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4.xml" ContentType="application/vnd.openxmlformats-officedocument.drawing+xml"/>
  <Override PartName="/xl/charts/chart12.xml" ContentType="application/vnd.openxmlformats-officedocument.drawingml.chart+xml"/>
  <Override PartName="/xl/drawings/drawing5.xml" ContentType="application/vnd.openxmlformats-officedocument.drawing+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charts/chart17.xml" ContentType="application/vnd.openxmlformats-officedocument.drawingml.chart+xml"/>
  <Override PartName="/xl/charts/style13.xml" ContentType="application/vnd.ms-office.chartstyle+xml"/>
  <Override PartName="/xl/charts/colors13.xml" ContentType="application/vnd.ms-office.chartcolorstyle+xml"/>
  <Override PartName="/xl/charts/chart18.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charts/chart19.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charts/chart20.xml" ContentType="application/vnd.openxmlformats-officedocument.drawingml.chart+xml"/>
  <Override PartName="/xl/charts/style16.xml" ContentType="application/vnd.ms-office.chartstyle+xml"/>
  <Override PartName="/xl/charts/colors16.xml" ContentType="application/vnd.ms-office.chartcolorstyle+xml"/>
  <Override PartName="/xl/charts/chart21.xml" ContentType="application/vnd.openxmlformats-officedocument.drawingml.chart+xml"/>
  <Override PartName="/xl/charts/style17.xml" ContentType="application/vnd.ms-office.chartstyle+xml"/>
  <Override PartName="/xl/charts/colors17.xml" ContentType="application/vnd.ms-office.chartcolorstyle+xml"/>
  <Override PartName="/xl/charts/chart22.xml" ContentType="application/vnd.openxmlformats-officedocument.drawingml.chart+xml"/>
  <Override PartName="/xl/charts/style18.xml" ContentType="application/vnd.ms-office.chartstyle+xml"/>
  <Override PartName="/xl/charts/colors18.xml" ContentType="application/vnd.ms-office.chartcolorstyle+xml"/>
  <Override PartName="/xl/charts/chartEx1.xml" ContentType="application/vnd.ms-office.chartex+xml"/>
  <Override PartName="/xl/charts/style19.xml" ContentType="application/vnd.ms-office.chartstyle+xml"/>
  <Override PartName="/xl/charts/colors19.xml" ContentType="application/vnd.ms-office.chartcolorstyle+xml"/>
  <Override PartName="/xl/charts/chartEx2.xml" ContentType="application/vnd.ms-office.chartex+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9.xml" ContentType="application/vnd.openxmlformats-officedocument.drawing+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2.xml" ContentType="application/vnd.openxmlformats-officedocument.drawing+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showInkAnnotation="0" codeName="ThisWorkbook" hidePivotFieldList="1"/>
  <xr:revisionPtr revIDLastSave="0" documentId="13_ncr:1_{F252C447-D11C-4F6D-B6FF-96F167D1F3B6}" xr6:coauthVersionLast="47" xr6:coauthVersionMax="47" xr10:uidLastSave="{00000000-0000-0000-0000-000000000000}"/>
  <workbookProtection workbookAlgorithmName="SHA-512" workbookHashValue="DTniQK+GJ1hqdFW/LEOvDvPlEbg21hj+9hz9JqB958o06VLNH0lLb4rPoT+TphHCkXtswoYdcgR0CHIlFXlDSw==" workbookSaltValue="HdHwDl9SFGy9uVXjQU390w==" workbookSpinCount="100000" lockStructure="1"/>
  <bookViews>
    <workbookView xWindow="-108" yWindow="-108" windowWidth="30936" windowHeight="16776" tabRatio="826" xr2:uid="{00000000-000D-0000-FFFF-FFFF00000000}"/>
  </bookViews>
  <sheets>
    <sheet name="Instructions" sheetId="38" r:id="rId1"/>
    <sheet name="Table of contents" sheetId="31" r:id="rId2"/>
    <sheet name="1 Prov territorial profile" sheetId="40" r:id="rId3"/>
    <sheet name="2 Supply" sheetId="53" r:id="rId4"/>
    <sheet name="3 Inflow and outflow" sheetId="11" r:id="rId5"/>
    <sheet name="4 Workforce" sheetId="54" r:id="rId6"/>
    <sheet name="5 Direct care" sheetId="56" r:id="rId7"/>
    <sheet name="6 New graduate migrations" sheetId="75" r:id="rId8"/>
    <sheet name="7 Hospital Staffing indicators" sheetId="48" r:id="rId9"/>
    <sheet name="8 Vacancy metrics" sheetId="68" r:id="rId10"/>
    <sheet name="Notes to readers" sheetId="30" r:id="rId11"/>
    <sheet name="Terminology" sheetId="37" r:id="rId12"/>
    <sheet name="Notes on Hospital Staffing ind" sheetId="51" r:id="rId13"/>
    <sheet name="Notes on Vacancy metrics" sheetId="70" r:id="rId14"/>
    <sheet name="Contact info" sheetId="73" r:id="rId15"/>
    <sheet name="DirectCareData" sheetId="59" state="hidden" r:id="rId16"/>
    <sheet name="GradsData" sheetId="44" state="hidden" r:id="rId17"/>
    <sheet name="NursProfileData" sheetId="35" state="hidden" r:id="rId18"/>
    <sheet name="OTProfileData" sheetId="71" state="hidden" r:id="rId19"/>
    <sheet name="PHProfileData" sheetId="42" state="hidden" r:id="rId20"/>
    <sheet name="Phyprofile" sheetId="45" state="hidden" r:id="rId21"/>
    <sheet name="PTProfileData" sheetId="41" state="hidden" r:id="rId22"/>
    <sheet name="StaffingData" sheetId="49" state="hidden" r:id="rId23"/>
    <sheet name="Supply_WF_Flow" sheetId="52" state="hidden" r:id="rId24"/>
    <sheet name="VacancyData" sheetId="67" state="hidden" r:id="rId25"/>
    <sheet name="Data validation tables" sheetId="33" state="hidden" r:id="rId26"/>
    <sheet name="Flow hidden fig" sheetId="58" state="hidden" r:id="rId27"/>
    <sheet name="Place of work hidden fig" sheetId="60" state="hidden" r:id="rId28"/>
    <sheet name="StaffingViz" sheetId="76" state="hidden" r:id="rId29"/>
    <sheet name="supply,wf,dc fig values" sheetId="61" state="hidden" r:id="rId30"/>
    <sheet name="VacancyGraphs" sheetId="69" state="hidden" r:id="rId31"/>
  </sheets>
  <definedNames>
    <definedName name="_xlnm._FilterDatabase" localSheetId="9" hidden="1">'8 Vacancy metrics'!$A$1:$D$80</definedName>
    <definedName name="_xlnm._FilterDatabase" localSheetId="15" hidden="1">DirectCareData!$A$2:$G$434</definedName>
    <definedName name="_xlnm._FilterDatabase" localSheetId="16" hidden="1">GradsData!$A$2:$AT$50</definedName>
    <definedName name="_xlnm._FilterDatabase" localSheetId="17" hidden="1">NursProfileData!$A$2:$CB$2206</definedName>
    <definedName name="_xlnm._FilterDatabase" localSheetId="18" hidden="1">OTProfileData!$A$2:$CC$692</definedName>
    <definedName name="_xlnm._FilterDatabase" localSheetId="19" hidden="1">PHProfileData!$A$2:$AJ$1668</definedName>
    <definedName name="_xlnm._FilterDatabase" localSheetId="20" hidden="1">Phyprofile!$A$2:$AU$422</definedName>
    <definedName name="_xlnm._FilterDatabase" localSheetId="21" hidden="1">PTProfileData!$A$2:$BW$571</definedName>
    <definedName name="_xlnm._FilterDatabase" localSheetId="22" hidden="1">StaffingData!$A$2:$AK$422</definedName>
    <definedName name="_xlnm._FilterDatabase" localSheetId="23" hidden="1">Supply_WF_Flow!$A$2:$K$1282</definedName>
    <definedName name="_xlnm._FilterDatabase" localSheetId="24" hidden="1">VacancyData!$A$2:$I$1468</definedName>
    <definedName name="_xlchart.v1.0" hidden="1">'7 Hospital Staffing indicators'!$B$25:$G$25</definedName>
    <definedName name="_xlchart.v1.1" hidden="1">'7 Hospital Staffing indicators'!$B$30:$G$30</definedName>
    <definedName name="_xlchart.v1.2" hidden="1">'7 Hospital Staffing indicators'!$A$23</definedName>
    <definedName name="_xlchart.v1.3" hidden="1">'7 Hospital Staffing indicators'!$B$18:$G$18</definedName>
    <definedName name="_xlchart.v1.4" hidden="1">'7 Hospital Staffing indicators'!$B$23:$G$23</definedName>
    <definedName name="ColumnTitle..P44" localSheetId="19">#REF!</definedName>
    <definedName name="ColumnTitle..P44" localSheetId="21">#REF!</definedName>
    <definedName name="dd" localSheetId="19">#REF!</definedName>
    <definedName name="dd" localSheetId="21">#REF!</definedName>
    <definedName name="de" localSheetId="19">#REF!</definedName>
    <definedName name="de" localSheetId="21">#REF!</definedName>
    <definedName name="means" localSheetId="19">#REF!</definedName>
    <definedName name="means" localSheetId="21">#REF!</definedName>
    <definedName name="Numbers" localSheetId="19">#REF!</definedName>
    <definedName name="Numbers" localSheetId="21">#REF!</definedName>
    <definedName name="SASOutput" localSheetId="19">#REF!</definedName>
    <definedName name="SASOutput" localSheetId="21">#REF!</definedName>
    <definedName name="Table1" localSheetId="19">#REF!</definedName>
    <definedName name="Table1" localSheetId="21">#REF!</definedName>
    <definedName name="Table1a" localSheetId="2">'1 Prov territorial profile'!$A$10:$D$49</definedName>
    <definedName name="Table1b" localSheetId="2">'1 Prov territorial profile'!$A$50:$D$56</definedName>
    <definedName name="Table1b">'1 Prov territorial profile'!$A$50:$D$56</definedName>
    <definedName name="Table2" localSheetId="3">'2 Supply'!$A$11:$G$21</definedName>
    <definedName name="Table3" localSheetId="4">'3 Inflow and outflow'!$A$10:$E$20</definedName>
    <definedName name="Table3" localSheetId="19">#REF!</definedName>
    <definedName name="Table3" localSheetId="21">#REF!</definedName>
    <definedName name="Table4" localSheetId="5">'4 Workforce'!$A$11:$G$21</definedName>
    <definedName name="Table5a" localSheetId="6">'5 Direct care'!$A$11:$C$16</definedName>
    <definedName name="Table5b" localSheetId="6">'5 Direct care'!$A$18:$C$23</definedName>
    <definedName name="Table6" localSheetId="7">'6 New graduate migrations'!$A$10:$D$23</definedName>
    <definedName name="Table7a" localSheetId="8">'7 Hospital Staffing indicators'!$A$11:$H$16</definedName>
    <definedName name="Table7b" localSheetId="8">'7 Hospital Staffing indicators'!$A$18:$H$23</definedName>
    <definedName name="Table7c" localSheetId="8">'7 Hospital Staffing indicators'!$A$25:$H$30</definedName>
    <definedName name="Table7d" localSheetId="8">'7 Hospital Staffing indicators'!$A$32:$H$37</definedName>
    <definedName name="Table7e" localSheetId="8">'7 Hospital Staffing indicators'!$A$39:$H$44</definedName>
    <definedName name="Table7f" localSheetId="8">'7 Hospital Staffing indicators'!$A$46:$H$51</definedName>
    <definedName name="Table7g" localSheetId="8">'7 Hospital Staffing indicators'!$A$53:$H$58</definedName>
    <definedName name="Table8a">'8 Vacancy metrics'!$A$11:$D$20</definedName>
    <definedName name="Table8b">'8 Vacancy metrics'!$A$35:$C$43</definedName>
    <definedName name="TABLEX" localSheetId="19">#REF!</definedName>
    <definedName name="TABLEX" localSheetId="21">#REF!</definedName>
    <definedName name="tablexy" localSheetId="19">#REF!</definedName>
    <definedName name="tablexy" localSheetId="21">#REF!</definedName>
    <definedName name="Title..AE156" localSheetId="19">#REF!</definedName>
    <definedName name="Title..AE156" localSheetId="21">#REF!</definedName>
    <definedName name="Title..AE177" localSheetId="19">#REF!</definedName>
    <definedName name="Title..AE177" localSheetId="21">#REF!</definedName>
    <definedName name="Title..AF143" localSheetId="19">#REF!</definedName>
    <definedName name="Title..AF143" localSheetId="21">#REF!</definedName>
    <definedName name="Title..AL116" localSheetId="19">#REF!</definedName>
    <definedName name="Title..AL116" localSheetId="21">#REF!</definedName>
    <definedName name="Title..BI156" localSheetId="19">#REF!</definedName>
    <definedName name="Title..BI156" localSheetId="21">#REF!</definedName>
    <definedName name="Title..BI183" localSheetId="19">#REF!</definedName>
    <definedName name="Title..BI183" localSheetId="21">#REF!</definedName>
    <definedName name="Title..BJ143" localSheetId="19">#REF!</definedName>
    <definedName name="Title..BJ143" localSheetId="21">#REF!</definedName>
    <definedName name="Title..D33" localSheetId="19">#REF!</definedName>
    <definedName name="Title..D33" localSheetId="21">#REF!</definedName>
    <definedName name="Title..D55" localSheetId="22">#REF!</definedName>
    <definedName name="Title..D62" localSheetId="22">#REF!</definedName>
    <definedName name="Title..E24" localSheetId="22">#REF!</definedName>
    <definedName name="Title..E44" localSheetId="19">#REF!</definedName>
    <definedName name="Title..E44" localSheetId="21">#REF!</definedName>
    <definedName name="Title..E74" localSheetId="19">#REF!</definedName>
    <definedName name="Title..E74" localSheetId="21">#REF!</definedName>
    <definedName name="Title..F45" localSheetId="19">#REF!</definedName>
    <definedName name="Title..F45" localSheetId="21">#REF!</definedName>
    <definedName name="Title..F75" localSheetId="19">#REF!</definedName>
    <definedName name="Title..F75" localSheetId="21">#REF!</definedName>
    <definedName name="Title..G27" localSheetId="22">#REF!</definedName>
    <definedName name="Title..G27.2" localSheetId="22">#REF!</definedName>
    <definedName name="Title..H16.1" localSheetId="19">#REF!</definedName>
    <definedName name="Title..H16.1" localSheetId="21">#REF!</definedName>
    <definedName name="Title..H20.1" localSheetId="19">#REF!</definedName>
    <definedName name="Title..H20.1" localSheetId="21">#REF!</definedName>
    <definedName name="Title..K13" localSheetId="22">#REF!</definedName>
    <definedName name="Title..K25" localSheetId="19">#REF!</definedName>
    <definedName name="Title..K25" localSheetId="21">#REF!</definedName>
    <definedName name="Title..L143" localSheetId="19">#REF!</definedName>
    <definedName name="Title..L143" localSheetId="21">#REF!</definedName>
    <definedName name="Title..L45" localSheetId="19">#REF!</definedName>
    <definedName name="Title..L45" localSheetId="21">#REF!</definedName>
    <definedName name="Title..L75" localSheetId="19">#REF!</definedName>
    <definedName name="Title..L75" localSheetId="21">#REF!</definedName>
    <definedName name="Title..M143" localSheetId="19">#REF!</definedName>
    <definedName name="Title..M143" localSheetId="21">#REF!</definedName>
    <definedName name="Title..N44" localSheetId="19">#REF!</definedName>
    <definedName name="Title..N44" localSheetId="21">#REF!</definedName>
    <definedName name="Title..O74" localSheetId="19">#REF!</definedName>
    <definedName name="Title..O74" localSheetId="21">#REF!</definedName>
    <definedName name="Title..P24" localSheetId="19">#REF!</definedName>
    <definedName name="Title..P24" localSheetId="21">#REF!</definedName>
    <definedName name="Title..P44" localSheetId="19">#REF!</definedName>
    <definedName name="Title..P44" localSheetId="21">#REF!</definedName>
    <definedName name="Title..V16" localSheetId="19">#REF!</definedName>
    <definedName name="Title..V16" localSheetId="21">#REF!</definedName>
    <definedName name="Title..X45" localSheetId="19">#REF!</definedName>
    <definedName name="Title..X45" localSheetId="21">#REF!</definedName>
    <definedName name="Title..X75" localSheetId="19">#REF!</definedName>
    <definedName name="Title..X75" localSheetId="21">#REF!</definedName>
    <definedName name="Title_Table1_a..D49">'1 Prov territorial profile'!$A$10</definedName>
    <definedName name="Title_Table1_b..D56">'1 Prov territorial profile'!$A$50</definedName>
    <definedName name="Title_Table2..G21" localSheetId="3">'2 Supply'!$A$11</definedName>
    <definedName name="Title_Table3..E20">'3 Inflow and outflow'!$A$10</definedName>
    <definedName name="Title_Table4..G21" localSheetId="5">'4 Workforce'!$A$11</definedName>
    <definedName name="Title_Table5_a..C16">'5 Direct care'!$A$11</definedName>
    <definedName name="Title_Table5_b..C23" localSheetId="6">'5 Direct care'!$A$18</definedName>
    <definedName name="Title_Table6..D24" localSheetId="7">'6 New graduate migrations'!$A$10</definedName>
    <definedName name="Title_Table7_a..H16">'7 Hospital Staffing indicators'!$A$11</definedName>
    <definedName name="Title_Table7_b..H23">'7 Hospital Staffing indicators'!$A$18</definedName>
    <definedName name="Title_Table7_c..H30">'7 Hospital Staffing indicators'!$A$25</definedName>
    <definedName name="Title_Table7_d..H37">'7 Hospital Staffing indicators'!$A$32</definedName>
    <definedName name="Title_Table7_e..H44">'7 Hospital Staffing indicators'!$A$39</definedName>
    <definedName name="Title_Table7_f..H51">'7 Hospital Staffing indicators'!$A$46</definedName>
    <definedName name="Title_Table7_g..H58">'7 Hospital Staffing indicators'!$A$53</definedName>
    <definedName name="Title_Table8_a..D20">'8 Vacancy metrics'!$A$11</definedName>
    <definedName name="Title_Table8_b..C44">'8 Vacancy metrics'!$A$35</definedName>
    <definedName name="TotalHours" localSheetId="19">#REF!</definedName>
    <definedName name="TotalHours" localSheetId="21">#REF!</definedName>
    <definedName name="x" localSheetId="19">#REF!</definedName>
    <definedName name="x" localSheetId="2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2" i="76" l="1"/>
  <c r="O45" i="76"/>
  <c r="O24" i="76"/>
  <c r="V17" i="76"/>
  <c r="O17" i="76"/>
  <c r="O10" i="76"/>
  <c r="A47" i="61"/>
  <c r="A42" i="61"/>
  <c r="A37" i="61"/>
  <c r="A10" i="48"/>
  <c r="A4" i="49"/>
  <c r="A5" i="49"/>
  <c r="A6" i="49"/>
  <c r="A7" i="49"/>
  <c r="A8" i="49"/>
  <c r="A9" i="49"/>
  <c r="A10" i="49"/>
  <c r="A11" i="49"/>
  <c r="A12" i="49"/>
  <c r="A13" i="49"/>
  <c r="A14" i="49"/>
  <c r="A15" i="49"/>
  <c r="A16" i="49"/>
  <c r="A17" i="49"/>
  <c r="A18" i="49"/>
  <c r="A19" i="49"/>
  <c r="A20" i="49"/>
  <c r="A21" i="49"/>
  <c r="A22" i="49"/>
  <c r="A23" i="49"/>
  <c r="A24" i="49"/>
  <c r="A25" i="49"/>
  <c r="A26" i="49"/>
  <c r="A27" i="49"/>
  <c r="A28" i="49"/>
  <c r="A29" i="49"/>
  <c r="A30" i="49"/>
  <c r="A31" i="49"/>
  <c r="A32" i="49"/>
  <c r="A33" i="49"/>
  <c r="A34" i="49"/>
  <c r="A35" i="49"/>
  <c r="A36" i="49"/>
  <c r="A37" i="49"/>
  <c r="A38" i="49"/>
  <c r="A39" i="49"/>
  <c r="A40" i="49"/>
  <c r="A41" i="49"/>
  <c r="A42" i="49"/>
  <c r="A43" i="49"/>
  <c r="A44" i="49"/>
  <c r="A45" i="49"/>
  <c r="A46" i="49"/>
  <c r="A47" i="49"/>
  <c r="A48" i="49"/>
  <c r="A49" i="49"/>
  <c r="A50" i="49"/>
  <c r="A51" i="49"/>
  <c r="A52" i="49"/>
  <c r="A53" i="49"/>
  <c r="A54" i="49"/>
  <c r="A55" i="49"/>
  <c r="A56" i="49"/>
  <c r="A57" i="49"/>
  <c r="A58" i="49"/>
  <c r="A59" i="49"/>
  <c r="A60" i="49"/>
  <c r="A61" i="49"/>
  <c r="A62" i="49"/>
  <c r="A63" i="49"/>
  <c r="A64" i="49"/>
  <c r="A65" i="49"/>
  <c r="A66" i="49"/>
  <c r="A67" i="49"/>
  <c r="A68" i="49"/>
  <c r="A69" i="49"/>
  <c r="A70" i="49"/>
  <c r="A71" i="49"/>
  <c r="A72" i="49"/>
  <c r="A73" i="49"/>
  <c r="A74" i="49"/>
  <c r="A75" i="49"/>
  <c r="A76" i="49"/>
  <c r="A77" i="49"/>
  <c r="A78" i="49"/>
  <c r="A79" i="49"/>
  <c r="A80" i="49"/>
  <c r="A81" i="49"/>
  <c r="A82" i="49"/>
  <c r="A83" i="49"/>
  <c r="A84" i="49"/>
  <c r="A85" i="49"/>
  <c r="A86" i="49"/>
  <c r="A87" i="49"/>
  <c r="A88" i="49"/>
  <c r="A89" i="49"/>
  <c r="A90" i="49"/>
  <c r="A91" i="49"/>
  <c r="A92" i="49"/>
  <c r="A93" i="49"/>
  <c r="A94" i="49"/>
  <c r="A95" i="49"/>
  <c r="A96" i="49"/>
  <c r="A97" i="49"/>
  <c r="A98" i="49"/>
  <c r="A99" i="49"/>
  <c r="A100" i="49"/>
  <c r="A101" i="49"/>
  <c r="A102" i="49"/>
  <c r="A103" i="49"/>
  <c r="A104" i="49"/>
  <c r="A105" i="49"/>
  <c r="A106" i="49"/>
  <c r="A107" i="49"/>
  <c r="A108" i="49"/>
  <c r="A109" i="49"/>
  <c r="A110" i="49"/>
  <c r="A111" i="49"/>
  <c r="A112" i="49"/>
  <c r="A113" i="49"/>
  <c r="A114" i="49"/>
  <c r="A115" i="49"/>
  <c r="A116" i="49"/>
  <c r="A117" i="49"/>
  <c r="A118" i="49"/>
  <c r="A119" i="49"/>
  <c r="A120" i="49"/>
  <c r="A121" i="49"/>
  <c r="A122" i="49"/>
  <c r="A123" i="49"/>
  <c r="A124" i="49"/>
  <c r="A125" i="49"/>
  <c r="A126" i="49"/>
  <c r="A127" i="49"/>
  <c r="A128" i="49"/>
  <c r="A129" i="49"/>
  <c r="A130" i="49"/>
  <c r="A131" i="49"/>
  <c r="A132" i="49"/>
  <c r="A133" i="49"/>
  <c r="A134" i="49"/>
  <c r="A135" i="49"/>
  <c r="A136" i="49"/>
  <c r="A137" i="49"/>
  <c r="A138" i="49"/>
  <c r="A139" i="49"/>
  <c r="A140" i="49"/>
  <c r="A141" i="49"/>
  <c r="A142" i="49"/>
  <c r="A143" i="49"/>
  <c r="A144" i="49"/>
  <c r="A145" i="49"/>
  <c r="A146" i="49"/>
  <c r="A147" i="49"/>
  <c r="A148" i="49"/>
  <c r="A149" i="49"/>
  <c r="A150" i="49"/>
  <c r="A151" i="49"/>
  <c r="A152" i="49"/>
  <c r="A153" i="49"/>
  <c r="A154" i="49"/>
  <c r="A155" i="49"/>
  <c r="A156" i="49"/>
  <c r="A157" i="49"/>
  <c r="A158" i="49"/>
  <c r="A159" i="49"/>
  <c r="A160" i="49"/>
  <c r="A161" i="49"/>
  <c r="A162" i="49"/>
  <c r="A163" i="49"/>
  <c r="A164" i="49"/>
  <c r="A165" i="49"/>
  <c r="A166" i="49"/>
  <c r="A167" i="49"/>
  <c r="A168" i="49"/>
  <c r="A169" i="49"/>
  <c r="A170" i="49"/>
  <c r="A171" i="49"/>
  <c r="A172" i="49"/>
  <c r="A173" i="49"/>
  <c r="A174" i="49"/>
  <c r="A175" i="49"/>
  <c r="A176" i="49"/>
  <c r="A177" i="49"/>
  <c r="A178" i="49"/>
  <c r="A179" i="49"/>
  <c r="A180" i="49"/>
  <c r="A181" i="49"/>
  <c r="A182" i="49"/>
  <c r="A183" i="49"/>
  <c r="A184" i="49"/>
  <c r="A185" i="49"/>
  <c r="A186" i="49"/>
  <c r="A187" i="49"/>
  <c r="A188" i="49"/>
  <c r="A189" i="49"/>
  <c r="A190" i="49"/>
  <c r="A191" i="49"/>
  <c r="A192" i="49"/>
  <c r="A193" i="49"/>
  <c r="A194" i="49"/>
  <c r="A195" i="49"/>
  <c r="A196" i="49"/>
  <c r="A197" i="49"/>
  <c r="A198" i="49"/>
  <c r="A199" i="49"/>
  <c r="A200" i="49"/>
  <c r="A201" i="49"/>
  <c r="A202" i="49"/>
  <c r="A203" i="49"/>
  <c r="A204" i="49"/>
  <c r="A205" i="49"/>
  <c r="A206" i="49"/>
  <c r="A207" i="49"/>
  <c r="A208" i="49"/>
  <c r="A209" i="49"/>
  <c r="A210" i="49"/>
  <c r="A211" i="49"/>
  <c r="A212" i="49"/>
  <c r="A213" i="49"/>
  <c r="A214" i="49"/>
  <c r="A215" i="49"/>
  <c r="A216" i="49"/>
  <c r="A217" i="49"/>
  <c r="A218" i="49"/>
  <c r="A219" i="49"/>
  <c r="A220" i="49"/>
  <c r="A221" i="49"/>
  <c r="A222" i="49"/>
  <c r="A223" i="49"/>
  <c r="A224" i="49"/>
  <c r="A225" i="49"/>
  <c r="A226" i="49"/>
  <c r="A227" i="49"/>
  <c r="A228" i="49"/>
  <c r="A229" i="49"/>
  <c r="A230" i="49"/>
  <c r="A231" i="49"/>
  <c r="A232" i="49"/>
  <c r="A233" i="49"/>
  <c r="A234" i="49"/>
  <c r="A235" i="49"/>
  <c r="A236" i="49"/>
  <c r="A237" i="49"/>
  <c r="A238" i="49"/>
  <c r="A239" i="49"/>
  <c r="A240" i="49"/>
  <c r="A241" i="49"/>
  <c r="A242" i="49"/>
  <c r="A243" i="49"/>
  <c r="A244" i="49"/>
  <c r="A245" i="49"/>
  <c r="A246" i="49"/>
  <c r="A247" i="49"/>
  <c r="A248" i="49"/>
  <c r="A249" i="49"/>
  <c r="A250" i="49"/>
  <c r="A251" i="49"/>
  <c r="A252" i="49"/>
  <c r="A253" i="49"/>
  <c r="A254" i="49"/>
  <c r="A255" i="49"/>
  <c r="A256" i="49"/>
  <c r="A257" i="49"/>
  <c r="A258" i="49"/>
  <c r="A259" i="49"/>
  <c r="A260" i="49"/>
  <c r="A261" i="49"/>
  <c r="A262" i="49"/>
  <c r="A263" i="49"/>
  <c r="A264" i="49"/>
  <c r="A265" i="49"/>
  <c r="A266" i="49"/>
  <c r="A267" i="49"/>
  <c r="A268" i="49"/>
  <c r="A269" i="49"/>
  <c r="A270" i="49"/>
  <c r="A271" i="49"/>
  <c r="A272" i="49"/>
  <c r="A273" i="49"/>
  <c r="A274" i="49"/>
  <c r="A275" i="49"/>
  <c r="A276" i="49"/>
  <c r="A277" i="49"/>
  <c r="A278" i="49"/>
  <c r="A279" i="49"/>
  <c r="A280" i="49"/>
  <c r="A281" i="49"/>
  <c r="A282" i="49"/>
  <c r="A283" i="49"/>
  <c r="A284" i="49"/>
  <c r="A285" i="49"/>
  <c r="A286" i="49"/>
  <c r="A287" i="49"/>
  <c r="A288" i="49"/>
  <c r="A289" i="49"/>
  <c r="A290" i="49"/>
  <c r="A291" i="49"/>
  <c r="A292" i="49"/>
  <c r="A293" i="49"/>
  <c r="A294" i="49"/>
  <c r="A295" i="49"/>
  <c r="A296" i="49"/>
  <c r="A297" i="49"/>
  <c r="A298" i="49"/>
  <c r="A299" i="49"/>
  <c r="A300" i="49"/>
  <c r="A301" i="49"/>
  <c r="A302" i="49"/>
  <c r="A303" i="49"/>
  <c r="A304" i="49"/>
  <c r="A305" i="49"/>
  <c r="A306" i="49"/>
  <c r="A307" i="49"/>
  <c r="A308" i="49"/>
  <c r="A309" i="49"/>
  <c r="A310" i="49"/>
  <c r="A311" i="49"/>
  <c r="A312" i="49"/>
  <c r="A313" i="49"/>
  <c r="A314" i="49"/>
  <c r="A315" i="49"/>
  <c r="A316" i="49"/>
  <c r="A317" i="49"/>
  <c r="A318" i="49"/>
  <c r="A319" i="49"/>
  <c r="A320" i="49"/>
  <c r="A321" i="49"/>
  <c r="A322" i="49"/>
  <c r="A323" i="49"/>
  <c r="A324" i="49"/>
  <c r="A325" i="49"/>
  <c r="A326" i="49"/>
  <c r="A327" i="49"/>
  <c r="A328" i="49"/>
  <c r="A329" i="49"/>
  <c r="A330" i="49"/>
  <c r="A331" i="49"/>
  <c r="A332" i="49"/>
  <c r="A333" i="49"/>
  <c r="A334" i="49"/>
  <c r="A335" i="49"/>
  <c r="A336" i="49"/>
  <c r="A337" i="49"/>
  <c r="A338" i="49"/>
  <c r="A339" i="49"/>
  <c r="A340" i="49"/>
  <c r="A341" i="49"/>
  <c r="A342" i="49"/>
  <c r="A343" i="49"/>
  <c r="A344" i="49"/>
  <c r="A345" i="49"/>
  <c r="A346" i="49"/>
  <c r="A347" i="49"/>
  <c r="A348" i="49"/>
  <c r="A349" i="49"/>
  <c r="A350" i="49"/>
  <c r="A351" i="49"/>
  <c r="A352" i="49"/>
  <c r="A353" i="49"/>
  <c r="A354" i="49"/>
  <c r="A355" i="49"/>
  <c r="A356" i="49"/>
  <c r="A357" i="49"/>
  <c r="A358" i="49"/>
  <c r="A359" i="49"/>
  <c r="A360" i="49"/>
  <c r="A361" i="49"/>
  <c r="A362" i="49"/>
  <c r="A363" i="49"/>
  <c r="A364" i="49"/>
  <c r="A365" i="49"/>
  <c r="A366" i="49"/>
  <c r="A367" i="49"/>
  <c r="A368" i="49"/>
  <c r="A369" i="49"/>
  <c r="A370" i="49"/>
  <c r="A371" i="49"/>
  <c r="A372" i="49"/>
  <c r="A373" i="49"/>
  <c r="A374" i="49"/>
  <c r="A375" i="49"/>
  <c r="A376" i="49"/>
  <c r="A377" i="49"/>
  <c r="A378" i="49"/>
  <c r="A379" i="49"/>
  <c r="A380" i="49"/>
  <c r="A381" i="49"/>
  <c r="A382" i="49"/>
  <c r="A383" i="49"/>
  <c r="A384" i="49"/>
  <c r="A385" i="49"/>
  <c r="A386" i="49"/>
  <c r="A387" i="49"/>
  <c r="A388" i="49"/>
  <c r="A389" i="49"/>
  <c r="A390" i="49"/>
  <c r="A391" i="49"/>
  <c r="A392" i="49"/>
  <c r="A393" i="49"/>
  <c r="A394" i="49"/>
  <c r="A395" i="49"/>
  <c r="A396" i="49"/>
  <c r="A397" i="49"/>
  <c r="A398" i="49"/>
  <c r="A399" i="49"/>
  <c r="A400" i="49"/>
  <c r="A401" i="49"/>
  <c r="A402" i="49"/>
  <c r="A403" i="49"/>
  <c r="A404" i="49"/>
  <c r="A405" i="49"/>
  <c r="A406" i="49"/>
  <c r="A407" i="49"/>
  <c r="A408" i="49"/>
  <c r="A409" i="49"/>
  <c r="A410" i="49"/>
  <c r="A411" i="49"/>
  <c r="A412" i="49"/>
  <c r="A413" i="49"/>
  <c r="A414" i="49"/>
  <c r="A415" i="49"/>
  <c r="A416" i="49"/>
  <c r="A417" i="49"/>
  <c r="A418" i="49"/>
  <c r="A419" i="49"/>
  <c r="A420" i="49"/>
  <c r="A421" i="49"/>
  <c r="A422" i="49"/>
  <c r="A3" i="49"/>
  <c r="A45" i="48"/>
  <c r="A17" i="48"/>
  <c r="A52" i="48"/>
  <c r="A38" i="48"/>
  <c r="A24" i="48"/>
  <c r="A31" i="48"/>
  <c r="A3" i="48"/>
  <c r="AW4" i="44"/>
  <c r="AW5" i="44"/>
  <c r="AW6" i="44"/>
  <c r="AW7" i="44"/>
  <c r="AW8" i="44"/>
  <c r="AW9" i="44"/>
  <c r="AW10" i="44"/>
  <c r="AW11" i="44"/>
  <c r="AW12" i="44"/>
  <c r="AW13" i="44"/>
  <c r="AW14" i="44"/>
  <c r="AW15" i="44"/>
  <c r="AW16" i="44"/>
  <c r="AW17" i="44"/>
  <c r="AW18" i="44"/>
  <c r="AW19" i="44"/>
  <c r="AW20" i="44"/>
  <c r="AW21" i="44"/>
  <c r="AW22" i="44"/>
  <c r="AW23" i="44"/>
  <c r="AW24" i="44"/>
  <c r="AW25" i="44"/>
  <c r="AW26" i="44"/>
  <c r="AW27" i="44"/>
  <c r="AW28" i="44"/>
  <c r="AW29" i="44"/>
  <c r="AW30" i="44"/>
  <c r="AW31" i="44"/>
  <c r="AW32" i="44"/>
  <c r="AW33" i="44"/>
  <c r="AW34" i="44"/>
  <c r="AW35" i="44"/>
  <c r="AW36" i="44"/>
  <c r="AW37" i="44"/>
  <c r="AW38" i="44"/>
  <c r="AW39" i="44"/>
  <c r="AW40" i="44"/>
  <c r="AW41" i="44"/>
  <c r="AW42" i="44"/>
  <c r="AW43" i="44"/>
  <c r="AW44" i="44"/>
  <c r="AW45" i="44"/>
  <c r="AW46" i="44"/>
  <c r="AW47" i="44"/>
  <c r="AW48" i="44"/>
  <c r="AW49" i="44"/>
  <c r="AW50" i="44"/>
  <c r="AW3" i="44"/>
  <c r="D24" i="75"/>
  <c r="D23" i="75"/>
  <c r="D22" i="75"/>
  <c r="D21" i="75"/>
  <c r="D20" i="75"/>
  <c r="D19" i="75"/>
  <c r="D18" i="75"/>
  <c r="D17" i="75"/>
  <c r="D16" i="75"/>
  <c r="D13" i="75"/>
  <c r="D15" i="75"/>
  <c r="D14" i="75"/>
  <c r="D12" i="75"/>
  <c r="D11" i="75"/>
  <c r="C24" i="75"/>
  <c r="C23" i="75"/>
  <c r="C22" i="75"/>
  <c r="C21" i="75"/>
  <c r="C20" i="75"/>
  <c r="C19" i="75"/>
  <c r="C18" i="75"/>
  <c r="C17" i="75"/>
  <c r="C16" i="75"/>
  <c r="C15" i="75"/>
  <c r="C14" i="75"/>
  <c r="C13" i="75"/>
  <c r="C12" i="75"/>
  <c r="C11" i="75"/>
  <c r="B24" i="75"/>
  <c r="B23" i="75"/>
  <c r="B22" i="75"/>
  <c r="B21" i="75"/>
  <c r="B20" i="75"/>
  <c r="B19" i="75"/>
  <c r="B18" i="75"/>
  <c r="B17" i="75"/>
  <c r="B16" i="75"/>
  <c r="B15" i="75"/>
  <c r="B14" i="75"/>
  <c r="B13" i="75"/>
  <c r="B12" i="75"/>
  <c r="B11" i="75"/>
  <c r="AV4" i="44"/>
  <c r="AV5" i="44"/>
  <c r="AV6" i="44"/>
  <c r="AV7" i="44"/>
  <c r="AV8" i="44"/>
  <c r="AV9" i="44"/>
  <c r="AV10" i="44"/>
  <c r="AV11" i="44"/>
  <c r="AV12" i="44"/>
  <c r="AV13" i="44"/>
  <c r="AV14" i="44"/>
  <c r="AV15" i="44"/>
  <c r="AV16" i="44"/>
  <c r="AV17" i="44"/>
  <c r="AV18" i="44"/>
  <c r="AV19" i="44"/>
  <c r="AV20" i="44"/>
  <c r="AV21" i="44"/>
  <c r="AV22" i="44"/>
  <c r="AV23" i="44"/>
  <c r="AV24" i="44"/>
  <c r="AV25" i="44"/>
  <c r="AV26" i="44"/>
  <c r="AV27" i="44"/>
  <c r="AV28" i="44"/>
  <c r="AV29" i="44"/>
  <c r="AV30" i="44"/>
  <c r="AV31" i="44"/>
  <c r="AV32" i="44"/>
  <c r="AV33" i="44"/>
  <c r="AV34" i="44"/>
  <c r="AV35" i="44"/>
  <c r="AV36" i="44"/>
  <c r="AV37" i="44"/>
  <c r="AV38" i="44"/>
  <c r="AV39" i="44"/>
  <c r="AV40" i="44"/>
  <c r="AV41" i="44"/>
  <c r="AV42" i="44"/>
  <c r="AV43" i="44"/>
  <c r="AV44" i="44"/>
  <c r="AV45" i="44"/>
  <c r="AV46" i="44"/>
  <c r="AV47" i="44"/>
  <c r="AV48" i="44"/>
  <c r="AV49" i="44"/>
  <c r="AV50" i="44"/>
  <c r="AV3" i="44"/>
  <c r="AU4" i="44"/>
  <c r="AU5" i="44"/>
  <c r="AU6" i="44"/>
  <c r="AU7" i="44"/>
  <c r="AU8" i="44"/>
  <c r="AU9" i="44"/>
  <c r="AU10" i="44"/>
  <c r="AU11" i="44"/>
  <c r="AU12" i="44"/>
  <c r="AU13" i="44"/>
  <c r="AU14" i="44"/>
  <c r="AU15" i="44"/>
  <c r="AU16" i="44"/>
  <c r="AU17" i="44"/>
  <c r="AU18" i="44"/>
  <c r="AU19" i="44"/>
  <c r="AU20" i="44"/>
  <c r="AU21" i="44"/>
  <c r="AU22" i="44"/>
  <c r="AU23" i="44"/>
  <c r="AU24" i="44"/>
  <c r="AU25" i="44"/>
  <c r="AU26" i="44"/>
  <c r="AU27" i="44"/>
  <c r="AU28" i="44"/>
  <c r="AU29" i="44"/>
  <c r="AU30" i="44"/>
  <c r="AU31" i="44"/>
  <c r="AU32" i="44"/>
  <c r="AU33" i="44"/>
  <c r="AU34" i="44"/>
  <c r="AU35" i="44"/>
  <c r="AU36" i="44"/>
  <c r="AU37" i="44"/>
  <c r="AU38" i="44"/>
  <c r="AU39" i="44"/>
  <c r="AU40" i="44"/>
  <c r="AU41" i="44"/>
  <c r="AU42" i="44"/>
  <c r="AU43" i="44"/>
  <c r="AU44" i="44"/>
  <c r="AU45" i="44"/>
  <c r="AU46" i="44"/>
  <c r="AU47" i="44"/>
  <c r="AU48" i="44"/>
  <c r="AU49" i="44"/>
  <c r="AU50" i="44"/>
  <c r="AU3" i="44"/>
  <c r="AO3" i="45"/>
  <c r="AO4" i="45"/>
  <c r="AO5" i="45"/>
  <c r="AO6" i="45"/>
  <c r="AO7" i="45"/>
  <c r="AO8" i="45"/>
  <c r="AO9" i="45"/>
  <c r="AO10" i="45"/>
  <c r="AO11" i="45"/>
  <c r="AO12" i="45"/>
  <c r="AO13" i="45"/>
  <c r="AO14" i="45"/>
  <c r="AO15" i="45"/>
  <c r="AO16" i="45"/>
  <c r="AO17" i="45"/>
  <c r="AO18" i="45"/>
  <c r="AO19" i="45"/>
  <c r="AO20" i="45"/>
  <c r="AO21" i="45"/>
  <c r="AO22" i="45"/>
  <c r="AO23" i="45"/>
  <c r="AO24" i="45"/>
  <c r="AO25" i="45"/>
  <c r="AO26" i="45"/>
  <c r="AO27" i="45"/>
  <c r="AO28" i="45"/>
  <c r="AO29" i="45"/>
  <c r="AO30" i="45"/>
  <c r="AO31" i="45"/>
  <c r="AO32" i="45"/>
  <c r="AO33" i="45"/>
  <c r="AO34" i="45"/>
  <c r="AO35" i="45"/>
  <c r="AO36" i="45"/>
  <c r="AO37" i="45"/>
  <c r="AO38" i="45"/>
  <c r="AO39" i="45"/>
  <c r="AO40" i="45"/>
  <c r="AO41" i="45"/>
  <c r="AO42" i="45"/>
  <c r="AO43" i="45"/>
  <c r="AO44" i="45"/>
  <c r="AO45" i="45"/>
  <c r="AO46" i="45"/>
  <c r="AO47" i="45"/>
  <c r="AO48" i="45"/>
  <c r="AO49" i="45"/>
  <c r="AO50" i="45"/>
  <c r="AO51" i="45"/>
  <c r="AO52" i="45"/>
  <c r="AO53" i="45"/>
  <c r="AO54" i="45"/>
  <c r="AO55" i="45"/>
  <c r="AO56" i="45"/>
  <c r="AO57" i="45"/>
  <c r="AO58" i="45"/>
  <c r="AO59" i="45"/>
  <c r="AO60" i="45"/>
  <c r="AO61" i="45"/>
  <c r="AO62" i="45"/>
  <c r="AO63" i="45"/>
  <c r="AO64" i="45"/>
  <c r="AO65" i="45"/>
  <c r="AO66" i="45"/>
  <c r="AO67" i="45"/>
  <c r="AO68" i="45"/>
  <c r="AO69" i="45"/>
  <c r="AO70" i="45"/>
  <c r="AO71" i="45"/>
  <c r="AO72" i="45"/>
  <c r="AO73" i="45"/>
  <c r="AO74" i="45"/>
  <c r="AO75" i="45"/>
  <c r="AO76" i="45"/>
  <c r="AO77" i="45"/>
  <c r="AO78" i="45"/>
  <c r="AO79" i="45"/>
  <c r="AO80" i="45"/>
  <c r="AO81" i="45"/>
  <c r="AO82" i="45"/>
  <c r="AO83" i="45"/>
  <c r="AO84" i="45"/>
  <c r="AO85" i="45"/>
  <c r="AO86" i="45"/>
  <c r="AO87" i="45"/>
  <c r="AO88" i="45"/>
  <c r="AO89" i="45"/>
  <c r="AO90" i="45"/>
  <c r="AO91" i="45"/>
  <c r="AO92" i="45"/>
  <c r="AO93" i="45"/>
  <c r="AO94" i="45"/>
  <c r="AO95" i="45"/>
  <c r="AO96" i="45"/>
  <c r="AO97" i="45"/>
  <c r="AO98" i="45"/>
  <c r="AO99" i="45"/>
  <c r="AO100" i="45"/>
  <c r="AO101" i="45"/>
  <c r="AO102" i="45"/>
  <c r="AO103" i="45"/>
  <c r="AO104" i="45"/>
  <c r="AO105" i="45"/>
  <c r="AO106" i="45"/>
  <c r="AO107" i="45"/>
  <c r="AO108" i="45"/>
  <c r="AO109" i="45"/>
  <c r="AO110" i="45"/>
  <c r="AO111" i="45"/>
  <c r="AO112" i="45"/>
  <c r="AO113" i="45"/>
  <c r="AO114" i="45"/>
  <c r="AO115" i="45"/>
  <c r="AO116" i="45"/>
  <c r="AO117" i="45"/>
  <c r="AO118" i="45"/>
  <c r="AO119" i="45"/>
  <c r="AO120" i="45"/>
  <c r="AO121" i="45"/>
  <c r="AO122" i="45"/>
  <c r="AO123" i="45"/>
  <c r="AO124" i="45"/>
  <c r="AO125" i="45"/>
  <c r="AO126" i="45"/>
  <c r="AO127" i="45"/>
  <c r="AO128" i="45"/>
  <c r="AO129" i="45"/>
  <c r="AO130" i="45"/>
  <c r="AO131" i="45"/>
  <c r="AO132" i="45"/>
  <c r="AO133" i="45"/>
  <c r="AO134" i="45"/>
  <c r="AO135" i="45"/>
  <c r="AO136" i="45"/>
  <c r="AO137" i="45"/>
  <c r="AO138" i="45"/>
  <c r="AO139" i="45"/>
  <c r="AO140" i="45"/>
  <c r="AO141" i="45"/>
  <c r="AO142" i="45"/>
  <c r="AO143" i="45"/>
  <c r="AO144" i="45"/>
  <c r="AO145" i="45"/>
  <c r="AO146" i="45"/>
  <c r="AO147" i="45"/>
  <c r="AO148" i="45"/>
  <c r="AO149" i="45"/>
  <c r="AO150" i="45"/>
  <c r="AO151" i="45"/>
  <c r="AO152" i="45"/>
  <c r="AO153" i="45"/>
  <c r="AO154" i="45"/>
  <c r="AO155" i="45"/>
  <c r="AO156" i="45"/>
  <c r="AO157" i="45"/>
  <c r="AO158" i="45"/>
  <c r="AO159" i="45"/>
  <c r="AO160" i="45"/>
  <c r="AO161" i="45"/>
  <c r="AO162" i="45"/>
  <c r="AO163" i="45"/>
  <c r="AO164" i="45"/>
  <c r="AO165" i="45"/>
  <c r="AO166" i="45"/>
  <c r="AO167" i="45"/>
  <c r="AO168" i="45"/>
  <c r="AO169" i="45"/>
  <c r="AO170" i="45"/>
  <c r="AO171" i="45"/>
  <c r="AO172" i="45"/>
  <c r="AO173" i="45"/>
  <c r="AO174" i="45"/>
  <c r="AO175" i="45"/>
  <c r="AO176" i="45"/>
  <c r="AO177" i="45"/>
  <c r="AO178" i="45"/>
  <c r="AO179" i="45"/>
  <c r="AO180" i="45"/>
  <c r="AO181" i="45"/>
  <c r="AO182" i="45"/>
  <c r="AO183" i="45"/>
  <c r="AO184" i="45"/>
  <c r="AO185" i="45"/>
  <c r="AO186" i="45"/>
  <c r="AO187" i="45"/>
  <c r="AO188" i="45"/>
  <c r="AO189" i="45"/>
  <c r="AO190" i="45"/>
  <c r="AO191" i="45"/>
  <c r="AO192" i="45"/>
  <c r="AO193" i="45"/>
  <c r="AO194" i="45"/>
  <c r="AO195" i="45"/>
  <c r="AO196" i="45"/>
  <c r="AO197" i="45"/>
  <c r="AO198" i="45"/>
  <c r="AO199" i="45"/>
  <c r="AO200" i="45"/>
  <c r="AO201" i="45"/>
  <c r="AO202" i="45"/>
  <c r="AO203" i="45"/>
  <c r="AO204" i="45"/>
  <c r="AO205" i="45"/>
  <c r="AO206" i="45"/>
  <c r="AO207" i="45"/>
  <c r="AO208" i="45"/>
  <c r="AO209" i="45"/>
  <c r="AO210" i="45"/>
  <c r="AO211" i="45"/>
  <c r="AO212" i="45"/>
  <c r="AO213" i="45"/>
  <c r="AO214" i="45"/>
  <c r="AO215" i="45"/>
  <c r="AO216" i="45"/>
  <c r="AO217" i="45"/>
  <c r="AO218" i="45"/>
  <c r="AO219" i="45"/>
  <c r="AO220" i="45"/>
  <c r="AO221" i="45"/>
  <c r="AO222" i="45"/>
  <c r="AO223" i="45"/>
  <c r="AO224" i="45"/>
  <c r="AO225" i="45"/>
  <c r="AO226" i="45"/>
  <c r="AO227" i="45"/>
  <c r="AO228" i="45"/>
  <c r="AO229" i="45"/>
  <c r="AO230" i="45"/>
  <c r="AO231" i="45"/>
  <c r="AO232" i="45"/>
  <c r="AO233" i="45"/>
  <c r="AO234" i="45"/>
  <c r="AO235" i="45"/>
  <c r="AO236" i="45"/>
  <c r="AO237" i="45"/>
  <c r="AO238" i="45"/>
  <c r="AO239" i="45"/>
  <c r="AO240" i="45"/>
  <c r="AO241" i="45"/>
  <c r="AO242" i="45"/>
  <c r="AO243" i="45"/>
  <c r="AO244" i="45"/>
  <c r="AO245" i="45"/>
  <c r="AO246" i="45"/>
  <c r="AO247" i="45"/>
  <c r="AO248" i="45"/>
  <c r="AO249" i="45"/>
  <c r="AO250" i="45"/>
  <c r="AO251" i="45"/>
  <c r="AO252" i="45"/>
  <c r="AO253" i="45"/>
  <c r="AO254" i="45"/>
  <c r="AO255" i="45"/>
  <c r="AO256" i="45"/>
  <c r="AO257" i="45"/>
  <c r="AO258" i="45"/>
  <c r="AO259" i="45"/>
  <c r="AO260" i="45"/>
  <c r="AO261" i="45"/>
  <c r="AO262" i="45"/>
  <c r="AO263" i="45"/>
  <c r="AO264" i="45"/>
  <c r="AO265" i="45"/>
  <c r="AO266" i="45"/>
  <c r="AO267" i="45"/>
  <c r="AO268" i="45"/>
  <c r="AO269" i="45"/>
  <c r="AO270" i="45"/>
  <c r="AO271" i="45"/>
  <c r="AO272" i="45"/>
  <c r="AO273" i="45"/>
  <c r="AO274" i="45"/>
  <c r="AO275" i="45"/>
  <c r="AO276" i="45"/>
  <c r="AO277" i="45"/>
  <c r="AO278" i="45"/>
  <c r="AO279" i="45"/>
  <c r="AO280" i="45"/>
  <c r="AO281" i="45"/>
  <c r="AO282" i="45"/>
  <c r="AO283" i="45"/>
  <c r="AO284" i="45"/>
  <c r="AO285" i="45"/>
  <c r="AO286" i="45"/>
  <c r="AO287" i="45"/>
  <c r="AO288" i="45"/>
  <c r="AO289" i="45"/>
  <c r="AO290" i="45"/>
  <c r="AO291" i="45"/>
  <c r="AO292" i="45"/>
  <c r="AO293" i="45"/>
  <c r="AO294" i="45"/>
  <c r="AO295" i="45"/>
  <c r="AO296" i="45"/>
  <c r="AO297" i="45"/>
  <c r="AO298" i="45"/>
  <c r="AO299" i="45"/>
  <c r="AO300" i="45"/>
  <c r="AO301" i="45"/>
  <c r="AO302" i="45"/>
  <c r="AO303" i="45"/>
  <c r="AO304" i="45"/>
  <c r="AO305" i="45"/>
  <c r="AO306" i="45"/>
  <c r="AO307" i="45"/>
  <c r="AO308" i="45"/>
  <c r="AO309" i="45"/>
  <c r="AO310" i="45"/>
  <c r="AO311" i="45"/>
  <c r="AO312" i="45"/>
  <c r="AO313" i="45"/>
  <c r="AO314" i="45"/>
  <c r="AO315" i="45"/>
  <c r="AO316" i="45"/>
  <c r="AO317" i="45"/>
  <c r="AO318" i="45"/>
  <c r="AO319" i="45"/>
  <c r="AO320" i="45"/>
  <c r="AO321" i="45"/>
  <c r="AO322" i="45"/>
  <c r="AO323" i="45"/>
  <c r="AO324" i="45"/>
  <c r="AO325" i="45"/>
  <c r="AO326" i="45"/>
  <c r="AO327" i="45"/>
  <c r="AO328" i="45"/>
  <c r="AO329" i="45"/>
  <c r="AO330" i="45"/>
  <c r="AO331" i="45"/>
  <c r="AO332" i="45"/>
  <c r="AO333" i="45"/>
  <c r="AO334" i="45"/>
  <c r="AO335" i="45"/>
  <c r="AO336" i="45"/>
  <c r="AO337" i="45"/>
  <c r="AO338" i="45"/>
  <c r="AO339" i="45"/>
  <c r="AO340" i="45"/>
  <c r="AO341" i="45"/>
  <c r="AO342" i="45"/>
  <c r="AO343" i="45"/>
  <c r="AO344" i="45"/>
  <c r="AO345" i="45"/>
  <c r="AO346" i="45"/>
  <c r="AO347" i="45"/>
  <c r="AO348" i="45"/>
  <c r="AO349" i="45"/>
  <c r="AO350" i="45"/>
  <c r="AO351" i="45"/>
  <c r="AO352" i="45"/>
  <c r="AO353" i="45"/>
  <c r="AO354" i="45"/>
  <c r="AO355" i="45"/>
  <c r="AO356" i="45"/>
  <c r="AO357" i="45"/>
  <c r="AO358" i="45"/>
  <c r="AO359" i="45"/>
  <c r="AO360" i="45"/>
  <c r="AO361" i="45"/>
  <c r="AO362" i="45"/>
  <c r="AO363" i="45"/>
  <c r="AO364" i="45"/>
  <c r="AO365" i="45"/>
  <c r="AO366" i="45"/>
  <c r="AO367" i="45"/>
  <c r="AO368" i="45"/>
  <c r="AO369" i="45"/>
  <c r="AO370" i="45"/>
  <c r="AO371" i="45"/>
  <c r="AO372" i="45"/>
  <c r="AO373" i="45"/>
  <c r="AO374" i="45"/>
  <c r="AO375" i="45"/>
  <c r="AO376" i="45"/>
  <c r="AO377" i="45"/>
  <c r="AO378" i="45"/>
  <c r="AO379" i="45"/>
  <c r="AO380" i="45"/>
  <c r="AO381" i="45"/>
  <c r="AO382" i="45"/>
  <c r="AO383" i="45"/>
  <c r="AO384" i="45"/>
  <c r="AO385" i="45"/>
  <c r="AO386" i="45"/>
  <c r="AO387" i="45"/>
  <c r="AO388" i="45"/>
  <c r="AO389" i="45"/>
  <c r="AO390" i="45"/>
  <c r="AO391" i="45"/>
  <c r="AO392" i="45"/>
  <c r="AO393" i="45"/>
  <c r="AO394" i="45"/>
  <c r="AO395" i="45"/>
  <c r="AO396" i="45"/>
  <c r="AO397" i="45"/>
  <c r="AO398" i="45"/>
  <c r="AO399" i="45"/>
  <c r="AO400" i="45"/>
  <c r="AO401" i="45"/>
  <c r="AO402" i="45"/>
  <c r="AO403" i="45"/>
  <c r="AO404" i="45"/>
  <c r="AO405" i="45"/>
  <c r="AO406" i="45"/>
  <c r="AO407" i="45"/>
  <c r="AO408" i="45"/>
  <c r="AO409" i="45"/>
  <c r="AO410" i="45"/>
  <c r="AO411" i="45"/>
  <c r="AO412" i="45"/>
  <c r="AO413" i="45"/>
  <c r="AO414" i="45"/>
  <c r="AO415" i="45"/>
  <c r="AO416" i="45"/>
  <c r="AO417" i="45"/>
  <c r="AO418" i="45"/>
  <c r="AO419" i="45"/>
  <c r="AO420" i="45"/>
  <c r="AO421" i="45"/>
  <c r="AO422" i="45"/>
  <c r="A3" i="68"/>
  <c r="D11" i="40"/>
  <c r="C11" i="40"/>
  <c r="D11" i="68"/>
  <c r="A3" i="75"/>
  <c r="C44" i="68"/>
  <c r="A25" i="69"/>
  <c r="A34" i="68"/>
  <c r="A10" i="68"/>
  <c r="D12" i="68"/>
  <c r="D3" i="69"/>
  <c r="C12" i="68"/>
  <c r="C3" i="69"/>
  <c r="B12" i="68"/>
  <c r="B3" i="69"/>
  <c r="D17" i="69"/>
  <c r="B13" i="68"/>
  <c r="B4" i="69"/>
  <c r="D18" i="69"/>
  <c r="C36" i="68"/>
  <c r="C17" i="69"/>
  <c r="C37" i="68"/>
  <c r="C18" i="69"/>
  <c r="B36" i="68"/>
  <c r="B17" i="69"/>
  <c r="B37" i="68"/>
  <c r="B18" i="69"/>
  <c r="C42" i="40"/>
  <c r="C41" i="40"/>
  <c r="C40" i="40"/>
  <c r="C39" i="40"/>
  <c r="C38" i="40"/>
  <c r="A9" i="75"/>
  <c r="D10" i="75"/>
  <c r="C10" i="75"/>
  <c r="B10" i="75"/>
  <c r="A10" i="56"/>
  <c r="A17" i="56"/>
  <c r="B12" i="53"/>
  <c r="B3" i="61"/>
  <c r="A1" i="58"/>
  <c r="E19" i="11"/>
  <c r="D11" i="58"/>
  <c r="C19" i="11"/>
  <c r="D6" i="58"/>
  <c r="B16" i="11"/>
  <c r="C3" i="58"/>
  <c r="A2" i="60"/>
  <c r="A3" i="60"/>
  <c r="B12" i="56"/>
  <c r="C12" i="56"/>
  <c r="A10" i="54"/>
  <c r="A50" i="40"/>
  <c r="A3" i="11"/>
  <c r="A3" i="53"/>
  <c r="A3" i="40"/>
  <c r="A9" i="40" s="1"/>
  <c r="C13" i="68"/>
  <c r="C4" i="69"/>
  <c r="C11" i="68"/>
  <c r="C38" i="68"/>
  <c r="C19" i="69"/>
  <c r="C39" i="68"/>
  <c r="C20" i="69"/>
  <c r="C40" i="68"/>
  <c r="C21" i="69"/>
  <c r="C41" i="68"/>
  <c r="C22" i="69"/>
  <c r="C42" i="68"/>
  <c r="C23" i="69"/>
  <c r="C43" i="68"/>
  <c r="C24" i="69"/>
  <c r="B38" i="68"/>
  <c r="B19" i="69"/>
  <c r="B39" i="68"/>
  <c r="B20" i="69"/>
  <c r="B40" i="68"/>
  <c r="B21" i="69"/>
  <c r="B41" i="68"/>
  <c r="B22" i="69"/>
  <c r="B42" i="68"/>
  <c r="B23" i="69"/>
  <c r="B43" i="68"/>
  <c r="B24" i="69"/>
  <c r="B44" i="68"/>
  <c r="B25" i="69"/>
  <c r="C25" i="69"/>
  <c r="A14" i="68"/>
  <c r="B14" i="68"/>
  <c r="B5" i="69"/>
  <c r="D19" i="69"/>
  <c r="A15" i="69"/>
  <c r="D13" i="68"/>
  <c r="D4" i="69"/>
  <c r="B12" i="54"/>
  <c r="D44" i="40"/>
  <c r="C44" i="40"/>
  <c r="D43" i="40"/>
  <c r="D42" i="40"/>
  <c r="D41" i="40"/>
  <c r="D40" i="40"/>
  <c r="C43" i="40"/>
  <c r="D39" i="40"/>
  <c r="D38" i="40"/>
  <c r="A5" i="69"/>
  <c r="A6" i="69"/>
  <c r="A7" i="69"/>
  <c r="A8" i="69"/>
  <c r="A9" i="69"/>
  <c r="A10" i="69"/>
  <c r="A11" i="69"/>
  <c r="A18" i="69"/>
  <c r="A19" i="69"/>
  <c r="A20" i="69"/>
  <c r="A21" i="69"/>
  <c r="A22" i="69"/>
  <c r="A23" i="69"/>
  <c r="A24" i="69"/>
  <c r="A13" i="54"/>
  <c r="A14" i="54"/>
  <c r="A15" i="54"/>
  <c r="A16" i="54"/>
  <c r="A17" i="54"/>
  <c r="A18" i="54"/>
  <c r="A19" i="54"/>
  <c r="A20" i="54"/>
  <c r="A21" i="54"/>
  <c r="B21" i="54"/>
  <c r="B26" i="61"/>
  <c r="A3" i="54"/>
  <c r="A32" i="61"/>
  <c r="A33" i="61"/>
  <c r="A34" i="61"/>
  <c r="A35" i="61"/>
  <c r="A3" i="56"/>
  <c r="A21" i="56"/>
  <c r="A22" i="56"/>
  <c r="A23" i="56"/>
  <c r="C23" i="56"/>
  <c r="E35" i="61"/>
  <c r="A19" i="61"/>
  <c r="A20" i="61"/>
  <c r="A21" i="61"/>
  <c r="A22" i="61"/>
  <c r="A23" i="61"/>
  <c r="A24" i="61"/>
  <c r="A25" i="61"/>
  <c r="A26" i="61"/>
  <c r="A5" i="61"/>
  <c r="A6" i="61"/>
  <c r="A7" i="61"/>
  <c r="A8" i="61"/>
  <c r="A9" i="61"/>
  <c r="A10" i="61"/>
  <c r="A11" i="61"/>
  <c r="A12" i="61"/>
  <c r="B13" i="53"/>
  <c r="B4" i="61"/>
  <c r="B19" i="53"/>
  <c r="B20" i="53"/>
  <c r="B21" i="53"/>
  <c r="B12" i="61"/>
  <c r="B18" i="53"/>
  <c r="B9" i="61"/>
  <c r="A10" i="53"/>
  <c r="A9" i="11"/>
  <c r="A38" i="40"/>
  <c r="A29" i="40"/>
  <c r="A49" i="40"/>
  <c r="B54" i="40"/>
  <c r="D54" i="40" s="1"/>
  <c r="B11" i="53"/>
  <c r="C11" i="53"/>
  <c r="D11" i="53"/>
  <c r="E11" i="53"/>
  <c r="F11" i="53"/>
  <c r="G11" i="53"/>
  <c r="B33" i="40"/>
  <c r="C35" i="68"/>
  <c r="B35" i="68"/>
  <c r="B11" i="68"/>
  <c r="A790" i="42"/>
  <c r="A791" i="42"/>
  <c r="A792" i="42"/>
  <c r="A793" i="42"/>
  <c r="A794" i="42"/>
  <c r="A795" i="42"/>
  <c r="A796" i="42"/>
  <c r="A797" i="42"/>
  <c r="A798" i="42"/>
  <c r="A799" i="42"/>
  <c r="A800" i="42"/>
  <c r="A801" i="42"/>
  <c r="A802" i="42"/>
  <c r="A803" i="42"/>
  <c r="A804" i="42"/>
  <c r="A805" i="42"/>
  <c r="A806" i="42"/>
  <c r="A807" i="42"/>
  <c r="A808" i="42"/>
  <c r="A809" i="42"/>
  <c r="A810" i="42"/>
  <c r="A811" i="42"/>
  <c r="A812" i="42"/>
  <c r="A813" i="42"/>
  <c r="A814" i="42"/>
  <c r="A815" i="42"/>
  <c r="A816" i="42"/>
  <c r="A817" i="42"/>
  <c r="A818" i="42"/>
  <c r="A819" i="42"/>
  <c r="A820" i="42"/>
  <c r="A821" i="42"/>
  <c r="A822" i="42"/>
  <c r="A823" i="42"/>
  <c r="A824" i="42"/>
  <c r="A825" i="42"/>
  <c r="A826" i="42"/>
  <c r="A827" i="42"/>
  <c r="A828" i="42"/>
  <c r="A829" i="42"/>
  <c r="A830" i="42"/>
  <c r="A831" i="42"/>
  <c r="A832" i="42"/>
  <c r="A833" i="42"/>
  <c r="A834" i="42"/>
  <c r="A835" i="42"/>
  <c r="A836" i="42"/>
  <c r="A837" i="42"/>
  <c r="A838" i="42"/>
  <c r="A839" i="42"/>
  <c r="A840" i="42"/>
  <c r="A841" i="42"/>
  <c r="A842" i="42"/>
  <c r="A843" i="42"/>
  <c r="A844" i="42"/>
  <c r="A845" i="42"/>
  <c r="A846" i="42"/>
  <c r="A847" i="42"/>
  <c r="A848" i="42"/>
  <c r="A849" i="42"/>
  <c r="A850" i="42"/>
  <c r="A851" i="42"/>
  <c r="A852" i="42"/>
  <c r="A853" i="42"/>
  <c r="A854" i="42"/>
  <c r="A855" i="42"/>
  <c r="A856" i="42"/>
  <c r="A857" i="42"/>
  <c r="A858" i="42"/>
  <c r="A859" i="42"/>
  <c r="A860" i="42"/>
  <c r="A861" i="42"/>
  <c r="A862" i="42"/>
  <c r="A863" i="42"/>
  <c r="A864" i="42"/>
  <c r="A865" i="42"/>
  <c r="A866" i="42"/>
  <c r="A867" i="42"/>
  <c r="A868" i="42"/>
  <c r="A869" i="42"/>
  <c r="A870" i="42"/>
  <c r="A871" i="42"/>
  <c r="A872" i="42"/>
  <c r="A873" i="42"/>
  <c r="A874" i="42"/>
  <c r="A875" i="42"/>
  <c r="A876" i="42"/>
  <c r="A877" i="42"/>
  <c r="A878" i="42"/>
  <c r="A879" i="42"/>
  <c r="A880" i="42"/>
  <c r="A881" i="42"/>
  <c r="A882" i="42"/>
  <c r="A883" i="42"/>
  <c r="A884" i="42"/>
  <c r="A885" i="42"/>
  <c r="A886" i="42"/>
  <c r="A887" i="42"/>
  <c r="A888" i="42"/>
  <c r="A889" i="42"/>
  <c r="A890" i="42"/>
  <c r="A891" i="42"/>
  <c r="A892" i="42"/>
  <c r="A893" i="42"/>
  <c r="A894" i="42"/>
  <c r="A895" i="42"/>
  <c r="A896" i="42"/>
  <c r="A897" i="42"/>
  <c r="A898" i="42"/>
  <c r="A899" i="42"/>
  <c r="A900" i="42"/>
  <c r="A901" i="42"/>
  <c r="A902" i="42"/>
  <c r="A903" i="42"/>
  <c r="A904" i="42"/>
  <c r="A905" i="42"/>
  <c r="A906" i="42"/>
  <c r="A907" i="42"/>
  <c r="A908" i="42"/>
  <c r="A909" i="42"/>
  <c r="A910" i="42"/>
  <c r="A911" i="42"/>
  <c r="A912" i="42"/>
  <c r="A913" i="42"/>
  <c r="A914" i="42"/>
  <c r="A915" i="42"/>
  <c r="A916" i="42"/>
  <c r="A917" i="42"/>
  <c r="A918" i="42"/>
  <c r="A919" i="42"/>
  <c r="A920" i="42"/>
  <c r="A921" i="42"/>
  <c r="A922" i="42"/>
  <c r="A923" i="42"/>
  <c r="A924" i="42"/>
  <c r="A925" i="42"/>
  <c r="A926" i="42"/>
  <c r="A927" i="42"/>
  <c r="A928" i="42"/>
  <c r="A929" i="42"/>
  <c r="A930" i="42"/>
  <c r="A931" i="42"/>
  <c r="A932" i="42"/>
  <c r="A933" i="42"/>
  <c r="A934" i="42"/>
  <c r="A935" i="42"/>
  <c r="A936" i="42"/>
  <c r="A937" i="42"/>
  <c r="A938" i="42"/>
  <c r="A939" i="42"/>
  <c r="A940" i="42"/>
  <c r="A941" i="42"/>
  <c r="A942" i="42"/>
  <c r="A943" i="42"/>
  <c r="A944" i="42"/>
  <c r="A945" i="42"/>
  <c r="A946" i="42"/>
  <c r="A947" i="42"/>
  <c r="A948" i="42"/>
  <c r="A949" i="42"/>
  <c r="A950" i="42"/>
  <c r="A951" i="42"/>
  <c r="A952" i="42"/>
  <c r="A953" i="42"/>
  <c r="A954" i="42"/>
  <c r="A955" i="42"/>
  <c r="A956" i="42"/>
  <c r="A957" i="42"/>
  <c r="A958" i="42"/>
  <c r="A959" i="42"/>
  <c r="A960" i="42"/>
  <c r="A961" i="42"/>
  <c r="A962" i="42"/>
  <c r="A963" i="42"/>
  <c r="A964" i="42"/>
  <c r="A965" i="42"/>
  <c r="A966" i="42"/>
  <c r="A967" i="42"/>
  <c r="A968" i="42"/>
  <c r="A969" i="42"/>
  <c r="A970" i="42"/>
  <c r="A971" i="42"/>
  <c r="A972" i="42"/>
  <c r="A973" i="42"/>
  <c r="A974" i="42"/>
  <c r="A975" i="42"/>
  <c r="A976" i="42"/>
  <c r="A977" i="42"/>
  <c r="A978" i="42"/>
  <c r="A979" i="42"/>
  <c r="A980" i="42"/>
  <c r="A981" i="42"/>
  <c r="A982" i="42"/>
  <c r="A983" i="42"/>
  <c r="A984" i="42"/>
  <c r="A985" i="42"/>
  <c r="A986" i="42"/>
  <c r="A987" i="42"/>
  <c r="A988" i="42"/>
  <c r="A989" i="42"/>
  <c r="A990" i="42"/>
  <c r="A991" i="42"/>
  <c r="A992" i="42"/>
  <c r="A993" i="42"/>
  <c r="A994" i="42"/>
  <c r="A995" i="42"/>
  <c r="A996" i="42"/>
  <c r="A997" i="42"/>
  <c r="A998" i="42"/>
  <c r="A999" i="42"/>
  <c r="A1000" i="42"/>
  <c r="A1001" i="42"/>
  <c r="A1002" i="42"/>
  <c r="A1003" i="42"/>
  <c r="A1004" i="42"/>
  <c r="A1005" i="42"/>
  <c r="A1006" i="42"/>
  <c r="A1007" i="42"/>
  <c r="A1008" i="42"/>
  <c r="A1009" i="42"/>
  <c r="A1010" i="42"/>
  <c r="A1011" i="42"/>
  <c r="A1012" i="42"/>
  <c r="A1013" i="42"/>
  <c r="A1014" i="42"/>
  <c r="A1015" i="42"/>
  <c r="A1016" i="42"/>
  <c r="A1017" i="42"/>
  <c r="A1018" i="42"/>
  <c r="A1019" i="42"/>
  <c r="A1020" i="42"/>
  <c r="A1021" i="42"/>
  <c r="A1022" i="42"/>
  <c r="A1023" i="42"/>
  <c r="A1024" i="42"/>
  <c r="A1025" i="42"/>
  <c r="A1026" i="42"/>
  <c r="A1027" i="42"/>
  <c r="A1028" i="42"/>
  <c r="A1029" i="42"/>
  <c r="A1030" i="42"/>
  <c r="A1031" i="42"/>
  <c r="A1032" i="42"/>
  <c r="A1033" i="42"/>
  <c r="A1034" i="42"/>
  <c r="A1035" i="42"/>
  <c r="A1036" i="42"/>
  <c r="A1037" i="42"/>
  <c r="A1038" i="42"/>
  <c r="A1039" i="42"/>
  <c r="A1040" i="42"/>
  <c r="A1041" i="42"/>
  <c r="A1042" i="42"/>
  <c r="A1043" i="42"/>
  <c r="A1044" i="42"/>
  <c r="A1045" i="42"/>
  <c r="A1046" i="42"/>
  <c r="A1047" i="42"/>
  <c r="A1048" i="42"/>
  <c r="A1049" i="42"/>
  <c r="A1050" i="42"/>
  <c r="A1051" i="42"/>
  <c r="A1052" i="42"/>
  <c r="A1053" i="42"/>
  <c r="A1054" i="42"/>
  <c r="A1055" i="42"/>
  <c r="A1056" i="42"/>
  <c r="A1057" i="42"/>
  <c r="A1058" i="42"/>
  <c r="A1059" i="42"/>
  <c r="A1060" i="42"/>
  <c r="A1061" i="42"/>
  <c r="A1062" i="42"/>
  <c r="A1063" i="42"/>
  <c r="A1064" i="42"/>
  <c r="A1065" i="42"/>
  <c r="A1066" i="42"/>
  <c r="A1067" i="42"/>
  <c r="A1068" i="42"/>
  <c r="A1069" i="42"/>
  <c r="A1070" i="42"/>
  <c r="A1071" i="42"/>
  <c r="A1072" i="42"/>
  <c r="A1073" i="42"/>
  <c r="A1074" i="42"/>
  <c r="A1075" i="42"/>
  <c r="A1076" i="42"/>
  <c r="A1077" i="42"/>
  <c r="A1078" i="42"/>
  <c r="A1079" i="42"/>
  <c r="A1080" i="42"/>
  <c r="A1081" i="42"/>
  <c r="A1082" i="42"/>
  <c r="A1083" i="42"/>
  <c r="A1084" i="42"/>
  <c r="A1085" i="42"/>
  <c r="A1086" i="42"/>
  <c r="A1087" i="42"/>
  <c r="A1088" i="42"/>
  <c r="A1089" i="42"/>
  <c r="A1090" i="42"/>
  <c r="A1091" i="42"/>
  <c r="A1092" i="42"/>
  <c r="A1093" i="42"/>
  <c r="A1094" i="42"/>
  <c r="A1095" i="42"/>
  <c r="A1096" i="42"/>
  <c r="A1097" i="42"/>
  <c r="A1098" i="42"/>
  <c r="A1099" i="42"/>
  <c r="A1100" i="42"/>
  <c r="A1101" i="42"/>
  <c r="A1102" i="42"/>
  <c r="A1103" i="42"/>
  <c r="A1104" i="42"/>
  <c r="A1105" i="42"/>
  <c r="A1106" i="42"/>
  <c r="A1107" i="42"/>
  <c r="A1108" i="42"/>
  <c r="A1109" i="42"/>
  <c r="A1110" i="42"/>
  <c r="A1111" i="42"/>
  <c r="A1112" i="42"/>
  <c r="A1113" i="42"/>
  <c r="A1114" i="42"/>
  <c r="A1115" i="42"/>
  <c r="A1116" i="42"/>
  <c r="A1117" i="42"/>
  <c r="A1118" i="42"/>
  <c r="A1119" i="42"/>
  <c r="A1120" i="42"/>
  <c r="A1121" i="42"/>
  <c r="A1122" i="42"/>
  <c r="A1123" i="42"/>
  <c r="A1124" i="42"/>
  <c r="A1125" i="42"/>
  <c r="A1126" i="42"/>
  <c r="A1127" i="42"/>
  <c r="A1128" i="42"/>
  <c r="A1129" i="42"/>
  <c r="A1130" i="42"/>
  <c r="A1131" i="42"/>
  <c r="A1132" i="42"/>
  <c r="A1133" i="42"/>
  <c r="A1134" i="42"/>
  <c r="A1135" i="42"/>
  <c r="A1136" i="42"/>
  <c r="A1137" i="42"/>
  <c r="A1138" i="42"/>
  <c r="A1139" i="42"/>
  <c r="A1140" i="42"/>
  <c r="A1141" i="42"/>
  <c r="A1142" i="42"/>
  <c r="A1143" i="42"/>
  <c r="A1144" i="42"/>
  <c r="A1145" i="42"/>
  <c r="A1146" i="42"/>
  <c r="A1147" i="42"/>
  <c r="A1148" i="42"/>
  <c r="A1149" i="42"/>
  <c r="A1150" i="42"/>
  <c r="A1151" i="42"/>
  <c r="A1152" i="42"/>
  <c r="A1153" i="42"/>
  <c r="A1154" i="42"/>
  <c r="A1155" i="42"/>
  <c r="A1156" i="42"/>
  <c r="A1157" i="42"/>
  <c r="A1158" i="42"/>
  <c r="A1159" i="42"/>
  <c r="A1160" i="42"/>
  <c r="A1161" i="42"/>
  <c r="A1162" i="42"/>
  <c r="A1163" i="42"/>
  <c r="A1164" i="42"/>
  <c r="A1165" i="42"/>
  <c r="A1166" i="42"/>
  <c r="A1167" i="42"/>
  <c r="A1168" i="42"/>
  <c r="A1169" i="42"/>
  <c r="A1170" i="42"/>
  <c r="A1171" i="42"/>
  <c r="A1172" i="42"/>
  <c r="A1173" i="42"/>
  <c r="A1174" i="42"/>
  <c r="A1175" i="42"/>
  <c r="A1176" i="42"/>
  <c r="A1177" i="42"/>
  <c r="A1178" i="42"/>
  <c r="A1179" i="42"/>
  <c r="A1180" i="42"/>
  <c r="A1181" i="42"/>
  <c r="A1182" i="42"/>
  <c r="A1183" i="42"/>
  <c r="A1184" i="42"/>
  <c r="A1185" i="42"/>
  <c r="A1186" i="42"/>
  <c r="A1187" i="42"/>
  <c r="A1188" i="42"/>
  <c r="A1189" i="42"/>
  <c r="A1190" i="42"/>
  <c r="A1191" i="42"/>
  <c r="A1192" i="42"/>
  <c r="A1193" i="42"/>
  <c r="A1194" i="42"/>
  <c r="A1195" i="42"/>
  <c r="A1196" i="42"/>
  <c r="A1197" i="42"/>
  <c r="A1198" i="42"/>
  <c r="A1199" i="42"/>
  <c r="A1200" i="42"/>
  <c r="A1201" i="42"/>
  <c r="A1202" i="42"/>
  <c r="A1203" i="42"/>
  <c r="A1204" i="42"/>
  <c r="A1205" i="42"/>
  <c r="A1206" i="42"/>
  <c r="A1207" i="42"/>
  <c r="A1208" i="42"/>
  <c r="A1209" i="42"/>
  <c r="A1210" i="42"/>
  <c r="A1211" i="42"/>
  <c r="A1212" i="42"/>
  <c r="A1213" i="42"/>
  <c r="A1214" i="42"/>
  <c r="A1215" i="42"/>
  <c r="A1216" i="42"/>
  <c r="A1217" i="42"/>
  <c r="A1218" i="42"/>
  <c r="A1219" i="42"/>
  <c r="A1220" i="42"/>
  <c r="A1221" i="42"/>
  <c r="A1222" i="42"/>
  <c r="A1223" i="42"/>
  <c r="A1224" i="42"/>
  <c r="A1225" i="42"/>
  <c r="A1226" i="42"/>
  <c r="A1227" i="42"/>
  <c r="A1228" i="42"/>
  <c r="A1229" i="42"/>
  <c r="A1230" i="42"/>
  <c r="A1231" i="42"/>
  <c r="A1232" i="42"/>
  <c r="A1233" i="42"/>
  <c r="A1234" i="42"/>
  <c r="A1235" i="42"/>
  <c r="A1236" i="42"/>
  <c r="A1237" i="42"/>
  <c r="A1238" i="42"/>
  <c r="A1239" i="42"/>
  <c r="A1240" i="42"/>
  <c r="A1241" i="42"/>
  <c r="A1242" i="42"/>
  <c r="A1243" i="42"/>
  <c r="A1244" i="42"/>
  <c r="A1245" i="42"/>
  <c r="A1246" i="42"/>
  <c r="A1247" i="42"/>
  <c r="A1248" i="42"/>
  <c r="A1249" i="42"/>
  <c r="A1250" i="42"/>
  <c r="A1251" i="42"/>
  <c r="A1252" i="42"/>
  <c r="A1253" i="42"/>
  <c r="A1254" i="42"/>
  <c r="A1255" i="42"/>
  <c r="A1256" i="42"/>
  <c r="A1257" i="42"/>
  <c r="A1258" i="42"/>
  <c r="A1259" i="42"/>
  <c r="A1260" i="42"/>
  <c r="A1261" i="42"/>
  <c r="A1262" i="42"/>
  <c r="A1263" i="42"/>
  <c r="A1264" i="42"/>
  <c r="A1265" i="42"/>
  <c r="A1266" i="42"/>
  <c r="A1267" i="42"/>
  <c r="A1268" i="42"/>
  <c r="A1269" i="42"/>
  <c r="A1270" i="42"/>
  <c r="A1271" i="42"/>
  <c r="A1272" i="42"/>
  <c r="A1273" i="42"/>
  <c r="A1274" i="42"/>
  <c r="A1275" i="42"/>
  <c r="A1276" i="42"/>
  <c r="A1277" i="42"/>
  <c r="A1278" i="42"/>
  <c r="A1279" i="42"/>
  <c r="A1280" i="42"/>
  <c r="A1281" i="42"/>
  <c r="A1282" i="42"/>
  <c r="A1283" i="42"/>
  <c r="A1284" i="42"/>
  <c r="A1285" i="42"/>
  <c r="A1286" i="42"/>
  <c r="A1287" i="42"/>
  <c r="A1288" i="42"/>
  <c r="A1289" i="42"/>
  <c r="A1290" i="42"/>
  <c r="A1291" i="42"/>
  <c r="A1292" i="42"/>
  <c r="A1293" i="42"/>
  <c r="A1294" i="42"/>
  <c r="A1295" i="42"/>
  <c r="A1296" i="42"/>
  <c r="A1297" i="42"/>
  <c r="A1298" i="42"/>
  <c r="A1299" i="42"/>
  <c r="A1300" i="42"/>
  <c r="A1301" i="42"/>
  <c r="A1302" i="42"/>
  <c r="A1303" i="42"/>
  <c r="A1304" i="42"/>
  <c r="A1305" i="42"/>
  <c r="A1306" i="42"/>
  <c r="A1307" i="42"/>
  <c r="A1308" i="42"/>
  <c r="A1309" i="42"/>
  <c r="A1310" i="42"/>
  <c r="A1311" i="42"/>
  <c r="A1312" i="42"/>
  <c r="A1313" i="42"/>
  <c r="A1314" i="42"/>
  <c r="A1315" i="42"/>
  <c r="A1316" i="42"/>
  <c r="A1317" i="42"/>
  <c r="A1318" i="42"/>
  <c r="A1319" i="42"/>
  <c r="A1320" i="42"/>
  <c r="A1321" i="42"/>
  <c r="A1322" i="42"/>
  <c r="A1323" i="42"/>
  <c r="A1324" i="42"/>
  <c r="A1325" i="42"/>
  <c r="A1326" i="42"/>
  <c r="A1327" i="42"/>
  <c r="A1328" i="42"/>
  <c r="A1329" i="42"/>
  <c r="A1330" i="42"/>
  <c r="A1331" i="42"/>
  <c r="A1332" i="42"/>
  <c r="A1333" i="42"/>
  <c r="A1334" i="42"/>
  <c r="A1335" i="42"/>
  <c r="A1336" i="42"/>
  <c r="A1337" i="42"/>
  <c r="A1338" i="42"/>
  <c r="A1339" i="42"/>
  <c r="A1340" i="42"/>
  <c r="A1341" i="42"/>
  <c r="A1342" i="42"/>
  <c r="A1343" i="42"/>
  <c r="A1344" i="42"/>
  <c r="A1345" i="42"/>
  <c r="A1346" i="42"/>
  <c r="A1347" i="42"/>
  <c r="A1348" i="42"/>
  <c r="A1349" i="42"/>
  <c r="A1350" i="42"/>
  <c r="A1351" i="42"/>
  <c r="A1352" i="42"/>
  <c r="A1353" i="42"/>
  <c r="A1354" i="42"/>
  <c r="A1355" i="42"/>
  <c r="A1356" i="42"/>
  <c r="A1357" i="42"/>
  <c r="A1358" i="42"/>
  <c r="A1359" i="42"/>
  <c r="A1360" i="42"/>
  <c r="A1361" i="42"/>
  <c r="A1362" i="42"/>
  <c r="A1363" i="42"/>
  <c r="A1364" i="42"/>
  <c r="A1365" i="42"/>
  <c r="A1366" i="42"/>
  <c r="A1367" i="42"/>
  <c r="A1368" i="42"/>
  <c r="A1369" i="42"/>
  <c r="A1370" i="42"/>
  <c r="A1371" i="42"/>
  <c r="A1372" i="42"/>
  <c r="A1373" i="42"/>
  <c r="A1374" i="42"/>
  <c r="A1375" i="42"/>
  <c r="A1376" i="42"/>
  <c r="A1377" i="42"/>
  <c r="A1378" i="42"/>
  <c r="A1379" i="42"/>
  <c r="A1380" i="42"/>
  <c r="A1381" i="42"/>
  <c r="A1382" i="42"/>
  <c r="A1383" i="42"/>
  <c r="A1384" i="42"/>
  <c r="A1385" i="42"/>
  <c r="A1386" i="42"/>
  <c r="A1387" i="42"/>
  <c r="A1388" i="42"/>
  <c r="A1389" i="42"/>
  <c r="A1390" i="42"/>
  <c r="A1391" i="42"/>
  <c r="A1392" i="42"/>
  <c r="A1393" i="42"/>
  <c r="A1394" i="42"/>
  <c r="A1395" i="42"/>
  <c r="A1396" i="42"/>
  <c r="A1397" i="42"/>
  <c r="A1398" i="42"/>
  <c r="A1399" i="42"/>
  <c r="A1400" i="42"/>
  <c r="A1401" i="42"/>
  <c r="A1402" i="42"/>
  <c r="A1403" i="42"/>
  <c r="A1404" i="42"/>
  <c r="A1405" i="42"/>
  <c r="A1406" i="42"/>
  <c r="A1407" i="42"/>
  <c r="A1408" i="42"/>
  <c r="A1409" i="42"/>
  <c r="A1410" i="42"/>
  <c r="A1411" i="42"/>
  <c r="A1412" i="42"/>
  <c r="A1413" i="42"/>
  <c r="A1414" i="42"/>
  <c r="A1415" i="42"/>
  <c r="A1416" i="42"/>
  <c r="A1417" i="42"/>
  <c r="A1418" i="42"/>
  <c r="A1419" i="42"/>
  <c r="A1420" i="42"/>
  <c r="A1421" i="42"/>
  <c r="A1422" i="42"/>
  <c r="A1423" i="42"/>
  <c r="A1424" i="42"/>
  <c r="A1425" i="42"/>
  <c r="A1426" i="42"/>
  <c r="A1427" i="42"/>
  <c r="A1428" i="42"/>
  <c r="A1429" i="42"/>
  <c r="A1430" i="42"/>
  <c r="A1431" i="42"/>
  <c r="A1432" i="42"/>
  <c r="A1433" i="42"/>
  <c r="A1434" i="42"/>
  <c r="A1435" i="42"/>
  <c r="A1436" i="42"/>
  <c r="A1437" i="42"/>
  <c r="A1438" i="42"/>
  <c r="A1439" i="42"/>
  <c r="A1440" i="42"/>
  <c r="A1441" i="42"/>
  <c r="A1442" i="42"/>
  <c r="A1443" i="42"/>
  <c r="A1444" i="42"/>
  <c r="A1445" i="42"/>
  <c r="A1446" i="42"/>
  <c r="A1447" i="42"/>
  <c r="A1448" i="42"/>
  <c r="A1449" i="42"/>
  <c r="A1450" i="42"/>
  <c r="A1451" i="42"/>
  <c r="A1452" i="42"/>
  <c r="A1453" i="42"/>
  <c r="A1454" i="42"/>
  <c r="A1455" i="42"/>
  <c r="A1456" i="42"/>
  <c r="A1457" i="42"/>
  <c r="A1458" i="42"/>
  <c r="A1459" i="42"/>
  <c r="A1460" i="42"/>
  <c r="A1461" i="42"/>
  <c r="A1462" i="42"/>
  <c r="A1463" i="42"/>
  <c r="A1464" i="42"/>
  <c r="A1465" i="42"/>
  <c r="A1466" i="42"/>
  <c r="A1467" i="42"/>
  <c r="A1468" i="42"/>
  <c r="A1469" i="42"/>
  <c r="A1470" i="42"/>
  <c r="A1471" i="42"/>
  <c r="A1472" i="42"/>
  <c r="A1473" i="42"/>
  <c r="A1474" i="42"/>
  <c r="A1475" i="42"/>
  <c r="A1476" i="42"/>
  <c r="A1477" i="42"/>
  <c r="A1478" i="42"/>
  <c r="A1479" i="42"/>
  <c r="A1480" i="42"/>
  <c r="A1481" i="42"/>
  <c r="A1482" i="42"/>
  <c r="A1483" i="42"/>
  <c r="A1484" i="42"/>
  <c r="A1485" i="42"/>
  <c r="A1486" i="42"/>
  <c r="A1487" i="42"/>
  <c r="A1488" i="42"/>
  <c r="A1489" i="42"/>
  <c r="A1490" i="42"/>
  <c r="A1491" i="42"/>
  <c r="A1492" i="42"/>
  <c r="A1493" i="42"/>
  <c r="A1494" i="42"/>
  <c r="A1495" i="42"/>
  <c r="A1496" i="42"/>
  <c r="A1497" i="42"/>
  <c r="A1498" i="42"/>
  <c r="A1499" i="42"/>
  <c r="A1500" i="42"/>
  <c r="A1501" i="42"/>
  <c r="A1502" i="42"/>
  <c r="A1503" i="42"/>
  <c r="A1504" i="42"/>
  <c r="A1505" i="42"/>
  <c r="A1506" i="42"/>
  <c r="A1507" i="42"/>
  <c r="A1508" i="42"/>
  <c r="A1509" i="42"/>
  <c r="A1510" i="42"/>
  <c r="A1511" i="42"/>
  <c r="A1512" i="42"/>
  <c r="A1513" i="42"/>
  <c r="A1514" i="42"/>
  <c r="A1515" i="42"/>
  <c r="A1516" i="42"/>
  <c r="A1517" i="42"/>
  <c r="A1518" i="42"/>
  <c r="A1519" i="42"/>
  <c r="A1520" i="42"/>
  <c r="A1521" i="42"/>
  <c r="A1522" i="42"/>
  <c r="A1523" i="42"/>
  <c r="A1524" i="42"/>
  <c r="A1525" i="42"/>
  <c r="A1526" i="42"/>
  <c r="A1527" i="42"/>
  <c r="A1528" i="42"/>
  <c r="A1529" i="42"/>
  <c r="A1530" i="42"/>
  <c r="A1531" i="42"/>
  <c r="A1532" i="42"/>
  <c r="A1533" i="42"/>
  <c r="A1534" i="42"/>
  <c r="A1535" i="42"/>
  <c r="A1536" i="42"/>
  <c r="A1537" i="42"/>
  <c r="A1538" i="42"/>
  <c r="A1539" i="42"/>
  <c r="A1540" i="42"/>
  <c r="A1541" i="42"/>
  <c r="A1542" i="42"/>
  <c r="A1543" i="42"/>
  <c r="A1544" i="42"/>
  <c r="A1545" i="42"/>
  <c r="A1546" i="42"/>
  <c r="A1547" i="42"/>
  <c r="A1548" i="42"/>
  <c r="A1549" i="42"/>
  <c r="A1550" i="42"/>
  <c r="A1551" i="42"/>
  <c r="A1552" i="42"/>
  <c r="A1553" i="42"/>
  <c r="A1554" i="42"/>
  <c r="A1555" i="42"/>
  <c r="A1556" i="42"/>
  <c r="A1557" i="42"/>
  <c r="A1558" i="42"/>
  <c r="A1559" i="42"/>
  <c r="A1560" i="42"/>
  <c r="A1561" i="42"/>
  <c r="A1562" i="42"/>
  <c r="A1563" i="42"/>
  <c r="A1564" i="42"/>
  <c r="A1565" i="42"/>
  <c r="A1566" i="42"/>
  <c r="A1567" i="42"/>
  <c r="A1568" i="42"/>
  <c r="A1569" i="42"/>
  <c r="A1570" i="42"/>
  <c r="A1571" i="42"/>
  <c r="A1572" i="42"/>
  <c r="A1573" i="42"/>
  <c r="A1574" i="42"/>
  <c r="A1575" i="42"/>
  <c r="A1576" i="42"/>
  <c r="A1577" i="42"/>
  <c r="A1578" i="42"/>
  <c r="A1579" i="42"/>
  <c r="A1580" i="42"/>
  <c r="A1581" i="42"/>
  <c r="A1582" i="42"/>
  <c r="A1583" i="42"/>
  <c r="A1584" i="42"/>
  <c r="A1585" i="42"/>
  <c r="A1586" i="42"/>
  <c r="A1587" i="42"/>
  <c r="A1588" i="42"/>
  <c r="A1589" i="42"/>
  <c r="A1590" i="42"/>
  <c r="A1591" i="42"/>
  <c r="A1592" i="42"/>
  <c r="A1593" i="42"/>
  <c r="A1594" i="42"/>
  <c r="A1595" i="42"/>
  <c r="A1596" i="42"/>
  <c r="A1597" i="42"/>
  <c r="A1598" i="42"/>
  <c r="A1599" i="42"/>
  <c r="A1600" i="42"/>
  <c r="A1601" i="42"/>
  <c r="A1602" i="42"/>
  <c r="A1603" i="42"/>
  <c r="A1604" i="42"/>
  <c r="A1605" i="42"/>
  <c r="A1606" i="42"/>
  <c r="A1607" i="42"/>
  <c r="A1608" i="42"/>
  <c r="A1609" i="42"/>
  <c r="A1610" i="42"/>
  <c r="A1611" i="42"/>
  <c r="A1612" i="42"/>
  <c r="A1613" i="42"/>
  <c r="A1614" i="42"/>
  <c r="A1615" i="42"/>
  <c r="A1616" i="42"/>
  <c r="A1617" i="42"/>
  <c r="A1618" i="42"/>
  <c r="A1619" i="42"/>
  <c r="A1620" i="42"/>
  <c r="A1621" i="42"/>
  <c r="A1622" i="42"/>
  <c r="A1623" i="42"/>
  <c r="A1624" i="42"/>
  <c r="A1625" i="42"/>
  <c r="A1626" i="42"/>
  <c r="A1627" i="42"/>
  <c r="A1628" i="42"/>
  <c r="A1629" i="42"/>
  <c r="A1630" i="42"/>
  <c r="A1631" i="42"/>
  <c r="A1632" i="42"/>
  <c r="A1633" i="42"/>
  <c r="A1634" i="42"/>
  <c r="A1635" i="42"/>
  <c r="A1636" i="42"/>
  <c r="A1637" i="42"/>
  <c r="A1638" i="42"/>
  <c r="A1639" i="42"/>
  <c r="A1640" i="42"/>
  <c r="A1641" i="42"/>
  <c r="A1642" i="42"/>
  <c r="A1643" i="42"/>
  <c r="A1644" i="42"/>
  <c r="A1645" i="42"/>
  <c r="A1646" i="42"/>
  <c r="A1647" i="42"/>
  <c r="A1648" i="42"/>
  <c r="A1649" i="42"/>
  <c r="A1650" i="42"/>
  <c r="A1651" i="42"/>
  <c r="A1652" i="42"/>
  <c r="A1653" i="42"/>
  <c r="A1654" i="42"/>
  <c r="A1655" i="42"/>
  <c r="A1656" i="42"/>
  <c r="A1657" i="42"/>
  <c r="A1658" i="42"/>
  <c r="A1659" i="42"/>
  <c r="A1660" i="42"/>
  <c r="A1661" i="42"/>
  <c r="A1662" i="42"/>
  <c r="A1663" i="42"/>
  <c r="A1664" i="42"/>
  <c r="A1665" i="42"/>
  <c r="A1666" i="42"/>
  <c r="A1667" i="42"/>
  <c r="A1668" i="42"/>
  <c r="D2" i="58"/>
  <c r="C2" i="58"/>
  <c r="C18" i="56"/>
  <c r="B18" i="56"/>
  <c r="A8" i="58"/>
  <c r="A3" i="58"/>
  <c r="C11" i="56"/>
  <c r="B11" i="56"/>
  <c r="G11" i="54"/>
  <c r="F11" i="54"/>
  <c r="E11" i="54"/>
  <c r="D11" i="54"/>
  <c r="C11" i="54"/>
  <c r="B11" i="54"/>
  <c r="B19" i="56"/>
  <c r="D31" i="61"/>
  <c r="B15" i="56"/>
  <c r="B34" i="61"/>
  <c r="C22" i="56"/>
  <c r="E34" i="61"/>
  <c r="C21" i="56"/>
  <c r="E33" i="61"/>
  <c r="B14" i="56"/>
  <c r="B33" i="61"/>
  <c r="B13" i="56"/>
  <c r="C20" i="56"/>
  <c r="E32" i="61"/>
  <c r="B20" i="56"/>
  <c r="D32" i="61"/>
  <c r="C19" i="56"/>
  <c r="E31" i="61"/>
  <c r="B22" i="56"/>
  <c r="D34" i="61"/>
  <c r="B23" i="56"/>
  <c r="D35" i="61"/>
  <c r="B16" i="56"/>
  <c r="B35" i="61"/>
  <c r="B15" i="53"/>
  <c r="B6" i="61"/>
  <c r="B16" i="53"/>
  <c r="B11" i="11"/>
  <c r="D12" i="54"/>
  <c r="D17" i="61"/>
  <c r="D20" i="53"/>
  <c r="D11" i="61"/>
  <c r="C15" i="53"/>
  <c r="C6" i="61"/>
  <c r="D12" i="53"/>
  <c r="D3" i="61"/>
  <c r="C12" i="54"/>
  <c r="C17" i="61"/>
  <c r="C20" i="53"/>
  <c r="C11" i="61"/>
  <c r="D17" i="53"/>
  <c r="D8" i="61"/>
  <c r="C12" i="53"/>
  <c r="C3" i="61"/>
  <c r="C17" i="53"/>
  <c r="D14" i="53"/>
  <c r="D5" i="61"/>
  <c r="D15" i="53"/>
  <c r="D6" i="61"/>
  <c r="D19" i="53"/>
  <c r="D10" i="61"/>
  <c r="B17" i="53"/>
  <c r="C14" i="53"/>
  <c r="C5" i="61"/>
  <c r="C19" i="53"/>
  <c r="C10" i="61"/>
  <c r="D16" i="53"/>
  <c r="D7" i="61"/>
  <c r="B14" i="53"/>
  <c r="B5" i="61"/>
  <c r="C18" i="53"/>
  <c r="C9" i="61"/>
  <c r="D21" i="53"/>
  <c r="C16" i="53"/>
  <c r="C7" i="61"/>
  <c r="D13" i="53"/>
  <c r="D4" i="61"/>
  <c r="C21" i="53"/>
  <c r="C12" i="61"/>
  <c r="D18" i="53"/>
  <c r="D9" i="61"/>
  <c r="C13" i="53"/>
  <c r="C4" i="61"/>
  <c r="E12" i="11"/>
  <c r="C16" i="11"/>
  <c r="D3" i="58"/>
  <c r="D19" i="11"/>
  <c r="C11" i="58"/>
  <c r="C15" i="11"/>
  <c r="D18" i="11"/>
  <c r="C10" i="58"/>
  <c r="D17" i="11"/>
  <c r="C9" i="58"/>
  <c r="C13" i="11"/>
  <c r="D16" i="11"/>
  <c r="C8" i="58"/>
  <c r="C11" i="11"/>
  <c r="C12" i="11"/>
  <c r="D15" i="11"/>
  <c r="C20" i="11"/>
  <c r="D7" i="58"/>
  <c r="D14" i="11"/>
  <c r="C14" i="11"/>
  <c r="C18" i="11"/>
  <c r="D5" i="58"/>
  <c r="D11" i="11"/>
  <c r="D13" i="11"/>
  <c r="C17" i="11"/>
  <c r="D4" i="58"/>
  <c r="D20" i="11"/>
  <c r="C12" i="58"/>
  <c r="D12" i="11"/>
  <c r="E18" i="11"/>
  <c r="D10" i="58"/>
  <c r="E17" i="11"/>
  <c r="D9" i="58"/>
  <c r="E16" i="11"/>
  <c r="D8" i="58"/>
  <c r="E15" i="11"/>
  <c r="E14" i="11"/>
  <c r="E11" i="11"/>
  <c r="E13" i="11"/>
  <c r="E20" i="11"/>
  <c r="D12" i="58"/>
  <c r="B13" i="11"/>
  <c r="B20" i="11"/>
  <c r="C7" i="58"/>
  <c r="B12" i="11"/>
  <c r="B19" i="11"/>
  <c r="C6" i="58"/>
  <c r="B18" i="11"/>
  <c r="C5" i="58"/>
  <c r="B17" i="11"/>
  <c r="C4" i="58"/>
  <c r="B15" i="11"/>
  <c r="B14" i="11"/>
  <c r="E3" i="33"/>
  <c r="A34" i="40"/>
  <c r="A51" i="40"/>
  <c r="B56" i="40"/>
  <c r="C56" i="40" s="1"/>
  <c r="B55" i="40"/>
  <c r="C55" i="40" s="1"/>
  <c r="B53" i="40"/>
  <c r="D53" i="40" s="1"/>
  <c r="B52" i="40"/>
  <c r="D52" i="40" s="1"/>
  <c r="B51" i="40"/>
  <c r="C51" i="40" s="1"/>
  <c r="D51" i="40" s="1"/>
  <c r="B45" i="40"/>
  <c r="B44" i="40"/>
  <c r="B43" i="40"/>
  <c r="B42" i="40"/>
  <c r="B41" i="40"/>
  <c r="B40" i="40"/>
  <c r="B39" i="40"/>
  <c r="B38" i="40"/>
  <c r="B37" i="40"/>
  <c r="B36" i="40"/>
  <c r="B35" i="40"/>
  <c r="B34" i="40"/>
  <c r="B32" i="40"/>
  <c r="B31" i="40"/>
  <c r="B30" i="40"/>
  <c r="B29" i="40"/>
  <c r="E7" i="33"/>
  <c r="E6" i="33"/>
  <c r="E5" i="33"/>
  <c r="E4" i="33"/>
  <c r="E10" i="11"/>
  <c r="D10" i="11"/>
  <c r="C10" i="11"/>
  <c r="B10" i="11"/>
  <c r="D45" i="40"/>
  <c r="C45" i="40"/>
  <c r="A15" i="68"/>
  <c r="B21" i="56"/>
  <c r="D33" i="61"/>
  <c r="D32" i="40"/>
  <c r="D36" i="40"/>
  <c r="D35" i="40"/>
  <c r="C34" i="40"/>
  <c r="C36" i="40"/>
  <c r="C37" i="40"/>
  <c r="C35" i="40"/>
  <c r="D31" i="40"/>
  <c r="D13" i="40"/>
  <c r="B13" i="54"/>
  <c r="E13" i="54"/>
  <c r="E18" i="61"/>
  <c r="B19" i="54"/>
  <c r="B24" i="61"/>
  <c r="C18" i="54"/>
  <c r="C23" i="61"/>
  <c r="C12" i="40"/>
  <c r="D17" i="40"/>
  <c r="D21" i="40"/>
  <c r="C26" i="40"/>
  <c r="D33" i="40"/>
  <c r="D47" i="40"/>
  <c r="C13" i="40"/>
  <c r="C18" i="40"/>
  <c r="C22" i="40"/>
  <c r="D26" i="40"/>
  <c r="D34" i="40"/>
  <c r="C48" i="40"/>
  <c r="D12" i="40"/>
  <c r="D18" i="40"/>
  <c r="D22" i="40"/>
  <c r="C27" i="40"/>
  <c r="D48" i="40"/>
  <c r="C19" i="40"/>
  <c r="C23" i="40"/>
  <c r="D27" i="40"/>
  <c r="C49" i="40"/>
  <c r="D14" i="40"/>
  <c r="D19" i="40"/>
  <c r="D23" i="40"/>
  <c r="C28" i="40"/>
  <c r="D37" i="40"/>
  <c r="D15" i="40"/>
  <c r="C20" i="40"/>
  <c r="C24" i="40"/>
  <c r="D28" i="40"/>
  <c r="C33" i="40"/>
  <c r="C25" i="40"/>
  <c r="C32" i="40"/>
  <c r="C17" i="40"/>
  <c r="C29" i="40"/>
  <c r="C15" i="40"/>
  <c r="C46" i="40"/>
  <c r="C30" i="40"/>
  <c r="C31" i="40"/>
  <c r="C14" i="40"/>
  <c r="C16" i="40"/>
  <c r="D20" i="40"/>
  <c r="D24" i="40"/>
  <c r="D29" i="40"/>
  <c r="D46" i="40"/>
  <c r="D16" i="40"/>
  <c r="C21" i="40"/>
  <c r="D25" i="40"/>
  <c r="D30" i="40"/>
  <c r="C47" i="40"/>
  <c r="C53" i="40"/>
  <c r="B31" i="61"/>
  <c r="B17" i="54"/>
  <c r="B22" i="61"/>
  <c r="B20" i="54"/>
  <c r="B25" i="61"/>
  <c r="B14" i="54"/>
  <c r="B19" i="61"/>
  <c r="D19" i="54"/>
  <c r="D24" i="61"/>
  <c r="C17" i="54"/>
  <c r="C22" i="61"/>
  <c r="C13" i="54"/>
  <c r="C18" i="61"/>
  <c r="D13" i="54"/>
  <c r="D18" i="61"/>
  <c r="D16" i="54"/>
  <c r="D21" i="61"/>
  <c r="B15" i="54"/>
  <c r="B20" i="61"/>
  <c r="C15" i="54"/>
  <c r="C20" i="61"/>
  <c r="B18" i="54"/>
  <c r="B23" i="61"/>
  <c r="B16" i="54"/>
  <c r="B21" i="61"/>
  <c r="C16" i="54"/>
  <c r="C21" i="61"/>
  <c r="C19" i="54"/>
  <c r="C24" i="61"/>
  <c r="D18" i="54"/>
  <c r="D21" i="54"/>
  <c r="C14" i="54"/>
  <c r="C19" i="61"/>
  <c r="D17" i="54"/>
  <c r="D22" i="61"/>
  <c r="D20" i="54"/>
  <c r="D25" i="61"/>
  <c r="C20" i="54"/>
  <c r="C25" i="61"/>
  <c r="C21" i="54"/>
  <c r="C26" i="61"/>
  <c r="D14" i="54"/>
  <c r="D19" i="61"/>
  <c r="D15" i="54"/>
  <c r="D20" i="61"/>
  <c r="C14" i="56"/>
  <c r="C33" i="61"/>
  <c r="C14" i="68"/>
  <c r="C5" i="69"/>
  <c r="C16" i="56"/>
  <c r="C35" i="61"/>
  <c r="B15" i="68"/>
  <c r="B6" i="69"/>
  <c r="D20" i="69"/>
  <c r="C15" i="68"/>
  <c r="C6" i="69"/>
  <c r="D15" i="68"/>
  <c r="D6" i="69"/>
  <c r="A16" i="68"/>
  <c r="C13" i="56"/>
  <c r="C32" i="61"/>
  <c r="B32" i="61"/>
  <c r="C15" i="56"/>
  <c r="C34" i="61"/>
  <c r="C54" i="40"/>
  <c r="D14" i="68"/>
  <c r="D5" i="69"/>
  <c r="G21" i="53"/>
  <c r="G12" i="61"/>
  <c r="D12" i="61"/>
  <c r="E17" i="53"/>
  <c r="E8" i="61"/>
  <c r="E18" i="53"/>
  <c r="E9" i="61"/>
  <c r="F21" i="53"/>
  <c r="F12" i="61"/>
  <c r="B7" i="61"/>
  <c r="E13" i="53"/>
  <c r="E4" i="61"/>
  <c r="F15" i="53"/>
  <c r="F6" i="61"/>
  <c r="G19" i="53"/>
  <c r="G10" i="61"/>
  <c r="B8" i="61"/>
  <c r="F20" i="53"/>
  <c r="F11" i="61"/>
  <c r="G20" i="53"/>
  <c r="G11" i="61"/>
  <c r="G16" i="53"/>
  <c r="G7" i="61"/>
  <c r="E21" i="53"/>
  <c r="E12" i="61"/>
  <c r="F18" i="53"/>
  <c r="F9" i="61"/>
  <c r="E20" i="53"/>
  <c r="E11" i="61"/>
  <c r="F13" i="53"/>
  <c r="F4" i="61"/>
  <c r="E15" i="53"/>
  <c r="E6" i="61"/>
  <c r="E14" i="53"/>
  <c r="E5" i="61"/>
  <c r="G18" i="53"/>
  <c r="G9" i="61"/>
  <c r="F16" i="53"/>
  <c r="F7" i="61"/>
  <c r="B17" i="61"/>
  <c r="B11" i="61"/>
  <c r="E19" i="53"/>
  <c r="E10" i="61"/>
  <c r="F14" i="53"/>
  <c r="F5" i="61"/>
  <c r="F19" i="53"/>
  <c r="F10" i="61"/>
  <c r="E16" i="53"/>
  <c r="E7" i="61"/>
  <c r="G13" i="53"/>
  <c r="G4" i="61"/>
  <c r="F17" i="53"/>
  <c r="F8" i="61"/>
  <c r="C8" i="61"/>
  <c r="G15" i="53"/>
  <c r="G6" i="61"/>
  <c r="B10" i="61"/>
  <c r="G17" i="53"/>
  <c r="G8" i="61"/>
  <c r="G14" i="53"/>
  <c r="G5" i="61"/>
  <c r="B18" i="61"/>
  <c r="E14" i="54"/>
  <c r="E19" i="61"/>
  <c r="G13" i="54"/>
  <c r="G18" i="61"/>
  <c r="F13" i="54"/>
  <c r="F18" i="61"/>
  <c r="E19" i="54"/>
  <c r="E24" i="61"/>
  <c r="E20" i="54"/>
  <c r="E25" i="61"/>
  <c r="E21" i="54"/>
  <c r="E26" i="61"/>
  <c r="E16" i="54"/>
  <c r="E21" i="61"/>
  <c r="E15" i="54"/>
  <c r="E20" i="61"/>
  <c r="G17" i="54"/>
  <c r="G22" i="61"/>
  <c r="F17" i="54"/>
  <c r="F22" i="61"/>
  <c r="E18" i="54"/>
  <c r="E23" i="61"/>
  <c r="F18" i="54"/>
  <c r="F23" i="61"/>
  <c r="G19" i="54"/>
  <c r="G24" i="61"/>
  <c r="E17" i="54"/>
  <c r="E22" i="61"/>
  <c r="F14" i="54"/>
  <c r="F19" i="61"/>
  <c r="G20" i="54"/>
  <c r="G25" i="61"/>
  <c r="G21" i="54"/>
  <c r="G26" i="61"/>
  <c r="D23" i="61"/>
  <c r="F21" i="54"/>
  <c r="F26" i="61"/>
  <c r="F20" i="54"/>
  <c r="F25" i="61"/>
  <c r="F19" i="54"/>
  <c r="F24" i="61"/>
  <c r="G16" i="54"/>
  <c r="G21" i="61"/>
  <c r="G14" i="54"/>
  <c r="G19" i="61"/>
  <c r="G15" i="54"/>
  <c r="G20" i="61"/>
  <c r="D26" i="61"/>
  <c r="G18" i="54"/>
  <c r="G23" i="61"/>
  <c r="F15" i="54"/>
  <c r="F20" i="61"/>
  <c r="F16" i="54"/>
  <c r="F21" i="61"/>
  <c r="A17" i="68"/>
  <c r="B16" i="68"/>
  <c r="B7" i="69"/>
  <c r="D21" i="69"/>
  <c r="C16" i="68"/>
  <c r="C7" i="69"/>
  <c r="D16" i="68"/>
  <c r="D7" i="69"/>
  <c r="D17" i="68"/>
  <c r="D8" i="69"/>
  <c r="A18" i="68"/>
  <c r="B17" i="68"/>
  <c r="B8" i="69"/>
  <c r="D22" i="69"/>
  <c r="C17" i="68"/>
  <c r="C8" i="69"/>
  <c r="D18" i="68"/>
  <c r="D9" i="69"/>
  <c r="B18" i="68"/>
  <c r="B9" i="69"/>
  <c r="D23" i="69"/>
  <c r="A19" i="68"/>
  <c r="C18" i="68"/>
  <c r="C9" i="69"/>
  <c r="D19" i="68"/>
  <c r="D10" i="69"/>
  <c r="C19" i="68"/>
  <c r="C10" i="69"/>
  <c r="A20" i="68"/>
  <c r="B19" i="68"/>
  <c r="B10" i="69"/>
  <c r="D24" i="69"/>
  <c r="B20" i="68"/>
  <c r="B11" i="69"/>
  <c r="D25" i="69"/>
  <c r="C20" i="68"/>
  <c r="C11" i="69"/>
  <c r="D20" i="68"/>
  <c r="D11" i="69"/>
  <c r="C52" i="40" l="1"/>
  <c r="G34" i="48"/>
  <c r="O22" i="76"/>
  <c r="H14" i="48"/>
  <c r="H16" i="48"/>
  <c r="H29" i="48"/>
  <c r="C30" i="48"/>
  <c r="D57" i="48"/>
  <c r="F47" i="48"/>
  <c r="F50" i="48"/>
  <c r="C20" i="48"/>
  <c r="B36" i="48"/>
  <c r="F51" i="48"/>
  <c r="B35" i="48"/>
  <c r="C26" i="48"/>
  <c r="E16" i="48"/>
  <c r="H15" i="48"/>
  <c r="H26" i="48"/>
  <c r="F48" i="48"/>
  <c r="D58" i="48"/>
  <c r="B58" i="48"/>
  <c r="B22" i="48"/>
  <c r="H19" i="48"/>
  <c r="D43" i="48"/>
  <c r="Q22" i="76"/>
  <c r="B14" i="48"/>
  <c r="H12" i="48"/>
  <c r="B43" i="48"/>
  <c r="B57" i="48"/>
  <c r="E51" i="48"/>
  <c r="G56" i="48"/>
  <c r="C56" i="48"/>
  <c r="U21" i="76"/>
  <c r="E57" i="48"/>
  <c r="D29" i="48"/>
  <c r="B30" i="48"/>
  <c r="C15" i="48"/>
  <c r="D26" i="48"/>
  <c r="G28" i="48"/>
  <c r="G40" i="48"/>
  <c r="H50" i="48"/>
  <c r="D49" i="48"/>
  <c r="C50" i="48"/>
  <c r="E55" i="48"/>
  <c r="E47" i="48"/>
  <c r="S23" i="76"/>
  <c r="U22" i="76"/>
  <c r="E13" i="48"/>
  <c r="D15" i="48"/>
  <c r="B29" i="48"/>
  <c r="C13" i="48"/>
  <c r="D12" i="48"/>
  <c r="H13" i="48"/>
  <c r="E36" i="48"/>
  <c r="F49" i="48"/>
  <c r="B48" i="48"/>
  <c r="D44" i="48"/>
  <c r="C54" i="48"/>
  <c r="C43" i="48"/>
  <c r="E30" i="48"/>
  <c r="C34" i="48"/>
  <c r="G44" i="48"/>
  <c r="B42" i="48"/>
  <c r="G43" i="48"/>
  <c r="F36" i="48"/>
  <c r="P19" i="76"/>
  <c r="S55" i="76"/>
  <c r="B28" i="48"/>
  <c r="F13" i="48"/>
  <c r="D16" i="48"/>
  <c r="D48" i="48"/>
  <c r="G14" i="48"/>
  <c r="B13" i="48"/>
  <c r="G12" i="48"/>
  <c r="C27" i="48"/>
  <c r="H22" i="48"/>
  <c r="B47" i="48"/>
  <c r="E42" i="48"/>
  <c r="G37" i="48"/>
  <c r="H47" i="48"/>
  <c r="D34" i="48"/>
  <c r="S12" i="76"/>
  <c r="T50" i="76"/>
  <c r="G29" i="48"/>
  <c r="E28" i="48"/>
  <c r="D27" i="48"/>
  <c r="F16" i="48"/>
  <c r="F21" i="48"/>
  <c r="H23" i="48"/>
  <c r="C40" i="48"/>
  <c r="E35" i="48"/>
  <c r="D41" i="48"/>
  <c r="G21" i="48"/>
  <c r="S14" i="76"/>
  <c r="U55" i="76"/>
  <c r="H28" i="48"/>
  <c r="F15" i="48"/>
  <c r="D13" i="48"/>
  <c r="F27" i="48"/>
  <c r="D20" i="48"/>
  <c r="D21" i="48"/>
  <c r="F33" i="48"/>
  <c r="F37" i="48"/>
  <c r="B37" i="48"/>
  <c r="P16" i="76"/>
  <c r="P50" i="76"/>
  <c r="B12" i="48"/>
  <c r="E29" i="48"/>
  <c r="B15" i="48"/>
  <c r="F30" i="48"/>
  <c r="B19" i="48"/>
  <c r="B20" i="48"/>
  <c r="D22" i="48"/>
  <c r="B33" i="48"/>
  <c r="H20" i="48"/>
  <c r="R16" i="76"/>
  <c r="S57" i="76"/>
  <c r="E14" i="48"/>
  <c r="E27" i="48"/>
  <c r="H30" i="48"/>
  <c r="F26" i="48"/>
  <c r="E58" i="48"/>
  <c r="C58" i="48"/>
  <c r="F44" i="48"/>
  <c r="B23" i="48"/>
  <c r="F19" i="48"/>
  <c r="S15" i="76"/>
  <c r="U54" i="76"/>
  <c r="G30" i="48"/>
  <c r="B16" i="48"/>
  <c r="G13" i="48"/>
  <c r="E15" i="48"/>
  <c r="C57" i="48"/>
  <c r="G50" i="48"/>
  <c r="B40" i="48"/>
  <c r="G55" i="48"/>
  <c r="G57" i="48"/>
  <c r="S13" i="76"/>
  <c r="O51" i="76"/>
  <c r="G27" i="48"/>
  <c r="G16" i="48"/>
  <c r="C29" i="48"/>
  <c r="F29" i="48"/>
  <c r="F40" i="48"/>
  <c r="E49" i="48"/>
  <c r="G35" i="48"/>
  <c r="E54" i="48"/>
  <c r="E19" i="48"/>
  <c r="P20" i="76"/>
  <c r="U49" i="76"/>
  <c r="C28" i="48"/>
  <c r="H27" i="48"/>
  <c r="E12" i="48"/>
  <c r="G15" i="48"/>
  <c r="B34" i="48"/>
  <c r="C48" i="48"/>
  <c r="E23" i="48"/>
  <c r="C51" i="48"/>
  <c r="F57" i="48"/>
  <c r="U19" i="76"/>
  <c r="S48" i="76"/>
  <c r="C12" i="48"/>
  <c r="C16" i="48"/>
  <c r="D28" i="48"/>
  <c r="F28" i="48"/>
  <c r="G22" i="48"/>
  <c r="H44" i="48"/>
  <c r="C22" i="48"/>
  <c r="B44" i="48"/>
  <c r="D56" i="48"/>
  <c r="S20" i="76"/>
  <c r="E26" i="48"/>
  <c r="F14" i="48"/>
  <c r="D14" i="48"/>
  <c r="F12" i="48"/>
  <c r="E21" i="48"/>
  <c r="F42" i="48"/>
  <c r="H54" i="48"/>
  <c r="F41" i="48"/>
  <c r="H48" i="48"/>
  <c r="R22" i="76"/>
  <c r="T58" i="76"/>
  <c r="B26" i="48"/>
  <c r="B27" i="48"/>
  <c r="G26" i="48"/>
  <c r="D30" i="48"/>
  <c r="D47" i="48"/>
  <c r="D36" i="48"/>
  <c r="F22" i="48"/>
  <c r="H51" i="48"/>
  <c r="D42" i="48"/>
  <c r="G54" i="48"/>
  <c r="D35" i="48"/>
  <c r="D37" i="48"/>
  <c r="F43" i="48"/>
  <c r="H58" i="48"/>
  <c r="G48" i="48"/>
  <c r="Q12" i="76"/>
  <c r="P23" i="76"/>
  <c r="O20" i="76"/>
  <c r="R47" i="76"/>
  <c r="O48" i="76"/>
  <c r="R49" i="76"/>
  <c r="B55" i="48"/>
  <c r="H40" i="48"/>
  <c r="T16" i="76"/>
  <c r="Q20" i="76"/>
  <c r="T21" i="76"/>
  <c r="Q51" i="76"/>
  <c r="O58" i="76"/>
  <c r="Q48" i="76"/>
  <c r="Q49" i="76"/>
  <c r="O47" i="76"/>
  <c r="O57" i="76"/>
  <c r="P49" i="76"/>
  <c r="H35" i="48"/>
  <c r="D50" i="48"/>
  <c r="C33" i="48"/>
  <c r="G41" i="48"/>
  <c r="E41" i="48"/>
  <c r="E56" i="48"/>
  <c r="B41" i="48"/>
  <c r="E20" i="48"/>
  <c r="O14" i="76"/>
  <c r="S19" i="76"/>
  <c r="R55" i="76"/>
  <c r="R57" i="76"/>
  <c r="S56" i="76"/>
  <c r="B49" i="48"/>
  <c r="C23" i="48"/>
  <c r="E37" i="48"/>
  <c r="C37" i="48"/>
  <c r="C55" i="48"/>
  <c r="G36" i="48"/>
  <c r="C19" i="48"/>
  <c r="E33" i="48"/>
  <c r="Q15" i="76"/>
  <c r="T22" i="76"/>
  <c r="R50" i="76"/>
  <c r="T54" i="76"/>
  <c r="S58" i="76"/>
  <c r="D40" i="48"/>
  <c r="F23" i="48"/>
  <c r="E44" i="48"/>
  <c r="H55" i="48"/>
  <c r="C35" i="48"/>
  <c r="H34" i="48"/>
  <c r="G47" i="48"/>
  <c r="E34" i="48"/>
  <c r="F58" i="48"/>
  <c r="O16" i="76"/>
  <c r="S16" i="76"/>
  <c r="P22" i="76"/>
  <c r="T47" i="76"/>
  <c r="P56" i="76"/>
  <c r="S50" i="76"/>
  <c r="C42" i="48"/>
  <c r="F54" i="48"/>
  <c r="H56" i="48"/>
  <c r="G19" i="48"/>
  <c r="E43" i="48"/>
  <c r="H21" i="48"/>
  <c r="P14" i="76"/>
  <c r="S21" i="76"/>
  <c r="R19" i="76"/>
  <c r="U57" i="76"/>
  <c r="P48" i="76"/>
  <c r="S51" i="76"/>
  <c r="G49" i="48"/>
  <c r="G42" i="48"/>
  <c r="G33" i="48"/>
  <c r="B21" i="48"/>
  <c r="H37" i="48"/>
  <c r="D51" i="48"/>
  <c r="F55" i="48"/>
  <c r="H57" i="48"/>
  <c r="C41" i="48"/>
  <c r="F20" i="48"/>
  <c r="T12" i="76"/>
  <c r="Q21" i="76"/>
  <c r="R21" i="76"/>
  <c r="R48" i="76"/>
  <c r="Q58" i="76"/>
  <c r="U47" i="76"/>
  <c r="E48" i="48"/>
  <c r="E40" i="48"/>
  <c r="G23" i="48"/>
  <c r="G51" i="48"/>
  <c r="F35" i="48"/>
  <c r="B50" i="48"/>
  <c r="D54" i="48"/>
  <c r="F56" i="48"/>
  <c r="H36" i="48"/>
  <c r="D19" i="48"/>
  <c r="U13" i="76"/>
  <c r="T20" i="76"/>
  <c r="T23" i="76"/>
  <c r="P58" i="76"/>
  <c r="S49" i="76"/>
  <c r="T48" i="76"/>
  <c r="B56" i="48"/>
  <c r="C47" i="48"/>
  <c r="C36" i="48"/>
  <c r="E22" i="48"/>
  <c r="E50" i="48"/>
  <c r="D33" i="48"/>
  <c r="C44" i="48"/>
  <c r="B51" i="48"/>
  <c r="D55" i="48"/>
  <c r="F34" i="48"/>
  <c r="G58" i="48"/>
  <c r="O15" i="76"/>
  <c r="U23" i="76"/>
  <c r="R23" i="76"/>
  <c r="Q50" i="76"/>
  <c r="O54" i="76"/>
  <c r="C14" i="48"/>
  <c r="H49" i="48"/>
  <c r="H42" i="48"/>
  <c r="H33" i="48"/>
  <c r="C21" i="48"/>
  <c r="C49" i="48"/>
  <c r="D23" i="48"/>
  <c r="H41" i="48"/>
  <c r="H43" i="48"/>
  <c r="B54" i="48"/>
  <c r="G20" i="48"/>
  <c r="Q16" i="76"/>
  <c r="U20" i="76"/>
  <c r="R20" i="76"/>
  <c r="S47" i="76"/>
  <c r="P57" i="76"/>
  <c r="U51" i="76"/>
  <c r="R14" i="76"/>
  <c r="S22" i="76"/>
  <c r="Q19" i="76"/>
  <c r="T57" i="76"/>
  <c r="O49" i="76"/>
  <c r="O56" i="76"/>
  <c r="U58" i="76"/>
  <c r="Q14" i="76"/>
  <c r="T13" i="76"/>
  <c r="P13" i="76"/>
  <c r="T56" i="76"/>
  <c r="T15" i="76"/>
  <c r="P54" i="76"/>
  <c r="Q13" i="76"/>
  <c r="S54" i="76"/>
  <c r="R58" i="76"/>
  <c r="R51" i="76"/>
  <c r="P12" i="76"/>
  <c r="U14" i="76"/>
  <c r="U12" i="76"/>
  <c r="P15" i="76"/>
  <c r="O50" i="76"/>
  <c r="U56" i="76"/>
  <c r="U48" i="76"/>
  <c r="R12" i="76"/>
  <c r="T49" i="76"/>
  <c r="Q54" i="76"/>
  <c r="O55" i="76"/>
  <c r="U16" i="76"/>
  <c r="T14" i="76"/>
  <c r="T19" i="76"/>
  <c r="Q23" i="76"/>
  <c r="P55" i="76"/>
  <c r="P47" i="76"/>
  <c r="T55" i="76"/>
  <c r="R56" i="76"/>
  <c r="O13" i="76"/>
  <c r="O21" i="76"/>
  <c r="O19" i="76"/>
  <c r="P51" i="76"/>
  <c r="Q57" i="76"/>
  <c r="U50" i="76"/>
  <c r="R13" i="76"/>
  <c r="R15" i="76"/>
  <c r="O12" i="76"/>
  <c r="U15" i="76"/>
  <c r="Q56" i="76"/>
  <c r="P21" i="76"/>
  <c r="O23" i="76"/>
  <c r="Q55" i="76"/>
  <c r="Q47" i="76"/>
  <c r="R54" i="76"/>
  <c r="T51" i="76"/>
  <c r="D55" i="40"/>
  <c r="D56" i="40"/>
  <c r="D8" i="60"/>
  <c r="F10" i="60"/>
  <c r="F9" i="60"/>
  <c r="B8" i="60"/>
  <c r="F8" i="60"/>
  <c r="B10" i="60"/>
  <c r="B7" i="60"/>
  <c r="E9" i="60"/>
  <c r="C6" i="60"/>
  <c r="E6" i="60"/>
  <c r="C8" i="60"/>
  <c r="F6" i="60"/>
  <c r="E7" i="60"/>
  <c r="D7" i="60"/>
  <c r="C7" i="60"/>
  <c r="D6" i="60"/>
  <c r="D10" i="60"/>
  <c r="E10" i="60"/>
  <c r="C10" i="60"/>
  <c r="C9" i="60"/>
  <c r="E8" i="60"/>
  <c r="F7" i="60"/>
  <c r="D9" i="60"/>
  <c r="B9" i="60"/>
  <c r="B6" i="6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49F7C9-C9D9-415F-BF67-A70CDE54E3B8}" keepAlive="1" name="Query - Table5" description="Connection to the 'Table5' query in the workbook." type="5" refreshedVersion="0" background="1" saveData="1">
    <dbPr connection="Provider=Microsoft.Mashup.OleDb.1;Data Source=$Workbook$;Location=Table5;Extended Properties=&quot;&quot;" command="SELECT * FROM [Table5]"/>
  </connection>
</connections>
</file>

<file path=xl/sharedStrings.xml><?xml version="1.0" encoding="utf-8"?>
<sst xmlns="http://schemas.openxmlformats.org/spreadsheetml/2006/main" count="89820" uniqueCount="7806">
  <si>
    <r>
      <t xml:space="preserve">This workbook has 15 worksheets, including this title page, a table of contents on tab 2, </t>
    </r>
    <r>
      <rPr>
        <sz val="11"/>
        <color theme="1"/>
        <rFont val="Arial"/>
        <family val="2"/>
      </rPr>
      <t>figures and data tables on tabs 3 to 10, notes and terminology on tabs 11 to 14, and contact information on tab 15. Notes and sources can be found after the data tables in column A.</t>
    </r>
  </si>
  <si>
    <r>
      <rPr>
        <b/>
        <sz val="14"/>
        <color theme="1"/>
        <rFont val="Arial"/>
        <family val="2"/>
      </rPr>
      <t>Instructions</t>
    </r>
    <r>
      <rPr>
        <sz val="11"/>
        <color theme="1"/>
        <rFont val="Arial"/>
        <family val="2"/>
      </rPr>
      <t xml:space="preserve">
The following Unicode symbols are used in this workbook (these symbols may need to be enabled if using screen reading software):
em dash (—) 
asterisk (*)
dagger (†)
caret (^) 
Instructions are provided in each tab where there are interactive drop-down lists on how to operate them. 
</t>
    </r>
  </si>
  <si>
    <t xml:space="preserve">The collection and reporting of health workforce data assists decision-makers in the planning and distribution of health care professionals. </t>
  </si>
  <si>
    <r>
      <rPr>
        <i/>
        <sz val="11"/>
        <color theme="1"/>
        <rFont val="Arial"/>
        <family val="2"/>
      </rPr>
      <t>Health Workforce in Canada, 2023 — Quick Stats</t>
    </r>
    <r>
      <rPr>
        <sz val="11"/>
        <color theme="1"/>
        <rFont val="Arial"/>
        <family val="2"/>
      </rPr>
      <t xml:space="preserve"> contains data on the supply, workforce, inflow/outflow and provincial and territorial trends of Canada’s health workforce in the Quick Stats tool. The file currently contains information on physicians, regulated nurses, physiotherapists, occupational therapists and pharmacists.</t>
    </r>
  </si>
  <si>
    <t xml:space="preserve">This Quick Stats file provides 8 interactive data tables to facilitate research and analysis, including by profession; by demographic, education and employment data elements, including vacancies; and by selected hospital staffing indicators. </t>
  </si>
  <si>
    <t>Unless otherwise indicated, this product uses data from the following CIHI databases: Health Workforce Database, with data provided by provincial and territorial regulatory bodies; Scott’s Medical Database, with raw data provided by iMD (© 2023 iMD Health Global Corp.); and Canadian MIS Database, with data provided by provincial ministries and departments of health; or from Statistics Canada’s Job Vacancy and Wage Survey.</t>
  </si>
  <si>
    <t xml:space="preserve">Additional resources </t>
  </si>
  <si>
    <r>
      <t xml:space="preserve">The following health workforce products are available on </t>
    </r>
    <r>
      <rPr>
        <u/>
        <sz val="11"/>
        <color rgb="FF0070C0"/>
        <rFont val="Arial"/>
        <family val="2"/>
      </rPr>
      <t>CIHI’s website</t>
    </r>
    <r>
      <rPr>
        <sz val="11"/>
        <color theme="1"/>
        <rFont val="Arial"/>
        <family val="2"/>
      </rPr>
      <t>:</t>
    </r>
  </si>
  <si>
    <r>
      <rPr>
        <sz val="11"/>
        <color theme="1"/>
        <rFont val="Arial"/>
        <family val="2"/>
      </rPr>
      <t xml:space="preserve">• </t>
    </r>
    <r>
      <rPr>
        <i/>
        <sz val="11"/>
        <color theme="1"/>
        <rFont val="Arial"/>
        <family val="2"/>
      </rPr>
      <t>The state of the health workforce in Canada, 2023</t>
    </r>
    <r>
      <rPr>
        <sz val="11"/>
        <color theme="1"/>
        <rFont val="Arial"/>
        <family val="2"/>
      </rPr>
      <t xml:space="preserve"> (digital report)</t>
    </r>
  </si>
  <si>
    <r>
      <t xml:space="preserve">• Nursing in Canada, 2023 </t>
    </r>
    <r>
      <rPr>
        <sz val="11"/>
        <color theme="1"/>
        <rFont val="Arial"/>
        <family val="2"/>
      </rPr>
      <t>(data tables, methodology notes)</t>
    </r>
  </si>
  <si>
    <r>
      <t>• Occupational Therapists in Canada, 2023</t>
    </r>
    <r>
      <rPr>
        <sz val="11"/>
        <color theme="1"/>
        <rFont val="Arial"/>
        <family val="2"/>
      </rPr>
      <t xml:space="preserve"> (data tables, methodology notes)</t>
    </r>
  </si>
  <si>
    <r>
      <t xml:space="preserve">• Pharmacists in Canada, 2023 </t>
    </r>
    <r>
      <rPr>
        <sz val="11"/>
        <color theme="1"/>
        <rFont val="Arial"/>
        <family val="2"/>
      </rPr>
      <t>(data tables, methodology notes)</t>
    </r>
  </si>
  <si>
    <r>
      <t xml:space="preserve">• Physiotherapists in Canada, 2023 </t>
    </r>
    <r>
      <rPr>
        <sz val="11"/>
        <color theme="1"/>
        <rFont val="Arial"/>
        <family val="2"/>
      </rPr>
      <t>(data tables, methodology notes)</t>
    </r>
  </si>
  <si>
    <r>
      <t xml:space="preserve">• Health Workforce in Canada: Overview, 2017 to 2021 </t>
    </r>
    <r>
      <rPr>
        <sz val="11"/>
        <color theme="1"/>
        <rFont val="Arial"/>
        <family val="2"/>
      </rPr>
      <t>(data tables, methodology notes)</t>
    </r>
  </si>
  <si>
    <r>
      <t xml:space="preserve">• </t>
    </r>
    <r>
      <rPr>
        <i/>
        <sz val="11"/>
        <color theme="1"/>
        <rFont val="Arial"/>
        <family val="2"/>
      </rPr>
      <t xml:space="preserve">Personal Support Workers in Alberta, 2023 </t>
    </r>
    <r>
      <rPr>
        <sz val="11"/>
        <color theme="1"/>
        <rFont val="Arial"/>
        <family val="2"/>
      </rPr>
      <t>(data tables, methodology notes)</t>
    </r>
  </si>
  <si>
    <r>
      <t xml:space="preserve">• </t>
    </r>
    <r>
      <rPr>
        <i/>
        <sz val="11"/>
        <color theme="1"/>
        <rFont val="Arial"/>
        <family val="2"/>
      </rPr>
      <t>Supply, Distribution and Migration of Physicians in Canada, 2023</t>
    </r>
    <r>
      <rPr>
        <sz val="11"/>
        <color theme="1"/>
        <rFont val="Arial"/>
        <family val="2"/>
      </rPr>
      <t xml:space="preserve"> (data tables, infographic, historical data, methodology notes, 
Quick Stats)</t>
    </r>
  </si>
  <si>
    <r>
      <rPr>
        <i/>
        <sz val="11"/>
        <color theme="1"/>
        <rFont val="Arial"/>
        <family val="2"/>
      </rPr>
      <t>• National Physician Database, 2022–2023</t>
    </r>
    <r>
      <rPr>
        <sz val="11"/>
        <color theme="1"/>
        <rFont val="Arial"/>
        <family val="2"/>
      </rPr>
      <t xml:space="preserve"> (payments and utilization data tables, historical payments and utilization data tables, methodology notes)</t>
    </r>
  </si>
  <si>
    <r>
      <t xml:space="preserve">• </t>
    </r>
    <r>
      <rPr>
        <u/>
        <sz val="11"/>
        <color rgb="FF0070C0"/>
        <rFont val="Arial"/>
        <family val="2"/>
      </rPr>
      <t>Hospital spending</t>
    </r>
    <r>
      <rPr>
        <sz val="11"/>
        <color theme="1"/>
        <rFont val="Arial"/>
        <family val="2"/>
      </rPr>
      <t xml:space="preserve"> (data tables, infographics)</t>
    </r>
  </si>
  <si>
    <t>How to cite this document</t>
  </si>
  <si>
    <r>
      <t xml:space="preserve">End of worksheet (go to </t>
    </r>
    <r>
      <rPr>
        <u/>
        <sz val="9"/>
        <color rgb="FF0070C0"/>
        <rFont val="Arial"/>
        <family val="2"/>
      </rPr>
      <t>Table of contents</t>
    </r>
    <r>
      <rPr>
        <sz val="9"/>
        <rFont val="Arial"/>
        <family val="2"/>
      </rPr>
      <t>)</t>
    </r>
  </si>
  <si>
    <t xml:space="preserve">Table of contents </t>
  </si>
  <si>
    <t>Table 1  Provincial/territorial profile of providers, by selected type, place of work, province/territory and data year (with figures)</t>
  </si>
  <si>
    <t>Table 2  Supply of providers, by selected type and province/territory, 2014 to 2023 (with figures)</t>
  </si>
  <si>
    <t>Table 3  Inflow and outflow of providers, by selected type and province/territory, 2014 to 2023 (with figure)</t>
  </si>
  <si>
    <t>Table 4  Workforce of providers, by selected type and province/territory, 2014 to 2023 (with figures)</t>
  </si>
  <si>
    <t>Tables 5a and 5b  Providers working in direct care by selected type and province/territory, 2019 to 2023 (with figures)</t>
  </si>
  <si>
    <t>Table 6  Migration of recent health professional graduates: Province/territory in 2023, by selected province/territory of graduation (with figure)</t>
  </si>
  <si>
    <t>Tables 7a to 7g  Selected Hospital Staffing indicators, by hospital service area and province/territory, 2019–2020 to 2023–2024 (with figures)</t>
  </si>
  <si>
    <t>Tables 8a and 8b  Vacancy metrics, by National Occupation Code (NOC) occupation and province/territory, 2015 to 2023 (with figures)</t>
  </si>
  <si>
    <t>Notes to readers</t>
  </si>
  <si>
    <t>Terminology</t>
  </si>
  <si>
    <t>Notes on selected Hospital Staffing indicators</t>
  </si>
  <si>
    <t>Notes on Vacancy metrics</t>
  </si>
  <si>
    <t>Contact info</t>
  </si>
  <si>
    <t>End of worksheet</t>
  </si>
  <si>
    <r>
      <t xml:space="preserve">This tab provides the provincial or territorial profile for different types of providers for a given place of work and year. The figures and table will populate information based on your selections. Select the type of provider in cell A6. Select the province or territory in cell B6. Select the place of work in cell C6. Select the year in cell D6. The table begins at cell A10 and ends at D56. The notes and sources begin in cell A57 and end in cell </t>
    </r>
    <r>
      <rPr>
        <sz val="11"/>
        <color theme="1"/>
        <rFont val="Arial"/>
        <family val="2"/>
      </rPr>
      <t>A99. There are 8 figures in cell A8: Sex, Age Group, Country of Graduation, Geographic Designation, Employment Status, Position, Area of Responsibility and Place of Work</t>
    </r>
    <r>
      <rPr>
        <b/>
        <sz val="11"/>
        <color theme="1"/>
        <rFont val="Arial"/>
        <family val="2"/>
      </rPr>
      <t xml:space="preserve">. </t>
    </r>
    <r>
      <rPr>
        <sz val="11"/>
        <color theme="1"/>
        <rFont val="Arial"/>
        <family val="2"/>
      </rPr>
      <t>A link back to the Table of contents is in cell A2 and A100.</t>
    </r>
  </si>
  <si>
    <t>Back to the Table of contents</t>
  </si>
  <si>
    <r>
      <rPr>
        <b/>
        <sz val="11"/>
        <rFont val="Arial"/>
        <family val="2"/>
      </rPr>
      <t>Instructions:</t>
    </r>
    <r>
      <rPr>
        <sz val="11"/>
        <rFont val="Arial"/>
        <family val="2"/>
      </rPr>
      <t xml:space="preserve"> Select a provider, jurisdiction, place of work and year from the drop-down lists in cells A6, B6, C6 and D6.
</t>
    </r>
  </si>
  <si>
    <t>Type of provider</t>
  </si>
  <si>
    <t>Province/territory</t>
  </si>
  <si>
    <t>Place of work*</t>
  </si>
  <si>
    <t>Year</t>
  </si>
  <si>
    <t>Registered nurses</t>
  </si>
  <si>
    <t>Ontario</t>
  </si>
  <si>
    <t>All places of work</t>
  </si>
  <si>
    <t>Data will change in the figures and table below based on your selections above. Hover over the chart area to show values and categories. When a figure does not populate, it indicates that data for the selection is unavailable, does not exist or is not applicable.</t>
  </si>
  <si>
    <t>The information can be found in the table below.</t>
  </si>
  <si>
    <t>Data element</t>
  </si>
  <si>
    <t>Category</t>
  </si>
  <si>
    <t>Count</t>
  </si>
  <si>
    <t>Percentage</t>
  </si>
  <si>
    <t>Sex</t>
  </si>
  <si>
    <t>Female</t>
  </si>
  <si>
    <t>Male</t>
  </si>
  <si>
    <t>Not stated</t>
  </si>
  <si>
    <t>Age Group</t>
  </si>
  <si>
    <t>&lt;25</t>
  </si>
  <si>
    <t>25–29</t>
  </si>
  <si>
    <t>30–34</t>
  </si>
  <si>
    <t>35–39</t>
  </si>
  <si>
    <t>40–44</t>
  </si>
  <si>
    <t>45–49</t>
  </si>
  <si>
    <t>50–54</t>
  </si>
  <si>
    <t>55–59</t>
  </si>
  <si>
    <t>60–64</t>
  </si>
  <si>
    <t>65–69</t>
  </si>
  <si>
    <t>70+</t>
  </si>
  <si>
    <t>Country of Graduation</t>
  </si>
  <si>
    <t>Canadian educated</t>
  </si>
  <si>
    <t>Internationally educated</t>
  </si>
  <si>
    <t>Geographic Designation</t>
  </si>
  <si>
    <t>Urban</t>
  </si>
  <si>
    <t>Rural/remote</t>
  </si>
  <si>
    <t>Total</t>
  </si>
  <si>
    <t>—</t>
  </si>
  <si>
    <t>Notes</t>
  </si>
  <si>
    <t>—  Data is not applicable, does not exist or is not reported due to data quality issues or privacy reasons.</t>
  </si>
  <si>
    <t>* For physicians, place of work data is not available. See professional-specific notes.</t>
  </si>
  <si>
    <t>Percentages may not equal 100 due to rounding.</t>
  </si>
  <si>
    <t>When a figure does not populate, it indicates that data for the selection is unavailable, does not exist or is not applicable.</t>
  </si>
  <si>
    <r>
      <t xml:space="preserve">For more information regarding collection and comparability of data as well as notes specific to individual provinces and territories, refer to </t>
    </r>
    <r>
      <rPr>
        <u/>
        <sz val="9"/>
        <color rgb="FF0070C0"/>
        <rFont val="Arial"/>
        <family val="2"/>
      </rPr>
      <t>professional-specific methodology notes</t>
    </r>
    <r>
      <rPr>
        <sz val="9"/>
        <color theme="1"/>
        <rFont val="Arial"/>
        <family val="2"/>
      </rPr>
      <t xml:space="preserve">. </t>
    </r>
  </si>
  <si>
    <t>Additional historical data is available upon request.</t>
  </si>
  <si>
    <t>Professional-specific notes</t>
  </si>
  <si>
    <t>Nurse practitioners (NPs) and registered nurses (RNs)</t>
  </si>
  <si>
    <t>Employment data for NPs and RNs in Manitoba for 2019 to 2023 has been suppressed due to significant under-coverage as a result of voluntary reporting. The corresponding information for 2014 to 2018 should be used with caution, as it was also reported voluntarily and may also be understated.</t>
  </si>
  <si>
    <t>Profile data is not available for the Northwest Territories and Nunavut, as data for NPs and for RNs is reported together in those territories.</t>
  </si>
  <si>
    <r>
      <t>In the Yukon, NPs were first regulated in</t>
    </r>
    <r>
      <rPr>
        <sz val="9"/>
        <color rgb="FFFF0000"/>
        <rFont val="Arial"/>
        <family val="2"/>
      </rPr>
      <t xml:space="preserve"> </t>
    </r>
    <r>
      <rPr>
        <sz val="9"/>
        <rFont val="Arial"/>
        <family val="2"/>
      </rPr>
      <t>2013. Data is not available prior to that year.</t>
    </r>
  </si>
  <si>
    <t>According to the Northwest Territories Registered Nurses Association (NWTRNA), an error in the submission process in 2019 resulted in a number of NPs and RNs being excluded from supply and workforce counts. Please interpret 2018 and 2019 with caution when comparing with other years.</t>
  </si>
  <si>
    <t>Workforce data for Prince Edward Island is not available for RNs (2021 and 2022) and NPs (2021).</t>
  </si>
  <si>
    <t>Registered psychiatric nurses (RPNs)</t>
  </si>
  <si>
    <t>Record-level data for RPNs licensed in the Yukon is not submitted to the Health Workforce Database. The Yukon government provided aggregate counts.</t>
  </si>
  <si>
    <t>Licensed practical nurses (LPNs)</t>
  </si>
  <si>
    <t>Record-level data for LPNs licensed in the Yukon is not submitted to the Health Workforce Database. The Department of Community Services provided aggregate counts for 2017 to 2023.</t>
  </si>
  <si>
    <t>Record-level data for LPNs licensed in Nunavut is not submitted to the Health Workforce Database. The Government of Nunavut provided aggregate counts.</t>
  </si>
  <si>
    <t>Northwest Territories data is applicable for only licensed practical nurses. 2021 data has been suppressed due to under-coverage as a result of voluntary reporting.</t>
  </si>
  <si>
    <t>Occupational therapists</t>
  </si>
  <si>
    <r>
      <t xml:space="preserve">In 2021, the College of Occupational Therapists of Manitoba implemented a system upgrade that impacted all the employment-related data elements for 73 occupational therapists. As a result, their employment information is reported as </t>
    </r>
    <r>
      <rPr>
        <i/>
        <sz val="9"/>
        <color theme="1"/>
        <rFont val="Arial"/>
        <family val="2"/>
      </rPr>
      <t>not stated</t>
    </r>
    <r>
      <rPr>
        <sz val="9"/>
        <color theme="1"/>
        <rFont val="Arial"/>
        <family val="2"/>
      </rPr>
      <t xml:space="preserve">. </t>
    </r>
  </si>
  <si>
    <t>In 2023, the Canadian Association of Occupational Therapists (CAOT) submitted Yukon, Northwest Territories and Nunavut data according to the updated Health Human Resources (HHR) Minimum Data Set (MDS) 2022 standard; therefore, data elements maybe limited.</t>
  </si>
  <si>
    <t>Pharmacists</t>
  </si>
  <si>
    <t xml:space="preserve">Supply data was acquired from the National Association of Pharmacy Regulatory Authorities (NAPRA) for Prince Edward Island (2020), New Brunswick (2014), Quebec (2014 to 2023), the Yukon (2014, 2016 and 2017) and Nunavut (2014 to 2016). </t>
  </si>
  <si>
    <t>Workforce data is not available for the following provinces and territories: Newfoundland and Labrador (2023), Prince Edward Island (2020), New Brunswick (2014), Quebec (2014 to 2023), the Yukon (2014 and 2016 to 2023) and Nunavut (2014 to 2023).</t>
  </si>
  <si>
    <t>Record-level data for pharmacists licensed in the Yukon is not submitted to the Health Workforce Database. The Yukon government provided aggregate counts.</t>
  </si>
  <si>
    <t>Physiotherapists</t>
  </si>
  <si>
    <t xml:space="preserve">Data is not available for the Northwest Territories or Nunavut, as there are no licensing authorities in these territories. </t>
  </si>
  <si>
    <t>Workforce data was not available for the Yukon for 2017 to 2023.</t>
  </si>
  <si>
    <t>In Quebec, there are 2 types of physiotherapy professionals: PTs and physiotherapy technologists (Phys. T.). Phys. T. are not included in Quebec’s PT data.</t>
  </si>
  <si>
    <t>Physicians</t>
  </si>
  <si>
    <r>
      <t xml:space="preserve">Physicians data includes active physicians in clinical and non-clinical practice (e.g., research, academia) who have an MD degree and a valid mailing address. It excludes residents, physicians in the military, semi-retired and retired physicians as well as physicians who requested that their information not be published as of December 31 of the reference year. See </t>
    </r>
    <r>
      <rPr>
        <i/>
        <sz val="9"/>
        <rFont val="Arial"/>
        <family val="2"/>
      </rPr>
      <t>Supply, Distribution and Migration of Physicians in Canada — Methodology Notes</t>
    </r>
    <r>
      <rPr>
        <sz val="9"/>
        <rFont val="Arial"/>
        <family val="2"/>
      </rPr>
      <t xml:space="preserve"> for details.</t>
    </r>
  </si>
  <si>
    <t>Specialist physicians include certificants of the Royal College of Physicians and Surgeons of Canada (RCPSC) and/or the Collège des médecins du Québec (CMQ). Family medicine physicians include general practitioners, as well as family medicine specialists and emergency family medicine specialists who are certificants of the College of Family Physicians of Canada, unless noted otherwise.</t>
  </si>
  <si>
    <r>
      <t xml:space="preserve">Specialists in Newfoundland and Labrador and Saskatchewan (starting in 2004); Nova Scotia, New Brunswick and the Yukon (starting in 2007); Prince Edward Island (starting in 2009); Quebec (from 2009 to 2018); and Alberta (starting in 2010) also include non-certified specialist physicians who are licensed but who are not certified as specialists in their specialty of practice by the RCPSC and/or the CMQ (see </t>
    </r>
    <r>
      <rPr>
        <i/>
        <sz val="9"/>
        <rFont val="Arial"/>
        <family val="2"/>
      </rPr>
      <t>Supply, Distribution and Migration of Physicians in Canada — Methodology Notes</t>
    </r>
    <r>
      <rPr>
        <sz val="9"/>
        <rFont val="Arial"/>
        <family val="2"/>
      </rPr>
      <t xml:space="preserve"> for details).</t>
    </r>
  </si>
  <si>
    <r>
      <t xml:space="preserve">For those physicians for whom date of birth was not available, ages were calculated using year of MD graduation, with age at MD graduation equal to 25 years. Where age is greater than 90, this analysis mapped it to </t>
    </r>
    <r>
      <rPr>
        <i/>
        <sz val="9"/>
        <rFont val="Arial"/>
        <family val="2"/>
      </rPr>
      <t>unknown</t>
    </r>
    <r>
      <rPr>
        <sz val="9"/>
        <rFont val="Arial"/>
        <family val="2"/>
      </rPr>
      <t xml:space="preserve">. </t>
    </r>
  </si>
  <si>
    <r>
      <t xml:space="preserve">The percentage distribution in this table may not match that in the companion products because the breakdown includes </t>
    </r>
    <r>
      <rPr>
        <i/>
        <sz val="9"/>
        <rFont val="Arial"/>
        <family val="2"/>
      </rPr>
      <t xml:space="preserve">unknown/not stated </t>
    </r>
    <r>
      <rPr>
        <sz val="9"/>
        <rFont val="Arial"/>
        <family val="2"/>
      </rPr>
      <t xml:space="preserve">values. </t>
    </r>
  </si>
  <si>
    <r>
      <t xml:space="preserve">The count of physicians does not include physicians who work on temporary arrangements. Please see the section Data quality — Physician counts in the territories in </t>
    </r>
    <r>
      <rPr>
        <i/>
        <sz val="9"/>
        <rFont val="Arial"/>
        <family val="2"/>
      </rPr>
      <t xml:space="preserve">Supply, Distribution and Migration of Physicians in Canada — Methodology Notes </t>
    </r>
    <r>
      <rPr>
        <sz val="9"/>
        <rFont val="Arial"/>
        <family val="2"/>
      </rPr>
      <t>for details.</t>
    </r>
  </si>
  <si>
    <t>Physician data is as of December 31 of the reference year.</t>
  </si>
  <si>
    <t>Sources</t>
  </si>
  <si>
    <t>Health Workforce Database, Canadian Institute for Health Information.</t>
  </si>
  <si>
    <t>Scott’s Medical Database, Canadian Institute for Health Information, with raw data provided by OMP (© 2024 Canadian Medical Directory).</t>
  </si>
  <si>
    <r>
      <t>Statistics Canada. Postal Code</t>
    </r>
    <r>
      <rPr>
        <vertAlign val="superscript"/>
        <sz val="9"/>
        <rFont val="Arial"/>
        <family val="2"/>
      </rPr>
      <t>OM</t>
    </r>
    <r>
      <rPr>
        <sz val="9"/>
        <rFont val="Arial"/>
        <family val="2"/>
      </rPr>
      <t xml:space="preserve"> Conversion File (PCCF). 2021. </t>
    </r>
  </si>
  <si>
    <t>This tab provides the supply counts and percentage changes for different types of providers for a given province or territory from 2014 to 2023. You can compare up to 3 jurisdictions. The figures and table will populate information based on your selections. Select the type of provider in cell A6. Select the main province or territory in cell B6. Select the comparator province or territory in cells C6 and D6. The table begins at cell A11 and ends at cell G21. The notes and sources begin in cell A22 and end in cell A58. The figures are located in cells A8 and A9. A link back to the Table of contents is in cell A2 and A59.</t>
  </si>
  <si>
    <r>
      <rPr>
        <b/>
        <sz val="11"/>
        <rFont val="Arial"/>
        <family val="2"/>
      </rPr>
      <t>Instructions:</t>
    </r>
    <r>
      <rPr>
        <sz val="11"/>
        <rFont val="Arial"/>
        <family val="2"/>
      </rPr>
      <t xml:space="preserve"> Select a provider and jurisdiction from the drop-down lists in cells A6, B6, C6 and D6.</t>
    </r>
  </si>
  <si>
    <t>Province/territory/Canada (main)</t>
  </si>
  <si>
    <t>Province/territory/Canada (comparator 1)</t>
  </si>
  <si>
    <t>Province/territory/Canada (comparator 2)</t>
  </si>
  <si>
    <t>British Columbia</t>
  </si>
  <si>
    <t>Alberta</t>
  </si>
  <si>
    <t>Data will change in the figures and table below based on your selections above. Hover over the chart area to show values and categories. 
When a figure does not populate, it indicates that data for the selection is unavailable, does not exist or is not applicable.</t>
  </si>
  <si>
    <t xml:space="preserve">—  Data is not applicable, does not exist or is not reported due to data quality issues. </t>
  </si>
  <si>
    <t>The dotted line in the percentage change figure represents a linear trend.</t>
  </si>
  <si>
    <r>
      <rPr>
        <i/>
        <sz val="9"/>
        <rFont val="Arial"/>
        <family val="2"/>
      </rPr>
      <t>Supply</t>
    </r>
    <r>
      <rPr>
        <sz val="9"/>
        <rFont val="Arial"/>
        <family val="2"/>
      </rPr>
      <t xml:space="preserve"> refers to all professionals who are eligible to practise in the given year (including those employed and those not employed at the time of registration). Note that secondary registrants (also known as interprovincial duplicates) are excluded from the supply. For regulated nurses, secondary registrants in the territories are not removed.</t>
    </r>
  </si>
  <si>
    <t>For more data on the supply of health care professionals in Canada, refer to professional-specific data tables.</t>
  </si>
  <si>
    <r>
      <t xml:space="preserve">For more information regarding collection and comparability of data as well as notes specific to individual provinces and territories, refer to </t>
    </r>
    <r>
      <rPr>
        <u/>
        <sz val="9"/>
        <color rgb="FF0070C0"/>
        <rFont val="Arial"/>
        <family val="2"/>
      </rPr>
      <t>professional-specific methodology notes</t>
    </r>
    <r>
      <rPr>
        <sz val="9"/>
        <color theme="1"/>
        <rFont val="Arial"/>
        <family val="2"/>
      </rPr>
      <t>.</t>
    </r>
  </si>
  <si>
    <t>For both NPs and RNs, data is reported collectively for the Northwest Territories and Nunavut; please select Northwest Territories/Nunavut to see supply data for NPs or RNs.</t>
  </si>
  <si>
    <t>In the Yukon, NPs were first regulated in 2013. Data is not available prior to that year.</t>
  </si>
  <si>
    <t>Record-level data for LPNs licensed in the Northwest Territories was not submitted to the Health Workforce Database in 2021. The Government of the Northwest Territories provided aggregate counts.</t>
  </si>
  <si>
    <t>In 2023, the Canadian Association of Occupational Therapists (CAOT) submitted data according to the updated Health Human Resources (HHR) Minimum Data Set (MDS) 2022 standard; therefore, data elements may be limited and trend results should be interpreted with caution.</t>
  </si>
  <si>
    <t>Supply data for the Yukon was not submitted to the Health Workforce Database in 2020. The Yukon government provided aggregate counts.</t>
  </si>
  <si>
    <t>To address the requirement of the data provider, small cell suppression has been implemented for Yukon physiotherapist data, and counts have been removed from provinces/territories with available data.</t>
  </si>
  <si>
    <t>Supply data was not available for the Yukon in 2017.</t>
  </si>
  <si>
    <t xml:space="preserve">In Quebec, there are 2 types of physiotherapy professionals: PTs and physiotherapy technologists (Phys. T.). Phys. T. are not included in Quebec’s PT data. </t>
  </si>
  <si>
    <r>
      <t xml:space="preserve">Physicians data includes active physicians in clinical and non-clinical practice (e.g., research, academia) who have an MD degree and a valid mailing address. It excludes residents, physicians in the military, semi-retired and retired physicians as well as physicians who requested that their information not be published as of December 31 of the reference year. See </t>
    </r>
    <r>
      <rPr>
        <i/>
        <sz val="9"/>
        <color theme="1"/>
        <rFont val="Arial"/>
        <family val="2"/>
      </rPr>
      <t>Supply, Distribution and Migration of Physicians in Canada — Methodology Notes</t>
    </r>
    <r>
      <rPr>
        <sz val="9"/>
        <color theme="1"/>
        <rFont val="Arial"/>
        <family val="2"/>
      </rPr>
      <t xml:space="preserve"> for details.</t>
    </r>
  </si>
  <si>
    <r>
      <t xml:space="preserve">Specialists in Newfoundland and Labrador and Saskatchewan (starting in 2004); Nova Scotia, New Brunswick and the Yukon (starting in 2007); Prince Edward Island (starting in 2009); Quebec (from 2009 to 2018); and Alberta (starting in 2010) also include non-certified specialist physicians who are licensed but who are not certified as specialists in their specialty of practice by the RCPSC and/or the CMQ (see </t>
    </r>
    <r>
      <rPr>
        <i/>
        <sz val="9"/>
        <color theme="1"/>
        <rFont val="Arial"/>
        <family val="2"/>
      </rPr>
      <t>Supply, Distribution and Migration of Physicians in Canada — Methodology Notes</t>
    </r>
    <r>
      <rPr>
        <sz val="9"/>
        <color theme="1"/>
        <rFont val="Arial"/>
        <family val="2"/>
      </rPr>
      <t xml:space="preserve"> for details).</t>
    </r>
  </si>
  <si>
    <r>
      <t xml:space="preserve">The count of physicians does not include physicians who work on temporary arrangements. Please see the section Data quality — Physician counts in the territories in </t>
    </r>
    <r>
      <rPr>
        <i/>
        <sz val="9"/>
        <color theme="1"/>
        <rFont val="Arial"/>
        <family val="2"/>
      </rPr>
      <t xml:space="preserve">Supply, Distribution and Migration of Physicians in Canada — Methodology Notes </t>
    </r>
    <r>
      <rPr>
        <sz val="9"/>
        <color theme="1"/>
        <rFont val="Arial"/>
        <family val="2"/>
      </rPr>
      <t>for details.</t>
    </r>
  </si>
  <si>
    <r>
      <t xml:space="preserve">This tab provides the percentage inflow and outflow for different types of providers in a given province or territory from 2014 to 2023. You can compare up to 2 jurisdictions. The figure and table will populate information based on your selections. Select the type of provider in cell A6. Select the main province or territory in cell B6. Select the comparator province or territory in cell C6. The table begins at cell A10 and ends at cell E20. The notes and source begin in cell A21 and end in cell A48. The figure is located in cell A8. A link back to the Table of contents is in cell A2 and </t>
    </r>
    <r>
      <rPr>
        <sz val="11"/>
        <color theme="1"/>
        <rFont val="Arial"/>
        <family val="2"/>
      </rPr>
      <t>A49.</t>
    </r>
  </si>
  <si>
    <r>
      <rPr>
        <b/>
        <sz val="11"/>
        <rFont val="Arial"/>
        <family val="2"/>
      </rPr>
      <t>Instructions:</t>
    </r>
    <r>
      <rPr>
        <sz val="11"/>
        <rFont val="Arial"/>
        <family val="2"/>
      </rPr>
      <t xml:space="preserve"> Select a provider and jurisdictions from the drop-down lists in cells A6, B6 and C6.</t>
    </r>
  </si>
  <si>
    <t>Province/territory (main)</t>
  </si>
  <si>
    <t>Province/territory (comparator)</t>
  </si>
  <si>
    <t>† Number suppressed to prevent disclosure of small cells.</t>
  </si>
  <si>
    <t>In 2016, the Association of Registered Nurses of Newfoundland and Labrador provided aggregate counts for inflow/outflow numbers containing 95 secondary registration numbers. As a result, 2016 inflow and 2015 outflow data represents RNs including NPs.</t>
  </si>
  <si>
    <t>For both NPs and RNs, data is reported collectively for the Northwest Territories and Nunavut; please select Northwest Territories/Nunavut to see inflow and outflow data for NPs or RNs.</t>
  </si>
  <si>
    <t xml:space="preserve">Northwest Territories data is applicable for only licensed practical nurses. </t>
  </si>
  <si>
    <t>Source</t>
  </si>
  <si>
    <r>
      <t xml:space="preserve">This tab provides the workforce counts and percentage changes for different types of providers for a given province or territory from </t>
    </r>
    <r>
      <rPr>
        <sz val="11"/>
        <color theme="1"/>
        <rFont val="Arial"/>
        <family val="2"/>
      </rPr>
      <t>2014 to 2023. You can compare up to 3 jurisdictions. The figures and table will populate information based on your selections. Select the type of provider in cell A6. Select the main province or territory in cell B6. Select the comparator province or territory in cells C6 and D6. The table begins at cell A11 and ends at cell G21. The notes and source begin in cell A22 and end in cell A53. The figures are located in cells A8 and A9. A link back to the Table of contents is in cell A2 and A54.</t>
    </r>
  </si>
  <si>
    <r>
      <rPr>
        <i/>
        <sz val="9"/>
        <color theme="1"/>
        <rFont val="Arial"/>
        <family val="2"/>
      </rPr>
      <t>Workforce</t>
    </r>
    <r>
      <rPr>
        <sz val="9"/>
        <color theme="1"/>
        <rFont val="Arial"/>
        <family val="2"/>
      </rPr>
      <t xml:space="preserve"> refers to only those professionals who were employed at the time of annual registration.</t>
    </r>
  </si>
  <si>
    <t>For more data on the workforce of health care professionals in Canada, refer to professional-specific data tables.</t>
  </si>
  <si>
    <t>Employment data for NPs and RNs in Manitoba for 2019 to 2020 has been suppressed due to significant under-coverage as a result of voluntary reporting. The corresponding information for 2014 to 2018 should be used with caution, as it was also reported voluntarily and may also be understated. Workforce data for NPs and RNs in Manitoba for 2021 and 2022 is not available.</t>
  </si>
  <si>
    <t>For both NPs and RNs, data is reported collectively for the Northwest Territories and Nunavut; please select Northwest Territories/Nunavut to see workforce data for NPs or RNs.</t>
  </si>
  <si>
    <t xml:space="preserve">The 2019 fluctuation in workforce totals for Provinces/territories with available data is a result of data not being available for Quebec. </t>
  </si>
  <si>
    <t xml:space="preserve">Health Workforce Database, Canadian Institute for Health Information. </t>
  </si>
  <si>
    <r>
      <t xml:space="preserve">End of worksheet (back to </t>
    </r>
    <r>
      <rPr>
        <u/>
        <sz val="9"/>
        <color rgb="FF0070C0"/>
        <rFont val="Arial"/>
        <family val="2"/>
      </rPr>
      <t>Table of contents</t>
    </r>
    <r>
      <rPr>
        <sz val="9"/>
        <rFont val="Arial"/>
        <family val="2"/>
      </rPr>
      <t>)</t>
    </r>
  </si>
  <si>
    <r>
      <t xml:space="preserve">This tab provides the count and percentage changes for different types of providers working in direct care for a given province or territory from 2019 to 2023. You can compare up to 2 jurisdictions. The figures and tables will populate information based on your selections. Select the type of provider in cell A6. Select the main province or territory in cell B6. Select the comparator province or territory in cell C6. There are 2 tables on this tab. The first table begins at cell A11 and ends at cell C16. The second table begins at cell A18 and ends at cell C23. The notes and source begin in cell A24 and end in cell </t>
    </r>
    <r>
      <rPr>
        <sz val="11"/>
        <color theme="1"/>
        <rFont val="Arial"/>
        <family val="2"/>
      </rPr>
      <t>A54. The figures are located in cells A8 and A9. A link back to the Table of contents is in cell A2 and A55.</t>
    </r>
  </si>
  <si>
    <t>Province/territory/Canada (comparator)</t>
  </si>
  <si>
    <r>
      <t xml:space="preserve">If more than 30% of records in a province/territory have a </t>
    </r>
    <r>
      <rPr>
        <i/>
        <sz val="9"/>
        <color theme="1"/>
        <rFont val="Arial"/>
        <family val="2"/>
      </rPr>
      <t xml:space="preserve">not stated </t>
    </r>
    <r>
      <rPr>
        <sz val="9"/>
        <color theme="1"/>
        <rFont val="Arial"/>
        <family val="2"/>
      </rPr>
      <t xml:space="preserve">value (i.e., </t>
    </r>
    <r>
      <rPr>
        <i/>
        <sz val="9"/>
        <color theme="1"/>
        <rFont val="Arial"/>
        <family val="2"/>
      </rPr>
      <t>unknown</t>
    </r>
    <r>
      <rPr>
        <sz val="9"/>
        <color theme="1"/>
        <rFont val="Arial"/>
        <family val="2"/>
      </rPr>
      <t xml:space="preserve">, </t>
    </r>
    <r>
      <rPr>
        <i/>
        <sz val="9"/>
        <color theme="1"/>
        <rFont val="Arial"/>
        <family val="2"/>
      </rPr>
      <t xml:space="preserve">not applicable </t>
    </r>
    <r>
      <rPr>
        <sz val="9"/>
        <color theme="1"/>
        <rFont val="Arial"/>
        <family val="2"/>
      </rPr>
      <t xml:space="preserve">or </t>
    </r>
    <r>
      <rPr>
        <i/>
        <sz val="9"/>
        <color theme="1"/>
        <rFont val="Arial"/>
        <family val="2"/>
      </rPr>
      <t>not collected</t>
    </r>
    <r>
      <rPr>
        <sz val="9"/>
        <color theme="1"/>
        <rFont val="Arial"/>
        <family val="2"/>
      </rPr>
      <t xml:space="preserve">) for a data element, statistics based on that element are not reported. When the population of provinces/territories for which the data is unavailable exceeds 35% of the total Canadian population, no overall result is reported for provinces/territories with available data. </t>
    </r>
  </si>
  <si>
    <t xml:space="preserve">When direct care data is not available for a province/territory, that province/territory is also excluded from the Provinces/territories with available data supply total used to calculated Percentage of supply working in direct care. </t>
  </si>
  <si>
    <r>
      <rPr>
        <i/>
        <sz val="9"/>
        <color theme="1"/>
        <rFont val="Arial"/>
        <family val="2"/>
      </rPr>
      <t>Direct care</t>
    </r>
    <r>
      <rPr>
        <sz val="9"/>
        <color theme="1"/>
        <rFont val="Arial"/>
        <family val="2"/>
      </rPr>
      <t xml:space="preserve"> refers to only those registrants who provided services directly to clients.</t>
    </r>
  </si>
  <si>
    <t>For more data on health care professionals working in direct care in Canada, including the number working in direct care per 100,000 population, refer to professional-specific data tables.</t>
  </si>
  <si>
    <t>Employment data for NPs and RNs in Manitoba for 2019 to 2021 has been suppressed due to significant under-coverage as a result of voluntary reporting. The corresponding information for 2014 to 2018 should be used with caution, as it was also reported voluntarily and may also be understated.</t>
  </si>
  <si>
    <t>Record-level data for RPNs licensed in the Yukon is not submitted to the Health Workforce Database. The Yukon government provided \aggregate counts.</t>
  </si>
  <si>
    <r>
      <t xml:space="preserve">This tab provides a snapshot of the migration of recent graduates of different types of providers. The figures and table will populate information based on your selections. Select the province/territory of graduation in cell A6. Select the type of provider in cell B6. The table begins at cell A10 and ends at </t>
    </r>
    <r>
      <rPr>
        <sz val="11"/>
        <color theme="1"/>
        <rFont val="Arial"/>
        <family val="2"/>
      </rPr>
      <t>D24. The notes and sources begin in cell A25 and end in cell A48. There is 1 figure in cell A8</t>
    </r>
    <r>
      <rPr>
        <b/>
        <sz val="11"/>
        <color theme="1"/>
        <rFont val="Arial"/>
        <family val="2"/>
      </rPr>
      <t xml:space="preserve">. </t>
    </r>
    <r>
      <rPr>
        <sz val="11"/>
        <color theme="1"/>
        <rFont val="Arial"/>
        <family val="2"/>
      </rPr>
      <t>A link back to the Table of contents is in cell A2 and A49.</t>
    </r>
  </si>
  <si>
    <r>
      <rPr>
        <b/>
        <sz val="11"/>
        <rFont val="Arial"/>
        <family val="2"/>
      </rPr>
      <t>Instructions:</t>
    </r>
    <r>
      <rPr>
        <sz val="11"/>
        <rFont val="Arial"/>
        <family val="2"/>
      </rPr>
      <t xml:space="preserve"> Select a jurisdiction of graduation and provider from the drop-down lists in cells A6 and B6.</t>
    </r>
  </si>
  <si>
    <t>Province/territory of graduation</t>
  </si>
  <si>
    <t>Provider type</t>
  </si>
  <si>
    <t>Nurse practitioners/registered nurses*</t>
  </si>
  <si>
    <t>Data will change in the figure and table below based on your selections above. Hover over the chart area to show values and categories. 
When a figure does not populate, it indicates that data for the selection is unavailable, does not exist or is not applicable.</t>
  </si>
  <si>
    <r>
      <t xml:space="preserve">^ </t>
    </r>
    <r>
      <rPr>
        <i/>
        <sz val="9"/>
        <color theme="1"/>
        <rFont val="Arial"/>
        <family val="2"/>
      </rPr>
      <t xml:space="preserve">Other provinces and territories </t>
    </r>
    <r>
      <rPr>
        <sz val="9"/>
        <color theme="1"/>
        <rFont val="Arial"/>
        <family val="2"/>
      </rPr>
      <t>refers to the total of the non-top-4 provinces and territories of registration or practice.</t>
    </r>
  </si>
  <si>
    <t>This tab presents the current province/territory of registration or practice of recent regulated nursing, family medicine physician and specialist physician graduates. While the data demonstrates recent graduate migration from the selected province/territory of graduation, it is important to note that not all provinces/territories may offer a nursing or MD program, which may also contribute to migration of graduates.</t>
  </si>
  <si>
    <t>Regulated nurses (nurse practitioners/registered nurses,* registered psychiatric nurses and licensed practical nurses)</t>
  </si>
  <si>
    <t>Data for nurse practitioners (NPs), registered nurses (RNs), registered psychiatric nurses (RPNs) and licensed practical nurses (LPNs) includes those who registered to practise in 2023 (supply) and graduated from a nursing program in the selected province/territory between 2019 and 2023, and is broken down according to the province/territory in which they registered to practise in 2023.</t>
  </si>
  <si>
    <t>* For NPs, year of graduation may reflect their initial RN education. Therefore, the number of new graduates may be understated.</t>
  </si>
  <si>
    <t>Excludes regulated nurses where province/territory of graduation is unknown.</t>
  </si>
  <si>
    <t>Location of graduation is not consistently available for RPNs in British Columbia in 2023. Therefore, the number of RPNs remaining in/migrating to British Columbia may be understated.</t>
  </si>
  <si>
    <t>RPNs are currently regulated in the 4 western provinces (Manitoba, Saskatchewan, Alberta and British Columbia) and the Yukon.</t>
  </si>
  <si>
    <t>Family medicine graduates include those who graduated from an MD program in the selected province/territory between 2017 and 2021 and are broken down according to their province/territory in 2023. The selected time frame accounts for the 2-year residency required after graduation.</t>
  </si>
  <si>
    <t>Specialist graduates include those who graduated from an MD program in the selected province/territory between 2014 and 2018 and are broken down according to their province/territory in 2023. The selected time frame accounts for the average 5-year residency required after graduation.</t>
  </si>
  <si>
    <t>Specialist physicians include certificants of the Royal College of Physicians and Surgeons of Canada and/or the Collège des médecins du Québec (CMQ). Family medicine physicians include general practitioners, as well as family medicine specialists and emergency family medicine specialists who are certificants of the College of Family Physicians of Canada (CFPC), unless noted otherwise.</t>
  </si>
  <si>
    <r>
      <t xml:space="preserve">Specialists in Newfoundland and Labrador and Saskatchewan (starting in 2004); Nova Scotia, New Brunswick and the Yukon (starting in 2007); Prince Edward Island (starting in 2009); Quebec (from 2009 to 2018); and Alberta (starting in 2010) also include non-certified specialist physicians who are licensed but who are not certified as specialists in their specialty of practice by the RCPSC and/or the CMQ (see </t>
    </r>
    <r>
      <rPr>
        <i/>
        <sz val="9"/>
        <color theme="1"/>
        <rFont val="Arial"/>
        <family val="2"/>
      </rPr>
      <t xml:space="preserve">Supply, Distribution and Migration of Physicians in Canada — Methodology Notes </t>
    </r>
    <r>
      <rPr>
        <sz val="9"/>
        <color theme="1"/>
        <rFont val="Arial"/>
        <family val="2"/>
      </rPr>
      <t>for details).</t>
    </r>
  </si>
  <si>
    <t>Excludes physicians where province of MD graduation is unknown.</t>
  </si>
  <si>
    <t>The number of Nova Scotia family medicine graduates by province/territory of registration may include graduates of the Dalhousie University Faculty of Medicine from both the Nova Scotia and New Brunswick campuses.</t>
  </si>
  <si>
    <t>Prince Edward Island</t>
  </si>
  <si>
    <t>Fiscal year</t>
  </si>
  <si>
    <t>Administrative and support services</t>
  </si>
  <si>
    <t>Nursing inpatient services</t>
  </si>
  <si>
    <t>Ambulatory care services</t>
  </si>
  <si>
    <t>Diagnostic and therapeutic services</t>
  </si>
  <si>
    <t>Community health services</t>
  </si>
  <si>
    <t>Research, education and other services</t>
  </si>
  <si>
    <t>2019–2020</t>
  </si>
  <si>
    <t>2020–2021</t>
  </si>
  <si>
    <t>2021–2022</t>
  </si>
  <si>
    <t>2022–2023</t>
  </si>
  <si>
    <t>2023–2024</t>
  </si>
  <si>
    <t>— Data is not available, does not exist or is suppressed due to data quality issues.</t>
  </si>
  <si>
    <t xml:space="preserve">* In some instances, purchased salaries are reported in the Canadian MIS Database (CMDB) without the associated hours. This may indicate under-reporting of purchased hours. </t>
  </si>
  <si>
    <t>† Value is suppressed due to low volumes.</t>
  </si>
  <si>
    <t>n/r: Data is not reported to the CMDB. As such, n/r should not be interpreted to mean there were no services, only that the hours have not been reported in the CMDB.</t>
  </si>
  <si>
    <r>
      <rPr>
        <sz val="9"/>
        <color rgb="FF000000"/>
        <rFont val="Arial"/>
        <family val="2"/>
      </rPr>
      <t xml:space="preserve">For overtime hours as a percentage of worked hours, worked hours represents the sum of Worked Hours </t>
    </r>
    <r>
      <rPr>
        <sz val="9"/>
        <color rgb="FF000000"/>
        <rFont val="Calibri"/>
        <family val="2"/>
      </rPr>
      <t>—</t>
    </r>
    <r>
      <rPr>
        <sz val="9"/>
        <color rgb="FF000000"/>
        <rFont val="Arial"/>
        <family val="2"/>
      </rPr>
      <t xml:space="preserve"> Regular and Worked Hours — Overtime.</t>
    </r>
  </si>
  <si>
    <t>Full-time equivalents (FTEs) is calculated by dividing total earned hours by the standard number of earned hours of 1 full-time staff in a year (1,950 hours; 1,957.5 hours in a leap year).</t>
  </si>
  <si>
    <t>Province-/territory-specific notes</t>
  </si>
  <si>
    <t xml:space="preserve"> </t>
  </si>
  <si>
    <r>
      <t xml:space="preserve">For full notes and methodology, please refer to the tab </t>
    </r>
    <r>
      <rPr>
        <u/>
        <sz val="9"/>
        <color rgb="FF0070C0"/>
        <rFont val="Arial"/>
        <family val="2"/>
      </rPr>
      <t>Notes on Hospital Staffing ind</t>
    </r>
    <r>
      <rPr>
        <sz val="9"/>
        <rFont val="Arial"/>
        <family val="2"/>
      </rPr>
      <t>.</t>
    </r>
  </si>
  <si>
    <r>
      <t xml:space="preserve">For more data and information from the CMDB, refer to the Hospital spending web page on CIHI's website: </t>
    </r>
    <r>
      <rPr>
        <u/>
        <sz val="9"/>
        <color rgb="FF0070C0"/>
        <rFont val="Arial"/>
        <family val="2"/>
      </rPr>
      <t>cihi.ca/en</t>
    </r>
    <r>
      <rPr>
        <sz val="9"/>
        <rFont val="Arial"/>
        <family val="2"/>
      </rPr>
      <t>.</t>
    </r>
  </si>
  <si>
    <r>
      <t xml:space="preserve">For more information about the CMDB and MIS Standards, please refer to the Canadian MIS Database User Guide on CIHI's website: </t>
    </r>
    <r>
      <rPr>
        <u/>
        <sz val="9"/>
        <color rgb="FF0070C0"/>
        <rFont val="Arial"/>
        <family val="2"/>
      </rPr>
      <t>cihi.ca/en</t>
    </r>
    <r>
      <rPr>
        <sz val="9"/>
        <rFont val="Arial"/>
        <family val="2"/>
      </rPr>
      <t>.</t>
    </r>
  </si>
  <si>
    <t>Canadian MIS Database, 2019 to 2023, Canadian Institute for Health Information.</t>
  </si>
  <si>
    <r>
      <t xml:space="preserve">This tab provides data on health occupation vacancies. The figures and tables will populate information based on your selections. Select the occupation in cell A6 and the province/territory in cell B6. There are 2 tables on this tab. The first table begins at cell A11 and ends at cell </t>
    </r>
    <r>
      <rPr>
        <sz val="11"/>
        <color theme="1"/>
        <rFont val="Arial"/>
        <family val="2"/>
      </rPr>
      <t>D20. The notes and sources begin in cell A21 and end in cell A33. The second table begins at cell A35 and ends at cell C44. The notes and sources begin in cell A45 and end in cell A79. There are 4 figures located in cells A8 and A9</t>
    </r>
    <r>
      <rPr>
        <b/>
        <sz val="11"/>
        <color theme="1"/>
        <rFont val="Arial"/>
        <family val="2"/>
      </rPr>
      <t xml:space="preserve">. </t>
    </r>
    <r>
      <rPr>
        <sz val="11"/>
        <color theme="1"/>
        <rFont val="Arial"/>
        <family val="2"/>
      </rPr>
      <t>A link back to the Table of contents is in cell A2 and A80.</t>
    </r>
  </si>
  <si>
    <r>
      <rPr>
        <b/>
        <sz val="11"/>
        <rFont val="Arial"/>
        <family val="2"/>
      </rPr>
      <t>Instructions:</t>
    </r>
    <r>
      <rPr>
        <sz val="11"/>
        <rFont val="Arial"/>
        <family val="2"/>
      </rPr>
      <t xml:space="preserve"> Select a National Occupational Classification and a jurisdiction from the drop-down lists in cells A6 and B6.</t>
    </r>
  </si>
  <si>
    <t xml:space="preserve">National Occupational Classification </t>
  </si>
  <si>
    <t>Province/territory/Canada</t>
  </si>
  <si>
    <t>Registered nurses, registered psychiatric nurses*, nursing coordinators and supervisors</t>
  </si>
  <si>
    <t>Data will change in the figures and tables below based on your selections above. Hover over the chart area to show values and categories. 
When a figure does not populate, it indicates that data for the selection is unavailable, does not exist or is not applicable.</t>
  </si>
  <si>
    <t>— Data unavailable.</t>
  </si>
  <si>
    <t>F: Unreliable data.</t>
  </si>
  <si>
    <t>X: Suppressed to meet confidentiality requirements.</t>
  </si>
  <si>
    <t xml:space="preserve">* RPNs are currently regulated in the 4 Western provinces (Manitoba, Saskatchewan, Alberta, British Columbia) and the Yukon. </t>
  </si>
  <si>
    <t xml:space="preserve">^ Vacancies as a percentage of total vacancies for health care occupations is calculated as the average number of vacancies among a specific occupation in a selected jurisdiction divided by the average number of vacancies among "Health care, social work, personal support and mental health" occupations within a given jurisdiction. </t>
  </si>
  <si>
    <t>For full notes and methodology, please refer to the tab Notes on Vacancy metrics.</t>
  </si>
  <si>
    <r>
      <t xml:space="preserve">Data is from Statistics Canada's Job Vacancy and Wage Survey (JVWS). For more information, see the </t>
    </r>
    <r>
      <rPr>
        <u/>
        <sz val="9"/>
        <color rgb="FF0070C0"/>
        <rFont val="Arial"/>
        <family val="2"/>
      </rPr>
      <t>Guide to the Job Vacancy and Wage Survey</t>
    </r>
    <r>
      <rPr>
        <sz val="9"/>
        <color theme="1"/>
        <rFont val="Arial"/>
        <family val="2"/>
      </rPr>
      <t>.</t>
    </r>
  </si>
  <si>
    <r>
      <t>Results of the JVWS are released quarterly. Data from the last 3 quarters of 1 calendar year and from the first quarter of the next calendar year have been combined to create fiscal year estimates. For example, vacancy numbers for fiscal year 2016</t>
    </r>
    <r>
      <rPr>
        <sz val="9"/>
        <rFont val="Calibri"/>
        <family val="2"/>
      </rPr>
      <t>–</t>
    </r>
    <r>
      <rPr>
        <sz val="9"/>
        <rFont val="Arial"/>
        <family val="2"/>
      </rPr>
      <t>2017 are an average of vacancies for 2016Q2, 2016Q3, 2016Q4 and 2017Q1.</t>
    </r>
  </si>
  <si>
    <r>
      <t>Data collection for the JVWS was suspended for the second and third quarters of 2020 due to the COVID-19 pandemic. Estimates for fiscal year 2020</t>
    </r>
    <r>
      <rPr>
        <sz val="9"/>
        <rFont val="Calibri"/>
        <family val="2"/>
      </rPr>
      <t>–</t>
    </r>
    <r>
      <rPr>
        <sz val="9"/>
        <rFont val="Arial"/>
        <family val="2"/>
      </rPr>
      <t xml:space="preserve">2021 are based on the fourth quarter of 2020 and the first quarter of 2021 only. </t>
    </r>
  </si>
  <si>
    <t>Data for number of job vacancies is rounded to the nearest 5. Data for proportions is rounded to the nearest 0.1.</t>
  </si>
  <si>
    <t>Statistics Canada, Job Vacancy and Wage Survey, September 13, 2023.</t>
  </si>
  <si>
    <t>For some data years, data is not available for all provinces and territories and is therefore not included in Canada totals.</t>
  </si>
  <si>
    <r>
      <rPr>
        <i/>
        <sz val="9"/>
        <color theme="1"/>
        <rFont val="Arial"/>
        <family val="2"/>
      </rPr>
      <t>Supply</t>
    </r>
    <r>
      <rPr>
        <sz val="9"/>
        <color theme="1"/>
        <rFont val="Arial"/>
        <family val="2"/>
      </rPr>
      <t xml:space="preserve"> refers to all professionals who are eligible to practise in the given year (including those employed and those not employed at the time of registration). Note that secondary registrants (also known as interprovincial duplicates) are excluded from the supply. For regulated nurses, secondary registrants in the territories are not removed.</t>
    </r>
  </si>
  <si>
    <t>For more data on the supply and workforce of health care professionals in Canada, refer to professional-specific data tables.</t>
  </si>
  <si>
    <t>For both NPs and RNs, supply data is reported collectively for the Northwest Territories and Nunavut and is therefore not available when selecting either Northwest Territories or Nunavut.</t>
  </si>
  <si>
    <t>Workforce data for NPs and RNs in Manitoba for 2019 to 2023 has been suppressed due to significant under-coverage as a result of voluntary reporting. The corresponding information for 2015 to 2018 should be used with caution, as it was also reported voluntarily and may also be understated.</t>
  </si>
  <si>
    <t xml:space="preserve">The 2019 fluctuation in workforce total for Canada is a result of data not being available for Quebec. </t>
  </si>
  <si>
    <t>Summary</t>
  </si>
  <si>
    <t>This Quick Stats file is an interactive tool to visually compare the supply, workforce, inflow/outflow and provincial and territorial trends of Canada’s health workforce by profession, as well as vacancies and selected hospital staffing indicators.</t>
  </si>
  <si>
    <t>Health care professionals</t>
  </si>
  <si>
    <t xml:space="preserve">There are 4 groups of regulated nursing professionals in Canada. Occupational therapists, pharmacists and physiotherapists are also regulated professionals in Canada. Physicians and surgeons must obtain certification from either the College of Family Physicians of Canada (CFPC) or the Royal College of Physicians and Surgeons of Canada (RCPSC) and/or the Collège des médecins du Québec (CMQ), as well as become members of the provincial or territorial medical professional regulatory authority in order to practise in the provinces and territories. Each province and territory has its own legislation governing the practice for each profession, as well as its own body that regulates and licenses its members. </t>
  </si>
  <si>
    <t xml:space="preserve">Definitions of these health care professionals are as follows: </t>
  </si>
  <si>
    <r>
      <t>Nurse practitioners</t>
    </r>
    <r>
      <rPr>
        <sz val="11"/>
        <rFont val="Arial"/>
        <family val="2"/>
      </rPr>
      <t xml:space="preserve"> (NPs) are advanced practice nurses who integrate clinical skills associated with nursing and medicine in order to assess, diagnose and manage patients in primary health care settings and acute care populations as well as ongoing care for populations with chronic illness.</t>
    </r>
  </si>
  <si>
    <r>
      <t>Registered nurses</t>
    </r>
    <r>
      <rPr>
        <sz val="11"/>
        <color theme="1"/>
        <rFont val="Arial"/>
        <family val="2"/>
      </rPr>
      <t xml:space="preserve"> (RNs) are health care professionals who work both autonomously and in collaboration with others to enable individuals, families, groups, communities and populations to achieve their optimal levels of health. RNs deliver direct health care services to those at all stages of life and in situations of health, illness, injury and disability; they also coordinate care and support clients in managing their own health. </t>
    </r>
    <r>
      <rPr>
        <sz val="11"/>
        <rFont val="Arial"/>
        <family val="2"/>
      </rPr>
      <t>RNs contribute to the health care system through their leadership across a wide range of settings</t>
    </r>
    <r>
      <rPr>
        <sz val="11"/>
        <color rgb="FFFF0000"/>
        <rFont val="Arial"/>
        <family val="2"/>
      </rPr>
      <t>.</t>
    </r>
  </si>
  <si>
    <r>
      <t xml:space="preserve">Registered psychiatric nurses </t>
    </r>
    <r>
      <rPr>
        <sz val="11"/>
        <color rgb="FF000000"/>
        <rFont val="Arial"/>
        <family val="2"/>
      </rPr>
      <t>(RPNs) are health care professionals who work both autonomously and in collaboration with clients and other health care team members to coordinate health care and provide client-centred services to individuals, families, groups and communities. RPNs focus on mental and developmental health, mental illness and addictions, while integrating physical health and utilizing bio-psycho-social and spiritual models for a holistic approach to care.</t>
    </r>
    <r>
      <rPr>
        <b/>
        <sz val="11"/>
        <color rgb="FF000000"/>
        <rFont val="Arial"/>
        <family val="2"/>
      </rPr>
      <t xml:space="preserve">
</t>
    </r>
  </si>
  <si>
    <t>RPNs are currently regulated in the 4 western provinces (Manitoba, Saskatchewan, Alberta and British Columbia) and the Yukon. Note: RPNs are educated and trained independently of the registered nursing class.</t>
  </si>
  <si>
    <r>
      <t>Licensed practical nurses</t>
    </r>
    <r>
      <rPr>
        <sz val="11"/>
        <color theme="1"/>
        <rFont val="Arial"/>
        <family val="2"/>
      </rPr>
      <t xml:space="preserve"> (LPNs) are health care professionals who work independently or in collaboration with other members of a health care team. LPNs assess clients and work in health promotion and illness prevention. LPNs are currently regulated in all 13 provinces and territories. </t>
    </r>
    <r>
      <rPr>
        <b/>
        <sz val="11"/>
        <color theme="1"/>
        <rFont val="Arial"/>
        <family val="2"/>
      </rPr>
      <t>Note:</t>
    </r>
    <r>
      <rPr>
        <sz val="11"/>
        <color theme="1"/>
        <rFont val="Arial"/>
        <family val="2"/>
      </rPr>
      <t xml:space="preserve"> In Ontario, these nurses are called registered practical nurses. For the purposes of CIHI reporting, and to maintain continuity between provinces and territories, they are referred to as LPNs. </t>
    </r>
  </si>
  <si>
    <r>
      <rPr>
        <b/>
        <sz val="11"/>
        <color theme="1"/>
        <rFont val="Arial"/>
        <family val="2"/>
      </rPr>
      <t xml:space="preserve">Occupational therapists </t>
    </r>
    <r>
      <rPr>
        <sz val="11"/>
        <color theme="1"/>
        <rFont val="Arial"/>
        <family val="2"/>
      </rPr>
      <t>(OTs) are regulated health professionals who promote health, well-being and quality of life by enabling individuals, families, organizations and communities to participate in occupations that give meaning and purpose to their lives. Occupational therapy is a type of health care that helps to solve the problems that interfere with a person’s ability to do the things that are important to them — everyday things such as caring for themselves, being productive and enjoying leisure activities. OTs contribute to the productivity of Canadians through client-centred care.</t>
    </r>
  </si>
  <si>
    <r>
      <t xml:space="preserve">Pharmacists </t>
    </r>
    <r>
      <rPr>
        <sz val="11"/>
        <rFont val="Arial"/>
        <family val="2"/>
      </rPr>
      <t>are regarded as the medication management experts of the health care team and collaborate with patients, their families and other health care providers to benefit the health of Canadians.</t>
    </r>
  </si>
  <si>
    <r>
      <t xml:space="preserve">Physiotherapists or physical therapists </t>
    </r>
    <r>
      <rPr>
        <sz val="11"/>
        <rFont val="Arial"/>
        <family val="2"/>
      </rPr>
      <t>(PTs)</t>
    </r>
    <r>
      <rPr>
        <b/>
        <sz val="11"/>
        <rFont val="Arial"/>
        <family val="2"/>
      </rPr>
      <t xml:space="preserve"> </t>
    </r>
    <r>
      <rPr>
        <sz val="11"/>
        <rFont val="Arial"/>
        <family val="2"/>
      </rPr>
      <t>are regulated, evidence-based, primary health care professionals who aim to prevent, assess and treat the impact of injury, disease and/or disorders in movement and function. PTs work to promote optimal mobility; help improve physical activity and overall health and wellness; prevent disease, injury and disability; manage acute and chronic conditions; manage activity limitations and participation restrictions; improve and maintain optimal functional independence and physical performance; rehabilitate injury and the effects of disease or disability; and educate clients and plan maintenance and support programs to prevent reoccurrence, re-injury or functional decline.</t>
    </r>
  </si>
  <si>
    <r>
      <t>Family medicine physicians</t>
    </r>
    <r>
      <rPr>
        <sz val="11"/>
        <rFont val="Arial"/>
        <family val="2"/>
      </rPr>
      <t xml:space="preserve"> are regulated health care professionals who serve as a patient’s first point of contact on a medical issue and a trusted source of guidance on their medical problems. Family medicine physicians focus on medical care of the individual patient, delivering services to a wide variety of demographics, genders and ages. They are called on to deal with medical problems in their early stages and provide general and preventive care to their patients. Family medicine physicians include general practitioners, as well as family medicine specialists and emergency family medicine specialists who are certificants of the CFPC, unless noted otherwise.</t>
    </r>
  </si>
  <si>
    <r>
      <t>Specialist physicians</t>
    </r>
    <r>
      <rPr>
        <sz val="11"/>
        <rFont val="Arial"/>
        <family val="2"/>
      </rPr>
      <t xml:space="preserve"> are regulated health care professionals who have completed advanced education and training in a specific field of medicine. Specialist physicians treat patients in specific areas of health care, including clinical medicine, laboratory medicine and surgery. Specialist physicians include certificants of the RCPSC and/or the CMQ. See </t>
    </r>
    <r>
      <rPr>
        <i/>
        <sz val="11"/>
        <rFont val="Arial"/>
        <family val="2"/>
      </rPr>
      <t>Supply, Distribution and Migration of Physicians in Canada — Methodology Notes</t>
    </r>
    <r>
      <rPr>
        <sz val="11"/>
        <rFont val="Arial"/>
        <family val="2"/>
      </rPr>
      <t xml:space="preserve"> for details.</t>
    </r>
  </si>
  <si>
    <t>Throughout this Quick Stats file,</t>
  </si>
  <si>
    <r>
      <t xml:space="preserve">• </t>
    </r>
    <r>
      <rPr>
        <i/>
        <sz val="11"/>
        <rFont val="Arial"/>
        <family val="2"/>
      </rPr>
      <t xml:space="preserve">Nursing </t>
    </r>
    <r>
      <rPr>
        <sz val="11"/>
        <color theme="1"/>
        <rFont val="Arial"/>
        <family val="2"/>
      </rPr>
      <t>refers collectively to Canada’s 4 regulated nursing professions, unless otherwise specified.</t>
    </r>
  </si>
  <si>
    <r>
      <t xml:space="preserve">• </t>
    </r>
    <r>
      <rPr>
        <i/>
        <sz val="11"/>
        <rFont val="Arial"/>
        <family val="2"/>
      </rPr>
      <t xml:space="preserve">Supply </t>
    </r>
    <r>
      <rPr>
        <sz val="11"/>
        <rFont val="Arial"/>
        <family val="2"/>
      </rPr>
      <t xml:space="preserve">refers to all professionals who are eligible to practise in the given year (including those employed and those not employed at the time of registration). Note that secondary registrants (also known as interprovincial duplicates) are excluded from the supply. For regulated nurses, secondary registrants in the territories are not removed. </t>
    </r>
  </si>
  <si>
    <r>
      <t xml:space="preserve">• </t>
    </r>
    <r>
      <rPr>
        <i/>
        <sz val="11"/>
        <rFont val="Arial"/>
        <family val="2"/>
      </rPr>
      <t xml:space="preserve">Workforce </t>
    </r>
    <r>
      <rPr>
        <sz val="11"/>
        <rFont val="Arial"/>
        <family val="2"/>
      </rPr>
      <t xml:space="preserve">refers to only those professionals who were employed at the time of annual registration. 
</t>
    </r>
    <r>
      <rPr>
        <b/>
        <sz val="11"/>
        <rFont val="Arial"/>
        <family val="2"/>
      </rPr>
      <t xml:space="preserve">Note: </t>
    </r>
    <r>
      <rPr>
        <sz val="11"/>
        <rFont val="Arial"/>
        <family val="2"/>
      </rPr>
      <t xml:space="preserve">The distinction between the terms </t>
    </r>
    <r>
      <rPr>
        <i/>
        <sz val="11"/>
        <rFont val="Arial"/>
        <family val="2"/>
      </rPr>
      <t>supply</t>
    </r>
    <r>
      <rPr>
        <sz val="11"/>
        <rFont val="Arial"/>
        <family val="2"/>
      </rPr>
      <t xml:space="preserve"> and </t>
    </r>
    <r>
      <rPr>
        <i/>
        <sz val="11"/>
        <rFont val="Arial"/>
        <family val="2"/>
      </rPr>
      <t xml:space="preserve">workforce </t>
    </r>
    <r>
      <rPr>
        <sz val="11"/>
        <rFont val="Arial"/>
        <family val="2"/>
      </rPr>
      <t xml:space="preserve">is not applicable for physicians. In Scott's Medical Database, the count of physicians includes active physicians in clinical and non-clinical practice (e.g., research, academia) who have an MD degree and a valid mailing address. It excludes residents, physicians in the military, semi-retired and retired physicians as well as physicians who requested that their information not be published as of December 31 of the reference year. See </t>
    </r>
    <r>
      <rPr>
        <i/>
        <sz val="11"/>
        <rFont val="Arial"/>
        <family val="2"/>
      </rPr>
      <t xml:space="preserve">Supply, Distribution and Migration of Physicians in Canada — Methodology Notes </t>
    </r>
    <r>
      <rPr>
        <sz val="11"/>
        <rFont val="Arial"/>
        <family val="2"/>
      </rPr>
      <t>for details.</t>
    </r>
  </si>
  <si>
    <r>
      <t xml:space="preserve">• </t>
    </r>
    <r>
      <rPr>
        <i/>
        <sz val="11"/>
        <rFont val="Arial"/>
        <family val="2"/>
      </rPr>
      <t xml:space="preserve">Inflow </t>
    </r>
    <r>
      <rPr>
        <sz val="11"/>
        <rFont val="Arial"/>
        <family val="2"/>
      </rPr>
      <t>refers to the number of registrants entering the profession's supply. Inflow occurs when a professional registers to practise in a jurisdiction in which they did not register the previous year. Inflow is calculated by dividing the number of new registrants —</t>
    </r>
    <r>
      <rPr>
        <strike/>
        <sz val="11"/>
        <rFont val="Arial"/>
        <family val="2"/>
      </rPr>
      <t xml:space="preserve"> </t>
    </r>
    <r>
      <rPr>
        <sz val="11"/>
        <rFont val="Arial"/>
        <family val="2"/>
      </rPr>
      <t xml:space="preserve"> professionals who were not registered to practise in the same province or territory the year before — by the total number of registrants in the same year. 
</t>
    </r>
  </si>
  <si>
    <r>
      <t xml:space="preserve">• </t>
    </r>
    <r>
      <rPr>
        <i/>
        <sz val="11"/>
        <rFont val="Arial"/>
        <family val="2"/>
      </rPr>
      <t xml:space="preserve">Outflow </t>
    </r>
    <r>
      <rPr>
        <sz val="11"/>
        <rFont val="Arial"/>
        <family val="2"/>
      </rPr>
      <t xml:space="preserve">refers to the number of registrants leaving the profession's supply. Outflow occurs when a professional fails to renew their registration in a jurisdiction the following year. Outflow is calculated by dividing the number of registrants who did not renew their licence to practise in the same province or territory by the total number of registrants in the same year. </t>
    </r>
  </si>
  <si>
    <r>
      <rPr>
        <b/>
        <sz val="11"/>
        <rFont val="Arial"/>
        <family val="2"/>
      </rPr>
      <t>Note:</t>
    </r>
    <r>
      <rPr>
        <sz val="11"/>
        <rFont val="Arial"/>
        <family val="2"/>
      </rPr>
      <t xml:space="preserve"> Inflow and outflow are not reported for physicians.
</t>
    </r>
  </si>
  <si>
    <r>
      <t xml:space="preserve">• </t>
    </r>
    <r>
      <rPr>
        <i/>
        <sz val="11"/>
        <rFont val="Arial"/>
        <family val="2"/>
      </rPr>
      <t>Direct care</t>
    </r>
    <r>
      <rPr>
        <sz val="11"/>
        <rFont val="Arial"/>
        <family val="2"/>
      </rPr>
      <t xml:space="preserve"> refers to only those registrants who provided services directly to clients. The methodology for defining a health care professional in direct care is included in the profession-specific methodology notes. 
</t>
    </r>
    <r>
      <rPr>
        <b/>
        <sz val="11"/>
        <rFont val="Arial"/>
        <family val="2"/>
      </rPr>
      <t xml:space="preserve">Note: </t>
    </r>
    <r>
      <rPr>
        <sz val="11"/>
        <rFont val="Arial"/>
        <family val="2"/>
      </rPr>
      <t xml:space="preserve">The </t>
    </r>
    <r>
      <rPr>
        <i/>
        <sz val="11"/>
        <rFont val="Arial"/>
        <family val="2"/>
      </rPr>
      <t xml:space="preserve">direct care </t>
    </r>
    <r>
      <rPr>
        <sz val="11"/>
        <rFont val="Arial"/>
        <family val="2"/>
      </rPr>
      <t>distinction is not applicable to pharmacists or physicians.</t>
    </r>
  </si>
  <si>
    <r>
      <t xml:space="preserve">For definitions of the various data elements covered in this Quick Stats file, please consult the profession-specific data dictionaries on CIHI's website (cihi.ca/en/topics/health-workforce) or email </t>
    </r>
    <r>
      <rPr>
        <u/>
        <sz val="11"/>
        <color rgb="FF0070C0"/>
        <rFont val="Arial"/>
        <family val="2"/>
      </rPr>
      <t>hwi@cihi.ca</t>
    </r>
    <r>
      <rPr>
        <sz val="11"/>
        <color theme="1"/>
        <rFont val="Arial"/>
        <family val="2"/>
      </rPr>
      <t>.</t>
    </r>
  </si>
  <si>
    <r>
      <t xml:space="preserve">For more information regarding collection and comparability of data as well as notes specific to individual provinces and territories, refer to the profession-specific methodology notes on CIHI’s website: </t>
    </r>
    <r>
      <rPr>
        <u/>
        <sz val="11"/>
        <color rgb="FF0070C0"/>
        <rFont val="Arial"/>
        <family val="2"/>
      </rPr>
      <t>cihi.ca/en/topics/health-workforce</t>
    </r>
    <r>
      <rPr>
        <sz val="11"/>
        <color theme="1"/>
        <rFont val="Arial"/>
        <family val="2"/>
      </rPr>
      <t>.</t>
    </r>
  </si>
  <si>
    <t>CIHI's Canadian MIS Database (CMDB) houses financial and statistical data from approximately 600 public hospitals and 2,000 non-hospital health service organizations and regional health authorities (RHAs) across Canada. It does not include patient-level data, nor does it include any clinical data related to diagnoses and interventions, or to quality of care.</t>
  </si>
  <si>
    <r>
      <t xml:space="preserve">The variables and concepts used to capture information in the CMDB are based on the </t>
    </r>
    <r>
      <rPr>
        <i/>
        <sz val="11"/>
        <color theme="1"/>
        <rFont val="Arial"/>
        <family val="2"/>
      </rPr>
      <t xml:space="preserve">Standards for Management Information Systems in Canadian Health Service Organizations </t>
    </r>
    <r>
      <rPr>
        <sz val="11"/>
        <color theme="1"/>
        <rFont val="Arial"/>
        <family val="2"/>
      </rPr>
      <t xml:space="preserve">(MIS Standards for 2022, 2019 and 2016). </t>
    </r>
  </si>
  <si>
    <t>All jurisdictions except Quebec and Nunavut submit to the CMDB annually.</t>
  </si>
  <si>
    <t xml:space="preserve">Indicators and hours include data from the CMDB on hours worked or earned in hospitals by unit-producing personnel (UPP) and management and operational support (MOS) personnel. Since mechanisms for the reporting of physician earned hours vary by jurisdiction, medical personnel hours were excluded from the selected Hospital Staffing indicators to facilitate comparability of values between provinces and territories. </t>
  </si>
  <si>
    <t>Results are aggregated to the hospital service area to produce provincial/territorial and pan-Canadian averages. Hours are rounded to the nearest whole number.</t>
  </si>
  <si>
    <t>Values with known data quality issues or low volumes are suppressed.</t>
  </si>
  <si>
    <r>
      <rPr>
        <b/>
        <sz val="11"/>
        <rFont val="Arial"/>
        <family val="2"/>
      </rPr>
      <t xml:space="preserve">Note: </t>
    </r>
    <r>
      <rPr>
        <sz val="11"/>
        <rFont val="Arial"/>
        <family val="2"/>
      </rPr>
      <t>In some instances, purchased compensation is reported in the CMDB without the associated hours. As such, n/r should not be interpreted to mean there were no services, only that the purchased hours have not been reported in the CMDB. Those provinces/territories and fiscal years where such hours are not reported are thus not included in provinces/territories with available data.</t>
    </r>
  </si>
  <si>
    <r>
      <rPr>
        <sz val="11"/>
        <rFont val="Arial"/>
        <family val="2"/>
      </rPr>
      <t xml:space="preserve">For more information about the CMDB and MIS Standards, please refer to the </t>
    </r>
    <r>
      <rPr>
        <i/>
        <sz val="11"/>
        <rFont val="Arial"/>
        <family val="2"/>
      </rPr>
      <t xml:space="preserve">Canadian MIS Database User Guide </t>
    </r>
    <r>
      <rPr>
        <sz val="11"/>
        <rFont val="Arial"/>
        <family val="2"/>
      </rPr>
      <t xml:space="preserve">on CIHI’s website: </t>
    </r>
    <r>
      <rPr>
        <u/>
        <sz val="11"/>
        <color rgb="FF0070C0"/>
        <rFont val="Arial"/>
        <family val="2"/>
      </rPr>
      <t>cihi.ca/en</t>
    </r>
    <r>
      <rPr>
        <sz val="11"/>
        <rFont val="Arial"/>
        <family val="2"/>
      </rPr>
      <t>.</t>
    </r>
  </si>
  <si>
    <t>Overtime hours as a percentage of worked hours</t>
  </si>
  <si>
    <t xml:space="preserve">This indicator measures the overtime hours worked by staff in service areas as a percentage of total worked hours. </t>
  </si>
  <si>
    <t>It is calculated using the following formula:</t>
  </si>
  <si>
    <t>(Worked Hours — Overtime ÷ (Worked Hours — Overtime + Worked Hours — Regular)) × 100%</t>
  </si>
  <si>
    <t>The numerator includes all worked overtime hours.</t>
  </si>
  <si>
    <t>The denominator includes Worked Hours — Regular and Worked Hours — Overtime (it excludes purchased hours; see definitions below).</t>
  </si>
  <si>
    <t>Calculated FTEs</t>
  </si>
  <si>
    <t xml:space="preserve">This indicator calculates the number of full-time equivalents (FTEs) in service areas. </t>
  </si>
  <si>
    <t xml:space="preserve">Calculated FTEs are determined by summing the reported earned hours (worked hours plus benefit hours plus purchased hours) of hospital MOS personnel and of UPP and dividing by 1,950 (1,957.5 in leap years), which is the assumed number of normal earned hours for 1 FTE in a given fiscal year. </t>
  </si>
  <si>
    <t>Earned hours ÷ 1,950</t>
  </si>
  <si>
    <t xml:space="preserve">The numerator includes earned hours (MIS secondary statistical account 3 ** **), or the sum of worked, benefit and purchased hours.  </t>
  </si>
  <si>
    <r>
      <t>The denominator is the standard number of hours earned by a full-time staff member in</t>
    </r>
    <r>
      <rPr>
        <sz val="11"/>
        <rFont val="Arial"/>
        <family val="2"/>
      </rPr>
      <t xml:space="preserve"> 1</t>
    </r>
    <r>
      <rPr>
        <sz val="11"/>
        <color rgb="FF00B0F0"/>
        <rFont val="Arial"/>
        <family val="2"/>
      </rPr>
      <t xml:space="preserve"> </t>
    </r>
    <r>
      <rPr>
        <sz val="11"/>
        <color theme="1"/>
        <rFont val="Arial"/>
        <family val="2"/>
      </rPr>
      <t xml:space="preserve">year. </t>
    </r>
    <r>
      <rPr>
        <b/>
        <sz val="11"/>
        <color theme="1"/>
        <rFont val="Arial"/>
        <family val="2"/>
      </rPr>
      <t>Note:</t>
    </r>
    <r>
      <rPr>
        <sz val="11"/>
        <color theme="1"/>
        <rFont val="Arial"/>
        <family val="2"/>
      </rPr>
      <t xml:space="preserve"> In a leap year, this is adjusted to 1,957.5.</t>
    </r>
  </si>
  <si>
    <r>
      <rPr>
        <b/>
        <sz val="11"/>
        <color theme="1"/>
        <rFont val="Arial"/>
        <family val="2"/>
      </rPr>
      <t>Note:</t>
    </r>
    <r>
      <rPr>
        <sz val="11"/>
        <color theme="1"/>
        <rFont val="Arial"/>
        <family val="2"/>
      </rPr>
      <t xml:space="preserve"> Calculated FTEs may be underestimated if the province/territory reported purchased compensation but did not report purchased hours. </t>
    </r>
  </si>
  <si>
    <t>MIS Standards definitions</t>
  </si>
  <si>
    <r>
      <t>Unit-producing personnel (UPP)</t>
    </r>
    <r>
      <rPr>
        <sz val="11"/>
        <color theme="1"/>
        <rFont val="Arial"/>
        <family val="2"/>
      </rPr>
      <t xml:space="preserve"> is defined as those personnel whose primary function is to carry out activities that directly contribute to the fulfilment of the service mandate. Examples include RNs, LPNs, laboratory technologists, accounts payable clerks, pharmacists, housekeepers, home care workers and public health officers. Excluded are practising physicians, medical residents, interns and students and, in most cases, diagnostic, therapeutic, nursing and support services students.</t>
    </r>
  </si>
  <si>
    <r>
      <t xml:space="preserve">Management and operational support (MOS) personnel </t>
    </r>
    <r>
      <rPr>
        <sz val="11"/>
        <color theme="1"/>
        <rFont val="Arial"/>
        <family val="2"/>
      </rPr>
      <t>is defined as those personnel whose primary function is the management and/or support of the operation of a functional centre. Examples include directors, managers, supervisors, medical personnel fulfilling a management role and secretaries. Excluded are practising physicians, medical residents and interns and all types of students.</t>
    </r>
  </si>
  <si>
    <r>
      <t xml:space="preserve">Worked Hours — Overtime </t>
    </r>
    <r>
      <rPr>
        <sz val="11"/>
        <rFont val="Arial"/>
        <family val="2"/>
      </rPr>
      <t>is defined as consecutive worked hours that have been worked at the employer's request, run consecutively from the end of the scheduled shift or which exceed a specified limit. The limit may be specified in relation to a certain period (e.g., day, week) and may be specified by legislation, collective agreement or health service organization policy. MIS secondary statistical account 3 ** 12</t>
    </r>
  </si>
  <si>
    <r>
      <rPr>
        <b/>
        <sz val="11"/>
        <rFont val="Arial"/>
        <family val="2"/>
      </rPr>
      <t>Note:</t>
    </r>
    <r>
      <rPr>
        <sz val="11"/>
        <rFont val="Arial"/>
        <family val="2"/>
      </rPr>
      <t xml:space="preserve"> Worked Hours — Overtime excludes unpaid overtime.</t>
    </r>
  </si>
  <si>
    <r>
      <t xml:space="preserve">Worked Hours — Regular </t>
    </r>
    <r>
      <rPr>
        <sz val="11"/>
        <rFont val="Arial"/>
        <family val="2"/>
      </rPr>
      <t>is defined as hours worked as the result of regular scheduling of personnel. Includes regularly scheduled work hours that are not in excess of regular shifts as specified in legislation, collective agreement or health service organization policy. Excluded are all benefit hours and those worked hours that arise as a result of overtime.</t>
    </r>
    <r>
      <rPr>
        <b/>
        <sz val="11"/>
        <rFont val="Arial"/>
        <family val="2"/>
      </rPr>
      <t xml:space="preserve"> </t>
    </r>
    <r>
      <rPr>
        <sz val="11"/>
        <rFont val="Arial"/>
        <family val="2"/>
      </rPr>
      <t>MIS secondary statistical account 3 ** 11</t>
    </r>
  </si>
  <si>
    <r>
      <t xml:space="preserve">Worked Hours — Undifferentiated </t>
    </r>
    <r>
      <rPr>
        <sz val="11"/>
        <rFont val="Arial"/>
        <family val="2"/>
      </rPr>
      <t>are those hours spent carrying out or supporting the mandate of the functional centre, which have not been differentiated as either Worked Hours — Regular or Worked Hours — Overtime. MIS secondary statistical account 3 ** 10</t>
    </r>
  </si>
  <si>
    <r>
      <t>Purchased hours</t>
    </r>
    <r>
      <rPr>
        <sz val="11"/>
        <rFont val="Arial"/>
        <family val="2"/>
      </rPr>
      <t xml:space="preserve"> is defined as hours spent carrying out the mandate of a functional centre by personnel hired from a purchased third-party provider for which the external agency/organization will receive remuneration for services provided.</t>
    </r>
    <r>
      <rPr>
        <b/>
        <sz val="11"/>
        <rFont val="Arial"/>
        <family val="2"/>
      </rPr>
      <t xml:space="preserve"> </t>
    </r>
    <r>
      <rPr>
        <sz val="11"/>
        <rFont val="Arial"/>
        <family val="2"/>
      </rPr>
      <t xml:space="preserve">MIS secondary statistical account 3 ** 90 </t>
    </r>
  </si>
  <si>
    <r>
      <t xml:space="preserve">Benefit Hours — Sick Leave </t>
    </r>
    <r>
      <rPr>
        <sz val="11"/>
        <rFont val="Arial"/>
        <family val="2"/>
      </rPr>
      <t>is defined as hours for which an employee will be compensated in accordance with the sick leave provisions of legislation, collective agreement or health service organization policy. MIS secondary statistical account 3 ** 32</t>
    </r>
  </si>
  <si>
    <t>Hospital service areas</t>
  </si>
  <si>
    <r>
      <rPr>
        <b/>
        <sz val="11"/>
        <rFont val="Arial"/>
        <family val="2"/>
      </rPr>
      <t xml:space="preserve">Administrative and Support Services: </t>
    </r>
    <r>
      <rPr>
        <sz val="11"/>
        <rFont val="Arial"/>
        <family val="2"/>
      </rPr>
      <t>The functional centre framework section pertaining to the provision of all administrative and support services required by the health service organization, including provision and management of all physical assets and services necessary to support its staffing, operation and maintenance. Includes MIS functional centres 71 1.</t>
    </r>
  </si>
  <si>
    <r>
      <rPr>
        <b/>
        <sz val="11"/>
        <rFont val="Arial"/>
        <family val="2"/>
      </rPr>
      <t xml:space="preserve">Nursing Inpatient Services: </t>
    </r>
    <r>
      <rPr>
        <sz val="11"/>
        <rFont val="Arial"/>
        <family val="2"/>
      </rPr>
      <t>The functional centre framework section pertaining to the services provided to inpatients and their significant others to meet their physical and psychosocial needs. Includes ambulatory care clients receiving services in inpatient units if separate ambulatory care functional centres have not been established for these services. Includes MIS functional centres 71 2.</t>
    </r>
  </si>
  <si>
    <r>
      <rPr>
        <b/>
        <sz val="11"/>
        <rFont val="Arial"/>
        <family val="2"/>
      </rPr>
      <t xml:space="preserve">Note: </t>
    </r>
    <r>
      <rPr>
        <sz val="11"/>
        <rFont val="Arial"/>
        <family val="2"/>
      </rPr>
      <t>The data for Nursing Inpatient Services units reflects activity of all MOS personnel and UPP working in those units, not just nursing staff.</t>
    </r>
  </si>
  <si>
    <r>
      <rPr>
        <b/>
        <sz val="11"/>
        <rFont val="Arial"/>
        <family val="2"/>
      </rPr>
      <t>Ambulatory Care Services:</t>
    </r>
    <r>
      <rPr>
        <sz val="11"/>
        <rFont val="Arial"/>
        <family val="2"/>
      </rPr>
      <t xml:space="preserve"> The functional centre framework section pertaining to specialized diagnostic, consultative, treatment and teaching services provided primarily for registered clients and their significant others. Access to these services is generally with a referral from a primary care practitioner or a specialist. These services are generally provided in a hospital setting. Includes community-based dialysis, oncology, surgical and urgent care services. Includes MIS functional centres 71 3.</t>
    </r>
  </si>
  <si>
    <r>
      <rPr>
        <b/>
        <sz val="11"/>
        <rFont val="Arial"/>
        <family val="2"/>
      </rPr>
      <t xml:space="preserve">Diagnostic and Therapeutic Services: </t>
    </r>
    <r>
      <rPr>
        <sz val="11"/>
        <rFont val="Arial"/>
        <family val="2"/>
      </rPr>
      <t>The functional centre pertaining to diagnostic and therapeutic services. Diagnostic services include professional and technical services, which assist in the clinical investigation of the service recipients, either to detect the presence of disease, disability or injury or to assess the severity of known disease, disability or injury. Therapeutic services include professional and technical services provided to service recipients, which assist in the alleviation or cure of the causes, symptoms and/or sequelae of disease, disability or injury.  Examples include urinalysis lab, medical imaging, pharmacy, speech–language pathology and clinical psychology services. Excludes professional and technical services provided by personnel who are accountable and charged to Nursing Inpatient Services in the functional centre framework. Includes MIS functional centres 71 4.</t>
    </r>
  </si>
  <si>
    <r>
      <rPr>
        <b/>
        <sz val="11"/>
        <rFont val="Arial"/>
        <family val="2"/>
      </rPr>
      <t xml:space="preserve">Community Health Services: </t>
    </r>
    <r>
      <rPr>
        <sz val="11"/>
        <rFont val="Arial"/>
        <family val="2"/>
      </rPr>
      <t>The functional centre framework section pertaining to the provision of health services (e.g., promotion, prevention, wellness, mental health, addiction and residential care services) on an ambulatory/outreach basis to individuals, groups and/or communities. Access to these services is typically self-determined. Includes curative, restorative, supportive, disease prevention, health promotion/education and protection services. Excludes community-based dialysis, oncology, surgical and urgent care services. Examples include case management, walk-in clinics, chronic disease screening and surveillance services, and community-based mental health clinics. Includes MIS functional centres 71 5.</t>
    </r>
  </si>
  <si>
    <r>
      <rPr>
        <b/>
        <sz val="11"/>
        <rFont val="Arial"/>
        <family val="2"/>
      </rPr>
      <t>Note:</t>
    </r>
    <r>
      <rPr>
        <sz val="11"/>
        <rFont val="Arial"/>
        <family val="2"/>
      </rPr>
      <t xml:space="preserve"> Community Health Services hours in this workbook represent only the amounts reported in hospital facilities and any allocation from shared and centralized services. Community health services are delivered and reported differently in each jurisdiction and may be reported in facilities other than hospitals.</t>
    </r>
  </si>
  <si>
    <r>
      <t xml:space="preserve">The data in the tab </t>
    </r>
    <r>
      <rPr>
        <b/>
        <sz val="11"/>
        <rFont val="Arial"/>
        <family val="2"/>
      </rPr>
      <t>Vacancy metrics</t>
    </r>
    <r>
      <rPr>
        <sz val="11"/>
        <rFont val="Arial"/>
        <family val="2"/>
      </rPr>
      <t xml:space="preserve"> is sourced from the Job Vacancy and Wage Survey (JVWS), a monthly survey of employers conducted by Statistics Canada.
</t>
    </r>
    <r>
      <rPr>
        <b/>
        <sz val="11"/>
        <rFont val="Arial"/>
        <family val="2"/>
      </rPr>
      <t>Job vacancy</t>
    </r>
    <r>
      <rPr>
        <sz val="11"/>
        <rFont val="Arial"/>
        <family val="2"/>
      </rPr>
      <t xml:space="preserve"> refers to a job that meets all of the following conditions: it is vacant on the reference date (first day of the month) or will become vacant during the month; there are tasks to be carried out during the month for the job in question; and the employer is actively seeking a worker outside the organization to fill the job. The job could be full time, part time, permanent, temporary, casual or seasonal. Jobs reserved for subcontractors, external consultants or other workers who are not considered employees are excluded.</t>
    </r>
  </si>
  <si>
    <r>
      <rPr>
        <sz val="11"/>
        <color theme="1"/>
        <rFont val="Arial"/>
        <family val="2"/>
      </rPr>
      <t xml:space="preserve">See Statistics Canada's website for a </t>
    </r>
    <r>
      <rPr>
        <u/>
        <sz val="11"/>
        <color rgb="FF0070C0"/>
        <rFont val="Arial"/>
        <family val="2"/>
      </rPr>
      <t>list of the variables included in the JVWS</t>
    </r>
    <r>
      <rPr>
        <sz val="11"/>
        <color theme="1"/>
        <rFont val="Arial"/>
        <family val="2"/>
      </rPr>
      <t>.</t>
    </r>
  </si>
  <si>
    <t xml:space="preserve">This survey aids private-sector entities, government departments and educational organizations in gaining a deeper understanding of the Canadian labour market. 
</t>
  </si>
  <si>
    <r>
      <rPr>
        <sz val="11"/>
        <color theme="1"/>
        <rFont val="Arial"/>
        <family val="2"/>
      </rPr>
      <t xml:space="preserve">For more information, </t>
    </r>
    <r>
      <rPr>
        <u/>
        <sz val="11"/>
        <color rgb="FF0070C0"/>
        <rFont val="Arial"/>
        <family val="2"/>
      </rPr>
      <t>see this guide to the JVWS</t>
    </r>
    <r>
      <rPr>
        <sz val="11"/>
        <color theme="1"/>
        <rFont val="Arial"/>
        <family val="2"/>
      </rPr>
      <t>.</t>
    </r>
  </si>
  <si>
    <t>Average number of vacancies</t>
  </si>
  <si>
    <t>Results of the JVWS are released quarterly. Data from the last 3 quarters of 1 calendar year and from the first quarter of the next calendar year have been combined to create fiscal year estimates. For example, to calculate the average number of vacancies for fiscal year 2016–2017, the following calculation was performed:</t>
  </si>
  <si>
    <t>(2016Q2 + 2016Q3 + 2016Q4 + 2017Q1) ÷ 4</t>
  </si>
  <si>
    <r>
      <rPr>
        <b/>
        <sz val="11"/>
        <rFont val="Arial"/>
        <family val="2"/>
      </rPr>
      <t xml:space="preserve">Note: </t>
    </r>
    <r>
      <rPr>
        <sz val="11"/>
        <rFont val="Arial"/>
        <family val="2"/>
      </rPr>
      <t>Data collection for the JVWS was suspended for the second and third quarters of 2020 due to the COVID-19 pandemic. Consequently, the calculation for fiscal year 2020–2021 is as follows:</t>
    </r>
  </si>
  <si>
    <t>(2020Q4 + 2021Q1) ÷ 2</t>
  </si>
  <si>
    <t>Vacancies as a percentage of total vacancies for health care occupations</t>
  </si>
  <si>
    <t xml:space="preserve">Vacancies as a percentage of total vacancies for health care occupations is calculated as the average number of vacancies among a specific occupation in a selected jurisdiction divided by the average number of vacancies among "Health care, social work, personal support and mental health" occupations in a given jurisdiction. 
</t>
  </si>
  <si>
    <t>For example, here is how the proportion of vacancies for licensed practical nurses (LPNs) in Ontario was calculated:</t>
  </si>
  <si>
    <r>
      <t xml:space="preserve">((Average vacancies among LPNs in Ontario) ÷ (Average vacancies among Health care, social work, personal support and mental health in Ontario)) </t>
    </r>
    <r>
      <rPr>
        <sz val="11"/>
        <rFont val="Calibri"/>
        <family val="2"/>
      </rPr>
      <t>×</t>
    </r>
    <r>
      <rPr>
        <sz val="12.1"/>
        <rFont val="Arial"/>
        <family val="2"/>
      </rPr>
      <t xml:space="preserve"> </t>
    </r>
    <r>
      <rPr>
        <sz val="11"/>
        <rFont val="Arial"/>
        <family val="2"/>
      </rPr>
      <t>100</t>
    </r>
  </si>
  <si>
    <t xml:space="preserve">For more information on the National Occupational Classification (NOC) codes included in the occupational grouping "Health care, social work, personal support and mental health," please refer to the section National Occupational Classification (NOC) codes below. </t>
  </si>
  <si>
    <t>Percentage change in average number of vacancies from previous year calculation</t>
  </si>
  <si>
    <r>
      <t>The percentage change in average number of vacancies from previous year calculation was performed by subtracting the average number of vacancies in the selected year (</t>
    </r>
    <r>
      <rPr>
        <i/>
        <sz val="11"/>
        <rFont val="Arial"/>
        <family val="2"/>
      </rPr>
      <t>y</t>
    </r>
    <r>
      <rPr>
        <sz val="11"/>
        <rFont val="Arial"/>
        <family val="2"/>
      </rPr>
      <t>), jurisdiction and occupation by the average number of vacancies in the year directly prior (</t>
    </r>
    <r>
      <rPr>
        <i/>
        <sz val="11"/>
        <rFont val="Arial"/>
        <family val="2"/>
      </rPr>
      <t>y</t>
    </r>
    <r>
      <rPr>
        <sz val="11"/>
        <rFont val="Arial"/>
        <family val="2"/>
      </rPr>
      <t xml:space="preserve"> − 1) for the same jurisdiction and occupation. The difference was then divided by the average number of vacancies in the year directly prior (</t>
    </r>
    <r>
      <rPr>
        <i/>
        <sz val="11"/>
        <rFont val="Arial"/>
        <family val="2"/>
      </rPr>
      <t>y</t>
    </r>
    <r>
      <rPr>
        <sz val="11"/>
        <rFont val="Arial"/>
        <family val="2"/>
      </rPr>
      <t xml:space="preserve"> − 1) for the same jurisdiction and occupation, and then multiplied by 100 to yield a percentage. The calculation was performed as follows:</t>
    </r>
  </si>
  <si>
    <r>
      <t xml:space="preserve">(((Average vacancies in selected year </t>
    </r>
    <r>
      <rPr>
        <i/>
        <sz val="11"/>
        <rFont val="Arial"/>
        <family val="2"/>
      </rPr>
      <t>y</t>
    </r>
    <r>
      <rPr>
        <sz val="11"/>
        <rFont val="Arial"/>
        <family val="2"/>
      </rPr>
      <t xml:space="preserve">) − (average vacancies in </t>
    </r>
    <r>
      <rPr>
        <i/>
        <sz val="11"/>
        <rFont val="Arial"/>
        <family val="2"/>
      </rPr>
      <t xml:space="preserve">y </t>
    </r>
    <r>
      <rPr>
        <sz val="11"/>
        <rFont val="Arial"/>
        <family val="2"/>
      </rPr>
      <t xml:space="preserve">− 1)) ÷ (Average vacancies in </t>
    </r>
    <r>
      <rPr>
        <i/>
        <sz val="11"/>
        <rFont val="Arial"/>
        <family val="2"/>
      </rPr>
      <t xml:space="preserve">y </t>
    </r>
    <r>
      <rPr>
        <sz val="11"/>
        <rFont val="Arial"/>
        <family val="2"/>
      </rPr>
      <t xml:space="preserve">− 1)) </t>
    </r>
    <r>
      <rPr>
        <sz val="11"/>
        <rFont val="Calibri"/>
        <family val="2"/>
      </rPr>
      <t>×</t>
    </r>
    <r>
      <rPr>
        <sz val="11"/>
        <rFont val="Arial"/>
        <family val="2"/>
      </rPr>
      <t xml:space="preserve"> 100</t>
    </r>
  </si>
  <si>
    <t>National Occupation Classification (NOC) codes</t>
  </si>
  <si>
    <r>
      <t xml:space="preserve">Data in the </t>
    </r>
    <r>
      <rPr>
        <b/>
        <sz val="11"/>
        <color theme="1"/>
        <rFont val="Arial"/>
        <family val="2"/>
      </rPr>
      <t xml:space="preserve">Vacancy metrics </t>
    </r>
    <r>
      <rPr>
        <sz val="11"/>
        <color theme="1"/>
        <rFont val="Arial"/>
        <family val="2"/>
      </rPr>
      <t xml:space="preserve">tab uses the NOC 2021, version 1.0 to categorize occupations. For more information on the NOC 2021, version 1.0, visit </t>
    </r>
    <r>
      <rPr>
        <u/>
        <sz val="11"/>
        <color rgb="FF0070C0"/>
        <rFont val="Arial"/>
        <family val="2"/>
      </rPr>
      <t>Statistics Canada's web page on the NOC 2021</t>
    </r>
    <r>
      <rPr>
        <sz val="11"/>
        <color theme="1"/>
        <rFont val="Arial"/>
        <family val="2"/>
      </rPr>
      <t>.</t>
    </r>
  </si>
  <si>
    <t>Occupations included</t>
  </si>
  <si>
    <t>Health care, social work, personal support and mental health</t>
  </si>
  <si>
    <r>
      <t>- Health occupations (</t>
    </r>
    <r>
      <rPr>
        <b/>
        <sz val="11"/>
        <color theme="1"/>
        <rFont val="Arial"/>
        <family val="2"/>
      </rPr>
      <t>NOC 3****</t>
    </r>
    <r>
      <rPr>
        <sz val="11"/>
        <color theme="1"/>
        <rFont val="Arial"/>
        <family val="2"/>
      </rPr>
      <t>)
- Social workers (</t>
    </r>
    <r>
      <rPr>
        <b/>
        <sz val="11"/>
        <color theme="1"/>
        <rFont val="Arial"/>
        <family val="2"/>
      </rPr>
      <t>NOC 41300</t>
    </r>
    <r>
      <rPr>
        <sz val="11"/>
        <color theme="1"/>
        <rFont val="Arial"/>
        <family val="2"/>
      </rPr>
      <t>) 
- Therapists in counselling and related specialized therapies (</t>
    </r>
    <r>
      <rPr>
        <b/>
        <sz val="11"/>
        <color theme="1"/>
        <rFont val="Arial"/>
        <family val="2"/>
      </rPr>
      <t>NOC 41301</t>
    </r>
    <r>
      <rPr>
        <sz val="11"/>
        <color theme="1"/>
        <rFont val="Arial"/>
        <family val="2"/>
      </rPr>
      <t>) 
- Social and community service workers (</t>
    </r>
    <r>
      <rPr>
        <b/>
        <sz val="11"/>
        <color theme="1"/>
        <rFont val="Arial"/>
        <family val="2"/>
      </rPr>
      <t>NOC 42201</t>
    </r>
    <r>
      <rPr>
        <sz val="11"/>
        <color theme="1"/>
        <rFont val="Arial"/>
        <family val="2"/>
      </rPr>
      <t>)
- Home support workers, caregivers and related occupations (</t>
    </r>
    <r>
      <rPr>
        <b/>
        <sz val="11"/>
        <color theme="1"/>
        <rFont val="Arial"/>
        <family val="2"/>
      </rPr>
      <t>NOC 44101</t>
    </r>
    <r>
      <rPr>
        <sz val="11"/>
        <color theme="1"/>
        <rFont val="Arial"/>
        <family val="2"/>
      </rPr>
      <t xml:space="preserve">) </t>
    </r>
  </si>
  <si>
    <t>Registered nurses, registered psychiatric nurses, nursing coordinators and supervisors</t>
  </si>
  <si>
    <r>
      <t>- Nursing coordinators and supervisors (</t>
    </r>
    <r>
      <rPr>
        <b/>
        <sz val="11"/>
        <color theme="1"/>
        <rFont val="Arial"/>
        <family val="2"/>
      </rPr>
      <t>NOC 31300</t>
    </r>
    <r>
      <rPr>
        <sz val="11"/>
        <color theme="1"/>
        <rFont val="Arial"/>
        <family val="2"/>
      </rPr>
      <t>)
- Registered nurses and registered psychiatric nurses</t>
    </r>
    <r>
      <rPr>
        <b/>
        <sz val="11"/>
        <color theme="1"/>
        <rFont val="Arial"/>
        <family val="2"/>
      </rPr>
      <t xml:space="preserve"> </t>
    </r>
    <r>
      <rPr>
        <sz val="11"/>
        <color theme="1"/>
        <rFont val="Arial"/>
        <family val="2"/>
      </rPr>
      <t>(</t>
    </r>
    <r>
      <rPr>
        <b/>
        <sz val="11"/>
        <color theme="1"/>
        <rFont val="Arial"/>
        <family val="2"/>
      </rPr>
      <t>NOC 31301</t>
    </r>
    <r>
      <rPr>
        <sz val="11"/>
        <color theme="1"/>
        <rFont val="Arial"/>
        <family val="2"/>
      </rPr>
      <t>)</t>
    </r>
  </si>
  <si>
    <r>
      <rPr>
        <b/>
        <i/>
        <sz val="11"/>
        <rFont val="Arial"/>
        <family val="2"/>
      </rPr>
      <t>Note:</t>
    </r>
    <r>
      <rPr>
        <i/>
        <sz val="11"/>
        <rFont val="Arial"/>
        <family val="2"/>
      </rPr>
      <t xml:space="preserve"> Registered psychiatric nurses are currently regulated in the 4 Western provinces (Manitoba, Saskatchewan, Alberta, British Columbia) and the Yukon. </t>
    </r>
  </si>
  <si>
    <r>
      <t>Licensed practical nurses (</t>
    </r>
    <r>
      <rPr>
        <b/>
        <sz val="11"/>
        <color rgb="FF000000"/>
        <rFont val="Arial"/>
        <family val="2"/>
      </rPr>
      <t>NOC 32101</t>
    </r>
    <r>
      <rPr>
        <sz val="11"/>
        <color rgb="FF000000"/>
        <rFont val="Arial"/>
        <family val="2"/>
      </rPr>
      <t>)</t>
    </r>
    <r>
      <rPr>
        <b/>
        <sz val="11"/>
        <color rgb="FF000000"/>
        <rFont val="Arial"/>
        <family val="2"/>
      </rPr>
      <t> </t>
    </r>
  </si>
  <si>
    <r>
      <t>Nurse practitioners (</t>
    </r>
    <r>
      <rPr>
        <b/>
        <sz val="11"/>
        <color rgb="FF000000"/>
        <rFont val="Arial"/>
        <family val="2"/>
      </rPr>
      <t>NOC 31302</t>
    </r>
    <r>
      <rPr>
        <sz val="11"/>
        <color rgb="FF000000"/>
        <rFont val="Arial"/>
        <family val="2"/>
      </rPr>
      <t>)</t>
    </r>
  </si>
  <si>
    <t>Mental health workers</t>
  </si>
  <si>
    <r>
      <t>- Psychologists (</t>
    </r>
    <r>
      <rPr>
        <b/>
        <sz val="11"/>
        <color theme="1"/>
        <rFont val="Arial"/>
        <family val="2"/>
      </rPr>
      <t>NOC 31200</t>
    </r>
    <r>
      <rPr>
        <sz val="11"/>
        <color theme="1"/>
        <rFont val="Arial"/>
        <family val="2"/>
      </rPr>
      <t>)</t>
    </r>
    <r>
      <rPr>
        <b/>
        <sz val="11"/>
        <color theme="1"/>
        <rFont val="Arial"/>
        <family val="2"/>
      </rPr>
      <t xml:space="preserve"> </t>
    </r>
    <r>
      <rPr>
        <sz val="11"/>
        <color theme="1"/>
        <rFont val="Arial"/>
        <family val="2"/>
      </rPr>
      <t xml:space="preserve">
- Social workers (</t>
    </r>
    <r>
      <rPr>
        <b/>
        <sz val="11"/>
        <color theme="1"/>
        <rFont val="Arial"/>
        <family val="2"/>
      </rPr>
      <t>NOC 41300</t>
    </r>
    <r>
      <rPr>
        <sz val="11"/>
        <color theme="1"/>
        <rFont val="Arial"/>
        <family val="2"/>
      </rPr>
      <t>)</t>
    </r>
    <r>
      <rPr>
        <b/>
        <sz val="11"/>
        <color theme="1"/>
        <rFont val="Arial"/>
        <family val="2"/>
      </rPr>
      <t xml:space="preserve"> </t>
    </r>
    <r>
      <rPr>
        <sz val="11"/>
        <color theme="1"/>
        <rFont val="Arial"/>
        <family val="2"/>
      </rPr>
      <t xml:space="preserve">
- Therapists in counselling and related specialized therapies (</t>
    </r>
    <r>
      <rPr>
        <b/>
        <sz val="11"/>
        <color theme="1"/>
        <rFont val="Arial"/>
        <family val="2"/>
      </rPr>
      <t>NOC 41301</t>
    </r>
    <r>
      <rPr>
        <sz val="11"/>
        <color theme="1"/>
        <rFont val="Arial"/>
        <family val="2"/>
      </rPr>
      <t xml:space="preserve">) </t>
    </r>
    <r>
      <rPr>
        <b/>
        <sz val="11"/>
        <color theme="1"/>
        <rFont val="Arial"/>
        <family val="2"/>
      </rPr>
      <t xml:space="preserve"> </t>
    </r>
    <r>
      <rPr>
        <sz val="11"/>
        <color theme="1"/>
        <rFont val="Arial"/>
        <family val="2"/>
      </rPr>
      <t xml:space="preserve">
- Social and community service workers (</t>
    </r>
    <r>
      <rPr>
        <b/>
        <sz val="11"/>
        <color theme="1"/>
        <rFont val="Arial"/>
        <family val="2"/>
      </rPr>
      <t>NOC 42201</t>
    </r>
    <r>
      <rPr>
        <sz val="11"/>
        <color theme="1"/>
        <rFont val="Arial"/>
        <family val="2"/>
      </rPr>
      <t>)</t>
    </r>
    <r>
      <rPr>
        <b/>
        <sz val="11"/>
        <color theme="1"/>
        <rFont val="Arial"/>
        <family val="2"/>
      </rPr>
      <t xml:space="preserve"> </t>
    </r>
  </si>
  <si>
    <r>
      <t>Occupational therapists (</t>
    </r>
    <r>
      <rPr>
        <b/>
        <sz val="11"/>
        <color rgb="FF000000"/>
        <rFont val="Arial"/>
        <family val="2"/>
      </rPr>
      <t>NOC 31203</t>
    </r>
    <r>
      <rPr>
        <sz val="11"/>
        <color rgb="FF000000"/>
        <rFont val="Arial"/>
        <family val="2"/>
      </rPr>
      <t>)</t>
    </r>
    <r>
      <rPr>
        <b/>
        <sz val="11"/>
        <color rgb="FF000000"/>
        <rFont val="Arial"/>
        <family val="2"/>
      </rPr>
      <t> </t>
    </r>
  </si>
  <si>
    <t>Personal support workers</t>
  </si>
  <si>
    <r>
      <t>- Nurse aides, orderlies and patient service associates (</t>
    </r>
    <r>
      <rPr>
        <b/>
        <sz val="11"/>
        <color theme="1"/>
        <rFont val="Arial"/>
        <family val="2"/>
      </rPr>
      <t>NOC 33102</t>
    </r>
    <r>
      <rPr>
        <sz val="11"/>
        <color theme="1"/>
        <rFont val="Arial"/>
        <family val="2"/>
      </rPr>
      <t>)</t>
    </r>
    <r>
      <rPr>
        <b/>
        <sz val="11"/>
        <color theme="1"/>
        <rFont val="Arial"/>
        <family val="2"/>
      </rPr>
      <t xml:space="preserve"> </t>
    </r>
    <r>
      <rPr>
        <sz val="11"/>
        <color theme="1"/>
        <rFont val="Arial"/>
        <family val="2"/>
      </rPr>
      <t xml:space="preserve">
- Home support workers, caregivers and related occupations (</t>
    </r>
    <r>
      <rPr>
        <b/>
        <sz val="11"/>
        <color theme="1"/>
        <rFont val="Arial"/>
        <family val="2"/>
      </rPr>
      <t>NOC 44101</t>
    </r>
    <r>
      <rPr>
        <sz val="11"/>
        <color theme="1"/>
        <rFont val="Arial"/>
        <family val="2"/>
      </rPr>
      <t xml:space="preserve">) </t>
    </r>
    <r>
      <rPr>
        <b/>
        <sz val="11"/>
        <color theme="1"/>
        <rFont val="Arial"/>
        <family val="2"/>
      </rPr>
      <t xml:space="preserve"> </t>
    </r>
  </si>
  <si>
    <r>
      <t>Pharmacists (</t>
    </r>
    <r>
      <rPr>
        <b/>
        <sz val="11"/>
        <color rgb="FF000000"/>
        <rFont val="Arial"/>
        <family val="2"/>
      </rPr>
      <t>NOC 31120</t>
    </r>
    <r>
      <rPr>
        <sz val="11"/>
        <color rgb="FF000000"/>
        <rFont val="Arial"/>
        <family val="2"/>
      </rPr>
      <t>)</t>
    </r>
    <r>
      <rPr>
        <b/>
        <sz val="11"/>
        <color rgb="FF000000"/>
        <rFont val="Arial"/>
        <family val="2"/>
      </rPr>
      <t>  </t>
    </r>
  </si>
  <si>
    <r>
      <t>Physician assistants, midwives and allied health professionals (</t>
    </r>
    <r>
      <rPr>
        <b/>
        <sz val="11"/>
        <color rgb="FF000000"/>
        <rFont val="Arial"/>
        <family val="2"/>
      </rPr>
      <t>NOC 31303</t>
    </r>
    <r>
      <rPr>
        <sz val="11"/>
        <color rgb="FF000000"/>
        <rFont val="Arial"/>
        <family val="2"/>
      </rPr>
      <t>)  </t>
    </r>
  </si>
  <si>
    <r>
      <t>Physiotherapists (</t>
    </r>
    <r>
      <rPr>
        <b/>
        <sz val="11"/>
        <color rgb="FF000000"/>
        <rFont val="Arial"/>
        <family val="2"/>
      </rPr>
      <t>NOC 31202</t>
    </r>
    <r>
      <rPr>
        <sz val="11"/>
        <color rgb="FF000000"/>
        <rFont val="Arial"/>
        <family val="2"/>
      </rPr>
      <t>)</t>
    </r>
    <r>
      <rPr>
        <b/>
        <sz val="11"/>
        <color rgb="FF000000"/>
        <rFont val="Arial"/>
        <family val="2"/>
      </rPr>
      <t> </t>
    </r>
  </si>
  <si>
    <t>Contact information</t>
  </si>
  <si>
    <t>Talk to us</t>
  </si>
  <si>
    <t>For data-specific information:</t>
  </si>
  <si>
    <t>hwi@cihi.ca</t>
  </si>
  <si>
    <t>https://www.cihi.ca/en/topics/health-workforce</t>
  </si>
  <si>
    <t>For media inquiries:</t>
  </si>
  <si>
    <t>media@cihi.ca</t>
  </si>
  <si>
    <t>Social media:</t>
  </si>
  <si>
    <t>CIHI on X</t>
  </si>
  <si>
    <t>CIHI on Facebook</t>
  </si>
  <si>
    <t>CIHI on LinkedIn</t>
  </si>
  <si>
    <t>CIHI on Instagram</t>
  </si>
  <si>
    <t>CIHI on YouTube</t>
  </si>
  <si>
    <t>ID</t>
  </si>
  <si>
    <t>REPORTING_YEAR</t>
  </si>
  <si>
    <t>prov_terr</t>
  </si>
  <si>
    <t>prof</t>
  </si>
  <si>
    <t>SupplyN</t>
  </si>
  <si>
    <t>DirectCareN</t>
  </si>
  <si>
    <t>direct_care_ratio</t>
  </si>
  <si>
    <t>2018AlbertaLicensed practical nurses</t>
  </si>
  <si>
    <t>Licensed practical nurses</t>
  </si>
  <si>
    <t>2018AlbertaNurse practitioners</t>
  </si>
  <si>
    <t>Nurse practitioners</t>
  </si>
  <si>
    <t>2018AlbertaOccupational therapists</t>
  </si>
  <si>
    <t>2018AlbertaPhysiotherapists</t>
  </si>
  <si>
    <t>2018AlbertaRegistered nurses</t>
  </si>
  <si>
    <t>2018AlbertaRegistered psychiatric nurses</t>
  </si>
  <si>
    <t>Registered psychiatric nurses</t>
  </si>
  <si>
    <t>2018British ColumbiaLicensed practical nurses</t>
  </si>
  <si>
    <t>2018British ColumbiaNurse practitioners</t>
  </si>
  <si>
    <t>2018British ColumbiaOccupational therapists</t>
  </si>
  <si>
    <t>2018British ColumbiaPhysiotherapists</t>
  </si>
  <si>
    <t>2018British ColumbiaRegistered nurses</t>
  </si>
  <si>
    <t>2018British ColumbiaRegistered psychiatric nurses</t>
  </si>
  <si>
    <t>2018ManitobaLicensed practical nurses</t>
  </si>
  <si>
    <t>Manitoba</t>
  </si>
  <si>
    <t>2018ManitobaNurse practitioners</t>
  </si>
  <si>
    <t>2018ManitobaOccupational therapists</t>
  </si>
  <si>
    <t>2018ManitobaPhysiotherapists</t>
  </si>
  <si>
    <t>2018ManitobaRegistered nurses</t>
  </si>
  <si>
    <t>2018ManitobaRegistered psychiatric nurses</t>
  </si>
  <si>
    <t>2018New BrunswickLicensed practical nurses</t>
  </si>
  <si>
    <t>New Brunswick</t>
  </si>
  <si>
    <t>2018New BrunswickNurse practitioners</t>
  </si>
  <si>
    <t>2018New BrunswickOccupational therapists</t>
  </si>
  <si>
    <t>2018New BrunswickPhysiotherapists</t>
  </si>
  <si>
    <t>2018New BrunswickRegistered nurses</t>
  </si>
  <si>
    <t>2018Newfoundland and LabradorLicensed practical nurses</t>
  </si>
  <si>
    <t>Newfoundland and Labrador</t>
  </si>
  <si>
    <t>2018Newfoundland and LabradorNurse practitioners</t>
  </si>
  <si>
    <t>2018Newfoundland and LabradorOccupational therapists</t>
  </si>
  <si>
    <t>2018Newfoundland and LabradorPhysiotherapists</t>
  </si>
  <si>
    <t>2018Newfoundland and LabradorRegistered nurses</t>
  </si>
  <si>
    <t>2018Northwest TerritoriesLicensed practical nurses</t>
  </si>
  <si>
    <t>Northwest Territories</t>
  </si>
  <si>
    <t>2018Northwest TerritoriesOccupational therapists</t>
  </si>
  <si>
    <t>2018Northwest Territories/NunavutNurse practitioners</t>
  </si>
  <si>
    <t>Northwest Territories/Nunavut</t>
  </si>
  <si>
    <t>2018Northwest Territories/NunavutRegistered nurses</t>
  </si>
  <si>
    <t>2018Nova ScotiaLicensed practical nurses</t>
  </si>
  <si>
    <t>Nova Scotia</t>
  </si>
  <si>
    <t>2018Nova ScotiaNurse practitioners</t>
  </si>
  <si>
    <t>2018Nova ScotiaOccupational therapists</t>
  </si>
  <si>
    <t>2018Nova ScotiaPhysiotherapists</t>
  </si>
  <si>
    <t>2018Nova ScotiaRegistered nurses</t>
  </si>
  <si>
    <t>2018NunavutLicensed practical nurses</t>
  </si>
  <si>
    <t>Nunavut</t>
  </si>
  <si>
    <t>2018NunavutOccupational therapists</t>
  </si>
  <si>
    <t>2018OntarioLicensed practical nurses</t>
  </si>
  <si>
    <t>2018OntarioNurse practitioners</t>
  </si>
  <si>
    <t>2018OntarioOccupational therapists</t>
  </si>
  <si>
    <t>2018OntarioPhysiotherapists</t>
  </si>
  <si>
    <t>2018OntarioRegistered nurses</t>
  </si>
  <si>
    <t>2018Prince Edward IslandLicensed practical nurses</t>
  </si>
  <si>
    <t>2018Prince Edward IslandNurse practitioners</t>
  </si>
  <si>
    <t>2018Prince Edward IslandOccupational therapists</t>
  </si>
  <si>
    <t>2018Prince Edward IslandPhysiotherapists</t>
  </si>
  <si>
    <t>2018Prince Edward IslandRegistered nurses</t>
  </si>
  <si>
    <t>2018Provinces/territories with available dataLicensed practical nurses</t>
  </si>
  <si>
    <t>Provinces/territories with available data</t>
  </si>
  <si>
    <t>2018Provinces/territories with available dataNurse practitioners</t>
  </si>
  <si>
    <t>2018Provinces/territories with available dataOccupational therapists</t>
  </si>
  <si>
    <t>2018Provinces/territories with available dataPhysiotherapists</t>
  </si>
  <si>
    <t>2018Provinces/territories with available dataRegistered nurses</t>
  </si>
  <si>
    <t>2018Provinces/territories with available dataRegistered psychiatric nurses</t>
  </si>
  <si>
    <t>2018QuebecLicensed practical nurses</t>
  </si>
  <si>
    <t>Quebec</t>
  </si>
  <si>
    <t>2018QuebecNurse practitioners</t>
  </si>
  <si>
    <t>2018QuebecOccupational therapists</t>
  </si>
  <si>
    <t>2018QuebecPhysiotherapists</t>
  </si>
  <si>
    <t>2018QuebecRegistered nurses</t>
  </si>
  <si>
    <t>2018SaskatchewanLicensed practical nurses</t>
  </si>
  <si>
    <t>Saskatchewan</t>
  </si>
  <si>
    <t>2018SaskatchewanNurse practitioners</t>
  </si>
  <si>
    <t>2018SaskatchewanOccupational therapists</t>
  </si>
  <si>
    <t>2018SaskatchewanPhysiotherapists</t>
  </si>
  <si>
    <t>2018SaskatchewanRegistered nurses</t>
  </si>
  <si>
    <t>2018SaskatchewanRegistered psychiatric nurses</t>
  </si>
  <si>
    <t>2018YukonLicensed practical nurses</t>
  </si>
  <si>
    <t>Yukon</t>
  </si>
  <si>
    <t>2018YukonNurse practitioners</t>
  </si>
  <si>
    <t>2018YukonOccupational therapists</t>
  </si>
  <si>
    <t>2018YukonPhysiotherapists</t>
  </si>
  <si>
    <t>2018YukonRegistered nurses</t>
  </si>
  <si>
    <t>2018YukonRegistered psychiatric nurses</t>
  </si>
  <si>
    <t>2019AlbertaLicensed practical nurses</t>
  </si>
  <si>
    <t>2019AlbertaNurse practitioners</t>
  </si>
  <si>
    <t>2019AlbertaOccupational therapists</t>
  </si>
  <si>
    <t>2019AlbertaPhysiotherapists</t>
  </si>
  <si>
    <t>2019AlbertaRegistered nurses</t>
  </si>
  <si>
    <t>2019AlbertaRegistered psychiatric nurses</t>
  </si>
  <si>
    <t>2019British ColumbiaLicensed practical nurses</t>
  </si>
  <si>
    <t>2019British ColumbiaNurse practitioners</t>
  </si>
  <si>
    <t>2019British ColumbiaOccupational therapists</t>
  </si>
  <si>
    <t>2019British ColumbiaPhysiotherapists</t>
  </si>
  <si>
    <t>2019British ColumbiaRegistered nurses</t>
  </si>
  <si>
    <t>2019British ColumbiaRegistered psychiatric nurses</t>
  </si>
  <si>
    <t>2019ManitobaLicensed practical nurses</t>
  </si>
  <si>
    <t>2019ManitobaNurse practitioners</t>
  </si>
  <si>
    <t>2019ManitobaOccupational therapists</t>
  </si>
  <si>
    <t>2019ManitobaPhysiotherapists</t>
  </si>
  <si>
    <t>2019ManitobaRegistered nurses</t>
  </si>
  <si>
    <t>2019ManitobaRegistered psychiatric nurses</t>
  </si>
  <si>
    <t>2019New BrunswickLicensed practical nurses</t>
  </si>
  <si>
    <t>2019New BrunswickNurse practitioners</t>
  </si>
  <si>
    <t>2019New BrunswickOccupational therapists</t>
  </si>
  <si>
    <t>2019New BrunswickPhysiotherapists</t>
  </si>
  <si>
    <t>2019New BrunswickRegistered nurses</t>
  </si>
  <si>
    <t>2019Newfoundland and LabradorLicensed practical nurses</t>
  </si>
  <si>
    <t>2019Newfoundland and LabradorNurse practitioners</t>
  </si>
  <si>
    <t>2019Newfoundland and LabradorOccupational therapists</t>
  </si>
  <si>
    <t>2019Newfoundland and LabradorPhysiotherapists</t>
  </si>
  <si>
    <t>2019Newfoundland and LabradorRegistered nurses</t>
  </si>
  <si>
    <t>2019Northwest TerritoriesLicensed practical nurses</t>
  </si>
  <si>
    <t>2019Northwest TerritoriesOccupational therapists</t>
  </si>
  <si>
    <t>2019Northwest Territories/NunavutNurse practitioners</t>
  </si>
  <si>
    <t>2019Northwest Territories/NunavutRegistered nurses</t>
  </si>
  <si>
    <t>2019Nova ScotiaLicensed practical nurses</t>
  </si>
  <si>
    <t>2019Nova ScotiaNurse practitioners</t>
  </si>
  <si>
    <t>2019Nova ScotiaOccupational therapists</t>
  </si>
  <si>
    <t>2019Nova ScotiaPhysiotherapists</t>
  </si>
  <si>
    <t>2019Nova ScotiaRegistered nurses</t>
  </si>
  <si>
    <t>2019NunavutLicensed practical nurses</t>
  </si>
  <si>
    <t>2019NunavutOccupational therapists</t>
  </si>
  <si>
    <t>2019OntarioLicensed practical nurses</t>
  </si>
  <si>
    <t>2019OntarioNurse practitioners</t>
  </si>
  <si>
    <t>2019OntarioOccupational therapists</t>
  </si>
  <si>
    <t>2019OntarioPhysiotherapists</t>
  </si>
  <si>
    <t>2019OntarioRegistered nurses</t>
  </si>
  <si>
    <t>2019Prince Edward IslandLicensed practical nurses</t>
  </si>
  <si>
    <t>2019Prince Edward IslandNurse practitioners</t>
  </si>
  <si>
    <t>2019Prince Edward IslandOccupational therapists</t>
  </si>
  <si>
    <t>2019Prince Edward IslandPhysiotherapists</t>
  </si>
  <si>
    <t>2019Prince Edward IslandRegistered nurses</t>
  </si>
  <si>
    <t>2019Provinces/territories with available dataLicensed practical nurses</t>
  </si>
  <si>
    <t>2019Provinces/territories with available dataNurse practitioners</t>
  </si>
  <si>
    <t>2019Provinces/territories with available dataOccupational therapists</t>
  </si>
  <si>
    <t>2019Provinces/territories with available dataPhysiotherapists</t>
  </si>
  <si>
    <t>2019Provinces/territories with available dataRegistered nurses</t>
  </si>
  <si>
    <t>2019Provinces/territories with available dataRegistered psychiatric nurses</t>
  </si>
  <si>
    <t>2019QuebecLicensed practical nurses</t>
  </si>
  <si>
    <t>2019QuebecNurse practitioners</t>
  </si>
  <si>
    <t>2019QuebecOccupational therapists</t>
  </si>
  <si>
    <t>2019QuebecPhysiotherapists</t>
  </si>
  <si>
    <t>2019QuebecRegistered nurses</t>
  </si>
  <si>
    <t>2019SaskatchewanLicensed practical nurses</t>
  </si>
  <si>
    <t>2019SaskatchewanNurse practitioners</t>
  </si>
  <si>
    <t>2019SaskatchewanOccupational therapists</t>
  </si>
  <si>
    <t>2019SaskatchewanPhysiotherapists</t>
  </si>
  <si>
    <t>2019SaskatchewanRegistered nurses</t>
  </si>
  <si>
    <t>2019SaskatchewanRegistered psychiatric nurses</t>
  </si>
  <si>
    <t>2019YukonLicensed practical nurses</t>
  </si>
  <si>
    <t>2019YukonNurse practitioners</t>
  </si>
  <si>
    <t>2019YukonOccupational therapists</t>
  </si>
  <si>
    <t>2019YukonPhysiotherapists</t>
  </si>
  <si>
    <t>2019YukonRegistered nurses</t>
  </si>
  <si>
    <t>2019YukonRegistered psychiatric nurses</t>
  </si>
  <si>
    <t>2020AlbertaLicensed practical nurses</t>
  </si>
  <si>
    <t>2020AlbertaNurse practitioners</t>
  </si>
  <si>
    <t>2020AlbertaOccupational therapists</t>
  </si>
  <si>
    <t>2020AlbertaPhysiotherapists</t>
  </si>
  <si>
    <t>2020AlbertaRegistered nurses</t>
  </si>
  <si>
    <t>2020AlbertaRegistered psychiatric nurses</t>
  </si>
  <si>
    <t>2020British ColumbiaLicensed practical nurses</t>
  </si>
  <si>
    <t>2020British ColumbiaNurse practitioners</t>
  </si>
  <si>
    <t>2020British ColumbiaOccupational therapists</t>
  </si>
  <si>
    <t>2020British ColumbiaPhysiotherapists</t>
  </si>
  <si>
    <t>2020British ColumbiaRegistered nurses</t>
  </si>
  <si>
    <t>2020British ColumbiaRegistered psychiatric nurses</t>
  </si>
  <si>
    <t>2020ManitobaLicensed practical nurses</t>
  </si>
  <si>
    <t>2020ManitobaNurse practitioners</t>
  </si>
  <si>
    <t>2020ManitobaOccupational therapists</t>
  </si>
  <si>
    <t>2020ManitobaPhysiotherapists</t>
  </si>
  <si>
    <t>2020ManitobaRegistered nurses</t>
  </si>
  <si>
    <t>2020ManitobaRegistered psychiatric nurses</t>
  </si>
  <si>
    <t>2020New BrunswickLicensed practical nurses</t>
  </si>
  <si>
    <t>2020New BrunswickNurse practitioners</t>
  </si>
  <si>
    <t>2020New BrunswickOccupational therapists</t>
  </si>
  <si>
    <t>2020New BrunswickPhysiotherapists</t>
  </si>
  <si>
    <t>2020New BrunswickRegistered nurses</t>
  </si>
  <si>
    <t>2020Newfoundland and LabradorLicensed practical nurses</t>
  </si>
  <si>
    <t>2020Newfoundland and LabradorNurse practitioners</t>
  </si>
  <si>
    <t>2020Newfoundland and LabradorOccupational therapists</t>
  </si>
  <si>
    <t>2020Newfoundland and LabradorPhysiotherapists</t>
  </si>
  <si>
    <t>2020Newfoundland and LabradorRegistered nurses</t>
  </si>
  <si>
    <t>2020Northwest TerritoriesLicensed practical nurses</t>
  </si>
  <si>
    <t>2020Northwest TerritoriesOccupational therapists</t>
  </si>
  <si>
    <t>2020Northwest Territories/NunavutNurse practitioners</t>
  </si>
  <si>
    <t>2020Northwest Territories/NunavutRegistered nurses</t>
  </si>
  <si>
    <t>2020Nova ScotiaLicensed practical nurses</t>
  </si>
  <si>
    <t>2020Nova ScotiaNurse practitioners</t>
  </si>
  <si>
    <t>2020Nova ScotiaOccupational therapists</t>
  </si>
  <si>
    <t>2020Nova ScotiaPhysiotherapists</t>
  </si>
  <si>
    <t>2020Nova ScotiaRegistered nurses</t>
  </si>
  <si>
    <t>2020NunavutLicensed practical nurses</t>
  </si>
  <si>
    <t>2020NunavutOccupational therapists</t>
  </si>
  <si>
    <t>2020OntarioLicensed practical nurses</t>
  </si>
  <si>
    <t>2020OntarioNurse practitioners</t>
  </si>
  <si>
    <t>2020OntarioOccupational therapists</t>
  </si>
  <si>
    <t>2020OntarioPhysiotherapists</t>
  </si>
  <si>
    <t>2020OntarioRegistered nurses</t>
  </si>
  <si>
    <t>2020Prince Edward IslandLicensed practical nurses</t>
  </si>
  <si>
    <t>2020Prince Edward IslandNurse practitioners</t>
  </si>
  <si>
    <t>2020Prince Edward IslandOccupational therapists</t>
  </si>
  <si>
    <t>2020Prince Edward IslandPhysiotherapists</t>
  </si>
  <si>
    <t>2020Prince Edward IslandRegistered nurses</t>
  </si>
  <si>
    <t>2020Provinces/territories with available dataLicensed practical nurses</t>
  </si>
  <si>
    <t>2020Provinces/territories with available dataNurse practitioners</t>
  </si>
  <si>
    <t>2020Provinces/territories with available dataOccupational therapists</t>
  </si>
  <si>
    <t>2020Provinces/territories with available dataPhysiotherapists</t>
  </si>
  <si>
    <t>2020Provinces/territories with available dataRegistered nurses</t>
  </si>
  <si>
    <t>2020Provinces/territories with available dataRegistered psychiatric nurses</t>
  </si>
  <si>
    <t>2020QuebecLicensed practical nurses</t>
  </si>
  <si>
    <t>2020QuebecNurse practitioners</t>
  </si>
  <si>
    <t>2020QuebecOccupational therapists</t>
  </si>
  <si>
    <t>2020QuebecPhysiotherapists</t>
  </si>
  <si>
    <t>2020QuebecRegistered nurses</t>
  </si>
  <si>
    <t>2020SaskatchewanLicensed practical nurses</t>
  </si>
  <si>
    <t>2020SaskatchewanNurse practitioners</t>
  </si>
  <si>
    <t>2020SaskatchewanOccupational therapists</t>
  </si>
  <si>
    <t>2020SaskatchewanPhysiotherapists</t>
  </si>
  <si>
    <t>2020SaskatchewanRegistered nurses</t>
  </si>
  <si>
    <t>2020SaskatchewanRegistered psychiatric nurses</t>
  </si>
  <si>
    <t>2020YukonLicensed practical nurses</t>
  </si>
  <si>
    <t>2020YukonNurse practitioners</t>
  </si>
  <si>
    <t>2020YukonOccupational therapists</t>
  </si>
  <si>
    <t>2020YukonPhysiotherapists</t>
  </si>
  <si>
    <t>2020YukonRegistered nurses</t>
  </si>
  <si>
    <t>2020YukonRegistered psychiatric nurses</t>
  </si>
  <si>
    <t>2021AlbertaLicensed practical nurses</t>
  </si>
  <si>
    <t>2021AlbertaNurse practitioners</t>
  </si>
  <si>
    <t>2021AlbertaOccupational therapists</t>
  </si>
  <si>
    <t>2021AlbertaPhysiotherapists</t>
  </si>
  <si>
    <t>2021AlbertaRegistered nurses</t>
  </si>
  <si>
    <t>2021AlbertaRegistered psychiatric nurses</t>
  </si>
  <si>
    <t>2021British ColumbiaLicensed practical nurses</t>
  </si>
  <si>
    <t>2021British ColumbiaNurse practitioners</t>
  </si>
  <si>
    <t>2021British ColumbiaOccupational therapists</t>
  </si>
  <si>
    <t>2021British ColumbiaPhysiotherapists</t>
  </si>
  <si>
    <t>2021British ColumbiaRegistered nurses</t>
  </si>
  <si>
    <t>2021British ColumbiaRegistered psychiatric nurses</t>
  </si>
  <si>
    <t>2021ManitobaLicensed practical nurses</t>
  </si>
  <si>
    <t>2021ManitobaNurse practitioners</t>
  </si>
  <si>
    <t>2021ManitobaOccupational therapists</t>
  </si>
  <si>
    <t>2021ManitobaPhysiotherapists</t>
  </si>
  <si>
    <t>2021ManitobaRegistered nurses</t>
  </si>
  <si>
    <t>2021ManitobaRegistered psychiatric nurses</t>
  </si>
  <si>
    <t>2021New BrunswickLicensed practical nurses</t>
  </si>
  <si>
    <t>2021New BrunswickNurse practitioners</t>
  </si>
  <si>
    <t>2021New BrunswickOccupational therapists</t>
  </si>
  <si>
    <t>2021New BrunswickPhysiotherapists</t>
  </si>
  <si>
    <t>2021New BrunswickRegistered nurses</t>
  </si>
  <si>
    <t>2021Newfoundland and LabradorLicensed practical nurses</t>
  </si>
  <si>
    <t>2021Newfoundland and LabradorNurse practitioners</t>
  </si>
  <si>
    <t>2021Newfoundland and LabradorOccupational therapists</t>
  </si>
  <si>
    <t>2021Newfoundland and LabradorPhysiotherapists</t>
  </si>
  <si>
    <t>2021Newfoundland and LabradorRegistered nurses</t>
  </si>
  <si>
    <t>2021Northwest TerritoriesLicensed practical nurses</t>
  </si>
  <si>
    <t>2021Northwest TerritoriesOccupational therapists</t>
  </si>
  <si>
    <t>2021Northwest Territories/NunavutNurse practitioners</t>
  </si>
  <si>
    <t>2021Northwest Territories/NunavutRegistered nurses</t>
  </si>
  <si>
    <t>2021Nova ScotiaLicensed practical nurses</t>
  </si>
  <si>
    <t>2021Nova ScotiaNurse practitioners</t>
  </si>
  <si>
    <t>2021Nova ScotiaOccupational therapists</t>
  </si>
  <si>
    <t>2021Nova ScotiaPhysiotherapists</t>
  </si>
  <si>
    <t>2021Nova ScotiaRegistered nurses</t>
  </si>
  <si>
    <t>2021NunavutLicensed practical nurses</t>
  </si>
  <si>
    <t>2021NunavutOccupational therapists</t>
  </si>
  <si>
    <t>2021OntarioLicensed practical nurses</t>
  </si>
  <si>
    <t>2021OntarioNurse practitioners</t>
  </si>
  <si>
    <t>2021OntarioOccupational therapists</t>
  </si>
  <si>
    <t>2021OntarioPhysiotherapists</t>
  </si>
  <si>
    <t>2021OntarioRegistered nurses</t>
  </si>
  <si>
    <t>2021Prince Edward IslandLicensed practical nurses</t>
  </si>
  <si>
    <t>2021Prince Edward IslandNurse practitioners</t>
  </si>
  <si>
    <t>2021Prince Edward IslandOccupational therapists</t>
  </si>
  <si>
    <t>2021Prince Edward IslandPhysiotherapists</t>
  </si>
  <si>
    <t>2021Prince Edward IslandRegistered nurses</t>
  </si>
  <si>
    <t>2021Provinces/territories with available dataLicensed practical nurses</t>
  </si>
  <si>
    <t>2021Provinces/territories with available dataNurse practitioners</t>
  </si>
  <si>
    <t>2021Provinces/territories with available dataOccupational therapists</t>
  </si>
  <si>
    <t>2021Provinces/territories with available dataPhysiotherapists</t>
  </si>
  <si>
    <t>2021Provinces/territories with available dataRegistered nurses</t>
  </si>
  <si>
    <t>2021Provinces/territories with available dataRegistered psychiatric nurses</t>
  </si>
  <si>
    <t>2021QuebecLicensed practical nurses</t>
  </si>
  <si>
    <t>2021QuebecNurse practitioners</t>
  </si>
  <si>
    <t>2021QuebecOccupational therapists</t>
  </si>
  <si>
    <t>2021QuebecPhysiotherapists</t>
  </si>
  <si>
    <t>2021QuebecRegistered nurses</t>
  </si>
  <si>
    <t>2021SaskatchewanLicensed practical nurses</t>
  </si>
  <si>
    <t>2021SaskatchewanNurse practitioners</t>
  </si>
  <si>
    <t>2021SaskatchewanOccupational therapists</t>
  </si>
  <si>
    <t>2021SaskatchewanPhysiotherapists</t>
  </si>
  <si>
    <t>2021SaskatchewanRegistered nurses</t>
  </si>
  <si>
    <t>2021SaskatchewanRegistered psychiatric nurses</t>
  </si>
  <si>
    <t>2021YukonLicensed practical nurses</t>
  </si>
  <si>
    <t>2021YukonNurse practitioners</t>
  </si>
  <si>
    <t>2021YukonOccupational therapists</t>
  </si>
  <si>
    <t>2021YukonPhysiotherapists</t>
  </si>
  <si>
    <t>2021YukonRegistered nurses</t>
  </si>
  <si>
    <t>2021YukonRegistered psychiatric nurses</t>
  </si>
  <si>
    <t>2022AlbertaLicensed practical nurses</t>
  </si>
  <si>
    <t>2022AlbertaNurse practitioners</t>
  </si>
  <si>
    <t>2022AlbertaOccupational therapists</t>
  </si>
  <si>
    <t>2022AlbertaPhysiotherapists</t>
  </si>
  <si>
    <t>2022AlbertaRegistered nurses</t>
  </si>
  <si>
    <t>2022AlbertaRegistered psychiatric nurses</t>
  </si>
  <si>
    <t>2022British ColumbiaLicensed practical nurses</t>
  </si>
  <si>
    <t>2022British ColumbiaNurse practitioners</t>
  </si>
  <si>
    <t>2022British ColumbiaOccupational therapists</t>
  </si>
  <si>
    <t>2022British ColumbiaPhysiotherapists</t>
  </si>
  <si>
    <t>2022British ColumbiaRegistered nurses</t>
  </si>
  <si>
    <t>2022British ColumbiaRegistered psychiatric nurses</t>
  </si>
  <si>
    <t>2022ManitobaLicensed practical nurses</t>
  </si>
  <si>
    <t>2022ManitobaNurse practitioners</t>
  </si>
  <si>
    <t>2022ManitobaOccupational therapists</t>
  </si>
  <si>
    <t>2022ManitobaPhysiotherapists</t>
  </si>
  <si>
    <t>2022ManitobaRegistered nurses</t>
  </si>
  <si>
    <t>2022ManitobaRegistered psychiatric nurses</t>
  </si>
  <si>
    <t>2022New BrunswickLicensed practical nurses</t>
  </si>
  <si>
    <t>2022New BrunswickNurse practitioners</t>
  </si>
  <si>
    <t>2022New BrunswickOccupational therapists</t>
  </si>
  <si>
    <t>2022New BrunswickPhysiotherapists</t>
  </si>
  <si>
    <t>2022New BrunswickRegistered nurses</t>
  </si>
  <si>
    <t>2022Newfoundland and LabradorLicensed practical nurses</t>
  </si>
  <si>
    <t>2022Newfoundland and LabradorNurse practitioners</t>
  </si>
  <si>
    <t>2022Newfoundland and LabradorOccupational therapists</t>
  </si>
  <si>
    <t>2022Newfoundland and LabradorPhysiotherapists</t>
  </si>
  <si>
    <t>2022Newfoundland and LabradorRegistered nurses</t>
  </si>
  <si>
    <t>2022Northwest TerritoriesLicensed practical nurses</t>
  </si>
  <si>
    <t>2022Northwest TerritoriesOccupational therapists</t>
  </si>
  <si>
    <t>2022Northwest Territories/NunavutNurse practitioners</t>
  </si>
  <si>
    <t>2022Northwest Territories/NunavutRegistered nurses</t>
  </si>
  <si>
    <t>2022Nova ScotiaLicensed practical nurses</t>
  </si>
  <si>
    <t>2022Nova ScotiaNurse practitioners</t>
  </si>
  <si>
    <t>2022Nova ScotiaOccupational therapists</t>
  </si>
  <si>
    <t>2022Nova ScotiaPhysiotherapists</t>
  </si>
  <si>
    <t>2022Nova ScotiaRegistered nurses</t>
  </si>
  <si>
    <t>2022NunavutLicensed practical nurses</t>
  </si>
  <si>
    <t>2022NunavutOccupational therapists</t>
  </si>
  <si>
    <t>2022OntarioLicensed practical nurses</t>
  </si>
  <si>
    <t>2022OntarioNurse practitioners</t>
  </si>
  <si>
    <t>2022OntarioOccupational therapists</t>
  </si>
  <si>
    <t>2022OntarioPhysiotherapists</t>
  </si>
  <si>
    <t>2022OntarioRegistered nurses</t>
  </si>
  <si>
    <t>2022Prince Edward IslandLicensed practical nurses</t>
  </si>
  <si>
    <t>2022Prince Edward IslandNurse practitioners</t>
  </si>
  <si>
    <t>2022Prince Edward IslandOccupational therapists</t>
  </si>
  <si>
    <t>2022Prince Edward IslandPhysiotherapists</t>
  </si>
  <si>
    <t>2022Prince Edward IslandRegistered nurses</t>
  </si>
  <si>
    <t>2022Provinces/territories with available dataLicensed practical nurses</t>
  </si>
  <si>
    <t>2022Provinces/territories with available dataNurse practitioners</t>
  </si>
  <si>
    <t>2022Provinces/territories with available dataOccupational therapists</t>
  </si>
  <si>
    <t>2022Provinces/territories with available dataPhysiotherapists</t>
  </si>
  <si>
    <t>2022Provinces/territories with available dataRegistered nurses</t>
  </si>
  <si>
    <t>2022Provinces/territories with available dataRegistered psychiatric nurses</t>
  </si>
  <si>
    <t>2022QuebecLicensed practical nurses</t>
  </si>
  <si>
    <t>2022QuebecNurse practitioners</t>
  </si>
  <si>
    <t>2022QuebecOccupational therapists</t>
  </si>
  <si>
    <t>2022QuebecPhysiotherapists</t>
  </si>
  <si>
    <t>2022QuebecRegistered nurses</t>
  </si>
  <si>
    <t>2022SaskatchewanLicensed practical nurses</t>
  </si>
  <si>
    <t>2022SaskatchewanNurse practitioners</t>
  </si>
  <si>
    <t>2022SaskatchewanOccupational therapists</t>
  </si>
  <si>
    <t>2022SaskatchewanPhysiotherapists</t>
  </si>
  <si>
    <t>2022SaskatchewanRegistered nurses</t>
  </si>
  <si>
    <t>2022SaskatchewanRegistered psychiatric nurses</t>
  </si>
  <si>
    <t>2022YukonLicensed practical nurses</t>
  </si>
  <si>
    <t>2022YukonNurse practitioners</t>
  </si>
  <si>
    <t>2022YukonOccupational therapists</t>
  </si>
  <si>
    <t>2022YukonPhysiotherapists</t>
  </si>
  <si>
    <t>2022YukonRegistered nurses</t>
  </si>
  <si>
    <t>2022YukonRegistered psychiatric nurses</t>
  </si>
  <si>
    <t>2023AlbertaLicensed practical nurses</t>
  </si>
  <si>
    <t>2023AlbertaNurse practitioners</t>
  </si>
  <si>
    <t>2023AlbertaOccupational therapists</t>
  </si>
  <si>
    <t>2023AlbertaPhysiotherapists</t>
  </si>
  <si>
    <t>2023AlbertaRegistered nurses</t>
  </si>
  <si>
    <t>2023AlbertaRegistered psychiatric nurses</t>
  </si>
  <si>
    <t>2023British ColumbiaLicensed practical nurses</t>
  </si>
  <si>
    <t>2023British ColumbiaNurse practitioners</t>
  </si>
  <si>
    <t>2023British ColumbiaOccupational therapists</t>
  </si>
  <si>
    <t>2023British ColumbiaPhysiotherapists</t>
  </si>
  <si>
    <t>2023British ColumbiaRegistered nurses</t>
  </si>
  <si>
    <t>2023British ColumbiaRegistered psychiatric nurses</t>
  </si>
  <si>
    <t>2023ManitobaLicensed practical nurses</t>
  </si>
  <si>
    <t>2023ManitobaNurse practitioners</t>
  </si>
  <si>
    <t>2023ManitobaOccupational therapists</t>
  </si>
  <si>
    <t>2023ManitobaPhysiotherapists</t>
  </si>
  <si>
    <t>2023ManitobaRegistered nurses</t>
  </si>
  <si>
    <t>2023ManitobaRegistered psychiatric nurses</t>
  </si>
  <si>
    <t>2023New BrunswickLicensed practical nurses</t>
  </si>
  <si>
    <t>2023New BrunswickNurse practitioners</t>
  </si>
  <si>
    <t>2023New BrunswickOccupational therapists</t>
  </si>
  <si>
    <t>2023New BrunswickPhysiotherapists</t>
  </si>
  <si>
    <t>2023New BrunswickRegistered nurses</t>
  </si>
  <si>
    <t>2023Newfoundland and LabradorLicensed practical nurses</t>
  </si>
  <si>
    <t>2023Newfoundland and LabradorNurse practitioners</t>
  </si>
  <si>
    <t>2023Newfoundland and LabradorOccupational therapists</t>
  </si>
  <si>
    <t>2023Newfoundland and LabradorPhysiotherapists</t>
  </si>
  <si>
    <t>2023Newfoundland and LabradorRegistered nurses</t>
  </si>
  <si>
    <t>2023Northwest TerritoriesLicensed practical nurses</t>
  </si>
  <si>
    <t>2023Northwest TerritoriesOccupational therapists</t>
  </si>
  <si>
    <t>2023Northwest Territories/NunavutNurse practitioners</t>
  </si>
  <si>
    <t>2023Northwest Territories/NunavutRegistered nurses</t>
  </si>
  <si>
    <t>2023Nova ScotiaLicensed practical nurses</t>
  </si>
  <si>
    <t>2023Nova ScotiaNurse practitioners</t>
  </si>
  <si>
    <t>2023Nova ScotiaOccupational therapists</t>
  </si>
  <si>
    <t>2023Nova ScotiaPhysiotherapists</t>
  </si>
  <si>
    <t>2023Nova ScotiaRegistered nurses</t>
  </si>
  <si>
    <t>2023NunavutLicensed practical nurses</t>
  </si>
  <si>
    <t>2023NunavutOccupational therapists</t>
  </si>
  <si>
    <t>2023OntarioLicensed practical nurses</t>
  </si>
  <si>
    <t>2023OntarioNurse practitioners</t>
  </si>
  <si>
    <t>2023OntarioOccupational therapists</t>
  </si>
  <si>
    <t>2023OntarioPhysiotherapists</t>
  </si>
  <si>
    <t>2023OntarioRegistered nurses</t>
  </si>
  <si>
    <t>2023Prince Edward IslandLicensed practical nurses</t>
  </si>
  <si>
    <t>2023Prince Edward IslandNurse practitioners</t>
  </si>
  <si>
    <t>2023Prince Edward IslandOccupational therapists</t>
  </si>
  <si>
    <t>2023Prince Edward IslandPhysiotherapists</t>
  </si>
  <si>
    <t>2023Prince Edward IslandRegistered nurses</t>
  </si>
  <si>
    <t>2023Provinces/territories with available dataLicensed practical nurses</t>
  </si>
  <si>
    <t>2023Provinces/territories with available dataNurse practitioners</t>
  </si>
  <si>
    <t>2023Provinces/territories with available dataOccupational therapists</t>
  </si>
  <si>
    <t>2023Provinces/territories with available dataPhysiotherapists</t>
  </si>
  <si>
    <t>2023Provinces/territories with available dataRegistered nurses</t>
  </si>
  <si>
    <t>2023Provinces/territories with available dataRegistered psychiatric nurses</t>
  </si>
  <si>
    <t>2023QuebecLicensed practical nurses</t>
  </si>
  <si>
    <t>2023QuebecNurse practitioners</t>
  </si>
  <si>
    <t>2023QuebecOccupational therapists</t>
  </si>
  <si>
    <t>2023QuebecPhysiotherapists</t>
  </si>
  <si>
    <t>2023QuebecRegistered nurses</t>
  </si>
  <si>
    <t>2023SaskatchewanLicensed practical nurses</t>
  </si>
  <si>
    <t>2023SaskatchewanNurse practitioners</t>
  </si>
  <si>
    <t>2023SaskatchewanOccupational therapists</t>
  </si>
  <si>
    <t>2023SaskatchewanPhysiotherapists</t>
  </si>
  <si>
    <t>2023SaskatchewanRegistered nurses</t>
  </si>
  <si>
    <t>2023SaskatchewanRegistered psychiatric nurses</t>
  </si>
  <si>
    <t>2023YukonLicensed practical nurses</t>
  </si>
  <si>
    <t>2023YukonNurse practitioners</t>
  </si>
  <si>
    <t>2023YukonOccupational therapists</t>
  </si>
  <si>
    <t>2023YukonPhysiotherapists</t>
  </si>
  <si>
    <t>2023YukonRegistered nurses</t>
  </si>
  <si>
    <t>2023YukonRegistered psychiatric nurses</t>
  </si>
  <si>
    <t>Data_year</t>
  </si>
  <si>
    <t>Profession</t>
  </si>
  <si>
    <t>Graduation_location</t>
  </si>
  <si>
    <t>1_Registration_location</t>
  </si>
  <si>
    <t>2_Registration_location</t>
  </si>
  <si>
    <t>3_Registration_location</t>
  </si>
  <si>
    <t>4_Registration_location</t>
  </si>
  <si>
    <t>5_Registration_location</t>
  </si>
  <si>
    <t>6_Registration_location</t>
  </si>
  <si>
    <t>7_Registration_location</t>
  </si>
  <si>
    <t>8_Registration_location</t>
  </si>
  <si>
    <t>9_Registration_location</t>
  </si>
  <si>
    <t>10_Registration_location</t>
  </si>
  <si>
    <t>11_Registration_location</t>
  </si>
  <si>
    <t>12_Registration_location</t>
  </si>
  <si>
    <t>13_Registration_location</t>
  </si>
  <si>
    <t>1_Registration_location_n</t>
  </si>
  <si>
    <t>2_Registration_location_n</t>
  </si>
  <si>
    <t>3_Registration_location_n</t>
  </si>
  <si>
    <t>4_Registration_location_n</t>
  </si>
  <si>
    <t>5_Registration_location_n</t>
  </si>
  <si>
    <t>6_Registration_location_n</t>
  </si>
  <si>
    <t>7_Registration_location_n</t>
  </si>
  <si>
    <t>8_Registration_location_n</t>
  </si>
  <si>
    <t>9_Registration_location_n</t>
  </si>
  <si>
    <t>10_Registration_location_n</t>
  </si>
  <si>
    <t>11_Registration_location_n</t>
  </si>
  <si>
    <t>12_Registration_location_n</t>
  </si>
  <si>
    <t>13_Registration_location_n</t>
  </si>
  <si>
    <t>Total_Canadian_Grads</t>
  </si>
  <si>
    <t>1_PCT</t>
  </si>
  <si>
    <t>2_PCT</t>
  </si>
  <si>
    <t>3_PCT</t>
  </si>
  <si>
    <t>4_PCT</t>
  </si>
  <si>
    <t>5_PCT</t>
  </si>
  <si>
    <t>6_PCT</t>
  </si>
  <si>
    <t>7_PCT</t>
  </si>
  <si>
    <t>8_PCT</t>
  </si>
  <si>
    <t>9_PCT</t>
  </si>
  <si>
    <t>10_PCT</t>
  </si>
  <si>
    <t>11_PCT</t>
  </si>
  <si>
    <t>12_PCT</t>
  </si>
  <si>
    <t>13_PCT</t>
  </si>
  <si>
    <t>Sum other juris (from Python)</t>
  </si>
  <si>
    <t>Pct other juris (from Python)</t>
  </si>
  <si>
    <t>Sum other juris</t>
  </si>
  <si>
    <t>Pct other juris</t>
  </si>
  <si>
    <t>Other jurisdiction label</t>
  </si>
  <si>
    <t>2023Family medicine physiciansAlberta</t>
  </si>
  <si>
    <t>Family medicine physicians</t>
  </si>
  <si>
    <t>2023Family medicine physiciansBritish Columbia</t>
  </si>
  <si>
    <t>2023Family medicine physiciansManitoba</t>
  </si>
  <si>
    <t>2023Family medicine physiciansNewfoundland and Labrador</t>
  </si>
  <si>
    <t>2023Family medicine physiciansNoncanadian</t>
  </si>
  <si>
    <t>Noncanadian</t>
  </si>
  <si>
    <t>2023Family medicine physiciansNova Scotia</t>
  </si>
  <si>
    <t>2023Family medicine physiciansOntario</t>
  </si>
  <si>
    <t>2023Family medicine physiciansQuebec</t>
  </si>
  <si>
    <t>2023Family medicine physiciansSaskatchewan</t>
  </si>
  <si>
    <t>2023Family medicine physiciansUnknown</t>
  </si>
  <si>
    <t>Unknown</t>
  </si>
  <si>
    <t>2023Licensed practical nursesAlberta</t>
  </si>
  <si>
    <t>2023Licensed practical nursesBritish Columbia</t>
  </si>
  <si>
    <t>2023Licensed practical nursesManitoba</t>
  </si>
  <si>
    <t>2023Licensed practical nursesNew Brunswick</t>
  </si>
  <si>
    <t>2023Licensed practical nursesNewfoundland and Labrador</t>
  </si>
  <si>
    <t>2023Licensed practical nursesNorthwest Territories</t>
  </si>
  <si>
    <t>2023Licensed practical nursesNova Scotia</t>
  </si>
  <si>
    <t>2023Licensed practical nursesOntario</t>
  </si>
  <si>
    <t>2023Licensed practical nursesPrince Edward Island</t>
  </si>
  <si>
    <t>2023Licensed practical nursesQuebec</t>
  </si>
  <si>
    <t>2023Licensed practical nursesSaskatchewan</t>
  </si>
  <si>
    <t>2023Licensed practical nursesYukon</t>
  </si>
  <si>
    <t>2023Nurse practitioners/registered nurses*Alberta</t>
  </si>
  <si>
    <t>2023Nurse practitioners/registered nurses*British Columbia</t>
  </si>
  <si>
    <t>2023Nurse practitioners/registered nurses*Manitoba</t>
  </si>
  <si>
    <t>2023Nurse practitioners/registered nurses*New Brunswick</t>
  </si>
  <si>
    <t>2023Nurse practitioners/registered nurses*Newfoundland and Labrador</t>
  </si>
  <si>
    <t>2023Nurse practitioners/registered nurses*Northwest Territories</t>
  </si>
  <si>
    <t>2023Nurse practitioners/registered nurses*Nova Scotia</t>
  </si>
  <si>
    <t>2023Nurse practitioners/registered nurses*Nunavut</t>
  </si>
  <si>
    <t>2023Nurse practitioners/registered nurses*Ontario</t>
  </si>
  <si>
    <t>2023Nurse practitioners/registered nurses*Prince Edward Island</t>
  </si>
  <si>
    <t>2023Nurse practitioners/registered nurses*Quebec</t>
  </si>
  <si>
    <t>2023Nurse practitioners/registered nurses*Saskatchewan</t>
  </si>
  <si>
    <t>2023Registered psychiatric nursesAlberta</t>
  </si>
  <si>
    <t>2023Registered psychiatric nursesBritish Columbia</t>
  </si>
  <si>
    <t>2023Registered psychiatric nursesManitoba</t>
  </si>
  <si>
    <t>2023Registered psychiatric nursesSaskatchewan</t>
  </si>
  <si>
    <t>2023SpecialistsAlberta</t>
  </si>
  <si>
    <t>Specialists</t>
  </si>
  <si>
    <t>2023SpecialistsBritish Columbia</t>
  </si>
  <si>
    <t>2023SpecialistsManitoba</t>
  </si>
  <si>
    <t>2023SpecialistsNewfoundland and Labrador</t>
  </si>
  <si>
    <t>2023SpecialistsNoncanadian</t>
  </si>
  <si>
    <t>2023SpecialistsNova Scotia</t>
  </si>
  <si>
    <t>2023SpecialistsOntario</t>
  </si>
  <si>
    <t>2023SpecialistsQuebec</t>
  </si>
  <si>
    <t>2023SpecialistsSaskatchewan</t>
  </si>
  <si>
    <t>2023SpecialistsUnknown</t>
  </si>
  <si>
    <t>provider - THIS TAB IS FOR NURSING ONLY</t>
  </si>
  <si>
    <t>registration_location_code</t>
  </si>
  <si>
    <t>workplace</t>
  </si>
  <si>
    <t>data_year</t>
  </si>
  <si>
    <t>female</t>
  </si>
  <si>
    <t xml:space="preserve">male </t>
  </si>
  <si>
    <t>unk_sex</t>
  </si>
  <si>
    <t>25-29</t>
  </si>
  <si>
    <t>30-34</t>
  </si>
  <si>
    <t>35-39</t>
  </si>
  <si>
    <t>40-44</t>
  </si>
  <si>
    <t>45-49</t>
  </si>
  <si>
    <t>50-54</t>
  </si>
  <si>
    <t>55-59</t>
  </si>
  <si>
    <t>60-64</t>
  </si>
  <si>
    <t>65-69</t>
  </si>
  <si>
    <t>age_unk</t>
  </si>
  <si>
    <t>Canadian grads</t>
  </si>
  <si>
    <t>Interntl grads</t>
  </si>
  <si>
    <t>Grad location UNK</t>
  </si>
  <si>
    <t>Full-time</t>
  </si>
  <si>
    <t>Part-time</t>
  </si>
  <si>
    <t>Casual</t>
  </si>
  <si>
    <t>empl. status UNK</t>
  </si>
  <si>
    <t>manager</t>
  </si>
  <si>
    <t>staff nurse</t>
  </si>
  <si>
    <t>position not stated</t>
  </si>
  <si>
    <t>other position</t>
  </si>
  <si>
    <t>Admin</t>
  </si>
  <si>
    <t>direct care</t>
  </si>
  <si>
    <t>education</t>
  </si>
  <si>
    <t>research</t>
  </si>
  <si>
    <t>not stated responsibility</t>
  </si>
  <si>
    <t>rural</t>
  </si>
  <si>
    <t>urban</t>
  </si>
  <si>
    <t>geo_unk</t>
  </si>
  <si>
    <t>Total workforce</t>
  </si>
  <si>
    <t>Status UNK</t>
  </si>
  <si>
    <t>not stated position</t>
  </si>
  <si>
    <t>other</t>
  </si>
  <si>
    <t>not stated responsinbility</t>
  </si>
  <si>
    <t>Workforce</t>
  </si>
  <si>
    <t>ID2</t>
  </si>
  <si>
    <t>%workplace</t>
  </si>
  <si>
    <t>Suppression flag</t>
  </si>
  <si>
    <t>2014Licensed practical nursesAlbertaAll places of work</t>
  </si>
  <si>
    <t>2014Licensed practical nursesAlberta</t>
  </si>
  <si>
    <t>2014Licensed practical nursesAlbertaCommunity health</t>
  </si>
  <si>
    <t>Community health</t>
  </si>
  <si>
    <t>2014Licensed practical nursesAlbertaHospital</t>
  </si>
  <si>
    <t>Hospital</t>
  </si>
  <si>
    <t>2014Licensed practical nursesAlbertaNursing home/long-term care</t>
  </si>
  <si>
    <t>Nursing home/long-term care</t>
  </si>
  <si>
    <t>2014Licensed practical nursesAlbertaOther places of work</t>
  </si>
  <si>
    <t>Other places of work</t>
  </si>
  <si>
    <t>2014Licensed practical nursesBritish ColumbiaAll places of work</t>
  </si>
  <si>
    <t>2014Licensed practical nursesBritish Columbia</t>
  </si>
  <si>
    <t>2014Licensed practical nursesBritish ColumbiaCommunity health</t>
  </si>
  <si>
    <t>2014Licensed practical nursesBritish ColumbiaHospital</t>
  </si>
  <si>
    <t>2014Licensed practical nursesBritish ColumbiaNursing home/long-term care</t>
  </si>
  <si>
    <t>2014Licensed practical nursesBritish ColumbiaOther places of work</t>
  </si>
  <si>
    <t>2014Licensed practical nursesBritish ColumbiaUnknown places of work</t>
  </si>
  <si>
    <t>Unknown places of work</t>
  </si>
  <si>
    <t>2014Licensed practical nursesManitobaAll places of work</t>
  </si>
  <si>
    <t>2014Licensed practical nursesManitoba</t>
  </si>
  <si>
    <t>2014Licensed practical nursesManitobaCommunity health</t>
  </si>
  <si>
    <t>2014Licensed practical nursesManitobaHospital</t>
  </si>
  <si>
    <t>2014Licensed practical nursesManitobaNursing home/long-term care</t>
  </si>
  <si>
    <t>2014Licensed practical nursesManitobaOther places of work</t>
  </si>
  <si>
    <t>2014Licensed practical nursesNew BrunswickAll places of work</t>
  </si>
  <si>
    <t>2014Licensed practical nursesNew Brunswick</t>
  </si>
  <si>
    <t>2014Licensed practical nursesNew BrunswickCommunity health</t>
  </si>
  <si>
    <t>2014Licensed practical nursesNew BrunswickHospital</t>
  </si>
  <si>
    <t>2014Licensed practical nursesNew BrunswickNursing home/long-term care</t>
  </si>
  <si>
    <t>2014Licensed practical nursesNew BrunswickOther places of work</t>
  </si>
  <si>
    <t>2014Licensed practical nursesNewfoundland and LabradorAll places of work</t>
  </si>
  <si>
    <t>2014Licensed practical nursesNewfoundland and Labrador</t>
  </si>
  <si>
    <t>2014Licensed practical nursesNewfoundland and LabradorCommunity health</t>
  </si>
  <si>
    <t>2014Licensed practical nursesNewfoundland and LabradorHospital</t>
  </si>
  <si>
    <t>2014Licensed practical nursesNewfoundland and LabradorNursing home/long-term care</t>
  </si>
  <si>
    <t>2014Licensed practical nursesNewfoundland and LabradorOther places of work</t>
  </si>
  <si>
    <t>2014Licensed practical nursesNewfoundland and LabradorUnknown places of work</t>
  </si>
  <si>
    <t>2014Licensed practical nursesNorthwest TerritoriesAll places of work</t>
  </si>
  <si>
    <t>2014Licensed practical nursesNorthwest Territories</t>
  </si>
  <si>
    <t>2014Licensed practical nursesNorthwest TerritoriesCommunity health</t>
  </si>
  <si>
    <t>2014Licensed practical nursesNorthwest TerritoriesHospital</t>
  </si>
  <si>
    <t>2014Licensed practical nursesNorthwest TerritoriesNursing home/long-term care</t>
  </si>
  <si>
    <t>2014Licensed practical nursesNorthwest TerritoriesOther places of work</t>
  </si>
  <si>
    <t>2014Licensed practical nursesNorthwest TerritoriesUnknown places of work</t>
  </si>
  <si>
    <t>2014Licensed practical nursesNova ScotiaAll places of work</t>
  </si>
  <si>
    <t>2014Licensed practical nursesNova Scotia</t>
  </si>
  <si>
    <t>2014Licensed practical nursesNova ScotiaCommunity health</t>
  </si>
  <si>
    <t>2014Licensed practical nursesNova ScotiaHospital</t>
  </si>
  <si>
    <t>2014Licensed practical nursesNova ScotiaNursing home/long-term care</t>
  </si>
  <si>
    <t>2014Licensed practical nursesNova ScotiaOther places of work</t>
  </si>
  <si>
    <t>2014Licensed practical nursesOntarioAll places of work</t>
  </si>
  <si>
    <t>2014Licensed practical nursesOntario</t>
  </si>
  <si>
    <t>2014Licensed practical nursesOntarioCommunity health</t>
  </si>
  <si>
    <t>2014Licensed practical nursesOntarioHospital</t>
  </si>
  <si>
    <t>2014Licensed practical nursesOntarioNursing home/long-term care</t>
  </si>
  <si>
    <t>2014Licensed practical nursesOntarioOther places of work</t>
  </si>
  <si>
    <t>2014Licensed practical nursesPrince Edward IslandAll places of work</t>
  </si>
  <si>
    <t>2014Licensed practical nursesPrince Edward Island</t>
  </si>
  <si>
    <t>2014Licensed practical nursesPrince Edward IslandCommunity health</t>
  </si>
  <si>
    <t>2014Licensed practical nursesPrince Edward IslandHospital</t>
  </si>
  <si>
    <t>2014Licensed practical nursesPrince Edward IslandNursing home/long-term care</t>
  </si>
  <si>
    <t>2014Licensed practical nursesPrince Edward IslandOther places of work</t>
  </si>
  <si>
    <t>2014Licensed practical nursesPrince Edward IslandUnknown places of work</t>
  </si>
  <si>
    <t>2014Licensed practical nursesQuebecAll places of work</t>
  </si>
  <si>
    <t>2014Licensed practical nursesQuebec</t>
  </si>
  <si>
    <t>2014Licensed practical nursesQuebecCommunity health</t>
  </si>
  <si>
    <t>2014Licensed practical nursesQuebecHospital</t>
  </si>
  <si>
    <t>2014Licensed practical nursesQuebecNursing home/long-term care</t>
  </si>
  <si>
    <t>2014Licensed practical nursesQuebecOther places of work</t>
  </si>
  <si>
    <t>2014Licensed practical nursesSaskatchewanAll places of work</t>
  </si>
  <si>
    <t>2014Licensed practical nursesSaskatchewan</t>
  </si>
  <si>
    <t>2014Licensed practical nursesSaskatchewanCommunity health</t>
  </si>
  <si>
    <t>2014Licensed practical nursesSaskatchewanHospital</t>
  </si>
  <si>
    <t>2014Licensed practical nursesSaskatchewanNursing home/long-term care</t>
  </si>
  <si>
    <t>2014Licensed practical nursesSaskatchewanOther places of work</t>
  </si>
  <si>
    <t>2014Licensed practical nursesSaskatchewanUnknown places of work</t>
  </si>
  <si>
    <t>2014Licensed practical nursesYukonAll places of work</t>
  </si>
  <si>
    <t>2014Licensed practical nursesYukon</t>
  </si>
  <si>
    <t>2014Licensed practical nursesYukonCommunity health</t>
  </si>
  <si>
    <t>2014Licensed practical nursesYukonHospital</t>
  </si>
  <si>
    <t>2014Licensed practical nursesYukonNursing home/long-term care</t>
  </si>
  <si>
    <t>2014Licensed practical nursesYukonOther places of work</t>
  </si>
  <si>
    <t>2014Nurse practitionersAlbertaAll places of work</t>
  </si>
  <si>
    <t>2014Nurse practitionersAlberta</t>
  </si>
  <si>
    <t>2014Nurse practitionersAlbertaCommunity health</t>
  </si>
  <si>
    <t>2014Nurse practitionersAlbertaHospital</t>
  </si>
  <si>
    <t>2014Nurse practitionersAlbertaNursing home/long-term care</t>
  </si>
  <si>
    <t>2014Nurse practitionersAlbertaOther places of work</t>
  </si>
  <si>
    <t>2014Nurse practitionersAlbertaUnknown places of work</t>
  </si>
  <si>
    <t>2014Nurse practitionersBritish ColumbiaAll places of work</t>
  </si>
  <si>
    <t>2014Nurse practitionersBritish Columbia</t>
  </si>
  <si>
    <t>2014Nurse practitionersBritish ColumbiaCommunity health</t>
  </si>
  <si>
    <t>2014Nurse practitionersBritish ColumbiaHospital</t>
  </si>
  <si>
    <t>2014Nurse practitionersBritish ColumbiaNursing home/long-term care</t>
  </si>
  <si>
    <t>2014Nurse practitionersBritish ColumbiaOther places of work</t>
  </si>
  <si>
    <t>2014Nurse practitionersBritish ColumbiaUnknown places of work</t>
  </si>
  <si>
    <t>2014Nurse practitionersManitobaAll places of work</t>
  </si>
  <si>
    <t>2014Nurse practitionersManitoba</t>
  </si>
  <si>
    <t>2014Nurse practitionersManitobaCommunity health</t>
  </si>
  <si>
    <t>2014Nurse practitionersManitobaHospital</t>
  </si>
  <si>
    <t>2014Nurse practitionersManitobaNursing home/long-term care</t>
  </si>
  <si>
    <t>2014Nurse practitionersManitobaOther places of work</t>
  </si>
  <si>
    <t>2014Nurse practitionersManitobaUnknown places of work</t>
  </si>
  <si>
    <t>2014Nurse practitionersNew BrunswickAll places of work</t>
  </si>
  <si>
    <t>2014Nurse practitionersNew Brunswick</t>
  </si>
  <si>
    <t>2014Nurse practitionersNew BrunswickCommunity health</t>
  </si>
  <si>
    <t>2014Nurse practitionersNew BrunswickHospital</t>
  </si>
  <si>
    <t>2014Nurse practitionersNew BrunswickNursing home/long-term care</t>
  </si>
  <si>
    <t>2014Nurse practitionersNew BrunswickOther places of work</t>
  </si>
  <si>
    <t>2014Nurse practitionersNewfoundland and LabradorAll places of work</t>
  </si>
  <si>
    <t>2014Nurse practitionersNewfoundland and Labrador</t>
  </si>
  <si>
    <t>2014Nurse practitionersNewfoundland and LabradorCommunity health</t>
  </si>
  <si>
    <t>2014Nurse practitionersNewfoundland and LabradorHospital</t>
  </si>
  <si>
    <t>2014Nurse practitionersNewfoundland and LabradorNursing home/long-term care</t>
  </si>
  <si>
    <t>2014Nurse practitionersNewfoundland and LabradorOther places of work</t>
  </si>
  <si>
    <t>2014Nurse practitionersNorthwest Territories/NunavutAll places of work</t>
  </si>
  <si>
    <t>2014Nurse practitionersNorthwest Territories/Nunavut</t>
  </si>
  <si>
    <t>2014Nurse practitionersNorthwest Territories/NunavutCommunity health</t>
  </si>
  <si>
    <t>2014Nurse practitionersNorthwest Territories/NunavutHospital</t>
  </si>
  <si>
    <t>2014Nurse practitionersNorthwest Territories/NunavutOther places of work</t>
  </si>
  <si>
    <t>2014Nurse practitionersNorthwest Territories/NunavutUnknown places of work</t>
  </si>
  <si>
    <t>2014Nurse practitionersNova ScotiaAll places of work</t>
  </si>
  <si>
    <t>2014Nurse practitionersNova Scotia</t>
  </si>
  <si>
    <t>2014Nurse practitionersNova ScotiaCommunity health</t>
  </si>
  <si>
    <t>2014Nurse practitionersNova ScotiaHospital</t>
  </si>
  <si>
    <t>2014Nurse practitionersNova ScotiaNursing home/long-term care</t>
  </si>
  <si>
    <t>2014Nurse practitionersNova ScotiaOther places of work</t>
  </si>
  <si>
    <t>2014Nurse practitionersOntarioAll places of work</t>
  </si>
  <si>
    <t>2014Nurse practitionersOntario</t>
  </si>
  <si>
    <t>2014Nurse practitionersOntarioCommunity health</t>
  </si>
  <si>
    <t>2014Nurse practitionersOntarioHospital</t>
  </si>
  <si>
    <t>2014Nurse practitionersOntarioNursing home/long-term care</t>
  </si>
  <si>
    <t>2014Nurse practitionersOntarioOther places of work</t>
  </si>
  <si>
    <t>2014Nurse practitionersPrince Edward IslandAll places of work</t>
  </si>
  <si>
    <t>2014Nurse practitionersPrince Edward Island</t>
  </si>
  <si>
    <t>2014Nurse practitionersPrince Edward IslandCommunity health</t>
  </si>
  <si>
    <t>2014Nurse practitionersPrince Edward IslandHospital</t>
  </si>
  <si>
    <t>2014Nurse practitionersPrince Edward IslandOther places of work</t>
  </si>
  <si>
    <t>2014Nurse practitionersQuebecAll places of work</t>
  </si>
  <si>
    <t>2014Nurse practitionersQuebec</t>
  </si>
  <si>
    <t>2014Nurse practitionersQuebecCommunity health</t>
  </si>
  <si>
    <t>2014Nurse practitionersQuebecHospital</t>
  </si>
  <si>
    <t>2014Nurse practitionersQuebecNursing home/long-term care</t>
  </si>
  <si>
    <t>2014Nurse practitionersQuebecOther places of work</t>
  </si>
  <si>
    <t>2014Nurse practitionersSaskatchewanAll places of work</t>
  </si>
  <si>
    <t>2014Nurse practitionersSaskatchewan</t>
  </si>
  <si>
    <t>2014Nurse practitionersSaskatchewanCommunity health</t>
  </si>
  <si>
    <t>2014Nurse practitionersSaskatchewanHospital</t>
  </si>
  <si>
    <t>2014Nurse practitionersSaskatchewanNursing home/long-term care</t>
  </si>
  <si>
    <t>2014Nurse practitionersSaskatchewanOther places of work</t>
  </si>
  <si>
    <t>2014Nurse practitionersYukonAll places of work</t>
  </si>
  <si>
    <t>2014Nurse practitionersYukon</t>
  </si>
  <si>
    <t>2014Nurse practitionersYukonCommunity health</t>
  </si>
  <si>
    <t>2014Nurse practitionersYukonNursing home/long-term care</t>
  </si>
  <si>
    <t>2014Registered nursesAlbertaAll places of work</t>
  </si>
  <si>
    <t>2014Registered nursesAlberta</t>
  </si>
  <si>
    <t>2014Registered nursesAlbertaCommunity health</t>
  </si>
  <si>
    <t>2014Registered nursesAlbertaHospital</t>
  </si>
  <si>
    <t>2014Registered nursesAlbertaNursing home/long-term care</t>
  </si>
  <si>
    <t>2014Registered nursesAlbertaOther places of work</t>
  </si>
  <si>
    <t>2014Registered nursesAlbertaUnknown places of work</t>
  </si>
  <si>
    <t>2014Registered nursesBritish ColumbiaAll places of work</t>
  </si>
  <si>
    <t>2014Registered nursesBritish Columbia</t>
  </si>
  <si>
    <t>2014Registered nursesBritish ColumbiaCommunity health</t>
  </si>
  <si>
    <t>2014Registered nursesBritish ColumbiaHospital</t>
  </si>
  <si>
    <t>2014Registered nursesBritish ColumbiaNursing home/long-term care</t>
  </si>
  <si>
    <t>2014Registered nursesBritish ColumbiaOther places of work</t>
  </si>
  <si>
    <t>2014Registered nursesBritish ColumbiaUnknown places of work</t>
  </si>
  <si>
    <t>2014Registered nursesManitobaAll places of work</t>
  </si>
  <si>
    <t>2014Registered nursesManitoba</t>
  </si>
  <si>
    <t>2014Registered nursesManitobaCommunity health</t>
  </si>
  <si>
    <t>2014Registered nursesManitobaHospital</t>
  </si>
  <si>
    <t>2014Registered nursesManitobaNursing home/long-term care</t>
  </si>
  <si>
    <t>2014Registered nursesManitobaOther places of work</t>
  </si>
  <si>
    <t>2014Registered nursesManitobaUnknown places of work</t>
  </si>
  <si>
    <t>2014Registered nursesNew BrunswickAll places of work</t>
  </si>
  <si>
    <t>2014Registered nursesNew Brunswick</t>
  </si>
  <si>
    <t>2014Registered nursesNew BrunswickCommunity health</t>
  </si>
  <si>
    <t>2014Registered nursesNew BrunswickHospital</t>
  </si>
  <si>
    <t>2014Registered nursesNew BrunswickNursing home/long-term care</t>
  </si>
  <si>
    <t>2014Registered nursesNew BrunswickOther places of work</t>
  </si>
  <si>
    <t>2014Registered nursesNewfoundland and LabradorAll places of work</t>
  </si>
  <si>
    <t>2014Registered nursesNewfoundland and Labrador</t>
  </si>
  <si>
    <t>2014Registered nursesNewfoundland and LabradorCommunity health</t>
  </si>
  <si>
    <t>2014Registered nursesNewfoundland and LabradorHospital</t>
  </si>
  <si>
    <t>2014Registered nursesNewfoundland and LabradorNursing home/long-term care</t>
  </si>
  <si>
    <t>2014Registered nursesNewfoundland and LabradorOther places of work</t>
  </si>
  <si>
    <t>2014Registered nursesNewfoundland and LabradorUnknown places of work</t>
  </si>
  <si>
    <t>2014Registered nursesNorthwest Territories/NunavutAll places of work</t>
  </si>
  <si>
    <t>2014Registered nursesNorthwest Territories/Nunavut</t>
  </si>
  <si>
    <t>2014Registered nursesNorthwest Territories/NunavutCommunity health</t>
  </si>
  <si>
    <t>2014Registered nursesNorthwest Territories/NunavutHospital</t>
  </si>
  <si>
    <t>2014Registered nursesNorthwest Territories/NunavutNursing home/long-term care</t>
  </si>
  <si>
    <t>2014Registered nursesNorthwest Territories/NunavutOther places of work</t>
  </si>
  <si>
    <t>2014Registered nursesNorthwest Territories/NunavutUnknown places of work</t>
  </si>
  <si>
    <t>2014Registered nursesNova ScotiaAll places of work</t>
  </si>
  <si>
    <t>2014Registered nursesNova Scotia</t>
  </si>
  <si>
    <t>2014Registered nursesNova ScotiaCommunity health</t>
  </si>
  <si>
    <t>2014Registered nursesNova ScotiaHospital</t>
  </si>
  <si>
    <t>2014Registered nursesNova ScotiaNursing home/long-term care</t>
  </si>
  <si>
    <t>2014Registered nursesNova ScotiaOther places of work</t>
  </si>
  <si>
    <t>2014Registered nursesNova ScotiaUnknown places of work</t>
  </si>
  <si>
    <t>2014Registered nursesOntarioAll places of work</t>
  </si>
  <si>
    <t>2014Registered nursesOntario</t>
  </si>
  <si>
    <t>2014Registered nursesOntarioCommunity health</t>
  </si>
  <si>
    <t>2014Registered nursesOntarioHospital</t>
  </si>
  <si>
    <t>2014Registered nursesOntarioNursing home/long-term care</t>
  </si>
  <si>
    <t>2014Registered nursesOntarioOther places of work</t>
  </si>
  <si>
    <t>2014Registered nursesPrince Edward IslandAll places of work</t>
  </si>
  <si>
    <t>2014Registered nursesPrince Edward Island</t>
  </si>
  <si>
    <t>2014Registered nursesPrince Edward IslandCommunity health</t>
  </si>
  <si>
    <t>2014Registered nursesPrince Edward IslandHospital</t>
  </si>
  <si>
    <t>2014Registered nursesPrince Edward IslandNursing home/long-term care</t>
  </si>
  <si>
    <t>2014Registered nursesPrince Edward IslandOther places of work</t>
  </si>
  <si>
    <t>2014Registered nursesQuebecAll places of work</t>
  </si>
  <si>
    <t>2014Registered nursesQuebec</t>
  </si>
  <si>
    <t>2014Registered nursesQuebecCommunity health</t>
  </si>
  <si>
    <t>2014Registered nursesQuebecHospital</t>
  </si>
  <si>
    <t>2014Registered nursesQuebecNursing home/long-term care</t>
  </si>
  <si>
    <t>2014Registered nursesQuebecOther places of work</t>
  </si>
  <si>
    <t>2014Registered nursesQuebecUnknown places of work</t>
  </si>
  <si>
    <t>2014Registered nursesSaskatchewanAll places of work</t>
  </si>
  <si>
    <t>2014Registered nursesSaskatchewan</t>
  </si>
  <si>
    <t>2014Registered nursesSaskatchewanCommunity health</t>
  </si>
  <si>
    <t>2014Registered nursesSaskatchewanHospital</t>
  </si>
  <si>
    <t>2014Registered nursesSaskatchewanNursing home/long-term care</t>
  </si>
  <si>
    <t>2014Registered nursesSaskatchewanOther places of work</t>
  </si>
  <si>
    <t>2014Registered nursesSaskatchewanUnknown places of work</t>
  </si>
  <si>
    <t>2014Registered nursesYukonAll places of work</t>
  </si>
  <si>
    <t>2014Registered nursesYukon</t>
  </si>
  <si>
    <t>2014Registered nursesYukonCommunity health</t>
  </si>
  <si>
    <t>2014Registered nursesYukonHospital</t>
  </si>
  <si>
    <t>2014Registered nursesYukonNursing home/long-term care</t>
  </si>
  <si>
    <t>2014Registered nursesYukonOther places of work</t>
  </si>
  <si>
    <t>2014Registered psychiatric nursesAlbertaAll places of work</t>
  </si>
  <si>
    <t>2014Registered psychiatric nursesAlberta</t>
  </si>
  <si>
    <t>2014Registered psychiatric nursesAlbertaCommunity health</t>
  </si>
  <si>
    <t>2014Registered psychiatric nursesAlbertaHospital</t>
  </si>
  <si>
    <t>2014Registered psychiatric nursesAlbertaNursing home/long-term care</t>
  </si>
  <si>
    <t>2014Registered psychiatric nursesAlbertaOther places of work</t>
  </si>
  <si>
    <t>2014Registered psychiatric nursesAlbertaUnknown places of work</t>
  </si>
  <si>
    <t>2014Registered psychiatric nursesBritish ColumbiaAll places of work</t>
  </si>
  <si>
    <t>2014Registered psychiatric nursesBritish Columbia</t>
  </si>
  <si>
    <t>2014Registered psychiatric nursesBritish ColumbiaCommunity health</t>
  </si>
  <si>
    <t>2014Registered psychiatric nursesBritish ColumbiaHospital</t>
  </si>
  <si>
    <t>2014Registered psychiatric nursesBritish ColumbiaNursing home/long-term care</t>
  </si>
  <si>
    <t>2014Registered psychiatric nursesBritish ColumbiaOther places of work</t>
  </si>
  <si>
    <t>2014Registered psychiatric nursesManitobaAll places of work</t>
  </si>
  <si>
    <t>2014Registered psychiatric nursesManitoba</t>
  </si>
  <si>
    <t>2014Registered psychiatric nursesManitobaCommunity health</t>
  </si>
  <si>
    <t>2014Registered psychiatric nursesManitobaHospital</t>
  </si>
  <si>
    <t>2014Registered psychiatric nursesManitobaNursing home/long-term care</t>
  </si>
  <si>
    <t>2014Registered psychiatric nursesManitobaOther places of work</t>
  </si>
  <si>
    <t>2014Registered psychiatric nursesSaskatchewanAll places of work</t>
  </si>
  <si>
    <t>2014Registered psychiatric nursesSaskatchewan</t>
  </si>
  <si>
    <t>2014Registered psychiatric nursesSaskatchewanCommunity health</t>
  </si>
  <si>
    <t>2014Registered psychiatric nursesSaskatchewanHospital</t>
  </si>
  <si>
    <t>2014Registered psychiatric nursesSaskatchewanNursing home/long-term care</t>
  </si>
  <si>
    <t>2014Registered psychiatric nursesSaskatchewanOther places of work</t>
  </si>
  <si>
    <t>2015Licensed practical nursesAlbertaAll places of work</t>
  </si>
  <si>
    <t>2015Licensed practical nursesAlberta</t>
  </si>
  <si>
    <t>2015Licensed practical nursesAlbertaCommunity health</t>
  </si>
  <si>
    <t>2015Licensed practical nursesAlbertaHospital</t>
  </si>
  <si>
    <t>2015Licensed practical nursesAlbertaNursing home/long-term care</t>
  </si>
  <si>
    <t>2015Licensed practical nursesAlbertaOther places of work</t>
  </si>
  <si>
    <t>2015Licensed practical nursesBritish ColumbiaAll places of work</t>
  </si>
  <si>
    <t>2015Licensed practical nursesBritish Columbia</t>
  </si>
  <si>
    <t>2015Licensed practical nursesBritish ColumbiaCommunity health</t>
  </si>
  <si>
    <t>2015Licensed practical nursesBritish ColumbiaHospital</t>
  </si>
  <si>
    <t>2015Licensed practical nursesBritish ColumbiaNursing home/long-term care</t>
  </si>
  <si>
    <t>2015Licensed practical nursesBritish ColumbiaOther places of work</t>
  </si>
  <si>
    <t>2015Licensed practical nursesBritish ColumbiaUnknown places of work</t>
  </si>
  <si>
    <t>2015Licensed practical nursesManitobaAll places of work</t>
  </si>
  <si>
    <t>2015Licensed practical nursesManitoba</t>
  </si>
  <si>
    <t>2015Licensed practical nursesManitobaCommunity health</t>
  </si>
  <si>
    <t>2015Licensed practical nursesManitobaHospital</t>
  </si>
  <si>
    <t>2015Licensed practical nursesManitobaNursing home/long-term care</t>
  </si>
  <si>
    <t>2015Licensed practical nursesManitobaOther places of work</t>
  </si>
  <si>
    <t>2015Licensed practical nursesNew BrunswickAll places of work</t>
  </si>
  <si>
    <t>2015Licensed practical nursesNew Brunswick</t>
  </si>
  <si>
    <t>2015Licensed practical nursesNew BrunswickCommunity health</t>
  </si>
  <si>
    <t>2015Licensed practical nursesNew BrunswickHospital</t>
  </si>
  <si>
    <t>2015Licensed practical nursesNew BrunswickNursing home/long-term care</t>
  </si>
  <si>
    <t>2015Licensed practical nursesNew BrunswickOther places of work</t>
  </si>
  <si>
    <t>2015Licensed practical nursesNewfoundland and LabradorAll places of work</t>
  </si>
  <si>
    <t>2015Licensed practical nursesNewfoundland and Labrador</t>
  </si>
  <si>
    <t>2015Licensed practical nursesNewfoundland and LabradorCommunity health</t>
  </si>
  <si>
    <t>2015Licensed practical nursesNewfoundland and LabradorHospital</t>
  </si>
  <si>
    <t>2015Licensed practical nursesNewfoundland and LabradorNursing home/long-term care</t>
  </si>
  <si>
    <t>2015Licensed practical nursesNewfoundland and LabradorOther places of work</t>
  </si>
  <si>
    <t>2015Licensed practical nursesNorthwest TerritoriesAll places of work</t>
  </si>
  <si>
    <t>2015Licensed practical nursesNorthwest Territories</t>
  </si>
  <si>
    <t>2015Licensed practical nursesNorthwest TerritoriesCommunity health</t>
  </si>
  <si>
    <t>2015Licensed practical nursesNorthwest TerritoriesHospital</t>
  </si>
  <si>
    <t>2015Licensed practical nursesNorthwest TerritoriesNursing home/long-term care</t>
  </si>
  <si>
    <t>2015Licensed practical nursesNorthwest TerritoriesOther places of work</t>
  </si>
  <si>
    <t>2015Licensed practical nursesNova ScotiaAll places of work</t>
  </si>
  <si>
    <t>2015Licensed practical nursesNova Scotia</t>
  </si>
  <si>
    <t>2015Licensed practical nursesNova ScotiaCommunity health</t>
  </si>
  <si>
    <t>2015Licensed practical nursesNova ScotiaHospital</t>
  </si>
  <si>
    <t>2015Licensed practical nursesNova ScotiaNursing home/long-term care</t>
  </si>
  <si>
    <t>2015Licensed practical nursesNova ScotiaOther places of work</t>
  </si>
  <si>
    <t>2015Licensed practical nursesOntarioAll places of work</t>
  </si>
  <si>
    <t>2015Licensed practical nursesOntario</t>
  </si>
  <si>
    <t>2015Licensed practical nursesOntarioCommunity health</t>
  </si>
  <si>
    <t>2015Licensed practical nursesOntarioHospital</t>
  </si>
  <si>
    <t>2015Licensed practical nursesOntarioNursing home/long-term care</t>
  </si>
  <si>
    <t>2015Licensed practical nursesOntarioOther places of work</t>
  </si>
  <si>
    <t>2015Licensed practical nursesPrince Edward IslandAll places of work</t>
  </si>
  <si>
    <t>2015Licensed practical nursesPrince Edward Island</t>
  </si>
  <si>
    <t>2015Licensed practical nursesPrince Edward IslandCommunity health</t>
  </si>
  <si>
    <t>2015Licensed practical nursesPrince Edward IslandHospital</t>
  </si>
  <si>
    <t>2015Licensed practical nursesPrince Edward IslandNursing home/long-term care</t>
  </si>
  <si>
    <t>2015Licensed practical nursesPrince Edward IslandOther places of work</t>
  </si>
  <si>
    <t>2015Licensed practical nursesPrince Edward IslandUnknown places of work</t>
  </si>
  <si>
    <t>2015Licensed practical nursesQuebecAll places of work</t>
  </si>
  <si>
    <t>2015Licensed practical nursesQuebec</t>
  </si>
  <si>
    <t>2015Licensed practical nursesQuebecCommunity health</t>
  </si>
  <si>
    <t>2015Licensed practical nursesQuebecHospital</t>
  </si>
  <si>
    <t>2015Licensed practical nursesQuebecNursing home/long-term care</t>
  </si>
  <si>
    <t>2015Licensed practical nursesQuebecOther places of work</t>
  </si>
  <si>
    <t>2015Licensed practical nursesSaskatchewanAll places of work</t>
  </si>
  <si>
    <t>2015Licensed practical nursesSaskatchewan</t>
  </si>
  <si>
    <t>2015Licensed practical nursesSaskatchewanCommunity health</t>
  </si>
  <si>
    <t>2015Licensed practical nursesSaskatchewanHospital</t>
  </si>
  <si>
    <t>2015Licensed practical nursesSaskatchewanNursing home/long-term care</t>
  </si>
  <si>
    <t>2015Licensed practical nursesSaskatchewanOther places of work</t>
  </si>
  <si>
    <t>2015Licensed practical nursesYukonAll places of work</t>
  </si>
  <si>
    <t>2015Licensed practical nursesYukon</t>
  </si>
  <si>
    <t>2015Licensed practical nursesYukonCommunity health</t>
  </si>
  <si>
    <t>2015Licensed practical nursesYukonHospital</t>
  </si>
  <si>
    <t>2015Licensed practical nursesYukonNursing home/long-term care</t>
  </si>
  <si>
    <t>2015Licensed practical nursesYukonOther places of work</t>
  </si>
  <si>
    <t>2015Nurse practitionersAlbertaAll places of work</t>
  </si>
  <si>
    <t>2015Nurse practitionersAlberta</t>
  </si>
  <si>
    <t>2015Nurse practitionersAlbertaCommunity health</t>
  </si>
  <si>
    <t>2015Nurse practitionersAlbertaHospital</t>
  </si>
  <si>
    <t>2015Nurse practitionersAlbertaNursing home/long-term care</t>
  </si>
  <si>
    <t>2015Nurse practitionersAlbertaOther places of work</t>
  </si>
  <si>
    <t>2015Nurse practitionersAlbertaUnknown places of work</t>
  </si>
  <si>
    <t>2015Nurse practitionersBritish ColumbiaAll places of work</t>
  </si>
  <si>
    <t>2015Nurse practitionersBritish Columbia</t>
  </si>
  <si>
    <t>2015Nurse practitionersBritish ColumbiaCommunity health</t>
  </si>
  <si>
    <t>2015Nurse practitionersBritish ColumbiaHospital</t>
  </si>
  <si>
    <t>2015Nurse practitionersBritish ColumbiaNursing home/long-term care</t>
  </si>
  <si>
    <t>2015Nurse practitionersBritish ColumbiaOther places of work</t>
  </si>
  <si>
    <t>2015Nurse practitionersBritish ColumbiaUnknown places of work</t>
  </si>
  <si>
    <t>2015Nurse practitionersManitobaAll places of work</t>
  </si>
  <si>
    <t>2015Nurse practitionersManitoba</t>
  </si>
  <si>
    <t>2015Nurse practitionersManitobaCommunity health</t>
  </si>
  <si>
    <t>2015Nurse practitionersManitobaHospital</t>
  </si>
  <si>
    <t>2015Nurse practitionersManitobaNursing home/long-term care</t>
  </si>
  <si>
    <t>2015Nurse practitionersManitobaOther places of work</t>
  </si>
  <si>
    <t>2015Nurse practitionersManitobaUnknown places of work</t>
  </si>
  <si>
    <t>2015Nurse practitionersNew BrunswickAll places of work</t>
  </si>
  <si>
    <t>2015Nurse practitionersNew Brunswick</t>
  </si>
  <si>
    <t>2015Nurse practitionersNew BrunswickCommunity health</t>
  </si>
  <si>
    <t>2015Nurse practitionersNew BrunswickHospital</t>
  </si>
  <si>
    <t>2015Nurse practitionersNew BrunswickNursing home/long-term care</t>
  </si>
  <si>
    <t>2015Nurse practitionersNew BrunswickOther places of work</t>
  </si>
  <si>
    <t>2015Nurse practitionersNewfoundland and LabradorAll places of work</t>
  </si>
  <si>
    <t>2015Nurse practitionersNewfoundland and Labrador</t>
  </si>
  <si>
    <t>2015Nurse practitionersNewfoundland and LabradorCommunity health</t>
  </si>
  <si>
    <t>2015Nurse practitionersNewfoundland and LabradorHospital</t>
  </si>
  <si>
    <t>2015Nurse practitionersNewfoundland and LabradorNursing home/long-term care</t>
  </si>
  <si>
    <t>2015Nurse practitionersNewfoundland and LabradorOther places of work</t>
  </si>
  <si>
    <t>2015Nurse practitionersNorthwest Territories/NunavutAll places of work</t>
  </si>
  <si>
    <t>2015Nurse practitionersNorthwest Territories/Nunavut</t>
  </si>
  <si>
    <t>2015Nurse practitionersNorthwest Territories/NunavutCommunity health</t>
  </si>
  <si>
    <t>2015Nurse practitionersNorthwest Territories/NunavutHospital</t>
  </si>
  <si>
    <t>2015Nurse practitionersNorthwest Territories/NunavutOther places of work</t>
  </si>
  <si>
    <t>2015Nurse practitionersNova ScotiaAll places of work</t>
  </si>
  <si>
    <t>2015Nurse practitionersNova Scotia</t>
  </si>
  <si>
    <t>2015Nurse practitionersNova ScotiaCommunity health</t>
  </si>
  <si>
    <t>2015Nurse practitionersNova ScotiaHospital</t>
  </si>
  <si>
    <t>2015Nurse practitionersNova ScotiaNursing home/long-term care</t>
  </si>
  <si>
    <t>2015Nurse practitionersNova ScotiaOther places of work</t>
  </si>
  <si>
    <t>2015Nurse practitionersOntarioAll places of work</t>
  </si>
  <si>
    <t>2015Nurse practitionersOntario</t>
  </si>
  <si>
    <t>2015Nurse practitionersOntarioCommunity health</t>
  </si>
  <si>
    <t>2015Nurse practitionersOntarioHospital</t>
  </si>
  <si>
    <t>2015Nurse practitionersOntarioNursing home/long-term care</t>
  </si>
  <si>
    <t>2015Nurse practitionersOntarioOther places of work</t>
  </si>
  <si>
    <t>2015Nurse practitionersPrince Edward IslandAll places of work</t>
  </si>
  <si>
    <t>2015Nurse practitionersPrince Edward Island</t>
  </si>
  <si>
    <t>2015Nurse practitionersPrince Edward IslandCommunity health</t>
  </si>
  <si>
    <t>2015Nurse practitionersPrince Edward IslandOther places of work</t>
  </si>
  <si>
    <t>2015Nurse practitionersQuebecAll places of work</t>
  </si>
  <si>
    <t>2015Nurse practitionersQuebec</t>
  </si>
  <si>
    <t>2015Nurse practitionersQuebecCommunity health</t>
  </si>
  <si>
    <t>2015Nurse practitionersQuebecHospital</t>
  </si>
  <si>
    <t>2015Nurse practitionersQuebecNursing home/long-term care</t>
  </si>
  <si>
    <t>2015Nurse practitionersQuebecOther places of work</t>
  </si>
  <si>
    <t>2015Nurse practitionersQuebecUnknown places of work</t>
  </si>
  <si>
    <t>2015Nurse practitionersSaskatchewanAll places of work</t>
  </si>
  <si>
    <t>2015Nurse practitionersSaskatchewan</t>
  </si>
  <si>
    <t>2015Nurse practitionersSaskatchewanCommunity health</t>
  </si>
  <si>
    <t>2015Nurse practitionersSaskatchewanHospital</t>
  </si>
  <si>
    <t>2015Nurse practitionersSaskatchewanNursing home/long-term care</t>
  </si>
  <si>
    <t>2015Nurse practitionersSaskatchewanOther places of work</t>
  </si>
  <si>
    <t>2015Nurse practitionersSaskatchewanUnknown places of work</t>
  </si>
  <si>
    <t>2015Nurse practitionersYukonAll places of work</t>
  </si>
  <si>
    <t>2015Nurse practitionersYukon</t>
  </si>
  <si>
    <t>2015Nurse practitionersYukonCommunity health</t>
  </si>
  <si>
    <t>2015Nurse practitionersYukonNursing home/long-term care</t>
  </si>
  <si>
    <t>2015Nurse practitionersYukonOther places of work</t>
  </si>
  <si>
    <t>2015Registered nursesAlbertaAll places of work</t>
  </si>
  <si>
    <t>2015Registered nursesAlberta</t>
  </si>
  <si>
    <t>2015Registered nursesAlbertaCommunity health</t>
  </si>
  <si>
    <t>2015Registered nursesAlbertaHospital</t>
  </si>
  <si>
    <t>2015Registered nursesAlbertaNursing home/long-term care</t>
  </si>
  <si>
    <t>2015Registered nursesAlbertaOther places of work</t>
  </si>
  <si>
    <t>2015Registered nursesAlbertaUnknown places of work</t>
  </si>
  <si>
    <t>2015Registered nursesBritish ColumbiaAll places of work</t>
  </si>
  <si>
    <t>2015Registered nursesBritish Columbia</t>
  </si>
  <si>
    <t>2015Registered nursesBritish ColumbiaCommunity health</t>
  </si>
  <si>
    <t>2015Registered nursesBritish ColumbiaHospital</t>
  </si>
  <si>
    <t>2015Registered nursesBritish ColumbiaNursing home/long-term care</t>
  </si>
  <si>
    <t>2015Registered nursesBritish ColumbiaOther places of work</t>
  </si>
  <si>
    <t>2015Registered nursesBritish ColumbiaUnknown places of work</t>
  </si>
  <si>
    <t>2015Registered nursesManitobaAll places of work</t>
  </si>
  <si>
    <t>2015Registered nursesManitoba</t>
  </si>
  <si>
    <t>2015Registered nursesManitobaCommunity health</t>
  </si>
  <si>
    <t>2015Registered nursesManitobaHospital</t>
  </si>
  <si>
    <t>2015Registered nursesManitobaNursing home/long-term care</t>
  </si>
  <si>
    <t>2015Registered nursesManitobaOther places of work</t>
  </si>
  <si>
    <t>2015Registered nursesManitobaUnknown places of work</t>
  </si>
  <si>
    <t>2015Registered nursesNew BrunswickAll places of work</t>
  </si>
  <si>
    <t>2015Registered nursesNew Brunswick</t>
  </si>
  <si>
    <t>2015Registered nursesNew BrunswickCommunity health</t>
  </si>
  <si>
    <t>2015Registered nursesNew BrunswickHospital</t>
  </si>
  <si>
    <t>2015Registered nursesNew BrunswickNursing home/long-term care</t>
  </si>
  <si>
    <t>2015Registered nursesNew BrunswickOther places of work</t>
  </si>
  <si>
    <t>2015Registered nursesNewfoundland and LabradorAll places of work</t>
  </si>
  <si>
    <t>2015Registered nursesNewfoundland and Labrador</t>
  </si>
  <si>
    <t>2015Registered nursesNewfoundland and LabradorCommunity health</t>
  </si>
  <si>
    <t>2015Registered nursesNewfoundland and LabradorHospital</t>
  </si>
  <si>
    <t>2015Registered nursesNewfoundland and LabradorNursing home/long-term care</t>
  </si>
  <si>
    <t>2015Registered nursesNewfoundland and LabradorOther places of work</t>
  </si>
  <si>
    <t>2015Registered nursesNorthwest Territories/NunavutAll places of work</t>
  </si>
  <si>
    <t>2015Registered nursesNorthwest Territories/Nunavut</t>
  </si>
  <si>
    <t>2015Registered nursesNorthwest Territories/NunavutCommunity health</t>
  </si>
  <si>
    <t>2015Registered nursesNorthwest Territories/NunavutHospital</t>
  </si>
  <si>
    <t>2015Registered nursesNorthwest Territories/NunavutNursing home/long-term care</t>
  </si>
  <si>
    <t>2015Registered nursesNorthwest Territories/NunavutOther places of work</t>
  </si>
  <si>
    <t>2015Registered nursesNorthwest Territories/NunavutUnknown places of work</t>
  </si>
  <si>
    <t>2015Registered nursesNova ScotiaAll places of work</t>
  </si>
  <si>
    <t>2015Registered nursesNova Scotia</t>
  </si>
  <si>
    <t>2015Registered nursesNova ScotiaCommunity health</t>
  </si>
  <si>
    <t>2015Registered nursesNova ScotiaHospital</t>
  </si>
  <si>
    <t>2015Registered nursesNova ScotiaNursing home/long-term care</t>
  </si>
  <si>
    <t>2015Registered nursesNova ScotiaOther places of work</t>
  </si>
  <si>
    <t>2015Registered nursesNova ScotiaUnknown places of work</t>
  </si>
  <si>
    <t>2015Registered nursesOntarioAll places of work</t>
  </si>
  <si>
    <t>2015Registered nursesOntario</t>
  </si>
  <si>
    <t>2015Registered nursesOntarioCommunity health</t>
  </si>
  <si>
    <t>2015Registered nursesOntarioHospital</t>
  </si>
  <si>
    <t>2015Registered nursesOntarioNursing home/long-term care</t>
  </si>
  <si>
    <t>2015Registered nursesOntarioOther places of work</t>
  </si>
  <si>
    <t>2015Registered nursesPrince Edward IslandAll places of work</t>
  </si>
  <si>
    <t>2015Registered nursesPrince Edward Island</t>
  </si>
  <si>
    <t>2015Registered nursesPrince Edward IslandCommunity health</t>
  </si>
  <si>
    <t>2015Registered nursesPrince Edward IslandHospital</t>
  </si>
  <si>
    <t>2015Registered nursesPrince Edward IslandNursing home/long-term care</t>
  </si>
  <si>
    <t>2015Registered nursesPrince Edward IslandOther places of work</t>
  </si>
  <si>
    <t>2015Registered nursesQuebecAll places of work</t>
  </si>
  <si>
    <t>2015Registered nursesQuebec</t>
  </si>
  <si>
    <t>2015Registered nursesQuebecCommunity health</t>
  </si>
  <si>
    <t>2015Registered nursesQuebecHospital</t>
  </si>
  <si>
    <t>2015Registered nursesQuebecNursing home/long-term care</t>
  </si>
  <si>
    <t>2015Registered nursesQuebecOther places of work</t>
  </si>
  <si>
    <t>2015Registered nursesQuebecUnknown places of work</t>
  </si>
  <si>
    <t>2015Registered nursesSaskatchewanAll places of work</t>
  </si>
  <si>
    <t>2015Registered nursesSaskatchewan</t>
  </si>
  <si>
    <t>2015Registered nursesSaskatchewanCommunity health</t>
  </si>
  <si>
    <t>2015Registered nursesSaskatchewanHospital</t>
  </si>
  <si>
    <t>2015Registered nursesSaskatchewanNursing home/long-term care</t>
  </si>
  <si>
    <t>2015Registered nursesSaskatchewanOther places of work</t>
  </si>
  <si>
    <t>2015Registered nursesSaskatchewanUnknown places of work</t>
  </si>
  <si>
    <t>2015Registered nursesYukonAll places of work</t>
  </si>
  <si>
    <t>2015Registered nursesYukon</t>
  </si>
  <si>
    <t>2015Registered nursesYukonCommunity health</t>
  </si>
  <si>
    <t>2015Registered nursesYukonHospital</t>
  </si>
  <si>
    <t>2015Registered nursesYukonNursing home/long-term care</t>
  </si>
  <si>
    <t>2015Registered nursesYukonOther places of work</t>
  </si>
  <si>
    <t>2015Registered psychiatric nursesAlbertaAll places of work</t>
  </si>
  <si>
    <t>2015Registered psychiatric nursesAlberta</t>
  </si>
  <si>
    <t>2015Registered psychiatric nursesAlbertaCommunity health</t>
  </si>
  <si>
    <t>2015Registered psychiatric nursesAlbertaHospital</t>
  </si>
  <si>
    <t>2015Registered psychiatric nursesAlbertaNursing home/long-term care</t>
  </si>
  <si>
    <t>2015Registered psychiatric nursesAlbertaOther places of work</t>
  </si>
  <si>
    <t>2015Registered psychiatric nursesAlbertaUnknown places of work</t>
  </si>
  <si>
    <t>2015Registered psychiatric nursesBritish ColumbiaAll places of work</t>
  </si>
  <si>
    <t>2015Registered psychiatric nursesBritish Columbia</t>
  </si>
  <si>
    <t>2015Registered psychiatric nursesBritish ColumbiaCommunity health</t>
  </si>
  <si>
    <t>2015Registered psychiatric nursesBritish ColumbiaHospital</t>
  </si>
  <si>
    <t>2015Registered psychiatric nursesBritish ColumbiaNursing home/long-term care</t>
  </si>
  <si>
    <t>2015Registered psychiatric nursesBritish ColumbiaOther places of work</t>
  </si>
  <si>
    <t>2015Registered psychiatric nursesBritish ColumbiaUnknown places of work</t>
  </si>
  <si>
    <t>2015Registered psychiatric nursesManitobaAll places of work</t>
  </si>
  <si>
    <t>2015Registered psychiatric nursesManitoba</t>
  </si>
  <si>
    <t>2015Registered psychiatric nursesManitobaCommunity health</t>
  </si>
  <si>
    <t>2015Registered psychiatric nursesManitobaHospital</t>
  </si>
  <si>
    <t>2015Registered psychiatric nursesManitobaNursing home/long-term care</t>
  </si>
  <si>
    <t>2015Registered psychiatric nursesManitobaOther places of work</t>
  </si>
  <si>
    <t>2015Registered psychiatric nursesSaskatchewanAll places of work</t>
  </si>
  <si>
    <t>2015Registered psychiatric nursesSaskatchewan</t>
  </si>
  <si>
    <t>2015Registered psychiatric nursesSaskatchewanCommunity health</t>
  </si>
  <si>
    <t>2015Registered psychiatric nursesSaskatchewanHospital</t>
  </si>
  <si>
    <t>2015Registered psychiatric nursesSaskatchewanNursing home/long-term care</t>
  </si>
  <si>
    <t>2015Registered psychiatric nursesSaskatchewanOther places of work</t>
  </si>
  <si>
    <t>2015Registered psychiatric nursesSaskatchewanUnknown places of work</t>
  </si>
  <si>
    <t>2016Licensed practical nursesAlbertaAll places of work</t>
  </si>
  <si>
    <t>2016Licensed practical nursesAlberta</t>
  </si>
  <si>
    <t>2016Licensed practical nursesAlbertaCommunity health</t>
  </si>
  <si>
    <t>2016Licensed practical nursesAlbertaHospital</t>
  </si>
  <si>
    <t>2016Licensed practical nursesAlbertaNursing home/long-term care</t>
  </si>
  <si>
    <t>2016Licensed practical nursesAlbertaOther places of work</t>
  </si>
  <si>
    <t>2016Licensed practical nursesBritish ColumbiaAll places of work</t>
  </si>
  <si>
    <t>2016Licensed practical nursesBritish Columbia</t>
  </si>
  <si>
    <t>2016Licensed practical nursesBritish ColumbiaCommunity health</t>
  </si>
  <si>
    <t>2016Licensed practical nursesBritish ColumbiaHospital</t>
  </si>
  <si>
    <t>2016Licensed practical nursesBritish ColumbiaNursing home/long-term care</t>
  </si>
  <si>
    <t>2016Licensed practical nursesBritish ColumbiaOther places of work</t>
  </si>
  <si>
    <t>2016Licensed practical nursesBritish ColumbiaUnknown places of work</t>
  </si>
  <si>
    <t>2016Licensed practical nursesManitobaAll places of work</t>
  </si>
  <si>
    <t>2016Licensed practical nursesManitoba</t>
  </si>
  <si>
    <t>2016Licensed practical nursesManitobaCommunity health</t>
  </si>
  <si>
    <t>2016Licensed practical nursesManitobaHospital</t>
  </si>
  <si>
    <t>2016Licensed practical nursesManitobaNursing home/long-term care</t>
  </si>
  <si>
    <t>2016Licensed practical nursesManitobaOther places of work</t>
  </si>
  <si>
    <t>2016Licensed practical nursesNew BrunswickAll places of work</t>
  </si>
  <si>
    <t>2016Licensed practical nursesNew Brunswick</t>
  </si>
  <si>
    <t>2016Licensed practical nursesNew BrunswickCommunity health</t>
  </si>
  <si>
    <t>2016Licensed practical nursesNew BrunswickHospital</t>
  </si>
  <si>
    <t>2016Licensed practical nursesNew BrunswickNursing home/long-term care</t>
  </si>
  <si>
    <t>2016Licensed practical nursesNew BrunswickOther places of work</t>
  </si>
  <si>
    <t>2016Licensed practical nursesNewfoundland and LabradorAll places of work</t>
  </si>
  <si>
    <t>2016Licensed practical nursesNewfoundland and Labrador</t>
  </si>
  <si>
    <t>2016Licensed practical nursesNewfoundland and LabradorCommunity health</t>
  </si>
  <si>
    <t>2016Licensed practical nursesNewfoundland and LabradorHospital</t>
  </si>
  <si>
    <t>2016Licensed practical nursesNewfoundland and LabradorNursing home/long-term care</t>
  </si>
  <si>
    <t>2016Licensed practical nursesNewfoundland and LabradorOther places of work</t>
  </si>
  <si>
    <t>2016Licensed practical nursesNewfoundland and LabradorUnknown places of work</t>
  </si>
  <si>
    <t>2016Licensed practical nursesNorthwest TerritoriesAll places of work</t>
  </si>
  <si>
    <t>2016Licensed practical nursesNorthwest Territories</t>
  </si>
  <si>
    <t>2016Licensed practical nursesNorthwest TerritoriesCommunity health</t>
  </si>
  <si>
    <t>2016Licensed practical nursesNorthwest TerritoriesHospital</t>
  </si>
  <si>
    <t>2016Licensed practical nursesNorthwest TerritoriesNursing home/long-term care</t>
  </si>
  <si>
    <t>2016Licensed practical nursesNorthwest TerritoriesOther places of work</t>
  </si>
  <si>
    <t>2016Licensed practical nursesNova ScotiaAll places of work</t>
  </si>
  <si>
    <t>2016Licensed practical nursesNova Scotia</t>
  </si>
  <si>
    <t>2016Licensed practical nursesNova ScotiaCommunity health</t>
  </si>
  <si>
    <t>2016Licensed practical nursesNova ScotiaHospital</t>
  </si>
  <si>
    <t>2016Licensed practical nursesNova ScotiaNursing home/long-term care</t>
  </si>
  <si>
    <t>2016Licensed practical nursesNova ScotiaOther places of work</t>
  </si>
  <si>
    <t>2016Licensed practical nursesOntarioAll places of work</t>
  </si>
  <si>
    <t>2016Licensed practical nursesOntario</t>
  </si>
  <si>
    <t>2016Licensed practical nursesOntarioCommunity health</t>
  </si>
  <si>
    <t>2016Licensed practical nursesOntarioHospital</t>
  </si>
  <si>
    <t>2016Licensed practical nursesOntarioNursing home/long-term care</t>
  </si>
  <si>
    <t>2016Licensed practical nursesOntarioOther places of work</t>
  </si>
  <si>
    <t>2016Licensed practical nursesPrince Edward IslandAll places of work</t>
  </si>
  <si>
    <t>2016Licensed practical nursesPrince Edward Island</t>
  </si>
  <si>
    <t>2016Licensed practical nursesPrince Edward IslandCommunity health</t>
  </si>
  <si>
    <t>2016Licensed practical nursesPrince Edward IslandHospital</t>
  </si>
  <si>
    <t>2016Licensed practical nursesPrince Edward IslandNursing home/long-term care</t>
  </si>
  <si>
    <t>2016Licensed practical nursesPrince Edward IslandOther places of work</t>
  </si>
  <si>
    <t>2016Licensed practical nursesPrince Edward IslandUnknown places of work</t>
  </si>
  <si>
    <t>2016Licensed practical nursesQuebecAll places of work</t>
  </si>
  <si>
    <t>2016Licensed practical nursesQuebec</t>
  </si>
  <si>
    <t>2016Licensed practical nursesQuebecCommunity health</t>
  </si>
  <si>
    <t>2016Licensed practical nursesQuebecHospital</t>
  </si>
  <si>
    <t>2016Licensed practical nursesQuebecNursing home/long-term care</t>
  </si>
  <si>
    <t>2016Licensed practical nursesQuebecOther places of work</t>
  </si>
  <si>
    <t>2016Licensed practical nursesSaskatchewanAll places of work</t>
  </si>
  <si>
    <t>2016Licensed practical nursesSaskatchewan</t>
  </si>
  <si>
    <t>2016Licensed practical nursesSaskatchewanCommunity health</t>
  </si>
  <si>
    <t>2016Licensed practical nursesSaskatchewanHospital</t>
  </si>
  <si>
    <t>2016Licensed practical nursesSaskatchewanNursing home/long-term care</t>
  </si>
  <si>
    <t>2016Licensed practical nursesSaskatchewanOther places of work</t>
  </si>
  <si>
    <t>2016Licensed practical nursesSaskatchewanUnknown places of work</t>
  </si>
  <si>
    <t>2016Licensed practical nursesYukonAll places of work</t>
  </si>
  <si>
    <t>2016Licensed practical nursesYukon</t>
  </si>
  <si>
    <t>2016Licensed practical nursesYukonCommunity health</t>
  </si>
  <si>
    <t>2016Licensed practical nursesYukonHospital</t>
  </si>
  <si>
    <t>2016Licensed practical nursesYukonNursing home/long-term care</t>
  </si>
  <si>
    <t>2016Licensed practical nursesYukonOther places of work</t>
  </si>
  <si>
    <t>2016Nurse practitionersAlbertaAll places of work</t>
  </si>
  <si>
    <t>2016Nurse practitionersAlberta</t>
  </si>
  <si>
    <t>2016Nurse practitionersAlbertaCommunity health</t>
  </si>
  <si>
    <t>2016Nurse practitionersAlbertaHospital</t>
  </si>
  <si>
    <t>2016Nurse practitionersAlbertaNursing home/long-term care</t>
  </si>
  <si>
    <t>2016Nurse practitionersAlbertaOther places of work</t>
  </si>
  <si>
    <t>2016Nurse practitionersAlbertaUnknown places of work</t>
  </si>
  <si>
    <t>2016Nurse practitionersBritish ColumbiaAll places of work</t>
  </si>
  <si>
    <t>2016Nurse practitionersBritish Columbia</t>
  </si>
  <si>
    <t>2016Nurse practitionersBritish ColumbiaCommunity health</t>
  </si>
  <si>
    <t>2016Nurse practitionersBritish ColumbiaHospital</t>
  </si>
  <si>
    <t>2016Nurse practitionersBritish ColumbiaNursing home/long-term care</t>
  </si>
  <si>
    <t>2016Nurse practitionersBritish ColumbiaOther places of work</t>
  </si>
  <si>
    <t>2016Nurse practitionersBritish ColumbiaUnknown places of work</t>
  </si>
  <si>
    <t>2016Nurse practitionersManitobaAll places of work</t>
  </si>
  <si>
    <t>2016Nurse practitionersManitoba</t>
  </si>
  <si>
    <t>2016Nurse practitionersManitobaCommunity health</t>
  </si>
  <si>
    <t>2016Nurse practitionersManitobaHospital</t>
  </si>
  <si>
    <t>2016Nurse practitionersManitobaNursing home/long-term care</t>
  </si>
  <si>
    <t>2016Nurse practitionersManitobaOther places of work</t>
  </si>
  <si>
    <t>2016Nurse practitionersManitobaUnknown places of work</t>
  </si>
  <si>
    <t>2016Nurse practitionersNew BrunswickAll places of work</t>
  </si>
  <si>
    <t>2016Nurse practitionersNew Brunswick</t>
  </si>
  <si>
    <t>2016Nurse practitionersNew BrunswickCommunity health</t>
  </si>
  <si>
    <t>2016Nurse practitionersNew BrunswickHospital</t>
  </si>
  <si>
    <t>2016Nurse practitionersNew BrunswickNursing home/long-term care</t>
  </si>
  <si>
    <t>2016Nurse practitionersNew BrunswickOther places of work</t>
  </si>
  <si>
    <t>2016Nurse practitionersNewfoundland and LabradorAll places of work</t>
  </si>
  <si>
    <t>2016Nurse practitionersNewfoundland and Labrador</t>
  </si>
  <si>
    <t>2016Nurse practitionersNewfoundland and LabradorCommunity health</t>
  </si>
  <si>
    <t>2016Nurse practitionersNewfoundland and LabradorHospital</t>
  </si>
  <si>
    <t>2016Nurse practitionersNewfoundland and LabradorNursing home/long-term care</t>
  </si>
  <si>
    <t>2016Nurse practitionersNewfoundland and LabradorOther places of work</t>
  </si>
  <si>
    <t>2016Nurse practitionersNorthwest Territories/NunavutAll places of work</t>
  </si>
  <si>
    <t>2016Nurse practitionersNorthwest Territories/Nunavut</t>
  </si>
  <si>
    <t>2016Nurse practitionersNorthwest Territories/NunavutCommunity health</t>
  </si>
  <si>
    <t>2016Nurse practitionersNorthwest Territories/NunavutHospital</t>
  </si>
  <si>
    <t>2016Nurse practitionersNorthwest Territories/NunavutOther places of work</t>
  </si>
  <si>
    <t>2016Nurse practitionersNorthwest Territories/NunavutUnknown places of work</t>
  </si>
  <si>
    <t>2016Nurse practitionersNova ScotiaAll places of work</t>
  </si>
  <si>
    <t>2016Nurse practitionersNova Scotia</t>
  </si>
  <si>
    <t>2016Nurse practitionersNova ScotiaCommunity health</t>
  </si>
  <si>
    <t>2016Nurse practitionersNova ScotiaHospital</t>
  </si>
  <si>
    <t>2016Nurse practitionersNova ScotiaNursing home/long-term care</t>
  </si>
  <si>
    <t>2016Nurse practitionersNova ScotiaOther places of work</t>
  </si>
  <si>
    <t>2016Nurse practitionersOntarioAll places of work</t>
  </si>
  <si>
    <t>2016Nurse practitionersOntario</t>
  </si>
  <si>
    <t>2016Nurse practitionersOntarioCommunity health</t>
  </si>
  <si>
    <t>2016Nurse practitionersOntarioHospital</t>
  </si>
  <si>
    <t>2016Nurse practitionersOntarioNursing home/long-term care</t>
  </si>
  <si>
    <t>2016Nurse practitionersOntarioOther places of work</t>
  </si>
  <si>
    <t>2016Nurse practitionersPrince Edward IslandAll places of work</t>
  </si>
  <si>
    <t>2016Nurse practitionersPrince Edward Island</t>
  </si>
  <si>
    <t>2016Nurse practitionersPrince Edward IslandCommunity health</t>
  </si>
  <si>
    <t>2016Nurse practitionersPrince Edward IslandHospital</t>
  </si>
  <si>
    <t>2016Nurse practitionersPrince Edward IslandNursing home/long-term care</t>
  </si>
  <si>
    <t>2016Nurse practitionersPrince Edward IslandOther places of work</t>
  </si>
  <si>
    <t>2016Nurse practitionersQuebecAll places of work</t>
  </si>
  <si>
    <t>2016Nurse practitionersQuebec</t>
  </si>
  <si>
    <t>2016Nurse practitionersQuebecCommunity health</t>
  </si>
  <si>
    <t>2016Nurse practitionersQuebecHospital</t>
  </si>
  <si>
    <t>2016Nurse practitionersQuebecNursing home/long-term care</t>
  </si>
  <si>
    <t>2016Nurse practitionersQuebecOther places of work</t>
  </si>
  <si>
    <t>2016Nurse practitionersQuebecUnknown places of work</t>
  </si>
  <si>
    <t>2016Nurse practitionersSaskatchewanAll places of work</t>
  </si>
  <si>
    <t>2016Nurse practitionersSaskatchewan</t>
  </si>
  <si>
    <t>2016Nurse practitionersSaskatchewanCommunity health</t>
  </si>
  <si>
    <t>2016Nurse practitionersSaskatchewanHospital</t>
  </si>
  <si>
    <t>2016Nurse practitionersSaskatchewanNursing home/long-term care</t>
  </si>
  <si>
    <t>2016Nurse practitionersSaskatchewanOther places of work</t>
  </si>
  <si>
    <t>2016Nurse practitionersSaskatchewanUnknown places of work</t>
  </si>
  <si>
    <t>2016Nurse practitionersYukonAll places of work</t>
  </si>
  <si>
    <t>2016Nurse practitionersYukon</t>
  </si>
  <si>
    <t>2016Nurse practitionersYukonCommunity health</t>
  </si>
  <si>
    <t>2016Nurse practitionersYukonHospital</t>
  </si>
  <si>
    <t>2016Nurse practitionersYukonNursing home/long-term care</t>
  </si>
  <si>
    <t>2016Nurse practitionersYukonOther places of work</t>
  </si>
  <si>
    <t>2016Registered nursesAlbertaAll places of work</t>
  </si>
  <si>
    <t>2016Registered nursesAlberta</t>
  </si>
  <si>
    <t>2016Registered nursesAlbertaCommunity health</t>
  </si>
  <si>
    <t>2016Registered nursesAlbertaHospital</t>
  </si>
  <si>
    <t>2016Registered nursesAlbertaNursing home/long-term care</t>
  </si>
  <si>
    <t>2016Registered nursesAlbertaOther places of work</t>
  </si>
  <si>
    <t>2016Registered nursesAlbertaUnknown places of work</t>
  </si>
  <si>
    <t>2016Registered nursesBritish ColumbiaAll places of work</t>
  </si>
  <si>
    <t>2016Registered nursesBritish Columbia</t>
  </si>
  <si>
    <t>2016Registered nursesBritish ColumbiaCommunity health</t>
  </si>
  <si>
    <t>2016Registered nursesBritish ColumbiaHospital</t>
  </si>
  <si>
    <t>2016Registered nursesBritish ColumbiaNursing home/long-term care</t>
  </si>
  <si>
    <t>2016Registered nursesBritish ColumbiaOther places of work</t>
  </si>
  <si>
    <t>2016Registered nursesBritish ColumbiaUnknown places of work</t>
  </si>
  <si>
    <t>2016Registered nursesManitobaAll places of work</t>
  </si>
  <si>
    <t>2016Registered nursesManitoba</t>
  </si>
  <si>
    <t>2016Registered nursesManitobaCommunity health</t>
  </si>
  <si>
    <t>2016Registered nursesManitobaHospital</t>
  </si>
  <si>
    <t>2016Registered nursesManitobaNursing home/long-term care</t>
  </si>
  <si>
    <t>2016Registered nursesManitobaOther places of work</t>
  </si>
  <si>
    <t>2016Registered nursesManitobaUnknown places of work</t>
  </si>
  <si>
    <t>2016Registered nursesNew BrunswickAll places of work</t>
  </si>
  <si>
    <t>2016Registered nursesNew Brunswick</t>
  </si>
  <si>
    <t>2016Registered nursesNew BrunswickCommunity health</t>
  </si>
  <si>
    <t>2016Registered nursesNew BrunswickHospital</t>
  </si>
  <si>
    <t>2016Registered nursesNew BrunswickNursing home/long-term care</t>
  </si>
  <si>
    <t>2016Registered nursesNew BrunswickOther places of work</t>
  </si>
  <si>
    <t>2016Registered nursesNewfoundland and LabradorAll places of work</t>
  </si>
  <si>
    <t>2016Registered nursesNewfoundland and Labrador</t>
  </si>
  <si>
    <t>2016Registered nursesNewfoundland and LabradorCommunity health</t>
  </si>
  <si>
    <t>2016Registered nursesNewfoundland and LabradorHospital</t>
  </si>
  <si>
    <t>2016Registered nursesNewfoundland and LabradorNursing home/long-term care</t>
  </si>
  <si>
    <t>2016Registered nursesNewfoundland and LabradorOther places of work</t>
  </si>
  <si>
    <t>2016Registered nursesNorthwest Territories/NunavutAll places of work</t>
  </si>
  <si>
    <t>2016Registered nursesNorthwest Territories/Nunavut</t>
  </si>
  <si>
    <t>2016Registered nursesNorthwest Territories/NunavutCommunity health</t>
  </si>
  <si>
    <t>2016Registered nursesNorthwest Territories/NunavutHospital</t>
  </si>
  <si>
    <t>2016Registered nursesNorthwest Territories/NunavutNursing home/long-term care</t>
  </si>
  <si>
    <t>2016Registered nursesNorthwest Territories/NunavutOther places of work</t>
  </si>
  <si>
    <t>2016Registered nursesNorthwest Territories/NunavutUnknown places of work</t>
  </si>
  <si>
    <t>2016Registered nursesNova ScotiaAll places of work</t>
  </si>
  <si>
    <t>2016Registered nursesNova Scotia</t>
  </si>
  <si>
    <t>2016Registered nursesNova ScotiaCommunity health</t>
  </si>
  <si>
    <t>2016Registered nursesNova ScotiaHospital</t>
  </si>
  <si>
    <t>2016Registered nursesNova ScotiaNursing home/long-term care</t>
  </si>
  <si>
    <t>2016Registered nursesNova ScotiaOther places of work</t>
  </si>
  <si>
    <t>2016Registered nursesOntarioAll places of work</t>
  </si>
  <si>
    <t>2016Registered nursesOntario</t>
  </si>
  <si>
    <t>2016Registered nursesOntarioCommunity health</t>
  </si>
  <si>
    <t>2016Registered nursesOntarioHospital</t>
  </si>
  <si>
    <t>2016Registered nursesOntarioNursing home/long-term care</t>
  </si>
  <si>
    <t>2016Registered nursesOntarioOther places of work</t>
  </si>
  <si>
    <t>2016Registered nursesPrince Edward IslandAll places of work</t>
  </si>
  <si>
    <t>2016Registered nursesPrince Edward Island</t>
  </si>
  <si>
    <t>2016Registered nursesPrince Edward IslandCommunity health</t>
  </si>
  <si>
    <t>2016Registered nursesPrince Edward IslandHospital</t>
  </si>
  <si>
    <t>2016Registered nursesPrince Edward IslandNursing home/long-term care</t>
  </si>
  <si>
    <t>2016Registered nursesPrince Edward IslandOther places of work</t>
  </si>
  <si>
    <t>2016Registered nursesQuebecAll places of work</t>
  </si>
  <si>
    <t>2016Registered nursesQuebec</t>
  </si>
  <si>
    <t>2016Registered nursesQuebecCommunity health</t>
  </si>
  <si>
    <t>2016Registered nursesQuebecHospital</t>
  </si>
  <si>
    <t>2016Registered nursesQuebecNursing home/long-term care</t>
  </si>
  <si>
    <t>2016Registered nursesQuebecOther places of work</t>
  </si>
  <si>
    <t>2016Registered nursesQuebecUnknown places of work</t>
  </si>
  <si>
    <t>2016Registered nursesSaskatchewanAll places of work</t>
  </si>
  <si>
    <t>2016Registered nursesSaskatchewan</t>
  </si>
  <si>
    <t>2016Registered nursesSaskatchewanCommunity health</t>
  </si>
  <si>
    <t>2016Registered nursesSaskatchewanHospital</t>
  </si>
  <si>
    <t>2016Registered nursesSaskatchewanNursing home/long-term care</t>
  </si>
  <si>
    <t>2016Registered nursesSaskatchewanOther places of work</t>
  </si>
  <si>
    <t>2016Registered nursesSaskatchewanUnknown places of work</t>
  </si>
  <si>
    <t>2016Registered nursesYukonAll places of work</t>
  </si>
  <si>
    <t>2016Registered nursesYukon</t>
  </si>
  <si>
    <t>2016Registered nursesYukonCommunity health</t>
  </si>
  <si>
    <t>2016Registered nursesYukonHospital</t>
  </si>
  <si>
    <t>2016Registered nursesYukonNursing home/long-term care</t>
  </si>
  <si>
    <t>2016Registered nursesYukonOther places of work</t>
  </si>
  <si>
    <t>2016Registered nursesYukonUnknown places of work</t>
  </si>
  <si>
    <t>2016Registered psychiatric nursesAlbertaAll places of work</t>
  </si>
  <si>
    <t>2016Registered psychiatric nursesAlberta</t>
  </si>
  <si>
    <t>2016Registered psychiatric nursesAlbertaCommunity health</t>
  </si>
  <si>
    <t>2016Registered psychiatric nursesAlbertaHospital</t>
  </si>
  <si>
    <t>2016Registered psychiatric nursesAlbertaNursing home/long-term care</t>
  </si>
  <si>
    <t>2016Registered psychiatric nursesAlbertaOther places of work</t>
  </si>
  <si>
    <t>2016Registered psychiatric nursesBritish ColumbiaAll places of work</t>
  </si>
  <si>
    <t>2016Registered psychiatric nursesBritish Columbia</t>
  </si>
  <si>
    <t>2016Registered psychiatric nursesBritish ColumbiaCommunity health</t>
  </si>
  <si>
    <t>2016Registered psychiatric nursesBritish ColumbiaHospital</t>
  </si>
  <si>
    <t>2016Registered psychiatric nursesBritish ColumbiaNursing home/long-term care</t>
  </si>
  <si>
    <t>2016Registered psychiatric nursesBritish ColumbiaOther places of work</t>
  </si>
  <si>
    <t>2016Registered psychiatric nursesBritish ColumbiaUnknown places of work</t>
  </si>
  <si>
    <t>2016Registered psychiatric nursesManitobaAll places of work</t>
  </si>
  <si>
    <t>2016Registered psychiatric nursesManitoba</t>
  </si>
  <si>
    <t>2016Registered psychiatric nursesManitobaCommunity health</t>
  </si>
  <si>
    <t>2016Registered psychiatric nursesManitobaHospital</t>
  </si>
  <si>
    <t>2016Registered psychiatric nursesManitobaNursing home/long-term care</t>
  </si>
  <si>
    <t>2016Registered psychiatric nursesManitobaOther places of work</t>
  </si>
  <si>
    <t>2016Registered psychiatric nursesManitobaUnknown places of work</t>
  </si>
  <si>
    <t>2016Registered psychiatric nursesSaskatchewanAll places of work</t>
  </si>
  <si>
    <t>2016Registered psychiatric nursesSaskatchewan</t>
  </si>
  <si>
    <t>2016Registered psychiatric nursesSaskatchewanCommunity health</t>
  </si>
  <si>
    <t>2016Registered psychiatric nursesSaskatchewanHospital</t>
  </si>
  <si>
    <t>2016Registered psychiatric nursesSaskatchewanNursing home/long-term care</t>
  </si>
  <si>
    <t>2016Registered psychiatric nursesSaskatchewanOther places of work</t>
  </si>
  <si>
    <t>2016Registered psychiatric nursesSaskatchewanUnknown places of work</t>
  </si>
  <si>
    <t>2017Licensed practical nursesAlbertaAll places of work</t>
  </si>
  <si>
    <t>2017Licensed practical nursesAlberta</t>
  </si>
  <si>
    <t>2017Licensed practical nursesAlbertaCommunity health</t>
  </si>
  <si>
    <t>2017Licensed practical nursesAlbertaHospital</t>
  </si>
  <si>
    <t>2017Licensed practical nursesAlbertaNursing home/long-term care</t>
  </si>
  <si>
    <t>2017Licensed practical nursesAlbertaOther places of work</t>
  </si>
  <si>
    <t>2017Licensed practical nursesBritish ColumbiaAll places of work</t>
  </si>
  <si>
    <t>2017Licensed practical nursesBritish Columbia</t>
  </si>
  <si>
    <t>2017Licensed practical nursesBritish ColumbiaCommunity health</t>
  </si>
  <si>
    <t>2017Licensed practical nursesBritish ColumbiaHospital</t>
  </si>
  <si>
    <t>2017Licensed practical nursesBritish ColumbiaNursing home/long-term care</t>
  </si>
  <si>
    <t>2017Licensed practical nursesBritish ColumbiaOther places of work</t>
  </si>
  <si>
    <t>2017Licensed practical nursesBritish ColumbiaUnknown places of work</t>
  </si>
  <si>
    <t>2017Licensed practical nursesManitobaAll places of work</t>
  </si>
  <si>
    <t>2017Licensed practical nursesManitoba</t>
  </si>
  <si>
    <t>2017Licensed practical nursesManitobaCommunity health</t>
  </si>
  <si>
    <t>2017Licensed practical nursesManitobaHospital</t>
  </si>
  <si>
    <t>2017Licensed practical nursesManitobaNursing home/long-term care</t>
  </si>
  <si>
    <t>2017Licensed practical nursesManitobaOther places of work</t>
  </si>
  <si>
    <t>2017Licensed practical nursesNew BrunswickAll places of work</t>
  </si>
  <si>
    <t>2017Licensed practical nursesNew Brunswick</t>
  </si>
  <si>
    <t>2017Licensed practical nursesNew BrunswickCommunity health</t>
  </si>
  <si>
    <t>2017Licensed practical nursesNew BrunswickHospital</t>
  </si>
  <si>
    <t>2017Licensed practical nursesNew BrunswickNursing home/long-term care</t>
  </si>
  <si>
    <t>2017Licensed practical nursesNew BrunswickOther places of work</t>
  </si>
  <si>
    <t>2017Licensed practical nursesNewfoundland and LabradorAll places of work</t>
  </si>
  <si>
    <t>2017Licensed practical nursesNewfoundland and Labrador</t>
  </si>
  <si>
    <t>2017Licensed practical nursesNewfoundland and LabradorCommunity health</t>
  </si>
  <si>
    <t>2017Licensed practical nursesNewfoundland and LabradorHospital</t>
  </si>
  <si>
    <t>2017Licensed practical nursesNewfoundland and LabradorNursing home/long-term care</t>
  </si>
  <si>
    <t>2017Licensed practical nursesNewfoundland and LabradorOther places of work</t>
  </si>
  <si>
    <t>2017Licensed practical nursesNorthwest TerritoriesAll places of work</t>
  </si>
  <si>
    <t>2017Licensed practical nursesNorthwest Territories</t>
  </si>
  <si>
    <t>2017Licensed practical nursesNorthwest TerritoriesCommunity health</t>
  </si>
  <si>
    <t>2017Licensed practical nursesNorthwest TerritoriesHospital</t>
  </si>
  <si>
    <t>2017Licensed practical nursesNorthwest TerritoriesNursing home/long-term care</t>
  </si>
  <si>
    <t>2017Licensed practical nursesNorthwest TerritoriesOther places of work</t>
  </si>
  <si>
    <t>2017Licensed practical nursesNorthwest TerritoriesUnknown places of work</t>
  </si>
  <si>
    <t>2017Licensed practical nursesNova ScotiaAll places of work</t>
  </si>
  <si>
    <t>2017Licensed practical nursesNova Scotia</t>
  </si>
  <si>
    <t>2017Licensed practical nursesNova ScotiaCommunity health</t>
  </si>
  <si>
    <t>2017Licensed practical nursesNova ScotiaHospital</t>
  </si>
  <si>
    <t>2017Licensed practical nursesNova ScotiaNursing home/long-term care</t>
  </si>
  <si>
    <t>2017Licensed practical nursesNova ScotiaOther places of work</t>
  </si>
  <si>
    <t>2017Licensed practical nursesOntarioAll places of work</t>
  </si>
  <si>
    <t>2017Licensed practical nursesOntario</t>
  </si>
  <si>
    <t>2017Licensed practical nursesOntarioCommunity health</t>
  </si>
  <si>
    <t>2017Licensed practical nursesOntarioHospital</t>
  </si>
  <si>
    <t>2017Licensed practical nursesOntarioNursing home/long-term care</t>
  </si>
  <si>
    <t>2017Licensed practical nursesOntarioOther places of work</t>
  </si>
  <si>
    <t>2017Licensed practical nursesPrince Edward IslandAll places of work</t>
  </si>
  <si>
    <t>2017Licensed practical nursesPrince Edward Island</t>
  </si>
  <si>
    <t>2017Licensed practical nursesPrince Edward IslandCommunity health</t>
  </si>
  <si>
    <t>2017Licensed practical nursesPrince Edward IslandHospital</t>
  </si>
  <si>
    <t>2017Licensed practical nursesPrince Edward IslandNursing home/long-term care</t>
  </si>
  <si>
    <t>2017Licensed practical nursesPrince Edward IslandOther places of work</t>
  </si>
  <si>
    <t>2017Licensed practical nursesPrince Edward IslandUnknown places of work</t>
  </si>
  <si>
    <t>2017Licensed practical nursesQuebecAll places of work</t>
  </si>
  <si>
    <t>2017Licensed practical nursesQuebec</t>
  </si>
  <si>
    <t>2017Licensed practical nursesQuebecCommunity health</t>
  </si>
  <si>
    <t>2017Licensed practical nursesQuebecHospital</t>
  </si>
  <si>
    <t>2017Licensed practical nursesQuebecNursing home/long-term care</t>
  </si>
  <si>
    <t>2017Licensed practical nursesQuebecOther places of work</t>
  </si>
  <si>
    <t>2017Licensed practical nursesSaskatchewanAll places of work</t>
  </si>
  <si>
    <t>2017Licensed practical nursesSaskatchewan</t>
  </si>
  <si>
    <t>2017Licensed practical nursesSaskatchewanCommunity health</t>
  </si>
  <si>
    <t>2017Licensed practical nursesSaskatchewanHospital</t>
  </si>
  <si>
    <t>2017Licensed practical nursesSaskatchewanNursing home/long-term care</t>
  </si>
  <si>
    <t>2017Licensed practical nursesSaskatchewanOther places of work</t>
  </si>
  <si>
    <t>2017Licensed practical nursesSaskatchewanUnknown places of work</t>
  </si>
  <si>
    <t>2017Nurse practitionersAlbertaAll places of work</t>
  </si>
  <si>
    <t>2017Nurse practitionersAlberta</t>
  </si>
  <si>
    <t>2017Nurse practitionersAlbertaCommunity health</t>
  </si>
  <si>
    <t>2017Nurse practitionersAlbertaHospital</t>
  </si>
  <si>
    <t>2017Nurse practitionersAlbertaNursing home/long-term care</t>
  </si>
  <si>
    <t>2017Nurse practitionersAlbertaOther places of work</t>
  </si>
  <si>
    <t>2017Nurse practitionersAlbertaUnknown places of work</t>
  </si>
  <si>
    <t>2017Nurse practitionersBritish ColumbiaAll places of work</t>
  </si>
  <si>
    <t>2017Nurse practitionersBritish Columbia</t>
  </si>
  <si>
    <t>2017Nurse practitionersBritish ColumbiaCommunity health</t>
  </si>
  <si>
    <t>2017Nurse practitionersBritish ColumbiaHospital</t>
  </si>
  <si>
    <t>2017Nurse practitionersBritish ColumbiaNursing home/long-term care</t>
  </si>
  <si>
    <t>2017Nurse practitionersBritish ColumbiaOther places of work</t>
  </si>
  <si>
    <t>2017Nurse practitionersManitobaAll places of work</t>
  </si>
  <si>
    <t>2017Nurse practitionersManitoba</t>
  </si>
  <si>
    <t>2017Nurse practitionersManitobaCommunity health</t>
  </si>
  <si>
    <t>2017Nurse practitionersManitobaHospital</t>
  </si>
  <si>
    <t>2017Nurse practitionersManitobaNursing home/long-term care</t>
  </si>
  <si>
    <t>2017Nurse practitionersManitobaOther places of work</t>
  </si>
  <si>
    <t>2017Nurse practitionersManitobaUnknown places of work</t>
  </si>
  <si>
    <t>2017Nurse practitionersNew BrunswickAll places of work</t>
  </si>
  <si>
    <t>2017Nurse practitionersNew Brunswick</t>
  </si>
  <si>
    <t>2017Nurse practitionersNew BrunswickCommunity health</t>
  </si>
  <si>
    <t>2017Nurse practitionersNew BrunswickHospital</t>
  </si>
  <si>
    <t>2017Nurse practitionersNew BrunswickNursing home/long-term care</t>
  </si>
  <si>
    <t>2017Nurse practitionersNew BrunswickOther places of work</t>
  </si>
  <si>
    <t>2017Nurse practitionersNewfoundland and LabradorAll places of work</t>
  </si>
  <si>
    <t>2017Nurse practitionersNewfoundland and Labrador</t>
  </si>
  <si>
    <t>2017Nurse practitionersNewfoundland and LabradorCommunity health</t>
  </si>
  <si>
    <t>2017Nurse practitionersNewfoundland and LabradorHospital</t>
  </si>
  <si>
    <t>2017Nurse practitionersNewfoundland and LabradorNursing home/long-term care</t>
  </si>
  <si>
    <t>2017Nurse practitionersNewfoundland and LabradorOther places of work</t>
  </si>
  <si>
    <t>2017Nurse practitionersNorthwest Territories/NunavutAll places of work</t>
  </si>
  <si>
    <t>2017Nurse practitionersNorthwest Territories/Nunavut</t>
  </si>
  <si>
    <t>2017Nurse practitionersNorthwest Territories/NunavutCommunity health</t>
  </si>
  <si>
    <t>2017Nurse practitionersNorthwest Territories/NunavutHospital</t>
  </si>
  <si>
    <t>2017Nurse practitionersNorthwest Territories/NunavutOther places of work</t>
  </si>
  <si>
    <t>2017Nurse practitionersNorthwest Territories/NunavutUnknown places of work</t>
  </si>
  <si>
    <t>2017Nurse practitionersNova ScotiaAll places of work</t>
  </si>
  <si>
    <t>2017Nurse practitionersNova Scotia</t>
  </si>
  <si>
    <t>2017Nurse practitionersNova ScotiaCommunity health</t>
  </si>
  <si>
    <t>2017Nurse practitionersNova ScotiaHospital</t>
  </si>
  <si>
    <t>2017Nurse practitionersNova ScotiaNursing home/long-term care</t>
  </si>
  <si>
    <t>2017Nurse practitionersNova ScotiaOther places of work</t>
  </si>
  <si>
    <t>2017Nurse practitionersOntarioAll places of work</t>
  </si>
  <si>
    <t>2017Nurse practitionersOntario</t>
  </si>
  <si>
    <t>2017Nurse practitionersOntarioCommunity health</t>
  </si>
  <si>
    <t>2017Nurse practitionersOntarioHospital</t>
  </si>
  <si>
    <t>2017Nurse practitionersOntarioNursing home/long-term care</t>
  </si>
  <si>
    <t>2017Nurse practitionersOntarioOther places of work</t>
  </si>
  <si>
    <t>2017Nurse practitionersPrince Edward IslandAll places of work</t>
  </si>
  <si>
    <t>2017Nurse practitionersPrince Edward Island</t>
  </si>
  <si>
    <t>2017Nurse practitionersPrince Edward IslandCommunity health</t>
  </si>
  <si>
    <t>2017Nurse practitionersPrince Edward IslandHospital</t>
  </si>
  <si>
    <t>2017Nurse practitionersPrince Edward IslandNursing home/long-term care</t>
  </si>
  <si>
    <t>2017Nurse practitionersPrince Edward IslandOther places of work</t>
  </si>
  <si>
    <t>2017Nurse practitionersQuebecAll places of work</t>
  </si>
  <si>
    <t>2017Nurse practitionersQuebec</t>
  </si>
  <si>
    <t>2017Nurse practitionersQuebecCommunity health</t>
  </si>
  <si>
    <t>2017Nurse practitionersQuebecHospital</t>
  </si>
  <si>
    <t>2017Nurse practitionersQuebecNursing home/long-term care</t>
  </si>
  <si>
    <t>2017Nurse practitionersQuebecOther places of work</t>
  </si>
  <si>
    <t>2017Nurse practitionersQuebecUnknown places of work</t>
  </si>
  <si>
    <t>2017Nurse practitionersSaskatchewanAll places of work</t>
  </si>
  <si>
    <t>2017Nurse practitionersSaskatchewan</t>
  </si>
  <si>
    <t>2017Nurse practitionersSaskatchewanCommunity health</t>
  </si>
  <si>
    <t>2017Nurse practitionersSaskatchewanHospital</t>
  </si>
  <si>
    <t>2017Nurse practitionersSaskatchewanNursing home/long-term care</t>
  </si>
  <si>
    <t>2017Nurse practitionersSaskatchewanOther places of work</t>
  </si>
  <si>
    <t>2017Nurse practitionersSaskatchewanUnknown places of work</t>
  </si>
  <si>
    <t>2017Nurse practitionersYukonAll places of work</t>
  </si>
  <si>
    <t>2017Nurse practitionersYukon</t>
  </si>
  <si>
    <t>2017Nurse practitionersYukonCommunity health</t>
  </si>
  <si>
    <t>2017Nurse practitionersYukonNursing home/long-term care</t>
  </si>
  <si>
    <t>2017Nurse practitionersYukonOther places of work</t>
  </si>
  <si>
    <t>2017Registered nursesAlbertaAll places of work</t>
  </si>
  <si>
    <t>2017Registered nursesAlberta</t>
  </si>
  <si>
    <t>2017Registered nursesAlbertaCommunity health</t>
  </si>
  <si>
    <t>2017Registered nursesAlbertaHospital</t>
  </si>
  <si>
    <t>2017Registered nursesAlbertaNursing home/long-term care</t>
  </si>
  <si>
    <t>2017Registered nursesAlbertaOther places of work</t>
  </si>
  <si>
    <t>2017Registered nursesAlbertaUnknown places of work</t>
  </si>
  <si>
    <t>2017Registered nursesBritish ColumbiaAll places of work</t>
  </si>
  <si>
    <t>2017Registered nursesBritish Columbia</t>
  </si>
  <si>
    <t>2017Registered nursesBritish ColumbiaCommunity health</t>
  </si>
  <si>
    <t>2017Registered nursesBritish ColumbiaHospital</t>
  </si>
  <si>
    <t>2017Registered nursesBritish ColumbiaNursing home/long-term care</t>
  </si>
  <si>
    <t>2017Registered nursesBritish ColumbiaOther places of work</t>
  </si>
  <si>
    <t>2017Registered nursesBritish ColumbiaUnknown places of work</t>
  </si>
  <si>
    <t>2017Registered nursesManitobaAll places of work</t>
  </si>
  <si>
    <t>2017Registered nursesManitoba</t>
  </si>
  <si>
    <t>2017Registered nursesManitobaCommunity health</t>
  </si>
  <si>
    <t>2017Registered nursesManitobaHospital</t>
  </si>
  <si>
    <t>2017Registered nursesManitobaNursing home/long-term care</t>
  </si>
  <si>
    <t>2017Registered nursesManitobaOther places of work</t>
  </si>
  <si>
    <t>2017Registered nursesManitobaUnknown places of work</t>
  </si>
  <si>
    <t>2017Registered nursesNew BrunswickAll places of work</t>
  </si>
  <si>
    <t>2017Registered nursesNew Brunswick</t>
  </si>
  <si>
    <t>2017Registered nursesNew BrunswickCommunity health</t>
  </si>
  <si>
    <t>2017Registered nursesNew BrunswickHospital</t>
  </si>
  <si>
    <t>2017Registered nursesNew BrunswickNursing home/long-term care</t>
  </si>
  <si>
    <t>2017Registered nursesNew BrunswickOther places of work</t>
  </si>
  <si>
    <t>2017Registered nursesNewfoundland and LabradorAll places of work</t>
  </si>
  <si>
    <t>2017Registered nursesNewfoundland and Labrador</t>
  </si>
  <si>
    <t>2017Registered nursesNewfoundland and LabradorCommunity health</t>
  </si>
  <si>
    <t>2017Registered nursesNewfoundland and LabradorHospital</t>
  </si>
  <si>
    <t>2017Registered nursesNewfoundland and LabradorNursing home/long-term care</t>
  </si>
  <si>
    <t>2017Registered nursesNewfoundland and LabradorOther places of work</t>
  </si>
  <si>
    <t>2017Registered nursesNorthwest Territories/NunavutAll places of work</t>
  </si>
  <si>
    <t>2017Registered nursesNorthwest Territories/Nunavut</t>
  </si>
  <si>
    <t>2017Registered nursesNorthwest Territories/NunavutCommunity health</t>
  </si>
  <si>
    <t>2017Registered nursesNorthwest Territories/NunavutHospital</t>
  </si>
  <si>
    <t>2017Registered nursesNorthwest Territories/NunavutNursing home/long-term care</t>
  </si>
  <si>
    <t>2017Registered nursesNorthwest Territories/NunavutOther places of work</t>
  </si>
  <si>
    <t>2017Registered nursesNorthwest Territories/NunavutUnknown places of work</t>
  </si>
  <si>
    <t>2017Registered nursesNova ScotiaAll places of work</t>
  </si>
  <si>
    <t>2017Registered nursesNova Scotia</t>
  </si>
  <si>
    <t>2017Registered nursesNova ScotiaCommunity health</t>
  </si>
  <si>
    <t>2017Registered nursesNova ScotiaHospital</t>
  </si>
  <si>
    <t>2017Registered nursesNova ScotiaNursing home/long-term care</t>
  </si>
  <si>
    <t>2017Registered nursesNova ScotiaOther places of work</t>
  </si>
  <si>
    <t>2017Registered nursesNova ScotiaUnknown places of work</t>
  </si>
  <si>
    <t>2017Registered nursesOntarioAll places of work</t>
  </si>
  <si>
    <t>2017Registered nursesOntario</t>
  </si>
  <si>
    <t>2017Registered nursesOntarioCommunity health</t>
  </si>
  <si>
    <t>2017Registered nursesOntarioHospital</t>
  </si>
  <si>
    <t>2017Registered nursesOntarioNursing home/long-term care</t>
  </si>
  <si>
    <t>2017Registered nursesOntarioOther places of work</t>
  </si>
  <si>
    <t>2017Registered nursesPrince Edward IslandAll places of work</t>
  </si>
  <si>
    <t>2017Registered nursesPrince Edward Island</t>
  </si>
  <si>
    <t>2017Registered nursesPrince Edward IslandCommunity health</t>
  </si>
  <si>
    <t>2017Registered nursesPrince Edward IslandHospital</t>
  </si>
  <si>
    <t>2017Registered nursesPrince Edward IslandNursing home/long-term care</t>
  </si>
  <si>
    <t>2017Registered nursesPrince Edward IslandOther places of work</t>
  </si>
  <si>
    <t>2017Registered nursesQuebecAll places of work</t>
  </si>
  <si>
    <t>2017Registered nursesQuebec</t>
  </si>
  <si>
    <t>2017Registered nursesQuebecCommunity health</t>
  </si>
  <si>
    <t>2017Registered nursesQuebecHospital</t>
  </si>
  <si>
    <t>2017Registered nursesQuebecNursing home/long-term care</t>
  </si>
  <si>
    <t>2017Registered nursesQuebecOther places of work</t>
  </si>
  <si>
    <t>2017Registered nursesQuebecUnknown places of work</t>
  </si>
  <si>
    <t>2017Registered nursesSaskatchewanAll places of work</t>
  </si>
  <si>
    <t>2017Registered nursesSaskatchewan</t>
  </si>
  <si>
    <t>2017Registered nursesSaskatchewanCommunity health</t>
  </si>
  <si>
    <t>2017Registered nursesSaskatchewanHospital</t>
  </si>
  <si>
    <t>2017Registered nursesSaskatchewanNursing home/long-term care</t>
  </si>
  <si>
    <t>2017Registered nursesSaskatchewanOther places of work</t>
  </si>
  <si>
    <t>2017Registered nursesSaskatchewanUnknown places of work</t>
  </si>
  <si>
    <t>2017Registered nursesYukonAll places of work</t>
  </si>
  <si>
    <t>2017Registered nursesYukon</t>
  </si>
  <si>
    <t>2017Registered nursesYukonCommunity health</t>
  </si>
  <si>
    <t>2017Registered nursesYukonHospital</t>
  </si>
  <si>
    <t>2017Registered nursesYukonNursing home/long-term care</t>
  </si>
  <si>
    <t>2017Registered nursesYukonOther places of work</t>
  </si>
  <si>
    <t>2017Registered nursesYukonUnknown places of work</t>
  </si>
  <si>
    <t>2017Registered psychiatric nursesAlbertaAll places of work</t>
  </si>
  <si>
    <t>2017Registered psychiatric nursesAlberta</t>
  </si>
  <si>
    <t>2017Registered psychiatric nursesAlbertaCommunity health</t>
  </si>
  <si>
    <t>2017Registered psychiatric nursesAlbertaHospital</t>
  </si>
  <si>
    <t>2017Registered psychiatric nursesAlbertaNursing home/long-term care</t>
  </si>
  <si>
    <t>2017Registered psychiatric nursesAlbertaOther places of work</t>
  </si>
  <si>
    <t>2017Registered psychiatric nursesAlbertaUnknown places of work</t>
  </si>
  <si>
    <t>2017Registered psychiatric nursesBritish ColumbiaAll places of work</t>
  </si>
  <si>
    <t>2017Registered psychiatric nursesBritish Columbia</t>
  </si>
  <si>
    <t>2017Registered psychiatric nursesBritish ColumbiaCommunity health</t>
  </si>
  <si>
    <t>2017Registered psychiatric nursesBritish ColumbiaHospital</t>
  </si>
  <si>
    <t>2017Registered psychiatric nursesBritish ColumbiaNursing home/long-term care</t>
  </si>
  <si>
    <t>2017Registered psychiatric nursesBritish ColumbiaOther places of work</t>
  </si>
  <si>
    <t>2017Registered psychiatric nursesManitobaAll places of work</t>
  </si>
  <si>
    <t>2017Registered psychiatric nursesManitoba</t>
  </si>
  <si>
    <t>2017Registered psychiatric nursesManitobaCommunity health</t>
  </si>
  <si>
    <t>2017Registered psychiatric nursesManitobaHospital</t>
  </si>
  <si>
    <t>2017Registered psychiatric nursesManitobaNursing home/long-term care</t>
  </si>
  <si>
    <t>2017Registered psychiatric nursesManitobaOther places of work</t>
  </si>
  <si>
    <t>2017Registered psychiatric nursesSaskatchewanAll places of work</t>
  </si>
  <si>
    <t>2017Registered psychiatric nursesSaskatchewan</t>
  </si>
  <si>
    <t>2017Registered psychiatric nursesSaskatchewanCommunity health</t>
  </si>
  <si>
    <t>2017Registered psychiatric nursesSaskatchewanHospital</t>
  </si>
  <si>
    <t>2017Registered psychiatric nursesSaskatchewanNursing home/long-term care</t>
  </si>
  <si>
    <t>2017Registered psychiatric nursesSaskatchewanOther places of work</t>
  </si>
  <si>
    <t>2017Registered psychiatric nursesSaskatchewanUnknown places of work</t>
  </si>
  <si>
    <t>2018Licensed practical nursesAlbertaAll places of work</t>
  </si>
  <si>
    <t>2018Licensed practical nursesAlberta</t>
  </si>
  <si>
    <t>2018Licensed practical nursesAlbertaCommunity health</t>
  </si>
  <si>
    <t>2018Licensed practical nursesAlbertaHospital</t>
  </si>
  <si>
    <t>2018Licensed practical nursesAlbertaNursing home/long-term care</t>
  </si>
  <si>
    <t>2018Licensed practical nursesAlbertaOther places of work</t>
  </si>
  <si>
    <t>2018Licensed practical nursesBritish ColumbiaAll places of work</t>
  </si>
  <si>
    <t>2018Licensed practical nursesBritish Columbia</t>
  </si>
  <si>
    <t>2018Licensed practical nursesBritish ColumbiaCommunity health</t>
  </si>
  <si>
    <t>2018Licensed practical nursesBritish ColumbiaHospital</t>
  </si>
  <si>
    <t>2018Licensed practical nursesBritish ColumbiaNursing home/long-term care</t>
  </si>
  <si>
    <t>2018Licensed practical nursesBritish ColumbiaOther places of work</t>
  </si>
  <si>
    <t>2018Licensed practical nursesBritish ColumbiaUnknown places of work</t>
  </si>
  <si>
    <t>2018Licensed practical nursesManitobaAll places of work</t>
  </si>
  <si>
    <t>2018Licensed practical nursesManitoba</t>
  </si>
  <si>
    <t>2018Licensed practical nursesManitobaCommunity health</t>
  </si>
  <si>
    <t>2018Licensed practical nursesManitobaHospital</t>
  </si>
  <si>
    <t>2018Licensed practical nursesManitobaNursing home/long-term care</t>
  </si>
  <si>
    <t>2018Licensed practical nursesManitobaOther places of work</t>
  </si>
  <si>
    <t>2018Licensed practical nursesNew BrunswickAll places of work</t>
  </si>
  <si>
    <t>2018Licensed practical nursesNew Brunswick</t>
  </si>
  <si>
    <t>2018Licensed practical nursesNew BrunswickCommunity health</t>
  </si>
  <si>
    <t>2018Licensed practical nursesNew BrunswickHospital</t>
  </si>
  <si>
    <t>2018Licensed practical nursesNew BrunswickNursing home/long-term care</t>
  </si>
  <si>
    <t>2018Licensed practical nursesNew BrunswickOther places of work</t>
  </si>
  <si>
    <t>2018Licensed practical nursesNewfoundland and LabradorAll places of work</t>
  </si>
  <si>
    <t>2018Licensed practical nursesNewfoundland and Labrador</t>
  </si>
  <si>
    <t>2018Licensed practical nursesNewfoundland and LabradorCommunity health</t>
  </si>
  <si>
    <t>2018Licensed practical nursesNewfoundland and LabradorHospital</t>
  </si>
  <si>
    <t>2018Licensed practical nursesNewfoundland and LabradorNursing home/long-term care</t>
  </si>
  <si>
    <t>2018Licensed practical nursesNewfoundland and LabradorOther places of work</t>
  </si>
  <si>
    <t>2018Licensed practical nursesNorthwest TerritoriesAll places of work</t>
  </si>
  <si>
    <t>2018Licensed practical nursesNorthwest Territories</t>
  </si>
  <si>
    <t>2018Licensed practical nursesNorthwest TerritoriesCommunity health</t>
  </si>
  <si>
    <t>2018Licensed practical nursesNorthwest TerritoriesHospital</t>
  </si>
  <si>
    <t>2018Licensed practical nursesNorthwest TerritoriesNursing home/long-term care</t>
  </si>
  <si>
    <t>2018Licensed practical nursesNorthwest TerritoriesOther places of work</t>
  </si>
  <si>
    <t>2018Licensed practical nursesNorthwest TerritoriesUnknown places of work</t>
  </si>
  <si>
    <t>2018Licensed practical nursesNova ScotiaAll places of work</t>
  </si>
  <si>
    <t>2018Licensed practical nursesNova Scotia</t>
  </si>
  <si>
    <t>2018Licensed practical nursesNova ScotiaCommunity health</t>
  </si>
  <si>
    <t>2018Licensed practical nursesNova ScotiaHospital</t>
  </si>
  <si>
    <t>2018Licensed practical nursesNova ScotiaNursing home/long-term care</t>
  </si>
  <si>
    <t>2018Licensed practical nursesNova ScotiaOther places of work</t>
  </si>
  <si>
    <t>2018Licensed practical nursesOntarioAll places of work</t>
  </si>
  <si>
    <t>2018Licensed practical nursesOntario</t>
  </si>
  <si>
    <t>2018Licensed practical nursesOntarioCommunity health</t>
  </si>
  <si>
    <t>2018Licensed practical nursesOntarioHospital</t>
  </si>
  <si>
    <t>2018Licensed practical nursesOntarioNursing home/long-term care</t>
  </si>
  <si>
    <t>2018Licensed practical nursesOntarioOther places of work</t>
  </si>
  <si>
    <t>2018Licensed practical nursesOntarioUnknown places of work</t>
  </si>
  <si>
    <t>2018Licensed practical nursesPrince Edward IslandAll places of work</t>
  </si>
  <si>
    <t>2018Licensed practical nursesPrince Edward Island</t>
  </si>
  <si>
    <t>2018Licensed practical nursesPrince Edward IslandCommunity health</t>
  </si>
  <si>
    <t>2018Licensed practical nursesPrince Edward IslandHospital</t>
  </si>
  <si>
    <t>2018Licensed practical nursesPrince Edward IslandNursing home/long-term care</t>
  </si>
  <si>
    <t>2018Licensed practical nursesPrince Edward IslandOther places of work</t>
  </si>
  <si>
    <t>2018Licensed practical nursesPrince Edward IslandUnknown places of work</t>
  </si>
  <si>
    <t>2018Licensed practical nursesQuebecAll places of work</t>
  </si>
  <si>
    <t>2018Licensed practical nursesQuebec</t>
  </si>
  <si>
    <t>2018Licensed practical nursesQuebecCommunity health</t>
  </si>
  <si>
    <t>2018Licensed practical nursesQuebecHospital</t>
  </si>
  <si>
    <t>2018Licensed practical nursesQuebecNursing home/long-term care</t>
  </si>
  <si>
    <t>2018Licensed practical nursesQuebecOther places of work</t>
  </si>
  <si>
    <t>2018Licensed practical nursesSaskatchewanAll places of work</t>
  </si>
  <si>
    <t>2018Licensed practical nursesSaskatchewan</t>
  </si>
  <si>
    <t>2018Licensed practical nursesSaskatchewanCommunity health</t>
  </si>
  <si>
    <t>2018Licensed practical nursesSaskatchewanHospital</t>
  </si>
  <si>
    <t>2018Licensed practical nursesSaskatchewanNursing home/long-term care</t>
  </si>
  <si>
    <t>2018Licensed practical nursesSaskatchewanOther places of work</t>
  </si>
  <si>
    <t>2018Licensed practical nursesSaskatchewanUnknown places of work</t>
  </si>
  <si>
    <t>2018Nurse practitionersAlbertaAll places of work</t>
  </si>
  <si>
    <t>2018Nurse practitionersAlberta</t>
  </si>
  <si>
    <t>2018Nurse practitionersAlbertaCommunity health</t>
  </si>
  <si>
    <t>2018Nurse practitionersAlbertaHospital</t>
  </si>
  <si>
    <t>2018Nurse practitionersAlbertaNursing home/long-term care</t>
  </si>
  <si>
    <t>2018Nurse practitionersAlbertaOther places of work</t>
  </si>
  <si>
    <t>2018Nurse practitionersBritish ColumbiaAll places of work</t>
  </si>
  <si>
    <t>2018Nurse practitionersBritish Columbia</t>
  </si>
  <si>
    <t>2018Nurse practitionersBritish ColumbiaCommunity health</t>
  </si>
  <si>
    <t>2018Nurse practitionersBritish ColumbiaHospital</t>
  </si>
  <si>
    <t>2018Nurse practitionersBritish ColumbiaNursing home/long-term care</t>
  </si>
  <si>
    <t>2018Nurse practitionersBritish ColumbiaOther places of work</t>
  </si>
  <si>
    <t>2018Nurse practitionersManitobaAll places of work</t>
  </si>
  <si>
    <t>2018Nurse practitionersManitoba</t>
  </si>
  <si>
    <t>2018Nurse practitionersManitobaCommunity health</t>
  </si>
  <si>
    <t>2018Nurse practitionersManitobaHospital</t>
  </si>
  <si>
    <t>2018Nurse practitionersManitobaNursing home/long-term care</t>
  </si>
  <si>
    <t>2018Nurse practitionersManitobaOther places of work</t>
  </si>
  <si>
    <t>2018Nurse practitionersNew BrunswickAll places of work</t>
  </si>
  <si>
    <t>2018Nurse practitionersNew Brunswick</t>
  </si>
  <si>
    <t>2018Nurse practitionersNew BrunswickCommunity health</t>
  </si>
  <si>
    <t>2018Nurse practitionersNew BrunswickHospital</t>
  </si>
  <si>
    <t>2018Nurse practitionersNew BrunswickNursing home/long-term care</t>
  </si>
  <si>
    <t>2018Nurse practitionersNew BrunswickOther places of work</t>
  </si>
  <si>
    <t>2018Nurse practitionersNewfoundland and LabradorAll places of work</t>
  </si>
  <si>
    <t>2018Nurse practitionersNewfoundland and Labrador</t>
  </si>
  <si>
    <t>2018Nurse practitionersNewfoundland and LabradorCommunity health</t>
  </si>
  <si>
    <t>2018Nurse practitionersNewfoundland and LabradorHospital</t>
  </si>
  <si>
    <t>2018Nurse practitionersNewfoundland and LabradorNursing home/long-term care</t>
  </si>
  <si>
    <t>2018Nurse practitionersNewfoundland and LabradorOther places of work</t>
  </si>
  <si>
    <t>2018Nurse practitionersNorthwest Territories/NunavutAll places of work</t>
  </si>
  <si>
    <t>2018Nurse practitionersNorthwest Territories/Nunavut</t>
  </si>
  <si>
    <t>2018Nurse practitionersNorthwest Territories/NunavutCommunity health</t>
  </si>
  <si>
    <t>2018Nurse practitionersNorthwest Territories/NunavutHospital</t>
  </si>
  <si>
    <t>2018Nurse practitionersNorthwest Territories/NunavutOther places of work</t>
  </si>
  <si>
    <t>2018Nurse practitionersNova ScotiaAll places of work</t>
  </si>
  <si>
    <t>2018Nurse practitionersNova Scotia</t>
  </si>
  <si>
    <t>2018Nurse practitionersNova ScotiaCommunity health</t>
  </si>
  <si>
    <t>2018Nurse practitionersNova ScotiaHospital</t>
  </si>
  <si>
    <t>2018Nurse practitionersNova ScotiaNursing home/long-term care</t>
  </si>
  <si>
    <t>2018Nurse practitionersNova ScotiaOther places of work</t>
  </si>
  <si>
    <t>2018Nurse practitionersOntarioAll places of work</t>
  </si>
  <si>
    <t>2018Nurse practitionersOntario</t>
  </si>
  <si>
    <t>2018Nurse practitionersOntarioCommunity health</t>
  </si>
  <si>
    <t>2018Nurse practitionersOntarioHospital</t>
  </si>
  <si>
    <t>2018Nurse practitionersOntarioNursing home/long-term care</t>
  </si>
  <si>
    <t>2018Nurse practitionersOntarioOther places of work</t>
  </si>
  <si>
    <t>2018Nurse practitionersPrince Edward IslandAll places of work</t>
  </si>
  <si>
    <t>2018Nurse practitionersPrince Edward Island</t>
  </si>
  <si>
    <t>2018Nurse practitionersPrince Edward IslandCommunity health</t>
  </si>
  <si>
    <t>2018Nurse practitionersPrince Edward IslandHospital</t>
  </si>
  <si>
    <t>2018Nurse practitionersPrince Edward IslandNursing home/long-term care</t>
  </si>
  <si>
    <t>2018Nurse practitionersPrince Edward IslandOther places of work</t>
  </si>
  <si>
    <t>2018Nurse practitionersQuebecAll places of work</t>
  </si>
  <si>
    <t>2018Nurse practitionersQuebec</t>
  </si>
  <si>
    <t>2018Nurse practitionersQuebecCommunity health</t>
  </si>
  <si>
    <t>2018Nurse practitionersQuebecHospital</t>
  </si>
  <si>
    <t>2018Nurse practitionersQuebecNursing home/long-term care</t>
  </si>
  <si>
    <t>2018Nurse practitionersQuebecOther places of work</t>
  </si>
  <si>
    <t>2018Nurse practitionersSaskatchewanAll places of work</t>
  </si>
  <si>
    <t>2018Nurse practitionersSaskatchewan</t>
  </si>
  <si>
    <t>2018Nurse practitionersSaskatchewanCommunity health</t>
  </si>
  <si>
    <t>2018Nurse practitionersSaskatchewanHospital</t>
  </si>
  <si>
    <t>2018Nurse practitionersSaskatchewanNursing home/long-term care</t>
  </si>
  <si>
    <t>2018Nurse practitionersSaskatchewanOther places of work</t>
  </si>
  <si>
    <t>2018Nurse practitionersSaskatchewanUnknown places of work</t>
  </si>
  <si>
    <t>2018Nurse practitionersYukonAll places of work</t>
  </si>
  <si>
    <t>2018Nurse practitionersYukon</t>
  </si>
  <si>
    <t>2018Nurse practitionersYukonCommunity health</t>
  </si>
  <si>
    <t>2018Nurse practitionersYukonHospital</t>
  </si>
  <si>
    <t>2018Nurse practitionersYukonNursing home/long-term care</t>
  </si>
  <si>
    <t>2018Registered nursesAlbertaAll places of work</t>
  </si>
  <si>
    <t>2018Registered nursesAlberta</t>
  </si>
  <si>
    <t>2018Registered nursesAlbertaCommunity health</t>
  </si>
  <si>
    <t>2018Registered nursesAlbertaHospital</t>
  </si>
  <si>
    <t>2018Registered nursesAlbertaNursing home/long-term care</t>
  </si>
  <si>
    <t>2018Registered nursesAlbertaOther places of work</t>
  </si>
  <si>
    <t>2018Registered nursesAlbertaUnknown places of work</t>
  </si>
  <si>
    <t>2018Registered nursesBritish ColumbiaAll places of work</t>
  </si>
  <si>
    <t>2018Registered nursesBritish Columbia</t>
  </si>
  <si>
    <t>2018Registered nursesBritish ColumbiaCommunity health</t>
  </si>
  <si>
    <t>2018Registered nursesBritish ColumbiaHospital</t>
  </si>
  <si>
    <t>2018Registered nursesBritish ColumbiaNursing home/long-term care</t>
  </si>
  <si>
    <t>2018Registered nursesBritish ColumbiaOther places of work</t>
  </si>
  <si>
    <t>2018Registered nursesBritish ColumbiaUnknown places of work</t>
  </si>
  <si>
    <t>2018Registered nursesManitobaAll places of work</t>
  </si>
  <si>
    <t>2018Registered nursesManitoba</t>
  </si>
  <si>
    <t>2018Registered nursesManitobaCommunity health</t>
  </si>
  <si>
    <t>2018Registered nursesManitobaHospital</t>
  </si>
  <si>
    <t>2018Registered nursesManitobaNursing home/long-term care</t>
  </si>
  <si>
    <t>2018Registered nursesManitobaOther places of work</t>
  </si>
  <si>
    <t>2018Registered nursesManitobaUnknown places of work</t>
  </si>
  <si>
    <t>2018Registered nursesNew BrunswickAll places of work</t>
  </si>
  <si>
    <t>2018Registered nursesNew Brunswick</t>
  </si>
  <si>
    <t>2018Registered nursesNew BrunswickCommunity health</t>
  </si>
  <si>
    <t>2018Registered nursesNew BrunswickHospital</t>
  </si>
  <si>
    <t>2018Registered nursesNew BrunswickNursing home/long-term care</t>
  </si>
  <si>
    <t>2018Registered nursesNew BrunswickOther places of work</t>
  </si>
  <si>
    <t>2018Registered nursesNewfoundland and LabradorAll places of work</t>
  </si>
  <si>
    <t>2018Registered nursesNewfoundland and Labrador</t>
  </si>
  <si>
    <t>2018Registered nursesNewfoundland and LabradorCommunity health</t>
  </si>
  <si>
    <t>2018Registered nursesNewfoundland and LabradorHospital</t>
  </si>
  <si>
    <t>2018Registered nursesNewfoundland and LabradorNursing home/long-term care</t>
  </si>
  <si>
    <t>2018Registered nursesNewfoundland and LabradorOther places of work</t>
  </si>
  <si>
    <t>2018Registered nursesNorthwest Territories/NunavutAll places of work</t>
  </si>
  <si>
    <t>2018Registered nursesNorthwest Territories/Nunavut</t>
  </si>
  <si>
    <t>2018Registered nursesNorthwest Territories/NunavutCommunity health</t>
  </si>
  <si>
    <t>2018Registered nursesNorthwest Territories/NunavutHospital</t>
  </si>
  <si>
    <t>2018Registered nursesNorthwest Territories/NunavutNursing home/long-term care</t>
  </si>
  <si>
    <t>2018Registered nursesNorthwest Territories/NunavutOther places of work</t>
  </si>
  <si>
    <t>2018Registered nursesNorthwest Territories/NunavutUnknown places of work</t>
  </si>
  <si>
    <t>2018Registered nursesNova ScotiaAll places of work</t>
  </si>
  <si>
    <t>2018Registered nursesNova Scotia</t>
  </si>
  <si>
    <t>2018Registered nursesNova ScotiaCommunity health</t>
  </si>
  <si>
    <t>2018Registered nursesNova ScotiaHospital</t>
  </si>
  <si>
    <t>2018Registered nursesNova ScotiaNursing home/long-term care</t>
  </si>
  <si>
    <t>2018Registered nursesNova ScotiaOther places of work</t>
  </si>
  <si>
    <t>2018Registered nursesNova ScotiaUnknown places of work</t>
  </si>
  <si>
    <t>2018Registered nursesOntarioAll places of work</t>
  </si>
  <si>
    <t>2018Registered nursesOntario</t>
  </si>
  <si>
    <t>2018Registered nursesOntarioCommunity health</t>
  </si>
  <si>
    <t>2018Registered nursesOntarioHospital</t>
  </si>
  <si>
    <t>2018Registered nursesOntarioNursing home/long-term care</t>
  </si>
  <si>
    <t>2018Registered nursesOntarioOther places of work</t>
  </si>
  <si>
    <t>2018Registered nursesOntarioUnknown places of work</t>
  </si>
  <si>
    <t>2018Registered nursesPrince Edward IslandAll places of work</t>
  </si>
  <si>
    <t>2018Registered nursesPrince Edward Island</t>
  </si>
  <si>
    <t>2018Registered nursesPrince Edward IslandCommunity health</t>
  </si>
  <si>
    <t>2018Registered nursesPrince Edward IslandHospital</t>
  </si>
  <si>
    <t>2018Registered nursesPrince Edward IslandNursing home/long-term care</t>
  </si>
  <si>
    <t>2018Registered nursesPrince Edward IslandOther places of work</t>
  </si>
  <si>
    <t>2018Registered nursesQuebecAll places of work</t>
  </si>
  <si>
    <t>2018Registered nursesQuebec</t>
  </si>
  <si>
    <t>2018Registered nursesQuebecCommunity health</t>
  </si>
  <si>
    <t>2018Registered nursesQuebecHospital</t>
  </si>
  <si>
    <t>2018Registered nursesQuebecNursing home/long-term care</t>
  </si>
  <si>
    <t>2018Registered nursesQuebecOther places of work</t>
  </si>
  <si>
    <t>2018Registered nursesSaskatchewanAll places of work</t>
  </si>
  <si>
    <t>2018Registered nursesSaskatchewan</t>
  </si>
  <si>
    <t>2018Registered nursesSaskatchewanCommunity health</t>
  </si>
  <si>
    <t>2018Registered nursesSaskatchewanHospital</t>
  </si>
  <si>
    <t>2018Registered nursesSaskatchewanNursing home/long-term care</t>
  </si>
  <si>
    <t>2018Registered nursesSaskatchewanOther places of work</t>
  </si>
  <si>
    <t>2018Registered nursesSaskatchewanUnknown places of work</t>
  </si>
  <si>
    <t>2018Registered nursesYukonAll places of work</t>
  </si>
  <si>
    <t>2018Registered nursesYukon</t>
  </si>
  <si>
    <t>2018Registered nursesYukonCommunity health</t>
  </si>
  <si>
    <t>2018Registered nursesYukonHospital</t>
  </si>
  <si>
    <t>2018Registered nursesYukonNursing home/long-term care</t>
  </si>
  <si>
    <t>2018Registered nursesYukonOther places of work</t>
  </si>
  <si>
    <t>2018Registered nursesYukonUnknown places of work</t>
  </si>
  <si>
    <t>2018Registered psychiatric nursesAlbertaAll places of work</t>
  </si>
  <si>
    <t>2018Registered psychiatric nursesAlberta</t>
  </si>
  <si>
    <t>2018Registered psychiatric nursesAlbertaCommunity health</t>
  </si>
  <si>
    <t>2018Registered psychiatric nursesAlbertaHospital</t>
  </si>
  <si>
    <t>2018Registered psychiatric nursesAlbertaNursing home/long-term care</t>
  </si>
  <si>
    <t>2018Registered psychiatric nursesAlbertaOther places of work</t>
  </si>
  <si>
    <t>2018Registered psychiatric nursesAlbertaUnknown places of work</t>
  </si>
  <si>
    <t>2018Registered psychiatric nursesBritish ColumbiaAll places of work</t>
  </si>
  <si>
    <t>2018Registered psychiatric nursesBritish Columbia</t>
  </si>
  <si>
    <t>2018Registered psychiatric nursesBritish ColumbiaCommunity health</t>
  </si>
  <si>
    <t>2018Registered psychiatric nursesBritish ColumbiaHospital</t>
  </si>
  <si>
    <t>2018Registered psychiatric nursesBritish ColumbiaNursing home/long-term care</t>
  </si>
  <si>
    <t>2018Registered psychiatric nursesBritish ColumbiaOther places of work</t>
  </si>
  <si>
    <t>2018Registered psychiatric nursesBritish ColumbiaUnknown places of work</t>
  </si>
  <si>
    <t>2018Registered psychiatric nursesManitobaAll places of work</t>
  </si>
  <si>
    <t>2018Registered psychiatric nursesManitoba</t>
  </si>
  <si>
    <t>2018Registered psychiatric nursesManitobaCommunity health</t>
  </si>
  <si>
    <t>2018Registered psychiatric nursesManitobaHospital</t>
  </si>
  <si>
    <t>2018Registered psychiatric nursesManitobaNursing home/long-term care</t>
  </si>
  <si>
    <t>2018Registered psychiatric nursesManitobaOther places of work</t>
  </si>
  <si>
    <t>2018Registered psychiatric nursesManitobaUnknown places of work</t>
  </si>
  <si>
    <t>2018Registered psychiatric nursesSaskatchewanAll places of work</t>
  </si>
  <si>
    <t>2018Registered psychiatric nursesSaskatchewan</t>
  </si>
  <si>
    <t>2018Registered psychiatric nursesSaskatchewanCommunity health</t>
  </si>
  <si>
    <t>2018Registered psychiatric nursesSaskatchewanHospital</t>
  </si>
  <si>
    <t>2018Registered psychiatric nursesSaskatchewanNursing home/long-term care</t>
  </si>
  <si>
    <t>2018Registered psychiatric nursesSaskatchewanOther places of work</t>
  </si>
  <si>
    <t>2018Registered psychiatric nursesSaskatchewanUnknown places of work</t>
  </si>
  <si>
    <t>2019Licensed practical nursesAlbertaAll places of work</t>
  </si>
  <si>
    <t>2019Licensed practical nursesAlberta</t>
  </si>
  <si>
    <t>2019Licensed practical nursesAlbertaCommunity health</t>
  </si>
  <si>
    <t>2019Licensed practical nursesAlbertaHospital</t>
  </si>
  <si>
    <t>2019Licensed practical nursesAlbertaNursing home/long-term care</t>
  </si>
  <si>
    <t>2019Licensed practical nursesAlbertaOther places of work</t>
  </si>
  <si>
    <t>2019Licensed practical nursesBritish ColumbiaAll places of work</t>
  </si>
  <si>
    <t>2019Licensed practical nursesBritish Columbia</t>
  </si>
  <si>
    <t>2019Licensed practical nursesBritish ColumbiaCommunity health</t>
  </si>
  <si>
    <t>2019Licensed practical nursesBritish ColumbiaHospital</t>
  </si>
  <si>
    <t>2019Licensed practical nursesBritish ColumbiaNursing home/long-term care</t>
  </si>
  <si>
    <t>2019Licensed practical nursesBritish ColumbiaOther places of work</t>
  </si>
  <si>
    <t>2019Licensed practical nursesBritish ColumbiaUnknown places of work</t>
  </si>
  <si>
    <t>2019Licensed practical nursesManitobaAll places of work</t>
  </si>
  <si>
    <t>2019Licensed practical nursesManitoba</t>
  </si>
  <si>
    <t>2019Licensed practical nursesManitobaCommunity health</t>
  </si>
  <si>
    <t>2019Licensed practical nursesManitobaHospital</t>
  </si>
  <si>
    <t>2019Licensed practical nursesManitobaNursing home/long-term care</t>
  </si>
  <si>
    <t>2019Licensed practical nursesManitobaOther places of work</t>
  </si>
  <si>
    <t>2019Licensed practical nursesNewfoundland and LabradorAll places of work</t>
  </si>
  <si>
    <t>2019Licensed practical nursesNewfoundland and Labrador</t>
  </si>
  <si>
    <t>2019Licensed practical nursesNewfoundland and LabradorCommunity health</t>
  </si>
  <si>
    <t>2019Licensed practical nursesNewfoundland and LabradorHospital</t>
  </si>
  <si>
    <t>2019Licensed practical nursesNewfoundland and LabradorNursing home/long-term care</t>
  </si>
  <si>
    <t>2019Licensed practical nursesNewfoundland and LabradorOther places of work</t>
  </si>
  <si>
    <t>2019Licensed practical nursesNewfoundland and LabradorUnknown places of work</t>
  </si>
  <si>
    <t>2019Licensed practical nursesNorthwest TerritoriesAll places of work</t>
  </si>
  <si>
    <t>2019Licensed practical nursesNorthwest Territories</t>
  </si>
  <si>
    <t>2019Licensed practical nursesNorthwest TerritoriesCommunity health</t>
  </si>
  <si>
    <t>2019Licensed practical nursesNorthwest TerritoriesHospital</t>
  </si>
  <si>
    <t>2019Licensed practical nursesNorthwest TerritoriesNursing home/long-term care</t>
  </si>
  <si>
    <t>2019Licensed practical nursesNorthwest TerritoriesOther places of work</t>
  </si>
  <si>
    <t>2019Licensed practical nursesNova ScotiaAll places of work</t>
  </si>
  <si>
    <t>2019Licensed practical nursesNova Scotia</t>
  </si>
  <si>
    <t>2019Licensed practical nursesNova ScotiaCommunity health</t>
  </si>
  <si>
    <t>2019Licensed practical nursesNova ScotiaHospital</t>
  </si>
  <si>
    <t>2019Licensed practical nursesNova ScotiaNursing home/long-term care</t>
  </si>
  <si>
    <t>2019Licensed practical nursesNova ScotiaOther places of work</t>
  </si>
  <si>
    <t>2019Licensed practical nursesOntarioAll places of work</t>
  </si>
  <si>
    <t>2019Licensed practical nursesOntario</t>
  </si>
  <si>
    <t>2019Licensed practical nursesOntarioCommunity health</t>
  </si>
  <si>
    <t>2019Licensed practical nursesOntarioHospital</t>
  </si>
  <si>
    <t>2019Licensed practical nursesOntarioNursing home/long-term care</t>
  </si>
  <si>
    <t>2019Licensed practical nursesOntarioOther places of work</t>
  </si>
  <si>
    <t>2019Licensed practical nursesOntarioUnknown places of work</t>
  </si>
  <si>
    <t>2019Licensed practical nursesPrince Edward IslandAll places of work</t>
  </si>
  <si>
    <t>2019Licensed practical nursesPrince Edward Island</t>
  </si>
  <si>
    <t>2019Licensed practical nursesPrince Edward IslandCommunity health</t>
  </si>
  <si>
    <t>2019Licensed practical nursesPrince Edward IslandHospital</t>
  </si>
  <si>
    <t>2019Licensed practical nursesPrince Edward IslandNursing home/long-term care</t>
  </si>
  <si>
    <t>2019Licensed practical nursesPrince Edward IslandOther places of work</t>
  </si>
  <si>
    <t>2019Licensed practical nursesPrince Edward IslandUnknown places of work</t>
  </si>
  <si>
    <t>2019Licensed practical nursesQuebecAll places of work</t>
  </si>
  <si>
    <t>2019Licensed practical nursesQuebec</t>
  </si>
  <si>
    <t>2019Licensed practical nursesQuebecCommunity health</t>
  </si>
  <si>
    <t>2019Licensed practical nursesQuebecHospital</t>
  </si>
  <si>
    <t>2019Licensed practical nursesQuebecNursing home/long-term care</t>
  </si>
  <si>
    <t>2019Licensed practical nursesQuebecOther places of work</t>
  </si>
  <si>
    <t>2019Licensed practical nursesSaskatchewanAll places of work</t>
  </si>
  <si>
    <t>2019Licensed practical nursesSaskatchewan</t>
  </si>
  <si>
    <t>2019Licensed practical nursesSaskatchewanCommunity health</t>
  </si>
  <si>
    <t>2019Licensed practical nursesSaskatchewanHospital</t>
  </si>
  <si>
    <t>2019Licensed practical nursesSaskatchewanNursing home/long-term care</t>
  </si>
  <si>
    <t>2019Licensed practical nursesSaskatchewanOther places of work</t>
  </si>
  <si>
    <t>2019Nurse practitionersAlbertaAll places of work</t>
  </si>
  <si>
    <t>2019Nurse practitionersAlberta</t>
  </si>
  <si>
    <t>2019Nurse practitionersAlbertaCommunity health</t>
  </si>
  <si>
    <t>2019Nurse practitionersAlbertaHospital</t>
  </si>
  <si>
    <t>2019Nurse practitionersAlbertaNursing home/long-term care</t>
  </si>
  <si>
    <t>2019Nurse practitionersAlbertaOther places of work</t>
  </si>
  <si>
    <t>2019Nurse practitionersBritish ColumbiaAll places of work</t>
  </si>
  <si>
    <t>2019Nurse practitionersBritish Columbia</t>
  </si>
  <si>
    <t>2019Nurse practitionersBritish ColumbiaCommunity health</t>
  </si>
  <si>
    <t>2019Nurse practitionersBritish ColumbiaHospital</t>
  </si>
  <si>
    <t>2019Nurse practitionersBritish ColumbiaNursing home/long-term care</t>
  </si>
  <si>
    <t>2019Nurse practitionersBritish ColumbiaOther places of work</t>
  </si>
  <si>
    <t>2019Nurse practitionersBritish ColumbiaUnknown places of work</t>
  </si>
  <si>
    <t>2019Nurse practitionersManitobaAll places of work</t>
  </si>
  <si>
    <t>2019Nurse practitionersManitoba</t>
  </si>
  <si>
    <t>2019Nurse practitionersManitobaCommunity health</t>
  </si>
  <si>
    <t>2019Nurse practitionersManitobaHospital</t>
  </si>
  <si>
    <t>2019Nurse practitionersManitobaNursing home/long-term care</t>
  </si>
  <si>
    <t>2019Nurse practitionersManitobaOther places of work</t>
  </si>
  <si>
    <t>2019Nurse practitionersNew BrunswickAll places of work</t>
  </si>
  <si>
    <t>2019Nurse practitionersNew Brunswick</t>
  </si>
  <si>
    <t>2019Nurse practitionersNew BrunswickCommunity health</t>
  </si>
  <si>
    <t>2019Nurse practitionersNew BrunswickHospital</t>
  </si>
  <si>
    <t>2019Nurse practitionersNew BrunswickNursing home/long-term care</t>
  </si>
  <si>
    <t>2019Nurse practitionersNew BrunswickOther places of work</t>
  </si>
  <si>
    <t>2019Nurse practitionersNewfoundland and LabradorAll places of work</t>
  </si>
  <si>
    <t>2019Nurse practitionersNewfoundland and Labrador</t>
  </si>
  <si>
    <t>2019Nurse practitionersNewfoundland and LabradorCommunity health</t>
  </si>
  <si>
    <t>2019Nurse practitionersNewfoundland and LabradorHospital</t>
  </si>
  <si>
    <t>2019Nurse practitionersNewfoundland and LabradorNursing home/long-term care</t>
  </si>
  <si>
    <t>2019Nurse practitionersNewfoundland and LabradorOther places of work</t>
  </si>
  <si>
    <t>2019Nurse practitionersNorthwest Territories/NunavutAll places of work</t>
  </si>
  <si>
    <t>2019Nurse practitionersNorthwest Territories/Nunavut</t>
  </si>
  <si>
    <t>2019Nurse practitionersNorthwest Territories/NunavutCommunity health</t>
  </si>
  <si>
    <t>2019Nurse practitionersNorthwest Territories/NunavutHospital</t>
  </si>
  <si>
    <t>2019Nurse practitionersNorthwest Territories/NunavutOther places of work</t>
  </si>
  <si>
    <t>2019Nurse practitionersNorthwest Territories/NunavutUnknown places of work</t>
  </si>
  <si>
    <t>2019Nurse practitionersNova ScotiaAll places of work</t>
  </si>
  <si>
    <t>2019Nurse practitionersNova Scotia</t>
  </si>
  <si>
    <t>2019Nurse practitionersNova ScotiaCommunity health</t>
  </si>
  <si>
    <t>2019Nurse practitionersNova ScotiaHospital</t>
  </si>
  <si>
    <t>2019Nurse practitionersNova ScotiaNursing home/long-term care</t>
  </si>
  <si>
    <t>2019Nurse practitionersNova ScotiaOther places of work</t>
  </si>
  <si>
    <t>2019Nurse practitionersOntarioAll places of work</t>
  </si>
  <si>
    <t>2019Nurse practitionersOntario</t>
  </si>
  <si>
    <t>2019Nurse practitionersOntarioCommunity health</t>
  </si>
  <si>
    <t>2019Nurse practitionersOntarioHospital</t>
  </si>
  <si>
    <t>2019Nurse practitionersOntarioNursing home/long-term care</t>
  </si>
  <si>
    <t>2019Nurse practitionersOntarioOther places of work</t>
  </si>
  <si>
    <t>2019Nurse practitionersOntarioUnknown places of work</t>
  </si>
  <si>
    <t>2019Nurse practitionersPrince Edward IslandAll places of work</t>
  </si>
  <si>
    <t>2019Nurse practitionersPrince Edward Island</t>
  </si>
  <si>
    <t>2019Nurse practitionersPrince Edward IslandCommunity health</t>
  </si>
  <si>
    <t>2019Nurse practitionersPrince Edward IslandHospital</t>
  </si>
  <si>
    <t>2019Nurse practitionersPrince Edward IslandNursing home/long-term care</t>
  </si>
  <si>
    <t>2019Nurse practitionersPrince Edward IslandOther places of work</t>
  </si>
  <si>
    <t>2019Nurse practitionersQuebecAll places of work</t>
  </si>
  <si>
    <t>2019Nurse practitionersQuebec</t>
  </si>
  <si>
    <t>2019Nurse practitionersQuebecCommunity health</t>
  </si>
  <si>
    <t>2019Nurse practitionersQuebecHospital</t>
  </si>
  <si>
    <t>2019Nurse practitionersQuebecNursing home/long-term care</t>
  </si>
  <si>
    <t>2019Nurse practitionersQuebecOther places of work</t>
  </si>
  <si>
    <t>2019Nurse practitionersSaskatchewanAll places of work</t>
  </si>
  <si>
    <t>2019Nurse practitionersSaskatchewan</t>
  </si>
  <si>
    <t>2019Nurse practitionersSaskatchewanCommunity health</t>
  </si>
  <si>
    <t>2019Nurse practitionersSaskatchewanHospital</t>
  </si>
  <si>
    <t>2019Nurse practitionersSaskatchewanNursing home/long-term care</t>
  </si>
  <si>
    <t>2019Nurse practitionersSaskatchewanOther places of work</t>
  </si>
  <si>
    <t>2019Nurse practitionersYukonAll places of work</t>
  </si>
  <si>
    <t>2019Nurse practitionersYukon</t>
  </si>
  <si>
    <t>2019Nurse practitionersYukonCommunity health</t>
  </si>
  <si>
    <t>2019Nurse practitionersYukonHospital</t>
  </si>
  <si>
    <t>2019Nurse practitionersYukonNursing home/long-term care</t>
  </si>
  <si>
    <t>2019Nurse practitionersYukonOther places of work</t>
  </si>
  <si>
    <t>2019Registered nursesAlbertaAll places of work</t>
  </si>
  <si>
    <t>2019Registered nursesAlberta</t>
  </si>
  <si>
    <t>2019Registered nursesAlbertaCommunity health</t>
  </si>
  <si>
    <t>2019Registered nursesAlbertaHospital</t>
  </si>
  <si>
    <t>2019Registered nursesAlbertaNursing home/long-term care</t>
  </si>
  <si>
    <t>2019Registered nursesAlbertaOther places of work</t>
  </si>
  <si>
    <t>2019Registered nursesBritish ColumbiaAll places of work</t>
  </si>
  <si>
    <t>2019Registered nursesBritish Columbia</t>
  </si>
  <si>
    <t>2019Registered nursesBritish ColumbiaCommunity health</t>
  </si>
  <si>
    <t>2019Registered nursesBritish ColumbiaHospital</t>
  </si>
  <si>
    <t>2019Registered nursesBritish ColumbiaNursing home/long-term care</t>
  </si>
  <si>
    <t>2019Registered nursesBritish ColumbiaOther places of work</t>
  </si>
  <si>
    <t>2019Registered nursesBritish ColumbiaUnknown places of work</t>
  </si>
  <si>
    <t>2019Registered nursesManitobaAll places of work</t>
  </si>
  <si>
    <t>2019Registered nursesManitoba</t>
  </si>
  <si>
    <t>2019Registered nursesManitobaCommunity health</t>
  </si>
  <si>
    <t>2019Registered nursesManitobaHospital</t>
  </si>
  <si>
    <t>2019Registered nursesManitobaNursing home/long-term care</t>
  </si>
  <si>
    <t>2019Registered nursesManitobaOther places of work</t>
  </si>
  <si>
    <t>2019Registered nursesManitobaUnknown places of work</t>
  </si>
  <si>
    <t>2019Registered nursesNew BrunswickAll places of work</t>
  </si>
  <si>
    <t>2019Registered nursesNew Brunswick</t>
  </si>
  <si>
    <t>2019Registered nursesNew BrunswickCommunity health</t>
  </si>
  <si>
    <t>2019Registered nursesNew BrunswickHospital</t>
  </si>
  <si>
    <t>2019Registered nursesNew BrunswickNursing home/long-term care</t>
  </si>
  <si>
    <t>2019Registered nursesNew BrunswickOther places of work</t>
  </si>
  <si>
    <t>2019Registered nursesNewfoundland and LabradorAll places of work</t>
  </si>
  <si>
    <t>2019Registered nursesNewfoundland and Labrador</t>
  </si>
  <si>
    <t>2019Registered nursesNewfoundland and LabradorCommunity health</t>
  </si>
  <si>
    <t>2019Registered nursesNewfoundland and LabradorHospital</t>
  </si>
  <si>
    <t>2019Registered nursesNewfoundland and LabradorNursing home/long-term care</t>
  </si>
  <si>
    <t>2019Registered nursesNewfoundland and LabradorOther places of work</t>
  </si>
  <si>
    <t>2019Registered nursesNorthwest Territories/NunavutAll places of work</t>
  </si>
  <si>
    <t>2019Registered nursesNorthwest Territories/Nunavut</t>
  </si>
  <si>
    <t>2019Registered nursesNorthwest Territories/NunavutCommunity health</t>
  </si>
  <si>
    <t>2019Registered nursesNorthwest Territories/NunavutHospital</t>
  </si>
  <si>
    <t>2019Registered nursesNorthwest Territories/NunavutNursing home/long-term care</t>
  </si>
  <si>
    <t>2019Registered nursesNorthwest Territories/NunavutOther places of work</t>
  </si>
  <si>
    <t>2019Registered nursesNorthwest Territories/NunavutUnknown places of work</t>
  </si>
  <si>
    <t>2019Registered nursesNova ScotiaAll places of work</t>
  </si>
  <si>
    <t>2019Registered nursesNova Scotia</t>
  </si>
  <si>
    <t>2019Registered nursesNova ScotiaCommunity health</t>
  </si>
  <si>
    <t>2019Registered nursesNova ScotiaHospital</t>
  </si>
  <si>
    <t>2019Registered nursesNova ScotiaNursing home/long-term care</t>
  </si>
  <si>
    <t>2019Registered nursesNova ScotiaOther places of work</t>
  </si>
  <si>
    <t>2019Registered nursesOntarioAll places of work</t>
  </si>
  <si>
    <t>2019Registered nursesOntario</t>
  </si>
  <si>
    <t>2019Registered nursesOntarioCommunity health</t>
  </si>
  <si>
    <t>2019Registered nursesOntarioHospital</t>
  </si>
  <si>
    <t>2019Registered nursesOntarioNursing home/long-term care</t>
  </si>
  <si>
    <t>2019Registered nursesOntarioOther places of work</t>
  </si>
  <si>
    <t>2019Registered nursesOntarioUnknown places of work</t>
  </si>
  <si>
    <t>2019Registered nursesPrince Edward IslandAll places of work</t>
  </si>
  <si>
    <t>2019Registered nursesPrince Edward Island</t>
  </si>
  <si>
    <t>2019Registered nursesPrince Edward IslandCommunity health</t>
  </si>
  <si>
    <t>2019Registered nursesPrince Edward IslandHospital</t>
  </si>
  <si>
    <t>2019Registered nursesPrince Edward IslandNursing home/long-term care</t>
  </si>
  <si>
    <t>2019Registered nursesPrince Edward IslandOther places of work</t>
  </si>
  <si>
    <t>2019Registered nursesQuebecAll places of work</t>
  </si>
  <si>
    <t>2019Registered nursesQuebec</t>
  </si>
  <si>
    <t>2019Registered nursesQuebecCommunity health</t>
  </si>
  <si>
    <t>2019Registered nursesQuebecHospital</t>
  </si>
  <si>
    <t>2019Registered nursesQuebecNursing home/long-term care</t>
  </si>
  <si>
    <t>2019Registered nursesQuebecOther places of work</t>
  </si>
  <si>
    <t>2019Registered nursesSaskatchewanAll places of work</t>
  </si>
  <si>
    <t>2019Registered nursesSaskatchewan</t>
  </si>
  <si>
    <t>2019Registered nursesSaskatchewanCommunity health</t>
  </si>
  <si>
    <t>2019Registered nursesSaskatchewanHospital</t>
  </si>
  <si>
    <t>2019Registered nursesSaskatchewanNursing home/long-term care</t>
  </si>
  <si>
    <t>2019Registered nursesSaskatchewanOther places of work</t>
  </si>
  <si>
    <t>2019Registered nursesSaskatchewanUnknown places of work</t>
  </si>
  <si>
    <t>2019Registered nursesYukonAll places of work</t>
  </si>
  <si>
    <t>2019Registered nursesYukon</t>
  </si>
  <si>
    <t>2019Registered nursesYukonCommunity health</t>
  </si>
  <si>
    <t>2019Registered nursesYukonHospital</t>
  </si>
  <si>
    <t>2019Registered nursesYukonNursing home/long-term care</t>
  </si>
  <si>
    <t>2019Registered nursesYukonOther places of work</t>
  </si>
  <si>
    <t>2019Registered nursesYukonUnknown places of work</t>
  </si>
  <si>
    <t>2019Registered psychiatric nursesAlbertaAll places of work</t>
  </si>
  <si>
    <t>2019Registered psychiatric nursesAlberta</t>
  </si>
  <si>
    <t>2019Registered psychiatric nursesAlbertaCommunity health</t>
  </si>
  <si>
    <t>2019Registered psychiatric nursesAlbertaHospital</t>
  </si>
  <si>
    <t>2019Registered psychiatric nursesAlbertaNursing home/long-term care</t>
  </si>
  <si>
    <t>2019Registered psychiatric nursesAlbertaOther places of work</t>
  </si>
  <si>
    <t>2019Registered psychiatric nursesAlbertaUnknown places of work</t>
  </si>
  <si>
    <t>2019Registered psychiatric nursesBritish ColumbiaAll places of work</t>
  </si>
  <si>
    <t>2019Registered psychiatric nursesBritish Columbia</t>
  </si>
  <si>
    <t>2019Registered psychiatric nursesBritish ColumbiaCommunity health</t>
  </si>
  <si>
    <t>2019Registered psychiatric nursesBritish ColumbiaHospital</t>
  </si>
  <si>
    <t>2019Registered psychiatric nursesBritish ColumbiaNursing home/long-term care</t>
  </si>
  <si>
    <t>2019Registered psychiatric nursesBritish ColumbiaOther places of work</t>
  </si>
  <si>
    <t>2019Registered psychiatric nursesBritish ColumbiaUnknown places of work</t>
  </si>
  <si>
    <t>2019Registered psychiatric nursesManitobaAll places of work</t>
  </si>
  <si>
    <t>2019Registered psychiatric nursesManitoba</t>
  </si>
  <si>
    <t>2019Registered psychiatric nursesManitobaCommunity health</t>
  </si>
  <si>
    <t>2019Registered psychiatric nursesManitobaHospital</t>
  </si>
  <si>
    <t>2019Registered psychiatric nursesManitobaNursing home/long-term care</t>
  </si>
  <si>
    <t>2019Registered psychiatric nursesManitobaOther places of work</t>
  </si>
  <si>
    <t>2019Registered psychiatric nursesSaskatchewanAll places of work</t>
  </si>
  <si>
    <t>2019Registered psychiatric nursesSaskatchewan</t>
  </si>
  <si>
    <t>2019Registered psychiatric nursesSaskatchewanCommunity health</t>
  </si>
  <si>
    <t>2019Registered psychiatric nursesSaskatchewanHospital</t>
  </si>
  <si>
    <t>2019Registered psychiatric nursesSaskatchewanNursing home/long-term care</t>
  </si>
  <si>
    <t>2019Registered psychiatric nursesSaskatchewanOther places of work</t>
  </si>
  <si>
    <t>2019Registered psychiatric nursesSaskatchewanUnknown places of work</t>
  </si>
  <si>
    <t>2020Licensed practical nursesAlbertaAll places of work</t>
  </si>
  <si>
    <t>2020Licensed practical nursesAlberta</t>
  </si>
  <si>
    <t>2020Licensed practical nursesAlbertaCommunity health</t>
  </si>
  <si>
    <t>2020Licensed practical nursesAlbertaHospital</t>
  </si>
  <si>
    <t>2020Licensed practical nursesAlbertaNursing home/long-term care</t>
  </si>
  <si>
    <t>2020Licensed practical nursesAlbertaOther places of work</t>
  </si>
  <si>
    <t>2020Licensed practical nursesBritish ColumbiaAll places of work</t>
  </si>
  <si>
    <t>2020Licensed practical nursesBritish Columbia</t>
  </si>
  <si>
    <t>2020Licensed practical nursesBritish ColumbiaCommunity health</t>
  </si>
  <si>
    <t>2020Licensed practical nursesBritish ColumbiaHospital</t>
  </si>
  <si>
    <t>2020Licensed practical nursesBritish ColumbiaNursing home/long-term care</t>
  </si>
  <si>
    <t>2020Licensed practical nursesBritish ColumbiaOther places of work</t>
  </si>
  <si>
    <t>2020Licensed practical nursesBritish ColumbiaUnknown places of work</t>
  </si>
  <si>
    <t>2020Licensed practical nursesManitobaAll places of work</t>
  </si>
  <si>
    <t>2020Licensed practical nursesManitoba</t>
  </si>
  <si>
    <t>2020Licensed practical nursesManitobaCommunity health</t>
  </si>
  <si>
    <t>2020Licensed practical nursesManitobaHospital</t>
  </si>
  <si>
    <t>2020Licensed practical nursesManitobaNursing home/long-term care</t>
  </si>
  <si>
    <t>2020Licensed practical nursesManitobaOther places of work</t>
  </si>
  <si>
    <t>2020Licensed practical nursesManitobaUnknown places of work</t>
  </si>
  <si>
    <t>2020Licensed practical nursesNew BrunswickAll places of work</t>
  </si>
  <si>
    <t>2020Licensed practical nursesNew Brunswick</t>
  </si>
  <si>
    <t>2020Licensed practical nursesNew BrunswickCommunity health</t>
  </si>
  <si>
    <t>2020Licensed practical nursesNew BrunswickHospital</t>
  </si>
  <si>
    <t>2020Licensed practical nursesNew BrunswickNursing home/long-term care</t>
  </si>
  <si>
    <t>2020Licensed practical nursesNew BrunswickOther places of work</t>
  </si>
  <si>
    <t>2020Licensed practical nursesNewfoundland and LabradorAll places of work</t>
  </si>
  <si>
    <t>2020Licensed practical nursesNewfoundland and Labrador</t>
  </si>
  <si>
    <t>2020Licensed practical nursesNewfoundland and LabradorCommunity health</t>
  </si>
  <si>
    <t>2020Licensed practical nursesNewfoundland and LabradorHospital</t>
  </si>
  <si>
    <t>2020Licensed practical nursesNewfoundland and LabradorNursing home/long-term care</t>
  </si>
  <si>
    <t>2020Licensed practical nursesNewfoundland and LabradorOther places of work</t>
  </si>
  <si>
    <t>2020Licensed practical nursesNewfoundland and LabradorUnknown places of work</t>
  </si>
  <si>
    <t>2020Licensed practical nursesNorthwest TerritoriesAll places of work</t>
  </si>
  <si>
    <t>2020Licensed practical nursesNorthwest Territories</t>
  </si>
  <si>
    <t>2020Licensed practical nursesNorthwest TerritoriesCommunity health</t>
  </si>
  <si>
    <t>2020Licensed practical nursesNorthwest TerritoriesHospital</t>
  </si>
  <si>
    <t>2020Licensed practical nursesNorthwest TerritoriesNursing home/long-term care</t>
  </si>
  <si>
    <t>2020Licensed practical nursesNorthwest TerritoriesOther places of work</t>
  </si>
  <si>
    <t>2020Licensed practical nursesNova ScotiaAll places of work</t>
  </si>
  <si>
    <t>2020Licensed practical nursesNova Scotia</t>
  </si>
  <si>
    <t>2020Licensed practical nursesNova ScotiaCommunity health</t>
  </si>
  <si>
    <t>2020Licensed practical nursesNova ScotiaHospital</t>
  </si>
  <si>
    <t>2020Licensed practical nursesNova ScotiaNursing home/long-term care</t>
  </si>
  <si>
    <t>2020Licensed practical nursesNova ScotiaOther places of work</t>
  </si>
  <si>
    <t>2020Licensed practical nursesOntarioAll places of work</t>
  </si>
  <si>
    <t>2020Licensed practical nursesOntario</t>
  </si>
  <si>
    <t>2020Licensed practical nursesOntarioCommunity health</t>
  </si>
  <si>
    <t>2020Licensed practical nursesOntarioHospital</t>
  </si>
  <si>
    <t>2020Licensed practical nursesOntarioNursing home/long-term care</t>
  </si>
  <si>
    <t>2020Licensed practical nursesOntarioOther places of work</t>
  </si>
  <si>
    <t>2020Licensed practical nursesOntarioUnknown places of work</t>
  </si>
  <si>
    <t>2020Licensed practical nursesPrince Edward IslandAll places of work</t>
  </si>
  <si>
    <t>2020Licensed practical nursesPrince Edward Island</t>
  </si>
  <si>
    <t>2020Licensed practical nursesPrince Edward IslandCommunity health</t>
  </si>
  <si>
    <t>2020Licensed practical nursesPrince Edward IslandHospital</t>
  </si>
  <si>
    <t>2020Licensed practical nursesPrince Edward IslandNursing home/long-term care</t>
  </si>
  <si>
    <t>2020Licensed practical nursesPrince Edward IslandOther places of work</t>
  </si>
  <si>
    <t>2020Licensed practical nursesPrince Edward IslandUnknown places of work</t>
  </si>
  <si>
    <t>2020Licensed practical nursesQuebecAll places of work</t>
  </si>
  <si>
    <t>2020Licensed practical nursesQuebec</t>
  </si>
  <si>
    <t>2020Licensed practical nursesQuebecCommunity health</t>
  </si>
  <si>
    <t>2020Licensed practical nursesQuebecHospital</t>
  </si>
  <si>
    <t>2020Licensed practical nursesQuebecNursing home/long-term care</t>
  </si>
  <si>
    <t>2020Licensed practical nursesQuebecOther places of work</t>
  </si>
  <si>
    <t>2020Licensed practical nursesSaskatchewanAll places of work</t>
  </si>
  <si>
    <t>2020Licensed practical nursesSaskatchewan</t>
  </si>
  <si>
    <t>2020Licensed practical nursesSaskatchewanCommunity health</t>
  </si>
  <si>
    <t>2020Licensed practical nursesSaskatchewanHospital</t>
  </si>
  <si>
    <t>2020Licensed practical nursesSaskatchewanNursing home/long-term care</t>
  </si>
  <si>
    <t>2020Licensed practical nursesSaskatchewanOther places of work</t>
  </si>
  <si>
    <t>2020Licensed practical nursesSaskatchewanUnknown places of work</t>
  </si>
  <si>
    <t>2020Nurse practitionersAlbertaAll places of work</t>
  </si>
  <si>
    <t>2020Nurse practitionersAlberta</t>
  </si>
  <si>
    <t>2020Nurse practitionersAlbertaCommunity health</t>
  </si>
  <si>
    <t>2020Nurse practitionersAlbertaHospital</t>
  </si>
  <si>
    <t>2020Nurse practitionersAlbertaNursing home/long-term care</t>
  </si>
  <si>
    <t>2020Nurse practitionersAlbertaOther places of work</t>
  </si>
  <si>
    <t>2020Nurse practitionersBritish ColumbiaAll places of work</t>
  </si>
  <si>
    <t>2020Nurse practitionersBritish Columbia</t>
  </si>
  <si>
    <t>2020Nurse practitionersBritish ColumbiaCommunity health</t>
  </si>
  <si>
    <t>2020Nurse practitionersBritish ColumbiaHospital</t>
  </si>
  <si>
    <t>2020Nurse practitionersBritish ColumbiaNursing home/long-term care</t>
  </si>
  <si>
    <t>2020Nurse practitionersBritish ColumbiaOther places of work</t>
  </si>
  <si>
    <t>2020Nurse practitionersBritish ColumbiaUnknown places of work</t>
  </si>
  <si>
    <t>2020Nurse practitionersManitobaAll places of work</t>
  </si>
  <si>
    <t>2020Nurse practitionersManitoba</t>
  </si>
  <si>
    <t>2020Nurse practitionersManitobaCommunity health</t>
  </si>
  <si>
    <t>2020Nurse practitionersManitobaHospital</t>
  </si>
  <si>
    <t>2020Nurse practitionersManitobaNursing home/long-term care</t>
  </si>
  <si>
    <t>2020Nurse practitionersManitobaOther places of work</t>
  </si>
  <si>
    <t>2020Nurse practitionersNew BrunswickAll places of work</t>
  </si>
  <si>
    <t>2020Nurse practitionersNew Brunswick</t>
  </si>
  <si>
    <t>2020Nurse practitionersNew BrunswickCommunity health</t>
  </si>
  <si>
    <t>2020Nurse practitionersNew BrunswickHospital</t>
  </si>
  <si>
    <t>2020Nurse practitionersNew BrunswickNursing home/long-term care</t>
  </si>
  <si>
    <t>2020Nurse practitionersNew BrunswickOther places of work</t>
  </si>
  <si>
    <t>2020Nurse practitionersNewfoundland and LabradorAll places of work</t>
  </si>
  <si>
    <t>2020Nurse practitionersNewfoundland and Labrador</t>
  </si>
  <si>
    <t>2020Nurse practitionersNewfoundland and LabradorCommunity health</t>
  </si>
  <si>
    <t>2020Nurse practitionersNewfoundland and LabradorHospital</t>
  </si>
  <si>
    <t>2020Nurse practitionersNewfoundland and LabradorNursing home/long-term care</t>
  </si>
  <si>
    <t>2020Nurse practitionersNewfoundland and LabradorOther places of work</t>
  </si>
  <si>
    <t>2020Nurse practitionersNorthwest Territories/NunavutAll places of work</t>
  </si>
  <si>
    <t>2020Nurse practitionersNorthwest Territories/Nunavut</t>
  </si>
  <si>
    <t>2020Nurse practitionersNorthwest Territories/NunavutCommunity health</t>
  </si>
  <si>
    <t>2020Nurse practitionersNorthwest Territories/NunavutHospital</t>
  </si>
  <si>
    <t>2020Nurse practitionersNorthwest Territories/NunavutOther places of work</t>
  </si>
  <si>
    <t>2020Nurse practitionersNorthwest Territories/NunavutUnknown places of work</t>
  </si>
  <si>
    <t>2020Nurse practitionersNova ScotiaAll places of work</t>
  </si>
  <si>
    <t>2020Nurse practitionersNova Scotia</t>
  </si>
  <si>
    <t>2020Nurse practitionersNova ScotiaCommunity health</t>
  </si>
  <si>
    <t>2020Nurse practitionersNova ScotiaHospital</t>
  </si>
  <si>
    <t>2020Nurse practitionersNova ScotiaNursing home/long-term care</t>
  </si>
  <si>
    <t>2020Nurse practitionersNova ScotiaOther places of work</t>
  </si>
  <si>
    <t>2020Nurse practitionersOntarioAll places of work</t>
  </si>
  <si>
    <t>2020Nurse practitionersOntario</t>
  </si>
  <si>
    <t>2020Nurse practitionersOntarioCommunity health</t>
  </si>
  <si>
    <t>2020Nurse practitionersOntarioHospital</t>
  </si>
  <si>
    <t>2020Nurse practitionersOntarioNursing home/long-term care</t>
  </si>
  <si>
    <t>2020Nurse practitionersOntarioOther places of work</t>
  </si>
  <si>
    <t>2020Nurse practitionersPrince Edward IslandAll places of work</t>
  </si>
  <si>
    <t>2020Nurse practitionersPrince Edward Island</t>
  </si>
  <si>
    <t>2020Nurse practitionersPrince Edward IslandCommunity health</t>
  </si>
  <si>
    <t>2020Nurse practitionersPrince Edward IslandHospital</t>
  </si>
  <si>
    <t>2020Nurse practitionersPrince Edward IslandNursing home/long-term care</t>
  </si>
  <si>
    <t>2020Nurse practitionersPrince Edward IslandOther places of work</t>
  </si>
  <si>
    <t>2020Nurse practitionersQuebecAll places of work</t>
  </si>
  <si>
    <t>2020Nurse practitionersQuebec</t>
  </si>
  <si>
    <t>2020Nurse practitionersQuebecCommunity health</t>
  </si>
  <si>
    <t>2020Nurse practitionersQuebecHospital</t>
  </si>
  <si>
    <t>2020Nurse practitionersQuebecNursing home/long-term care</t>
  </si>
  <si>
    <t>2020Nurse practitionersQuebecOther places of work</t>
  </si>
  <si>
    <t>2020Nurse practitionersSaskatchewanAll places of work</t>
  </si>
  <si>
    <t>2020Nurse practitionersSaskatchewan</t>
  </si>
  <si>
    <t>2020Nurse practitionersSaskatchewanCommunity health</t>
  </si>
  <si>
    <t>2020Nurse practitionersSaskatchewanHospital</t>
  </si>
  <si>
    <t>2020Nurse practitionersSaskatchewanNursing home/long-term care</t>
  </si>
  <si>
    <t>2020Nurse practitionersSaskatchewanOther places of work</t>
  </si>
  <si>
    <t>2020Nurse practitionersSaskatchewanUnknown places of work</t>
  </si>
  <si>
    <t>2020Nurse practitionersYukonAll places of work</t>
  </si>
  <si>
    <t>2020Nurse practitionersYukon</t>
  </si>
  <si>
    <t>2020Nurse practitionersYukonCommunity health</t>
  </si>
  <si>
    <t>2020Nurse practitionersYukonHospital</t>
  </si>
  <si>
    <t>2020Nurse practitionersYukonOther places of work</t>
  </si>
  <si>
    <t>2020Registered nursesAlbertaAll places of work</t>
  </si>
  <si>
    <t>2020Registered nursesAlberta</t>
  </si>
  <si>
    <t>2020Registered nursesAlbertaCommunity health</t>
  </si>
  <si>
    <t>2020Registered nursesAlbertaHospital</t>
  </si>
  <si>
    <t>2020Registered nursesAlbertaNursing home/long-term care</t>
  </si>
  <si>
    <t>2020Registered nursesAlbertaOther places of work</t>
  </si>
  <si>
    <t>2020Registered nursesBritish ColumbiaAll places of work</t>
  </si>
  <si>
    <t>2020Registered nursesBritish Columbia</t>
  </si>
  <si>
    <t>2020Registered nursesBritish ColumbiaCommunity health</t>
  </si>
  <si>
    <t>2020Registered nursesBritish ColumbiaHospital</t>
  </si>
  <si>
    <t>2020Registered nursesBritish ColumbiaNursing home/long-term care</t>
  </si>
  <si>
    <t>2020Registered nursesBritish ColumbiaOther places of work</t>
  </si>
  <si>
    <t>2020Registered nursesBritish ColumbiaUnknown places of work</t>
  </si>
  <si>
    <t>2020Registered nursesManitobaAll places of work</t>
  </si>
  <si>
    <t>2020Registered nursesManitoba</t>
  </si>
  <si>
    <t>2020Registered nursesManitobaCommunity health</t>
  </si>
  <si>
    <t>2020Registered nursesManitobaHospital</t>
  </si>
  <si>
    <t>2020Registered nursesManitobaNursing home/long-term care</t>
  </si>
  <si>
    <t>2020Registered nursesManitobaOther places of work</t>
  </si>
  <si>
    <t>2020Registered nursesNew BrunswickAll places of work</t>
  </si>
  <si>
    <t>2020Registered nursesNew Brunswick</t>
  </si>
  <si>
    <t>2020Registered nursesNew BrunswickCommunity health</t>
  </si>
  <si>
    <t>2020Registered nursesNew BrunswickHospital</t>
  </si>
  <si>
    <t>2020Registered nursesNew BrunswickNursing home/long-term care</t>
  </si>
  <si>
    <t>2020Registered nursesNew BrunswickOther places of work</t>
  </si>
  <si>
    <t>2020Registered nursesNewfoundland and LabradorAll places of work</t>
  </si>
  <si>
    <t>2020Registered nursesNewfoundland and Labrador</t>
  </si>
  <si>
    <t>2020Registered nursesNewfoundland and LabradorCommunity health</t>
  </si>
  <si>
    <t>2020Registered nursesNewfoundland and LabradorHospital</t>
  </si>
  <si>
    <t>2020Registered nursesNewfoundland and LabradorNursing home/long-term care</t>
  </si>
  <si>
    <t>2020Registered nursesNewfoundland and LabradorOther places of work</t>
  </si>
  <si>
    <t>2020Registered nursesNorthwest Territories/NunavutAll places of work</t>
  </si>
  <si>
    <t>2020Registered nursesNorthwest Territories/Nunavut</t>
  </si>
  <si>
    <t>2020Registered nursesNorthwest Territories/NunavutCommunity health</t>
  </si>
  <si>
    <t>2020Registered nursesNorthwest Territories/NunavutHospital</t>
  </si>
  <si>
    <t>2020Registered nursesNorthwest Territories/NunavutNursing home/long-term care</t>
  </si>
  <si>
    <t>2020Registered nursesNorthwest Territories/NunavutOther places of work</t>
  </si>
  <si>
    <t>2020Registered nursesNorthwest Territories/NunavutUnknown places of work</t>
  </si>
  <si>
    <t>2020Registered nursesNova ScotiaAll places of work</t>
  </si>
  <si>
    <t>2020Registered nursesNova Scotia</t>
  </si>
  <si>
    <t>2020Registered nursesNova ScotiaCommunity health</t>
  </si>
  <si>
    <t>2020Registered nursesNova ScotiaHospital</t>
  </si>
  <si>
    <t>2020Registered nursesNova ScotiaNursing home/long-term care</t>
  </si>
  <si>
    <t>2020Registered nursesNova ScotiaOther places of work</t>
  </si>
  <si>
    <t>2020Registered nursesNova ScotiaUnknown places of work</t>
  </si>
  <si>
    <t>2020Registered nursesOntarioAll places of work</t>
  </si>
  <si>
    <t>2020Registered nursesOntario</t>
  </si>
  <si>
    <t>2020Registered nursesOntarioCommunity health</t>
  </si>
  <si>
    <t>2020Registered nursesOntarioHospital</t>
  </si>
  <si>
    <t>2020Registered nursesOntarioNursing home/long-term care</t>
  </si>
  <si>
    <t>2020Registered nursesOntarioOther places of work</t>
  </si>
  <si>
    <t>2020Registered nursesOntarioUnknown places of work</t>
  </si>
  <si>
    <t>2020Registered nursesPrince Edward IslandAll places of work</t>
  </si>
  <si>
    <t>2020Registered nursesPrince Edward Island</t>
  </si>
  <si>
    <t>2020Registered nursesPrince Edward IslandCommunity health</t>
  </si>
  <si>
    <t>2020Registered nursesPrince Edward IslandHospital</t>
  </si>
  <si>
    <t>2020Registered nursesPrince Edward IslandNursing home/long-term care</t>
  </si>
  <si>
    <t>2020Registered nursesPrince Edward IslandOther places of work</t>
  </si>
  <si>
    <t>2020Registered nursesQuebecAll places of work</t>
  </si>
  <si>
    <t>2020Registered nursesQuebec</t>
  </si>
  <si>
    <t>2020Registered nursesQuebecCommunity health</t>
  </si>
  <si>
    <t>2020Registered nursesQuebecHospital</t>
  </si>
  <si>
    <t>2020Registered nursesQuebecNursing home/long-term care</t>
  </si>
  <si>
    <t>2020Registered nursesQuebecOther places of work</t>
  </si>
  <si>
    <t>2020Registered nursesSaskatchewanAll places of work</t>
  </si>
  <si>
    <t>2020Registered nursesSaskatchewan</t>
  </si>
  <si>
    <t>2020Registered nursesSaskatchewanCommunity health</t>
  </si>
  <si>
    <t>2020Registered nursesSaskatchewanHospital</t>
  </si>
  <si>
    <t>2020Registered nursesSaskatchewanNursing home/long-term care</t>
  </si>
  <si>
    <t>2020Registered nursesSaskatchewanOther places of work</t>
  </si>
  <si>
    <t>2020Registered nursesSaskatchewanUnknown places of work</t>
  </si>
  <si>
    <t>2020Registered nursesYukonAll places of work</t>
  </si>
  <si>
    <t>2020Registered nursesYukon</t>
  </si>
  <si>
    <t>2020Registered nursesYukonCommunity health</t>
  </si>
  <si>
    <t>2020Registered nursesYukonHospital</t>
  </si>
  <si>
    <t>2020Registered nursesYukonNursing home/long-term care</t>
  </si>
  <si>
    <t>2020Registered nursesYukonOther places of work</t>
  </si>
  <si>
    <t>2020Registered nursesYukonUnknown places of work</t>
  </si>
  <si>
    <t>2020Registered psychiatric nursesAlbertaAll places of work</t>
  </si>
  <si>
    <t>2020Registered psychiatric nursesAlberta</t>
  </si>
  <si>
    <t>2020Registered psychiatric nursesAlbertaCommunity health</t>
  </si>
  <si>
    <t>2020Registered psychiatric nursesAlbertaHospital</t>
  </si>
  <si>
    <t>2020Registered psychiatric nursesAlbertaNursing home/long-term care</t>
  </si>
  <si>
    <t>2020Registered psychiatric nursesAlbertaOther places of work</t>
  </si>
  <si>
    <t>2020Registered psychiatric nursesAlbertaUnknown places of work</t>
  </si>
  <si>
    <t>2020Registered psychiatric nursesBritish ColumbiaAll places of work</t>
  </si>
  <si>
    <t>2020Registered psychiatric nursesBritish Columbia</t>
  </si>
  <si>
    <t>2020Registered psychiatric nursesBritish ColumbiaCommunity health</t>
  </si>
  <si>
    <t>2020Registered psychiatric nursesBritish ColumbiaHospital</t>
  </si>
  <si>
    <t>2020Registered psychiatric nursesBritish ColumbiaNursing home/long-term care</t>
  </si>
  <si>
    <t>2020Registered psychiatric nursesBritish ColumbiaOther places of work</t>
  </si>
  <si>
    <t>2020Registered psychiatric nursesBritish ColumbiaUnknown places of work</t>
  </si>
  <si>
    <t>2020Registered psychiatric nursesManitobaAll places of work</t>
  </si>
  <si>
    <t>2020Registered psychiatric nursesManitoba</t>
  </si>
  <si>
    <t>2020Registered psychiatric nursesManitobaCommunity health</t>
  </si>
  <si>
    <t>2020Registered psychiatric nursesManitobaHospital</t>
  </si>
  <si>
    <t>2020Registered psychiatric nursesManitobaNursing home/long-term care</t>
  </si>
  <si>
    <t>2020Registered psychiatric nursesManitobaOther places of work</t>
  </si>
  <si>
    <t>2020Registered psychiatric nursesSaskatchewanAll places of work</t>
  </si>
  <si>
    <t>2020Registered psychiatric nursesSaskatchewan</t>
  </si>
  <si>
    <t>2020Registered psychiatric nursesSaskatchewanCommunity health</t>
  </si>
  <si>
    <t>2020Registered psychiatric nursesSaskatchewanHospital</t>
  </si>
  <si>
    <t>2020Registered psychiatric nursesSaskatchewanNursing home/long-term care</t>
  </si>
  <si>
    <t>2020Registered psychiatric nursesSaskatchewanOther places of work</t>
  </si>
  <si>
    <t>2020Registered psychiatric nursesSaskatchewanUnknown places of work</t>
  </si>
  <si>
    <t>2021Licensed practical nursesAlbertaAll places of work</t>
  </si>
  <si>
    <t>2021Licensed practical nursesAlberta</t>
  </si>
  <si>
    <t>2021Licensed practical nursesAlbertaCommunity health</t>
  </si>
  <si>
    <t>2021Licensed practical nursesAlbertaHospital</t>
  </si>
  <si>
    <t>2021Licensed practical nursesAlbertaNursing home/long-term care</t>
  </si>
  <si>
    <t>2021Licensed practical nursesAlbertaOther places of work</t>
  </si>
  <si>
    <t>2021Licensed practical nursesBritish ColumbiaAll places of work</t>
  </si>
  <si>
    <t>2021Licensed practical nursesBritish Columbia</t>
  </si>
  <si>
    <t>2021Licensed practical nursesBritish ColumbiaCommunity health</t>
  </si>
  <si>
    <t>2021Licensed practical nursesBritish ColumbiaHospital</t>
  </si>
  <si>
    <t>2021Licensed practical nursesBritish ColumbiaNursing home/long-term care</t>
  </si>
  <si>
    <t>2021Licensed practical nursesBritish ColumbiaOther places of work</t>
  </si>
  <si>
    <t>2021Licensed practical nursesBritish ColumbiaUnknown places of work</t>
  </si>
  <si>
    <t>2021Licensed practical nursesManitobaAll places of work</t>
  </si>
  <si>
    <t>2021Licensed practical nursesManitoba</t>
  </si>
  <si>
    <t>2021Licensed practical nursesManitobaCommunity health</t>
  </si>
  <si>
    <t>2021Licensed practical nursesManitobaHospital</t>
  </si>
  <si>
    <t>2021Licensed practical nursesManitobaNursing home/long-term care</t>
  </si>
  <si>
    <t>2021Licensed practical nursesManitobaOther places of work</t>
  </si>
  <si>
    <t>2021Licensed practical nursesManitobaUnknown places of work</t>
  </si>
  <si>
    <t>2021Licensed practical nursesNew BrunswickAll places of work</t>
  </si>
  <si>
    <t>2021Licensed practical nursesNew Brunswick</t>
  </si>
  <si>
    <t>2021Licensed practical nursesNew BrunswickOther places of work</t>
  </si>
  <si>
    <t>2021Licensed practical nursesNew BrunswickUnknown places of work</t>
  </si>
  <si>
    <t>2021Licensed practical nursesNewfoundland and LabradorAll places of work</t>
  </si>
  <si>
    <t>2021Licensed practical nursesNewfoundland and Labrador</t>
  </si>
  <si>
    <t>2021Licensed practical nursesNewfoundland and LabradorCommunity health</t>
  </si>
  <si>
    <t>2021Licensed practical nursesNewfoundland and LabradorHospital</t>
  </si>
  <si>
    <t>2021Licensed practical nursesNewfoundland and LabradorNursing home/long-term care</t>
  </si>
  <si>
    <t>2021Licensed practical nursesNewfoundland and LabradorOther places of work</t>
  </si>
  <si>
    <t>2021Licensed practical nursesNewfoundland and LabradorUnknown places of work</t>
  </si>
  <si>
    <t>2021Licensed practical nursesNova ScotiaAll places of work</t>
  </si>
  <si>
    <t>2021Licensed practical nursesNova Scotia</t>
  </si>
  <si>
    <t>2021Licensed practical nursesNova ScotiaCommunity health</t>
  </si>
  <si>
    <t>2021Licensed practical nursesNova ScotiaHospital</t>
  </si>
  <si>
    <t>2021Licensed practical nursesNova ScotiaNursing home/long-term care</t>
  </si>
  <si>
    <t>2021Licensed practical nursesNova ScotiaOther places of work</t>
  </si>
  <si>
    <t>2021Licensed practical nursesNova ScotiaUnknown places of work</t>
  </si>
  <si>
    <t>2021Licensed practical nursesOntarioAll places of work</t>
  </si>
  <si>
    <t>2021Licensed practical nursesOntario</t>
  </si>
  <si>
    <t>2021Licensed practical nursesOntarioCommunity health</t>
  </si>
  <si>
    <t>2021Licensed practical nursesOntarioHospital</t>
  </si>
  <si>
    <t>2021Licensed practical nursesOntarioNursing home/long-term care</t>
  </si>
  <si>
    <t>2021Licensed practical nursesOntarioOther places of work</t>
  </si>
  <si>
    <t>2021Licensed practical nursesOntarioUnknown places of work</t>
  </si>
  <si>
    <t>2021Licensed practical nursesPrince Edward IslandAll places of work</t>
  </si>
  <si>
    <t>2021Licensed practical nursesPrince Edward Island</t>
  </si>
  <si>
    <t>2021Licensed practical nursesPrince Edward IslandCommunity health</t>
  </si>
  <si>
    <t>2021Licensed practical nursesPrince Edward IslandHospital</t>
  </si>
  <si>
    <t>2021Licensed practical nursesPrince Edward IslandNursing home/long-term care</t>
  </si>
  <si>
    <t>2021Licensed practical nursesPrince Edward IslandOther places of work</t>
  </si>
  <si>
    <t>2021Licensed practical nursesQuebecAll places of work</t>
  </si>
  <si>
    <t>2021Licensed practical nursesQuebec</t>
  </si>
  <si>
    <t>2021Licensed practical nursesQuebecCommunity health</t>
  </si>
  <si>
    <t>2021Licensed practical nursesQuebecHospital</t>
  </si>
  <si>
    <t>2021Licensed practical nursesQuebecNursing home/long-term care</t>
  </si>
  <si>
    <t>2021Licensed practical nursesQuebecOther places of work</t>
  </si>
  <si>
    <t>2021Licensed practical nursesSaskatchewanAll places of work</t>
  </si>
  <si>
    <t>2021Licensed practical nursesSaskatchewan</t>
  </si>
  <si>
    <t>2021Licensed practical nursesSaskatchewanCommunity health</t>
  </si>
  <si>
    <t>2021Licensed practical nursesSaskatchewanHospital</t>
  </si>
  <si>
    <t>2021Licensed practical nursesSaskatchewanNursing home/long-term care</t>
  </si>
  <si>
    <t>2021Licensed practical nursesSaskatchewanOther places of work</t>
  </si>
  <si>
    <t>2021Licensed practical nursesSaskatchewanUnknown places of work</t>
  </si>
  <si>
    <t>2021Nurse practitionersAlbertaAll places of work</t>
  </si>
  <si>
    <t>2021Nurse practitionersAlberta</t>
  </si>
  <si>
    <t>2021Nurse practitionersAlbertaCommunity health</t>
  </si>
  <si>
    <t>2021Nurse practitionersAlbertaHospital</t>
  </si>
  <si>
    <t>2021Nurse practitionersAlbertaNursing home/long-term care</t>
  </si>
  <si>
    <t>2021Nurse practitionersAlbertaOther places of work</t>
  </si>
  <si>
    <t>2021Nurse practitionersBritish ColumbiaAll places of work</t>
  </si>
  <si>
    <t>2021Nurse practitionersBritish Columbia</t>
  </si>
  <si>
    <t>2021Nurse practitionersBritish ColumbiaCommunity health</t>
  </si>
  <si>
    <t>2021Nurse practitionersBritish ColumbiaHospital</t>
  </si>
  <si>
    <t>2021Nurse practitionersBritish ColumbiaNursing home/long-term care</t>
  </si>
  <si>
    <t>2021Nurse practitionersBritish ColumbiaOther places of work</t>
  </si>
  <si>
    <t>2021Nurse practitionersBritish ColumbiaUnknown places of work</t>
  </si>
  <si>
    <t>2021Nurse practitionersNew BrunswickAll places of work</t>
  </si>
  <si>
    <t>2021Nurse practitionersNew Brunswick</t>
  </si>
  <si>
    <t>2021Nurse practitionersNew BrunswickCommunity health</t>
  </si>
  <si>
    <t>2021Nurse practitionersNew BrunswickHospital</t>
  </si>
  <si>
    <t>2021Nurse practitionersNew BrunswickNursing home/long-term care</t>
  </si>
  <si>
    <t>2021Nurse practitionersNew BrunswickOther places of work</t>
  </si>
  <si>
    <t>2021Nurse practitionersNewfoundland and LabradorAll places of work</t>
  </si>
  <si>
    <t>2021Nurse practitionersNewfoundland and Labrador</t>
  </si>
  <si>
    <t>2021Nurse practitionersNewfoundland and LabradorCommunity health</t>
  </si>
  <si>
    <t>2021Nurse practitionersNewfoundland and LabradorHospital</t>
  </si>
  <si>
    <t>2021Nurse practitionersNewfoundland and LabradorNursing home/long-term care</t>
  </si>
  <si>
    <t>2021Nurse practitionersNewfoundland and LabradorOther places of work</t>
  </si>
  <si>
    <t>2021Nurse practitionersNorthwest Territories/NunavutAll places of work</t>
  </si>
  <si>
    <t>2021Nurse practitionersNorthwest Territories/Nunavut</t>
  </si>
  <si>
    <t>2021Nurse practitionersNorthwest Territories/NunavutCommunity health</t>
  </si>
  <si>
    <t>2021Nurse practitionersNorthwest Territories/NunavutHospital</t>
  </si>
  <si>
    <t>2021Nurse practitionersNorthwest Territories/NunavutOther places of work</t>
  </si>
  <si>
    <t>2021Nurse practitionersNorthwest Territories/NunavutUnknown places of work</t>
  </si>
  <si>
    <t>2021Nurse practitionersNova ScotiaAll places of work</t>
  </si>
  <si>
    <t>2021Nurse practitionersNova Scotia</t>
  </si>
  <si>
    <t>2021Nurse practitionersNova ScotiaCommunity health</t>
  </si>
  <si>
    <t>2021Nurse practitionersNova ScotiaHospital</t>
  </si>
  <si>
    <t>2021Nurse practitionersNova ScotiaNursing home/long-term care</t>
  </si>
  <si>
    <t>2021Nurse practitionersNova ScotiaOther places of work</t>
  </si>
  <si>
    <t>2021Nurse practitionersOntarioAll places of work</t>
  </si>
  <si>
    <t>2021Nurse practitionersOntario</t>
  </si>
  <si>
    <t>2021Nurse practitionersOntarioCommunity health</t>
  </si>
  <si>
    <t>2021Nurse practitionersOntarioHospital</t>
  </si>
  <si>
    <t>2021Nurse practitionersOntarioNursing home/long-term care</t>
  </si>
  <si>
    <t>2021Nurse practitionersOntarioOther places of work</t>
  </si>
  <si>
    <t>2021Nurse practitionersQuebecAll places of work</t>
  </si>
  <si>
    <t>2021Nurse practitionersQuebec</t>
  </si>
  <si>
    <t>2021Nurse practitionersQuebecCommunity health</t>
  </si>
  <si>
    <t>2021Nurse practitionersQuebecHospital</t>
  </si>
  <si>
    <t>2021Nurse practitionersQuebecNursing home/long-term care</t>
  </si>
  <si>
    <t>2021Nurse practitionersQuebecOther places of work</t>
  </si>
  <si>
    <t>2021Nurse practitionersQuebecUnknown places of work</t>
  </si>
  <si>
    <t>2021Nurse practitionersSaskatchewanAll places of work</t>
  </si>
  <si>
    <t>2021Nurse practitionersSaskatchewan</t>
  </si>
  <si>
    <t>2021Nurse practitionersSaskatchewanCommunity health</t>
  </si>
  <si>
    <t>2021Nurse practitionersSaskatchewanHospital</t>
  </si>
  <si>
    <t>2021Nurse practitionersSaskatchewanNursing home/long-term care</t>
  </si>
  <si>
    <t>2021Nurse practitionersSaskatchewanOther places of work</t>
  </si>
  <si>
    <t>2021Nurse practitionersSaskatchewanUnknown places of work</t>
  </si>
  <si>
    <t>2021Nurse practitionersYukonAll places of work</t>
  </si>
  <si>
    <t>2021Nurse practitionersYukon</t>
  </si>
  <si>
    <t>2021Nurse practitionersYukonCommunity health</t>
  </si>
  <si>
    <t>2021Nurse practitionersYukonHospital</t>
  </si>
  <si>
    <t>2021Nurse practitionersYukonNursing home/long-term care</t>
  </si>
  <si>
    <t>2021Nurse practitionersYukonOther places of work</t>
  </si>
  <si>
    <t>2021Registered nursesAlbertaAll places of work</t>
  </si>
  <si>
    <t>2021Registered nursesAlberta</t>
  </si>
  <si>
    <t>2021Registered nursesAlbertaCommunity health</t>
  </si>
  <si>
    <t>2021Registered nursesAlbertaHospital</t>
  </si>
  <si>
    <t>2021Registered nursesAlbertaNursing home/long-term care</t>
  </si>
  <si>
    <t>2021Registered nursesAlbertaOther places of work</t>
  </si>
  <si>
    <t>2021Registered nursesAlbertaUnknown places of work</t>
  </si>
  <si>
    <t>2021Registered nursesBritish ColumbiaAll places of work</t>
  </si>
  <si>
    <t>2021Registered nursesBritish Columbia</t>
  </si>
  <si>
    <t>2021Registered nursesBritish ColumbiaCommunity health</t>
  </si>
  <si>
    <t>2021Registered nursesBritish ColumbiaHospital</t>
  </si>
  <si>
    <t>2021Registered nursesBritish ColumbiaNursing home/long-term care</t>
  </si>
  <si>
    <t>2021Registered nursesBritish ColumbiaOther places of work</t>
  </si>
  <si>
    <t>2021Registered nursesBritish ColumbiaUnknown places of work</t>
  </si>
  <si>
    <t>2021Registered nursesNew BrunswickAll places of work</t>
  </si>
  <si>
    <t>2021Registered nursesNew Brunswick</t>
  </si>
  <si>
    <t>2021Registered nursesNew BrunswickCommunity health</t>
  </si>
  <si>
    <t>2021Registered nursesNew BrunswickHospital</t>
  </si>
  <si>
    <t>2021Registered nursesNew BrunswickNursing home/long-term care</t>
  </si>
  <si>
    <t>2021Registered nursesNew BrunswickOther places of work</t>
  </si>
  <si>
    <t>2021Registered nursesNewfoundland and LabradorAll places of work</t>
  </si>
  <si>
    <t>2021Registered nursesNewfoundland and Labrador</t>
  </si>
  <si>
    <t>2021Registered nursesNewfoundland and LabradorCommunity health</t>
  </si>
  <si>
    <t>2021Registered nursesNewfoundland and LabradorHospital</t>
  </si>
  <si>
    <t>2021Registered nursesNewfoundland and LabradorNursing home/long-term care</t>
  </si>
  <si>
    <t>2021Registered nursesNewfoundland and LabradorOther places of work</t>
  </si>
  <si>
    <t>2021Registered nursesNorthwest Territories/NunavutAll places of work</t>
  </si>
  <si>
    <t>2021Registered nursesNorthwest Territories/Nunavut</t>
  </si>
  <si>
    <t>2021Registered nursesNorthwest Territories/NunavutCommunity health</t>
  </si>
  <si>
    <t>2021Registered nursesNorthwest Territories/NunavutHospital</t>
  </si>
  <si>
    <t>2021Registered nursesNorthwest Territories/NunavutNursing home/long-term care</t>
  </si>
  <si>
    <t>2021Registered nursesNorthwest Territories/NunavutOther places of work</t>
  </si>
  <si>
    <t>2021Registered nursesNorthwest Territories/NunavutUnknown places of work</t>
  </si>
  <si>
    <t>2021Registered nursesNova ScotiaAll places of work</t>
  </si>
  <si>
    <t>2021Registered nursesNova Scotia</t>
  </si>
  <si>
    <t>2021Registered nursesNova ScotiaCommunity health</t>
  </si>
  <si>
    <t>2021Registered nursesNova ScotiaHospital</t>
  </si>
  <si>
    <t>2021Registered nursesNova ScotiaNursing home/long-term care</t>
  </si>
  <si>
    <t>2021Registered nursesNova ScotiaOther places of work</t>
  </si>
  <si>
    <t>2021Registered nursesNova ScotiaUnknown places of work</t>
  </si>
  <si>
    <t>2021Registered nursesOntarioAll places of work</t>
  </si>
  <si>
    <t>2021Registered nursesOntario</t>
  </si>
  <si>
    <t>2021Registered nursesOntarioCommunity health</t>
  </si>
  <si>
    <t>2021Registered nursesOntarioHospital</t>
  </si>
  <si>
    <t>2021Registered nursesOntarioNursing home/long-term care</t>
  </si>
  <si>
    <t>2021Registered nursesOntarioOther places of work</t>
  </si>
  <si>
    <t>2021Registered nursesOntarioUnknown places of work</t>
  </si>
  <si>
    <t>2021Registered nursesQuebecAll places of work</t>
  </si>
  <si>
    <t>2021Registered nursesQuebec</t>
  </si>
  <si>
    <t>2021Registered nursesQuebecCommunity health</t>
  </si>
  <si>
    <t>2021Registered nursesQuebecHospital</t>
  </si>
  <si>
    <t>2021Registered nursesQuebecNursing home/long-term care</t>
  </si>
  <si>
    <t>2021Registered nursesQuebecOther places of work</t>
  </si>
  <si>
    <t>2021Registered nursesQuebecUnknown places of work</t>
  </si>
  <si>
    <t>2021Registered nursesSaskatchewanAll places of work</t>
  </si>
  <si>
    <t>2021Registered nursesSaskatchewan</t>
  </si>
  <si>
    <t>2021Registered nursesSaskatchewanCommunity health</t>
  </si>
  <si>
    <t>2021Registered nursesSaskatchewanHospital</t>
  </si>
  <si>
    <t>2021Registered nursesSaskatchewanNursing home/long-term care</t>
  </si>
  <si>
    <t>2021Registered nursesSaskatchewanOther places of work</t>
  </si>
  <si>
    <t>2021Registered nursesSaskatchewanUnknown places of work</t>
  </si>
  <si>
    <t>2021Registered nursesYukonAll places of work</t>
  </si>
  <si>
    <t>2021Registered nursesYukon</t>
  </si>
  <si>
    <t>2021Registered nursesYukonCommunity health</t>
  </si>
  <si>
    <t>2021Registered nursesYukonHospital</t>
  </si>
  <si>
    <t>2021Registered nursesYukonNursing home/long-term care</t>
  </si>
  <si>
    <t>2021Registered nursesYukonOther places of work</t>
  </si>
  <si>
    <t>2021Registered nursesYukonUnknown places of work</t>
  </si>
  <si>
    <t>2021Registered psychiatric nursesAlbertaAll places of work</t>
  </si>
  <si>
    <t>2021Registered psychiatric nursesAlberta</t>
  </si>
  <si>
    <t>2021Registered psychiatric nursesAlbertaCommunity health</t>
  </si>
  <si>
    <t>2021Registered psychiatric nursesAlbertaHospital</t>
  </si>
  <si>
    <t>2021Registered psychiatric nursesAlbertaNursing home/long-term care</t>
  </si>
  <si>
    <t>2021Registered psychiatric nursesAlbertaOther places of work</t>
  </si>
  <si>
    <t>2021Registered psychiatric nursesBritish ColumbiaAll places of work</t>
  </si>
  <si>
    <t>2021Registered psychiatric nursesBritish Columbia</t>
  </si>
  <si>
    <t>2021Registered psychiatric nursesBritish ColumbiaCommunity health</t>
  </si>
  <si>
    <t>2021Registered psychiatric nursesBritish ColumbiaHospital</t>
  </si>
  <si>
    <t>2021Registered psychiatric nursesBritish ColumbiaNursing home/long-term care</t>
  </si>
  <si>
    <t>2021Registered psychiatric nursesBritish ColumbiaOther places of work</t>
  </si>
  <si>
    <t>2021Registered psychiatric nursesBritish ColumbiaUnknown places of work</t>
  </si>
  <si>
    <t>2021Registered psychiatric nursesManitobaAll places of work</t>
  </si>
  <si>
    <t>2021Registered psychiatric nursesManitoba</t>
  </si>
  <si>
    <t>2021Registered psychiatric nursesManitobaCommunity health</t>
  </si>
  <si>
    <t>2021Registered psychiatric nursesManitobaHospital</t>
  </si>
  <si>
    <t>2021Registered psychiatric nursesManitobaNursing home/long-term care</t>
  </si>
  <si>
    <t>2021Registered psychiatric nursesManitobaOther places of work</t>
  </si>
  <si>
    <t>2021Registered psychiatric nursesManitobaUnknown places of work</t>
  </si>
  <si>
    <t>2021Registered psychiatric nursesSaskatchewanAll places of work</t>
  </si>
  <si>
    <t>2021Registered psychiatric nursesSaskatchewan</t>
  </si>
  <si>
    <t>2021Registered psychiatric nursesSaskatchewanCommunity health</t>
  </si>
  <si>
    <t>2021Registered psychiatric nursesSaskatchewanHospital</t>
  </si>
  <si>
    <t>2021Registered psychiatric nursesSaskatchewanNursing home/long-term care</t>
  </si>
  <si>
    <t>2021Registered psychiatric nursesSaskatchewanOther places of work</t>
  </si>
  <si>
    <t>2021Registered psychiatric nursesSaskatchewanUnknown places of work</t>
  </si>
  <si>
    <t>2022Licensed practical nursesAlbertaAll places of work</t>
  </si>
  <si>
    <t>2022Licensed practical nursesAlberta</t>
  </si>
  <si>
    <t>2022Licensed practical nursesAlbertaCommunity health</t>
  </si>
  <si>
    <t>2022Licensed practical nursesAlbertaHospital</t>
  </si>
  <si>
    <t>2022Licensed practical nursesAlbertaNursing home/long-term care</t>
  </si>
  <si>
    <t>2022Licensed practical nursesAlbertaOther places of work</t>
  </si>
  <si>
    <t>2022Licensed practical nursesBritish ColumbiaAll places of work</t>
  </si>
  <si>
    <t>2022Licensed practical nursesBritish Columbia</t>
  </si>
  <si>
    <t>2022Licensed practical nursesBritish ColumbiaCommunity health</t>
  </si>
  <si>
    <t>2022Licensed practical nursesBritish ColumbiaHospital</t>
  </si>
  <si>
    <t>2022Licensed practical nursesBritish ColumbiaNursing home/long-term care</t>
  </si>
  <si>
    <t>2022Licensed practical nursesBritish ColumbiaOther places of work</t>
  </si>
  <si>
    <t>2022Licensed practical nursesBritish ColumbiaUnknown places of work</t>
  </si>
  <si>
    <t>2022Licensed practical nursesManitobaAll places of work</t>
  </si>
  <si>
    <t>2022Licensed practical nursesManitoba</t>
  </si>
  <si>
    <t>2022Licensed practical nursesManitobaCommunity health</t>
  </si>
  <si>
    <t>2022Licensed practical nursesManitobaHospital</t>
  </si>
  <si>
    <t>2022Licensed practical nursesManitobaNursing home/long-term care</t>
  </si>
  <si>
    <t>2022Licensed practical nursesManitobaOther places of work</t>
  </si>
  <si>
    <t>2022Licensed practical nursesManitobaUnknown places of work</t>
  </si>
  <si>
    <t>2022Licensed practical nursesNew BrunswickAll places of work</t>
  </si>
  <si>
    <t>2022Licensed practical nursesNew Brunswick</t>
  </si>
  <si>
    <t>2022Licensed practical nursesNew BrunswickCommunity health</t>
  </si>
  <si>
    <t>2022Licensed practical nursesNew BrunswickHospital</t>
  </si>
  <si>
    <t>2022Licensed practical nursesNew BrunswickNursing home/long-term care</t>
  </si>
  <si>
    <t>2022Licensed practical nursesNew BrunswickOther places of work</t>
  </si>
  <si>
    <t>2022Licensed practical nursesNew BrunswickUnknown places of work</t>
  </si>
  <si>
    <t>2022Licensed practical nursesNewfoundland and LabradorAll places of work</t>
  </si>
  <si>
    <t>2022Licensed practical nursesNewfoundland and Labrador</t>
  </si>
  <si>
    <t>2022Licensed practical nursesNewfoundland and LabradorCommunity health</t>
  </si>
  <si>
    <t>2022Licensed practical nursesNewfoundland and LabradorHospital</t>
  </si>
  <si>
    <t>2022Licensed practical nursesNewfoundland and LabradorNursing home/long-term care</t>
  </si>
  <si>
    <t>2022Licensed practical nursesNewfoundland and LabradorOther places of work</t>
  </si>
  <si>
    <t>2022Licensed practical nursesNorthwest TerritoriesAll places of work</t>
  </si>
  <si>
    <t>2022Licensed practical nursesNorthwest Territories</t>
  </si>
  <si>
    <t>2022Licensed practical nursesNorthwest TerritoriesCommunity health</t>
  </si>
  <si>
    <t>2022Licensed practical nursesNorthwest TerritoriesHospital</t>
  </si>
  <si>
    <t>2022Licensed practical nursesNorthwest TerritoriesNursing home/long-term care</t>
  </si>
  <si>
    <t>2022Licensed practical nursesNorthwest TerritoriesOther places of work</t>
  </si>
  <si>
    <t>2022Licensed practical nursesNorthwest TerritoriesUnknown places of work</t>
  </si>
  <si>
    <t>2022Licensed practical nursesNova ScotiaAll places of work</t>
  </si>
  <si>
    <t>2022Licensed practical nursesNova Scotia</t>
  </si>
  <si>
    <t>2022Licensed practical nursesNova ScotiaCommunity health</t>
  </si>
  <si>
    <t>2022Licensed practical nursesNova ScotiaHospital</t>
  </si>
  <si>
    <t>2022Licensed practical nursesNova ScotiaNursing home/long-term care</t>
  </si>
  <si>
    <t>2022Licensed practical nursesNova ScotiaOther places of work</t>
  </si>
  <si>
    <t>2022Licensed practical nursesNova ScotiaUnknown places of work</t>
  </si>
  <si>
    <t>2022Licensed practical nursesOntarioAll places of work</t>
  </si>
  <si>
    <t>2022Licensed practical nursesOntario</t>
  </si>
  <si>
    <t>2022Licensed practical nursesOntarioCommunity health</t>
  </si>
  <si>
    <t>2022Licensed practical nursesOntarioHospital</t>
  </si>
  <si>
    <t>2022Licensed practical nursesOntarioNursing home/long-term care</t>
  </si>
  <si>
    <t>2022Licensed practical nursesOntarioOther places of work</t>
  </si>
  <si>
    <t>2022Licensed practical nursesOntarioUnknown places of work</t>
  </si>
  <si>
    <t>2022Licensed practical nursesPrince Edward IslandAll places of work</t>
  </si>
  <si>
    <t>2022Licensed practical nursesPrince Edward Island</t>
  </si>
  <si>
    <t>2022Licensed practical nursesPrince Edward IslandCommunity health</t>
  </si>
  <si>
    <t>2022Licensed practical nursesPrince Edward IslandHospital</t>
  </si>
  <si>
    <t>2022Licensed practical nursesPrince Edward IslandNursing home/long-term care</t>
  </si>
  <si>
    <t>2022Licensed practical nursesPrince Edward IslandOther places of work</t>
  </si>
  <si>
    <t>2022Licensed practical nursesPrince Edward IslandUnknown places of work</t>
  </si>
  <si>
    <t>2022Licensed practical nursesQuebecAll places of work</t>
  </si>
  <si>
    <t>2022Licensed practical nursesQuebec</t>
  </si>
  <si>
    <t>2022Licensed practical nursesQuebecCommunity health</t>
  </si>
  <si>
    <t>2022Licensed practical nursesQuebecHospital</t>
  </si>
  <si>
    <t>2022Licensed practical nursesQuebecNursing home/long-term care</t>
  </si>
  <si>
    <t>2022Licensed practical nursesQuebecOther places of work</t>
  </si>
  <si>
    <t>2022Licensed practical nursesSaskatchewanAll places of work</t>
  </si>
  <si>
    <t>2022Licensed practical nursesSaskatchewan</t>
  </si>
  <si>
    <t>2022Licensed practical nursesSaskatchewanCommunity health</t>
  </si>
  <si>
    <t>2022Licensed practical nursesSaskatchewanHospital</t>
  </si>
  <si>
    <t>2022Licensed practical nursesSaskatchewanNursing home/long-term care</t>
  </si>
  <si>
    <t>2022Licensed practical nursesSaskatchewanOther places of work</t>
  </si>
  <si>
    <t>2022Nurse practitionersAlbertaAll places of work</t>
  </si>
  <si>
    <t>2022Nurse practitionersAlberta</t>
  </si>
  <si>
    <t>2022Nurse practitionersAlbertaCommunity health</t>
  </si>
  <si>
    <t>2022Nurse practitionersAlbertaHospital</t>
  </si>
  <si>
    <t>2022Nurse practitionersAlbertaNursing home/long-term care</t>
  </si>
  <si>
    <t>2022Nurse practitionersAlbertaOther places of work</t>
  </si>
  <si>
    <t>2022Nurse practitionersBritish ColumbiaAll places of work</t>
  </si>
  <si>
    <t>2022Nurse practitionersBritish Columbia</t>
  </si>
  <si>
    <t>2022Nurse practitionersBritish ColumbiaCommunity health</t>
  </si>
  <si>
    <t>2022Nurse practitionersBritish ColumbiaHospital</t>
  </si>
  <si>
    <t>2022Nurse practitionersBritish ColumbiaNursing home/long-term care</t>
  </si>
  <si>
    <t>2022Nurse practitionersBritish ColumbiaOther places of work</t>
  </si>
  <si>
    <t>2022Nurse practitionersBritish ColumbiaUnknown places of work</t>
  </si>
  <si>
    <t>2022Nurse practitionersNew BrunswickAll places of work</t>
  </si>
  <si>
    <t>2022Nurse practitionersNew Brunswick</t>
  </si>
  <si>
    <t>2022Nurse practitionersNew BrunswickCommunity health</t>
  </si>
  <si>
    <t>2022Nurse practitionersNew BrunswickHospital</t>
  </si>
  <si>
    <t>2022Nurse practitionersNew BrunswickNursing home/long-term care</t>
  </si>
  <si>
    <t>2022Nurse practitionersNew BrunswickOther places of work</t>
  </si>
  <si>
    <t>2022Nurse practitionersNewfoundland and LabradorAll places of work</t>
  </si>
  <si>
    <t>2022Nurse practitionersNewfoundland and Labrador</t>
  </si>
  <si>
    <t>2022Nurse practitionersNewfoundland and LabradorCommunity health</t>
  </si>
  <si>
    <t>2022Nurse practitionersNewfoundland and LabradorHospital</t>
  </si>
  <si>
    <t>2022Nurse practitionersNewfoundland and LabradorNursing home/long-term care</t>
  </si>
  <si>
    <t>2022Nurse practitionersNewfoundland and LabradorOther places of work</t>
  </si>
  <si>
    <t>2022Nurse practitionersNorthwest Territories/NunavutAll places of work</t>
  </si>
  <si>
    <t>2022Nurse practitionersNorthwest Territories/Nunavut</t>
  </si>
  <si>
    <t>2022Nurse practitionersNorthwest Territories/NunavutCommunity health</t>
  </si>
  <si>
    <t>2022Nurse practitionersNorthwest Territories/NunavutHospital</t>
  </si>
  <si>
    <t>2022Nurse practitionersNorthwest Territories/NunavutOther places of work</t>
  </si>
  <si>
    <t>2022Nurse practitionersNorthwest Territories/NunavutUnknown places of work</t>
  </si>
  <si>
    <t>2022Nurse practitionersNova ScotiaAll places of work</t>
  </si>
  <si>
    <t>2022Nurse practitionersNova Scotia</t>
  </si>
  <si>
    <t>2022Nurse practitionersNova ScotiaCommunity health</t>
  </si>
  <si>
    <t>2022Nurse practitionersNova ScotiaHospital</t>
  </si>
  <si>
    <t>2022Nurse practitionersNova ScotiaNursing home/long-term care</t>
  </si>
  <si>
    <t>2022Nurse practitionersNova ScotiaOther places of work</t>
  </si>
  <si>
    <t>2022Nurse practitionersOntarioAll places of work</t>
  </si>
  <si>
    <t>2022Nurse practitionersOntario</t>
  </si>
  <si>
    <t>2022Nurse practitionersOntarioCommunity health</t>
  </si>
  <si>
    <t>2022Nurse practitionersOntarioHospital</t>
  </si>
  <si>
    <t>2022Nurse practitionersOntarioNursing home/long-term care</t>
  </si>
  <si>
    <t>2022Nurse practitionersOntarioOther places of work</t>
  </si>
  <si>
    <t>2022Nurse practitionersPrince Edward IslandAll places of work</t>
  </si>
  <si>
    <t>2022Nurse practitionersPrince Edward Island</t>
  </si>
  <si>
    <t>2022Nurse practitionersPrince Edward IslandCommunity health</t>
  </si>
  <si>
    <t>2022Nurse practitionersPrince Edward IslandHospital</t>
  </si>
  <si>
    <t>2022Nurse practitionersPrince Edward IslandNursing home/long-term care</t>
  </si>
  <si>
    <t>2022Nurse practitionersPrince Edward IslandOther places of work</t>
  </si>
  <si>
    <t>2022Nurse practitionersQuebecAll places of work</t>
  </si>
  <si>
    <t>2022Nurse practitionersQuebec</t>
  </si>
  <si>
    <t>2022Nurse practitionersQuebecUnknown places of work</t>
  </si>
  <si>
    <t>2022Nurse practitionersSaskatchewanAll places of work</t>
  </si>
  <si>
    <t>2022Nurse practitionersSaskatchewan</t>
  </si>
  <si>
    <t>2022Nurse practitionersSaskatchewanCommunity health</t>
  </si>
  <si>
    <t>2022Nurse practitionersSaskatchewanHospital</t>
  </si>
  <si>
    <t>2022Nurse practitionersSaskatchewanNursing home/long-term care</t>
  </si>
  <si>
    <t>2022Nurse practitionersSaskatchewanOther places of work</t>
  </si>
  <si>
    <t>2022Nurse practitionersSaskatchewanUnknown places of work</t>
  </si>
  <si>
    <t>2022Nurse practitionersYukonAll places of work</t>
  </si>
  <si>
    <t>2022Nurse practitionersYukon</t>
  </si>
  <si>
    <t>2022Nurse practitionersYukonCommunity health</t>
  </si>
  <si>
    <t>2022Nurse practitionersYukonHospital</t>
  </si>
  <si>
    <t>2022Nurse practitionersYukonNursing home/long-term care</t>
  </si>
  <si>
    <t>2022Nurse practitionersYukonOther places of work</t>
  </si>
  <si>
    <t>2022Registered nursesAlbertaAll places of work</t>
  </si>
  <si>
    <t>2022Registered nursesAlberta</t>
  </si>
  <si>
    <t>2022Registered nursesAlbertaCommunity health</t>
  </si>
  <si>
    <t>2022Registered nursesAlbertaHospital</t>
  </si>
  <si>
    <t>2022Registered nursesAlbertaNursing home/long-term care</t>
  </si>
  <si>
    <t>2022Registered nursesAlbertaOther places of work</t>
  </si>
  <si>
    <t>2022Registered nursesAlbertaUnknown places of work</t>
  </si>
  <si>
    <t>2022Registered nursesBritish ColumbiaAll places of work</t>
  </si>
  <si>
    <t>2022Registered nursesBritish Columbia</t>
  </si>
  <si>
    <t>2022Registered nursesBritish ColumbiaCommunity health</t>
  </si>
  <si>
    <t>2022Registered nursesBritish ColumbiaHospital</t>
  </si>
  <si>
    <t>2022Registered nursesBritish ColumbiaNursing home/long-term care</t>
  </si>
  <si>
    <t>2022Registered nursesBritish ColumbiaOther places of work</t>
  </si>
  <si>
    <t>2022Registered nursesBritish ColumbiaUnknown places of work</t>
  </si>
  <si>
    <t>2022Registered nursesNew BrunswickAll places of work</t>
  </si>
  <si>
    <t>2022Registered nursesNew Brunswick</t>
  </si>
  <si>
    <t>2022Registered nursesNew BrunswickCommunity health</t>
  </si>
  <si>
    <t>2022Registered nursesNew BrunswickHospital</t>
  </si>
  <si>
    <t>2022Registered nursesNew BrunswickNursing home/long-term care</t>
  </si>
  <si>
    <t>2022Registered nursesNew BrunswickOther places of work</t>
  </si>
  <si>
    <t>2022Registered nursesNewfoundland and LabradorAll places of work</t>
  </si>
  <si>
    <t>2022Registered nursesNewfoundland and Labrador</t>
  </si>
  <si>
    <t>2022Registered nursesNewfoundland and LabradorCommunity health</t>
  </si>
  <si>
    <t>2022Registered nursesNewfoundland and LabradorHospital</t>
  </si>
  <si>
    <t>2022Registered nursesNewfoundland and LabradorNursing home/long-term care</t>
  </si>
  <si>
    <t>2022Registered nursesNewfoundland and LabradorOther places of work</t>
  </si>
  <si>
    <t>2022Registered nursesNorthwest Territories/NunavutAll places of work</t>
  </si>
  <si>
    <t>2022Registered nursesNorthwest Territories/Nunavut</t>
  </si>
  <si>
    <t>2022Registered nursesNorthwest Territories/NunavutCommunity health</t>
  </si>
  <si>
    <t>2022Registered nursesNorthwest Territories/NunavutHospital</t>
  </si>
  <si>
    <t>2022Registered nursesNorthwest Territories/NunavutNursing home/long-term care</t>
  </si>
  <si>
    <t>2022Registered nursesNorthwest Territories/NunavutOther places of work</t>
  </si>
  <si>
    <t>2022Registered nursesNorthwest Territories/NunavutUnknown places of work</t>
  </si>
  <si>
    <t>2022Registered nursesNova ScotiaAll places of work</t>
  </si>
  <si>
    <t>2022Registered nursesNova Scotia</t>
  </si>
  <si>
    <t>2022Registered nursesNova ScotiaCommunity health</t>
  </si>
  <si>
    <t>2022Registered nursesNova ScotiaHospital</t>
  </si>
  <si>
    <t>2022Registered nursesNova ScotiaNursing home/long-term care</t>
  </si>
  <si>
    <t>2022Registered nursesNova ScotiaOther places of work</t>
  </si>
  <si>
    <t>2022Registered nursesNova ScotiaUnknown places of work</t>
  </si>
  <si>
    <t>2022Registered nursesOntarioAll places of work</t>
  </si>
  <si>
    <t>2022Registered nursesOntario</t>
  </si>
  <si>
    <t>2022Registered nursesOntarioCommunity health</t>
  </si>
  <si>
    <t>2022Registered nursesOntarioHospital</t>
  </si>
  <si>
    <t>2022Registered nursesOntarioNursing home/long-term care</t>
  </si>
  <si>
    <t>2022Registered nursesOntarioOther places of work</t>
  </si>
  <si>
    <t>2022Registered nursesOntarioUnknown places of work</t>
  </si>
  <si>
    <t>2022Registered nursesQuebecAll places of work</t>
  </si>
  <si>
    <t>2022Registered nursesQuebec</t>
  </si>
  <si>
    <t>2022Registered nursesQuebecUnknown places of work</t>
  </si>
  <si>
    <t>2022Registered nursesSaskatchewanAll places of work</t>
  </si>
  <si>
    <t>2022Registered nursesSaskatchewan</t>
  </si>
  <si>
    <t>2022Registered nursesSaskatchewanCommunity health</t>
  </si>
  <si>
    <t>2022Registered nursesSaskatchewanHospital</t>
  </si>
  <si>
    <t>2022Registered nursesSaskatchewanNursing home/long-term care</t>
  </si>
  <si>
    <t>2022Registered nursesSaskatchewanOther places of work</t>
  </si>
  <si>
    <t>2022Registered nursesSaskatchewanUnknown places of work</t>
  </si>
  <si>
    <t>2022Registered nursesYukonAll places of work</t>
  </si>
  <si>
    <t>2022Registered nursesYukon</t>
  </si>
  <si>
    <t>2022Registered nursesYukonCommunity health</t>
  </si>
  <si>
    <t>2022Registered nursesYukonHospital</t>
  </si>
  <si>
    <t>2022Registered nursesYukonNursing home/long-term care</t>
  </si>
  <si>
    <t>2022Registered nursesYukonOther places of work</t>
  </si>
  <si>
    <t>2022Registered nursesYukonUnknown places of work</t>
  </si>
  <si>
    <t>2022Registered psychiatric nursesAlbertaAll places of work</t>
  </si>
  <si>
    <t>2022Registered psychiatric nursesAlberta</t>
  </si>
  <si>
    <t>2022Registered psychiatric nursesAlbertaCommunity health</t>
  </si>
  <si>
    <t>2022Registered psychiatric nursesAlbertaHospital</t>
  </si>
  <si>
    <t>2022Registered psychiatric nursesAlbertaNursing home/long-term care</t>
  </si>
  <si>
    <t>2022Registered psychiatric nursesAlbertaOther places of work</t>
  </si>
  <si>
    <t>2022Registered psychiatric nursesBritish ColumbiaAll places of work</t>
  </si>
  <si>
    <t>2022Registered psychiatric nursesBritish Columbia</t>
  </si>
  <si>
    <t>2022Registered psychiatric nursesBritish ColumbiaCommunity health</t>
  </si>
  <si>
    <t>2022Registered psychiatric nursesBritish ColumbiaHospital</t>
  </si>
  <si>
    <t>2022Registered psychiatric nursesBritish ColumbiaNursing home/long-term care</t>
  </si>
  <si>
    <t>2022Registered psychiatric nursesBritish ColumbiaOther places of work</t>
  </si>
  <si>
    <t>2022Registered psychiatric nursesBritish ColumbiaUnknown places of work</t>
  </si>
  <si>
    <t>2022Registered psychiatric nursesManitobaAll places of work</t>
  </si>
  <si>
    <t>2022Registered psychiatric nursesManitoba</t>
  </si>
  <si>
    <t>2022Registered psychiatric nursesManitobaCommunity health</t>
  </si>
  <si>
    <t>2022Registered psychiatric nursesManitobaHospital</t>
  </si>
  <si>
    <t>2022Registered psychiatric nursesManitobaNursing home/long-term care</t>
  </si>
  <si>
    <t>2022Registered psychiatric nursesManitobaOther places of work</t>
  </si>
  <si>
    <t>2022Registered psychiatric nursesManitobaUnknown places of work</t>
  </si>
  <si>
    <t>2022Registered psychiatric nursesSaskatchewanAll places of work</t>
  </si>
  <si>
    <t>2022Registered psychiatric nursesSaskatchewan</t>
  </si>
  <si>
    <t>2022Registered psychiatric nursesSaskatchewanCommunity health</t>
  </si>
  <si>
    <t>2022Registered psychiatric nursesSaskatchewanHospital</t>
  </si>
  <si>
    <t>2022Registered psychiatric nursesSaskatchewanNursing home/long-term care</t>
  </si>
  <si>
    <t>2022Registered psychiatric nursesSaskatchewanOther places of work</t>
  </si>
  <si>
    <t>2022Registered psychiatric nursesSaskatchewanUnknown places of work</t>
  </si>
  <si>
    <t>2023Licensed practical nursesAlbertaAll places of work</t>
  </si>
  <si>
    <t>2023Licensed practical nursesAlbertaCommunity health</t>
  </si>
  <si>
    <t>2023Licensed practical nursesAlbertaHospital</t>
  </si>
  <si>
    <t>2023Licensed practical nursesAlbertaNursing home/long-term care</t>
  </si>
  <si>
    <t>2023Licensed practical nursesAlbertaOther places of work</t>
  </si>
  <si>
    <t>2023Licensed practical nursesBritish ColumbiaAll places of work</t>
  </si>
  <si>
    <t>2023Licensed practical nursesBritish ColumbiaCommunity health</t>
  </si>
  <si>
    <t>2023Licensed practical nursesBritish ColumbiaHospital</t>
  </si>
  <si>
    <t>2023Licensed practical nursesBritish ColumbiaNursing home/long-term care</t>
  </si>
  <si>
    <t>2023Licensed practical nursesBritish ColumbiaOther places of work</t>
  </si>
  <si>
    <t>2023Licensed practical nursesBritish ColumbiaUnknown places of work</t>
  </si>
  <si>
    <t>2023Licensed practical nursesManitobaAll places of work</t>
  </si>
  <si>
    <t>2023Licensed practical nursesManitobaCommunity health</t>
  </si>
  <si>
    <t>2023Licensed practical nursesManitobaHospital</t>
  </si>
  <si>
    <t>2023Licensed practical nursesManitobaNursing home/long-term care</t>
  </si>
  <si>
    <t>2023Licensed practical nursesManitobaOther places of work</t>
  </si>
  <si>
    <t>2023Licensed practical nursesNew BrunswickAll places of work</t>
  </si>
  <si>
    <t>2023Licensed practical nursesNew BrunswickCommunity health</t>
  </si>
  <si>
    <t>2023Licensed practical nursesNew BrunswickHospital</t>
  </si>
  <si>
    <t>2023Licensed practical nursesNew BrunswickNursing home/long-term care</t>
  </si>
  <si>
    <t>2023Licensed practical nursesNew BrunswickOther places of work</t>
  </si>
  <si>
    <t>2023Licensed practical nursesNew BrunswickUnknown places of work</t>
  </si>
  <si>
    <t>2023Licensed practical nursesNewfoundland and LabradorAll places of work</t>
  </si>
  <si>
    <t>2023Licensed practical nursesNewfoundland and LabradorCommunity health</t>
  </si>
  <si>
    <t>2023Licensed practical nursesNewfoundland and LabradorHospital</t>
  </si>
  <si>
    <t>2023Licensed practical nursesNewfoundland and LabradorNursing home/long-term care</t>
  </si>
  <si>
    <t>2023Licensed practical nursesNewfoundland and LabradorOther places of work</t>
  </si>
  <si>
    <t>2023Licensed practical nursesNewfoundland and LabradorUnknown places of work</t>
  </si>
  <si>
    <t>2023Licensed practical nursesNorthwest TerritoriesAll places of work</t>
  </si>
  <si>
    <t>2023Licensed practical nursesNorthwest TerritoriesCommunity health</t>
  </si>
  <si>
    <t>2023Licensed practical nursesNorthwest TerritoriesHospital</t>
  </si>
  <si>
    <t>2023Licensed practical nursesNorthwest TerritoriesNursing home/long-term care</t>
  </si>
  <si>
    <t>2023Licensed practical nursesNorthwest TerritoriesOther places of work</t>
  </si>
  <si>
    <t>2023Licensed practical nursesNorthwest TerritoriesUnknown places of work</t>
  </si>
  <si>
    <t>2023Licensed practical nursesNova ScotiaAll places of work</t>
  </si>
  <si>
    <t>2023Licensed practical nursesNova ScotiaCommunity health</t>
  </si>
  <si>
    <t>2023Licensed practical nursesNova ScotiaHospital</t>
  </si>
  <si>
    <t>2023Licensed practical nursesNova ScotiaNursing home/long-term care</t>
  </si>
  <si>
    <t>2023Licensed practical nursesNova ScotiaOther places of work</t>
  </si>
  <si>
    <t>2023Licensed practical nursesNova ScotiaUnknown places of work</t>
  </si>
  <si>
    <t>2023Licensed practical nursesOntarioAll places of work</t>
  </si>
  <si>
    <t>2023Licensed practical nursesOntarioCommunity health</t>
  </si>
  <si>
    <t>2023Licensed practical nursesOntarioHospital</t>
  </si>
  <si>
    <t>2023Licensed practical nursesOntarioNursing home/long-term care</t>
  </si>
  <si>
    <t>2023Licensed practical nursesOntarioOther places of work</t>
  </si>
  <si>
    <t>2023Licensed practical nursesOntarioUnknown places of work</t>
  </si>
  <si>
    <t>2023Licensed practical nursesPrince Edward IslandAll places of work</t>
  </si>
  <si>
    <t>2023Licensed practical nursesPrince Edward IslandCommunity health</t>
  </si>
  <si>
    <t>2023Licensed practical nursesPrince Edward IslandHospital</t>
  </si>
  <si>
    <t>2023Licensed practical nursesPrince Edward IslandNursing home/long-term care</t>
  </si>
  <si>
    <t>2023Licensed practical nursesPrince Edward IslandOther places of work</t>
  </si>
  <si>
    <t>2023Licensed practical nursesQuebecAll places of work</t>
  </si>
  <si>
    <t>2023Licensed practical nursesQuebecCommunity health</t>
  </si>
  <si>
    <t>2023Licensed practical nursesQuebecHospital</t>
  </si>
  <si>
    <t>2023Licensed practical nursesQuebecNursing home/long-term care</t>
  </si>
  <si>
    <t>2023Licensed practical nursesQuebecOther places of work</t>
  </si>
  <si>
    <t>2023Licensed practical nursesSaskatchewanAll places of work</t>
  </si>
  <si>
    <t>2023Licensed practical nursesSaskatchewanCommunity health</t>
  </si>
  <si>
    <t>2023Licensed practical nursesSaskatchewanHospital</t>
  </si>
  <si>
    <t>2023Licensed practical nursesSaskatchewanNursing home/long-term care</t>
  </si>
  <si>
    <t>2023Licensed practical nursesSaskatchewanOther places of work</t>
  </si>
  <si>
    <t>2023Nurse practitionersAlbertaAll places of work</t>
  </si>
  <si>
    <t>2023Nurse practitionersAlberta</t>
  </si>
  <si>
    <t>2023Nurse practitionersAlbertaCommunity health</t>
  </si>
  <si>
    <t>2023Nurse practitionersAlbertaHospital</t>
  </si>
  <si>
    <t>2023Nurse practitionersAlbertaNursing home/long-term care</t>
  </si>
  <si>
    <t>2023Nurse practitionersAlbertaOther places of work</t>
  </si>
  <si>
    <t>2023Nurse practitionersBritish ColumbiaAll places of work</t>
  </si>
  <si>
    <t>2023Nurse practitionersBritish Columbia</t>
  </si>
  <si>
    <t>2023Nurse practitionersBritish ColumbiaCommunity health</t>
  </si>
  <si>
    <t>2023Nurse practitionersBritish ColumbiaHospital</t>
  </si>
  <si>
    <t>2023Nurse practitionersBritish ColumbiaNursing home/long-term care</t>
  </si>
  <si>
    <t>2023Nurse practitionersBritish ColumbiaOther places of work</t>
  </si>
  <si>
    <t>2023Nurse practitionersBritish ColumbiaUnknown places of work</t>
  </si>
  <si>
    <t>2023Nurse practitionersNew BrunswickAll places of work</t>
  </si>
  <si>
    <t>2023Nurse practitionersNew Brunswick</t>
  </si>
  <si>
    <t>2023Nurse practitionersNew BrunswickCommunity health</t>
  </si>
  <si>
    <t>2023Nurse practitionersNew BrunswickHospital</t>
  </si>
  <si>
    <t>2023Nurse practitionersNew BrunswickNursing home/long-term care</t>
  </si>
  <si>
    <t>2023Nurse practitionersNew BrunswickOther places of work</t>
  </si>
  <si>
    <t>2023Nurse practitionersNew BrunswickUnknown places of work</t>
  </si>
  <si>
    <t>2023Nurse practitionersNewfoundland and LabradorAll places of work</t>
  </si>
  <si>
    <t>2023Nurse practitionersNewfoundland and Labrador</t>
  </si>
  <si>
    <t>2023Nurse practitionersNewfoundland and LabradorCommunity health</t>
  </si>
  <si>
    <t>2023Nurse practitionersNewfoundland and LabradorHospital</t>
  </si>
  <si>
    <t>2023Nurse practitionersNewfoundland and LabradorNursing home/long-term care</t>
  </si>
  <si>
    <t>2023Nurse practitionersNewfoundland and LabradorOther places of work</t>
  </si>
  <si>
    <t>2023Nurse practitionersNorthwest Territories/NunavutAll places of work</t>
  </si>
  <si>
    <t>2023Nurse practitionersNorthwest Territories/Nunavut</t>
  </si>
  <si>
    <t>2023Nurse practitionersNorthwest Territories/NunavutCommunity health</t>
  </si>
  <si>
    <t>2023Nurse practitionersNorthwest Territories/NunavutHospital</t>
  </si>
  <si>
    <t>2023Nurse practitionersNorthwest Territories/NunavutOther places of work</t>
  </si>
  <si>
    <t>2023Nurse practitionersNorthwest Territories/NunavutUnknown places of work</t>
  </si>
  <si>
    <t>2023Nurse practitionersNova ScotiaAll places of work</t>
  </si>
  <si>
    <t>2023Nurse practitionersNova Scotia</t>
  </si>
  <si>
    <t>2023Nurse practitionersNova ScotiaCommunity health</t>
  </si>
  <si>
    <t>2023Nurse practitionersNova ScotiaHospital</t>
  </si>
  <si>
    <t>2023Nurse practitionersNova ScotiaNursing home/long-term care</t>
  </si>
  <si>
    <t>2023Nurse practitionersNova ScotiaOther places of work</t>
  </si>
  <si>
    <t>2023Nurse practitionersNova ScotiaUnknown places of work</t>
  </si>
  <si>
    <t>2023Nurse practitionersOntarioAll places of work</t>
  </si>
  <si>
    <t>2023Nurse practitionersOntario</t>
  </si>
  <si>
    <t>2023Nurse practitionersOntarioCommunity health</t>
  </si>
  <si>
    <t>2023Nurse practitionersOntarioHospital</t>
  </si>
  <si>
    <t>2023Nurse practitionersOntarioNursing home/long-term care</t>
  </si>
  <si>
    <t>2023Nurse practitionersOntarioOther places of work</t>
  </si>
  <si>
    <t>2023Nurse practitionersPrince Edward IslandAll places of work</t>
  </si>
  <si>
    <t>2023Nurse practitionersPrince Edward Island</t>
  </si>
  <si>
    <t>2023Nurse practitionersPrince Edward IslandCommunity health</t>
  </si>
  <si>
    <t>2023Nurse practitionersPrince Edward IslandHospital</t>
  </si>
  <si>
    <t>2023Nurse practitionersPrince Edward IslandNursing home/long-term care</t>
  </si>
  <si>
    <t>2023Nurse practitionersPrince Edward IslandOther places of work</t>
  </si>
  <si>
    <t>2023Nurse practitionersPrince Edward IslandUnknown places of work</t>
  </si>
  <si>
    <t>2023Nurse practitionersQuebecAll places of work</t>
  </si>
  <si>
    <t>2023Nurse practitionersQuebec</t>
  </si>
  <si>
    <t>2023Nurse practitionersQuebecUnknown places of work</t>
  </si>
  <si>
    <t>2023Nurse practitionersSaskatchewanAll places of work</t>
  </si>
  <si>
    <t>2023Nurse practitionersSaskatchewan</t>
  </si>
  <si>
    <t>2023Nurse practitionersSaskatchewanCommunity health</t>
  </si>
  <si>
    <t>2023Nurse practitionersSaskatchewanHospital</t>
  </si>
  <si>
    <t>2023Nurse practitionersSaskatchewanNursing home/long-term care</t>
  </si>
  <si>
    <t>2023Nurse practitionersSaskatchewanOther places of work</t>
  </si>
  <si>
    <t>2023Nurse practitionersYukonAll places of work</t>
  </si>
  <si>
    <t>2023Nurse practitionersYukon</t>
  </si>
  <si>
    <t>2023Nurse practitionersYukonCommunity health</t>
  </si>
  <si>
    <t>2023Nurse practitionersYukonHospital</t>
  </si>
  <si>
    <t>2023Nurse practitionersYukonNursing home/long-term care</t>
  </si>
  <si>
    <t>2023Nurse practitionersYukonOther places of work</t>
  </si>
  <si>
    <t>2023Registered nursesAlbertaAll places of work</t>
  </si>
  <si>
    <t>2023Registered nursesAlberta</t>
  </si>
  <si>
    <t>2023Registered nursesAlbertaCommunity health</t>
  </si>
  <si>
    <t>2023Registered nursesAlbertaHospital</t>
  </si>
  <si>
    <t>2023Registered nursesAlbertaNursing home/long-term care</t>
  </si>
  <si>
    <t>2023Registered nursesAlbertaOther places of work</t>
  </si>
  <si>
    <t>2023Registered nursesAlbertaUnknown places of work</t>
  </si>
  <si>
    <t>2023Registered nursesBritish ColumbiaAll places of work</t>
  </si>
  <si>
    <t>2023Registered nursesBritish Columbia</t>
  </si>
  <si>
    <t>2023Registered nursesBritish ColumbiaCommunity health</t>
  </si>
  <si>
    <t>2023Registered nursesBritish ColumbiaHospital</t>
  </si>
  <si>
    <t>2023Registered nursesBritish ColumbiaNursing home/long-term care</t>
  </si>
  <si>
    <t>2023Registered nursesBritish ColumbiaOther places of work</t>
  </si>
  <si>
    <t>2023Registered nursesBritish ColumbiaUnknown places of work</t>
  </si>
  <si>
    <t>2023Registered nursesNew BrunswickAll places of work</t>
  </si>
  <si>
    <t>2023Registered nursesNew Brunswick</t>
  </si>
  <si>
    <t>2023Registered nursesNew BrunswickCommunity health</t>
  </si>
  <si>
    <t>2023Registered nursesNew BrunswickHospital</t>
  </si>
  <si>
    <t>2023Registered nursesNew BrunswickNursing home/long-term care</t>
  </si>
  <si>
    <t>2023Registered nursesNew BrunswickOther places of work</t>
  </si>
  <si>
    <t>2023Registered nursesNew BrunswickUnknown places of work</t>
  </si>
  <si>
    <t>2023Registered nursesNewfoundland and LabradorAll places of work</t>
  </si>
  <si>
    <t>2023Registered nursesNewfoundland and Labrador</t>
  </si>
  <si>
    <t>2023Registered nursesNewfoundland and LabradorCommunity health</t>
  </si>
  <si>
    <t>2023Registered nursesNewfoundland and LabradorHospital</t>
  </si>
  <si>
    <t>2023Registered nursesNewfoundland and LabradorNursing home/long-term care</t>
  </si>
  <si>
    <t>2023Registered nursesNewfoundland and LabradorOther places of work</t>
  </si>
  <si>
    <t>2023Registered nursesNewfoundland and LabradorUnknown places of work</t>
  </si>
  <si>
    <t>2023Registered nursesNorthwest Territories/NunavutAll places of work</t>
  </si>
  <si>
    <t>2023Registered nursesNorthwest Territories/Nunavut</t>
  </si>
  <si>
    <t>2023Registered nursesNorthwest Territories/NunavutCommunity health</t>
  </si>
  <si>
    <t>2023Registered nursesNorthwest Territories/NunavutHospital</t>
  </si>
  <si>
    <t>2023Registered nursesNorthwest Territories/NunavutNursing home/long-term care</t>
  </si>
  <si>
    <t>2023Registered nursesNorthwest Territories/NunavutOther places of work</t>
  </si>
  <si>
    <t>2023Registered nursesNorthwest Territories/NunavutUnknown places of work</t>
  </si>
  <si>
    <t>2023Registered nursesNova ScotiaAll places of work</t>
  </si>
  <si>
    <t>2023Registered nursesNova Scotia</t>
  </si>
  <si>
    <t>2023Registered nursesNova ScotiaCommunity health</t>
  </si>
  <si>
    <t>2023Registered nursesNova ScotiaHospital</t>
  </si>
  <si>
    <t>2023Registered nursesNova ScotiaNursing home/long-term care</t>
  </si>
  <si>
    <t>2023Registered nursesNova ScotiaOther places of work</t>
  </si>
  <si>
    <t>2023Registered nursesNova ScotiaUnknown places of work</t>
  </si>
  <si>
    <t>2023Registered nursesOntarioAll places of work</t>
  </si>
  <si>
    <t>2023Registered nursesOntario</t>
  </si>
  <si>
    <t>2023Registered nursesOntarioCommunity health</t>
  </si>
  <si>
    <t>2023Registered nursesOntarioHospital</t>
  </si>
  <si>
    <t>2023Registered nursesOntarioNursing home/long-term care</t>
  </si>
  <si>
    <t>2023Registered nursesOntarioOther places of work</t>
  </si>
  <si>
    <t>2023Registered nursesOntarioUnknown places of work</t>
  </si>
  <si>
    <t>2023Registered nursesPrince Edward IslandAll places of work</t>
  </si>
  <si>
    <t>2023Registered nursesPrince Edward Island</t>
  </si>
  <si>
    <t>2023Registered nursesPrince Edward IslandCommunity health</t>
  </si>
  <si>
    <t>2023Registered nursesPrince Edward IslandHospital</t>
  </si>
  <si>
    <t>2023Registered nursesPrince Edward IslandNursing home/long-term care</t>
  </si>
  <si>
    <t>2023Registered nursesPrince Edward IslandOther places of work</t>
  </si>
  <si>
    <t>2023Registered nursesPrince Edward IslandUnknown places of work</t>
  </si>
  <si>
    <t>2023Registered nursesQuebecAll places of work</t>
  </si>
  <si>
    <t>2023Registered nursesQuebec</t>
  </si>
  <si>
    <t>2023Registered nursesQuebecUnknown places of work</t>
  </si>
  <si>
    <t>2023Registered nursesSaskatchewanAll places of work</t>
  </si>
  <si>
    <t>2023Registered nursesSaskatchewan</t>
  </si>
  <si>
    <t>2023Registered nursesSaskatchewanCommunity health</t>
  </si>
  <si>
    <t>2023Registered nursesSaskatchewanHospital</t>
  </si>
  <si>
    <t>2023Registered nursesSaskatchewanNursing home/long-term care</t>
  </si>
  <si>
    <t>2023Registered nursesSaskatchewanOther places of work</t>
  </si>
  <si>
    <t>2023Registered nursesSaskatchewanUnknown places of work</t>
  </si>
  <si>
    <t>2023Registered nursesYukonAll places of work</t>
  </si>
  <si>
    <t>2023Registered nursesYukon</t>
  </si>
  <si>
    <t>2023Registered nursesYukonCommunity health</t>
  </si>
  <si>
    <t>2023Registered nursesYukonHospital</t>
  </si>
  <si>
    <t>2023Registered nursesYukonNursing home/long-term care</t>
  </si>
  <si>
    <t>2023Registered nursesYukonOther places of work</t>
  </si>
  <si>
    <t>2023Registered nursesYukonUnknown places of work</t>
  </si>
  <si>
    <t>2023Registered psychiatric nursesAlbertaAll places of work</t>
  </si>
  <si>
    <t>2023Registered psychiatric nursesAlbertaCommunity health</t>
  </si>
  <si>
    <t>2023Registered psychiatric nursesAlbertaHospital</t>
  </si>
  <si>
    <t>2023Registered psychiatric nursesAlbertaNursing home/long-term care</t>
  </si>
  <si>
    <t>2023Registered psychiatric nursesAlbertaOther places of work</t>
  </si>
  <si>
    <t>2023Registered psychiatric nursesBritish ColumbiaAll places of work</t>
  </si>
  <si>
    <t>2023Registered psychiatric nursesBritish ColumbiaCommunity health</t>
  </si>
  <si>
    <t>2023Registered psychiatric nursesBritish ColumbiaHospital</t>
  </si>
  <si>
    <t>2023Registered psychiatric nursesBritish ColumbiaNursing home/long-term care</t>
  </si>
  <si>
    <t>2023Registered psychiatric nursesBritish ColumbiaOther places of work</t>
  </si>
  <si>
    <t>2023Registered psychiatric nursesBritish ColumbiaUnknown places of work</t>
  </si>
  <si>
    <t>2023Registered psychiatric nursesManitobaAll places of work</t>
  </si>
  <si>
    <t>2023Registered psychiatric nursesManitobaCommunity health</t>
  </si>
  <si>
    <t>2023Registered psychiatric nursesManitobaHospital</t>
  </si>
  <si>
    <t>2023Registered psychiatric nursesManitobaNursing home/long-term care</t>
  </si>
  <si>
    <t>2023Registered psychiatric nursesManitobaOther places of work</t>
  </si>
  <si>
    <t>2023Registered psychiatric nursesManitobaUnknown places of work</t>
  </si>
  <si>
    <t>2023Registered psychiatric nursesSaskatchewanAll places of work</t>
  </si>
  <si>
    <t>2023Registered psychiatric nursesSaskatchewanCommunity health</t>
  </si>
  <si>
    <t>2023Registered psychiatric nursesSaskatchewanHospital</t>
  </si>
  <si>
    <t>2023Registered psychiatric nursesSaskatchewanNursing home/long-term care</t>
  </si>
  <si>
    <t>2023Registered psychiatric nursesSaskatchewanOther places of work</t>
  </si>
  <si>
    <t>2023Registered psychiatric nursesSaskatchewanUnknown places of work</t>
  </si>
  <si>
    <t>provider</t>
  </si>
  <si>
    <t>manager/leader/coordinator</t>
  </si>
  <si>
    <t>not stated</t>
  </si>
  <si>
    <t>Direct service provider</t>
  </si>
  <si>
    <t>Administration</t>
  </si>
  <si>
    <t>Direct service</t>
  </si>
  <si>
    <t>Client management</t>
  </si>
  <si>
    <t>Education</t>
  </si>
  <si>
    <t>Research</t>
  </si>
  <si>
    <t>Other</t>
  </si>
  <si>
    <t>Total Workforce</t>
  </si>
  <si>
    <t>N All places of work</t>
  </si>
  <si>
    <t>2014Occupational therapistsAlbertaAll places of work</t>
  </si>
  <si>
    <t>100%</t>
  </si>
  <si>
    <t>2014Occupational therapistsAlberta</t>
  </si>
  <si>
    <t>2014Occupational therapistsAlbertaCommunity health</t>
  </si>
  <si>
    <t>2014Occupational therapistsAlbertaHospital</t>
  </si>
  <si>
    <t>2014Occupational therapistsAlbertaNursing home/long-term care</t>
  </si>
  <si>
    <t>2014Occupational therapistsAlbertaOther places of work</t>
  </si>
  <si>
    <t>2014Occupational therapistsBritish ColumbiaAll places of work</t>
  </si>
  <si>
    <t>2014Occupational therapistsBritish Columbia</t>
  </si>
  <si>
    <t>2014Occupational therapistsBritish ColumbiaCommunity health</t>
  </si>
  <si>
    <t>2014Occupational therapistsBritish ColumbiaHospital</t>
  </si>
  <si>
    <t>2014Occupational therapistsBritish ColumbiaNursing home/long-term care</t>
  </si>
  <si>
    <t>2014Occupational therapistsBritish ColumbiaOther places of work</t>
  </si>
  <si>
    <t>2014Occupational therapistsBritish ColumbiaUnknown places of work</t>
  </si>
  <si>
    <t>2014Occupational therapistsManitobaAll places of work</t>
  </si>
  <si>
    <t>2014Occupational therapistsManitoba</t>
  </si>
  <si>
    <t>2014Occupational therapistsManitobaCommunity health</t>
  </si>
  <si>
    <t>2014Occupational therapistsManitobaHospital</t>
  </si>
  <si>
    <t>2014Occupational therapistsManitobaNursing home/long-term care</t>
  </si>
  <si>
    <t>2014Occupational therapistsManitobaOther places of work</t>
  </si>
  <si>
    <t>2014Occupational therapistsManitobaUnknown places of work</t>
  </si>
  <si>
    <t>2014Occupational therapistsNew BrunswickAll places of work</t>
  </si>
  <si>
    <t>2014Occupational therapistsNew Brunswick</t>
  </si>
  <si>
    <t>2014Occupational therapistsNew BrunswickCommunity health</t>
  </si>
  <si>
    <t>2014Occupational therapistsNew BrunswickHospital</t>
  </si>
  <si>
    <t>2014Occupational therapistsNew BrunswickNursing home/long-term care</t>
  </si>
  <si>
    <t>2014Occupational therapistsNew BrunswickOther places of work</t>
  </si>
  <si>
    <t>2014Occupational therapistsNew BrunswickUnknown places of work</t>
  </si>
  <si>
    <t>2014Occupational therapistsNewfoundland and LabradorAll places of work</t>
  </si>
  <si>
    <t>2014Occupational therapistsNewfoundland and Labrador</t>
  </si>
  <si>
    <t>2014Occupational therapistsNewfoundland and LabradorCommunity health</t>
  </si>
  <si>
    <t>2014Occupational therapistsNewfoundland and LabradorHospital</t>
  </si>
  <si>
    <t>2014Occupational therapistsNewfoundland and LabradorNursing home/long-term care</t>
  </si>
  <si>
    <t>2014Occupational therapistsNewfoundland and LabradorOther places of work</t>
  </si>
  <si>
    <t>2014Occupational therapistsNorthwest TerritoriesAll places of work</t>
  </si>
  <si>
    <t>2014Occupational therapistsNorthwest Territories</t>
  </si>
  <si>
    <t>2014Occupational therapistsNorthwest TerritoriesCommunity health</t>
  </si>
  <si>
    <t>2014Occupational therapistsNorthwest TerritoriesHospital</t>
  </si>
  <si>
    <t>2014Occupational therapistsNorthwest TerritoriesOther places of work</t>
  </si>
  <si>
    <t>2014Occupational therapistsNova ScotiaAll places of work</t>
  </si>
  <si>
    <t>2014Occupational therapistsNova Scotia</t>
  </si>
  <si>
    <t>2014Occupational therapistsNova ScotiaCommunity health</t>
  </si>
  <si>
    <t>2014Occupational therapistsNova ScotiaHospital</t>
  </si>
  <si>
    <t>2014Occupational therapistsNova ScotiaNursing home/long-term care</t>
  </si>
  <si>
    <t>2014Occupational therapistsNova ScotiaOther places of work</t>
  </si>
  <si>
    <t>2014Occupational therapistsNunavutAll places of work</t>
  </si>
  <si>
    <t>2014Occupational therapistsNunavut</t>
  </si>
  <si>
    <t>2014Occupational therapistsNunavutCommunity health</t>
  </si>
  <si>
    <t>2014Occupational therapistsNunavutHospital</t>
  </si>
  <si>
    <t>2014Occupational therapistsNunavutOther places of work</t>
  </si>
  <si>
    <t>2014Occupational therapistsOntarioAll places of work</t>
  </si>
  <si>
    <t>2014Occupational therapistsOntario</t>
  </si>
  <si>
    <t>2014Occupational therapistsOntarioCommunity health</t>
  </si>
  <si>
    <t>2014Occupational therapistsOntarioHospital</t>
  </si>
  <si>
    <t>2014Occupational therapistsOntarioNursing home/long-term care</t>
  </si>
  <si>
    <t>2014Occupational therapistsOntarioOther places of work</t>
  </si>
  <si>
    <t>2014Occupational therapistsOntarioUnknown places of work</t>
  </si>
  <si>
    <t>2014Occupational therapistsPrince Edward IslandAll places of work</t>
  </si>
  <si>
    <t>2014Occupational therapistsPrince Edward Island</t>
  </si>
  <si>
    <t>2014Occupational therapistsPrince Edward IslandCommunity health</t>
  </si>
  <si>
    <t>2014Occupational therapistsPrince Edward IslandHospital</t>
  </si>
  <si>
    <t>2014Occupational therapistsPrince Edward IslandNursing home/long-term care</t>
  </si>
  <si>
    <t>2014Occupational therapistsPrince Edward IslandOther places of work</t>
  </si>
  <si>
    <t>2014Occupational therapistsQuebecAll places of work</t>
  </si>
  <si>
    <t>2014Occupational therapistsQuebec</t>
  </si>
  <si>
    <t>2014Occupational therapistsQuebecCommunity health</t>
  </si>
  <si>
    <t>2014Occupational therapistsQuebecHospital</t>
  </si>
  <si>
    <t>2014Occupational therapistsQuebecNursing home/long-term care</t>
  </si>
  <si>
    <t>2014Occupational therapistsQuebecOther places of work</t>
  </si>
  <si>
    <t>2014Occupational therapistsQuebecUnknown places of work</t>
  </si>
  <si>
    <t>2014Occupational therapistsSaskatchewanAll places of work</t>
  </si>
  <si>
    <t>2014Occupational therapistsSaskatchewan</t>
  </si>
  <si>
    <t>2014Occupational therapistsSaskatchewanCommunity health</t>
  </si>
  <si>
    <t>2014Occupational therapistsSaskatchewanHospital</t>
  </si>
  <si>
    <t>2014Occupational therapistsSaskatchewanNursing home/long-term care</t>
  </si>
  <si>
    <t>2014Occupational therapistsSaskatchewanOther places of work</t>
  </si>
  <si>
    <t>2014Occupational therapistsSaskatchewanUnknown places of work</t>
  </si>
  <si>
    <t>2014Occupational therapistsYukonAll places of work</t>
  </si>
  <si>
    <t>2014Occupational therapistsYukon</t>
  </si>
  <si>
    <t>2014Occupational therapistsYukonCommunity health</t>
  </si>
  <si>
    <t>2014Occupational therapistsYukonHospital</t>
  </si>
  <si>
    <t>2014Occupational therapistsYukonNursing home/long-term care</t>
  </si>
  <si>
    <t>2014Occupational therapistsYukonOther places of work</t>
  </si>
  <si>
    <t>2015Occupational therapistsAlbertaAll places of work</t>
  </si>
  <si>
    <t>2015Occupational therapistsAlberta</t>
  </si>
  <si>
    <t>2015Occupational therapistsAlbertaCommunity health</t>
  </si>
  <si>
    <t>2015Occupational therapistsAlbertaHospital</t>
  </si>
  <si>
    <t>2015Occupational therapistsAlbertaNursing home/long-term care</t>
  </si>
  <si>
    <t>2015Occupational therapistsAlbertaOther places of work</t>
  </si>
  <si>
    <t>2015Occupational therapistsAlbertaUnknown places of work</t>
  </si>
  <si>
    <t>2015Occupational therapistsBritish ColumbiaAll places of work</t>
  </si>
  <si>
    <t>2015Occupational therapistsBritish Columbia</t>
  </si>
  <si>
    <t>2015Occupational therapistsBritish ColumbiaCommunity health</t>
  </si>
  <si>
    <t>2015Occupational therapistsBritish ColumbiaHospital</t>
  </si>
  <si>
    <t>2015Occupational therapistsBritish ColumbiaNursing home/long-term care</t>
  </si>
  <si>
    <t>2015Occupational therapistsBritish ColumbiaOther places of work</t>
  </si>
  <si>
    <t>2015Occupational therapistsBritish ColumbiaUnknown places of work</t>
  </si>
  <si>
    <t>2015Occupational therapistsManitobaAll places of work</t>
  </si>
  <si>
    <t>2015Occupational therapistsManitoba</t>
  </si>
  <si>
    <t>2015Occupational therapistsManitobaCommunity health</t>
  </si>
  <si>
    <t>2015Occupational therapistsManitobaHospital</t>
  </si>
  <si>
    <t>2015Occupational therapistsManitobaNursing home/long-term care</t>
  </si>
  <si>
    <t>2015Occupational therapistsManitobaOther places of work</t>
  </si>
  <si>
    <t>2015Occupational therapistsManitobaUnknown places of work</t>
  </si>
  <si>
    <t>2015Occupational therapistsNew BrunswickAll places of work</t>
  </si>
  <si>
    <t>2015Occupational therapistsNew Brunswick</t>
  </si>
  <si>
    <t>2015Occupational therapistsNew BrunswickCommunity health</t>
  </si>
  <si>
    <t>2015Occupational therapistsNew BrunswickHospital</t>
  </si>
  <si>
    <t>2015Occupational therapistsNew BrunswickNursing home/long-term care</t>
  </si>
  <si>
    <t>2015Occupational therapistsNew BrunswickOther places of work</t>
  </si>
  <si>
    <t>2015Occupational therapistsNew BrunswickUnknown places of work</t>
  </si>
  <si>
    <t>2015Occupational therapistsNewfoundland and LabradorAll places of work</t>
  </si>
  <si>
    <t>2015Occupational therapistsNewfoundland and Labrador</t>
  </si>
  <si>
    <t>2015Occupational therapistsNewfoundland and LabradorCommunity health</t>
  </si>
  <si>
    <t>2015Occupational therapistsNewfoundland and LabradorHospital</t>
  </si>
  <si>
    <t>2015Occupational therapistsNewfoundland and LabradorNursing home/long-term care</t>
  </si>
  <si>
    <t>2015Occupational therapistsNewfoundland and LabradorOther places of work</t>
  </si>
  <si>
    <t>2015Occupational therapistsNorthwest TerritoriesAll places of work</t>
  </si>
  <si>
    <t>2015Occupational therapistsNorthwest Territories</t>
  </si>
  <si>
    <t>2015Occupational therapistsNorthwest TerritoriesCommunity health</t>
  </si>
  <si>
    <t>2015Occupational therapistsNorthwest TerritoriesHospital</t>
  </si>
  <si>
    <t>2015Occupational therapistsNorthwest TerritoriesOther places of work</t>
  </si>
  <si>
    <t>2015Occupational therapistsNova ScotiaAll places of work</t>
  </si>
  <si>
    <t>2015Occupational therapistsNova Scotia</t>
  </si>
  <si>
    <t>2015Occupational therapistsNova ScotiaCommunity health</t>
  </si>
  <si>
    <t>2015Occupational therapistsNova ScotiaHospital</t>
  </si>
  <si>
    <t>2015Occupational therapistsNova ScotiaNursing home/long-term care</t>
  </si>
  <si>
    <t>2015Occupational therapistsNova ScotiaOther places of work</t>
  </si>
  <si>
    <t>2015Occupational therapistsNunavutAll places of work</t>
  </si>
  <si>
    <t>2015Occupational therapistsNunavut</t>
  </si>
  <si>
    <t>2015Occupational therapistsNunavutCommunity health</t>
  </si>
  <si>
    <t>2015Occupational therapistsNunavutHospital</t>
  </si>
  <si>
    <t>2015Occupational therapistsNunavutOther places of work</t>
  </si>
  <si>
    <t>2015Occupational therapistsOntarioAll places of work</t>
  </si>
  <si>
    <t>2015Occupational therapistsOntario</t>
  </si>
  <si>
    <t>2015Occupational therapistsOntarioCommunity health</t>
  </si>
  <si>
    <t>2015Occupational therapistsOntarioHospital</t>
  </si>
  <si>
    <t>2015Occupational therapistsOntarioNursing home/long-term care</t>
  </si>
  <si>
    <t>2015Occupational therapistsOntarioOther places of work</t>
  </si>
  <si>
    <t>2015Occupational therapistsOntarioUnknown places of work</t>
  </si>
  <si>
    <t>2015Occupational therapistsPrince Edward IslandAll places of work</t>
  </si>
  <si>
    <t>2015Occupational therapistsPrince Edward Island</t>
  </si>
  <si>
    <t>2015Occupational therapistsPrince Edward IslandCommunity health</t>
  </si>
  <si>
    <t>2015Occupational therapistsPrince Edward IslandHospital</t>
  </si>
  <si>
    <t>2015Occupational therapistsPrince Edward IslandNursing home/long-term care</t>
  </si>
  <si>
    <t>2015Occupational therapistsPrince Edward IslandOther places of work</t>
  </si>
  <si>
    <t>2015Occupational therapistsQuebecAll places of work</t>
  </si>
  <si>
    <t>2015Occupational therapistsQuebec</t>
  </si>
  <si>
    <t>2015Occupational therapistsQuebecCommunity health</t>
  </si>
  <si>
    <t>2015Occupational therapistsQuebecHospital</t>
  </si>
  <si>
    <t>2015Occupational therapistsQuebecNursing home/long-term care</t>
  </si>
  <si>
    <t>2015Occupational therapistsQuebecOther places of work</t>
  </si>
  <si>
    <t>2015Occupational therapistsQuebecUnknown places of work</t>
  </si>
  <si>
    <t>2015Occupational therapistsSaskatchewanAll places of work</t>
  </si>
  <si>
    <t>2015Occupational therapistsSaskatchewan</t>
  </si>
  <si>
    <t>2015Occupational therapistsSaskatchewanCommunity health</t>
  </si>
  <si>
    <t>2015Occupational therapistsSaskatchewanHospital</t>
  </si>
  <si>
    <t>2015Occupational therapistsSaskatchewanNursing home/long-term care</t>
  </si>
  <si>
    <t>2015Occupational therapistsSaskatchewanOther places of work</t>
  </si>
  <si>
    <t>2015Occupational therapistsYukonAll places of work</t>
  </si>
  <si>
    <t>2015Occupational therapistsYukon</t>
  </si>
  <si>
    <t>2015Occupational therapistsYukonCommunity health</t>
  </si>
  <si>
    <t>2015Occupational therapistsYukonHospital</t>
  </si>
  <si>
    <t>2015Occupational therapistsYukonNursing home/long-term care</t>
  </si>
  <si>
    <t>2015Occupational therapistsYukonOther places of work</t>
  </si>
  <si>
    <t>2016Occupational therapistsAlbertaAll places of work</t>
  </si>
  <si>
    <t>2016Occupational therapistsAlberta</t>
  </si>
  <si>
    <t>2016Occupational therapistsAlbertaCommunity health</t>
  </si>
  <si>
    <t>2016Occupational therapistsAlbertaHospital</t>
  </si>
  <si>
    <t>2016Occupational therapistsAlbertaNursing home/long-term care</t>
  </si>
  <si>
    <t>2016Occupational therapistsAlbertaOther places of work</t>
  </si>
  <si>
    <t>2016Occupational therapistsAlbertaUnknown places of work</t>
  </si>
  <si>
    <t>2016Occupational therapistsBritish ColumbiaAll places of work</t>
  </si>
  <si>
    <t>2016Occupational therapistsBritish Columbia</t>
  </si>
  <si>
    <t>2016Occupational therapistsBritish ColumbiaCommunity health</t>
  </si>
  <si>
    <t>2016Occupational therapistsBritish ColumbiaHospital</t>
  </si>
  <si>
    <t>2016Occupational therapistsBritish ColumbiaNursing home/long-term care</t>
  </si>
  <si>
    <t>2016Occupational therapistsBritish ColumbiaOther places of work</t>
  </si>
  <si>
    <t>2016Occupational therapistsBritish ColumbiaUnknown places of work</t>
  </si>
  <si>
    <t>2016Occupational therapistsManitobaAll places of work</t>
  </si>
  <si>
    <t>2016Occupational therapistsManitoba</t>
  </si>
  <si>
    <t>2016Occupational therapistsManitobaCommunity health</t>
  </si>
  <si>
    <t>2016Occupational therapistsManitobaHospital</t>
  </si>
  <si>
    <t>2016Occupational therapistsManitobaNursing home/long-term care</t>
  </si>
  <si>
    <t>2016Occupational therapistsManitobaOther places of work</t>
  </si>
  <si>
    <t>2016Occupational therapistsManitobaUnknown places of work</t>
  </si>
  <si>
    <t>2016Occupational therapistsNew BrunswickAll places of work</t>
  </si>
  <si>
    <t>2016Occupational therapistsNew Brunswick</t>
  </si>
  <si>
    <t>2016Occupational therapistsNew BrunswickCommunity health</t>
  </si>
  <si>
    <t>2016Occupational therapistsNew BrunswickHospital</t>
  </si>
  <si>
    <t>2016Occupational therapistsNew BrunswickNursing home/long-term care</t>
  </si>
  <si>
    <t>2016Occupational therapistsNew BrunswickOther places of work</t>
  </si>
  <si>
    <t>2016Occupational therapistsNewfoundland and LabradorAll places of work</t>
  </si>
  <si>
    <t>2016Occupational therapistsNewfoundland and Labrador</t>
  </si>
  <si>
    <t>2016Occupational therapistsNewfoundland and LabradorCommunity health</t>
  </si>
  <si>
    <t>2016Occupational therapistsNewfoundland and LabradorHospital</t>
  </si>
  <si>
    <t>2016Occupational therapistsNewfoundland and LabradorNursing home/long-term care</t>
  </si>
  <si>
    <t>2016Occupational therapistsNewfoundland and LabradorOther places of work</t>
  </si>
  <si>
    <t>2016Occupational therapistsNorthwest TerritoriesAll places of work</t>
  </si>
  <si>
    <t>2016Occupational therapistsNorthwest Territories</t>
  </si>
  <si>
    <t>2016Occupational therapistsNorthwest TerritoriesCommunity health</t>
  </si>
  <si>
    <t>2016Occupational therapistsNorthwest TerritoriesHospital</t>
  </si>
  <si>
    <t>2016Occupational therapistsNorthwest TerritoriesOther places of work</t>
  </si>
  <si>
    <t>2016Occupational therapistsNova ScotiaAll places of work</t>
  </si>
  <si>
    <t>2016Occupational therapistsNova Scotia</t>
  </si>
  <si>
    <t>2016Occupational therapistsNova ScotiaCommunity health</t>
  </si>
  <si>
    <t>2016Occupational therapistsNova ScotiaHospital</t>
  </si>
  <si>
    <t>2016Occupational therapistsNova ScotiaNursing home/long-term care</t>
  </si>
  <si>
    <t>2016Occupational therapistsNova ScotiaOther places of work</t>
  </si>
  <si>
    <t>2016Occupational therapistsNova ScotiaUnknown places of work</t>
  </si>
  <si>
    <t>2016Occupational therapistsNunavutAll places of work</t>
  </si>
  <si>
    <t>2016Occupational therapistsNunavut</t>
  </si>
  <si>
    <t>2016Occupational therapistsNunavutCommunity health</t>
  </si>
  <si>
    <t>2016Occupational therapistsNunavutHospital</t>
  </si>
  <si>
    <t>2016Occupational therapistsNunavutOther places of work</t>
  </si>
  <si>
    <t>2016Occupational therapistsOntarioAll places of work</t>
  </si>
  <si>
    <t>2016Occupational therapistsOntario</t>
  </si>
  <si>
    <t>2016Occupational therapistsOntarioCommunity health</t>
  </si>
  <si>
    <t>2016Occupational therapistsOntarioHospital</t>
  </si>
  <si>
    <t>2016Occupational therapistsOntarioNursing home/long-term care</t>
  </si>
  <si>
    <t>2016Occupational therapistsOntarioOther places of work</t>
  </si>
  <si>
    <t>2016Occupational therapistsOntarioUnknown places of work</t>
  </si>
  <si>
    <t>2016Occupational therapistsPrince Edward IslandAll places of work</t>
  </si>
  <si>
    <t>2016Occupational therapistsPrince Edward Island</t>
  </si>
  <si>
    <t>2016Occupational therapistsPrince Edward IslandCommunity health</t>
  </si>
  <si>
    <t>2016Occupational therapistsPrince Edward IslandHospital</t>
  </si>
  <si>
    <t>2016Occupational therapistsPrince Edward IslandNursing home/long-term care</t>
  </si>
  <si>
    <t>2016Occupational therapistsPrince Edward IslandOther places of work</t>
  </si>
  <si>
    <t>2016Occupational therapistsQuebecAll places of work</t>
  </si>
  <si>
    <t>2016Occupational therapistsQuebec</t>
  </si>
  <si>
    <t>2016Occupational therapistsQuebecCommunity health</t>
  </si>
  <si>
    <t>2016Occupational therapistsQuebecHospital</t>
  </si>
  <si>
    <t>2016Occupational therapistsQuebecNursing home/long-term care</t>
  </si>
  <si>
    <t>2016Occupational therapistsQuebecOther places of work</t>
  </si>
  <si>
    <t>2016Occupational therapistsQuebecUnknown places of work</t>
  </si>
  <si>
    <t>2016Occupational therapistsSaskatchewanAll places of work</t>
  </si>
  <si>
    <t>2016Occupational therapistsSaskatchewan</t>
  </si>
  <si>
    <t>2016Occupational therapistsSaskatchewanCommunity health</t>
  </si>
  <si>
    <t>2016Occupational therapistsSaskatchewanHospital</t>
  </si>
  <si>
    <t>2016Occupational therapistsSaskatchewanNursing home/long-term care</t>
  </si>
  <si>
    <t>2016Occupational therapistsSaskatchewanOther places of work</t>
  </si>
  <si>
    <t>2016Occupational therapistsYukonAll places of work</t>
  </si>
  <si>
    <t>2016Occupational therapistsYukon</t>
  </si>
  <si>
    <t>2016Occupational therapistsYukonCommunity health</t>
  </si>
  <si>
    <t>2016Occupational therapistsYukonHospital</t>
  </si>
  <si>
    <t>2016Occupational therapistsYukonNursing home/long-term care</t>
  </si>
  <si>
    <t>2016Occupational therapistsYukonOther places of work</t>
  </si>
  <si>
    <t>2016Occupational therapistsYukonUnknown places of work</t>
  </si>
  <si>
    <t>2017Occupational therapistsAlbertaAll places of work</t>
  </si>
  <si>
    <t>2017Occupational therapistsAlberta</t>
  </si>
  <si>
    <t>2017Occupational therapistsAlbertaCommunity health</t>
  </si>
  <si>
    <t>2017Occupational therapistsAlbertaHospital</t>
  </si>
  <si>
    <t>2017Occupational therapistsAlbertaNursing home/long-term care</t>
  </si>
  <si>
    <t>2017Occupational therapistsAlbertaOther places of work</t>
  </si>
  <si>
    <t>2017Occupational therapistsAlbertaUnknown places of work</t>
  </si>
  <si>
    <t>2017Occupational therapistsBritish ColumbiaAll places of work</t>
  </si>
  <si>
    <t>2017Occupational therapistsBritish Columbia</t>
  </si>
  <si>
    <t>2017Occupational therapistsBritish ColumbiaCommunity health</t>
  </si>
  <si>
    <t>2017Occupational therapistsBritish ColumbiaHospital</t>
  </si>
  <si>
    <t>2017Occupational therapistsBritish ColumbiaNursing home/long-term care</t>
  </si>
  <si>
    <t>2017Occupational therapistsBritish ColumbiaOther places of work</t>
  </si>
  <si>
    <t>2017Occupational therapistsBritish ColumbiaUnknown places of work</t>
  </si>
  <si>
    <t>2017Occupational therapistsManitobaAll places of work</t>
  </si>
  <si>
    <t>2017Occupational therapistsManitoba</t>
  </si>
  <si>
    <t>2017Occupational therapistsManitobaCommunity health</t>
  </si>
  <si>
    <t>2017Occupational therapistsManitobaHospital</t>
  </si>
  <si>
    <t>2017Occupational therapistsManitobaNursing home/long-term care</t>
  </si>
  <si>
    <t>2017Occupational therapistsManitobaOther places of work</t>
  </si>
  <si>
    <t>2017Occupational therapistsManitobaUnknown places of work</t>
  </si>
  <si>
    <t>2017Occupational therapistsNew BrunswickAll places of work</t>
  </si>
  <si>
    <t>2017Occupational therapistsNew Brunswick</t>
  </si>
  <si>
    <t>2017Occupational therapistsNew BrunswickCommunity health</t>
  </si>
  <si>
    <t>2017Occupational therapistsNew BrunswickHospital</t>
  </si>
  <si>
    <t>2017Occupational therapistsNew BrunswickNursing home/long-term care</t>
  </si>
  <si>
    <t>2017Occupational therapistsNew BrunswickOther places of work</t>
  </si>
  <si>
    <t>2017Occupational therapistsNew BrunswickUnknown places of work</t>
  </si>
  <si>
    <t>2017Occupational therapistsNewfoundland and LabradorAll places of work</t>
  </si>
  <si>
    <t>2017Occupational therapistsNewfoundland and Labrador</t>
  </si>
  <si>
    <t>2017Occupational therapistsNewfoundland and LabradorCommunity health</t>
  </si>
  <si>
    <t>2017Occupational therapistsNewfoundland and LabradorHospital</t>
  </si>
  <si>
    <t>2017Occupational therapistsNewfoundland and LabradorNursing home/long-term care</t>
  </si>
  <si>
    <t>2017Occupational therapistsNewfoundland and LabradorOther places of work</t>
  </si>
  <si>
    <t>2017Occupational therapistsNorthwest TerritoriesAll places of work</t>
  </si>
  <si>
    <t>2017Occupational therapistsNorthwest Territories</t>
  </si>
  <si>
    <t>2017Occupational therapistsNorthwest TerritoriesHospital</t>
  </si>
  <si>
    <t>2017Occupational therapistsNorthwest TerritoriesOther places of work</t>
  </si>
  <si>
    <t>2017Occupational therapistsNova ScotiaAll places of work</t>
  </si>
  <si>
    <t>2017Occupational therapistsNova Scotia</t>
  </si>
  <si>
    <t>2017Occupational therapistsNova ScotiaCommunity health</t>
  </si>
  <si>
    <t>2017Occupational therapistsNova ScotiaHospital</t>
  </si>
  <si>
    <t>2017Occupational therapistsNova ScotiaNursing home/long-term care</t>
  </si>
  <si>
    <t>2017Occupational therapistsNova ScotiaOther places of work</t>
  </si>
  <si>
    <t>2017Occupational therapistsNova ScotiaUnknown places of work</t>
  </si>
  <si>
    <t>2017Occupational therapistsNunavutAll places of work</t>
  </si>
  <si>
    <t>2017Occupational therapistsNunavut</t>
  </si>
  <si>
    <t>2017Occupational therapistsNunavutCommunity health</t>
  </si>
  <si>
    <t>2017Occupational therapistsNunavutOther places of work</t>
  </si>
  <si>
    <t>2017Occupational therapistsOntarioAll places of work</t>
  </si>
  <si>
    <t>2017Occupational therapistsOntario</t>
  </si>
  <si>
    <t>2017Occupational therapistsOntarioCommunity health</t>
  </si>
  <si>
    <t>2017Occupational therapistsOntarioHospital</t>
  </si>
  <si>
    <t>2017Occupational therapistsOntarioNursing home/long-term care</t>
  </si>
  <si>
    <t>2017Occupational therapistsOntarioOther places of work</t>
  </si>
  <si>
    <t>2017Occupational therapistsOntarioUnknown places of work</t>
  </si>
  <si>
    <t>2017Occupational therapistsPrince Edward IslandAll places of work</t>
  </si>
  <si>
    <t>2017Occupational therapistsPrince Edward Island</t>
  </si>
  <si>
    <t>2017Occupational therapistsPrince Edward IslandCommunity health</t>
  </si>
  <si>
    <t>2017Occupational therapistsPrince Edward IslandHospital</t>
  </si>
  <si>
    <t>2017Occupational therapistsPrince Edward IslandNursing home/long-term care</t>
  </si>
  <si>
    <t>2017Occupational therapistsPrince Edward IslandOther places of work</t>
  </si>
  <si>
    <t>2017Occupational therapistsPrince Edward IslandUnknown places of work</t>
  </si>
  <si>
    <t>2017Occupational therapistsQuebecAll places of work</t>
  </si>
  <si>
    <t>2017Occupational therapistsQuebec</t>
  </si>
  <si>
    <t>2017Occupational therapistsQuebecCommunity health</t>
  </si>
  <si>
    <t>2017Occupational therapistsQuebecHospital</t>
  </si>
  <si>
    <t>2017Occupational therapistsQuebecNursing home/long-term care</t>
  </si>
  <si>
    <t>2017Occupational therapistsQuebecOther places of work</t>
  </si>
  <si>
    <t>2017Occupational therapistsQuebecUnknown places of work</t>
  </si>
  <si>
    <t>2017Occupational therapistsSaskatchewanAll places of work</t>
  </si>
  <si>
    <t>2017Occupational therapistsSaskatchewan</t>
  </si>
  <si>
    <t>2017Occupational therapistsSaskatchewanCommunity health</t>
  </si>
  <si>
    <t>2017Occupational therapistsSaskatchewanHospital</t>
  </si>
  <si>
    <t>2017Occupational therapistsSaskatchewanNursing home/long-term care</t>
  </si>
  <si>
    <t>2017Occupational therapistsSaskatchewanOther places of work</t>
  </si>
  <si>
    <t>2017Occupational therapistsYukonAll places of work</t>
  </si>
  <si>
    <t>2017Occupational therapistsYukon</t>
  </si>
  <si>
    <t>2017Occupational therapistsYukonCommunity health</t>
  </si>
  <si>
    <t>2017Occupational therapistsYukonHospital</t>
  </si>
  <si>
    <t>2017Occupational therapistsYukonNursing home/long-term care</t>
  </si>
  <si>
    <t>2017Occupational therapistsYukonOther places of work</t>
  </si>
  <si>
    <t>2018Occupational therapistsAlbertaAll places of work</t>
  </si>
  <si>
    <t>2018Occupational therapistsAlberta</t>
  </si>
  <si>
    <t>2018Occupational therapistsAlbertaCommunity health</t>
  </si>
  <si>
    <t>2018Occupational therapistsAlbertaHospital</t>
  </si>
  <si>
    <t>2018Occupational therapistsAlbertaNursing home/long-term care</t>
  </si>
  <si>
    <t>2018Occupational therapistsAlbertaOther places of work</t>
  </si>
  <si>
    <t>2018Occupational therapistsBritish ColumbiaAll places of work</t>
  </si>
  <si>
    <t>2018Occupational therapistsBritish Columbia</t>
  </si>
  <si>
    <t>2018Occupational therapistsBritish ColumbiaCommunity health</t>
  </si>
  <si>
    <t>2018Occupational therapistsBritish ColumbiaHospital</t>
  </si>
  <si>
    <t>2018Occupational therapistsBritish ColumbiaNursing home/long-term care</t>
  </si>
  <si>
    <t>2018Occupational therapistsBritish ColumbiaOther places of work</t>
  </si>
  <si>
    <t>2018Occupational therapistsBritish ColumbiaUnknown places of work</t>
  </si>
  <si>
    <t>2018Occupational therapistsManitobaAll places of work</t>
  </si>
  <si>
    <t>2018Occupational therapistsManitoba</t>
  </si>
  <si>
    <t>2018Occupational therapistsManitobaCommunity health</t>
  </si>
  <si>
    <t>2018Occupational therapistsManitobaHospital</t>
  </si>
  <si>
    <t>2018Occupational therapistsManitobaNursing home/long-term care</t>
  </si>
  <si>
    <t>2018Occupational therapistsManitobaOther places of work</t>
  </si>
  <si>
    <t>2018Occupational therapistsNew BrunswickAll places of work</t>
  </si>
  <si>
    <t>2018Occupational therapistsNew Brunswick</t>
  </si>
  <si>
    <t>2018Occupational therapistsNew BrunswickCommunity health</t>
  </si>
  <si>
    <t>2018Occupational therapistsNew BrunswickHospital</t>
  </si>
  <si>
    <t>2018Occupational therapistsNew BrunswickNursing home/long-term care</t>
  </si>
  <si>
    <t>2018Occupational therapistsNew BrunswickOther places of work</t>
  </si>
  <si>
    <t>2018Occupational therapistsNew BrunswickUnknown places of work</t>
  </si>
  <si>
    <t>2018Occupational therapistsNewfoundland and LabradorAll places of work</t>
  </si>
  <si>
    <t>2018Occupational therapistsNewfoundland and Labrador</t>
  </si>
  <si>
    <t>2018Occupational therapistsNewfoundland and LabradorCommunity health</t>
  </si>
  <si>
    <t>2018Occupational therapistsNewfoundland and LabradorHospital</t>
  </si>
  <si>
    <t>2018Occupational therapistsNewfoundland and LabradorNursing home/long-term care</t>
  </si>
  <si>
    <t>2018Occupational therapistsNewfoundland and LabradorOther places of work</t>
  </si>
  <si>
    <t>2018Occupational therapistsNewfoundland and LabradorUnknown places of work</t>
  </si>
  <si>
    <t>2018Occupational therapistsNorthwest TerritoriesAll places of work</t>
  </si>
  <si>
    <t>2018Occupational therapistsNorthwest Territories</t>
  </si>
  <si>
    <t>2018Occupational therapistsNorthwest TerritoriesCommunity health</t>
  </si>
  <si>
    <t>2018Occupational therapistsNorthwest TerritoriesHospital</t>
  </si>
  <si>
    <t>2018Occupational therapistsNorthwest TerritoriesOther places of work</t>
  </si>
  <si>
    <t>2018Occupational therapistsNova ScotiaAll places of work</t>
  </si>
  <si>
    <t>2018Occupational therapistsNova Scotia</t>
  </si>
  <si>
    <t>2018Occupational therapistsNova ScotiaCommunity health</t>
  </si>
  <si>
    <t>2018Occupational therapistsNova ScotiaHospital</t>
  </si>
  <si>
    <t>2018Occupational therapistsNova ScotiaNursing home/long-term care</t>
  </si>
  <si>
    <t>2018Occupational therapistsNova ScotiaOther places of work</t>
  </si>
  <si>
    <t>2018Occupational therapistsNova ScotiaUnknown places of work</t>
  </si>
  <si>
    <t>2018Occupational therapistsNunavutAll places of work</t>
  </si>
  <si>
    <t>2018Occupational therapistsNunavut</t>
  </si>
  <si>
    <t>2018Occupational therapistsNunavutCommunity health</t>
  </si>
  <si>
    <t>2018Occupational therapistsNunavutOther places of work</t>
  </si>
  <si>
    <t>2018Occupational therapistsOntarioAll places of work</t>
  </si>
  <si>
    <t>2018Occupational therapistsOntario</t>
  </si>
  <si>
    <t>2018Occupational therapistsOntarioCommunity health</t>
  </si>
  <si>
    <t>2018Occupational therapistsOntarioHospital</t>
  </si>
  <si>
    <t>2018Occupational therapistsOntarioNursing home/long-term care</t>
  </si>
  <si>
    <t>2018Occupational therapistsOntarioOther places of work</t>
  </si>
  <si>
    <t>2018Occupational therapistsOntarioUnknown places of work</t>
  </si>
  <si>
    <t>2018Occupational therapistsPrince Edward IslandAll places of work</t>
  </si>
  <si>
    <t>2018Occupational therapistsPrince Edward Island</t>
  </si>
  <si>
    <t>2018Occupational therapistsPrince Edward IslandCommunity health</t>
  </si>
  <si>
    <t>2018Occupational therapistsPrince Edward IslandHospital</t>
  </si>
  <si>
    <t>2018Occupational therapistsPrince Edward IslandNursing home/long-term care</t>
  </si>
  <si>
    <t>2018Occupational therapistsPrince Edward IslandOther places of work</t>
  </si>
  <si>
    <t>2018Occupational therapistsQuebecAll places of work</t>
  </si>
  <si>
    <t>2018Occupational therapistsQuebec</t>
  </si>
  <si>
    <t>2018Occupational therapistsQuebecCommunity health</t>
  </si>
  <si>
    <t>2018Occupational therapistsQuebecHospital</t>
  </si>
  <si>
    <t>2018Occupational therapistsQuebecNursing home/long-term care</t>
  </si>
  <si>
    <t>2018Occupational therapistsQuebecOther places of work</t>
  </si>
  <si>
    <t>2018Occupational therapistsQuebecUnknown places of work</t>
  </si>
  <si>
    <t>2018Occupational therapistsSaskatchewanAll places of work</t>
  </si>
  <si>
    <t>2018Occupational therapistsSaskatchewan</t>
  </si>
  <si>
    <t>2018Occupational therapistsSaskatchewanCommunity health</t>
  </si>
  <si>
    <t>2018Occupational therapistsSaskatchewanHospital</t>
  </si>
  <si>
    <t>2018Occupational therapistsSaskatchewanNursing home/long-term care</t>
  </si>
  <si>
    <t>2018Occupational therapistsSaskatchewanOther places of work</t>
  </si>
  <si>
    <t>2018Occupational therapistsYukonAll places of work</t>
  </si>
  <si>
    <t>2018Occupational therapistsYukon</t>
  </si>
  <si>
    <t>2018Occupational therapistsYukonCommunity health</t>
  </si>
  <si>
    <t>2018Occupational therapistsYukonHospital</t>
  </si>
  <si>
    <t>2018Occupational therapistsYukonNursing home/long-term care</t>
  </si>
  <si>
    <t>2018Occupational therapistsYukonOther places of work</t>
  </si>
  <si>
    <t>2019Occupational therapistsAlbertaAll places of work</t>
  </si>
  <si>
    <t>2019Occupational therapistsAlberta</t>
  </si>
  <si>
    <t>2019Occupational therapistsAlbertaCommunity health</t>
  </si>
  <si>
    <t>2019Occupational therapistsAlbertaHospital</t>
  </si>
  <si>
    <t>2019Occupational therapistsAlbertaNursing home/long-term care</t>
  </si>
  <si>
    <t>2019Occupational therapistsAlbertaOther places of work</t>
  </si>
  <si>
    <t>2019Occupational therapistsAlbertaUnknown places of work</t>
  </si>
  <si>
    <t>2019Occupational therapistsBritish ColumbiaAll places of work</t>
  </si>
  <si>
    <t>2019Occupational therapistsBritish Columbia</t>
  </si>
  <si>
    <t>2019Occupational therapistsBritish ColumbiaCommunity health</t>
  </si>
  <si>
    <t>2019Occupational therapistsBritish ColumbiaHospital</t>
  </si>
  <si>
    <t>2019Occupational therapistsBritish ColumbiaNursing home/long-term care</t>
  </si>
  <si>
    <t>2019Occupational therapistsBritish ColumbiaOther places of work</t>
  </si>
  <si>
    <t>2019Occupational therapistsBritish ColumbiaUnknown places of work</t>
  </si>
  <si>
    <t>2019Occupational therapistsManitobaAll places of work</t>
  </si>
  <si>
    <t>2019Occupational therapistsManitoba</t>
  </si>
  <si>
    <t>2019Occupational therapistsManitobaCommunity health</t>
  </si>
  <si>
    <t>2019Occupational therapistsManitobaHospital</t>
  </si>
  <si>
    <t>2019Occupational therapistsManitobaNursing home/long-term care</t>
  </si>
  <si>
    <t>2019Occupational therapistsManitobaOther places of work</t>
  </si>
  <si>
    <t>2019Occupational therapistsManitobaUnknown places of work</t>
  </si>
  <si>
    <t>2019Occupational therapistsNew BrunswickAll places of work</t>
  </si>
  <si>
    <t>2019Occupational therapistsNew Brunswick</t>
  </si>
  <si>
    <t>2019Occupational therapistsNew BrunswickCommunity health</t>
  </si>
  <si>
    <t>2019Occupational therapistsNew BrunswickHospital</t>
  </si>
  <si>
    <t>2019Occupational therapistsNew BrunswickNursing home/long-term care</t>
  </si>
  <si>
    <t>2019Occupational therapistsNew BrunswickOther places of work</t>
  </si>
  <si>
    <t>2019Occupational therapistsNew BrunswickUnknown places of work</t>
  </si>
  <si>
    <t>2019Occupational therapistsNewfoundland and LabradorAll places of work</t>
  </si>
  <si>
    <t>2019Occupational therapistsNewfoundland and Labrador</t>
  </si>
  <si>
    <t>2019Occupational therapistsNewfoundland and LabradorCommunity health</t>
  </si>
  <si>
    <t>2019Occupational therapistsNewfoundland and LabradorHospital</t>
  </si>
  <si>
    <t>2019Occupational therapistsNewfoundland and LabradorNursing home/long-term care</t>
  </si>
  <si>
    <t>2019Occupational therapistsNewfoundland and LabradorOther places of work</t>
  </si>
  <si>
    <t>2019Occupational therapistsNewfoundland and LabradorUnknown places of work</t>
  </si>
  <si>
    <t>2019Occupational therapistsNorthwest TerritoriesAll places of work</t>
  </si>
  <si>
    <t>2019Occupational therapistsNorthwest Territories</t>
  </si>
  <si>
    <t>2019Occupational therapistsNorthwest TerritoriesCommunity health</t>
  </si>
  <si>
    <t>2019Occupational therapistsNorthwest TerritoriesHospital</t>
  </si>
  <si>
    <t>2019Occupational therapistsNorthwest TerritoriesOther places of work</t>
  </si>
  <si>
    <t>2019Occupational therapistsNova ScotiaAll places of work</t>
  </si>
  <si>
    <t>2019Occupational therapistsNova Scotia</t>
  </si>
  <si>
    <t>2019Occupational therapistsNova ScotiaCommunity health</t>
  </si>
  <si>
    <t>2019Occupational therapistsNova ScotiaHospital</t>
  </si>
  <si>
    <t>2019Occupational therapistsNova ScotiaNursing home/long-term care</t>
  </si>
  <si>
    <t>2019Occupational therapistsNova ScotiaOther places of work</t>
  </si>
  <si>
    <t>2019Occupational therapistsNova ScotiaUnknown places of work</t>
  </si>
  <si>
    <t>2019Occupational therapistsNunavutAll places of work</t>
  </si>
  <si>
    <t>2019Occupational therapistsNunavut</t>
  </si>
  <si>
    <t>2019Occupational therapistsNunavutCommunity health</t>
  </si>
  <si>
    <t>2019Occupational therapistsNunavutOther places of work</t>
  </si>
  <si>
    <t>2019Occupational therapistsOntarioAll places of work</t>
  </si>
  <si>
    <t>2019Occupational therapistsOntario</t>
  </si>
  <si>
    <t>2019Occupational therapistsOntarioCommunity health</t>
  </si>
  <si>
    <t>2019Occupational therapistsOntarioHospital</t>
  </si>
  <si>
    <t>2019Occupational therapistsOntarioNursing home/long-term care</t>
  </si>
  <si>
    <t>2019Occupational therapistsOntarioOther places of work</t>
  </si>
  <si>
    <t>2019Occupational therapistsOntarioUnknown places of work</t>
  </si>
  <si>
    <t>2019Occupational therapistsPrince Edward IslandAll places of work</t>
  </si>
  <si>
    <t>2019Occupational therapistsPrince Edward Island</t>
  </si>
  <si>
    <t>2019Occupational therapistsPrince Edward IslandCommunity health</t>
  </si>
  <si>
    <t>2019Occupational therapistsPrince Edward IslandHospital</t>
  </si>
  <si>
    <t>2019Occupational therapistsPrince Edward IslandNursing home/long-term care</t>
  </si>
  <si>
    <t>2019Occupational therapistsPrince Edward IslandOther places of work</t>
  </si>
  <si>
    <t>2019Occupational therapistsPrince Edward IslandUnknown places of work</t>
  </si>
  <si>
    <t>2019Occupational therapistsQuebecAll places of work</t>
  </si>
  <si>
    <t>2019Occupational therapistsQuebec</t>
  </si>
  <si>
    <t>2019Occupational therapistsQuebecCommunity health</t>
  </si>
  <si>
    <t>2019Occupational therapistsQuebecHospital</t>
  </si>
  <si>
    <t>2019Occupational therapistsQuebecNursing home/long-term care</t>
  </si>
  <si>
    <t>2019Occupational therapistsQuebecOther places of work</t>
  </si>
  <si>
    <t>2019Occupational therapistsQuebecUnknown places of work</t>
  </si>
  <si>
    <t>2019Occupational therapistsSaskatchewanAll places of work</t>
  </si>
  <si>
    <t>2019Occupational therapistsSaskatchewan</t>
  </si>
  <si>
    <t>2019Occupational therapistsSaskatchewanCommunity health</t>
  </si>
  <si>
    <t>2019Occupational therapistsSaskatchewanHospital</t>
  </si>
  <si>
    <t>2019Occupational therapistsSaskatchewanNursing home/long-term care</t>
  </si>
  <si>
    <t>2019Occupational therapistsSaskatchewanOther places of work</t>
  </si>
  <si>
    <t>2019Occupational therapistsSaskatchewanUnknown places of work</t>
  </si>
  <si>
    <t>2019Occupational therapistsYukonAll places of work</t>
  </si>
  <si>
    <t>2019Occupational therapistsYukon</t>
  </si>
  <si>
    <t>2019Occupational therapistsYukonCommunity health</t>
  </si>
  <si>
    <t>2019Occupational therapistsYukonHospital</t>
  </si>
  <si>
    <t>2019Occupational therapistsYukonNursing home/long-term care</t>
  </si>
  <si>
    <t>2019Occupational therapistsYukonOther places of work</t>
  </si>
  <si>
    <t>2020Occupational therapistsAlbertaAll places of work</t>
  </si>
  <si>
    <t>2020Occupational therapistsAlberta</t>
  </si>
  <si>
    <t>2020Occupational therapistsAlbertaCommunity health</t>
  </si>
  <si>
    <t>2020Occupational therapistsAlbertaHospital</t>
  </si>
  <si>
    <t>2020Occupational therapistsAlbertaNursing home/long-term care</t>
  </si>
  <si>
    <t>2020Occupational therapistsAlbertaOther places of work</t>
  </si>
  <si>
    <t>2020Occupational therapistsAlbertaUnknown places of work</t>
  </si>
  <si>
    <t>2020Occupational therapistsBritish ColumbiaAll places of work</t>
  </si>
  <si>
    <t>2020Occupational therapistsBritish Columbia</t>
  </si>
  <si>
    <t>2020Occupational therapistsBritish ColumbiaCommunity health</t>
  </si>
  <si>
    <t>2020Occupational therapistsBritish ColumbiaHospital</t>
  </si>
  <si>
    <t>2020Occupational therapistsBritish ColumbiaNursing home/long-term care</t>
  </si>
  <si>
    <t>2020Occupational therapistsBritish ColumbiaOther places of work</t>
  </si>
  <si>
    <t>2020Occupational therapistsManitobaAll places of work</t>
  </si>
  <si>
    <t>2020Occupational therapistsManitoba</t>
  </si>
  <si>
    <t>2020Occupational therapistsManitobaCommunity health</t>
  </si>
  <si>
    <t>2020Occupational therapistsManitobaHospital</t>
  </si>
  <si>
    <t>2020Occupational therapistsManitobaNursing home/long-term care</t>
  </si>
  <si>
    <t>2020Occupational therapistsManitobaOther places of work</t>
  </si>
  <si>
    <t>2020Occupational therapistsManitobaUnknown places of work</t>
  </si>
  <si>
    <t>2020Occupational therapistsNew BrunswickAll places of work</t>
  </si>
  <si>
    <t>2020Occupational therapistsNew Brunswick</t>
  </si>
  <si>
    <t>2020Occupational therapistsNew BrunswickCommunity health</t>
  </si>
  <si>
    <t>2020Occupational therapistsNew BrunswickHospital</t>
  </si>
  <si>
    <t>2020Occupational therapistsNew BrunswickNursing home/long-term care</t>
  </si>
  <si>
    <t>2020Occupational therapistsNew BrunswickOther places of work</t>
  </si>
  <si>
    <t>2020Occupational therapistsNew BrunswickUnknown places of work</t>
  </si>
  <si>
    <t>2020Occupational therapistsNewfoundland and LabradorAll places of work</t>
  </si>
  <si>
    <t>2020Occupational therapistsNewfoundland and Labrador</t>
  </si>
  <si>
    <t>2020Occupational therapistsNewfoundland and LabradorCommunity health</t>
  </si>
  <si>
    <t>2020Occupational therapistsNewfoundland and LabradorHospital</t>
  </si>
  <si>
    <t>2020Occupational therapistsNewfoundland and LabradorNursing home/long-term care</t>
  </si>
  <si>
    <t>2020Occupational therapistsNewfoundland and LabradorOther places of work</t>
  </si>
  <si>
    <t>2020Occupational therapistsNewfoundland and LabradorUnknown places of work</t>
  </si>
  <si>
    <t>2020Occupational therapistsNorthwest TerritoriesAll places of work</t>
  </si>
  <si>
    <t>2020Occupational therapistsNorthwest Territories</t>
  </si>
  <si>
    <t>2020Occupational therapistsNorthwest TerritoriesCommunity health</t>
  </si>
  <si>
    <t>2020Occupational therapistsNorthwest TerritoriesHospital</t>
  </si>
  <si>
    <t>2020Occupational therapistsNorthwest TerritoriesOther places of work</t>
  </si>
  <si>
    <t>2020Occupational therapistsNorthwest TerritoriesUnknown places of work</t>
  </si>
  <si>
    <t>2020Occupational therapistsNova ScotiaAll places of work</t>
  </si>
  <si>
    <t>2020Occupational therapistsNova Scotia</t>
  </si>
  <si>
    <t>2020Occupational therapistsNova ScotiaCommunity health</t>
  </si>
  <si>
    <t>2020Occupational therapistsNova ScotiaHospital</t>
  </si>
  <si>
    <t>2020Occupational therapistsNova ScotiaNursing home/long-term care</t>
  </si>
  <si>
    <t>2020Occupational therapistsNova ScotiaOther places of work</t>
  </si>
  <si>
    <t>2020Occupational therapistsNova ScotiaUnknown places of work</t>
  </si>
  <si>
    <t>2020Occupational therapistsNunavutAll places of work</t>
  </si>
  <si>
    <t>2020Occupational therapistsNunavut</t>
  </si>
  <si>
    <t>2020Occupational therapistsNunavutCommunity health</t>
  </si>
  <si>
    <t>2020Occupational therapistsNunavutOther places of work</t>
  </si>
  <si>
    <t>2020Occupational therapistsOntarioAll places of work</t>
  </si>
  <si>
    <t>2020Occupational therapistsOntario</t>
  </si>
  <si>
    <t>2020Occupational therapistsOntarioCommunity health</t>
  </si>
  <si>
    <t>2020Occupational therapistsOntarioHospital</t>
  </si>
  <si>
    <t>2020Occupational therapistsOntarioNursing home/long-term care</t>
  </si>
  <si>
    <t>2020Occupational therapistsOntarioOther places of work</t>
  </si>
  <si>
    <t>2020Occupational therapistsOntarioUnknown places of work</t>
  </si>
  <si>
    <t>2020Occupational therapistsPrince Edward IslandAll places of work</t>
  </si>
  <si>
    <t>2020Occupational therapistsPrince Edward Island</t>
  </si>
  <si>
    <t>2020Occupational therapistsPrince Edward IslandCommunity health</t>
  </si>
  <si>
    <t>2020Occupational therapistsPrince Edward IslandHospital</t>
  </si>
  <si>
    <t>2020Occupational therapistsPrince Edward IslandNursing home/long-term care</t>
  </si>
  <si>
    <t>2020Occupational therapistsPrince Edward IslandOther places of work</t>
  </si>
  <si>
    <t>2020Occupational therapistsPrince Edward IslandUnknown places of work</t>
  </si>
  <si>
    <t>2020Occupational therapistsQuebecAll places of work</t>
  </si>
  <si>
    <t>2020Occupational therapistsQuebec</t>
  </si>
  <si>
    <t>2020Occupational therapistsQuebecCommunity health</t>
  </si>
  <si>
    <t>2020Occupational therapistsQuebecHospital</t>
  </si>
  <si>
    <t>2020Occupational therapistsQuebecNursing home/long-term care</t>
  </si>
  <si>
    <t>2020Occupational therapistsQuebecOther places of work</t>
  </si>
  <si>
    <t>2020Occupational therapistsQuebecUnknown places of work</t>
  </si>
  <si>
    <t>2020Occupational therapistsSaskatchewanAll places of work</t>
  </si>
  <si>
    <t>2020Occupational therapistsSaskatchewan</t>
  </si>
  <si>
    <t>2020Occupational therapistsSaskatchewanCommunity health</t>
  </si>
  <si>
    <t>2020Occupational therapistsSaskatchewanHospital</t>
  </si>
  <si>
    <t>2020Occupational therapistsSaskatchewanNursing home/long-term care</t>
  </si>
  <si>
    <t>2020Occupational therapistsSaskatchewanOther places of work</t>
  </si>
  <si>
    <t>2020Occupational therapistsSaskatchewanUnknown places of work</t>
  </si>
  <si>
    <t>2020Occupational therapistsYukonAll places of work</t>
  </si>
  <si>
    <t>2020Occupational therapistsYukon</t>
  </si>
  <si>
    <t>2020Occupational therapistsYukonCommunity health</t>
  </si>
  <si>
    <t>2020Occupational therapistsYukonHospital</t>
  </si>
  <si>
    <t>2020Occupational therapistsYukonNursing home/long-term care</t>
  </si>
  <si>
    <t>2020Occupational therapistsYukonOther places of work</t>
  </si>
  <si>
    <t>2020Occupational therapistsYukonUnknown places of work</t>
  </si>
  <si>
    <t>2021Occupational therapistsAlbertaAll places of work</t>
  </si>
  <si>
    <t>2021Occupational therapistsAlberta</t>
  </si>
  <si>
    <t>2021Occupational therapistsAlbertaCommunity health</t>
  </si>
  <si>
    <t>2021Occupational therapistsAlbertaHospital</t>
  </si>
  <si>
    <t>2021Occupational therapistsAlbertaNursing home/long-term care</t>
  </si>
  <si>
    <t>2021Occupational therapistsAlbertaOther places of work</t>
  </si>
  <si>
    <t>2021Occupational therapistsAlbertaUnknown places of work</t>
  </si>
  <si>
    <t>2021Occupational therapistsBritish ColumbiaAll places of work</t>
  </si>
  <si>
    <t>2021Occupational therapistsBritish Columbia</t>
  </si>
  <si>
    <t>2021Occupational therapistsBritish ColumbiaCommunity health</t>
  </si>
  <si>
    <t>2021Occupational therapistsBritish ColumbiaHospital</t>
  </si>
  <si>
    <t>2021Occupational therapistsBritish ColumbiaNursing home/long-term care</t>
  </si>
  <si>
    <t>2021Occupational therapistsBritish ColumbiaOther places of work</t>
  </si>
  <si>
    <t>2021Occupational therapistsManitobaAll places of work</t>
  </si>
  <si>
    <t>2021Occupational therapistsManitoba</t>
  </si>
  <si>
    <t>2021Occupational therapistsManitobaCommunity health</t>
  </si>
  <si>
    <t>2021Occupational therapistsManitobaHospital</t>
  </si>
  <si>
    <t>2021Occupational therapistsManitobaNursing home/long-term care</t>
  </si>
  <si>
    <t>2021Occupational therapistsManitobaOther places of work</t>
  </si>
  <si>
    <t>2021Occupational therapistsManitobaUnknown places of work</t>
  </si>
  <si>
    <t>2021Occupational therapistsNew BrunswickAll places of work</t>
  </si>
  <si>
    <t>2021Occupational therapistsNew Brunswick</t>
  </si>
  <si>
    <t>2021Occupational therapistsNew BrunswickCommunity health</t>
  </si>
  <si>
    <t>2021Occupational therapistsNew BrunswickHospital</t>
  </si>
  <si>
    <t>2021Occupational therapistsNew BrunswickNursing home/long-term care</t>
  </si>
  <si>
    <t>2021Occupational therapistsNew BrunswickOther places of work</t>
  </si>
  <si>
    <t>2021Occupational therapistsNew BrunswickUnknown places of work</t>
  </si>
  <si>
    <t>2021Occupational therapistsNewfoundland and LabradorAll places of work</t>
  </si>
  <si>
    <t>2021Occupational therapistsNewfoundland and Labrador</t>
  </si>
  <si>
    <t>2021Occupational therapistsNewfoundland and LabradorCommunity health</t>
  </si>
  <si>
    <t>2021Occupational therapistsNewfoundland and LabradorHospital</t>
  </si>
  <si>
    <t>2021Occupational therapistsNewfoundland and LabradorNursing home/long-term care</t>
  </si>
  <si>
    <t>2021Occupational therapistsNewfoundland and LabradorOther places of work</t>
  </si>
  <si>
    <t>2021Occupational therapistsNewfoundland and LabradorUnknown places of work</t>
  </si>
  <si>
    <t>2021Occupational therapistsNorthwest TerritoriesAll places of work</t>
  </si>
  <si>
    <t>2021Occupational therapistsNorthwest Territories</t>
  </si>
  <si>
    <t>2021Occupational therapistsNorthwest TerritoriesCommunity health</t>
  </si>
  <si>
    <t>2021Occupational therapistsNorthwest TerritoriesHospital</t>
  </si>
  <si>
    <t>2021Occupational therapistsNorthwest TerritoriesOther places of work</t>
  </si>
  <si>
    <t>2021Occupational therapistsNova ScotiaAll places of work</t>
  </si>
  <si>
    <t>2021Occupational therapistsNova Scotia</t>
  </si>
  <si>
    <t>2021Occupational therapistsNova ScotiaCommunity health</t>
  </si>
  <si>
    <t>2021Occupational therapistsNova ScotiaHospital</t>
  </si>
  <si>
    <t>2021Occupational therapistsNova ScotiaNursing home/long-term care</t>
  </si>
  <si>
    <t>2021Occupational therapistsNova ScotiaOther places of work</t>
  </si>
  <si>
    <t>2021Occupational therapistsNova ScotiaUnknown places of work</t>
  </si>
  <si>
    <t>2021Occupational therapistsNunavutAll places of work</t>
  </si>
  <si>
    <t>2021Occupational therapistsNunavut</t>
  </si>
  <si>
    <t>2021Occupational therapistsNunavutCommunity health</t>
  </si>
  <si>
    <t>2021Occupational therapistsNunavutHospital</t>
  </si>
  <si>
    <t>2021Occupational therapistsNunavutOther places of work</t>
  </si>
  <si>
    <t>2021Occupational therapistsOntarioAll places of work</t>
  </si>
  <si>
    <t>2021Occupational therapistsOntario</t>
  </si>
  <si>
    <t>2021Occupational therapistsOntarioCommunity health</t>
  </si>
  <si>
    <t>2021Occupational therapistsOntarioHospital</t>
  </si>
  <si>
    <t>2021Occupational therapistsOntarioNursing home/long-term care</t>
  </si>
  <si>
    <t>2021Occupational therapistsOntarioOther places of work</t>
  </si>
  <si>
    <t>2021Occupational therapistsOntarioUnknown places of work</t>
  </si>
  <si>
    <t>2021Occupational therapistsPrince Edward IslandAll places of work</t>
  </si>
  <si>
    <t>2021Occupational therapistsPrince Edward Island</t>
  </si>
  <si>
    <t>2021Occupational therapistsPrince Edward IslandCommunity health</t>
  </si>
  <si>
    <t>2021Occupational therapistsPrince Edward IslandHospital</t>
  </si>
  <si>
    <t>2021Occupational therapistsPrince Edward IslandNursing home/long-term care</t>
  </si>
  <si>
    <t>2021Occupational therapistsPrince Edward IslandOther places of work</t>
  </si>
  <si>
    <t>2021Occupational therapistsQuebecAll places of work</t>
  </si>
  <si>
    <t>2021Occupational therapistsQuebec</t>
  </si>
  <si>
    <t>2021Occupational therapistsQuebecCommunity health</t>
  </si>
  <si>
    <t>2021Occupational therapistsQuebecHospital</t>
  </si>
  <si>
    <t>2021Occupational therapistsQuebecNursing home/long-term care</t>
  </si>
  <si>
    <t>2021Occupational therapistsQuebecOther places of work</t>
  </si>
  <si>
    <t>2021Occupational therapistsQuebecUnknown places of work</t>
  </si>
  <si>
    <t>2021Occupational therapistsSaskatchewanAll places of work</t>
  </si>
  <si>
    <t>2021Occupational therapistsSaskatchewan</t>
  </si>
  <si>
    <t>2021Occupational therapistsSaskatchewanCommunity health</t>
  </si>
  <si>
    <t>2021Occupational therapistsSaskatchewanHospital</t>
  </si>
  <si>
    <t>2021Occupational therapistsSaskatchewanNursing home/long-term care</t>
  </si>
  <si>
    <t>2021Occupational therapistsSaskatchewanOther places of work</t>
  </si>
  <si>
    <t>2021Occupational therapistsSaskatchewanUnknown places of work</t>
  </si>
  <si>
    <t>2021Occupational therapistsYukonAll places of work</t>
  </si>
  <si>
    <t>2021Occupational therapistsYukon</t>
  </si>
  <si>
    <t>2021Occupational therapistsYukonCommunity health</t>
  </si>
  <si>
    <t>2021Occupational therapistsYukonHospital</t>
  </si>
  <si>
    <t>2021Occupational therapistsYukonNursing home/long-term care</t>
  </si>
  <si>
    <t>2021Occupational therapistsYukonOther places of work</t>
  </si>
  <si>
    <t>2021Occupational therapistsYukonUnknown places of work</t>
  </si>
  <si>
    <t>2022Occupational therapistsAlbertaAll places of work</t>
  </si>
  <si>
    <t>2022Occupational therapistsAlberta</t>
  </si>
  <si>
    <t>2022Occupational therapistsAlbertaCommunity health</t>
  </si>
  <si>
    <t>2022Occupational therapistsAlbertaHospital</t>
  </si>
  <si>
    <t>2022Occupational therapistsAlbertaNursing home/long-term care</t>
  </si>
  <si>
    <t>2022Occupational therapistsAlbertaOther places of work</t>
  </si>
  <si>
    <t>2022Occupational therapistsAlbertaUnknown places of work</t>
  </si>
  <si>
    <t>2022Occupational therapistsBritish ColumbiaAll places of work</t>
  </si>
  <si>
    <t>2022Occupational therapistsBritish Columbia</t>
  </si>
  <si>
    <t>2022Occupational therapistsBritish ColumbiaCommunity health</t>
  </si>
  <si>
    <t>2022Occupational therapistsBritish ColumbiaHospital</t>
  </si>
  <si>
    <t>2022Occupational therapistsBritish ColumbiaNursing home/long-term care</t>
  </si>
  <si>
    <t>2022Occupational therapistsBritish ColumbiaOther places of work</t>
  </si>
  <si>
    <t>2022Occupational therapistsManitobaAll places of work</t>
  </si>
  <si>
    <t>2022Occupational therapistsManitoba</t>
  </si>
  <si>
    <t>2022Occupational therapistsManitobaCommunity health</t>
  </si>
  <si>
    <t>2022Occupational therapistsManitobaHospital</t>
  </si>
  <si>
    <t>2022Occupational therapistsManitobaNursing home/long-term care</t>
  </si>
  <si>
    <t>2022Occupational therapistsManitobaOther places of work</t>
  </si>
  <si>
    <t>2022Occupational therapistsManitobaUnknown places of work</t>
  </si>
  <si>
    <t>2022Occupational therapistsNew BrunswickAll places of work</t>
  </si>
  <si>
    <t>2022Occupational therapistsNew Brunswick</t>
  </si>
  <si>
    <t>2022Occupational therapistsNew BrunswickCommunity health</t>
  </si>
  <si>
    <t>2022Occupational therapistsNew BrunswickHospital</t>
  </si>
  <si>
    <t>2022Occupational therapistsNew BrunswickNursing home/long-term care</t>
  </si>
  <si>
    <t>2022Occupational therapistsNew BrunswickOther places of work</t>
  </si>
  <si>
    <t>2022Occupational therapistsNew BrunswickUnknown places of work</t>
  </si>
  <si>
    <t>2022Occupational therapistsNewfoundland and LabradorAll places of work</t>
  </si>
  <si>
    <t>2022Occupational therapistsNewfoundland and Labrador</t>
  </si>
  <si>
    <t>2022Occupational therapistsNewfoundland and LabradorCommunity health</t>
  </si>
  <si>
    <t>2022Occupational therapistsNewfoundland and LabradorHospital</t>
  </si>
  <si>
    <t>2022Occupational therapistsNewfoundland and LabradorNursing home/long-term care</t>
  </si>
  <si>
    <t>2022Occupational therapistsNewfoundland and LabradorOther places of work</t>
  </si>
  <si>
    <t>2022Occupational therapistsNewfoundland and LabradorUnknown places of work</t>
  </si>
  <si>
    <t>2022Occupational therapistsNorthwest TerritoriesAll places of work</t>
  </si>
  <si>
    <t>2022Occupational therapistsNorthwest Territories</t>
  </si>
  <si>
    <t>2022Occupational therapistsNorthwest TerritoriesCommunity health</t>
  </si>
  <si>
    <t>2022Occupational therapistsNorthwest TerritoriesHospital</t>
  </si>
  <si>
    <t>2022Occupational therapistsNorthwest TerritoriesOther places of work</t>
  </si>
  <si>
    <t>2022Occupational therapistsNova ScotiaAll places of work</t>
  </si>
  <si>
    <t>2022Occupational therapistsNova Scotia</t>
  </si>
  <si>
    <t>2022Occupational therapistsNova ScotiaCommunity health</t>
  </si>
  <si>
    <t>2022Occupational therapistsNova ScotiaHospital</t>
  </si>
  <si>
    <t>2022Occupational therapistsNova ScotiaNursing home/long-term care</t>
  </si>
  <si>
    <t>2022Occupational therapistsNova ScotiaOther places of work</t>
  </si>
  <si>
    <t>2022Occupational therapistsNova ScotiaUnknown places of work</t>
  </si>
  <si>
    <t>2022Occupational therapistsNunavutAll places of work</t>
  </si>
  <si>
    <t>2022Occupational therapistsNunavut</t>
  </si>
  <si>
    <t>2022Occupational therapistsNunavutCommunity health</t>
  </si>
  <si>
    <t>2022Occupational therapistsNunavutHospital</t>
  </si>
  <si>
    <t>2022Occupational therapistsNunavutOther places of work</t>
  </si>
  <si>
    <t>2022Occupational therapistsOntarioAll places of work</t>
  </si>
  <si>
    <t>2022Occupational therapistsOntario</t>
  </si>
  <si>
    <t>2022Occupational therapistsOntarioCommunity health</t>
  </si>
  <si>
    <t>2022Occupational therapistsOntarioHospital</t>
  </si>
  <si>
    <t>2022Occupational therapistsOntarioNursing home/long-term care</t>
  </si>
  <si>
    <t>2022Occupational therapistsOntarioOther places of work</t>
  </si>
  <si>
    <t>2022Occupational therapistsOntarioUnknown places of work</t>
  </si>
  <si>
    <t>2022Occupational therapistsPrince Edward IslandAll places of work</t>
  </si>
  <si>
    <t>2022Occupational therapistsPrince Edward Island</t>
  </si>
  <si>
    <t>2022Occupational therapistsPrince Edward IslandCommunity health</t>
  </si>
  <si>
    <t>2022Occupational therapistsPrince Edward IslandHospital</t>
  </si>
  <si>
    <t>2022Occupational therapistsPrince Edward IslandNursing home/long-term care</t>
  </si>
  <si>
    <t>2022Occupational therapistsPrince Edward IslandOther places of work</t>
  </si>
  <si>
    <t>2022Occupational therapistsQuebecAll places of work</t>
  </si>
  <si>
    <t>2022Occupational therapistsQuebec</t>
  </si>
  <si>
    <t>2022Occupational therapistsQuebecCommunity health</t>
  </si>
  <si>
    <t>2022Occupational therapistsQuebecHospital</t>
  </si>
  <si>
    <t>2022Occupational therapistsQuebecNursing home/long-term care</t>
  </si>
  <si>
    <t>2022Occupational therapistsQuebecOther places of work</t>
  </si>
  <si>
    <t>2022Occupational therapistsQuebecUnknown places of work</t>
  </si>
  <si>
    <t>2022Occupational therapistsSaskatchewanAll places of work</t>
  </si>
  <si>
    <t>2022Occupational therapistsSaskatchewan</t>
  </si>
  <si>
    <t>2022Occupational therapistsSaskatchewanCommunity health</t>
  </si>
  <si>
    <t>2022Occupational therapistsSaskatchewanHospital</t>
  </si>
  <si>
    <t>2022Occupational therapistsSaskatchewanNursing home/long-term care</t>
  </si>
  <si>
    <t>2022Occupational therapistsSaskatchewanOther places of work</t>
  </si>
  <si>
    <t>2022Occupational therapistsSaskatchewanUnknown places of work</t>
  </si>
  <si>
    <t>2022Occupational therapistsYukonAll places of work</t>
  </si>
  <si>
    <t>2022Occupational therapistsYukon</t>
  </si>
  <si>
    <t>2022Occupational therapistsYukonCommunity health</t>
  </si>
  <si>
    <t>2022Occupational therapistsYukonHospital</t>
  </si>
  <si>
    <t>2022Occupational therapistsYukonOther places of work</t>
  </si>
  <si>
    <t>2022Occupational therapistsYukonUnknown places of work</t>
  </si>
  <si>
    <t>2023Occupational therapistsAlbertaAll places of work</t>
  </si>
  <si>
    <t>2023Occupational therapistsAlberta</t>
  </si>
  <si>
    <t>2023Occupational therapistsAlbertaCommunity health</t>
  </si>
  <si>
    <t>2023Occupational therapistsAlbertaHospital</t>
  </si>
  <si>
    <t>2023Occupational therapistsAlbertaNursing home/long-term care</t>
  </si>
  <si>
    <t>2023Occupational therapistsAlbertaOther places of work</t>
  </si>
  <si>
    <t>2023Occupational therapistsAlbertaUnknown places of work</t>
  </si>
  <si>
    <t>2023Occupational therapistsBritish ColumbiaAll places of work</t>
  </si>
  <si>
    <t>2023Occupational therapistsBritish Columbia</t>
  </si>
  <si>
    <t>2023Occupational therapistsBritish ColumbiaCommunity health</t>
  </si>
  <si>
    <t>2023Occupational therapistsBritish ColumbiaHospital</t>
  </si>
  <si>
    <t>2023Occupational therapistsBritish ColumbiaNursing home/long-term care</t>
  </si>
  <si>
    <t>2023Occupational therapistsBritish ColumbiaOther places of work</t>
  </si>
  <si>
    <t>2023Occupational therapistsManitobaAll places of work</t>
  </si>
  <si>
    <t>2023Occupational therapistsManitoba</t>
  </si>
  <si>
    <t>2023Occupational therapistsManitobaCommunity health</t>
  </si>
  <si>
    <t>2023Occupational therapistsManitobaHospital</t>
  </si>
  <si>
    <t>2023Occupational therapistsManitobaNursing home/long-term care</t>
  </si>
  <si>
    <t>2023Occupational therapistsManitobaOther places of work</t>
  </si>
  <si>
    <t>2023Occupational therapistsManitobaUnknown places of work</t>
  </si>
  <si>
    <t>2023Occupational therapistsNew BrunswickAll places of work</t>
  </si>
  <si>
    <t>2023Occupational therapistsNew Brunswick</t>
  </si>
  <si>
    <t>2023Occupational therapistsNew BrunswickCommunity health</t>
  </si>
  <si>
    <t>2023Occupational therapistsNew BrunswickHospital</t>
  </si>
  <si>
    <t>2023Occupational therapistsNew BrunswickNursing home/long-term care</t>
  </si>
  <si>
    <t>2023Occupational therapistsNew BrunswickOther places of work</t>
  </si>
  <si>
    <t>2023Occupational therapistsNew BrunswickUnknown places of work</t>
  </si>
  <si>
    <t>2023Occupational therapistsNewfoundland and LabradorAll places of work</t>
  </si>
  <si>
    <t>2023Occupational therapistsNewfoundland and Labrador</t>
  </si>
  <si>
    <t>2023Occupational therapistsNewfoundland and LabradorCommunity health</t>
  </si>
  <si>
    <t>2023Occupational therapistsNewfoundland and LabradorHospital</t>
  </si>
  <si>
    <t>2023Occupational therapistsNewfoundland and LabradorNursing home/long-term care</t>
  </si>
  <si>
    <t>2023Occupational therapistsNewfoundland and LabradorOther places of work</t>
  </si>
  <si>
    <t>2023Occupational therapistsNova ScotiaAll places of work</t>
  </si>
  <si>
    <t>2023Occupational therapistsNova Scotia</t>
  </si>
  <si>
    <t>2023Occupational therapistsNova ScotiaCommunity health</t>
  </si>
  <si>
    <t>2023Occupational therapistsNova ScotiaHospital</t>
  </si>
  <si>
    <t>2023Occupational therapistsNova ScotiaNursing home/long-term care</t>
  </si>
  <si>
    <t>2023Occupational therapistsNova ScotiaOther places of work</t>
  </si>
  <si>
    <t>2023Occupational therapistsNova ScotiaUnknown places of work</t>
  </si>
  <si>
    <t>2023Occupational therapistsOntarioAll places of work</t>
  </si>
  <si>
    <t>2023Occupational therapistsOntario</t>
  </si>
  <si>
    <t>2023Occupational therapistsOntarioCommunity health</t>
  </si>
  <si>
    <t>2023Occupational therapistsOntarioHospital</t>
  </si>
  <si>
    <t>2023Occupational therapistsOntarioNursing home/long-term care</t>
  </si>
  <si>
    <t>2023Occupational therapistsOntarioOther places of work</t>
  </si>
  <si>
    <t>2023Occupational therapistsOntarioUnknown places of work</t>
  </si>
  <si>
    <t>2023Occupational therapistsPrince Edward IslandAll places of work</t>
  </si>
  <si>
    <t>2023Occupational therapistsPrince Edward Island</t>
  </si>
  <si>
    <t>2023Occupational therapistsPrince Edward IslandCommunity health</t>
  </si>
  <si>
    <t>2023Occupational therapistsPrince Edward IslandHospital</t>
  </si>
  <si>
    <t>2023Occupational therapistsPrince Edward IslandNursing home/long-term care</t>
  </si>
  <si>
    <t>2023Occupational therapistsPrince Edward IslandOther places of work</t>
  </si>
  <si>
    <t>2023Occupational therapistsQuebecAll places of work</t>
  </si>
  <si>
    <t>2023Occupational therapistsQuebec</t>
  </si>
  <si>
    <t>2023Occupational therapistsQuebecCommunity health</t>
  </si>
  <si>
    <t>2023Occupational therapistsQuebecHospital</t>
  </si>
  <si>
    <t>2023Occupational therapistsQuebecNursing home/long-term care</t>
  </si>
  <si>
    <t>2023Occupational therapistsQuebecOther places of work</t>
  </si>
  <si>
    <t>2023Occupational therapistsQuebecUnknown places of work</t>
  </si>
  <si>
    <t>2023Occupational therapistsSaskatchewanAll places of work</t>
  </si>
  <si>
    <t>2023Occupational therapistsSaskatchewan</t>
  </si>
  <si>
    <t>2023Occupational therapistsSaskatchewanCommunity health</t>
  </si>
  <si>
    <t>2023Occupational therapistsSaskatchewanHospital</t>
  </si>
  <si>
    <t>2023Occupational therapistsSaskatchewanNursing home/long-term care</t>
  </si>
  <si>
    <t>2023Occupational therapistsSaskatchewanOther places of work</t>
  </si>
  <si>
    <t>2023Occupational therapistsSaskatchewanUnknown places of work</t>
  </si>
  <si>
    <t>Permanent</t>
  </si>
  <si>
    <t>Temporary</t>
  </si>
  <si>
    <t>self-employed</t>
  </si>
  <si>
    <t>Pharmacy owner/manager</t>
  </si>
  <si>
    <t>staff  pharmacist</t>
  </si>
  <si>
    <t>2014PharmacistsAlbertaAll places of work</t>
  </si>
  <si>
    <t>2014PharmacistsAlberta</t>
  </si>
  <si>
    <t>2014PharmacistsAlbertaCommunity health</t>
  </si>
  <si>
    <t>2014PharmacistsAlbertaHospital</t>
  </si>
  <si>
    <t>2014PharmacistsAlbertaOther places of work</t>
  </si>
  <si>
    <t>2014PharmacistsBritish ColumbiaAll places of work</t>
  </si>
  <si>
    <t>2014PharmacistsBritish Columbia</t>
  </si>
  <si>
    <t>2014PharmacistsBritish ColumbiaCommunity health</t>
  </si>
  <si>
    <t>2014PharmacistsBritish ColumbiaHospital</t>
  </si>
  <si>
    <t>2014PharmacistsBritish ColumbiaOther places of work</t>
  </si>
  <si>
    <t>2014PharmacistsBritish ColumbiaUnknown places of work</t>
  </si>
  <si>
    <t>2014PharmacistsManitobaAll places of work</t>
  </si>
  <si>
    <t>2014PharmacistsManitoba</t>
  </si>
  <si>
    <t>2014PharmacistsManitobaCommunity health</t>
  </si>
  <si>
    <t>2014PharmacistsManitobaHospital</t>
  </si>
  <si>
    <t>2014PharmacistsManitobaOther places of work</t>
  </si>
  <si>
    <t>2014PharmacistsNewfoundland and LabradorAll places of work</t>
  </si>
  <si>
    <t>2014PharmacistsNewfoundland and Labrador</t>
  </si>
  <si>
    <t>2014PharmacistsNewfoundland and LabradorCommunity health</t>
  </si>
  <si>
    <t>2014PharmacistsNewfoundland and LabradorHospital</t>
  </si>
  <si>
    <t>2014PharmacistsNewfoundland and LabradorOther places of work</t>
  </si>
  <si>
    <t>2014PharmacistsNewfoundland and LabradorUnknown places of work</t>
  </si>
  <si>
    <t>2014PharmacistsNorthwest TerritoriesAll places of work</t>
  </si>
  <si>
    <t>2014PharmacistsNorthwest Territories</t>
  </si>
  <si>
    <t>2014PharmacistsNorthwest TerritoriesCommunity health</t>
  </si>
  <si>
    <t>2014PharmacistsNorthwest TerritoriesHospital</t>
  </si>
  <si>
    <t>2014PharmacistsNorthwest TerritoriesOther places of work</t>
  </si>
  <si>
    <t>2014PharmacistsNova ScotiaAll places of work</t>
  </si>
  <si>
    <t>2014PharmacistsNova Scotia</t>
  </si>
  <si>
    <t>2014PharmacistsNova ScotiaCommunity health</t>
  </si>
  <si>
    <t>2014PharmacistsNova ScotiaHospital</t>
  </si>
  <si>
    <t>2014PharmacistsNova ScotiaOther places of work</t>
  </si>
  <si>
    <t>2014PharmacistsNova ScotiaUnknown places of work</t>
  </si>
  <si>
    <t>2014PharmacistsOntarioAll places of work</t>
  </si>
  <si>
    <t>2014PharmacistsOntario</t>
  </si>
  <si>
    <t>2014PharmacistsOntarioCommunity health</t>
  </si>
  <si>
    <t>2014PharmacistsOntarioHospital</t>
  </si>
  <si>
    <t>2014PharmacistsOntarioOther places of work</t>
  </si>
  <si>
    <t>2014PharmacistsOntarioUnknown places of work</t>
  </si>
  <si>
    <t>2014PharmacistsPrince Edward IslandAll places of work</t>
  </si>
  <si>
    <t>2014PharmacistsPrince Edward Island</t>
  </si>
  <si>
    <t>2014PharmacistsPrince Edward IslandCommunity health</t>
  </si>
  <si>
    <t>2014PharmacistsPrince Edward IslandHospital</t>
  </si>
  <si>
    <t>2014PharmacistsPrince Edward IslandOther places of work</t>
  </si>
  <si>
    <t>2014PharmacistsSaskatchewanAll places of work</t>
  </si>
  <si>
    <t>2014PharmacistsSaskatchewan</t>
  </si>
  <si>
    <t>2014PharmacistsSaskatchewanCommunity health</t>
  </si>
  <si>
    <t>2014PharmacistsSaskatchewanHospital</t>
  </si>
  <si>
    <t>2014PharmacistsSaskatchewanOther places of work</t>
  </si>
  <si>
    <t>2014PharmacistsSaskatchewanUnknown places of work</t>
  </si>
  <si>
    <t>2015PharmacistsAlbertaAll places of work</t>
  </si>
  <si>
    <t>2015PharmacistsAlberta</t>
  </si>
  <si>
    <t>2015PharmacistsAlbertaCommunity health</t>
  </si>
  <si>
    <t>2015PharmacistsAlbertaHospital</t>
  </si>
  <si>
    <t>2015PharmacistsAlbertaOther places of work</t>
  </si>
  <si>
    <t>2015PharmacistsBritish ColumbiaAll places of work</t>
  </si>
  <si>
    <t>2015PharmacistsBritish Columbia</t>
  </si>
  <si>
    <t>2015PharmacistsBritish ColumbiaCommunity health</t>
  </si>
  <si>
    <t>2015PharmacistsBritish ColumbiaHospital</t>
  </si>
  <si>
    <t>2015PharmacistsBritish ColumbiaOther places of work</t>
  </si>
  <si>
    <t>2015PharmacistsBritish ColumbiaUnknown places of work</t>
  </si>
  <si>
    <t>2015PharmacistsManitobaAll places of work</t>
  </si>
  <si>
    <t>2015PharmacistsManitoba</t>
  </si>
  <si>
    <t>2015PharmacistsManitobaCommunity health</t>
  </si>
  <si>
    <t>2015PharmacistsManitobaHospital</t>
  </si>
  <si>
    <t>2015PharmacistsManitobaOther places of work</t>
  </si>
  <si>
    <t>2015PharmacistsNew BrunswickAll places of work</t>
  </si>
  <si>
    <t>2015PharmacistsNew Brunswick</t>
  </si>
  <si>
    <t>2015PharmacistsNew BrunswickCommunity health</t>
  </si>
  <si>
    <t>2015PharmacistsNew BrunswickHospital</t>
  </si>
  <si>
    <t>2015PharmacistsNew BrunswickOther places of work</t>
  </si>
  <si>
    <t>2015PharmacistsNew BrunswickUnknown places of work</t>
  </si>
  <si>
    <t>2015PharmacistsNewfoundland and LabradorAll places of work</t>
  </si>
  <si>
    <t>2015PharmacistsNewfoundland and Labrador</t>
  </si>
  <si>
    <t>2015PharmacistsNewfoundland and LabradorCommunity health</t>
  </si>
  <si>
    <t>2015PharmacistsNewfoundland and LabradorHospital</t>
  </si>
  <si>
    <t>2015PharmacistsNewfoundland and LabradorOther places of work</t>
  </si>
  <si>
    <t>2015PharmacistsNewfoundland and LabradorUnknown places of work</t>
  </si>
  <si>
    <t>2015PharmacistsNorthwest TerritoriesAll places of work</t>
  </si>
  <si>
    <t>2015PharmacistsNorthwest Territories</t>
  </si>
  <si>
    <t>2015PharmacistsNorthwest TerritoriesCommunity health</t>
  </si>
  <si>
    <t>2015PharmacistsNorthwest TerritoriesHospital</t>
  </si>
  <si>
    <t>2015PharmacistsNorthwest TerritoriesOther places of work</t>
  </si>
  <si>
    <t>2015PharmacistsNorthwest TerritoriesUnknown places of work</t>
  </si>
  <si>
    <t>2015PharmacistsNova ScotiaAll places of work</t>
  </si>
  <si>
    <t>2015PharmacistsNova Scotia</t>
  </si>
  <si>
    <t>2015PharmacistsNova ScotiaCommunity health</t>
  </si>
  <si>
    <t>2015PharmacistsNova ScotiaHospital</t>
  </si>
  <si>
    <t>2015PharmacistsNova ScotiaOther places of work</t>
  </si>
  <si>
    <t>2015PharmacistsNova ScotiaUnknown places of work</t>
  </si>
  <si>
    <t>2015PharmacistsOntarioAll places of work</t>
  </si>
  <si>
    <t>2015PharmacistsOntario</t>
  </si>
  <si>
    <t>2015PharmacistsOntarioCommunity health</t>
  </si>
  <si>
    <t>2015PharmacistsOntarioHospital</t>
  </si>
  <si>
    <t>2015PharmacistsOntarioOther places of work</t>
  </si>
  <si>
    <t>2015PharmacistsOntarioUnknown places of work</t>
  </si>
  <si>
    <t>2015PharmacistsPrince Edward IslandAll places of work</t>
  </si>
  <si>
    <t>2015PharmacistsPrince Edward Island</t>
  </si>
  <si>
    <t>2015PharmacistsPrince Edward IslandCommunity health</t>
  </si>
  <si>
    <t>2015PharmacistsPrince Edward IslandHospital</t>
  </si>
  <si>
    <t>2015PharmacistsPrince Edward IslandOther places of work</t>
  </si>
  <si>
    <t>2015PharmacistsPrince Edward IslandUnknown places of work</t>
  </si>
  <si>
    <t>2015PharmacistsSaskatchewanAll places of work</t>
  </si>
  <si>
    <t>2015PharmacistsSaskatchewan</t>
  </si>
  <si>
    <t>2015PharmacistsSaskatchewanCommunity health</t>
  </si>
  <si>
    <t>2015PharmacistsSaskatchewanHospital</t>
  </si>
  <si>
    <t>2015PharmacistsSaskatchewanOther places of work</t>
  </si>
  <si>
    <t>2015PharmacistsSaskatchewanUnknown places of work</t>
  </si>
  <si>
    <t>2015PharmacistsYukonAll places of work</t>
  </si>
  <si>
    <t>2015PharmacistsYukon</t>
  </si>
  <si>
    <t>2015PharmacistsYukonCommunity health</t>
  </si>
  <si>
    <t>2015PharmacistsYukonHospital</t>
  </si>
  <si>
    <t>2015PharmacistsYukonUnknown places of work</t>
  </si>
  <si>
    <t>2016PharmacistsAlbertaAll places of work</t>
  </si>
  <si>
    <t>2016PharmacistsAlberta</t>
  </si>
  <si>
    <t>2016PharmacistsAlbertaCommunity health</t>
  </si>
  <si>
    <t>2016PharmacistsAlbertaHospital</t>
  </si>
  <si>
    <t>2016PharmacistsAlbertaOther places of work</t>
  </si>
  <si>
    <t>2016PharmacistsBritish ColumbiaAll places of work</t>
  </si>
  <si>
    <t>2016PharmacistsBritish Columbia</t>
  </si>
  <si>
    <t>2016PharmacistsBritish ColumbiaCommunity health</t>
  </si>
  <si>
    <t>2016PharmacistsBritish ColumbiaHospital</t>
  </si>
  <si>
    <t>2016PharmacistsBritish ColumbiaOther places of work</t>
  </si>
  <si>
    <t>2016PharmacistsBritish ColumbiaUnknown places of work</t>
  </si>
  <si>
    <t>2016PharmacistsManitobaAll places of work</t>
  </si>
  <si>
    <t>2016PharmacistsManitoba</t>
  </si>
  <si>
    <t>2016PharmacistsManitobaCommunity health</t>
  </si>
  <si>
    <t>2016PharmacistsManitobaHospital</t>
  </si>
  <si>
    <t>2016PharmacistsManitobaOther places of work</t>
  </si>
  <si>
    <t>2016PharmacistsManitobaUnknown places of work</t>
  </si>
  <si>
    <t>2016PharmacistsNew BrunswickAll places of work</t>
  </si>
  <si>
    <t>2016PharmacistsNew Brunswick</t>
  </si>
  <si>
    <t>2016PharmacistsNew BrunswickCommunity health</t>
  </si>
  <si>
    <t>2016PharmacistsNew BrunswickHospital</t>
  </si>
  <si>
    <t>2016PharmacistsNew BrunswickOther places of work</t>
  </si>
  <si>
    <t>2016PharmacistsNew BrunswickUnknown places of work</t>
  </si>
  <si>
    <t>2016PharmacistsNewfoundland and LabradorAll places of work</t>
  </si>
  <si>
    <t>2016PharmacistsNewfoundland and Labrador</t>
  </si>
  <si>
    <t>2016PharmacistsNewfoundland and LabradorCommunity health</t>
  </si>
  <si>
    <t>2016PharmacistsNewfoundland and LabradorHospital</t>
  </si>
  <si>
    <t>2016PharmacistsNewfoundland and LabradorOther places of work</t>
  </si>
  <si>
    <t>2016PharmacistsNewfoundland and LabradorUnknown places of work</t>
  </si>
  <si>
    <t>2016PharmacistsNorthwest TerritoriesAll places of work</t>
  </si>
  <si>
    <t>2016PharmacistsNorthwest Territories</t>
  </si>
  <si>
    <t>2016PharmacistsNorthwest TerritoriesCommunity health</t>
  </si>
  <si>
    <t>2016PharmacistsNorthwest TerritoriesHospital</t>
  </si>
  <si>
    <t>2016PharmacistsNorthwest TerritoriesUnknown places of work</t>
  </si>
  <si>
    <t>2016PharmacistsNova ScotiaAll places of work</t>
  </si>
  <si>
    <t>2016PharmacistsNova Scotia</t>
  </si>
  <si>
    <t>2016PharmacistsNova ScotiaCommunity health</t>
  </si>
  <si>
    <t>2016PharmacistsNova ScotiaHospital</t>
  </si>
  <si>
    <t>2016PharmacistsNova ScotiaOther places of work</t>
  </si>
  <si>
    <t>2016PharmacistsNova ScotiaUnknown places of work</t>
  </si>
  <si>
    <t>2016PharmacistsOntarioAll places of work</t>
  </si>
  <si>
    <t>2016PharmacistsOntario</t>
  </si>
  <si>
    <t>2016PharmacistsOntarioCommunity health</t>
  </si>
  <si>
    <t>2016PharmacistsOntarioHospital</t>
  </si>
  <si>
    <t>2016PharmacistsOntarioOther places of work</t>
  </si>
  <si>
    <t>2016PharmacistsOntarioUnknown places of work</t>
  </si>
  <si>
    <t>2016PharmacistsPrince Edward IslandAll places of work</t>
  </si>
  <si>
    <t>2016PharmacistsPrince Edward Island</t>
  </si>
  <si>
    <t>2016PharmacistsPrince Edward IslandCommunity health</t>
  </si>
  <si>
    <t>2016PharmacistsPrince Edward IslandHospital</t>
  </si>
  <si>
    <t>2016PharmacistsPrince Edward IslandOther places of work</t>
  </si>
  <si>
    <t>2016PharmacistsSaskatchewanAll places of work</t>
  </si>
  <si>
    <t>2016PharmacistsSaskatchewan</t>
  </si>
  <si>
    <t>2016PharmacistsSaskatchewanCommunity health</t>
  </si>
  <si>
    <t>2016PharmacistsSaskatchewanHospital</t>
  </si>
  <si>
    <t>2016PharmacistsSaskatchewanOther places of work</t>
  </si>
  <si>
    <t>2016PharmacistsSaskatchewanUnknown places of work</t>
  </si>
  <si>
    <t>2017PharmacistsAlbertaAll places of work</t>
  </si>
  <si>
    <t>2017PharmacistsAlberta</t>
  </si>
  <si>
    <t>2017PharmacistsAlbertaCommunity health</t>
  </si>
  <si>
    <t>2017PharmacistsAlbertaHospital</t>
  </si>
  <si>
    <t>2017PharmacistsAlbertaOther places of work</t>
  </si>
  <si>
    <t>2017PharmacistsBritish ColumbiaAll places of work</t>
  </si>
  <si>
    <t>2017PharmacistsBritish Columbia</t>
  </si>
  <si>
    <t>2017PharmacistsBritish ColumbiaCommunity health</t>
  </si>
  <si>
    <t>2017PharmacistsBritish ColumbiaHospital</t>
  </si>
  <si>
    <t>2017PharmacistsBritish ColumbiaOther places of work</t>
  </si>
  <si>
    <t>2017PharmacistsBritish ColumbiaUnknown places of work</t>
  </si>
  <si>
    <t>2017PharmacistsManitobaAll places of work</t>
  </si>
  <si>
    <t>2017PharmacistsManitoba</t>
  </si>
  <si>
    <t>2017PharmacistsManitobaCommunity health</t>
  </si>
  <si>
    <t>2017PharmacistsManitobaHospital</t>
  </si>
  <si>
    <t>2017PharmacistsManitobaOther places of work</t>
  </si>
  <si>
    <t>2017PharmacistsManitobaUnknown places of work</t>
  </si>
  <si>
    <t>2017PharmacistsNew BrunswickAll places of work</t>
  </si>
  <si>
    <t>2017PharmacistsNew Brunswick</t>
  </si>
  <si>
    <t>2017PharmacistsNew BrunswickCommunity health</t>
  </si>
  <si>
    <t>2017PharmacistsNew BrunswickHospital</t>
  </si>
  <si>
    <t>2017PharmacistsNew BrunswickOther places of work</t>
  </si>
  <si>
    <t>2017PharmacistsNew BrunswickUnknown places of work</t>
  </si>
  <si>
    <t>2017PharmacistsNewfoundland and LabradorAll places of work</t>
  </si>
  <si>
    <t>2017PharmacistsNewfoundland and Labrador</t>
  </si>
  <si>
    <t>2017PharmacistsNewfoundland and LabradorCommunity health</t>
  </si>
  <si>
    <t>2017PharmacistsNewfoundland and LabradorHospital</t>
  </si>
  <si>
    <t>2017PharmacistsNewfoundland and LabradorOther places of work</t>
  </si>
  <si>
    <t>2017PharmacistsNewfoundland and LabradorUnknown places of work</t>
  </si>
  <si>
    <t>2017PharmacistsNorthwest TerritoriesAll places of work</t>
  </si>
  <si>
    <t>2017PharmacistsNorthwest Territories</t>
  </si>
  <si>
    <t>2017PharmacistsNorthwest TerritoriesCommunity health</t>
  </si>
  <si>
    <t>2017PharmacistsNorthwest TerritoriesHospital</t>
  </si>
  <si>
    <t>2017PharmacistsNorthwest TerritoriesUnknown places of work</t>
  </si>
  <si>
    <t>2017PharmacistsNova ScotiaAll places of work</t>
  </si>
  <si>
    <t>2017PharmacistsNova Scotia</t>
  </si>
  <si>
    <t>2017PharmacistsNova ScotiaCommunity health</t>
  </si>
  <si>
    <t>2017PharmacistsNova ScotiaHospital</t>
  </si>
  <si>
    <t>2017PharmacistsNova ScotiaOther places of work</t>
  </si>
  <si>
    <t>2017PharmacistsNova ScotiaUnknown places of work</t>
  </si>
  <si>
    <t>2017PharmacistsOntarioAll places of work</t>
  </si>
  <si>
    <t>2017PharmacistsOntario</t>
  </si>
  <si>
    <t>2017PharmacistsOntarioCommunity health</t>
  </si>
  <si>
    <t>2017PharmacistsOntarioHospital</t>
  </si>
  <si>
    <t>2017PharmacistsOntarioOther places of work</t>
  </si>
  <si>
    <t>2017PharmacistsOntarioUnknown places of work</t>
  </si>
  <si>
    <t>2017PharmacistsPrince Edward IslandAll places of work</t>
  </si>
  <si>
    <t>2017PharmacistsPrince Edward Island</t>
  </si>
  <si>
    <t>2017PharmacistsPrince Edward IslandCommunity health</t>
  </si>
  <si>
    <t>2017PharmacistsPrince Edward IslandHospital</t>
  </si>
  <si>
    <t>2017PharmacistsPrince Edward IslandOther places of work</t>
  </si>
  <si>
    <t>2017PharmacistsSaskatchewanAll places of work</t>
  </si>
  <si>
    <t>2017PharmacistsSaskatchewan</t>
  </si>
  <si>
    <t>2017PharmacistsSaskatchewanCommunity health</t>
  </si>
  <si>
    <t>2017PharmacistsSaskatchewanHospital</t>
  </si>
  <si>
    <t>2017PharmacistsSaskatchewanOther places of work</t>
  </si>
  <si>
    <t>2017PharmacistsSaskatchewanUnknown places of work</t>
  </si>
  <si>
    <t>2018PharmacistsAlbertaAll places of work</t>
  </si>
  <si>
    <t>2018PharmacistsAlberta</t>
  </si>
  <si>
    <t>2018PharmacistsAlbertaCommunity health</t>
  </si>
  <si>
    <t>2018PharmacistsAlbertaHospital</t>
  </si>
  <si>
    <t>2018PharmacistsAlbertaOther places of work</t>
  </si>
  <si>
    <t>2018PharmacistsBritish ColumbiaAll places of work</t>
  </si>
  <si>
    <t>2018PharmacistsBritish Columbia</t>
  </si>
  <si>
    <t>2018PharmacistsBritish ColumbiaCommunity health</t>
  </si>
  <si>
    <t>2018PharmacistsBritish ColumbiaHospital</t>
  </si>
  <si>
    <t>2018PharmacistsBritish ColumbiaOther places of work</t>
  </si>
  <si>
    <t>2018PharmacistsBritish ColumbiaUnknown places of work</t>
  </si>
  <si>
    <t>2018PharmacistsManitobaAll places of work</t>
  </si>
  <si>
    <t>2018PharmacistsManitoba</t>
  </si>
  <si>
    <t>2018PharmacistsManitobaCommunity health</t>
  </si>
  <si>
    <t>2018PharmacistsManitobaHospital</t>
  </si>
  <si>
    <t>2018PharmacistsManitobaOther places of work</t>
  </si>
  <si>
    <t>2018PharmacistsNew BrunswickAll places of work</t>
  </si>
  <si>
    <t>2018PharmacistsNew Brunswick</t>
  </si>
  <si>
    <t>2018PharmacistsNew BrunswickCommunity health</t>
  </si>
  <si>
    <t>2018PharmacistsNew BrunswickHospital</t>
  </si>
  <si>
    <t>2018PharmacistsNew BrunswickOther places of work</t>
  </si>
  <si>
    <t>2018PharmacistsNew BrunswickUnknown places of work</t>
  </si>
  <si>
    <t>2018PharmacistsNewfoundland and LabradorAll places of work</t>
  </si>
  <si>
    <t>2018PharmacistsNewfoundland and Labrador</t>
  </si>
  <si>
    <t>2018PharmacistsNewfoundland and LabradorCommunity health</t>
  </si>
  <si>
    <t>2018PharmacistsNewfoundland and LabradorHospital</t>
  </si>
  <si>
    <t>2018PharmacistsNewfoundland and LabradorOther places of work</t>
  </si>
  <si>
    <t>2018PharmacistsNewfoundland and LabradorUnknown places of work</t>
  </si>
  <si>
    <t>2018PharmacistsNorthwest TerritoriesAll places of work</t>
  </si>
  <si>
    <t>2018PharmacistsNorthwest Territories</t>
  </si>
  <si>
    <t>2018PharmacistsNorthwest TerritoriesCommunity health</t>
  </si>
  <si>
    <t>2018PharmacistsNorthwest TerritoriesHospital</t>
  </si>
  <si>
    <t>2018PharmacistsNorthwest TerritoriesUnknown places of work</t>
  </si>
  <si>
    <t>2018PharmacistsNova ScotiaAll places of work</t>
  </si>
  <si>
    <t>2018PharmacistsNova Scotia</t>
  </si>
  <si>
    <t>2018PharmacistsNova ScotiaCommunity health</t>
  </si>
  <si>
    <t>2018PharmacistsNova ScotiaHospital</t>
  </si>
  <si>
    <t>2018PharmacistsNova ScotiaOther places of work</t>
  </si>
  <si>
    <t>2018PharmacistsNova ScotiaUnknown places of work</t>
  </si>
  <si>
    <t>2018PharmacistsOntarioAll places of work</t>
  </si>
  <si>
    <t>2018PharmacistsOntario</t>
  </si>
  <si>
    <t>2018PharmacistsOntarioCommunity health</t>
  </si>
  <si>
    <t>2018PharmacistsOntarioHospital</t>
  </si>
  <si>
    <t>2018PharmacistsOntarioOther places of work</t>
  </si>
  <si>
    <t>2018PharmacistsOntarioUnknown places of work</t>
  </si>
  <si>
    <t>2018PharmacistsPrince Edward IslandAll places of work</t>
  </si>
  <si>
    <t>2018PharmacistsPrince Edward Island</t>
  </si>
  <si>
    <t>2018PharmacistsPrince Edward IslandCommunity health</t>
  </si>
  <si>
    <t>2018PharmacistsPrince Edward IslandHospital</t>
  </si>
  <si>
    <t>2018PharmacistsPrince Edward IslandOther places of work</t>
  </si>
  <si>
    <t>2018PharmacistsPrince Edward IslandUnknown places of work</t>
  </si>
  <si>
    <t>2018PharmacistsSaskatchewanAll places of work</t>
  </si>
  <si>
    <t>2018PharmacistsSaskatchewan</t>
  </si>
  <si>
    <t>2018PharmacistsSaskatchewanCommunity health</t>
  </si>
  <si>
    <t>2018PharmacistsSaskatchewanHospital</t>
  </si>
  <si>
    <t>2018PharmacistsSaskatchewanOther places of work</t>
  </si>
  <si>
    <t>2018PharmacistsSaskatchewanUnknown places of work</t>
  </si>
  <si>
    <t>2019PharmacistsAlbertaAll places of work</t>
  </si>
  <si>
    <t>2019PharmacistsAlberta</t>
  </si>
  <si>
    <t>2019PharmacistsAlbertaCommunity health</t>
  </si>
  <si>
    <t>2019PharmacistsAlbertaHospital</t>
  </si>
  <si>
    <t>2019PharmacistsAlbertaOther places of work</t>
  </si>
  <si>
    <t>2019PharmacistsBritish ColumbiaAll places of work</t>
  </si>
  <si>
    <t>2019PharmacistsBritish Columbia</t>
  </si>
  <si>
    <t>2019PharmacistsBritish ColumbiaCommunity health</t>
  </si>
  <si>
    <t>2019PharmacistsBritish ColumbiaHospital</t>
  </si>
  <si>
    <t>2019PharmacistsBritish ColumbiaOther places of work</t>
  </si>
  <si>
    <t>2019PharmacistsBritish ColumbiaUnknown places of work</t>
  </si>
  <si>
    <t>2019PharmacistsManitobaAll places of work</t>
  </si>
  <si>
    <t>2019PharmacistsManitoba</t>
  </si>
  <si>
    <t>2019PharmacistsManitobaCommunity health</t>
  </si>
  <si>
    <t>2019PharmacistsManitobaHospital</t>
  </si>
  <si>
    <t>2019PharmacistsManitobaOther places of work</t>
  </si>
  <si>
    <t>2019PharmacistsManitobaUnknown places of work</t>
  </si>
  <si>
    <t>2019PharmacistsNew BrunswickAll places of work</t>
  </si>
  <si>
    <t>2019PharmacistsNew Brunswick</t>
  </si>
  <si>
    <t>2019PharmacistsNew BrunswickCommunity health</t>
  </si>
  <si>
    <t>2019PharmacistsNew BrunswickHospital</t>
  </si>
  <si>
    <t>2019PharmacistsNew BrunswickOther places of work</t>
  </si>
  <si>
    <t>2019PharmacistsNewfoundland and LabradorAll places of work</t>
  </si>
  <si>
    <t>2019PharmacistsNewfoundland and Labrador</t>
  </si>
  <si>
    <t>2019PharmacistsNewfoundland and LabradorCommunity health</t>
  </si>
  <si>
    <t>2019PharmacistsNewfoundland and LabradorHospital</t>
  </si>
  <si>
    <t>2019PharmacistsNewfoundland and LabradorOther places of work</t>
  </si>
  <si>
    <t>2019PharmacistsNewfoundland and LabradorUnknown places of work</t>
  </si>
  <si>
    <t>2019PharmacistsNorthwest TerritoriesAll places of work</t>
  </si>
  <si>
    <t>2019PharmacistsNorthwest Territories</t>
  </si>
  <si>
    <t>2019PharmacistsNorthwest TerritoriesCommunity health</t>
  </si>
  <si>
    <t>2019PharmacistsNorthwest TerritoriesHospital</t>
  </si>
  <si>
    <t>2019PharmacistsNorthwest TerritoriesUnknown places of work</t>
  </si>
  <si>
    <t>2019PharmacistsNova ScotiaAll places of work</t>
  </si>
  <si>
    <t>2019PharmacistsNova Scotia</t>
  </si>
  <si>
    <t>2019PharmacistsNova ScotiaCommunity health</t>
  </si>
  <si>
    <t>2019PharmacistsNova ScotiaHospital</t>
  </si>
  <si>
    <t>2019PharmacistsNova ScotiaOther places of work</t>
  </si>
  <si>
    <t>2019PharmacistsNova ScotiaUnknown places of work</t>
  </si>
  <si>
    <t>2019PharmacistsOntarioAll places of work</t>
  </si>
  <si>
    <t>2019PharmacistsOntario</t>
  </si>
  <si>
    <t>2019PharmacistsOntarioCommunity health</t>
  </si>
  <si>
    <t>2019PharmacistsOntarioHospital</t>
  </si>
  <si>
    <t>2019PharmacistsOntarioOther places of work</t>
  </si>
  <si>
    <t>2019PharmacistsOntarioUnknown places of work</t>
  </si>
  <si>
    <t>2019PharmacistsPrince Edward IslandAll places of work</t>
  </si>
  <si>
    <t>2019PharmacistsPrince Edward Island</t>
  </si>
  <si>
    <t>2019PharmacistsPrince Edward IslandCommunity health</t>
  </si>
  <si>
    <t>2019PharmacistsPrince Edward IslandHospital</t>
  </si>
  <si>
    <t>2019PharmacistsPrince Edward IslandOther places of work</t>
  </si>
  <si>
    <t>2019PharmacistsPrince Edward IslandUnknown places of work</t>
  </si>
  <si>
    <t>2019PharmacistsSaskatchewanAll places of work</t>
  </si>
  <si>
    <t>2019PharmacistsSaskatchewan</t>
  </si>
  <si>
    <t>2019PharmacistsSaskatchewanCommunity health</t>
  </si>
  <si>
    <t>2019PharmacistsSaskatchewanHospital</t>
  </si>
  <si>
    <t>2019PharmacistsSaskatchewanOther places of work</t>
  </si>
  <si>
    <t>2019PharmacistsSaskatchewanUnknown places of work</t>
  </si>
  <si>
    <t>2020PharmacistsAlbertaAll places of work</t>
  </si>
  <si>
    <t>2020PharmacistsAlberta</t>
  </si>
  <si>
    <t>2020PharmacistsAlbertaCommunity health</t>
  </si>
  <si>
    <t>2020PharmacistsAlbertaHospital</t>
  </si>
  <si>
    <t>2020PharmacistsAlbertaOther places of work</t>
  </si>
  <si>
    <t>2020PharmacistsBritish ColumbiaAll places of work</t>
  </si>
  <si>
    <t>2020PharmacistsBritish Columbia</t>
  </si>
  <si>
    <t>2020PharmacistsBritish ColumbiaCommunity health</t>
  </si>
  <si>
    <t>2020PharmacistsBritish ColumbiaHospital</t>
  </si>
  <si>
    <t>2020PharmacistsBritish ColumbiaOther places of work</t>
  </si>
  <si>
    <t>2020PharmacistsBritish ColumbiaUnknown places of work</t>
  </si>
  <si>
    <t>2020PharmacistsManitobaAll places of work</t>
  </si>
  <si>
    <t>2020PharmacistsManitoba</t>
  </si>
  <si>
    <t>2020PharmacistsManitobaCommunity health</t>
  </si>
  <si>
    <t>2020PharmacistsManitobaHospital</t>
  </si>
  <si>
    <t>2020PharmacistsManitobaOther places of work</t>
  </si>
  <si>
    <t>2020PharmacistsManitobaUnknown places of work</t>
  </si>
  <si>
    <t>2020PharmacistsNew BrunswickAll places of work</t>
  </si>
  <si>
    <t>2020PharmacistsNew Brunswick</t>
  </si>
  <si>
    <t>2020PharmacistsNew BrunswickCommunity health</t>
  </si>
  <si>
    <t>2020PharmacistsNew BrunswickHospital</t>
  </si>
  <si>
    <t>2020PharmacistsNew BrunswickOther places of work</t>
  </si>
  <si>
    <t>2020PharmacistsNew BrunswickUnknown places of work</t>
  </si>
  <si>
    <t>2020PharmacistsNewfoundland and LabradorAll places of work</t>
  </si>
  <si>
    <t>2020PharmacistsNewfoundland and Labrador</t>
  </si>
  <si>
    <t>2020PharmacistsNewfoundland and LabradorCommunity health</t>
  </si>
  <si>
    <t>2020PharmacistsNewfoundland and LabradorHospital</t>
  </si>
  <si>
    <t>2020PharmacistsNewfoundland and LabradorOther places of work</t>
  </si>
  <si>
    <t>2020PharmacistsNewfoundland and LabradorUnknown places of work</t>
  </si>
  <si>
    <t>2020PharmacistsNorthwest TerritoriesAll places of work</t>
  </si>
  <si>
    <t>2020PharmacistsNorthwest Territories</t>
  </si>
  <si>
    <t>2020PharmacistsNorthwest TerritoriesCommunity health</t>
  </si>
  <si>
    <t>2020PharmacistsNorthwest TerritoriesHospital</t>
  </si>
  <si>
    <t>2020PharmacistsNorthwest TerritoriesUnknown places of work</t>
  </si>
  <si>
    <t>2020PharmacistsNova ScotiaAll places of work</t>
  </si>
  <si>
    <t>2020PharmacistsNova Scotia</t>
  </si>
  <si>
    <t>2020PharmacistsNova ScotiaCommunity health</t>
  </si>
  <si>
    <t>2020PharmacistsNova ScotiaHospital</t>
  </si>
  <si>
    <t>2020PharmacistsNova ScotiaOther places of work</t>
  </si>
  <si>
    <t>2020PharmacistsNova ScotiaUnknown places of work</t>
  </si>
  <si>
    <t>2020PharmacistsOntarioAll places of work</t>
  </si>
  <si>
    <t>2020PharmacistsOntario</t>
  </si>
  <si>
    <t>2020PharmacistsOntarioCommunity health</t>
  </si>
  <si>
    <t>2020PharmacistsOntarioHospital</t>
  </si>
  <si>
    <t>2020PharmacistsOntarioOther places of work</t>
  </si>
  <si>
    <t>2020PharmacistsOntarioUnknown places of work</t>
  </si>
  <si>
    <t>2020PharmacistsSaskatchewanAll places of work</t>
  </si>
  <si>
    <t>2020PharmacistsSaskatchewan</t>
  </si>
  <si>
    <t>2020PharmacistsSaskatchewanCommunity health</t>
  </si>
  <si>
    <t>2020PharmacistsSaskatchewanHospital</t>
  </si>
  <si>
    <t>2020PharmacistsSaskatchewanOther places of work</t>
  </si>
  <si>
    <t>2020PharmacistsSaskatchewanUnknown places of work</t>
  </si>
  <si>
    <t>2021PharmacistsAlbertaAll places of work</t>
  </si>
  <si>
    <t>2021PharmacistsAlberta</t>
  </si>
  <si>
    <t>2021PharmacistsAlbertaCommunity health</t>
  </si>
  <si>
    <t>2021PharmacistsAlbertaHospital</t>
  </si>
  <si>
    <t>2021PharmacistsAlbertaOther places of work</t>
  </si>
  <si>
    <t>2021PharmacistsBritish ColumbiaAll places of work</t>
  </si>
  <si>
    <t>2021PharmacistsBritish Columbia</t>
  </si>
  <si>
    <t>2021PharmacistsBritish ColumbiaCommunity health</t>
  </si>
  <si>
    <t>2021PharmacistsBritish ColumbiaHospital</t>
  </si>
  <si>
    <t>2021PharmacistsBritish ColumbiaOther places of work</t>
  </si>
  <si>
    <t>2021PharmacistsBritish ColumbiaUnknown places of work</t>
  </si>
  <si>
    <t>2021PharmacistsManitobaAll places of work</t>
  </si>
  <si>
    <t>2021PharmacistsManitoba</t>
  </si>
  <si>
    <t>2021PharmacistsManitobaCommunity health</t>
  </si>
  <si>
    <t>2021PharmacistsManitobaHospital</t>
  </si>
  <si>
    <t>2021PharmacistsManitobaOther places of work</t>
  </si>
  <si>
    <t>2021PharmacistsNew BrunswickAll places of work</t>
  </si>
  <si>
    <t>2021PharmacistsNew Brunswick</t>
  </si>
  <si>
    <t>2021PharmacistsNew BrunswickCommunity health</t>
  </si>
  <si>
    <t>2021PharmacistsNew BrunswickHospital</t>
  </si>
  <si>
    <t>2021PharmacistsNew BrunswickOther places of work</t>
  </si>
  <si>
    <t>2021PharmacistsNew BrunswickUnknown places of work</t>
  </si>
  <si>
    <t>2021PharmacistsNewfoundland and LabradorAll places of work</t>
  </si>
  <si>
    <t>2021PharmacistsNewfoundland and Labrador</t>
  </si>
  <si>
    <t>2021PharmacistsNewfoundland and LabradorCommunity health</t>
  </si>
  <si>
    <t>2021PharmacistsNewfoundland and LabradorHospital</t>
  </si>
  <si>
    <t>2021PharmacistsNewfoundland and LabradorOther places of work</t>
  </si>
  <si>
    <t>2021PharmacistsNewfoundland and LabradorUnknown places of work</t>
  </si>
  <si>
    <t>2021PharmacistsNorthwest TerritoriesAll places of work</t>
  </si>
  <si>
    <t>2021PharmacistsNorthwest Territories</t>
  </si>
  <si>
    <t>2021PharmacistsNorthwest TerritoriesCommunity health</t>
  </si>
  <si>
    <t>2021PharmacistsNorthwest TerritoriesHospital</t>
  </si>
  <si>
    <t>2021PharmacistsNorthwest TerritoriesUnknown places of work</t>
  </si>
  <si>
    <t>2021PharmacistsNova ScotiaAll places of work</t>
  </si>
  <si>
    <t>2021PharmacistsNova Scotia</t>
  </si>
  <si>
    <t>2021PharmacistsNova ScotiaCommunity health</t>
  </si>
  <si>
    <t>2021PharmacistsNova ScotiaHospital</t>
  </si>
  <si>
    <t>2021PharmacistsNova ScotiaOther places of work</t>
  </si>
  <si>
    <t>2021PharmacistsNova ScotiaUnknown places of work</t>
  </si>
  <si>
    <t>2021PharmacistsOntarioAll places of work</t>
  </si>
  <si>
    <t>2021PharmacistsOntario</t>
  </si>
  <si>
    <t>2021PharmacistsOntarioCommunity health</t>
  </si>
  <si>
    <t>2021PharmacistsOntarioHospital</t>
  </si>
  <si>
    <t>2021PharmacistsOntarioOther places of work</t>
  </si>
  <si>
    <t>2021PharmacistsOntarioUnknown places of work</t>
  </si>
  <si>
    <t>2021PharmacistsPrince Edward IslandAll places of work</t>
  </si>
  <si>
    <t>2021PharmacistsPrince Edward Island</t>
  </si>
  <si>
    <t>2021PharmacistsPrince Edward IslandCommunity health</t>
  </si>
  <si>
    <t>2021PharmacistsPrince Edward IslandHospital</t>
  </si>
  <si>
    <t>2021PharmacistsPrince Edward IslandOther places of work</t>
  </si>
  <si>
    <t>2021PharmacistsPrince Edward IslandUnknown places of work</t>
  </si>
  <si>
    <t>2021PharmacistsSaskatchewanAll places of work</t>
  </si>
  <si>
    <t>2021PharmacistsSaskatchewan</t>
  </si>
  <si>
    <t>2021PharmacistsSaskatchewanCommunity health</t>
  </si>
  <si>
    <t>2021PharmacistsSaskatchewanHospital</t>
  </si>
  <si>
    <t>2021PharmacistsSaskatchewanOther places of work</t>
  </si>
  <si>
    <t>2021PharmacistsSaskatchewanUnknown places of work</t>
  </si>
  <si>
    <t>2022PharmacistsAlbertaAll places of work</t>
  </si>
  <si>
    <t>2022PharmacistsAlberta</t>
  </si>
  <si>
    <t>2022PharmacistsAlbertaCommunity health</t>
  </si>
  <si>
    <t>2022PharmacistsAlbertaHospital</t>
  </si>
  <si>
    <t>2022PharmacistsAlbertaOther places of work</t>
  </si>
  <si>
    <t>2022PharmacistsBritish ColumbiaAll places of work</t>
  </si>
  <si>
    <t>2022PharmacistsBritish Columbia</t>
  </si>
  <si>
    <t>2022PharmacistsBritish ColumbiaCommunity health</t>
  </si>
  <si>
    <t>2022PharmacistsBritish ColumbiaHospital</t>
  </si>
  <si>
    <t>2022PharmacistsBritish ColumbiaOther places of work</t>
  </si>
  <si>
    <t>2022PharmacistsBritish ColumbiaUnknown places of work</t>
  </si>
  <si>
    <t>2022PharmacistsManitobaAll places of work</t>
  </si>
  <si>
    <t>2022PharmacistsManitoba</t>
  </si>
  <si>
    <t>2022PharmacistsManitobaCommunity health</t>
  </si>
  <si>
    <t>2022PharmacistsManitobaHospital</t>
  </si>
  <si>
    <t>2022PharmacistsManitobaOther places of work</t>
  </si>
  <si>
    <t>2022PharmacistsManitobaUnknown places of work</t>
  </si>
  <si>
    <t>2022PharmacistsNew BrunswickAll places of work</t>
  </si>
  <si>
    <t>2022PharmacistsNew Brunswick</t>
  </si>
  <si>
    <t>2022PharmacistsNew BrunswickCommunity health</t>
  </si>
  <si>
    <t>2022PharmacistsNew BrunswickHospital</t>
  </si>
  <si>
    <t>2022PharmacistsNew BrunswickOther places of work</t>
  </si>
  <si>
    <t>2022PharmacistsNew BrunswickUnknown places of work</t>
  </si>
  <si>
    <t>2022PharmacistsNewfoundland and LabradorAll places of work</t>
  </si>
  <si>
    <t>2022PharmacistsNewfoundland and Labrador</t>
  </si>
  <si>
    <t>2022PharmacistsNewfoundland and LabradorCommunity health</t>
  </si>
  <si>
    <t>2022PharmacistsNewfoundland and LabradorHospital</t>
  </si>
  <si>
    <t>2022PharmacistsNewfoundland and LabradorOther places of work</t>
  </si>
  <si>
    <t>2022PharmacistsNewfoundland and LabradorUnknown places of work</t>
  </si>
  <si>
    <t>2022PharmacistsNorthwest TerritoriesAll places of work</t>
  </si>
  <si>
    <t>2022PharmacistsNorthwest Territories</t>
  </si>
  <si>
    <t>2022PharmacistsNorthwest TerritoriesCommunity health</t>
  </si>
  <si>
    <t>2022PharmacistsNorthwest TerritoriesHospital</t>
  </si>
  <si>
    <t>2022PharmacistsNorthwest TerritoriesUnknown places of work</t>
  </si>
  <si>
    <t>2022PharmacistsNova ScotiaAll places of work</t>
  </si>
  <si>
    <t>2022PharmacistsNova Scotia</t>
  </si>
  <si>
    <t>2022PharmacistsNova ScotiaCommunity health</t>
  </si>
  <si>
    <t>2022PharmacistsNova ScotiaHospital</t>
  </si>
  <si>
    <t>2022PharmacistsNova ScotiaOther places of work</t>
  </si>
  <si>
    <t>2022PharmacistsNova ScotiaUnknown places of work</t>
  </si>
  <si>
    <t>2022PharmacistsOntarioAll places of work</t>
  </si>
  <si>
    <t>2022PharmacistsOntario</t>
  </si>
  <si>
    <t>2022PharmacistsOntarioCommunity health</t>
  </si>
  <si>
    <t>2022PharmacistsOntarioHospital</t>
  </si>
  <si>
    <t>2022PharmacistsOntarioOther places of work</t>
  </si>
  <si>
    <t>2022PharmacistsOntarioUnknown places of work</t>
  </si>
  <si>
    <t>2022PharmacistsPrince Edward IslandAll places of work</t>
  </si>
  <si>
    <t>2022PharmacistsPrince Edward Island</t>
  </si>
  <si>
    <t>2022PharmacistsPrince Edward IslandCommunity health</t>
  </si>
  <si>
    <t>2022PharmacistsPrince Edward IslandHospital</t>
  </si>
  <si>
    <t>2022PharmacistsPrince Edward IslandOther places of work</t>
  </si>
  <si>
    <t>2022PharmacistsPrince Edward IslandUnknown places of work</t>
  </si>
  <si>
    <t>2022PharmacistsSaskatchewanAll places of work</t>
  </si>
  <si>
    <t>2022PharmacistsSaskatchewan</t>
  </si>
  <si>
    <t>2022PharmacistsSaskatchewanCommunity health</t>
  </si>
  <si>
    <t>2022PharmacistsSaskatchewanHospital</t>
  </si>
  <si>
    <t>2022PharmacistsSaskatchewanOther places of work</t>
  </si>
  <si>
    <t>2022PharmacistsSaskatchewanUnknown places of work</t>
  </si>
  <si>
    <t>2023PharmacistsAlbertaAll places of work</t>
  </si>
  <si>
    <t>2023PharmacistsAlberta</t>
  </si>
  <si>
    <t>2023PharmacistsAlbertaCommunity health</t>
  </si>
  <si>
    <t>2023PharmacistsAlbertaHospital</t>
  </si>
  <si>
    <t>2023PharmacistsAlbertaOther places of work</t>
  </si>
  <si>
    <t>2023PharmacistsBritish ColumbiaAll places of work</t>
  </si>
  <si>
    <t>2023PharmacistsBritish Columbia</t>
  </si>
  <si>
    <t>2023PharmacistsBritish ColumbiaCommunity health</t>
  </si>
  <si>
    <t>2023PharmacistsBritish ColumbiaHospital</t>
  </si>
  <si>
    <t>2023PharmacistsBritish ColumbiaOther places of work</t>
  </si>
  <si>
    <t>2023PharmacistsBritish ColumbiaUnknown places of work</t>
  </si>
  <si>
    <t>2023PharmacistsManitobaAll places of work</t>
  </si>
  <si>
    <t>2023PharmacistsManitoba</t>
  </si>
  <si>
    <t>2023PharmacistsManitobaCommunity health</t>
  </si>
  <si>
    <t>2023PharmacistsManitobaHospital</t>
  </si>
  <si>
    <t>2023PharmacistsManitobaOther places of work</t>
  </si>
  <si>
    <t>2023PharmacistsManitobaUnknown places of work</t>
  </si>
  <si>
    <t>2023PharmacistsNew BrunswickAll places of work</t>
  </si>
  <si>
    <t>2023PharmacistsNew Brunswick</t>
  </si>
  <si>
    <t>2023PharmacistsNew BrunswickCommunity health</t>
  </si>
  <si>
    <t>2023PharmacistsNew BrunswickHospital</t>
  </si>
  <si>
    <t>2023PharmacistsNew BrunswickOther places of work</t>
  </si>
  <si>
    <t>2023PharmacistsNew BrunswickUnknown places of work</t>
  </si>
  <si>
    <t>2023PharmacistsNorthwest TerritoriesAll places of work</t>
  </si>
  <si>
    <t>2023PharmacistsNorthwest Territories</t>
  </si>
  <si>
    <t>2023PharmacistsNorthwest TerritoriesCommunity health</t>
  </si>
  <si>
    <t>2023PharmacistsNorthwest TerritoriesHospital</t>
  </si>
  <si>
    <t>2023PharmacistsNorthwest TerritoriesUnknown places of work</t>
  </si>
  <si>
    <t>2023PharmacistsNova ScotiaAll places of work</t>
  </si>
  <si>
    <t>2023PharmacistsNova Scotia</t>
  </si>
  <si>
    <t>2023PharmacistsNova ScotiaCommunity health</t>
  </si>
  <si>
    <t>2023PharmacistsNova ScotiaHospital</t>
  </si>
  <si>
    <t>2023PharmacistsNova ScotiaOther places of work</t>
  </si>
  <si>
    <t>2023PharmacistsNova ScotiaUnknown places of work</t>
  </si>
  <si>
    <t>2023PharmacistsOntarioAll places of work</t>
  </si>
  <si>
    <t>2023PharmacistsOntario</t>
  </si>
  <si>
    <t>2023PharmacistsOntarioCommunity health</t>
  </si>
  <si>
    <t>2023PharmacistsOntarioHospital</t>
  </si>
  <si>
    <t>2023PharmacistsOntarioOther places of work</t>
  </si>
  <si>
    <t>2023PharmacistsOntarioUnknown places of work</t>
  </si>
  <si>
    <t>2023PharmacistsPrince Edward IslandAll places of work</t>
  </si>
  <si>
    <t>2023PharmacistsPrince Edward Island</t>
  </si>
  <si>
    <t>2023PharmacistsPrince Edward IslandCommunity health</t>
  </si>
  <si>
    <t>2023PharmacistsPrince Edward IslandHospital</t>
  </si>
  <si>
    <t>2023PharmacistsPrince Edward IslandOther places of work</t>
  </si>
  <si>
    <t>2023PharmacistsPrince Edward IslandUnknown places of work</t>
  </si>
  <si>
    <t>2023PharmacistsSaskatchewanAll places of work</t>
  </si>
  <si>
    <t>2023PharmacistsSaskatchewan</t>
  </si>
  <si>
    <t>2023PharmacistsSaskatchewanCommunity health</t>
  </si>
  <si>
    <t>2023PharmacistsSaskatchewanHospital</t>
  </si>
  <si>
    <t>2023PharmacistsSaskatchewanOther places of work</t>
  </si>
  <si>
    <t>Number of Physicians</t>
  </si>
  <si>
    <t>2014All physiciansAlberta</t>
  </si>
  <si>
    <t>All physicians</t>
  </si>
  <si>
    <t>2014All physiciansBritish Columbia</t>
  </si>
  <si>
    <t>2014All physiciansCanada</t>
  </si>
  <si>
    <t>Canada</t>
  </si>
  <si>
    <t>2014All physiciansManitoba</t>
  </si>
  <si>
    <t>2014All physiciansNew Brunswick</t>
  </si>
  <si>
    <t>2014All physiciansNewfoundland and Labrador</t>
  </si>
  <si>
    <t>2014All physiciansNorthwest Territories</t>
  </si>
  <si>
    <t>2014All physiciansNova Scotia</t>
  </si>
  <si>
    <t>2014All physiciansNunavut</t>
  </si>
  <si>
    <t>2014All physiciansOntario</t>
  </si>
  <si>
    <t>2014All physiciansPrince Edward Island</t>
  </si>
  <si>
    <t>2014All physiciansQuebec</t>
  </si>
  <si>
    <t>2014All physiciansSaskatchewan</t>
  </si>
  <si>
    <t>2014All physiciansYukon</t>
  </si>
  <si>
    <t>2014Family medicine physiciansAlberta</t>
  </si>
  <si>
    <t>Family medicinephysicians</t>
  </si>
  <si>
    <t>2014Family medicine physiciansBritish Columbia</t>
  </si>
  <si>
    <t>2014Family medicine physiciansCanada</t>
  </si>
  <si>
    <t>2014Family medicine physiciansManitoba</t>
  </si>
  <si>
    <t>2014Family medicine physiciansNew Brunswick</t>
  </si>
  <si>
    <t>2014Family medicine physiciansNewfoundland and Labrador</t>
  </si>
  <si>
    <t>2014Family medicine physiciansNorthwest Territories</t>
  </si>
  <si>
    <t>2014Family medicine physiciansNova Scotia</t>
  </si>
  <si>
    <t>2014Family medicine physiciansNunavut</t>
  </si>
  <si>
    <t>2014Family medicine physiciansOntario</t>
  </si>
  <si>
    <t>2014Family medicine physiciansPrince Edward Island</t>
  </si>
  <si>
    <t>2014Family medicine physiciansQuebec</t>
  </si>
  <si>
    <t>2014Family medicine physiciansSaskatchewan</t>
  </si>
  <si>
    <t>2014Family medicine physiciansYukon</t>
  </si>
  <si>
    <t>2014SpecialistsAlberta</t>
  </si>
  <si>
    <t>2014SpecialistsBritish Columbia</t>
  </si>
  <si>
    <t>2014SpecialistsCanada</t>
  </si>
  <si>
    <t>2014SpecialistsManitoba</t>
  </si>
  <si>
    <t>2014SpecialistsNew Brunswick</t>
  </si>
  <si>
    <t>2014SpecialistsNewfoundland and Labrador</t>
  </si>
  <si>
    <t>2014SpecialistsNorthwest Territories</t>
  </si>
  <si>
    <t>2014SpecialistsNova Scotia</t>
  </si>
  <si>
    <t>2014SpecialistsNunavut</t>
  </si>
  <si>
    <t>2014SpecialistsOntario</t>
  </si>
  <si>
    <t>2014SpecialistsPrince Edward Island</t>
  </si>
  <si>
    <t>2014SpecialistsQuebec</t>
  </si>
  <si>
    <t>2014SpecialistsSaskatchewan</t>
  </si>
  <si>
    <t>2014SpecialistsYukon</t>
  </si>
  <si>
    <t>2015All physiciansAlberta</t>
  </si>
  <si>
    <t>2015All physiciansBritish Columbia</t>
  </si>
  <si>
    <t>2015All physiciansCanada</t>
  </si>
  <si>
    <t>2015All physiciansManitoba</t>
  </si>
  <si>
    <t>2015All physiciansNew Brunswick</t>
  </si>
  <si>
    <t>2015All physiciansNewfoundland and Labrador</t>
  </si>
  <si>
    <t>2015All physiciansNorthwest Territories</t>
  </si>
  <si>
    <t>2015All physiciansNova Scotia</t>
  </si>
  <si>
    <t>2015All physiciansNunavut</t>
  </si>
  <si>
    <t>2015All physiciansOntario</t>
  </si>
  <si>
    <t>2015All physiciansPrince Edward Island</t>
  </si>
  <si>
    <t>2015All physiciansQuebec</t>
  </si>
  <si>
    <t>2015All physiciansSaskatchewan</t>
  </si>
  <si>
    <t>2015All physiciansYukon</t>
  </si>
  <si>
    <t>2015Family medicine physiciansAlberta</t>
  </si>
  <si>
    <t>2015Family medicine physiciansBritish Columbia</t>
  </si>
  <si>
    <t>2015Family medicine physiciansCanada</t>
  </si>
  <si>
    <t>2015Family medicine physiciansManitoba</t>
  </si>
  <si>
    <t>2015Family medicine physiciansNew Brunswick</t>
  </si>
  <si>
    <t>2015Family medicine physiciansNewfoundland and Labrador</t>
  </si>
  <si>
    <t>2015Family medicine physiciansNorthwest Territories</t>
  </si>
  <si>
    <t>2015Family medicine physiciansNova Scotia</t>
  </si>
  <si>
    <t>2015Family medicine physiciansNunavut</t>
  </si>
  <si>
    <t>2015Family medicine physiciansOntario</t>
  </si>
  <si>
    <t>2015Family medicine physiciansPrince Edward Island</t>
  </si>
  <si>
    <t>2015Family medicine physiciansQuebec</t>
  </si>
  <si>
    <t>2015Family medicine physiciansSaskatchewan</t>
  </si>
  <si>
    <t>2015Family medicine physiciansYukon</t>
  </si>
  <si>
    <t>2015SpecialistsAlberta</t>
  </si>
  <si>
    <t>2015SpecialistsBritish Columbia</t>
  </si>
  <si>
    <t>2015SpecialistsCanada</t>
  </si>
  <si>
    <t>2015SpecialistsManitoba</t>
  </si>
  <si>
    <t>2015SpecialistsNew Brunswick</t>
  </si>
  <si>
    <t>2015SpecialistsNewfoundland and Labrador</t>
  </si>
  <si>
    <t>2015SpecialistsNorthwest Territories</t>
  </si>
  <si>
    <t>2015SpecialistsNova Scotia</t>
  </si>
  <si>
    <t>2015SpecialistsNunavut</t>
  </si>
  <si>
    <t>2015SpecialistsOntario</t>
  </si>
  <si>
    <t>2015SpecialistsPrince Edward Island</t>
  </si>
  <si>
    <t>2015SpecialistsQuebec</t>
  </si>
  <si>
    <t>2015SpecialistsSaskatchewan</t>
  </si>
  <si>
    <t>2015SpecialistsYukon</t>
  </si>
  <si>
    <t>2016All physiciansAlberta</t>
  </si>
  <si>
    <t>2016All physiciansBritish Columbia</t>
  </si>
  <si>
    <t>2016All physiciansCanada</t>
  </si>
  <si>
    <t>2016All physiciansManitoba</t>
  </si>
  <si>
    <t>2016All physiciansNew Brunswick</t>
  </si>
  <si>
    <t>2016All physiciansNewfoundland and Labrador</t>
  </si>
  <si>
    <t>2016All physiciansNorthwest Territories</t>
  </si>
  <si>
    <t>2016All physiciansNova Scotia</t>
  </si>
  <si>
    <t>2016All physiciansNunavut</t>
  </si>
  <si>
    <t>2016All physiciansOntario</t>
  </si>
  <si>
    <t>2016All physiciansPrince Edward Island</t>
  </si>
  <si>
    <t>2016All physiciansQuebec</t>
  </si>
  <si>
    <t>2016All physiciansSaskatchewan</t>
  </si>
  <si>
    <t>2016All physiciansYukon</t>
  </si>
  <si>
    <t>2016Family medicine physiciansAlberta</t>
  </si>
  <si>
    <t>2016Family medicine physiciansBritish Columbia</t>
  </si>
  <si>
    <t>2016Family medicine physiciansCanada</t>
  </si>
  <si>
    <t>2016Family medicine physiciansManitoba</t>
  </si>
  <si>
    <t>2016Family medicine physiciansNew Brunswick</t>
  </si>
  <si>
    <t>2016Family medicine physiciansNewfoundland and Labrador</t>
  </si>
  <si>
    <t>2016Family medicine physiciansNorthwest Territories</t>
  </si>
  <si>
    <t>2016Family medicine physiciansNova Scotia</t>
  </si>
  <si>
    <t>2016Family medicine physiciansNunavut</t>
  </si>
  <si>
    <t>2016Family medicine physiciansOntario</t>
  </si>
  <si>
    <t>2016Family medicine physiciansPrince Edward Island</t>
  </si>
  <si>
    <t>2016Family medicine physiciansQuebec</t>
  </si>
  <si>
    <t>2016Family medicine physiciansSaskatchewan</t>
  </si>
  <si>
    <t>2016Family medicine physiciansYukon</t>
  </si>
  <si>
    <t>2016SpecialistsAlberta</t>
  </si>
  <si>
    <t>2016SpecialistsBritish Columbia</t>
  </si>
  <si>
    <t>2016SpecialistsCanada</t>
  </si>
  <si>
    <t>2016SpecialistsManitoba</t>
  </si>
  <si>
    <t>2016SpecialistsNew Brunswick</t>
  </si>
  <si>
    <t>2016SpecialistsNewfoundland and Labrador</t>
  </si>
  <si>
    <t>2016SpecialistsNorthwest Territories</t>
  </si>
  <si>
    <t>2016SpecialistsNova Scotia</t>
  </si>
  <si>
    <t>2016SpecialistsNunavut</t>
  </si>
  <si>
    <t>2016SpecialistsOntario</t>
  </si>
  <si>
    <t>2016SpecialistsPrince Edward Island</t>
  </si>
  <si>
    <t>2016SpecialistsQuebec</t>
  </si>
  <si>
    <t>2016SpecialistsSaskatchewan</t>
  </si>
  <si>
    <t>2016SpecialistsYukon</t>
  </si>
  <si>
    <t>2017All physiciansAlberta</t>
  </si>
  <si>
    <t>2017All physiciansBritish Columbia</t>
  </si>
  <si>
    <t>2017All physiciansCanada</t>
  </si>
  <si>
    <t>2017All physiciansManitoba</t>
  </si>
  <si>
    <t>2017All physiciansNew Brunswick</t>
  </si>
  <si>
    <t>2017All physiciansNewfoundland and Labrador</t>
  </si>
  <si>
    <t>2017All physiciansNorthwest Territories</t>
  </si>
  <si>
    <t>2017All physiciansNova Scotia</t>
  </si>
  <si>
    <t>2017All physiciansNunavut</t>
  </si>
  <si>
    <t>2017All physiciansOntario</t>
  </si>
  <si>
    <t>2017All physiciansPrince Edward Island</t>
  </si>
  <si>
    <t>2017All physiciansQuebec</t>
  </si>
  <si>
    <t>2017All physiciansSaskatchewan</t>
  </si>
  <si>
    <t>2017All physiciansYukon</t>
  </si>
  <si>
    <t>2017Family medicine physiciansAlberta</t>
  </si>
  <si>
    <t>2017Family medicine physiciansBritish Columbia</t>
  </si>
  <si>
    <t>2017Family medicine physiciansCanada</t>
  </si>
  <si>
    <t>2017Family medicine physiciansManitoba</t>
  </si>
  <si>
    <t>2017Family medicine physiciansNew Brunswick</t>
  </si>
  <si>
    <t>2017Family medicine physiciansNewfoundland and Labrador</t>
  </si>
  <si>
    <t>2017Family medicine physiciansNorthwest Territories</t>
  </si>
  <si>
    <t>2017Family medicine physiciansNova Scotia</t>
  </si>
  <si>
    <t>2017Family medicine physiciansNunavut</t>
  </si>
  <si>
    <t>2017Family medicine physiciansOntario</t>
  </si>
  <si>
    <t>2017Family medicine physiciansPrince Edward Island</t>
  </si>
  <si>
    <t>2017Family medicine physiciansQuebec</t>
  </si>
  <si>
    <t>2017Family medicine physiciansSaskatchewan</t>
  </si>
  <si>
    <t>2017Family medicine physiciansYukon</t>
  </si>
  <si>
    <t>2017SpecialistsAlberta</t>
  </si>
  <si>
    <t>2017SpecialistsBritish Columbia</t>
  </si>
  <si>
    <t>2017SpecialistsCanada</t>
  </si>
  <si>
    <t>2017SpecialistsManitoba</t>
  </si>
  <si>
    <t>2017SpecialistsNew Brunswick</t>
  </si>
  <si>
    <t>2017SpecialistsNewfoundland and Labrador</t>
  </si>
  <si>
    <t>2017SpecialistsNorthwest Territories</t>
  </si>
  <si>
    <t>2017SpecialistsNova Scotia</t>
  </si>
  <si>
    <t>2017SpecialistsNunavut</t>
  </si>
  <si>
    <t>2017SpecialistsOntario</t>
  </si>
  <si>
    <t>2017SpecialistsPrince Edward Island</t>
  </si>
  <si>
    <t>2017SpecialistsQuebec</t>
  </si>
  <si>
    <t>2017SpecialistsSaskatchewan</t>
  </si>
  <si>
    <t>2017SpecialistsYukon</t>
  </si>
  <si>
    <t>2018All physiciansAlberta</t>
  </si>
  <si>
    <t>2018All physiciansBritish Columbia</t>
  </si>
  <si>
    <t>2018All physiciansCanada</t>
  </si>
  <si>
    <t>2018All physiciansManitoba</t>
  </si>
  <si>
    <t>2018All physiciansNew Brunswick</t>
  </si>
  <si>
    <t>2018All physiciansNewfoundland and Labrador</t>
  </si>
  <si>
    <t>2018All physiciansNorthwest Territories</t>
  </si>
  <si>
    <t>2018All physiciansNova Scotia</t>
  </si>
  <si>
    <t>2018All physiciansNunavut</t>
  </si>
  <si>
    <t>2018All physiciansOntario</t>
  </si>
  <si>
    <t>2018All physiciansPrince Edward Island</t>
  </si>
  <si>
    <t>2018All physiciansQuebec</t>
  </si>
  <si>
    <t>2018All physiciansSaskatchewan</t>
  </si>
  <si>
    <t>2018All physiciansYukon</t>
  </si>
  <si>
    <t>2018Family medicine physiciansAlberta</t>
  </si>
  <si>
    <t>2018Family medicine physiciansBritish Columbia</t>
  </si>
  <si>
    <t>2018Family medicine physiciansCanada</t>
  </si>
  <si>
    <t>2018Family medicine physiciansManitoba</t>
  </si>
  <si>
    <t>2018Family medicine physiciansNew Brunswick</t>
  </si>
  <si>
    <t>2018Family medicine physiciansNewfoundland and Labrador</t>
  </si>
  <si>
    <t>2018Family medicine physiciansNorthwest Territories</t>
  </si>
  <si>
    <t>2018Family medicine physiciansNova Scotia</t>
  </si>
  <si>
    <t>2018Family medicine physiciansNunavut</t>
  </si>
  <si>
    <t>2018Family medicine physiciansOntario</t>
  </si>
  <si>
    <t>2018Family medicine physiciansPrince Edward Island</t>
  </si>
  <si>
    <t>2018Family medicine physiciansQuebec</t>
  </si>
  <si>
    <t>2018Family medicine physiciansSaskatchewan</t>
  </si>
  <si>
    <t>2018Family medicine physiciansYukon</t>
  </si>
  <si>
    <t>2018SpecialistsAlberta</t>
  </si>
  <si>
    <t>2018SpecialistsBritish Columbia</t>
  </si>
  <si>
    <t>2018SpecialistsCanada</t>
  </si>
  <si>
    <t>2018SpecialistsManitoba</t>
  </si>
  <si>
    <t>2018SpecialistsNew Brunswick</t>
  </si>
  <si>
    <t>2018SpecialistsNewfoundland and Labrador</t>
  </si>
  <si>
    <t>2018SpecialistsNorthwest Territories</t>
  </si>
  <si>
    <t>2018SpecialistsNova Scotia</t>
  </si>
  <si>
    <t>2018SpecialistsNunavut</t>
  </si>
  <si>
    <t>2018SpecialistsOntario</t>
  </si>
  <si>
    <t>2018SpecialistsPrince Edward Island</t>
  </si>
  <si>
    <t>2018SpecialistsQuebec</t>
  </si>
  <si>
    <t>2018SpecialistsSaskatchewan</t>
  </si>
  <si>
    <t>2018SpecialistsYukon</t>
  </si>
  <si>
    <t>2019All physiciansAlberta</t>
  </si>
  <si>
    <t>2019All physiciansBritish Columbia</t>
  </si>
  <si>
    <t>2019All physiciansCanada</t>
  </si>
  <si>
    <t>2019All physiciansManitoba</t>
  </si>
  <si>
    <t>2019All physiciansNew Brunswick</t>
  </si>
  <si>
    <t>2019All physiciansNewfoundland and Labrador</t>
  </si>
  <si>
    <t>2019All physiciansNorthwest Territories</t>
  </si>
  <si>
    <t>2019All physiciansNova Scotia</t>
  </si>
  <si>
    <t>2019All physiciansNunavut</t>
  </si>
  <si>
    <t>2019All physiciansOntario</t>
  </si>
  <si>
    <t>2019All physiciansPrince Edward Island</t>
  </si>
  <si>
    <t>2019All physiciansQuebec</t>
  </si>
  <si>
    <t>2019All physiciansSaskatchewan</t>
  </si>
  <si>
    <t>2019All physiciansYukon</t>
  </si>
  <si>
    <t>2019Family medicine physiciansAlberta</t>
  </si>
  <si>
    <t>2019Family medicine physiciansBritish Columbia</t>
  </si>
  <si>
    <t>2019Family medicine physiciansCanada</t>
  </si>
  <si>
    <t>2019Family medicine physiciansManitoba</t>
  </si>
  <si>
    <t>2019Family medicine physiciansNew Brunswick</t>
  </si>
  <si>
    <t>2019Family medicine physiciansNewfoundland and Labrador</t>
  </si>
  <si>
    <t>2019Family medicine physiciansNorthwest Territories</t>
  </si>
  <si>
    <t>2019Family medicine physiciansNova Scotia</t>
  </si>
  <si>
    <t>2019Family medicine physiciansNunavut</t>
  </si>
  <si>
    <t>2019Family medicine physiciansOntario</t>
  </si>
  <si>
    <t>2019Family medicine physiciansPrince Edward Island</t>
  </si>
  <si>
    <t>2019Family medicine physiciansQuebec</t>
  </si>
  <si>
    <t>2019Family medicine physiciansSaskatchewan</t>
  </si>
  <si>
    <t>2019Family medicine physiciansYukon</t>
  </si>
  <si>
    <t>2019SpecialistsAlberta</t>
  </si>
  <si>
    <t>2019SpecialistsBritish Columbia</t>
  </si>
  <si>
    <t>2019SpecialistsCanada</t>
  </si>
  <si>
    <t>2019SpecialistsManitoba</t>
  </si>
  <si>
    <t>2019SpecialistsNew Brunswick</t>
  </si>
  <si>
    <t>2019SpecialistsNewfoundland and Labrador</t>
  </si>
  <si>
    <t>2019SpecialistsNorthwest Territories</t>
  </si>
  <si>
    <t>2019SpecialistsNova Scotia</t>
  </si>
  <si>
    <t>2019SpecialistsNunavut</t>
  </si>
  <si>
    <t>2019SpecialistsOntario</t>
  </si>
  <si>
    <t>2019SpecialistsPrince Edward Island</t>
  </si>
  <si>
    <t>2019SpecialistsQuebec</t>
  </si>
  <si>
    <t>2019SpecialistsSaskatchewan</t>
  </si>
  <si>
    <t>2019SpecialistsYukon</t>
  </si>
  <si>
    <t>2020All physiciansAlberta</t>
  </si>
  <si>
    <t>2020All physiciansBritish Columbia</t>
  </si>
  <si>
    <t>2020All physiciansCanada</t>
  </si>
  <si>
    <t>2020All physiciansManitoba</t>
  </si>
  <si>
    <t>2020All physiciansNew Brunswick</t>
  </si>
  <si>
    <t>2020All physiciansNewfoundland and Labrador</t>
  </si>
  <si>
    <t>2020All physiciansNorthwest Territories</t>
  </si>
  <si>
    <t>2020All physiciansNova Scotia</t>
  </si>
  <si>
    <t>2020All physiciansNunavut</t>
  </si>
  <si>
    <t>2020All physiciansOntario</t>
  </si>
  <si>
    <t>2020All physiciansPrince Edward Island</t>
  </si>
  <si>
    <t>2020All physiciansQuebec</t>
  </si>
  <si>
    <t>2020All physiciansSaskatchewan</t>
  </si>
  <si>
    <t>2020All physiciansYukon</t>
  </si>
  <si>
    <t>2020Family medicine physiciansAlberta</t>
  </si>
  <si>
    <t>2020Family medicine physiciansBritish Columbia</t>
  </si>
  <si>
    <t>2020Family medicine physiciansCanada</t>
  </si>
  <si>
    <t>2020Family medicine physiciansManitoba</t>
  </si>
  <si>
    <t>2020Family medicine physiciansNew Brunswick</t>
  </si>
  <si>
    <t>2020Family medicine physiciansNewfoundland and Labrador</t>
  </si>
  <si>
    <t>2020Family medicine physiciansNorthwest Territories</t>
  </si>
  <si>
    <t>2020Family medicine physiciansNova Scotia</t>
  </si>
  <si>
    <t>2020Family medicine physiciansNunavut</t>
  </si>
  <si>
    <t>2020Family medicine physiciansOntario</t>
  </si>
  <si>
    <t>2020Family medicine physiciansPrince Edward Island</t>
  </si>
  <si>
    <t>2020Family medicine physiciansQuebec</t>
  </si>
  <si>
    <t>2020Family medicine physiciansSaskatchewan</t>
  </si>
  <si>
    <t>2020Family medicine physiciansYukon</t>
  </si>
  <si>
    <t>2020SpecialistsAlberta</t>
  </si>
  <si>
    <t>2020SpecialistsBritish Columbia</t>
  </si>
  <si>
    <t>2020SpecialistsCanada</t>
  </si>
  <si>
    <t>2020SpecialistsManitoba</t>
  </si>
  <si>
    <t>2020SpecialistsNew Brunswick</t>
  </si>
  <si>
    <t>2020SpecialistsNewfoundland and Labrador</t>
  </si>
  <si>
    <t>2020SpecialistsNorthwest Territories</t>
  </si>
  <si>
    <t>2020SpecialistsNova Scotia</t>
  </si>
  <si>
    <t>2020SpecialistsNunavut</t>
  </si>
  <si>
    <t>2020SpecialistsOntario</t>
  </si>
  <si>
    <t>2020SpecialistsPrince Edward Island</t>
  </si>
  <si>
    <t>2020SpecialistsQuebec</t>
  </si>
  <si>
    <t>2020SpecialistsSaskatchewan</t>
  </si>
  <si>
    <t>2020SpecialistsYukon</t>
  </si>
  <si>
    <t>2021All physiciansAlberta</t>
  </si>
  <si>
    <t>2021All physiciansBritish Columbia</t>
  </si>
  <si>
    <t>2021All physiciansCanada</t>
  </si>
  <si>
    <t>2021All physiciansManitoba</t>
  </si>
  <si>
    <t>2021All physiciansNew Brunswick</t>
  </si>
  <si>
    <t>2021All physiciansNewfoundland and Labrador</t>
  </si>
  <si>
    <t>2021All physiciansNorthwest Territories</t>
  </si>
  <si>
    <t>2021All physiciansNova Scotia</t>
  </si>
  <si>
    <t>2021All physiciansNunavut</t>
  </si>
  <si>
    <t>2021All physiciansOntario</t>
  </si>
  <si>
    <t>2021All physiciansPrince Edward Island</t>
  </si>
  <si>
    <t>2021All physiciansQuebec</t>
  </si>
  <si>
    <t>2021All physiciansSaskatchewan</t>
  </si>
  <si>
    <t>2021All physiciansYukon</t>
  </si>
  <si>
    <t>2021Family medicine physiciansAlberta</t>
  </si>
  <si>
    <t>2021Family medicine physiciansBritish Columbia</t>
  </si>
  <si>
    <t>2021Family medicine physiciansCanada</t>
  </si>
  <si>
    <t>2021Family medicine physiciansManitoba</t>
  </si>
  <si>
    <t>2021Family medicine physiciansNew Brunswick</t>
  </si>
  <si>
    <t>2021Family medicine physiciansNewfoundland and Labrador</t>
  </si>
  <si>
    <t>2021Family medicine physiciansNorthwest Territories</t>
  </si>
  <si>
    <t>2021Family medicine physiciansNova Scotia</t>
  </si>
  <si>
    <t>2021Family medicine physiciansNunavut</t>
  </si>
  <si>
    <t>2021Family medicine physiciansOntario</t>
  </si>
  <si>
    <t>2021Family medicine physiciansPrince Edward Island</t>
  </si>
  <si>
    <t>2021Family medicine physiciansQuebec</t>
  </si>
  <si>
    <t>2021Family medicine physiciansSaskatchewan</t>
  </si>
  <si>
    <t>2021Family medicine physiciansYukon</t>
  </si>
  <si>
    <t>2021SpecialistsAlberta</t>
  </si>
  <si>
    <t>2021SpecialistsBritish Columbia</t>
  </si>
  <si>
    <t>2021SpecialistsCanada</t>
  </si>
  <si>
    <t>2021SpecialistsManitoba</t>
  </si>
  <si>
    <t>2021SpecialistsNew Brunswick</t>
  </si>
  <si>
    <t>2021SpecialistsNewfoundland and Labrador</t>
  </si>
  <si>
    <t>2021SpecialistsNorthwest Territories</t>
  </si>
  <si>
    <t>2021SpecialistsNova Scotia</t>
  </si>
  <si>
    <t>2021SpecialistsNunavut</t>
  </si>
  <si>
    <t>2021SpecialistsOntario</t>
  </si>
  <si>
    <t>2021SpecialistsPrince Edward Island</t>
  </si>
  <si>
    <t>2021SpecialistsQuebec</t>
  </si>
  <si>
    <t>2021SpecialistsSaskatchewan</t>
  </si>
  <si>
    <t>2021SpecialistsYukon</t>
  </si>
  <si>
    <t>2022All physiciansAlberta</t>
  </si>
  <si>
    <t>2022All physiciansBritish Columbia</t>
  </si>
  <si>
    <t>2022All physiciansCanada</t>
  </si>
  <si>
    <t>2022All physiciansManitoba</t>
  </si>
  <si>
    <t>2022All physiciansNew Brunswick</t>
  </si>
  <si>
    <t>2022All physiciansNewfoundland and Labrador</t>
  </si>
  <si>
    <t>2022All physiciansNorthwest Territories</t>
  </si>
  <si>
    <t>2022All physiciansNova Scotia</t>
  </si>
  <si>
    <t>2022All physiciansNunavut</t>
  </si>
  <si>
    <t>2022All physiciansOntario</t>
  </si>
  <si>
    <t>2022All physiciansPrince Edward Island</t>
  </si>
  <si>
    <t>2022All physiciansQuebec</t>
  </si>
  <si>
    <t>2022All physiciansSaskatchewan</t>
  </si>
  <si>
    <t>2022All physiciansYukon</t>
  </si>
  <si>
    <t>2022Family medicine physiciansAlberta</t>
  </si>
  <si>
    <t>2022Family medicine physiciansBritish Columbia</t>
  </si>
  <si>
    <t>2022Family medicine physiciansCanada</t>
  </si>
  <si>
    <t>2022Family medicine physiciansManitoba</t>
  </si>
  <si>
    <t>2022Family medicine physiciansNew Brunswick</t>
  </si>
  <si>
    <t>2022Family medicine physiciansNewfoundland and Labrador</t>
  </si>
  <si>
    <t>2022Family medicine physiciansNorthwest Territories</t>
  </si>
  <si>
    <t>2022Family medicine physiciansNova Scotia</t>
  </si>
  <si>
    <t>2022Family medicine physiciansNunavut</t>
  </si>
  <si>
    <t>2022Family medicine physiciansOntario</t>
  </si>
  <si>
    <t>2022Family medicine physiciansPrince Edward Island</t>
  </si>
  <si>
    <t>2022Family medicine physiciansQuebec</t>
  </si>
  <si>
    <t>2022Family medicine physiciansSaskatchewan</t>
  </si>
  <si>
    <t>2022Family medicine physiciansYukon</t>
  </si>
  <si>
    <t>2022SpecialistsAlberta</t>
  </si>
  <si>
    <t>2022SpecialistsBritish Columbia</t>
  </si>
  <si>
    <t>2022SpecialistsCanada</t>
  </si>
  <si>
    <t>2022SpecialistsManitoba</t>
  </si>
  <si>
    <t>2022SpecialistsNew Brunswick</t>
  </si>
  <si>
    <t>2022SpecialistsNewfoundland and Labrador</t>
  </si>
  <si>
    <t>2022SpecialistsNorthwest Territories</t>
  </si>
  <si>
    <t>2022SpecialistsNova Scotia</t>
  </si>
  <si>
    <t>2022SpecialistsNunavut</t>
  </si>
  <si>
    <t>2022SpecialistsOntario</t>
  </si>
  <si>
    <t>2022SpecialistsPrince Edward Island</t>
  </si>
  <si>
    <t>2022SpecialistsQuebec</t>
  </si>
  <si>
    <t>2022SpecialistsSaskatchewan</t>
  </si>
  <si>
    <t>2022SpecialistsYukon</t>
  </si>
  <si>
    <t>2023All physiciansAlberta</t>
  </si>
  <si>
    <t>2023All physiciansBritish Columbia</t>
  </si>
  <si>
    <t>2023All physiciansCanada</t>
  </si>
  <si>
    <t>2023All physiciansManitoba</t>
  </si>
  <si>
    <t>2023All physiciansNew Brunswick</t>
  </si>
  <si>
    <t>2023All physiciansNewfoundland and Labrador</t>
  </si>
  <si>
    <t>2023All physiciansNorthwest Territories</t>
  </si>
  <si>
    <t>2023All physiciansNova Scotia</t>
  </si>
  <si>
    <t>2023All physiciansNunavut</t>
  </si>
  <si>
    <t>2023All physiciansOntario</t>
  </si>
  <si>
    <t>2023All physiciansPrince Edward Island</t>
  </si>
  <si>
    <t>2023All physiciansQuebec</t>
  </si>
  <si>
    <t>2023All physiciansSaskatchewan</t>
  </si>
  <si>
    <t>2023All physiciansYukon</t>
  </si>
  <si>
    <t>2023Family medicine physiciansCanada</t>
  </si>
  <si>
    <t>2023Family medicine physiciansNew Brunswick</t>
  </si>
  <si>
    <t>2023Family medicine physiciansNorthwest Territories</t>
  </si>
  <si>
    <t>2023Family medicine physiciansNunavut</t>
  </si>
  <si>
    <t>2023Family medicine physiciansPrince Edward Island</t>
  </si>
  <si>
    <t>2023Family medicine physiciansYukon</t>
  </si>
  <si>
    <t>2023SpecialistsCanada</t>
  </si>
  <si>
    <t>2023SpecialistsNew Brunswick</t>
  </si>
  <si>
    <t>2023SpecialistsNorthwest Territories</t>
  </si>
  <si>
    <t>2023SpecialistsNunavut</t>
  </si>
  <si>
    <t>2023SpecialistsPrince Edward Island</t>
  </si>
  <si>
    <t>2023SpecialistsYukon</t>
  </si>
  <si>
    <t xml:space="preserve">Male </t>
  </si>
  <si>
    <t>AreaRespOther</t>
  </si>
  <si>
    <t>Sales</t>
  </si>
  <si>
    <t>Client Management</t>
  </si>
  <si>
    <t>direct service</t>
  </si>
  <si>
    <t>not stated AreaResp</t>
  </si>
  <si>
    <t>suppression flag</t>
  </si>
  <si>
    <t>2014PhysiotherapistsAlbertaAll places of work</t>
  </si>
  <si>
    <t>2014PhysiotherapistsAlberta</t>
  </si>
  <si>
    <t>2014PhysiotherapistsAlbertaCommunity health</t>
  </si>
  <si>
    <t>2014PhysiotherapistsAlbertaHospital</t>
  </si>
  <si>
    <t>2014PhysiotherapistsAlbertaNursing home/long-term care</t>
  </si>
  <si>
    <t>2014PhysiotherapistsAlbertaOther places of work</t>
  </si>
  <si>
    <t>2014PhysiotherapistsAlbertaUnknown places of work</t>
  </si>
  <si>
    <t>2014PhysiotherapistsBritish ColumbiaAll places of work</t>
  </si>
  <si>
    <t>2014PhysiotherapistsBritish Columbia</t>
  </si>
  <si>
    <t>2014PhysiotherapistsBritish ColumbiaCommunity health</t>
  </si>
  <si>
    <t>2014PhysiotherapistsBritish ColumbiaHospital</t>
  </si>
  <si>
    <t>2014PhysiotherapistsBritish ColumbiaNursing home/long-term care</t>
  </si>
  <si>
    <t>2014PhysiotherapistsBritish ColumbiaOther places of work</t>
  </si>
  <si>
    <t>2014PhysiotherapistsBritish ColumbiaUnknown places of work</t>
  </si>
  <si>
    <t>2014PhysiotherapistsManitobaAll places of work</t>
  </si>
  <si>
    <t>2014PhysiotherapistsManitoba</t>
  </si>
  <si>
    <t>2014PhysiotherapistsManitobaCommunity health</t>
  </si>
  <si>
    <t>2014PhysiotherapistsManitobaHospital</t>
  </si>
  <si>
    <t>2014PhysiotherapistsManitobaNursing home/long-term care</t>
  </si>
  <si>
    <t>2014PhysiotherapistsManitobaOther places of work</t>
  </si>
  <si>
    <t>2014PhysiotherapistsManitobaUnknown places of work</t>
  </si>
  <si>
    <t>2014PhysiotherapistsNew BrunswickAll places of work</t>
  </si>
  <si>
    <t>2014PhysiotherapistsNew Brunswick</t>
  </si>
  <si>
    <t>2014PhysiotherapistsNew BrunswickCommunity health</t>
  </si>
  <si>
    <t>2014PhysiotherapistsNew BrunswickHospital</t>
  </si>
  <si>
    <t>2014PhysiotherapistsNew BrunswickNursing home/long-term care</t>
  </si>
  <si>
    <t>2014PhysiotherapistsNew BrunswickOther places of work</t>
  </si>
  <si>
    <t>2014PhysiotherapistsNew BrunswickUnknown places of work</t>
  </si>
  <si>
    <t>2014PhysiotherapistsNewfoundland and LabradorAll places of work</t>
  </si>
  <si>
    <t>2014PhysiotherapistsNewfoundland and Labrador</t>
  </si>
  <si>
    <t>2014PhysiotherapistsNewfoundland and LabradorCommunity health</t>
  </si>
  <si>
    <t>2014PhysiotherapistsNewfoundland and LabradorHospital</t>
  </si>
  <si>
    <t>2014PhysiotherapistsNewfoundland and LabradorNursing home/long-term care</t>
  </si>
  <si>
    <t>2014PhysiotherapistsNewfoundland and LabradorOther places of work</t>
  </si>
  <si>
    <t>2014PhysiotherapistsNewfoundland and LabradorUnknown places of work</t>
  </si>
  <si>
    <t>2014PhysiotherapistsNova ScotiaAll places of work</t>
  </si>
  <si>
    <t>2014PhysiotherapistsNova Scotia</t>
  </si>
  <si>
    <t>2014PhysiotherapistsNova ScotiaCommunity health</t>
  </si>
  <si>
    <t>2014PhysiotherapistsNova ScotiaHospital</t>
  </si>
  <si>
    <t>2014PhysiotherapistsNova ScotiaNursing home/long-term care</t>
  </si>
  <si>
    <t>2014PhysiotherapistsNova ScotiaOther places of work</t>
  </si>
  <si>
    <t>2014PhysiotherapistsNova ScotiaUnknown places of work</t>
  </si>
  <si>
    <t>2014PhysiotherapistsOntarioAll places of work</t>
  </si>
  <si>
    <t>2014PhysiotherapistsOntario</t>
  </si>
  <si>
    <t>2014PhysiotherapistsOntarioCommunity health</t>
  </si>
  <si>
    <t>2014PhysiotherapistsOntarioHospital</t>
  </si>
  <si>
    <t>2014PhysiotherapistsOntarioNursing home/long-term care</t>
  </si>
  <si>
    <t>2014PhysiotherapistsOntarioOther places of work</t>
  </si>
  <si>
    <t>2014PhysiotherapistsOntarioUnknown places of work</t>
  </si>
  <si>
    <t>2014PhysiotherapistsQuebecAll places of work</t>
  </si>
  <si>
    <t>2014PhysiotherapistsQuebec</t>
  </si>
  <si>
    <t>2014PhysiotherapistsQuebecCommunity health</t>
  </si>
  <si>
    <t>2014PhysiotherapistsQuebecHospital</t>
  </si>
  <si>
    <t>2014PhysiotherapistsQuebecNursing home/long-term care</t>
  </si>
  <si>
    <t>2014PhysiotherapistsQuebecOther places of work</t>
  </si>
  <si>
    <t>2014PhysiotherapistsQuebecUnknown places of work</t>
  </si>
  <si>
    <t>2014PhysiotherapistsSaskatchewanAll places of work</t>
  </si>
  <si>
    <t>2014PhysiotherapistsSaskatchewan</t>
  </si>
  <si>
    <t>2014PhysiotherapistsSaskatchewanCommunity health</t>
  </si>
  <si>
    <t>2014PhysiotherapistsSaskatchewanHospital</t>
  </si>
  <si>
    <t>2014PhysiotherapistsSaskatchewanNursing home/long-term care</t>
  </si>
  <si>
    <t>2014PhysiotherapistsSaskatchewanOther places of work</t>
  </si>
  <si>
    <t>2014PhysiotherapistsSaskatchewanUnknown places of work</t>
  </si>
  <si>
    <t>2014PhysiotherapistsYukonAll places of work</t>
  </si>
  <si>
    <t>2014PhysiotherapistsYukon</t>
  </si>
  <si>
    <t>2014PhysiotherapistsYukonCommunity health</t>
  </si>
  <si>
    <t>2014PhysiotherapistsYukonHospital</t>
  </si>
  <si>
    <t>2014PhysiotherapistsYukonNursing home/long-term care</t>
  </si>
  <si>
    <t>2014PhysiotherapistsYukonOther places of work</t>
  </si>
  <si>
    <t>2015PhysiotherapistsAlbertaAll places of work</t>
  </si>
  <si>
    <t>2015PhysiotherapistsAlberta</t>
  </si>
  <si>
    <t>2015PhysiotherapistsAlbertaCommunity health</t>
  </si>
  <si>
    <t>2015PhysiotherapistsAlbertaHospital</t>
  </si>
  <si>
    <t>2015PhysiotherapistsAlbertaNursing home/long-term care</t>
  </si>
  <si>
    <t>2015PhysiotherapistsAlbertaOther places of work</t>
  </si>
  <si>
    <t>2015PhysiotherapistsAlbertaUnknown places of work</t>
  </si>
  <si>
    <t>2015PhysiotherapistsBritish ColumbiaAll places of work</t>
  </si>
  <si>
    <t>2015PhysiotherapistsBritish Columbia</t>
  </si>
  <si>
    <t>2015PhysiotherapistsBritish ColumbiaCommunity health</t>
  </si>
  <si>
    <t>2015PhysiotherapistsBritish ColumbiaHospital</t>
  </si>
  <si>
    <t>2015PhysiotherapistsBritish ColumbiaNursing home/long-term care</t>
  </si>
  <si>
    <t>2015PhysiotherapistsBritish ColumbiaOther places of work</t>
  </si>
  <si>
    <t>2015PhysiotherapistsBritish ColumbiaUnknown places of work</t>
  </si>
  <si>
    <t>2015PhysiotherapistsManitobaAll places of work</t>
  </si>
  <si>
    <t>2015PhysiotherapistsManitoba</t>
  </si>
  <si>
    <t>2015PhysiotherapistsManitobaCommunity health</t>
  </si>
  <si>
    <t>2015PhysiotherapistsManitobaHospital</t>
  </si>
  <si>
    <t>2015PhysiotherapistsManitobaNursing home/long-term care</t>
  </si>
  <si>
    <t>2015PhysiotherapistsManitobaOther places of work</t>
  </si>
  <si>
    <t>2015PhysiotherapistsManitobaUnknown places of work</t>
  </si>
  <si>
    <t>2015PhysiotherapistsNew BrunswickAll places of work</t>
  </si>
  <si>
    <t>2015PhysiotherapistsNew Brunswick</t>
  </si>
  <si>
    <t>2015PhysiotherapistsNew BrunswickCommunity health</t>
  </si>
  <si>
    <t>2015PhysiotherapistsNew BrunswickHospital</t>
  </si>
  <si>
    <t>2015PhysiotherapistsNew BrunswickNursing home/long-term care</t>
  </si>
  <si>
    <t>2015PhysiotherapistsNew BrunswickOther places of work</t>
  </si>
  <si>
    <t>2015PhysiotherapistsNew BrunswickUnknown places of work</t>
  </si>
  <si>
    <t>2015PhysiotherapistsNewfoundland and LabradorAll places of work</t>
  </si>
  <si>
    <t>2015PhysiotherapistsNewfoundland and Labrador</t>
  </si>
  <si>
    <t>2015PhysiotherapistsNewfoundland and LabradorCommunity health</t>
  </si>
  <si>
    <t>2015PhysiotherapistsNewfoundland and LabradorHospital</t>
  </si>
  <si>
    <t>2015PhysiotherapistsNewfoundland and LabradorNursing home/long-term care</t>
  </si>
  <si>
    <t>2015PhysiotherapistsNewfoundland and LabradorOther places of work</t>
  </si>
  <si>
    <t>2015PhysiotherapistsNewfoundland and LabradorUnknown places of work</t>
  </si>
  <si>
    <t>2015PhysiotherapistsNova ScotiaAll places of work</t>
  </si>
  <si>
    <t>2015PhysiotherapistsNova Scotia</t>
  </si>
  <si>
    <t>2015PhysiotherapistsNova ScotiaCommunity health</t>
  </si>
  <si>
    <t>2015PhysiotherapistsNova ScotiaHospital</t>
  </si>
  <si>
    <t>2015PhysiotherapistsNova ScotiaNursing home/long-term care</t>
  </si>
  <si>
    <t>2015PhysiotherapistsNova ScotiaOther places of work</t>
  </si>
  <si>
    <t>2015PhysiotherapistsNova ScotiaUnknown places of work</t>
  </si>
  <si>
    <t>2015PhysiotherapistsOntarioAll places of work</t>
  </si>
  <si>
    <t>2015PhysiotherapistsOntario</t>
  </si>
  <si>
    <t>2015PhysiotherapistsOntarioCommunity health</t>
  </si>
  <si>
    <t>2015PhysiotherapistsOntarioHospital</t>
  </si>
  <si>
    <t>2015PhysiotherapistsOntarioNursing home/long-term care</t>
  </si>
  <si>
    <t>2015PhysiotherapistsOntarioOther places of work</t>
  </si>
  <si>
    <t>2015PhysiotherapistsOntarioUnknown places of work</t>
  </si>
  <si>
    <t>2015PhysiotherapistsPrince Edward IslandAll places of work</t>
  </si>
  <si>
    <t>2015PhysiotherapistsPrince Edward Island</t>
  </si>
  <si>
    <t>2015PhysiotherapistsPrince Edward IslandUnknown places of work</t>
  </si>
  <si>
    <t>2015PhysiotherapistsQuebecAll places of work</t>
  </si>
  <si>
    <t>2015PhysiotherapistsQuebec</t>
  </si>
  <si>
    <t>2015PhysiotherapistsQuebecCommunity health</t>
  </si>
  <si>
    <t>2015PhysiotherapistsQuebecHospital</t>
  </si>
  <si>
    <t>2015PhysiotherapistsQuebecNursing home/long-term care</t>
  </si>
  <si>
    <t>2015PhysiotherapistsQuebecOther places of work</t>
  </si>
  <si>
    <t>2015PhysiotherapistsQuebecUnknown places of work</t>
  </si>
  <si>
    <t>2015PhysiotherapistsSaskatchewanAll places of work</t>
  </si>
  <si>
    <t>2015PhysiotherapistsSaskatchewan</t>
  </si>
  <si>
    <t>2015PhysiotherapistsSaskatchewanCommunity health</t>
  </si>
  <si>
    <t>2015PhysiotherapistsSaskatchewanHospital</t>
  </si>
  <si>
    <t>2015PhysiotherapistsSaskatchewanNursing home/long-term care</t>
  </si>
  <si>
    <t>2015PhysiotherapistsSaskatchewanOther places of work</t>
  </si>
  <si>
    <t>2015PhysiotherapistsSaskatchewanUnknown places of work</t>
  </si>
  <si>
    <t>2015PhysiotherapistsYukonAll places of work</t>
  </si>
  <si>
    <t>2015PhysiotherapistsYukon</t>
  </si>
  <si>
    <t>2015PhysiotherapistsYukonCommunity health</t>
  </si>
  <si>
    <t>2015PhysiotherapistsYukonHospital</t>
  </si>
  <si>
    <t>2015PhysiotherapistsYukonNursing home/long-term care</t>
  </si>
  <si>
    <t>2015PhysiotherapistsYukonOther places of work</t>
  </si>
  <si>
    <t>2016PhysiotherapistsAlbertaAll places of work</t>
  </si>
  <si>
    <t>2016PhysiotherapistsAlberta</t>
  </si>
  <si>
    <t>2016PhysiotherapistsAlbertaCommunity health</t>
  </si>
  <si>
    <t>2016PhysiotherapistsAlbertaHospital</t>
  </si>
  <si>
    <t>2016PhysiotherapistsAlbertaNursing home/long-term care</t>
  </si>
  <si>
    <t>2016PhysiotherapistsAlbertaOther places of work</t>
  </si>
  <si>
    <t>2016PhysiotherapistsAlbertaUnknown places of work</t>
  </si>
  <si>
    <t>2016PhysiotherapistsBritish ColumbiaAll places of work</t>
  </si>
  <si>
    <t>2016PhysiotherapistsBritish Columbia</t>
  </si>
  <si>
    <t>2016PhysiotherapistsBritish ColumbiaCommunity health</t>
  </si>
  <si>
    <t>2016PhysiotherapistsBritish ColumbiaHospital</t>
  </si>
  <si>
    <t>2016PhysiotherapistsBritish ColumbiaNursing home/long-term care</t>
  </si>
  <si>
    <t>2016PhysiotherapistsBritish ColumbiaOther places of work</t>
  </si>
  <si>
    <t>2016PhysiotherapistsBritish ColumbiaUnknown places of work</t>
  </si>
  <si>
    <t>2016PhysiotherapistsManitobaAll places of work</t>
  </si>
  <si>
    <t>2016PhysiotherapistsManitoba</t>
  </si>
  <si>
    <t>2016PhysiotherapistsManitobaCommunity health</t>
  </si>
  <si>
    <t>2016PhysiotherapistsManitobaHospital</t>
  </si>
  <si>
    <t>2016PhysiotherapistsManitobaNursing home/long-term care</t>
  </si>
  <si>
    <t>2016PhysiotherapistsManitobaOther places of work</t>
  </si>
  <si>
    <t>2016PhysiotherapistsManitobaUnknown places of work</t>
  </si>
  <si>
    <t>2016PhysiotherapistsNew BrunswickAll places of work</t>
  </si>
  <si>
    <t>2016PhysiotherapistsNew Brunswick</t>
  </si>
  <si>
    <t>2016PhysiotherapistsNew BrunswickCommunity health</t>
  </si>
  <si>
    <t>2016PhysiotherapistsNew BrunswickHospital</t>
  </si>
  <si>
    <t>2016PhysiotherapistsNew BrunswickNursing home/long-term care</t>
  </si>
  <si>
    <t>2016PhysiotherapistsNew BrunswickOther places of work</t>
  </si>
  <si>
    <t>2016PhysiotherapistsNew BrunswickUnknown places of work</t>
  </si>
  <si>
    <t>2016PhysiotherapistsNewfoundland and LabradorAll places of work</t>
  </si>
  <si>
    <t>2016PhysiotherapistsNewfoundland and Labrador</t>
  </si>
  <si>
    <t>2016PhysiotherapistsNewfoundland and LabradorCommunity health</t>
  </si>
  <si>
    <t>2016PhysiotherapistsNewfoundland and LabradorHospital</t>
  </si>
  <si>
    <t>2016PhysiotherapistsNewfoundland and LabradorNursing home/long-term care</t>
  </si>
  <si>
    <t>2016PhysiotherapistsNewfoundland and LabradorOther places of work</t>
  </si>
  <si>
    <t>2016PhysiotherapistsNewfoundland and LabradorUnknown places of work</t>
  </si>
  <si>
    <t>2016PhysiotherapistsNova ScotiaAll places of work</t>
  </si>
  <si>
    <t>2016PhysiotherapistsNova Scotia</t>
  </si>
  <si>
    <t>2016PhysiotherapistsNova ScotiaCommunity health</t>
  </si>
  <si>
    <t>2016PhysiotherapistsNova ScotiaHospital</t>
  </si>
  <si>
    <t>2016PhysiotherapistsNova ScotiaNursing home/long-term care</t>
  </si>
  <si>
    <t>2016PhysiotherapistsNova ScotiaOther places of work</t>
  </si>
  <si>
    <t>2016PhysiotherapistsNova ScotiaUnknown places of work</t>
  </si>
  <si>
    <t>2016PhysiotherapistsOntarioAll places of work</t>
  </si>
  <si>
    <t>2016PhysiotherapistsOntario</t>
  </si>
  <si>
    <t>2016PhysiotherapistsOntarioCommunity health</t>
  </si>
  <si>
    <t>2016PhysiotherapistsOntarioHospital</t>
  </si>
  <si>
    <t>2016PhysiotherapistsOntarioNursing home/long-term care</t>
  </si>
  <si>
    <t>2016PhysiotherapistsOntarioOther places of work</t>
  </si>
  <si>
    <t>2016PhysiotherapistsOntarioUnknown places of work</t>
  </si>
  <si>
    <t>2016PhysiotherapistsPrince Edward IslandAll places of work</t>
  </si>
  <si>
    <t>2016PhysiotherapistsPrince Edward Island</t>
  </si>
  <si>
    <t>2016PhysiotherapistsPrince Edward IslandCommunity health</t>
  </si>
  <si>
    <t>2016PhysiotherapistsPrince Edward IslandHospital</t>
  </si>
  <si>
    <t>2016PhysiotherapistsPrince Edward IslandOther places of work</t>
  </si>
  <si>
    <t>2016PhysiotherapistsPrince Edward IslandUnknown places of work</t>
  </si>
  <si>
    <t>2016PhysiotherapistsQuebecAll places of work</t>
  </si>
  <si>
    <t>2016PhysiotherapistsQuebec</t>
  </si>
  <si>
    <t>2016PhysiotherapistsQuebecCommunity health</t>
  </si>
  <si>
    <t>2016PhysiotherapistsQuebecHospital</t>
  </si>
  <si>
    <t>2016PhysiotherapistsQuebecNursing home/long-term care</t>
  </si>
  <si>
    <t>2016PhysiotherapistsQuebecOther places of work</t>
  </si>
  <si>
    <t>2016PhysiotherapistsQuebecUnknown places of work</t>
  </si>
  <si>
    <t>2016PhysiotherapistsSaskatchewanAll places of work</t>
  </si>
  <si>
    <t>2016PhysiotherapistsSaskatchewan</t>
  </si>
  <si>
    <t>2016PhysiotherapistsSaskatchewanCommunity health</t>
  </si>
  <si>
    <t>2016PhysiotherapistsSaskatchewanHospital</t>
  </si>
  <si>
    <t>2016PhysiotherapistsSaskatchewanNursing home/long-term care</t>
  </si>
  <si>
    <t>2016PhysiotherapistsSaskatchewanOther places of work</t>
  </si>
  <si>
    <t>2016PhysiotherapistsSaskatchewanUnknown places of work</t>
  </si>
  <si>
    <t>2016PhysiotherapistsYukonAll places of work</t>
  </si>
  <si>
    <t>2016PhysiotherapistsYukon</t>
  </si>
  <si>
    <t>2016PhysiotherapistsYukonCommunity health</t>
  </si>
  <si>
    <t>2016PhysiotherapistsYukonHospital</t>
  </si>
  <si>
    <t>2016PhysiotherapistsYukonNursing home/long-term care</t>
  </si>
  <si>
    <t>2016PhysiotherapistsYukonOther places of work</t>
  </si>
  <si>
    <t>2016PhysiotherapistsYukonUnknown places of work</t>
  </si>
  <si>
    <t>2017PhysiotherapistsAlbertaAll places of work</t>
  </si>
  <si>
    <t>2017PhysiotherapistsAlberta</t>
  </si>
  <si>
    <t>2017PhysiotherapistsAlbertaCommunity health</t>
  </si>
  <si>
    <t>2017PhysiotherapistsAlbertaHospital</t>
  </si>
  <si>
    <t>2017PhysiotherapistsAlbertaNursing home/long-term care</t>
  </si>
  <si>
    <t>2017PhysiotherapistsAlbertaOther places of work</t>
  </si>
  <si>
    <t>2017PhysiotherapistsAlbertaUnknown places of work</t>
  </si>
  <si>
    <t>2017PhysiotherapistsBritish ColumbiaAll places of work</t>
  </si>
  <si>
    <t>2017PhysiotherapistsBritish Columbia</t>
  </si>
  <si>
    <t>2017PhysiotherapistsBritish ColumbiaCommunity health</t>
  </si>
  <si>
    <t>2017PhysiotherapistsBritish ColumbiaHospital</t>
  </si>
  <si>
    <t>2017PhysiotherapistsBritish ColumbiaNursing home/long-term care</t>
  </si>
  <si>
    <t>2017PhysiotherapistsBritish ColumbiaOther places of work</t>
  </si>
  <si>
    <t>2017PhysiotherapistsBritish ColumbiaUnknown places of work</t>
  </si>
  <si>
    <t>2017PhysiotherapistsManitobaAll places of work</t>
  </si>
  <si>
    <t>2017PhysiotherapistsManitoba</t>
  </si>
  <si>
    <t>2017PhysiotherapistsManitobaCommunity health</t>
  </si>
  <si>
    <t>2017PhysiotherapistsManitobaHospital</t>
  </si>
  <si>
    <t>2017PhysiotherapistsManitobaNursing home/long-term care</t>
  </si>
  <si>
    <t>2017PhysiotherapistsManitobaOther places of work</t>
  </si>
  <si>
    <t>2017PhysiotherapistsManitobaUnknown places of work</t>
  </si>
  <si>
    <t>2017PhysiotherapistsNew BrunswickAll places of work</t>
  </si>
  <si>
    <t>2017PhysiotherapistsNew Brunswick</t>
  </si>
  <si>
    <t>2017PhysiotherapistsNew BrunswickCommunity health</t>
  </si>
  <si>
    <t>2017PhysiotherapistsNew BrunswickHospital</t>
  </si>
  <si>
    <t>2017PhysiotherapistsNew BrunswickNursing home/long-term care</t>
  </si>
  <si>
    <t>2017PhysiotherapistsNew BrunswickOther places of work</t>
  </si>
  <si>
    <t>2017PhysiotherapistsNewfoundland and LabradorAll places of work</t>
  </si>
  <si>
    <t>2017PhysiotherapistsNewfoundland and Labrador</t>
  </si>
  <si>
    <t>2017PhysiotherapistsNewfoundland and LabradorCommunity health</t>
  </si>
  <si>
    <t>2017PhysiotherapistsNewfoundland and LabradorHospital</t>
  </si>
  <si>
    <t>2017PhysiotherapistsNewfoundland and LabradorNursing home/long-term care</t>
  </si>
  <si>
    <t>2017PhysiotherapistsNewfoundland and LabradorOther places of work</t>
  </si>
  <si>
    <t>2017PhysiotherapistsNova ScotiaAll places of work</t>
  </si>
  <si>
    <t>2017PhysiotherapistsNova Scotia</t>
  </si>
  <si>
    <t>2017PhysiotherapistsNova ScotiaCommunity health</t>
  </si>
  <si>
    <t>2017PhysiotherapistsNova ScotiaHospital</t>
  </si>
  <si>
    <t>2017PhysiotherapistsNova ScotiaNursing home/long-term care</t>
  </si>
  <si>
    <t>2017PhysiotherapistsNova ScotiaOther places of work</t>
  </si>
  <si>
    <t>2017PhysiotherapistsNova ScotiaUnknown places of work</t>
  </si>
  <si>
    <t>2017PhysiotherapistsOntarioAll places of work</t>
  </si>
  <si>
    <t>2017PhysiotherapistsOntario</t>
  </si>
  <si>
    <t>2017PhysiotherapistsOntarioCommunity health</t>
  </si>
  <si>
    <t>2017PhysiotherapistsOntarioHospital</t>
  </si>
  <si>
    <t>2017PhysiotherapistsOntarioNursing home/long-term care</t>
  </si>
  <si>
    <t>2017PhysiotherapistsOntarioOther places of work</t>
  </si>
  <si>
    <t>2017PhysiotherapistsOntarioUnknown places of work</t>
  </si>
  <si>
    <t>2017PhysiotherapistsPrince Edward IslandAll places of work</t>
  </si>
  <si>
    <t>2017PhysiotherapistsPrince Edward Island</t>
  </si>
  <si>
    <t>2017PhysiotherapistsPrince Edward IslandCommunity health</t>
  </si>
  <si>
    <t>2017PhysiotherapistsPrince Edward IslandHospital</t>
  </si>
  <si>
    <t>2017PhysiotherapistsPrince Edward IslandOther places of work</t>
  </si>
  <si>
    <t>2017PhysiotherapistsPrince Edward IslandUnknown places of work</t>
  </si>
  <si>
    <t>2017PhysiotherapistsQuebecAll places of work</t>
  </si>
  <si>
    <t>2017PhysiotherapistsQuebec</t>
  </si>
  <si>
    <t>2017PhysiotherapistsQuebecCommunity health</t>
  </si>
  <si>
    <t>2017PhysiotherapistsQuebecHospital</t>
  </si>
  <si>
    <t>2017PhysiotherapistsQuebecNursing home/long-term care</t>
  </si>
  <si>
    <t>2017PhysiotherapistsQuebecOther places of work</t>
  </si>
  <si>
    <t>2017PhysiotherapistsQuebecUnknown places of work</t>
  </si>
  <si>
    <t>2017PhysiotherapistsSaskatchewanAll places of work</t>
  </si>
  <si>
    <t>2017PhysiotherapistsSaskatchewan</t>
  </si>
  <si>
    <t>2017PhysiotherapistsSaskatchewanCommunity health</t>
  </si>
  <si>
    <t>2017PhysiotherapistsSaskatchewanHospital</t>
  </si>
  <si>
    <t>2017PhysiotherapistsSaskatchewanNursing home/long-term care</t>
  </si>
  <si>
    <t>2017PhysiotherapistsSaskatchewanOther places of work</t>
  </si>
  <si>
    <t>2017PhysiotherapistsSaskatchewanUnknown places of work</t>
  </si>
  <si>
    <t>2018PhysiotherapistsAlbertaAll places of work</t>
  </si>
  <si>
    <t>2018PhysiotherapistsAlberta</t>
  </si>
  <si>
    <t>2018PhysiotherapistsAlbertaCommunity health</t>
  </si>
  <si>
    <t>2018PhysiotherapistsAlbertaHospital</t>
  </si>
  <si>
    <t>2018PhysiotherapistsAlbertaNursing home/long-term care</t>
  </si>
  <si>
    <t>2018PhysiotherapistsAlbertaOther places of work</t>
  </si>
  <si>
    <t>2018PhysiotherapistsAlbertaUnknown places of work</t>
  </si>
  <si>
    <t>2018PhysiotherapistsBritish ColumbiaAll places of work</t>
  </si>
  <si>
    <t>2018PhysiotherapistsBritish Columbia</t>
  </si>
  <si>
    <t>2018PhysiotherapistsBritish ColumbiaCommunity health</t>
  </si>
  <si>
    <t>2018PhysiotherapistsBritish ColumbiaHospital</t>
  </si>
  <si>
    <t>2018PhysiotherapistsBritish ColumbiaNursing home/long-term care</t>
  </si>
  <si>
    <t>2018PhysiotherapistsBritish ColumbiaOther places of work</t>
  </si>
  <si>
    <t>2018PhysiotherapistsBritish ColumbiaUnknown places of work</t>
  </si>
  <si>
    <t>2018PhysiotherapistsManitobaAll places of work</t>
  </si>
  <si>
    <t>2018PhysiotherapistsManitoba</t>
  </si>
  <si>
    <t>2018PhysiotherapistsManitobaCommunity health</t>
  </si>
  <si>
    <t>2018PhysiotherapistsManitobaHospital</t>
  </si>
  <si>
    <t>2018PhysiotherapistsManitobaNursing home/long-term care</t>
  </si>
  <si>
    <t>2018PhysiotherapistsManitobaOther places of work</t>
  </si>
  <si>
    <t>2018PhysiotherapistsManitobaUnknown places of work</t>
  </si>
  <si>
    <t>2018PhysiotherapistsNew BrunswickAll places of work</t>
  </si>
  <si>
    <t>2018PhysiotherapistsNew Brunswick</t>
  </si>
  <si>
    <t>2018PhysiotherapistsNew BrunswickCommunity health</t>
  </si>
  <si>
    <t>2018PhysiotherapistsNew BrunswickHospital</t>
  </si>
  <si>
    <t>2018PhysiotherapistsNew BrunswickNursing home/long-term care</t>
  </si>
  <si>
    <t>2018PhysiotherapistsNew BrunswickOther places of work</t>
  </si>
  <si>
    <t>2018PhysiotherapistsNewfoundland and LabradorAll places of work</t>
  </si>
  <si>
    <t>2018PhysiotherapistsNewfoundland and Labrador</t>
  </si>
  <si>
    <t>2018PhysiotherapistsNewfoundland and LabradorCommunity health</t>
  </si>
  <si>
    <t>2018PhysiotherapistsNewfoundland and LabradorHospital</t>
  </si>
  <si>
    <t>2018PhysiotherapistsNewfoundland and LabradorNursing home/long-term care</t>
  </si>
  <si>
    <t>2018PhysiotherapistsNewfoundland and LabradorOther places of work</t>
  </si>
  <si>
    <t>2018PhysiotherapistsNewfoundland and LabradorUnknown places of work</t>
  </si>
  <si>
    <t>2018PhysiotherapistsNova ScotiaAll places of work</t>
  </si>
  <si>
    <t>2018PhysiotherapistsNova Scotia</t>
  </si>
  <si>
    <t>2018PhysiotherapistsNova ScotiaCommunity health</t>
  </si>
  <si>
    <t>2018PhysiotherapistsNova ScotiaHospital</t>
  </si>
  <si>
    <t>2018PhysiotherapistsNova ScotiaNursing home/long-term care</t>
  </si>
  <si>
    <t>2018PhysiotherapistsNova ScotiaOther places of work</t>
  </si>
  <si>
    <t>2018PhysiotherapistsNova ScotiaUnknown places of work</t>
  </si>
  <si>
    <t>2018PhysiotherapistsOntarioAll places of work</t>
  </si>
  <si>
    <t>2018PhysiotherapistsOntario</t>
  </si>
  <si>
    <t>2018PhysiotherapistsOntarioCommunity health</t>
  </si>
  <si>
    <t>2018PhysiotherapistsOntarioHospital</t>
  </si>
  <si>
    <t>2018PhysiotherapistsOntarioNursing home/long-term care</t>
  </si>
  <si>
    <t>2018PhysiotherapistsOntarioOther places of work</t>
  </si>
  <si>
    <t>2018PhysiotherapistsOntarioUnknown places of work</t>
  </si>
  <si>
    <t>2018PhysiotherapistsPrince Edward IslandAll places of work</t>
  </si>
  <si>
    <t>2018PhysiotherapistsPrince Edward Island</t>
  </si>
  <si>
    <t>2018PhysiotherapistsPrince Edward IslandCommunity health</t>
  </si>
  <si>
    <t>2018PhysiotherapistsPrince Edward IslandHospital</t>
  </si>
  <si>
    <t>2018PhysiotherapistsPrince Edward IslandOther places of work</t>
  </si>
  <si>
    <t>2018PhysiotherapistsPrince Edward IslandUnknown places of work</t>
  </si>
  <si>
    <t>2018PhysiotherapistsQuebecAll places of work</t>
  </si>
  <si>
    <t>2018PhysiotherapistsQuebec</t>
  </si>
  <si>
    <t>2018PhysiotherapistsQuebecCommunity health</t>
  </si>
  <si>
    <t>2018PhysiotherapistsQuebecNursing home/long-term care</t>
  </si>
  <si>
    <t>2018PhysiotherapistsQuebecOther places of work</t>
  </si>
  <si>
    <t>2018PhysiotherapistsSaskatchewanAll places of work</t>
  </si>
  <si>
    <t>2018PhysiotherapistsSaskatchewan</t>
  </si>
  <si>
    <t>2018PhysiotherapistsSaskatchewanCommunity health</t>
  </si>
  <si>
    <t>2018PhysiotherapistsSaskatchewanHospital</t>
  </si>
  <si>
    <t>2018PhysiotherapistsSaskatchewanNursing home/long-term care</t>
  </si>
  <si>
    <t>2018PhysiotherapistsSaskatchewanOther places of work</t>
  </si>
  <si>
    <t>2018PhysiotherapistsSaskatchewanUnknown places of work</t>
  </si>
  <si>
    <t>2019PhysiotherapistsAlbertaAll places of work</t>
  </si>
  <si>
    <t>2019PhysiotherapistsAlberta</t>
  </si>
  <si>
    <t>2019PhysiotherapistsAlbertaCommunity health</t>
  </si>
  <si>
    <t>2019PhysiotherapistsAlbertaHospital</t>
  </si>
  <si>
    <t>2019PhysiotherapistsAlbertaNursing home/long-term care</t>
  </si>
  <si>
    <t>2019PhysiotherapistsAlbertaOther places of work</t>
  </si>
  <si>
    <t>2019PhysiotherapistsAlbertaUnknown places of work</t>
  </si>
  <si>
    <t>2019PhysiotherapistsBritish ColumbiaAll places of work</t>
  </si>
  <si>
    <t>2019PhysiotherapistsBritish Columbia</t>
  </si>
  <si>
    <t>2019PhysiotherapistsBritish ColumbiaCommunity health</t>
  </si>
  <si>
    <t>2019PhysiotherapistsBritish ColumbiaHospital</t>
  </si>
  <si>
    <t>2019PhysiotherapistsBritish ColumbiaNursing home/long-term care</t>
  </si>
  <si>
    <t>2019PhysiotherapistsBritish ColumbiaOther places of work</t>
  </si>
  <si>
    <t>2019PhysiotherapistsBritish ColumbiaUnknown places of work</t>
  </si>
  <si>
    <t>2019PhysiotherapistsManitobaAll places of work</t>
  </si>
  <si>
    <t>2019PhysiotherapistsManitoba</t>
  </si>
  <si>
    <t>2019PhysiotherapistsManitobaCommunity health</t>
  </si>
  <si>
    <t>2019PhysiotherapistsManitobaHospital</t>
  </si>
  <si>
    <t>2019PhysiotherapistsManitobaNursing home/long-term care</t>
  </si>
  <si>
    <t>2019PhysiotherapistsManitobaOther places of work</t>
  </si>
  <si>
    <t>2019PhysiotherapistsManitobaUnknown places of work</t>
  </si>
  <si>
    <t>2019PhysiotherapistsNew BrunswickAll places of work</t>
  </si>
  <si>
    <t>2019PhysiotherapistsNew Brunswick</t>
  </si>
  <si>
    <t>2019PhysiotherapistsNew BrunswickCommunity health</t>
  </si>
  <si>
    <t>2019PhysiotherapistsNew BrunswickHospital</t>
  </si>
  <si>
    <t>2019PhysiotherapistsNew BrunswickNursing home/long-term care</t>
  </si>
  <si>
    <t>2019PhysiotherapistsNew BrunswickOther places of work</t>
  </si>
  <si>
    <t>2019PhysiotherapistsNewfoundland and LabradorAll places of work</t>
  </si>
  <si>
    <t>2019PhysiotherapistsNewfoundland and Labrador</t>
  </si>
  <si>
    <t>2019PhysiotherapistsNewfoundland and LabradorCommunity health</t>
  </si>
  <si>
    <t>2019PhysiotherapistsNewfoundland and LabradorHospital</t>
  </si>
  <si>
    <t>2019PhysiotherapistsNewfoundland and LabradorNursing home/long-term care</t>
  </si>
  <si>
    <t>2019PhysiotherapistsNewfoundland and LabradorOther places of work</t>
  </si>
  <si>
    <t>2019PhysiotherapistsNova ScotiaAll places of work</t>
  </si>
  <si>
    <t>2019PhysiotherapistsNova Scotia</t>
  </si>
  <si>
    <t>2019PhysiotherapistsNova ScotiaCommunity health</t>
  </si>
  <si>
    <t>2019PhysiotherapistsNova ScotiaHospital</t>
  </si>
  <si>
    <t>2019PhysiotherapistsNova ScotiaOther places of work</t>
  </si>
  <si>
    <t>2019PhysiotherapistsNova ScotiaUnknown places of work</t>
  </si>
  <si>
    <t>2019PhysiotherapistsOntarioAll places of work</t>
  </si>
  <si>
    <t>2019PhysiotherapistsOntario</t>
  </si>
  <si>
    <t>2019PhysiotherapistsOntarioCommunity health</t>
  </si>
  <si>
    <t>2019PhysiotherapistsOntarioHospital</t>
  </si>
  <si>
    <t>2019PhysiotherapistsOntarioNursing home/long-term care</t>
  </si>
  <si>
    <t>2019PhysiotherapistsOntarioOther places of work</t>
  </si>
  <si>
    <t>2019PhysiotherapistsOntarioUnknown places of work</t>
  </si>
  <si>
    <t>2019PhysiotherapistsPrince Edward IslandAll places of work</t>
  </si>
  <si>
    <t>2019PhysiotherapistsPrince Edward Island</t>
  </si>
  <si>
    <t>2019PhysiotherapistsPrince Edward IslandCommunity health</t>
  </si>
  <si>
    <t>2019PhysiotherapistsPrince Edward IslandHospital</t>
  </si>
  <si>
    <t>2019PhysiotherapistsPrince Edward IslandOther places of work</t>
  </si>
  <si>
    <t>2019PhysiotherapistsPrince Edward IslandUnknown places of work</t>
  </si>
  <si>
    <t>2019PhysiotherapistsSaskatchewanAll places of work</t>
  </si>
  <si>
    <t>2019PhysiotherapistsSaskatchewan</t>
  </si>
  <si>
    <t>2019PhysiotherapistsSaskatchewanCommunity health</t>
  </si>
  <si>
    <t>2019PhysiotherapistsSaskatchewanHospital</t>
  </si>
  <si>
    <t>2019PhysiotherapistsSaskatchewanNursing home/long-term care</t>
  </si>
  <si>
    <t>2019PhysiotherapistsSaskatchewanOther places of work</t>
  </si>
  <si>
    <t>2019PhysiotherapistsSaskatchewanUnknown places of work</t>
  </si>
  <si>
    <t>2020PhysiotherapistsAlbertaAll places of work</t>
  </si>
  <si>
    <t>2020PhysiotherapistsAlberta</t>
  </si>
  <si>
    <t>2020PhysiotherapistsAlbertaCommunity health</t>
  </si>
  <si>
    <t>2020PhysiotherapistsAlbertaHospital</t>
  </si>
  <si>
    <t>2020PhysiotherapistsAlbertaNursing home/long-term care</t>
  </si>
  <si>
    <t>2020PhysiotherapistsAlbertaOther places of work</t>
  </si>
  <si>
    <t>2020PhysiotherapistsAlbertaUnknown places of work</t>
  </si>
  <si>
    <t>2020PhysiotherapistsBritish ColumbiaAll places of work</t>
  </si>
  <si>
    <t>2020PhysiotherapistsBritish Columbia</t>
  </si>
  <si>
    <t>2020PhysiotherapistsBritish ColumbiaCommunity health</t>
  </si>
  <si>
    <t>2020PhysiotherapistsBritish ColumbiaHospital</t>
  </si>
  <si>
    <t>2020PhysiotherapistsBritish ColumbiaNursing home/long-term care</t>
  </si>
  <si>
    <t>2020PhysiotherapistsBritish ColumbiaOther places of work</t>
  </si>
  <si>
    <t>2020PhysiotherapistsBritish ColumbiaUnknown places of work</t>
  </si>
  <si>
    <t>2020PhysiotherapistsManitobaAll places of work</t>
  </si>
  <si>
    <t>2020PhysiotherapistsManitoba</t>
  </si>
  <si>
    <t>2020PhysiotherapistsManitobaCommunity health</t>
  </si>
  <si>
    <t>2020PhysiotherapistsManitobaHospital</t>
  </si>
  <si>
    <t>2020PhysiotherapistsManitobaNursing home/long-term care</t>
  </si>
  <si>
    <t>2020PhysiotherapistsManitobaOther places of work</t>
  </si>
  <si>
    <t>2020PhysiotherapistsManitobaUnknown places of work</t>
  </si>
  <si>
    <t>2020PhysiotherapistsNew BrunswickAll places of work</t>
  </si>
  <si>
    <t>2020PhysiotherapistsNew Brunswick</t>
  </si>
  <si>
    <t>2020PhysiotherapistsNew BrunswickCommunity health</t>
  </si>
  <si>
    <t>2020PhysiotherapistsNew BrunswickHospital</t>
  </si>
  <si>
    <t>2020PhysiotherapistsNew BrunswickNursing home/long-term care</t>
  </si>
  <si>
    <t>2020PhysiotherapistsNew BrunswickOther places of work</t>
  </si>
  <si>
    <t>2020PhysiotherapistsNewfoundland and LabradorAll places of work</t>
  </si>
  <si>
    <t>2020PhysiotherapistsNewfoundland and Labrador</t>
  </si>
  <si>
    <t>2020PhysiotherapistsNewfoundland and LabradorCommunity health</t>
  </si>
  <si>
    <t>2020PhysiotherapistsNewfoundland and LabradorHospital</t>
  </si>
  <si>
    <t>2020PhysiotherapistsNewfoundland and LabradorNursing home/long-term care</t>
  </si>
  <si>
    <t>2020PhysiotherapistsNewfoundland and LabradorOther places of work</t>
  </si>
  <si>
    <t>2020PhysiotherapistsNova ScotiaAll places of work</t>
  </si>
  <si>
    <t>2020PhysiotherapistsNova Scotia</t>
  </si>
  <si>
    <t>2020PhysiotherapistsNova ScotiaHospital</t>
  </si>
  <si>
    <t>2020PhysiotherapistsNova ScotiaNursing home/long-term care</t>
  </si>
  <si>
    <t>2020PhysiotherapistsNova ScotiaOther places of work</t>
  </si>
  <si>
    <t>2020PhysiotherapistsNova ScotiaUnknown places of work</t>
  </si>
  <si>
    <t>2020PhysiotherapistsOntarioAll places of work</t>
  </si>
  <si>
    <t>2020PhysiotherapistsOntario</t>
  </si>
  <si>
    <t>2020PhysiotherapistsOntarioCommunity health</t>
  </si>
  <si>
    <t>2020PhysiotherapistsOntarioHospital</t>
  </si>
  <si>
    <t>2020PhysiotherapistsOntarioNursing home/long-term care</t>
  </si>
  <si>
    <t>2020PhysiotherapistsOntarioOther places of work</t>
  </si>
  <si>
    <t>2020PhysiotherapistsOntarioUnknown places of work</t>
  </si>
  <si>
    <t>2020PhysiotherapistsPrince Edward IslandAll places of work</t>
  </si>
  <si>
    <t>2020PhysiotherapistsPrince Edward Island</t>
  </si>
  <si>
    <t>2020PhysiotherapistsPrince Edward IslandCommunity health</t>
  </si>
  <si>
    <t>2020PhysiotherapistsPrince Edward IslandHospital</t>
  </si>
  <si>
    <t>2020PhysiotherapistsPrince Edward IslandOther places of work</t>
  </si>
  <si>
    <t>2020PhysiotherapistsPrince Edward IslandUnknown places of work</t>
  </si>
  <si>
    <t>2020PhysiotherapistsQuebecAll places of work</t>
  </si>
  <si>
    <t>2020PhysiotherapistsQuebec</t>
  </si>
  <si>
    <t>2020PhysiotherapistsQuebecCommunity health</t>
  </si>
  <si>
    <t>2020PhysiotherapistsQuebecHospital</t>
  </si>
  <si>
    <t>2020PhysiotherapistsQuebecOther places of work</t>
  </si>
  <si>
    <t>2020PhysiotherapistsQuebecUnknown places of work</t>
  </si>
  <si>
    <t>2020PhysiotherapistsSaskatchewanAll places of work</t>
  </si>
  <si>
    <t>2020PhysiotherapistsSaskatchewan</t>
  </si>
  <si>
    <t>2020PhysiotherapistsSaskatchewanCommunity health</t>
  </si>
  <si>
    <t>2020PhysiotherapistsSaskatchewanHospital</t>
  </si>
  <si>
    <t>2020PhysiotherapistsSaskatchewanNursing home/long-term care</t>
  </si>
  <si>
    <t>2020PhysiotherapistsSaskatchewanOther places of work</t>
  </si>
  <si>
    <t>2020PhysiotherapistsSaskatchewanUnknown places of work</t>
  </si>
  <si>
    <t>2021PhysiotherapistsAlbertaAll places of work</t>
  </si>
  <si>
    <t>2021PhysiotherapistsAlberta</t>
  </si>
  <si>
    <t>2021PhysiotherapistsAlbertaCommunity health</t>
  </si>
  <si>
    <t>2021PhysiotherapistsAlbertaHospital</t>
  </si>
  <si>
    <t>2021PhysiotherapistsAlbertaNursing home/long-term care</t>
  </si>
  <si>
    <t>2021PhysiotherapistsAlbertaOther places of work</t>
  </si>
  <si>
    <t>2021PhysiotherapistsBritish ColumbiaAll places of work</t>
  </si>
  <si>
    <t>2021PhysiotherapistsBritish Columbia</t>
  </si>
  <si>
    <t>2021PhysiotherapistsBritish ColumbiaCommunity health</t>
  </si>
  <si>
    <t>2021PhysiotherapistsBritish ColumbiaHospital</t>
  </si>
  <si>
    <t>2021PhysiotherapistsBritish ColumbiaNursing home/long-term care</t>
  </si>
  <si>
    <t>2021PhysiotherapistsBritish ColumbiaOther places of work</t>
  </si>
  <si>
    <t>2021PhysiotherapistsBritish ColumbiaUnknown places of work</t>
  </si>
  <si>
    <t>2021PhysiotherapistsManitobaAll places of work</t>
  </si>
  <si>
    <t>2021PhysiotherapistsManitoba</t>
  </si>
  <si>
    <t>2021PhysiotherapistsManitobaCommunity health</t>
  </si>
  <si>
    <t>2021PhysiotherapistsManitobaHospital</t>
  </si>
  <si>
    <t>2021PhysiotherapistsManitobaNursing home/long-term care</t>
  </si>
  <si>
    <t>2021PhysiotherapistsManitobaOther places of work</t>
  </si>
  <si>
    <t>2021PhysiotherapistsNew BrunswickAll places of work</t>
  </si>
  <si>
    <t>2021PhysiotherapistsNew Brunswick</t>
  </si>
  <si>
    <t>2021PhysiotherapistsNew BrunswickCommunity health</t>
  </si>
  <si>
    <t>2021PhysiotherapistsNew BrunswickHospital</t>
  </si>
  <si>
    <t>2021PhysiotherapistsNew BrunswickNursing home/long-term care</t>
  </si>
  <si>
    <t>2021PhysiotherapistsNew BrunswickOther places of work</t>
  </si>
  <si>
    <t>2021PhysiotherapistsNewfoundland and LabradorAll places of work</t>
  </si>
  <si>
    <t>2021PhysiotherapistsNewfoundland and Labrador</t>
  </si>
  <si>
    <t>2021PhysiotherapistsNewfoundland and LabradorCommunity health</t>
  </si>
  <si>
    <t>2021PhysiotherapistsNewfoundland and LabradorHospital</t>
  </si>
  <si>
    <t>2021PhysiotherapistsNewfoundland and LabradorNursing home/long-term care</t>
  </si>
  <si>
    <t>2021PhysiotherapistsNewfoundland and LabradorOther places of work</t>
  </si>
  <si>
    <t>2021PhysiotherapistsNewfoundland and LabradorUnknown places of work</t>
  </si>
  <si>
    <t>2021PhysiotherapistsNova ScotiaAll places of work</t>
  </si>
  <si>
    <t>2021PhysiotherapistsNova Scotia</t>
  </si>
  <si>
    <t>2021PhysiotherapistsNova ScotiaCommunity health</t>
  </si>
  <si>
    <t>2021PhysiotherapistsNova ScotiaHospital</t>
  </si>
  <si>
    <t>2021PhysiotherapistsNova ScotiaNursing home/long-term care</t>
  </si>
  <si>
    <t>2021PhysiotherapistsNova ScotiaOther places of work</t>
  </si>
  <si>
    <t>2021PhysiotherapistsNova ScotiaUnknown places of work</t>
  </si>
  <si>
    <t>2021PhysiotherapistsOntarioAll places of work</t>
  </si>
  <si>
    <t>2021PhysiotherapistsOntario</t>
  </si>
  <si>
    <t>2021PhysiotherapistsOntarioCommunity health</t>
  </si>
  <si>
    <t>2021PhysiotherapistsOntarioHospital</t>
  </si>
  <si>
    <t>2021PhysiotherapistsOntarioNursing home/long-term care</t>
  </si>
  <si>
    <t>2021PhysiotherapistsOntarioOther places of work</t>
  </si>
  <si>
    <t>2021PhysiotherapistsOntarioUnknown places of work</t>
  </si>
  <si>
    <t>2021PhysiotherapistsPrince Edward IslandAll places of work</t>
  </si>
  <si>
    <t>2021PhysiotherapistsPrince Edward Island</t>
  </si>
  <si>
    <t>2021PhysiotherapistsPrince Edward IslandCommunity health</t>
  </si>
  <si>
    <t>2021PhysiotherapistsPrince Edward IslandHospital</t>
  </si>
  <si>
    <t>2021PhysiotherapistsPrince Edward IslandOther places of work</t>
  </si>
  <si>
    <t>2021PhysiotherapistsPrince Edward IslandUnknown places of work</t>
  </si>
  <si>
    <t>2021PhysiotherapistsQuebecAll places of work</t>
  </si>
  <si>
    <t>2021PhysiotherapistsQuebec</t>
  </si>
  <si>
    <t>2021PhysiotherapistsQuebecCommunity health</t>
  </si>
  <si>
    <t>2021PhysiotherapistsQuebecHospital</t>
  </si>
  <si>
    <t>2021PhysiotherapistsQuebecOther places of work</t>
  </si>
  <si>
    <t>2021PhysiotherapistsSaskatchewanAll places of work</t>
  </si>
  <si>
    <t>2021PhysiotherapistsSaskatchewan</t>
  </si>
  <si>
    <t>2021PhysiotherapistsSaskatchewanCommunity health</t>
  </si>
  <si>
    <t>2021PhysiotherapistsSaskatchewanHospital</t>
  </si>
  <si>
    <t>2021PhysiotherapistsSaskatchewanNursing home/long-term care</t>
  </si>
  <si>
    <t>2021PhysiotherapistsSaskatchewanOther places of work</t>
  </si>
  <si>
    <t>2021PhysiotherapistsSaskatchewanUnknown places of work</t>
  </si>
  <si>
    <t>2022PhysiotherapistsAlbertaAll places of work</t>
  </si>
  <si>
    <t>2022PhysiotherapistsAlberta</t>
  </si>
  <si>
    <t>2022PhysiotherapistsAlbertaCommunity health</t>
  </si>
  <si>
    <t>2022PhysiotherapistsAlbertaHospital</t>
  </si>
  <si>
    <t>2022PhysiotherapistsAlbertaNursing home/long-term care</t>
  </si>
  <si>
    <t>2022PhysiotherapistsAlbertaOther places of work</t>
  </si>
  <si>
    <t>2022PhysiotherapistsAlbertaUnknown places of work</t>
  </si>
  <si>
    <t>2022PhysiotherapistsBritish ColumbiaAll places of work</t>
  </si>
  <si>
    <t>2022PhysiotherapistsBritish Columbia</t>
  </si>
  <si>
    <t>2022PhysiotherapistsBritish ColumbiaCommunity health</t>
  </si>
  <si>
    <t>2022PhysiotherapistsBritish ColumbiaHospital</t>
  </si>
  <si>
    <t>2022PhysiotherapistsBritish ColumbiaNursing home/long-term care</t>
  </si>
  <si>
    <t>2022PhysiotherapistsBritish ColumbiaOther places of work</t>
  </si>
  <si>
    <t>2022PhysiotherapistsBritish ColumbiaUnknown places of work</t>
  </si>
  <si>
    <t>2022PhysiotherapistsManitobaAll places of work</t>
  </si>
  <si>
    <t>2022PhysiotherapistsManitoba</t>
  </si>
  <si>
    <t>2022PhysiotherapistsManitobaCommunity health</t>
  </si>
  <si>
    <t>2022PhysiotherapistsManitobaHospital</t>
  </si>
  <si>
    <t>2022PhysiotherapistsManitobaNursing home/long-term care</t>
  </si>
  <si>
    <t>2022PhysiotherapistsManitobaOther places of work</t>
  </si>
  <si>
    <t>2022PhysiotherapistsManitobaUnknown places of work</t>
  </si>
  <si>
    <t>2022PhysiotherapistsNew BrunswickAll places of work</t>
  </si>
  <si>
    <t>2022PhysiotherapistsNew Brunswick</t>
  </si>
  <si>
    <t>2022PhysiotherapistsNew BrunswickCommunity health</t>
  </si>
  <si>
    <t>2022PhysiotherapistsNew BrunswickHospital</t>
  </si>
  <si>
    <t>2022PhysiotherapistsNew BrunswickNursing home/long-term care</t>
  </si>
  <si>
    <t>2022PhysiotherapistsNew BrunswickOther places of work</t>
  </si>
  <si>
    <t>2022PhysiotherapistsNewfoundland and LabradorAll places of work</t>
  </si>
  <si>
    <t>2022PhysiotherapistsNewfoundland and Labrador</t>
  </si>
  <si>
    <t>2022PhysiotherapistsNewfoundland and LabradorCommunity health</t>
  </si>
  <si>
    <t>2022PhysiotherapistsNewfoundland and LabradorHospital</t>
  </si>
  <si>
    <t>2022PhysiotherapistsNewfoundland and LabradorNursing home/long-term care</t>
  </si>
  <si>
    <t>2022PhysiotherapistsNewfoundland and LabradorOther places of work</t>
  </si>
  <si>
    <t>2022PhysiotherapistsNewfoundland and LabradorUnknown places of work</t>
  </si>
  <si>
    <t>2022PhysiotherapistsNova ScotiaAll places of work</t>
  </si>
  <si>
    <t>2022PhysiotherapistsNova Scotia</t>
  </si>
  <si>
    <t>2022PhysiotherapistsNova ScotiaCommunity health</t>
  </si>
  <si>
    <t>2022PhysiotherapistsNova ScotiaHospital</t>
  </si>
  <si>
    <t>2022PhysiotherapistsNova ScotiaNursing home/long-term care</t>
  </si>
  <si>
    <t>2022PhysiotherapistsNova ScotiaOther places of work</t>
  </si>
  <si>
    <t>2022PhysiotherapistsNova ScotiaUnknown places of work</t>
  </si>
  <si>
    <t>2022PhysiotherapistsOntarioAll places of work</t>
  </si>
  <si>
    <t>2022PhysiotherapistsOntario</t>
  </si>
  <si>
    <t>2022PhysiotherapistsOntarioCommunity health</t>
  </si>
  <si>
    <t>2022PhysiotherapistsOntarioHospital</t>
  </si>
  <si>
    <t>2022PhysiotherapistsOntarioNursing home/long-term care</t>
  </si>
  <si>
    <t>2022PhysiotherapistsOntarioOther places of work</t>
  </si>
  <si>
    <t>2022PhysiotherapistsOntarioUnknown places of work</t>
  </si>
  <si>
    <t>2022PhysiotherapistsPrince Edward IslandAll places of work</t>
  </si>
  <si>
    <t>2022PhysiotherapistsPrince Edward Island</t>
  </si>
  <si>
    <t>2022PhysiotherapistsPrince Edward IslandCommunity health</t>
  </si>
  <si>
    <t>2022PhysiotherapistsPrince Edward IslandHospital</t>
  </si>
  <si>
    <t>2022PhysiotherapistsPrince Edward IslandNursing home/long-term care</t>
  </si>
  <si>
    <t>2022PhysiotherapistsPrince Edward IslandOther places of work</t>
  </si>
  <si>
    <t>2022PhysiotherapistsPrince Edward IslandUnknown places of work</t>
  </si>
  <si>
    <t>2022PhysiotherapistsQuebecAll places of work</t>
  </si>
  <si>
    <t>2022PhysiotherapistsQuebec</t>
  </si>
  <si>
    <t>2022PhysiotherapistsQuebecCommunity health</t>
  </si>
  <si>
    <t>2022PhysiotherapistsQuebecHospital</t>
  </si>
  <si>
    <t>2022PhysiotherapistsQuebecOther places of work</t>
  </si>
  <si>
    <t>2022PhysiotherapistsSaskatchewanAll places of work</t>
  </si>
  <si>
    <t>2022PhysiotherapistsSaskatchewan</t>
  </si>
  <si>
    <t>2022PhysiotherapistsSaskatchewanCommunity health</t>
  </si>
  <si>
    <t>2022PhysiotherapistsSaskatchewanHospital</t>
  </si>
  <si>
    <t>2022PhysiotherapistsSaskatchewanNursing home/long-term care</t>
  </si>
  <si>
    <t>2022PhysiotherapistsSaskatchewanOther places of work</t>
  </si>
  <si>
    <t>2022PhysiotherapistsSaskatchewanUnknown places of work</t>
  </si>
  <si>
    <t>2023PhysiotherapistsAlbertaAll places of work</t>
  </si>
  <si>
    <t>2023PhysiotherapistsAlberta</t>
  </si>
  <si>
    <t>2023PhysiotherapistsAlbertaCommunity health</t>
  </si>
  <si>
    <t>2023PhysiotherapistsAlbertaHospital</t>
  </si>
  <si>
    <t>2023PhysiotherapistsAlbertaNursing home/long-term care</t>
  </si>
  <si>
    <t>2023PhysiotherapistsAlbertaOther places of work</t>
  </si>
  <si>
    <t>2023PhysiotherapistsBritish ColumbiaAll places of work</t>
  </si>
  <si>
    <t>2023PhysiotherapistsBritish Columbia</t>
  </si>
  <si>
    <t>2023PhysiotherapistsBritish ColumbiaCommunity health</t>
  </si>
  <si>
    <t>2023PhysiotherapistsBritish ColumbiaHospital</t>
  </si>
  <si>
    <t>2023PhysiotherapistsBritish ColumbiaNursing home/long-term care</t>
  </si>
  <si>
    <t>2023PhysiotherapistsBritish ColumbiaOther places of work</t>
  </si>
  <si>
    <t>2023PhysiotherapistsBritish ColumbiaUnknown places of work</t>
  </si>
  <si>
    <t>2023PhysiotherapistsManitobaAll places of work</t>
  </si>
  <si>
    <t>2023PhysiotherapistsManitoba</t>
  </si>
  <si>
    <t>2023PhysiotherapistsManitobaCommunity health</t>
  </si>
  <si>
    <t>2023PhysiotherapistsManitobaHospital</t>
  </si>
  <si>
    <t>2023PhysiotherapistsManitobaNursing home/long-term care</t>
  </si>
  <si>
    <t>2023PhysiotherapistsManitobaOther places of work</t>
  </si>
  <si>
    <t>2023PhysiotherapistsNew BrunswickAll places of work</t>
  </si>
  <si>
    <t>2023PhysiotherapistsNew Brunswick</t>
  </si>
  <si>
    <t>2023PhysiotherapistsNew BrunswickCommunity health</t>
  </si>
  <si>
    <t>2023PhysiotherapistsNew BrunswickHospital</t>
  </si>
  <si>
    <t>2023PhysiotherapistsNew BrunswickNursing home/long-term care</t>
  </si>
  <si>
    <t>2023PhysiotherapistsNew BrunswickOther places of work</t>
  </si>
  <si>
    <t>2023PhysiotherapistsNewfoundland and LabradorAll places of work</t>
  </si>
  <si>
    <t>2023PhysiotherapistsNewfoundland and Labrador</t>
  </si>
  <si>
    <t>2023PhysiotherapistsNewfoundland and LabradorCommunity health</t>
  </si>
  <si>
    <t>2023PhysiotherapistsNewfoundland and LabradorHospital</t>
  </si>
  <si>
    <t>2023PhysiotherapistsNewfoundland and LabradorNursing home/long-term care</t>
  </si>
  <si>
    <t>2023PhysiotherapistsNewfoundland and LabradorOther places of work</t>
  </si>
  <si>
    <t>2023PhysiotherapistsNewfoundland and LabradorUnknown places of work</t>
  </si>
  <si>
    <t>2023PhysiotherapistsNova ScotiaAll places of work</t>
  </si>
  <si>
    <t>2023PhysiotherapistsNova Scotia</t>
  </si>
  <si>
    <t>2023PhysiotherapistsNova ScotiaCommunity health</t>
  </si>
  <si>
    <t>2023PhysiotherapistsNova ScotiaHospital</t>
  </si>
  <si>
    <t>2023PhysiotherapistsNova ScotiaNursing home/long-term care</t>
  </si>
  <si>
    <t>2023PhysiotherapistsNova ScotiaOther places of work</t>
  </si>
  <si>
    <t>2023PhysiotherapistsNova ScotiaUnknown places of work</t>
  </si>
  <si>
    <t>2023PhysiotherapistsOntarioAll places of work</t>
  </si>
  <si>
    <t>2023PhysiotherapistsOntario</t>
  </si>
  <si>
    <t>2023PhysiotherapistsOntarioCommunity health</t>
  </si>
  <si>
    <t>2023PhysiotherapistsOntarioHospital</t>
  </si>
  <si>
    <t>2023PhysiotherapistsOntarioNursing home/long-term care</t>
  </si>
  <si>
    <t>2023PhysiotherapistsOntarioOther places of work</t>
  </si>
  <si>
    <t>2023PhysiotherapistsOntarioUnknown places of work</t>
  </si>
  <si>
    <t>2023PhysiotherapistsPrince Edward IslandAll places of work</t>
  </si>
  <si>
    <t>2023PhysiotherapistsPrince Edward Island</t>
  </si>
  <si>
    <t>2023PhysiotherapistsPrince Edward IslandCommunity health</t>
  </si>
  <si>
    <t>2023PhysiotherapistsPrince Edward IslandHospital</t>
  </si>
  <si>
    <t>2023PhysiotherapistsPrince Edward IslandOther places of work</t>
  </si>
  <si>
    <t>2023PhysiotherapistsPrince Edward IslandUnknown places of work</t>
  </si>
  <si>
    <t>2023PhysiotherapistsQuebecAll places of work</t>
  </si>
  <si>
    <t>2023PhysiotherapistsQuebec</t>
  </si>
  <si>
    <t>2023PhysiotherapistsQuebecCommunity health</t>
  </si>
  <si>
    <t>2023PhysiotherapistsQuebecHospital</t>
  </si>
  <si>
    <t>2023PhysiotherapistsQuebecOther places of work</t>
  </si>
  <si>
    <t>2023PhysiotherapistsQuebecUnknown places of work</t>
  </si>
  <si>
    <t>2023PhysiotherapistsSaskatchewanAll places of work</t>
  </si>
  <si>
    <t>2023PhysiotherapistsSaskatchewan</t>
  </si>
  <si>
    <t>2023PhysiotherapistsSaskatchewanCommunity health</t>
  </si>
  <si>
    <t>2023PhysiotherapistsSaskatchewanHospital</t>
  </si>
  <si>
    <t>2023PhysiotherapistsSaskatchewanNursing home/long-term care</t>
  </si>
  <si>
    <t>2023PhysiotherapistsSaskatchewanOther places of work</t>
  </si>
  <si>
    <t>2023PhysiotherapistsSaskatchewanUnknown places of work</t>
  </si>
  <si>
    <t>†</t>
  </si>
  <si>
    <t>prov_cd</t>
  </si>
  <si>
    <t>fiscal</t>
  </si>
  <si>
    <t>Service_area</t>
  </si>
  <si>
    <t>OT_hours</t>
  </si>
  <si>
    <t>Reg_hours</t>
  </si>
  <si>
    <t>OT_percentage</t>
  </si>
  <si>
    <t>Purchased_hours</t>
  </si>
  <si>
    <t>Purchased_comp</t>
  </si>
  <si>
    <t>Undiff_hours</t>
  </si>
  <si>
    <t>Undiff_comp</t>
  </si>
  <si>
    <t>Sick_hours</t>
  </si>
  <si>
    <t>Sick_comp</t>
  </si>
  <si>
    <t>benefit_hours</t>
  </si>
  <si>
    <t>benefit_comp</t>
  </si>
  <si>
    <t>Reg_comp</t>
  </si>
  <si>
    <t>OT_comp</t>
  </si>
  <si>
    <t>purchased_hours_char</t>
  </si>
  <si>
    <t>undiff_hours_char</t>
  </si>
  <si>
    <t>Earned hours</t>
  </si>
  <si>
    <t>Calc FTEs</t>
  </si>
  <si>
    <t>OT out</t>
  </si>
  <si>
    <t>Reg out</t>
  </si>
  <si>
    <t>OT_percentage_out_Table</t>
  </si>
  <si>
    <t>OT_percentage_out_figure</t>
  </si>
  <si>
    <t>Purchased out</t>
  </si>
  <si>
    <t>Sick out</t>
  </si>
  <si>
    <t>Check OT FTE</t>
  </si>
  <si>
    <t>OT suppress</t>
  </si>
  <si>
    <t>Check Reg FTE</t>
  </si>
  <si>
    <t>Reg suppress</t>
  </si>
  <si>
    <t>Check Purchased FTE</t>
  </si>
  <si>
    <t>Purchased suppress</t>
  </si>
  <si>
    <t>Check SICK FTE</t>
  </si>
  <si>
    <t>Sick suppress</t>
  </si>
  <si>
    <t>Check Undiff FTE</t>
  </si>
  <si>
    <t>Undiff suppress</t>
  </si>
  <si>
    <t>n/r</t>
  </si>
  <si>
    <t>Province/Territory</t>
  </si>
  <si>
    <t>Supply: number of providers</t>
  </si>
  <si>
    <t>Supply: inflow</t>
  </si>
  <si>
    <t xml:space="preserve">Supply: outflow </t>
  </si>
  <si>
    <t>Supply: renewal</t>
  </si>
  <si>
    <t>Workforce: number of providers</t>
  </si>
  <si>
    <t>Inflow %</t>
  </si>
  <si>
    <t>Outflow%</t>
  </si>
  <si>
    <t>2014AlbertaAll physicians</t>
  </si>
  <si>
    <t>2014British ColumbiaAll physicians</t>
  </si>
  <si>
    <t>2014ManitobaAll physicians</t>
  </si>
  <si>
    <t>2014New BrunswickAll physicians</t>
  </si>
  <si>
    <t>2014Newfoundland and LabradorAll physicians</t>
  </si>
  <si>
    <t>2014Northwest TerritoriesAll physicians</t>
  </si>
  <si>
    <t>2014Nova ScotiaAll physicians</t>
  </si>
  <si>
    <t>2014NunavutAll physicians</t>
  </si>
  <si>
    <t>2014OntarioAll physicians</t>
  </si>
  <si>
    <t>2014Prince Edward IslandAll physicians</t>
  </si>
  <si>
    <t>2014Provinces/territories with available dataAll physicians</t>
  </si>
  <si>
    <t>2014QuebecAll physicians</t>
  </si>
  <si>
    <t>2014SaskatchewanAll physicians</t>
  </si>
  <si>
    <t>2014YukonAll physicians</t>
  </si>
  <si>
    <t>2014AlbertaFamily medicine physicians</t>
  </si>
  <si>
    <t>2014British ColumbiaFamily medicine physicians</t>
  </si>
  <si>
    <t>2014ManitobaFamily medicine physicians</t>
  </si>
  <si>
    <t>2014New BrunswickFamily medicine physicians</t>
  </si>
  <si>
    <t>2014Newfoundland and LabradorFamily medicine physicians</t>
  </si>
  <si>
    <t>2014Northwest TerritoriesFamily medicine physicians</t>
  </si>
  <si>
    <t>2014Nova ScotiaFamily medicine physicians</t>
  </si>
  <si>
    <t>2014NunavutFamily medicine physicians</t>
  </si>
  <si>
    <t>2014OntarioFamily medicine physicians</t>
  </si>
  <si>
    <t>2014Prince Edward IslandFamily medicine physicians</t>
  </si>
  <si>
    <t>2014Provinces/territories with available dataFamily medicine physicians</t>
  </si>
  <si>
    <t>2014QuebecFamily medicine physicians</t>
  </si>
  <si>
    <t>2014SaskatchewanFamily medicine physicians</t>
  </si>
  <si>
    <t>2014YukonFamily medicine physicians</t>
  </si>
  <si>
    <t>2014AlbertaLicensed practical nurses</t>
  </si>
  <si>
    <t>2014British ColumbiaLicensed practical nurses</t>
  </si>
  <si>
    <t>2014ManitobaLicensed practical nurses</t>
  </si>
  <si>
    <t>2014New BrunswickLicensed practical nurses</t>
  </si>
  <si>
    <t>2014Newfoundland and LabradorLicensed practical nurses</t>
  </si>
  <si>
    <t>2014Northwest TerritoriesLicensed practical nurses</t>
  </si>
  <si>
    <t>2014Nova ScotiaLicensed practical nurses</t>
  </si>
  <si>
    <t>2014NunavutLicensed practical nurses</t>
  </si>
  <si>
    <t>2014OntarioLicensed practical nurses</t>
  </si>
  <si>
    <t>2014Prince Edward IslandLicensed practical nurses</t>
  </si>
  <si>
    <t>2014Provinces/territories with available dataLicensed practical nurses</t>
  </si>
  <si>
    <t>2014QuebecLicensed practical nurses</t>
  </si>
  <si>
    <t>2014SaskatchewanLicensed practical nurses</t>
  </si>
  <si>
    <t>2014YukonLicensed practical nurses</t>
  </si>
  <si>
    <t>2014AlbertaNurse practitioners</t>
  </si>
  <si>
    <t>2014British ColumbiaNurse practitioners</t>
  </si>
  <si>
    <t>2014ManitobaNurse practitioners</t>
  </si>
  <si>
    <t>2014New BrunswickNurse practitioners</t>
  </si>
  <si>
    <t>2014Newfoundland and LabradorNurse practitioners</t>
  </si>
  <si>
    <t>2014Northwest Territories/NunavutNurse practitioners</t>
  </si>
  <si>
    <t>2014Nova ScotiaNurse practitioners</t>
  </si>
  <si>
    <t>2014OntarioNurse practitioners</t>
  </si>
  <si>
    <t>2014Prince Edward IslandNurse practitioners</t>
  </si>
  <si>
    <t>2014Provinces/territories with available dataNurse practitioners</t>
  </si>
  <si>
    <t>2014QuebecNurse practitioners</t>
  </si>
  <si>
    <t>2014SaskatchewanNurse practitioners</t>
  </si>
  <si>
    <t>2014YukonNurse practitioners</t>
  </si>
  <si>
    <t>2014AlbertaOccupational therapists</t>
  </si>
  <si>
    <t>2014British ColumbiaOccupational therapists</t>
  </si>
  <si>
    <t>2014ManitobaOccupational therapists</t>
  </si>
  <si>
    <t>2014New BrunswickOccupational therapists</t>
  </si>
  <si>
    <t>2014Newfoundland and LabradorOccupational therapists</t>
  </si>
  <si>
    <t>2014Northwest TerritoriesOccupational therapists</t>
  </si>
  <si>
    <t>2014Nova ScotiaOccupational therapists</t>
  </si>
  <si>
    <t>2014NunavutOccupational therapists</t>
  </si>
  <si>
    <t>2014OntarioOccupational therapists</t>
  </si>
  <si>
    <t>2014Prince Edward IslandOccupational therapists</t>
  </si>
  <si>
    <t>2014Provinces/territories with available dataOccupational therapists</t>
  </si>
  <si>
    <t>2014QuebecOccupational therapists</t>
  </si>
  <si>
    <t>2014SaskatchewanOccupational therapists</t>
  </si>
  <si>
    <t>2014YukonOccupational therapists</t>
  </si>
  <si>
    <t>2014AlbertaPharmacists</t>
  </si>
  <si>
    <t>2014British ColumbiaPharmacists</t>
  </si>
  <si>
    <t>2014ManitobaPharmacists</t>
  </si>
  <si>
    <t>2014New BrunswickPharmacists</t>
  </si>
  <si>
    <t>2014Newfoundland and LabradorPharmacists</t>
  </si>
  <si>
    <t>2014Northwest TerritoriesPharmacists</t>
  </si>
  <si>
    <t>2014Nova ScotiaPharmacists</t>
  </si>
  <si>
    <t>2014NunavutPharmacists</t>
  </si>
  <si>
    <t>2014OntarioPharmacists</t>
  </si>
  <si>
    <t>2014Prince Edward IslandPharmacists</t>
  </si>
  <si>
    <t>2014Provinces/territories with available dataPharmacists</t>
  </si>
  <si>
    <t>2014QuebecPharmacists</t>
  </si>
  <si>
    <t>2014SaskatchewanPharmacists</t>
  </si>
  <si>
    <t>2014YukonPharmacists</t>
  </si>
  <si>
    <t>2014AlbertaPhysiotherapists</t>
  </si>
  <si>
    <t>2014British ColumbiaPhysiotherapists</t>
  </si>
  <si>
    <t>2014ManitobaPhysiotherapists</t>
  </si>
  <si>
    <t>2014New BrunswickPhysiotherapists</t>
  </si>
  <si>
    <t>2014Newfoundland and LabradorPhysiotherapists</t>
  </si>
  <si>
    <t>2014Nova ScotiaPhysiotherapists</t>
  </si>
  <si>
    <t>2014OntarioPhysiotherapists</t>
  </si>
  <si>
    <t>2014Prince Edward IslandPhysiotherapists</t>
  </si>
  <si>
    <t>2014Provinces/territories with available dataPhysiotherapists</t>
  </si>
  <si>
    <t>2014QuebecPhysiotherapists</t>
  </si>
  <si>
    <t>2014SaskatchewanPhysiotherapists</t>
  </si>
  <si>
    <t>2014YukonPhysiotherapists</t>
  </si>
  <si>
    <t>2014AlbertaRegistered nurses</t>
  </si>
  <si>
    <t>2014British ColumbiaRegistered nurses</t>
  </si>
  <si>
    <t>2014ManitobaRegistered nurses</t>
  </si>
  <si>
    <t>2014New BrunswickRegistered nurses</t>
  </si>
  <si>
    <t>2014Newfoundland and LabradorRegistered nurses</t>
  </si>
  <si>
    <t>2014Northwest Territories/NunavutRegistered nurses</t>
  </si>
  <si>
    <t>2014Nova ScotiaRegistered nurses</t>
  </si>
  <si>
    <t>2014OntarioRegistered nurses</t>
  </si>
  <si>
    <t>2014Prince Edward IslandRegistered nurses</t>
  </si>
  <si>
    <t>2014Provinces/territories with available dataRegistered nurses</t>
  </si>
  <si>
    <t>2014QuebecRegistered nurses</t>
  </si>
  <si>
    <t>2014SaskatchewanRegistered nurses</t>
  </si>
  <si>
    <t>2014YukonRegistered nurses</t>
  </si>
  <si>
    <t>2014AlbertaRegistered psychiatric nurses</t>
  </si>
  <si>
    <t>2014British ColumbiaRegistered psychiatric nurses</t>
  </si>
  <si>
    <t>2014ManitobaRegistered psychiatric nurses</t>
  </si>
  <si>
    <t>2014Provinces/territories with available dataRegistered psychiatric nurses</t>
  </si>
  <si>
    <t>2014SaskatchewanRegistered psychiatric nurses</t>
  </si>
  <si>
    <t>2014YukonRegistered psychiatric nurses</t>
  </si>
  <si>
    <t>2014AlbertaSpecialists</t>
  </si>
  <si>
    <t>2014British ColumbiaSpecialists</t>
  </si>
  <si>
    <t>2014ManitobaSpecialists</t>
  </si>
  <si>
    <t>2014New BrunswickSpecialists</t>
  </si>
  <si>
    <t>2014Newfoundland and LabradorSpecialists</t>
  </si>
  <si>
    <t>2014Northwest TerritoriesSpecialists</t>
  </si>
  <si>
    <t>2014Nova ScotiaSpecialists</t>
  </si>
  <si>
    <t>2014NunavutSpecialists</t>
  </si>
  <si>
    <t>2014OntarioSpecialists</t>
  </si>
  <si>
    <t>2014Prince Edward IslandSpecialists</t>
  </si>
  <si>
    <t>2014Provinces/territories with available dataSpecialists</t>
  </si>
  <si>
    <t>2014QuebecSpecialists</t>
  </si>
  <si>
    <t>2014SaskatchewanSpecialists</t>
  </si>
  <si>
    <t>2014YukonSpecialists</t>
  </si>
  <si>
    <t>2015AlbertaAll physicians</t>
  </si>
  <si>
    <t>2015British ColumbiaAll physicians</t>
  </si>
  <si>
    <t>2015ManitobaAll physicians</t>
  </si>
  <si>
    <t>2015New BrunswickAll physicians</t>
  </si>
  <si>
    <t>2015Newfoundland and LabradorAll physicians</t>
  </si>
  <si>
    <t>2015Northwest TerritoriesAll physicians</t>
  </si>
  <si>
    <t>2015Nova ScotiaAll physicians</t>
  </si>
  <si>
    <t>2015NunavutAll physicians</t>
  </si>
  <si>
    <t>2015OntarioAll physicians</t>
  </si>
  <si>
    <t>2015Prince Edward IslandAll physicians</t>
  </si>
  <si>
    <t>2015Provinces/territories with available dataAll physicians</t>
  </si>
  <si>
    <t>2015QuebecAll physicians</t>
  </si>
  <si>
    <t>2015SaskatchewanAll physicians</t>
  </si>
  <si>
    <t>2015YukonAll physicians</t>
  </si>
  <si>
    <t>2015AlbertaFamily medicine physicians</t>
  </si>
  <si>
    <t>2015British ColumbiaFamily medicine physicians</t>
  </si>
  <si>
    <t>2015ManitobaFamily medicine physicians</t>
  </si>
  <si>
    <t>2015New BrunswickFamily medicine physicians</t>
  </si>
  <si>
    <t>2015Newfoundland and LabradorFamily medicine physicians</t>
  </si>
  <si>
    <t>2015Northwest TerritoriesFamily medicine physicians</t>
  </si>
  <si>
    <t>2015Nova ScotiaFamily medicine physicians</t>
  </si>
  <si>
    <t>2015NunavutFamily medicine physicians</t>
  </si>
  <si>
    <t>2015OntarioFamily medicine physicians</t>
  </si>
  <si>
    <t>2015Prince Edward IslandFamily medicine physicians</t>
  </si>
  <si>
    <t>2015Provinces/territories with available dataFamily medicine physicians</t>
  </si>
  <si>
    <t>2015QuebecFamily medicine physicians</t>
  </si>
  <si>
    <t>2015SaskatchewanFamily medicine physicians</t>
  </si>
  <si>
    <t>2015YukonFamily medicine physicians</t>
  </si>
  <si>
    <t>2015AlbertaLicensed practical nurses</t>
  </si>
  <si>
    <t>2015British ColumbiaLicensed practical nurses</t>
  </si>
  <si>
    <t>2015ManitobaLicensed practical nurses</t>
  </si>
  <si>
    <t>2015New BrunswickLicensed practical nurses</t>
  </si>
  <si>
    <t>2015Newfoundland and LabradorLicensed practical nurses</t>
  </si>
  <si>
    <t>2015Northwest TerritoriesLicensed practical nurses</t>
  </si>
  <si>
    <t>2015Nova ScotiaLicensed practical nurses</t>
  </si>
  <si>
    <t>2015NunavutLicensed practical nurses</t>
  </si>
  <si>
    <t>2015OntarioLicensed practical nurses</t>
  </si>
  <si>
    <t>2015Prince Edward IslandLicensed practical nurses</t>
  </si>
  <si>
    <t>2015Provinces/territories with available dataLicensed practical nurses</t>
  </si>
  <si>
    <t>2015QuebecLicensed practical nurses</t>
  </si>
  <si>
    <t>2015SaskatchewanLicensed practical nurses</t>
  </si>
  <si>
    <t>2015YukonLicensed practical nurses</t>
  </si>
  <si>
    <t>2015AlbertaNurse practitioners</t>
  </si>
  <si>
    <t>2015British ColumbiaNurse practitioners</t>
  </si>
  <si>
    <t>2015ManitobaNurse practitioners</t>
  </si>
  <si>
    <t>2015New BrunswickNurse practitioners</t>
  </si>
  <si>
    <t>2015Newfoundland and LabradorNurse practitioners</t>
  </si>
  <si>
    <t>2015Northwest Territories/NunavutNurse practitioners</t>
  </si>
  <si>
    <t>2015Nova ScotiaNurse practitioners</t>
  </si>
  <si>
    <t>2015OntarioNurse practitioners</t>
  </si>
  <si>
    <t>2015Prince Edward IslandNurse practitioners</t>
  </si>
  <si>
    <t>2015Provinces/territories with available dataNurse practitioners</t>
  </si>
  <si>
    <t>2015QuebecNurse practitioners</t>
  </si>
  <si>
    <t>2015SaskatchewanNurse practitioners</t>
  </si>
  <si>
    <t>2015YukonNurse practitioners</t>
  </si>
  <si>
    <t>2015AlbertaOccupational therapists</t>
  </si>
  <si>
    <t>2015British ColumbiaOccupational therapists</t>
  </si>
  <si>
    <t>2015ManitobaOccupational therapists</t>
  </si>
  <si>
    <t>2015New BrunswickOccupational therapists</t>
  </si>
  <si>
    <t>2015Newfoundland and LabradorOccupational therapists</t>
  </si>
  <si>
    <t>2015Northwest TerritoriesOccupational therapists</t>
  </si>
  <si>
    <t>2015Nova ScotiaOccupational therapists</t>
  </si>
  <si>
    <t>2015NunavutOccupational therapists</t>
  </si>
  <si>
    <t>2015OntarioOccupational therapists</t>
  </si>
  <si>
    <t>2015Prince Edward IslandOccupational therapists</t>
  </si>
  <si>
    <t>2015Provinces/territories with available dataOccupational therapists</t>
  </si>
  <si>
    <t>2015QuebecOccupational therapists</t>
  </si>
  <si>
    <t>2015SaskatchewanOccupational therapists</t>
  </si>
  <si>
    <t>2015YukonOccupational therapists</t>
  </si>
  <si>
    <t>2015AlbertaPharmacists</t>
  </si>
  <si>
    <t>2015British ColumbiaPharmacists</t>
  </si>
  <si>
    <t>2015ManitobaPharmacists</t>
  </si>
  <si>
    <t>2015New BrunswickPharmacists</t>
  </si>
  <si>
    <t>2015Newfoundland and LabradorPharmacists</t>
  </si>
  <si>
    <t>2015Northwest TerritoriesPharmacists</t>
  </si>
  <si>
    <t>2015Nova ScotiaPharmacists</t>
  </si>
  <si>
    <t>2015NunavutPharmacists</t>
  </si>
  <si>
    <t>2015OntarioPharmacists</t>
  </si>
  <si>
    <t>2015Prince Edward IslandPharmacists</t>
  </si>
  <si>
    <t>2015Provinces/territories with available dataPharmacists</t>
  </si>
  <si>
    <t>2015QuebecPharmacists</t>
  </si>
  <si>
    <t>2015SaskatchewanPharmacists</t>
  </si>
  <si>
    <t>2015YukonPharmacists</t>
  </si>
  <si>
    <t>2015AlbertaPhysiotherapists</t>
  </si>
  <si>
    <t>2015British ColumbiaPhysiotherapists</t>
  </si>
  <si>
    <t>2015ManitobaPhysiotherapists</t>
  </si>
  <si>
    <t>2015New BrunswickPhysiotherapists</t>
  </si>
  <si>
    <t>2015Newfoundland and LabradorPhysiotherapists</t>
  </si>
  <si>
    <t>2015Nova ScotiaPhysiotherapists</t>
  </si>
  <si>
    <t>2015OntarioPhysiotherapists</t>
  </si>
  <si>
    <t>2015Prince Edward IslandPhysiotherapists</t>
  </si>
  <si>
    <t>2015Provinces/territories with available dataPhysiotherapists</t>
  </si>
  <si>
    <t>2015QuebecPhysiotherapists</t>
  </si>
  <si>
    <t>2015SaskatchewanPhysiotherapists</t>
  </si>
  <si>
    <t>2015YukonPhysiotherapists</t>
  </si>
  <si>
    <t>2015AlbertaRegistered nurses</t>
  </si>
  <si>
    <t>2015British ColumbiaRegistered nurses</t>
  </si>
  <si>
    <t>2015ManitobaRegistered nurses</t>
  </si>
  <si>
    <t>2015New BrunswickRegistered nurses</t>
  </si>
  <si>
    <t>2015Newfoundland and LabradorRegistered nurses</t>
  </si>
  <si>
    <t>2015Northwest Territories/NunavutRegistered nurses</t>
  </si>
  <si>
    <t>2015Nova ScotiaRegistered nurses</t>
  </si>
  <si>
    <t>2015OntarioRegistered nurses</t>
  </si>
  <si>
    <t>2015Prince Edward IslandRegistered nurses</t>
  </si>
  <si>
    <t>2015Provinces/territories with available dataRegistered nurses</t>
  </si>
  <si>
    <t>2015QuebecRegistered nurses</t>
  </si>
  <si>
    <t>2015SaskatchewanRegistered nurses</t>
  </si>
  <si>
    <t>2015YukonRegistered nurses</t>
  </si>
  <si>
    <t>2015AlbertaRegistered psychiatric nurses</t>
  </si>
  <si>
    <t>2015British ColumbiaRegistered psychiatric nurses</t>
  </si>
  <si>
    <t>2015ManitobaRegistered psychiatric nurses</t>
  </si>
  <si>
    <t>2015Provinces/territories with available dataRegistered psychiatric nurses</t>
  </si>
  <si>
    <t>2015SaskatchewanRegistered psychiatric nurses</t>
  </si>
  <si>
    <t>2015YukonRegistered psychiatric nurses</t>
  </si>
  <si>
    <t>2015AlbertaSpecialists</t>
  </si>
  <si>
    <t>2015British ColumbiaSpecialists</t>
  </si>
  <si>
    <t>2015ManitobaSpecialists</t>
  </si>
  <si>
    <t>2015New BrunswickSpecialists</t>
  </si>
  <si>
    <t>2015Newfoundland and LabradorSpecialists</t>
  </si>
  <si>
    <t>2015Northwest TerritoriesSpecialists</t>
  </si>
  <si>
    <t>2015Nova ScotiaSpecialists</t>
  </si>
  <si>
    <t>2015NunavutSpecialists</t>
  </si>
  <si>
    <t>2015OntarioSpecialists</t>
  </si>
  <si>
    <t>2015Prince Edward IslandSpecialists</t>
  </si>
  <si>
    <t>2015Provinces/territories with available dataSpecialists</t>
  </si>
  <si>
    <t>2015QuebecSpecialists</t>
  </si>
  <si>
    <t>2015SaskatchewanSpecialists</t>
  </si>
  <si>
    <t>2015YukonSpecialists</t>
  </si>
  <si>
    <t>2016AlbertaAll physicians</t>
  </si>
  <si>
    <t>2016British ColumbiaAll physicians</t>
  </si>
  <si>
    <t>2016ManitobaAll physicians</t>
  </si>
  <si>
    <t>2016New BrunswickAll physicians</t>
  </si>
  <si>
    <t>2016Newfoundland and LabradorAll physicians</t>
  </si>
  <si>
    <t>2016Northwest TerritoriesAll physicians</t>
  </si>
  <si>
    <t>2016Nova ScotiaAll physicians</t>
  </si>
  <si>
    <t>2016NunavutAll physicians</t>
  </si>
  <si>
    <t>2016OntarioAll physicians</t>
  </si>
  <si>
    <t>2016Prince Edward IslandAll physicians</t>
  </si>
  <si>
    <t>2016Provinces/territories with available dataAll physicians</t>
  </si>
  <si>
    <t>2016QuebecAll physicians</t>
  </si>
  <si>
    <t>2016SaskatchewanAll physicians</t>
  </si>
  <si>
    <t>2016YukonAll physicians</t>
  </si>
  <si>
    <t>2016AlbertaFamily medicine physicians</t>
  </si>
  <si>
    <t>2016British ColumbiaFamily medicine physicians</t>
  </si>
  <si>
    <t>2016ManitobaFamily medicine physicians</t>
  </si>
  <si>
    <t>2016New BrunswickFamily medicine physicians</t>
  </si>
  <si>
    <t>2016Newfoundland and LabradorFamily medicine physicians</t>
  </si>
  <si>
    <t>2016Northwest TerritoriesFamily medicine physicians</t>
  </si>
  <si>
    <t>2016Nova ScotiaFamily medicine physicians</t>
  </si>
  <si>
    <t>2016NunavutFamily medicine physicians</t>
  </si>
  <si>
    <t>2016OntarioFamily medicine physicians</t>
  </si>
  <si>
    <t>2016Prince Edward IslandFamily medicine physicians</t>
  </si>
  <si>
    <t>2016Provinces/territories with available dataFamily medicine physicians</t>
  </si>
  <si>
    <t>2016QuebecFamily medicine physicians</t>
  </si>
  <si>
    <t>2016SaskatchewanFamily medicine physicians</t>
  </si>
  <si>
    <t>2016YukonFamily medicine physicians</t>
  </si>
  <si>
    <t>2016AlbertaLicensed practical nurses</t>
  </si>
  <si>
    <t>2016British ColumbiaLicensed practical nurses</t>
  </si>
  <si>
    <t>2016ManitobaLicensed practical nurses</t>
  </si>
  <si>
    <t>2016New BrunswickLicensed practical nurses</t>
  </si>
  <si>
    <t>2016Newfoundland and LabradorLicensed practical nurses</t>
  </si>
  <si>
    <t>2016Northwest TerritoriesLicensed practical nurses</t>
  </si>
  <si>
    <t>2016Nova ScotiaLicensed practical nurses</t>
  </si>
  <si>
    <t>2016NunavutLicensed practical nurses</t>
  </si>
  <si>
    <t>2016OntarioLicensed practical nurses</t>
  </si>
  <si>
    <t>2016Prince Edward IslandLicensed practical nurses</t>
  </si>
  <si>
    <t>2016Provinces/territories with available dataLicensed practical nurses</t>
  </si>
  <si>
    <t>2016QuebecLicensed practical nurses</t>
  </si>
  <si>
    <t>2016SaskatchewanLicensed practical nurses</t>
  </si>
  <si>
    <t>2016YukonLicensed practical nurses</t>
  </si>
  <si>
    <t>2016AlbertaNurse practitioners</t>
  </si>
  <si>
    <t>2016British ColumbiaNurse practitioners</t>
  </si>
  <si>
    <t>2016ManitobaNurse practitioners</t>
  </si>
  <si>
    <t>2016New BrunswickNurse practitioners</t>
  </si>
  <si>
    <t>2016Newfoundland and LabradorNurse practitioners</t>
  </si>
  <si>
    <t>2016Northwest Territories/NunavutNurse practitioners</t>
  </si>
  <si>
    <t>2016Nova ScotiaNurse practitioners</t>
  </si>
  <si>
    <t>2016OntarioNurse practitioners</t>
  </si>
  <si>
    <t>2016Prince Edward IslandNurse practitioners</t>
  </si>
  <si>
    <t>2016Provinces/territories with available dataNurse practitioners</t>
  </si>
  <si>
    <t>2016QuebecNurse practitioners</t>
  </si>
  <si>
    <t>2016SaskatchewanNurse practitioners</t>
  </si>
  <si>
    <t>2016YukonNurse practitioners</t>
  </si>
  <si>
    <t>2016AlbertaOccupational therapists</t>
  </si>
  <si>
    <t>2016British ColumbiaOccupational therapists</t>
  </si>
  <si>
    <t>2016ManitobaOccupational therapists</t>
  </si>
  <si>
    <t>2016New BrunswickOccupational therapists</t>
  </si>
  <si>
    <t>2016Newfoundland and LabradorOccupational therapists</t>
  </si>
  <si>
    <t>2016Northwest TerritoriesOccupational therapists</t>
  </si>
  <si>
    <t>2016Nova ScotiaOccupational therapists</t>
  </si>
  <si>
    <t>2016NunavutOccupational therapists</t>
  </si>
  <si>
    <t>2016OntarioOccupational therapists</t>
  </si>
  <si>
    <t>2016Prince Edward IslandOccupational therapists</t>
  </si>
  <si>
    <t>2016Provinces/territories with available dataOccupational therapists</t>
  </si>
  <si>
    <t>2016QuebecOccupational therapists</t>
  </si>
  <si>
    <t>2016SaskatchewanOccupational therapists</t>
  </si>
  <si>
    <t>2016YukonOccupational therapists</t>
  </si>
  <si>
    <t>2016AlbertaPharmacists</t>
  </si>
  <si>
    <t>2016British ColumbiaPharmacists</t>
  </si>
  <si>
    <t>2016ManitobaPharmacists</t>
  </si>
  <si>
    <t>2016New BrunswickPharmacists</t>
  </si>
  <si>
    <t>2016Newfoundland and LabradorPharmacists</t>
  </si>
  <si>
    <t>2016Northwest TerritoriesPharmacists</t>
  </si>
  <si>
    <t>2016Nova ScotiaPharmacists</t>
  </si>
  <si>
    <t>2016NunavutPharmacists</t>
  </si>
  <si>
    <t>2016OntarioPharmacists</t>
  </si>
  <si>
    <t>2016Prince Edward IslandPharmacists</t>
  </si>
  <si>
    <t>2016Provinces/territories with available dataPharmacists</t>
  </si>
  <si>
    <t>2016QuebecPharmacists</t>
  </si>
  <si>
    <t>2016SaskatchewanPharmacists</t>
  </si>
  <si>
    <t>2016YukonPharmacists</t>
  </si>
  <si>
    <t>2016AlbertaPhysiotherapists</t>
  </si>
  <si>
    <t>2016British ColumbiaPhysiotherapists</t>
  </si>
  <si>
    <t>2016ManitobaPhysiotherapists</t>
  </si>
  <si>
    <t>2016New BrunswickPhysiotherapists</t>
  </si>
  <si>
    <t>2016Newfoundland and LabradorPhysiotherapists</t>
  </si>
  <si>
    <t>2016Nova ScotiaPhysiotherapists</t>
  </si>
  <si>
    <t>2016OntarioPhysiotherapists</t>
  </si>
  <si>
    <t>2016Prince Edward IslandPhysiotherapists</t>
  </si>
  <si>
    <t>2016Provinces/territories with available dataPhysiotherapists</t>
  </si>
  <si>
    <t>2016QuebecPhysiotherapists</t>
  </si>
  <si>
    <t>2016SaskatchewanPhysiotherapists</t>
  </si>
  <si>
    <t>2016YukonPhysiotherapists</t>
  </si>
  <si>
    <t>2016AlbertaRegistered nurses</t>
  </si>
  <si>
    <t>2016British ColumbiaRegistered nurses</t>
  </si>
  <si>
    <t>2016ManitobaRegistered nurses</t>
  </si>
  <si>
    <t>2016New BrunswickRegistered nurses</t>
  </si>
  <si>
    <t>2016Newfoundland and LabradorRegistered nurses</t>
  </si>
  <si>
    <t>2016Northwest Territories/NunavutRegistered nurses</t>
  </si>
  <si>
    <t>2016Nova ScotiaRegistered nurses</t>
  </si>
  <si>
    <t>2016OntarioRegistered nurses</t>
  </si>
  <si>
    <t>2016Prince Edward IslandRegistered nurses</t>
  </si>
  <si>
    <t>2016Provinces/territories with available dataRegistered nurses</t>
  </si>
  <si>
    <t>2016QuebecRegistered nurses</t>
  </si>
  <si>
    <t>2016SaskatchewanRegistered nurses</t>
  </si>
  <si>
    <t>2016YukonRegistered nurses</t>
  </si>
  <si>
    <t>2016AlbertaRegistered psychiatric nurses</t>
  </si>
  <si>
    <t>2016British ColumbiaRegistered psychiatric nurses</t>
  </si>
  <si>
    <t>2016ManitobaRegistered psychiatric nurses</t>
  </si>
  <si>
    <t>2016Provinces/territories with available dataRegistered psychiatric nurses</t>
  </si>
  <si>
    <t>2016SaskatchewanRegistered psychiatric nurses</t>
  </si>
  <si>
    <t>2016YukonRegistered psychiatric nurses</t>
  </si>
  <si>
    <t>2016AlbertaSpecialists</t>
  </si>
  <si>
    <t>2016British ColumbiaSpecialists</t>
  </si>
  <si>
    <t>2016ManitobaSpecialists</t>
  </si>
  <si>
    <t>2016New BrunswickSpecialists</t>
  </si>
  <si>
    <t>2016Newfoundland and LabradorSpecialists</t>
  </si>
  <si>
    <t>2016Northwest TerritoriesSpecialists</t>
  </si>
  <si>
    <t>2016Nova ScotiaSpecialists</t>
  </si>
  <si>
    <t>2016NunavutSpecialists</t>
  </si>
  <si>
    <t>2016OntarioSpecialists</t>
  </si>
  <si>
    <t>2016Prince Edward IslandSpecialists</t>
  </si>
  <si>
    <t>2016Provinces/territories with available dataSpecialists</t>
  </si>
  <si>
    <t>2016QuebecSpecialists</t>
  </si>
  <si>
    <t>2016SaskatchewanSpecialists</t>
  </si>
  <si>
    <t>2016YukonSpecialists</t>
  </si>
  <si>
    <t>2017AlbertaAll physicians</t>
  </si>
  <si>
    <t>2017British ColumbiaAll physicians</t>
  </si>
  <si>
    <t>2017ManitobaAll physicians</t>
  </si>
  <si>
    <t>2017New BrunswickAll physicians</t>
  </si>
  <si>
    <t>2017Newfoundland and LabradorAll physicians</t>
  </si>
  <si>
    <t>2017Northwest TerritoriesAll physicians</t>
  </si>
  <si>
    <t>2017Nova ScotiaAll physicians</t>
  </si>
  <si>
    <t>2017NunavutAll physicians</t>
  </si>
  <si>
    <t>2017OntarioAll physicians</t>
  </si>
  <si>
    <t>2017Prince Edward IslandAll physicians</t>
  </si>
  <si>
    <t>2017Provinces/territories with available dataAll physicians</t>
  </si>
  <si>
    <t>2017QuebecAll physicians</t>
  </si>
  <si>
    <t>2017SaskatchewanAll physicians</t>
  </si>
  <si>
    <t>2017YukonAll physicians</t>
  </si>
  <si>
    <t>2017AlbertaFamily medicine physicians</t>
  </si>
  <si>
    <t>2017British ColumbiaFamily medicine physicians</t>
  </si>
  <si>
    <t>2017ManitobaFamily medicine physicians</t>
  </si>
  <si>
    <t>2017New BrunswickFamily medicine physicians</t>
  </si>
  <si>
    <t>2017Newfoundland and LabradorFamily medicine physicians</t>
  </si>
  <si>
    <t>2017Northwest TerritoriesFamily medicine physicians</t>
  </si>
  <si>
    <t>2017Nova ScotiaFamily medicine physicians</t>
  </si>
  <si>
    <t>2017NunavutFamily medicine physicians</t>
  </si>
  <si>
    <t>2017OntarioFamily medicine physicians</t>
  </si>
  <si>
    <t>2017Prince Edward IslandFamily medicine physicians</t>
  </si>
  <si>
    <t>2017Provinces/territories with available dataFamily medicine physicians</t>
  </si>
  <si>
    <t>2017QuebecFamily medicine physicians</t>
  </si>
  <si>
    <t>2017SaskatchewanFamily medicine physicians</t>
  </si>
  <si>
    <t>2017YukonFamily medicine physicians</t>
  </si>
  <si>
    <t>2017AlbertaLicensed practical nurses</t>
  </si>
  <si>
    <t>2017British ColumbiaLicensed practical nurses</t>
  </si>
  <si>
    <t>2017ManitobaLicensed practical nurses</t>
  </si>
  <si>
    <t>2017New BrunswickLicensed practical nurses</t>
  </si>
  <si>
    <t>2017Newfoundland and LabradorLicensed practical nurses</t>
  </si>
  <si>
    <t>2017Northwest TerritoriesLicensed practical nurses</t>
  </si>
  <si>
    <t>2017Nova ScotiaLicensed practical nurses</t>
  </si>
  <si>
    <t>2017NunavutLicensed practical nurses</t>
  </si>
  <si>
    <t>2017OntarioLicensed practical nurses</t>
  </si>
  <si>
    <t>2017Prince Edward IslandLicensed practical nurses</t>
  </si>
  <si>
    <t>2017Provinces/territories with available dataLicensed practical nurses</t>
  </si>
  <si>
    <t>2017QuebecLicensed practical nurses</t>
  </si>
  <si>
    <t>2017SaskatchewanLicensed practical nurses</t>
  </si>
  <si>
    <t>2017YukonLicensed practical nurses</t>
  </si>
  <si>
    <t>2017AlbertaNurse practitioners</t>
  </si>
  <si>
    <t>2017British ColumbiaNurse practitioners</t>
  </si>
  <si>
    <t>2017ManitobaNurse practitioners</t>
  </si>
  <si>
    <t>2017New BrunswickNurse practitioners</t>
  </si>
  <si>
    <t>2017Newfoundland and LabradorNurse practitioners</t>
  </si>
  <si>
    <t>2017Northwest Territories/NunavutNurse practitioners</t>
  </si>
  <si>
    <t>2017Nova ScotiaNurse practitioners</t>
  </si>
  <si>
    <t>2017OntarioNurse practitioners</t>
  </si>
  <si>
    <t>2017Prince Edward IslandNurse practitioners</t>
  </si>
  <si>
    <t>2017Provinces/territories with available dataNurse practitioners</t>
  </si>
  <si>
    <t>2017QuebecNurse practitioners</t>
  </si>
  <si>
    <t>2017SaskatchewanNurse practitioners</t>
  </si>
  <si>
    <t>2017YukonNurse practitioners</t>
  </si>
  <si>
    <t>2017AlbertaOccupational therapists</t>
  </si>
  <si>
    <t>2017British ColumbiaOccupational therapists</t>
  </si>
  <si>
    <t>2017ManitobaOccupational therapists</t>
  </si>
  <si>
    <t>2017New BrunswickOccupational therapists</t>
  </si>
  <si>
    <t>2017Newfoundland and LabradorOccupational therapists</t>
  </si>
  <si>
    <t>2017Northwest TerritoriesOccupational therapists</t>
  </si>
  <si>
    <t>2017Nova ScotiaOccupational therapists</t>
  </si>
  <si>
    <t>2017NunavutOccupational therapists</t>
  </si>
  <si>
    <t>2017OntarioOccupational therapists</t>
  </si>
  <si>
    <t>2017Prince Edward IslandOccupational therapists</t>
  </si>
  <si>
    <t>2017Provinces/territories with available dataOccupational therapists</t>
  </si>
  <si>
    <t>2017QuebecOccupational therapists</t>
  </si>
  <si>
    <t>2017SaskatchewanOccupational therapists</t>
  </si>
  <si>
    <t>2017YukonOccupational therapists</t>
  </si>
  <si>
    <t>2017AlbertaPharmacists</t>
  </si>
  <si>
    <t>2017British ColumbiaPharmacists</t>
  </si>
  <si>
    <t>2017ManitobaPharmacists</t>
  </si>
  <si>
    <t>2017New BrunswickPharmacists</t>
  </si>
  <si>
    <t>2017Newfoundland and LabradorPharmacists</t>
  </si>
  <si>
    <t>2017Northwest TerritoriesPharmacists</t>
  </si>
  <si>
    <t>2017Nova ScotiaPharmacists</t>
  </si>
  <si>
    <t>2017NunavutPharmacists</t>
  </si>
  <si>
    <t>2017OntarioPharmacists</t>
  </si>
  <si>
    <t>2017Prince Edward IslandPharmacists</t>
  </si>
  <si>
    <t>2017Provinces/territories with available dataPharmacists</t>
  </si>
  <si>
    <t>2017QuebecPharmacists</t>
  </si>
  <si>
    <t>2017SaskatchewanPharmacists</t>
  </si>
  <si>
    <t>2017YukonPharmacists</t>
  </si>
  <si>
    <t>2017AlbertaPhysiotherapists</t>
  </si>
  <si>
    <t>2017British ColumbiaPhysiotherapists</t>
  </si>
  <si>
    <t>2017ManitobaPhysiotherapists</t>
  </si>
  <si>
    <t>2017New BrunswickPhysiotherapists</t>
  </si>
  <si>
    <t>2017Newfoundland and LabradorPhysiotherapists</t>
  </si>
  <si>
    <t>2017Nova ScotiaPhysiotherapists</t>
  </si>
  <si>
    <t>2017OntarioPhysiotherapists</t>
  </si>
  <si>
    <t>2017Prince Edward IslandPhysiotherapists</t>
  </si>
  <si>
    <t>2017Provinces/territories with available dataPhysiotherapists</t>
  </si>
  <si>
    <t>2017QuebecPhysiotherapists</t>
  </si>
  <si>
    <t>2017SaskatchewanPhysiotherapists</t>
  </si>
  <si>
    <t>2017YukonPhysiotherapists</t>
  </si>
  <si>
    <t>2017AlbertaRegistered nurses</t>
  </si>
  <si>
    <t>2017British ColumbiaRegistered nurses</t>
  </si>
  <si>
    <t>2017ManitobaRegistered nurses</t>
  </si>
  <si>
    <t>2017New BrunswickRegistered nurses</t>
  </si>
  <si>
    <t>2017Newfoundland and LabradorRegistered nurses</t>
  </si>
  <si>
    <t>2017Northwest Territories/NunavutRegistered nurses</t>
  </si>
  <si>
    <t>2017Nova ScotiaRegistered nurses</t>
  </si>
  <si>
    <t>2017OntarioRegistered nurses</t>
  </si>
  <si>
    <t>2017Prince Edward IslandRegistered nurses</t>
  </si>
  <si>
    <t>2017Provinces/territories with available dataRegistered nurses</t>
  </si>
  <si>
    <t>2017QuebecRegistered nurses</t>
  </si>
  <si>
    <t>2017SaskatchewanRegistered nurses</t>
  </si>
  <si>
    <t>2017YukonRegistered nurses</t>
  </si>
  <si>
    <t>2017AlbertaRegistered psychiatric nurses</t>
  </si>
  <si>
    <t>2017British ColumbiaRegistered psychiatric nurses</t>
  </si>
  <si>
    <t>2017ManitobaRegistered psychiatric nurses</t>
  </si>
  <si>
    <t>2017Provinces/territories with available dataRegistered psychiatric nurses</t>
  </si>
  <si>
    <t>2017SaskatchewanRegistered psychiatric nurses</t>
  </si>
  <si>
    <t>2017YukonRegistered psychiatric nurses</t>
  </si>
  <si>
    <t>2017AlbertaSpecialists</t>
  </si>
  <si>
    <t>2017British ColumbiaSpecialists</t>
  </si>
  <si>
    <t>2017ManitobaSpecialists</t>
  </si>
  <si>
    <t>2017New BrunswickSpecialists</t>
  </si>
  <si>
    <t>2017Newfoundland and LabradorSpecialists</t>
  </si>
  <si>
    <t>2017Northwest TerritoriesSpecialists</t>
  </si>
  <si>
    <t>2017Nova ScotiaSpecialists</t>
  </si>
  <si>
    <t>2017NunavutSpecialists</t>
  </si>
  <si>
    <t>2017OntarioSpecialists</t>
  </si>
  <si>
    <t>2017Prince Edward IslandSpecialists</t>
  </si>
  <si>
    <t>2017Provinces/territories with available dataSpecialists</t>
  </si>
  <si>
    <t>2017QuebecSpecialists</t>
  </si>
  <si>
    <t>2017SaskatchewanSpecialists</t>
  </si>
  <si>
    <t>2017YukonSpecialists</t>
  </si>
  <si>
    <t>2018AlbertaAll physicians</t>
  </si>
  <si>
    <t>2018British ColumbiaAll physicians</t>
  </si>
  <si>
    <t>2018ManitobaAll physicians</t>
  </si>
  <si>
    <t>2018New BrunswickAll physicians</t>
  </si>
  <si>
    <t>2018Newfoundland and LabradorAll physicians</t>
  </si>
  <si>
    <t>2018Northwest TerritoriesAll physicians</t>
  </si>
  <si>
    <t>2018Nova ScotiaAll physicians</t>
  </si>
  <si>
    <t>2018NunavutAll physicians</t>
  </si>
  <si>
    <t>2018OntarioAll physicians</t>
  </si>
  <si>
    <t>2018Prince Edward IslandAll physicians</t>
  </si>
  <si>
    <t>2018Provinces/territories with available dataAll physicians</t>
  </si>
  <si>
    <t>2018QuebecAll physicians</t>
  </si>
  <si>
    <t>2018SaskatchewanAll physicians</t>
  </si>
  <si>
    <t>2018YukonAll physicians</t>
  </si>
  <si>
    <t>2018AlbertaFamily medicine physicians</t>
  </si>
  <si>
    <t>2018British ColumbiaFamily medicine physicians</t>
  </si>
  <si>
    <t>2018ManitobaFamily medicine physicians</t>
  </si>
  <si>
    <t>2018New BrunswickFamily medicine physicians</t>
  </si>
  <si>
    <t>2018Newfoundland and LabradorFamily medicine physicians</t>
  </si>
  <si>
    <t>2018Northwest TerritoriesFamily medicine physicians</t>
  </si>
  <si>
    <t>2018Nova ScotiaFamily medicine physicians</t>
  </si>
  <si>
    <t>2018NunavutFamily medicine physicians</t>
  </si>
  <si>
    <t>2018OntarioFamily medicine physicians</t>
  </si>
  <si>
    <t>2018Prince Edward IslandFamily medicine physicians</t>
  </si>
  <si>
    <t>2018Provinces/territories with available dataFamily medicine physicians</t>
  </si>
  <si>
    <t>2018QuebecFamily medicine physicians</t>
  </si>
  <si>
    <t>2018SaskatchewanFamily medicine physicians</t>
  </si>
  <si>
    <t>2018YukonFamily medicine physicians</t>
  </si>
  <si>
    <t>2018AlbertaPharmacists</t>
  </si>
  <si>
    <t>2018British ColumbiaPharmacists</t>
  </si>
  <si>
    <t>2018ManitobaPharmacists</t>
  </si>
  <si>
    <t>2018New BrunswickPharmacists</t>
  </si>
  <si>
    <t>2018Newfoundland and LabradorPharmacists</t>
  </si>
  <si>
    <t>2018Northwest TerritoriesPharmacists</t>
  </si>
  <si>
    <t>2018Nova ScotiaPharmacists</t>
  </si>
  <si>
    <t>2018NunavutPharmacists</t>
  </si>
  <si>
    <t>2018OntarioPharmacists</t>
  </si>
  <si>
    <t>2018Prince Edward IslandPharmacists</t>
  </si>
  <si>
    <t>2018Provinces/territories with available dataPharmacists</t>
  </si>
  <si>
    <t>2018QuebecPharmacists</t>
  </si>
  <si>
    <t>2018SaskatchewanPharmacists</t>
  </si>
  <si>
    <t>2018YukonPharmacists</t>
  </si>
  <si>
    <t>2018AlbertaSpecialists</t>
  </si>
  <si>
    <t>2018British ColumbiaSpecialists</t>
  </si>
  <si>
    <t>2018ManitobaSpecialists</t>
  </si>
  <si>
    <t>2018New BrunswickSpecialists</t>
  </si>
  <si>
    <t>2018Newfoundland and LabradorSpecialists</t>
  </si>
  <si>
    <t>2018Northwest TerritoriesSpecialists</t>
  </si>
  <si>
    <t>2018Nova ScotiaSpecialists</t>
  </si>
  <si>
    <t>2018NunavutSpecialists</t>
  </si>
  <si>
    <t>2018OntarioSpecialists</t>
  </si>
  <si>
    <t>2018Prince Edward IslandSpecialists</t>
  </si>
  <si>
    <t>2018Provinces/territories with available dataSpecialists</t>
  </si>
  <si>
    <t>2018QuebecSpecialists</t>
  </si>
  <si>
    <t>2018SaskatchewanSpecialists</t>
  </si>
  <si>
    <t>2018YukonSpecialists</t>
  </si>
  <si>
    <t>2019AlbertaAll physicians</t>
  </si>
  <si>
    <t>2019British ColumbiaAll physicians</t>
  </si>
  <si>
    <t>2019ManitobaAll physicians</t>
  </si>
  <si>
    <t>2019New BrunswickAll physicians</t>
  </si>
  <si>
    <t>2019Newfoundland and LabradorAll physicians</t>
  </si>
  <si>
    <t>2019Northwest TerritoriesAll physicians</t>
  </si>
  <si>
    <t>2019Nova ScotiaAll physicians</t>
  </si>
  <si>
    <t>2019NunavutAll physicians</t>
  </si>
  <si>
    <t>2019OntarioAll physicians</t>
  </si>
  <si>
    <t>2019Prince Edward IslandAll physicians</t>
  </si>
  <si>
    <t>2019Provinces/territories with available dataAll physicians</t>
  </si>
  <si>
    <t>2019QuebecAll physicians</t>
  </si>
  <si>
    <t>2019SaskatchewanAll physicians</t>
  </si>
  <si>
    <t>2019YukonAll physicians</t>
  </si>
  <si>
    <t>2019AlbertaFamily medicine physicians</t>
  </si>
  <si>
    <t>2019British ColumbiaFamily medicine physicians</t>
  </si>
  <si>
    <t>2019ManitobaFamily medicine physicians</t>
  </si>
  <si>
    <t>2019New BrunswickFamily medicine physicians</t>
  </si>
  <si>
    <t>2019Newfoundland and LabradorFamily medicine physicians</t>
  </si>
  <si>
    <t>2019Northwest TerritoriesFamily medicine physicians</t>
  </si>
  <si>
    <t>2019Nova ScotiaFamily medicine physicians</t>
  </si>
  <si>
    <t>2019NunavutFamily medicine physicians</t>
  </si>
  <si>
    <t>2019OntarioFamily medicine physicians</t>
  </si>
  <si>
    <t>2019Prince Edward IslandFamily medicine physicians</t>
  </si>
  <si>
    <t>2019Provinces/territories with available dataFamily medicine physicians</t>
  </si>
  <si>
    <t>2019QuebecFamily medicine physicians</t>
  </si>
  <si>
    <t>2019SaskatchewanFamily medicine physicians</t>
  </si>
  <si>
    <t>2019YukonFamily medicine physicians</t>
  </si>
  <si>
    <t>2019AlbertaPharmacists</t>
  </si>
  <si>
    <t>2019British ColumbiaPharmacists</t>
  </si>
  <si>
    <t>2019ManitobaPharmacists</t>
  </si>
  <si>
    <t>2019New BrunswickPharmacists</t>
  </si>
  <si>
    <t>2019Newfoundland and LabradorPharmacists</t>
  </si>
  <si>
    <t>2019Northwest TerritoriesPharmacists</t>
  </si>
  <si>
    <t>2019Nova ScotiaPharmacists</t>
  </si>
  <si>
    <t>2019NunavutPharmacists</t>
  </si>
  <si>
    <t>2019OntarioPharmacists</t>
  </si>
  <si>
    <t>2019Prince Edward IslandPharmacists</t>
  </si>
  <si>
    <t>2019Provinces/territories with available dataPharmacists</t>
  </si>
  <si>
    <t>2019QuebecPharmacists</t>
  </si>
  <si>
    <t>2019SaskatchewanPharmacists</t>
  </si>
  <si>
    <t>2019YukonPharmacists</t>
  </si>
  <si>
    <t>2019AlbertaSpecialists</t>
  </si>
  <si>
    <t>2019British ColumbiaSpecialists</t>
  </si>
  <si>
    <t>2019ManitobaSpecialists</t>
  </si>
  <si>
    <t>2019New BrunswickSpecialists</t>
  </si>
  <si>
    <t>2019Newfoundland and LabradorSpecialists</t>
  </si>
  <si>
    <t>2019Northwest TerritoriesSpecialists</t>
  </si>
  <si>
    <t>2019Nova ScotiaSpecialists</t>
  </si>
  <si>
    <t>2019NunavutSpecialists</t>
  </si>
  <si>
    <t>2019OntarioSpecialists</t>
  </si>
  <si>
    <t>2019Prince Edward IslandSpecialists</t>
  </si>
  <si>
    <t>2019Provinces/territories with available dataSpecialists</t>
  </si>
  <si>
    <t>2019QuebecSpecialists</t>
  </si>
  <si>
    <t>2019SaskatchewanSpecialists</t>
  </si>
  <si>
    <t>2019YukonSpecialists</t>
  </si>
  <si>
    <t>2020AlbertaAll physicians</t>
  </si>
  <si>
    <t>2020British ColumbiaAll physicians</t>
  </si>
  <si>
    <t>2020ManitobaAll physicians</t>
  </si>
  <si>
    <t>2020New BrunswickAll physicians</t>
  </si>
  <si>
    <t>2020Newfoundland and LabradorAll physicians</t>
  </si>
  <si>
    <t>2020Northwest TerritoriesAll physicians</t>
  </si>
  <si>
    <t>2020Nova ScotiaAll physicians</t>
  </si>
  <si>
    <t>2020NunavutAll physicians</t>
  </si>
  <si>
    <t>2020OntarioAll physicians</t>
  </si>
  <si>
    <t>2020Prince Edward IslandAll physicians</t>
  </si>
  <si>
    <t>2020Provinces/territories with available dataAll physicians</t>
  </si>
  <si>
    <t>2020QuebecAll physicians</t>
  </si>
  <si>
    <t>2020SaskatchewanAll physicians</t>
  </si>
  <si>
    <t>2020YukonAll physicians</t>
  </si>
  <si>
    <t>2020AlbertaFamily medicine physicians</t>
  </si>
  <si>
    <t>2020British ColumbiaFamily medicine physicians</t>
  </si>
  <si>
    <t>2020ManitobaFamily medicine physicians</t>
  </si>
  <si>
    <t>2020New BrunswickFamily medicine physicians</t>
  </si>
  <si>
    <t>2020Newfoundland and LabradorFamily medicine physicians</t>
  </si>
  <si>
    <t>2020Northwest TerritoriesFamily medicine physicians</t>
  </si>
  <si>
    <t>2020Nova ScotiaFamily medicine physicians</t>
  </si>
  <si>
    <t>2020NunavutFamily medicine physicians</t>
  </si>
  <si>
    <t>2020OntarioFamily medicine physicians</t>
  </si>
  <si>
    <t>2020Prince Edward IslandFamily medicine physicians</t>
  </si>
  <si>
    <t>2020Provinces/territories with available dataFamily medicine physicians</t>
  </si>
  <si>
    <t>2020QuebecFamily medicine physicians</t>
  </si>
  <si>
    <t>2020SaskatchewanFamily medicine physicians</t>
  </si>
  <si>
    <t>2020YukonFamily medicine physicians</t>
  </si>
  <si>
    <t>2020AlbertaPharmacists</t>
  </si>
  <si>
    <t>2020British ColumbiaPharmacists</t>
  </si>
  <si>
    <t>2020ManitobaPharmacists</t>
  </si>
  <si>
    <t>2020New BrunswickPharmacists</t>
  </si>
  <si>
    <t>2020Newfoundland and LabradorPharmacists</t>
  </si>
  <si>
    <t>2020Northwest TerritoriesPharmacists</t>
  </si>
  <si>
    <t>2020Nova ScotiaPharmacists</t>
  </si>
  <si>
    <t>2020NunavutPharmacists</t>
  </si>
  <si>
    <t>2020OntarioPharmacists</t>
  </si>
  <si>
    <t>2020Prince Edward IslandPharmacists</t>
  </si>
  <si>
    <t>2020Provinces/territories with available dataPharmacists</t>
  </si>
  <si>
    <t>2020QuebecPharmacists</t>
  </si>
  <si>
    <t>2020SaskatchewanPharmacists</t>
  </si>
  <si>
    <t>2020YukonPharmacists</t>
  </si>
  <si>
    <t>2020AlbertaSpecialists</t>
  </si>
  <si>
    <t>2020British ColumbiaSpecialists</t>
  </si>
  <si>
    <t>2020ManitobaSpecialists</t>
  </si>
  <si>
    <t>2020New BrunswickSpecialists</t>
  </si>
  <si>
    <t>2020Newfoundland and LabradorSpecialists</t>
  </si>
  <si>
    <t>2020Northwest TerritoriesSpecialists</t>
  </si>
  <si>
    <t>2020Nova ScotiaSpecialists</t>
  </si>
  <si>
    <t>2020NunavutSpecialists</t>
  </si>
  <si>
    <t>2020OntarioSpecialists</t>
  </si>
  <si>
    <t>2020Prince Edward IslandSpecialists</t>
  </si>
  <si>
    <t>2020Provinces/territories with available dataSpecialists</t>
  </si>
  <si>
    <t>2020QuebecSpecialists</t>
  </si>
  <si>
    <t>2020SaskatchewanSpecialists</t>
  </si>
  <si>
    <t>2020YukonSpecialists</t>
  </si>
  <si>
    <t>2021AlbertaAll physicians</t>
  </si>
  <si>
    <t>2021British ColumbiaAll physicians</t>
  </si>
  <si>
    <t>2021ManitobaAll physicians</t>
  </si>
  <si>
    <t>2021New BrunswickAll physicians</t>
  </si>
  <si>
    <t>2021Newfoundland and LabradorAll physicians</t>
  </si>
  <si>
    <t>2021Northwest TerritoriesAll physicians</t>
  </si>
  <si>
    <t>2021Nova ScotiaAll physicians</t>
  </si>
  <si>
    <t>2021NunavutAll physicians</t>
  </si>
  <si>
    <t>2021OntarioAll physicians</t>
  </si>
  <si>
    <t>2021Prince Edward IslandAll physicians</t>
  </si>
  <si>
    <t>2021Provinces/territories with available dataAll physicians</t>
  </si>
  <si>
    <t>2021QuebecAll physicians</t>
  </si>
  <si>
    <t>2021SaskatchewanAll physicians</t>
  </si>
  <si>
    <t>2021YukonAll physicians</t>
  </si>
  <si>
    <t>2021AlbertaFamily medicine physicians</t>
  </si>
  <si>
    <t>2021British ColumbiaFamily medicine physicians</t>
  </si>
  <si>
    <t>2021ManitobaFamily medicine physicians</t>
  </si>
  <si>
    <t>2021New BrunswickFamily medicine physicians</t>
  </si>
  <si>
    <t>2021Newfoundland and LabradorFamily medicine physicians</t>
  </si>
  <si>
    <t>2021Northwest TerritoriesFamily medicine physicians</t>
  </si>
  <si>
    <t>2021Nova ScotiaFamily medicine physicians</t>
  </si>
  <si>
    <t>2021NunavutFamily medicine physicians</t>
  </si>
  <si>
    <t>2021OntarioFamily medicine physicians</t>
  </si>
  <si>
    <t>2021Prince Edward IslandFamily medicine physicians</t>
  </si>
  <si>
    <t>2021Provinces/territories with available dataFamily medicine physicians</t>
  </si>
  <si>
    <t>2021QuebecFamily medicine physicians</t>
  </si>
  <si>
    <t>2021SaskatchewanFamily medicine physicians</t>
  </si>
  <si>
    <t>2021YukonFamily medicine physicians</t>
  </si>
  <si>
    <t>2021AlbertaPharmacists</t>
  </si>
  <si>
    <t>2021British ColumbiaPharmacists</t>
  </si>
  <si>
    <t>2021ManitobaPharmacists</t>
  </si>
  <si>
    <t>2021New BrunswickPharmacists</t>
  </si>
  <si>
    <t>2021Newfoundland and LabradorPharmacists</t>
  </si>
  <si>
    <t>2021Northwest TerritoriesPharmacists</t>
  </si>
  <si>
    <t>2021Nova ScotiaPharmacists</t>
  </si>
  <si>
    <t>2021NunavutPharmacists</t>
  </si>
  <si>
    <t>2021OntarioPharmacists</t>
  </si>
  <si>
    <t>2021Prince Edward IslandPharmacists</t>
  </si>
  <si>
    <t>2021Provinces/territories with available dataPharmacists</t>
  </si>
  <si>
    <t>2021QuebecPharmacists</t>
  </si>
  <si>
    <t>2021SaskatchewanPharmacists</t>
  </si>
  <si>
    <t>2021YukonPharmacists</t>
  </si>
  <si>
    <t>2021AlbertaSpecialists</t>
  </si>
  <si>
    <t>2021British ColumbiaSpecialists</t>
  </si>
  <si>
    <t>2021ManitobaSpecialists</t>
  </si>
  <si>
    <t>2021New BrunswickSpecialists</t>
  </si>
  <si>
    <t>2021Newfoundland and LabradorSpecialists</t>
  </si>
  <si>
    <t>2021Northwest TerritoriesSpecialists</t>
  </si>
  <si>
    <t>2021Nova ScotiaSpecialists</t>
  </si>
  <si>
    <t>2021NunavutSpecialists</t>
  </si>
  <si>
    <t>2021OntarioSpecialists</t>
  </si>
  <si>
    <t>2021Prince Edward IslandSpecialists</t>
  </si>
  <si>
    <t>2021Provinces/territories with available dataSpecialists</t>
  </si>
  <si>
    <t>2021QuebecSpecialists</t>
  </si>
  <si>
    <t>2021SaskatchewanSpecialists</t>
  </si>
  <si>
    <t>2021YukonSpecialists</t>
  </si>
  <si>
    <t>2022AlbertaAll physicians</t>
  </si>
  <si>
    <t>2022British ColumbiaAll physicians</t>
  </si>
  <si>
    <t>2022ManitobaAll physicians</t>
  </si>
  <si>
    <t>2022New BrunswickAll physicians</t>
  </si>
  <si>
    <t>2022Newfoundland and LabradorAll physicians</t>
  </si>
  <si>
    <t>2022Northwest TerritoriesAll physicians</t>
  </si>
  <si>
    <t>2022Nova ScotiaAll physicians</t>
  </si>
  <si>
    <t>2022NunavutAll physicians</t>
  </si>
  <si>
    <t>2022OntarioAll physicians</t>
  </si>
  <si>
    <t>2022Prince Edward IslandAll physicians</t>
  </si>
  <si>
    <t>2022Provinces/territories with available dataAll physicians</t>
  </si>
  <si>
    <t>2022QuebecAll physicians</t>
  </si>
  <si>
    <t>2022SaskatchewanAll physicians</t>
  </si>
  <si>
    <t>2022YukonAll physicians</t>
  </si>
  <si>
    <t>2022AlbertaFamily medicine physicians</t>
  </si>
  <si>
    <t>2022British ColumbiaFamily medicine physicians</t>
  </si>
  <si>
    <t>2022ManitobaFamily medicine physicians</t>
  </si>
  <si>
    <t>2022New BrunswickFamily medicine physicians</t>
  </si>
  <si>
    <t>2022Newfoundland and LabradorFamily medicine physicians</t>
  </si>
  <si>
    <t>2022Northwest TerritoriesFamily medicine physicians</t>
  </si>
  <si>
    <t>2022Nova ScotiaFamily medicine physicians</t>
  </si>
  <si>
    <t>2022NunavutFamily medicine physicians</t>
  </si>
  <si>
    <t>2022OntarioFamily medicine physicians</t>
  </si>
  <si>
    <t>2022Prince Edward IslandFamily medicine physicians</t>
  </si>
  <si>
    <t>2022Provinces/territories with available dataFamily medicine physicians</t>
  </si>
  <si>
    <t>2022QuebecFamily medicine physicians</t>
  </si>
  <si>
    <t>2022SaskatchewanFamily medicine physicians</t>
  </si>
  <si>
    <t>2022YukonFamily medicine physicians</t>
  </si>
  <si>
    <t>2022AlbertaPharmacists</t>
  </si>
  <si>
    <t>2022British ColumbiaPharmacists</t>
  </si>
  <si>
    <t>2022ManitobaPharmacists</t>
  </si>
  <si>
    <t>2022New BrunswickPharmacists</t>
  </si>
  <si>
    <t>2022Newfoundland and LabradorPharmacists</t>
  </si>
  <si>
    <t>2022Northwest TerritoriesPharmacists</t>
  </si>
  <si>
    <t>2022Nova ScotiaPharmacists</t>
  </si>
  <si>
    <t>2022NunavutPharmacists</t>
  </si>
  <si>
    <t>2022OntarioPharmacists</t>
  </si>
  <si>
    <t>2022Prince Edward IslandPharmacists</t>
  </si>
  <si>
    <t>2022Provinces/territories with available dataPharmacists</t>
  </si>
  <si>
    <t>2022QuebecPharmacists</t>
  </si>
  <si>
    <t>2022SaskatchewanPharmacists</t>
  </si>
  <si>
    <t>2022YukonPharmacists</t>
  </si>
  <si>
    <t>2022AlbertaSpecialists</t>
  </si>
  <si>
    <t>2022British ColumbiaSpecialists</t>
  </si>
  <si>
    <t>2022ManitobaSpecialists</t>
  </si>
  <si>
    <t>2022New BrunswickSpecialists</t>
  </si>
  <si>
    <t>2022Newfoundland and LabradorSpecialists</t>
  </si>
  <si>
    <t>2022Northwest TerritoriesSpecialists</t>
  </si>
  <si>
    <t>2022Nova ScotiaSpecialists</t>
  </si>
  <si>
    <t>2022NunavutSpecialists</t>
  </si>
  <si>
    <t>2022OntarioSpecialists</t>
  </si>
  <si>
    <t>2022Prince Edward IslandSpecialists</t>
  </si>
  <si>
    <t>2022Provinces/territories with available dataSpecialists</t>
  </si>
  <si>
    <t>2022QuebecSpecialists</t>
  </si>
  <si>
    <t>2022SaskatchewanSpecialists</t>
  </si>
  <si>
    <t>2022YukonSpecialists</t>
  </si>
  <si>
    <t>2023AlbertaAll physicians</t>
  </si>
  <si>
    <t>2023British ColumbiaAll physicians</t>
  </si>
  <si>
    <t>2023ManitobaAll physicians</t>
  </si>
  <si>
    <t>2023New BrunswickAll physicians</t>
  </si>
  <si>
    <t>2023Newfoundland and LabradorAll physicians</t>
  </si>
  <si>
    <t>2023Northwest TerritoriesAll physicians</t>
  </si>
  <si>
    <t>2023Nova ScotiaAll physicians</t>
  </si>
  <si>
    <t>2023NunavutAll physicians</t>
  </si>
  <si>
    <t>2023OntarioAll physicians</t>
  </si>
  <si>
    <t>2023Prince Edward IslandAll physicians</t>
  </si>
  <si>
    <t>2023Provinces/territories with available dataAll physicians</t>
  </si>
  <si>
    <t>2023QuebecAll physicians</t>
  </si>
  <si>
    <t>2023SaskatchewanAll physicians</t>
  </si>
  <si>
    <t>2023YukonAll physicians</t>
  </si>
  <si>
    <t>2023AlbertaFamily medicine physicians</t>
  </si>
  <si>
    <t>2023British ColumbiaFamily medicine physicians</t>
  </si>
  <si>
    <t>2023ManitobaFamily medicine physicians</t>
  </si>
  <si>
    <t>2023New BrunswickFamily medicine physicians</t>
  </si>
  <si>
    <t>2023Newfoundland and LabradorFamily medicine physicians</t>
  </si>
  <si>
    <t>2023Northwest TerritoriesFamily medicine physicians</t>
  </si>
  <si>
    <t>2023Nova ScotiaFamily medicine physicians</t>
  </si>
  <si>
    <t>2023NunavutFamily medicine physicians</t>
  </si>
  <si>
    <t>2023OntarioFamily medicine physicians</t>
  </si>
  <si>
    <t>2023Prince Edward IslandFamily medicine physicians</t>
  </si>
  <si>
    <t>2023Provinces/territories with available dataFamily medicine physicians</t>
  </si>
  <si>
    <t>2023QuebecFamily medicine physicians</t>
  </si>
  <si>
    <t>2023SaskatchewanFamily medicine physicians</t>
  </si>
  <si>
    <t>2023YukonFamily medicine physicians</t>
  </si>
  <si>
    <t>2023AlbertaPharmacists</t>
  </si>
  <si>
    <t>2023British ColumbiaPharmacists</t>
  </si>
  <si>
    <t>2023ManitobaPharmacists</t>
  </si>
  <si>
    <t>2023New BrunswickPharmacists</t>
  </si>
  <si>
    <t>2023Newfoundland and LabradorPharmacists</t>
  </si>
  <si>
    <t>2023Northwest TerritoriesPharmacists</t>
  </si>
  <si>
    <t>2023Nova ScotiaPharmacists</t>
  </si>
  <si>
    <t>2023NunavutPharmacists</t>
  </si>
  <si>
    <t>2023OntarioPharmacists</t>
  </si>
  <si>
    <t>2023Prince Edward IslandPharmacists</t>
  </si>
  <si>
    <t>2023Provinces/territories with available dataPharmacists</t>
  </si>
  <si>
    <t>2023QuebecPharmacists</t>
  </si>
  <si>
    <t>2023SaskatchewanPharmacists</t>
  </si>
  <si>
    <t>2023YukonPharmacists</t>
  </si>
  <si>
    <t>2023AlbertaSpecialists</t>
  </si>
  <si>
    <t>2023British ColumbiaSpecialists</t>
  </si>
  <si>
    <t>2023ManitobaSpecialists</t>
  </si>
  <si>
    <t>2023New BrunswickSpecialists</t>
  </si>
  <si>
    <t>2023Newfoundland and LabradorSpecialists</t>
  </si>
  <si>
    <t>2023Northwest TerritoriesSpecialists</t>
  </si>
  <si>
    <t>2023Nova ScotiaSpecialists</t>
  </si>
  <si>
    <t>2023NunavutSpecialists</t>
  </si>
  <si>
    <t>2023OntarioSpecialists</t>
  </si>
  <si>
    <t>2023Prince Edward IslandSpecialists</t>
  </si>
  <si>
    <t>2023Provinces/territories with available dataSpecialists</t>
  </si>
  <si>
    <t>2023QuebecSpecialists</t>
  </si>
  <si>
    <t>2023SaskatchewanSpecialists</t>
  </si>
  <si>
    <t>2023YukonSpecialists</t>
  </si>
  <si>
    <t>Province_Territory</t>
  </si>
  <si>
    <t>Type_of_provider</t>
  </si>
  <si>
    <t>Supply</t>
  </si>
  <si>
    <t>vacancies</t>
  </si>
  <si>
    <t>vacancy_proportion</t>
  </si>
  <si>
    <t>Year_over_year_change</t>
  </si>
  <si>
    <t>2015AlbertaHealth care, social work, personal support and mental health</t>
  </si>
  <si>
    <t>2016AlbertaHealth care, social work, personal support and mental health</t>
  </si>
  <si>
    <t>2017AlbertaHealth care, social work, personal support and mental health</t>
  </si>
  <si>
    <t>2018AlbertaHealth care, social work, personal support and mental health</t>
  </si>
  <si>
    <t>2019AlbertaHealth care, social work, personal support and mental health</t>
  </si>
  <si>
    <t>2020AlbertaHealth care, social work, personal support and mental health</t>
  </si>
  <si>
    <t>2021AlbertaHealth care, social work, personal support and mental health</t>
  </si>
  <si>
    <t>2022AlbertaHealth care, social work, personal support and mental health</t>
  </si>
  <si>
    <t>2023AlbertaHealth care, social work, personal support and mental health</t>
  </si>
  <si>
    <t>2015AlbertaMental health workers</t>
  </si>
  <si>
    <t>2016AlbertaMental health workers</t>
  </si>
  <si>
    <t>2017AlbertaMental health workers</t>
  </si>
  <si>
    <t>2018AlbertaMental health workers</t>
  </si>
  <si>
    <t>2019AlbertaMental health workers</t>
  </si>
  <si>
    <t>2020AlbertaMental health workers</t>
  </si>
  <si>
    <t>2021AlbertaMental health workers</t>
  </si>
  <si>
    <t>2022AlbertaMental health workers</t>
  </si>
  <si>
    <t>2023AlbertaMental health workers</t>
  </si>
  <si>
    <t>2015AlbertaNurse aides, orderlies and patient service associates</t>
  </si>
  <si>
    <t>Nurse aides, orderlies and patient service associates</t>
  </si>
  <si>
    <t>2016AlbertaNurse aides, orderlies and patient service associates</t>
  </si>
  <si>
    <t>2017AlbertaNurse aides, orderlies and patient service associates</t>
  </si>
  <si>
    <t>2018AlbertaNurse aides, orderlies and patient service associates</t>
  </si>
  <si>
    <t>2019AlbertaNurse aides, orderlies and patient service associates</t>
  </si>
  <si>
    <t>2020AlbertaNurse aides, orderlies and patient service associates</t>
  </si>
  <si>
    <t>2021AlbertaNurse aides, orderlies and patient service associates</t>
  </si>
  <si>
    <t>2022AlbertaNurse aides, orderlies and patient service associates</t>
  </si>
  <si>
    <t>2023AlbertaNurse aides, orderlies and patient service associates</t>
  </si>
  <si>
    <t>F</t>
  </si>
  <si>
    <t>2015AlbertaNursing coordinators and supervisors</t>
  </si>
  <si>
    <t>Nursing coordinators and supervisors</t>
  </si>
  <si>
    <t>2016AlbertaNursing coordinators and supervisors</t>
  </si>
  <si>
    <t>2017AlbertaNursing coordinators and supervisors</t>
  </si>
  <si>
    <t>2018AlbertaNursing coordinators and supervisors</t>
  </si>
  <si>
    <t>2019AlbertaNursing coordinators and supervisors</t>
  </si>
  <si>
    <t>2020AlbertaNursing coordinators and supervisors</t>
  </si>
  <si>
    <t>2021AlbertaNursing coordinators and supervisors</t>
  </si>
  <si>
    <t>2022AlbertaNursing coordinators and supervisors</t>
  </si>
  <si>
    <t>2023AlbertaNursing coordinators and supervisors</t>
  </si>
  <si>
    <t>2015AlbertaPersonal support workers</t>
  </si>
  <si>
    <t>2016AlbertaPersonal support workers</t>
  </si>
  <si>
    <t>2017AlbertaPersonal support workers</t>
  </si>
  <si>
    <t>2018AlbertaPersonal support workers</t>
  </si>
  <si>
    <t>2019AlbertaPersonal support workers</t>
  </si>
  <si>
    <t>2020AlbertaPersonal support workers</t>
  </si>
  <si>
    <t>2021AlbertaPersonal support workers</t>
  </si>
  <si>
    <t>2022AlbertaPersonal support workers</t>
  </si>
  <si>
    <t>2023AlbertaPersonal support workers</t>
  </si>
  <si>
    <t>2015AlbertaPhysician assistants, midwives and allied health professionals</t>
  </si>
  <si>
    <t>Physician assistants, midwives and allied health professionals</t>
  </si>
  <si>
    <t>2016AlbertaPhysician assistants, midwives and allied health professionals</t>
  </si>
  <si>
    <t>2017AlbertaPhysician assistants, midwives and allied health professionals</t>
  </si>
  <si>
    <t>2018AlbertaPhysician assistants, midwives and allied health professionals</t>
  </si>
  <si>
    <t>2019AlbertaPhysician assistants, midwives and allied health professionals</t>
  </si>
  <si>
    <t>2020AlbertaPhysician assistants, midwives and allied health professionals</t>
  </si>
  <si>
    <t>2021AlbertaPhysician assistants, midwives and allied health professionals</t>
  </si>
  <si>
    <t>2022AlbertaPhysician assistants, midwives and allied health professionals</t>
  </si>
  <si>
    <t>2023AlbertaPhysician assistants, midwives and allied health professionals</t>
  </si>
  <si>
    <t>2015AlbertaRegistered nurses, registered psychiatric nurses*, nursing coordinators and supervisors</t>
  </si>
  <si>
    <t>2016AlbertaRegistered nurses, registered psychiatric nurses*, nursing coordinators and supervisors</t>
  </si>
  <si>
    <t>2017AlbertaRegistered nurses, registered psychiatric nurses*, nursing coordinators and supervisors</t>
  </si>
  <si>
    <t>2018AlbertaRegistered nurses, registered psychiatric nurses*, nursing coordinators and supervisors</t>
  </si>
  <si>
    <t>2019AlbertaRegistered nurses, registered psychiatric nurses*, nursing coordinators and supervisors</t>
  </si>
  <si>
    <t>2020AlbertaRegistered nurses, registered psychiatric nurses*, nursing coordinators and supervisors</t>
  </si>
  <si>
    <t>2021AlbertaRegistered nurses, registered psychiatric nurses*, nursing coordinators and supervisors</t>
  </si>
  <si>
    <t>2022AlbertaRegistered nurses, registered psychiatric nurses*, nursing coordinators and supervisors</t>
  </si>
  <si>
    <t>2023AlbertaRegistered nurses, registered psychiatric nurses*, nursing coordinators and supervisors</t>
  </si>
  <si>
    <t>2015AlbertaRegistered nurses and registered psychiatric nurses*</t>
  </si>
  <si>
    <t>Registered nurses and registered psychiatric nurses*</t>
  </si>
  <si>
    <t>2016AlbertaRegistered nurses and registered psychiatric nurses*</t>
  </si>
  <si>
    <t>2017AlbertaRegistered nurses and registered psychiatric nurses*</t>
  </si>
  <si>
    <t>2018AlbertaRegistered nurses and registered psychiatric nurses*</t>
  </si>
  <si>
    <t>2019AlbertaRegistered nurses and registered psychiatric nurses*</t>
  </si>
  <si>
    <t>2020AlbertaRegistered nurses and registered psychiatric nurses*</t>
  </si>
  <si>
    <t>2021AlbertaRegistered nurses and registered psychiatric nurses*</t>
  </si>
  <si>
    <t>2022AlbertaRegistered nurses and registered psychiatric nurses*</t>
  </si>
  <si>
    <t>2023AlbertaRegistered nurses and registered psychiatric nurses*</t>
  </si>
  <si>
    <t>2015British ColumbiaHealth care, social work, personal support and mental health</t>
  </si>
  <si>
    <t>2016British ColumbiaHealth care, social work, personal support and mental health</t>
  </si>
  <si>
    <t>2017British ColumbiaHealth care, social work, personal support and mental health</t>
  </si>
  <si>
    <t>2018British ColumbiaHealth care, social work, personal support and mental health</t>
  </si>
  <si>
    <t>2019British ColumbiaHealth care, social work, personal support and mental health</t>
  </si>
  <si>
    <t>2020British ColumbiaHealth care, social work, personal support and mental health</t>
  </si>
  <si>
    <t>2021British ColumbiaHealth care, social work, personal support and mental health</t>
  </si>
  <si>
    <t>2022British ColumbiaHealth care, social work, personal support and mental health</t>
  </si>
  <si>
    <t>2023British ColumbiaHealth care, social work, personal support and mental health</t>
  </si>
  <si>
    <t>2015British ColumbiaMental health workers</t>
  </si>
  <si>
    <t>2016British ColumbiaMental health workers</t>
  </si>
  <si>
    <t>2017British ColumbiaMental health workers</t>
  </si>
  <si>
    <t>2018British ColumbiaMental health workers</t>
  </si>
  <si>
    <t>2019British ColumbiaMental health workers</t>
  </si>
  <si>
    <t>2020British ColumbiaMental health workers</t>
  </si>
  <si>
    <t>2021British ColumbiaMental health workers</t>
  </si>
  <si>
    <t>2022British ColumbiaMental health workers</t>
  </si>
  <si>
    <t>2023British ColumbiaMental health workers</t>
  </si>
  <si>
    <t>2015British ColumbiaNurse aides, orderlies and patient service associates</t>
  </si>
  <si>
    <t>2016British ColumbiaNurse aides, orderlies and patient service associates</t>
  </si>
  <si>
    <t>2017British ColumbiaNurse aides, orderlies and patient service associates</t>
  </si>
  <si>
    <t>2018British ColumbiaNurse aides, orderlies and patient service associates</t>
  </si>
  <si>
    <t>2019British ColumbiaNurse aides, orderlies and patient service associates</t>
  </si>
  <si>
    <t>2020British ColumbiaNurse aides, orderlies and patient service associates</t>
  </si>
  <si>
    <t>2021British ColumbiaNurse aides, orderlies and patient service associates</t>
  </si>
  <si>
    <t>2022British ColumbiaNurse aides, orderlies and patient service associates</t>
  </si>
  <si>
    <t>2023British ColumbiaNurse aides, orderlies and patient service associates</t>
  </si>
  <si>
    <t>2015British ColumbiaNursing coordinators and supervisors</t>
  </si>
  <si>
    <t>2016British ColumbiaNursing coordinators and supervisors</t>
  </si>
  <si>
    <t>2017British ColumbiaNursing coordinators and supervisors</t>
  </si>
  <si>
    <t>2018British ColumbiaNursing coordinators and supervisors</t>
  </si>
  <si>
    <t>2019British ColumbiaNursing coordinators and supervisors</t>
  </si>
  <si>
    <t>2020British ColumbiaNursing coordinators and supervisors</t>
  </si>
  <si>
    <t>2021British ColumbiaNursing coordinators and supervisors</t>
  </si>
  <si>
    <t>2022British ColumbiaNursing coordinators and supervisors</t>
  </si>
  <si>
    <t>2023British ColumbiaNursing coordinators and supervisors</t>
  </si>
  <si>
    <t>2015British ColumbiaPersonal support workers</t>
  </si>
  <si>
    <t>2016British ColumbiaPersonal support workers</t>
  </si>
  <si>
    <t>2017British ColumbiaPersonal support workers</t>
  </si>
  <si>
    <t>2018British ColumbiaPersonal support workers</t>
  </si>
  <si>
    <t>2019British ColumbiaPersonal support workers</t>
  </si>
  <si>
    <t>2020British ColumbiaPersonal support workers</t>
  </si>
  <si>
    <t>2021British ColumbiaPersonal support workers</t>
  </si>
  <si>
    <t>2022British ColumbiaPersonal support workers</t>
  </si>
  <si>
    <t>2023British ColumbiaPersonal support workers</t>
  </si>
  <si>
    <t>2015British ColumbiaPhysician assistants, midwives and allied health professionals</t>
  </si>
  <si>
    <t>2016British ColumbiaPhysician assistants, midwives and allied health professionals</t>
  </si>
  <si>
    <t>2017British ColumbiaPhysician assistants, midwives and allied health professionals</t>
  </si>
  <si>
    <t>2018British ColumbiaPhysician assistants, midwives and allied health professionals</t>
  </si>
  <si>
    <t>2019British ColumbiaPhysician assistants, midwives and allied health professionals</t>
  </si>
  <si>
    <t>2020British ColumbiaPhysician assistants, midwives and allied health professionals</t>
  </si>
  <si>
    <t>2021British ColumbiaPhysician assistants, midwives and allied health professionals</t>
  </si>
  <si>
    <t>2022British ColumbiaPhysician assistants, midwives and allied health professionals</t>
  </si>
  <si>
    <t>2023British ColumbiaPhysician assistants, midwives and allied health professionals</t>
  </si>
  <si>
    <t>2015British ColumbiaRegistered nurses, registered psychiatric nurses*, nursing coordinators and supervisors</t>
  </si>
  <si>
    <t>2016British ColumbiaRegistered nurses, registered psychiatric nurses*, nursing coordinators and supervisors</t>
  </si>
  <si>
    <t>2017British ColumbiaRegistered nurses, registered psychiatric nurses*, nursing coordinators and supervisors</t>
  </si>
  <si>
    <t>2018British ColumbiaRegistered nurses, registered psychiatric nurses*, nursing coordinators and supervisors</t>
  </si>
  <si>
    <t>2019British ColumbiaRegistered nurses, registered psychiatric nurses*, nursing coordinators and supervisors</t>
  </si>
  <si>
    <t>2020British ColumbiaRegistered nurses, registered psychiatric nurses*, nursing coordinators and supervisors</t>
  </si>
  <si>
    <t>2021British ColumbiaRegistered nurses, registered psychiatric nurses*, nursing coordinators and supervisors</t>
  </si>
  <si>
    <t>2022British ColumbiaRegistered nurses, registered psychiatric nurses*, nursing coordinators and supervisors</t>
  </si>
  <si>
    <t>2023British ColumbiaRegistered nurses, registered psychiatric nurses*, nursing coordinators and supervisors</t>
  </si>
  <si>
    <t>2015British ColumbiaRegistered nurses and registered psychiatric nurses*</t>
  </si>
  <si>
    <t>2016British ColumbiaRegistered nurses and registered psychiatric nurses*</t>
  </si>
  <si>
    <t>2017British ColumbiaRegistered nurses and registered psychiatric nurses*</t>
  </si>
  <si>
    <t>2018British ColumbiaRegistered nurses and registered psychiatric nurses*</t>
  </si>
  <si>
    <t>2019British ColumbiaRegistered nurses and registered psychiatric nurses*</t>
  </si>
  <si>
    <t>2020British ColumbiaRegistered nurses and registered psychiatric nurses*</t>
  </si>
  <si>
    <t>2021British ColumbiaRegistered nurses and registered psychiatric nurses*</t>
  </si>
  <si>
    <t>2022British ColumbiaRegistered nurses and registered psychiatric nurses*</t>
  </si>
  <si>
    <t>2023British ColumbiaRegistered nurses and registered psychiatric nurses*</t>
  </si>
  <si>
    <t>2015CanadaHealth care, social work, personal support and mental health</t>
  </si>
  <si>
    <t>2016CanadaHealth care, social work, personal support and mental health</t>
  </si>
  <si>
    <t>2017CanadaHealth care, social work, personal support and mental health</t>
  </si>
  <si>
    <t>2018CanadaHealth care, social work, personal support and mental health</t>
  </si>
  <si>
    <t>2019CanadaHealth care, social work, personal support and mental health</t>
  </si>
  <si>
    <t>2020CanadaHealth care, social work, personal support and mental health</t>
  </si>
  <si>
    <t>2021CanadaHealth care, social work, personal support and mental health</t>
  </si>
  <si>
    <t>2022CanadaHealth care, social work, personal support and mental health</t>
  </si>
  <si>
    <t>2023CanadaHealth care, social work, personal support and mental health</t>
  </si>
  <si>
    <t>2015CanadaLicensed practical nurses</t>
  </si>
  <si>
    <t>2016CanadaLicensed practical nurses</t>
  </si>
  <si>
    <t>2017CanadaLicensed practical nurses</t>
  </si>
  <si>
    <t>2018CanadaLicensed practical nurses</t>
  </si>
  <si>
    <t>2019CanadaLicensed practical nurses</t>
  </si>
  <si>
    <t>2020CanadaLicensed practical nurses</t>
  </si>
  <si>
    <t>2021CanadaLicensed practical nurses</t>
  </si>
  <si>
    <t>2022CanadaLicensed practical nurses</t>
  </si>
  <si>
    <t>2023CanadaLicensed practical nurses</t>
  </si>
  <si>
    <t>2015CanadaMental health workers</t>
  </si>
  <si>
    <t>2016CanadaMental health workers</t>
  </si>
  <si>
    <t>2017CanadaMental health workers</t>
  </si>
  <si>
    <t>2018CanadaMental health workers</t>
  </si>
  <si>
    <t>2019CanadaMental health workers</t>
  </si>
  <si>
    <t>2020CanadaMental health workers</t>
  </si>
  <si>
    <t>2021CanadaMental health workers</t>
  </si>
  <si>
    <t>2022CanadaMental health workers</t>
  </si>
  <si>
    <t>2023CanadaMental health workers</t>
  </si>
  <si>
    <t>2015CanadaNurse aides, orderlies and patient service associates</t>
  </si>
  <si>
    <t>2016CanadaNurse aides, orderlies and patient service associates</t>
  </si>
  <si>
    <t>2017CanadaNurse aides, orderlies and patient service associates</t>
  </si>
  <si>
    <t>2018CanadaNurse aides, orderlies and patient service associates</t>
  </si>
  <si>
    <t>2019CanadaNurse aides, orderlies and patient service associates</t>
  </si>
  <si>
    <t>2020CanadaNurse aides, orderlies and patient service associates</t>
  </si>
  <si>
    <t>2021CanadaNurse aides, orderlies and patient service associates</t>
  </si>
  <si>
    <t>2022CanadaNurse aides, orderlies and patient service associates</t>
  </si>
  <si>
    <t>2023CanadaNurse aides, orderlies and patient service associates</t>
  </si>
  <si>
    <t>2015CanadaNurse practitioners</t>
  </si>
  <si>
    <t>2016CanadaNurse practitioners</t>
  </si>
  <si>
    <t>2017CanadaNurse practitioners</t>
  </si>
  <si>
    <t>2018CanadaNurse practitioners</t>
  </si>
  <si>
    <t>2019CanadaNurse practitioners</t>
  </si>
  <si>
    <t>2020CanadaNurse practitioners</t>
  </si>
  <si>
    <t>2021CanadaNurse practitioners</t>
  </si>
  <si>
    <t>2022CanadaNurse practitioners</t>
  </si>
  <si>
    <t>2023CanadaNurse practitioners</t>
  </si>
  <si>
    <t>2015CanadaNursing coordinators and supervisors</t>
  </si>
  <si>
    <t>2016CanadaNursing coordinators and supervisors</t>
  </si>
  <si>
    <t>2017CanadaNursing coordinators and supervisors</t>
  </si>
  <si>
    <t>2018CanadaNursing coordinators and supervisors</t>
  </si>
  <si>
    <t>2019CanadaNursing coordinators and supervisors</t>
  </si>
  <si>
    <t>2020CanadaNursing coordinators and supervisors</t>
  </si>
  <si>
    <t>2021CanadaNursing coordinators and supervisors</t>
  </si>
  <si>
    <t>2022CanadaNursing coordinators and supervisors</t>
  </si>
  <si>
    <t>2023CanadaNursing coordinators and supervisors</t>
  </si>
  <si>
    <t>2015CanadaOccupational therapists</t>
  </si>
  <si>
    <t>2016CanadaOccupational therapists</t>
  </si>
  <si>
    <t>2017CanadaOccupational therapists</t>
  </si>
  <si>
    <t>2018CanadaOccupational therapists</t>
  </si>
  <si>
    <t>2019CanadaOccupational therapists</t>
  </si>
  <si>
    <t>2020CanadaOccupational therapists</t>
  </si>
  <si>
    <t>2021CanadaOccupational therapists</t>
  </si>
  <si>
    <t>2022CanadaOccupational therapists</t>
  </si>
  <si>
    <t>2023CanadaOccupational therapists</t>
  </si>
  <si>
    <t>2015CanadaPersonal support workers</t>
  </si>
  <si>
    <t>2016CanadaPersonal support workers</t>
  </si>
  <si>
    <t>2017CanadaPersonal support workers</t>
  </si>
  <si>
    <t>2018CanadaPersonal support workers</t>
  </si>
  <si>
    <t>2019CanadaPersonal support workers</t>
  </si>
  <si>
    <t>2020CanadaPersonal support workers</t>
  </si>
  <si>
    <t>2021CanadaPersonal support workers</t>
  </si>
  <si>
    <t>2022CanadaPersonal support workers</t>
  </si>
  <si>
    <t>2023CanadaPersonal support workers</t>
  </si>
  <si>
    <t>2015CanadaPharmacists</t>
  </si>
  <si>
    <t>2016CanadaPharmacists</t>
  </si>
  <si>
    <t>2017CanadaPharmacists</t>
  </si>
  <si>
    <t>2018CanadaPharmacists</t>
  </si>
  <si>
    <t>2019CanadaPharmacists</t>
  </si>
  <si>
    <t>2020CanadaPharmacists</t>
  </si>
  <si>
    <t>2021CanadaPharmacists</t>
  </si>
  <si>
    <t>2022CanadaPharmacists</t>
  </si>
  <si>
    <t>2023CanadaPharmacists</t>
  </si>
  <si>
    <t>2015CanadaPhysician assistants, midwives and allied health professionals</t>
  </si>
  <si>
    <t>2016CanadaPhysician assistants, midwives and allied health professionals</t>
  </si>
  <si>
    <t>2017CanadaPhysician assistants, midwives and allied health professionals</t>
  </si>
  <si>
    <t>2018CanadaPhysician assistants, midwives and allied health professionals</t>
  </si>
  <si>
    <t>2019CanadaPhysician assistants, midwives and allied health professionals</t>
  </si>
  <si>
    <t>2020CanadaPhysician assistants, midwives and allied health professionals</t>
  </si>
  <si>
    <t>2021CanadaPhysician assistants, midwives and allied health professionals</t>
  </si>
  <si>
    <t>2022CanadaPhysician assistants, midwives and allied health professionals</t>
  </si>
  <si>
    <t>2023CanadaPhysician assistants, midwives and allied health professionals</t>
  </si>
  <si>
    <t>2015CanadaPhysiotherapists</t>
  </si>
  <si>
    <t>2016CanadaPhysiotherapists</t>
  </si>
  <si>
    <t>2017CanadaPhysiotherapists</t>
  </si>
  <si>
    <t>2018CanadaPhysiotherapists</t>
  </si>
  <si>
    <t>2019CanadaPhysiotherapists</t>
  </si>
  <si>
    <t>2020CanadaPhysiotherapists</t>
  </si>
  <si>
    <t>2021CanadaPhysiotherapists</t>
  </si>
  <si>
    <t>2022CanadaPhysiotherapists</t>
  </si>
  <si>
    <t>2023CanadaPhysiotherapists</t>
  </si>
  <si>
    <t>2015CanadaRegistered nurses, registered psychiatric nurses*, nursing coordinators and supervisors</t>
  </si>
  <si>
    <t>2016CanadaRegistered nurses, registered psychiatric nurses*, nursing coordinators and supervisors</t>
  </si>
  <si>
    <t>2017CanadaRegistered nurses, registered psychiatric nurses*, nursing coordinators and supervisors</t>
  </si>
  <si>
    <t>2018CanadaRegistered nurses, registered psychiatric nurses*, nursing coordinators and supervisors</t>
  </si>
  <si>
    <t>2019CanadaRegistered nurses, registered psychiatric nurses*, nursing coordinators and supervisors</t>
  </si>
  <si>
    <t>2020CanadaRegistered nurses, registered psychiatric nurses*, nursing coordinators and supervisors</t>
  </si>
  <si>
    <t>2021CanadaRegistered nurses, registered psychiatric nurses*, nursing coordinators and supervisors</t>
  </si>
  <si>
    <t>2022CanadaRegistered nurses, registered psychiatric nurses*, nursing coordinators and supervisors</t>
  </si>
  <si>
    <t>2023CanadaRegistered nurses, registered psychiatric nurses*, nursing coordinators and supervisors</t>
  </si>
  <si>
    <t>2015CanadaRegistered nurses and registered psychiatric nurses*</t>
  </si>
  <si>
    <t>2016CanadaRegistered nurses and registered psychiatric nurses*</t>
  </si>
  <si>
    <t>2017CanadaRegistered nurses and registered psychiatric nurses*</t>
  </si>
  <si>
    <t>2018CanadaRegistered nurses and registered psychiatric nurses*</t>
  </si>
  <si>
    <t>2019CanadaRegistered nurses and registered psychiatric nurses*</t>
  </si>
  <si>
    <t>2020CanadaRegistered nurses and registered psychiatric nurses*</t>
  </si>
  <si>
    <t>2021CanadaRegistered nurses and registered psychiatric nurses*</t>
  </si>
  <si>
    <t>2022CanadaRegistered nurses and registered psychiatric nurses*</t>
  </si>
  <si>
    <t>2023CanadaRegistered nurses and registered psychiatric nurses*</t>
  </si>
  <si>
    <t>2015ManitobaHealth care, social work, personal support and mental health</t>
  </si>
  <si>
    <t>2016ManitobaHealth care, social work, personal support and mental health</t>
  </si>
  <si>
    <t>2017ManitobaHealth care, social work, personal support and mental health</t>
  </si>
  <si>
    <t>2018ManitobaHealth care, social work, personal support and mental health</t>
  </si>
  <si>
    <t>2019ManitobaHealth care, social work, personal support and mental health</t>
  </si>
  <si>
    <t>2020ManitobaHealth care, social work, personal support and mental health</t>
  </si>
  <si>
    <t>2021ManitobaHealth care, social work, personal support and mental health</t>
  </si>
  <si>
    <t>2022ManitobaHealth care, social work, personal support and mental health</t>
  </si>
  <si>
    <t>2023ManitobaHealth care, social work, personal support and mental health</t>
  </si>
  <si>
    <t>2015ManitobaMental health workers</t>
  </si>
  <si>
    <t>2016ManitobaMental health workers</t>
  </si>
  <si>
    <t>2017ManitobaMental health workers</t>
  </si>
  <si>
    <t>2018ManitobaMental health workers</t>
  </si>
  <si>
    <t>2019ManitobaMental health workers</t>
  </si>
  <si>
    <t>2020ManitobaMental health workers</t>
  </si>
  <si>
    <t>2021ManitobaMental health workers</t>
  </si>
  <si>
    <t>2022ManitobaMental health workers</t>
  </si>
  <si>
    <t>2023ManitobaMental health workers</t>
  </si>
  <si>
    <t>2015ManitobaNurse aides, orderlies and patient service associates</t>
  </si>
  <si>
    <t>2016ManitobaNurse aides, orderlies and patient service associates</t>
  </si>
  <si>
    <t>2017ManitobaNurse aides, orderlies and patient service associates</t>
  </si>
  <si>
    <t>2018ManitobaNurse aides, orderlies and patient service associates</t>
  </si>
  <si>
    <t>2019ManitobaNurse aides, orderlies and patient service associates</t>
  </si>
  <si>
    <t>2020ManitobaNurse aides, orderlies and patient service associates</t>
  </si>
  <si>
    <t>2021ManitobaNurse aides, orderlies and patient service associates</t>
  </si>
  <si>
    <t>2022ManitobaNurse aides, orderlies and patient service associates</t>
  </si>
  <si>
    <t>2023ManitobaNurse aides, orderlies and patient service associates</t>
  </si>
  <si>
    <t>2015ManitobaNursing coordinators and supervisors</t>
  </si>
  <si>
    <t>2016ManitobaNursing coordinators and supervisors</t>
  </si>
  <si>
    <t>2017ManitobaNursing coordinators and supervisors</t>
  </si>
  <si>
    <t>2018ManitobaNursing coordinators and supervisors</t>
  </si>
  <si>
    <t>2019ManitobaNursing coordinators and supervisors</t>
  </si>
  <si>
    <t>2020ManitobaNursing coordinators and supervisors</t>
  </si>
  <si>
    <t>2021ManitobaNursing coordinators and supervisors</t>
  </si>
  <si>
    <t>2022ManitobaNursing coordinators and supervisors</t>
  </si>
  <si>
    <t>2023ManitobaNursing coordinators and supervisors</t>
  </si>
  <si>
    <t>2015ManitobaPersonal support workers</t>
  </si>
  <si>
    <t>2016ManitobaPersonal support workers</t>
  </si>
  <si>
    <t>2017ManitobaPersonal support workers</t>
  </si>
  <si>
    <t>2018ManitobaPersonal support workers</t>
  </si>
  <si>
    <t>2019ManitobaPersonal support workers</t>
  </si>
  <si>
    <t>2020ManitobaPersonal support workers</t>
  </si>
  <si>
    <t>2021ManitobaPersonal support workers</t>
  </si>
  <si>
    <t>2022ManitobaPersonal support workers</t>
  </si>
  <si>
    <t>2023ManitobaPersonal support workers</t>
  </si>
  <si>
    <t>2015ManitobaPhysician assistants, midwives and allied health professionals</t>
  </si>
  <si>
    <t>2016ManitobaPhysician assistants, midwives and allied health professionals</t>
  </si>
  <si>
    <t>2017ManitobaPhysician assistants, midwives and allied health professionals</t>
  </si>
  <si>
    <t>2018ManitobaPhysician assistants, midwives and allied health professionals</t>
  </si>
  <si>
    <t>2019ManitobaPhysician assistants, midwives and allied health professionals</t>
  </si>
  <si>
    <t>2020ManitobaPhysician assistants, midwives and allied health professionals</t>
  </si>
  <si>
    <t>2021ManitobaPhysician assistants, midwives and allied health professionals</t>
  </si>
  <si>
    <t>2022ManitobaPhysician assistants, midwives and allied health professionals</t>
  </si>
  <si>
    <t>2023ManitobaPhysician assistants, midwives and allied health professionals</t>
  </si>
  <si>
    <t>2015ManitobaRegistered nurses, registered psychiatric nurses*, nursing coordinators and supervisors</t>
  </si>
  <si>
    <t>2016ManitobaRegistered nurses, registered psychiatric nurses*, nursing coordinators and supervisors</t>
  </si>
  <si>
    <t>2017ManitobaRegistered nurses, registered psychiatric nurses*, nursing coordinators and supervisors</t>
  </si>
  <si>
    <t>2018ManitobaRegistered nurses, registered psychiatric nurses*, nursing coordinators and supervisors</t>
  </si>
  <si>
    <t>2019ManitobaRegistered nurses, registered psychiatric nurses*, nursing coordinators and supervisors</t>
  </si>
  <si>
    <t>2020ManitobaRegistered nurses, registered psychiatric nurses*, nursing coordinators and supervisors</t>
  </si>
  <si>
    <t>2021ManitobaRegistered nurses, registered psychiatric nurses*, nursing coordinators and supervisors</t>
  </si>
  <si>
    <t>2022ManitobaRegistered nurses, registered psychiatric nurses*, nursing coordinators and supervisors</t>
  </si>
  <si>
    <t>2023ManitobaRegistered nurses, registered psychiatric nurses*, nursing coordinators and supervisors</t>
  </si>
  <si>
    <t>2015ManitobaRegistered nurses and registered psychiatric nurses*</t>
  </si>
  <si>
    <t>2016ManitobaRegistered nurses and registered psychiatric nurses*</t>
  </si>
  <si>
    <t>2017ManitobaRegistered nurses and registered psychiatric nurses*</t>
  </si>
  <si>
    <t>2018ManitobaRegistered nurses and registered psychiatric nurses*</t>
  </si>
  <si>
    <t>2019ManitobaRegistered nurses and registered psychiatric nurses*</t>
  </si>
  <si>
    <t>2020ManitobaRegistered nurses and registered psychiatric nurses*</t>
  </si>
  <si>
    <t>2021ManitobaRegistered nurses and registered psychiatric nurses*</t>
  </si>
  <si>
    <t>2022ManitobaRegistered nurses and registered psychiatric nurses*</t>
  </si>
  <si>
    <t>2023ManitobaRegistered nurses and registered psychiatric nurses*</t>
  </si>
  <si>
    <t>2015New BrunswickHealth care, social work, personal support and mental health</t>
  </si>
  <si>
    <t>2016New BrunswickHealth care, social work, personal support and mental health</t>
  </si>
  <si>
    <t>2017New BrunswickHealth care, social work, personal support and mental health</t>
  </si>
  <si>
    <t>2018New BrunswickHealth care, social work, personal support and mental health</t>
  </si>
  <si>
    <t>2019New BrunswickHealth care, social work, personal support and mental health</t>
  </si>
  <si>
    <t>2020New BrunswickHealth care, social work, personal support and mental health</t>
  </si>
  <si>
    <t>2021New BrunswickHealth care, social work, personal support and mental health</t>
  </si>
  <si>
    <t>2022New BrunswickHealth care, social work, personal support and mental health</t>
  </si>
  <si>
    <t>2023New BrunswickHealth care, social work, personal support and mental health</t>
  </si>
  <si>
    <t>2015New BrunswickMental health workers</t>
  </si>
  <si>
    <t>2016New BrunswickMental health workers</t>
  </si>
  <si>
    <t>2017New BrunswickMental health workers</t>
  </si>
  <si>
    <t>2018New BrunswickMental health workers</t>
  </si>
  <si>
    <t>2019New BrunswickMental health workers</t>
  </si>
  <si>
    <t>2020New BrunswickMental health workers</t>
  </si>
  <si>
    <t>2021New BrunswickMental health workers</t>
  </si>
  <si>
    <t>2022New BrunswickMental health workers</t>
  </si>
  <si>
    <t>2023New BrunswickMental health workers</t>
  </si>
  <si>
    <t>2015New BrunswickNurse aides, orderlies and patient service associates</t>
  </si>
  <si>
    <t>2016New BrunswickNurse aides, orderlies and patient service associates</t>
  </si>
  <si>
    <t>2017New BrunswickNurse aides, orderlies and patient service associates</t>
  </si>
  <si>
    <t>2018New BrunswickNurse aides, orderlies and patient service associates</t>
  </si>
  <si>
    <t>2019New BrunswickNurse aides, orderlies and patient service associates</t>
  </si>
  <si>
    <t>2020New BrunswickNurse aides, orderlies and patient service associates</t>
  </si>
  <si>
    <t>2021New BrunswickNurse aides, orderlies and patient service associates</t>
  </si>
  <si>
    <t>2022New BrunswickNurse aides, orderlies and patient service associates</t>
  </si>
  <si>
    <t>2023New BrunswickNurse aides, orderlies and patient service associates</t>
  </si>
  <si>
    <t>2015New BrunswickNursing coordinators and supervisors</t>
  </si>
  <si>
    <t>2016New BrunswickNursing coordinators and supervisors</t>
  </si>
  <si>
    <t>2017New BrunswickNursing coordinators and supervisors</t>
  </si>
  <si>
    <t>2018New BrunswickNursing coordinators and supervisors</t>
  </si>
  <si>
    <t>2019New BrunswickNursing coordinators and supervisors</t>
  </si>
  <si>
    <t>2020New BrunswickNursing coordinators and supervisors</t>
  </si>
  <si>
    <t>2021New BrunswickNursing coordinators and supervisors</t>
  </si>
  <si>
    <t>2022New BrunswickNursing coordinators and supervisors</t>
  </si>
  <si>
    <t>2023New BrunswickNursing coordinators and supervisors</t>
  </si>
  <si>
    <t>2015New BrunswickPersonal support workers</t>
  </si>
  <si>
    <t>2016New BrunswickPersonal support workers</t>
  </si>
  <si>
    <t>2017New BrunswickPersonal support workers</t>
  </si>
  <si>
    <t>2018New BrunswickPersonal support workers</t>
  </si>
  <si>
    <t>2019New BrunswickPersonal support workers</t>
  </si>
  <si>
    <t>2020New BrunswickPersonal support workers</t>
  </si>
  <si>
    <t>2021New BrunswickPersonal support workers</t>
  </si>
  <si>
    <t>2022New BrunswickPersonal support workers</t>
  </si>
  <si>
    <t>2023New BrunswickPersonal support workers</t>
  </si>
  <si>
    <t>2015New BrunswickPhysician assistants, midwives and allied health professionals</t>
  </si>
  <si>
    <t>2016New BrunswickPhysician assistants, midwives and allied health professionals</t>
  </si>
  <si>
    <t>2017New BrunswickPhysician assistants, midwives and allied health professionals</t>
  </si>
  <si>
    <t>2020New BrunswickPhysician assistants, midwives and allied health professionals</t>
  </si>
  <si>
    <t>2021New BrunswickPhysician assistants, midwives and allied health professionals</t>
  </si>
  <si>
    <t>2022New BrunswickPhysician assistants, midwives and allied health professionals</t>
  </si>
  <si>
    <t>2023New BrunswickPhysician assistants, midwives and allied health professionals</t>
  </si>
  <si>
    <t>2015New BrunswickRegistered nurses, registered psychiatric nurses*, nursing coordinators and supervisors</t>
  </si>
  <si>
    <t>2016New BrunswickRegistered nurses, registered psychiatric nurses*, nursing coordinators and supervisors</t>
  </si>
  <si>
    <t>2017New BrunswickRegistered nurses, registered psychiatric nurses*, nursing coordinators and supervisors</t>
  </si>
  <si>
    <t>2018New BrunswickRegistered nurses, registered psychiatric nurses*, nursing coordinators and supervisors</t>
  </si>
  <si>
    <t>2019New BrunswickRegistered nurses, registered psychiatric nurses*, nursing coordinators and supervisors</t>
  </si>
  <si>
    <t>2020New BrunswickRegistered nurses, registered psychiatric nurses*, nursing coordinators and supervisors</t>
  </si>
  <si>
    <t>2021New BrunswickRegistered nurses, registered psychiatric nurses*, nursing coordinators and supervisors</t>
  </si>
  <si>
    <t>2022New BrunswickRegistered nurses, registered psychiatric nurses*, nursing coordinators and supervisors</t>
  </si>
  <si>
    <t>2023New BrunswickRegistered nurses, registered psychiatric nurses*, nursing coordinators and supervisors</t>
  </si>
  <si>
    <t>2015New BrunswickRegistered nurses and registered psychiatric nurses*</t>
  </si>
  <si>
    <t>2016New BrunswickRegistered nurses and registered psychiatric nurses*</t>
  </si>
  <si>
    <t>2017New BrunswickRegistered nurses and registered psychiatric nurses*</t>
  </si>
  <si>
    <t>2018New BrunswickRegistered nurses and registered psychiatric nurses*</t>
  </si>
  <si>
    <t>2019New BrunswickRegistered nurses and registered psychiatric nurses*</t>
  </si>
  <si>
    <t>2020New BrunswickRegistered nurses and registered psychiatric nurses*</t>
  </si>
  <si>
    <t>2021New BrunswickRegistered nurses and registered psychiatric nurses*</t>
  </si>
  <si>
    <t>2022New BrunswickRegistered nurses and registered psychiatric nurses*</t>
  </si>
  <si>
    <t>2023New BrunswickRegistered nurses and registered psychiatric nurses*</t>
  </si>
  <si>
    <t>2015Newfoundland and LabradorHealth care, social work, personal support and mental health</t>
  </si>
  <si>
    <t>2016Newfoundland and LabradorHealth care, social work, personal support and mental health</t>
  </si>
  <si>
    <t>2017Newfoundland and LabradorHealth care, social work, personal support and mental health</t>
  </si>
  <si>
    <t>2018Newfoundland and LabradorHealth care, social work, personal support and mental health</t>
  </si>
  <si>
    <t>2019Newfoundland and LabradorHealth care, social work, personal support and mental health</t>
  </si>
  <si>
    <t>2020Newfoundland and LabradorHealth care, social work, personal support and mental health</t>
  </si>
  <si>
    <t>2021Newfoundland and LabradorHealth care, social work, personal support and mental health</t>
  </si>
  <si>
    <t>2022Newfoundland and LabradorHealth care, social work, personal support and mental health</t>
  </si>
  <si>
    <t>2023Newfoundland and LabradorHealth care, social work, personal support and mental health</t>
  </si>
  <si>
    <t>2015Newfoundland and LabradorMental health workers</t>
  </si>
  <si>
    <t>2016Newfoundland and LabradorMental health workers</t>
  </si>
  <si>
    <t>2017Newfoundland and LabradorMental health workers</t>
  </si>
  <si>
    <t>2018Newfoundland and LabradorMental health workers</t>
  </si>
  <si>
    <t>2019Newfoundland and LabradorMental health workers</t>
  </si>
  <si>
    <t>2020Newfoundland and LabradorMental health workers</t>
  </si>
  <si>
    <t>2021Newfoundland and LabradorMental health workers</t>
  </si>
  <si>
    <t>2022Newfoundland and LabradorMental health workers</t>
  </si>
  <si>
    <t>2023Newfoundland and LabradorMental health workers</t>
  </si>
  <si>
    <t>2015Newfoundland and LabradorNurse aides, orderlies and patient service associates</t>
  </si>
  <si>
    <t>2016Newfoundland and LabradorNurse aides, orderlies and patient service associates</t>
  </si>
  <si>
    <t>2017Newfoundland and LabradorNurse aides, orderlies and patient service associates</t>
  </si>
  <si>
    <t>2018Newfoundland and LabradorNurse aides, orderlies and patient service associates</t>
  </si>
  <si>
    <t>2019Newfoundland and LabradorNurse aides, orderlies and patient service associates</t>
  </si>
  <si>
    <t>2020Newfoundland and LabradorNurse aides, orderlies and patient service associates</t>
  </si>
  <si>
    <t>2021Newfoundland and LabradorNurse aides, orderlies and patient service associates</t>
  </si>
  <si>
    <t>2022Newfoundland and LabradorNurse aides, orderlies and patient service associates</t>
  </si>
  <si>
    <t>2023Newfoundland and LabradorNurse aides, orderlies and patient service associates</t>
  </si>
  <si>
    <t>2015Newfoundland and LabradorNursing coordinators and supervisors</t>
  </si>
  <si>
    <t>2016Newfoundland and LabradorNursing coordinators and supervisors</t>
  </si>
  <si>
    <t>2017Newfoundland and LabradorNursing coordinators and supervisors</t>
  </si>
  <si>
    <t>2018Newfoundland and LabradorNursing coordinators and supervisors</t>
  </si>
  <si>
    <t>2019Newfoundland and LabradorNursing coordinators and supervisors</t>
  </si>
  <si>
    <t>2020Newfoundland and LabradorNursing coordinators and supervisors</t>
  </si>
  <si>
    <t>2021Newfoundland and LabradorNursing coordinators and supervisors</t>
  </si>
  <si>
    <t>2022Newfoundland and LabradorNursing coordinators and supervisors</t>
  </si>
  <si>
    <t>2023Newfoundland and LabradorNursing coordinators and supervisors</t>
  </si>
  <si>
    <t>2015Newfoundland and LabradorPersonal support workers</t>
  </si>
  <si>
    <t>2016Newfoundland and LabradorPersonal support workers</t>
  </si>
  <si>
    <t>2017Newfoundland and LabradorPersonal support workers</t>
  </si>
  <si>
    <t>2018Newfoundland and LabradorPersonal support workers</t>
  </si>
  <si>
    <t>2019Newfoundland and LabradorPersonal support workers</t>
  </si>
  <si>
    <t>2020Newfoundland and LabradorPersonal support workers</t>
  </si>
  <si>
    <t>2021Newfoundland and LabradorPersonal support workers</t>
  </si>
  <si>
    <t>2022Newfoundland and LabradorPersonal support workers</t>
  </si>
  <si>
    <t>2023Newfoundland and LabradorPersonal support workers</t>
  </si>
  <si>
    <t>2015Newfoundland and LabradorPhysician assistants, midwives and allied health professionals</t>
  </si>
  <si>
    <t>2016Newfoundland and LabradorPhysician assistants, midwives and allied health professionals</t>
  </si>
  <si>
    <t>2017Newfoundland and LabradorPhysician assistants, midwives and allied health professionals</t>
  </si>
  <si>
    <t>2018Newfoundland and LabradorPhysician assistants, midwives and allied health professionals</t>
  </si>
  <si>
    <t>2019Newfoundland and LabradorPhysician assistants, midwives and allied health professionals</t>
  </si>
  <si>
    <t>2020Newfoundland and LabradorPhysician assistants, midwives and allied health professionals</t>
  </si>
  <si>
    <t>2021Newfoundland and LabradorPhysician assistants, midwives and allied health professionals</t>
  </si>
  <si>
    <t>2022Newfoundland and LabradorPhysician assistants, midwives and allied health professionals</t>
  </si>
  <si>
    <t>2023Newfoundland and LabradorPhysician assistants, midwives and allied health professionals</t>
  </si>
  <si>
    <t>2015Newfoundland and LabradorRegistered nurses, registered psychiatric nurses*, nursing coordinators and supervisors</t>
  </si>
  <si>
    <t>2016Newfoundland and LabradorRegistered nurses, registered psychiatric nurses*, nursing coordinators and supervisors</t>
  </si>
  <si>
    <t>2017Newfoundland and LabradorRegistered nurses, registered psychiatric nurses*, nursing coordinators and supervisors</t>
  </si>
  <si>
    <t>2018Newfoundland and LabradorRegistered nurses, registered psychiatric nurses*, nursing coordinators and supervisors</t>
  </si>
  <si>
    <t>2019Newfoundland and LabradorRegistered nurses, registered psychiatric nurses*, nursing coordinators and supervisors</t>
  </si>
  <si>
    <t>2020Newfoundland and LabradorRegistered nurses, registered psychiatric nurses*, nursing coordinators and supervisors</t>
  </si>
  <si>
    <t>2021Newfoundland and LabradorRegistered nurses, registered psychiatric nurses*, nursing coordinators and supervisors</t>
  </si>
  <si>
    <t>2022Newfoundland and LabradorRegistered nurses, registered psychiatric nurses*, nursing coordinators and supervisors</t>
  </si>
  <si>
    <t>2023Newfoundland and LabradorRegistered nurses, registered psychiatric nurses*, nursing coordinators and supervisors</t>
  </si>
  <si>
    <t>2015Newfoundland and LabradorRegistered nurses and registered psychiatric nurses*</t>
  </si>
  <si>
    <t>2016Newfoundland and LabradorRegistered nurses and registered psychiatric nurses*</t>
  </si>
  <si>
    <t>2017Newfoundland and LabradorRegistered nurses and registered psychiatric nurses*</t>
  </si>
  <si>
    <t>2018Newfoundland and LabradorRegistered nurses and registered psychiatric nurses*</t>
  </si>
  <si>
    <t>2019Newfoundland and LabradorRegistered nurses and registered psychiatric nurses*</t>
  </si>
  <si>
    <t>2020Newfoundland and LabradorRegistered nurses and registered psychiatric nurses*</t>
  </si>
  <si>
    <t>2021Newfoundland and LabradorRegistered nurses and registered psychiatric nurses*</t>
  </si>
  <si>
    <t>2022Newfoundland and LabradorRegistered nurses and registered psychiatric nurses*</t>
  </si>
  <si>
    <t>2023Newfoundland and LabradorRegistered nurses and registered psychiatric nurses*</t>
  </si>
  <si>
    <t>2015Northwest TerritoriesHealth care, social work, personal support and mental health</t>
  </si>
  <si>
    <t>2016Northwest TerritoriesHealth care, social work, personal support and mental health</t>
  </si>
  <si>
    <t>2017Northwest TerritoriesHealth care, social work, personal support and mental health</t>
  </si>
  <si>
    <t>2018Northwest TerritoriesHealth care, social work, personal support and mental health</t>
  </si>
  <si>
    <t>2019Northwest TerritoriesHealth care, social work, personal support and mental health</t>
  </si>
  <si>
    <t>2020Northwest TerritoriesHealth care, social work, personal support and mental health</t>
  </si>
  <si>
    <t>2021Northwest TerritoriesHealth care, social work, personal support and mental health</t>
  </si>
  <si>
    <t>2022Northwest TerritoriesHealth care, social work, personal support and mental health</t>
  </si>
  <si>
    <t>2023Northwest TerritoriesHealth care, social work, personal support and mental health</t>
  </si>
  <si>
    <t>2015Northwest TerritoriesMental health workers</t>
  </si>
  <si>
    <t>2016Northwest TerritoriesMental health workers</t>
  </si>
  <si>
    <t>2017Northwest TerritoriesMental health workers</t>
  </si>
  <si>
    <t>2018Northwest TerritoriesMental health workers</t>
  </si>
  <si>
    <t>2019Northwest TerritoriesMental health workers</t>
  </si>
  <si>
    <t>2020Northwest TerritoriesMental health workers</t>
  </si>
  <si>
    <t>2021Northwest TerritoriesMental health workers</t>
  </si>
  <si>
    <t>2022Northwest TerritoriesMental health workers</t>
  </si>
  <si>
    <t>2023Northwest TerritoriesMental health workers</t>
  </si>
  <si>
    <t>2015Northwest TerritoriesNurse aides, orderlies and patient service associates</t>
  </si>
  <si>
    <t>2016Northwest TerritoriesNurse aides, orderlies and patient service associates</t>
  </si>
  <si>
    <t>2017Northwest TerritoriesNurse aides, orderlies and patient service associates</t>
  </si>
  <si>
    <t>2018Northwest TerritoriesNurse aides, orderlies and patient service associates</t>
  </si>
  <si>
    <t>2019Northwest TerritoriesNurse aides, orderlies and patient service associates</t>
  </si>
  <si>
    <t>2020Northwest TerritoriesNurse aides, orderlies and patient service associates</t>
  </si>
  <si>
    <t>2021Northwest TerritoriesNurse aides, orderlies and patient service associates</t>
  </si>
  <si>
    <t>2022Northwest TerritoriesNurse aides, orderlies and patient service associates</t>
  </si>
  <si>
    <t>2023Northwest TerritoriesNurse aides, orderlies and patient service associates</t>
  </si>
  <si>
    <t>2018Northwest TerritoriesNurse practitioners</t>
  </si>
  <si>
    <t>2020Northwest TerritoriesNurse practitioners</t>
  </si>
  <si>
    <t>2022Northwest TerritoriesNurse practitioners</t>
  </si>
  <si>
    <t>2023Northwest TerritoriesNurse practitioners</t>
  </si>
  <si>
    <t>2018Northwest TerritoriesNursing coordinators and supervisors</t>
  </si>
  <si>
    <t>2022Northwest TerritoriesNursing coordinators and supervisors</t>
  </si>
  <si>
    <t>2023Northwest TerritoriesNursing coordinators and supervisors</t>
  </si>
  <si>
    <t>2015Northwest TerritoriesPersonal support workers</t>
  </si>
  <si>
    <t>2016Northwest TerritoriesPersonal support workers</t>
  </si>
  <si>
    <t>2017Northwest TerritoriesPersonal support workers</t>
  </si>
  <si>
    <t>2018Northwest TerritoriesPersonal support workers</t>
  </si>
  <si>
    <t>2019Northwest TerritoriesPersonal support workers</t>
  </si>
  <si>
    <t>2020Northwest TerritoriesPersonal support workers</t>
  </si>
  <si>
    <t>2021Northwest TerritoriesPersonal support workers</t>
  </si>
  <si>
    <t>2022Northwest TerritoriesPersonal support workers</t>
  </si>
  <si>
    <t>2023Northwest TerritoriesPersonal support workers</t>
  </si>
  <si>
    <t>2015Northwest TerritoriesPhysician assistants, midwives and allied health professionals</t>
  </si>
  <si>
    <t>2018Northwest TerritoriesPhysician assistants, midwives and allied health professionals</t>
  </si>
  <si>
    <t>2019Northwest TerritoriesPhysician assistants, midwives and allied health professionals</t>
  </si>
  <si>
    <t>2022Northwest TerritoriesPhysician assistants, midwives and allied health professionals</t>
  </si>
  <si>
    <t>2023Northwest TerritoriesPhysician assistants, midwives and allied health professionals</t>
  </si>
  <si>
    <t>2015Northwest TerritoriesPhysiotherapists</t>
  </si>
  <si>
    <t>2018Northwest TerritoriesPhysiotherapists</t>
  </si>
  <si>
    <t>2020Northwest TerritoriesPhysiotherapists</t>
  </si>
  <si>
    <t>2021Northwest TerritoriesPhysiotherapists</t>
  </si>
  <si>
    <t>2022Northwest TerritoriesPhysiotherapists</t>
  </si>
  <si>
    <t>2023Northwest TerritoriesPhysiotherapists</t>
  </si>
  <si>
    <t>2015Northwest TerritoriesRegistered nurses, registered psychiatric nurses*, nursing coordinators and supervisors</t>
  </si>
  <si>
    <t>2016Northwest TerritoriesRegistered nurses, registered psychiatric nurses*, nursing coordinators and supervisors</t>
  </si>
  <si>
    <t>2017Northwest TerritoriesRegistered nurses, registered psychiatric nurses*, nursing coordinators and supervisors</t>
  </si>
  <si>
    <t>2018Northwest TerritoriesRegistered nurses, registered psychiatric nurses*, nursing coordinators and supervisors</t>
  </si>
  <si>
    <t>2019Northwest TerritoriesRegistered nurses, registered psychiatric nurses*, nursing coordinators and supervisors</t>
  </si>
  <si>
    <t>2020Northwest TerritoriesRegistered nurses, registered psychiatric nurses*, nursing coordinators and supervisors</t>
  </si>
  <si>
    <t>2021Northwest TerritoriesRegistered nurses, registered psychiatric nurses*, nursing coordinators and supervisors</t>
  </si>
  <si>
    <t>2022Northwest TerritoriesRegistered nurses, registered psychiatric nurses*, nursing coordinators and supervisors</t>
  </si>
  <si>
    <t>2023Northwest TerritoriesRegistered nurses, registered psychiatric nurses*, nursing coordinators and supervisors</t>
  </si>
  <si>
    <t>2015Northwest TerritoriesRegistered nurses and registered psychiatric nurses*</t>
  </si>
  <si>
    <t>2016Northwest TerritoriesRegistered nurses and registered psychiatric nurses*</t>
  </si>
  <si>
    <t>2017Northwest TerritoriesRegistered nurses and registered psychiatric nurses*</t>
  </si>
  <si>
    <t>2018Northwest TerritoriesRegistered nurses and registered psychiatric nurses*</t>
  </si>
  <si>
    <t>2019Northwest TerritoriesRegistered nurses and registered psychiatric nurses*</t>
  </si>
  <si>
    <t>2020Northwest TerritoriesRegistered nurses and registered psychiatric nurses*</t>
  </si>
  <si>
    <t>2021Northwest TerritoriesRegistered nurses and registered psychiatric nurses*</t>
  </si>
  <si>
    <t>2022Northwest TerritoriesRegistered nurses and registered psychiatric nurses*</t>
  </si>
  <si>
    <t>2023Northwest TerritoriesRegistered nurses and registered psychiatric nurses*</t>
  </si>
  <si>
    <t>2015Nova ScotiaHealth care, social work, personal support and mental health</t>
  </si>
  <si>
    <t>2016Nova ScotiaHealth care, social work, personal support and mental health</t>
  </si>
  <si>
    <t>2017Nova ScotiaHealth care, social work, personal support and mental health</t>
  </si>
  <si>
    <t>2018Nova ScotiaHealth care, social work, personal support and mental health</t>
  </si>
  <si>
    <t>2019Nova ScotiaHealth care, social work, personal support and mental health</t>
  </si>
  <si>
    <t>2020Nova ScotiaHealth care, social work, personal support and mental health</t>
  </si>
  <si>
    <t>2021Nova ScotiaHealth care, social work, personal support and mental health</t>
  </si>
  <si>
    <t>2022Nova ScotiaHealth care, social work, personal support and mental health</t>
  </si>
  <si>
    <t>2023Nova ScotiaHealth care, social work, personal support and mental health</t>
  </si>
  <si>
    <t>2015Nova ScotiaMental health workers</t>
  </si>
  <si>
    <t>2016Nova ScotiaMental health workers</t>
  </si>
  <si>
    <t>2017Nova ScotiaMental health workers</t>
  </si>
  <si>
    <t>2018Nova ScotiaMental health workers</t>
  </si>
  <si>
    <t>2019Nova ScotiaMental health workers</t>
  </si>
  <si>
    <t>2020Nova ScotiaMental health workers</t>
  </si>
  <si>
    <t>2021Nova ScotiaMental health workers</t>
  </si>
  <si>
    <t>2022Nova ScotiaMental health workers</t>
  </si>
  <si>
    <t>2023Nova ScotiaMental health workers</t>
  </si>
  <si>
    <t>2015Nova ScotiaNurse aides, orderlies and patient service associates</t>
  </si>
  <si>
    <t>2016Nova ScotiaNurse aides, orderlies and patient service associates</t>
  </si>
  <si>
    <t>2017Nova ScotiaNurse aides, orderlies and patient service associates</t>
  </si>
  <si>
    <t>2018Nova ScotiaNurse aides, orderlies and patient service associates</t>
  </si>
  <si>
    <t>2019Nova ScotiaNurse aides, orderlies and patient service associates</t>
  </si>
  <si>
    <t>2020Nova ScotiaNurse aides, orderlies and patient service associates</t>
  </si>
  <si>
    <t>2021Nova ScotiaNurse aides, orderlies and patient service associates</t>
  </si>
  <si>
    <t>2022Nova ScotiaNurse aides, orderlies and patient service associates</t>
  </si>
  <si>
    <t>2023Nova ScotiaNurse aides, orderlies and patient service associates</t>
  </si>
  <si>
    <t>2015Nova ScotiaNursing coordinators and supervisors</t>
  </si>
  <si>
    <t>2016Nova ScotiaNursing coordinators and supervisors</t>
  </si>
  <si>
    <t>2017Nova ScotiaNursing coordinators and supervisors</t>
  </si>
  <si>
    <t>2018Nova ScotiaNursing coordinators and supervisors</t>
  </si>
  <si>
    <t>2019Nova ScotiaNursing coordinators and supervisors</t>
  </si>
  <si>
    <t>2020Nova ScotiaNursing coordinators and supervisors</t>
  </si>
  <si>
    <t>2021Nova ScotiaNursing coordinators and supervisors</t>
  </si>
  <si>
    <t>2022Nova ScotiaNursing coordinators and supervisors</t>
  </si>
  <si>
    <t>2023Nova ScotiaNursing coordinators and supervisors</t>
  </si>
  <si>
    <t>2015Nova ScotiaPersonal support workers</t>
  </si>
  <si>
    <t>2016Nova ScotiaPersonal support workers</t>
  </si>
  <si>
    <t>2017Nova ScotiaPersonal support workers</t>
  </si>
  <si>
    <t>2018Nova ScotiaPersonal support workers</t>
  </si>
  <si>
    <t>2019Nova ScotiaPersonal support workers</t>
  </si>
  <si>
    <t>2020Nova ScotiaPersonal support workers</t>
  </si>
  <si>
    <t>2021Nova ScotiaPersonal support workers</t>
  </si>
  <si>
    <t>2022Nova ScotiaPersonal support workers</t>
  </si>
  <si>
    <t>2023Nova ScotiaPersonal support workers</t>
  </si>
  <si>
    <t>2015Nova ScotiaPhysician assistants, midwives and allied health professionals</t>
  </si>
  <si>
    <t>2016Nova ScotiaPhysician assistants, midwives and allied health professionals</t>
  </si>
  <si>
    <t>2017Nova ScotiaPhysician assistants, midwives and allied health professionals</t>
  </si>
  <si>
    <t>2018Nova ScotiaPhysician assistants, midwives and allied health professionals</t>
  </si>
  <si>
    <t>2019Nova ScotiaPhysician assistants, midwives and allied health professionals</t>
  </si>
  <si>
    <t>2020Nova ScotiaPhysician assistants, midwives and allied health professionals</t>
  </si>
  <si>
    <t>2022Nova ScotiaPhysician assistants, midwives and allied health professionals</t>
  </si>
  <si>
    <t>2023Nova ScotiaPhysician assistants, midwives and allied health professionals</t>
  </si>
  <si>
    <t>2015Nova ScotiaRegistered nurses, registered psychiatric nurses*, nursing coordinators and supervisors</t>
  </si>
  <si>
    <t>2016Nova ScotiaRegistered nurses, registered psychiatric nurses*, nursing coordinators and supervisors</t>
  </si>
  <si>
    <t>2017Nova ScotiaRegistered nurses, registered psychiatric nurses*, nursing coordinators and supervisors</t>
  </si>
  <si>
    <t>2018Nova ScotiaRegistered nurses, registered psychiatric nurses*, nursing coordinators and supervisors</t>
  </si>
  <si>
    <t>2019Nova ScotiaRegistered nurses, registered psychiatric nurses*, nursing coordinators and supervisors</t>
  </si>
  <si>
    <t>2020Nova ScotiaRegistered nurses, registered psychiatric nurses*, nursing coordinators and supervisors</t>
  </si>
  <si>
    <t>2021Nova ScotiaRegistered nurses, registered psychiatric nurses*, nursing coordinators and supervisors</t>
  </si>
  <si>
    <t>2022Nova ScotiaRegistered nurses, registered psychiatric nurses*, nursing coordinators and supervisors</t>
  </si>
  <si>
    <t>2023Nova ScotiaRegistered nurses, registered psychiatric nurses*, nursing coordinators and supervisors</t>
  </si>
  <si>
    <t>2015Nova ScotiaRegistered nurses and registered psychiatric nurses*</t>
  </si>
  <si>
    <t>2016Nova ScotiaRegistered nurses and registered psychiatric nurses*</t>
  </si>
  <si>
    <t>2017Nova ScotiaRegistered nurses and registered psychiatric nurses*</t>
  </si>
  <si>
    <t>2018Nova ScotiaRegistered nurses and registered psychiatric nurses*</t>
  </si>
  <si>
    <t>2019Nova ScotiaRegistered nurses and registered psychiatric nurses*</t>
  </si>
  <si>
    <t>2020Nova ScotiaRegistered nurses and registered psychiatric nurses*</t>
  </si>
  <si>
    <t>2021Nova ScotiaRegistered nurses and registered psychiatric nurses*</t>
  </si>
  <si>
    <t>2022Nova ScotiaRegistered nurses and registered psychiatric nurses*</t>
  </si>
  <si>
    <t>2023Nova ScotiaRegistered nurses and registered psychiatric nurses*</t>
  </si>
  <si>
    <t>2015NunavutHealth care, social work, personal support and mental health</t>
  </si>
  <si>
    <t>2016NunavutHealth care, social work, personal support and mental health</t>
  </si>
  <si>
    <t>2017NunavutHealth care, social work, personal support and mental health</t>
  </si>
  <si>
    <t>2018NunavutHealth care, social work, personal support and mental health</t>
  </si>
  <si>
    <t>2019NunavutHealth care, social work, personal support and mental health</t>
  </si>
  <si>
    <t>2020NunavutHealth care, social work, personal support and mental health</t>
  </si>
  <si>
    <t>2021NunavutHealth care, social work, personal support and mental health</t>
  </si>
  <si>
    <t>2022NunavutHealth care, social work, personal support and mental health</t>
  </si>
  <si>
    <t>2023NunavutHealth care, social work, personal support and mental health</t>
  </si>
  <si>
    <t>2015NunavutMental health workers</t>
  </si>
  <si>
    <t>2016NunavutMental health workers</t>
  </si>
  <si>
    <t>2017NunavutMental health workers</t>
  </si>
  <si>
    <t>2018NunavutMental health workers</t>
  </si>
  <si>
    <t>2019NunavutMental health workers</t>
  </si>
  <si>
    <t>2020NunavutMental health workers</t>
  </si>
  <si>
    <t>2021NunavutMental health workers</t>
  </si>
  <si>
    <t>2022NunavutMental health workers</t>
  </si>
  <si>
    <t>2023NunavutMental health workers</t>
  </si>
  <si>
    <t>2020NunavutNurse aides, orderlies and patient service associates</t>
  </si>
  <si>
    <t>2021NunavutNurse aides, orderlies and patient service associates</t>
  </si>
  <si>
    <t>2022NunavutNurse aides, orderlies and patient service associates</t>
  </si>
  <si>
    <t>2023NunavutNurse aides, orderlies and patient service associates</t>
  </si>
  <si>
    <t>2015NunavutPersonal support workers</t>
  </si>
  <si>
    <t>2020NunavutPersonal support workers</t>
  </si>
  <si>
    <t>2021NunavutPersonal support workers</t>
  </si>
  <si>
    <t>2022NunavutPersonal support workers</t>
  </si>
  <si>
    <t>2023NunavutPersonal support workers</t>
  </si>
  <si>
    <t>2021NunavutPhysician assistants, midwives and allied health professionals</t>
  </si>
  <si>
    <t>2021NunavutRegistered nurses, registered psychiatric nurses*, nursing coordinators and supervisors</t>
  </si>
  <si>
    <t>2022NunavutRegistered nurses, registered psychiatric nurses*, nursing coordinators and supervisors</t>
  </si>
  <si>
    <t>2023NunavutRegistered nurses, registered psychiatric nurses*, nursing coordinators and supervisors</t>
  </si>
  <si>
    <t>2021NunavutRegistered nurses and registered psychiatric nurses*</t>
  </si>
  <si>
    <t>2022NunavutRegistered nurses and registered psychiatric nurses*</t>
  </si>
  <si>
    <t>2023NunavutRegistered nurses and registered psychiatric nurses*</t>
  </si>
  <si>
    <t>2015OntarioHealth care, social work, personal support and mental health</t>
  </si>
  <si>
    <t>2016OntarioHealth care, social work, personal support and mental health</t>
  </si>
  <si>
    <t>2017OntarioHealth care, social work, personal support and mental health</t>
  </si>
  <si>
    <t>2018OntarioHealth care, social work, personal support and mental health</t>
  </si>
  <si>
    <t>2019OntarioHealth care, social work, personal support and mental health</t>
  </si>
  <si>
    <t>2020OntarioHealth care, social work, personal support and mental health</t>
  </si>
  <si>
    <t>2021OntarioHealth care, social work, personal support and mental health</t>
  </si>
  <si>
    <t>2022OntarioHealth care, social work, personal support and mental health</t>
  </si>
  <si>
    <t>2023OntarioHealth care, social work, personal support and mental health</t>
  </si>
  <si>
    <t>2015OntarioMental health workers</t>
  </si>
  <si>
    <t>2016OntarioMental health workers</t>
  </si>
  <si>
    <t>2017OntarioMental health workers</t>
  </si>
  <si>
    <t>2018OntarioMental health workers</t>
  </si>
  <si>
    <t>2019OntarioMental health workers</t>
  </si>
  <si>
    <t>2020OntarioMental health workers</t>
  </si>
  <si>
    <t>2021OntarioMental health workers</t>
  </si>
  <si>
    <t>2022OntarioMental health workers</t>
  </si>
  <si>
    <t>2023OntarioMental health workers</t>
  </si>
  <si>
    <t>2015OntarioNurse aides, orderlies and patient service associates</t>
  </si>
  <si>
    <t>2016OntarioNurse aides, orderlies and patient service associates</t>
  </si>
  <si>
    <t>2017OntarioNurse aides, orderlies and patient service associates</t>
  </si>
  <si>
    <t>2018OntarioNurse aides, orderlies and patient service associates</t>
  </si>
  <si>
    <t>2019OntarioNurse aides, orderlies and patient service associates</t>
  </si>
  <si>
    <t>2020OntarioNurse aides, orderlies and patient service associates</t>
  </si>
  <si>
    <t>2021OntarioNurse aides, orderlies and patient service associates</t>
  </si>
  <si>
    <t>2022OntarioNurse aides, orderlies and patient service associates</t>
  </si>
  <si>
    <t>2023OntarioNurse aides, orderlies and patient service associates</t>
  </si>
  <si>
    <t>2015OntarioNursing coordinators and supervisors</t>
  </si>
  <si>
    <t>2016OntarioNursing coordinators and supervisors</t>
  </si>
  <si>
    <t>2017OntarioNursing coordinators and supervisors</t>
  </si>
  <si>
    <t>2018OntarioNursing coordinators and supervisors</t>
  </si>
  <si>
    <t>2019OntarioNursing coordinators and supervisors</t>
  </si>
  <si>
    <t>2020OntarioNursing coordinators and supervisors</t>
  </si>
  <si>
    <t>2021OntarioNursing coordinators and supervisors</t>
  </si>
  <si>
    <t>2022OntarioNursing coordinators and supervisors</t>
  </si>
  <si>
    <t>2023OntarioNursing coordinators and supervisors</t>
  </si>
  <si>
    <t>2015OntarioPersonal support workers</t>
  </si>
  <si>
    <t>2016OntarioPersonal support workers</t>
  </si>
  <si>
    <t>2017OntarioPersonal support workers</t>
  </si>
  <si>
    <t>2018OntarioPersonal support workers</t>
  </si>
  <si>
    <t>2019OntarioPersonal support workers</t>
  </si>
  <si>
    <t>2020OntarioPersonal support workers</t>
  </si>
  <si>
    <t>2021OntarioPersonal support workers</t>
  </si>
  <si>
    <t>2022OntarioPersonal support workers</t>
  </si>
  <si>
    <t>2023OntarioPersonal support workers</t>
  </si>
  <si>
    <t>2015OntarioPhysician assistants, midwives and allied health professionals</t>
  </si>
  <si>
    <t>2016OntarioPhysician assistants, midwives and allied health professionals</t>
  </si>
  <si>
    <t>2017OntarioPhysician assistants, midwives and allied health professionals</t>
  </si>
  <si>
    <t>2018OntarioPhysician assistants, midwives and allied health professionals</t>
  </si>
  <si>
    <t>2019OntarioPhysician assistants, midwives and allied health professionals</t>
  </si>
  <si>
    <t>2020OntarioPhysician assistants, midwives and allied health professionals</t>
  </si>
  <si>
    <t>2021OntarioPhysician assistants, midwives and allied health professionals</t>
  </si>
  <si>
    <t>2022OntarioPhysician assistants, midwives and allied health professionals</t>
  </si>
  <si>
    <t>2023OntarioPhysician assistants, midwives and allied health professionals</t>
  </si>
  <si>
    <t>2015OntarioRegistered nurses, registered psychiatric nurses*, nursing coordinators and supervisors</t>
  </si>
  <si>
    <t>2016OntarioRegistered nurses, registered psychiatric nurses*, nursing coordinators and supervisors</t>
  </si>
  <si>
    <t>2017OntarioRegistered nurses, registered psychiatric nurses*, nursing coordinators and supervisors</t>
  </si>
  <si>
    <t>2018OntarioRegistered nurses, registered psychiatric nurses*, nursing coordinators and supervisors</t>
  </si>
  <si>
    <t>2019OntarioRegistered nurses, registered psychiatric nurses*, nursing coordinators and supervisors</t>
  </si>
  <si>
    <t>2020OntarioRegistered nurses, registered psychiatric nurses*, nursing coordinators and supervisors</t>
  </si>
  <si>
    <t>2021OntarioRegistered nurses, registered psychiatric nurses*, nursing coordinators and supervisors</t>
  </si>
  <si>
    <t>2022OntarioRegistered nurses, registered psychiatric nurses*, nursing coordinators and supervisors</t>
  </si>
  <si>
    <t>2023OntarioRegistered nurses, registered psychiatric nurses*, nursing coordinators and supervisors</t>
  </si>
  <si>
    <t>2015OntarioRegistered nurses and registered psychiatric nurses*</t>
  </si>
  <si>
    <t>2016OntarioRegistered nurses and registered psychiatric nurses*</t>
  </si>
  <si>
    <t>2017OntarioRegistered nurses and registered psychiatric nurses*</t>
  </si>
  <si>
    <t>2018OntarioRegistered nurses and registered psychiatric nurses*</t>
  </si>
  <si>
    <t>2019OntarioRegistered nurses and registered psychiatric nurses*</t>
  </si>
  <si>
    <t>2020OntarioRegistered nurses and registered psychiatric nurses*</t>
  </si>
  <si>
    <t>2021OntarioRegistered nurses and registered psychiatric nurses*</t>
  </si>
  <si>
    <t>2022OntarioRegistered nurses and registered psychiatric nurses*</t>
  </si>
  <si>
    <t>2023OntarioRegistered nurses and registered psychiatric nurses*</t>
  </si>
  <si>
    <t>2015Prince Edward IslandHealth care, social work, personal support and mental health</t>
  </si>
  <si>
    <t>2016Prince Edward IslandHealth care, social work, personal support and mental health</t>
  </si>
  <si>
    <t>2017Prince Edward IslandHealth care, social work, personal support and mental health</t>
  </si>
  <si>
    <t>2018Prince Edward IslandHealth care, social work, personal support and mental health</t>
  </si>
  <si>
    <t>2019Prince Edward IslandHealth care, social work, personal support and mental health</t>
  </si>
  <si>
    <t>2020Prince Edward IslandHealth care, social work, personal support and mental health</t>
  </si>
  <si>
    <t>2021Prince Edward IslandHealth care, social work, personal support and mental health</t>
  </si>
  <si>
    <t>2022Prince Edward IslandHealth care, social work, personal support and mental health</t>
  </si>
  <si>
    <t>2023Prince Edward IslandHealth care, social work, personal support and mental health</t>
  </si>
  <si>
    <t>2015Prince Edward IslandMental health workers</t>
  </si>
  <si>
    <t>2016Prince Edward IslandMental health workers</t>
  </si>
  <si>
    <t>2017Prince Edward IslandMental health workers</t>
  </si>
  <si>
    <t>2018Prince Edward IslandMental health workers</t>
  </si>
  <si>
    <t>2019Prince Edward IslandMental health workers</t>
  </si>
  <si>
    <t>2020Prince Edward IslandMental health workers</t>
  </si>
  <si>
    <t>2021Prince Edward IslandMental health workers</t>
  </si>
  <si>
    <t>2022Prince Edward IslandMental health workers</t>
  </si>
  <si>
    <t>2023Prince Edward IslandMental health workers</t>
  </si>
  <si>
    <t>2015Prince Edward IslandNurse aides, orderlies and patient service associates</t>
  </si>
  <si>
    <t>2016Prince Edward IslandNurse aides, orderlies and patient service associates</t>
  </si>
  <si>
    <t>2017Prince Edward IslandNurse aides, orderlies and patient service associates</t>
  </si>
  <si>
    <t>2018Prince Edward IslandNurse aides, orderlies and patient service associates</t>
  </si>
  <si>
    <t>2019Prince Edward IslandNurse aides, orderlies and patient service associates</t>
  </si>
  <si>
    <t>2020Prince Edward IslandNurse aides, orderlies and patient service associates</t>
  </si>
  <si>
    <t>2021Prince Edward IslandNurse aides, orderlies and patient service associates</t>
  </si>
  <si>
    <t>2022Prince Edward IslandNurse aides, orderlies and patient service associates</t>
  </si>
  <si>
    <t>2023Prince Edward IslandNurse aides, orderlies and patient service associates</t>
  </si>
  <si>
    <t>2016Prince Edward IslandNursing coordinators and supervisors</t>
  </si>
  <si>
    <t>2018Prince Edward IslandNursing coordinators and supervisors</t>
  </si>
  <si>
    <t>2020Prince Edward IslandNursing coordinators and supervisors</t>
  </si>
  <si>
    <t>2021Prince Edward IslandNursing coordinators and supervisors</t>
  </si>
  <si>
    <t>2023Prince Edward IslandNursing coordinators and supervisors</t>
  </si>
  <si>
    <t>2015Prince Edward IslandPersonal support workers</t>
  </si>
  <si>
    <t>2016Prince Edward IslandPersonal support workers</t>
  </si>
  <si>
    <t>2017Prince Edward IslandPersonal support workers</t>
  </si>
  <si>
    <t>2018Prince Edward IslandPersonal support workers</t>
  </si>
  <si>
    <t>2019Prince Edward IslandPersonal support workers</t>
  </si>
  <si>
    <t>2020Prince Edward IslandPersonal support workers</t>
  </si>
  <si>
    <t>2021Prince Edward IslandPersonal support workers</t>
  </si>
  <si>
    <t>2022Prince Edward IslandPersonal support workers</t>
  </si>
  <si>
    <t>2023Prince Edward IslandPersonal support workers</t>
  </si>
  <si>
    <t>2018Prince Edward IslandPhysician assistants, midwives and allied health professionals</t>
  </si>
  <si>
    <t>2022Prince Edward IslandPhysician assistants, midwives and allied health professionals</t>
  </si>
  <si>
    <t>2023Prince Edward IslandPhysician assistants, midwives and allied health professionals</t>
  </si>
  <si>
    <t>2015Prince Edward IslandRegistered nurses, registered psychiatric nurses*, nursing coordinators and supervisors</t>
  </si>
  <si>
    <t>2016Prince Edward IslandRegistered nurses, registered psychiatric nurses*, nursing coordinators and supervisors</t>
  </si>
  <si>
    <t>2017Prince Edward IslandRegistered nurses, registered psychiatric nurses*, nursing coordinators and supervisors</t>
  </si>
  <si>
    <t>2018Prince Edward IslandRegistered nurses, registered psychiatric nurses*, nursing coordinators and supervisors</t>
  </si>
  <si>
    <t>2019Prince Edward IslandRegistered nurses, registered psychiatric nurses*, nursing coordinators and supervisors</t>
  </si>
  <si>
    <t>2020Prince Edward IslandRegistered nurses, registered psychiatric nurses*, nursing coordinators and supervisors</t>
  </si>
  <si>
    <t>2021Prince Edward IslandRegistered nurses, registered psychiatric nurses*, nursing coordinators and supervisors</t>
  </si>
  <si>
    <t>2022Prince Edward IslandRegistered nurses, registered psychiatric nurses*, nursing coordinators and supervisors</t>
  </si>
  <si>
    <t>2023Prince Edward IslandRegistered nurses, registered psychiatric nurses*, nursing coordinators and supervisors</t>
  </si>
  <si>
    <t>2015Prince Edward IslandRegistered nurses and registered psychiatric nurses*</t>
  </si>
  <si>
    <t>2016Prince Edward IslandRegistered nurses and registered psychiatric nurses*</t>
  </si>
  <si>
    <t>2017Prince Edward IslandRegistered nurses and registered psychiatric nurses*</t>
  </si>
  <si>
    <t>2018Prince Edward IslandRegistered nurses and registered psychiatric nurses*</t>
  </si>
  <si>
    <t>2019Prince Edward IslandRegistered nurses and registered psychiatric nurses*</t>
  </si>
  <si>
    <t>2020Prince Edward IslandRegistered nurses and registered psychiatric nurses*</t>
  </si>
  <si>
    <t>2021Prince Edward IslandRegistered nurses and registered psychiatric nurses*</t>
  </si>
  <si>
    <t>2022Prince Edward IslandRegistered nurses and registered psychiatric nurses*</t>
  </si>
  <si>
    <t>2023Prince Edward IslandRegistered nurses and registered psychiatric nurses*</t>
  </si>
  <si>
    <t>2015QuebecHealth care, social work, personal support and mental health</t>
  </si>
  <si>
    <t>2016QuebecHealth care, social work, personal support and mental health</t>
  </si>
  <si>
    <t>2017QuebecHealth care, social work, personal support and mental health</t>
  </si>
  <si>
    <t>2018QuebecHealth care, social work, personal support and mental health</t>
  </si>
  <si>
    <t>2019QuebecHealth care, social work, personal support and mental health</t>
  </si>
  <si>
    <t>2020QuebecHealth care, social work, personal support and mental health</t>
  </si>
  <si>
    <t>2021QuebecHealth care, social work, personal support and mental health</t>
  </si>
  <si>
    <t>2022QuebecHealth care, social work, personal support and mental health</t>
  </si>
  <si>
    <t>2023QuebecHealth care, social work, personal support and mental health</t>
  </si>
  <si>
    <t>2015QuebecMental health workers</t>
  </si>
  <si>
    <t>2016QuebecMental health workers</t>
  </si>
  <si>
    <t>2017QuebecMental health workers</t>
  </si>
  <si>
    <t>2018QuebecMental health workers</t>
  </si>
  <si>
    <t>2019QuebecMental health workers</t>
  </si>
  <si>
    <t>2020QuebecMental health workers</t>
  </si>
  <si>
    <t>2021QuebecMental health workers</t>
  </si>
  <si>
    <t>2022QuebecMental health workers</t>
  </si>
  <si>
    <t>2023QuebecMental health workers</t>
  </si>
  <si>
    <t>2015QuebecNurse aides, orderlies and patient service associates</t>
  </si>
  <si>
    <t>2016QuebecNurse aides, orderlies and patient service associates</t>
  </si>
  <si>
    <t>2017QuebecNurse aides, orderlies and patient service associates</t>
  </si>
  <si>
    <t>2018QuebecNurse aides, orderlies and patient service associates</t>
  </si>
  <si>
    <t>2019QuebecNurse aides, orderlies and patient service associates</t>
  </si>
  <si>
    <t>2020QuebecNurse aides, orderlies and patient service associates</t>
  </si>
  <si>
    <t>2021QuebecNurse aides, orderlies and patient service associates</t>
  </si>
  <si>
    <t>2022QuebecNurse aides, orderlies and patient service associates</t>
  </si>
  <si>
    <t>2023QuebecNurse aides, orderlies and patient service associates</t>
  </si>
  <si>
    <t>2015QuebecNursing coordinators and supervisors</t>
  </si>
  <si>
    <t>2016QuebecNursing coordinators and supervisors</t>
  </si>
  <si>
    <t>2017QuebecNursing coordinators and supervisors</t>
  </si>
  <si>
    <t>2018QuebecNursing coordinators and supervisors</t>
  </si>
  <si>
    <t>2019QuebecNursing coordinators and supervisors</t>
  </si>
  <si>
    <t>2020QuebecNursing coordinators and supervisors</t>
  </si>
  <si>
    <t>2021QuebecNursing coordinators and supervisors</t>
  </si>
  <si>
    <t>2022QuebecNursing coordinators and supervisors</t>
  </si>
  <si>
    <t>2023QuebecNursing coordinators and supervisors</t>
  </si>
  <si>
    <t>2015QuebecPersonal support workers</t>
  </si>
  <si>
    <t>2016QuebecPersonal support workers</t>
  </si>
  <si>
    <t>2017QuebecPersonal support workers</t>
  </si>
  <si>
    <t>2018QuebecPersonal support workers</t>
  </si>
  <si>
    <t>2019QuebecPersonal support workers</t>
  </si>
  <si>
    <t>2020QuebecPersonal support workers</t>
  </si>
  <si>
    <t>2021QuebecPersonal support workers</t>
  </si>
  <si>
    <t>2022QuebecPersonal support workers</t>
  </si>
  <si>
    <t>2023QuebecPersonal support workers</t>
  </si>
  <si>
    <t>2015QuebecPhysician assistants, midwives and allied health professionals</t>
  </si>
  <si>
    <t>2016QuebecPhysician assistants, midwives and allied health professionals</t>
  </si>
  <si>
    <t>2017QuebecPhysician assistants, midwives and allied health professionals</t>
  </si>
  <si>
    <t>2018QuebecPhysician assistants, midwives and allied health professionals</t>
  </si>
  <si>
    <t>2019QuebecPhysician assistants, midwives and allied health professionals</t>
  </si>
  <si>
    <t>2020QuebecPhysician assistants, midwives and allied health professionals</t>
  </si>
  <si>
    <t>2021QuebecPhysician assistants, midwives and allied health professionals</t>
  </si>
  <si>
    <t>2022QuebecPhysician assistants, midwives and allied health professionals</t>
  </si>
  <si>
    <t>2023QuebecPhysician assistants, midwives and allied health professionals</t>
  </si>
  <si>
    <t>2015QuebecRegistered nurses, registered psychiatric nurses*, nursing coordinators and supervisors</t>
  </si>
  <si>
    <t>2016QuebecRegistered nurses, registered psychiatric nurses*, nursing coordinators and supervisors</t>
  </si>
  <si>
    <t>2017QuebecRegistered nurses, registered psychiatric nurses*, nursing coordinators and supervisors</t>
  </si>
  <si>
    <t>2018QuebecRegistered nurses, registered psychiatric nurses*, nursing coordinators and supervisors</t>
  </si>
  <si>
    <t>2019QuebecRegistered nurses, registered psychiatric nurses*, nursing coordinators and supervisors</t>
  </si>
  <si>
    <t>2020QuebecRegistered nurses, registered psychiatric nurses*, nursing coordinators and supervisors</t>
  </si>
  <si>
    <t>2021QuebecRegistered nurses, registered psychiatric nurses*, nursing coordinators and supervisors</t>
  </si>
  <si>
    <t>2022QuebecRegistered nurses, registered psychiatric nurses*, nursing coordinators and supervisors</t>
  </si>
  <si>
    <t>2023QuebecRegistered nurses, registered psychiatric nurses*, nursing coordinators and supervisors</t>
  </si>
  <si>
    <t>2015QuebecRegistered nurses and registered psychiatric nurses*</t>
  </si>
  <si>
    <t>2016QuebecRegistered nurses and registered psychiatric nurses*</t>
  </si>
  <si>
    <t>2017QuebecRegistered nurses and registered psychiatric nurses*</t>
  </si>
  <si>
    <t>2018QuebecRegistered nurses and registered psychiatric nurses*</t>
  </si>
  <si>
    <t>2019QuebecRegistered nurses and registered psychiatric nurses*</t>
  </si>
  <si>
    <t>2020QuebecRegistered nurses and registered psychiatric nurses*</t>
  </si>
  <si>
    <t>2021QuebecRegistered nurses and registered psychiatric nurses*</t>
  </si>
  <si>
    <t>2022QuebecRegistered nurses and registered psychiatric nurses*</t>
  </si>
  <si>
    <t>2023QuebecRegistered nurses and registered psychiatric nurses*</t>
  </si>
  <si>
    <t>2015SaskatchewanHealth care, social work, personal support and mental health</t>
  </si>
  <si>
    <t>2016SaskatchewanHealth care, social work, personal support and mental health</t>
  </si>
  <si>
    <t>2017SaskatchewanHealth care, social work, personal support and mental health</t>
  </si>
  <si>
    <t>2018SaskatchewanHealth care, social work, personal support and mental health</t>
  </si>
  <si>
    <t>2019SaskatchewanHealth care, social work, personal support and mental health</t>
  </si>
  <si>
    <t>2020SaskatchewanHealth care, social work, personal support and mental health</t>
  </si>
  <si>
    <t>2021SaskatchewanHealth care, social work, personal support and mental health</t>
  </si>
  <si>
    <t>2022SaskatchewanHealth care, social work, personal support and mental health</t>
  </si>
  <si>
    <t>2023SaskatchewanHealth care, social work, personal support and mental health</t>
  </si>
  <si>
    <t>2015SaskatchewanMental health workers</t>
  </si>
  <si>
    <t>2016SaskatchewanMental health workers</t>
  </si>
  <si>
    <t>2017SaskatchewanMental health workers</t>
  </si>
  <si>
    <t>2018SaskatchewanMental health workers</t>
  </si>
  <si>
    <t>2019SaskatchewanMental health workers</t>
  </si>
  <si>
    <t>2020SaskatchewanMental health workers</t>
  </si>
  <si>
    <t>2021SaskatchewanMental health workers</t>
  </si>
  <si>
    <t>2022SaskatchewanMental health workers</t>
  </si>
  <si>
    <t>2023SaskatchewanMental health workers</t>
  </si>
  <si>
    <t>2015SaskatchewanNurse aides, orderlies and patient service associates</t>
  </si>
  <si>
    <t>2016SaskatchewanNurse aides, orderlies and patient service associates</t>
  </si>
  <si>
    <t>2017SaskatchewanNurse aides, orderlies and patient service associates</t>
  </si>
  <si>
    <t>2018SaskatchewanNurse aides, orderlies and patient service associates</t>
  </si>
  <si>
    <t>2019SaskatchewanNurse aides, orderlies and patient service associates</t>
  </si>
  <si>
    <t>2020SaskatchewanNurse aides, orderlies and patient service associates</t>
  </si>
  <si>
    <t>2021SaskatchewanNurse aides, orderlies and patient service associates</t>
  </si>
  <si>
    <t>2022SaskatchewanNurse aides, orderlies and patient service associates</t>
  </si>
  <si>
    <t>2023SaskatchewanNurse aides, orderlies and patient service associates</t>
  </si>
  <si>
    <t>2015SaskatchewanNursing coordinators and supervisors</t>
  </si>
  <si>
    <t>2016SaskatchewanNursing coordinators and supervisors</t>
  </si>
  <si>
    <t>2017SaskatchewanNursing coordinators and supervisors</t>
  </si>
  <si>
    <t>2018SaskatchewanNursing coordinators and supervisors</t>
  </si>
  <si>
    <t>2019SaskatchewanNursing coordinators and supervisors</t>
  </si>
  <si>
    <t>2020SaskatchewanNursing coordinators and supervisors</t>
  </si>
  <si>
    <t>2021SaskatchewanNursing coordinators and supervisors</t>
  </si>
  <si>
    <t>2022SaskatchewanNursing coordinators and supervisors</t>
  </si>
  <si>
    <t>2023SaskatchewanNursing coordinators and supervisors</t>
  </si>
  <si>
    <t>2015SaskatchewanPersonal support workers</t>
  </si>
  <si>
    <t>2016SaskatchewanPersonal support workers</t>
  </si>
  <si>
    <t>2017SaskatchewanPersonal support workers</t>
  </si>
  <si>
    <t>2018SaskatchewanPersonal support workers</t>
  </si>
  <si>
    <t>2019SaskatchewanPersonal support workers</t>
  </si>
  <si>
    <t>2020SaskatchewanPersonal support workers</t>
  </si>
  <si>
    <t>2021SaskatchewanPersonal support workers</t>
  </si>
  <si>
    <t>2022SaskatchewanPersonal support workers</t>
  </si>
  <si>
    <t>2023SaskatchewanPersonal support workers</t>
  </si>
  <si>
    <t>2015SaskatchewanPhysician assistants, midwives and allied health professionals</t>
  </si>
  <si>
    <t>2016SaskatchewanPhysician assistants, midwives and allied health professionals</t>
  </si>
  <si>
    <t>2017SaskatchewanPhysician assistants, midwives and allied health professionals</t>
  </si>
  <si>
    <t>2018SaskatchewanPhysician assistants, midwives and allied health professionals</t>
  </si>
  <si>
    <t>2019SaskatchewanPhysician assistants, midwives and allied health professionals</t>
  </si>
  <si>
    <t>2020SaskatchewanPhysician assistants, midwives and allied health professionals</t>
  </si>
  <si>
    <t>2021SaskatchewanPhysician assistants, midwives and allied health professionals</t>
  </si>
  <si>
    <t>2022SaskatchewanPhysician assistants, midwives and allied health professionals</t>
  </si>
  <si>
    <t>2023SaskatchewanPhysician assistants, midwives and allied health professionals</t>
  </si>
  <si>
    <t>2015SaskatchewanRegistered nurses, registered psychiatric nurses*, nursing coordinators and supervisors</t>
  </si>
  <si>
    <t>2016SaskatchewanRegistered nurses, registered psychiatric nurses*, nursing coordinators and supervisors</t>
  </si>
  <si>
    <t>2017SaskatchewanRegistered nurses, registered psychiatric nurses*, nursing coordinators and supervisors</t>
  </si>
  <si>
    <t>2018SaskatchewanRegistered nurses, registered psychiatric nurses*, nursing coordinators and supervisors</t>
  </si>
  <si>
    <t>2019SaskatchewanRegistered nurses, registered psychiatric nurses*, nursing coordinators and supervisors</t>
  </si>
  <si>
    <t>2020SaskatchewanRegistered nurses, registered psychiatric nurses*, nursing coordinators and supervisors</t>
  </si>
  <si>
    <t>2021SaskatchewanRegistered nurses, registered psychiatric nurses*, nursing coordinators and supervisors</t>
  </si>
  <si>
    <t>2022SaskatchewanRegistered nurses, registered psychiatric nurses*, nursing coordinators and supervisors</t>
  </si>
  <si>
    <t>2023SaskatchewanRegistered nurses, registered psychiatric nurses*, nursing coordinators and supervisors</t>
  </si>
  <si>
    <t>2015SaskatchewanRegistered nurses and registered psychiatric nurses*</t>
  </si>
  <si>
    <t>2016SaskatchewanRegistered nurses and registered psychiatric nurses*</t>
  </si>
  <si>
    <t>2017SaskatchewanRegistered nurses and registered psychiatric nurses*</t>
  </si>
  <si>
    <t>2018SaskatchewanRegistered nurses and registered psychiatric nurses*</t>
  </si>
  <si>
    <t>2019SaskatchewanRegistered nurses and registered psychiatric nurses*</t>
  </si>
  <si>
    <t>2020SaskatchewanRegistered nurses and registered psychiatric nurses*</t>
  </si>
  <si>
    <t>2021SaskatchewanRegistered nurses and registered psychiatric nurses*</t>
  </si>
  <si>
    <t>2022SaskatchewanRegistered nurses and registered psychiatric nurses*</t>
  </si>
  <si>
    <t>2023SaskatchewanRegistered nurses and registered psychiatric nurses*</t>
  </si>
  <si>
    <t>2015YukonHealth care, social work, personal support and mental health</t>
  </si>
  <si>
    <t>2016YukonHealth care, social work, personal support and mental health</t>
  </si>
  <si>
    <t>2017YukonHealth care, social work, personal support and mental health</t>
  </si>
  <si>
    <t>2018YukonHealth care, social work, personal support and mental health</t>
  </si>
  <si>
    <t>2019YukonHealth care, social work, personal support and mental health</t>
  </si>
  <si>
    <t>2020YukonHealth care, social work, personal support and mental health</t>
  </si>
  <si>
    <t>2021YukonHealth care, social work, personal support and mental health</t>
  </si>
  <si>
    <t>2022YukonHealth care, social work, personal support and mental health</t>
  </si>
  <si>
    <t>2023YukonHealth care, social work, personal support and mental health</t>
  </si>
  <si>
    <t>2015YukonMental health workers</t>
  </si>
  <si>
    <t>2016YukonMental health workers</t>
  </si>
  <si>
    <t>2017YukonMental health workers</t>
  </si>
  <si>
    <t>2018YukonMental health workers</t>
  </si>
  <si>
    <t>2019YukonMental health workers</t>
  </si>
  <si>
    <t>2020YukonMental health workers</t>
  </si>
  <si>
    <t>2021YukonMental health workers</t>
  </si>
  <si>
    <t>2022YukonMental health workers</t>
  </si>
  <si>
    <t>2023YukonMental health workers</t>
  </si>
  <si>
    <t>2015YukonNurse aides, orderlies and patient service associates</t>
  </si>
  <si>
    <t>2016YukonNurse aides, orderlies and patient service associates</t>
  </si>
  <si>
    <t>2017YukonNurse aides, orderlies and patient service associates</t>
  </si>
  <si>
    <t>2018YukonNurse aides, orderlies and patient service associates</t>
  </si>
  <si>
    <t>2019YukonNurse aides, orderlies and patient service associates</t>
  </si>
  <si>
    <t>2021YukonNurse aides, orderlies and patient service associates</t>
  </si>
  <si>
    <t>2022YukonNurse aides, orderlies and patient service associates</t>
  </si>
  <si>
    <t>2023YukonNurse aides, orderlies and patient service associates</t>
  </si>
  <si>
    <t>2021YukonNursing coordinators and supervisors</t>
  </si>
  <si>
    <t>2022YukonNursing coordinators and supervisors</t>
  </si>
  <si>
    <t>2023YukonNursing coordinators and supervisors</t>
  </si>
  <si>
    <t>2015YukonPersonal support workers</t>
  </si>
  <si>
    <t>2016YukonPersonal support workers</t>
  </si>
  <si>
    <t>2017YukonPersonal support workers</t>
  </si>
  <si>
    <t>2018YukonPersonal support workers</t>
  </si>
  <si>
    <t>2019YukonPersonal support workers</t>
  </si>
  <si>
    <t>2020YukonPersonal support workers</t>
  </si>
  <si>
    <t>2021YukonPersonal support workers</t>
  </si>
  <si>
    <t>2022YukonPersonal support workers</t>
  </si>
  <si>
    <t>2023YukonPersonal support workers</t>
  </si>
  <si>
    <t>2019YukonPhysician assistants, midwives and allied health professionals</t>
  </si>
  <si>
    <t>2021YukonPhysician assistants, midwives and allied health professionals</t>
  </si>
  <si>
    <t>2015YukonRegistered nurses, registered psychiatric nurses*, nursing coordinators and supervisors</t>
  </si>
  <si>
    <t>2016YukonRegistered nurses, registered psychiatric nurses*, nursing coordinators and supervisors</t>
  </si>
  <si>
    <t>2017YukonRegistered nurses, registered psychiatric nurses*, nursing coordinators and supervisors</t>
  </si>
  <si>
    <t>2018YukonRegistered nurses, registered psychiatric nurses*, nursing coordinators and supervisors</t>
  </si>
  <si>
    <t>2019YukonRegistered nurses, registered psychiatric nurses*, nursing coordinators and supervisors</t>
  </si>
  <si>
    <t>2020YukonRegistered nurses, registered psychiatric nurses*, nursing coordinators and supervisors</t>
  </si>
  <si>
    <t>2021YukonRegistered nurses, registered psychiatric nurses*, nursing coordinators and supervisors</t>
  </si>
  <si>
    <t>2022YukonRegistered nurses, registered psychiatric nurses*, nursing coordinators and supervisors</t>
  </si>
  <si>
    <t>2023YukonRegistered nurses, registered psychiatric nurses*, nursing coordinators and supervisors</t>
  </si>
  <si>
    <t>2015YukonRegistered nurses and registered psychiatric nurses*</t>
  </si>
  <si>
    <t>2016YukonRegistered nurses and registered psychiatric nurses*</t>
  </si>
  <si>
    <t>2017YukonRegistered nurses and registered psychiatric nurses*</t>
  </si>
  <si>
    <t>2018YukonRegistered nurses and registered psychiatric nurses*</t>
  </si>
  <si>
    <t>2019YukonRegistered nurses and registered psychiatric nurses*</t>
  </si>
  <si>
    <t>2020YukonRegistered nurses and registered psychiatric nurses*</t>
  </si>
  <si>
    <t>2021YukonRegistered nurses and registered psychiatric nurses*</t>
  </si>
  <si>
    <t>2022YukonRegistered nurses and registered psychiatric nurses*</t>
  </si>
  <si>
    <t>2023YukonRegistered nurses and registered psychiatric nurses*</t>
  </si>
  <si>
    <r>
      <rPr>
        <b/>
        <u/>
        <sz val="20"/>
        <color rgb="FFFF0000"/>
        <rFont val="Arial"/>
        <family val="2"/>
      </rPr>
      <t>NOTE TO CLS</t>
    </r>
    <r>
      <rPr>
        <sz val="12"/>
        <color rgb="FFFF0000"/>
        <rFont val="Arial"/>
        <family val="2"/>
      </rPr>
      <t xml:space="preserve">
</t>
    </r>
    <r>
      <rPr>
        <sz val="14"/>
        <color rgb="FFFF0000"/>
        <rFont val="Arial"/>
        <family val="2"/>
      </rPr>
      <t xml:space="preserve">This tab contains all the drop-down list values. This tab will be </t>
    </r>
    <r>
      <rPr>
        <b/>
        <u/>
        <sz val="14"/>
        <color rgb="FFFF0000"/>
        <rFont val="Arial"/>
        <family val="2"/>
      </rPr>
      <t>hidden</t>
    </r>
    <r>
      <rPr>
        <sz val="14"/>
        <color rgb="FFFF0000"/>
        <rFont val="Arial"/>
        <family val="2"/>
      </rPr>
      <t xml:space="preserve"> from users. If copy edits are made it may cause malfunction in the data tabs. </t>
    </r>
    <r>
      <rPr>
        <b/>
        <u/>
        <sz val="14"/>
        <color rgb="FFFF0000"/>
        <rFont val="Arial"/>
        <family val="2"/>
      </rPr>
      <t>No</t>
    </r>
    <r>
      <rPr>
        <sz val="14"/>
        <color rgb="FFFF0000"/>
        <rFont val="Arial"/>
        <family val="2"/>
      </rPr>
      <t xml:space="preserve"> copy-edits or translation are required for this (i.e. December 2024) production cycle (we pulled existing translations from last year's product). </t>
    </r>
  </si>
  <si>
    <t>Place of work</t>
  </si>
  <si>
    <t>Filtered List</t>
  </si>
  <si>
    <t>NOC occupation</t>
  </si>
  <si>
    <t>Jurisdictions - profiles</t>
  </si>
  <si>
    <t>Professions - migration</t>
  </si>
  <si>
    <t>Vacancy jurisdictions</t>
  </si>
  <si>
    <t>Jurisdictions - supply/workforce</t>
  </si>
  <si>
    <t>Jurisdictions - inflow</t>
  </si>
  <si>
    <t>Jurisdictions - migration(place of grad)</t>
  </si>
  <si>
    <t>Jurisdictions - staffing</t>
  </si>
  <si>
    <t>Professions - direct care</t>
  </si>
  <si>
    <t>P/T profile Selection:</t>
  </si>
  <si>
    <t>SUPPLY</t>
  </si>
  <si>
    <t>supply count 1</t>
  </si>
  <si>
    <t>supply count 2</t>
  </si>
  <si>
    <t>supply count 3</t>
  </si>
  <si>
    <t>supply pct 1</t>
  </si>
  <si>
    <t>supply pct 2</t>
  </si>
  <si>
    <t>supply pct 3</t>
  </si>
  <si>
    <t>WORKFORCE</t>
  </si>
  <si>
    <t>wf count 1</t>
  </si>
  <si>
    <t>wf count 2</t>
  </si>
  <si>
    <t>wf pct 1</t>
  </si>
  <si>
    <t>wf pct 2</t>
  </si>
  <si>
    <t>wf pct 3</t>
  </si>
  <si>
    <t>DIRECT CARE</t>
  </si>
  <si>
    <t>dc count 1</t>
  </si>
  <si>
    <t>dc pct 1</t>
  </si>
  <si>
    <t>dc ratio 1</t>
  </si>
  <si>
    <t>dc ratio 2</t>
  </si>
  <si>
    <t>Professional occupations in nursing (registered nurses and registered psychiatric nurses),* average number of vacancies in Canada</t>
  </si>
  <si>
    <t>Professional occupations in nursing (registered nurses and registered psychiatric nurses),* percentage change from previous year in average number of vacancies in Canada</t>
  </si>
  <si>
    <t>Professional occupations in nursing (registered nurses and registered psychiatric nurses),* vacancies as a percentage of total vacancies for health care occupations,† Canada</t>
  </si>
  <si>
    <t>NEW GRADUATE MIGRATIONS</t>
  </si>
  <si>
    <t>VACANCY METRICS</t>
  </si>
  <si>
    <t>Health Workforce in Canada, 2023 — Quick Stats (Updated June 2025)</t>
  </si>
  <si>
    <r>
      <t xml:space="preserve">Canadian Institute for Health Information. </t>
    </r>
    <r>
      <rPr>
        <i/>
        <sz val="11"/>
        <rFont val="Arial"/>
        <family val="2"/>
      </rPr>
      <t>Health Workforce in Canada, 2023 — Quick Stats (Updated June 2025)</t>
    </r>
    <r>
      <rPr>
        <sz val="11"/>
        <rFont val="Arial"/>
        <family val="2"/>
      </rPr>
      <t>. Ottawa, ON: CIHI; June 2025.</t>
    </r>
  </si>
  <si>
    <t xml:space="preserve">Calculated FTEs include purchased hours reported by provinces and territories, which can impact the FTE calculation. </t>
  </si>
  <si>
    <r>
      <t xml:space="preserve">Ontario: Most purchased hours are reported under Worked Hours </t>
    </r>
    <r>
      <rPr>
        <sz val="9"/>
        <rFont val="Calibri"/>
        <family val="2"/>
      </rPr>
      <t>—</t>
    </r>
    <r>
      <rPr>
        <sz val="9"/>
        <rFont val="Arial"/>
        <family val="2"/>
      </rPr>
      <t xml:space="preserve"> Regular. As such, overtime hours as a percentage of worked hours may be understated due to the denominator being overstated when compared with other jurisdictions.</t>
    </r>
  </si>
  <si>
    <t>Yukon: Purchased hours were not reported for 2023–2024. As such, calculated FTEs may be impacted for that year.</t>
  </si>
  <si>
    <t>Data is available for all provinces and territories except Quebec, Saskatchewan (for 2022–2023 and 2023–2024) and Nunavut.</t>
  </si>
  <si>
    <r>
      <rPr>
        <b/>
        <sz val="11"/>
        <rFont val="Arial"/>
        <family val="2"/>
      </rPr>
      <t xml:space="preserve">Research, Education and Other Services: </t>
    </r>
    <r>
      <rPr>
        <sz val="11"/>
        <rFont val="Arial"/>
        <family val="2"/>
      </rPr>
      <t>The functional centre framework section pertaining to formally organized research, the provision of in-service education programs to the health service organization's personnel, as well as formal education programs to undergraduate and post-graduate technical, professional and medical students/trainees, and those items of revenue or expense for which allocation to specific services, service recipients or programs is inappropriate or impractical or both, for reasons relating to the source of revenue or nature of the expense or the availability of data or the utility of the information, which would be obtained. Includes MIS functional centres 71 7, 71 8 and 71 9 and accounting centre framework 81 9.</t>
    </r>
  </si>
  <si>
    <t>FALSE</t>
  </si>
  <si>
    <t>Suppress</t>
  </si>
  <si>
    <t>Prince Edward Island: Data is under review. Purchased hours were not reported; as such, calculated FTEs may be impacted.</t>
  </si>
  <si>
    <r>
      <t xml:space="preserve">The data in the tab </t>
    </r>
    <r>
      <rPr>
        <b/>
        <sz val="11"/>
        <rFont val="Arial"/>
        <family val="2"/>
      </rPr>
      <t>Hospital Staffing indicators</t>
    </r>
    <r>
      <rPr>
        <sz val="11"/>
        <rFont val="Arial"/>
        <family val="2"/>
      </rPr>
      <t xml:space="preserve"> reflects hospital activity as reported to the CMDB by ministries and departments of health. Results may change as a result of data resubmissions at later dates. Data from the CMDB is current as of April 24, 2025.</t>
    </r>
  </si>
  <si>
    <t>Northwest Territories: Regular hours may be under-reported in years prior to 2023–2024. As such, calculated FTEs may be understated.</t>
  </si>
  <si>
    <r>
      <t>This tab provides data on selected Hospital Staffing indicators by hospital service area and province/territory. The figures and table will populate information based on your selections. Select the province/territory in cell A6. There are 7 tables on this tab. The first table begins at cell A11 and ends at cell H16. The second table begins at cell A18 and ends at cell H23. The third table begins at cell A25 and ends at cell H30. The fourth table begins at cell A32 and ends at cell H37. The fifth table begins at cell A39 and ends at cell H44. The sixth table begins at cell A46 and ends at cell H51. The last table begins at cell A53 and ends at cell H58. The notes and sources begin in cell A59 and end in cell A77. There are 6 figures in cells A8 and A9</t>
    </r>
    <r>
      <rPr>
        <b/>
        <sz val="11"/>
        <rFont val="Arial"/>
        <family val="2"/>
      </rPr>
      <t xml:space="preserve">. </t>
    </r>
    <r>
      <rPr>
        <sz val="11"/>
        <rFont val="Arial"/>
        <family val="2"/>
      </rPr>
      <t>A link back to the Table of contents is in cell A2 and A78.</t>
    </r>
  </si>
  <si>
    <r>
      <rPr>
        <b/>
        <sz val="11"/>
        <rFont val="Arial"/>
        <family val="2"/>
      </rPr>
      <t>Instructions:</t>
    </r>
    <r>
      <rPr>
        <sz val="11"/>
        <rFont val="Arial"/>
        <family val="2"/>
      </rPr>
      <t xml:space="preserve"> Select a jurisdiction from the drop-down list in cell A6.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</si>
</sst>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
    <numFmt numFmtId="169" formatCode="0.0"/>
    <numFmt numFmtId="170" formatCode="#,###"/>
    <numFmt numFmtId="171" formatCode="_(* #,##0_);_(* \(#,##0\);_(* &quot;-&quot;??_);_(@_)"/>
    <numFmt numFmtId="172" formatCode="_(&quot;$&quot;* #,##0.0_);_(&quot;$&quot;* \(#,##0.0\);_(&quot;$&quot;* &quot;-&quot;??_);_(@_)"/>
  </numFmts>
  <fonts count="119" x14ac:knownFonts="1">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theme="1"/>
      <name val="Arial"/>
      <family val="2"/>
    </font>
    <font>
      <b/>
      <sz val="11"/>
      <color theme="0"/>
      <name val="Arial"/>
      <family val="2"/>
    </font>
    <font>
      <b/>
      <sz val="11"/>
      <color theme="1"/>
      <name val="Arial"/>
      <family val="2"/>
    </font>
    <font>
      <sz val="11"/>
      <name val="Arial"/>
      <family val="2"/>
    </font>
    <font>
      <sz val="11"/>
      <name val="Calibri"/>
      <family val="2"/>
      <scheme val="minor"/>
    </font>
    <font>
      <u/>
      <sz val="11"/>
      <color rgb="FF0070C0"/>
      <name val="Arial"/>
      <family val="2"/>
    </font>
    <font>
      <sz val="10"/>
      <name val="Arial"/>
      <family val="2"/>
    </font>
    <font>
      <sz val="12"/>
      <name val="Arial"/>
      <family val="2"/>
    </font>
    <font>
      <sz val="11"/>
      <name val="Calibri"/>
      <family val="2"/>
    </font>
    <font>
      <sz val="9"/>
      <name val="Arial"/>
      <family val="2"/>
    </font>
    <font>
      <sz val="12"/>
      <color theme="1"/>
      <name val="Arial"/>
      <family val="2"/>
    </font>
    <font>
      <i/>
      <sz val="11"/>
      <name val="Arial"/>
      <family val="2"/>
    </font>
    <font>
      <sz val="30"/>
      <name val="Calibri"/>
      <family val="2"/>
    </font>
    <font>
      <sz val="24"/>
      <name val="Calibri"/>
      <family val="2"/>
    </font>
    <font>
      <sz val="11"/>
      <color rgb="FF000000"/>
      <name val="Arial"/>
      <family val="2"/>
    </font>
    <font>
      <sz val="12"/>
      <color theme="1"/>
      <name val="Calibri"/>
      <family val="2"/>
      <scheme val="minor"/>
    </font>
    <font>
      <sz val="18"/>
      <color theme="1"/>
      <name val="Arial"/>
      <family val="2"/>
    </font>
    <font>
      <sz val="12"/>
      <name val="Calibri"/>
      <family val="2"/>
      <scheme val="minor"/>
    </font>
    <font>
      <b/>
      <sz val="12"/>
      <color theme="1"/>
      <name val="Arial"/>
      <family val="2"/>
    </font>
    <font>
      <u/>
      <sz val="11"/>
      <color theme="10"/>
      <name val="Arial"/>
      <family val="2"/>
    </font>
    <font>
      <sz val="12"/>
      <color theme="0"/>
      <name val="Calibri"/>
      <family val="2"/>
      <scheme val="minor"/>
    </font>
    <font>
      <b/>
      <sz val="11"/>
      <color rgb="FF000000"/>
      <name val="Arial"/>
      <family val="2"/>
    </font>
    <font>
      <sz val="10"/>
      <color theme="1"/>
      <name val="Calibri"/>
      <family val="2"/>
      <scheme val="minor"/>
    </font>
    <font>
      <sz val="10"/>
      <color theme="1"/>
      <name val="Arial"/>
      <family val="2"/>
    </font>
    <font>
      <sz val="10"/>
      <name val="Calibri"/>
      <family val="2"/>
      <scheme val="minor"/>
    </font>
    <font>
      <b/>
      <sz val="11"/>
      <name val="Arial"/>
      <family val="2"/>
    </font>
    <font>
      <sz val="24"/>
      <name val="Calibri"/>
      <family val="2"/>
      <scheme val="minor"/>
    </font>
    <font>
      <sz val="11"/>
      <color theme="0"/>
      <name val="Arial"/>
      <family val="2"/>
    </font>
    <font>
      <sz val="9"/>
      <color theme="1"/>
      <name val="Arial"/>
      <family val="2"/>
    </font>
    <font>
      <sz val="9"/>
      <color theme="1"/>
      <name val="Calibri"/>
      <family val="2"/>
      <scheme val="minor"/>
    </font>
    <font>
      <u/>
      <sz val="9"/>
      <color rgb="FF0070C0"/>
      <name val="Arial"/>
      <family val="2"/>
    </font>
    <font>
      <b/>
      <sz val="15"/>
      <name val="Calibri"/>
      <family val="2"/>
    </font>
    <font>
      <sz val="24"/>
      <color theme="1"/>
      <name val="Calibri"/>
      <family val="2"/>
      <scheme val="minor"/>
    </font>
    <font>
      <b/>
      <sz val="12"/>
      <color theme="0"/>
      <name val="Calibri"/>
      <family val="2"/>
      <scheme val="minor"/>
    </font>
    <font>
      <sz val="24"/>
      <color theme="1"/>
      <name val="Calibri"/>
      <family val="2"/>
    </font>
    <font>
      <sz val="11"/>
      <color rgb="FFFF0000"/>
      <name val="Arial"/>
      <family val="2"/>
    </font>
    <font>
      <sz val="11"/>
      <color rgb="FF0070C0"/>
      <name val="Arial"/>
      <family val="2"/>
    </font>
    <font>
      <b/>
      <sz val="11"/>
      <color rgb="FFFF0000"/>
      <name val="Arial"/>
      <family val="2"/>
    </font>
    <font>
      <sz val="11"/>
      <color theme="0" tint="-0.249977111117893"/>
      <name val="Arial"/>
      <family val="2"/>
    </font>
    <font>
      <u/>
      <sz val="11"/>
      <color rgb="FF852062"/>
      <name val="Arial"/>
      <family val="2"/>
    </font>
    <font>
      <b/>
      <sz val="18"/>
      <name val="Calibri"/>
      <family val="2"/>
    </font>
    <font>
      <strike/>
      <sz val="11"/>
      <name val="Arial"/>
      <family val="2"/>
    </font>
    <font>
      <b/>
      <sz val="12"/>
      <name val="Arial"/>
      <family val="2"/>
    </font>
    <font>
      <sz val="9"/>
      <name val="Calibri"/>
      <family val="2"/>
      <scheme val="minor"/>
    </font>
    <font>
      <sz val="12"/>
      <color rgb="FFFF0000"/>
      <name val="Calibri"/>
      <family val="2"/>
      <scheme val="minor"/>
    </font>
    <font>
      <sz val="11"/>
      <color rgb="FF00B0F0"/>
      <name val="Arial"/>
      <family val="2"/>
    </font>
    <font>
      <sz val="9"/>
      <color rgb="FFFF0000"/>
      <name val="Arial"/>
      <family val="2"/>
    </font>
    <font>
      <sz val="20"/>
      <color rgb="FFFF0000"/>
      <name val="Arial"/>
      <family val="2"/>
    </font>
    <font>
      <sz val="22"/>
      <color rgb="FFFF0000"/>
      <name val="Arial"/>
      <family val="2"/>
    </font>
    <font>
      <sz val="30"/>
      <name val="Calibri"/>
      <family val="2"/>
      <scheme val="minor"/>
    </font>
    <font>
      <u/>
      <sz val="11"/>
      <name val="Arial"/>
      <family val="2"/>
    </font>
    <font>
      <sz val="12"/>
      <color rgb="FFFF0000"/>
      <name val="Arial"/>
      <family val="2"/>
    </font>
    <font>
      <sz val="12"/>
      <color theme="9" tint="-0.499984740745262"/>
      <name val="Arial"/>
      <family val="2"/>
    </font>
    <font>
      <b/>
      <sz val="11"/>
      <color theme="9" tint="-0.499984740745262"/>
      <name val="Arial"/>
      <family val="2"/>
    </font>
    <font>
      <b/>
      <sz val="12"/>
      <color theme="9" tint="-0.499984740745262"/>
      <name val="Arial"/>
      <family val="2"/>
    </font>
    <font>
      <u/>
      <sz val="11"/>
      <color rgb="FF4B91D1"/>
      <name val="Arial"/>
      <family val="2"/>
    </font>
    <font>
      <i/>
      <sz val="11"/>
      <color theme="1"/>
      <name val="Arial"/>
      <family val="2"/>
    </font>
    <font>
      <sz val="6"/>
      <name val="Arial"/>
      <family val="2"/>
    </font>
    <font>
      <b/>
      <sz val="13"/>
      <color theme="0"/>
      <name val="Calibri"/>
      <family val="2"/>
      <scheme val="minor"/>
    </font>
    <font>
      <sz val="12.1"/>
      <name val="Arial"/>
      <family val="2"/>
    </font>
    <font>
      <sz val="1"/>
      <name val="Arial"/>
      <family val="2"/>
    </font>
    <font>
      <sz val="30"/>
      <color theme="1"/>
      <name val="Calibri"/>
      <family val="2"/>
    </font>
    <font>
      <sz val="10"/>
      <name val="Univers"/>
      <family val="2"/>
    </font>
    <font>
      <b/>
      <sz val="10"/>
      <name val="Univers"/>
      <family val="2"/>
    </font>
    <font>
      <sz val="9"/>
      <color rgb="FFFF0000"/>
      <name val="Calibri"/>
      <family val="2"/>
      <scheme val="minor"/>
    </font>
    <font>
      <b/>
      <i/>
      <sz val="11"/>
      <name val="Arial"/>
      <family val="2"/>
    </font>
    <font>
      <sz val="12"/>
      <color rgb="FF365254"/>
      <name val="Arial"/>
      <family val="2"/>
    </font>
    <font>
      <b/>
      <sz val="11"/>
      <color theme="1" tint="0.34998626667073579"/>
      <name val="Arial"/>
      <family val="2"/>
    </font>
    <font>
      <b/>
      <u/>
      <sz val="14"/>
      <color rgb="FFFF0000"/>
      <name val="Arial"/>
      <family val="2"/>
    </font>
    <font>
      <b/>
      <u/>
      <sz val="20"/>
      <color rgb="FFFF0000"/>
      <name val="Arial"/>
      <family val="2"/>
    </font>
    <font>
      <sz val="14"/>
      <color rgb="FFFF0000"/>
      <name val="Arial"/>
      <family val="2"/>
    </font>
    <font>
      <b/>
      <sz val="14"/>
      <color theme="1"/>
      <name val="Arial"/>
      <family val="2"/>
    </font>
    <font>
      <b/>
      <sz val="9"/>
      <name val="Arial"/>
      <family val="2"/>
    </font>
    <font>
      <u/>
      <sz val="9"/>
      <name val="Arial"/>
      <family val="2"/>
    </font>
    <font>
      <b/>
      <i/>
      <sz val="9"/>
      <name val="Arial"/>
      <family val="2"/>
    </font>
    <font>
      <i/>
      <sz val="9"/>
      <name val="Arial"/>
      <family val="2"/>
    </font>
    <font>
      <i/>
      <sz val="9"/>
      <color theme="1"/>
      <name val="Arial"/>
      <family val="2"/>
    </font>
    <font>
      <vertAlign val="superscript"/>
      <sz val="9"/>
      <name val="Arial"/>
      <family val="2"/>
    </font>
    <font>
      <b/>
      <sz val="9"/>
      <color theme="1"/>
      <name val="Arial"/>
      <family val="2"/>
    </font>
    <font>
      <b/>
      <i/>
      <sz val="9"/>
      <color theme="1"/>
      <name val="Arial"/>
      <family val="2"/>
    </font>
    <font>
      <strike/>
      <sz val="10"/>
      <color theme="1"/>
      <name val="Calibri"/>
      <family val="2"/>
      <scheme val="minor"/>
    </font>
    <font>
      <strike/>
      <sz val="9"/>
      <color theme="1"/>
      <name val="Calibri"/>
      <family val="2"/>
      <scheme val="minor"/>
    </font>
    <font>
      <strike/>
      <sz val="11"/>
      <color theme="1"/>
      <name val="Arial"/>
      <family val="2"/>
    </font>
    <font>
      <i/>
      <sz val="10"/>
      <color theme="1"/>
      <name val="Arial"/>
      <family val="2"/>
    </font>
    <font>
      <sz val="9"/>
      <color theme="0"/>
      <name val="Arial"/>
      <family val="2"/>
    </font>
    <font>
      <sz val="9"/>
      <name val="Calibri"/>
      <family val="2"/>
    </font>
    <font>
      <u/>
      <sz val="11"/>
      <color theme="1"/>
      <name val="Arial"/>
      <family val="2"/>
    </font>
    <font>
      <b/>
      <sz val="11"/>
      <name val="Calibri"/>
      <family val="2"/>
    </font>
    <font>
      <sz val="9"/>
      <color rgb="FF000000"/>
      <name val="Arial"/>
      <family val="2"/>
    </font>
    <font>
      <sz val="9"/>
      <color rgb="FF000000"/>
      <name val="Calibri"/>
      <family val="2"/>
    </font>
    <font>
      <sz val="9"/>
      <color rgb="FF000000"/>
      <name val="Arial"/>
      <family val="2"/>
    </font>
    <font>
      <b/>
      <sz val="12"/>
      <color rgb="FFFF0000"/>
      <name val="Arial"/>
      <family val="2"/>
    </font>
    <font>
      <sz val="9"/>
      <name val="Univers"/>
      <family val="2"/>
    </font>
    <font>
      <b/>
      <sz val="9"/>
      <name val="Univers"/>
      <family val="2"/>
    </font>
    <font>
      <b/>
      <sz val="11"/>
      <color rgb="FFFFFF00"/>
      <name val="Arial"/>
      <family val="2"/>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8595B"/>
        <bgColor indexed="64"/>
      </patternFill>
    </fill>
    <fill>
      <patternFill patternType="solid">
        <fgColor rgb="FFFFFF00"/>
        <bgColor indexed="64"/>
      </patternFill>
    </fill>
    <fill>
      <patternFill patternType="solid">
        <fgColor theme="0"/>
        <bgColor indexed="64"/>
      </patternFill>
    </fill>
    <fill>
      <patternFill patternType="solid">
        <fgColor theme="1" tint="0.34998626667073579"/>
        <bgColor indexed="64"/>
      </patternFill>
    </fill>
    <fill>
      <patternFill patternType="solid">
        <fgColor theme="8" tint="0.79998168889431442"/>
        <bgColor indexed="64"/>
      </patternFill>
    </fill>
    <fill>
      <patternFill patternType="solid">
        <fgColor rgb="FFA7A9AC"/>
        <bgColor indexed="64"/>
      </patternFill>
    </fill>
    <fill>
      <patternFill patternType="solid">
        <fgColor rgb="FFEBF5F3"/>
        <bgColor indexed="64"/>
      </patternFill>
    </fill>
    <fill>
      <patternFill patternType="solid">
        <fgColor rgb="FF177784"/>
        <bgColor indexed="64"/>
      </patternFill>
    </fill>
    <fill>
      <patternFill patternType="solid">
        <fgColor theme="4" tint="0.59999389629810485"/>
        <bgColor indexed="64"/>
      </patternFill>
    </fill>
    <fill>
      <patternFill patternType="solid">
        <fgColor rgb="FF33BDB7"/>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6" tint="-0.249977111117893"/>
        <bgColor indexed="64"/>
      </patternFill>
    </fill>
    <fill>
      <patternFill patternType="solid">
        <fgColor rgb="FF00B050"/>
        <bgColor indexed="64"/>
      </patternFill>
    </fill>
    <fill>
      <patternFill patternType="solid">
        <fgColor rgb="FF00A199"/>
        <bgColor indexed="64"/>
      </patternFill>
    </fill>
    <fill>
      <patternFill patternType="solid">
        <fgColor rgb="FFE2F2EE"/>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bgColor indexed="64"/>
      </patternFill>
    </fill>
    <fill>
      <patternFill patternType="solid">
        <fgColor theme="5" tint="0.39997558519241921"/>
        <bgColor indexed="64"/>
      </patternFill>
    </fill>
    <fill>
      <patternFill patternType="solid">
        <fgColor rgb="FFFFFFFF"/>
        <bgColor rgb="FF000000"/>
      </patternFill>
    </fill>
    <fill>
      <patternFill patternType="solid">
        <fgColor theme="0"/>
        <bgColor rgb="FF000000"/>
      </patternFill>
    </fill>
    <fill>
      <patternFill patternType="solid">
        <fgColor rgb="FFEBEBEB"/>
        <bgColor indexed="64"/>
      </patternFill>
    </fill>
    <fill>
      <patternFill patternType="solid">
        <fgColor rgb="FFFF99FF"/>
        <bgColor indexed="64"/>
      </patternFill>
    </fill>
    <fill>
      <patternFill patternType="solid">
        <fgColor theme="1"/>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theme="0"/>
      </right>
      <top style="thin">
        <color auto="1"/>
      </top>
      <bottom style="thin">
        <color auto="1"/>
      </bottom>
      <diagonal/>
    </border>
    <border>
      <left style="thin">
        <color theme="0"/>
      </left>
      <right style="thin">
        <color theme="0"/>
      </right>
      <top style="thin">
        <color theme="1"/>
      </top>
      <bottom style="thin">
        <color theme="1"/>
      </bottom>
      <diagonal/>
    </border>
    <border>
      <left style="thin">
        <color theme="0"/>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indexed="64"/>
      </right>
      <top style="thin">
        <color indexed="64"/>
      </top>
      <bottom style="thin">
        <color indexed="64"/>
      </bottom>
      <diagonal/>
    </border>
    <border>
      <left/>
      <right style="thin">
        <color theme="0"/>
      </right>
      <top style="thin">
        <color theme="1"/>
      </top>
      <bottom style="thin">
        <color theme="1"/>
      </bottom>
      <diagonal/>
    </border>
    <border>
      <left style="thin">
        <color indexed="64"/>
      </left>
      <right/>
      <top/>
      <bottom/>
      <diagonal/>
    </border>
    <border>
      <left style="thin">
        <color theme="0"/>
      </left>
      <right/>
      <top style="thin">
        <color indexed="64"/>
      </top>
      <bottom style="thin">
        <color indexed="64"/>
      </bottom>
      <diagonal/>
    </border>
    <border>
      <left/>
      <right style="thin">
        <color theme="1"/>
      </right>
      <top style="thin">
        <color theme="1"/>
      </top>
      <bottom/>
      <diagonal/>
    </border>
    <border>
      <left/>
      <right style="thin">
        <color theme="1"/>
      </right>
      <top/>
      <bottom style="thin">
        <color theme="1"/>
      </bottom>
      <diagonal/>
    </border>
    <border>
      <left/>
      <right style="thin">
        <color theme="1"/>
      </right>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bottom style="thin">
        <color rgb="FF000000"/>
      </bottom>
      <diagonal/>
    </border>
    <border>
      <left/>
      <right style="thin">
        <color theme="1"/>
      </right>
      <top/>
      <bottom style="thin">
        <color rgb="FF000000"/>
      </bottom>
      <diagonal/>
    </border>
    <border>
      <left style="thin">
        <color theme="1"/>
      </left>
      <right style="thin">
        <color theme="1"/>
      </right>
      <top style="thin">
        <color theme="1"/>
      </top>
      <bottom style="thin">
        <color rgb="FF000000"/>
      </bottom>
      <diagonal/>
    </border>
    <border>
      <left/>
      <right/>
      <top style="thin">
        <color indexed="64"/>
      </top>
      <bottom/>
      <diagonal/>
    </border>
    <border>
      <left style="thin">
        <color indexed="64"/>
      </left>
      <right/>
      <top style="thin">
        <color indexed="64"/>
      </top>
      <bottom/>
      <diagonal/>
    </border>
    <border>
      <left style="thin">
        <color theme="0"/>
      </left>
      <right style="thin">
        <color theme="0"/>
      </right>
      <top style="thin">
        <color theme="1"/>
      </top>
      <bottom/>
      <diagonal/>
    </border>
    <border>
      <left style="thin">
        <color theme="0"/>
      </left>
      <right/>
      <top style="thin">
        <color theme="1"/>
      </top>
      <bottom/>
      <diagonal/>
    </border>
    <border>
      <left/>
      <right style="thin">
        <color theme="0"/>
      </right>
      <top style="thin">
        <color rgb="FF000000"/>
      </top>
      <bottom style="thin">
        <color theme="1"/>
      </bottom>
      <diagonal/>
    </border>
    <border>
      <left style="thin">
        <color theme="0"/>
      </left>
      <right style="thin">
        <color theme="0"/>
      </right>
      <top style="thin">
        <color rgb="FF000000"/>
      </top>
      <bottom style="thin">
        <color theme="1"/>
      </bottom>
      <diagonal/>
    </border>
    <border>
      <left style="thin">
        <color theme="0"/>
      </left>
      <right/>
      <top style="thin">
        <color rgb="FF000000"/>
      </top>
      <bottom style="thin">
        <color theme="1"/>
      </bottom>
      <diagonal/>
    </border>
    <border>
      <left style="thin">
        <color theme="1"/>
      </left>
      <right/>
      <top style="thin">
        <color theme="1"/>
      </top>
      <bottom style="thin">
        <color rgb="FF000000"/>
      </bottom>
      <diagonal/>
    </border>
    <border>
      <left style="thin">
        <color auto="1"/>
      </left>
      <right style="thin">
        <color auto="1"/>
      </right>
      <top style="thin">
        <color auto="1"/>
      </top>
      <bottom style="thin">
        <color auto="1"/>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medium">
        <color theme="0"/>
      </right>
      <top/>
      <bottom/>
      <diagonal/>
    </border>
    <border>
      <left style="medium">
        <color theme="0"/>
      </left>
      <right style="medium">
        <color theme="0"/>
      </right>
      <top/>
      <bottom/>
      <diagonal/>
    </border>
    <border>
      <left style="medium">
        <color theme="0"/>
      </left>
      <right/>
      <top/>
      <bottom/>
      <diagonal/>
    </border>
    <border>
      <left/>
      <right style="medium">
        <color theme="0"/>
      </right>
      <top/>
      <bottom/>
      <diagonal/>
    </border>
    <border>
      <left/>
      <right style="thin">
        <color theme="0"/>
      </right>
      <top style="thin">
        <color theme="1"/>
      </top>
      <bottom style="thin">
        <color auto="1"/>
      </bottom>
      <diagonal/>
    </border>
    <border>
      <left style="thin">
        <color theme="0"/>
      </left>
      <right style="thin">
        <color theme="0"/>
      </right>
      <top style="thin">
        <color theme="1"/>
      </top>
      <bottom style="thin">
        <color auto="1"/>
      </bottom>
      <diagonal/>
    </border>
    <border>
      <left style="thin">
        <color theme="0"/>
      </left>
      <right/>
      <top style="thin">
        <color theme="1"/>
      </top>
      <bottom style="thin">
        <color auto="1"/>
      </bottom>
      <diagonal/>
    </border>
    <border>
      <left/>
      <right style="thin">
        <color theme="0"/>
      </right>
      <top style="thin">
        <color auto="1"/>
      </top>
      <bottom/>
      <diagonal/>
    </border>
    <border>
      <left/>
      <right style="thin">
        <color theme="0"/>
      </right>
      <top style="thin">
        <color theme="1"/>
      </top>
      <bottom/>
      <diagonal/>
    </border>
    <border>
      <left style="thin">
        <color theme="0"/>
      </left>
      <right style="thin">
        <color theme="0"/>
      </right>
      <top style="thin">
        <color auto="1"/>
      </top>
      <bottom/>
      <diagonal/>
    </border>
    <border>
      <left style="thin">
        <color theme="0"/>
      </left>
      <right/>
      <top style="thin">
        <color indexed="64"/>
      </top>
      <bottom/>
      <diagonal/>
    </border>
  </borders>
  <cellStyleXfs count="99">
    <xf numFmtId="0" fontId="0" fillId="0" borderId="0"/>
    <xf numFmtId="0" fontId="36" fillId="0" borderId="0" applyNumberFormat="0" applyFill="0" applyProtection="0">
      <alignment horizontal="left" vertical="top"/>
    </xf>
    <xf numFmtId="0" fontId="37" fillId="0" borderId="0" applyNumberFormat="0" applyProtection="0">
      <alignment horizontal="left" vertical="top"/>
    </xf>
    <xf numFmtId="0" fontId="64" fillId="0" borderId="0" applyNumberFormat="0" applyProtection="0">
      <alignment horizontal="left" vertical="top"/>
    </xf>
    <xf numFmtId="0" fontId="55" fillId="0" borderId="0" applyNumberFormat="0" applyProtection="0">
      <alignment horizontal="left" vertical="top"/>
    </xf>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1" applyNumberFormat="0" applyAlignment="0" applyProtection="0"/>
    <xf numFmtId="0" fontId="15" fillId="6" borderId="2" applyNumberFormat="0" applyAlignment="0" applyProtection="0"/>
    <xf numFmtId="0" fontId="16" fillId="6" borderId="1" applyNumberFormat="0" applyAlignment="0" applyProtection="0"/>
    <xf numFmtId="0" fontId="17" fillId="0" borderId="3" applyNumberFormat="0" applyFill="0" applyAlignment="0" applyProtection="0"/>
    <xf numFmtId="0" fontId="18" fillId="7" borderId="4" applyNumberFormat="0" applyAlignment="0" applyProtection="0"/>
    <xf numFmtId="0" fontId="19" fillId="0" borderId="0" applyNumberFormat="0" applyFill="0" applyBorder="0" applyAlignment="0" applyProtection="0"/>
    <xf numFmtId="0" fontId="10" fillId="8" borderId="5" applyNumberFormat="0" applyFont="0" applyAlignment="0" applyProtection="0"/>
    <xf numFmtId="0" fontId="20" fillId="0" borderId="0" applyNumberFormat="0" applyFill="0" applyBorder="0" applyAlignment="0" applyProtection="0"/>
    <xf numFmtId="0" fontId="21" fillId="0" borderId="6" applyNumberFormat="0" applyFill="0" applyAlignment="0" applyProtection="0"/>
    <xf numFmtId="0" fontId="22"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22" fillId="32" borderId="0" applyNumberFormat="0" applyBorder="0" applyAlignment="0" applyProtection="0"/>
    <xf numFmtId="0" fontId="34" fillId="0" borderId="0" applyNumberFormat="0" applyFill="0" applyProtection="0">
      <alignment horizontal="left" vertical="top"/>
    </xf>
    <xf numFmtId="9" fontId="10" fillId="0" borderId="0" applyFont="0" applyFill="0" applyBorder="0" applyAlignment="0" applyProtection="0"/>
    <xf numFmtId="49" fontId="29" fillId="0" borderId="0" applyFill="0" applyBorder="0" applyAlignment="0" applyProtection="0"/>
    <xf numFmtId="0" fontId="25" fillId="33" borderId="12" applyNumberFormat="0" applyProtection="0">
      <alignment horizontal="left" vertical="top"/>
    </xf>
    <xf numFmtId="0" fontId="34" fillId="0" borderId="0" applyNumberFormat="0" applyProtection="0">
      <alignment horizontal="left" vertical="top"/>
    </xf>
    <xf numFmtId="0" fontId="49" fillId="38" borderId="25" applyNumberFormat="0" applyProtection="0">
      <alignment horizontal="left" vertical="top"/>
    </xf>
    <xf numFmtId="0" fontId="27" fillId="0" borderId="0" applyNumberFormat="0" applyProtection="0">
      <alignment horizontal="left" vertical="top" wrapText="1"/>
    </xf>
    <xf numFmtId="0" fontId="36" fillId="0" borderId="0" applyNumberFormat="0" applyFill="0" applyProtection="0">
      <alignment horizontal="left" vertical="top"/>
    </xf>
    <xf numFmtId="0" fontId="37" fillId="0" borderId="0" applyNumberFormat="0" applyProtection="0">
      <alignment horizontal="left" vertical="top"/>
    </xf>
    <xf numFmtId="166" fontId="27" fillId="0" borderId="0" applyFont="0" applyFill="0" applyBorder="0" applyAlignment="0" applyProtection="0"/>
    <xf numFmtId="0" fontId="23" fillId="0" borderId="0" applyNumberFormat="0" applyFill="0" applyBorder="0" applyAlignment="0" applyProtection="0"/>
    <xf numFmtId="0" fontId="33" fillId="0" borderId="0" applyNumberFormat="0" applyProtection="0">
      <alignment horizontal="left" vertical="top"/>
    </xf>
    <xf numFmtId="0" fontId="63" fillId="0" borderId="0" applyNumberFormat="0" applyFill="0" applyBorder="0" applyAlignment="0" applyProtection="0"/>
    <xf numFmtId="167"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67" fontId="30" fillId="0" borderId="0" applyFont="0" applyFill="0" applyBorder="0" applyAlignment="0" applyProtection="0"/>
    <xf numFmtId="0" fontId="8" fillId="0" borderId="0"/>
    <xf numFmtId="0" fontId="8" fillId="0" borderId="0"/>
    <xf numFmtId="167" fontId="30" fillId="0" borderId="0" applyFont="0" applyFill="0" applyBorder="0" applyAlignment="0" applyProtection="0"/>
    <xf numFmtId="9" fontId="7"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3" fillId="0" borderId="0" applyNumberFormat="0" applyFill="0" applyBorder="0" applyAlignment="0" applyProtection="0"/>
    <xf numFmtId="49" fontId="29" fillId="0" borderId="0" applyFill="0" applyBorder="0" applyAlignment="0" applyProtection="0"/>
    <xf numFmtId="0" fontId="55" fillId="0" borderId="0" applyNumberFormat="0" applyProtection="0">
      <alignment horizontal="left" vertical="top"/>
    </xf>
    <xf numFmtId="0" fontId="64" fillId="0" borderId="0" applyNumberFormat="0" applyProtection="0">
      <alignment horizontal="left" vertical="top"/>
    </xf>
    <xf numFmtId="0" fontId="37" fillId="0" borderId="0" applyNumberFormat="0" applyProtection="0">
      <alignment horizontal="left" vertical="top"/>
    </xf>
    <xf numFmtId="0" fontId="36" fillId="0" borderId="0" applyNumberFormat="0" applyFill="0" applyProtection="0">
      <alignment horizontal="left" vertical="top"/>
    </xf>
    <xf numFmtId="0" fontId="24" fillId="0" borderId="0"/>
    <xf numFmtId="0" fontId="24" fillId="0" borderId="0"/>
    <xf numFmtId="167" fontId="30" fillId="0" borderId="0" applyFont="0" applyFill="0" applyBorder="0" applyAlignment="0" applyProtection="0"/>
    <xf numFmtId="0" fontId="6" fillId="0" borderId="0"/>
    <xf numFmtId="0" fontId="6" fillId="0" borderId="0"/>
    <xf numFmtId="0" fontId="6" fillId="0" borderId="0"/>
    <xf numFmtId="0" fontId="24" fillId="0" borderId="0"/>
    <xf numFmtId="0" fontId="6" fillId="0" borderId="0"/>
    <xf numFmtId="0" fontId="24" fillId="0" borderId="0"/>
    <xf numFmtId="0" fontId="5" fillId="0" borderId="0"/>
    <xf numFmtId="167" fontId="4"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7"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1" fillId="0" borderId="0"/>
  </cellStyleXfs>
  <cellXfs count="552">
    <xf numFmtId="0" fontId="0" fillId="0" borderId="0" xfId="0"/>
    <xf numFmtId="0" fontId="27" fillId="35" borderId="0" xfId="0" applyFont="1" applyFill="1"/>
    <xf numFmtId="0" fontId="0" fillId="0" borderId="0" xfId="0" applyAlignment="1">
      <alignment horizontal="left"/>
    </xf>
    <xf numFmtId="0" fontId="24" fillId="0" borderId="0" xfId="0" applyFont="1"/>
    <xf numFmtId="168" fontId="0" fillId="0" borderId="0" xfId="42" applyNumberFormat="1" applyFont="1"/>
    <xf numFmtId="168" fontId="0" fillId="0" borderId="0" xfId="0" applyNumberFormat="1"/>
    <xf numFmtId="0" fontId="22" fillId="0" borderId="0" xfId="0" applyFont="1"/>
    <xf numFmtId="0" fontId="41" fillId="0" borderId="0" xfId="0" applyFont="1"/>
    <xf numFmtId="0" fontId="10" fillId="0" borderId="0" xfId="0" applyFont="1"/>
    <xf numFmtId="0" fontId="47" fillId="0" borderId="0" xfId="0" applyFont="1"/>
    <xf numFmtId="0" fontId="0" fillId="35" borderId="0" xfId="0" applyFill="1"/>
    <xf numFmtId="0" fontId="0" fillId="0" borderId="0" xfId="0" applyAlignment="1">
      <alignment vertical="top"/>
    </xf>
    <xf numFmtId="0" fontId="24" fillId="0" borderId="0" xfId="0" applyFont="1" applyAlignment="1">
      <alignment vertical="top"/>
    </xf>
    <xf numFmtId="0" fontId="36" fillId="35" borderId="0" xfId="48" applyFill="1">
      <alignment horizontal="left" vertical="top"/>
    </xf>
    <xf numFmtId="49" fontId="43" fillId="0" borderId="0" xfId="43" applyFont="1" applyAlignment="1" applyProtection="1">
      <alignment vertical="top"/>
    </xf>
    <xf numFmtId="0" fontId="53" fillId="0" borderId="0" xfId="0" applyFont="1"/>
    <xf numFmtId="0" fontId="50" fillId="0" borderId="0" xfId="0" applyFont="1" applyAlignment="1">
      <alignment vertical="top"/>
    </xf>
    <xf numFmtId="0" fontId="28" fillId="0" borderId="0" xfId="0" applyFont="1" applyAlignment="1">
      <alignment vertical="top"/>
    </xf>
    <xf numFmtId="49" fontId="29" fillId="0" borderId="0" xfId="43" applyAlignment="1" applyProtection="1">
      <alignment vertical="top"/>
    </xf>
    <xf numFmtId="0" fontId="0" fillId="0" borderId="0" xfId="0" applyProtection="1">
      <protection hidden="1"/>
    </xf>
    <xf numFmtId="0" fontId="25" fillId="33" borderId="12" xfId="0" applyFont="1" applyFill="1" applyBorder="1" applyAlignment="1" applyProtection="1">
      <alignment horizontal="left"/>
      <protection hidden="1"/>
    </xf>
    <xf numFmtId="0" fontId="25" fillId="33" borderId="8" xfId="0" applyFont="1" applyFill="1" applyBorder="1" applyAlignment="1" applyProtection="1">
      <alignment horizontal="center" wrapText="1"/>
      <protection hidden="1"/>
    </xf>
    <xf numFmtId="0" fontId="25" fillId="33" borderId="21" xfId="0" applyFont="1" applyFill="1" applyBorder="1" applyAlignment="1" applyProtection="1">
      <alignment horizontal="center" wrapText="1"/>
      <protection hidden="1"/>
    </xf>
    <xf numFmtId="0" fontId="39" fillId="0" borderId="0" xfId="0" applyFont="1" applyProtection="1">
      <protection hidden="1"/>
    </xf>
    <xf numFmtId="0" fontId="25" fillId="33" borderId="19" xfId="0" applyFont="1" applyFill="1" applyBorder="1" applyAlignment="1" applyProtection="1">
      <alignment horizontal="left"/>
      <protection hidden="1"/>
    </xf>
    <xf numFmtId="0" fontId="25" fillId="33" borderId="13" xfId="0" applyFont="1" applyFill="1" applyBorder="1" applyAlignment="1" applyProtection="1">
      <alignment horizontal="center" wrapText="1"/>
      <protection hidden="1"/>
    </xf>
    <xf numFmtId="0" fontId="25" fillId="33" borderId="14" xfId="0" applyFont="1" applyFill="1" applyBorder="1" applyAlignment="1" applyProtection="1">
      <alignment horizontal="center" wrapText="1"/>
      <protection hidden="1"/>
    </xf>
    <xf numFmtId="168" fontId="24" fillId="0" borderId="16" xfId="42" applyNumberFormat="1" applyFont="1" applyBorder="1" applyAlignment="1" applyProtection="1">
      <alignment horizontal="right"/>
      <protection hidden="1"/>
    </xf>
    <xf numFmtId="168" fontId="24" fillId="0" borderId="17" xfId="42" applyNumberFormat="1" applyFont="1" applyBorder="1" applyAlignment="1" applyProtection="1">
      <alignment horizontal="right"/>
      <protection hidden="1"/>
    </xf>
    <xf numFmtId="0" fontId="41" fillId="0" borderId="0" xfId="0" applyFont="1" applyProtection="1">
      <protection hidden="1"/>
    </xf>
    <xf numFmtId="0" fontId="22" fillId="0" borderId="0" xfId="0" applyFont="1" applyProtection="1">
      <protection hidden="1"/>
    </xf>
    <xf numFmtId="0" fontId="25" fillId="33" borderId="19" xfId="0" applyFont="1" applyFill="1" applyBorder="1" applyAlignment="1" applyProtection="1">
      <alignment horizontal="left" wrapText="1"/>
      <protection hidden="1"/>
    </xf>
    <xf numFmtId="0" fontId="0" fillId="0" borderId="0" xfId="0" applyAlignment="1">
      <alignment horizontal="right"/>
    </xf>
    <xf numFmtId="0" fontId="59" fillId="0" borderId="0" xfId="0" applyFont="1"/>
    <xf numFmtId="0" fontId="27" fillId="0" borderId="0" xfId="0" applyFont="1"/>
    <xf numFmtId="0" fontId="0" fillId="0" borderId="0" xfId="0" applyAlignment="1" applyProtection="1">
      <alignment vertical="top"/>
      <protection hidden="1"/>
    </xf>
    <xf numFmtId="0" fontId="56" fillId="0" borderId="0" xfId="0" applyFont="1" applyAlignment="1" applyProtection="1">
      <alignment vertical="top"/>
      <protection hidden="1"/>
    </xf>
    <xf numFmtId="0" fontId="24" fillId="0" borderId="0" xfId="0" applyFont="1" applyProtection="1">
      <protection hidden="1"/>
    </xf>
    <xf numFmtId="0" fontId="33" fillId="35" borderId="0" xfId="0" applyFont="1" applyFill="1" applyAlignment="1" applyProtection="1">
      <alignment horizontal="left" vertical="top" wrapText="1"/>
      <protection hidden="1"/>
    </xf>
    <xf numFmtId="0" fontId="27" fillId="0" borderId="0" xfId="47">
      <alignment horizontal="left" vertical="top" wrapText="1"/>
    </xf>
    <xf numFmtId="0" fontId="27" fillId="35" borderId="0" xfId="0" applyFont="1" applyFill="1" applyAlignment="1">
      <alignment vertical="top"/>
    </xf>
    <xf numFmtId="0" fontId="0" fillId="35" borderId="0" xfId="0" applyFill="1" applyAlignment="1">
      <alignment vertical="top" wrapText="1"/>
    </xf>
    <xf numFmtId="0" fontId="0" fillId="35" borderId="0" xfId="0" applyFill="1" applyAlignment="1">
      <alignment vertical="top"/>
    </xf>
    <xf numFmtId="0" fontId="27" fillId="0" borderId="0" xfId="0" applyFont="1" applyAlignment="1">
      <alignment vertical="top"/>
    </xf>
    <xf numFmtId="0" fontId="27" fillId="0" borderId="0" xfId="0" applyFont="1" applyAlignment="1">
      <alignment vertical="top" wrapText="1"/>
    </xf>
    <xf numFmtId="0" fontId="36" fillId="35" borderId="0" xfId="1" applyFill="1">
      <alignment horizontal="left" vertical="top"/>
    </xf>
    <xf numFmtId="0" fontId="9" fillId="35" borderId="0" xfId="0" applyFont="1" applyFill="1"/>
    <xf numFmtId="0" fontId="27" fillId="35" borderId="0" xfId="0" applyFont="1" applyFill="1" applyAlignment="1">
      <alignment vertical="top" wrapText="1"/>
    </xf>
    <xf numFmtId="49" fontId="36" fillId="35" borderId="0" xfId="1" applyNumberFormat="1" applyFill="1">
      <alignment horizontal="left" vertical="top"/>
    </xf>
    <xf numFmtId="49" fontId="27" fillId="0" borderId="0" xfId="47" applyNumberFormat="1" applyAlignment="1" applyProtection="1">
      <alignment horizontal="left" vertical="top"/>
      <protection hidden="1"/>
    </xf>
    <xf numFmtId="49" fontId="27" fillId="0" borderId="0" xfId="47" applyNumberFormat="1" applyAlignment="1" applyProtection="1">
      <alignment horizontal="left" vertical="top"/>
    </xf>
    <xf numFmtId="0" fontId="33" fillId="0" borderId="0" xfId="0" applyFont="1" applyAlignment="1">
      <alignment horizontal="left" vertical="top"/>
    </xf>
    <xf numFmtId="0" fontId="33" fillId="35" borderId="0" xfId="0" applyFont="1" applyFill="1" applyAlignment="1" applyProtection="1">
      <alignment horizontal="left" vertical="top"/>
      <protection hidden="1"/>
    </xf>
    <xf numFmtId="0" fontId="33" fillId="0" borderId="0" xfId="0" applyFont="1" applyAlignment="1" applyProtection="1">
      <alignment vertical="top"/>
      <protection hidden="1"/>
    </xf>
    <xf numFmtId="0" fontId="33" fillId="0" borderId="0" xfId="0" applyFont="1" applyAlignment="1">
      <alignment vertical="top"/>
    </xf>
    <xf numFmtId="0" fontId="67" fillId="0" borderId="0" xfId="0" applyFont="1"/>
    <xf numFmtId="0" fontId="67" fillId="0" borderId="0" xfId="0" applyFont="1" applyAlignment="1">
      <alignment vertical="top"/>
    </xf>
    <xf numFmtId="0" fontId="48" fillId="0" borderId="0" xfId="0" applyFont="1"/>
    <xf numFmtId="0" fontId="33" fillId="35" borderId="0" xfId="0" applyFont="1" applyFill="1" applyAlignment="1">
      <alignment vertical="top" wrapText="1"/>
    </xf>
    <xf numFmtId="168" fontId="27" fillId="0" borderId="0" xfId="42" applyNumberFormat="1" applyFont="1"/>
    <xf numFmtId="0" fontId="33" fillId="0" borderId="0" xfId="0" applyFont="1" applyAlignment="1" applyProtection="1">
      <alignment horizontal="left" vertical="top" wrapText="1"/>
      <protection hidden="1"/>
    </xf>
    <xf numFmtId="0" fontId="27" fillId="35" borderId="0" xfId="0" applyFont="1" applyFill="1" applyAlignment="1">
      <alignment horizontal="left" vertical="top" wrapText="1"/>
    </xf>
    <xf numFmtId="0" fontId="27" fillId="0" borderId="0" xfId="49" applyFont="1" applyAlignment="1">
      <alignment vertical="top"/>
    </xf>
    <xf numFmtId="0" fontId="27" fillId="0" borderId="0" xfId="0" applyFont="1" applyProtection="1">
      <protection hidden="1"/>
    </xf>
    <xf numFmtId="0" fontId="33" fillId="0" borderId="0" xfId="0" applyFont="1" applyAlignment="1">
      <alignment horizontal="left" vertical="top" wrapText="1"/>
    </xf>
    <xf numFmtId="0" fontId="27" fillId="0" borderId="0" xfId="0" applyFont="1" applyAlignment="1" applyProtection="1">
      <alignment vertical="top"/>
      <protection hidden="1"/>
    </xf>
    <xf numFmtId="0" fontId="60" fillId="0" borderId="0" xfId="0" applyFont="1" applyAlignment="1">
      <alignment vertical="top"/>
    </xf>
    <xf numFmtId="49" fontId="29" fillId="0" borderId="0" xfId="43" applyAlignment="1" applyProtection="1">
      <alignment vertical="top"/>
      <protection hidden="1"/>
    </xf>
    <xf numFmtId="0" fontId="60" fillId="0" borderId="0" xfId="0" applyFont="1" applyAlignment="1" applyProtection="1">
      <alignment vertical="top"/>
      <protection hidden="1"/>
    </xf>
    <xf numFmtId="0" fontId="31" fillId="0" borderId="0" xfId="0" applyFont="1" applyAlignment="1">
      <alignment vertical="center"/>
    </xf>
    <xf numFmtId="0" fontId="40" fillId="0" borderId="0" xfId="0" applyFont="1" applyAlignment="1">
      <alignment vertical="center"/>
    </xf>
    <xf numFmtId="0" fontId="61" fillId="0" borderId="15" xfId="0" applyFont="1" applyBorder="1" applyAlignment="1" applyProtection="1">
      <alignment horizontal="left"/>
      <protection hidden="1"/>
    </xf>
    <xf numFmtId="0" fontId="27" fillId="0" borderId="0" xfId="0" applyFont="1" applyAlignment="1">
      <alignment horizontal="right"/>
    </xf>
    <xf numFmtId="0" fontId="27" fillId="0" borderId="0" xfId="0" applyFont="1" applyAlignment="1">
      <alignment vertical="center" wrapText="1"/>
    </xf>
    <xf numFmtId="49" fontId="43" fillId="35" borderId="0" xfId="43" applyFont="1" applyFill="1" applyAlignment="1" applyProtection="1">
      <alignment vertical="top"/>
    </xf>
    <xf numFmtId="0" fontId="72" fillId="0" borderId="0" xfId="0" applyFont="1"/>
    <xf numFmtId="0" fontId="51" fillId="0" borderId="0" xfId="0" applyFont="1"/>
    <xf numFmtId="0" fontId="25" fillId="33" borderId="33" xfId="0" applyFont="1" applyFill="1" applyBorder="1" applyAlignment="1" applyProtection="1">
      <alignment horizontal="center" wrapText="1"/>
      <protection hidden="1"/>
    </xf>
    <xf numFmtId="0" fontId="25" fillId="33" borderId="34" xfId="0" applyFont="1" applyFill="1" applyBorder="1" applyAlignment="1" applyProtection="1">
      <alignment horizontal="center" wrapText="1"/>
      <protection hidden="1"/>
    </xf>
    <xf numFmtId="0" fontId="24" fillId="35" borderId="0" xfId="0" applyFont="1" applyFill="1" applyAlignment="1">
      <alignment vertical="top"/>
    </xf>
    <xf numFmtId="0" fontId="33" fillId="0" borderId="0" xfId="0" applyFont="1" applyAlignment="1" applyProtection="1">
      <alignment vertical="top" wrapText="1"/>
      <protection hidden="1"/>
    </xf>
    <xf numFmtId="1" fontId="0" fillId="0" borderId="0" xfId="0" applyNumberFormat="1"/>
    <xf numFmtId="0" fontId="36" fillId="0" borderId="0" xfId="1" applyAlignment="1" applyProtection="1">
      <alignment horizontal="left" vertical="top" wrapText="1"/>
      <protection hidden="1"/>
    </xf>
    <xf numFmtId="0" fontId="37" fillId="0" borderId="0" xfId="49" applyAlignment="1">
      <alignment vertical="top"/>
    </xf>
    <xf numFmtId="0" fontId="27" fillId="0" borderId="0" xfId="47" applyAlignment="1">
      <alignment vertical="top" wrapText="1"/>
    </xf>
    <xf numFmtId="0" fontId="25" fillId="33" borderId="35" xfId="0" applyFont="1" applyFill="1" applyBorder="1" applyAlignment="1" applyProtection="1">
      <alignment horizontal="left"/>
      <protection hidden="1"/>
    </xf>
    <xf numFmtId="0" fontId="25" fillId="33" borderId="36" xfId="0" applyFont="1" applyFill="1" applyBorder="1" applyAlignment="1" applyProtection="1">
      <alignment horizontal="left" vertical="center"/>
      <protection hidden="1"/>
    </xf>
    <xf numFmtId="0" fontId="25" fillId="33" borderId="36" xfId="0" applyFont="1" applyFill="1" applyBorder="1" applyAlignment="1" applyProtection="1">
      <alignment horizontal="center" vertical="center"/>
      <protection hidden="1"/>
    </xf>
    <xf numFmtId="0" fontId="25" fillId="33" borderId="37" xfId="0" applyFont="1" applyFill="1" applyBorder="1" applyAlignment="1" applyProtection="1">
      <alignment horizontal="center" vertical="center"/>
      <protection hidden="1"/>
    </xf>
    <xf numFmtId="0" fontId="25" fillId="33" borderId="12" xfId="44" applyAlignment="1" applyProtection="1">
      <alignment horizontal="left"/>
      <protection hidden="1"/>
    </xf>
    <xf numFmtId="0" fontId="25" fillId="33" borderId="12" xfId="44" applyAlignment="1" applyProtection="1">
      <alignment horizontal="center"/>
      <protection hidden="1"/>
    </xf>
    <xf numFmtId="0" fontId="25" fillId="33" borderId="14" xfId="44" applyBorder="1" applyAlignment="1" applyProtection="1">
      <alignment horizontal="center"/>
      <protection hidden="1"/>
    </xf>
    <xf numFmtId="0" fontId="27" fillId="0" borderId="16" xfId="0" applyFont="1" applyBorder="1" applyAlignment="1" applyProtection="1">
      <alignment vertical="top"/>
      <protection hidden="1"/>
    </xf>
    <xf numFmtId="3" fontId="27" fillId="0" borderId="16" xfId="0" applyNumberFormat="1" applyFont="1" applyBorder="1" applyAlignment="1" applyProtection="1">
      <alignment horizontal="right" vertical="top"/>
      <protection hidden="1"/>
    </xf>
    <xf numFmtId="168" fontId="27" fillId="0" borderId="17" xfId="0" applyNumberFormat="1" applyFont="1" applyBorder="1" applyAlignment="1" applyProtection="1">
      <alignment horizontal="right" vertical="top"/>
      <protection hidden="1"/>
    </xf>
    <xf numFmtId="0" fontId="30" fillId="0" borderId="0" xfId="0" applyFont="1" applyAlignment="1" applyProtection="1">
      <alignment vertical="top"/>
      <protection hidden="1"/>
    </xf>
    <xf numFmtId="0" fontId="47" fillId="0" borderId="0" xfId="0" applyFont="1" applyAlignment="1" applyProtection="1">
      <alignment vertical="top"/>
      <protection hidden="1"/>
    </xf>
    <xf numFmtId="0" fontId="41" fillId="0" borderId="0" xfId="0" applyFont="1" applyAlignment="1" applyProtection="1">
      <alignment vertical="top"/>
      <protection hidden="1"/>
    </xf>
    <xf numFmtId="0" fontId="32" fillId="0" borderId="0" xfId="0" applyFont="1" applyAlignment="1" applyProtection="1">
      <alignment vertical="top"/>
      <protection hidden="1"/>
    </xf>
    <xf numFmtId="168" fontId="27" fillId="0" borderId="17" xfId="42" applyNumberFormat="1" applyFont="1" applyFill="1" applyBorder="1" applyAlignment="1" applyProtection="1">
      <alignment horizontal="right" vertical="top"/>
      <protection hidden="1"/>
    </xf>
    <xf numFmtId="0" fontId="49" fillId="0" borderId="16" xfId="0" applyFont="1" applyBorder="1" applyAlignment="1" applyProtection="1">
      <alignment vertical="top"/>
      <protection hidden="1"/>
    </xf>
    <xf numFmtId="3" fontId="49" fillId="0" borderId="16" xfId="0" applyNumberFormat="1" applyFont="1" applyBorder="1" applyAlignment="1" applyProtection="1">
      <alignment horizontal="right" vertical="top"/>
      <protection hidden="1"/>
    </xf>
    <xf numFmtId="168" fontId="49" fillId="0" borderId="17" xfId="0" applyNumberFormat="1" applyFont="1" applyBorder="1" applyAlignment="1" applyProtection="1">
      <alignment horizontal="right" vertical="top"/>
      <protection hidden="1"/>
    </xf>
    <xf numFmtId="0" fontId="27" fillId="0" borderId="30" xfId="0" applyFont="1" applyBorder="1" applyAlignment="1" applyProtection="1">
      <alignment vertical="top"/>
      <protection hidden="1"/>
    </xf>
    <xf numFmtId="3" fontId="27" fillId="0" borderId="30" xfId="0" applyNumberFormat="1" applyFont="1" applyBorder="1" applyAlignment="1" applyProtection="1">
      <alignment horizontal="right" vertical="top"/>
      <protection hidden="1"/>
    </xf>
    <xf numFmtId="168" fontId="27" fillId="0" borderId="38" xfId="0" applyNumberFormat="1" applyFont="1" applyBorder="1" applyAlignment="1" applyProtection="1">
      <alignment horizontal="right" vertical="top"/>
      <protection hidden="1"/>
    </xf>
    <xf numFmtId="168" fontId="27" fillId="0" borderId="11" xfId="42" applyNumberFormat="1" applyFont="1" applyBorder="1" applyAlignment="1" applyProtection="1">
      <alignment horizontal="right" vertical="top"/>
      <protection hidden="1"/>
    </xf>
    <xf numFmtId="49" fontId="33" fillId="0" borderId="0" xfId="43" applyFont="1" applyAlignment="1" applyProtection="1">
      <alignment horizontal="left" vertical="top" wrapText="1"/>
    </xf>
    <xf numFmtId="168" fontId="27" fillId="0" borderId="16" xfId="42" applyNumberFormat="1" applyFont="1" applyBorder="1" applyAlignment="1" applyProtection="1">
      <alignment horizontal="right" vertical="top"/>
      <protection hidden="1"/>
    </xf>
    <xf numFmtId="168" fontId="27" fillId="0" borderId="17" xfId="42" applyNumberFormat="1" applyFont="1" applyBorder="1" applyAlignment="1" applyProtection="1">
      <alignment horizontal="right" vertical="top"/>
      <protection hidden="1"/>
    </xf>
    <xf numFmtId="0" fontId="25" fillId="36" borderId="8" xfId="0" applyFont="1" applyFill="1" applyBorder="1" applyProtection="1">
      <protection hidden="1"/>
    </xf>
    <xf numFmtId="0" fontId="25" fillId="36" borderId="8" xfId="0" applyFont="1" applyFill="1" applyBorder="1" applyAlignment="1" applyProtection="1">
      <alignment horizontal="center" wrapText="1"/>
      <protection hidden="1"/>
    </xf>
    <xf numFmtId="0" fontId="25" fillId="36" borderId="21" xfId="0" applyFont="1" applyFill="1" applyBorder="1" applyAlignment="1" applyProtection="1">
      <alignment horizontal="center" wrapText="1"/>
      <protection hidden="1"/>
    </xf>
    <xf numFmtId="49" fontId="74" fillId="35" borderId="0" xfId="43" applyFont="1" applyFill="1" applyAlignment="1">
      <alignment horizontal="left" vertical="top" wrapText="1"/>
    </xf>
    <xf numFmtId="0" fontId="58" fillId="35" borderId="0" xfId="49" applyFont="1" applyFill="1">
      <alignment horizontal="left" vertical="top"/>
    </xf>
    <xf numFmtId="0" fontId="40" fillId="35" borderId="0" xfId="0" applyFont="1" applyFill="1" applyAlignment="1">
      <alignment vertical="top"/>
    </xf>
    <xf numFmtId="0" fontId="26" fillId="35" borderId="0" xfId="0" applyFont="1" applyFill="1" applyAlignment="1">
      <alignment vertical="top" wrapText="1"/>
    </xf>
    <xf numFmtId="0" fontId="49" fillId="35" borderId="0" xfId="0" applyFont="1" applyFill="1" applyAlignment="1">
      <alignment vertical="top" wrapText="1"/>
    </xf>
    <xf numFmtId="0" fontId="66" fillId="0" borderId="0" xfId="0" applyFont="1" applyAlignment="1" applyProtection="1">
      <alignment vertical="center"/>
      <protection hidden="1"/>
    </xf>
    <xf numFmtId="3" fontId="27" fillId="0" borderId="11" xfId="0" applyNumberFormat="1" applyFont="1" applyBorder="1" applyAlignment="1" applyProtection="1">
      <alignment horizontal="right" vertical="top"/>
      <protection hidden="1"/>
    </xf>
    <xf numFmtId="0" fontId="71" fillId="0" borderId="0" xfId="0" applyFont="1"/>
    <xf numFmtId="0" fontId="51" fillId="0" borderId="0" xfId="0" applyFont="1" applyAlignment="1">
      <alignment vertical="top"/>
    </xf>
    <xf numFmtId="0" fontId="66" fillId="0" borderId="0" xfId="0" applyFont="1" applyAlignment="1">
      <alignment vertical="center"/>
    </xf>
    <xf numFmtId="0" fontId="24" fillId="35" borderId="0" xfId="0" applyFont="1" applyFill="1"/>
    <xf numFmtId="0" fontId="51" fillId="35" borderId="0" xfId="0" applyFont="1" applyFill="1"/>
    <xf numFmtId="0" fontId="33" fillId="35" borderId="0" xfId="0" applyFont="1" applyFill="1" applyAlignment="1">
      <alignment vertical="top"/>
    </xf>
    <xf numFmtId="0" fontId="0" fillId="0" borderId="0" xfId="0" applyAlignment="1">
      <alignment vertical="center"/>
    </xf>
    <xf numFmtId="0" fontId="25" fillId="33" borderId="12" xfId="0" applyFont="1" applyFill="1" applyBorder="1" applyAlignment="1">
      <alignment horizontal="left"/>
    </xf>
    <xf numFmtId="0" fontId="61" fillId="0" borderId="18" xfId="0" applyFont="1" applyBorder="1" applyAlignment="1" applyProtection="1">
      <alignment horizontal="left" vertical="top"/>
      <protection hidden="1"/>
    </xf>
    <xf numFmtId="0" fontId="61" fillId="0" borderId="18" xfId="0" applyFont="1" applyBorder="1" applyAlignment="1">
      <alignment horizontal="left" vertical="top"/>
    </xf>
    <xf numFmtId="0" fontId="59" fillId="0" borderId="0" xfId="0" applyFont="1" applyAlignment="1">
      <alignment vertical="top"/>
    </xf>
    <xf numFmtId="0" fontId="75" fillId="0" borderId="0" xfId="0" applyFont="1" applyAlignment="1">
      <alignment vertical="center"/>
    </xf>
    <xf numFmtId="0" fontId="70" fillId="0" borderId="0" xfId="0" applyFont="1" applyAlignment="1">
      <alignment vertical="top"/>
    </xf>
    <xf numFmtId="3" fontId="59" fillId="0" borderId="0" xfId="0" applyNumberFormat="1" applyFont="1" applyAlignment="1">
      <alignment vertical="top"/>
    </xf>
    <xf numFmtId="0" fontId="26" fillId="0" borderId="0" xfId="0" applyFont="1"/>
    <xf numFmtId="9" fontId="0" fillId="0" borderId="39" xfId="42" applyFont="1" applyBorder="1"/>
    <xf numFmtId="168" fontId="0" fillId="0" borderId="39" xfId="42" applyNumberFormat="1" applyFont="1" applyBorder="1"/>
    <xf numFmtId="3" fontId="0" fillId="0" borderId="39" xfId="0" applyNumberFormat="1" applyBorder="1"/>
    <xf numFmtId="0" fontId="61" fillId="0" borderId="25" xfId="0" applyFont="1" applyBorder="1" applyAlignment="1" applyProtection="1">
      <alignment horizontal="left" vertical="top"/>
      <protection hidden="1"/>
    </xf>
    <xf numFmtId="0" fontId="59" fillId="35" borderId="0" xfId="0" applyFont="1" applyFill="1" applyAlignment="1">
      <alignment horizontal="left" vertical="center"/>
    </xf>
    <xf numFmtId="0" fontId="76" fillId="0" borderId="0" xfId="0" applyFont="1" applyAlignment="1">
      <alignment vertical="center"/>
    </xf>
    <xf numFmtId="0" fontId="25" fillId="33" borderId="25" xfId="0" applyFont="1" applyFill="1" applyBorder="1" applyAlignment="1" applyProtection="1">
      <alignment horizontal="left" vertical="top"/>
      <protection hidden="1"/>
    </xf>
    <xf numFmtId="0" fontId="25" fillId="36" borderId="39" xfId="0" applyFont="1" applyFill="1" applyBorder="1"/>
    <xf numFmtId="3" fontId="27" fillId="0" borderId="39" xfId="0" applyNumberFormat="1" applyFont="1" applyBorder="1" applyAlignment="1" applyProtection="1">
      <alignment horizontal="right" vertical="top"/>
      <protection hidden="1"/>
    </xf>
    <xf numFmtId="0" fontId="36" fillId="0" borderId="0" xfId="1" applyFill="1" applyAlignment="1" applyProtection="1">
      <alignment vertical="top" wrapText="1"/>
      <protection hidden="1"/>
    </xf>
    <xf numFmtId="10" fontId="59" fillId="0" borderId="0" xfId="42" applyNumberFormat="1" applyFont="1" applyAlignment="1">
      <alignment vertical="top"/>
    </xf>
    <xf numFmtId="0" fontId="27" fillId="35" borderId="0" xfId="47" applyFill="1">
      <alignment horizontal="left" vertical="top" wrapText="1"/>
    </xf>
    <xf numFmtId="0" fontId="37" fillId="35" borderId="0" xfId="2" applyFill="1">
      <alignment horizontal="left" vertical="top"/>
    </xf>
    <xf numFmtId="49" fontId="29" fillId="35" borderId="0" xfId="43" applyFill="1" applyAlignment="1" applyProtection="1">
      <alignment vertical="top"/>
    </xf>
    <xf numFmtId="0" fontId="45" fillId="35" borderId="0" xfId="0" applyFont="1" applyFill="1" applyAlignment="1">
      <alignment vertical="top" wrapText="1"/>
    </xf>
    <xf numFmtId="0" fontId="49" fillId="0" borderId="18" xfId="0" applyFont="1" applyBorder="1" applyAlignment="1" applyProtection="1">
      <alignment horizontal="left" vertical="top"/>
      <protection hidden="1"/>
    </xf>
    <xf numFmtId="0" fontId="49" fillId="0" borderId="25" xfId="0" applyFont="1" applyBorder="1" applyAlignment="1" applyProtection="1">
      <alignment horizontal="left" vertical="top"/>
      <protection hidden="1"/>
    </xf>
    <xf numFmtId="49" fontId="79" fillId="0" borderId="0" xfId="43" applyFont="1" applyAlignment="1">
      <alignment wrapText="1"/>
    </xf>
    <xf numFmtId="0" fontId="0" fillId="0" borderId="0" xfId="0" applyAlignment="1">
      <alignment wrapText="1"/>
    </xf>
    <xf numFmtId="168" fontId="27" fillId="0" borderId="39" xfId="82" applyNumberFormat="1" applyFont="1" applyBorder="1" applyAlignment="1" applyProtection="1">
      <alignment horizontal="right" vertical="top"/>
      <protection hidden="1"/>
    </xf>
    <xf numFmtId="171" fontId="0" fillId="0" borderId="39" xfId="81" applyNumberFormat="1" applyFont="1" applyBorder="1"/>
    <xf numFmtId="0" fontId="0" fillId="0" borderId="0" xfId="0" applyAlignment="1">
      <alignment vertical="top" wrapText="1"/>
    </xf>
    <xf numFmtId="49" fontId="29" fillId="0" borderId="0" xfId="43" applyAlignment="1">
      <alignment vertical="top"/>
    </xf>
    <xf numFmtId="0" fontId="81" fillId="0" borderId="0" xfId="0" applyFont="1" applyAlignment="1">
      <alignment horizontal="left" indent="1"/>
    </xf>
    <xf numFmtId="0" fontId="24" fillId="39" borderId="10" xfId="0" applyFont="1" applyFill="1" applyBorder="1" applyAlignment="1" applyProtection="1">
      <alignment horizontal="left" vertical="center" indent="1"/>
      <protection locked="0"/>
    </xf>
    <xf numFmtId="0" fontId="24" fillId="39" borderId="27" xfId="0" applyFont="1" applyFill="1" applyBorder="1" applyAlignment="1" applyProtection="1">
      <alignment horizontal="left" vertical="center" indent="1"/>
      <protection locked="0"/>
    </xf>
    <xf numFmtId="0" fontId="0" fillId="39" borderId="10" xfId="0" applyFill="1" applyBorder="1" applyAlignment="1" applyProtection="1">
      <alignment horizontal="left" vertical="center" indent="1"/>
      <protection locked="0"/>
    </xf>
    <xf numFmtId="0" fontId="27" fillId="39" borderId="10" xfId="0" applyFont="1" applyFill="1" applyBorder="1" applyAlignment="1" applyProtection="1">
      <alignment horizontal="left" vertical="center" indent="1"/>
      <protection locked="0"/>
    </xf>
    <xf numFmtId="0" fontId="27" fillId="39" borderId="26" xfId="0" applyFont="1" applyFill="1" applyBorder="1" applyAlignment="1" applyProtection="1">
      <alignment horizontal="left" vertical="center" indent="1"/>
      <protection locked="0"/>
    </xf>
    <xf numFmtId="49" fontId="27" fillId="35" borderId="0" xfId="47" applyNumberFormat="1" applyFill="1" applyAlignment="1" applyProtection="1">
      <alignment horizontal="left" vertical="top"/>
    </xf>
    <xf numFmtId="0" fontId="57" fillId="40" borderId="42" xfId="0" applyFont="1" applyFill="1" applyBorder="1" applyAlignment="1">
      <alignment horizontal="left" vertical="center" indent="1"/>
    </xf>
    <xf numFmtId="0" fontId="57" fillId="40" borderId="43" xfId="0" applyFont="1" applyFill="1" applyBorder="1" applyAlignment="1">
      <alignment horizontal="left" vertical="center" indent="1"/>
    </xf>
    <xf numFmtId="0" fontId="57" fillId="40" borderId="44" xfId="0" applyFont="1" applyFill="1" applyBorder="1" applyAlignment="1">
      <alignment horizontal="left" vertical="center" indent="1"/>
    </xf>
    <xf numFmtId="0" fontId="66" fillId="0" borderId="0" xfId="0" applyFont="1" applyAlignment="1" applyProtection="1">
      <alignment horizontal="left" vertical="center"/>
      <protection hidden="1"/>
    </xf>
    <xf numFmtId="0" fontId="27" fillId="0" borderId="0" xfId="0" applyFont="1" applyAlignment="1">
      <alignment horizontal="left" vertical="center" indent="1"/>
    </xf>
    <xf numFmtId="0" fontId="24" fillId="0" borderId="0" xfId="0" applyFont="1" applyAlignment="1" applyProtection="1">
      <alignment vertical="center"/>
      <protection hidden="1"/>
    </xf>
    <xf numFmtId="0" fontId="0" fillId="0" borderId="0" xfId="0" applyAlignment="1" applyProtection="1">
      <alignment vertical="center"/>
      <protection hidden="1"/>
    </xf>
    <xf numFmtId="0" fontId="31" fillId="0" borderId="0" xfId="0" applyFont="1" applyAlignment="1">
      <alignment vertical="center" wrapText="1"/>
    </xf>
    <xf numFmtId="0" fontId="27" fillId="0" borderId="0" xfId="0" applyFont="1" applyAlignment="1">
      <alignment horizontal="left" vertical="center"/>
    </xf>
    <xf numFmtId="0" fontId="39" fillId="0" borderId="0" xfId="0" applyFont="1" applyAlignment="1" applyProtection="1">
      <alignment vertical="center"/>
      <protection hidden="1"/>
    </xf>
    <xf numFmtId="0" fontId="44" fillId="35" borderId="0" xfId="0" applyFont="1" applyFill="1" applyAlignment="1" applyProtection="1">
      <alignment vertical="center"/>
      <protection hidden="1"/>
    </xf>
    <xf numFmtId="0" fontId="57" fillId="40" borderId="42" xfId="0" applyFont="1" applyFill="1" applyBorder="1" applyAlignment="1">
      <alignment horizontal="left" vertical="center" wrapText="1" indent="1"/>
    </xf>
    <xf numFmtId="0" fontId="57" fillId="40" borderId="43" xfId="0" applyFont="1" applyFill="1" applyBorder="1" applyAlignment="1">
      <alignment horizontal="left" vertical="center" wrapText="1" indent="1"/>
    </xf>
    <xf numFmtId="0" fontId="57" fillId="40" borderId="44" xfId="0" applyFont="1" applyFill="1" applyBorder="1" applyAlignment="1">
      <alignment horizontal="left" vertical="center" wrapText="1" indent="1"/>
    </xf>
    <xf numFmtId="0" fontId="49" fillId="0" borderId="18" xfId="0" applyFont="1" applyBorder="1" applyAlignment="1" applyProtection="1">
      <alignment horizontal="left" vertical="center"/>
      <protection hidden="1"/>
    </xf>
    <xf numFmtId="3" fontId="27" fillId="0" borderId="16" xfId="0" applyNumberFormat="1" applyFont="1" applyBorder="1" applyAlignment="1" applyProtection="1">
      <alignment horizontal="right" vertical="center"/>
      <protection hidden="1"/>
    </xf>
    <xf numFmtId="168" fontId="27" fillId="0" borderId="16" xfId="42" applyNumberFormat="1" applyFont="1" applyBorder="1" applyAlignment="1" applyProtection="1">
      <alignment horizontal="right" vertical="center"/>
      <protection hidden="1"/>
    </xf>
    <xf numFmtId="168" fontId="27" fillId="0" borderId="17" xfId="42" applyNumberFormat="1" applyFont="1" applyBorder="1" applyAlignment="1" applyProtection="1">
      <alignment horizontal="right" vertical="center"/>
      <protection hidden="1"/>
    </xf>
    <xf numFmtId="0" fontId="49" fillId="0" borderId="15" xfId="0" applyFont="1" applyBorder="1" applyAlignment="1" applyProtection="1">
      <alignment vertical="top"/>
      <protection hidden="1"/>
    </xf>
    <xf numFmtId="0" fontId="24" fillId="39" borderId="26" xfId="0" applyFont="1" applyFill="1" applyBorder="1" applyAlignment="1" applyProtection="1">
      <alignment horizontal="left" vertical="center" indent="1"/>
      <protection locked="0"/>
    </xf>
    <xf numFmtId="0" fontId="49" fillId="0" borderId="18" xfId="0" applyFont="1" applyBorder="1" applyAlignment="1">
      <alignment horizontal="left" vertical="top"/>
    </xf>
    <xf numFmtId="0" fontId="82" fillId="40" borderId="45" xfId="0" applyFont="1" applyFill="1" applyBorder="1" applyAlignment="1">
      <alignment horizontal="left" vertical="center" indent="1"/>
    </xf>
    <xf numFmtId="0" fontId="82" fillId="40" borderId="44" xfId="0" applyFont="1" applyFill="1" applyBorder="1" applyAlignment="1">
      <alignment horizontal="left" vertical="center" indent="1"/>
    </xf>
    <xf numFmtId="0" fontId="27" fillId="48" borderId="41" xfId="0" applyFont="1" applyFill="1" applyBorder="1" applyAlignment="1" applyProtection="1">
      <alignment horizontal="left" vertical="center" indent="1"/>
      <protection locked="0"/>
    </xf>
    <xf numFmtId="0" fontId="27" fillId="48" borderId="27" xfId="0" applyFont="1" applyFill="1" applyBorder="1" applyAlignment="1" applyProtection="1">
      <alignment horizontal="left" vertical="center" indent="1"/>
      <protection locked="0"/>
    </xf>
    <xf numFmtId="0" fontId="25" fillId="36" borderId="12" xfId="0" applyFont="1" applyFill="1" applyBorder="1" applyProtection="1">
      <protection hidden="1"/>
    </xf>
    <xf numFmtId="0" fontId="49" fillId="35" borderId="18" xfId="0" applyFont="1" applyFill="1" applyBorder="1" applyAlignment="1">
      <alignment horizontal="left" vertical="top"/>
    </xf>
    <xf numFmtId="0" fontId="36" fillId="0" borderId="0" xfId="1" applyAlignment="1" applyProtection="1">
      <alignment vertical="top" wrapText="1"/>
      <protection hidden="1"/>
    </xf>
    <xf numFmtId="0" fontId="34" fillId="0" borderId="0" xfId="0" applyFont="1" applyAlignment="1">
      <alignment vertical="center"/>
    </xf>
    <xf numFmtId="0" fontId="49" fillId="0" borderId="0" xfId="0" applyFont="1" applyAlignment="1">
      <alignment vertical="center" wrapText="1"/>
    </xf>
    <xf numFmtId="0" fontId="36" fillId="35" borderId="0" xfId="48" applyFill="1" applyAlignment="1">
      <alignment vertical="top"/>
    </xf>
    <xf numFmtId="0" fontId="36" fillId="0" borderId="0" xfId="0" applyFont="1" applyAlignment="1">
      <alignment vertical="top"/>
    </xf>
    <xf numFmtId="0" fontId="50" fillId="0" borderId="0" xfId="0" applyFont="1" applyAlignment="1">
      <alignment vertical="top" wrapText="1"/>
    </xf>
    <xf numFmtId="0" fontId="59" fillId="0" borderId="0" xfId="0" applyFont="1" applyAlignment="1">
      <alignment vertical="center"/>
    </xf>
    <xf numFmtId="0" fontId="44" fillId="0" borderId="0" xfId="0" applyFont="1" applyProtection="1">
      <protection hidden="1"/>
    </xf>
    <xf numFmtId="0" fontId="0" fillId="0" borderId="39" xfId="0" applyBorder="1"/>
    <xf numFmtId="0" fontId="27" fillId="48" borderId="41" xfId="0" applyFont="1" applyFill="1" applyBorder="1" applyAlignment="1" applyProtection="1">
      <alignment horizontal="left" vertical="center" wrapText="1" indent="1"/>
      <protection locked="0"/>
    </xf>
    <xf numFmtId="0" fontId="27" fillId="48" borderId="26" xfId="0" applyFont="1" applyFill="1" applyBorder="1" applyAlignment="1" applyProtection="1">
      <alignment horizontal="left" vertical="center" wrapText="1" indent="1"/>
      <protection locked="0"/>
    </xf>
    <xf numFmtId="3" fontId="27" fillId="0" borderId="39" xfId="82" applyNumberFormat="1" applyFont="1" applyBorder="1" applyAlignment="1" applyProtection="1">
      <alignment horizontal="right" vertical="center"/>
      <protection hidden="1"/>
    </xf>
    <xf numFmtId="168" fontId="27" fillId="0" borderId="39" xfId="82" applyNumberFormat="1" applyFont="1" applyBorder="1" applyAlignment="1" applyProtection="1">
      <alignment horizontal="right" vertical="center"/>
      <protection hidden="1"/>
    </xf>
    <xf numFmtId="3" fontId="27" fillId="0" borderId="39" xfId="0" applyNumberFormat="1" applyFont="1" applyBorder="1" applyAlignment="1" applyProtection="1">
      <alignment horizontal="right"/>
      <protection hidden="1"/>
    </xf>
    <xf numFmtId="0" fontId="0" fillId="59" borderId="0" xfId="0" applyFill="1" applyAlignment="1">
      <alignment vertical="top" wrapText="1"/>
    </xf>
    <xf numFmtId="0" fontId="42" fillId="0" borderId="0" xfId="0" applyFont="1" applyAlignment="1" applyProtection="1">
      <alignment vertical="center"/>
      <protection hidden="1"/>
    </xf>
    <xf numFmtId="168" fontId="27" fillId="0" borderId="39" xfId="42" applyNumberFormat="1" applyFont="1" applyBorder="1" applyAlignment="1" applyProtection="1">
      <alignment horizontal="right" vertical="top"/>
      <protection hidden="1"/>
    </xf>
    <xf numFmtId="170" fontId="27" fillId="0" borderId="39" xfId="0" applyNumberFormat="1" applyFont="1" applyBorder="1" applyAlignment="1" applyProtection="1">
      <alignment horizontal="right" vertical="top"/>
      <protection hidden="1"/>
    </xf>
    <xf numFmtId="9" fontId="27" fillId="0" borderId="39" xfId="42" applyFont="1" applyBorder="1" applyAlignment="1" applyProtection="1">
      <alignment horizontal="right" vertical="top"/>
      <protection hidden="1"/>
    </xf>
    <xf numFmtId="0" fontId="27" fillId="35" borderId="39" xfId="0" applyFont="1" applyFill="1" applyBorder="1" applyAlignment="1" applyProtection="1">
      <alignment vertical="top"/>
      <protection hidden="1"/>
    </xf>
    <xf numFmtId="3" fontId="27" fillId="35" borderId="39" xfId="0" applyNumberFormat="1" applyFont="1" applyFill="1" applyBorder="1" applyAlignment="1" applyProtection="1">
      <alignment horizontal="right" vertical="top"/>
      <protection hidden="1"/>
    </xf>
    <xf numFmtId="0" fontId="27" fillId="0" borderId="39" xfId="0" applyFont="1" applyBorder="1" applyAlignment="1">
      <alignment vertical="center"/>
    </xf>
    <xf numFmtId="0" fontId="52" fillId="35" borderId="0" xfId="0" applyFont="1" applyFill="1" applyAlignment="1">
      <alignment vertical="top"/>
    </xf>
    <xf numFmtId="0" fontId="27" fillId="34" borderId="0" xfId="79" applyFont="1" applyFill="1"/>
    <xf numFmtId="0" fontId="24" fillId="0" borderId="0" xfId="72"/>
    <xf numFmtId="0" fontId="86" fillId="35" borderId="0" xfId="0" applyFont="1" applyFill="1" applyAlignment="1">
      <alignment horizontal="center"/>
    </xf>
    <xf numFmtId="0" fontId="87" fillId="35" borderId="0" xfId="0" applyFont="1" applyFill="1" applyAlignment="1">
      <alignment horizontal="center"/>
    </xf>
    <xf numFmtId="0" fontId="51" fillId="0" borderId="0" xfId="0" applyFont="1" applyAlignment="1">
      <alignment horizontal="left" vertical="center"/>
    </xf>
    <xf numFmtId="10" fontId="0" fillId="0" borderId="39" xfId="42" applyNumberFormat="1" applyFont="1" applyBorder="1"/>
    <xf numFmtId="0" fontId="0" fillId="0" borderId="0" xfId="0" applyAlignment="1">
      <alignment horizontal="left" vertical="center"/>
    </xf>
    <xf numFmtId="172" fontId="0" fillId="0" borderId="39" xfId="81" applyNumberFormat="1" applyFont="1" applyBorder="1"/>
    <xf numFmtId="168" fontId="27" fillId="35" borderId="11" xfId="97" applyNumberFormat="1" applyFont="1" applyFill="1" applyBorder="1" applyAlignment="1" applyProtection="1">
      <alignment horizontal="right" vertical="top"/>
      <protection hidden="1"/>
    </xf>
    <xf numFmtId="0" fontId="25" fillId="33" borderId="49" xfId="0" applyFont="1" applyFill="1" applyBorder="1" applyAlignment="1" applyProtection="1">
      <alignment horizontal="left" vertical="top"/>
      <protection hidden="1"/>
    </xf>
    <xf numFmtId="0" fontId="25" fillId="33" borderId="33" xfId="0" applyFont="1" applyFill="1" applyBorder="1" applyAlignment="1" applyProtection="1">
      <alignment horizontal="center" vertical="top" wrapText="1"/>
      <protection hidden="1"/>
    </xf>
    <xf numFmtId="0" fontId="61" fillId="35" borderId="39" xfId="0" applyFont="1" applyFill="1" applyBorder="1" applyAlignment="1" applyProtection="1">
      <alignment horizontal="left" vertical="top"/>
      <protection hidden="1"/>
    </xf>
    <xf numFmtId="0" fontId="49" fillId="0" borderId="27" xfId="0" applyFont="1" applyBorder="1" applyAlignment="1" applyProtection="1">
      <alignment horizontal="left" vertical="top"/>
      <protection hidden="1"/>
    </xf>
    <xf numFmtId="3" fontId="27" fillId="0" borderId="10" xfId="0" applyNumberFormat="1" applyFont="1" applyBorder="1" applyAlignment="1" applyProtection="1">
      <alignment horizontal="right"/>
      <protection hidden="1"/>
    </xf>
    <xf numFmtId="0" fontId="88" fillId="0" borderId="0" xfId="0" applyFont="1"/>
    <xf numFmtId="0" fontId="27" fillId="35" borderId="39" xfId="0" applyFont="1" applyFill="1" applyBorder="1" applyAlignment="1">
      <alignment horizontal="left" vertical="center"/>
    </xf>
    <xf numFmtId="0" fontId="27" fillId="60" borderId="39" xfId="0" applyFont="1" applyFill="1" applyBorder="1" applyAlignment="1">
      <alignment horizontal="left" vertical="center"/>
    </xf>
    <xf numFmtId="0" fontId="38" fillId="60" borderId="39" xfId="0" applyFont="1" applyFill="1" applyBorder="1" applyAlignment="1">
      <alignment horizontal="left" vertical="center"/>
    </xf>
    <xf numFmtId="0" fontId="27" fillId="0" borderId="39" xfId="0" applyFont="1" applyBorder="1"/>
    <xf numFmtId="0" fontId="36" fillId="0" borderId="0" xfId="1" applyAlignment="1">
      <alignment horizontal="left" vertical="top" wrapText="1"/>
    </xf>
    <xf numFmtId="49" fontId="33" fillId="0" borderId="0" xfId="52" applyNumberFormat="1" applyAlignment="1"/>
    <xf numFmtId="49" fontId="0" fillId="0" borderId="0" xfId="43" applyFont="1" applyAlignment="1">
      <alignment vertical="top"/>
    </xf>
    <xf numFmtId="0" fontId="78" fillId="0" borderId="0" xfId="0" applyFont="1" applyAlignment="1">
      <alignment vertical="center"/>
    </xf>
    <xf numFmtId="0" fontId="77" fillId="0" borderId="0" xfId="0" applyFont="1"/>
    <xf numFmtId="0" fontId="77" fillId="0" borderId="0" xfId="0" applyFont="1" applyAlignment="1">
      <alignment vertical="top"/>
    </xf>
    <xf numFmtId="0" fontId="0" fillId="0" borderId="39" xfId="0" applyBorder="1" applyAlignment="1">
      <alignment horizontal="left" wrapText="1"/>
    </xf>
    <xf numFmtId="0" fontId="25" fillId="33" borderId="39" xfId="44" applyBorder="1">
      <alignment horizontal="left" vertical="top"/>
    </xf>
    <xf numFmtId="0" fontId="59" fillId="0" borderId="39" xfId="0" applyFont="1" applyBorder="1"/>
    <xf numFmtId="0" fontId="27" fillId="0" borderId="39" xfId="0" applyFont="1" applyBorder="1" applyAlignment="1">
      <alignment horizontal="left"/>
    </xf>
    <xf numFmtId="0" fontId="0" fillId="0" borderId="39" xfId="0" applyBorder="1" applyAlignment="1">
      <alignment horizontal="right"/>
    </xf>
    <xf numFmtId="0" fontId="24" fillId="39" borderId="10" xfId="0" applyFont="1" applyFill="1" applyBorder="1" applyAlignment="1" applyProtection="1">
      <alignment horizontal="left" vertical="center" wrapText="1" indent="1"/>
      <protection locked="0"/>
    </xf>
    <xf numFmtId="0" fontId="24" fillId="39" borderId="27" xfId="0" applyFont="1" applyFill="1" applyBorder="1" applyAlignment="1" applyProtection="1">
      <alignment horizontal="left" vertical="center" wrapText="1" indent="1"/>
      <protection locked="0"/>
    </xf>
    <xf numFmtId="0" fontId="47" fillId="35" borderId="0" xfId="0" applyFont="1" applyFill="1"/>
    <xf numFmtId="0" fontId="30" fillId="35" borderId="0" xfId="0" applyFont="1" applyFill="1"/>
    <xf numFmtId="0" fontId="52" fillId="0" borderId="0" xfId="0" applyFont="1" applyAlignment="1">
      <alignment wrapText="1"/>
    </xf>
    <xf numFmtId="0" fontId="52" fillId="0" borderId="0" xfId="0" applyFont="1" applyAlignment="1" applyProtection="1">
      <alignment vertical="top"/>
      <protection hidden="1"/>
    </xf>
    <xf numFmtId="0" fontId="25" fillId="33" borderId="47" xfId="0" applyFont="1" applyFill="1" applyBorder="1" applyAlignment="1" applyProtection="1">
      <alignment horizontal="center" wrapText="1"/>
      <protection hidden="1"/>
    </xf>
    <xf numFmtId="0" fontId="25" fillId="33" borderId="48" xfId="0" applyFont="1" applyFill="1" applyBorder="1" applyAlignment="1" applyProtection="1">
      <alignment horizontal="center" wrapText="1"/>
      <protection hidden="1"/>
    </xf>
    <xf numFmtId="0" fontId="25" fillId="33" borderId="46" xfId="0" applyFont="1" applyFill="1" applyBorder="1" applyAlignment="1" applyProtection="1">
      <alignment horizontal="left"/>
      <protection hidden="1"/>
    </xf>
    <xf numFmtId="3" fontId="30" fillId="0" borderId="0" xfId="82" applyNumberFormat="1" applyFont="1" applyBorder="1" applyAlignment="1">
      <alignment horizontal="right" vertical="top"/>
    </xf>
    <xf numFmtId="9" fontId="30" fillId="0" borderId="0" xfId="82" applyFont="1" applyBorder="1" applyAlignment="1">
      <alignment horizontal="right" vertical="top"/>
    </xf>
    <xf numFmtId="0" fontId="25" fillId="33" borderId="50" xfId="0" applyFont="1" applyFill="1" applyBorder="1" applyAlignment="1" applyProtection="1">
      <alignment horizontal="left"/>
      <protection hidden="1"/>
    </xf>
    <xf numFmtId="0" fontId="25" fillId="36" borderId="51" xfId="0" applyFont="1" applyFill="1" applyBorder="1" applyAlignment="1" applyProtection="1">
      <alignment horizontal="center" wrapText="1"/>
      <protection hidden="1"/>
    </xf>
    <xf numFmtId="0" fontId="25" fillId="36" borderId="52" xfId="0" applyFont="1" applyFill="1" applyBorder="1" applyAlignment="1" applyProtection="1">
      <alignment horizontal="center" wrapText="1"/>
      <protection hidden="1"/>
    </xf>
    <xf numFmtId="0" fontId="49" fillId="0" borderId="0" xfId="0" applyFont="1" applyAlignment="1">
      <alignment wrapText="1"/>
    </xf>
    <xf numFmtId="0" fontId="49" fillId="0" borderId="0" xfId="0" applyFont="1"/>
    <xf numFmtId="0" fontId="49" fillId="0" borderId="0" xfId="76" applyFont="1"/>
    <xf numFmtId="0" fontId="62" fillId="0" borderId="0" xfId="0" applyFont="1"/>
    <xf numFmtId="0" fontId="49" fillId="0" borderId="0" xfId="0" applyFont="1" applyAlignment="1">
      <alignment horizontal="center"/>
    </xf>
    <xf numFmtId="0" fontId="27" fillId="0" borderId="0" xfId="0" applyFont="1" applyAlignment="1">
      <alignment horizontal="center"/>
    </xf>
    <xf numFmtId="0" fontId="26" fillId="0" borderId="39" xfId="0" applyFont="1" applyBorder="1" applyAlignment="1">
      <alignment horizontal="center"/>
    </xf>
    <xf numFmtId="0" fontId="26" fillId="0" borderId="7" xfId="0" applyFont="1" applyBorder="1" applyAlignment="1">
      <alignment horizontal="center"/>
    </xf>
    <xf numFmtId="0" fontId="26" fillId="51" borderId="9" xfId="0" applyFont="1" applyFill="1" applyBorder="1" applyAlignment="1">
      <alignment vertical="center"/>
    </xf>
    <xf numFmtId="0" fontId="26" fillId="43" borderId="9" xfId="0" applyFont="1" applyFill="1" applyBorder="1" applyAlignment="1">
      <alignment vertical="center"/>
    </xf>
    <xf numFmtId="0" fontId="91" fillId="52" borderId="9" xfId="0" applyFont="1" applyFill="1" applyBorder="1" applyAlignment="1">
      <alignment vertical="center"/>
    </xf>
    <xf numFmtId="0" fontId="26" fillId="50" borderId="9" xfId="0" applyFont="1" applyFill="1" applyBorder="1" applyAlignment="1">
      <alignment vertical="center" wrapText="1"/>
    </xf>
    <xf numFmtId="0" fontId="26" fillId="0" borderId="7" xfId="0" applyFont="1" applyBorder="1" applyAlignment="1">
      <alignment vertical="center"/>
    </xf>
    <xf numFmtId="0" fontId="49" fillId="0" borderId="39" xfId="0" applyFont="1" applyBorder="1" applyAlignment="1">
      <alignment horizontal="left" vertical="center" wrapText="1"/>
    </xf>
    <xf numFmtId="0" fontId="49" fillId="0" borderId="39" xfId="0" applyFont="1" applyBorder="1" applyAlignment="1">
      <alignment horizontal="left" vertical="center"/>
    </xf>
    <xf numFmtId="0" fontId="49" fillId="51" borderId="39" xfId="0" applyFont="1" applyFill="1" applyBorder="1" applyAlignment="1">
      <alignment horizontal="left" vertical="center" wrapText="1"/>
    </xf>
    <xf numFmtId="0" fontId="49" fillId="53" borderId="39" xfId="0" applyFont="1" applyFill="1" applyBorder="1" applyAlignment="1">
      <alignment horizontal="left" vertical="center" wrapText="1"/>
    </xf>
    <xf numFmtId="0" fontId="49" fillId="55" borderId="39" xfId="0" applyFont="1" applyFill="1" applyBorder="1" applyAlignment="1">
      <alignment horizontal="left" vertical="center" wrapText="1"/>
    </xf>
    <xf numFmtId="0" fontId="49" fillId="54" borderId="39" xfId="0" applyFont="1" applyFill="1" applyBorder="1" applyAlignment="1">
      <alignment horizontal="left" vertical="center" wrapText="1"/>
    </xf>
    <xf numFmtId="0" fontId="49" fillId="56" borderId="39" xfId="0" applyFont="1" applyFill="1" applyBorder="1" applyAlignment="1">
      <alignment horizontal="left" vertical="center" wrapText="1"/>
    </xf>
    <xf numFmtId="0" fontId="49" fillId="57" borderId="39" xfId="0" applyFont="1" applyFill="1" applyBorder="1" applyAlignment="1">
      <alignment horizontal="left" vertical="center" wrapText="1"/>
    </xf>
    <xf numFmtId="0" fontId="49" fillId="58" borderId="39" xfId="0" applyFont="1" applyFill="1" applyBorder="1" applyAlignment="1">
      <alignment horizontal="left" vertical="center" wrapText="1"/>
    </xf>
    <xf numFmtId="0" fontId="49" fillId="52" borderId="39" xfId="0" applyFont="1" applyFill="1" applyBorder="1" applyAlignment="1">
      <alignment horizontal="left" vertical="center" wrapText="1"/>
    </xf>
    <xf numFmtId="0" fontId="49" fillId="0" borderId="0" xfId="0" applyFont="1" applyAlignment="1">
      <alignment horizontal="left" vertical="center" wrapText="1"/>
    </xf>
    <xf numFmtId="0" fontId="49" fillId="0" borderId="0" xfId="0" applyFont="1" applyAlignment="1">
      <alignment horizontal="center" vertical="center"/>
    </xf>
    <xf numFmtId="0" fontId="26" fillId="37" borderId="39" xfId="0" applyFont="1" applyFill="1" applyBorder="1" applyAlignment="1">
      <alignment vertical="center" wrapText="1"/>
    </xf>
    <xf numFmtId="0" fontId="26" fillId="37" borderId="9" xfId="0" applyFont="1" applyFill="1" applyBorder="1" applyAlignment="1">
      <alignment vertical="center" wrapText="1"/>
    </xf>
    <xf numFmtId="0" fontId="26" fillId="37" borderId="9" xfId="0" applyFont="1" applyFill="1" applyBorder="1" applyAlignment="1">
      <alignment horizontal="right" vertical="center" wrapText="1"/>
    </xf>
    <xf numFmtId="0" fontId="26" fillId="43" borderId="9" xfId="0" applyFont="1" applyFill="1" applyBorder="1" applyAlignment="1">
      <alignment vertical="center" wrapText="1"/>
    </xf>
    <xf numFmtId="0" fontId="26" fillId="47" borderId="9" xfId="0" applyFont="1" applyFill="1" applyBorder="1" applyAlignment="1">
      <alignment vertical="center" wrapText="1"/>
    </xf>
    <xf numFmtId="0" fontId="26" fillId="34" borderId="9" xfId="0" applyFont="1" applyFill="1" applyBorder="1" applyAlignment="1">
      <alignment vertical="center" wrapText="1"/>
    </xf>
    <xf numFmtId="0" fontId="26" fillId="44" borderId="9" xfId="0" applyFont="1" applyFill="1" applyBorder="1" applyAlignment="1">
      <alignment vertical="center" wrapText="1"/>
    </xf>
    <xf numFmtId="0" fontId="26" fillId="45" borderId="9" xfId="0" applyFont="1" applyFill="1" applyBorder="1" applyAlignment="1">
      <alignment vertical="center" wrapText="1"/>
    </xf>
    <xf numFmtId="168" fontId="26" fillId="47" borderId="9" xfId="0" applyNumberFormat="1" applyFont="1" applyFill="1" applyBorder="1" applyAlignment="1">
      <alignment vertical="center" wrapText="1"/>
    </xf>
    <xf numFmtId="0" fontId="26" fillId="49" borderId="9" xfId="0" applyFont="1" applyFill="1" applyBorder="1" applyAlignment="1">
      <alignment vertical="center" wrapText="1"/>
    </xf>
    <xf numFmtId="0" fontId="26" fillId="0" borderId="0" xfId="0" applyFont="1" applyAlignment="1">
      <alignment vertical="center" wrapText="1"/>
    </xf>
    <xf numFmtId="0" fontId="26" fillId="0" borderId="0" xfId="0" applyFont="1" applyAlignment="1">
      <alignment horizontal="center"/>
    </xf>
    <xf numFmtId="0" fontId="26" fillId="0" borderId="0" xfId="0" applyFont="1" applyAlignment="1">
      <alignment horizontal="center" vertical="center"/>
    </xf>
    <xf numFmtId="0" fontId="26" fillId="37" borderId="39" xfId="0" applyFont="1" applyFill="1" applyBorder="1" applyAlignment="1">
      <alignment horizontal="left" vertical="center" wrapText="1"/>
    </xf>
    <xf numFmtId="0" fontId="26" fillId="37" borderId="9" xfId="0" applyFont="1" applyFill="1" applyBorder="1" applyAlignment="1">
      <alignment horizontal="left" vertical="center" wrapText="1"/>
    </xf>
    <xf numFmtId="0" fontId="26" fillId="43" borderId="9" xfId="0" applyFont="1" applyFill="1" applyBorder="1" applyAlignment="1">
      <alignment horizontal="left" vertical="center" wrapText="1"/>
    </xf>
    <xf numFmtId="0" fontId="26" fillId="47" borderId="9" xfId="0" applyFont="1" applyFill="1" applyBorder="1" applyAlignment="1">
      <alignment horizontal="left" vertical="center" wrapText="1"/>
    </xf>
    <xf numFmtId="0" fontId="26" fillId="34" borderId="9" xfId="0" applyFont="1" applyFill="1" applyBorder="1" applyAlignment="1">
      <alignment horizontal="left" vertical="center" wrapText="1"/>
    </xf>
    <xf numFmtId="0" fontId="26" fillId="44" borderId="9" xfId="0" applyFont="1" applyFill="1" applyBorder="1" applyAlignment="1">
      <alignment horizontal="left" vertical="center" wrapText="1"/>
    </xf>
    <xf numFmtId="0" fontId="26" fillId="45" borderId="9" xfId="0" applyFont="1" applyFill="1" applyBorder="1" applyAlignment="1">
      <alignment horizontal="left" vertical="center" wrapText="1"/>
    </xf>
    <xf numFmtId="168" fontId="26" fillId="47" borderId="9" xfId="0" applyNumberFormat="1" applyFont="1" applyFill="1" applyBorder="1" applyAlignment="1">
      <alignment horizontal="left" vertical="center" wrapText="1"/>
    </xf>
    <xf numFmtId="0" fontId="26" fillId="49" borderId="9" xfId="0" applyFont="1" applyFill="1" applyBorder="1" applyAlignment="1">
      <alignment horizontal="left" vertical="center" wrapText="1"/>
    </xf>
    <xf numFmtId="0" fontId="26" fillId="0" borderId="0" xfId="0" applyFont="1" applyAlignment="1">
      <alignment horizontal="left" vertical="center" wrapText="1"/>
    </xf>
    <xf numFmtId="0" fontId="26" fillId="46" borderId="9" xfId="0" applyFont="1" applyFill="1" applyBorder="1" applyAlignment="1">
      <alignment vertical="center" wrapText="1"/>
    </xf>
    <xf numFmtId="0" fontId="26" fillId="46" borderId="32" xfId="0" applyFont="1" applyFill="1" applyBorder="1" applyAlignment="1">
      <alignment vertical="center" wrapText="1"/>
    </xf>
    <xf numFmtId="0" fontId="26" fillId="35" borderId="0" xfId="0" applyFont="1" applyFill="1" applyAlignment="1">
      <alignment vertical="center" wrapText="1"/>
    </xf>
    <xf numFmtId="0" fontId="26" fillId="35" borderId="0" xfId="0" applyFont="1" applyFill="1" applyAlignment="1">
      <alignment horizontal="center" vertical="center"/>
    </xf>
    <xf numFmtId="0" fontId="49" fillId="37" borderId="39" xfId="0" applyFont="1" applyFill="1" applyBorder="1" applyAlignment="1">
      <alignment vertical="center" wrapText="1"/>
    </xf>
    <xf numFmtId="0" fontId="49" fillId="54" borderId="9" xfId="0" applyFont="1" applyFill="1" applyBorder="1" applyAlignment="1">
      <alignment horizontal="right" vertical="center" wrapText="1"/>
    </xf>
    <xf numFmtId="0" fontId="49" fillId="54" borderId="9" xfId="0" applyFont="1" applyFill="1" applyBorder="1" applyAlignment="1">
      <alignment vertical="center" wrapText="1"/>
    </xf>
    <xf numFmtId="0" fontId="49" fillId="37" borderId="9" xfId="0" applyFont="1" applyFill="1" applyBorder="1" applyAlignment="1">
      <alignment vertical="center" wrapText="1"/>
    </xf>
    <xf numFmtId="0" fontId="49" fillId="43" borderId="9" xfId="0" applyFont="1" applyFill="1" applyBorder="1" applyAlignment="1">
      <alignment vertical="center" wrapText="1"/>
    </xf>
    <xf numFmtId="0" fontId="49" fillId="42" borderId="9" xfId="0" applyFont="1" applyFill="1" applyBorder="1" applyAlignment="1">
      <alignment vertical="center" wrapText="1"/>
    </xf>
    <xf numFmtId="0" fontId="49" fillId="41" borderId="9" xfId="0" applyFont="1" applyFill="1" applyBorder="1" applyAlignment="1">
      <alignment vertical="center" wrapText="1"/>
    </xf>
    <xf numFmtId="0" fontId="49" fillId="44" borderId="9" xfId="0" applyFont="1" applyFill="1" applyBorder="1" applyAlignment="1">
      <alignment vertical="center" wrapText="1"/>
    </xf>
    <xf numFmtId="0" fontId="49" fillId="45" borderId="9" xfId="0" applyFont="1" applyFill="1" applyBorder="1" applyAlignment="1">
      <alignment vertical="center" wrapText="1"/>
    </xf>
    <xf numFmtId="0" fontId="49" fillId="46" borderId="9" xfId="0" applyFont="1" applyFill="1" applyBorder="1" applyAlignment="1">
      <alignment vertical="center" wrapText="1"/>
    </xf>
    <xf numFmtId="1" fontId="26" fillId="0" borderId="0" xfId="0" applyNumberFormat="1" applyFont="1" applyAlignment="1">
      <alignment horizontal="center" vertical="center"/>
    </xf>
    <xf numFmtId="0" fontId="90" fillId="0" borderId="0" xfId="0" applyFont="1"/>
    <xf numFmtId="0" fontId="18" fillId="36" borderId="39" xfId="0" applyFont="1" applyFill="1" applyBorder="1" applyAlignment="1">
      <alignment horizontal="left" vertical="center"/>
    </xf>
    <xf numFmtId="0" fontId="18" fillId="36" borderId="19" xfId="44" applyFont="1" applyFill="1" applyBorder="1" applyAlignment="1">
      <alignment horizontal="left" vertical="center" wrapText="1"/>
    </xf>
    <xf numFmtId="0" fontId="18" fillId="36" borderId="13" xfId="44" applyFont="1" applyFill="1" applyBorder="1" applyAlignment="1">
      <alignment horizontal="left" vertical="center" wrapText="1"/>
    </xf>
    <xf numFmtId="168" fontId="18" fillId="36" borderId="39" xfId="42" applyNumberFormat="1" applyFont="1" applyFill="1" applyBorder="1" applyAlignment="1">
      <alignment horizontal="left" vertical="center"/>
    </xf>
    <xf numFmtId="1" fontId="49" fillId="0" borderId="0" xfId="42" applyNumberFormat="1" applyFont="1" applyAlignment="1">
      <alignment horizontal="center"/>
    </xf>
    <xf numFmtId="0" fontId="21" fillId="0" borderId="39" xfId="0" applyFont="1" applyBorder="1" applyAlignment="1">
      <alignment horizontal="left" vertical="top"/>
    </xf>
    <xf numFmtId="0" fontId="26" fillId="0" borderId="0" xfId="0" applyFont="1" applyAlignment="1">
      <alignment horizontal="center" vertical="center" wrapText="1"/>
    </xf>
    <xf numFmtId="0" fontId="26" fillId="0" borderId="0" xfId="42" applyNumberFormat="1" applyFont="1" applyAlignment="1">
      <alignment horizontal="center" vertical="center"/>
    </xf>
    <xf numFmtId="0" fontId="26" fillId="37" borderId="9" xfId="0" applyFont="1" applyFill="1" applyBorder="1" applyAlignment="1">
      <alignment vertical="center"/>
    </xf>
    <xf numFmtId="49" fontId="33" fillId="0" borderId="0" xfId="52" applyNumberFormat="1" applyAlignment="1">
      <alignment horizontal="left"/>
    </xf>
    <xf numFmtId="49" fontId="33" fillId="35" borderId="0" xfId="43" applyFont="1" applyFill="1" applyAlignment="1">
      <alignment horizontal="left"/>
    </xf>
    <xf numFmtId="0" fontId="24" fillId="61" borderId="0" xfId="79" applyFill="1" applyAlignment="1">
      <alignment horizontal="left" vertical="top" wrapText="1"/>
    </xf>
    <xf numFmtId="0" fontId="24" fillId="35" borderId="0" xfId="47" applyFont="1" applyFill="1">
      <alignment horizontal="left" vertical="top" wrapText="1"/>
    </xf>
    <xf numFmtId="49" fontId="0" fillId="35" borderId="0" xfId="43" applyFont="1" applyFill="1" applyAlignment="1">
      <alignment vertical="top" wrapText="1"/>
    </xf>
    <xf numFmtId="0" fontId="80" fillId="35" borderId="0" xfId="0" applyFont="1" applyFill="1" applyAlignment="1">
      <alignment vertical="top" wrapText="1"/>
    </xf>
    <xf numFmtId="0" fontId="0" fillId="35" borderId="0" xfId="0" applyFill="1" applyAlignment="1">
      <alignment horizontal="left" vertical="top"/>
    </xf>
    <xf numFmtId="0" fontId="0" fillId="35" borderId="0" xfId="47" applyFont="1" applyFill="1" applyAlignment="1">
      <alignment vertical="top" wrapText="1"/>
    </xf>
    <xf numFmtId="49" fontId="29" fillId="35" borderId="0" xfId="43" applyFill="1" applyAlignment="1">
      <alignment vertical="top" wrapText="1"/>
    </xf>
    <xf numFmtId="0" fontId="60" fillId="35" borderId="0" xfId="0" applyFont="1" applyFill="1" applyAlignment="1">
      <alignment vertical="top" wrapText="1"/>
    </xf>
    <xf numFmtId="49" fontId="29" fillId="35" borderId="0" xfId="43" applyFill="1" applyAlignment="1" applyProtection="1">
      <alignment vertical="top" wrapText="1"/>
    </xf>
    <xf numFmtId="0" fontId="37" fillId="35" borderId="0" xfId="49" applyFill="1">
      <alignment horizontal="left" vertical="top"/>
    </xf>
    <xf numFmtId="0" fontId="37" fillId="0" borderId="0" xfId="2">
      <alignment horizontal="left" vertical="top"/>
    </xf>
    <xf numFmtId="0" fontId="64" fillId="0" borderId="0" xfId="4" applyFont="1">
      <alignment horizontal="left" vertical="top"/>
    </xf>
    <xf numFmtId="0" fontId="52" fillId="35" borderId="0" xfId="0" applyFont="1" applyFill="1" applyAlignment="1" applyProtection="1">
      <alignment vertical="top" wrapText="1"/>
      <protection hidden="1"/>
    </xf>
    <xf numFmtId="0" fontId="53" fillId="35" borderId="0" xfId="0" applyFont="1" applyFill="1"/>
    <xf numFmtId="0" fontId="53" fillId="35" borderId="0" xfId="0" applyFont="1" applyFill="1" applyAlignment="1">
      <alignment vertical="top"/>
    </xf>
    <xf numFmtId="0" fontId="96" fillId="0" borderId="0" xfId="0" applyFont="1"/>
    <xf numFmtId="0" fontId="33" fillId="0" borderId="0" xfId="0" applyFont="1"/>
    <xf numFmtId="0" fontId="52" fillId="0" borderId="0" xfId="0" applyFont="1"/>
    <xf numFmtId="0" fontId="52" fillId="0" borderId="0" xfId="0" applyFont="1" applyAlignment="1">
      <alignment horizontal="left" vertical="top" wrapText="1"/>
    </xf>
    <xf numFmtId="49" fontId="33" fillId="0" borderId="0" xfId="43" applyFont="1" applyAlignment="1">
      <alignment horizontal="left" vertical="top"/>
    </xf>
    <xf numFmtId="49" fontId="97" fillId="0" borderId="0" xfId="43" applyFont="1" applyAlignment="1">
      <alignment horizontal="left" vertical="top" wrapText="1"/>
    </xf>
    <xf numFmtId="0" fontId="98" fillId="0" borderId="0" xfId="0" applyFont="1" applyAlignment="1">
      <alignment vertical="top"/>
    </xf>
    <xf numFmtId="0" fontId="99" fillId="0" borderId="0" xfId="0" applyFont="1" applyAlignment="1">
      <alignment vertical="top"/>
    </xf>
    <xf numFmtId="0" fontId="70" fillId="35" borderId="0" xfId="0" applyFont="1" applyFill="1"/>
    <xf numFmtId="0" fontId="52" fillId="35" borderId="0" xfId="0" applyFont="1" applyFill="1" applyAlignment="1">
      <alignment horizontal="left" vertical="top" wrapText="1"/>
    </xf>
    <xf numFmtId="0" fontId="33" fillId="0" borderId="0" xfId="0" applyFont="1" applyProtection="1">
      <protection hidden="1"/>
    </xf>
    <xf numFmtId="0" fontId="52" fillId="35" borderId="0" xfId="0" applyFont="1" applyFill="1" applyAlignment="1" applyProtection="1">
      <alignment horizontal="left" vertical="top"/>
      <protection hidden="1"/>
    </xf>
    <xf numFmtId="0" fontId="52" fillId="35" borderId="0" xfId="0" applyFont="1" applyFill="1" applyAlignment="1" applyProtection="1">
      <alignment horizontal="left" vertical="top" wrapText="1"/>
      <protection hidden="1"/>
    </xf>
    <xf numFmtId="0" fontId="52" fillId="35" borderId="0" xfId="0" applyFont="1" applyFill="1" applyProtection="1">
      <protection hidden="1"/>
    </xf>
    <xf numFmtId="0" fontId="99" fillId="35" borderId="0" xfId="0" applyFont="1" applyFill="1" applyAlignment="1">
      <alignment vertical="top"/>
    </xf>
    <xf numFmtId="0" fontId="33" fillId="35" borderId="0" xfId="0" applyFont="1" applyFill="1" applyAlignment="1">
      <alignment horizontal="left" vertical="top" wrapText="1"/>
    </xf>
    <xf numFmtId="0" fontId="100" fillId="35" borderId="0" xfId="0" applyFont="1" applyFill="1" applyAlignment="1" applyProtection="1">
      <alignment horizontal="left" vertical="top" wrapText="1"/>
      <protection hidden="1"/>
    </xf>
    <xf numFmtId="0" fontId="52" fillId="35" borderId="0" xfId="0" applyFont="1" applyFill="1"/>
    <xf numFmtId="0" fontId="100" fillId="35" borderId="0" xfId="0" applyFont="1" applyFill="1" applyAlignment="1" applyProtection="1">
      <alignment vertical="top"/>
      <protection hidden="1"/>
    </xf>
    <xf numFmtId="0" fontId="70" fillId="0" borderId="0" xfId="0" applyFont="1" applyAlignment="1">
      <alignment wrapText="1"/>
    </xf>
    <xf numFmtId="0" fontId="52" fillId="35" borderId="0" xfId="0" applyFont="1" applyFill="1" applyAlignment="1" applyProtection="1">
      <alignment vertical="top"/>
      <protection hidden="1"/>
    </xf>
    <xf numFmtId="0" fontId="70" fillId="0" borderId="0" xfId="0" applyFont="1" applyAlignment="1" applyProtection="1">
      <alignment horizontal="left" vertical="top" wrapText="1"/>
      <protection hidden="1"/>
    </xf>
    <xf numFmtId="0" fontId="33" fillId="0" borderId="0" xfId="0" applyFont="1" applyAlignment="1" applyProtection="1">
      <alignment horizontal="left" vertical="top"/>
      <protection hidden="1"/>
    </xf>
    <xf numFmtId="0" fontId="96" fillId="0" borderId="0" xfId="0" applyFont="1" applyAlignment="1">
      <alignment vertical="top"/>
    </xf>
    <xf numFmtId="0" fontId="102" fillId="0" borderId="0" xfId="0" applyFont="1" applyProtection="1">
      <protection hidden="1"/>
    </xf>
    <xf numFmtId="0" fontId="53" fillId="0" borderId="0" xfId="0" applyFont="1" applyProtection="1">
      <protection hidden="1"/>
    </xf>
    <xf numFmtId="0" fontId="52" fillId="0" borderId="0" xfId="0" applyFont="1" applyProtection="1">
      <protection hidden="1"/>
    </xf>
    <xf numFmtId="0" fontId="53" fillId="0" borderId="0" xfId="0" applyFont="1" applyAlignment="1" applyProtection="1">
      <alignment vertical="top"/>
      <protection hidden="1"/>
    </xf>
    <xf numFmtId="0" fontId="67" fillId="0" borderId="0" xfId="0" applyFont="1" applyAlignment="1" applyProtection="1">
      <alignment vertical="top"/>
      <protection hidden="1"/>
    </xf>
    <xf numFmtId="49" fontId="33" fillId="0" borderId="0" xfId="43" applyFont="1" applyAlignment="1" applyProtection="1">
      <alignment vertical="top"/>
    </xf>
    <xf numFmtId="49" fontId="33" fillId="0" borderId="0" xfId="43" applyFont="1" applyAlignment="1" applyProtection="1">
      <alignment horizontal="left" vertical="top"/>
    </xf>
    <xf numFmtId="0" fontId="103" fillId="0" borderId="0" xfId="0" applyFont="1" applyAlignment="1" applyProtection="1">
      <alignment vertical="top"/>
      <protection hidden="1"/>
    </xf>
    <xf numFmtId="0" fontId="99" fillId="0" borderId="0" xfId="0" applyFont="1" applyAlignment="1" applyProtection="1">
      <alignment vertical="top"/>
      <protection hidden="1"/>
    </xf>
    <xf numFmtId="0" fontId="99" fillId="35" borderId="0" xfId="0" applyFont="1" applyFill="1" applyAlignment="1" applyProtection="1">
      <alignment vertical="top"/>
      <protection hidden="1"/>
    </xf>
    <xf numFmtId="0" fontId="53" fillId="35" borderId="0" xfId="0" applyFont="1" applyFill="1" applyAlignment="1" applyProtection="1">
      <alignment vertical="top"/>
      <protection hidden="1"/>
    </xf>
    <xf numFmtId="0" fontId="102" fillId="35" borderId="0" xfId="0" applyFont="1" applyFill="1" applyAlignment="1" applyProtection="1">
      <alignment vertical="top"/>
      <protection hidden="1"/>
    </xf>
    <xf numFmtId="0" fontId="102" fillId="35" borderId="0" xfId="0" applyFont="1" applyFill="1"/>
    <xf numFmtId="49" fontId="52" fillId="35" borderId="0" xfId="43" applyFont="1" applyFill="1" applyAlignment="1">
      <alignment horizontal="left" vertical="top"/>
    </xf>
    <xf numFmtId="0" fontId="103" fillId="35" borderId="0" xfId="0" applyFont="1" applyFill="1" applyAlignment="1">
      <alignment vertical="top"/>
    </xf>
    <xf numFmtId="0" fontId="100" fillId="35" borderId="0" xfId="0" applyFont="1" applyFill="1" applyAlignment="1">
      <alignment vertical="top"/>
    </xf>
    <xf numFmtId="0" fontId="52" fillId="35" borderId="0" xfId="0" applyFont="1" applyFill="1" applyAlignment="1">
      <alignment horizontal="left" vertical="top"/>
    </xf>
    <xf numFmtId="0" fontId="102" fillId="35" borderId="0" xfId="0" applyFont="1" applyFill="1" applyAlignment="1">
      <alignment vertical="top"/>
    </xf>
    <xf numFmtId="0" fontId="47" fillId="35" borderId="0" xfId="0" applyFont="1" applyFill="1" applyAlignment="1">
      <alignment vertical="top"/>
    </xf>
    <xf numFmtId="0" fontId="46" fillId="35" borderId="0" xfId="0" applyFont="1" applyFill="1"/>
    <xf numFmtId="0" fontId="104" fillId="35" borderId="0" xfId="0" applyFont="1" applyFill="1"/>
    <xf numFmtId="0" fontId="105" fillId="35" borderId="0" xfId="0" applyFont="1" applyFill="1"/>
    <xf numFmtId="0" fontId="106" fillId="35" borderId="0" xfId="0" applyFont="1" applyFill="1"/>
    <xf numFmtId="0" fontId="0" fillId="35" borderId="0" xfId="0" applyFill="1" applyProtection="1">
      <protection hidden="1"/>
    </xf>
    <xf numFmtId="0" fontId="47" fillId="35" borderId="0" xfId="0" applyFont="1" applyFill="1" applyAlignment="1" applyProtection="1">
      <alignment horizontal="left" vertical="top"/>
      <protection hidden="1"/>
    </xf>
    <xf numFmtId="0" fontId="47" fillId="35" borderId="0" xfId="0" applyFont="1" applyFill="1" applyAlignment="1" applyProtection="1">
      <alignment vertical="top" wrapText="1"/>
      <protection hidden="1"/>
    </xf>
    <xf numFmtId="0" fontId="107" fillId="35" borderId="0" xfId="0" applyFont="1" applyFill="1" applyAlignment="1" applyProtection="1">
      <alignment horizontal="left" vertical="top" wrapText="1"/>
      <protection hidden="1"/>
    </xf>
    <xf numFmtId="0" fontId="96" fillId="0" borderId="0" xfId="52" applyFont="1" applyAlignment="1">
      <alignment horizontal="left"/>
    </xf>
    <xf numFmtId="49" fontId="52" fillId="35" borderId="0" xfId="43" applyFont="1" applyFill="1" applyAlignment="1" applyProtection="1">
      <alignment vertical="top"/>
    </xf>
    <xf numFmtId="0" fontId="33" fillId="35" borderId="0" xfId="0" applyFont="1" applyFill="1"/>
    <xf numFmtId="0" fontId="33" fillId="35" borderId="0" xfId="0" applyFont="1" applyFill="1" applyAlignment="1">
      <alignment horizontal="left" vertical="top"/>
    </xf>
    <xf numFmtId="0" fontId="96" fillId="35" borderId="0" xfId="0" applyFont="1" applyFill="1" applyAlignment="1">
      <alignment vertical="top"/>
    </xf>
    <xf numFmtId="0" fontId="102" fillId="35" borderId="0" xfId="52" applyFont="1" applyFill="1" applyAlignment="1" applyProtection="1">
      <alignment horizontal="left"/>
    </xf>
    <xf numFmtId="0" fontId="52" fillId="35" borderId="0" xfId="0" applyFont="1" applyFill="1" applyAlignment="1">
      <alignment vertical="top" wrapText="1"/>
    </xf>
    <xf numFmtId="0" fontId="102" fillId="35" borderId="0" xfId="0" applyFont="1" applyFill="1" applyProtection="1">
      <protection hidden="1"/>
    </xf>
    <xf numFmtId="0" fontId="100" fillId="35" borderId="0" xfId="0" applyFont="1" applyFill="1" applyAlignment="1" applyProtection="1">
      <alignment horizontal="left" vertical="top"/>
      <protection hidden="1"/>
    </xf>
    <xf numFmtId="0" fontId="102" fillId="35" borderId="32" xfId="0" applyFont="1" applyFill="1" applyBorder="1"/>
    <xf numFmtId="0" fontId="33" fillId="35" borderId="20" xfId="0" applyFont="1" applyFill="1" applyBorder="1" applyAlignment="1">
      <alignment vertical="top"/>
    </xf>
    <xf numFmtId="0" fontId="33" fillId="35" borderId="20" xfId="0" applyFont="1" applyFill="1" applyBorder="1" applyAlignment="1">
      <alignment horizontal="left" vertical="top"/>
    </xf>
    <xf numFmtId="0" fontId="96" fillId="35" borderId="20" xfId="0" applyFont="1" applyFill="1" applyBorder="1" applyAlignment="1">
      <alignment vertical="top"/>
    </xf>
    <xf numFmtId="3" fontId="30" fillId="0" borderId="0" xfId="82" applyNumberFormat="1" applyFont="1" applyBorder="1" applyAlignment="1">
      <alignment horizontal="right"/>
    </xf>
    <xf numFmtId="9" fontId="30" fillId="0" borderId="0" xfId="82" applyFont="1" applyBorder="1" applyAlignment="1">
      <alignment horizontal="right"/>
    </xf>
    <xf numFmtId="0" fontId="96" fillId="35" borderId="0" xfId="0" applyFont="1" applyFill="1"/>
    <xf numFmtId="0" fontId="33" fillId="35" borderId="0" xfId="0" quotePrefix="1" applyFont="1" applyFill="1" applyAlignment="1">
      <alignment vertical="top"/>
    </xf>
    <xf numFmtId="0" fontId="53" fillId="35" borderId="0" xfId="0" applyFont="1" applyFill="1" applyProtection="1">
      <protection hidden="1"/>
    </xf>
    <xf numFmtId="49" fontId="52" fillId="35" borderId="0" xfId="43" applyFont="1" applyFill="1" applyAlignment="1" applyProtection="1">
      <alignment horizontal="left" vertical="top" wrapText="1"/>
    </xf>
    <xf numFmtId="49" fontId="52" fillId="35" borderId="0" xfId="43" applyFont="1" applyFill="1" applyAlignment="1" applyProtection="1">
      <alignment horizontal="left" vertical="top"/>
    </xf>
    <xf numFmtId="0" fontId="103" fillId="35" borderId="0" xfId="0" applyFont="1" applyFill="1" applyAlignment="1" applyProtection="1">
      <alignment vertical="top"/>
      <protection hidden="1"/>
    </xf>
    <xf numFmtId="0" fontId="0" fillId="35" borderId="0" xfId="0" applyFill="1" applyAlignment="1">
      <alignment vertical="center"/>
    </xf>
    <xf numFmtId="49" fontId="38" fillId="35" borderId="0" xfId="0" applyNumberFormat="1" applyFont="1" applyFill="1" applyAlignment="1">
      <alignment horizontal="left" vertical="top"/>
    </xf>
    <xf numFmtId="49" fontId="0" fillId="35" borderId="0" xfId="0" applyNumberFormat="1" applyFill="1" applyAlignment="1">
      <alignment horizontal="left" vertical="top" wrapText="1"/>
    </xf>
    <xf numFmtId="49" fontId="35" fillId="35" borderId="0" xfId="0" applyNumberFormat="1" applyFont="1" applyFill="1" applyAlignment="1">
      <alignment horizontal="left" vertical="top" wrapText="1"/>
    </xf>
    <xf numFmtId="49" fontId="110" fillId="0" borderId="0" xfId="43" applyFont="1" applyAlignment="1">
      <alignment vertical="top" wrapText="1"/>
    </xf>
    <xf numFmtId="49" fontId="110" fillId="0" borderId="0" xfId="43" applyFont="1" applyAlignment="1">
      <alignment vertical="top"/>
    </xf>
    <xf numFmtId="0" fontId="57" fillId="40" borderId="42" xfId="0" applyFont="1" applyFill="1" applyBorder="1" applyAlignment="1" applyProtection="1">
      <alignment horizontal="left" vertical="center" wrapText="1" indent="1"/>
      <protection hidden="1"/>
    </xf>
    <xf numFmtId="0" fontId="57" fillId="40" borderId="43" xfId="0" applyFont="1" applyFill="1" applyBorder="1" applyAlignment="1" applyProtection="1">
      <alignment horizontal="left" vertical="center" wrapText="1" indent="1"/>
      <protection hidden="1"/>
    </xf>
    <xf numFmtId="0" fontId="57" fillId="40" borderId="44" xfId="0" applyFont="1" applyFill="1" applyBorder="1" applyAlignment="1" applyProtection="1">
      <alignment horizontal="left" vertical="center" wrapText="1" indent="1"/>
      <protection hidden="1"/>
    </xf>
    <xf numFmtId="0" fontId="111" fillId="0" borderId="0" xfId="3" applyFont="1">
      <alignment horizontal="left" vertical="top"/>
    </xf>
    <xf numFmtId="3" fontId="27" fillId="0" borderId="26" xfId="0" applyNumberFormat="1" applyFont="1" applyBorder="1" applyAlignment="1" applyProtection="1">
      <alignment horizontal="right"/>
      <protection hidden="1"/>
    </xf>
    <xf numFmtId="3" fontId="27" fillId="0" borderId="11" xfId="0" applyNumberFormat="1" applyFont="1" applyBorder="1" applyAlignment="1" applyProtection="1">
      <alignment horizontal="right"/>
      <protection hidden="1"/>
    </xf>
    <xf numFmtId="0" fontId="0" fillId="0" borderId="0" xfId="0" applyAlignment="1">
      <alignment horizontal="center" vertical="center"/>
    </xf>
    <xf numFmtId="0" fontId="68" fillId="0" borderId="0" xfId="0" applyFont="1" applyProtection="1">
      <protection hidden="1"/>
    </xf>
    <xf numFmtId="0" fontId="26" fillId="0" borderId="39" xfId="0" applyFont="1" applyBorder="1" applyAlignment="1">
      <alignment horizontal="center" vertical="center"/>
    </xf>
    <xf numFmtId="0" fontId="26" fillId="0" borderId="9" xfId="0" applyFont="1" applyBorder="1" applyAlignment="1">
      <alignment horizontal="center" vertical="center"/>
    </xf>
    <xf numFmtId="0" fontId="0" fillId="62" borderId="0" xfId="0" applyFill="1" applyAlignment="1">
      <alignment horizontal="center" vertical="center"/>
    </xf>
    <xf numFmtId="168" fontId="0" fillId="62" borderId="0" xfId="0" applyNumberFormat="1" applyFill="1" applyAlignment="1">
      <alignment horizontal="center" vertical="center"/>
    </xf>
    <xf numFmtId="3" fontId="0" fillId="62" borderId="0" xfId="0" applyNumberFormat="1" applyFill="1" applyAlignment="1">
      <alignment horizontal="center" vertical="center"/>
    </xf>
    <xf numFmtId="0" fontId="70" fillId="0" borderId="0" xfId="0" applyFont="1"/>
    <xf numFmtId="0" fontId="108" fillId="0" borderId="0" xfId="0" applyFont="1"/>
    <xf numFmtId="168" fontId="70" fillId="0" borderId="0" xfId="0" applyNumberFormat="1" applyFont="1" applyProtection="1">
      <protection hidden="1"/>
    </xf>
    <xf numFmtId="0" fontId="1" fillId="0" borderId="0" xfId="0" applyFont="1"/>
    <xf numFmtId="0" fontId="26" fillId="62" borderId="39" xfId="0" applyFont="1" applyFill="1" applyBorder="1" applyAlignment="1">
      <alignment horizontal="center" vertical="center"/>
    </xf>
    <xf numFmtId="0" fontId="26" fillId="35" borderId="0" xfId="0" applyFont="1" applyFill="1" applyAlignment="1">
      <alignment horizontal="left" vertical="center"/>
    </xf>
    <xf numFmtId="0" fontId="38" fillId="0" borderId="0" xfId="0" applyFont="1" applyAlignment="1">
      <alignment horizontal="left" vertical="center"/>
    </xf>
    <xf numFmtId="168" fontId="27" fillId="0" borderId="39" xfId="42" applyNumberFormat="1" applyFont="1" applyFill="1" applyBorder="1" applyAlignment="1" applyProtection="1">
      <alignment horizontal="right" vertical="top"/>
      <protection hidden="1"/>
    </xf>
    <xf numFmtId="168" fontId="27" fillId="0" borderId="11" xfId="42" applyNumberFormat="1" applyFont="1" applyFill="1" applyBorder="1" applyAlignment="1" applyProtection="1">
      <alignment horizontal="right" vertical="top"/>
      <protection hidden="1"/>
    </xf>
    <xf numFmtId="0" fontId="0" fillId="35" borderId="0" xfId="0" applyFill="1" applyAlignment="1">
      <alignment horizontal="left" vertical="center"/>
    </xf>
    <xf numFmtId="0" fontId="0" fillId="56" borderId="0" xfId="0" applyFill="1" applyAlignment="1">
      <alignment horizontal="left" vertical="center"/>
    </xf>
    <xf numFmtId="3" fontId="0" fillId="56" borderId="0" xfId="0" applyNumberFormat="1" applyFill="1" applyAlignment="1">
      <alignment horizontal="left" vertical="center"/>
    </xf>
    <xf numFmtId="168" fontId="0" fillId="56" borderId="0" xfId="0" applyNumberFormat="1" applyFill="1" applyAlignment="1">
      <alignment horizontal="left" vertical="center"/>
    </xf>
    <xf numFmtId="0" fontId="0" fillId="37" borderId="0" xfId="0" applyFill="1" applyAlignment="1">
      <alignment horizontal="left" vertical="center"/>
    </xf>
    <xf numFmtId="168" fontId="0" fillId="37" borderId="0" xfId="42" applyNumberFormat="1" applyFont="1" applyFill="1" applyAlignment="1">
      <alignment horizontal="left" vertical="center"/>
    </xf>
    <xf numFmtId="0" fontId="0" fillId="37" borderId="41" xfId="0" applyFill="1" applyBorder="1" applyAlignment="1">
      <alignment horizontal="left" vertical="center"/>
    </xf>
    <xf numFmtId="1" fontId="26" fillId="56" borderId="0" xfId="0" applyNumberFormat="1" applyFont="1" applyFill="1" applyAlignment="1">
      <alignment horizontal="left" vertical="center"/>
    </xf>
    <xf numFmtId="3" fontId="26" fillId="56" borderId="0" xfId="0" applyNumberFormat="1" applyFont="1" applyFill="1" applyAlignment="1">
      <alignment horizontal="left" vertical="center"/>
    </xf>
    <xf numFmtId="0" fontId="26" fillId="56" borderId="0" xfId="0" applyFont="1" applyFill="1" applyAlignment="1">
      <alignment horizontal="left" vertical="center"/>
    </xf>
    <xf numFmtId="3" fontId="26" fillId="37" borderId="0" xfId="0" applyNumberFormat="1" applyFont="1" applyFill="1" applyAlignment="1">
      <alignment horizontal="left" vertical="center"/>
    </xf>
    <xf numFmtId="1" fontId="26" fillId="37" borderId="0" xfId="0" applyNumberFormat="1" applyFont="1" applyFill="1" applyAlignment="1">
      <alignment horizontal="left" vertical="center"/>
    </xf>
    <xf numFmtId="1" fontId="26" fillId="37" borderId="40" xfId="0" applyNumberFormat="1" applyFont="1" applyFill="1" applyBorder="1" applyAlignment="1">
      <alignment horizontal="left" vertical="center"/>
    </xf>
    <xf numFmtId="1" fontId="26" fillId="35" borderId="0" xfId="0" applyNumberFormat="1" applyFont="1" applyFill="1" applyAlignment="1">
      <alignment horizontal="left" vertical="center"/>
    </xf>
    <xf numFmtId="3" fontId="38" fillId="0" borderId="0" xfId="0" applyNumberFormat="1" applyFont="1" applyAlignment="1">
      <alignment horizontal="left" vertical="center"/>
    </xf>
    <xf numFmtId="3" fontId="0" fillId="35" borderId="0" xfId="0" applyNumberFormat="1" applyFill="1" applyAlignment="1">
      <alignment horizontal="left" vertical="center"/>
    </xf>
    <xf numFmtId="168" fontId="0" fillId="35" borderId="0" xfId="0" applyNumberFormat="1" applyFill="1" applyAlignment="1">
      <alignment horizontal="left" vertical="center"/>
    </xf>
    <xf numFmtId="168" fontId="0" fillId="35" borderId="0" xfId="42" applyNumberFormat="1" applyFont="1" applyFill="1" applyAlignment="1">
      <alignment horizontal="left" vertical="center"/>
    </xf>
    <xf numFmtId="3" fontId="0" fillId="37" borderId="0" xfId="0" applyNumberFormat="1" applyFill="1" applyAlignment="1">
      <alignment horizontal="left" vertical="center"/>
    </xf>
    <xf numFmtId="3" fontId="26" fillId="37" borderId="32" xfId="0" applyNumberFormat="1" applyFont="1" applyFill="1" applyBorder="1" applyAlignment="1">
      <alignment horizontal="left" vertical="center"/>
    </xf>
    <xf numFmtId="3" fontId="38" fillId="37" borderId="0" xfId="0" applyNumberFormat="1" applyFont="1" applyFill="1" applyAlignment="1">
      <alignment horizontal="left" vertical="center"/>
    </xf>
    <xf numFmtId="3" fontId="0" fillId="37" borderId="26" xfId="0" applyNumberFormat="1" applyFill="1" applyBorder="1" applyAlignment="1">
      <alignment horizontal="left" vertical="center"/>
    </xf>
    <xf numFmtId="0" fontId="61" fillId="0" borderId="0" xfId="0" applyFont="1" applyAlignment="1">
      <alignment horizontal="left" vertical="top"/>
    </xf>
    <xf numFmtId="0" fontId="61" fillId="0" borderId="0" xfId="0" applyFont="1"/>
    <xf numFmtId="49" fontId="29" fillId="0" borderId="0" xfId="43" applyFill="1" applyAlignment="1" applyProtection="1">
      <alignment vertical="top" wrapText="1"/>
    </xf>
    <xf numFmtId="0" fontId="115" fillId="0" borderId="0" xfId="0" applyFont="1" applyAlignment="1">
      <alignment vertical="center"/>
    </xf>
    <xf numFmtId="0" fontId="115" fillId="0" borderId="0" xfId="0" applyFont="1" applyAlignment="1" applyProtection="1">
      <alignment vertical="center"/>
      <protection hidden="1"/>
    </xf>
    <xf numFmtId="0" fontId="77" fillId="0" borderId="39" xfId="0" applyFont="1" applyBorder="1" applyAlignment="1" applyProtection="1">
      <alignment horizontal="center" wrapText="1"/>
      <protection hidden="1"/>
    </xf>
    <xf numFmtId="0" fontId="52" fillId="0" borderId="0" xfId="0" applyFont="1" applyAlignment="1">
      <alignment vertical="top"/>
    </xf>
    <xf numFmtId="168" fontId="77" fillId="0" borderId="39" xfId="42" applyNumberFormat="1" applyFont="1" applyFill="1" applyBorder="1" applyAlignment="1" applyProtection="1">
      <alignment horizontal="center" vertical="top"/>
    </xf>
    <xf numFmtId="169" fontId="77" fillId="0" borderId="39" xfId="0" applyNumberFormat="1" applyFont="1" applyBorder="1" applyAlignment="1">
      <alignment horizontal="center" vertical="top"/>
    </xf>
    <xf numFmtId="3" fontId="77" fillId="0" borderId="39" xfId="0" applyNumberFormat="1" applyFont="1" applyBorder="1" applyAlignment="1" applyProtection="1">
      <alignment horizontal="center" vertical="top"/>
      <protection hidden="1"/>
    </xf>
    <xf numFmtId="0" fontId="36" fillId="0" borderId="0" xfId="1" applyFill="1" applyAlignment="1">
      <alignment horizontal="left" vertical="top" wrapText="1"/>
    </xf>
    <xf numFmtId="0" fontId="26" fillId="0" borderId="39" xfId="0" applyFont="1" applyBorder="1" applyAlignment="1">
      <alignment vertical="top"/>
    </xf>
    <xf numFmtId="0" fontId="26" fillId="35" borderId="39" xfId="0" applyFont="1" applyFill="1" applyBorder="1" applyAlignment="1">
      <alignment vertical="top"/>
    </xf>
    <xf numFmtId="0" fontId="33" fillId="0" borderId="20" xfId="0" applyFont="1" applyBorder="1" applyAlignment="1">
      <alignment vertical="top"/>
    </xf>
    <xf numFmtId="0" fontId="116" fillId="35" borderId="0" xfId="0" applyFont="1" applyFill="1" applyAlignment="1">
      <alignment horizontal="center"/>
    </xf>
    <xf numFmtId="0" fontId="117" fillId="35" borderId="0" xfId="0" applyFont="1" applyFill="1" applyAlignment="1">
      <alignment horizontal="center"/>
    </xf>
    <xf numFmtId="0" fontId="114" fillId="35" borderId="20" xfId="0" applyFont="1" applyFill="1" applyBorder="1" applyAlignment="1">
      <alignment vertical="top"/>
    </xf>
    <xf numFmtId="3" fontId="0" fillId="0" borderId="39" xfId="0" applyNumberFormat="1" applyBorder="1" applyAlignment="1" applyProtection="1">
      <alignment horizontal="right" vertical="top"/>
      <protection hidden="1"/>
    </xf>
    <xf numFmtId="3" fontId="0" fillId="0" borderId="11" xfId="0" applyNumberFormat="1" applyBorder="1" applyAlignment="1" applyProtection="1">
      <alignment horizontal="right" vertical="top"/>
      <protection hidden="1"/>
    </xf>
    <xf numFmtId="0" fontId="57" fillId="40" borderId="0" xfId="0" applyFont="1" applyFill="1" applyAlignment="1">
      <alignment horizontal="left" vertical="center" wrapText="1" indent="1"/>
    </xf>
    <xf numFmtId="0" fontId="84" fillId="0" borderId="0" xfId="0" applyFont="1"/>
    <xf numFmtId="0" fontId="118" fillId="63" borderId="0" xfId="0" applyFont="1" applyFill="1" applyAlignment="1">
      <alignment horizontal="center"/>
    </xf>
    <xf numFmtId="0" fontId="0" fillId="34" borderId="0" xfId="0" applyFill="1"/>
    <xf numFmtId="0" fontId="0" fillId="34" borderId="0" xfId="0" applyFill="1" applyAlignment="1">
      <alignment horizontal="left" vertical="top" wrapText="1"/>
    </xf>
    <xf numFmtId="0" fontId="0" fillId="0" borderId="31" xfId="0" applyBorder="1" applyAlignment="1">
      <alignment horizontal="left" vertical="center" wrapText="1"/>
    </xf>
    <xf numFmtId="0" fontId="49" fillId="0" borderId="22" xfId="0" applyFont="1" applyBorder="1" applyAlignment="1" applyProtection="1">
      <alignment vertical="top"/>
      <protection hidden="1"/>
    </xf>
    <xf numFmtId="0" fontId="49" fillId="0" borderId="24" xfId="0" applyFont="1" applyBorder="1" applyAlignment="1" applyProtection="1">
      <alignment vertical="top"/>
      <protection hidden="1"/>
    </xf>
    <xf numFmtId="0" fontId="49" fillId="0" borderId="23" xfId="0" applyFont="1" applyBorder="1" applyAlignment="1" applyProtection="1">
      <alignment vertical="top"/>
      <protection hidden="1"/>
    </xf>
    <xf numFmtId="49" fontId="33" fillId="0" borderId="0" xfId="52" applyNumberFormat="1" applyAlignment="1">
      <alignment horizontal="left"/>
    </xf>
    <xf numFmtId="0" fontId="52" fillId="35" borderId="0" xfId="0" applyFont="1" applyFill="1" applyAlignment="1" applyProtection="1">
      <alignment horizontal="left" vertical="top" wrapText="1"/>
      <protection hidden="1"/>
    </xf>
    <xf numFmtId="0" fontId="33" fillId="0" borderId="0" xfId="0" applyFont="1" applyAlignment="1">
      <alignment horizontal="left" vertical="top" wrapText="1"/>
    </xf>
    <xf numFmtId="0" fontId="33" fillId="0" borderId="0" xfId="0" applyFont="1" applyAlignment="1">
      <alignment horizontal="left" vertical="top"/>
    </xf>
    <xf numFmtId="0" fontId="33" fillId="0" borderId="0" xfId="0" applyFont="1" applyAlignment="1" applyProtection="1">
      <alignment horizontal="left" vertical="top" wrapText="1"/>
      <protection hidden="1"/>
    </xf>
    <xf numFmtId="0" fontId="36" fillId="0" borderId="0" xfId="1" applyAlignment="1" applyProtection="1">
      <alignment horizontal="left" vertical="top" wrapText="1"/>
      <protection hidden="1"/>
    </xf>
    <xf numFmtId="0" fontId="42" fillId="0" borderId="28" xfId="0" applyFont="1" applyBorder="1" applyAlignment="1" applyProtection="1">
      <alignment horizontal="left" vertical="center" wrapText="1"/>
      <protection hidden="1"/>
    </xf>
    <xf numFmtId="49" fontId="27" fillId="0" borderId="0" xfId="47" applyNumberFormat="1" applyProtection="1">
      <alignment horizontal="left" vertical="top" wrapText="1"/>
    </xf>
    <xf numFmtId="0" fontId="33" fillId="35" borderId="0" xfId="0" applyFont="1" applyFill="1" applyAlignment="1">
      <alignment horizontal="left" vertical="top" wrapText="1"/>
    </xf>
    <xf numFmtId="0" fontId="52" fillId="35" borderId="0" xfId="0" applyFont="1" applyFill="1" applyAlignment="1">
      <alignment horizontal="left" vertical="top" wrapText="1"/>
    </xf>
    <xf numFmtId="49" fontId="52" fillId="0" borderId="0" xfId="43" applyFont="1" applyAlignment="1">
      <alignment horizontal="left" vertical="top" wrapText="1"/>
    </xf>
    <xf numFmtId="0" fontId="49" fillId="0" borderId="29" xfId="0" applyFont="1" applyBorder="1" applyAlignment="1" applyProtection="1">
      <alignment vertical="top"/>
      <protection hidden="1"/>
    </xf>
    <xf numFmtId="0" fontId="0" fillId="34" borderId="0" xfId="0" applyFill="1" applyAlignment="1" applyProtection="1">
      <alignment horizontal="left" vertical="top" wrapText="1"/>
      <protection hidden="1"/>
    </xf>
    <xf numFmtId="0" fontId="36" fillId="0" borderId="0" xfId="1" applyProtection="1">
      <alignment horizontal="left" vertical="top"/>
      <protection hidden="1"/>
    </xf>
    <xf numFmtId="0" fontId="81" fillId="0" borderId="0" xfId="0" applyFont="1" applyAlignment="1">
      <alignment horizontal="left" vertical="center" indent="1"/>
    </xf>
    <xf numFmtId="0" fontId="27" fillId="0" borderId="0" xfId="0" applyFont="1" applyAlignment="1">
      <alignment horizontal="left" vertical="center" wrapText="1"/>
    </xf>
    <xf numFmtId="49" fontId="33" fillId="0" borderId="0" xfId="43" applyFont="1" applyAlignment="1">
      <alignment horizontal="left" vertical="top" wrapText="1"/>
    </xf>
    <xf numFmtId="49" fontId="52" fillId="0" borderId="0" xfId="43" applyFont="1" applyAlignment="1">
      <alignment horizontal="left" vertical="top"/>
    </xf>
    <xf numFmtId="0" fontId="33" fillId="0" borderId="0" xfId="0" applyFont="1" applyAlignment="1" applyProtection="1">
      <alignment horizontal="left" vertical="top"/>
      <protection hidden="1"/>
    </xf>
    <xf numFmtId="0" fontId="0" fillId="34" borderId="0" xfId="0" applyFill="1" applyAlignment="1" applyProtection="1">
      <alignment horizontal="left" vertical="top" wrapText="1"/>
      <protection locked="0"/>
    </xf>
    <xf numFmtId="49" fontId="52" fillId="35" borderId="0" xfId="43" applyFont="1" applyFill="1" applyAlignment="1">
      <alignment horizontal="left" vertical="top"/>
    </xf>
    <xf numFmtId="0" fontId="0" fillId="35" borderId="0" xfId="0" applyFill="1" applyAlignment="1">
      <alignment horizontal="left" vertical="top" wrapText="1"/>
    </xf>
    <xf numFmtId="0" fontId="47" fillId="35" borderId="0" xfId="0" applyFont="1" applyFill="1" applyAlignment="1" applyProtection="1">
      <alignment horizontal="left" vertical="top" wrapText="1"/>
      <protection hidden="1"/>
    </xf>
    <xf numFmtId="0" fontId="36" fillId="0" borderId="0" xfId="1" applyFill="1" applyAlignment="1" applyProtection="1">
      <alignment horizontal="left" vertical="top" wrapText="1"/>
      <protection hidden="1"/>
    </xf>
    <xf numFmtId="0" fontId="27" fillId="0" borderId="0" xfId="0" applyFont="1" applyAlignment="1">
      <alignment horizontal="left" vertical="center" indent="1"/>
    </xf>
    <xf numFmtId="49" fontId="47" fillId="35" borderId="0" xfId="43" applyFont="1" applyFill="1" applyAlignment="1">
      <alignment horizontal="left" vertical="top"/>
    </xf>
    <xf numFmtId="0" fontId="47" fillId="35" borderId="0" xfId="0" applyFont="1" applyFill="1" applyAlignment="1">
      <alignment horizontal="left" vertical="top" wrapText="1"/>
    </xf>
    <xf numFmtId="0" fontId="0" fillId="0" borderId="0" xfId="0" applyAlignment="1">
      <alignment vertical="top"/>
    </xf>
    <xf numFmtId="0" fontId="0" fillId="0" borderId="0" xfId="0" applyAlignment="1">
      <alignment vertical="center" wrapText="1"/>
    </xf>
    <xf numFmtId="0" fontId="0" fillId="0" borderId="0" xfId="0" applyAlignment="1">
      <alignment wrapText="1"/>
    </xf>
    <xf numFmtId="0" fontId="66" fillId="0" borderId="31" xfId="0" applyFont="1" applyBorder="1" applyAlignment="1" applyProtection="1">
      <alignment horizontal="left" vertical="center" wrapText="1"/>
      <protection hidden="1"/>
    </xf>
    <xf numFmtId="0" fontId="66" fillId="0" borderId="0" xfId="0" applyFont="1" applyAlignment="1" applyProtection="1">
      <alignment horizontal="left" vertical="center" wrapText="1"/>
      <protection hidden="1"/>
    </xf>
    <xf numFmtId="49" fontId="52" fillId="35" borderId="0" xfId="43" applyFont="1" applyFill="1" applyAlignment="1">
      <alignment horizontal="left" vertical="top" wrapText="1"/>
    </xf>
    <xf numFmtId="0" fontId="52" fillId="35" borderId="0" xfId="0" applyFont="1" applyFill="1" applyAlignment="1">
      <alignment vertical="top" wrapText="1"/>
    </xf>
    <xf numFmtId="0" fontId="33" fillId="34" borderId="0" xfId="0" applyFont="1" applyFill="1" applyAlignment="1" applyProtection="1">
      <alignment horizontal="left" vertical="top" wrapText="1"/>
      <protection hidden="1"/>
    </xf>
    <xf numFmtId="0" fontId="33" fillId="35" borderId="0" xfId="0" applyFont="1" applyFill="1" applyAlignment="1" applyProtection="1">
      <alignment horizontal="left" vertical="top" wrapText="1"/>
      <protection hidden="1"/>
    </xf>
    <xf numFmtId="0" fontId="52" fillId="35" borderId="0" xfId="0" applyFont="1" applyFill="1" applyAlignment="1">
      <alignment horizontal="left" vertical="top"/>
    </xf>
    <xf numFmtId="0" fontId="33" fillId="35" borderId="0" xfId="0" applyFont="1" applyFill="1" applyAlignment="1">
      <alignment horizontal="left" vertical="top"/>
    </xf>
    <xf numFmtId="0" fontId="52" fillId="34" borderId="0" xfId="0" applyFont="1" applyFill="1" applyAlignment="1" applyProtection="1">
      <alignment horizontal="left" vertical="top" wrapText="1"/>
      <protection hidden="1"/>
    </xf>
    <xf numFmtId="0" fontId="73" fillId="35" borderId="0" xfId="47" applyFont="1" applyFill="1" applyProtection="1">
      <alignment horizontal="left" vertical="top" wrapText="1"/>
      <protection hidden="1"/>
    </xf>
    <xf numFmtId="0" fontId="66" fillId="35" borderId="27" xfId="0" applyFont="1" applyFill="1" applyBorder="1" applyAlignment="1" applyProtection="1">
      <alignment horizontal="left" vertical="center" wrapText="1"/>
      <protection hidden="1"/>
    </xf>
    <xf numFmtId="0" fontId="27" fillId="0" borderId="0" xfId="0" applyFont="1" applyAlignment="1">
      <alignment horizontal="left" indent="1"/>
    </xf>
    <xf numFmtId="0" fontId="27" fillId="0" borderId="0" xfId="0" applyFont="1" applyAlignment="1">
      <alignment horizontal="left" vertical="top" wrapText="1"/>
    </xf>
    <xf numFmtId="49" fontId="33" fillId="35" borderId="0" xfId="43" applyFont="1" applyFill="1" applyAlignment="1" applyProtection="1">
      <alignment horizontal="left" vertical="top" wrapText="1"/>
    </xf>
    <xf numFmtId="0" fontId="33" fillId="0" borderId="0" xfId="0" applyFont="1" applyAlignment="1">
      <alignment vertical="top" wrapText="1"/>
    </xf>
    <xf numFmtId="0" fontId="85" fillId="0" borderId="0" xfId="1" applyFont="1" applyFill="1" applyAlignment="1" applyProtection="1">
      <alignment horizontal="left" vertical="top" wrapText="1"/>
      <protection hidden="1"/>
    </xf>
    <xf numFmtId="0" fontId="30" fillId="0" borderId="0" xfId="0" applyFont="1" applyAlignment="1">
      <alignment horizontal="left" vertical="top" wrapText="1"/>
    </xf>
    <xf numFmtId="49" fontId="52" fillId="35" borderId="0" xfId="43" applyFont="1" applyFill="1" applyAlignment="1" applyProtection="1">
      <alignment horizontal="left" vertical="top" wrapText="1"/>
    </xf>
    <xf numFmtId="0" fontId="73" fillId="0" borderId="0" xfId="0" applyFont="1" applyAlignment="1" applyProtection="1">
      <alignment horizontal="left" vertical="top" wrapText="1"/>
      <protection hidden="1"/>
    </xf>
    <xf numFmtId="49" fontId="47" fillId="0" borderId="0" xfId="43" applyFont="1" applyAlignment="1">
      <alignment horizontal="left" vertical="top"/>
    </xf>
    <xf numFmtId="0" fontId="0" fillId="0" borderId="0" xfId="0" applyAlignment="1">
      <alignment horizontal="center" vertical="center"/>
    </xf>
    <xf numFmtId="0" fontId="47" fillId="34" borderId="0" xfId="0" applyFont="1" applyFill="1" applyAlignment="1">
      <alignment horizontal="left" vertical="top" wrapText="1"/>
    </xf>
    <xf numFmtId="0" fontId="75" fillId="34" borderId="0" xfId="0" applyFont="1" applyFill="1" applyAlignment="1">
      <alignment horizontal="left" vertical="center" wrapText="1"/>
    </xf>
  </cellXfs>
  <cellStyles count="99">
    <cellStyle name="20% - Accent1" xfId="18" builtinId="30" hidden="1" customBuiltin="1"/>
    <cellStyle name="20% - Accent2" xfId="22" builtinId="34" hidden="1" customBuiltin="1"/>
    <cellStyle name="20% - Accent3" xfId="26" builtinId="38" hidden="1" customBuiltin="1"/>
    <cellStyle name="20% - Accent4" xfId="30" builtinId="42" hidden="1" customBuiltin="1"/>
    <cellStyle name="20% - Accent5" xfId="34" builtinId="46" hidden="1" customBuiltin="1"/>
    <cellStyle name="20% - Accent6" xfId="38" builtinId="50" hidden="1" customBuiltin="1"/>
    <cellStyle name="40% - Accent1" xfId="19" builtinId="31" hidden="1" customBuiltin="1"/>
    <cellStyle name="40% - Accent2" xfId="23" builtinId="35" hidden="1" customBuiltin="1"/>
    <cellStyle name="40% - Accent3" xfId="27" builtinId="39" hidden="1" customBuiltin="1"/>
    <cellStyle name="40% - Accent4" xfId="31" builtinId="43" hidden="1" customBuiltin="1"/>
    <cellStyle name="40% - Accent5" xfId="35" builtinId="47" hidden="1" customBuiltin="1"/>
    <cellStyle name="40% - Accent6" xfId="39" builtinId="51" hidden="1" customBuiltin="1"/>
    <cellStyle name="60% - Accent1" xfId="20" builtinId="32" hidden="1" customBuiltin="1"/>
    <cellStyle name="60% - Accent2" xfId="24" builtinId="36" hidden="1" customBuiltin="1"/>
    <cellStyle name="60% - Accent3" xfId="28" builtinId="40" hidden="1" customBuiltin="1"/>
    <cellStyle name="60% - Accent4" xfId="32" builtinId="44" hidden="1" customBuiltin="1"/>
    <cellStyle name="60% - Accent5" xfId="36" builtinId="48" hidden="1" customBuiltin="1"/>
    <cellStyle name="60% - Accent6" xfId="40" builtinId="52" hidden="1" customBuiltin="1"/>
    <cellStyle name="Accent1" xfId="17" builtinId="29" hidden="1" customBuiltin="1"/>
    <cellStyle name="Accent2" xfId="21" builtinId="33" hidden="1" customBuiltin="1"/>
    <cellStyle name="Accent3" xfId="25" builtinId="37" hidden="1" customBuiltin="1"/>
    <cellStyle name="Accent4" xfId="29" builtinId="41" hidden="1" customBuiltin="1"/>
    <cellStyle name="Accent5" xfId="33" builtinId="45" hidden="1" customBuiltin="1"/>
    <cellStyle name="Accent6" xfId="37" builtinId="49" hidden="1" customBuiltin="1"/>
    <cellStyle name="Bad" xfId="6" builtinId="27" hidden="1" customBuiltin="1"/>
    <cellStyle name="Body_text" xfId="47" xr:uid="{00000000-0005-0000-0000-000019000000}"/>
    <cellStyle name="Calculation" xfId="10" builtinId="22" hidden="1" customBuiltin="1"/>
    <cellStyle name="Check Cell" xfId="12" builtinId="23" hidden="1" customBuiltin="1"/>
    <cellStyle name="Comma" xfId="54" builtinId="3" hidden="1"/>
    <cellStyle name="Comma [0]" xfId="55" builtinId="6" hidden="1"/>
    <cellStyle name="Comma 2" xfId="57" xr:uid="{00000000-0005-0000-0000-00001E000000}"/>
    <cellStyle name="Comma 2 3" xfId="73" xr:uid="{00000000-0005-0000-0000-00001F000000}"/>
    <cellStyle name="Comma 3" xfId="81" xr:uid="{CFD1D50D-D01C-4FBE-B195-7C23444C5998}"/>
    <cellStyle name="Comma 3 2" xfId="95" xr:uid="{5C3A79FF-16E2-47E1-8A98-F1880B7FD21D}"/>
    <cellStyle name="Comma 7" xfId="60" xr:uid="{00000000-0005-0000-0000-000020000000}"/>
    <cellStyle name="Currency" xfId="50" builtinId="4" hidden="1" customBuiltin="1"/>
    <cellStyle name="Currency [0]" xfId="56" builtinId="7" hidden="1"/>
    <cellStyle name="Explanatory Text" xfId="15" builtinId="53" hidden="1" customBuiltin="1"/>
    <cellStyle name="Figure_title" xfId="41" xr:uid="{00000000-0005-0000-0000-000024000000}"/>
    <cellStyle name="Followed Hyperlink" xfId="53" builtinId="9" customBuiltin="1"/>
    <cellStyle name="Followed Hyperlink 2" xfId="65" xr:uid="{00000000-0005-0000-0000-000026000000}"/>
    <cellStyle name="Good" xfId="5" builtinId="26" hidden="1" customBuiltin="1"/>
    <cellStyle name="Header_row" xfId="44" xr:uid="{00000000-0005-0000-0000-000028000000}"/>
    <cellStyle name="Heading 1" xfId="1" builtinId="16" customBuiltin="1"/>
    <cellStyle name="Heading 1 2" xfId="48" xr:uid="{00000000-0005-0000-0000-00002A000000}"/>
    <cellStyle name="Heading 1 3" xfId="70" xr:uid="{00000000-0005-0000-0000-00002B000000}"/>
    <cellStyle name="Heading 2" xfId="2" builtinId="17" customBuiltin="1"/>
    <cellStyle name="Heading 2 2" xfId="49" xr:uid="{00000000-0005-0000-0000-00002D000000}"/>
    <cellStyle name="Heading 2 3" xfId="69" xr:uid="{00000000-0005-0000-0000-00002E000000}"/>
    <cellStyle name="Heading 3" xfId="3" builtinId="18" customBuiltin="1"/>
    <cellStyle name="Heading 3 2" xfId="68" xr:uid="{00000000-0005-0000-0000-000030000000}"/>
    <cellStyle name="Heading 4" xfId="4" builtinId="19" customBuiltin="1"/>
    <cellStyle name="Heading 4 2" xfId="67" xr:uid="{00000000-0005-0000-0000-000032000000}"/>
    <cellStyle name="Hyperlink" xfId="43" builtinId="8" customBuiltin="1"/>
    <cellStyle name="Hyperlink 2" xfId="66" xr:uid="{00000000-0005-0000-0000-000034000000}"/>
    <cellStyle name="Input" xfId="8" builtinId="20" hidden="1" customBuiltin="1"/>
    <cellStyle name="Linked Cell" xfId="11" builtinId="24" hidden="1" customBuiltin="1"/>
    <cellStyle name="Neutral" xfId="7" builtinId="28" hidden="1" customBuiltin="1"/>
    <cellStyle name="Normal" xfId="0" builtinId="0" customBuiltin="1"/>
    <cellStyle name="Normal 10" xfId="72" xr:uid="{00000000-0005-0000-0000-000039000000}"/>
    <cellStyle name="Normal 2" xfId="58" xr:uid="{00000000-0005-0000-0000-00003A000000}"/>
    <cellStyle name="Normal 2 2" xfId="77" xr:uid="{00000000-0005-0000-0000-00003B000000}"/>
    <cellStyle name="Normal 2 3" xfId="76" xr:uid="{00000000-0005-0000-0000-00003C000000}"/>
    <cellStyle name="Normal 2 3 2" xfId="92" xr:uid="{1D4EF8DF-9E0E-4AC8-8D55-41555ECEBEF7}"/>
    <cellStyle name="Normal 2 4" xfId="84" xr:uid="{280D5159-3657-44C1-B262-14F2B936EBD5}"/>
    <cellStyle name="Normal 3" xfId="59" xr:uid="{00000000-0005-0000-0000-00003D000000}"/>
    <cellStyle name="Normal 3 2" xfId="64" xr:uid="{00000000-0005-0000-0000-00003E000000}"/>
    <cellStyle name="Normal 3 2 2" xfId="89" xr:uid="{7B1E6426-9DC4-4B22-8C4D-45A08B4780AA}"/>
    <cellStyle name="Normal 3 3" xfId="85" xr:uid="{ABE707BD-6005-48B0-98FA-A377DABEA896}"/>
    <cellStyle name="Normal 4" xfId="62" xr:uid="{00000000-0005-0000-0000-00003F000000}"/>
    <cellStyle name="Normal 4 2" xfId="79" xr:uid="{00000000-0005-0000-0000-000040000000}"/>
    <cellStyle name="Normal 4 3" xfId="87" xr:uid="{BF92B7F2-775F-41EE-B1CF-3F7F862B1E56}"/>
    <cellStyle name="Normal 4 6" xfId="78" xr:uid="{00000000-0005-0000-0000-000041000000}"/>
    <cellStyle name="Normal 4 6 2" xfId="93" xr:uid="{FBC51DE7-A41B-414F-9C17-F0D641A19DC4}"/>
    <cellStyle name="Normal 5" xfId="71" xr:uid="{00000000-0005-0000-0000-000042000000}"/>
    <cellStyle name="Normal 6" xfId="80" xr:uid="{00000000-0005-0000-0000-000043000000}"/>
    <cellStyle name="Normal 6 2" xfId="94" xr:uid="{23990B84-37CC-4F0C-B3A0-807A184AEA47}"/>
    <cellStyle name="Normal 7" xfId="75" xr:uid="{00000000-0005-0000-0000-000044000000}"/>
    <cellStyle name="Normal 7 2" xfId="91" xr:uid="{792540FE-054E-4CD0-BA10-671807582509}"/>
    <cellStyle name="Normal 8" xfId="74" xr:uid="{00000000-0005-0000-0000-000045000000}"/>
    <cellStyle name="Normal 8 2" xfId="90" xr:uid="{342E20E9-7C6C-4B28-A762-217BFD3F270B}"/>
    <cellStyle name="Normal 9" xfId="98" xr:uid="{218A21B7-85D9-4676-94AE-3A2BFF358644}"/>
    <cellStyle name="Note" xfId="14" builtinId="10" hidden="1" customBuiltin="1"/>
    <cellStyle name="Notes_sources" xfId="52" xr:uid="{00000000-0005-0000-0000-000047000000}"/>
    <cellStyle name="Output" xfId="9" builtinId="21" hidden="1" customBuiltin="1"/>
    <cellStyle name="Per cent" xfId="42" builtinId="5"/>
    <cellStyle name="Percent 2" xfId="61" xr:uid="{00000000-0005-0000-0000-00004A000000}"/>
    <cellStyle name="Percent 2 2" xfId="63" xr:uid="{00000000-0005-0000-0000-00004B000000}"/>
    <cellStyle name="Percent 2 2 2" xfId="88" xr:uid="{B7F87E29-F205-45E2-9FF3-A8C22A9F241C}"/>
    <cellStyle name="Percent 2 3" xfId="86" xr:uid="{EEFF2304-F141-4B81-B4A0-901644C2FF5C}"/>
    <cellStyle name="Percent 3" xfId="82" xr:uid="{E51A205D-C857-4844-9B22-A697647BAC92}"/>
    <cellStyle name="Percent 3 2" xfId="96" xr:uid="{9CEE80F8-22B3-448C-AC4B-016629A8C8F8}"/>
    <cellStyle name="Percent 4" xfId="83" xr:uid="{00B5AD1B-8CD1-4B41-A349-5582A0767054}"/>
    <cellStyle name="Percent 5" xfId="97" xr:uid="{DA1DA430-E25B-4193-BC1A-F2B673D110A8}"/>
    <cellStyle name="Sub_row" xfId="46" xr:uid="{00000000-0005-0000-0000-00004C000000}"/>
    <cellStyle name="Table_title" xfId="45" xr:uid="{00000000-0005-0000-0000-00004D000000}"/>
    <cellStyle name="Title" xfId="51" builtinId="15" hidden="1" customBuiltin="1"/>
    <cellStyle name="Total" xfId="16" builtinId="25" hidden="1" customBuiltin="1"/>
    <cellStyle name="Warning Text" xfId="13" builtinId="11" hidden="1" customBuiltin="1"/>
  </cellStyles>
  <dxfs count="68">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9C0006"/>
      </font>
      <fill>
        <patternFill>
          <bgColor rgb="FFFFC7CE"/>
        </patternFill>
      </fill>
    </dxf>
    <dxf>
      <border>
        <left style="thin">
          <color rgb="FF9C0006"/>
        </left>
        <right style="thin">
          <color rgb="FF9C0006"/>
        </right>
        <top style="thin">
          <color rgb="FF9C0006"/>
        </top>
        <bottom style="thin">
          <color rgb="FF9C0006"/>
        </bottom>
      </border>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5700"/>
      </font>
      <fill>
        <patternFill>
          <bgColor rgb="FFFFEB9C"/>
        </patternFill>
      </fill>
    </dxf>
    <dxf>
      <fill>
        <patternFill>
          <bgColor rgb="FFFFC7CE"/>
        </patternFill>
      </fill>
    </dxf>
    <dxf>
      <font>
        <color rgb="FF9C5700"/>
      </font>
      <fill>
        <patternFill>
          <bgColor rgb="FFFFEB9C"/>
        </patternFill>
      </fill>
    </dxf>
    <dxf>
      <fill>
        <patternFill>
          <bgColor rgb="FFFFC7CE"/>
        </patternFill>
      </fill>
    </dxf>
    <dxf>
      <font>
        <color rgb="FF9C5700"/>
      </font>
      <fill>
        <patternFill>
          <bgColor rgb="FFFFEB9C"/>
        </patternFill>
      </fill>
    </dxf>
    <dxf>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6500"/>
      </font>
      <fill>
        <patternFill>
          <bgColor rgb="FFFFEB9C"/>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b val="0"/>
        <i val="0"/>
        <color theme="1"/>
      </font>
      <fill>
        <patternFill>
          <bgColor rgb="FFEBF5F3"/>
        </patternFill>
      </fill>
    </dxf>
    <dxf>
      <font>
        <b val="0"/>
        <i val="0"/>
        <color theme="1"/>
      </font>
      <fill>
        <patternFill>
          <bgColor rgb="FFEBF5F3"/>
        </patternFill>
      </fill>
    </dxf>
    <dxf>
      <font>
        <b val="0"/>
        <i val="0"/>
        <color theme="1"/>
      </font>
      <fill>
        <patternFill>
          <bgColor rgb="FFEBF5F3"/>
        </patternFill>
      </fill>
    </dxf>
  </dxfs>
  <tableStyles count="0" defaultTableStyle="TableStyleMedium2" defaultPivotStyle="PivotStyleLight16"/>
  <colors>
    <mruColors>
      <color rgb="FFFF99FF"/>
      <color rgb="FF177784"/>
      <color rgb="FF365254"/>
      <color rgb="FF0070C0"/>
      <color rgb="FF33BDB7"/>
      <color rgb="FFEBEBEB"/>
      <color rgb="FF00A199"/>
      <color rgb="FFA24E7E"/>
      <color rgb="FF852062"/>
      <color rgb="FFEBF5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onnections" Target="connection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40"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40" b="0" i="0" u="none" strike="noStrike" kern="1200" spc="0" baseline="0">
                <a:solidFill>
                  <a:schemeClr val="tx1"/>
                </a:solidFill>
                <a:latin typeface="Arial Narrow" panose="020B0606020202030204" pitchFamily="34" charset="0"/>
                <a:ea typeface="+mn-ea"/>
                <a:cs typeface="Arial" panose="020B0604020202020204" pitchFamily="34" charset="0"/>
              </a:defRPr>
            </a:pPr>
            <a:r>
              <a:rPr lang="en-US" sz="950"/>
              <a:t>Sex</a:t>
            </a:r>
          </a:p>
        </c:rich>
      </c:tx>
      <c:overlay val="0"/>
      <c:spPr>
        <a:noFill/>
        <a:ln>
          <a:noFill/>
        </a:ln>
        <a:effectLst/>
      </c:spPr>
      <c:txPr>
        <a:bodyPr rot="0" spcFirstLastPara="1" vertOverflow="ellipsis" vert="horz" wrap="square" anchor="ctr" anchorCtr="1"/>
        <a:lstStyle/>
        <a:p>
          <a:pPr>
            <a:defRPr sz="1140" b="0" i="0" u="none" strike="noStrike" kern="1200" spc="0" baseline="0">
              <a:solidFill>
                <a:schemeClr val="tx1"/>
              </a:solidFill>
              <a:latin typeface="Arial Narrow" panose="020B0606020202030204" pitchFamily="34" charset="0"/>
              <a:ea typeface="+mn-ea"/>
              <a:cs typeface="Arial" panose="020B0604020202020204" pitchFamily="34" charset="0"/>
            </a:defRPr>
          </a:pPr>
          <a:endParaRPr lang="en-US"/>
        </a:p>
      </c:txPr>
    </c:title>
    <c:autoTitleDeleted val="0"/>
    <c:plotArea>
      <c:layout/>
      <c:pieChart>
        <c:varyColors val="1"/>
        <c:ser>
          <c:idx val="0"/>
          <c:order val="0"/>
          <c:tx>
            <c:v>sex</c:v>
          </c:tx>
          <c:spPr>
            <a:ln w="6350">
              <a:solidFill>
                <a:schemeClr val="tx1"/>
              </a:solidFill>
            </a:ln>
          </c:spPr>
          <c:dPt>
            <c:idx val="0"/>
            <c:bubble3D val="0"/>
            <c:spPr>
              <a:solidFill>
                <a:srgbClr val="33BDB7"/>
              </a:solidFill>
              <a:ln w="6350">
                <a:solidFill>
                  <a:schemeClr val="tx1"/>
                </a:solidFill>
              </a:ln>
              <a:effectLst/>
            </c:spPr>
            <c:extLst>
              <c:ext xmlns:c16="http://schemas.microsoft.com/office/drawing/2014/chart" uri="{C3380CC4-5D6E-409C-BE32-E72D297353CC}">
                <c16:uniqueId val="{00000001-EE8A-49BC-84C0-EC30DF28140D}"/>
              </c:ext>
            </c:extLst>
          </c:dPt>
          <c:dPt>
            <c:idx val="1"/>
            <c:bubble3D val="0"/>
            <c:spPr>
              <a:pattFill prst="pct90">
                <a:fgClr>
                  <a:srgbClr val="365254"/>
                </a:fgClr>
                <a:bgClr>
                  <a:schemeClr val="bg1"/>
                </a:bgClr>
              </a:pattFill>
              <a:ln w="6350">
                <a:solidFill>
                  <a:schemeClr val="tx1"/>
                </a:solidFill>
              </a:ln>
              <a:effectLst/>
            </c:spPr>
            <c:extLst>
              <c:ext xmlns:c16="http://schemas.microsoft.com/office/drawing/2014/chart" uri="{C3380CC4-5D6E-409C-BE32-E72D297353CC}">
                <c16:uniqueId val="{00000003-EE8A-49BC-84C0-EC30DF28140D}"/>
              </c:ext>
            </c:extLst>
          </c:dPt>
          <c:dPt>
            <c:idx val="2"/>
            <c:bubble3D val="0"/>
            <c:spPr>
              <a:solidFill>
                <a:srgbClr val="E2F2EE"/>
              </a:solidFill>
              <a:ln w="6350">
                <a:solidFill>
                  <a:schemeClr val="tx1"/>
                </a:solidFill>
              </a:ln>
              <a:effectLst/>
            </c:spPr>
            <c:extLst>
              <c:ext xmlns:c16="http://schemas.microsoft.com/office/drawing/2014/chart" uri="{C3380CC4-5D6E-409C-BE32-E72D297353CC}">
                <c16:uniqueId val="{00000005-EE8A-49BC-84C0-EC30DF28140D}"/>
              </c:ext>
            </c:extLst>
          </c:dPt>
          <c:dLbls>
            <c:dLbl>
              <c:idx val="0"/>
              <c:layout>
                <c:manualLayout>
                  <c:x val="-3.6707271980542205E-3"/>
                  <c:y val="3.9490697042965567E-2"/>
                </c:manualLayout>
              </c:layout>
              <c:numFmt formatCode="0.0%;;;" sourceLinked="0"/>
              <c:spPr>
                <a:solidFill>
                  <a:sysClr val="window" lastClr="FFFFFF"/>
                </a:solidFill>
                <a:ln w="6350" cap="flat" cmpd="sng" algn="ctr">
                  <a:solidFill>
                    <a:sysClr val="windowText" lastClr="000000"/>
                  </a:solidFill>
                  <a:prstDash val="solid"/>
                  <a:round/>
                  <a:headEnd type="none" w="med" len="med"/>
                  <a:tailEnd type="none" w="med" len="med"/>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EE8A-49BC-84C0-EC30DF28140D}"/>
                </c:ext>
              </c:extLst>
            </c:dLbl>
            <c:dLbl>
              <c:idx val="1"/>
              <c:layout>
                <c:manualLayout>
                  <c:x val="-5.4205759037038649E-2"/>
                  <c:y val="-4.1005094322545607E-2"/>
                </c:manualLayout>
              </c:layout>
              <c:numFmt formatCode="0.0%;;;" sourceLinked="0"/>
              <c:spPr>
                <a:solidFill>
                  <a:sysClr val="window" lastClr="FFFFFF"/>
                </a:solidFill>
                <a:ln w="6350" cap="flat" cmpd="sng" algn="ctr">
                  <a:solidFill>
                    <a:sysClr val="windowText" lastClr="000000"/>
                  </a:solidFill>
                  <a:prstDash val="solid"/>
                  <a:round/>
                  <a:headEnd type="none" w="med" len="med"/>
                  <a:tailEnd type="none" w="med" len="med"/>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EE8A-49BC-84C0-EC30DF28140D}"/>
                </c:ext>
              </c:extLst>
            </c:dLbl>
            <c:dLbl>
              <c:idx val="2"/>
              <c:layout>
                <c:manualLayout>
                  <c:x val="3.0407605531807637E-2"/>
                  <c:y val="-1.7979629174693888E-2"/>
                </c:manualLayout>
              </c:layout>
              <c:numFmt formatCode="0.0%;;;" sourceLinked="0"/>
              <c:spPr>
                <a:solidFill>
                  <a:sysClr val="window" lastClr="FFFFFF"/>
                </a:solidFill>
                <a:ln w="6350" cap="flat" cmpd="sng" algn="ctr">
                  <a:solidFill>
                    <a:sysClr val="windowText" lastClr="000000"/>
                  </a:solidFill>
                  <a:prstDash val="solid"/>
                  <a:round/>
                  <a:headEnd type="none" w="med" len="med"/>
                  <a:tailEnd type="none" w="med" len="med"/>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EE8A-49BC-84C0-EC30DF28140D}"/>
                </c:ext>
              </c:extLst>
            </c:dLbl>
            <c:numFmt formatCode="0.0%;;;" sourceLinked="0"/>
            <c:spPr>
              <a:solidFill>
                <a:schemeClr val="bg1"/>
              </a:solidFill>
              <a:ln w="6350">
                <a:solidFill>
                  <a:schemeClr val="tx1"/>
                </a:solidFill>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'1 Prov territorial profile'!$B$11:$B$13</c:f>
              <c:strCache>
                <c:ptCount val="3"/>
                <c:pt idx="0">
                  <c:v>Female</c:v>
                </c:pt>
                <c:pt idx="1">
                  <c:v>Male</c:v>
                </c:pt>
                <c:pt idx="2">
                  <c:v>Not stated</c:v>
                </c:pt>
              </c:strCache>
            </c:strRef>
          </c:cat>
          <c:val>
            <c:numRef>
              <c:f>'1 Prov territorial profile'!$D$11:$D$13</c:f>
              <c:numCache>
                <c:formatCode>0.0%</c:formatCode>
                <c:ptCount val="3"/>
                <c:pt idx="0">
                  <c:v>0.90787310898729323</c:v>
                </c:pt>
                <c:pt idx="1">
                  <c:v>9.1575704485280365E-2</c:v>
                </c:pt>
                <c:pt idx="2">
                  <c:v>5.511865274264511E-4</c:v>
                </c:pt>
              </c:numCache>
            </c:numRef>
          </c:val>
          <c:extLst>
            <c:ext xmlns:c16="http://schemas.microsoft.com/office/drawing/2014/chart" uri="{C3380CC4-5D6E-409C-BE32-E72D297353CC}">
              <c16:uniqueId val="{00000006-EE8A-49BC-84C0-EC30DF28140D}"/>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500" b="0" i="0" u="none" strike="noStrike" kern="1200" baseline="8000">
              <a:solidFill>
                <a:schemeClr val="tx1"/>
              </a:solidFill>
              <a:latin typeface="Arial Narrow" panose="020B060602020203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Arial" panose="020B0604020202020204" pitchFamily="34" charset="0"/>
              </a:defRPr>
            </a:pPr>
            <a:r>
              <a:rPr lang="en-US" sz="950"/>
              <a:t>Age Group</a:t>
            </a:r>
          </a:p>
        </c:rich>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Arial" panose="020B0604020202020204" pitchFamily="34" charset="0"/>
            </a:defRPr>
          </a:pPr>
          <a:endParaRPr lang="en-US"/>
        </a:p>
      </c:txPr>
    </c:title>
    <c:autoTitleDeleted val="0"/>
    <c:plotArea>
      <c:layout>
        <c:manualLayout>
          <c:layoutTarget val="inner"/>
          <c:xMode val="edge"/>
          <c:yMode val="edge"/>
          <c:x val="0.20040246560579744"/>
          <c:y val="0.16355264862744118"/>
          <c:w val="0.71033867522324712"/>
          <c:h val="0.72315761388813427"/>
        </c:manualLayout>
      </c:layout>
      <c:barChart>
        <c:barDir val="bar"/>
        <c:grouping val="clustered"/>
        <c:varyColors val="0"/>
        <c:ser>
          <c:idx val="0"/>
          <c:order val="0"/>
          <c:spPr>
            <a:solidFill>
              <a:srgbClr val="33BDB7"/>
            </a:solidFill>
            <a:ln w="6350">
              <a:solidFill>
                <a:schemeClr val="tx1"/>
              </a:solidFill>
            </a:ln>
            <a:effectLst/>
          </c:spPr>
          <c:invertIfNegative val="0"/>
          <c:dLbls>
            <c:numFmt formatCode="0.0%;;;" sourceLinked="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Prov territorial profile'!$B$14:$B$25</c:f>
              <c:strCache>
                <c:ptCount val="12"/>
                <c:pt idx="0">
                  <c:v>&lt;25</c:v>
                </c:pt>
                <c:pt idx="1">
                  <c:v>25–29</c:v>
                </c:pt>
                <c:pt idx="2">
                  <c:v>30–34</c:v>
                </c:pt>
                <c:pt idx="3">
                  <c:v>35–39</c:v>
                </c:pt>
                <c:pt idx="4">
                  <c:v>40–44</c:v>
                </c:pt>
                <c:pt idx="5">
                  <c:v>45–49</c:v>
                </c:pt>
                <c:pt idx="6">
                  <c:v>50–54</c:v>
                </c:pt>
                <c:pt idx="7">
                  <c:v>55–59</c:v>
                </c:pt>
                <c:pt idx="8">
                  <c:v>60–64</c:v>
                </c:pt>
                <c:pt idx="9">
                  <c:v>65–69</c:v>
                </c:pt>
                <c:pt idx="10">
                  <c:v>70+</c:v>
                </c:pt>
                <c:pt idx="11">
                  <c:v>Not stated</c:v>
                </c:pt>
              </c:strCache>
            </c:strRef>
          </c:cat>
          <c:val>
            <c:numRef>
              <c:f>'1 Prov territorial profile'!$D$14:$D$25</c:f>
              <c:numCache>
                <c:formatCode>0.0%</c:formatCode>
                <c:ptCount val="12"/>
                <c:pt idx="0">
                  <c:v>1.799230307384915E-2</c:v>
                </c:pt>
                <c:pt idx="1">
                  <c:v>0.12741267138456089</c:v>
                </c:pt>
                <c:pt idx="2">
                  <c:v>0.14870225100640749</c:v>
                </c:pt>
                <c:pt idx="3">
                  <c:v>0.13945019143889209</c:v>
                </c:pt>
                <c:pt idx="4">
                  <c:v>0.1087904408507958</c:v>
                </c:pt>
                <c:pt idx="5">
                  <c:v>9.9459640350790857E-2</c:v>
                </c:pt>
                <c:pt idx="6">
                  <c:v>0.1116152718038563</c:v>
                </c:pt>
                <c:pt idx="7">
                  <c:v>0.1056112757015325</c:v>
                </c:pt>
                <c:pt idx="8">
                  <c:v>7.7481077569661119E-2</c:v>
                </c:pt>
                <c:pt idx="9">
                  <c:v>3.6407838659829328E-2</c:v>
                </c:pt>
                <c:pt idx="10">
                  <c:v>2.7077038159824408E-2</c:v>
                </c:pt>
                <c:pt idx="11">
                  <c:v>0</c:v>
                </c:pt>
              </c:numCache>
            </c:numRef>
          </c:val>
          <c:extLst>
            <c:ext xmlns:c16="http://schemas.microsoft.com/office/drawing/2014/chart" uri="{C3380CC4-5D6E-409C-BE32-E72D297353CC}">
              <c16:uniqueId val="{00000000-9D1D-4E1C-BB73-19B85E4AA359}"/>
            </c:ext>
          </c:extLst>
        </c:ser>
        <c:dLbls>
          <c:showLegendKey val="0"/>
          <c:showVal val="0"/>
          <c:showCatName val="0"/>
          <c:showSerName val="0"/>
          <c:showPercent val="0"/>
          <c:showBubbleSize val="0"/>
        </c:dLbls>
        <c:gapWidth val="182"/>
        <c:axId val="564014648"/>
        <c:axId val="564013336"/>
      </c:barChart>
      <c:catAx>
        <c:axId val="564014648"/>
        <c:scaling>
          <c:orientation val="minMax"/>
        </c:scaling>
        <c:delete val="0"/>
        <c:axPos val="l"/>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564013336"/>
        <c:crosses val="autoZero"/>
        <c:auto val="1"/>
        <c:lblAlgn val="ctr"/>
        <c:lblOffset val="100"/>
        <c:noMultiLvlLbl val="0"/>
      </c:catAx>
      <c:valAx>
        <c:axId val="564013336"/>
        <c:scaling>
          <c:orientation val="minMax"/>
        </c:scaling>
        <c:delete val="0"/>
        <c:axPos val="b"/>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564014648"/>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r>
              <a:rPr lang="en-US" sz="950"/>
              <a:t>Country of Graduation</a:t>
            </a:r>
          </a:p>
        </c:rich>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27981964357223565"/>
          <c:y val="0.20155554784074586"/>
          <c:w val="0.42272177282826878"/>
          <c:h val="0.53663497542259275"/>
        </c:manualLayout>
      </c:layout>
      <c:pieChart>
        <c:varyColors val="1"/>
        <c:ser>
          <c:idx val="0"/>
          <c:order val="0"/>
          <c:spPr>
            <a:ln w="6350">
              <a:solidFill>
                <a:schemeClr val="tx1"/>
              </a:solidFill>
            </a:ln>
          </c:spPr>
          <c:dPt>
            <c:idx val="0"/>
            <c:bubble3D val="0"/>
            <c:spPr>
              <a:solidFill>
                <a:srgbClr val="33BDB7"/>
              </a:solidFill>
              <a:ln w="6350">
                <a:solidFill>
                  <a:schemeClr val="tx1"/>
                </a:solidFill>
              </a:ln>
              <a:effectLst/>
            </c:spPr>
            <c:extLst>
              <c:ext xmlns:c16="http://schemas.microsoft.com/office/drawing/2014/chart" uri="{C3380CC4-5D6E-409C-BE32-E72D297353CC}">
                <c16:uniqueId val="{00000001-5433-4C6D-B83D-C0FBF1FFF54B}"/>
              </c:ext>
            </c:extLst>
          </c:dPt>
          <c:dPt>
            <c:idx val="1"/>
            <c:bubble3D val="0"/>
            <c:spPr>
              <a:pattFill prst="pct80">
                <a:fgClr>
                  <a:srgbClr val="365254"/>
                </a:fgClr>
                <a:bgClr>
                  <a:schemeClr val="bg1"/>
                </a:bgClr>
              </a:pattFill>
              <a:ln w="6350">
                <a:solidFill>
                  <a:schemeClr val="tx1"/>
                </a:solidFill>
              </a:ln>
              <a:effectLst/>
            </c:spPr>
            <c:extLst>
              <c:ext xmlns:c16="http://schemas.microsoft.com/office/drawing/2014/chart" uri="{C3380CC4-5D6E-409C-BE32-E72D297353CC}">
                <c16:uniqueId val="{00000003-5433-4C6D-B83D-C0FBF1FFF54B}"/>
              </c:ext>
            </c:extLst>
          </c:dPt>
          <c:dPt>
            <c:idx val="2"/>
            <c:bubble3D val="0"/>
            <c:spPr>
              <a:solidFill>
                <a:srgbClr val="E2F2EE"/>
              </a:solidFill>
              <a:ln w="6350">
                <a:solidFill>
                  <a:schemeClr val="tx1"/>
                </a:solidFill>
              </a:ln>
              <a:effectLst/>
            </c:spPr>
            <c:extLst>
              <c:ext xmlns:c16="http://schemas.microsoft.com/office/drawing/2014/chart" uri="{C3380CC4-5D6E-409C-BE32-E72D297353CC}">
                <c16:uniqueId val="{00000005-5433-4C6D-B83D-C0FBF1FFF54B}"/>
              </c:ext>
            </c:extLst>
          </c:dPt>
          <c:dLbls>
            <c:dLbl>
              <c:idx val="0"/>
              <c:layout>
                <c:manualLayout>
                  <c:x val="6.3114252527947626E-2"/>
                  <c:y val="1.2150825246902636E-4"/>
                </c:manualLayout>
              </c:layout>
              <c:numFmt formatCode="0.0%;;;" sourceLinked="0"/>
              <c:spPr>
                <a:solidFill>
                  <a:sysClr val="window" lastClr="FFFFFF"/>
                </a:solidFill>
                <a:ln w="6350" cap="flat" cmpd="sng" algn="ctr">
                  <a:solidFill>
                    <a:sysClr val="windowText" lastClr="000000"/>
                  </a:solidFill>
                  <a:prstDash val="solid"/>
                  <a:round/>
                  <a:headEnd type="none" w="med" len="med"/>
                  <a:tailEnd type="none" w="med" len="med"/>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5433-4C6D-B83D-C0FBF1FFF54B}"/>
                </c:ext>
              </c:extLst>
            </c:dLbl>
            <c:dLbl>
              <c:idx val="1"/>
              <c:layout>
                <c:manualLayout>
                  <c:x val="-5.1603203691306762E-2"/>
                  <c:y val="-2.8843071890095181E-3"/>
                </c:manualLayout>
              </c:layout>
              <c:numFmt formatCode="0.0%;;;" sourceLinked="0"/>
              <c:spPr>
                <a:solidFill>
                  <a:sysClr val="window" lastClr="FFFFFF"/>
                </a:solidFill>
                <a:ln w="6350" cap="flat" cmpd="sng" algn="ctr">
                  <a:solidFill>
                    <a:sysClr val="windowText" lastClr="000000"/>
                  </a:solidFill>
                  <a:prstDash val="solid"/>
                  <a:round/>
                  <a:headEnd type="none" w="med" len="med"/>
                  <a:tailEnd type="none" w="med" len="med"/>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433-4C6D-B83D-C0FBF1FFF54B}"/>
                </c:ext>
              </c:extLst>
            </c:dLbl>
            <c:dLbl>
              <c:idx val="2"/>
              <c:layout>
                <c:manualLayout>
                  <c:x val="0.10303896929715946"/>
                  <c:y val="-1.103060796916516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33-4C6D-B83D-C0FBF1FFF54B}"/>
                </c:ext>
              </c:extLst>
            </c:dLbl>
            <c:numFmt formatCode="0.0%;;;" sourceLinked="0"/>
            <c:spPr>
              <a:solidFill>
                <a:sysClr val="window" lastClr="FFFFFF"/>
              </a:solidFill>
              <a:ln w="6350">
                <a:solidFill>
                  <a:sysClr val="windowText" lastClr="000000"/>
                </a:solidFill>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'1 Prov territorial profile'!$B$26:$B$28</c:f>
              <c:strCache>
                <c:ptCount val="3"/>
                <c:pt idx="0">
                  <c:v>Canadian educated</c:v>
                </c:pt>
                <c:pt idx="1">
                  <c:v>Internationally educated</c:v>
                </c:pt>
                <c:pt idx="2">
                  <c:v>Not stated</c:v>
                </c:pt>
              </c:strCache>
            </c:strRef>
          </c:cat>
          <c:val>
            <c:numRef>
              <c:f>'1 Prov territorial profile'!$D$26:$D$28</c:f>
              <c:numCache>
                <c:formatCode>0.0%</c:formatCode>
                <c:ptCount val="3"/>
                <c:pt idx="0">
                  <c:v>0.85695725351627472</c:v>
                </c:pt>
                <c:pt idx="1">
                  <c:v>0.1430033760174805</c:v>
                </c:pt>
                <c:pt idx="2">
                  <c:v>3.9370466244746503E-5</c:v>
                </c:pt>
              </c:numCache>
            </c:numRef>
          </c:val>
          <c:extLst>
            <c:ext xmlns:c16="http://schemas.microsoft.com/office/drawing/2014/chart" uri="{C3380CC4-5D6E-409C-BE32-E72D297353CC}">
              <c16:uniqueId val="{00000006-5433-4C6D-B83D-C0FBF1FFF54B}"/>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3.29126249499435E-2"/>
          <c:y val="0.83096425881177027"/>
          <c:w val="0.91767045353099164"/>
          <c:h val="0.16390898103421689"/>
        </c:manualLayout>
      </c:layout>
      <c:overlay val="0"/>
      <c:spPr>
        <a:noFill/>
        <a:ln>
          <a:noFill/>
        </a:ln>
        <a:effectLst/>
      </c:spPr>
      <c:txPr>
        <a:bodyPr rot="0" spcFirstLastPara="1" vertOverflow="ellipsis" vert="horz" wrap="square" anchor="ctr" anchorCtr="1"/>
        <a:lstStyle/>
        <a:p>
          <a:pPr>
            <a:defRPr sz="1500" b="0" i="0" u="none" strike="noStrike" kern="1200" baseline="8000">
              <a:solidFill>
                <a:schemeClr val="tx1"/>
              </a:solidFill>
              <a:latin typeface="Arial Narrow" panose="020B0606020202030204" pitchFamily="34" charset="0"/>
              <a:ea typeface="+mn-ea"/>
              <a:cs typeface="+mn-cs"/>
            </a:defRPr>
          </a:pPr>
          <a:endParaRPr lang="en-US"/>
        </a:p>
      </c:txPr>
    </c:legend>
    <c:plotVisOnly val="1"/>
    <c:dispBlanksAs val="gap"/>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140" b="0" i="0" u="none" strike="noStrike" kern="1200" spc="0" baseline="0">
                <a:solidFill>
                  <a:schemeClr val="tx1"/>
                </a:solidFill>
                <a:latin typeface="Arial Narrow" panose="020B0606020202030204" pitchFamily="34" charset="0"/>
                <a:ea typeface="+mn-ea"/>
                <a:cs typeface="+mn-cs"/>
              </a:defRPr>
            </a:pPr>
            <a:r>
              <a:rPr lang="en-US" sz="950"/>
              <a:t>Geographic Designation</a:t>
            </a:r>
          </a:p>
        </c:rich>
      </c:tx>
      <c:layout>
        <c:manualLayout>
          <c:xMode val="edge"/>
          <c:yMode val="edge"/>
          <c:x val="0.33775159501261171"/>
          <c:y val="3.0584989608640926E-2"/>
        </c:manualLayout>
      </c:layout>
      <c:overlay val="0"/>
      <c:spPr>
        <a:noFill/>
        <a:ln>
          <a:noFill/>
        </a:ln>
        <a:effectLst/>
      </c:spPr>
      <c:txPr>
        <a:bodyPr rot="0" spcFirstLastPara="1" vertOverflow="ellipsis" vert="horz" wrap="square" anchor="ctr" anchorCtr="1"/>
        <a:lstStyle/>
        <a:p>
          <a:pPr algn="ctr">
            <a:defRPr sz="114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3811207500604589"/>
          <c:y val="0.17368246023150449"/>
          <c:w val="0.83162556505670704"/>
          <c:h val="0.65751975008700125"/>
        </c:manualLayout>
      </c:layout>
      <c:barChart>
        <c:barDir val="col"/>
        <c:grouping val="clustered"/>
        <c:varyColors val="0"/>
        <c:ser>
          <c:idx val="0"/>
          <c:order val="0"/>
          <c:spPr>
            <a:solidFill>
              <a:srgbClr val="00A199"/>
            </a:solidFill>
            <a:ln>
              <a:noFill/>
            </a:ln>
            <a:effectLst/>
          </c:spPr>
          <c:invertIfNegative val="0"/>
          <c:dPt>
            <c:idx val="0"/>
            <c:invertIfNegative val="0"/>
            <c:bubble3D val="0"/>
            <c:spPr>
              <a:solidFill>
                <a:srgbClr val="33BDB7"/>
              </a:solidFill>
              <a:ln w="6350">
                <a:solidFill>
                  <a:schemeClr val="tx1"/>
                </a:solidFill>
              </a:ln>
              <a:effectLst/>
            </c:spPr>
            <c:extLst>
              <c:ext xmlns:c16="http://schemas.microsoft.com/office/drawing/2014/chart" uri="{C3380CC4-5D6E-409C-BE32-E72D297353CC}">
                <c16:uniqueId val="{00000001-9C5E-40F4-BCB7-781CC7AB1063}"/>
              </c:ext>
            </c:extLst>
          </c:dPt>
          <c:dPt>
            <c:idx val="1"/>
            <c:invertIfNegative val="0"/>
            <c:bubble3D val="0"/>
            <c:spPr>
              <a:pattFill prst="pct90">
                <a:fgClr>
                  <a:srgbClr val="365254"/>
                </a:fgClr>
                <a:bgClr>
                  <a:schemeClr val="bg1"/>
                </a:bgClr>
              </a:pattFill>
              <a:ln w="6350">
                <a:solidFill>
                  <a:schemeClr val="tx1"/>
                </a:solidFill>
              </a:ln>
              <a:effectLst/>
            </c:spPr>
            <c:extLst>
              <c:ext xmlns:c16="http://schemas.microsoft.com/office/drawing/2014/chart" uri="{C3380CC4-5D6E-409C-BE32-E72D297353CC}">
                <c16:uniqueId val="{00000003-9C5E-40F4-BCB7-781CC7AB1063}"/>
              </c:ext>
            </c:extLst>
          </c:dPt>
          <c:dPt>
            <c:idx val="2"/>
            <c:invertIfNegative val="0"/>
            <c:bubble3D val="0"/>
            <c:spPr>
              <a:solidFill>
                <a:srgbClr val="E2F2EE"/>
              </a:solidFill>
              <a:ln w="6350">
                <a:solidFill>
                  <a:schemeClr val="tx1"/>
                </a:solidFill>
              </a:ln>
              <a:effectLst/>
            </c:spPr>
            <c:extLst>
              <c:ext xmlns:c16="http://schemas.microsoft.com/office/drawing/2014/chart" uri="{C3380CC4-5D6E-409C-BE32-E72D297353CC}">
                <c16:uniqueId val="{00000005-9C5E-40F4-BCB7-781CC7AB1063}"/>
              </c:ext>
            </c:extLst>
          </c:dPt>
          <c:dLbls>
            <c:numFmt formatCode="0.0%;;;" sourceLinked="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Prov territorial profile'!$B$46:$B$48</c:f>
              <c:strCache>
                <c:ptCount val="3"/>
                <c:pt idx="0">
                  <c:v>Urban</c:v>
                </c:pt>
                <c:pt idx="1">
                  <c:v>Rural/remote</c:v>
                </c:pt>
                <c:pt idx="2">
                  <c:v>Not stated</c:v>
                </c:pt>
              </c:strCache>
            </c:strRef>
          </c:cat>
          <c:val>
            <c:numRef>
              <c:f>'1 Prov territorial profile'!$D$46:$D$48</c:f>
              <c:numCache>
                <c:formatCode>0.0%</c:formatCode>
                <c:ptCount val="3"/>
                <c:pt idx="0">
                  <c:v>0.95132826110493218</c:v>
                </c:pt>
                <c:pt idx="1">
                  <c:v>4.8445358714160572E-2</c:v>
                </c:pt>
                <c:pt idx="2">
                  <c:v>2.2638018090729241E-4</c:v>
                </c:pt>
              </c:numCache>
            </c:numRef>
          </c:val>
          <c:extLst>
            <c:ext xmlns:c16="http://schemas.microsoft.com/office/drawing/2014/chart" uri="{C3380CC4-5D6E-409C-BE32-E72D297353CC}">
              <c16:uniqueId val="{00000006-9C5E-40F4-BCB7-781CC7AB1063}"/>
            </c:ext>
          </c:extLst>
        </c:ser>
        <c:dLbls>
          <c:showLegendKey val="0"/>
          <c:showVal val="0"/>
          <c:showCatName val="0"/>
          <c:showSerName val="0"/>
          <c:showPercent val="0"/>
          <c:showBubbleSize val="0"/>
        </c:dLbls>
        <c:gapWidth val="219"/>
        <c:axId val="750399488"/>
        <c:axId val="750399816"/>
      </c:barChart>
      <c:catAx>
        <c:axId val="750399488"/>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0" spcFirstLastPara="1" vertOverflow="ellipsis"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750399816"/>
        <c:crosses val="autoZero"/>
        <c:auto val="1"/>
        <c:lblAlgn val="ctr"/>
        <c:lblOffset val="100"/>
        <c:noMultiLvlLbl val="0"/>
      </c:catAx>
      <c:valAx>
        <c:axId val="750399816"/>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750399488"/>
        <c:crosses val="autoZero"/>
        <c:crossBetween val="between"/>
        <c:majorUnit val="0.2"/>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r>
              <a:rPr lang="en-US"/>
              <a:t>Employment Status </a:t>
            </a:r>
          </a:p>
        </c:rich>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w="6350">
              <a:solidFill>
                <a:schemeClr val="tx1"/>
              </a:solidFill>
            </a:ln>
            <a:effectLst/>
          </c:spPr>
          <c:invertIfNegative val="0"/>
          <c:dPt>
            <c:idx val="0"/>
            <c:invertIfNegative val="0"/>
            <c:bubble3D val="0"/>
            <c:spPr>
              <a:solidFill>
                <a:srgbClr val="33BDB7"/>
              </a:solidFill>
              <a:ln w="6350">
                <a:solidFill>
                  <a:schemeClr val="tx1"/>
                </a:solidFill>
              </a:ln>
              <a:effectLst/>
            </c:spPr>
            <c:extLst>
              <c:ext xmlns:c16="http://schemas.microsoft.com/office/drawing/2014/chart" uri="{C3380CC4-5D6E-409C-BE32-E72D297353CC}">
                <c16:uniqueId val="{00000001-9F76-4EE2-AF12-5D46D3E6FAF0}"/>
              </c:ext>
            </c:extLst>
          </c:dPt>
          <c:dPt>
            <c:idx val="1"/>
            <c:invertIfNegative val="0"/>
            <c:bubble3D val="0"/>
            <c:spPr>
              <a:pattFill prst="pct90">
                <a:fgClr>
                  <a:srgbClr val="365254"/>
                </a:fgClr>
                <a:bgClr>
                  <a:schemeClr val="bg1"/>
                </a:bgClr>
              </a:pattFill>
              <a:ln w="6350">
                <a:solidFill>
                  <a:schemeClr val="tx1"/>
                </a:solidFill>
              </a:ln>
              <a:effectLst/>
            </c:spPr>
            <c:extLst>
              <c:ext xmlns:c16="http://schemas.microsoft.com/office/drawing/2014/chart" uri="{C3380CC4-5D6E-409C-BE32-E72D297353CC}">
                <c16:uniqueId val="{00000003-9F76-4EE2-AF12-5D46D3E6FAF0}"/>
              </c:ext>
            </c:extLst>
          </c:dPt>
          <c:dPt>
            <c:idx val="2"/>
            <c:invertIfNegative val="0"/>
            <c:bubble3D val="0"/>
            <c:spPr>
              <a:solidFill>
                <a:srgbClr val="E2F2EE"/>
              </a:solidFill>
              <a:ln w="6350">
                <a:solidFill>
                  <a:schemeClr val="tx1"/>
                </a:solidFill>
              </a:ln>
              <a:effectLst/>
            </c:spPr>
            <c:extLst>
              <c:ext xmlns:c16="http://schemas.microsoft.com/office/drawing/2014/chart" uri="{C3380CC4-5D6E-409C-BE32-E72D297353CC}">
                <c16:uniqueId val="{00000005-9F76-4EE2-AF12-5D46D3E6FAF0}"/>
              </c:ext>
            </c:extLst>
          </c:dPt>
          <c:dPt>
            <c:idx val="3"/>
            <c:invertIfNegative val="0"/>
            <c:bubble3D val="0"/>
            <c:spPr>
              <a:pattFill prst="wdUpDiag">
                <a:fgClr>
                  <a:srgbClr val="FFFFFF"/>
                </a:fgClr>
                <a:bgClr>
                  <a:srgbClr val="00A199"/>
                </a:bgClr>
              </a:pattFill>
              <a:ln w="6350">
                <a:solidFill>
                  <a:schemeClr val="tx1"/>
                </a:solidFill>
              </a:ln>
              <a:effectLst/>
            </c:spPr>
            <c:extLst>
              <c:ext xmlns:c16="http://schemas.microsoft.com/office/drawing/2014/chart" uri="{C3380CC4-5D6E-409C-BE32-E72D297353CC}">
                <c16:uniqueId val="{00000008-8FE5-45CB-AEEF-C0006CEDBD2B}"/>
              </c:ext>
            </c:extLst>
          </c:dPt>
          <c:dPt>
            <c:idx val="4"/>
            <c:invertIfNegative val="0"/>
            <c:bubble3D val="0"/>
            <c:spPr>
              <a:pattFill prst="zigZag">
                <a:fgClr>
                  <a:srgbClr val="00A199"/>
                </a:fgClr>
                <a:bgClr>
                  <a:schemeClr val="bg1"/>
                </a:bgClr>
              </a:pattFill>
              <a:ln w="6350">
                <a:solidFill>
                  <a:schemeClr val="tx1"/>
                </a:solidFill>
              </a:ln>
              <a:effectLst/>
            </c:spPr>
            <c:extLst>
              <c:ext xmlns:c16="http://schemas.microsoft.com/office/drawing/2014/chart" uri="{C3380CC4-5D6E-409C-BE32-E72D297353CC}">
                <c16:uniqueId val="{00000007-94F2-481B-BFC6-656FBFEB0477}"/>
              </c:ext>
            </c:extLst>
          </c:dPt>
          <c:dLbls>
            <c:numFmt formatCode="0.0%;;;" sourceLinked="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Prov territorial profile'!$B$29:$B$33</c:f>
              <c:strCache>
                <c:ptCount val="5"/>
                <c:pt idx="0">
                  <c:v>Full-time</c:v>
                </c:pt>
                <c:pt idx="1">
                  <c:v>Part-time</c:v>
                </c:pt>
                <c:pt idx="2">
                  <c:v>Casual</c:v>
                </c:pt>
                <c:pt idx="3">
                  <c:v>—</c:v>
                </c:pt>
                <c:pt idx="4">
                  <c:v>Not stated</c:v>
                </c:pt>
              </c:strCache>
            </c:strRef>
          </c:cat>
          <c:val>
            <c:numRef>
              <c:f>'1 Prov territorial profile'!$D$29:$D$33</c:f>
              <c:numCache>
                <c:formatCode>0.0%</c:formatCode>
                <c:ptCount val="5"/>
                <c:pt idx="0">
                  <c:v>0.7064538036791701</c:v>
                </c:pt>
                <c:pt idx="1">
                  <c:v>0.21295485191783381</c:v>
                </c:pt>
                <c:pt idx="2">
                  <c:v>8.059134440299609E-2</c:v>
                </c:pt>
                <c:pt idx="3">
                  <c:v>0</c:v>
                </c:pt>
                <c:pt idx="4">
                  <c:v>0</c:v>
                </c:pt>
              </c:numCache>
            </c:numRef>
          </c:val>
          <c:extLst>
            <c:ext xmlns:c16="http://schemas.microsoft.com/office/drawing/2014/chart" uri="{C3380CC4-5D6E-409C-BE32-E72D297353CC}">
              <c16:uniqueId val="{00000008-9F76-4EE2-AF12-5D46D3E6FAF0}"/>
            </c:ext>
          </c:extLst>
        </c:ser>
        <c:dLbls>
          <c:showLegendKey val="0"/>
          <c:showVal val="0"/>
          <c:showCatName val="0"/>
          <c:showSerName val="0"/>
          <c:showPercent val="0"/>
          <c:showBubbleSize val="0"/>
        </c:dLbls>
        <c:gapWidth val="100"/>
        <c:axId val="756670016"/>
        <c:axId val="756667064"/>
      </c:barChart>
      <c:catAx>
        <c:axId val="756670016"/>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756667064"/>
        <c:crosses val="autoZero"/>
        <c:auto val="1"/>
        <c:lblAlgn val="ctr"/>
        <c:lblOffset val="100"/>
        <c:noMultiLvlLbl val="0"/>
      </c:catAx>
      <c:valAx>
        <c:axId val="756667064"/>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756670016"/>
        <c:crosses val="autoZero"/>
        <c:crossBetween val="between"/>
        <c:minorUnit val="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r>
              <a:rPr lang="en-US"/>
              <a:t>Position</a:t>
            </a:r>
          </a:p>
        </c:rich>
      </c:tx>
      <c:layout>
        <c:manualLayout>
          <c:xMode val="edge"/>
          <c:yMode val="edge"/>
          <c:x val="0.41883209651749304"/>
          <c:y val="1.5002829571954063E-2"/>
        </c:manualLayout>
      </c:layout>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27818098598677293"/>
          <c:y val="0.1921734300601125"/>
          <c:w val="0.41920066103370551"/>
          <c:h val="0.53162403788555224"/>
        </c:manualLayout>
      </c:layout>
      <c:pieChart>
        <c:varyColors val="1"/>
        <c:ser>
          <c:idx val="0"/>
          <c:order val="0"/>
          <c:spPr>
            <a:solidFill>
              <a:schemeClr val="bg1">
                <a:lumMod val="65000"/>
              </a:schemeClr>
            </a:solidFill>
            <a:ln w="6350">
              <a:solidFill>
                <a:schemeClr val="tx1"/>
              </a:solidFill>
            </a:ln>
          </c:spPr>
          <c:dPt>
            <c:idx val="0"/>
            <c:bubble3D val="0"/>
            <c:spPr>
              <a:solidFill>
                <a:srgbClr val="33BDB7"/>
              </a:solidFill>
              <a:ln w="6350">
                <a:solidFill>
                  <a:schemeClr val="tx1"/>
                </a:solidFill>
              </a:ln>
              <a:effectLst/>
            </c:spPr>
            <c:extLst>
              <c:ext xmlns:c16="http://schemas.microsoft.com/office/drawing/2014/chart" uri="{C3380CC4-5D6E-409C-BE32-E72D297353CC}">
                <c16:uniqueId val="{00000001-B82F-46EB-A652-0D1160A255C8}"/>
              </c:ext>
            </c:extLst>
          </c:dPt>
          <c:dPt>
            <c:idx val="1"/>
            <c:bubble3D val="0"/>
            <c:spPr>
              <a:pattFill prst="pct5">
                <a:fgClr>
                  <a:srgbClr val="FFFFFF"/>
                </a:fgClr>
                <a:bgClr>
                  <a:srgbClr val="365254"/>
                </a:bgClr>
              </a:pattFill>
              <a:ln w="6350">
                <a:solidFill>
                  <a:schemeClr val="tx1"/>
                </a:solidFill>
              </a:ln>
              <a:effectLst/>
            </c:spPr>
            <c:extLst>
              <c:ext xmlns:c16="http://schemas.microsoft.com/office/drawing/2014/chart" uri="{C3380CC4-5D6E-409C-BE32-E72D297353CC}">
                <c16:uniqueId val="{00000003-B82F-46EB-A652-0D1160A255C8}"/>
              </c:ext>
            </c:extLst>
          </c:dPt>
          <c:dPt>
            <c:idx val="2"/>
            <c:bubble3D val="0"/>
            <c:spPr>
              <a:solidFill>
                <a:srgbClr val="E2F2EE"/>
              </a:solidFill>
              <a:ln w="6350">
                <a:solidFill>
                  <a:schemeClr val="tx1"/>
                </a:solidFill>
              </a:ln>
              <a:effectLst/>
            </c:spPr>
            <c:extLst>
              <c:ext xmlns:c16="http://schemas.microsoft.com/office/drawing/2014/chart" uri="{C3380CC4-5D6E-409C-BE32-E72D297353CC}">
                <c16:uniqueId val="{00000005-B82F-46EB-A652-0D1160A255C8}"/>
              </c:ext>
            </c:extLst>
          </c:dPt>
          <c:dPt>
            <c:idx val="3"/>
            <c:bubble3D val="0"/>
            <c:spPr>
              <a:pattFill prst="wdUpDiag">
                <a:fgClr>
                  <a:srgbClr val="FFFFFF"/>
                </a:fgClr>
                <a:bgClr>
                  <a:srgbClr val="00A199"/>
                </a:bgClr>
              </a:pattFill>
              <a:ln w="6350">
                <a:solidFill>
                  <a:schemeClr val="tx1"/>
                </a:solidFill>
              </a:ln>
              <a:effectLst/>
            </c:spPr>
            <c:extLst>
              <c:ext xmlns:c16="http://schemas.microsoft.com/office/drawing/2014/chart" uri="{C3380CC4-5D6E-409C-BE32-E72D297353CC}">
                <c16:uniqueId val="{00000007-B82F-46EB-A652-0D1160A255C8}"/>
              </c:ext>
            </c:extLst>
          </c:dPt>
          <c:dLbls>
            <c:dLbl>
              <c:idx val="0"/>
              <c:numFmt formatCode="0.0%;;;" sourceLinked="0"/>
              <c:spPr>
                <a:solidFill>
                  <a:sysClr val="window" lastClr="FFFFFF"/>
                </a:solidFill>
                <a:ln w="6350" cap="flat" cmpd="sng" algn="ctr">
                  <a:solidFill>
                    <a:sysClr val="windowText" lastClr="000000"/>
                  </a:solidFill>
                  <a:prstDash val="solid"/>
                  <a:round/>
                  <a:headEnd type="none" w="med" len="med"/>
                  <a:tailEnd type="none" w="med" len="med"/>
                </a:ln>
                <a:effectLst/>
              </c:spPr>
              <c:txPr>
                <a:bodyPr rot="0" spcFirstLastPara="1" vertOverflow="clip" horzOverflow="clip" vert="horz" wrap="none" lIns="36576" tIns="18288" rIns="36576" bIns="18288"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B82F-46EB-A652-0D1160A255C8}"/>
                </c:ext>
              </c:extLst>
            </c:dLbl>
            <c:dLbl>
              <c:idx val="1"/>
              <c:numFmt formatCode="0.0%;;;" sourceLinked="0"/>
              <c:spPr>
                <a:solidFill>
                  <a:sysClr val="window" lastClr="FFFFFF"/>
                </a:solidFill>
                <a:ln w="6350" cap="flat" cmpd="sng" algn="ctr">
                  <a:solidFill>
                    <a:sysClr val="windowText" lastClr="000000"/>
                  </a:solidFill>
                  <a:prstDash val="solid"/>
                  <a:round/>
                  <a:headEnd type="none" w="med" len="med"/>
                  <a:tailEnd type="none" w="med" len="med"/>
                </a:ln>
                <a:effectLst/>
              </c:spPr>
              <c:txPr>
                <a:bodyPr rot="0" spcFirstLastPara="1" vertOverflow="clip" horzOverflow="clip" vert="horz" wrap="none" lIns="36576" tIns="18288" rIns="36576" bIns="18288"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B82F-46EB-A652-0D1160A255C8}"/>
                </c:ext>
              </c:extLst>
            </c:dLbl>
            <c:dLbl>
              <c:idx val="2"/>
              <c:numFmt formatCode="0.0%;;;" sourceLinked="0"/>
              <c:spPr>
                <a:solidFill>
                  <a:sysClr val="window" lastClr="FFFFFF"/>
                </a:solidFill>
                <a:ln w="6350" cap="flat" cmpd="sng" algn="ctr">
                  <a:solidFill>
                    <a:sysClr val="windowText" lastClr="000000"/>
                  </a:solidFill>
                  <a:prstDash val="solid"/>
                  <a:round/>
                  <a:headEnd type="none" w="med" len="med"/>
                  <a:tailEnd type="none" w="med" len="med"/>
                </a:ln>
                <a:effectLst/>
              </c:spPr>
              <c:txPr>
                <a:bodyPr rot="0" spcFirstLastPara="1" vertOverflow="clip" horzOverflow="clip" vert="horz" wrap="none" lIns="36576" tIns="18288" rIns="36576" bIns="18288"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B82F-46EB-A652-0D1160A255C8}"/>
                </c:ext>
              </c:extLst>
            </c:dLbl>
            <c:dLbl>
              <c:idx val="3"/>
              <c:numFmt formatCode="0.0%;;;" sourceLinked="0"/>
              <c:spPr>
                <a:solidFill>
                  <a:sysClr val="window" lastClr="FFFFFF"/>
                </a:solidFill>
                <a:ln w="6350" cap="flat" cmpd="sng" algn="ctr">
                  <a:solidFill>
                    <a:sysClr val="windowText" lastClr="000000"/>
                  </a:solidFill>
                  <a:prstDash val="solid"/>
                  <a:round/>
                  <a:headEnd type="none" w="med" len="med"/>
                  <a:tailEnd type="none" w="med" len="med"/>
                </a:ln>
                <a:effectLst/>
              </c:spPr>
              <c:txPr>
                <a:bodyPr rot="0" spcFirstLastPara="1" vertOverflow="clip" horzOverflow="clip" vert="horz" wrap="none" lIns="36576" tIns="18288" rIns="36576" bIns="18288"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B82F-46EB-A652-0D1160A255C8}"/>
                </c:ext>
              </c:extLst>
            </c:dLbl>
            <c:numFmt formatCode="0.0%;;;" sourceLinked="0"/>
            <c:spPr>
              <a:solidFill>
                <a:sysClr val="window" lastClr="FFFFFF"/>
              </a:solidFill>
              <a:ln w="6350">
                <a:solidFill>
                  <a:sysClr val="windowText" lastClr="000000"/>
                </a:solidFill>
              </a:ln>
              <a:effectLst/>
            </c:spPr>
            <c:txPr>
              <a:bodyPr rot="0" spcFirstLastPara="1" vertOverflow="clip" horzOverflow="clip" vert="horz" wrap="none" lIns="36576" tIns="18288" rIns="36576" bIns="18288"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accentCallout2">
                    <a:avLst/>
                  </a:prstGeom>
                  <a:noFill/>
                  <a:ln>
                    <a:noFill/>
                  </a:ln>
                </c15:spPr>
              </c:ext>
            </c:extLst>
          </c:dLbls>
          <c:cat>
            <c:strRef>
              <c:f>'1 Prov territorial profile'!$B$34:$B$37</c:f>
              <c:strCache>
                <c:ptCount val="4"/>
                <c:pt idx="0">
                  <c:v>Staff nurse</c:v>
                </c:pt>
                <c:pt idx="1">
                  <c:v>Manager</c:v>
                </c:pt>
                <c:pt idx="2">
                  <c:v>Other</c:v>
                </c:pt>
                <c:pt idx="3">
                  <c:v>Not stated</c:v>
                </c:pt>
              </c:strCache>
            </c:strRef>
          </c:cat>
          <c:val>
            <c:numRef>
              <c:f>'1 Prov territorial profile'!$D$34:$D$37</c:f>
              <c:numCache>
                <c:formatCode>0.0%</c:formatCode>
                <c:ptCount val="4"/>
                <c:pt idx="0">
                  <c:v>0.1889290248919773</c:v>
                </c:pt>
                <c:pt idx="1">
                  <c:v>5.6152127481569697E-2</c:v>
                </c:pt>
                <c:pt idx="2">
                  <c:v>2.460654140296657E-4</c:v>
                </c:pt>
                <c:pt idx="3">
                  <c:v>0.7546727822124234</c:v>
                </c:pt>
              </c:numCache>
            </c:numRef>
          </c:val>
          <c:extLst>
            <c:ext xmlns:c16="http://schemas.microsoft.com/office/drawing/2014/chart" uri="{C3380CC4-5D6E-409C-BE32-E72D297353CC}">
              <c16:uniqueId val="{0000000A-B82F-46EB-A652-0D1160A255C8}"/>
            </c:ext>
          </c:extLst>
        </c:ser>
        <c:dLbls>
          <c:showLegendKey val="0"/>
          <c:showVal val="0"/>
          <c:showCatName val="0"/>
          <c:showSerName val="0"/>
          <c:showPercent val="0"/>
          <c:showBubbleSize val="0"/>
          <c:showLeaderLines val="0"/>
        </c:dLbls>
        <c:firstSliceAng val="0"/>
      </c:pieChart>
      <c:spPr>
        <a:noFill/>
        <a:ln w="6350">
          <a:noFill/>
        </a:ln>
        <a:effectLst/>
      </c:spPr>
    </c:plotArea>
    <c:legend>
      <c:legendPos val="b"/>
      <c:layout>
        <c:manualLayout>
          <c:xMode val="edge"/>
          <c:yMode val="edge"/>
          <c:x val="1.78477190708606E-2"/>
          <c:y val="0.82550590226031306"/>
          <c:w val="0.95785337197851128"/>
          <c:h val="0.15797164396235341"/>
        </c:manualLayout>
      </c:layout>
      <c:overlay val="0"/>
      <c:spPr>
        <a:noFill/>
        <a:ln>
          <a:noFill/>
        </a:ln>
        <a:effectLst/>
      </c:spPr>
      <c:txPr>
        <a:bodyPr rot="0" spcFirstLastPara="1" vertOverflow="ellipsis" vert="horz" wrap="square" anchor="ctr" anchorCtr="1"/>
        <a:lstStyle/>
        <a:p>
          <a:pPr>
            <a:defRPr sz="1500" b="0" i="0" u="none" strike="noStrike" kern="1200" baseline="8000">
              <a:solidFill>
                <a:schemeClr val="tx1"/>
              </a:solidFill>
              <a:latin typeface="Arial Narrow" panose="020B0606020202030204" pitchFamily="34" charset="0"/>
              <a:ea typeface="+mn-ea"/>
              <a:cs typeface="+mn-cs"/>
            </a:defRPr>
          </a:pPr>
          <a:endParaRPr lang="en-US"/>
        </a:p>
      </c:txPr>
    </c:legend>
    <c:plotVisOnly val="1"/>
    <c:dispBlanksAs val="gap"/>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r>
              <a:rPr lang="en-US" sz="950"/>
              <a:t>Area of Responsibility</a:t>
            </a:r>
          </a:p>
        </c:rich>
      </c:tx>
      <c:layout>
        <c:manualLayout>
          <c:xMode val="edge"/>
          <c:yMode val="edge"/>
          <c:x val="0.33769346002488843"/>
          <c:y val="3.0317522334305989E-2"/>
        </c:manualLayout>
      </c:layout>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w="19050">
              <a:solidFill>
                <a:schemeClr val="lt1"/>
              </a:solidFill>
            </a:ln>
            <a:effectLst/>
          </c:spPr>
          <c:invertIfNegative val="0"/>
          <c:dPt>
            <c:idx val="0"/>
            <c:invertIfNegative val="0"/>
            <c:bubble3D val="0"/>
            <c:spPr>
              <a:solidFill>
                <a:srgbClr val="33BDB7"/>
              </a:solidFill>
              <a:ln w="6350">
                <a:solidFill>
                  <a:schemeClr val="tx1"/>
                </a:solidFill>
              </a:ln>
              <a:effectLst/>
            </c:spPr>
            <c:extLst>
              <c:ext xmlns:c16="http://schemas.microsoft.com/office/drawing/2014/chart" uri="{C3380CC4-5D6E-409C-BE32-E72D297353CC}">
                <c16:uniqueId val="{00000001-6191-42BF-AB3B-2684F1DFBA28}"/>
              </c:ext>
            </c:extLst>
          </c:dPt>
          <c:dPt>
            <c:idx val="1"/>
            <c:invertIfNegative val="0"/>
            <c:bubble3D val="0"/>
            <c:spPr>
              <a:pattFill prst="pct5">
                <a:fgClr>
                  <a:srgbClr val="FFFFFF"/>
                </a:fgClr>
                <a:bgClr>
                  <a:srgbClr val="365254"/>
                </a:bgClr>
              </a:pattFill>
              <a:ln w="6350">
                <a:solidFill>
                  <a:schemeClr val="tx1"/>
                </a:solidFill>
              </a:ln>
              <a:effectLst/>
            </c:spPr>
            <c:extLst>
              <c:ext xmlns:c16="http://schemas.microsoft.com/office/drawing/2014/chart" uri="{C3380CC4-5D6E-409C-BE32-E72D297353CC}">
                <c16:uniqueId val="{0000000A-9107-494A-B7A6-AD2AB571E378}"/>
              </c:ext>
            </c:extLst>
          </c:dPt>
          <c:dPt>
            <c:idx val="2"/>
            <c:invertIfNegative val="0"/>
            <c:bubble3D val="0"/>
            <c:spPr>
              <a:solidFill>
                <a:srgbClr val="E2F2EE"/>
              </a:solidFill>
              <a:ln w="6350">
                <a:solidFill>
                  <a:schemeClr val="tx1"/>
                </a:solidFill>
              </a:ln>
              <a:effectLst/>
            </c:spPr>
            <c:extLst>
              <c:ext xmlns:c16="http://schemas.microsoft.com/office/drawing/2014/chart" uri="{C3380CC4-5D6E-409C-BE32-E72D297353CC}">
                <c16:uniqueId val="{00000003-6191-42BF-AB3B-2684F1DFBA28}"/>
              </c:ext>
            </c:extLst>
          </c:dPt>
          <c:dPt>
            <c:idx val="3"/>
            <c:invertIfNegative val="0"/>
            <c:bubble3D val="0"/>
            <c:spPr>
              <a:pattFill prst="wdUpDiag">
                <a:fgClr>
                  <a:srgbClr val="FFFFFF"/>
                </a:fgClr>
                <a:bgClr>
                  <a:srgbClr val="00A199"/>
                </a:bgClr>
              </a:pattFill>
              <a:ln w="6350">
                <a:solidFill>
                  <a:schemeClr val="tx1"/>
                </a:solidFill>
              </a:ln>
              <a:effectLst/>
            </c:spPr>
            <c:extLst>
              <c:ext xmlns:c16="http://schemas.microsoft.com/office/drawing/2014/chart" uri="{C3380CC4-5D6E-409C-BE32-E72D297353CC}">
                <c16:uniqueId val="{00000005-6191-42BF-AB3B-2684F1DFBA28}"/>
              </c:ext>
            </c:extLst>
          </c:dPt>
          <c:dPt>
            <c:idx val="4"/>
            <c:invertIfNegative val="0"/>
            <c:bubble3D val="0"/>
            <c:spPr>
              <a:pattFill prst="zigZag">
                <a:fgClr>
                  <a:srgbClr val="00A199"/>
                </a:fgClr>
                <a:bgClr>
                  <a:schemeClr val="bg1"/>
                </a:bgClr>
              </a:pattFill>
              <a:ln w="6350">
                <a:solidFill>
                  <a:schemeClr val="tx1"/>
                </a:solidFill>
              </a:ln>
              <a:effectLst/>
            </c:spPr>
            <c:extLst>
              <c:ext xmlns:c16="http://schemas.microsoft.com/office/drawing/2014/chart" uri="{C3380CC4-5D6E-409C-BE32-E72D297353CC}">
                <c16:uniqueId val="{00000007-6191-42BF-AB3B-2684F1DFBA28}"/>
              </c:ext>
            </c:extLst>
          </c:dPt>
          <c:dPt>
            <c:idx val="5"/>
            <c:invertIfNegative val="0"/>
            <c:bubble3D val="0"/>
            <c:spPr>
              <a:solidFill>
                <a:srgbClr val="365254"/>
              </a:solidFill>
              <a:ln w="6350">
                <a:solidFill>
                  <a:schemeClr val="tx1"/>
                </a:solidFill>
              </a:ln>
              <a:effectLst/>
            </c:spPr>
            <c:extLst>
              <c:ext xmlns:c16="http://schemas.microsoft.com/office/drawing/2014/chart" uri="{C3380CC4-5D6E-409C-BE32-E72D297353CC}">
                <c16:uniqueId val="{0000000B-9107-494A-B7A6-AD2AB571E378}"/>
              </c:ext>
            </c:extLst>
          </c:dPt>
          <c:dPt>
            <c:idx val="6"/>
            <c:invertIfNegative val="0"/>
            <c:bubble3D val="0"/>
            <c:spPr>
              <a:pattFill prst="dkHorz">
                <a:fgClr>
                  <a:srgbClr val="177784"/>
                </a:fgClr>
                <a:bgClr>
                  <a:schemeClr val="bg1"/>
                </a:bgClr>
              </a:pattFill>
              <a:ln w="6350">
                <a:solidFill>
                  <a:schemeClr val="tx1"/>
                </a:solidFill>
              </a:ln>
              <a:effectLst/>
            </c:spPr>
            <c:extLst>
              <c:ext xmlns:c16="http://schemas.microsoft.com/office/drawing/2014/chart" uri="{C3380CC4-5D6E-409C-BE32-E72D297353CC}">
                <c16:uniqueId val="{0000000C-9107-494A-B7A6-AD2AB571E378}"/>
              </c:ext>
            </c:extLst>
          </c:dPt>
          <c:dPt>
            <c:idx val="7"/>
            <c:invertIfNegative val="0"/>
            <c:bubble3D val="0"/>
            <c:spPr>
              <a:pattFill prst="zigZag">
                <a:fgClr>
                  <a:srgbClr val="33BDB7"/>
                </a:fgClr>
                <a:bgClr>
                  <a:schemeClr val="bg1"/>
                </a:bgClr>
              </a:pattFill>
              <a:ln w="6350">
                <a:solidFill>
                  <a:schemeClr val="tx1"/>
                </a:solidFill>
              </a:ln>
              <a:effectLst/>
            </c:spPr>
            <c:extLst>
              <c:ext xmlns:c16="http://schemas.microsoft.com/office/drawing/2014/chart" uri="{C3380CC4-5D6E-409C-BE32-E72D297353CC}">
                <c16:uniqueId val="{00000009-6191-42BF-AB3B-2684F1DFBA28}"/>
              </c:ext>
            </c:extLst>
          </c:dPt>
          <c:dLbls>
            <c:numFmt formatCode="0.0%;;;" sourceLinked="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Prov territorial profile'!$B$38:$B$45</c:f>
              <c:strCache>
                <c:ptCount val="8"/>
                <c:pt idx="0">
                  <c:v>Direct care</c:v>
                </c:pt>
                <c:pt idx="1">
                  <c:v>Administration</c:v>
                </c:pt>
                <c:pt idx="2">
                  <c:v>Education</c:v>
                </c:pt>
                <c:pt idx="3">
                  <c:v>Research</c:v>
                </c:pt>
                <c:pt idx="4">
                  <c:v>Not stated</c:v>
                </c:pt>
                <c:pt idx="5">
                  <c:v>—</c:v>
                </c:pt>
                <c:pt idx="6">
                  <c:v>—</c:v>
                </c:pt>
                <c:pt idx="7">
                  <c:v>—</c:v>
                </c:pt>
              </c:strCache>
            </c:strRef>
          </c:cat>
          <c:val>
            <c:numRef>
              <c:f>'1 Prov territorial profile'!$D$38:$D$45</c:f>
              <c:numCache>
                <c:formatCode>0.0%</c:formatCode>
                <c:ptCount val="8"/>
                <c:pt idx="0">
                  <c:v>0.907863266370732</c:v>
                </c:pt>
                <c:pt idx="1">
                  <c:v>6.8327444167757559E-2</c:v>
                </c:pt>
                <c:pt idx="2">
                  <c:v>2.2923453971003649E-2</c:v>
                </c:pt>
                <c:pt idx="3">
                  <c:v>0</c:v>
                </c:pt>
                <c:pt idx="4">
                  <c:v>8.8583549050679628E-4</c:v>
                </c:pt>
                <c:pt idx="5">
                  <c:v>0</c:v>
                </c:pt>
                <c:pt idx="6">
                  <c:v>0</c:v>
                </c:pt>
                <c:pt idx="7">
                  <c:v>0</c:v>
                </c:pt>
              </c:numCache>
            </c:numRef>
          </c:val>
          <c:extLst>
            <c:ext xmlns:c16="http://schemas.microsoft.com/office/drawing/2014/chart" uri="{C3380CC4-5D6E-409C-BE32-E72D297353CC}">
              <c16:uniqueId val="{0000000A-6191-42BF-AB3B-2684F1DFBA28}"/>
            </c:ext>
          </c:extLst>
        </c:ser>
        <c:dLbls>
          <c:dLblPos val="outEnd"/>
          <c:showLegendKey val="0"/>
          <c:showVal val="1"/>
          <c:showCatName val="0"/>
          <c:showSerName val="0"/>
          <c:showPercent val="0"/>
          <c:showBubbleSize val="0"/>
        </c:dLbls>
        <c:gapWidth val="100"/>
        <c:axId val="761983672"/>
        <c:axId val="761984984"/>
      </c:barChart>
      <c:catAx>
        <c:axId val="761983672"/>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761984984"/>
        <c:crosses val="autoZero"/>
        <c:auto val="1"/>
        <c:lblAlgn val="ctr"/>
        <c:lblOffset val="100"/>
        <c:noMultiLvlLbl val="0"/>
      </c:catAx>
      <c:valAx>
        <c:axId val="761984984"/>
        <c:scaling>
          <c:orientation val="minMax"/>
          <c:max val="1"/>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761983672"/>
        <c:crosses val="autoZero"/>
        <c:crossBetween val="between"/>
        <c:majorUnit val="0.2"/>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r>
              <a:rPr lang="en-US" sz="950" baseline="0">
                <a:solidFill>
                  <a:schemeClr val="tx1"/>
                </a:solidFill>
              </a:rPr>
              <a:t>Place of work, 2019 to 2023</a:t>
            </a:r>
          </a:p>
        </c:rich>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2109377748692941"/>
          <c:y val="0.13862623112205485"/>
          <c:w val="0.85417721013328018"/>
          <c:h val="0.51227800836745074"/>
        </c:manualLayout>
      </c:layout>
      <c:barChart>
        <c:barDir val="col"/>
        <c:grouping val="percentStacked"/>
        <c:varyColors val="0"/>
        <c:ser>
          <c:idx val="4"/>
          <c:order val="0"/>
          <c:tx>
            <c:strRef>
              <c:f>'Place of work hidden fig'!$A$10</c:f>
              <c:strCache>
                <c:ptCount val="1"/>
                <c:pt idx="0">
                  <c:v>Unknown places of work</c:v>
                </c:pt>
              </c:strCache>
            </c:strRef>
          </c:tx>
          <c:spPr>
            <a:pattFill prst="zigZag">
              <a:fgClr>
                <a:srgbClr val="00A199"/>
              </a:fgClr>
              <a:bgClr>
                <a:schemeClr val="bg1"/>
              </a:bgClr>
            </a:pattFill>
            <a:ln w="6350">
              <a:solidFill>
                <a:schemeClr val="tx1"/>
              </a:solidFill>
            </a:ln>
            <a:effectLst/>
          </c:spPr>
          <c:invertIfNegative val="0"/>
          <c:cat>
            <c:numRef>
              <c:f>'Place of work hidden fig'!$B$5:$F$5</c:f>
              <c:numCache>
                <c:formatCode>General</c:formatCode>
                <c:ptCount val="5"/>
                <c:pt idx="0">
                  <c:v>2019</c:v>
                </c:pt>
                <c:pt idx="1">
                  <c:v>2020</c:v>
                </c:pt>
                <c:pt idx="2">
                  <c:v>2021</c:v>
                </c:pt>
                <c:pt idx="3">
                  <c:v>2022</c:v>
                </c:pt>
                <c:pt idx="4">
                  <c:v>2023</c:v>
                </c:pt>
              </c:numCache>
            </c:numRef>
          </c:cat>
          <c:val>
            <c:numRef>
              <c:f>'Place of work hidden fig'!$B$10:$F$10</c:f>
              <c:numCache>
                <c:formatCode>General</c:formatCode>
                <c:ptCount val="5"/>
                <c:pt idx="0">
                  <c:v>6.4565718677940043E-4</c:v>
                </c:pt>
                <c:pt idx="1">
                  <c:v>1.6339869281045751E-4</c:v>
                </c:pt>
                <c:pt idx="2">
                  <c:v>2.6289446809371169E-4</c:v>
                </c:pt>
                <c:pt idx="3">
                  <c:v>3.3053215677240362E-4</c:v>
                </c:pt>
                <c:pt idx="4">
                  <c:v>1.377966318566128E-4</c:v>
                </c:pt>
              </c:numCache>
            </c:numRef>
          </c:val>
          <c:extLst>
            <c:ext xmlns:c16="http://schemas.microsoft.com/office/drawing/2014/chart" uri="{C3380CC4-5D6E-409C-BE32-E72D297353CC}">
              <c16:uniqueId val="{00000004-5847-40C8-8A27-6D0CE904BE5C}"/>
            </c:ext>
          </c:extLst>
        </c:ser>
        <c:ser>
          <c:idx val="3"/>
          <c:order val="1"/>
          <c:tx>
            <c:strRef>
              <c:f>'Place of work hidden fig'!$A$9</c:f>
              <c:strCache>
                <c:ptCount val="1"/>
                <c:pt idx="0">
                  <c:v>Other places of work</c:v>
                </c:pt>
              </c:strCache>
            </c:strRef>
          </c:tx>
          <c:spPr>
            <a:pattFill prst="wdUpDiag">
              <a:fgClr>
                <a:schemeClr val="bg1"/>
              </a:fgClr>
              <a:bgClr>
                <a:srgbClr val="00A199"/>
              </a:bgClr>
            </a:pattFill>
            <a:ln w="6350">
              <a:solidFill>
                <a:schemeClr val="tx1"/>
              </a:solidFill>
            </a:ln>
            <a:effectLst/>
          </c:spPr>
          <c:invertIfNegative val="0"/>
          <c:cat>
            <c:numRef>
              <c:f>'Place of work hidden fig'!$B$5:$F$5</c:f>
              <c:numCache>
                <c:formatCode>General</c:formatCode>
                <c:ptCount val="5"/>
                <c:pt idx="0">
                  <c:v>2019</c:v>
                </c:pt>
                <c:pt idx="1">
                  <c:v>2020</c:v>
                </c:pt>
                <c:pt idx="2">
                  <c:v>2021</c:v>
                </c:pt>
                <c:pt idx="3">
                  <c:v>2022</c:v>
                </c:pt>
                <c:pt idx="4">
                  <c:v>2023</c:v>
                </c:pt>
              </c:numCache>
            </c:numRef>
          </c:cat>
          <c:val>
            <c:numRef>
              <c:f>'Place of work hidden fig'!$B$9:$F$9</c:f>
              <c:numCache>
                <c:formatCode>General</c:formatCode>
                <c:ptCount val="5"/>
                <c:pt idx="0">
                  <c:v>0.108757366128619</c:v>
                </c:pt>
                <c:pt idx="1">
                  <c:v>0.1073529411764706</c:v>
                </c:pt>
                <c:pt idx="2">
                  <c:v>0.107422724193369</c:v>
                </c:pt>
                <c:pt idx="3">
                  <c:v>0.1118100141227376</c:v>
                </c:pt>
                <c:pt idx="4">
                  <c:v>0.1194598372031221</c:v>
                </c:pt>
              </c:numCache>
            </c:numRef>
          </c:val>
          <c:extLst>
            <c:ext xmlns:c16="http://schemas.microsoft.com/office/drawing/2014/chart" uri="{C3380CC4-5D6E-409C-BE32-E72D297353CC}">
              <c16:uniqueId val="{00000003-5847-40C8-8A27-6D0CE904BE5C}"/>
            </c:ext>
          </c:extLst>
        </c:ser>
        <c:ser>
          <c:idx val="2"/>
          <c:order val="2"/>
          <c:tx>
            <c:strRef>
              <c:f>'Place of work hidden fig'!$A$8</c:f>
              <c:strCache>
                <c:ptCount val="1"/>
                <c:pt idx="0">
                  <c:v>Nursing home/long-term care</c:v>
                </c:pt>
              </c:strCache>
            </c:strRef>
          </c:tx>
          <c:spPr>
            <a:solidFill>
              <a:srgbClr val="E2F2EE"/>
            </a:solidFill>
            <a:ln w="6350">
              <a:solidFill>
                <a:schemeClr val="tx1"/>
              </a:solidFill>
            </a:ln>
            <a:effectLst/>
          </c:spPr>
          <c:invertIfNegative val="0"/>
          <c:cat>
            <c:numRef>
              <c:f>'Place of work hidden fig'!$B$5:$F$5</c:f>
              <c:numCache>
                <c:formatCode>General</c:formatCode>
                <c:ptCount val="5"/>
                <c:pt idx="0">
                  <c:v>2019</c:v>
                </c:pt>
                <c:pt idx="1">
                  <c:v>2020</c:v>
                </c:pt>
                <c:pt idx="2">
                  <c:v>2021</c:v>
                </c:pt>
                <c:pt idx="3">
                  <c:v>2022</c:v>
                </c:pt>
                <c:pt idx="4">
                  <c:v>2023</c:v>
                </c:pt>
              </c:numCache>
            </c:numRef>
          </c:cat>
          <c:val>
            <c:numRef>
              <c:f>'Place of work hidden fig'!$B$8:$F$8</c:f>
              <c:numCache>
                <c:formatCode>General</c:formatCode>
                <c:ptCount val="5"/>
                <c:pt idx="0">
                  <c:v>7.9907763259031511E-2</c:v>
                </c:pt>
                <c:pt idx="1">
                  <c:v>7.9922385620915026E-2</c:v>
                </c:pt>
                <c:pt idx="2">
                  <c:v>7.8221215583575157E-2</c:v>
                </c:pt>
                <c:pt idx="3">
                  <c:v>7.3858912849687999E-2</c:v>
                </c:pt>
                <c:pt idx="4">
                  <c:v>7.5965314619238375E-2</c:v>
                </c:pt>
              </c:numCache>
            </c:numRef>
          </c:val>
          <c:extLst>
            <c:ext xmlns:c16="http://schemas.microsoft.com/office/drawing/2014/chart" uri="{C3380CC4-5D6E-409C-BE32-E72D297353CC}">
              <c16:uniqueId val="{00000002-5847-40C8-8A27-6D0CE904BE5C}"/>
            </c:ext>
          </c:extLst>
        </c:ser>
        <c:ser>
          <c:idx val="1"/>
          <c:order val="3"/>
          <c:tx>
            <c:strRef>
              <c:f>'Place of work hidden fig'!$A$7</c:f>
              <c:strCache>
                <c:ptCount val="1"/>
                <c:pt idx="0">
                  <c:v>Community health</c:v>
                </c:pt>
              </c:strCache>
            </c:strRef>
          </c:tx>
          <c:spPr>
            <a:pattFill prst="pct80">
              <a:fgClr>
                <a:srgbClr val="365254"/>
              </a:fgClr>
              <a:bgClr>
                <a:schemeClr val="bg1"/>
              </a:bgClr>
            </a:pattFill>
            <a:ln w="6350">
              <a:solidFill>
                <a:schemeClr val="tx1"/>
              </a:solidFill>
            </a:ln>
            <a:effectLst/>
          </c:spPr>
          <c:invertIfNegative val="0"/>
          <c:cat>
            <c:numRef>
              <c:f>'Place of work hidden fig'!$B$5:$F$5</c:f>
              <c:numCache>
                <c:formatCode>General</c:formatCode>
                <c:ptCount val="5"/>
                <c:pt idx="0">
                  <c:v>2019</c:v>
                </c:pt>
                <c:pt idx="1">
                  <c:v>2020</c:v>
                </c:pt>
                <c:pt idx="2">
                  <c:v>2021</c:v>
                </c:pt>
                <c:pt idx="3">
                  <c:v>2022</c:v>
                </c:pt>
                <c:pt idx="4">
                  <c:v>2023</c:v>
                </c:pt>
              </c:numCache>
            </c:numRef>
          </c:cat>
          <c:val>
            <c:numRef>
              <c:f>'Place of work hidden fig'!$B$7:$F$7</c:f>
              <c:numCache>
                <c:formatCode>General</c:formatCode>
                <c:ptCount val="5"/>
                <c:pt idx="0">
                  <c:v>0.15975403535741739</c:v>
                </c:pt>
                <c:pt idx="1">
                  <c:v>0.15716911764705879</c:v>
                </c:pt>
                <c:pt idx="2">
                  <c:v>0.1611138636386617</c:v>
                </c:pt>
                <c:pt idx="3">
                  <c:v>0.16970322218772221</c:v>
                </c:pt>
                <c:pt idx="4">
                  <c:v>0.16720637014143841</c:v>
                </c:pt>
              </c:numCache>
            </c:numRef>
          </c:val>
          <c:extLst>
            <c:ext xmlns:c16="http://schemas.microsoft.com/office/drawing/2014/chart" uri="{C3380CC4-5D6E-409C-BE32-E72D297353CC}">
              <c16:uniqueId val="{00000001-5847-40C8-8A27-6D0CE904BE5C}"/>
            </c:ext>
          </c:extLst>
        </c:ser>
        <c:ser>
          <c:idx val="0"/>
          <c:order val="4"/>
          <c:tx>
            <c:strRef>
              <c:f>'Place of work hidden fig'!$A$6</c:f>
              <c:strCache>
                <c:ptCount val="1"/>
                <c:pt idx="0">
                  <c:v>Hospital</c:v>
                </c:pt>
              </c:strCache>
            </c:strRef>
          </c:tx>
          <c:spPr>
            <a:solidFill>
              <a:srgbClr val="33BDB7"/>
            </a:solidFill>
            <a:ln w="6350">
              <a:solidFill>
                <a:schemeClr val="tx1"/>
              </a:solidFill>
            </a:ln>
            <a:effectLst/>
          </c:spPr>
          <c:invertIfNegative val="0"/>
          <c:cat>
            <c:numRef>
              <c:f>'Place of work hidden fig'!$B$5:$F$5</c:f>
              <c:numCache>
                <c:formatCode>General</c:formatCode>
                <c:ptCount val="5"/>
                <c:pt idx="0">
                  <c:v>2019</c:v>
                </c:pt>
                <c:pt idx="1">
                  <c:v>2020</c:v>
                </c:pt>
                <c:pt idx="2">
                  <c:v>2021</c:v>
                </c:pt>
                <c:pt idx="3">
                  <c:v>2022</c:v>
                </c:pt>
                <c:pt idx="4">
                  <c:v>2023</c:v>
                </c:pt>
              </c:numCache>
            </c:numRef>
          </c:cat>
          <c:val>
            <c:numRef>
              <c:f>'Place of work hidden fig'!$B$6:$F$6</c:f>
              <c:numCache>
                <c:formatCode>General</c:formatCode>
                <c:ptCount val="5"/>
                <c:pt idx="0">
                  <c:v>0.65093517806815271</c:v>
                </c:pt>
                <c:pt idx="1">
                  <c:v>0.6553921568627451</c:v>
                </c:pt>
                <c:pt idx="2">
                  <c:v>0.65297930211630051</c:v>
                </c:pt>
                <c:pt idx="3">
                  <c:v>0.64429731868307971</c:v>
                </c:pt>
                <c:pt idx="4">
                  <c:v>0.63723068140434458</c:v>
                </c:pt>
              </c:numCache>
            </c:numRef>
          </c:val>
          <c:extLst>
            <c:ext xmlns:c16="http://schemas.microsoft.com/office/drawing/2014/chart" uri="{C3380CC4-5D6E-409C-BE32-E72D297353CC}">
              <c16:uniqueId val="{00000000-5847-40C8-8A27-6D0CE904BE5C}"/>
            </c:ext>
          </c:extLst>
        </c:ser>
        <c:dLbls>
          <c:showLegendKey val="0"/>
          <c:showVal val="0"/>
          <c:showCatName val="0"/>
          <c:showSerName val="0"/>
          <c:showPercent val="0"/>
          <c:showBubbleSize val="0"/>
        </c:dLbls>
        <c:gapWidth val="150"/>
        <c:overlap val="100"/>
        <c:axId val="110148400"/>
        <c:axId val="110149360"/>
      </c:barChart>
      <c:catAx>
        <c:axId val="11014840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10149360"/>
        <c:crosses val="autoZero"/>
        <c:auto val="1"/>
        <c:lblAlgn val="ctr"/>
        <c:lblOffset val="100"/>
        <c:noMultiLvlLbl val="0"/>
      </c:catAx>
      <c:valAx>
        <c:axId val="110149360"/>
        <c:scaling>
          <c:orientation val="minMax"/>
          <c:max val="1"/>
          <c:min val="0"/>
        </c:scaling>
        <c:delete val="0"/>
        <c:axPos val="l"/>
        <c:numFmt formatCode="0%" sourceLinked="1"/>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10148400"/>
        <c:crosses val="autoZero"/>
        <c:crossBetween val="between"/>
        <c:majorUnit val="0.2"/>
        <c:minorUnit val="2.0000000000000004E-2"/>
      </c:valAx>
      <c:spPr>
        <a:noFill/>
        <a:ln>
          <a:noFill/>
        </a:ln>
        <a:effectLst/>
      </c:spPr>
    </c:plotArea>
    <c:legend>
      <c:legendPos val="b"/>
      <c:legendEntry>
        <c:idx val="0"/>
        <c:txPr>
          <a:bodyPr rot="0" spcFirstLastPara="1" vertOverflow="ellipsis" vert="horz" wrap="square" anchor="ctr" anchorCtr="1"/>
          <a:lstStyle/>
          <a:p>
            <a:pPr>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Entry>
      <c:legendEntry>
        <c:idx val="4"/>
        <c:txPr>
          <a:bodyPr rot="0" spcFirstLastPara="1" vertOverflow="ellipsis" vert="horz" wrap="square" anchor="ctr" anchorCtr="1"/>
          <a:lstStyle/>
          <a:p>
            <a:pPr>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Entry>
      <c:layout>
        <c:manualLayout>
          <c:xMode val="edge"/>
          <c:yMode val="edge"/>
          <c:x val="0"/>
          <c:y val="0.73787614057091033"/>
          <c:w val="1"/>
          <c:h val="0.2474583200464428"/>
        </c:manualLayout>
      </c:layout>
      <c:overlay val="0"/>
      <c:spPr>
        <a:noFill/>
        <a:ln>
          <a:noFill/>
        </a:ln>
        <a:effectLst/>
      </c:spPr>
      <c:txPr>
        <a:bodyPr rot="0" spcFirstLastPara="1" vertOverflow="ellipsis" vert="horz" wrap="square" anchor="ctr" anchorCtr="1"/>
        <a:lstStyle/>
        <a:p>
          <a:pPr>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ysClr val="windowText" lastClr="000000"/>
      </a:solidFill>
      <a:round/>
    </a:ln>
    <a:effectLst/>
  </c:spPr>
  <c:txPr>
    <a:bodyPr/>
    <a:lstStyle/>
    <a:p>
      <a:pPr>
        <a:defRPr sz="950">
          <a:solidFill>
            <a:sysClr val="windowText" lastClr="000000"/>
          </a:solidFill>
          <a:latin typeface="Arial Narrow" panose="020B060602020203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'2 Supply'!$B$11</c:f>
          <c:strCache>
            <c:ptCount val="1"/>
            <c:pt idx="0">
              <c:v>Registered nurses supply count in Ontario</c:v>
            </c:pt>
          </c:strCache>
        </c:strRef>
      </c:tx>
      <c:overlay val="0"/>
      <c:txPr>
        <a:bodyPr/>
        <a:lstStyle/>
        <a:p>
          <a:pPr>
            <a:defRPr sz="950" b="0"/>
          </a:pPr>
          <a:endParaRPr lang="en-US"/>
        </a:p>
      </c:txPr>
    </c:title>
    <c:autoTitleDeleted val="0"/>
    <c:plotArea>
      <c:layout>
        <c:manualLayout>
          <c:layoutTarget val="inner"/>
          <c:xMode val="edge"/>
          <c:yMode val="edge"/>
          <c:x val="0.11402598112735908"/>
          <c:y val="0.12309042966851366"/>
          <c:w val="0.85913284276965385"/>
          <c:h val="0.79164722465247395"/>
        </c:manualLayout>
      </c:layout>
      <c:lineChart>
        <c:grouping val="standard"/>
        <c:varyColors val="0"/>
        <c:ser>
          <c:idx val="0"/>
          <c:order val="0"/>
          <c:tx>
            <c:strRef>
              <c:f>'2 Supply'!$B$11</c:f>
              <c:strCache>
                <c:ptCount val="1"/>
                <c:pt idx="0">
                  <c:v>Registered nurses supply count in Ontario</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dLbls>
            <c:dLbl>
              <c:idx val="1"/>
              <c:layout>
                <c:manualLayout>
                  <c:x val="-4.8979962414272812E-2"/>
                  <c:y val="6.19115752891999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D6-4C8A-BCA7-59191D3EB4C8}"/>
                </c:ext>
              </c:extLst>
            </c:dLbl>
            <c:dLbl>
              <c:idx val="3"/>
              <c:layout>
                <c:manualLayout>
                  <c:x val="-4.8979962414272903E-2"/>
                  <c:y val="6.1911575289199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FD6-4C8A-BCA7-59191D3EB4C8}"/>
                </c:ext>
              </c:extLst>
            </c:dLbl>
            <c:dLbl>
              <c:idx val="5"/>
              <c:layout>
                <c:manualLayout>
                  <c:x val="-4.8979962414272812E-2"/>
                  <c:y val="6.19115752891999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FD6-4C8A-BCA7-59191D3EB4C8}"/>
                </c:ext>
              </c:extLst>
            </c:dLbl>
            <c:dLbl>
              <c:idx val="7"/>
              <c:layout>
                <c:manualLayout>
                  <c:x val="-4.6500280672637985E-2"/>
                  <c:y val="5.0337501215125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FD6-4C8A-BCA7-59191D3EB4C8}"/>
                </c:ext>
              </c:extLst>
            </c:dLbl>
            <c:dLbl>
              <c:idx val="9"/>
              <c:layout>
                <c:manualLayout>
                  <c:x val="-3.3216734406113932E-2"/>
                  <c:y val="5.8053550597841938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7.3990727144257584E-2"/>
                      <c:h val="5.3645985224069215E-2"/>
                    </c:manualLayout>
                  </c15:layout>
                </c:ext>
                <c:ext xmlns:c16="http://schemas.microsoft.com/office/drawing/2014/chart" uri="{C3380CC4-5D6E-409C-BE32-E72D297353CC}">
                  <c16:uniqueId val="{0000000B-DFD6-4C8A-BCA7-59191D3EB4C8}"/>
                </c:ext>
              </c:extLst>
            </c:dLbl>
            <c:spPr>
              <a:solidFill>
                <a:schemeClr val="bg1"/>
              </a:solidFill>
              <a:ln w="6350">
                <a:solidFill>
                  <a:sysClr val="windowText" lastClr="000000"/>
                </a:solidFill>
              </a:ln>
              <a:effectLst/>
            </c:spPr>
            <c:txPr>
              <a:bodyPr rot="0" spcFirstLastPara="1" vertOverflow="ellipsis" vert="horz" wrap="square" lIns="27432" tIns="19050" rIns="27432" bIns="19050" anchor="ctr" anchorCtr="1">
                <a:spAutoFit/>
              </a:bodyPr>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6350" cap="flat" cmpd="sng" algn="ctr">
                      <a:solidFill>
                        <a:schemeClr val="tx1"/>
                      </a:solidFill>
                      <a:round/>
                    </a:ln>
                    <a:effectLst/>
                  </c:spPr>
                </c15:leaderLines>
              </c:ext>
            </c:extLst>
          </c:dLbls>
          <c:cat>
            <c:numRef>
              <c:f>'2 Supply'!$A$12:$A$21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'supply,wf,dc fig values'!$B$3:$B$12</c:f>
              <c:numCache>
                <c:formatCode>#,##0</c:formatCode>
                <c:ptCount val="10"/>
                <c:pt idx="0">
                  <c:v>102247</c:v>
                </c:pt>
                <c:pt idx="1">
                  <c:v>102490</c:v>
                </c:pt>
                <c:pt idx="2">
                  <c:v>102006</c:v>
                </c:pt>
                <c:pt idx="3">
                  <c:v>101912</c:v>
                </c:pt>
                <c:pt idx="4">
                  <c:v>102396</c:v>
                </c:pt>
                <c:pt idx="5">
                  <c:v>103877</c:v>
                </c:pt>
                <c:pt idx="6">
                  <c:v>104976</c:v>
                </c:pt>
                <c:pt idx="7">
                  <c:v>106595</c:v>
                </c:pt>
                <c:pt idx="8">
                  <c:v>108040</c:v>
                </c:pt>
                <c:pt idx="9">
                  <c:v>110510</c:v>
                </c:pt>
              </c:numCache>
            </c:numRef>
          </c:val>
          <c:smooth val="0"/>
          <c:extLst>
            <c:ext xmlns:c16="http://schemas.microsoft.com/office/drawing/2014/chart" uri="{C3380CC4-5D6E-409C-BE32-E72D297353CC}">
              <c16:uniqueId val="{00000001-DFD6-4C8A-BCA7-59191D3EB4C8}"/>
            </c:ext>
          </c:extLst>
        </c:ser>
        <c:dLbls>
          <c:showLegendKey val="0"/>
          <c:showVal val="0"/>
          <c:showCatName val="0"/>
          <c:showSerName val="0"/>
          <c:showPercent val="0"/>
          <c:showBubbleSize val="0"/>
        </c:dLbls>
        <c:marker val="1"/>
        <c:smooth val="0"/>
        <c:axId val="604029896"/>
        <c:axId val="604036128"/>
      </c:lineChart>
      <c:catAx>
        <c:axId val="604029896"/>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604036128"/>
        <c:crosses val="autoZero"/>
        <c:auto val="1"/>
        <c:lblAlgn val="ctr"/>
        <c:lblOffset val="100"/>
        <c:noMultiLvlLbl val="0"/>
      </c:catAx>
      <c:valAx>
        <c:axId val="604036128"/>
        <c:scaling>
          <c:orientation val="minMax"/>
          <c:min val="0"/>
        </c:scaling>
        <c:delete val="0"/>
        <c:axPos val="l"/>
        <c:numFmt formatCode="#,##0" sourceLinked="1"/>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604029896"/>
        <c:crosses val="autoZero"/>
        <c:crossBetween val="between"/>
      </c:valAx>
      <c:spPr>
        <a:noFill/>
        <a:ln>
          <a:noFill/>
        </a:ln>
        <a:effectLst/>
      </c:spPr>
    </c:plotArea>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0"/>
        <a:lstStyle/>
        <a:p>
          <a:pPr>
            <a:defRPr sz="950" b="0"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8.2839539125405939E-2"/>
          <c:y val="0.15358796296296298"/>
          <c:w val="0.88987870160297777"/>
          <c:h val="0.74957561728395061"/>
        </c:manualLayout>
      </c:layout>
      <c:lineChart>
        <c:grouping val="standard"/>
        <c:varyColors val="0"/>
        <c:ser>
          <c:idx val="0"/>
          <c:order val="0"/>
          <c:tx>
            <c:strRef>
              <c:f>'2 Supply'!$E$11</c:f>
              <c:strCache>
                <c:ptCount val="1"/>
                <c:pt idx="0">
                  <c:v>Percentage change from previous year of registered nurses supply in Ontario</c:v>
                </c:pt>
              </c:strCache>
            </c:strRef>
          </c:tx>
          <c:spPr>
            <a:ln w="28575" cap="rnd">
              <a:solidFill>
                <a:srgbClr val="365254"/>
              </a:solidFill>
              <a:round/>
            </a:ln>
            <a:effectLst/>
          </c:spPr>
          <c:marker>
            <c:symbol val="circle"/>
            <c:size val="8"/>
            <c:spPr>
              <a:solidFill>
                <a:srgbClr val="365254"/>
              </a:solidFill>
              <a:ln w="9525">
                <a:solidFill>
                  <a:schemeClr val="bg1"/>
                </a:solidFill>
              </a:ln>
              <a:effectLst/>
            </c:spPr>
          </c:marker>
          <c:dLbls>
            <c:numFmt formatCode="0.0%" sourceLinked="0"/>
            <c:spPr>
              <a:solidFill>
                <a:schemeClr val="bg1"/>
              </a:solidFill>
              <a:ln w="6350">
                <a:solidFill>
                  <a:sysClr val="windowText" lastClr="000000"/>
                </a:solidFill>
              </a:ln>
              <a:effectLst/>
            </c:spPr>
            <c:txPr>
              <a:bodyPr rot="0" spcFirstLastPara="1" vertOverflow="ellipsis" vert="horz" wrap="square" lIns="27432" tIns="19050" rIns="27432" bIns="19050"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365254"/>
                </a:solidFill>
                <a:prstDash val="sysDot"/>
              </a:ln>
              <a:effectLst/>
            </c:spPr>
            <c:trendlineType val="linear"/>
            <c:dispRSqr val="0"/>
            <c:dispEq val="0"/>
          </c:trendline>
          <c:cat>
            <c:numRef>
              <c:f>'2 Supply'!$A$13:$A$21</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'supply,wf,dc fig values'!$E$4:$E$12</c:f>
              <c:numCache>
                <c:formatCode>0%</c:formatCode>
                <c:ptCount val="9"/>
                <c:pt idx="0">
                  <c:v>2.3765978463915812E-3</c:v>
                </c:pt>
                <c:pt idx="1">
                  <c:v>-4.7224119426285491E-3</c:v>
                </c:pt>
                <c:pt idx="2">
                  <c:v>-9.2151442072034974E-4</c:v>
                </c:pt>
                <c:pt idx="3">
                  <c:v>4.7491953842530811E-3</c:v>
                </c:pt>
                <c:pt idx="4">
                  <c:v>1.4463455603734521E-2</c:v>
                </c:pt>
                <c:pt idx="5">
                  <c:v>1.0579820364469517E-2</c:v>
                </c:pt>
                <c:pt idx="6">
                  <c:v>1.5422572778539857E-2</c:v>
                </c:pt>
                <c:pt idx="7">
                  <c:v>1.3555982926028425E-2</c:v>
                </c:pt>
                <c:pt idx="8">
                  <c:v>2.2861902998889301E-2</c:v>
                </c:pt>
              </c:numCache>
            </c:numRef>
          </c:val>
          <c:smooth val="0"/>
          <c:extLst>
            <c:ext xmlns:c16="http://schemas.microsoft.com/office/drawing/2014/chart" uri="{C3380CC4-5D6E-409C-BE32-E72D297353CC}">
              <c16:uniqueId val="{00000000-1E7F-4594-B084-236AA52F05B8}"/>
            </c:ext>
          </c:extLst>
        </c:ser>
        <c:dLbls>
          <c:showLegendKey val="0"/>
          <c:showVal val="0"/>
          <c:showCatName val="0"/>
          <c:showSerName val="0"/>
          <c:showPercent val="0"/>
          <c:showBubbleSize val="0"/>
        </c:dLbls>
        <c:marker val="1"/>
        <c:smooth val="0"/>
        <c:axId val="1068386143"/>
        <c:axId val="1068384895"/>
      </c:lineChart>
      <c:catAx>
        <c:axId val="1068386143"/>
        <c:scaling>
          <c:orientation val="minMax"/>
        </c:scaling>
        <c:delete val="0"/>
        <c:axPos val="b"/>
        <c:numFmt formatCode="General" sourceLinked="1"/>
        <c:majorTickMark val="out"/>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068384895"/>
        <c:crosses val="autoZero"/>
        <c:auto val="1"/>
        <c:lblAlgn val="ctr"/>
        <c:lblOffset val="100"/>
        <c:noMultiLvlLbl val="0"/>
      </c:catAx>
      <c:valAx>
        <c:axId val="1068384895"/>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068386143"/>
        <c:crosses val="autoZero"/>
        <c:crossBetween val="between"/>
      </c:valAx>
      <c:spPr>
        <a:noFill/>
        <a:ln>
          <a:noFill/>
        </a:ln>
        <a:effectLst/>
      </c:spPr>
    </c:plotArea>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40" b="0" i="0" u="none" strike="noStrike" kern="1200" spc="0" baseline="0">
                <a:solidFill>
                  <a:schemeClr val="tx1"/>
                </a:solidFill>
                <a:latin typeface="Arial Narrow" panose="020B0606020202030204" pitchFamily="34" charset="0"/>
                <a:ea typeface="+mn-ea"/>
                <a:cs typeface="+mn-cs"/>
              </a:defRPr>
            </a:pPr>
            <a:r>
              <a:rPr lang="en-US" sz="950"/>
              <a:t>Percentage change in the supply from the previous year, main and comparator jurisdictions</a:t>
            </a:r>
          </a:p>
        </c:rich>
      </c:tx>
      <c:layout>
        <c:manualLayout>
          <c:xMode val="edge"/>
          <c:yMode val="edge"/>
          <c:x val="0.27521581043861232"/>
          <c:y val="3.0303315689870429E-2"/>
        </c:manualLayout>
      </c:layout>
      <c:overlay val="0"/>
      <c:spPr>
        <a:noFill/>
        <a:ln>
          <a:noFill/>
        </a:ln>
        <a:effectLst/>
      </c:spPr>
    </c:title>
    <c:autoTitleDeleted val="0"/>
    <c:plotArea>
      <c:layout>
        <c:manualLayout>
          <c:layoutTarget val="inner"/>
          <c:xMode val="edge"/>
          <c:yMode val="edge"/>
          <c:x val="4.5622378442946504E-2"/>
          <c:y val="0.10979689442811891"/>
          <c:w val="0.93771185315507988"/>
          <c:h val="0.59000215081406404"/>
        </c:manualLayout>
      </c:layout>
      <c:lineChart>
        <c:grouping val="standard"/>
        <c:varyColors val="0"/>
        <c:ser>
          <c:idx val="0"/>
          <c:order val="0"/>
          <c:tx>
            <c:strRef>
              <c:f>'2 Supply'!$E$11</c:f>
              <c:strCache>
                <c:ptCount val="1"/>
                <c:pt idx="0">
                  <c:v>Percentage change from previous year of registered nurses supply in Ontario</c:v>
                </c:pt>
              </c:strCache>
            </c:strRef>
          </c:tx>
          <c:spPr>
            <a:ln w="28575" cap="rnd">
              <a:solidFill>
                <a:srgbClr val="365254"/>
              </a:solidFill>
              <a:round/>
            </a:ln>
            <a:effectLst/>
          </c:spPr>
          <c:marker>
            <c:symbol val="circle"/>
            <c:size val="8"/>
            <c:spPr>
              <a:solidFill>
                <a:srgbClr val="365254"/>
              </a:solidFill>
              <a:ln w="9525">
                <a:solidFill>
                  <a:schemeClr val="bg1"/>
                </a:solidFill>
              </a:ln>
              <a:effectLst/>
            </c:spPr>
          </c:marker>
          <c:dLbls>
            <c:delete val="1"/>
          </c:dLbls>
          <c:cat>
            <c:numRef>
              <c:f>'2 Supply'!$A$13:$A$21</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'supply,wf,dc fig values'!$E$4:$E$12</c:f>
              <c:numCache>
                <c:formatCode>0%</c:formatCode>
                <c:ptCount val="9"/>
                <c:pt idx="0">
                  <c:v>2.3765978463915812E-3</c:v>
                </c:pt>
                <c:pt idx="1">
                  <c:v>-4.7224119426285491E-3</c:v>
                </c:pt>
                <c:pt idx="2">
                  <c:v>-9.2151442072034974E-4</c:v>
                </c:pt>
                <c:pt idx="3">
                  <c:v>4.7491953842530811E-3</c:v>
                </c:pt>
                <c:pt idx="4">
                  <c:v>1.4463455603734521E-2</c:v>
                </c:pt>
                <c:pt idx="5">
                  <c:v>1.0579820364469517E-2</c:v>
                </c:pt>
                <c:pt idx="6">
                  <c:v>1.5422572778539857E-2</c:v>
                </c:pt>
                <c:pt idx="7">
                  <c:v>1.3555982926028425E-2</c:v>
                </c:pt>
                <c:pt idx="8">
                  <c:v>2.2861902998889301E-2</c:v>
                </c:pt>
              </c:numCache>
            </c:numRef>
          </c:val>
          <c:smooth val="0"/>
          <c:extLst>
            <c:ext xmlns:c16="http://schemas.microsoft.com/office/drawing/2014/chart" uri="{C3380CC4-5D6E-409C-BE32-E72D297353CC}">
              <c16:uniqueId val="{00000009-1D81-488D-AB06-FDE1A5ED603E}"/>
            </c:ext>
          </c:extLst>
        </c:ser>
        <c:ser>
          <c:idx val="1"/>
          <c:order val="1"/>
          <c:tx>
            <c:strRef>
              <c:f>'2 Supply'!$F$11</c:f>
              <c:strCache>
                <c:ptCount val="1"/>
                <c:pt idx="0">
                  <c:v>Percentage change from previous year of registered nurses supply in British Columbia</c:v>
                </c:pt>
              </c:strCache>
            </c:strRef>
          </c:tx>
          <c:spPr>
            <a:ln w="28575" cap="rnd">
              <a:solidFill>
                <a:srgbClr val="00A199"/>
              </a:solidFill>
              <a:prstDash val="dash"/>
              <a:round/>
            </a:ln>
            <a:effectLst/>
          </c:spPr>
          <c:marker>
            <c:symbol val="circle"/>
            <c:size val="8"/>
            <c:spPr>
              <a:solidFill>
                <a:schemeClr val="bg1"/>
              </a:solidFill>
              <a:ln w="9525">
                <a:solidFill>
                  <a:srgbClr val="00A199"/>
                </a:solidFill>
              </a:ln>
              <a:effectLst/>
            </c:spPr>
          </c:marker>
          <c:dLbls>
            <c:delete val="1"/>
          </c:dLbls>
          <c:cat>
            <c:numRef>
              <c:f>'2 Supply'!$A$13:$A$21</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'supply,wf,dc fig values'!$F$4:$F$12</c:f>
              <c:numCache>
                <c:formatCode>0%</c:formatCode>
                <c:ptCount val="9"/>
                <c:pt idx="0">
                  <c:v>8.8064295485636122E-3</c:v>
                </c:pt>
                <c:pt idx="1">
                  <c:v>3.1330338729270844E-2</c:v>
                </c:pt>
                <c:pt idx="2">
                  <c:v>2.3256450994357091E-2</c:v>
                </c:pt>
                <c:pt idx="3">
                  <c:v>6.3445321911390707E-3</c:v>
                </c:pt>
                <c:pt idx="4">
                  <c:v>1.1944030644818046E-2</c:v>
                </c:pt>
                <c:pt idx="5">
                  <c:v>2.1608264766961961E-2</c:v>
                </c:pt>
                <c:pt idx="6">
                  <c:v>3.808249491804544E-2</c:v>
                </c:pt>
                <c:pt idx="7">
                  <c:v>1.3583521304811243E-2</c:v>
                </c:pt>
                <c:pt idx="8">
                  <c:v>2.4504169621677143E-2</c:v>
                </c:pt>
              </c:numCache>
            </c:numRef>
          </c:val>
          <c:smooth val="0"/>
          <c:extLst>
            <c:ext xmlns:c16="http://schemas.microsoft.com/office/drawing/2014/chart" uri="{C3380CC4-5D6E-409C-BE32-E72D297353CC}">
              <c16:uniqueId val="{00000013-1D81-488D-AB06-FDE1A5ED603E}"/>
            </c:ext>
          </c:extLst>
        </c:ser>
        <c:ser>
          <c:idx val="2"/>
          <c:order val="2"/>
          <c:tx>
            <c:strRef>
              <c:f>'2 Supply'!$G$11</c:f>
              <c:strCache>
                <c:ptCount val="1"/>
                <c:pt idx="0">
                  <c:v>Percentage change from previous year of registered nurses supply in Alberta</c:v>
                </c:pt>
              </c:strCache>
            </c:strRef>
          </c:tx>
          <c:spPr>
            <a:ln w="31750" cap="rnd">
              <a:solidFill>
                <a:srgbClr val="852062"/>
              </a:solidFill>
              <a:prstDash val="sysDot"/>
              <a:round/>
            </a:ln>
            <a:effectLst/>
          </c:spPr>
          <c:marker>
            <c:symbol val="circle"/>
            <c:size val="8"/>
            <c:spPr>
              <a:solidFill>
                <a:srgbClr val="852062"/>
              </a:solidFill>
              <a:ln w="9525">
                <a:solidFill>
                  <a:schemeClr val="bg1"/>
                </a:solidFill>
              </a:ln>
              <a:effectLst/>
            </c:spPr>
          </c:marker>
          <c:dLbls>
            <c:delete val="1"/>
          </c:dLbls>
          <c:cat>
            <c:numRef>
              <c:f>'2 Supply'!$A$13:$A$21</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'supply,wf,dc fig values'!$G$4:$G$12</c:f>
              <c:numCache>
                <c:formatCode>0%</c:formatCode>
                <c:ptCount val="9"/>
                <c:pt idx="0">
                  <c:v>6.8445154746903519E-2</c:v>
                </c:pt>
                <c:pt idx="1">
                  <c:v>6.5585088022091821E-3</c:v>
                </c:pt>
                <c:pt idx="2">
                  <c:v>1.3031550068587106E-2</c:v>
                </c:pt>
                <c:pt idx="3">
                  <c:v>6.8551117129316179E-3</c:v>
                </c:pt>
                <c:pt idx="4">
                  <c:v>6.0519458687063963E-3</c:v>
                </c:pt>
                <c:pt idx="5">
                  <c:v>1.3562815049990252E-2</c:v>
                </c:pt>
                <c:pt idx="6">
                  <c:v>-2.9125680057152277E-3</c:v>
                </c:pt>
                <c:pt idx="7">
                  <c:v>3.8580246913580245E-4</c:v>
                </c:pt>
                <c:pt idx="8">
                  <c:v>2.4792022478100379E-2</c:v>
                </c:pt>
              </c:numCache>
            </c:numRef>
          </c:val>
          <c:smooth val="0"/>
          <c:extLst>
            <c:ext xmlns:c16="http://schemas.microsoft.com/office/drawing/2014/chart" uri="{C3380CC4-5D6E-409C-BE32-E72D297353CC}">
              <c16:uniqueId val="{0000001D-1D81-488D-AB06-FDE1A5ED603E}"/>
            </c:ext>
          </c:extLst>
        </c:ser>
        <c:dLbls>
          <c:showLegendKey val="0"/>
          <c:showVal val="1"/>
          <c:showCatName val="0"/>
          <c:showSerName val="0"/>
          <c:showPercent val="0"/>
          <c:showBubbleSize val="0"/>
        </c:dLbls>
        <c:marker val="1"/>
        <c:smooth val="0"/>
        <c:axId val="599768888"/>
        <c:axId val="599769216"/>
      </c:lineChart>
      <c:catAx>
        <c:axId val="599768888"/>
        <c:scaling>
          <c:orientation val="minMax"/>
        </c:scaling>
        <c:delete val="0"/>
        <c:axPos val="b"/>
        <c:majorGridlines>
          <c:spPr>
            <a:ln w="9525" cap="flat" cmpd="sng" algn="ctr">
              <a:noFill/>
              <a:round/>
            </a:ln>
            <a:effectLst/>
          </c:spPr>
        </c:majorGridlines>
        <c:numFmt formatCode="General" sourceLinked="1"/>
        <c:majorTickMark val="out"/>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599769216"/>
        <c:crosses val="autoZero"/>
        <c:auto val="1"/>
        <c:lblAlgn val="ctr"/>
        <c:lblOffset val="100"/>
        <c:noMultiLvlLbl val="0"/>
      </c:catAx>
      <c:valAx>
        <c:axId val="599769216"/>
        <c:scaling>
          <c:orientation val="minMax"/>
        </c:scaling>
        <c:delete val="0"/>
        <c:axPos val="l"/>
        <c:numFmt formatCode="0%" sourceLinked="0"/>
        <c:majorTickMark val="out"/>
        <c:minorTickMark val="none"/>
        <c:tickLblPos val="low"/>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599768888"/>
        <c:crosses val="autoZero"/>
        <c:crossBetween val="between"/>
      </c:valAx>
      <c:spPr>
        <a:noFill/>
        <a:ln>
          <a:noFill/>
        </a:ln>
        <a:effectLst/>
      </c:spPr>
    </c:plotArea>
    <c:legend>
      <c:legendPos val="b"/>
      <c:layout>
        <c:manualLayout>
          <c:xMode val="edge"/>
          <c:yMode val="edge"/>
          <c:x val="0.10558821273185361"/>
          <c:y val="0.77329808882989348"/>
          <c:w val="0.81026158688931438"/>
          <c:h val="0.20730640446249374"/>
        </c:manualLayout>
      </c:layout>
      <c:overlay val="0"/>
      <c:spPr>
        <a:noFill/>
        <a:ln>
          <a:noFill/>
        </a:ln>
        <a:effectLst/>
      </c:spPr>
      <c:txPr>
        <a:bodyPr rot="0" spcFirstLastPara="1" vertOverflow="ellipsis" vert="horz" wrap="square" anchor="ctr" anchorCtr="1"/>
        <a:lstStyle/>
        <a:p>
          <a:pPr>
            <a:defRPr sz="1500" b="0" i="0" u="none" strike="noStrike" kern="1200" baseline="15000">
              <a:solidFill>
                <a:schemeClr val="tx1"/>
              </a:solidFill>
              <a:latin typeface="Arial Narrow" panose="020B0606020202030204" pitchFamily="34" charset="0"/>
              <a:ea typeface="+mn-ea"/>
              <a:cs typeface="+mn-cs"/>
            </a:defRPr>
          </a:pPr>
          <a:endParaRPr lang="en-US"/>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'Flow hidden fig'!$A$1</c:f>
          <c:strCache>
            <c:ptCount val="1"/>
            <c:pt idx="0">
              <c:v>Percentage inflow and outflow of registered nurses</c:v>
            </c:pt>
          </c:strCache>
        </c:strRef>
      </c:tx>
      <c:layout>
        <c:manualLayout>
          <c:xMode val="edge"/>
          <c:yMode val="edge"/>
          <c:x val="0.39132619177813033"/>
          <c:y val="1.6290927749094058E-2"/>
        </c:manualLayout>
      </c:layout>
      <c:overlay val="0"/>
      <c:spPr>
        <a:noFill/>
        <a:ln>
          <a:noFill/>
        </a:ln>
        <a:effectLst/>
      </c:spPr>
      <c:txPr>
        <a:bodyPr rot="0" spcFirstLastPara="1" vertOverflow="ellipsis" vert="horz" wrap="square" anchor="ctr" anchorCtr="1"/>
        <a:lstStyle/>
        <a:p>
          <a:pPr>
            <a:defRPr sz="950" b="0"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4.5017588947214929E-2"/>
          <c:y val="8.0238072555951834E-2"/>
          <c:w val="0.94225092957130363"/>
          <c:h val="0.70993375613012555"/>
        </c:manualLayout>
      </c:layout>
      <c:barChart>
        <c:barDir val="col"/>
        <c:grouping val="clustered"/>
        <c:varyColors val="0"/>
        <c:ser>
          <c:idx val="0"/>
          <c:order val="0"/>
          <c:tx>
            <c:strRef>
              <c:f>'Flow hidden fig'!$C$2</c:f>
              <c:strCache>
                <c:ptCount val="1"/>
                <c:pt idx="0">
                  <c:v>Percentage inflow of registered nurses</c:v>
                </c:pt>
              </c:strCache>
            </c:strRef>
          </c:tx>
          <c:spPr>
            <a:solidFill>
              <a:srgbClr val="33BDB7"/>
            </a:solidFill>
            <a:ln>
              <a:solidFill>
                <a:schemeClr val="tx1"/>
              </a:solidFill>
            </a:ln>
            <a:effectLst/>
          </c:spPr>
          <c:invertIfNegative val="0"/>
          <c:dPt>
            <c:idx val="5"/>
            <c:invertIfNegative val="0"/>
            <c:bubble3D val="0"/>
            <c:extLst>
              <c:ext xmlns:c16="http://schemas.microsoft.com/office/drawing/2014/chart" uri="{C3380CC4-5D6E-409C-BE32-E72D297353CC}">
                <c16:uniqueId val="{00000002-B36F-4606-910D-E99F2C2D96EC}"/>
              </c:ext>
            </c:extLst>
          </c:dPt>
          <c:dPt>
            <c:idx val="6"/>
            <c:invertIfNegative val="0"/>
            <c:bubble3D val="0"/>
            <c:extLst>
              <c:ext xmlns:c16="http://schemas.microsoft.com/office/drawing/2014/chart" uri="{C3380CC4-5D6E-409C-BE32-E72D297353CC}">
                <c16:uniqueId val="{00000003-B36F-4606-910D-E99F2C2D96EC}"/>
              </c:ext>
            </c:extLst>
          </c:dPt>
          <c:dPt>
            <c:idx val="7"/>
            <c:invertIfNegative val="0"/>
            <c:bubble3D val="0"/>
            <c:extLst>
              <c:ext xmlns:c16="http://schemas.microsoft.com/office/drawing/2014/chart" uri="{C3380CC4-5D6E-409C-BE32-E72D297353CC}">
                <c16:uniqueId val="{00000004-B36F-4606-910D-E99F2C2D96EC}"/>
              </c:ext>
            </c:extLst>
          </c:dPt>
          <c:dPt>
            <c:idx val="8"/>
            <c:invertIfNegative val="0"/>
            <c:bubble3D val="0"/>
            <c:extLst>
              <c:ext xmlns:c16="http://schemas.microsoft.com/office/drawing/2014/chart" uri="{C3380CC4-5D6E-409C-BE32-E72D297353CC}">
                <c16:uniqueId val="{00000005-B36F-4606-910D-E99F2C2D96EC}"/>
              </c:ext>
            </c:extLst>
          </c:dPt>
          <c:dPt>
            <c:idx val="9"/>
            <c:invertIfNegative val="0"/>
            <c:bubble3D val="0"/>
            <c:extLst>
              <c:ext xmlns:c16="http://schemas.microsoft.com/office/drawing/2014/chart" uri="{C3380CC4-5D6E-409C-BE32-E72D297353CC}">
                <c16:uniqueId val="{00000006-B36F-4606-910D-E99F2C2D96EC}"/>
              </c:ext>
            </c:extLst>
          </c:dPt>
          <c:dLbls>
            <c:dLbl>
              <c:idx val="0"/>
              <c:tx>
                <c:rich>
                  <a:bodyPr/>
                  <a:lstStyle/>
                  <a:p>
                    <a:fld id="{F6C7B0BA-8BE8-4035-868F-903AABC291F4}"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B36F-4606-910D-E99F2C2D96EC}"/>
                </c:ext>
              </c:extLst>
            </c:dLbl>
            <c:dLbl>
              <c:idx val="1"/>
              <c:tx>
                <c:rich>
                  <a:bodyPr/>
                  <a:lstStyle/>
                  <a:p>
                    <a:fld id="{2D20FC58-0223-4505-B19B-2BD523D00818}"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36F-4606-910D-E99F2C2D96EC}"/>
                </c:ext>
              </c:extLst>
            </c:dLbl>
            <c:dLbl>
              <c:idx val="2"/>
              <c:tx>
                <c:rich>
                  <a:bodyPr/>
                  <a:lstStyle/>
                  <a:p>
                    <a:fld id="{19AEC949-8A89-4FED-A596-9382BDBF8B44}"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36F-4606-910D-E99F2C2D96EC}"/>
                </c:ext>
              </c:extLst>
            </c:dLbl>
            <c:dLbl>
              <c:idx val="3"/>
              <c:tx>
                <c:rich>
                  <a:bodyPr/>
                  <a:lstStyle/>
                  <a:p>
                    <a:fld id="{812C5120-4F8F-4F5C-B3B2-CC0DEA46C887}"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36F-4606-910D-E99F2C2D96EC}"/>
                </c:ext>
              </c:extLst>
            </c:dLbl>
            <c:dLbl>
              <c:idx val="4"/>
              <c:tx>
                <c:rich>
                  <a:bodyPr/>
                  <a:lstStyle/>
                  <a:p>
                    <a:fld id="{A93805BF-2375-47EF-9C86-99B1214433D3}"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36F-4606-910D-E99F2C2D96EC}"/>
                </c:ext>
              </c:extLst>
            </c:dLbl>
            <c:dLbl>
              <c:idx val="5"/>
              <c:tx>
                <c:rich>
                  <a:bodyPr/>
                  <a:lstStyle/>
                  <a:p>
                    <a:fld id="{3EBBBA8A-7914-4072-940F-82EF5705CDED}"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36F-4606-910D-E99F2C2D96EC}"/>
                </c:ext>
              </c:extLst>
            </c:dLbl>
            <c:dLbl>
              <c:idx val="6"/>
              <c:tx>
                <c:rich>
                  <a:bodyPr/>
                  <a:lstStyle/>
                  <a:p>
                    <a:fld id="{00C2EE7F-D0E8-4DD9-A60F-B332C4ACFA34}"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36F-4606-910D-E99F2C2D96EC}"/>
                </c:ext>
              </c:extLst>
            </c:dLbl>
            <c:dLbl>
              <c:idx val="7"/>
              <c:tx>
                <c:rich>
                  <a:bodyPr/>
                  <a:lstStyle/>
                  <a:p>
                    <a:fld id="{BE5D3B4B-728F-477A-A215-08088363A927}"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36F-4606-910D-E99F2C2D96EC}"/>
                </c:ext>
              </c:extLst>
            </c:dLbl>
            <c:dLbl>
              <c:idx val="8"/>
              <c:tx>
                <c:rich>
                  <a:bodyPr/>
                  <a:lstStyle/>
                  <a:p>
                    <a:fld id="{A64FC3FE-C8C3-4B85-9950-A2A0CE7ED328}"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36F-4606-910D-E99F2C2D96EC}"/>
                </c:ext>
              </c:extLst>
            </c:dLbl>
            <c:dLbl>
              <c:idx val="9"/>
              <c:tx>
                <c:rich>
                  <a:bodyPr/>
                  <a:lstStyle/>
                  <a:p>
                    <a:fld id="{5F7A9596-C70F-4AC6-A96B-D5552073DF72}"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36F-4606-910D-E99F2C2D96EC}"/>
                </c:ext>
              </c:extLst>
            </c:dLbl>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multiLvlStrRef>
              <c:f>'Flow hidden fig'!$A$3:$B$12</c:f>
              <c:multiLvlStrCache>
                <c:ptCount val="10"/>
                <c:lvl>
                  <c:pt idx="0">
                    <c:v>2019</c:v>
                  </c:pt>
                  <c:pt idx="1">
                    <c:v>2020</c:v>
                  </c:pt>
                  <c:pt idx="2">
                    <c:v>2021</c:v>
                  </c:pt>
                  <c:pt idx="3">
                    <c:v>2022</c:v>
                  </c:pt>
                  <c:pt idx="4">
                    <c:v>2023</c:v>
                  </c:pt>
                  <c:pt idx="5">
                    <c:v>2019</c:v>
                  </c:pt>
                  <c:pt idx="6">
                    <c:v>2020</c:v>
                  </c:pt>
                  <c:pt idx="7">
                    <c:v>2021</c:v>
                  </c:pt>
                  <c:pt idx="8">
                    <c:v>2022</c:v>
                  </c:pt>
                  <c:pt idx="9">
                    <c:v>2023</c:v>
                  </c:pt>
                </c:lvl>
                <c:lvl>
                  <c:pt idx="0">
                    <c:v>Ontario</c:v>
                  </c:pt>
                  <c:pt idx="5">
                    <c:v>British Columbia</c:v>
                  </c:pt>
                </c:lvl>
              </c:multiLvlStrCache>
            </c:multiLvlStrRef>
          </c:cat>
          <c:val>
            <c:numRef>
              <c:f>'Flow hidden fig'!$C$3:$C$12</c:f>
              <c:numCache>
                <c:formatCode>0.0%</c:formatCode>
                <c:ptCount val="10"/>
                <c:pt idx="0">
                  <c:v>6.0407982517785459E-2</c:v>
                </c:pt>
                <c:pt idx="1">
                  <c:v>5.7746532540771223E-2</c:v>
                </c:pt>
                <c:pt idx="2">
                  <c:v>6.1597635911628118E-2</c:v>
                </c:pt>
                <c:pt idx="3">
                  <c:v>6.1616068122917443E-2</c:v>
                </c:pt>
                <c:pt idx="4">
                  <c:v>7.4011401683105604E-2</c:v>
                </c:pt>
                <c:pt idx="5">
                  <c:v>8.5512999132514922E-2</c:v>
                </c:pt>
                <c:pt idx="6">
                  <c:v>8.4862208270076941E-2</c:v>
                </c:pt>
                <c:pt idx="7">
                  <c:v>8.7251815680539371E-2</c:v>
                </c:pt>
                <c:pt idx="8">
                  <c:v>7.8281284390208108E-2</c:v>
                </c:pt>
                <c:pt idx="9">
                  <c:v>7.7172797364714871E-2</c:v>
                </c:pt>
              </c:numCache>
            </c:numRef>
          </c:val>
          <c:extLst>
            <c:ext xmlns:c15="http://schemas.microsoft.com/office/drawing/2012/chart" uri="{02D57815-91ED-43cb-92C2-25804820EDAC}">
              <c15:datalabelsRange>
                <c15:f>('3 Inflow and outflow'!$B$16:$B$20,'3 Inflow and outflow'!$D$16:$D$20)</c15:f>
                <c15:dlblRangeCache>
                  <c:ptCount val="10"/>
                  <c:pt idx="0">
                    <c:v>6.0%</c:v>
                  </c:pt>
                  <c:pt idx="1">
                    <c:v>5.8%</c:v>
                  </c:pt>
                  <c:pt idx="2">
                    <c:v>6.2%</c:v>
                  </c:pt>
                  <c:pt idx="3">
                    <c:v>6.2%</c:v>
                  </c:pt>
                  <c:pt idx="4">
                    <c:v>7.4%</c:v>
                  </c:pt>
                  <c:pt idx="5">
                    <c:v>8.6%</c:v>
                  </c:pt>
                  <c:pt idx="6">
                    <c:v>8.5%</c:v>
                  </c:pt>
                  <c:pt idx="7">
                    <c:v>8.7%</c:v>
                  </c:pt>
                  <c:pt idx="8">
                    <c:v>7.8%</c:v>
                  </c:pt>
                  <c:pt idx="9">
                    <c:v>7.7%</c:v>
                  </c:pt>
                </c15:dlblRangeCache>
              </c15:datalabelsRange>
            </c:ext>
            <c:ext xmlns:c16="http://schemas.microsoft.com/office/drawing/2014/chart" uri="{C3380CC4-5D6E-409C-BE32-E72D297353CC}">
              <c16:uniqueId val="{00000000-B36F-4606-910D-E99F2C2D96EC}"/>
            </c:ext>
          </c:extLst>
        </c:ser>
        <c:ser>
          <c:idx val="1"/>
          <c:order val="1"/>
          <c:tx>
            <c:strRef>
              <c:f>'Flow hidden fig'!$D$2</c:f>
              <c:strCache>
                <c:ptCount val="1"/>
                <c:pt idx="0">
                  <c:v>Percentage outflow of registered nurses</c:v>
                </c:pt>
              </c:strCache>
            </c:strRef>
          </c:tx>
          <c:spPr>
            <a:pattFill prst="pct80">
              <a:fgClr>
                <a:srgbClr val="365254"/>
              </a:fgClr>
              <a:bgClr>
                <a:schemeClr val="bg1"/>
              </a:bgClr>
            </a:pattFill>
            <a:ln>
              <a:solidFill>
                <a:schemeClr val="tx1"/>
              </a:solidFill>
            </a:ln>
            <a:effectLst/>
          </c:spPr>
          <c:invertIfNegative val="0"/>
          <c:dPt>
            <c:idx val="5"/>
            <c:invertIfNegative val="0"/>
            <c:bubble3D val="0"/>
            <c:extLst>
              <c:ext xmlns:c16="http://schemas.microsoft.com/office/drawing/2014/chart" uri="{C3380CC4-5D6E-409C-BE32-E72D297353CC}">
                <c16:uniqueId val="{00000007-B36F-4606-910D-E99F2C2D96EC}"/>
              </c:ext>
            </c:extLst>
          </c:dPt>
          <c:dPt>
            <c:idx val="6"/>
            <c:invertIfNegative val="0"/>
            <c:bubble3D val="0"/>
            <c:extLst>
              <c:ext xmlns:c16="http://schemas.microsoft.com/office/drawing/2014/chart" uri="{C3380CC4-5D6E-409C-BE32-E72D297353CC}">
                <c16:uniqueId val="{00000008-B36F-4606-910D-E99F2C2D96EC}"/>
              </c:ext>
            </c:extLst>
          </c:dPt>
          <c:dPt>
            <c:idx val="7"/>
            <c:invertIfNegative val="0"/>
            <c:bubble3D val="0"/>
            <c:extLst>
              <c:ext xmlns:c16="http://schemas.microsoft.com/office/drawing/2014/chart" uri="{C3380CC4-5D6E-409C-BE32-E72D297353CC}">
                <c16:uniqueId val="{00000009-B36F-4606-910D-E99F2C2D96EC}"/>
              </c:ext>
            </c:extLst>
          </c:dPt>
          <c:dPt>
            <c:idx val="8"/>
            <c:invertIfNegative val="0"/>
            <c:bubble3D val="0"/>
            <c:extLst>
              <c:ext xmlns:c16="http://schemas.microsoft.com/office/drawing/2014/chart" uri="{C3380CC4-5D6E-409C-BE32-E72D297353CC}">
                <c16:uniqueId val="{0000000A-B36F-4606-910D-E99F2C2D96EC}"/>
              </c:ext>
            </c:extLst>
          </c:dPt>
          <c:dLbls>
            <c:dLbl>
              <c:idx val="0"/>
              <c:tx>
                <c:rich>
                  <a:bodyPr/>
                  <a:lstStyle/>
                  <a:p>
                    <a:fld id="{0C091D40-91E4-43B1-AB0B-58D8EF1DD503}"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B36F-4606-910D-E99F2C2D96EC}"/>
                </c:ext>
              </c:extLst>
            </c:dLbl>
            <c:dLbl>
              <c:idx val="1"/>
              <c:tx>
                <c:rich>
                  <a:bodyPr/>
                  <a:lstStyle/>
                  <a:p>
                    <a:fld id="{D83191F4-856B-46CF-BE6D-40549420392B}"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36F-4606-910D-E99F2C2D96EC}"/>
                </c:ext>
              </c:extLst>
            </c:dLbl>
            <c:dLbl>
              <c:idx val="2"/>
              <c:tx>
                <c:rich>
                  <a:bodyPr/>
                  <a:lstStyle/>
                  <a:p>
                    <a:fld id="{09B42D97-FADC-45C0-9C8E-EFB9C02B77A0}"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36F-4606-910D-E99F2C2D96EC}"/>
                </c:ext>
              </c:extLst>
            </c:dLbl>
            <c:dLbl>
              <c:idx val="3"/>
              <c:tx>
                <c:rich>
                  <a:bodyPr/>
                  <a:lstStyle/>
                  <a:p>
                    <a:fld id="{4C04D954-6A74-463C-BCBA-691348159D12}"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36F-4606-910D-E99F2C2D96EC}"/>
                </c:ext>
              </c:extLst>
            </c:dLbl>
            <c:dLbl>
              <c:idx val="4"/>
              <c:tx>
                <c:rich>
                  <a:bodyPr/>
                  <a:lstStyle/>
                  <a:p>
                    <a:fld id="{66B7C822-44ED-4714-9837-DCCE0D14EA69}"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36F-4606-910D-E99F2C2D96EC}"/>
                </c:ext>
              </c:extLst>
            </c:dLbl>
            <c:dLbl>
              <c:idx val="5"/>
              <c:tx>
                <c:rich>
                  <a:bodyPr/>
                  <a:lstStyle/>
                  <a:p>
                    <a:fld id="{0459806E-8911-4A28-9928-AA413170182F}"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36F-4606-910D-E99F2C2D96EC}"/>
                </c:ext>
              </c:extLst>
            </c:dLbl>
            <c:dLbl>
              <c:idx val="6"/>
              <c:tx>
                <c:rich>
                  <a:bodyPr/>
                  <a:lstStyle/>
                  <a:p>
                    <a:fld id="{2DDF0C6E-6A7D-4B2F-8E33-CBC3AE061926}"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36F-4606-910D-E99F2C2D96EC}"/>
                </c:ext>
              </c:extLst>
            </c:dLbl>
            <c:dLbl>
              <c:idx val="7"/>
              <c:tx>
                <c:rich>
                  <a:bodyPr/>
                  <a:lstStyle/>
                  <a:p>
                    <a:fld id="{F458B033-C5E2-4CBA-BFB2-024DBFEA50AA}"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36F-4606-910D-E99F2C2D96EC}"/>
                </c:ext>
              </c:extLst>
            </c:dLbl>
            <c:dLbl>
              <c:idx val="8"/>
              <c:tx>
                <c:rich>
                  <a:bodyPr/>
                  <a:lstStyle/>
                  <a:p>
                    <a:fld id="{D3AA12A2-5AAC-4EC0-B886-D469453AB8A1}"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36F-4606-910D-E99F2C2D96EC}"/>
                </c:ext>
              </c:extLst>
            </c:dLbl>
            <c:dLbl>
              <c:idx val="9"/>
              <c:tx>
                <c:rich>
                  <a:bodyPr/>
                  <a:lstStyle/>
                  <a:p>
                    <a:fld id="{77042666-D0C1-4894-89AE-A2FB0A234E48}" type="CELLRANGE">
                      <a:rPr lang="en-CA"/>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B36F-4606-910D-E99F2C2D96EC}"/>
                </c:ext>
              </c:extLst>
            </c:dLbl>
            <c:spPr>
              <a:noFill/>
              <a:ln>
                <a:noFill/>
              </a:ln>
              <a:effectLst/>
            </c:spPr>
            <c:txPr>
              <a:bodyPr rot="0" spcFirstLastPara="1" vertOverflow="ellipsis" vert="horz" wrap="square" lIns="0" tIns="19050" rIns="0" bIns="19050" anchor="ctr" anchorCtr="1">
                <a:spAutoFit/>
              </a:bodyPr>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multiLvlStrRef>
              <c:f>'Flow hidden fig'!$A$3:$B$12</c:f>
              <c:multiLvlStrCache>
                <c:ptCount val="10"/>
                <c:lvl>
                  <c:pt idx="0">
                    <c:v>2019</c:v>
                  </c:pt>
                  <c:pt idx="1">
                    <c:v>2020</c:v>
                  </c:pt>
                  <c:pt idx="2">
                    <c:v>2021</c:v>
                  </c:pt>
                  <c:pt idx="3">
                    <c:v>2022</c:v>
                  </c:pt>
                  <c:pt idx="4">
                    <c:v>2023</c:v>
                  </c:pt>
                  <c:pt idx="5">
                    <c:v>2019</c:v>
                  </c:pt>
                  <c:pt idx="6">
                    <c:v>2020</c:v>
                  </c:pt>
                  <c:pt idx="7">
                    <c:v>2021</c:v>
                  </c:pt>
                  <c:pt idx="8">
                    <c:v>2022</c:v>
                  </c:pt>
                  <c:pt idx="9">
                    <c:v>2023</c:v>
                  </c:pt>
                </c:lvl>
                <c:lvl>
                  <c:pt idx="0">
                    <c:v>Ontario</c:v>
                  </c:pt>
                  <c:pt idx="5">
                    <c:v>British Columbia</c:v>
                  </c:pt>
                </c:lvl>
              </c:multiLvlStrCache>
            </c:multiLvlStrRef>
          </c:cat>
          <c:val>
            <c:numRef>
              <c:f>'Flow hidden fig'!$D$3:$D$12</c:f>
              <c:numCache>
                <c:formatCode>0.0%</c:formatCode>
                <c:ptCount val="10"/>
                <c:pt idx="0">
                  <c:v>4.777766011725406E-2</c:v>
                </c:pt>
                <c:pt idx="1">
                  <c:v>4.712505715592135E-2</c:v>
                </c:pt>
                <c:pt idx="2">
                  <c:v>4.8895351564332293E-2</c:v>
                </c:pt>
                <c:pt idx="3">
                  <c:v>5.2841540170307302E-2</c:v>
                </c:pt>
                <c:pt idx="4">
                  <c:v>0</c:v>
                </c:pt>
                <c:pt idx="5">
                  <c:v>6.5087668568123869E-2</c:v>
                </c:pt>
                <c:pt idx="6">
                  <c:v>5.2492087589738307E-2</c:v>
                </c:pt>
                <c:pt idx="7">
                  <c:v>6.5761098579679253E-2</c:v>
                </c:pt>
                <c:pt idx="8">
                  <c:v>5.4559683059842018E-2</c:v>
                </c:pt>
                <c:pt idx="9">
                  <c:v>0</c:v>
                </c:pt>
              </c:numCache>
            </c:numRef>
          </c:val>
          <c:extLst>
            <c:ext xmlns:c15="http://schemas.microsoft.com/office/drawing/2012/chart" uri="{02D57815-91ED-43cb-92C2-25804820EDAC}">
              <c15:datalabelsRange>
                <c15:f>('3 Inflow and outflow'!$C$16:$C$20,'3 Inflow and outflow'!$E$16:$E$20)</c15:f>
                <c15:dlblRangeCache>
                  <c:ptCount val="10"/>
                  <c:pt idx="0">
                    <c:v>4.8%</c:v>
                  </c:pt>
                  <c:pt idx="1">
                    <c:v>4.7%</c:v>
                  </c:pt>
                  <c:pt idx="2">
                    <c:v>4.9%</c:v>
                  </c:pt>
                  <c:pt idx="3">
                    <c:v>5.3%</c:v>
                  </c:pt>
                  <c:pt idx="4">
                    <c:v>—</c:v>
                  </c:pt>
                  <c:pt idx="5">
                    <c:v>6.5%</c:v>
                  </c:pt>
                  <c:pt idx="6">
                    <c:v>5.2%</c:v>
                  </c:pt>
                  <c:pt idx="7">
                    <c:v>6.6%</c:v>
                  </c:pt>
                  <c:pt idx="8">
                    <c:v>5.5%</c:v>
                  </c:pt>
                  <c:pt idx="9">
                    <c:v>—</c:v>
                  </c:pt>
                </c15:dlblRangeCache>
              </c15:datalabelsRange>
            </c:ext>
            <c:ext xmlns:c16="http://schemas.microsoft.com/office/drawing/2014/chart" uri="{C3380CC4-5D6E-409C-BE32-E72D297353CC}">
              <c16:uniqueId val="{00000001-B36F-4606-910D-E99F2C2D96EC}"/>
            </c:ext>
          </c:extLst>
        </c:ser>
        <c:dLbls>
          <c:showLegendKey val="0"/>
          <c:showVal val="0"/>
          <c:showCatName val="0"/>
          <c:showSerName val="0"/>
          <c:showPercent val="0"/>
          <c:showBubbleSize val="0"/>
        </c:dLbls>
        <c:gapWidth val="100"/>
        <c:axId val="1668267407"/>
        <c:axId val="1668271567"/>
      </c:barChart>
      <c:catAx>
        <c:axId val="1668267407"/>
        <c:scaling>
          <c:orientation val="minMax"/>
        </c:scaling>
        <c:delete val="0"/>
        <c:axPos val="b"/>
        <c:numFmt formatCode="General" sourceLinked="1"/>
        <c:majorTickMark val="out"/>
        <c:minorTickMark val="none"/>
        <c:tickLblPos val="nextTo"/>
        <c:spPr>
          <a:noFill/>
          <a:ln w="3175"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668271567"/>
        <c:crosses val="autoZero"/>
        <c:auto val="1"/>
        <c:lblAlgn val="ctr"/>
        <c:lblOffset val="100"/>
        <c:noMultiLvlLbl val="0"/>
      </c:catAx>
      <c:valAx>
        <c:axId val="1668271567"/>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668267407"/>
        <c:crosses val="autoZero"/>
        <c:crossBetween val="between"/>
      </c:valAx>
      <c:spPr>
        <a:noFill/>
        <a:ln>
          <a:noFill/>
        </a:ln>
        <a:effectLst/>
      </c:spPr>
    </c:plotArea>
    <c:legend>
      <c:legendPos val="b"/>
      <c:layout>
        <c:manualLayout>
          <c:xMode val="edge"/>
          <c:yMode val="edge"/>
          <c:x val="0.22519553105203513"/>
          <c:y val="0.92388219888566514"/>
          <c:w val="0.57962687219600917"/>
          <c:h val="4.2550408947408337E-2"/>
        </c:manualLayout>
      </c:layout>
      <c:overlay val="0"/>
      <c:spPr>
        <a:noFill/>
        <a:ln>
          <a:noFill/>
        </a:ln>
        <a:effectLst/>
      </c:spPr>
      <c:txPr>
        <a:bodyPr rot="0" spcFirstLastPara="1" vertOverflow="ellipsis" vert="horz" wrap="square" anchor="ctr" anchorCtr="1"/>
        <a:lstStyle/>
        <a:p>
          <a:pPr>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8.5082333458317713E-2"/>
          <c:y val="0.12694534953281245"/>
          <c:w val="0.88805793807024125"/>
          <c:h val="0.78393403196370604"/>
        </c:manualLayout>
      </c:layout>
      <c:lineChart>
        <c:grouping val="standard"/>
        <c:varyColors val="0"/>
        <c:ser>
          <c:idx val="0"/>
          <c:order val="0"/>
          <c:tx>
            <c:strRef>
              <c:f>'4 Workforce'!$B$11</c:f>
              <c:strCache>
                <c:ptCount val="1"/>
                <c:pt idx="0">
                  <c:v>Registered nurses workforce count in Ontario</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dLbls>
            <c:dLbl>
              <c:idx val="0"/>
              <c:tx>
                <c:rich>
                  <a:bodyPr/>
                  <a:lstStyle/>
                  <a:p>
                    <a:fld id="{4CF7C587-FED4-4C6D-9C71-2674EAA1661C}" type="CELLRANGE">
                      <a:rPr lang="en-US"/>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A69-4B0E-81E9-DC7ACFE00B44}"/>
                </c:ext>
              </c:extLst>
            </c:dLbl>
            <c:dLbl>
              <c:idx val="1"/>
              <c:layout>
                <c:manualLayout>
                  <c:x val="-4.7714543723915773E-2"/>
                  <c:y val="5.419552590648391E-2"/>
                </c:manualLayout>
              </c:layout>
              <c:tx>
                <c:rich>
                  <a:bodyPr/>
                  <a:lstStyle/>
                  <a:p>
                    <a:fld id="{3B40B3BA-2FCC-49FF-8425-620034ED879D}"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A69-4B0E-81E9-DC7ACFE00B44}"/>
                </c:ext>
              </c:extLst>
            </c:dLbl>
            <c:dLbl>
              <c:idx val="2"/>
              <c:tx>
                <c:rich>
                  <a:bodyPr/>
                  <a:lstStyle/>
                  <a:p>
                    <a:fld id="{5AF01F08-601E-4E25-9DF3-8B38591A9CFA}"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A69-4B0E-81E9-DC7ACFE00B44}"/>
                </c:ext>
              </c:extLst>
            </c:dLbl>
            <c:dLbl>
              <c:idx val="3"/>
              <c:layout>
                <c:manualLayout>
                  <c:x val="-4.7714543723915794E-2"/>
                  <c:y val="5.4195525906483875E-2"/>
                </c:manualLayout>
              </c:layout>
              <c:tx>
                <c:rich>
                  <a:bodyPr/>
                  <a:lstStyle/>
                  <a:p>
                    <a:fld id="{C1F39CC9-803A-47A5-B3E4-1F4FA52A2827}"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A69-4B0E-81E9-DC7ACFE00B44}"/>
                </c:ext>
              </c:extLst>
            </c:dLbl>
            <c:dLbl>
              <c:idx val="4"/>
              <c:tx>
                <c:rich>
                  <a:bodyPr/>
                  <a:lstStyle/>
                  <a:p>
                    <a:fld id="{02ECA8B9-FC56-43B9-B029-B4045AD68E9E}"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A69-4B0E-81E9-DC7ACFE00B44}"/>
                </c:ext>
              </c:extLst>
            </c:dLbl>
            <c:dLbl>
              <c:idx val="5"/>
              <c:layout>
                <c:manualLayout>
                  <c:x val="-5.0194225465550482E-2"/>
                  <c:y val="5.8053550597841869E-2"/>
                </c:manualLayout>
              </c:layout>
              <c:tx>
                <c:rich>
                  <a:bodyPr/>
                  <a:lstStyle/>
                  <a:p>
                    <a:fld id="{0A1CE024-1A25-4BDE-984B-3817F10918AD}"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A69-4B0E-81E9-DC7ACFE00B44}"/>
                </c:ext>
              </c:extLst>
            </c:dLbl>
            <c:dLbl>
              <c:idx val="6"/>
              <c:tx>
                <c:rich>
                  <a:bodyPr/>
                  <a:lstStyle/>
                  <a:p>
                    <a:fld id="{C4098485-8EAB-4C3D-8CFE-7D2B61EDC650}"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A69-4B0E-81E9-DC7ACFE00B44}"/>
                </c:ext>
              </c:extLst>
            </c:dLbl>
            <c:dLbl>
              <c:idx val="7"/>
              <c:layout>
                <c:manualLayout>
                  <c:x val="-4.5273912088448581E-2"/>
                  <c:y val="5.8053550597841938E-2"/>
                </c:manualLayout>
              </c:layout>
              <c:tx>
                <c:rich>
                  <a:bodyPr/>
                  <a:lstStyle/>
                  <a:p>
                    <a:fld id="{E634DFBE-0FFA-4223-921F-7B1A790A94DA}"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A69-4B0E-81E9-DC7ACFE00B44}"/>
                </c:ext>
              </c:extLst>
            </c:dLbl>
            <c:dLbl>
              <c:idx val="8"/>
              <c:tx>
                <c:rich>
                  <a:bodyPr/>
                  <a:lstStyle/>
                  <a:p>
                    <a:fld id="{EFDDFFB0-BA0A-4A5E-8439-0CEF0B9AB6C5}"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A69-4B0E-81E9-DC7ACFE00B44}"/>
                </c:ext>
              </c:extLst>
            </c:dLbl>
            <c:dLbl>
              <c:idx val="9"/>
              <c:layout>
                <c:manualLayout>
                  <c:x val="-3.779581675737681E-2"/>
                  <c:y val="6.576959998055798E-2"/>
                </c:manualLayout>
              </c:layout>
              <c:tx>
                <c:rich>
                  <a:bodyPr/>
                  <a:lstStyle/>
                  <a:p>
                    <a:fld id="{990E38FF-ABEA-4994-B74E-0AD988607C69}"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7A69-4B0E-81E9-DC7ACFE00B44}"/>
                </c:ext>
              </c:extLst>
            </c:dLbl>
            <c:spPr>
              <a:solidFill>
                <a:sysClr val="window" lastClr="FFFFFF"/>
              </a:solidFill>
              <a:ln w="6350">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6350" cap="flat" cmpd="sng" algn="ctr">
                      <a:solidFill>
                        <a:schemeClr val="tx1"/>
                      </a:solidFill>
                      <a:round/>
                    </a:ln>
                    <a:effectLst/>
                  </c:spPr>
                </c15:leaderLines>
              </c:ext>
            </c:extLst>
          </c:dLbls>
          <c:cat>
            <c:numRef>
              <c:f>'4 Workforce'!$A$12:$A$21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'supply,wf,dc fig values'!$B$17:$B$26</c:f>
              <c:numCache>
                <c:formatCode>#,##0</c:formatCode>
                <c:ptCount val="10"/>
                <c:pt idx="0">
                  <c:v>95458</c:v>
                </c:pt>
                <c:pt idx="1">
                  <c:v>95659</c:v>
                </c:pt>
                <c:pt idx="2">
                  <c:v>95609</c:v>
                </c:pt>
                <c:pt idx="3">
                  <c:v>94948</c:v>
                </c:pt>
                <c:pt idx="4">
                  <c:v>95814</c:v>
                </c:pt>
                <c:pt idx="5">
                  <c:v>97575</c:v>
                </c:pt>
                <c:pt idx="6">
                  <c:v>97920</c:v>
                </c:pt>
                <c:pt idx="7">
                  <c:v>98899</c:v>
                </c:pt>
                <c:pt idx="8">
                  <c:v>99839</c:v>
                </c:pt>
                <c:pt idx="9">
                  <c:v>101599</c:v>
                </c:pt>
              </c:numCache>
            </c:numRef>
          </c:val>
          <c:smooth val="0"/>
          <c:extLst>
            <c:ext xmlns:c15="http://schemas.microsoft.com/office/drawing/2012/chart" uri="{02D57815-91ED-43cb-92C2-25804820EDAC}">
              <c15:datalabelsRange>
                <c15:f>'4 Workforce'!$B$12:$B$21</c15:f>
                <c15:dlblRangeCache>
                  <c:ptCount val="10"/>
                  <c:pt idx="0">
                    <c:v>95,458</c:v>
                  </c:pt>
                  <c:pt idx="1">
                    <c:v>95,659</c:v>
                  </c:pt>
                  <c:pt idx="2">
                    <c:v>95,609</c:v>
                  </c:pt>
                  <c:pt idx="3">
                    <c:v>94,948</c:v>
                  </c:pt>
                  <c:pt idx="4">
                    <c:v>95,814</c:v>
                  </c:pt>
                  <c:pt idx="5">
                    <c:v>97,575</c:v>
                  </c:pt>
                  <c:pt idx="6">
                    <c:v>97,920</c:v>
                  </c:pt>
                  <c:pt idx="7">
                    <c:v>98,899</c:v>
                  </c:pt>
                  <c:pt idx="8">
                    <c:v>99,839</c:v>
                  </c:pt>
                  <c:pt idx="9">
                    <c:v>101,599</c:v>
                  </c:pt>
                </c15:dlblRangeCache>
              </c15:datalabelsRange>
            </c:ext>
            <c:ext xmlns:c16="http://schemas.microsoft.com/office/drawing/2014/chart" uri="{C3380CC4-5D6E-409C-BE32-E72D297353CC}">
              <c16:uniqueId val="{00000001-7A69-4B0E-81E9-DC7ACFE00B44}"/>
            </c:ext>
          </c:extLst>
        </c:ser>
        <c:dLbls>
          <c:showLegendKey val="0"/>
          <c:showVal val="0"/>
          <c:showCatName val="0"/>
          <c:showSerName val="0"/>
          <c:showPercent val="0"/>
          <c:showBubbleSize val="0"/>
        </c:dLbls>
        <c:marker val="1"/>
        <c:smooth val="0"/>
        <c:axId val="295750000"/>
        <c:axId val="295746720"/>
      </c:lineChart>
      <c:catAx>
        <c:axId val="29575000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295746720"/>
        <c:crosses val="autoZero"/>
        <c:auto val="1"/>
        <c:lblAlgn val="ctr"/>
        <c:lblOffset val="100"/>
        <c:noMultiLvlLbl val="0"/>
      </c:catAx>
      <c:valAx>
        <c:axId val="295746720"/>
        <c:scaling>
          <c:orientation val="minMax"/>
          <c:min val="0"/>
        </c:scaling>
        <c:delete val="0"/>
        <c:axPos val="l"/>
        <c:numFmt formatCode="#,##0" sourceLinked="1"/>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295750000"/>
        <c:crosses val="autoZero"/>
        <c:crossBetween val="between"/>
      </c:valAx>
      <c:spPr>
        <a:noFill/>
        <a:ln>
          <a:noFill/>
        </a:ln>
        <a:effectLst/>
      </c:spPr>
    </c:plotArea>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5800862148100686"/>
          <c:y val="3.0864197530864196E-2"/>
        </c:manualLayout>
      </c:layout>
      <c:overlay val="0"/>
      <c:spPr>
        <a:noFill/>
        <a:ln>
          <a:noFill/>
        </a:ln>
        <a:effectLst/>
      </c:spPr>
      <c:txPr>
        <a:bodyPr rot="0" spcFirstLastPara="1" vertOverflow="ellipsis" vert="horz" wrap="square" anchor="ctr" anchorCtr="1"/>
        <a:lstStyle/>
        <a:p>
          <a:pPr>
            <a:defRPr sz="950" b="0"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7.1281374371964121E-2"/>
          <c:y val="0.13852252843394575"/>
          <c:w val="0.90135544690808811"/>
          <c:h val="0.7723571011956839"/>
        </c:manualLayout>
      </c:layout>
      <c:lineChart>
        <c:grouping val="standard"/>
        <c:varyColors val="0"/>
        <c:ser>
          <c:idx val="0"/>
          <c:order val="0"/>
          <c:tx>
            <c:strRef>
              <c:f>'4 Workforce'!$E$11</c:f>
              <c:strCache>
                <c:ptCount val="1"/>
                <c:pt idx="0">
                  <c:v>Percentage change from previous year for registered nurses workforce in Ontario</c:v>
                </c:pt>
              </c:strCache>
            </c:strRef>
          </c:tx>
          <c:spPr>
            <a:ln w="28575" cap="rnd">
              <a:solidFill>
                <a:srgbClr val="365254"/>
              </a:solidFill>
              <a:round/>
            </a:ln>
            <a:effectLst/>
          </c:spPr>
          <c:marker>
            <c:symbol val="circle"/>
            <c:size val="8"/>
            <c:spPr>
              <a:solidFill>
                <a:srgbClr val="365254"/>
              </a:solidFill>
              <a:ln w="9525">
                <a:solidFill>
                  <a:schemeClr val="bg1"/>
                </a:solidFill>
              </a:ln>
              <a:effectLst/>
            </c:spPr>
          </c:marker>
          <c:dLbls>
            <c:dLbl>
              <c:idx val="0"/>
              <c:tx>
                <c:rich>
                  <a:bodyPr/>
                  <a:lstStyle/>
                  <a:p>
                    <a:fld id="{7224319B-5EFA-42CD-892E-9477233C3E90}" type="CELLRANGE">
                      <a:rPr lang="en-US"/>
                      <a:pPr/>
                      <a:t>[CELLRANGE]</a:t>
                    </a:fld>
                    <a:endParaRPr lang="en-CA"/>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750-40AC-ABF0-1927E7F29CFE}"/>
                </c:ext>
              </c:extLst>
            </c:dLbl>
            <c:dLbl>
              <c:idx val="1"/>
              <c:layout>
                <c:manualLayout>
                  <c:x val="-1.2194138171797242E-2"/>
                  <c:y val="-3.0681017303392632E-2"/>
                </c:manualLayout>
              </c:layout>
              <c:tx>
                <c:rich>
                  <a:bodyPr/>
                  <a:lstStyle/>
                  <a:p>
                    <a:fld id="{7DFDF3E0-78BE-4B83-A0BE-E64F01B99CAA}" type="CELLRANGE">
                      <a:rPr lang="en-US"/>
                      <a:pPr/>
                      <a:t>[CELLRANGE]</a:t>
                    </a:fld>
                    <a:endParaRPr lang="en-CA"/>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750-40AC-ABF0-1927E7F29CFE}"/>
                </c:ext>
              </c:extLst>
            </c:dLbl>
            <c:dLbl>
              <c:idx val="2"/>
              <c:tx>
                <c:rich>
                  <a:bodyPr/>
                  <a:lstStyle/>
                  <a:p>
                    <a:fld id="{F6F58FE3-7023-40FC-BAE0-A67C8DF86DAE}" type="CELLRANGE">
                      <a:rPr lang="en-US"/>
                      <a:pPr/>
                      <a:t>[CELLRANGE]</a:t>
                    </a:fld>
                    <a:endParaRPr lang="en-CA"/>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750-40AC-ABF0-1927E7F29CFE}"/>
                </c:ext>
              </c:extLst>
            </c:dLbl>
            <c:dLbl>
              <c:idx val="3"/>
              <c:tx>
                <c:rich>
                  <a:bodyPr/>
                  <a:lstStyle/>
                  <a:p>
                    <a:fld id="{07FBC63C-02E9-4F7D-A0FD-92CE93E6DB0F}" type="CELLRANGE">
                      <a:rPr lang="en-US"/>
                      <a:pPr/>
                      <a:t>[CELLRANGE]</a:t>
                    </a:fld>
                    <a:endParaRPr lang="en-CA"/>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750-40AC-ABF0-1927E7F29CFE}"/>
                </c:ext>
              </c:extLst>
            </c:dLbl>
            <c:dLbl>
              <c:idx val="4"/>
              <c:tx>
                <c:rich>
                  <a:bodyPr/>
                  <a:lstStyle/>
                  <a:p>
                    <a:fld id="{E3FA9139-4E90-4C94-A835-007BDD0AD85B}"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750-40AC-ABF0-1927E7F29CFE}"/>
                </c:ext>
              </c:extLst>
            </c:dLbl>
            <c:dLbl>
              <c:idx val="5"/>
              <c:tx>
                <c:rich>
                  <a:bodyPr/>
                  <a:lstStyle/>
                  <a:p>
                    <a:fld id="{29CFBB43-25DF-4F52-BA69-273C4F73E8D6}"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750-40AC-ABF0-1927E7F29CFE}"/>
                </c:ext>
              </c:extLst>
            </c:dLbl>
            <c:dLbl>
              <c:idx val="6"/>
              <c:tx>
                <c:rich>
                  <a:bodyPr/>
                  <a:lstStyle/>
                  <a:p>
                    <a:fld id="{1A5969FC-8457-4E6D-B3A9-EFC73CC4A316}"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750-40AC-ABF0-1927E7F29CFE}"/>
                </c:ext>
              </c:extLst>
            </c:dLbl>
            <c:dLbl>
              <c:idx val="7"/>
              <c:tx>
                <c:rich>
                  <a:bodyPr/>
                  <a:lstStyle/>
                  <a:p>
                    <a:fld id="{D96A4E8F-0231-49CD-9561-3BA03C3F22E8}" type="CELLRANGE">
                      <a:rPr lang="en-US"/>
                      <a:pPr/>
                      <a:t>[CELLRANGE]</a:t>
                    </a:fld>
                    <a:endParaRPr lang="en-CA"/>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2750-40AC-ABF0-1927E7F29CFE}"/>
                </c:ext>
              </c:extLst>
            </c:dLbl>
            <c:dLbl>
              <c:idx val="8"/>
              <c:tx>
                <c:rich>
                  <a:bodyPr/>
                  <a:lstStyle/>
                  <a:p>
                    <a:fld id="{58B03D05-2C16-4D14-8287-48FD463E109C}"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750-40AC-ABF0-1927E7F29CFE}"/>
                </c:ext>
              </c:extLst>
            </c:dLbl>
            <c:spPr>
              <a:solidFill>
                <a:sysClr val="window" lastClr="FFFFFF"/>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6350" cap="flat" cmpd="sng" algn="ctr">
                      <a:solidFill>
                        <a:schemeClr val="tx1"/>
                      </a:solidFill>
                      <a:round/>
                    </a:ln>
                    <a:effectLst/>
                  </c:spPr>
                </c15:leaderLines>
              </c:ext>
            </c:extLst>
          </c:dLbls>
          <c:trendline>
            <c:spPr>
              <a:ln w="19050" cap="rnd">
                <a:solidFill>
                  <a:srgbClr val="365254"/>
                </a:solidFill>
                <a:prstDash val="sysDot"/>
              </a:ln>
              <a:effectLst/>
            </c:spPr>
            <c:trendlineType val="linear"/>
            <c:dispRSqr val="0"/>
            <c:dispEq val="0"/>
          </c:trendline>
          <c:cat>
            <c:numRef>
              <c:f>'4 Workforce'!$A$13:$A$21</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'supply,wf,dc fig values'!$E$18:$E$26</c:f>
              <c:numCache>
                <c:formatCode>0%</c:formatCode>
                <c:ptCount val="9"/>
                <c:pt idx="0">
                  <c:v>2.1056380816694251E-3</c:v>
                </c:pt>
                <c:pt idx="1">
                  <c:v>-5.2268997167020351E-4</c:v>
                </c:pt>
                <c:pt idx="2">
                  <c:v>-6.9135750818437591E-3</c:v>
                </c:pt>
                <c:pt idx="3">
                  <c:v>9.120781901672495E-3</c:v>
                </c:pt>
                <c:pt idx="4">
                  <c:v>1.8379360010019413E-2</c:v>
                </c:pt>
                <c:pt idx="5">
                  <c:v>3.5357417371252881E-3</c:v>
                </c:pt>
                <c:pt idx="6">
                  <c:v>9.9979575163398685E-3</c:v>
                </c:pt>
                <c:pt idx="7">
                  <c:v>9.5046461541572723E-3</c:v>
                </c:pt>
                <c:pt idx="8">
                  <c:v>1.762838169452819E-2</c:v>
                </c:pt>
              </c:numCache>
            </c:numRef>
          </c:val>
          <c:smooth val="0"/>
          <c:extLst>
            <c:ext xmlns:c15="http://schemas.microsoft.com/office/drawing/2012/chart" uri="{02D57815-91ED-43cb-92C2-25804820EDAC}">
              <c15:datalabelsRange>
                <c15:f>'4 Workforce'!$E$13:$E$21</c15:f>
                <c15:dlblRangeCache>
                  <c:ptCount val="9"/>
                  <c:pt idx="0">
                    <c:v>0.2%</c:v>
                  </c:pt>
                  <c:pt idx="1">
                    <c:v>-0.1%</c:v>
                  </c:pt>
                  <c:pt idx="2">
                    <c:v>-0.7%</c:v>
                  </c:pt>
                  <c:pt idx="3">
                    <c:v>0.9%</c:v>
                  </c:pt>
                  <c:pt idx="4">
                    <c:v>1.8%</c:v>
                  </c:pt>
                  <c:pt idx="5">
                    <c:v>0.4%</c:v>
                  </c:pt>
                  <c:pt idx="6">
                    <c:v>1.0%</c:v>
                  </c:pt>
                  <c:pt idx="7">
                    <c:v>1.0%</c:v>
                  </c:pt>
                  <c:pt idx="8">
                    <c:v>1.8%</c:v>
                  </c:pt>
                </c15:dlblRangeCache>
              </c15:datalabelsRange>
            </c:ext>
            <c:ext xmlns:c16="http://schemas.microsoft.com/office/drawing/2014/chart" uri="{C3380CC4-5D6E-409C-BE32-E72D297353CC}">
              <c16:uniqueId val="{00000000-2750-40AC-ABF0-1927E7F29CFE}"/>
            </c:ext>
          </c:extLst>
        </c:ser>
        <c:dLbls>
          <c:showLegendKey val="0"/>
          <c:showVal val="0"/>
          <c:showCatName val="0"/>
          <c:showSerName val="0"/>
          <c:showPercent val="0"/>
          <c:showBubbleSize val="0"/>
        </c:dLbls>
        <c:marker val="1"/>
        <c:smooth val="0"/>
        <c:axId val="1068386143"/>
        <c:axId val="1068384895"/>
      </c:lineChart>
      <c:catAx>
        <c:axId val="1068386143"/>
        <c:scaling>
          <c:orientation val="minMax"/>
        </c:scaling>
        <c:delete val="0"/>
        <c:axPos val="b"/>
        <c:numFmt formatCode="General" sourceLinked="1"/>
        <c:majorTickMark val="out"/>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068384895"/>
        <c:crosses val="autoZero"/>
        <c:auto val="1"/>
        <c:lblAlgn val="ctr"/>
        <c:lblOffset val="100"/>
        <c:noMultiLvlLbl val="0"/>
      </c:catAx>
      <c:valAx>
        <c:axId val="1068384895"/>
        <c:scaling>
          <c:orientation val="minMax"/>
        </c:scaling>
        <c:delete val="0"/>
        <c:axPos val="l"/>
        <c:numFmt formatCode="0%" sourceLinked="1"/>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068386143"/>
        <c:crosses val="autoZero"/>
        <c:crossBetween val="between"/>
      </c:valAx>
      <c:spPr>
        <a:noFill/>
        <a:ln>
          <a:noFill/>
        </a:ln>
        <a:effectLst/>
      </c:spPr>
    </c:plotArea>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r>
              <a:rPr lang="en-US" sz="950"/>
              <a:t>Percentage change in the workforce from the previous year, main and comparator jurisdictions</a:t>
            </a:r>
          </a:p>
        </c:rich>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4.7921805272723911E-2"/>
          <c:y val="8.0104431025797229E-2"/>
          <c:w val="0.93381607459737292"/>
          <c:h val="0.64014272409497197"/>
        </c:manualLayout>
      </c:layout>
      <c:lineChart>
        <c:grouping val="standard"/>
        <c:varyColors val="0"/>
        <c:ser>
          <c:idx val="0"/>
          <c:order val="0"/>
          <c:tx>
            <c:strRef>
              <c:f>'4 Workforce'!$E$11</c:f>
              <c:strCache>
                <c:ptCount val="1"/>
                <c:pt idx="0">
                  <c:v>Percentage change from previous year for registered nurses workforce in Ontario</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dLbls>
            <c:delete val="1"/>
          </c:dLbls>
          <c:cat>
            <c:numRef>
              <c:f>'4 Workforce'!$A$13:$A$21</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'supply,wf,dc fig values'!$E$18:$E$26</c:f>
              <c:numCache>
                <c:formatCode>0%</c:formatCode>
                <c:ptCount val="9"/>
                <c:pt idx="0">
                  <c:v>2.1056380816694251E-3</c:v>
                </c:pt>
                <c:pt idx="1">
                  <c:v>-5.2268997167020351E-4</c:v>
                </c:pt>
                <c:pt idx="2">
                  <c:v>-6.9135750818437591E-3</c:v>
                </c:pt>
                <c:pt idx="3">
                  <c:v>9.120781901672495E-3</c:v>
                </c:pt>
                <c:pt idx="4">
                  <c:v>1.8379360010019413E-2</c:v>
                </c:pt>
                <c:pt idx="5">
                  <c:v>3.5357417371252881E-3</c:v>
                </c:pt>
                <c:pt idx="6">
                  <c:v>9.9979575163398685E-3</c:v>
                </c:pt>
                <c:pt idx="7">
                  <c:v>9.5046461541572723E-3</c:v>
                </c:pt>
                <c:pt idx="8">
                  <c:v>1.762838169452819E-2</c:v>
                </c:pt>
              </c:numCache>
            </c:numRef>
          </c:val>
          <c:smooth val="0"/>
          <c:extLst>
            <c:ext xmlns:c16="http://schemas.microsoft.com/office/drawing/2014/chart" uri="{C3380CC4-5D6E-409C-BE32-E72D297353CC}">
              <c16:uniqueId val="{00000009-54D9-4C39-8052-8112584DA04D}"/>
            </c:ext>
          </c:extLst>
        </c:ser>
        <c:ser>
          <c:idx val="1"/>
          <c:order val="1"/>
          <c:tx>
            <c:strRef>
              <c:f>'4 Workforce'!$F$11</c:f>
              <c:strCache>
                <c:ptCount val="1"/>
                <c:pt idx="0">
                  <c:v>Percentage change from previous year for registered nurses workforce in British Columbia</c:v>
                </c:pt>
              </c:strCache>
            </c:strRef>
          </c:tx>
          <c:spPr>
            <a:ln w="31750" cap="rnd">
              <a:solidFill>
                <a:srgbClr val="00A199"/>
              </a:solidFill>
              <a:prstDash val="dash"/>
              <a:round/>
            </a:ln>
            <a:effectLst/>
          </c:spPr>
          <c:marker>
            <c:symbol val="circle"/>
            <c:size val="7"/>
            <c:spPr>
              <a:solidFill>
                <a:schemeClr val="bg1"/>
              </a:solidFill>
              <a:ln w="9525">
                <a:solidFill>
                  <a:srgbClr val="00A199"/>
                </a:solidFill>
              </a:ln>
              <a:effectLst/>
            </c:spPr>
          </c:marker>
          <c:dLbls>
            <c:delete val="1"/>
          </c:dLbls>
          <c:cat>
            <c:numRef>
              <c:f>'4 Workforce'!$A$13:$A$21</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'supply,wf,dc fig values'!$F$18:$F$26</c:f>
              <c:numCache>
                <c:formatCode>0%</c:formatCode>
                <c:ptCount val="9"/>
                <c:pt idx="0">
                  <c:v>4.0187292629228814E-2</c:v>
                </c:pt>
                <c:pt idx="1">
                  <c:v>2.5637203756148457E-2</c:v>
                </c:pt>
                <c:pt idx="2">
                  <c:v>2.331056532480744E-2</c:v>
                </c:pt>
                <c:pt idx="3">
                  <c:v>8.1801914392024312E-3</c:v>
                </c:pt>
                <c:pt idx="4">
                  <c:v>5.9163262431328361E-4</c:v>
                </c:pt>
                <c:pt idx="5">
                  <c:v>1.0248901903367497E-2</c:v>
                </c:pt>
                <c:pt idx="6">
                  <c:v>6.7112597547380151E-2</c:v>
                </c:pt>
                <c:pt idx="7">
                  <c:v>1.6898244880902632E-2</c:v>
                </c:pt>
                <c:pt idx="8">
                  <c:v>1.4922306408116091E-2</c:v>
                </c:pt>
              </c:numCache>
            </c:numRef>
          </c:val>
          <c:smooth val="0"/>
          <c:extLst>
            <c:ext xmlns:c16="http://schemas.microsoft.com/office/drawing/2014/chart" uri="{C3380CC4-5D6E-409C-BE32-E72D297353CC}">
              <c16:uniqueId val="{00000013-54D9-4C39-8052-8112584DA04D}"/>
            </c:ext>
          </c:extLst>
        </c:ser>
        <c:ser>
          <c:idx val="2"/>
          <c:order val="2"/>
          <c:tx>
            <c:strRef>
              <c:f>'4 Workforce'!$G$11</c:f>
              <c:strCache>
                <c:ptCount val="1"/>
                <c:pt idx="0">
                  <c:v>Percentage change from previous year for registered nurses workforce in Alberta</c:v>
                </c:pt>
              </c:strCache>
            </c:strRef>
          </c:tx>
          <c:spPr>
            <a:ln w="31750" cap="rnd">
              <a:solidFill>
                <a:srgbClr val="852062"/>
              </a:solidFill>
              <a:prstDash val="sysDot"/>
              <a:round/>
            </a:ln>
            <a:effectLst/>
          </c:spPr>
          <c:marker>
            <c:symbol val="circle"/>
            <c:size val="8"/>
            <c:spPr>
              <a:solidFill>
                <a:srgbClr val="852062"/>
              </a:solidFill>
              <a:ln w="9525">
                <a:solidFill>
                  <a:schemeClr val="bg1"/>
                </a:solidFill>
              </a:ln>
              <a:effectLst/>
            </c:spPr>
          </c:marker>
          <c:dLbls>
            <c:delete val="1"/>
          </c:dLbls>
          <c:cat>
            <c:numRef>
              <c:f>'4 Workforce'!$A$13:$A$21</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'supply,wf,dc fig values'!$G$18:$G$26</c:f>
              <c:numCache>
                <c:formatCode>0%</c:formatCode>
                <c:ptCount val="9"/>
                <c:pt idx="0">
                  <c:v>5.3759750390015598E-2</c:v>
                </c:pt>
                <c:pt idx="1">
                  <c:v>2.5997098273768986E-2</c:v>
                </c:pt>
                <c:pt idx="2">
                  <c:v>-8.5134628149259768E-3</c:v>
                </c:pt>
                <c:pt idx="3">
                  <c:v>-8.062638258237281E-3</c:v>
                </c:pt>
                <c:pt idx="4">
                  <c:v>8.5976701194283873E-3</c:v>
                </c:pt>
                <c:pt idx="5">
                  <c:v>7.4188292796462238E-3</c:v>
                </c:pt>
                <c:pt idx="6">
                  <c:v>-7.13316198342334E-3</c:v>
                </c:pt>
                <c:pt idx="7">
                  <c:v>5.5264688772542177E-4</c:v>
                </c:pt>
                <c:pt idx="8">
                  <c:v>2.0930841012820139E-3</c:v>
                </c:pt>
              </c:numCache>
            </c:numRef>
          </c:val>
          <c:smooth val="0"/>
          <c:extLst>
            <c:ext xmlns:c16="http://schemas.microsoft.com/office/drawing/2014/chart" uri="{C3380CC4-5D6E-409C-BE32-E72D297353CC}">
              <c16:uniqueId val="{0000001D-54D9-4C39-8052-8112584DA04D}"/>
            </c:ext>
          </c:extLst>
        </c:ser>
        <c:dLbls>
          <c:showLegendKey val="0"/>
          <c:showVal val="1"/>
          <c:showCatName val="0"/>
          <c:showSerName val="0"/>
          <c:showPercent val="0"/>
          <c:showBubbleSize val="0"/>
        </c:dLbls>
        <c:marker val="1"/>
        <c:smooth val="0"/>
        <c:axId val="599768888"/>
        <c:axId val="599769216"/>
      </c:lineChart>
      <c:catAx>
        <c:axId val="599768888"/>
        <c:scaling>
          <c:orientation val="minMax"/>
        </c:scaling>
        <c:delete val="0"/>
        <c:axPos val="b"/>
        <c:majorGridlines>
          <c:spPr>
            <a:ln w="9525" cap="flat" cmpd="sng" algn="ctr">
              <a:noFill/>
              <a:round/>
            </a:ln>
            <a:effectLst/>
          </c:spPr>
        </c:majorGridlines>
        <c:numFmt formatCode="General" sourceLinked="1"/>
        <c:majorTickMark val="out"/>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599769216"/>
        <c:crosses val="autoZero"/>
        <c:auto val="1"/>
        <c:lblAlgn val="ctr"/>
        <c:lblOffset val="100"/>
        <c:noMultiLvlLbl val="0"/>
      </c:catAx>
      <c:valAx>
        <c:axId val="599769216"/>
        <c:scaling>
          <c:orientation val="minMax"/>
        </c:scaling>
        <c:delete val="0"/>
        <c:axPos val="l"/>
        <c:numFmt formatCode="0%" sourceLinked="0"/>
        <c:majorTickMark val="out"/>
        <c:minorTickMark val="none"/>
        <c:tickLblPos val="low"/>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599768888"/>
        <c:crosses val="autoZero"/>
        <c:crossBetween val="between"/>
      </c:valAx>
      <c:spPr>
        <a:noFill/>
        <a:ln>
          <a:noFill/>
        </a:ln>
        <a:effectLst/>
      </c:spPr>
    </c:plotArea>
    <c:legend>
      <c:legendPos val="b"/>
      <c:layout>
        <c:manualLayout>
          <c:xMode val="edge"/>
          <c:yMode val="edge"/>
          <c:x val="8.8882365491790974E-2"/>
          <c:y val="0.80831815377916483"/>
          <c:w val="0.84815929228485709"/>
          <c:h val="0.17398405844430737"/>
        </c:manualLayout>
      </c:layout>
      <c:overlay val="0"/>
      <c:spPr>
        <a:noFill/>
        <a:ln>
          <a:noFill/>
        </a:ln>
        <a:effectLst/>
      </c:spPr>
      <c:txPr>
        <a:bodyPr rot="0" spcFirstLastPara="1" vertOverflow="ellipsis" vert="horz" wrap="square" anchor="ctr" anchorCtr="1"/>
        <a:lstStyle/>
        <a:p>
          <a:pPr>
            <a:defRPr sz="1500" b="0" i="0" u="none" strike="noStrike" kern="1200" baseline="8000">
              <a:solidFill>
                <a:schemeClr val="tx1"/>
              </a:solidFill>
              <a:latin typeface="Arial Narrow" panose="020B0606020202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'5 Direct care'!$B$11</c:f>
          <c:strCache>
            <c:ptCount val="1"/>
            <c:pt idx="0">
              <c:v>Registered nurses working in direct care, Ontario</c:v>
            </c:pt>
          </c:strCache>
        </c:strRef>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'5 Direct care'!$B$11</c:f>
              <c:strCache>
                <c:ptCount val="1"/>
                <c:pt idx="0">
                  <c:v>Registered nurses working in direct care, Ontario</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dLbls>
            <c:spPr>
              <a:solidFill>
                <a:schemeClr val="bg1"/>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'5 Direct care'!$A$12:$A$16</c:f>
              <c:numCache>
                <c:formatCode>General</c:formatCode>
                <c:ptCount val="5"/>
                <c:pt idx="0">
                  <c:v>2019</c:v>
                </c:pt>
                <c:pt idx="1">
                  <c:v>2020</c:v>
                </c:pt>
                <c:pt idx="2">
                  <c:v>2021</c:v>
                </c:pt>
                <c:pt idx="3">
                  <c:v>2022</c:v>
                </c:pt>
                <c:pt idx="4">
                  <c:v>2023</c:v>
                </c:pt>
              </c:numCache>
            </c:numRef>
          </c:cat>
          <c:val>
            <c:numRef>
              <c:f>'supply,wf,dc fig values'!$B$31:$B$35</c:f>
              <c:numCache>
                <c:formatCode>#,##0</c:formatCode>
                <c:ptCount val="5"/>
                <c:pt idx="0">
                  <c:v>88380</c:v>
                </c:pt>
                <c:pt idx="1">
                  <c:v>88752</c:v>
                </c:pt>
                <c:pt idx="2">
                  <c:v>89915</c:v>
                </c:pt>
                <c:pt idx="3">
                  <c:v>90692</c:v>
                </c:pt>
                <c:pt idx="4">
                  <c:v>92238</c:v>
                </c:pt>
              </c:numCache>
            </c:numRef>
          </c:val>
          <c:smooth val="0"/>
          <c:extLst>
            <c:ext xmlns:c16="http://schemas.microsoft.com/office/drawing/2014/chart" uri="{C3380CC4-5D6E-409C-BE32-E72D297353CC}">
              <c16:uniqueId val="{0000000A-5990-45A9-BD22-E26E4C8E222B}"/>
            </c:ext>
          </c:extLst>
        </c:ser>
        <c:dLbls>
          <c:showLegendKey val="0"/>
          <c:showVal val="0"/>
          <c:showCatName val="0"/>
          <c:showSerName val="0"/>
          <c:showPercent val="0"/>
          <c:showBubbleSize val="0"/>
        </c:dLbls>
        <c:marker val="1"/>
        <c:smooth val="0"/>
        <c:axId val="604029896"/>
        <c:axId val="604036128"/>
      </c:lineChart>
      <c:catAx>
        <c:axId val="604029896"/>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604036128"/>
        <c:crosses val="autoZero"/>
        <c:auto val="1"/>
        <c:lblAlgn val="ctr"/>
        <c:lblOffset val="100"/>
        <c:noMultiLvlLbl val="0"/>
      </c:catAx>
      <c:valAx>
        <c:axId val="604036128"/>
        <c:scaling>
          <c:orientation val="minMax"/>
          <c:min val="0"/>
        </c:scaling>
        <c:delete val="0"/>
        <c:axPos val="l"/>
        <c:numFmt formatCode="#,##0" sourceLinked="1"/>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604029896"/>
        <c:crosses val="autoZero"/>
        <c:crossBetween val="between"/>
      </c:valAx>
      <c:spPr>
        <a:noFill/>
        <a:ln>
          <a:noFill/>
        </a:ln>
        <a:effectLst/>
      </c:spPr>
    </c:plotArea>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'5 Direct care'!$C$11</c:f>
          <c:strCache>
            <c:ptCount val="1"/>
            <c:pt idx="0">
              <c:v>Percentage change from previous year for registered nurses working in direct care, Ontario</c:v>
            </c:pt>
          </c:strCache>
        </c:strRef>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'5 Direct care'!$C$11</c:f>
              <c:strCache>
                <c:ptCount val="1"/>
                <c:pt idx="0">
                  <c:v>Percentage change from previous year for registered nurses working in direct care, Ontario</c:v>
                </c:pt>
              </c:strCache>
            </c:strRef>
          </c:tx>
          <c:spPr>
            <a:ln w="28575" cap="rnd">
              <a:solidFill>
                <a:srgbClr val="365254"/>
              </a:solidFill>
              <a:round/>
            </a:ln>
            <a:effectLst/>
          </c:spPr>
          <c:marker>
            <c:symbol val="circle"/>
            <c:size val="8"/>
            <c:spPr>
              <a:solidFill>
                <a:srgbClr val="365254"/>
              </a:solidFill>
              <a:ln w="9525">
                <a:solidFill>
                  <a:schemeClr val="bg1"/>
                </a:solidFill>
              </a:ln>
              <a:effectLst/>
            </c:spPr>
          </c:marker>
          <c:dPt>
            <c:idx val="2"/>
            <c:marker>
              <c:symbol val="circle"/>
              <c:size val="8"/>
              <c:spPr>
                <a:solidFill>
                  <a:srgbClr val="365254"/>
                </a:solidFill>
                <a:ln w="9525">
                  <a:solidFill>
                    <a:schemeClr val="bg1"/>
                  </a:solidFill>
                </a:ln>
                <a:effectLst/>
              </c:spPr>
            </c:marker>
            <c:bubble3D val="0"/>
            <c:spPr>
              <a:ln w="31750" cap="rnd">
                <a:solidFill>
                  <a:srgbClr val="365254"/>
                </a:solidFill>
                <a:round/>
              </a:ln>
              <a:effectLst/>
            </c:spPr>
            <c:extLst>
              <c:ext xmlns:c16="http://schemas.microsoft.com/office/drawing/2014/chart" uri="{C3380CC4-5D6E-409C-BE32-E72D297353CC}">
                <c16:uniqueId val="{00000002-8232-42AD-A465-C924B3AF188C}"/>
              </c:ext>
            </c:extLst>
          </c:dPt>
          <c:dLbls>
            <c:numFmt formatCode="0.0%" sourceLinked="0"/>
            <c:spPr>
              <a:solidFill>
                <a:schemeClr val="bg1"/>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365254"/>
                </a:solidFill>
                <a:prstDash val="sysDot"/>
              </a:ln>
              <a:effectLst/>
            </c:spPr>
            <c:trendlineType val="linear"/>
            <c:dispRSqr val="0"/>
            <c:dispEq val="0"/>
          </c:trendline>
          <c:cat>
            <c:numRef>
              <c:f>'5 Direct care'!$A$13:$A$16</c:f>
              <c:numCache>
                <c:formatCode>General</c:formatCode>
                <c:ptCount val="4"/>
                <c:pt idx="0">
                  <c:v>2020</c:v>
                </c:pt>
                <c:pt idx="1">
                  <c:v>2021</c:v>
                </c:pt>
                <c:pt idx="2">
                  <c:v>2022</c:v>
                </c:pt>
                <c:pt idx="3">
                  <c:v>2023</c:v>
                </c:pt>
              </c:numCache>
            </c:numRef>
          </c:cat>
          <c:val>
            <c:numRef>
              <c:f>'supply,wf,dc fig values'!$C$32:$C$35</c:f>
              <c:numCache>
                <c:formatCode>0.0%</c:formatCode>
                <c:ptCount val="4"/>
                <c:pt idx="0">
                  <c:v>4.2090970807875088E-3</c:v>
                </c:pt>
                <c:pt idx="1">
                  <c:v>1.3103930052280511E-2</c:v>
                </c:pt>
                <c:pt idx="2">
                  <c:v>8.6414947450369796E-3</c:v>
                </c:pt>
                <c:pt idx="3">
                  <c:v>1.7046707537599789E-2</c:v>
                </c:pt>
              </c:numCache>
            </c:numRef>
          </c:val>
          <c:smooth val="0"/>
          <c:extLst>
            <c:ext xmlns:c16="http://schemas.microsoft.com/office/drawing/2014/chart" uri="{C3380CC4-5D6E-409C-BE32-E72D297353CC}">
              <c16:uniqueId val="{0000000A-8232-42AD-A465-C924B3AF188C}"/>
            </c:ext>
          </c:extLst>
        </c:ser>
        <c:dLbls>
          <c:showLegendKey val="0"/>
          <c:showVal val="0"/>
          <c:showCatName val="0"/>
          <c:showSerName val="0"/>
          <c:showPercent val="0"/>
          <c:showBubbleSize val="0"/>
        </c:dLbls>
        <c:marker val="1"/>
        <c:smooth val="0"/>
        <c:axId val="604029896"/>
        <c:axId val="604036128"/>
      </c:lineChart>
      <c:catAx>
        <c:axId val="604029896"/>
        <c:scaling>
          <c:orientation val="minMax"/>
        </c:scaling>
        <c:delete val="0"/>
        <c:axPos val="b"/>
        <c:numFmt formatCode="General" sourceLinked="1"/>
        <c:majorTickMark val="out"/>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604036128"/>
        <c:crosses val="autoZero"/>
        <c:auto val="1"/>
        <c:lblAlgn val="ctr"/>
        <c:lblOffset val="100"/>
        <c:noMultiLvlLbl val="0"/>
      </c:catAx>
      <c:valAx>
        <c:axId val="604036128"/>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Arial" panose="020B0604020202020204" pitchFamily="34" charset="0"/>
              </a:defRPr>
            </a:pPr>
            <a:endParaRPr lang="en-US"/>
          </a:p>
        </c:txPr>
        <c:crossAx val="604029896"/>
        <c:crosses val="autoZero"/>
        <c:crossBetween val="between"/>
      </c:valAx>
      <c:spPr>
        <a:noFill/>
        <a:ln>
          <a:noFill/>
        </a:ln>
        <a:effectLst/>
      </c:spPr>
    </c:plotArea>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'supply,wf,dc fig values'!$A$37</c:f>
          <c:strCache>
            <c:ptCount val="1"/>
            <c:pt idx="0">
              <c:v>Percentage of registered nurses supply working in direct care, Ontario and British Columbia, 2019 to 2023</c:v>
            </c:pt>
          </c:strCache>
        </c:strRef>
      </c:tx>
      <c:layout>
        <c:manualLayout>
          <c:xMode val="edge"/>
          <c:yMode val="edge"/>
          <c:x val="0.2472187711156402"/>
          <c:y val="2.9046312731967082E-2"/>
        </c:manualLayout>
      </c:layout>
      <c:overlay val="0"/>
      <c:spPr>
        <a:solidFill>
          <a:sysClr val="window" lastClr="FFFFFF"/>
        </a:solidFill>
        <a:ln>
          <a:noFill/>
        </a:ln>
        <a:effectLst/>
      </c:spPr>
      <c:txPr>
        <a:bodyPr rot="0" spcFirstLastPara="1" vertOverflow="ellipsis" vert="horz" wrap="square" anchor="ctr" anchorCtr="0"/>
        <a:lstStyle/>
        <a:p>
          <a:pPr algn="l">
            <a:defRPr sz="950" b="0"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4.4554932044263341E-2"/>
          <c:y val="0.10033989014242349"/>
          <c:w val="0.94368758728961388"/>
          <c:h val="0.67199798397212995"/>
        </c:manualLayout>
      </c:layout>
      <c:lineChart>
        <c:grouping val="standard"/>
        <c:varyColors val="0"/>
        <c:ser>
          <c:idx val="1"/>
          <c:order val="0"/>
          <c:tx>
            <c:strRef>
              <c:f>'5 Direct care'!$B$18</c:f>
              <c:strCache>
                <c:ptCount val="1"/>
                <c:pt idx="0">
                  <c:v>Percentage of registered nurses supply working in direct care, Ontario</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cat>
            <c:numRef>
              <c:f>'5 Direct care'!$A$19:$A$23</c:f>
              <c:numCache>
                <c:formatCode>General</c:formatCode>
                <c:ptCount val="5"/>
                <c:pt idx="0">
                  <c:v>2019</c:v>
                </c:pt>
                <c:pt idx="1">
                  <c:v>2020</c:v>
                </c:pt>
                <c:pt idx="2">
                  <c:v>2021</c:v>
                </c:pt>
                <c:pt idx="3">
                  <c:v>2022</c:v>
                </c:pt>
                <c:pt idx="4">
                  <c:v>2023</c:v>
                </c:pt>
              </c:numCache>
            </c:numRef>
          </c:cat>
          <c:val>
            <c:numRef>
              <c:f>'supply,wf,dc fig values'!$D$31:$D$35</c:f>
              <c:numCache>
                <c:formatCode>0.00%</c:formatCode>
                <c:ptCount val="5"/>
                <c:pt idx="0" formatCode="0.0%">
                  <c:v>0.8508139434138452</c:v>
                </c:pt>
                <c:pt idx="1">
                  <c:v>0.84545038866026523</c:v>
                </c:pt>
                <c:pt idx="2">
                  <c:v>0.84351986490923592</c:v>
                </c:pt>
                <c:pt idx="3">
                  <c:v>0.83942984079970384</c:v>
                </c:pt>
                <c:pt idx="4">
                  <c:v>0.83465749705908965</c:v>
                </c:pt>
              </c:numCache>
            </c:numRef>
          </c:val>
          <c:smooth val="0"/>
          <c:extLst>
            <c:ext xmlns:c16="http://schemas.microsoft.com/office/drawing/2014/chart" uri="{C3380CC4-5D6E-409C-BE32-E72D297353CC}">
              <c16:uniqueId val="{00000001-364A-451F-97BF-0C9C071FC972}"/>
            </c:ext>
          </c:extLst>
        </c:ser>
        <c:ser>
          <c:idx val="2"/>
          <c:order val="1"/>
          <c:tx>
            <c:strRef>
              <c:f>'5 Direct care'!$C$18</c:f>
              <c:strCache>
                <c:ptCount val="1"/>
                <c:pt idx="0">
                  <c:v>Percentage of registered nurses supply working in direct care, British Columbia</c:v>
                </c:pt>
              </c:strCache>
            </c:strRef>
          </c:tx>
          <c:spPr>
            <a:ln w="31750" cap="rnd">
              <a:solidFill>
                <a:srgbClr val="00A199"/>
              </a:solidFill>
              <a:prstDash val="dash"/>
              <a:round/>
            </a:ln>
            <a:effectLst/>
          </c:spPr>
          <c:marker>
            <c:symbol val="circle"/>
            <c:size val="8"/>
            <c:spPr>
              <a:solidFill>
                <a:schemeClr val="bg1"/>
              </a:solidFill>
              <a:ln w="9525">
                <a:solidFill>
                  <a:srgbClr val="00A199"/>
                </a:solidFill>
              </a:ln>
              <a:effectLst/>
            </c:spPr>
          </c:marker>
          <c:cat>
            <c:numRef>
              <c:f>'5 Direct care'!$A$19:$A$23</c:f>
              <c:numCache>
                <c:formatCode>General</c:formatCode>
                <c:ptCount val="5"/>
                <c:pt idx="0">
                  <c:v>2019</c:v>
                </c:pt>
                <c:pt idx="1">
                  <c:v>2020</c:v>
                </c:pt>
                <c:pt idx="2">
                  <c:v>2021</c:v>
                </c:pt>
                <c:pt idx="3">
                  <c:v>2022</c:v>
                </c:pt>
                <c:pt idx="4">
                  <c:v>2023</c:v>
                </c:pt>
              </c:numCache>
            </c:numRef>
          </c:cat>
          <c:val>
            <c:numRef>
              <c:f>'supply,wf,dc fig values'!$E$31:$E$35</c:f>
              <c:numCache>
                <c:formatCode>0.0%</c:formatCode>
                <c:ptCount val="5"/>
                <c:pt idx="0">
                  <c:v>0.82476801345916251</c:v>
                </c:pt>
                <c:pt idx="1">
                  <c:v>0.84862208270076933</c:v>
                </c:pt>
                <c:pt idx="2">
                  <c:v>0.86518107230498476</c:v>
                </c:pt>
                <c:pt idx="3">
                  <c:v>0.8655205301900174</c:v>
                </c:pt>
                <c:pt idx="4">
                  <c:v>0.85582316854844487</c:v>
                </c:pt>
              </c:numCache>
            </c:numRef>
          </c:val>
          <c:smooth val="0"/>
          <c:extLst>
            <c:ext xmlns:c16="http://schemas.microsoft.com/office/drawing/2014/chart" uri="{C3380CC4-5D6E-409C-BE32-E72D297353CC}">
              <c16:uniqueId val="{00000002-364A-451F-97BF-0C9C071FC972}"/>
            </c:ext>
          </c:extLst>
        </c:ser>
        <c:dLbls>
          <c:showLegendKey val="0"/>
          <c:showVal val="0"/>
          <c:showCatName val="0"/>
          <c:showSerName val="0"/>
          <c:showPercent val="0"/>
          <c:showBubbleSize val="0"/>
        </c:dLbls>
        <c:marker val="1"/>
        <c:smooth val="0"/>
        <c:axId val="1598865055"/>
        <c:axId val="1598862975"/>
      </c:lineChart>
      <c:catAx>
        <c:axId val="1598865055"/>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598862975"/>
        <c:crosses val="autoZero"/>
        <c:auto val="1"/>
        <c:lblAlgn val="ctr"/>
        <c:lblOffset val="100"/>
        <c:noMultiLvlLbl val="0"/>
      </c:catAx>
      <c:valAx>
        <c:axId val="1598862975"/>
        <c:scaling>
          <c:orientation val="minMax"/>
        </c:scaling>
        <c:delete val="0"/>
        <c:axPos val="l"/>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598865055"/>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Entry>
      <c:legendEntry>
        <c:idx val="1"/>
        <c:txPr>
          <a:bodyPr rot="0" spcFirstLastPara="1" vertOverflow="ellipsis" vert="horz" wrap="square" anchor="ctr" anchorCtr="1"/>
          <a:lstStyle/>
          <a:p>
            <a:pPr>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Entry>
      <c:layout>
        <c:manualLayout>
          <c:xMode val="edge"/>
          <c:yMode val="edge"/>
          <c:x val="4.5622179426673872E-3"/>
          <c:y val="0.8624243183642144"/>
          <c:w val="0.98758546994209162"/>
          <c:h val="0.12697695892062902"/>
        </c:manualLayout>
      </c:layout>
      <c:overlay val="0"/>
      <c:spPr>
        <a:noFill/>
        <a:ln>
          <a:noFill/>
        </a:ln>
        <a:effectLst/>
      </c:spPr>
      <c:txPr>
        <a:bodyPr rot="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'supply,wf,dc fig values'!$A$42</c:f>
          <c:strCache>
            <c:ptCount val="1"/>
            <c:pt idx="0">
              <c:v>Ontario nurse practitioners/registered nurses* graduates (2019 to 2023) and their province/territory of registration in 2023</c:v>
            </c:pt>
          </c:strCache>
        </c:strRef>
      </c:tx>
      <c:overlay val="0"/>
      <c:spPr>
        <a:noFill/>
        <a:ln>
          <a:noFill/>
        </a:ln>
        <a:effectLst/>
      </c:spPr>
      <c:txPr>
        <a:bodyPr rot="0" spcFirstLastPara="1" vertOverflow="ellipsis" vert="horz" wrap="square" anchor="ctr" anchorCtr="1"/>
        <a:lstStyle/>
        <a:p>
          <a:pPr>
            <a:defRPr sz="950" b="0"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28490767059964395"/>
          <c:y val="0.19210788029867959"/>
          <c:w val="0.43018482904964322"/>
          <c:h val="0.67425159990724637"/>
        </c:manualLayout>
      </c:layout>
      <c:pieChart>
        <c:varyColors val="1"/>
        <c:ser>
          <c:idx val="0"/>
          <c:order val="0"/>
          <c:tx>
            <c:strRef>
              <c:f>'6 New graduate migrations'!$D$10</c:f>
              <c:strCache>
                <c:ptCount val="1"/>
                <c:pt idx="0">
                  <c:v>Percentage of total graduates from Ontario</c:v>
                </c:pt>
              </c:strCache>
            </c:strRef>
          </c:tx>
          <c:spPr>
            <a:ln w="6350">
              <a:solidFill>
                <a:schemeClr val="tx1"/>
              </a:solidFill>
            </a:ln>
          </c:spPr>
          <c:dPt>
            <c:idx val="0"/>
            <c:bubble3D val="0"/>
            <c:spPr>
              <a:solidFill>
                <a:srgbClr val="39BEB7"/>
              </a:solidFill>
              <a:ln w="6350">
                <a:solidFill>
                  <a:schemeClr val="tx1"/>
                </a:solidFill>
              </a:ln>
              <a:effectLst/>
            </c:spPr>
            <c:extLst>
              <c:ext xmlns:c16="http://schemas.microsoft.com/office/drawing/2014/chart" uri="{C3380CC4-5D6E-409C-BE32-E72D297353CC}">
                <c16:uniqueId val="{00000001-0E03-4E87-A69F-9E1F33588CE0}"/>
              </c:ext>
            </c:extLst>
          </c:dPt>
          <c:dPt>
            <c:idx val="1"/>
            <c:bubble3D val="0"/>
            <c:spPr>
              <a:pattFill prst="pct80">
                <a:fgClr>
                  <a:srgbClr val="365254"/>
                </a:fgClr>
                <a:bgClr>
                  <a:schemeClr val="bg1"/>
                </a:bgClr>
              </a:pattFill>
              <a:ln w="6350">
                <a:solidFill>
                  <a:schemeClr val="tx1"/>
                </a:solidFill>
              </a:ln>
              <a:effectLst/>
            </c:spPr>
            <c:extLst>
              <c:ext xmlns:c16="http://schemas.microsoft.com/office/drawing/2014/chart" uri="{C3380CC4-5D6E-409C-BE32-E72D297353CC}">
                <c16:uniqueId val="{00000003-0E03-4E87-A69F-9E1F33588CE0}"/>
              </c:ext>
            </c:extLst>
          </c:dPt>
          <c:dPt>
            <c:idx val="2"/>
            <c:bubble3D val="0"/>
            <c:spPr>
              <a:solidFill>
                <a:srgbClr val="E2F2EE"/>
              </a:solidFill>
              <a:ln w="6350">
                <a:solidFill>
                  <a:schemeClr val="tx1"/>
                </a:solidFill>
              </a:ln>
              <a:effectLst/>
            </c:spPr>
            <c:extLst>
              <c:ext xmlns:c16="http://schemas.microsoft.com/office/drawing/2014/chart" uri="{C3380CC4-5D6E-409C-BE32-E72D297353CC}">
                <c16:uniqueId val="{00000005-0E03-4E87-A69F-9E1F33588CE0}"/>
              </c:ext>
            </c:extLst>
          </c:dPt>
          <c:dPt>
            <c:idx val="3"/>
            <c:bubble3D val="0"/>
            <c:spPr>
              <a:pattFill prst="wdUpDiag">
                <a:fgClr>
                  <a:schemeClr val="bg1"/>
                </a:fgClr>
                <a:bgClr>
                  <a:srgbClr val="00A199"/>
                </a:bgClr>
              </a:pattFill>
              <a:ln w="6350">
                <a:solidFill>
                  <a:schemeClr val="tx1"/>
                </a:solidFill>
              </a:ln>
              <a:effectLst/>
            </c:spPr>
            <c:extLst>
              <c:ext xmlns:c16="http://schemas.microsoft.com/office/drawing/2014/chart" uri="{C3380CC4-5D6E-409C-BE32-E72D297353CC}">
                <c16:uniqueId val="{00000007-0E03-4E87-A69F-9E1F33588CE0}"/>
              </c:ext>
            </c:extLst>
          </c:dPt>
          <c:dPt>
            <c:idx val="4"/>
            <c:bubble3D val="0"/>
            <c:spPr>
              <a:pattFill prst="zigZag">
                <a:fgClr>
                  <a:srgbClr val="365254"/>
                </a:fgClr>
                <a:bgClr>
                  <a:schemeClr val="bg1"/>
                </a:bgClr>
              </a:pattFill>
              <a:ln w="6350">
                <a:solidFill>
                  <a:schemeClr val="tx1"/>
                </a:solidFill>
              </a:ln>
              <a:effectLst/>
            </c:spPr>
            <c:extLst>
              <c:ext xmlns:c16="http://schemas.microsoft.com/office/drawing/2014/chart" uri="{C3380CC4-5D6E-409C-BE32-E72D297353CC}">
                <c16:uniqueId val="{00000009-0E03-4E87-A69F-9E1F33588CE0}"/>
              </c:ext>
            </c:extLst>
          </c:dPt>
          <c:dLbls>
            <c:dLbl>
              <c:idx val="0"/>
              <c:layout>
                <c:manualLayout>
                  <c:x val="3.8300006666391544E-2"/>
                  <c:y val="-3.3888707882274538E-3"/>
                </c:manualLayout>
              </c:layout>
              <c:tx>
                <c:rich>
                  <a:bodyPr/>
                  <a:lstStyle/>
                  <a:p>
                    <a:fld id="{C03609FF-550F-4275-A338-BD69E036416F}" type="CELLRANGE">
                      <a:rPr lang="en-US"/>
                      <a:pPr/>
                      <a:t>[CELLRANGE]</a:t>
                    </a:fld>
                    <a:endParaRPr lang="en-CA"/>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E03-4E87-A69F-9E1F33588CE0}"/>
                </c:ext>
              </c:extLst>
            </c:dLbl>
            <c:dLbl>
              <c:idx val="1"/>
              <c:layout>
                <c:manualLayout>
                  <c:x val="-0.1108684403500808"/>
                  <c:y val="2.3722095517591309E-2"/>
                </c:manualLayout>
              </c:layout>
              <c:tx>
                <c:rich>
                  <a:bodyPr/>
                  <a:lstStyle/>
                  <a:p>
                    <a:fld id="{FC7596FA-9B9F-4801-B1EE-213865ABBF47}" type="CELLRANGE">
                      <a:rPr lang="en-US"/>
                      <a:pPr/>
                      <a:t>[CELLRANGE]</a:t>
                    </a:fld>
                    <a:endParaRPr lang="en-CA"/>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E03-4E87-A69F-9E1F33588CE0}"/>
                </c:ext>
              </c:extLst>
            </c:dLbl>
            <c:dLbl>
              <c:idx val="2"/>
              <c:layout>
                <c:manualLayout>
                  <c:x val="-7.2568433683689315E-2"/>
                  <c:y val="-1.3555483152909319E-2"/>
                </c:manualLayout>
              </c:layout>
              <c:tx>
                <c:rich>
                  <a:bodyPr/>
                  <a:lstStyle/>
                  <a:p>
                    <a:fld id="{C3F27DFA-5C0B-4005-A9EC-4E1723CA4F05}" type="CELLRANGE">
                      <a:rPr lang="en-US"/>
                      <a:pPr/>
                      <a:t>[CELLRANGE]</a:t>
                    </a:fld>
                    <a:endParaRPr lang="en-CA"/>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E03-4E87-A69F-9E1F33588CE0}"/>
                </c:ext>
              </c:extLst>
            </c:dLbl>
            <c:dLbl>
              <c:idx val="3"/>
              <c:layout>
                <c:manualLayout>
                  <c:x val="-6.0473694736408439E-3"/>
                  <c:y val="-1.3555483152909319E-2"/>
                </c:manualLayout>
              </c:layout>
              <c:tx>
                <c:rich>
                  <a:bodyPr/>
                  <a:lstStyle/>
                  <a:p>
                    <a:fld id="{D0FF1B7C-A12E-4ADF-B9D5-26B87A9353D6}" type="CELLRANGE">
                      <a:rPr lang="en-US"/>
                      <a:pPr/>
                      <a:t>[CELLRANGE]</a:t>
                    </a:fld>
                    <a:endParaRPr lang="en-CA"/>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E03-4E87-A69F-9E1F33588CE0}"/>
                </c:ext>
              </c:extLst>
            </c:dLbl>
            <c:dLbl>
              <c:idx val="4"/>
              <c:layout>
                <c:manualLayout>
                  <c:x val="4.8378955789126092E-2"/>
                  <c:y val="0"/>
                </c:manualLayout>
              </c:layout>
              <c:tx>
                <c:rich>
                  <a:bodyPr/>
                  <a:lstStyle/>
                  <a:p>
                    <a:fld id="{48E209FF-9E6F-480F-85A5-E9CC40D63FD7}" type="CELLRANGE">
                      <a:rPr lang="en-US"/>
                      <a:pPr/>
                      <a:t>[CELLRANGE]</a:t>
                    </a:fld>
                    <a:endParaRPr lang="en-CA"/>
                  </a:p>
                </c:rich>
              </c:tx>
              <c:dLblPos val="bestFi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E03-4E87-A69F-9E1F33588CE0}"/>
                </c:ext>
              </c:extLst>
            </c:dLbl>
            <c:numFmt formatCode="0.0%" sourceLinked="0"/>
            <c:spPr>
              <a:solidFill>
                <a:sysClr val="window" lastClr="FFFFFF"/>
              </a:solidFill>
              <a:ln w="6350">
                <a:solidFill>
                  <a:sysClr val="windowText" lastClr="000000"/>
                </a:solidFill>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chemeClr val="tx1"/>
                    </a:solidFill>
                    <a:latin typeface="Arial Narrow" panose="020B0606020202030204" pitchFamily="34" charset="0"/>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s>
          <c:cat>
            <c:strRef>
              <c:f>('6 New graduate migrations'!$B$11:$B$14,'6 New graduate migrations'!$B$24)</c:f>
              <c:strCache>
                <c:ptCount val="5"/>
                <c:pt idx="0">
                  <c:v>Ontario</c:v>
                </c:pt>
                <c:pt idx="1">
                  <c:v>British Columbia</c:v>
                </c:pt>
                <c:pt idx="2">
                  <c:v>Alberta</c:v>
                </c:pt>
                <c:pt idx="3">
                  <c:v>Nova Scotia</c:v>
                </c:pt>
                <c:pt idx="4">
                  <c:v>Other provinces and territories^</c:v>
                </c:pt>
              </c:strCache>
            </c:strRef>
          </c:cat>
          <c:val>
            <c:numRef>
              <c:f>('6 New graduate migrations'!$D$11:$D$14,'6 New graduate migrations'!$D$24)</c:f>
              <c:numCache>
                <c:formatCode>0.0%</c:formatCode>
                <c:ptCount val="5"/>
                <c:pt idx="0">
                  <c:v>0.95128560245679528</c:v>
                </c:pt>
                <c:pt idx="1">
                  <c:v>2.2219545974589031E-2</c:v>
                </c:pt>
                <c:pt idx="2">
                  <c:v>7.346299753116156E-3</c:v>
                </c:pt>
                <c:pt idx="3">
                  <c:v>5.6000481724573972E-3</c:v>
                </c:pt>
                <c:pt idx="4">
                  <c:v>1.354850364304209E-2</c:v>
                </c:pt>
              </c:numCache>
            </c:numRef>
          </c:val>
          <c:extLst>
            <c:ext xmlns:c15="http://schemas.microsoft.com/office/drawing/2012/chart" uri="{02D57815-91ED-43cb-92C2-25804820EDAC}">
              <c15:datalabelsRange>
                <c15:f>('6 New graduate migrations'!$D$11:$D$14,'6 New graduate migrations'!$D$24)</c15:f>
                <c15:dlblRangeCache>
                  <c:ptCount val="5"/>
                  <c:pt idx="0">
                    <c:v>95.1%</c:v>
                  </c:pt>
                  <c:pt idx="1">
                    <c:v>2.2%</c:v>
                  </c:pt>
                  <c:pt idx="2">
                    <c:v>0.7%</c:v>
                  </c:pt>
                  <c:pt idx="3">
                    <c:v>0.6%</c:v>
                  </c:pt>
                  <c:pt idx="4">
                    <c:v>1.4%</c:v>
                  </c:pt>
                </c15:dlblRangeCache>
              </c15:datalabelsRange>
            </c:ext>
            <c:ext xmlns:c16="http://schemas.microsoft.com/office/drawing/2014/chart" uri="{C3380CC4-5D6E-409C-BE32-E72D297353CC}">
              <c16:uniqueId val="{0000000A-0E03-4E87-A69F-9E1F33588CE0}"/>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1.9763152631796149E-2"/>
          <c:y val="0.90234928797690017"/>
          <c:w val="0.9564421150873138"/>
          <c:h val="7.7317487293735845E-2"/>
        </c:manualLayout>
      </c:layout>
      <c:overlay val="0"/>
      <c:spPr>
        <a:noFill/>
        <a:ln>
          <a:noFill/>
        </a:ln>
        <a:effectLst/>
      </c:spPr>
      <c:txPr>
        <a:bodyPr rot="0" spcFirstLastPara="1" vertOverflow="ellipsis" vert="horz" wrap="square" anchor="ctr" anchorCtr="1"/>
        <a:lstStyle/>
        <a:p>
          <a:pPr rtl="0">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StaffingViz!$O$10</c:f>
          <c:strCache>
            <c:ptCount val="1"/>
            <c:pt idx="0">
              <c:v>Overtime hours as a percentage of worked hours, by hospital service area, Ontario, 2019–2020 to 2023–2024</c:v>
            </c:pt>
          </c:strCache>
        </c:strRef>
      </c:tx>
      <c:layout>
        <c:manualLayout>
          <c:xMode val="edge"/>
          <c:yMode val="edge"/>
          <c:x val="0.128699026130526"/>
          <c:y val="2.8707396576982583E-2"/>
        </c:manualLayout>
      </c:layout>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8.6284954043891984E-2"/>
          <c:y val="0.15125526301399825"/>
          <c:w val="0.8852739810825534"/>
          <c:h val="0.54013629155730536"/>
        </c:manualLayout>
      </c:layout>
      <c:lineChart>
        <c:grouping val="standard"/>
        <c:varyColors val="0"/>
        <c:ser>
          <c:idx val="0"/>
          <c:order val="0"/>
          <c:tx>
            <c:strRef>
              <c:f>'7 Hospital Staffing indicators'!$B$11</c:f>
              <c:strCache>
                <c:ptCount val="1"/>
                <c:pt idx="0">
                  <c:v>Administrative and support services</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cat>
            <c:strRef>
              <c:f>'7 Hospital Staffing indicators'!$A$12:$A$16</c:f>
              <c:strCache>
                <c:ptCount val="5"/>
                <c:pt idx="0">
                  <c:v>2019–2020</c:v>
                </c:pt>
                <c:pt idx="1">
                  <c:v>2020–2021</c:v>
                </c:pt>
                <c:pt idx="2">
                  <c:v>2021–2022</c:v>
                </c:pt>
                <c:pt idx="3">
                  <c:v>2022–2023</c:v>
                </c:pt>
                <c:pt idx="4">
                  <c:v>2023–2024</c:v>
                </c:pt>
              </c:strCache>
            </c:strRef>
          </c:cat>
          <c:val>
            <c:numRef>
              <c:f>StaffingViz!$O$12:$O$16</c:f>
              <c:numCache>
                <c:formatCode>0.0%</c:formatCode>
                <c:ptCount val="5"/>
                <c:pt idx="0">
                  <c:v>1.26094716E-2</c:v>
                </c:pt>
                <c:pt idx="1">
                  <c:v>1.5413627100000001E-2</c:v>
                </c:pt>
                <c:pt idx="2">
                  <c:v>2.03377E-2</c:v>
                </c:pt>
                <c:pt idx="3">
                  <c:v>2.4522211299999999E-2</c:v>
                </c:pt>
                <c:pt idx="4">
                  <c:v>1.7987208000000001E-2</c:v>
                </c:pt>
              </c:numCache>
            </c:numRef>
          </c:val>
          <c:smooth val="0"/>
          <c:extLst>
            <c:ext xmlns:c16="http://schemas.microsoft.com/office/drawing/2014/chart" uri="{C3380CC4-5D6E-409C-BE32-E72D297353CC}">
              <c16:uniqueId val="{00000000-7AAE-42B8-BBC8-3E289348AA02}"/>
            </c:ext>
          </c:extLst>
        </c:ser>
        <c:ser>
          <c:idx val="2"/>
          <c:order val="1"/>
          <c:tx>
            <c:v>Ambulatory care services</c:v>
          </c:tx>
          <c:spPr>
            <a:ln w="31750" cap="rnd">
              <a:solidFill>
                <a:srgbClr val="00A199"/>
              </a:solidFill>
              <a:prstDash val="dash"/>
              <a:round/>
            </a:ln>
            <a:effectLst/>
          </c:spPr>
          <c:marker>
            <c:symbol val="circle"/>
            <c:size val="7"/>
            <c:spPr>
              <a:solidFill>
                <a:schemeClr val="bg1"/>
              </a:solidFill>
              <a:ln w="9525">
                <a:solidFill>
                  <a:srgbClr val="00A199"/>
                </a:solidFill>
              </a:ln>
              <a:effectLst/>
            </c:spPr>
          </c:marker>
          <c:cat>
            <c:strRef>
              <c:f>'7 Hospital Staffing indicators'!$A$12:$A$16</c:f>
              <c:strCache>
                <c:ptCount val="5"/>
                <c:pt idx="0">
                  <c:v>2019–2020</c:v>
                </c:pt>
                <c:pt idx="1">
                  <c:v>2020–2021</c:v>
                </c:pt>
                <c:pt idx="2">
                  <c:v>2021–2022</c:v>
                </c:pt>
                <c:pt idx="3">
                  <c:v>2022–2023</c:v>
                </c:pt>
                <c:pt idx="4">
                  <c:v>2023–2024</c:v>
                </c:pt>
              </c:strCache>
            </c:strRef>
          </c:cat>
          <c:val>
            <c:numRef>
              <c:f>StaffingViz!$Q$12:$Q$16</c:f>
              <c:numCache>
                <c:formatCode>0.0%</c:formatCode>
                <c:ptCount val="5"/>
                <c:pt idx="0">
                  <c:v>3.01709135E-2</c:v>
                </c:pt>
                <c:pt idx="1">
                  <c:v>3.2051632699999999E-2</c:v>
                </c:pt>
                <c:pt idx="2">
                  <c:v>4.43927733E-2</c:v>
                </c:pt>
                <c:pt idx="3">
                  <c:v>5.45762739E-2</c:v>
                </c:pt>
                <c:pt idx="4">
                  <c:v>4.6662371500000001E-2</c:v>
                </c:pt>
              </c:numCache>
            </c:numRef>
          </c:val>
          <c:smooth val="0"/>
          <c:extLst>
            <c:ext xmlns:c16="http://schemas.microsoft.com/office/drawing/2014/chart" uri="{C3380CC4-5D6E-409C-BE32-E72D297353CC}">
              <c16:uniqueId val="{00000002-7AAE-42B8-BBC8-3E289348AA02}"/>
            </c:ext>
          </c:extLst>
        </c:ser>
        <c:ser>
          <c:idx val="4"/>
          <c:order val="2"/>
          <c:tx>
            <c:v>Community health services</c:v>
          </c:tx>
          <c:spPr>
            <a:ln w="31750" cap="rnd">
              <a:solidFill>
                <a:srgbClr val="852062"/>
              </a:solidFill>
              <a:prstDash val="sysDot"/>
              <a:round/>
            </a:ln>
            <a:effectLst/>
          </c:spPr>
          <c:marker>
            <c:symbol val="circle"/>
            <c:size val="8"/>
            <c:spPr>
              <a:solidFill>
                <a:srgbClr val="852062"/>
              </a:solidFill>
              <a:ln w="9525">
                <a:solidFill>
                  <a:schemeClr val="bg1"/>
                </a:solidFill>
              </a:ln>
              <a:effectLst/>
            </c:spPr>
          </c:marker>
          <c:cat>
            <c:strRef>
              <c:f>'7 Hospital Staffing indicators'!$A$12:$A$16</c:f>
              <c:strCache>
                <c:ptCount val="5"/>
                <c:pt idx="0">
                  <c:v>2019–2020</c:v>
                </c:pt>
                <c:pt idx="1">
                  <c:v>2020–2021</c:v>
                </c:pt>
                <c:pt idx="2">
                  <c:v>2021–2022</c:v>
                </c:pt>
                <c:pt idx="3">
                  <c:v>2022–2023</c:v>
                </c:pt>
                <c:pt idx="4">
                  <c:v>2023–2024</c:v>
                </c:pt>
              </c:strCache>
            </c:strRef>
          </c:cat>
          <c:val>
            <c:numRef>
              <c:f>StaffingViz!$S$12:$S$16</c:f>
              <c:numCache>
                <c:formatCode>0.0%</c:formatCode>
                <c:ptCount val="5"/>
                <c:pt idx="0">
                  <c:v>6.453154E-3</c:v>
                </c:pt>
                <c:pt idx="1">
                  <c:v>2.1889509099999999E-2</c:v>
                </c:pt>
                <c:pt idx="2">
                  <c:v>2.1437995200000001E-2</c:v>
                </c:pt>
                <c:pt idx="3">
                  <c:v>1.4346087800000001E-2</c:v>
                </c:pt>
                <c:pt idx="4">
                  <c:v>7.3847640000000003E-3</c:v>
                </c:pt>
              </c:numCache>
            </c:numRef>
          </c:val>
          <c:smooth val="0"/>
          <c:extLst>
            <c:ext xmlns:c16="http://schemas.microsoft.com/office/drawing/2014/chart" uri="{C3380CC4-5D6E-409C-BE32-E72D297353CC}">
              <c16:uniqueId val="{00000004-7AAE-42B8-BBC8-3E289348AA02}"/>
            </c:ext>
          </c:extLst>
        </c:ser>
        <c:ser>
          <c:idx val="3"/>
          <c:order val="3"/>
          <c:tx>
            <c:v>Diagnostic and therapeutic services</c:v>
          </c:tx>
          <c:spPr>
            <a:ln w="31750" cap="rnd">
              <a:solidFill>
                <a:srgbClr val="177784"/>
              </a:solidFill>
              <a:prstDash val="dashDot"/>
              <a:round/>
            </a:ln>
            <a:effectLst/>
          </c:spPr>
          <c:marker>
            <c:symbol val="triangle"/>
            <c:size val="8"/>
            <c:spPr>
              <a:solidFill>
                <a:srgbClr val="177784"/>
              </a:solidFill>
              <a:ln w="9525">
                <a:solidFill>
                  <a:schemeClr val="bg1"/>
                </a:solidFill>
              </a:ln>
              <a:effectLst/>
            </c:spPr>
          </c:marker>
          <c:cat>
            <c:strRef>
              <c:f>'7 Hospital Staffing indicators'!$A$12:$A$16</c:f>
              <c:strCache>
                <c:ptCount val="5"/>
                <c:pt idx="0">
                  <c:v>2019–2020</c:v>
                </c:pt>
                <c:pt idx="1">
                  <c:v>2020–2021</c:v>
                </c:pt>
                <c:pt idx="2">
                  <c:v>2021–2022</c:v>
                </c:pt>
                <c:pt idx="3">
                  <c:v>2022–2023</c:v>
                </c:pt>
                <c:pt idx="4">
                  <c:v>2023–2024</c:v>
                </c:pt>
              </c:strCache>
            </c:strRef>
          </c:cat>
          <c:val>
            <c:numRef>
              <c:f>StaffingViz!$R$12:$R$16</c:f>
              <c:numCache>
                <c:formatCode>0.0%</c:formatCode>
                <c:ptCount val="5"/>
                <c:pt idx="0">
                  <c:v>1.32229472E-2</c:v>
                </c:pt>
                <c:pt idx="1">
                  <c:v>1.8854564800000001E-2</c:v>
                </c:pt>
                <c:pt idx="2">
                  <c:v>2.05662598E-2</c:v>
                </c:pt>
                <c:pt idx="3">
                  <c:v>2.52763719E-2</c:v>
                </c:pt>
                <c:pt idx="4">
                  <c:v>2.2089539200000001E-2</c:v>
                </c:pt>
              </c:numCache>
            </c:numRef>
          </c:val>
          <c:smooth val="0"/>
          <c:extLst>
            <c:ext xmlns:c16="http://schemas.microsoft.com/office/drawing/2014/chart" uri="{C3380CC4-5D6E-409C-BE32-E72D297353CC}">
              <c16:uniqueId val="{00000003-7AAE-42B8-BBC8-3E289348AA02}"/>
            </c:ext>
          </c:extLst>
        </c:ser>
        <c:ser>
          <c:idx val="1"/>
          <c:order val="4"/>
          <c:tx>
            <c:v>Nursing inpatient services</c:v>
          </c:tx>
          <c:spPr>
            <a:ln w="31750" cap="rnd">
              <a:solidFill>
                <a:srgbClr val="5A5A5A"/>
              </a:solidFill>
              <a:round/>
            </a:ln>
            <a:effectLst/>
          </c:spPr>
          <c:marker>
            <c:symbol val="square"/>
            <c:size val="7"/>
            <c:spPr>
              <a:solidFill>
                <a:schemeClr val="bg1"/>
              </a:solidFill>
              <a:ln w="9525">
                <a:solidFill>
                  <a:srgbClr val="5A5A5A"/>
                </a:solidFill>
              </a:ln>
              <a:effectLst/>
            </c:spPr>
          </c:marker>
          <c:cat>
            <c:strRef>
              <c:f>'7 Hospital Staffing indicators'!$A$12:$A$16</c:f>
              <c:strCache>
                <c:ptCount val="5"/>
                <c:pt idx="0">
                  <c:v>2019–2020</c:v>
                </c:pt>
                <c:pt idx="1">
                  <c:v>2020–2021</c:v>
                </c:pt>
                <c:pt idx="2">
                  <c:v>2021–2022</c:v>
                </c:pt>
                <c:pt idx="3">
                  <c:v>2022–2023</c:v>
                </c:pt>
                <c:pt idx="4">
                  <c:v>2023–2024</c:v>
                </c:pt>
              </c:strCache>
            </c:strRef>
          </c:cat>
          <c:val>
            <c:numRef>
              <c:f>StaffingViz!$P$12:$P$16</c:f>
              <c:numCache>
                <c:formatCode>0.0%</c:formatCode>
                <c:ptCount val="5"/>
                <c:pt idx="0">
                  <c:v>3.3519327100000003E-2</c:v>
                </c:pt>
                <c:pt idx="1">
                  <c:v>3.9444669500000001E-2</c:v>
                </c:pt>
                <c:pt idx="2">
                  <c:v>5.6544668999999999E-2</c:v>
                </c:pt>
                <c:pt idx="3">
                  <c:v>7.3652698599999997E-2</c:v>
                </c:pt>
                <c:pt idx="4">
                  <c:v>6.5439641000000007E-2</c:v>
                </c:pt>
              </c:numCache>
            </c:numRef>
          </c:val>
          <c:smooth val="0"/>
          <c:extLst>
            <c:ext xmlns:c16="http://schemas.microsoft.com/office/drawing/2014/chart" uri="{C3380CC4-5D6E-409C-BE32-E72D297353CC}">
              <c16:uniqueId val="{00000001-7AAE-42B8-BBC8-3E289348AA02}"/>
            </c:ext>
          </c:extLst>
        </c:ser>
        <c:ser>
          <c:idx val="5"/>
          <c:order val="5"/>
          <c:tx>
            <c:v>Research, education, and other services</c:v>
          </c:tx>
          <c:spPr>
            <a:ln w="31750" cap="rnd">
              <a:solidFill>
                <a:srgbClr val="A24E7E"/>
              </a:solidFill>
              <a:round/>
            </a:ln>
            <a:effectLst/>
          </c:spPr>
          <c:marker>
            <c:symbol val="star"/>
            <c:size val="8"/>
            <c:spPr>
              <a:noFill/>
              <a:ln w="9525">
                <a:solidFill>
                  <a:srgbClr val="A24E7E"/>
                </a:solidFill>
              </a:ln>
              <a:effectLst/>
            </c:spPr>
          </c:marker>
          <c:cat>
            <c:strRef>
              <c:f>'7 Hospital Staffing indicators'!$A$12:$A$16</c:f>
              <c:strCache>
                <c:ptCount val="5"/>
                <c:pt idx="0">
                  <c:v>2019–2020</c:v>
                </c:pt>
                <c:pt idx="1">
                  <c:v>2020–2021</c:v>
                </c:pt>
                <c:pt idx="2">
                  <c:v>2021–2022</c:v>
                </c:pt>
                <c:pt idx="3">
                  <c:v>2022–2023</c:v>
                </c:pt>
                <c:pt idx="4">
                  <c:v>2023–2024</c:v>
                </c:pt>
              </c:strCache>
            </c:strRef>
          </c:cat>
          <c:val>
            <c:numRef>
              <c:f>StaffingViz!$T$12:$T$16</c:f>
              <c:numCache>
                <c:formatCode>0.0%</c:formatCode>
                <c:ptCount val="5"/>
                <c:pt idx="0">
                  <c:v>5.5940466999999999E-3</c:v>
                </c:pt>
                <c:pt idx="1">
                  <c:v>3.7313679000000001E-3</c:v>
                </c:pt>
                <c:pt idx="2">
                  <c:v>6.1034521999999997E-3</c:v>
                </c:pt>
                <c:pt idx="3">
                  <c:v>6.4026800999999996E-3</c:v>
                </c:pt>
                <c:pt idx="4">
                  <c:v>5.2627947999999997E-3</c:v>
                </c:pt>
              </c:numCache>
            </c:numRef>
          </c:val>
          <c:smooth val="0"/>
          <c:extLst>
            <c:ext xmlns:c16="http://schemas.microsoft.com/office/drawing/2014/chart" uri="{C3380CC4-5D6E-409C-BE32-E72D297353CC}">
              <c16:uniqueId val="{00000005-7AAE-42B8-BBC8-3E289348AA02}"/>
            </c:ext>
          </c:extLst>
        </c:ser>
        <c:dLbls>
          <c:showLegendKey val="0"/>
          <c:showVal val="0"/>
          <c:showCatName val="0"/>
          <c:showSerName val="0"/>
          <c:showPercent val="0"/>
          <c:showBubbleSize val="0"/>
        </c:dLbls>
        <c:marker val="1"/>
        <c:smooth val="0"/>
        <c:axId val="1387254031"/>
        <c:axId val="1387259023"/>
      </c:lineChart>
      <c:catAx>
        <c:axId val="1387254031"/>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1387259023"/>
        <c:crosses val="autoZero"/>
        <c:auto val="1"/>
        <c:lblAlgn val="ctr"/>
        <c:lblOffset val="100"/>
        <c:noMultiLvlLbl val="0"/>
      </c:catAx>
      <c:valAx>
        <c:axId val="1387259023"/>
        <c:scaling>
          <c:orientation val="minMax"/>
        </c:scaling>
        <c:delete val="0"/>
        <c:axPos val="l"/>
        <c:numFmt formatCode="0%" sourceLinked="0"/>
        <c:majorTickMark val="out"/>
        <c:minorTickMark val="none"/>
        <c:tickLblPos val="nextTo"/>
        <c:spPr>
          <a:noFill/>
          <a:ln w="6350">
            <a:solidFill>
              <a:sysClr val="windowText" lastClr="000000"/>
            </a:solidFill>
          </a:ln>
          <a:effectLst/>
        </c:spPr>
        <c:txPr>
          <a:bodyPr rot="-60000000" spcFirstLastPara="1" vertOverflow="ellipsis" vert="horz" wrap="square" anchor="ctr" anchorCtr="1"/>
          <a:lstStyle/>
          <a:p>
            <a:pPr>
              <a:defRPr sz="950" b="0" i="0" u="none" strike="noStrike" kern="1200" baseline="0">
                <a:solidFill>
                  <a:schemeClr val="tx1"/>
                </a:solidFill>
                <a:latin typeface="Arial Narrow" panose="020B0606020202030204" pitchFamily="34" charset="0"/>
                <a:ea typeface="+mn-ea"/>
                <a:cs typeface="+mn-cs"/>
              </a:defRPr>
            </a:pPr>
            <a:endParaRPr lang="en-US"/>
          </a:p>
        </c:txPr>
        <c:crossAx val="1387254031"/>
        <c:crosses val="autoZero"/>
        <c:crossBetween val="between"/>
        <c:majorUnit val="2.0000000000000004E-2"/>
        <c:minorUnit val="1.0000000000000002E-2"/>
      </c:valAx>
      <c:spPr>
        <a:noFill/>
        <a:ln>
          <a:noFill/>
        </a:ln>
        <a:effectLst/>
      </c:spPr>
    </c:plotArea>
    <c:legend>
      <c:legendPos val="b"/>
      <c:layout>
        <c:manualLayout>
          <c:xMode val="edge"/>
          <c:yMode val="edge"/>
          <c:x val="1.4316722133098295E-2"/>
          <c:y val="0.78291566994166872"/>
          <c:w val="0.97652948719095389"/>
          <c:h val="0.19985223820449741"/>
        </c:manualLayout>
      </c:layout>
      <c:overlay val="0"/>
      <c:spPr>
        <a:noFill/>
        <a:ln>
          <a:noFill/>
        </a:ln>
        <a:effectLst/>
      </c:spPr>
      <c:txPr>
        <a:bodyPr rot="0" spcFirstLastPara="1" vertOverflow="ellipsis" vert="horz" wrap="square" anchor="ctr" anchorCtr="1"/>
        <a:lstStyle/>
        <a:p>
          <a:pPr>
            <a:defRPr sz="1500" b="0" i="0" u="none" strike="noStrike" kern="1200" baseline="8000">
              <a:solidFill>
                <a:schemeClr val="tx1"/>
              </a:solidFill>
              <a:latin typeface="Arial Narrow" panose="020B0606020202030204" pitchFamily="34" charset="0"/>
              <a:ea typeface="+mn-ea"/>
              <a:cs typeface="+mn-cs"/>
            </a:defRPr>
          </a:pPr>
          <a:endParaRPr lang="en-US"/>
        </a:p>
      </c:txPr>
    </c:legend>
    <c:plotVisOnly val="0"/>
    <c:dispBlanksAs val="gap"/>
    <c:showDLblsOverMax val="0"/>
    <c:extLst/>
  </c:chart>
  <c:spPr>
    <a:solidFill>
      <a:schemeClr val="bg1"/>
    </a:solidFill>
    <a:ln w="6350" cap="flat" cmpd="sng" algn="ctr">
      <a:solidFill>
        <a:schemeClr val="tx1"/>
      </a:solidFill>
      <a:round/>
    </a:ln>
    <a:effectLst/>
  </c:spPr>
  <c:txPr>
    <a:bodyPr/>
    <a:lstStyle/>
    <a:p>
      <a:pPr>
        <a:defRPr sz="950">
          <a:solidFill>
            <a:schemeClr val="tx1"/>
          </a:solidFill>
          <a:latin typeface="Arial Narrow" panose="020B0606020202030204"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StaffingViz!$O$17</c:f>
          <c:strCache>
            <c:ptCount val="1"/>
            <c:pt idx="0">
              <c:v>Calculated FTEs, selected hospital service areas, Ontario, 2019–2020 to 2023–2024</c:v>
            </c:pt>
          </c:strCache>
        </c:strRef>
      </c:tx>
      <c:layout>
        <c:manualLayout>
          <c:xMode val="edge"/>
          <c:yMode val="edge"/>
          <c:x val="0.12854897806525578"/>
          <c:y val="2.684867743289835E-2"/>
        </c:manualLayout>
      </c:layout>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1481542237775834"/>
          <c:y val="0.15976562499999999"/>
          <c:w val="0.85689239655228278"/>
          <c:h val="0.61427883038057751"/>
        </c:manualLayout>
      </c:layout>
      <c:lineChart>
        <c:grouping val="standard"/>
        <c:varyColors val="0"/>
        <c:ser>
          <c:idx val="0"/>
          <c:order val="0"/>
          <c:tx>
            <c:strRef>
              <c:f>'7 Hospital Staffing indicators'!$C$18</c:f>
              <c:strCache>
                <c:ptCount val="1"/>
                <c:pt idx="0">
                  <c:v>Nursing inpatient services</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cat>
            <c:strRef>
              <c:f>'7 Hospital Staffing indicators'!$A$19:$A$23</c:f>
              <c:strCache>
                <c:ptCount val="5"/>
                <c:pt idx="0">
                  <c:v>2019–2020</c:v>
                </c:pt>
                <c:pt idx="1">
                  <c:v>2020–2021</c:v>
                </c:pt>
                <c:pt idx="2">
                  <c:v>2021–2022</c:v>
                </c:pt>
                <c:pt idx="3">
                  <c:v>2022–2023</c:v>
                </c:pt>
                <c:pt idx="4">
                  <c:v>2023–2024</c:v>
                </c:pt>
              </c:strCache>
            </c:strRef>
          </c:cat>
          <c:val>
            <c:numRef>
              <c:f>StaffingViz!$P$19:$P$23</c:f>
              <c:numCache>
                <c:formatCode>0.0</c:formatCode>
                <c:ptCount val="5"/>
                <c:pt idx="0">
                  <c:v>60671.689399744602</c:v>
                </c:pt>
                <c:pt idx="1">
                  <c:v>63225.720512820502</c:v>
                </c:pt>
                <c:pt idx="2">
                  <c:v>65729.135897435903</c:v>
                </c:pt>
                <c:pt idx="3">
                  <c:v>67914.895897435897</c:v>
                </c:pt>
                <c:pt idx="4">
                  <c:v>71314.132822477695</c:v>
                </c:pt>
              </c:numCache>
            </c:numRef>
          </c:val>
          <c:smooth val="0"/>
          <c:extLst>
            <c:ext xmlns:c16="http://schemas.microsoft.com/office/drawing/2014/chart" uri="{C3380CC4-5D6E-409C-BE32-E72D297353CC}">
              <c16:uniqueId val="{00000000-0D90-4BDA-848C-2E099251C22F}"/>
            </c:ext>
          </c:extLst>
        </c:ser>
        <c:ser>
          <c:idx val="1"/>
          <c:order val="1"/>
          <c:tx>
            <c:strRef>
              <c:f>'7 Hospital Staffing indicators'!$D$18</c:f>
              <c:strCache>
                <c:ptCount val="1"/>
                <c:pt idx="0">
                  <c:v>Ambulatory care services</c:v>
                </c:pt>
              </c:strCache>
            </c:strRef>
          </c:tx>
          <c:spPr>
            <a:ln w="31750" cap="rnd">
              <a:solidFill>
                <a:srgbClr val="00A199"/>
              </a:solidFill>
              <a:prstDash val="dash"/>
              <a:round/>
            </a:ln>
            <a:effectLst/>
          </c:spPr>
          <c:marker>
            <c:symbol val="circle"/>
            <c:size val="7"/>
            <c:spPr>
              <a:solidFill>
                <a:schemeClr val="bg1"/>
              </a:solidFill>
              <a:ln w="9525">
                <a:solidFill>
                  <a:srgbClr val="00A199"/>
                </a:solidFill>
              </a:ln>
              <a:effectLst/>
            </c:spPr>
          </c:marker>
          <c:cat>
            <c:strRef>
              <c:f>'7 Hospital Staffing indicators'!$A$19:$A$23</c:f>
              <c:strCache>
                <c:ptCount val="5"/>
                <c:pt idx="0">
                  <c:v>2019–2020</c:v>
                </c:pt>
                <c:pt idx="1">
                  <c:v>2020–2021</c:v>
                </c:pt>
                <c:pt idx="2">
                  <c:v>2021–2022</c:v>
                </c:pt>
                <c:pt idx="3">
                  <c:v>2022–2023</c:v>
                </c:pt>
                <c:pt idx="4">
                  <c:v>2023–2024</c:v>
                </c:pt>
              </c:strCache>
            </c:strRef>
          </c:cat>
          <c:val>
            <c:numRef>
              <c:f>StaffingViz!$Q$19:$Q$23</c:f>
              <c:numCache>
                <c:formatCode>0.0</c:formatCode>
                <c:ptCount val="5"/>
                <c:pt idx="0">
                  <c:v>23724.703959131501</c:v>
                </c:pt>
                <c:pt idx="1">
                  <c:v>23938.327692307699</c:v>
                </c:pt>
                <c:pt idx="2">
                  <c:v>24698.098974359</c:v>
                </c:pt>
                <c:pt idx="3">
                  <c:v>25956.442564102599</c:v>
                </c:pt>
                <c:pt idx="4">
                  <c:v>27181.412005108599</c:v>
                </c:pt>
              </c:numCache>
            </c:numRef>
          </c:val>
          <c:smooth val="0"/>
          <c:extLst>
            <c:ext xmlns:c16="http://schemas.microsoft.com/office/drawing/2014/chart" uri="{C3380CC4-5D6E-409C-BE32-E72D297353CC}">
              <c16:uniqueId val="{00000001-0D90-4BDA-848C-2E099251C22F}"/>
            </c:ext>
          </c:extLst>
        </c:ser>
        <c:dLbls>
          <c:showLegendKey val="0"/>
          <c:showVal val="0"/>
          <c:showCatName val="0"/>
          <c:showSerName val="0"/>
          <c:showPercent val="0"/>
          <c:showBubbleSize val="0"/>
        </c:dLbls>
        <c:marker val="1"/>
        <c:smooth val="0"/>
        <c:axId val="132204623"/>
        <c:axId val="132215023"/>
      </c:lineChart>
      <c:catAx>
        <c:axId val="132204623"/>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32215023"/>
        <c:crosses val="autoZero"/>
        <c:auto val="1"/>
        <c:lblAlgn val="ctr"/>
        <c:lblOffset val="100"/>
        <c:noMultiLvlLbl val="0"/>
      </c:catAx>
      <c:valAx>
        <c:axId val="132215023"/>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32204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StaffingViz!$O$45</c:f>
          <c:strCache>
            <c:ptCount val="1"/>
            <c:pt idx="0">
              <c:v>Purchased hours,* selected hospital service areas, Ontario, 2019–2020 to 2023–2024</c:v>
            </c:pt>
          </c:strCache>
        </c:strRef>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0206214054149612"/>
          <c:y val="0.14921875000000001"/>
          <c:w val="0.87219075240953392"/>
          <c:h val="0.59257744149168856"/>
        </c:manualLayout>
      </c:layout>
      <c:lineChart>
        <c:grouping val="standard"/>
        <c:varyColors val="0"/>
        <c:ser>
          <c:idx val="0"/>
          <c:order val="0"/>
          <c:tx>
            <c:strRef>
              <c:f>StaffingViz!$P$46</c:f>
              <c:strCache>
                <c:ptCount val="1"/>
                <c:pt idx="0">
                  <c:v>Nursing inpatient services</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cat>
            <c:strRef>
              <c:f>'7 Hospital Staffing indicators'!$A$47:$A$51</c:f>
              <c:strCache>
                <c:ptCount val="5"/>
                <c:pt idx="0">
                  <c:v>2019–2020</c:v>
                </c:pt>
                <c:pt idx="1">
                  <c:v>2020–2021</c:v>
                </c:pt>
                <c:pt idx="2">
                  <c:v>2021–2022</c:v>
                </c:pt>
                <c:pt idx="3">
                  <c:v>2022–2023</c:v>
                </c:pt>
                <c:pt idx="4">
                  <c:v>2023–2024</c:v>
                </c:pt>
              </c:strCache>
            </c:strRef>
          </c:cat>
          <c:val>
            <c:numRef>
              <c:f>StaffingViz!$P$47:$P$51</c:f>
              <c:numCache>
                <c:formatCode>#,##0</c:formatCode>
                <c:ptCount val="5"/>
                <c:pt idx="0">
                  <c:v>4967</c:v>
                </c:pt>
                <c:pt idx="1">
                  <c:v>13045</c:v>
                </c:pt>
                <c:pt idx="2">
                  <c:v>10548</c:v>
                </c:pt>
                <c:pt idx="3">
                  <c:v>30941</c:v>
                </c:pt>
                <c:pt idx="4">
                  <c:v>67678</c:v>
                </c:pt>
              </c:numCache>
            </c:numRef>
          </c:val>
          <c:smooth val="0"/>
          <c:extLst>
            <c:ext xmlns:c16="http://schemas.microsoft.com/office/drawing/2014/chart" uri="{C3380CC4-5D6E-409C-BE32-E72D297353CC}">
              <c16:uniqueId val="{00000000-4495-4DC9-88C2-CD077BA9C9FB}"/>
            </c:ext>
          </c:extLst>
        </c:ser>
        <c:ser>
          <c:idx val="1"/>
          <c:order val="1"/>
          <c:tx>
            <c:strRef>
              <c:f>StaffingViz!$Q$46</c:f>
              <c:strCache>
                <c:ptCount val="1"/>
                <c:pt idx="0">
                  <c:v>Ambulatory care services</c:v>
                </c:pt>
              </c:strCache>
            </c:strRef>
          </c:tx>
          <c:spPr>
            <a:ln w="31750" cap="rnd">
              <a:solidFill>
                <a:srgbClr val="00A199"/>
              </a:solidFill>
              <a:prstDash val="dash"/>
              <a:round/>
            </a:ln>
            <a:effectLst/>
          </c:spPr>
          <c:marker>
            <c:symbol val="circle"/>
            <c:size val="7"/>
            <c:spPr>
              <a:solidFill>
                <a:schemeClr val="bg1"/>
              </a:solidFill>
              <a:ln w="9525">
                <a:solidFill>
                  <a:srgbClr val="00A199"/>
                </a:solidFill>
              </a:ln>
              <a:effectLst/>
            </c:spPr>
          </c:marker>
          <c:cat>
            <c:strRef>
              <c:f>'7 Hospital Staffing indicators'!$A$47:$A$51</c:f>
              <c:strCache>
                <c:ptCount val="5"/>
                <c:pt idx="0">
                  <c:v>2019–2020</c:v>
                </c:pt>
                <c:pt idx="1">
                  <c:v>2020–2021</c:v>
                </c:pt>
                <c:pt idx="2">
                  <c:v>2021–2022</c:v>
                </c:pt>
                <c:pt idx="3">
                  <c:v>2022–2023</c:v>
                </c:pt>
                <c:pt idx="4">
                  <c:v>2023–2024</c:v>
                </c:pt>
              </c:strCache>
            </c:strRef>
          </c:cat>
          <c:val>
            <c:numRef>
              <c:f>StaffingViz!$Q$47:$Q$51</c:f>
              <c:numCache>
                <c:formatCode>#,##0</c:formatCode>
                <c:ptCount val="5"/>
                <c:pt idx="0">
                  <c:v>3141</c:v>
                </c:pt>
                <c:pt idx="1">
                  <c:v>1118</c:v>
                </c:pt>
                <c:pt idx="2">
                  <c:v>#N/A</c:v>
                </c:pt>
                <c:pt idx="3">
                  <c:v>#N/A</c:v>
                </c:pt>
                <c:pt idx="4">
                  <c:v>#N/A</c:v>
                </c:pt>
              </c:numCache>
            </c:numRef>
          </c:val>
          <c:smooth val="0"/>
          <c:extLst>
            <c:ext xmlns:c16="http://schemas.microsoft.com/office/drawing/2014/chart" uri="{C3380CC4-5D6E-409C-BE32-E72D297353CC}">
              <c16:uniqueId val="{00000000-C72F-4948-ABBE-A45AAD985B2F}"/>
            </c:ext>
          </c:extLst>
        </c:ser>
        <c:dLbls>
          <c:showLegendKey val="0"/>
          <c:showVal val="0"/>
          <c:showCatName val="0"/>
          <c:showSerName val="0"/>
          <c:showPercent val="0"/>
          <c:showBubbleSize val="0"/>
        </c:dLbls>
        <c:marker val="1"/>
        <c:smooth val="0"/>
        <c:axId val="244211887"/>
        <c:axId val="244212303"/>
      </c:lineChart>
      <c:catAx>
        <c:axId val="244211887"/>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244212303"/>
        <c:crosses val="autoZero"/>
        <c:auto val="1"/>
        <c:lblAlgn val="ctr"/>
        <c:lblOffset val="100"/>
        <c:noMultiLvlLbl val="0"/>
      </c:catAx>
      <c:valAx>
        <c:axId val="244212303"/>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244211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
    <c:plotVisOnly val="0"/>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StaffingViz!$O$52</c:f>
          <c:strCache>
            <c:ptCount val="1"/>
            <c:pt idx="0">
              <c:v>Benefit Hours — Sick Leave, selected hospital service areas, Ontario, 2019–2020 to 2023–2024</c:v>
            </c:pt>
          </c:strCache>
        </c:strRef>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lineChart>
        <c:grouping val="standard"/>
        <c:varyColors val="0"/>
        <c:ser>
          <c:idx val="0"/>
          <c:order val="0"/>
          <c:tx>
            <c:strRef>
              <c:f>StaffingViz!$P$46</c:f>
              <c:strCache>
                <c:ptCount val="1"/>
                <c:pt idx="0">
                  <c:v>Nursing inpatient services</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cat>
            <c:strRef>
              <c:f>'7 Hospital Staffing indicators'!$A$54:$A$58</c:f>
              <c:strCache>
                <c:ptCount val="5"/>
                <c:pt idx="0">
                  <c:v>2019–2020</c:v>
                </c:pt>
                <c:pt idx="1">
                  <c:v>2020–2021</c:v>
                </c:pt>
                <c:pt idx="2">
                  <c:v>2021–2022</c:v>
                </c:pt>
                <c:pt idx="3">
                  <c:v>2022–2023</c:v>
                </c:pt>
                <c:pt idx="4">
                  <c:v>2023–2024</c:v>
                </c:pt>
              </c:strCache>
            </c:strRef>
          </c:cat>
          <c:val>
            <c:numRef>
              <c:f>StaffingViz!$P$54:$P$58</c:f>
              <c:numCache>
                <c:formatCode>#,##0</c:formatCode>
                <c:ptCount val="5"/>
                <c:pt idx="0">
                  <c:v>5208239</c:v>
                </c:pt>
                <c:pt idx="1">
                  <c:v>5649335</c:v>
                </c:pt>
                <c:pt idx="2">
                  <c:v>6729056</c:v>
                </c:pt>
                <c:pt idx="3">
                  <c:v>7440614</c:v>
                </c:pt>
                <c:pt idx="4">
                  <c:v>6716650</c:v>
                </c:pt>
              </c:numCache>
            </c:numRef>
          </c:val>
          <c:smooth val="0"/>
          <c:extLst>
            <c:ext xmlns:c16="http://schemas.microsoft.com/office/drawing/2014/chart" uri="{C3380CC4-5D6E-409C-BE32-E72D297353CC}">
              <c16:uniqueId val="{00000000-9493-4C38-988D-C77574796E02}"/>
            </c:ext>
          </c:extLst>
        </c:ser>
        <c:ser>
          <c:idx val="1"/>
          <c:order val="1"/>
          <c:tx>
            <c:strRef>
              <c:f>StaffingViz!$Q$46</c:f>
              <c:strCache>
                <c:ptCount val="1"/>
                <c:pt idx="0">
                  <c:v>Ambulatory care services</c:v>
                </c:pt>
              </c:strCache>
            </c:strRef>
          </c:tx>
          <c:spPr>
            <a:ln w="31750" cap="rnd">
              <a:solidFill>
                <a:srgbClr val="00A199"/>
              </a:solidFill>
              <a:prstDash val="dash"/>
              <a:round/>
            </a:ln>
            <a:effectLst/>
          </c:spPr>
          <c:marker>
            <c:symbol val="circle"/>
            <c:size val="7"/>
            <c:spPr>
              <a:solidFill>
                <a:schemeClr val="bg1"/>
              </a:solidFill>
              <a:ln w="9525">
                <a:solidFill>
                  <a:srgbClr val="00A199"/>
                </a:solidFill>
              </a:ln>
              <a:effectLst/>
            </c:spPr>
          </c:marker>
          <c:cat>
            <c:strRef>
              <c:f>'7 Hospital Staffing indicators'!$A$54:$A$58</c:f>
              <c:strCache>
                <c:ptCount val="5"/>
                <c:pt idx="0">
                  <c:v>2019–2020</c:v>
                </c:pt>
                <c:pt idx="1">
                  <c:v>2020–2021</c:v>
                </c:pt>
                <c:pt idx="2">
                  <c:v>2021–2022</c:v>
                </c:pt>
                <c:pt idx="3">
                  <c:v>2022–2023</c:v>
                </c:pt>
                <c:pt idx="4">
                  <c:v>2023–2024</c:v>
                </c:pt>
              </c:strCache>
            </c:strRef>
          </c:cat>
          <c:val>
            <c:numRef>
              <c:f>StaffingViz!$Q$54:$Q$58</c:f>
              <c:numCache>
                <c:formatCode>#,##0</c:formatCode>
                <c:ptCount val="5"/>
                <c:pt idx="0">
                  <c:v>1639853</c:v>
                </c:pt>
                <c:pt idx="1">
                  <c:v>1715513</c:v>
                </c:pt>
                <c:pt idx="2">
                  <c:v>2067830</c:v>
                </c:pt>
                <c:pt idx="3">
                  <c:v>2330025</c:v>
                </c:pt>
                <c:pt idx="4">
                  <c:v>2127387</c:v>
                </c:pt>
              </c:numCache>
            </c:numRef>
          </c:val>
          <c:smooth val="0"/>
          <c:extLst>
            <c:ext xmlns:c16="http://schemas.microsoft.com/office/drawing/2014/chart" uri="{C3380CC4-5D6E-409C-BE32-E72D297353CC}">
              <c16:uniqueId val="{00000001-9493-4C38-988D-C77574796E02}"/>
            </c:ext>
          </c:extLst>
        </c:ser>
        <c:dLbls>
          <c:showLegendKey val="0"/>
          <c:showVal val="0"/>
          <c:showCatName val="0"/>
          <c:showSerName val="0"/>
          <c:showPercent val="0"/>
          <c:showBubbleSize val="0"/>
        </c:dLbls>
        <c:marker val="1"/>
        <c:smooth val="0"/>
        <c:axId val="244211887"/>
        <c:axId val="244212303"/>
      </c:lineChart>
      <c:catAx>
        <c:axId val="244211887"/>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244212303"/>
        <c:crosses val="autoZero"/>
        <c:auto val="1"/>
        <c:lblAlgn val="ctr"/>
        <c:lblOffset val="100"/>
        <c:noMultiLvlLbl val="0"/>
      </c:catAx>
      <c:valAx>
        <c:axId val="244212303"/>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2442118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500" b="0" i="0" u="none" strike="noStrike" kern="1200" baseline="8000">
              <a:solidFill>
                <a:sysClr val="windowText" lastClr="000000"/>
              </a:solidFill>
              <a:latin typeface="Arial Narrow" panose="020B0606020202030204" pitchFamily="34" charset="0"/>
              <a:ea typeface="+mn-ea"/>
              <a:cs typeface="+mn-cs"/>
            </a:defRPr>
          </a:pPr>
          <a:endParaRPr lang="en-US"/>
        </a:p>
      </c:txPr>
    </c:legend>
    <c:plotVisOnly val="0"/>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'8 Vacancy metrics'!$B$11</c:f>
          <c:strCache>
            <c:ptCount val="1"/>
            <c:pt idx="0">
              <c:v>Registered nurses, registered psychiatric nurses*, nursing coordinators and supervisors, average number of vacancies in Canada</c:v>
            </c:pt>
          </c:strCache>
        </c:strRef>
      </c:tx>
      <c:layout>
        <c:manualLayout>
          <c:xMode val="edge"/>
          <c:yMode val="edge"/>
          <c:x val="0.1572651345908245"/>
          <c:y val="3.0381944444444444E-2"/>
        </c:manualLayout>
      </c:layout>
      <c:overlay val="0"/>
      <c:spPr>
        <a:noFill/>
        <a:ln>
          <a:noFill/>
        </a:ln>
        <a:effectLst/>
      </c:spPr>
      <c:txPr>
        <a:bodyPr rot="0" spcFirstLastPara="1" vertOverflow="ellipsis" vert="horz" wrap="square" anchor="ctr" anchorCtr="1"/>
        <a:lstStyle/>
        <a:p>
          <a:pPr>
            <a:defRPr sz="950" b="0"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2062004593875816"/>
          <c:y val="0.22485272674249049"/>
          <c:w val="0.84651352728905815"/>
          <c:h val="0.674886864632117"/>
        </c:manualLayout>
      </c:layout>
      <c:lineChart>
        <c:grouping val="standard"/>
        <c:varyColors val="0"/>
        <c:ser>
          <c:idx val="0"/>
          <c:order val="0"/>
          <c:tx>
            <c:strRef>
              <c:f>VacancyGraphs!$B$2</c:f>
              <c:strCache>
                <c:ptCount val="1"/>
                <c:pt idx="0">
                  <c:v>Professional occupations in nursing (registered nurses and registered psychiatric nurses),* average number of vacancies in Canada</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dLbls>
            <c:dLbl>
              <c:idx val="0"/>
              <c:tx>
                <c:rich>
                  <a:bodyPr/>
                  <a:lstStyle/>
                  <a:p>
                    <a:fld id="{A0D0CD2A-7CD8-4F53-9402-225BD00BF5F5}"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F4C-44E7-BCB8-1A5071A3275A}"/>
                </c:ext>
              </c:extLst>
            </c:dLbl>
            <c:dLbl>
              <c:idx val="1"/>
              <c:tx>
                <c:rich>
                  <a:bodyPr/>
                  <a:lstStyle/>
                  <a:p>
                    <a:fld id="{502635D0-603A-4ED1-ABC9-052314FE0605}"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F4C-44E7-BCB8-1A5071A3275A}"/>
                </c:ext>
              </c:extLst>
            </c:dLbl>
            <c:dLbl>
              <c:idx val="2"/>
              <c:tx>
                <c:rich>
                  <a:bodyPr/>
                  <a:lstStyle/>
                  <a:p>
                    <a:fld id="{E58174BE-F372-482A-9B5D-0C1F7F7CF3CE}"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F4C-44E7-BCB8-1A5071A3275A}"/>
                </c:ext>
              </c:extLst>
            </c:dLbl>
            <c:dLbl>
              <c:idx val="3"/>
              <c:tx>
                <c:rich>
                  <a:bodyPr/>
                  <a:lstStyle/>
                  <a:p>
                    <a:fld id="{5C23209C-27AD-4A8B-BD3F-F2B224E88853}"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F4C-44E7-BCB8-1A5071A3275A}"/>
                </c:ext>
              </c:extLst>
            </c:dLbl>
            <c:dLbl>
              <c:idx val="4"/>
              <c:tx>
                <c:rich>
                  <a:bodyPr/>
                  <a:lstStyle/>
                  <a:p>
                    <a:fld id="{0C1F1D4B-80EB-4224-8805-59F83557BBED}"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F4C-44E7-BCB8-1A5071A3275A}"/>
                </c:ext>
              </c:extLst>
            </c:dLbl>
            <c:dLbl>
              <c:idx val="5"/>
              <c:tx>
                <c:rich>
                  <a:bodyPr/>
                  <a:lstStyle/>
                  <a:p>
                    <a:fld id="{F2C7B11B-FBD6-4C30-A084-F3D294C2789B}"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F4C-44E7-BCB8-1A5071A3275A}"/>
                </c:ext>
              </c:extLst>
            </c:dLbl>
            <c:dLbl>
              <c:idx val="6"/>
              <c:tx>
                <c:rich>
                  <a:bodyPr/>
                  <a:lstStyle/>
                  <a:p>
                    <a:fld id="{22BB4B0D-320B-4AD1-B230-ABDA9DF7F482}"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F4C-44E7-BCB8-1A5071A3275A}"/>
                </c:ext>
              </c:extLst>
            </c:dLbl>
            <c:dLbl>
              <c:idx val="7"/>
              <c:tx>
                <c:rich>
                  <a:bodyPr/>
                  <a:lstStyle/>
                  <a:p>
                    <a:fld id="{B3226CD5-FEA5-4FCF-B43C-48B83D6B8C4F}"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F4C-44E7-BCB8-1A5071A3275A}"/>
                </c:ext>
              </c:extLst>
            </c:dLbl>
            <c:dLbl>
              <c:idx val="8"/>
              <c:tx>
                <c:rich>
                  <a:bodyPr/>
                  <a:lstStyle/>
                  <a:p>
                    <a:fld id="{5743A50E-E7F9-4A25-9D1C-4C9D0593E6E4}"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02F-41EF-B034-9315C6F3D9B8}"/>
                </c:ext>
              </c:extLst>
            </c:dLbl>
            <c:numFmt formatCode="#,##0" sourceLinked="0"/>
            <c:spPr>
              <a:solidFill>
                <a:schemeClr val="bg1"/>
              </a:solidFill>
              <a:ln w="6350">
                <a:solidFill>
                  <a:sysClr val="windowText" lastClr="000000"/>
                </a:solidFill>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numRef>
              <c:f>'8 Vacancy metrics'!$A$12:$A$20</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VacancyGraphs!$B$3:$B$11</c:f>
              <c:numCache>
                <c:formatCode>#,##0</c:formatCode>
                <c:ptCount val="9"/>
                <c:pt idx="0">
                  <c:v>7125</c:v>
                </c:pt>
                <c:pt idx="1">
                  <c:v>7585</c:v>
                </c:pt>
                <c:pt idx="2">
                  <c:v>8480</c:v>
                </c:pt>
                <c:pt idx="3">
                  <c:v>10880</c:v>
                </c:pt>
                <c:pt idx="4">
                  <c:v>12595</c:v>
                </c:pt>
                <c:pt idx="5">
                  <c:v>21635</c:v>
                </c:pt>
                <c:pt idx="6">
                  <c:v>23650</c:v>
                </c:pt>
                <c:pt idx="7">
                  <c:v>27960</c:v>
                </c:pt>
                <c:pt idx="8">
                  <c:v>30420</c:v>
                </c:pt>
              </c:numCache>
            </c:numRef>
          </c:val>
          <c:smooth val="0"/>
          <c:extLst>
            <c:ext xmlns:c15="http://schemas.microsoft.com/office/drawing/2012/chart" uri="{02D57815-91ED-43cb-92C2-25804820EDAC}">
              <c15:datalabelsRange>
                <c15:f>'8 Vacancy metrics'!$B$12:$B$20</c15:f>
                <c15:dlblRangeCache>
                  <c:ptCount val="9"/>
                  <c:pt idx="0">
                    <c:v>7,125</c:v>
                  </c:pt>
                  <c:pt idx="1">
                    <c:v>7,585</c:v>
                  </c:pt>
                  <c:pt idx="2">
                    <c:v>8,480</c:v>
                  </c:pt>
                  <c:pt idx="3">
                    <c:v>10,880</c:v>
                  </c:pt>
                  <c:pt idx="4">
                    <c:v>12,595</c:v>
                  </c:pt>
                  <c:pt idx="5">
                    <c:v>21,635</c:v>
                  </c:pt>
                  <c:pt idx="6">
                    <c:v>23,650</c:v>
                  </c:pt>
                  <c:pt idx="7">
                    <c:v>27,960</c:v>
                  </c:pt>
                  <c:pt idx="8">
                    <c:v>30,420</c:v>
                  </c:pt>
                </c15:dlblRangeCache>
              </c15:datalabelsRange>
            </c:ext>
            <c:ext xmlns:c16="http://schemas.microsoft.com/office/drawing/2014/chart" uri="{C3380CC4-5D6E-409C-BE32-E72D297353CC}">
              <c16:uniqueId val="{00000008-6F4C-44E7-BCB8-1A5071A3275A}"/>
            </c:ext>
          </c:extLst>
        </c:ser>
        <c:dLbls>
          <c:showLegendKey val="0"/>
          <c:showVal val="0"/>
          <c:showCatName val="0"/>
          <c:showSerName val="0"/>
          <c:showPercent val="0"/>
          <c:showBubbleSize val="0"/>
        </c:dLbls>
        <c:marker val="1"/>
        <c:smooth val="0"/>
        <c:axId val="1373259920"/>
        <c:axId val="148325056"/>
      </c:lineChart>
      <c:catAx>
        <c:axId val="1373259920"/>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48325056"/>
        <c:crosses val="autoZero"/>
        <c:auto val="1"/>
        <c:lblAlgn val="ctr"/>
        <c:lblOffset val="100"/>
        <c:noMultiLvlLbl val="0"/>
      </c:catAx>
      <c:valAx>
        <c:axId val="148325056"/>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373259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'8 Vacancy metrics'!$C$11</c:f>
          <c:strCache>
            <c:ptCount val="1"/>
            <c:pt idx="0">
              <c:v>Registered nurses, registered psychiatric nurses*, nursing coordinators and supervisors, percentage change from previous year in average number of vacancies in Canada</c:v>
            </c:pt>
          </c:strCache>
        </c:strRef>
      </c:tx>
      <c:overlay val="0"/>
      <c:spPr>
        <a:noFill/>
        <a:ln>
          <a:noFill/>
        </a:ln>
        <a:effectLst/>
      </c:spPr>
      <c:txPr>
        <a:bodyPr rot="0" spcFirstLastPara="1" vertOverflow="ellipsis" vert="horz" wrap="square" anchor="ctr" anchorCtr="1"/>
        <a:lstStyle/>
        <a:p>
          <a:pPr algn="ctr" rtl="0">
            <a:defRPr sz="950" b="0"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0648147442182701"/>
          <c:y val="0.23355034722222223"/>
          <c:w val="0.85801411128918381"/>
          <c:h val="0.66618923611111114"/>
        </c:manualLayout>
      </c:layout>
      <c:lineChart>
        <c:grouping val="standard"/>
        <c:varyColors val="0"/>
        <c:ser>
          <c:idx val="0"/>
          <c:order val="0"/>
          <c:tx>
            <c:strRef>
              <c:f>VacancyGraphs!$C$2</c:f>
              <c:strCache>
                <c:ptCount val="1"/>
                <c:pt idx="0">
                  <c:v>Professional occupations in nursing (registered nurses and registered psychiatric nurses),* percentage change from previous year in average number of vacancies in Canada</c:v>
                </c:pt>
              </c:strCache>
            </c:strRef>
          </c:tx>
          <c:spPr>
            <a:ln w="31750" cap="rnd">
              <a:solidFill>
                <a:srgbClr val="365254"/>
              </a:solidFill>
              <a:round/>
            </a:ln>
            <a:effectLst/>
          </c:spPr>
          <c:marker>
            <c:symbol val="circle"/>
            <c:size val="8"/>
            <c:spPr>
              <a:solidFill>
                <a:srgbClr val="365254"/>
              </a:solidFill>
              <a:ln w="6350">
                <a:solidFill>
                  <a:schemeClr val="bg1"/>
                </a:solidFill>
              </a:ln>
              <a:effectLst/>
            </c:spPr>
          </c:marker>
          <c:dLbls>
            <c:dLbl>
              <c:idx val="0"/>
              <c:tx>
                <c:rich>
                  <a:bodyPr/>
                  <a:lstStyle/>
                  <a:p>
                    <a:fld id="{98440B0C-25AC-429C-A9EB-F177D9ABB567}"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EB2-4827-A36D-E9B688C2B536}"/>
                </c:ext>
              </c:extLst>
            </c:dLbl>
            <c:dLbl>
              <c:idx val="1"/>
              <c:tx>
                <c:rich>
                  <a:bodyPr/>
                  <a:lstStyle/>
                  <a:p>
                    <a:fld id="{BFFA85A1-27F5-4C40-AA94-A06287331744}"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EB2-4827-A36D-E9B688C2B536}"/>
                </c:ext>
              </c:extLst>
            </c:dLbl>
            <c:dLbl>
              <c:idx val="2"/>
              <c:tx>
                <c:rich>
                  <a:bodyPr/>
                  <a:lstStyle/>
                  <a:p>
                    <a:fld id="{3B1423E3-A5D9-4745-8CDA-BE7F2C49950D}"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AFB-4D23-A449-810E13A61975}"/>
                </c:ext>
              </c:extLst>
            </c:dLbl>
            <c:dLbl>
              <c:idx val="3"/>
              <c:tx>
                <c:rich>
                  <a:bodyPr/>
                  <a:lstStyle/>
                  <a:p>
                    <a:fld id="{653B23F9-669D-4369-9231-DF2E4CF3F155}"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EB2-4827-A36D-E9B688C2B536}"/>
                </c:ext>
              </c:extLst>
            </c:dLbl>
            <c:dLbl>
              <c:idx val="4"/>
              <c:tx>
                <c:rich>
                  <a:bodyPr/>
                  <a:lstStyle/>
                  <a:p>
                    <a:fld id="{5732803E-79B7-45A5-9F7F-53407A641F6E}"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EB2-4827-A36D-E9B688C2B536}"/>
                </c:ext>
              </c:extLst>
            </c:dLbl>
            <c:dLbl>
              <c:idx val="5"/>
              <c:tx>
                <c:rich>
                  <a:bodyPr/>
                  <a:lstStyle/>
                  <a:p>
                    <a:fld id="{E37EB44D-B0C8-4443-862B-ED59B84B43D2}"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EB2-4827-A36D-E9B688C2B536}"/>
                </c:ext>
              </c:extLst>
            </c:dLbl>
            <c:dLbl>
              <c:idx val="6"/>
              <c:tx>
                <c:rich>
                  <a:bodyPr/>
                  <a:lstStyle/>
                  <a:p>
                    <a:fld id="{F48158B6-E491-4A87-997E-F18FC08EE2F4}"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EB2-4827-A36D-E9B688C2B536}"/>
                </c:ext>
              </c:extLst>
            </c:dLbl>
            <c:dLbl>
              <c:idx val="7"/>
              <c:tx>
                <c:rich>
                  <a:bodyPr/>
                  <a:lstStyle/>
                  <a:p>
                    <a:fld id="{698A2B66-71CF-4E44-AF2C-E127E0CA7A13}"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333-4548-9FD1-E1385659C0B0}"/>
                </c:ext>
              </c:extLst>
            </c:dLbl>
            <c:spPr>
              <a:solidFill>
                <a:schemeClr val="bg1"/>
              </a:solidFill>
              <a:ln w="6350">
                <a:solidFill>
                  <a:sysClr val="windowText" lastClr="000000"/>
                </a:solidFill>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numRef>
              <c:f>'8 Vacancy metrics'!$A$13:$A$20</c:f>
              <c:numCache>
                <c:formatCode>General</c:formatCode>
                <c:ptCount val="8"/>
                <c:pt idx="0">
                  <c:v>2016</c:v>
                </c:pt>
                <c:pt idx="1">
                  <c:v>2017</c:v>
                </c:pt>
                <c:pt idx="2">
                  <c:v>2018</c:v>
                </c:pt>
                <c:pt idx="3">
                  <c:v>2019</c:v>
                </c:pt>
                <c:pt idx="4">
                  <c:v>2020</c:v>
                </c:pt>
                <c:pt idx="5">
                  <c:v>2021</c:v>
                </c:pt>
                <c:pt idx="6">
                  <c:v>2022</c:v>
                </c:pt>
                <c:pt idx="7">
                  <c:v>2023</c:v>
                </c:pt>
              </c:numCache>
            </c:numRef>
          </c:cat>
          <c:val>
            <c:numRef>
              <c:f>VacancyGraphs!$C$4:$C$11</c:f>
              <c:numCache>
                <c:formatCode>0.0%</c:formatCode>
                <c:ptCount val="8"/>
                <c:pt idx="0">
                  <c:v>6.456140350877182E-2</c:v>
                </c:pt>
                <c:pt idx="1">
                  <c:v>0.1179960448253132</c:v>
                </c:pt>
                <c:pt idx="2">
                  <c:v>0.28301886792452818</c:v>
                </c:pt>
                <c:pt idx="3">
                  <c:v>0.15762867647058831</c:v>
                </c:pt>
                <c:pt idx="4">
                  <c:v>0.7177451369591108</c:v>
                </c:pt>
                <c:pt idx="5">
                  <c:v>9.3136122024497281E-2</c:v>
                </c:pt>
                <c:pt idx="6">
                  <c:v>0.18224101479915439</c:v>
                </c:pt>
                <c:pt idx="7">
                  <c:v>8.7982832618025641E-2</c:v>
                </c:pt>
              </c:numCache>
            </c:numRef>
          </c:val>
          <c:smooth val="0"/>
          <c:extLst>
            <c:ext xmlns:c15="http://schemas.microsoft.com/office/drawing/2012/chart" uri="{02D57815-91ED-43cb-92C2-25804820EDAC}">
              <c15:datalabelsRange>
                <c15:f>'8 Vacancy metrics'!$C$13:$C$20</c15:f>
                <c15:dlblRangeCache>
                  <c:ptCount val="8"/>
                  <c:pt idx="0">
                    <c:v>6.5%</c:v>
                  </c:pt>
                  <c:pt idx="1">
                    <c:v>11.8%</c:v>
                  </c:pt>
                  <c:pt idx="2">
                    <c:v>28.3%</c:v>
                  </c:pt>
                  <c:pt idx="3">
                    <c:v>15.8%</c:v>
                  </c:pt>
                  <c:pt idx="4">
                    <c:v>71.8%</c:v>
                  </c:pt>
                  <c:pt idx="5">
                    <c:v>9.3%</c:v>
                  </c:pt>
                  <c:pt idx="6">
                    <c:v>18.2%</c:v>
                  </c:pt>
                  <c:pt idx="7">
                    <c:v>8.8%</c:v>
                  </c:pt>
                </c15:dlblRangeCache>
              </c15:datalabelsRange>
            </c:ext>
            <c:ext xmlns:c16="http://schemas.microsoft.com/office/drawing/2014/chart" uri="{C3380CC4-5D6E-409C-BE32-E72D297353CC}">
              <c16:uniqueId val="{00000001-6EB2-4827-A36D-E9B688C2B536}"/>
            </c:ext>
          </c:extLst>
        </c:ser>
        <c:dLbls>
          <c:showLegendKey val="0"/>
          <c:showVal val="0"/>
          <c:showCatName val="0"/>
          <c:showSerName val="0"/>
          <c:showPercent val="0"/>
          <c:showBubbleSize val="0"/>
        </c:dLbls>
        <c:marker val="1"/>
        <c:smooth val="0"/>
        <c:axId val="1029260560"/>
        <c:axId val="148316896"/>
      </c:lineChart>
      <c:catAx>
        <c:axId val="1029260560"/>
        <c:scaling>
          <c:orientation val="minMax"/>
        </c:scaling>
        <c:delete val="0"/>
        <c:axPos val="b"/>
        <c:numFmt formatCode="General" sourceLinked="1"/>
        <c:majorTickMark val="out"/>
        <c:minorTickMark val="none"/>
        <c:tickLblPos val="low"/>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48316896"/>
        <c:crosses val="autoZero"/>
        <c:auto val="1"/>
        <c:lblAlgn val="ctr"/>
        <c:lblOffset val="100"/>
        <c:noMultiLvlLbl val="0"/>
      </c:catAx>
      <c:valAx>
        <c:axId val="148316896"/>
        <c:scaling>
          <c:orientation val="minMax"/>
        </c:scaling>
        <c:delete val="0"/>
        <c:axPos val="l"/>
        <c:numFmt formatCode="0%" sourceLinked="0"/>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029260560"/>
        <c:crosses val="autoZero"/>
        <c:crossBetween val="between"/>
      </c:valAx>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950">
          <a:solidFill>
            <a:sysClr val="windowText" lastClr="000000"/>
          </a:solidFill>
          <a:latin typeface="Arial Narrow" panose="020B0606020202030204" pitchFamily="34" charset="0"/>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'8 Vacancy metrics'!$D$11</c:f>
          <c:strCache>
            <c:ptCount val="1"/>
            <c:pt idx="0">
              <c:v>Registered nurses, registered psychiatric nurses*, nursing coordinators and supervisors, vacancies as a percentage of total vacancies for health care occupations,^ Canada</c:v>
            </c:pt>
          </c:strCache>
        </c:strRef>
      </c:tx>
      <c:overlay val="0"/>
      <c:spPr>
        <a:noFill/>
        <a:ln>
          <a:noFill/>
        </a:ln>
        <a:effectLst/>
      </c:spPr>
      <c:txPr>
        <a:bodyPr rot="0" spcFirstLastPara="1" vertOverflow="ellipsis" vert="horz" wrap="square" anchor="ctr" anchorCtr="1"/>
        <a:lstStyle/>
        <a:p>
          <a:pPr>
            <a:defRPr sz="950" b="0"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1043164423988057"/>
          <c:y val="0.24237754371612638"/>
          <c:w val="0.8610160669587501"/>
          <c:h val="0.65736203429116813"/>
        </c:manualLayout>
      </c:layout>
      <c:lineChart>
        <c:grouping val="standard"/>
        <c:varyColors val="0"/>
        <c:ser>
          <c:idx val="0"/>
          <c:order val="0"/>
          <c:tx>
            <c:strRef>
              <c:f>VacancyGraphs!$D$2</c:f>
              <c:strCache>
                <c:ptCount val="1"/>
                <c:pt idx="0">
                  <c:v>Professional occupations in nursing (registered nurses and registered psychiatric nurses),* vacancies as a percentage of total vacancies for health care occupations,† Canada</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dLbls>
            <c:dLbl>
              <c:idx val="0"/>
              <c:tx>
                <c:rich>
                  <a:bodyPr/>
                  <a:lstStyle/>
                  <a:p>
                    <a:fld id="{5B13AB15-30DE-4E67-9F6E-00A7D8D4FA5A}"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572-4241-ADCF-86568ECF7DA8}"/>
                </c:ext>
              </c:extLst>
            </c:dLbl>
            <c:dLbl>
              <c:idx val="1"/>
              <c:tx>
                <c:rich>
                  <a:bodyPr/>
                  <a:lstStyle/>
                  <a:p>
                    <a:fld id="{A1C11A22-B2C8-4B00-A093-9688906E6B1F}"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572-4241-ADCF-86568ECF7DA8}"/>
                </c:ext>
              </c:extLst>
            </c:dLbl>
            <c:dLbl>
              <c:idx val="2"/>
              <c:tx>
                <c:rich>
                  <a:bodyPr/>
                  <a:lstStyle/>
                  <a:p>
                    <a:fld id="{23018E17-BDD2-403B-B077-D3E324C8C528}"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572-4241-ADCF-86568ECF7DA8}"/>
                </c:ext>
              </c:extLst>
            </c:dLbl>
            <c:dLbl>
              <c:idx val="3"/>
              <c:tx>
                <c:rich>
                  <a:bodyPr/>
                  <a:lstStyle/>
                  <a:p>
                    <a:fld id="{12B3CE7B-0911-40E4-BB11-553495E5EB02}"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572-4241-ADCF-86568ECF7DA8}"/>
                </c:ext>
              </c:extLst>
            </c:dLbl>
            <c:dLbl>
              <c:idx val="4"/>
              <c:tx>
                <c:rich>
                  <a:bodyPr/>
                  <a:lstStyle/>
                  <a:p>
                    <a:fld id="{FA0A470F-9FC2-4872-9B9A-CCCE4D0279CD}"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572-4241-ADCF-86568ECF7DA8}"/>
                </c:ext>
              </c:extLst>
            </c:dLbl>
            <c:dLbl>
              <c:idx val="5"/>
              <c:tx>
                <c:rich>
                  <a:bodyPr/>
                  <a:lstStyle/>
                  <a:p>
                    <a:fld id="{C3C821C5-BA90-4DF6-AD8C-45486CE20F03}"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572-4241-ADCF-86568ECF7DA8}"/>
                </c:ext>
              </c:extLst>
            </c:dLbl>
            <c:dLbl>
              <c:idx val="6"/>
              <c:tx>
                <c:rich>
                  <a:bodyPr/>
                  <a:lstStyle/>
                  <a:p>
                    <a:fld id="{CCA34603-5B70-4F5F-95CD-9E02077C4519}"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572-4241-ADCF-86568ECF7DA8}"/>
                </c:ext>
              </c:extLst>
            </c:dLbl>
            <c:dLbl>
              <c:idx val="7"/>
              <c:tx>
                <c:rich>
                  <a:bodyPr/>
                  <a:lstStyle/>
                  <a:p>
                    <a:fld id="{6B47DFD4-EBF2-4B75-9528-8015FD812AEA}"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572-4241-ADCF-86568ECF7DA8}"/>
                </c:ext>
              </c:extLst>
            </c:dLbl>
            <c:dLbl>
              <c:idx val="8"/>
              <c:tx>
                <c:rich>
                  <a:bodyPr/>
                  <a:lstStyle/>
                  <a:p>
                    <a:fld id="{43E8B1BD-3C60-4C7D-85FB-D2C6BED53FCF}" type="CELLRANGE">
                      <a:rPr lang="en-CA"/>
                      <a:pPr/>
                      <a:t>[CELLRANGE]</a:t>
                    </a:fld>
                    <a:endParaRPr lang="en-CA"/>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D78-470B-ACBF-E2243F8E3BBF}"/>
                </c:ext>
              </c:extLst>
            </c:dLbl>
            <c:numFmt formatCode="0.0%" sourceLinked="0"/>
            <c:spPr>
              <a:solidFill>
                <a:schemeClr val="bg1"/>
              </a:solidFill>
              <a:ln w="6350">
                <a:solidFill>
                  <a:sysClr val="windowText" lastClr="000000"/>
                </a:solidFill>
              </a:ln>
              <a:effectLst/>
            </c:spPr>
            <c:txPr>
              <a:bodyPr rot="0" spcFirstLastPara="1" vertOverflow="clip" horzOverflow="clip" vert="horz" wrap="square" lIns="27432" tIns="18288" rIns="27432" bIns="18288" anchor="ctr" anchorCtr="1">
                <a:spAutoFit/>
              </a:bodyPr>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numRef>
              <c:f>'8 Vacancy metrics'!$A$12:$A$20</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VacancyGraphs!$D$3:$D$11</c:f>
              <c:numCache>
                <c:formatCode>0.0%</c:formatCode>
                <c:ptCount val="9"/>
                <c:pt idx="0">
                  <c:v>0.23799999999999999</c:v>
                </c:pt>
                <c:pt idx="1">
                  <c:v>0.23599999999999999</c:v>
                </c:pt>
                <c:pt idx="2">
                  <c:v>0.215</c:v>
                </c:pt>
                <c:pt idx="3">
                  <c:v>0.21199999999999999</c:v>
                </c:pt>
                <c:pt idx="4">
                  <c:v>0.223</c:v>
                </c:pt>
                <c:pt idx="5">
                  <c:v>0.249</c:v>
                </c:pt>
                <c:pt idx="6">
                  <c:v>0.222</c:v>
                </c:pt>
                <c:pt idx="7">
                  <c:v>0.23100000000000001</c:v>
                </c:pt>
                <c:pt idx="8">
                  <c:v>0.25600000000000001</c:v>
                </c:pt>
              </c:numCache>
            </c:numRef>
          </c:val>
          <c:smooth val="0"/>
          <c:extLst>
            <c:ext xmlns:c15="http://schemas.microsoft.com/office/drawing/2012/chart" uri="{02D57815-91ED-43cb-92C2-25804820EDAC}">
              <c15:datalabelsRange>
                <c15:f>'8 Vacancy metrics'!$D$12:$D$20</c15:f>
                <c15:dlblRangeCache>
                  <c:ptCount val="9"/>
                  <c:pt idx="0">
                    <c:v>23.8%</c:v>
                  </c:pt>
                  <c:pt idx="1">
                    <c:v>23.6%</c:v>
                  </c:pt>
                  <c:pt idx="2">
                    <c:v>21.5%</c:v>
                  </c:pt>
                  <c:pt idx="3">
                    <c:v>21.2%</c:v>
                  </c:pt>
                  <c:pt idx="4">
                    <c:v>22.3%</c:v>
                  </c:pt>
                  <c:pt idx="5">
                    <c:v>24.9%</c:v>
                  </c:pt>
                  <c:pt idx="6">
                    <c:v>22.2%</c:v>
                  </c:pt>
                  <c:pt idx="7">
                    <c:v>23.1%</c:v>
                  </c:pt>
                  <c:pt idx="8">
                    <c:v>25.6%</c:v>
                  </c:pt>
                </c15:dlblRangeCache>
              </c15:datalabelsRange>
            </c:ext>
            <c:ext xmlns:c16="http://schemas.microsoft.com/office/drawing/2014/chart" uri="{C3380CC4-5D6E-409C-BE32-E72D297353CC}">
              <c16:uniqueId val="{00000008-B572-4241-ADCF-86568ECF7DA8}"/>
            </c:ext>
          </c:extLst>
        </c:ser>
        <c:dLbls>
          <c:showLegendKey val="0"/>
          <c:showVal val="0"/>
          <c:showCatName val="0"/>
          <c:showSerName val="0"/>
          <c:showPercent val="0"/>
          <c:showBubbleSize val="0"/>
        </c:dLbls>
        <c:marker val="1"/>
        <c:smooth val="0"/>
        <c:axId val="1373170832"/>
        <c:axId val="139099968"/>
      </c:lineChart>
      <c:catAx>
        <c:axId val="1373170832"/>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39099968"/>
        <c:crosses val="autoZero"/>
        <c:auto val="1"/>
        <c:lblAlgn val="ctr"/>
        <c:lblOffset val="100"/>
        <c:noMultiLvlLbl val="0"/>
      </c:catAx>
      <c:valAx>
        <c:axId val="139099968"/>
        <c:scaling>
          <c:orientation val="minMax"/>
        </c:scaling>
        <c:delete val="0"/>
        <c:axPos val="l"/>
        <c:numFmt formatCode="0%" sourceLinked="0"/>
        <c:majorTickMark val="out"/>
        <c:minorTickMark val="none"/>
        <c:tickLblPos val="nextTo"/>
        <c:spPr>
          <a:noFill/>
          <a:ln w="6350">
            <a:solidFill>
              <a:sysClr val="windowText" lastClr="000000"/>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373170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'supply,wf,dc fig values'!$A$47</c:f>
          <c:strCache>
            <c:ptCount val="1"/>
            <c:pt idx="0">
              <c:v>Average number of vacancies, total supply and total workforce counts for registered nurses, registered psychiatric nurses*, nursing coordinators and supervisors in Canada</c:v>
            </c:pt>
          </c:strCache>
        </c:strRef>
      </c:tx>
      <c:overlay val="0"/>
      <c:spPr>
        <a:noFill/>
        <a:ln>
          <a:noFill/>
        </a:ln>
        <a:effectLst/>
      </c:spPr>
      <c:txPr>
        <a:bodyPr rot="0" spcFirstLastPara="1" vertOverflow="ellipsis" vert="horz" wrap="square" anchor="ctr" anchorCtr="1"/>
        <a:lstStyle/>
        <a:p>
          <a:pPr>
            <a:defRPr sz="950" b="0" i="0" u="none" strike="noStrike" kern="1200" spc="0" baseline="0">
              <a:solidFill>
                <a:schemeClr val="tx1"/>
              </a:solidFill>
              <a:latin typeface="Arial Narrow" panose="020B0606020202030204" pitchFamily="34" charset="0"/>
              <a:ea typeface="+mn-ea"/>
              <a:cs typeface="+mn-cs"/>
            </a:defRPr>
          </a:pPr>
          <a:endParaRPr lang="en-US"/>
        </a:p>
      </c:txPr>
    </c:title>
    <c:autoTitleDeleted val="0"/>
    <c:plotArea>
      <c:layout/>
      <c:lineChart>
        <c:grouping val="standard"/>
        <c:varyColors val="0"/>
        <c:ser>
          <c:idx val="2"/>
          <c:order val="0"/>
          <c:tx>
            <c:strRef>
              <c:f>VacancyGraphs!$D$16</c:f>
              <c:strCache>
                <c:ptCount val="1"/>
                <c:pt idx="0">
                  <c:v>Average number of vacancies</c:v>
                </c:pt>
              </c:strCache>
            </c:strRef>
          </c:tx>
          <c:spPr>
            <a:ln w="31750" cap="rnd">
              <a:solidFill>
                <a:srgbClr val="365254"/>
              </a:solidFill>
              <a:round/>
            </a:ln>
            <a:effectLst/>
          </c:spPr>
          <c:marker>
            <c:symbol val="circle"/>
            <c:size val="8"/>
            <c:spPr>
              <a:solidFill>
                <a:srgbClr val="365254"/>
              </a:solidFill>
              <a:ln w="9525">
                <a:solidFill>
                  <a:schemeClr val="bg1"/>
                </a:solidFill>
              </a:ln>
              <a:effectLst/>
            </c:spPr>
          </c:marker>
          <c:dLbls>
            <c:delete val="1"/>
          </c:dLbls>
          <c:cat>
            <c:numRef>
              <c:f>'8 Vacancy metrics'!$A$36:$A$44</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VacancyGraphs!$D$17:$D$25</c:f>
              <c:numCache>
                <c:formatCode>#,##0</c:formatCode>
                <c:ptCount val="9"/>
                <c:pt idx="0">
                  <c:v>7125</c:v>
                </c:pt>
                <c:pt idx="1">
                  <c:v>7585</c:v>
                </c:pt>
                <c:pt idx="2">
                  <c:v>8480</c:v>
                </c:pt>
                <c:pt idx="3">
                  <c:v>10880</c:v>
                </c:pt>
                <c:pt idx="4">
                  <c:v>12595</c:v>
                </c:pt>
                <c:pt idx="5">
                  <c:v>21635</c:v>
                </c:pt>
                <c:pt idx="6">
                  <c:v>23650</c:v>
                </c:pt>
                <c:pt idx="7">
                  <c:v>27960</c:v>
                </c:pt>
                <c:pt idx="8">
                  <c:v>30420</c:v>
                </c:pt>
              </c:numCache>
            </c:numRef>
          </c:val>
          <c:smooth val="0"/>
          <c:extLst>
            <c:ext xmlns:c16="http://schemas.microsoft.com/office/drawing/2014/chart" uri="{C3380CC4-5D6E-409C-BE32-E72D297353CC}">
              <c16:uniqueId val="{0000001A-D072-4C4F-BE18-F9A910B8A0AB}"/>
            </c:ext>
          </c:extLst>
        </c:ser>
        <c:ser>
          <c:idx val="0"/>
          <c:order val="1"/>
          <c:tx>
            <c:strRef>
              <c:f>VacancyGraphs!$B$16</c:f>
              <c:strCache>
                <c:ptCount val="1"/>
                <c:pt idx="0">
                  <c:v>Supply</c:v>
                </c:pt>
              </c:strCache>
            </c:strRef>
          </c:tx>
          <c:spPr>
            <a:ln w="31750" cap="rnd">
              <a:solidFill>
                <a:srgbClr val="00A199"/>
              </a:solidFill>
              <a:prstDash val="dash"/>
              <a:round/>
            </a:ln>
            <a:effectLst/>
          </c:spPr>
          <c:marker>
            <c:symbol val="circle"/>
            <c:size val="7"/>
            <c:spPr>
              <a:solidFill>
                <a:schemeClr val="bg1"/>
              </a:solidFill>
              <a:ln w="9525">
                <a:solidFill>
                  <a:srgbClr val="00A199"/>
                </a:solidFill>
              </a:ln>
              <a:effectLst/>
            </c:spPr>
          </c:marker>
          <c:dLbls>
            <c:delete val="1"/>
          </c:dLbls>
          <c:cat>
            <c:numRef>
              <c:f>'8 Vacancy metrics'!$A$36:$A$44</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VacancyGraphs!$B$17:$B$25</c:f>
              <c:numCache>
                <c:formatCode>_(* #,##0_);_(* \(#,##0\);_(* "-"??_);_(@_)</c:formatCode>
                <c:ptCount val="9"/>
                <c:pt idx="0">
                  <c:v>298235</c:v>
                </c:pt>
                <c:pt idx="1">
                  <c:v>299885</c:v>
                </c:pt>
                <c:pt idx="2">
                  <c:v>301692</c:v>
                </c:pt>
                <c:pt idx="3">
                  <c:v>303484</c:v>
                </c:pt>
                <c:pt idx="4">
                  <c:v>306730</c:v>
                </c:pt>
                <c:pt idx="5">
                  <c:v>310922</c:v>
                </c:pt>
                <c:pt idx="6">
                  <c:v>318719</c:v>
                </c:pt>
                <c:pt idx="7">
                  <c:v>322226</c:v>
                </c:pt>
                <c:pt idx="8">
                  <c:v>328696</c:v>
                </c:pt>
              </c:numCache>
            </c:numRef>
          </c:val>
          <c:smooth val="0"/>
          <c:extLst>
            <c:ext xmlns:c16="http://schemas.microsoft.com/office/drawing/2014/chart" uri="{C3380CC4-5D6E-409C-BE32-E72D297353CC}">
              <c16:uniqueId val="{00000008-D072-4C4F-BE18-F9A910B8A0AB}"/>
            </c:ext>
          </c:extLst>
        </c:ser>
        <c:ser>
          <c:idx val="1"/>
          <c:order val="2"/>
          <c:tx>
            <c:strRef>
              <c:f>VacancyGraphs!$C$16</c:f>
              <c:strCache>
                <c:ptCount val="1"/>
                <c:pt idx="0">
                  <c:v>Workforce</c:v>
                </c:pt>
              </c:strCache>
            </c:strRef>
          </c:tx>
          <c:spPr>
            <a:ln w="31750" cap="rnd">
              <a:solidFill>
                <a:srgbClr val="852062"/>
              </a:solidFill>
              <a:prstDash val="sysDot"/>
              <a:round/>
            </a:ln>
            <a:effectLst/>
          </c:spPr>
          <c:marker>
            <c:symbol val="circle"/>
            <c:size val="8"/>
            <c:spPr>
              <a:solidFill>
                <a:srgbClr val="852062"/>
              </a:solidFill>
              <a:ln w="9525">
                <a:solidFill>
                  <a:schemeClr val="bg1"/>
                </a:solidFill>
              </a:ln>
              <a:effectLst/>
            </c:spPr>
          </c:marker>
          <c:dLbls>
            <c:delete val="1"/>
          </c:dLbls>
          <c:cat>
            <c:numRef>
              <c:f>'8 Vacancy metrics'!$A$36:$A$44</c:f>
              <c:numCache>
                <c:formatCode>General</c:formatCode>
                <c:ptCount val="9"/>
                <c:pt idx="0">
                  <c:v>2015</c:v>
                </c:pt>
                <c:pt idx="1">
                  <c:v>2016</c:v>
                </c:pt>
                <c:pt idx="2">
                  <c:v>2017</c:v>
                </c:pt>
                <c:pt idx="3">
                  <c:v>2018</c:v>
                </c:pt>
                <c:pt idx="4">
                  <c:v>2019</c:v>
                </c:pt>
                <c:pt idx="5">
                  <c:v>2020</c:v>
                </c:pt>
                <c:pt idx="6">
                  <c:v>2021</c:v>
                </c:pt>
                <c:pt idx="7">
                  <c:v>2022</c:v>
                </c:pt>
                <c:pt idx="8">
                  <c:v>2023</c:v>
                </c:pt>
              </c:numCache>
            </c:numRef>
          </c:cat>
          <c:val>
            <c:numRef>
              <c:f>VacancyGraphs!$C$17:$C$25</c:f>
              <c:numCache>
                <c:formatCode>_("$"* #,##0.0_);_("$"* \(#,##0.0\);_("$"* "-"??_);_(@_)</c:formatCode>
                <c:ptCount val="9"/>
                <c:pt idx="0">
                  <c:v>284935</c:v>
                </c:pt>
                <c:pt idx="1">
                  <c:v>286529</c:v>
                </c:pt>
                <c:pt idx="2">
                  <c:v>286956</c:v>
                </c:pt>
                <c:pt idx="3">
                  <c:v>288074</c:v>
                </c:pt>
                <c:pt idx="4">
                  <c:v>279285</c:v>
                </c:pt>
                <c:pt idx="5">
                  <c:v>281454</c:v>
                </c:pt>
                <c:pt idx="6">
                  <c:v>286135</c:v>
                </c:pt>
                <c:pt idx="7">
                  <c:v>289260</c:v>
                </c:pt>
                <c:pt idx="8">
                  <c:v>296009</c:v>
                </c:pt>
              </c:numCache>
            </c:numRef>
          </c:val>
          <c:smooth val="0"/>
          <c:extLst>
            <c:ext xmlns:c16="http://schemas.microsoft.com/office/drawing/2014/chart" uri="{C3380CC4-5D6E-409C-BE32-E72D297353CC}">
              <c16:uniqueId val="{00000011-D072-4C4F-BE18-F9A910B8A0AB}"/>
            </c:ext>
          </c:extLst>
        </c:ser>
        <c:dLbls>
          <c:dLblPos val="t"/>
          <c:showLegendKey val="0"/>
          <c:showVal val="1"/>
          <c:showCatName val="0"/>
          <c:showSerName val="0"/>
          <c:showPercent val="0"/>
          <c:showBubbleSize val="0"/>
        </c:dLbls>
        <c:marker val="1"/>
        <c:smooth val="0"/>
        <c:axId val="52198768"/>
        <c:axId val="1956261136"/>
      </c:lineChart>
      <c:catAx>
        <c:axId val="52198768"/>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1956261136"/>
        <c:crosses val="autoZero"/>
        <c:auto val="1"/>
        <c:lblAlgn val="ctr"/>
        <c:lblOffset val="100"/>
        <c:noMultiLvlLbl val="0"/>
      </c:catAx>
      <c:valAx>
        <c:axId val="1956261136"/>
        <c:scaling>
          <c:orientation val="minMax"/>
        </c:scaling>
        <c:delete val="0"/>
        <c:axPos val="l"/>
        <c:numFmt formatCode="#,##0" sourceLinked="0"/>
        <c:majorTickMark val="out"/>
        <c:minorTickMark val="none"/>
        <c:tickLblPos val="nextTo"/>
        <c:spPr>
          <a:noFill/>
          <a:ln w="6350">
            <a:solidFill>
              <a:sysClr val="windowText" lastClr="000000"/>
            </a:solidFill>
          </a:ln>
          <a:effectLst/>
        </c:spPr>
        <c:txPr>
          <a:bodyPr rot="-60000000" spcFirstLastPara="1" vertOverflow="ellipsis" vert="horz" wrap="square" anchor="ctr" anchorCtr="1"/>
          <a:lstStyle/>
          <a:p>
            <a:pPr>
              <a:defRPr sz="950" b="0" i="0" u="none" strike="noStrike" kern="1200" baseline="0">
                <a:solidFill>
                  <a:sysClr val="windowText" lastClr="000000"/>
                </a:solidFill>
                <a:latin typeface="Arial Narrow" panose="020B0606020202030204" pitchFamily="34" charset="0"/>
                <a:ea typeface="+mn-ea"/>
                <a:cs typeface="+mn-cs"/>
              </a:defRPr>
            </a:pPr>
            <a:endParaRPr lang="en-US"/>
          </a:p>
        </c:txPr>
        <c:crossAx val="52198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500" b="0" i="0" u="none" strike="noStrike" kern="1200" baseline="10000">
              <a:solidFill>
                <a:sysClr val="windowText" lastClr="000000"/>
              </a:solidFill>
              <a:latin typeface="Arial Narrow" panose="020B0606020202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'Flow hidden fig'!$A$1</c:f>
          <c:strCache>
            <c:ptCount val="1"/>
            <c:pt idx="0">
              <c:v>Percentage inflow and outflow of registered nurses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896269276404292E-2"/>
          <c:y val="0.10494244955647483"/>
          <c:w val="0.89068415110949695"/>
          <c:h val="0.71745142788906258"/>
        </c:manualLayout>
      </c:layout>
      <c:barChart>
        <c:barDir val="col"/>
        <c:grouping val="clustered"/>
        <c:varyColors val="0"/>
        <c:ser>
          <c:idx val="0"/>
          <c:order val="0"/>
          <c:tx>
            <c:strRef>
              <c:f>'Flow hidden fig'!$C$2</c:f>
              <c:strCache>
                <c:ptCount val="1"/>
                <c:pt idx="0">
                  <c:v>Percentage inflow of registered nurses</c:v>
                </c:pt>
              </c:strCache>
            </c:strRef>
          </c:tx>
          <c:spPr>
            <a:solidFill>
              <a:schemeClr val="accent1"/>
            </a:solidFill>
            <a:ln>
              <a:noFill/>
            </a:ln>
            <a:effectLst/>
          </c:spPr>
          <c:invertIfNegative val="0"/>
          <c:cat>
            <c:multiLvlStrRef>
              <c:f>'Flow hidden fig'!$A$3:$B$12</c:f>
              <c:multiLvlStrCache>
                <c:ptCount val="10"/>
                <c:lvl>
                  <c:pt idx="0">
                    <c:v>2019</c:v>
                  </c:pt>
                  <c:pt idx="1">
                    <c:v>2020</c:v>
                  </c:pt>
                  <c:pt idx="2">
                    <c:v>2021</c:v>
                  </c:pt>
                  <c:pt idx="3">
                    <c:v>2022</c:v>
                  </c:pt>
                  <c:pt idx="4">
                    <c:v>2023</c:v>
                  </c:pt>
                  <c:pt idx="5">
                    <c:v>2019</c:v>
                  </c:pt>
                  <c:pt idx="6">
                    <c:v>2020</c:v>
                  </c:pt>
                  <c:pt idx="7">
                    <c:v>2021</c:v>
                  </c:pt>
                  <c:pt idx="8">
                    <c:v>2022</c:v>
                  </c:pt>
                  <c:pt idx="9">
                    <c:v>2023</c:v>
                  </c:pt>
                </c:lvl>
                <c:lvl>
                  <c:pt idx="0">
                    <c:v>Ontario</c:v>
                  </c:pt>
                  <c:pt idx="5">
                    <c:v>British Columbia</c:v>
                  </c:pt>
                </c:lvl>
              </c:multiLvlStrCache>
            </c:multiLvlStrRef>
          </c:cat>
          <c:val>
            <c:numRef>
              <c:f>'Flow hidden fig'!$C$3:$C$12</c:f>
              <c:numCache>
                <c:formatCode>0.0%</c:formatCode>
                <c:ptCount val="10"/>
                <c:pt idx="0">
                  <c:v>6.0407982517785459E-2</c:v>
                </c:pt>
                <c:pt idx="1">
                  <c:v>5.7746532540771223E-2</c:v>
                </c:pt>
                <c:pt idx="2">
                  <c:v>6.1597635911628118E-2</c:v>
                </c:pt>
                <c:pt idx="3">
                  <c:v>6.1616068122917443E-2</c:v>
                </c:pt>
                <c:pt idx="4">
                  <c:v>7.4011401683105604E-2</c:v>
                </c:pt>
                <c:pt idx="5">
                  <c:v>8.5512999132514922E-2</c:v>
                </c:pt>
                <c:pt idx="6">
                  <c:v>8.4862208270076941E-2</c:v>
                </c:pt>
                <c:pt idx="7">
                  <c:v>8.7251815680539371E-2</c:v>
                </c:pt>
                <c:pt idx="8">
                  <c:v>7.8281284390208108E-2</c:v>
                </c:pt>
                <c:pt idx="9">
                  <c:v>7.7172797364714871E-2</c:v>
                </c:pt>
              </c:numCache>
            </c:numRef>
          </c:val>
          <c:extLst>
            <c:ext xmlns:c16="http://schemas.microsoft.com/office/drawing/2014/chart" uri="{C3380CC4-5D6E-409C-BE32-E72D297353CC}">
              <c16:uniqueId val="{00000000-C1E2-4E65-89CD-E28BAF64CA82}"/>
            </c:ext>
          </c:extLst>
        </c:ser>
        <c:ser>
          <c:idx val="1"/>
          <c:order val="1"/>
          <c:tx>
            <c:strRef>
              <c:f>'Flow hidden fig'!$D$2</c:f>
              <c:strCache>
                <c:ptCount val="1"/>
                <c:pt idx="0">
                  <c:v>Percentage outflow of registered nurses</c:v>
                </c:pt>
              </c:strCache>
            </c:strRef>
          </c:tx>
          <c:spPr>
            <a:solidFill>
              <a:schemeClr val="accent2"/>
            </a:solidFill>
            <a:ln>
              <a:noFill/>
            </a:ln>
            <a:effectLst/>
          </c:spPr>
          <c:invertIfNegative val="0"/>
          <c:cat>
            <c:multiLvlStrRef>
              <c:f>'Flow hidden fig'!$A$3:$B$12</c:f>
              <c:multiLvlStrCache>
                <c:ptCount val="10"/>
                <c:lvl>
                  <c:pt idx="0">
                    <c:v>2019</c:v>
                  </c:pt>
                  <c:pt idx="1">
                    <c:v>2020</c:v>
                  </c:pt>
                  <c:pt idx="2">
                    <c:v>2021</c:v>
                  </c:pt>
                  <c:pt idx="3">
                    <c:v>2022</c:v>
                  </c:pt>
                  <c:pt idx="4">
                    <c:v>2023</c:v>
                  </c:pt>
                  <c:pt idx="5">
                    <c:v>2019</c:v>
                  </c:pt>
                  <c:pt idx="6">
                    <c:v>2020</c:v>
                  </c:pt>
                  <c:pt idx="7">
                    <c:v>2021</c:v>
                  </c:pt>
                  <c:pt idx="8">
                    <c:v>2022</c:v>
                  </c:pt>
                  <c:pt idx="9">
                    <c:v>2023</c:v>
                  </c:pt>
                </c:lvl>
                <c:lvl>
                  <c:pt idx="0">
                    <c:v>Ontario</c:v>
                  </c:pt>
                  <c:pt idx="5">
                    <c:v>British Columbia</c:v>
                  </c:pt>
                </c:lvl>
              </c:multiLvlStrCache>
            </c:multiLvlStrRef>
          </c:cat>
          <c:val>
            <c:numRef>
              <c:f>'Flow hidden fig'!$D$3:$D$12</c:f>
              <c:numCache>
                <c:formatCode>0.0%</c:formatCode>
                <c:ptCount val="10"/>
                <c:pt idx="0">
                  <c:v>4.777766011725406E-2</c:v>
                </c:pt>
                <c:pt idx="1">
                  <c:v>4.712505715592135E-2</c:v>
                </c:pt>
                <c:pt idx="2">
                  <c:v>4.8895351564332293E-2</c:v>
                </c:pt>
                <c:pt idx="3">
                  <c:v>5.2841540170307302E-2</c:v>
                </c:pt>
                <c:pt idx="4">
                  <c:v>0</c:v>
                </c:pt>
                <c:pt idx="5">
                  <c:v>6.5087668568123869E-2</c:v>
                </c:pt>
                <c:pt idx="6">
                  <c:v>5.2492087589738307E-2</c:v>
                </c:pt>
                <c:pt idx="7">
                  <c:v>6.5761098579679253E-2</c:v>
                </c:pt>
                <c:pt idx="8">
                  <c:v>5.4559683059842018E-2</c:v>
                </c:pt>
                <c:pt idx="9">
                  <c:v>0</c:v>
                </c:pt>
              </c:numCache>
            </c:numRef>
          </c:val>
          <c:extLst>
            <c:ext xmlns:c16="http://schemas.microsoft.com/office/drawing/2014/chart" uri="{C3380CC4-5D6E-409C-BE32-E72D297353CC}">
              <c16:uniqueId val="{00000001-C1E2-4E65-89CD-E28BAF64CA82}"/>
            </c:ext>
          </c:extLst>
        </c:ser>
        <c:dLbls>
          <c:showLegendKey val="0"/>
          <c:showVal val="0"/>
          <c:showCatName val="0"/>
          <c:showSerName val="0"/>
          <c:showPercent val="0"/>
          <c:showBubbleSize val="0"/>
        </c:dLbls>
        <c:gapWidth val="219"/>
        <c:overlap val="-27"/>
        <c:axId val="1668267407"/>
        <c:axId val="1668271567"/>
      </c:barChart>
      <c:catAx>
        <c:axId val="1668267407"/>
        <c:scaling>
          <c:orientation val="minMax"/>
        </c:scaling>
        <c:delete val="0"/>
        <c:axPos val="b"/>
        <c:numFmt formatCode="General" sourceLinked="1"/>
        <c:majorTickMark val="none"/>
        <c:minorTickMark val="none"/>
        <c:tickLblPos val="nextTo"/>
        <c:spPr>
          <a:noFill/>
          <a:ln w="190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271567"/>
        <c:crosses val="autoZero"/>
        <c:auto val="1"/>
        <c:lblAlgn val="ctr"/>
        <c:lblOffset val="100"/>
        <c:noMultiLvlLbl val="0"/>
      </c:catAx>
      <c:valAx>
        <c:axId val="166827156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267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'Place of work hidden fig'!$A$6</c:f>
              <c:strCache>
                <c:ptCount val="1"/>
                <c:pt idx="0">
                  <c:v>Hospital</c:v>
                </c:pt>
              </c:strCache>
            </c:strRef>
          </c:tx>
          <c:spPr>
            <a:solidFill>
              <a:schemeClr val="accent1"/>
            </a:solidFill>
            <a:ln>
              <a:noFill/>
            </a:ln>
            <a:effectLst/>
          </c:spPr>
          <c:invertIfNegative val="0"/>
          <c:cat>
            <c:numRef>
              <c:f>'Place of work hidden fig'!$B$5:$F$5</c:f>
              <c:numCache>
                <c:formatCode>General</c:formatCode>
                <c:ptCount val="5"/>
                <c:pt idx="0">
                  <c:v>2019</c:v>
                </c:pt>
                <c:pt idx="1">
                  <c:v>2020</c:v>
                </c:pt>
                <c:pt idx="2">
                  <c:v>2021</c:v>
                </c:pt>
                <c:pt idx="3">
                  <c:v>2022</c:v>
                </c:pt>
                <c:pt idx="4">
                  <c:v>2023</c:v>
                </c:pt>
              </c:numCache>
            </c:numRef>
          </c:cat>
          <c:val>
            <c:numRef>
              <c:f>'Place of work hidden fig'!$B$6:$F$6</c:f>
              <c:numCache>
                <c:formatCode>General</c:formatCode>
                <c:ptCount val="5"/>
                <c:pt idx="0">
                  <c:v>0.65093517806815271</c:v>
                </c:pt>
                <c:pt idx="1">
                  <c:v>0.6553921568627451</c:v>
                </c:pt>
                <c:pt idx="2">
                  <c:v>0.65297930211630051</c:v>
                </c:pt>
                <c:pt idx="3">
                  <c:v>0.64429731868307971</c:v>
                </c:pt>
                <c:pt idx="4">
                  <c:v>0.63723068140434458</c:v>
                </c:pt>
              </c:numCache>
            </c:numRef>
          </c:val>
          <c:extLst>
            <c:ext xmlns:c16="http://schemas.microsoft.com/office/drawing/2014/chart" uri="{C3380CC4-5D6E-409C-BE32-E72D297353CC}">
              <c16:uniqueId val="{00000000-2DC4-414C-B999-AC774034C268}"/>
            </c:ext>
          </c:extLst>
        </c:ser>
        <c:ser>
          <c:idx val="1"/>
          <c:order val="1"/>
          <c:tx>
            <c:strRef>
              <c:f>'Place of work hidden fig'!$A$7</c:f>
              <c:strCache>
                <c:ptCount val="1"/>
                <c:pt idx="0">
                  <c:v>Community health</c:v>
                </c:pt>
              </c:strCache>
            </c:strRef>
          </c:tx>
          <c:spPr>
            <a:solidFill>
              <a:schemeClr val="accent2"/>
            </a:solidFill>
            <a:ln>
              <a:noFill/>
            </a:ln>
            <a:effectLst/>
          </c:spPr>
          <c:invertIfNegative val="0"/>
          <c:cat>
            <c:numRef>
              <c:f>'Place of work hidden fig'!$B$5:$F$5</c:f>
              <c:numCache>
                <c:formatCode>General</c:formatCode>
                <c:ptCount val="5"/>
                <c:pt idx="0">
                  <c:v>2019</c:v>
                </c:pt>
                <c:pt idx="1">
                  <c:v>2020</c:v>
                </c:pt>
                <c:pt idx="2">
                  <c:v>2021</c:v>
                </c:pt>
                <c:pt idx="3">
                  <c:v>2022</c:v>
                </c:pt>
                <c:pt idx="4">
                  <c:v>2023</c:v>
                </c:pt>
              </c:numCache>
            </c:numRef>
          </c:cat>
          <c:val>
            <c:numRef>
              <c:f>'Place of work hidden fig'!$B$7:$F$7</c:f>
              <c:numCache>
                <c:formatCode>General</c:formatCode>
                <c:ptCount val="5"/>
                <c:pt idx="0">
                  <c:v>0.15975403535741739</c:v>
                </c:pt>
                <c:pt idx="1">
                  <c:v>0.15716911764705879</c:v>
                </c:pt>
                <c:pt idx="2">
                  <c:v>0.1611138636386617</c:v>
                </c:pt>
                <c:pt idx="3">
                  <c:v>0.16970322218772221</c:v>
                </c:pt>
                <c:pt idx="4">
                  <c:v>0.16720637014143841</c:v>
                </c:pt>
              </c:numCache>
            </c:numRef>
          </c:val>
          <c:extLst>
            <c:ext xmlns:c16="http://schemas.microsoft.com/office/drawing/2014/chart" uri="{C3380CC4-5D6E-409C-BE32-E72D297353CC}">
              <c16:uniqueId val="{00000001-2DC4-414C-B999-AC774034C268}"/>
            </c:ext>
          </c:extLst>
        </c:ser>
        <c:ser>
          <c:idx val="2"/>
          <c:order val="2"/>
          <c:tx>
            <c:strRef>
              <c:f>'Place of work hidden fig'!$A$8</c:f>
              <c:strCache>
                <c:ptCount val="1"/>
                <c:pt idx="0">
                  <c:v>Nursing home/long-term care</c:v>
                </c:pt>
              </c:strCache>
            </c:strRef>
          </c:tx>
          <c:spPr>
            <a:solidFill>
              <a:schemeClr val="accent3"/>
            </a:solidFill>
            <a:ln>
              <a:noFill/>
            </a:ln>
            <a:effectLst/>
          </c:spPr>
          <c:invertIfNegative val="0"/>
          <c:cat>
            <c:numRef>
              <c:f>'Place of work hidden fig'!$B$5:$F$5</c:f>
              <c:numCache>
                <c:formatCode>General</c:formatCode>
                <c:ptCount val="5"/>
                <c:pt idx="0">
                  <c:v>2019</c:v>
                </c:pt>
                <c:pt idx="1">
                  <c:v>2020</c:v>
                </c:pt>
                <c:pt idx="2">
                  <c:v>2021</c:v>
                </c:pt>
                <c:pt idx="3">
                  <c:v>2022</c:v>
                </c:pt>
                <c:pt idx="4">
                  <c:v>2023</c:v>
                </c:pt>
              </c:numCache>
            </c:numRef>
          </c:cat>
          <c:val>
            <c:numRef>
              <c:f>'Place of work hidden fig'!$B$8:$F$8</c:f>
              <c:numCache>
                <c:formatCode>General</c:formatCode>
                <c:ptCount val="5"/>
                <c:pt idx="0">
                  <c:v>7.9907763259031511E-2</c:v>
                </c:pt>
                <c:pt idx="1">
                  <c:v>7.9922385620915026E-2</c:v>
                </c:pt>
                <c:pt idx="2">
                  <c:v>7.8221215583575157E-2</c:v>
                </c:pt>
                <c:pt idx="3">
                  <c:v>7.3858912849687999E-2</c:v>
                </c:pt>
                <c:pt idx="4">
                  <c:v>7.5965314619238375E-2</c:v>
                </c:pt>
              </c:numCache>
            </c:numRef>
          </c:val>
          <c:extLst>
            <c:ext xmlns:c16="http://schemas.microsoft.com/office/drawing/2014/chart" uri="{C3380CC4-5D6E-409C-BE32-E72D297353CC}">
              <c16:uniqueId val="{00000002-2DC4-414C-B999-AC774034C268}"/>
            </c:ext>
          </c:extLst>
        </c:ser>
        <c:ser>
          <c:idx val="3"/>
          <c:order val="3"/>
          <c:tx>
            <c:strRef>
              <c:f>'Place of work hidden fig'!$A$9</c:f>
              <c:strCache>
                <c:ptCount val="1"/>
                <c:pt idx="0">
                  <c:v>Other places of work</c:v>
                </c:pt>
              </c:strCache>
            </c:strRef>
          </c:tx>
          <c:spPr>
            <a:solidFill>
              <a:schemeClr val="accent4"/>
            </a:solidFill>
            <a:ln>
              <a:noFill/>
            </a:ln>
            <a:effectLst/>
          </c:spPr>
          <c:invertIfNegative val="0"/>
          <c:cat>
            <c:numRef>
              <c:f>'Place of work hidden fig'!$B$5:$F$5</c:f>
              <c:numCache>
                <c:formatCode>General</c:formatCode>
                <c:ptCount val="5"/>
                <c:pt idx="0">
                  <c:v>2019</c:v>
                </c:pt>
                <c:pt idx="1">
                  <c:v>2020</c:v>
                </c:pt>
                <c:pt idx="2">
                  <c:v>2021</c:v>
                </c:pt>
                <c:pt idx="3">
                  <c:v>2022</c:v>
                </c:pt>
                <c:pt idx="4">
                  <c:v>2023</c:v>
                </c:pt>
              </c:numCache>
            </c:numRef>
          </c:cat>
          <c:val>
            <c:numRef>
              <c:f>'Place of work hidden fig'!$B$9:$F$9</c:f>
              <c:numCache>
                <c:formatCode>General</c:formatCode>
                <c:ptCount val="5"/>
                <c:pt idx="0">
                  <c:v>0.108757366128619</c:v>
                </c:pt>
                <c:pt idx="1">
                  <c:v>0.1073529411764706</c:v>
                </c:pt>
                <c:pt idx="2">
                  <c:v>0.107422724193369</c:v>
                </c:pt>
                <c:pt idx="3">
                  <c:v>0.1118100141227376</c:v>
                </c:pt>
                <c:pt idx="4">
                  <c:v>0.1194598372031221</c:v>
                </c:pt>
              </c:numCache>
            </c:numRef>
          </c:val>
          <c:extLst>
            <c:ext xmlns:c16="http://schemas.microsoft.com/office/drawing/2014/chart" uri="{C3380CC4-5D6E-409C-BE32-E72D297353CC}">
              <c16:uniqueId val="{00000003-2DC4-414C-B999-AC774034C268}"/>
            </c:ext>
          </c:extLst>
        </c:ser>
        <c:ser>
          <c:idx val="4"/>
          <c:order val="4"/>
          <c:tx>
            <c:strRef>
              <c:f>'Place of work hidden fig'!$A$10</c:f>
              <c:strCache>
                <c:ptCount val="1"/>
                <c:pt idx="0">
                  <c:v>Unknown places of work</c:v>
                </c:pt>
              </c:strCache>
            </c:strRef>
          </c:tx>
          <c:spPr>
            <a:solidFill>
              <a:schemeClr val="accent5"/>
            </a:solidFill>
            <a:ln>
              <a:noFill/>
            </a:ln>
            <a:effectLst/>
          </c:spPr>
          <c:invertIfNegative val="0"/>
          <c:cat>
            <c:numRef>
              <c:f>'Place of work hidden fig'!$B$5:$F$5</c:f>
              <c:numCache>
                <c:formatCode>General</c:formatCode>
                <c:ptCount val="5"/>
                <c:pt idx="0">
                  <c:v>2019</c:v>
                </c:pt>
                <c:pt idx="1">
                  <c:v>2020</c:v>
                </c:pt>
                <c:pt idx="2">
                  <c:v>2021</c:v>
                </c:pt>
                <c:pt idx="3">
                  <c:v>2022</c:v>
                </c:pt>
                <c:pt idx="4">
                  <c:v>2023</c:v>
                </c:pt>
              </c:numCache>
            </c:numRef>
          </c:cat>
          <c:val>
            <c:numRef>
              <c:f>'Place of work hidden fig'!$B$10:$F$10</c:f>
              <c:numCache>
                <c:formatCode>General</c:formatCode>
                <c:ptCount val="5"/>
                <c:pt idx="0">
                  <c:v>6.4565718677940043E-4</c:v>
                </c:pt>
                <c:pt idx="1">
                  <c:v>1.6339869281045751E-4</c:v>
                </c:pt>
                <c:pt idx="2">
                  <c:v>2.6289446809371169E-4</c:v>
                </c:pt>
                <c:pt idx="3">
                  <c:v>3.3053215677240362E-4</c:v>
                </c:pt>
                <c:pt idx="4">
                  <c:v>1.377966318566128E-4</c:v>
                </c:pt>
              </c:numCache>
            </c:numRef>
          </c:val>
          <c:extLst>
            <c:ext xmlns:c16="http://schemas.microsoft.com/office/drawing/2014/chart" uri="{C3380CC4-5D6E-409C-BE32-E72D297353CC}">
              <c16:uniqueId val="{00000004-2DC4-414C-B999-AC774034C268}"/>
            </c:ext>
          </c:extLst>
        </c:ser>
        <c:dLbls>
          <c:showLegendKey val="0"/>
          <c:showVal val="0"/>
          <c:showCatName val="0"/>
          <c:showSerName val="0"/>
          <c:showPercent val="0"/>
          <c:showBubbleSize val="0"/>
        </c:dLbls>
        <c:gapWidth val="150"/>
        <c:overlap val="100"/>
        <c:axId val="110148400"/>
        <c:axId val="110149360"/>
      </c:barChart>
      <c:catAx>
        <c:axId val="11014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9360"/>
        <c:crosses val="autoZero"/>
        <c:auto val="1"/>
        <c:lblAlgn val="ctr"/>
        <c:lblOffset val="100"/>
        <c:noMultiLvlLbl val="0"/>
      </c:catAx>
      <c:valAx>
        <c:axId val="1101493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48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size">
        <cx:f dir="row">_xlchart.v1.1</cx:f>
      </cx:numDim>
    </cx:data>
  </cx:chartData>
  <cx:chart>
    <cx:title pos="t" align="ctr" overlay="0">
      <cx:tx>
        <cx:txData>
          <cx:v> </cx:v>
        </cx:txData>
      </cx:tx>
      <cx:txPr>
        <a:bodyPr rot="0" spcFirstLastPara="1" vertOverflow="ellipsis" vert="horz" wrap="square" lIns="38100" tIns="19050" rIns="38100" bIns="19050" anchor="ctr" anchorCtr="1" compatLnSpc="0"/>
        <a:lstStyle/>
        <a:p>
          <a:pPr algn="ctr" rtl="0">
            <a:defRPr sz="950" b="0" i="0" u="none" strike="noStrike" kern="1200" spc="0" baseline="0">
              <a:solidFill>
                <a:sysClr val="windowText" lastClr="000000"/>
              </a:solidFill>
              <a:latin typeface="Arial Narrow" panose="020B0606020202030204" pitchFamily="34" charset="0"/>
              <a:ea typeface="+mn-ea"/>
              <a:cs typeface="+mn-cs"/>
            </a:defRPr>
          </a:pPr>
          <a:r>
            <a:rPr kumimoji="0" lang="en-US" sz="950" b="0" i="0" u="none" strike="noStrike" kern="1200" cap="none" spc="0" normalizeH="0" baseline="0" noProof="0">
              <a:ln>
                <a:noFill/>
              </a:ln>
              <a:solidFill>
                <a:sysClr val="windowText" lastClr="000000"/>
              </a:solidFill>
              <a:effectLst/>
              <a:uLnTx/>
              <a:uFillTx/>
              <a:latin typeface="Arial Narrow" panose="020B0606020202030204" pitchFamily="34" charset="0"/>
            </a:rPr>
            <a:t> </a:t>
          </a:r>
        </a:p>
      </cx:txPr>
    </cx:title>
    <cx:plotArea>
      <cx:plotAreaRegion>
        <cx:series layoutId="treemap" uniqueId="{1A02FE9D-D121-4E44-81CD-1E93E9F45CB2}">
          <cx:dataPt idx="0">
            <cx:spPr>
              <a:solidFill>
                <a:srgbClr val="33BDB7"/>
              </a:solidFill>
              <a:ln w="6350">
                <a:solidFill>
                  <a:sysClr val="windowText" lastClr="000000"/>
                </a:solidFill>
              </a:ln>
            </cx:spPr>
          </cx:dataPt>
          <cx:dataPt idx="1">
            <cx:spPr>
              <a:pattFill prst="pct80">
                <a:fgClr>
                  <a:srgbClr val="365254"/>
                </a:fgClr>
                <a:bgClr>
                  <a:sysClr val="window" lastClr="FFFFFF"/>
                </a:bgClr>
              </a:pattFill>
              <a:ln w="6350">
                <a:solidFill>
                  <a:sysClr val="windowText" lastClr="000000"/>
                </a:solidFill>
              </a:ln>
            </cx:spPr>
          </cx:dataPt>
          <cx:dataPt idx="2">
            <cx:spPr>
              <a:solidFill>
                <a:srgbClr val="E2F2EE"/>
              </a:solidFill>
              <a:ln w="6350">
                <a:solidFill>
                  <a:sysClr val="windowText" lastClr="000000"/>
                </a:solidFill>
              </a:ln>
            </cx:spPr>
          </cx:dataPt>
          <cx:dataPt idx="3">
            <cx:spPr>
              <a:pattFill prst="wdUpDiag">
                <a:fgClr>
                  <a:srgbClr val="00A199"/>
                </a:fgClr>
                <a:bgClr>
                  <a:sysClr val="window" lastClr="FFFFFF"/>
                </a:bgClr>
              </a:pattFill>
              <a:ln w="6350">
                <a:solidFill>
                  <a:sysClr val="windowText" lastClr="000000"/>
                </a:solidFill>
              </a:ln>
            </cx:spPr>
          </cx:dataPt>
          <cx:dataPt idx="4">
            <cx:spPr>
              <a:pattFill prst="zigZag">
                <a:fgClr>
                  <a:srgbClr val="00A199"/>
                </a:fgClr>
                <a:bgClr>
                  <a:sysClr val="window" lastClr="FFFFFF"/>
                </a:bgClr>
              </a:pattFill>
              <a:ln w="6350">
                <a:solidFill>
                  <a:sysClr val="windowText" lastClr="000000"/>
                </a:solidFill>
              </a:ln>
            </cx:spPr>
          </cx:dataPt>
          <cx:dataPt idx="5">
            <cx:spPr>
              <a:solidFill>
                <a:srgbClr val="365254"/>
              </a:solidFill>
              <a:ln w="6350">
                <a:solidFill>
                  <a:sysClr val="windowText" lastClr="000000"/>
                </a:solidFill>
              </a:ln>
            </cx:spPr>
          </cx:dataPt>
          <cx:dataId val="0"/>
          <cx:layoutPr/>
        </cx:series>
      </cx:plotAreaRegion>
    </cx:plotArea>
    <cx:legend pos="b" align="ctr" overlay="0">
      <cx:txPr>
        <a:bodyPr spcFirstLastPara="1" vertOverflow="ellipsis" horzOverflow="overflow" wrap="square" lIns="0" tIns="0" rIns="0" bIns="0" anchor="ctr" anchorCtr="1"/>
        <a:lstStyle/>
        <a:p>
          <a:pPr algn="ctr" rtl="0">
            <a:defRPr sz="1500" baseline="8000">
              <a:solidFill>
                <a:sysClr val="windowText" lastClr="000000"/>
              </a:solidFill>
              <a:latin typeface="Arial Narrow" panose="020B0606020202030204" pitchFamily="34" charset="0"/>
              <a:ea typeface="Arial Narrow" panose="020B0606020202030204" pitchFamily="34" charset="0"/>
              <a:cs typeface="Arial Narrow" panose="020B0606020202030204" pitchFamily="34" charset="0"/>
            </a:defRPr>
          </a:pPr>
          <a:endParaRPr lang="en-US" sz="1500" b="0" i="0" u="none" strike="noStrike" kern="1200" baseline="8000">
            <a:solidFill>
              <a:sysClr val="windowText" lastClr="000000"/>
            </a:solidFill>
            <a:latin typeface="Arial Narrow" panose="020B0606020202030204" pitchFamily="34" charset="0"/>
          </a:endParaRPr>
        </a:p>
      </cx:txPr>
    </cx:legend>
  </cx:chart>
  <cx:spPr>
    <a:ln>
      <a:solidFill>
        <a:sysClr val="windowText" lastClr="000000"/>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_xlchart.v1.3</cx:f>
      </cx:strDim>
      <cx:numDim type="size">
        <cx:f dir="row">_xlchart.v1.4</cx:f>
      </cx:numDim>
    </cx:data>
  </cx:chartData>
  <cx:chart>
    <cx:title pos="t" align="ctr" overlay="0">
      <cx:tx>
        <cx:txData>
          <cx:v/>
        </cx:txData>
      </cx:tx>
      <cx:txPr>
        <a:bodyPr rot="0" spcFirstLastPara="1" vertOverflow="ellipsis" vert="horz" wrap="square" lIns="38100" tIns="19050" rIns="38100" bIns="19050" anchor="ctr" anchorCtr="1" compatLnSpc="0"/>
        <a:lstStyle/>
        <a:p>
          <a:pPr algn="ctr" rtl="0">
            <a:defRPr sz="950" b="0" i="0" u="none" strike="noStrike" kern="1200" spc="0" baseline="0">
              <a:solidFill>
                <a:sysClr val="windowText" lastClr="000000"/>
              </a:solidFill>
              <a:latin typeface="Arial Narrow" panose="020B0606020202030204" pitchFamily="34" charset="0"/>
              <a:ea typeface="+mn-ea"/>
              <a:cs typeface="+mn-cs"/>
            </a:defRPr>
          </a:pPr>
          <a:endParaRPr kumimoji="0" lang="en-US" sz="950" b="0" i="0" u="none" strike="noStrike" kern="1200" cap="none" spc="0" normalizeH="0" baseline="0" noProof="0">
            <a:ln>
              <a:noFill/>
            </a:ln>
            <a:solidFill>
              <a:sysClr val="windowText" lastClr="000000"/>
            </a:solidFill>
            <a:effectLst/>
            <a:uLnTx/>
            <a:uFillTx/>
            <a:latin typeface="Arial Narrow" panose="020B0606020202030204" pitchFamily="34" charset="0"/>
          </a:endParaRPr>
        </a:p>
      </cx:txPr>
    </cx:title>
    <cx:plotArea>
      <cx:plotAreaRegion>
        <cx:series layoutId="treemap" uniqueId="{BC10D946-F93F-4FD1-82FA-93512EE2AF95}">
          <cx:tx>
            <cx:txData>
              <cx:f>_xlchart.v1.2</cx:f>
              <cx:v>2023–2024</cx:v>
            </cx:txData>
          </cx:tx>
          <cx:dataPt idx="0">
            <cx:spPr>
              <a:solidFill>
                <a:srgbClr val="33BDB7"/>
              </a:solidFill>
              <a:ln w="6350">
                <a:solidFill>
                  <a:sysClr val="windowText" lastClr="000000"/>
                </a:solidFill>
              </a:ln>
            </cx:spPr>
          </cx:dataPt>
          <cx:dataPt idx="1">
            <cx:spPr>
              <a:pattFill prst="pct80">
                <a:fgClr>
                  <a:srgbClr val="365254"/>
                </a:fgClr>
                <a:bgClr>
                  <a:sysClr val="window" lastClr="FFFFFF"/>
                </a:bgClr>
              </a:pattFill>
              <a:ln w="6350">
                <a:solidFill>
                  <a:sysClr val="windowText" lastClr="000000"/>
                </a:solidFill>
              </a:ln>
            </cx:spPr>
          </cx:dataPt>
          <cx:dataPt idx="2">
            <cx:spPr>
              <a:solidFill>
                <a:srgbClr val="E2F2EE"/>
              </a:solidFill>
              <a:ln w="6350">
                <a:solidFill>
                  <a:sysClr val="windowText" lastClr="000000"/>
                </a:solidFill>
              </a:ln>
            </cx:spPr>
          </cx:dataPt>
          <cx:dataPt idx="3">
            <cx:spPr>
              <a:pattFill prst="wdUpDiag">
                <a:fgClr>
                  <a:srgbClr val="00A199"/>
                </a:fgClr>
                <a:bgClr>
                  <a:sysClr val="window" lastClr="FFFFFF"/>
                </a:bgClr>
              </a:pattFill>
              <a:ln w="6350">
                <a:solidFill>
                  <a:sysClr val="windowText" lastClr="000000"/>
                </a:solidFill>
              </a:ln>
            </cx:spPr>
          </cx:dataPt>
          <cx:dataPt idx="4">
            <cx:spPr>
              <a:pattFill prst="zigZag">
                <a:fgClr>
                  <a:srgbClr val="00A199"/>
                </a:fgClr>
                <a:bgClr>
                  <a:sysClr val="window" lastClr="FFFFFF"/>
                </a:bgClr>
              </a:pattFill>
              <a:ln w="6350">
                <a:solidFill>
                  <a:sysClr val="windowText" lastClr="000000"/>
                </a:solidFill>
              </a:ln>
            </cx:spPr>
          </cx:dataPt>
          <cx:dataPt idx="5">
            <cx:spPr>
              <a:solidFill>
                <a:srgbClr val="365254"/>
              </a:solidFill>
              <a:ln w="6350">
                <a:solidFill>
                  <a:sysClr val="windowText" lastClr="000000"/>
                </a:solidFill>
              </a:ln>
            </cx:spPr>
          </cx:dataPt>
          <cx:dataId val="0"/>
          <cx:layoutPr/>
        </cx:series>
      </cx:plotAreaRegion>
    </cx:plotArea>
    <cx:legend pos="b" align="ctr" overlay="0">
      <cx:txPr>
        <a:bodyPr spcFirstLastPara="1" vertOverflow="ellipsis" horzOverflow="overflow" wrap="square" lIns="0" tIns="0" rIns="0" bIns="0" anchor="ctr" anchorCtr="1"/>
        <a:lstStyle/>
        <a:p>
          <a:pPr algn="ctr" rtl="0">
            <a:defRPr sz="1500" kern="0" baseline="8000">
              <a:solidFill>
                <a:sysClr val="windowText" lastClr="000000"/>
              </a:solidFill>
              <a:latin typeface="Arial Narrow" panose="020B0606020202030204" pitchFamily="34" charset="0"/>
            </a:defRPr>
          </a:pPr>
          <a:endParaRPr lang="en-US" sz="1500" b="0" i="0" u="none" strike="noStrike" kern="0" baseline="8000">
            <a:solidFill>
              <a:sysClr val="windowText" lastClr="000000"/>
            </a:solidFill>
            <a:latin typeface="Arial Narrow" panose="020B0606020202030204" pitchFamily="34" charset="0"/>
          </a:endParaRPr>
        </a:p>
      </cx:txPr>
    </cx:legend>
  </cx:chart>
  <cx:spPr>
    <a:ln>
      <a:solidFill>
        <a:sysClr val="windowText" lastClr="00000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ihi.ca" TargetMode="Externa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3.xml"/><Relationship Id="rId5" Type="http://schemas.microsoft.com/office/2014/relationships/chartEx" Target="../charts/chartEx2.xml"/><Relationship Id="rId4" Type="http://schemas.microsoft.com/office/2014/relationships/chartEx" Target="../charts/chartEx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editAs="oneCell">
    <xdr:from>
      <xdr:col>0</xdr:col>
      <xdr:colOff>6528551</xdr:colOff>
      <xdr:row>21</xdr:row>
      <xdr:rowOff>33171</xdr:rowOff>
    </xdr:from>
    <xdr:to>
      <xdr:col>0</xdr:col>
      <xdr:colOff>8265911</xdr:colOff>
      <xdr:row>21</xdr:row>
      <xdr:rowOff>856131</xdr:rowOff>
    </xdr:to>
    <xdr:pic>
      <xdr:nvPicPr>
        <xdr:cNvPr id="2" name="Picture 1" descr="Canadian Institute for Health Information (CIHI)">
          <a:hlinkClick xmlns:r="http://schemas.openxmlformats.org/officeDocument/2006/relationships" r:id="rId1"/>
          <a:extLst>
            <a:ext uri="{FF2B5EF4-FFF2-40B4-BE49-F238E27FC236}">
              <a16:creationId xmlns:a16="http://schemas.microsoft.com/office/drawing/2014/main" id="{05B4A2CD-353E-498C-A108-E3084E1964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28551" y="9969651"/>
          <a:ext cx="1737360" cy="822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44450</xdr:colOff>
      <xdr:row>7</xdr:row>
      <xdr:rowOff>39115</xdr:rowOff>
    </xdr:from>
    <xdr:to>
      <xdr:col>1</xdr:col>
      <xdr:colOff>993663</xdr:colOff>
      <xdr:row>7</xdr:row>
      <xdr:rowOff>2514027</xdr:rowOff>
    </xdr:to>
    <xdr:graphicFrame macro="">
      <xdr:nvGraphicFramePr>
        <xdr:cNvPr id="101" name="Chart 1" descr="The information can be found in the table below.">
          <a:extLst>
            <a:ext uri="{FF2B5EF4-FFF2-40B4-BE49-F238E27FC236}">
              <a16:creationId xmlns:a16="http://schemas.microsoft.com/office/drawing/2014/main" id="{00000000-0008-0000-0800-000002000000}"/>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1150127</xdr:colOff>
      <xdr:row>7</xdr:row>
      <xdr:rowOff>39115</xdr:rowOff>
    </xdr:from>
    <xdr:to>
      <xdr:col>2</xdr:col>
      <xdr:colOff>2097313</xdr:colOff>
      <xdr:row>7</xdr:row>
      <xdr:rowOff>2516568</xdr:rowOff>
    </xdr:to>
    <xdr:graphicFrame macro="">
      <xdr:nvGraphicFramePr>
        <xdr:cNvPr id="6" name="Chart 2" descr="The information can be found in the table below.">
          <a:extLst>
            <a:ext uri="{FF2B5EF4-FFF2-40B4-BE49-F238E27FC236}">
              <a16:creationId xmlns:a16="http://schemas.microsoft.com/office/drawing/2014/main" id="{00000000-0008-0000-0800-000006000000}"/>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74579</xdr:colOff>
      <xdr:row>7</xdr:row>
      <xdr:rowOff>39115</xdr:rowOff>
    </xdr:from>
    <xdr:to>
      <xdr:col>4</xdr:col>
      <xdr:colOff>1026952</xdr:colOff>
      <xdr:row>7</xdr:row>
      <xdr:rowOff>2516313</xdr:rowOff>
    </xdr:to>
    <xdr:graphicFrame macro="">
      <xdr:nvGraphicFramePr>
        <xdr:cNvPr id="103" name="Chart 3" descr="The information can be found in the table below.">
          <a:extLst>
            <a:ext uri="{FF2B5EF4-FFF2-40B4-BE49-F238E27FC236}">
              <a16:creationId xmlns:a16="http://schemas.microsoft.com/office/drawing/2014/main" id="{00000000-0008-0000-0800-000003000000}"/>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1171575</xdr:colOff>
      <xdr:row>7</xdr:row>
      <xdr:rowOff>39115</xdr:rowOff>
    </xdr:from>
    <xdr:to>
      <xdr:col>4</xdr:col>
      <xdr:colOff>4289933</xdr:colOff>
      <xdr:row>7</xdr:row>
      <xdr:rowOff>2517139</xdr:rowOff>
    </xdr:to>
    <xdr:graphicFrame macro="">
      <xdr:nvGraphicFramePr>
        <xdr:cNvPr id="5" name="Chart 4" descr="The information can be found in the table below.">
          <a:extLst>
            <a:ext uri="{FF2B5EF4-FFF2-40B4-BE49-F238E27FC236}">
              <a16:creationId xmlns:a16="http://schemas.microsoft.com/office/drawing/2014/main" id="{00000000-0008-0000-0800-000005000000}"/>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44450</xdr:colOff>
      <xdr:row>7</xdr:row>
      <xdr:rowOff>2636139</xdr:rowOff>
    </xdr:from>
    <xdr:to>
      <xdr:col>1</xdr:col>
      <xdr:colOff>990473</xdr:colOff>
      <xdr:row>7</xdr:row>
      <xdr:rowOff>5127625</xdr:rowOff>
    </xdr:to>
    <xdr:graphicFrame macro="">
      <xdr:nvGraphicFramePr>
        <xdr:cNvPr id="7" name="Chart 5" descr="The information can be found in the table below.">
          <a:extLst>
            <a:ext uri="{FF2B5EF4-FFF2-40B4-BE49-F238E27FC236}">
              <a16:creationId xmlns:a16="http://schemas.microsoft.com/office/drawing/2014/main" id="{00000000-0008-0000-0800-000007000000}"/>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1150127</xdr:colOff>
      <xdr:row>7</xdr:row>
      <xdr:rowOff>2636139</xdr:rowOff>
    </xdr:from>
    <xdr:to>
      <xdr:col>2</xdr:col>
      <xdr:colOff>2096150</xdr:colOff>
      <xdr:row>7</xdr:row>
      <xdr:rowOff>5129657</xdr:rowOff>
    </xdr:to>
    <xdr:graphicFrame macro="">
      <xdr:nvGraphicFramePr>
        <xdr:cNvPr id="102" name="Chart 6" descr="The information can be found in the table below.">
          <a:extLst>
            <a:ext uri="{FF2B5EF4-FFF2-40B4-BE49-F238E27FC236}">
              <a16:creationId xmlns:a16="http://schemas.microsoft.com/office/drawing/2014/main" id="{00000000-0008-0000-0800-000004000000}"/>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74579</xdr:colOff>
      <xdr:row>7</xdr:row>
      <xdr:rowOff>2636139</xdr:rowOff>
    </xdr:from>
    <xdr:to>
      <xdr:col>4</xdr:col>
      <xdr:colOff>1026952</xdr:colOff>
      <xdr:row>7</xdr:row>
      <xdr:rowOff>5128577</xdr:rowOff>
    </xdr:to>
    <xdr:graphicFrame macro="">
      <xdr:nvGraphicFramePr>
        <xdr:cNvPr id="8" name="Chart 7" descr="The information can be found in the table below.">
          <a:extLst>
            <a:ext uri="{FF2B5EF4-FFF2-40B4-BE49-F238E27FC236}">
              <a16:creationId xmlns:a16="http://schemas.microsoft.com/office/drawing/2014/main" id="{00000000-0008-0000-0800-000008000000}"/>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1171575</xdr:colOff>
      <xdr:row>7</xdr:row>
      <xdr:rowOff>2636139</xdr:rowOff>
    </xdr:from>
    <xdr:to>
      <xdr:col>4</xdr:col>
      <xdr:colOff>4298823</xdr:colOff>
      <xdr:row>7</xdr:row>
      <xdr:rowOff>5112640</xdr:rowOff>
    </xdr:to>
    <xdr:graphicFrame macro="">
      <xdr:nvGraphicFramePr>
        <xdr:cNvPr id="10" name="Chart 8" descr="The information can be found in the table below.">
          <a:extLst>
            <a:ext uri="{FF2B5EF4-FFF2-40B4-BE49-F238E27FC236}">
              <a16:creationId xmlns:a16="http://schemas.microsoft.com/office/drawing/2014/main" id="{7D987B70-8029-4C6F-973B-E9BA73772617}"/>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38313</xdr:colOff>
      <xdr:row>7</xdr:row>
      <xdr:rowOff>92536</xdr:rowOff>
    </xdr:from>
    <xdr:to>
      <xdr:col>2</xdr:col>
      <xdr:colOff>289138</xdr:colOff>
      <xdr:row>7</xdr:row>
      <xdr:rowOff>3374216</xdr:rowOff>
    </xdr:to>
    <xdr:graphicFrame macro="">
      <xdr:nvGraphicFramePr>
        <xdr:cNvPr id="56" name="Chart 9" descr="The information can be found in the table below.">
          <a:extLst>
            <a:ext uri="{FF2B5EF4-FFF2-40B4-BE49-F238E27FC236}">
              <a16:creationId xmlns:a16="http://schemas.microsoft.com/office/drawing/2014/main" id="{77757A8A-54B8-4959-B424-361952EEA2AF}"/>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483534</xdr:colOff>
      <xdr:row>7</xdr:row>
      <xdr:rowOff>92535</xdr:rowOff>
    </xdr:from>
    <xdr:to>
      <xdr:col>3</xdr:col>
      <xdr:colOff>2691429</xdr:colOff>
      <xdr:row>7</xdr:row>
      <xdr:rowOff>3384375</xdr:rowOff>
    </xdr:to>
    <xdr:graphicFrame macro="">
      <xdr:nvGraphicFramePr>
        <xdr:cNvPr id="50" name="Chart 10" descr="The information can be found in the table below.">
          <a:extLst>
            <a:ext uri="{FF2B5EF4-FFF2-40B4-BE49-F238E27FC236}">
              <a16:creationId xmlns:a16="http://schemas.microsoft.com/office/drawing/2014/main" id="{23DDC4E1-9BA7-0AD4-D63C-652177BB197A}"/>
            </a:ext>
            <a:ext uri="{C183D7F6-B498-43B3-948B-1728B52AA6E4}">
              <adec:decorative xmlns:adec="http://schemas.microsoft.com/office/drawing/2017/decorative" val="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19264</xdr:colOff>
      <xdr:row>8</xdr:row>
      <xdr:rowOff>8210</xdr:rowOff>
    </xdr:from>
    <xdr:to>
      <xdr:col>3</xdr:col>
      <xdr:colOff>2687534</xdr:colOff>
      <xdr:row>8</xdr:row>
      <xdr:rowOff>3945845</xdr:rowOff>
    </xdr:to>
    <xdr:graphicFrame macro="">
      <xdr:nvGraphicFramePr>
        <xdr:cNvPr id="55" name="Chart 11" descr="The information can be found in the table below.">
          <a:extLst>
            <a:ext uri="{FF2B5EF4-FFF2-40B4-BE49-F238E27FC236}">
              <a16:creationId xmlns:a16="http://schemas.microsoft.com/office/drawing/2014/main" id="{C2561995-6749-4FEC-82A8-50A168CA8265}"/>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52917</xdr:colOff>
      <xdr:row>7</xdr:row>
      <xdr:rowOff>42332</xdr:rowOff>
    </xdr:from>
    <xdr:to>
      <xdr:col>3</xdr:col>
      <xdr:colOff>2031450</xdr:colOff>
      <xdr:row>7</xdr:row>
      <xdr:rowOff>3937032</xdr:rowOff>
    </xdr:to>
    <xdr:grpSp>
      <xdr:nvGrpSpPr>
        <xdr:cNvPr id="3" name="Group 12" descr="The information can be found in the table below.">
          <a:extLst>
            <a:ext uri="{FF2B5EF4-FFF2-40B4-BE49-F238E27FC236}">
              <a16:creationId xmlns:a16="http://schemas.microsoft.com/office/drawing/2014/main" id="{40322B4D-5C6C-3616-B0AE-2B29AFC295AC}"/>
            </a:ext>
            <a:ext uri="{C183D7F6-B498-43B3-948B-1728B52AA6E4}">
              <adec:decorative xmlns:adec="http://schemas.microsoft.com/office/drawing/2017/decorative" val="0"/>
            </a:ext>
          </a:extLst>
        </xdr:cNvPr>
        <xdr:cNvGrpSpPr/>
      </xdr:nvGrpSpPr>
      <xdr:grpSpPr>
        <a:xfrm>
          <a:off x="52917" y="3204632"/>
          <a:ext cx="10802493" cy="3894700"/>
          <a:chOff x="52917" y="3385607"/>
          <a:chExt cx="10803323" cy="3931920"/>
        </a:xfrm>
      </xdr:grpSpPr>
      <xdr:graphicFrame macro="">
        <xdr:nvGraphicFramePr>
          <xdr:cNvPr id="4" name="Chart 1">
            <a:extLst>
              <a:ext uri="{FF2B5EF4-FFF2-40B4-BE49-F238E27FC236}">
                <a16:creationId xmlns:a16="http://schemas.microsoft.com/office/drawing/2014/main" id="{AC23A86A-2DEF-488E-83B1-890937FBBAAC}"/>
              </a:ext>
            </a:extLst>
          </xdr:cNvPr>
          <xdr:cNvGraphicFramePr>
            <a:graphicFrameLocks/>
          </xdr:cNvGraphicFramePr>
        </xdr:nvGraphicFramePr>
        <xdr:xfrm>
          <a:off x="52917" y="3385607"/>
          <a:ext cx="10803323" cy="3931920"/>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5" name="Straight Connector 4">
            <a:extLst>
              <a:ext uri="{FF2B5EF4-FFF2-40B4-BE49-F238E27FC236}">
                <a16:creationId xmlns:a16="http://schemas.microsoft.com/office/drawing/2014/main" id="{9531BEC9-B6E9-639B-DC42-6E6A71D86C8C}"/>
              </a:ext>
              <a:ext uri="{C183D7F6-B498-43B3-948B-1728B52AA6E4}">
                <adec:decorative xmlns:adec="http://schemas.microsoft.com/office/drawing/2017/decorative" val="1"/>
              </a:ext>
            </a:extLst>
          </xdr:cNvPr>
          <xdr:cNvCxnSpPr/>
        </xdr:nvCxnSpPr>
        <xdr:spPr>
          <a:xfrm flipV="1">
            <a:off x="5616342" y="3834645"/>
            <a:ext cx="0" cy="2777675"/>
          </a:xfrm>
          <a:prstGeom prst="line">
            <a:avLst/>
          </a:prstGeom>
          <a:ln w="63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46870</xdr:colOff>
      <xdr:row>7</xdr:row>
      <xdr:rowOff>142729</xdr:rowOff>
    </xdr:from>
    <xdr:to>
      <xdr:col>2</xdr:col>
      <xdr:colOff>384055</xdr:colOff>
      <xdr:row>7</xdr:row>
      <xdr:rowOff>3435839</xdr:rowOff>
    </xdr:to>
    <xdr:graphicFrame macro="">
      <xdr:nvGraphicFramePr>
        <xdr:cNvPr id="2" name="Chart 13" descr="The information can be found in the table below.">
          <a:extLst>
            <a:ext uri="{FF2B5EF4-FFF2-40B4-BE49-F238E27FC236}">
              <a16:creationId xmlns:a16="http://schemas.microsoft.com/office/drawing/2014/main" id="{CADD5CFC-467C-47DF-BCC1-8725F3E957DB}"/>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7</xdr:row>
      <xdr:rowOff>142646</xdr:rowOff>
    </xdr:from>
    <xdr:to>
      <xdr:col>3</xdr:col>
      <xdr:colOff>2870835</xdr:colOff>
      <xdr:row>7</xdr:row>
      <xdr:rowOff>3434486</xdr:rowOff>
    </xdr:to>
    <xdr:graphicFrame macro="">
      <xdr:nvGraphicFramePr>
        <xdr:cNvPr id="5" name="Chart 14" descr="The information can be found in the table below.">
          <a:extLst>
            <a:ext uri="{FF2B5EF4-FFF2-40B4-BE49-F238E27FC236}">
              <a16:creationId xmlns:a16="http://schemas.microsoft.com/office/drawing/2014/main" id="{34273C35-4706-4D44-88B7-85A7D4F79C56}"/>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56394</xdr:colOff>
      <xdr:row>7</xdr:row>
      <xdr:rowOff>3543301</xdr:rowOff>
    </xdr:from>
    <xdr:to>
      <xdr:col>3</xdr:col>
      <xdr:colOff>2884938</xdr:colOff>
      <xdr:row>9</xdr:row>
      <xdr:rowOff>1</xdr:rowOff>
    </xdr:to>
    <xdr:graphicFrame macro="">
      <xdr:nvGraphicFramePr>
        <xdr:cNvPr id="4" name="Chart 15" descr="The information can be found in the table below.">
          <a:extLst>
            <a:ext uri="{FF2B5EF4-FFF2-40B4-BE49-F238E27FC236}">
              <a16:creationId xmlns:a16="http://schemas.microsoft.com/office/drawing/2014/main" id="{AFECF8BF-C148-4B67-9C65-99F5166F8F3F}"/>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66674</xdr:colOff>
      <xdr:row>7</xdr:row>
      <xdr:rowOff>28576</xdr:rowOff>
    </xdr:from>
    <xdr:to>
      <xdr:col>2</xdr:col>
      <xdr:colOff>254634</xdr:colOff>
      <xdr:row>7</xdr:row>
      <xdr:rowOff>3326766</xdr:rowOff>
    </xdr:to>
    <xdr:graphicFrame macro="">
      <xdr:nvGraphicFramePr>
        <xdr:cNvPr id="2" name="Chart 16" descr="The information can be found in the table below.">
          <a:extLst>
            <a:ext uri="{FF2B5EF4-FFF2-40B4-BE49-F238E27FC236}">
              <a16:creationId xmlns:a16="http://schemas.microsoft.com/office/drawing/2014/main" id="{8BDF8CB3-1527-424F-9730-5271E4BBFB51}"/>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430530</xdr:colOff>
      <xdr:row>7</xdr:row>
      <xdr:rowOff>47626</xdr:rowOff>
    </xdr:from>
    <xdr:to>
      <xdr:col>3</xdr:col>
      <xdr:colOff>2802255</xdr:colOff>
      <xdr:row>7</xdr:row>
      <xdr:rowOff>3335656</xdr:rowOff>
    </xdr:to>
    <xdr:graphicFrame macro="">
      <xdr:nvGraphicFramePr>
        <xdr:cNvPr id="4" name="Chart 17" descr="The information can be found in the table below.">
          <a:extLst>
            <a:ext uri="{FF2B5EF4-FFF2-40B4-BE49-F238E27FC236}">
              <a16:creationId xmlns:a16="http://schemas.microsoft.com/office/drawing/2014/main" id="{FA0711C6-B868-4C97-A0A8-07AB5F227445}"/>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53975</xdr:colOff>
      <xdr:row>8</xdr:row>
      <xdr:rowOff>4235</xdr:rowOff>
    </xdr:from>
    <xdr:to>
      <xdr:col>3</xdr:col>
      <xdr:colOff>2776220</xdr:colOff>
      <xdr:row>8</xdr:row>
      <xdr:rowOff>3939330</xdr:rowOff>
    </xdr:to>
    <xdr:graphicFrame macro="">
      <xdr:nvGraphicFramePr>
        <xdr:cNvPr id="10" name="Chart 18" descr="The information can be found in the table below.">
          <a:extLst>
            <a:ext uri="{FF2B5EF4-FFF2-40B4-BE49-F238E27FC236}">
              <a16:creationId xmlns:a16="http://schemas.microsoft.com/office/drawing/2014/main" id="{202BF4A7-3EB6-A4C9-E4D8-9245E6864B76}"/>
            </a:ext>
            <a:ext uri="{C183D7F6-B498-43B3-948B-1728B52AA6E4}">
              <adec:decorative xmlns:adec="http://schemas.microsoft.com/office/drawing/2017/decorative" val="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14815</xdr:colOff>
      <xdr:row>7</xdr:row>
      <xdr:rowOff>1055</xdr:rowOff>
    </xdr:from>
    <xdr:to>
      <xdr:col>2</xdr:col>
      <xdr:colOff>1038225</xdr:colOff>
      <xdr:row>7</xdr:row>
      <xdr:rowOff>3748616</xdr:rowOff>
    </xdr:to>
    <xdr:graphicFrame macro="">
      <xdr:nvGraphicFramePr>
        <xdr:cNvPr id="2" name="Chart 19" descr="The information can be found in the table below.">
          <a:extLst>
            <a:ext uri="{FF2B5EF4-FFF2-40B4-BE49-F238E27FC236}">
              <a16:creationId xmlns:a16="http://schemas.microsoft.com/office/drawing/2014/main" id="{8B9660BE-543E-4FC6-9190-300998BA536E}"/>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47625</xdr:colOff>
      <xdr:row>7</xdr:row>
      <xdr:rowOff>28575</xdr:rowOff>
    </xdr:from>
    <xdr:to>
      <xdr:col>3</xdr:col>
      <xdr:colOff>57150</xdr:colOff>
      <xdr:row>7</xdr:row>
      <xdr:rowOff>2952750</xdr:rowOff>
    </xdr:to>
    <xdr:graphicFrame macro="">
      <xdr:nvGraphicFramePr>
        <xdr:cNvPr id="18" name="Chart 20" descr="The information can be found in the table below.">
          <a:extLst>
            <a:ext uri="{FF2B5EF4-FFF2-40B4-BE49-F238E27FC236}">
              <a16:creationId xmlns:a16="http://schemas.microsoft.com/office/drawing/2014/main" id="{AC6C20A8-9669-4E83-BC39-24BCAECB8A2E}"/>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114299</xdr:colOff>
      <xdr:row>7</xdr:row>
      <xdr:rowOff>25471</xdr:rowOff>
    </xdr:from>
    <xdr:to>
      <xdr:col>7</xdr:col>
      <xdr:colOff>281276</xdr:colOff>
      <xdr:row>7</xdr:row>
      <xdr:rowOff>2951551</xdr:rowOff>
    </xdr:to>
    <xdr:graphicFrame macro="">
      <xdr:nvGraphicFramePr>
        <xdr:cNvPr id="10" name="Chart 21" descr="The information can be found in the table below.">
          <a:extLst>
            <a:ext uri="{FF2B5EF4-FFF2-40B4-BE49-F238E27FC236}">
              <a16:creationId xmlns:a16="http://schemas.microsoft.com/office/drawing/2014/main" id="{3C459AE8-3160-114E-3231-E95A858F3C51}"/>
            </a:ext>
            <a:ext uri="{147F2762-F138-4A5C-976F-8EAC2B608ADB}">
              <a16:predDERef xmlns:a16="http://schemas.microsoft.com/office/drawing/2014/main" pred="{AC6C20A8-9669-4E83-BC39-24BCAECB8A2E}"/>
            </a:ext>
            <a:ext uri="{C183D7F6-B498-43B3-948B-1728B52AA6E4}">
              <adec:decorative xmlns:adec="http://schemas.microsoft.com/office/drawing/2017/decorative" val="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403471</xdr:colOff>
      <xdr:row>7</xdr:row>
      <xdr:rowOff>25471</xdr:rowOff>
    </xdr:from>
    <xdr:to>
      <xdr:col>8</xdr:col>
      <xdr:colOff>4108609</xdr:colOff>
      <xdr:row>7</xdr:row>
      <xdr:rowOff>2936311</xdr:rowOff>
    </xdr:to>
    <xdr:graphicFrame macro="">
      <xdr:nvGraphicFramePr>
        <xdr:cNvPr id="7" name="Chart 22" descr="The information can be found in the table below.">
          <a:extLst>
            <a:ext uri="{FF2B5EF4-FFF2-40B4-BE49-F238E27FC236}">
              <a16:creationId xmlns:a16="http://schemas.microsoft.com/office/drawing/2014/main" id="{BC3A0EDC-0D22-7A27-9E95-2790BB0D3C50}"/>
            </a:ext>
            <a:ext uri="{147F2762-F138-4A5C-976F-8EAC2B608ADB}">
              <a16:predDERef xmlns:a16="http://schemas.microsoft.com/office/drawing/2014/main" pred="{3C459AE8-3160-114E-3231-E95A858F3C51}"/>
            </a:ext>
            <a:ext uri="{C183D7F6-B498-43B3-948B-1728B52AA6E4}">
              <adec:decorative xmlns:adec="http://schemas.microsoft.com/office/drawing/2017/decorative" val="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52918</xdr:colOff>
      <xdr:row>8</xdr:row>
      <xdr:rowOff>41271</xdr:rowOff>
    </xdr:from>
    <xdr:to>
      <xdr:col>2</xdr:col>
      <xdr:colOff>1187718</xdr:colOff>
      <xdr:row>8</xdr:row>
      <xdr:rowOff>2967351</xdr:rowOff>
    </xdr:to>
    <xdr:grpSp>
      <xdr:nvGrpSpPr>
        <xdr:cNvPr id="2" name="Group 23" descr="The information can be found in the table below.">
          <a:extLst>
            <a:ext uri="{FF2B5EF4-FFF2-40B4-BE49-F238E27FC236}">
              <a16:creationId xmlns:a16="http://schemas.microsoft.com/office/drawing/2014/main" id="{1CD11773-2BED-C03A-4DBB-5387298FEEF5}"/>
            </a:ext>
            <a:ext uri="{C183D7F6-B498-43B3-948B-1728B52AA6E4}">
              <adec:decorative xmlns:adec="http://schemas.microsoft.com/office/drawing/2017/decorative" val="0"/>
            </a:ext>
          </a:extLst>
        </xdr:cNvPr>
        <xdr:cNvGrpSpPr/>
      </xdr:nvGrpSpPr>
      <xdr:grpSpPr>
        <a:xfrm>
          <a:off x="52918" y="6274431"/>
          <a:ext cx="4921940" cy="2926080"/>
          <a:chOff x="49743" y="5871420"/>
          <a:chExt cx="4937392" cy="2929240"/>
        </a:xfrm>
      </xdr:grpSpPr>
      <mc:AlternateContent xmlns:mc="http://schemas.openxmlformats.org/markup-compatibility/2006">
        <mc:Choice xmlns:cx1="http://schemas.microsoft.com/office/drawing/2015/9/8/chartex" Requires="cx1">
          <xdr:graphicFrame macro="">
            <xdr:nvGraphicFramePr>
              <xdr:cNvPr id="3" name="Chart 4">
                <a:extLst>
                  <a:ext uri="{FF2B5EF4-FFF2-40B4-BE49-F238E27FC236}">
                    <a16:creationId xmlns:a16="http://schemas.microsoft.com/office/drawing/2014/main" id="{82A6C651-6418-451B-AF1F-E7C0607DB1B4}"/>
                  </a:ext>
                </a:extLst>
              </xdr:cNvPr>
              <xdr:cNvGraphicFramePr>
                <a:graphicFrameLocks/>
              </xdr:cNvGraphicFramePr>
            </xdr:nvGraphicFramePr>
            <xdr:xfrm>
              <a:off x="49743" y="5871420"/>
              <a:ext cx="4937392" cy="292924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9743" y="5871420"/>
                <a:ext cx="4937392" cy="292924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sp macro="" textlink="StaffingViz!$O$24">
        <xdr:nvSpPr>
          <xdr:cNvPr id="5" name="TextBox 7">
            <a:extLst>
              <a:ext uri="{FF2B5EF4-FFF2-40B4-BE49-F238E27FC236}">
                <a16:creationId xmlns:a16="http://schemas.microsoft.com/office/drawing/2014/main" id="{570F3390-3E43-370C-74AD-5F974C8B7BAC}"/>
              </a:ext>
            </a:extLst>
          </xdr:cNvPr>
          <xdr:cNvSpPr txBox="1"/>
        </xdr:nvSpPr>
        <xdr:spPr>
          <a:xfrm>
            <a:off x="112867" y="5919626"/>
            <a:ext cx="4804833" cy="381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4979394-8926-4D4E-A302-C3ED5F0B928E}" type="TxLink">
              <a:rPr lang="en-US" sz="950" b="0" i="0" u="none" strike="noStrike">
                <a:solidFill>
                  <a:schemeClr val="tx1"/>
                </a:solidFill>
                <a:latin typeface="Arial Narrow" panose="020B0606020202030204" pitchFamily="34" charset="0"/>
                <a:cs typeface="Arial"/>
              </a:rPr>
              <a:pPr algn="ctr"/>
              <a:t>Share of overtime hours by hospital service area, Ontario, 2023–2024</a:t>
            </a:fld>
            <a:endParaRPr lang="en-US" sz="950" b="0">
              <a:solidFill>
                <a:schemeClr val="tx1"/>
              </a:solidFill>
              <a:latin typeface="Arial Narrow" panose="020B0606020202030204" pitchFamily="34" charset="0"/>
              <a:cs typeface="Arial" panose="020B0604020202020204" pitchFamily="34" charset="0"/>
            </a:endParaRPr>
          </a:p>
        </xdr:txBody>
      </xdr:sp>
    </xdr:grpSp>
    <xdr:clientData/>
  </xdr:twoCellAnchor>
  <xdr:twoCellAnchor>
    <xdr:from>
      <xdr:col>3</xdr:col>
      <xdr:colOff>122192</xdr:colOff>
      <xdr:row>8</xdr:row>
      <xdr:rowOff>41271</xdr:rowOff>
    </xdr:from>
    <xdr:to>
      <xdr:col>7</xdr:col>
      <xdr:colOff>289169</xdr:colOff>
      <xdr:row>8</xdr:row>
      <xdr:rowOff>2967351</xdr:rowOff>
    </xdr:to>
    <xdr:grpSp>
      <xdr:nvGrpSpPr>
        <xdr:cNvPr id="6" name="Group 24" descr="The information can be found in the table below.">
          <a:extLst>
            <a:ext uri="{FF2B5EF4-FFF2-40B4-BE49-F238E27FC236}">
              <a16:creationId xmlns:a16="http://schemas.microsoft.com/office/drawing/2014/main" id="{F988CDBE-29FB-376B-4451-80EAC71E6428}"/>
            </a:ext>
            <a:ext uri="{147F2762-F138-4A5C-976F-8EAC2B608ADB}">
              <a16:predDERef xmlns:a16="http://schemas.microsoft.com/office/drawing/2014/main" pred="{1CD11773-2BED-C03A-4DBB-5387298FEEF5}"/>
            </a:ext>
            <a:ext uri="{C183D7F6-B498-43B3-948B-1728B52AA6E4}">
              <adec:decorative xmlns:adec="http://schemas.microsoft.com/office/drawing/2017/decorative" val="0"/>
            </a:ext>
          </a:extLst>
        </xdr:cNvPr>
        <xdr:cNvGrpSpPr/>
      </xdr:nvGrpSpPr>
      <xdr:grpSpPr>
        <a:xfrm>
          <a:off x="5098052" y="6274431"/>
          <a:ext cx="4921857" cy="2926080"/>
          <a:chOff x="5064608" y="5862105"/>
          <a:chExt cx="4940065" cy="2926080"/>
        </a:xfrm>
      </xdr:grpSpPr>
      <mc:AlternateContent xmlns:mc="http://schemas.openxmlformats.org/markup-compatibility/2006">
        <mc:Choice xmlns:cx1="http://schemas.microsoft.com/office/drawing/2015/9/8/chartex" Requires="cx1">
          <xdr:graphicFrame macro="">
            <xdr:nvGraphicFramePr>
              <xdr:cNvPr id="8" name="Chart 5">
                <a:extLst>
                  <a:ext uri="{FF2B5EF4-FFF2-40B4-BE49-F238E27FC236}">
                    <a16:creationId xmlns:a16="http://schemas.microsoft.com/office/drawing/2014/main" id="{E5BD4857-CC53-4DA6-98F0-B8080F6CD3A7}"/>
                  </a:ext>
                </a:extLst>
              </xdr:cNvPr>
              <xdr:cNvGraphicFramePr>
                <a:graphicFrameLocks/>
              </xdr:cNvGraphicFramePr>
            </xdr:nvGraphicFramePr>
            <xdr:xfrm>
              <a:off x="5064608" y="5862105"/>
              <a:ext cx="4940065" cy="292608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064608" y="5862105"/>
                <a:ext cx="4940065" cy="292608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sp macro="" textlink="StaffingViz!$V$17">
        <xdr:nvSpPr>
          <xdr:cNvPr id="9" name="TextBox 8">
            <a:extLst>
              <a:ext uri="{FF2B5EF4-FFF2-40B4-BE49-F238E27FC236}">
                <a16:creationId xmlns:a16="http://schemas.microsoft.com/office/drawing/2014/main" id="{49ECFCC3-20E3-4335-81C3-7E8447AB5BF7}"/>
              </a:ext>
            </a:extLst>
          </xdr:cNvPr>
          <xdr:cNvSpPr txBox="1"/>
        </xdr:nvSpPr>
        <xdr:spPr>
          <a:xfrm>
            <a:off x="5136085" y="5912907"/>
            <a:ext cx="4804833" cy="381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CB2E661-279B-47DA-98FA-B1023A8B0223}" type="TxLink">
              <a:rPr lang="en-US" sz="950" b="0" i="0" u="none" strike="noStrike">
                <a:solidFill>
                  <a:schemeClr val="tx1"/>
                </a:solidFill>
                <a:latin typeface="Arial Narrow" panose="020B0606020202030204" pitchFamily="34" charset="0"/>
                <a:cs typeface="Arial"/>
              </a:rPr>
              <a:pPr algn="ctr"/>
              <a:t>Share of calculated FTEs by hospital service area, Ontario, 2023–2024</a:t>
            </a:fld>
            <a:endParaRPr lang="en-US" sz="950" b="0">
              <a:solidFill>
                <a:schemeClr val="tx1"/>
              </a:solidFill>
              <a:latin typeface="Arial Narrow" panose="020B0606020202030204" pitchFamily="34" charset="0"/>
            </a:endParaRPr>
          </a:p>
        </xdr:txBody>
      </xdr:sp>
    </xdr:grpSp>
    <xdr:clientData/>
  </xdr:twoCellAnchor>
  <xdr:twoCellAnchor editAs="oneCell">
    <xdr:from>
      <xdr:col>7</xdr:col>
      <xdr:colOff>397560</xdr:colOff>
      <xdr:row>8</xdr:row>
      <xdr:rowOff>48064</xdr:rowOff>
    </xdr:from>
    <xdr:to>
      <xdr:col>8</xdr:col>
      <xdr:colOff>4109048</xdr:colOff>
      <xdr:row>8</xdr:row>
      <xdr:rowOff>2970969</xdr:rowOff>
    </xdr:to>
    <xdr:graphicFrame macro="">
      <xdr:nvGraphicFramePr>
        <xdr:cNvPr id="4" name="Chart 25" descr="The information can be found in the table below.">
          <a:extLst>
            <a:ext uri="{FF2B5EF4-FFF2-40B4-BE49-F238E27FC236}">
              <a16:creationId xmlns:a16="http://schemas.microsoft.com/office/drawing/2014/main" id="{A6B6B29E-8E09-4615-90D6-F44CD21F9201}"/>
            </a:ext>
            <a:ext uri="{147F2762-F138-4A5C-976F-8EAC2B608ADB}">
              <a16:predDERef xmlns:a16="http://schemas.microsoft.com/office/drawing/2014/main" pred="{F988CDBE-29FB-376B-4451-80EAC71E6428}"/>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59252</xdr:colOff>
      <xdr:row>7</xdr:row>
      <xdr:rowOff>57150</xdr:rowOff>
    </xdr:from>
    <xdr:to>
      <xdr:col>1</xdr:col>
      <xdr:colOff>552647</xdr:colOff>
      <xdr:row>7</xdr:row>
      <xdr:rowOff>2971800</xdr:rowOff>
    </xdr:to>
    <xdr:graphicFrame macro="">
      <xdr:nvGraphicFramePr>
        <xdr:cNvPr id="3" name="Chart 26" descr="The information can be found in the table below.">
          <a:extLst>
            <a:ext uri="{FF2B5EF4-FFF2-40B4-BE49-F238E27FC236}">
              <a16:creationId xmlns:a16="http://schemas.microsoft.com/office/drawing/2014/main" id="{F04F12CF-C876-4054-800D-9239F7E1BBED}"/>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708328</xdr:colOff>
      <xdr:row>7</xdr:row>
      <xdr:rowOff>66675</xdr:rowOff>
    </xdr:from>
    <xdr:to>
      <xdr:col>2</xdr:col>
      <xdr:colOff>782623</xdr:colOff>
      <xdr:row>7</xdr:row>
      <xdr:rowOff>2992755</xdr:rowOff>
    </xdr:to>
    <xdr:graphicFrame macro="">
      <xdr:nvGraphicFramePr>
        <xdr:cNvPr id="24" name="Chart 27" descr="The information can be found in the table below.">
          <a:extLst>
            <a:ext uri="{FF2B5EF4-FFF2-40B4-BE49-F238E27FC236}">
              <a16:creationId xmlns:a16="http://schemas.microsoft.com/office/drawing/2014/main" id="{77B3B880-2FD2-4C3C-91BA-24BB56E6CA72}"/>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913111</xdr:colOff>
      <xdr:row>7</xdr:row>
      <xdr:rowOff>66675</xdr:rowOff>
    </xdr:from>
    <xdr:to>
      <xdr:col>3</xdr:col>
      <xdr:colOff>987406</xdr:colOff>
      <xdr:row>7</xdr:row>
      <xdr:rowOff>3000375</xdr:rowOff>
    </xdr:to>
    <xdr:graphicFrame macro="">
      <xdr:nvGraphicFramePr>
        <xdr:cNvPr id="23" name="Chart 28" descr="The information can be found in the table below.">
          <a:extLst>
            <a:ext uri="{FF2B5EF4-FFF2-40B4-BE49-F238E27FC236}">
              <a16:creationId xmlns:a16="http://schemas.microsoft.com/office/drawing/2014/main" id="{C73EC105-9719-4986-B250-2B86CE36AF4B}"/>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50801</xdr:colOff>
      <xdr:row>8</xdr:row>
      <xdr:rowOff>69851</xdr:rowOff>
    </xdr:from>
    <xdr:to>
      <xdr:col>3</xdr:col>
      <xdr:colOff>985394</xdr:colOff>
      <xdr:row>8</xdr:row>
      <xdr:rowOff>3444876</xdr:rowOff>
    </xdr:to>
    <xdr:graphicFrame macro="">
      <xdr:nvGraphicFramePr>
        <xdr:cNvPr id="30" name="Chart 29" descr="The information can be found in the table below.">
          <a:extLst>
            <a:ext uri="{FF2B5EF4-FFF2-40B4-BE49-F238E27FC236}">
              <a16:creationId xmlns:a16="http://schemas.microsoft.com/office/drawing/2014/main" id="{6B64CCB3-A680-4D50-BCC7-6080ECF2C01E}"/>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238125</xdr:colOff>
      <xdr:row>3</xdr:row>
      <xdr:rowOff>9525</xdr:rowOff>
    </xdr:from>
    <xdr:to>
      <xdr:col>2</xdr:col>
      <xdr:colOff>1952625</xdr:colOff>
      <xdr:row>14</xdr:row>
      <xdr:rowOff>0</xdr:rowOff>
    </xdr:to>
    <xdr:sp macro="" textlink="">
      <xdr:nvSpPr>
        <xdr:cNvPr id="2" name="Rectangle 1">
          <a:extLst>
            <a:ext uri="{FF2B5EF4-FFF2-40B4-BE49-F238E27FC236}">
              <a16:creationId xmlns:a16="http://schemas.microsoft.com/office/drawing/2014/main" id="{D2BF7081-B3A5-40C7-9797-20B03A8F78B2}"/>
            </a:ext>
          </a:extLst>
        </xdr:cNvPr>
        <xdr:cNvSpPr/>
      </xdr:nvSpPr>
      <xdr:spPr>
        <a:xfrm>
          <a:off x="533400" y="571500"/>
          <a:ext cx="3276600" cy="1981200"/>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baseline="0">
              <a:solidFill>
                <a:srgbClr val="FF0000"/>
              </a:solidFill>
            </a:rPr>
            <a:t>This is a background tab housing the data that is called up by the front-end interactive / dashboard-like tabs for display. This tab will be </a:t>
          </a:r>
          <a:r>
            <a:rPr lang="en-US" sz="1400" b="1" u="sng" baseline="0">
              <a:solidFill>
                <a:srgbClr val="FF0000"/>
              </a:solidFill>
            </a:rPr>
            <a:t>hidden</a:t>
          </a:r>
          <a:r>
            <a:rPr lang="en-US" sz="1400" baseline="0">
              <a:solidFill>
                <a:srgbClr val="FF0000"/>
              </a:solidFill>
            </a:rPr>
            <a:t> from the user. </a:t>
          </a:r>
          <a:r>
            <a:rPr lang="en-US" sz="1400" b="1" u="sng" baseline="0">
              <a:solidFill>
                <a:srgbClr val="FF0000"/>
              </a:solidFill>
            </a:rPr>
            <a:t>No</a:t>
          </a:r>
          <a:r>
            <a:rPr lang="en-US" sz="1400" baseline="0">
              <a:solidFill>
                <a:srgbClr val="FF0000"/>
              </a:solidFill>
            </a:rPr>
            <a:t> copy-edits or translation are required for this tab (we pulled existing translations from last year's product).  </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66675</xdr:colOff>
      <xdr:row>2</xdr:row>
      <xdr:rowOff>104775</xdr:rowOff>
    </xdr:from>
    <xdr:to>
      <xdr:col>3</xdr:col>
      <xdr:colOff>19050</xdr:colOff>
      <xdr:row>13</xdr:row>
      <xdr:rowOff>95250</xdr:rowOff>
    </xdr:to>
    <xdr:sp macro="" textlink="">
      <xdr:nvSpPr>
        <xdr:cNvPr id="5" name="Rectangle 1">
          <a:extLst>
            <a:ext uri="{FF2B5EF4-FFF2-40B4-BE49-F238E27FC236}">
              <a16:creationId xmlns:a16="http://schemas.microsoft.com/office/drawing/2014/main" id="{6D9A484F-185A-4619-9EAB-AEE07AE26F70}"/>
            </a:ext>
          </a:extLst>
        </xdr:cNvPr>
        <xdr:cNvSpPr/>
      </xdr:nvSpPr>
      <xdr:spPr>
        <a:xfrm>
          <a:off x="438150" y="781050"/>
          <a:ext cx="3276600" cy="1981200"/>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baseline="0">
              <a:solidFill>
                <a:srgbClr val="FF0000"/>
              </a:solidFill>
            </a:rPr>
            <a:t>This is a background tab housing the data that is called up by the front-end interactive / dashboard-like tabs for display. This tab will be </a:t>
          </a:r>
          <a:r>
            <a:rPr lang="en-US" sz="1400" b="1" u="sng" baseline="0">
              <a:solidFill>
                <a:srgbClr val="FF0000"/>
              </a:solidFill>
            </a:rPr>
            <a:t>hidden</a:t>
          </a:r>
          <a:r>
            <a:rPr lang="en-US" sz="1400" baseline="0">
              <a:solidFill>
                <a:srgbClr val="FF0000"/>
              </a:solidFill>
            </a:rPr>
            <a:t> from the user. </a:t>
          </a:r>
          <a:r>
            <a:rPr lang="en-US" sz="1400" b="1" u="sng" baseline="0">
              <a:solidFill>
                <a:srgbClr val="FF0000"/>
              </a:solidFill>
            </a:rPr>
            <a:t>No</a:t>
          </a:r>
          <a:r>
            <a:rPr lang="en-US" sz="1400" baseline="0">
              <a:solidFill>
                <a:srgbClr val="FF0000"/>
              </a:solidFill>
            </a:rPr>
            <a:t> copy-edits or translation are required for this tab (we pulled existing translations from last year's product).  </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190500</xdr:colOff>
      <xdr:row>3</xdr:row>
      <xdr:rowOff>0</xdr:rowOff>
    </xdr:from>
    <xdr:to>
      <xdr:col>2</xdr:col>
      <xdr:colOff>1743075</xdr:colOff>
      <xdr:row>13</xdr:row>
      <xdr:rowOff>171450</xdr:rowOff>
    </xdr:to>
    <xdr:sp macro="" textlink="">
      <xdr:nvSpPr>
        <xdr:cNvPr id="2" name="Rectangle 1">
          <a:extLst>
            <a:ext uri="{FF2B5EF4-FFF2-40B4-BE49-F238E27FC236}">
              <a16:creationId xmlns:a16="http://schemas.microsoft.com/office/drawing/2014/main" id="{5E074A7E-141C-4A85-AEE6-DC227B1D4E78}"/>
            </a:ext>
          </a:extLst>
        </xdr:cNvPr>
        <xdr:cNvSpPr/>
      </xdr:nvSpPr>
      <xdr:spPr>
        <a:xfrm>
          <a:off x="533400" y="1123950"/>
          <a:ext cx="3276600" cy="1981200"/>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baseline="0">
              <a:solidFill>
                <a:srgbClr val="FF0000"/>
              </a:solidFill>
            </a:rPr>
            <a:t>This is a background tab housing the data that is called up by the front-end interactive / dashboard-like tabs for display. This tab will be </a:t>
          </a:r>
          <a:r>
            <a:rPr lang="en-US" sz="1400" b="1" u="sng" baseline="0">
              <a:solidFill>
                <a:srgbClr val="FF0000"/>
              </a:solidFill>
            </a:rPr>
            <a:t>hidden</a:t>
          </a:r>
          <a:r>
            <a:rPr lang="en-US" sz="1400" baseline="0">
              <a:solidFill>
                <a:srgbClr val="FF0000"/>
              </a:solidFill>
            </a:rPr>
            <a:t> from the user. </a:t>
          </a:r>
          <a:r>
            <a:rPr lang="en-US" sz="1400" b="1" u="sng" baseline="0">
              <a:solidFill>
                <a:srgbClr val="FF0000"/>
              </a:solidFill>
            </a:rPr>
            <a:t>No</a:t>
          </a:r>
          <a:r>
            <a:rPr lang="en-US" sz="1400" baseline="0">
              <a:solidFill>
                <a:srgbClr val="FF0000"/>
              </a:solidFill>
            </a:rPr>
            <a:t> copy-edits or translation are required for this tab (we pulled existing translations from last year's product).  </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447675</xdr:colOff>
      <xdr:row>3</xdr:row>
      <xdr:rowOff>38100</xdr:rowOff>
    </xdr:from>
    <xdr:to>
      <xdr:col>2</xdr:col>
      <xdr:colOff>257175</xdr:colOff>
      <xdr:row>14</xdr:row>
      <xdr:rowOff>28575</xdr:rowOff>
    </xdr:to>
    <xdr:sp macro="" textlink="">
      <xdr:nvSpPr>
        <xdr:cNvPr id="2" name="Rectangle 1">
          <a:extLst>
            <a:ext uri="{FF2B5EF4-FFF2-40B4-BE49-F238E27FC236}">
              <a16:creationId xmlns:a16="http://schemas.microsoft.com/office/drawing/2014/main" id="{8C9EBBBE-F45F-44EA-BCE8-95E73737F8BD}"/>
            </a:ext>
          </a:extLst>
        </xdr:cNvPr>
        <xdr:cNvSpPr/>
      </xdr:nvSpPr>
      <xdr:spPr>
        <a:xfrm>
          <a:off x="447675" y="981075"/>
          <a:ext cx="3257550" cy="1981200"/>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baseline="0">
              <a:solidFill>
                <a:srgbClr val="FF0000"/>
              </a:solidFill>
            </a:rPr>
            <a:t>This is a background tab housing the data that is called up by the front-end interactive / dashboard-like tabs for display. This tab will be </a:t>
          </a:r>
          <a:r>
            <a:rPr lang="en-US" sz="1400" b="1" u="sng" baseline="0">
              <a:solidFill>
                <a:srgbClr val="FF0000"/>
              </a:solidFill>
            </a:rPr>
            <a:t>hidden</a:t>
          </a:r>
          <a:r>
            <a:rPr lang="en-US" sz="1400" baseline="0">
              <a:solidFill>
                <a:srgbClr val="FF0000"/>
              </a:solidFill>
            </a:rPr>
            <a:t> from the user. </a:t>
          </a:r>
          <a:r>
            <a:rPr lang="en-US" sz="1400" b="1" u="sng" baseline="0">
              <a:solidFill>
                <a:srgbClr val="FF0000"/>
              </a:solidFill>
            </a:rPr>
            <a:t>No</a:t>
          </a:r>
          <a:r>
            <a:rPr lang="en-US" sz="1400" baseline="0">
              <a:solidFill>
                <a:srgbClr val="FF0000"/>
              </a:solidFill>
            </a:rPr>
            <a:t> copy-edits or translation are required for this tab (we pulled existing translations from last year's product).  </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171450</xdr:colOff>
      <xdr:row>2</xdr:row>
      <xdr:rowOff>95250</xdr:rowOff>
    </xdr:from>
    <xdr:to>
      <xdr:col>3</xdr:col>
      <xdr:colOff>571500</xdr:colOff>
      <xdr:row>13</xdr:row>
      <xdr:rowOff>85725</xdr:rowOff>
    </xdr:to>
    <xdr:sp macro="" textlink="">
      <xdr:nvSpPr>
        <xdr:cNvPr id="2" name="Rectangle 1">
          <a:extLst>
            <a:ext uri="{FF2B5EF4-FFF2-40B4-BE49-F238E27FC236}">
              <a16:creationId xmlns:a16="http://schemas.microsoft.com/office/drawing/2014/main" id="{4B9FC86F-866A-47F9-9BAF-DBF78E561806}"/>
            </a:ext>
          </a:extLst>
        </xdr:cNvPr>
        <xdr:cNvSpPr/>
      </xdr:nvSpPr>
      <xdr:spPr>
        <a:xfrm>
          <a:off x="590550" y="1047750"/>
          <a:ext cx="3276600" cy="1981200"/>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baseline="0">
              <a:solidFill>
                <a:srgbClr val="FF0000"/>
              </a:solidFill>
            </a:rPr>
            <a:t>This is a background tab housing the data that is called up by the front-end interactive / dashboard-like tabs for display. This tab will be </a:t>
          </a:r>
          <a:r>
            <a:rPr lang="en-US" sz="1400" b="1" u="sng" baseline="0">
              <a:solidFill>
                <a:srgbClr val="FF0000"/>
              </a:solidFill>
            </a:rPr>
            <a:t>hidden</a:t>
          </a:r>
          <a:r>
            <a:rPr lang="en-US" sz="1400" baseline="0">
              <a:solidFill>
                <a:srgbClr val="FF0000"/>
              </a:solidFill>
            </a:rPr>
            <a:t> from the user. </a:t>
          </a:r>
          <a:r>
            <a:rPr lang="en-US" sz="1400" b="1" u="sng" baseline="0">
              <a:solidFill>
                <a:srgbClr val="FF0000"/>
              </a:solidFill>
            </a:rPr>
            <a:t>No</a:t>
          </a:r>
          <a:r>
            <a:rPr lang="en-US" sz="1400" baseline="0">
              <a:solidFill>
                <a:srgbClr val="FF0000"/>
              </a:solidFill>
            </a:rPr>
            <a:t> copy-edits or translation are required for this tab (we pulled existing translations from last year's product).  </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215900</xdr:colOff>
      <xdr:row>2</xdr:row>
      <xdr:rowOff>104775</xdr:rowOff>
    </xdr:from>
    <xdr:to>
      <xdr:col>2</xdr:col>
      <xdr:colOff>1079500</xdr:colOff>
      <xdr:row>14</xdr:row>
      <xdr:rowOff>19050</xdr:rowOff>
    </xdr:to>
    <xdr:sp macro="" textlink="">
      <xdr:nvSpPr>
        <xdr:cNvPr id="4" name="Rectangle 1">
          <a:extLst>
            <a:ext uri="{FF2B5EF4-FFF2-40B4-BE49-F238E27FC236}">
              <a16:creationId xmlns:a16="http://schemas.microsoft.com/office/drawing/2014/main" id="{1A3718F8-0641-4EA0-9499-03D32F16ADC7}"/>
            </a:ext>
          </a:extLst>
        </xdr:cNvPr>
        <xdr:cNvSpPr/>
      </xdr:nvSpPr>
      <xdr:spPr>
        <a:xfrm>
          <a:off x="215900" y="866775"/>
          <a:ext cx="3276600" cy="2200275"/>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baseline="0">
              <a:solidFill>
                <a:srgbClr val="FF0000"/>
              </a:solidFill>
            </a:rPr>
            <a:t>This is a background tab housing the data that is called up by the front-end interactive / dashboard-like tabs for display. This tab will be </a:t>
          </a:r>
          <a:r>
            <a:rPr lang="en-US" sz="1400" b="1" u="sng" baseline="0">
              <a:solidFill>
                <a:srgbClr val="FF0000"/>
              </a:solidFill>
            </a:rPr>
            <a:t>hidden</a:t>
          </a:r>
          <a:r>
            <a:rPr lang="en-US" sz="1400" baseline="0">
              <a:solidFill>
                <a:srgbClr val="FF0000"/>
              </a:solidFill>
            </a:rPr>
            <a:t> from the user. </a:t>
          </a:r>
          <a:r>
            <a:rPr lang="en-US" sz="1400" b="1" u="sng" baseline="0">
              <a:solidFill>
                <a:srgbClr val="FF0000"/>
              </a:solidFill>
            </a:rPr>
            <a:t>No</a:t>
          </a:r>
          <a:r>
            <a:rPr lang="en-US" sz="1400" baseline="0">
              <a:solidFill>
                <a:srgbClr val="FF0000"/>
              </a:solidFill>
            </a:rPr>
            <a:t> copy-edits or translation are required for this tab (we pulled existing translations from last year's product).  </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230414</xdr:colOff>
      <xdr:row>3</xdr:row>
      <xdr:rowOff>20864</xdr:rowOff>
    </xdr:from>
    <xdr:to>
      <xdr:col>2</xdr:col>
      <xdr:colOff>1955347</xdr:colOff>
      <xdr:row>14</xdr:row>
      <xdr:rowOff>125639</xdr:rowOff>
    </xdr:to>
    <xdr:sp macro="" textlink="">
      <xdr:nvSpPr>
        <xdr:cNvPr id="3" name="Rectangle 1">
          <a:extLst>
            <a:ext uri="{FF2B5EF4-FFF2-40B4-BE49-F238E27FC236}">
              <a16:creationId xmlns:a16="http://schemas.microsoft.com/office/drawing/2014/main" id="{BDF4E541-B73F-4550-BD61-656E62200A69}"/>
            </a:ext>
          </a:extLst>
        </xdr:cNvPr>
        <xdr:cNvSpPr/>
      </xdr:nvSpPr>
      <xdr:spPr>
        <a:xfrm>
          <a:off x="230414" y="1154339"/>
          <a:ext cx="4591958" cy="2095500"/>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baseline="0">
              <a:solidFill>
                <a:srgbClr val="FF0000"/>
              </a:solidFill>
            </a:rPr>
            <a:t>This is a background tab housing the data that is called up by the front-end interactive / dashboard-like tabs for display. This tab will be </a:t>
          </a:r>
          <a:r>
            <a:rPr lang="en-US" sz="1400" b="1" u="sng" baseline="0">
              <a:solidFill>
                <a:srgbClr val="FF0000"/>
              </a:solidFill>
            </a:rPr>
            <a:t>hidden</a:t>
          </a:r>
          <a:r>
            <a:rPr lang="en-US" sz="1400" baseline="0">
              <a:solidFill>
                <a:srgbClr val="FF0000"/>
              </a:solidFill>
            </a:rPr>
            <a:t> from the user. </a:t>
          </a:r>
          <a:r>
            <a:rPr lang="en-US" sz="1400" b="1" u="sng" baseline="0">
              <a:solidFill>
                <a:srgbClr val="FF0000"/>
              </a:solidFill>
            </a:rPr>
            <a:t>No</a:t>
          </a:r>
          <a:r>
            <a:rPr lang="en-US" sz="1400" baseline="0">
              <a:solidFill>
                <a:srgbClr val="FF0000"/>
              </a:solidFill>
            </a:rPr>
            <a:t> copy-edits or translation are required for this tab (we pulled existing translations from last year's product).  </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230505</xdr:colOff>
      <xdr:row>3</xdr:row>
      <xdr:rowOff>108585</xdr:rowOff>
    </xdr:from>
    <xdr:to>
      <xdr:col>3</xdr:col>
      <xdr:colOff>137160</xdr:colOff>
      <xdr:row>18</xdr:row>
      <xdr:rowOff>114300</xdr:rowOff>
    </xdr:to>
    <xdr:sp macro="" textlink="">
      <xdr:nvSpPr>
        <xdr:cNvPr id="2" name="Rectangle 1">
          <a:extLst>
            <a:ext uri="{FF2B5EF4-FFF2-40B4-BE49-F238E27FC236}">
              <a16:creationId xmlns:a16="http://schemas.microsoft.com/office/drawing/2014/main" id="{EAE9484C-415B-4276-8EE9-7AE97B4B4604}"/>
            </a:ext>
          </a:extLst>
        </xdr:cNvPr>
        <xdr:cNvSpPr/>
      </xdr:nvSpPr>
      <xdr:spPr>
        <a:xfrm>
          <a:off x="230505" y="634365"/>
          <a:ext cx="2634615" cy="2634615"/>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baseline="0">
              <a:solidFill>
                <a:srgbClr val="FF0000"/>
              </a:solidFill>
            </a:rPr>
            <a:t>This is a background tab housing the data that is called up by the front-end interactive / dashboard-like tabs for display. This tab will be </a:t>
          </a:r>
          <a:r>
            <a:rPr lang="en-US" sz="1400" b="1" u="sng" baseline="0">
              <a:solidFill>
                <a:srgbClr val="FF0000"/>
              </a:solidFill>
            </a:rPr>
            <a:t>hidden</a:t>
          </a:r>
          <a:r>
            <a:rPr lang="en-US" sz="1400" baseline="0">
              <a:solidFill>
                <a:srgbClr val="FF0000"/>
              </a:solidFill>
            </a:rPr>
            <a:t> from the user. </a:t>
          </a:r>
          <a:r>
            <a:rPr lang="en-US" sz="1400" b="1" u="sng" baseline="0">
              <a:solidFill>
                <a:srgbClr val="FF0000"/>
              </a:solidFill>
            </a:rPr>
            <a:t>No</a:t>
          </a:r>
          <a:r>
            <a:rPr lang="en-US" sz="1400" baseline="0">
              <a:solidFill>
                <a:srgbClr val="FF0000"/>
              </a:solidFill>
            </a:rPr>
            <a:t> copy-edits or translation are required for this tab (we pulled existing translations from last year's product).  </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142875</xdr:colOff>
      <xdr:row>3</xdr:row>
      <xdr:rowOff>38100</xdr:rowOff>
    </xdr:from>
    <xdr:to>
      <xdr:col>3</xdr:col>
      <xdr:colOff>419100</xdr:colOff>
      <xdr:row>14</xdr:row>
      <xdr:rowOff>28575</xdr:rowOff>
    </xdr:to>
    <xdr:sp macro="" textlink="">
      <xdr:nvSpPr>
        <xdr:cNvPr id="2" name="Rectangle 1">
          <a:extLst>
            <a:ext uri="{FF2B5EF4-FFF2-40B4-BE49-F238E27FC236}">
              <a16:creationId xmlns:a16="http://schemas.microsoft.com/office/drawing/2014/main" id="{7402B9AD-0F0E-41EA-AC99-B0846BFEB1C7}"/>
            </a:ext>
          </a:extLst>
        </xdr:cNvPr>
        <xdr:cNvSpPr/>
      </xdr:nvSpPr>
      <xdr:spPr>
        <a:xfrm>
          <a:off x="666750" y="981075"/>
          <a:ext cx="3276600" cy="1981200"/>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baseline="0">
              <a:solidFill>
                <a:srgbClr val="FF0000"/>
              </a:solidFill>
            </a:rPr>
            <a:t>This is a background tab housing the data that is called up by the front-end interactive / dashboard-like tabs for display. This tab will be </a:t>
          </a:r>
          <a:r>
            <a:rPr lang="en-US" sz="1400" b="1" u="sng" baseline="0">
              <a:solidFill>
                <a:srgbClr val="FF0000"/>
              </a:solidFill>
            </a:rPr>
            <a:t>hidden</a:t>
          </a:r>
          <a:r>
            <a:rPr lang="en-US" sz="1400" baseline="0">
              <a:solidFill>
                <a:srgbClr val="FF0000"/>
              </a:solidFill>
            </a:rPr>
            <a:t> from the user. </a:t>
          </a:r>
          <a:r>
            <a:rPr lang="en-US" sz="1400" b="1" u="sng" baseline="0">
              <a:solidFill>
                <a:srgbClr val="FF0000"/>
              </a:solidFill>
            </a:rPr>
            <a:t>No</a:t>
          </a:r>
          <a:r>
            <a:rPr lang="en-US" sz="1400" baseline="0">
              <a:solidFill>
                <a:srgbClr val="FF0000"/>
              </a:solidFill>
            </a:rPr>
            <a:t> copy-edits or translation are required for this tab (we pulled existing translations from last year's product).  </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0</xdr:colOff>
      <xdr:row>3</xdr:row>
      <xdr:rowOff>0</xdr:rowOff>
    </xdr:from>
    <xdr:to>
      <xdr:col>3</xdr:col>
      <xdr:colOff>962025</xdr:colOff>
      <xdr:row>12</xdr:row>
      <xdr:rowOff>95250</xdr:rowOff>
    </xdr:to>
    <xdr:sp macro="" textlink="">
      <xdr:nvSpPr>
        <xdr:cNvPr id="25" name="Rectangle 1">
          <a:extLst>
            <a:ext uri="{FF2B5EF4-FFF2-40B4-BE49-F238E27FC236}">
              <a16:creationId xmlns:a16="http://schemas.microsoft.com/office/drawing/2014/main" id="{94AEFB63-38B0-44B8-B6E8-1067B1C43AF2}"/>
            </a:ext>
          </a:extLst>
        </xdr:cNvPr>
        <xdr:cNvSpPr/>
      </xdr:nvSpPr>
      <xdr:spPr>
        <a:xfrm>
          <a:off x="571500" y="561975"/>
          <a:ext cx="3276600" cy="1724025"/>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baseline="0">
              <a:solidFill>
                <a:srgbClr val="FF0000"/>
              </a:solidFill>
            </a:rPr>
            <a:t>This is a background tab housing the data that is called up by the front-end interactive / dashboard-like tabs for display. This tab will be </a:t>
          </a:r>
          <a:r>
            <a:rPr lang="en-US" sz="1400" b="1" u="sng" baseline="0">
              <a:solidFill>
                <a:srgbClr val="FF0000"/>
              </a:solidFill>
            </a:rPr>
            <a:t>hidden</a:t>
          </a:r>
          <a:r>
            <a:rPr lang="en-US" sz="1400" baseline="0">
              <a:solidFill>
                <a:srgbClr val="FF0000"/>
              </a:solidFill>
            </a:rPr>
            <a:t> from the user. </a:t>
          </a:r>
          <a:r>
            <a:rPr lang="en-US" sz="1400" b="1" u="sng" baseline="0">
              <a:solidFill>
                <a:srgbClr val="FF0000"/>
              </a:solidFill>
            </a:rPr>
            <a:t>No</a:t>
          </a:r>
          <a:r>
            <a:rPr lang="en-US" sz="1400" baseline="0">
              <a:solidFill>
                <a:srgbClr val="FF0000"/>
              </a:solidFill>
            </a:rPr>
            <a:t> copy-edits or translation are required for this.  </a:t>
          </a:r>
        </a:p>
      </xdr:txBody>
    </xdr:sp>
    <xdr:clientData/>
  </xdr:twoCellAnchor>
  <xdr:twoCellAnchor>
    <xdr:from>
      <xdr:col>3</xdr:col>
      <xdr:colOff>1095375</xdr:colOff>
      <xdr:row>3</xdr:row>
      <xdr:rowOff>0</xdr:rowOff>
    </xdr:from>
    <xdr:to>
      <xdr:col>3</xdr:col>
      <xdr:colOff>4371975</xdr:colOff>
      <xdr:row>35</xdr:row>
      <xdr:rowOff>114300</xdr:rowOff>
    </xdr:to>
    <xdr:sp macro="" textlink="">
      <xdr:nvSpPr>
        <xdr:cNvPr id="19" name="Rectangle 3">
          <a:extLst>
            <a:ext uri="{FF2B5EF4-FFF2-40B4-BE49-F238E27FC236}">
              <a16:creationId xmlns:a16="http://schemas.microsoft.com/office/drawing/2014/main" id="{3A34816D-16D5-4C63-B4CA-8D07FE05E8BA}"/>
            </a:ext>
          </a:extLst>
        </xdr:cNvPr>
        <xdr:cNvSpPr/>
      </xdr:nvSpPr>
      <xdr:spPr>
        <a:xfrm>
          <a:off x="3981450" y="561975"/>
          <a:ext cx="3276600" cy="5905500"/>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a:solidFill>
                <a:srgbClr val="FF0000"/>
              </a:solidFill>
            </a:rPr>
            <a:t>We</a:t>
          </a:r>
          <a:r>
            <a:rPr lang="en-US" sz="1400" baseline="0">
              <a:solidFill>
                <a:srgbClr val="FF0000"/>
              </a:solidFill>
            </a:rPr>
            <a:t> get the Vacancy data from Statistics Canada via a custom data request. As such, we pulled the French National Occupation Classification (NOC) descriptions directly from Statistics Canada's official NOC 2021 v 1.0 documentation. </a:t>
          </a:r>
        </a:p>
        <a:p>
          <a:pPr algn="l"/>
          <a:endParaRPr lang="en-US" sz="1400" baseline="0">
            <a:solidFill>
              <a:srgbClr val="FF0000"/>
            </a:solidFill>
          </a:endParaRPr>
        </a:p>
        <a:p>
          <a:pPr algn="l"/>
          <a:r>
            <a:rPr lang="en-US" sz="1400" baseline="0">
              <a:solidFill>
                <a:srgbClr val="FF0000"/>
              </a:solidFill>
            </a:rPr>
            <a:t>We do </a:t>
          </a:r>
          <a:r>
            <a:rPr lang="en-US" sz="1400" b="1" u="sng" baseline="0">
              <a:solidFill>
                <a:srgbClr val="FF0000"/>
              </a:solidFill>
            </a:rPr>
            <a:t>NOT</a:t>
          </a:r>
          <a:r>
            <a:rPr lang="en-US" sz="1400" baseline="0">
              <a:solidFill>
                <a:srgbClr val="FF0000"/>
              </a:solidFill>
            </a:rPr>
            <a:t> want CIHI translations for these occupation descriptions. Please do </a:t>
          </a:r>
          <a:r>
            <a:rPr lang="en-US" sz="1400" b="1" u="sng" baseline="0">
              <a:solidFill>
                <a:srgbClr val="FF0000"/>
              </a:solidFill>
            </a:rPr>
            <a:t>NOT</a:t>
          </a:r>
          <a:r>
            <a:rPr lang="en-US" sz="1400" baseline="0">
              <a:solidFill>
                <a:srgbClr val="FF0000"/>
              </a:solidFill>
            </a:rPr>
            <a:t> change these translations. </a:t>
          </a:r>
        </a:p>
        <a:p>
          <a:pPr algn="l"/>
          <a:endParaRPr lang="en-US" sz="1400" baseline="0">
            <a:solidFill>
              <a:srgbClr val="FF0000"/>
            </a:solidFill>
          </a:endParaRPr>
        </a:p>
        <a:p>
          <a:pPr algn="l"/>
          <a:r>
            <a:rPr lang="en-US" sz="1400" baseline="0">
              <a:solidFill>
                <a:srgbClr val="FF0000"/>
              </a:solidFill>
            </a:rPr>
            <a:t>We want the French vesrion in our Quick Stats product to match exactly what Statistics Canada has in their documentation, for the benefit and ease of our users, and to avoid any confusion.  </a:t>
          </a:r>
        </a:p>
        <a:p>
          <a:pPr algn="l"/>
          <a:endParaRPr lang="en-US" sz="1400" baseline="0">
            <a:solidFill>
              <a:srgbClr val="FF0000"/>
            </a:solidFill>
          </a:endParaRPr>
        </a:p>
        <a:p>
          <a:pPr algn="l"/>
          <a:r>
            <a:rPr lang="en-US" sz="1400" baseline="0">
              <a:solidFill>
                <a:srgbClr val="FF0000"/>
              </a:solidFill>
            </a:rPr>
            <a:t>Statistics Canada English documentaion: https://www23.statcan.gc.ca/imdb/p3VD.pl?Function=getVD&amp;TVD=1322554</a:t>
          </a:r>
        </a:p>
        <a:p>
          <a:pPr algn="l"/>
          <a:endParaRPr lang="en-US" sz="1400" baseline="0">
            <a:solidFill>
              <a:srgbClr val="FF0000"/>
            </a:solidFill>
          </a:endParaRPr>
        </a:p>
        <a:p>
          <a:pPr algn="l"/>
          <a:r>
            <a:rPr lang="en-US" sz="1400" baseline="0">
              <a:solidFill>
                <a:srgbClr val="FF0000"/>
              </a:solidFill>
            </a:rPr>
            <a:t>Statistics Canada French documentaion: https://www23.statcan.gc.ca/imdb/p3VD_f.pl?Function=getVD&amp;TVD=1322554</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7</xdr:col>
      <xdr:colOff>4533900</xdr:colOff>
      <xdr:row>5</xdr:row>
      <xdr:rowOff>142875</xdr:rowOff>
    </xdr:from>
    <xdr:to>
      <xdr:col>11</xdr:col>
      <xdr:colOff>0</xdr:colOff>
      <xdr:row>41</xdr:row>
      <xdr:rowOff>47627</xdr:rowOff>
    </xdr:to>
    <xdr:sp macro="" textlink="">
      <xdr:nvSpPr>
        <xdr:cNvPr id="3" name="Rectangle 1">
          <a:extLst>
            <a:ext uri="{FF2B5EF4-FFF2-40B4-BE49-F238E27FC236}">
              <a16:creationId xmlns:a16="http://schemas.microsoft.com/office/drawing/2014/main" id="{9464FD00-8FAC-4E8B-BEE7-4B48D538A08B}"/>
            </a:ext>
          </a:extLst>
        </xdr:cNvPr>
        <xdr:cNvSpPr/>
      </xdr:nvSpPr>
      <xdr:spPr>
        <a:xfrm>
          <a:off x="16525875" y="2133600"/>
          <a:ext cx="3276600" cy="6505577"/>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a:solidFill>
                <a:srgbClr val="FF0000"/>
              </a:solidFill>
            </a:rPr>
            <a:t>We</a:t>
          </a:r>
          <a:r>
            <a:rPr lang="en-US" sz="1400" baseline="0">
              <a:solidFill>
                <a:srgbClr val="FF0000"/>
              </a:solidFill>
            </a:rPr>
            <a:t> get the Vacancy data from Statistics Canada via a custom data request. As such, we pulled the French National Occupation Classification (NOC) descriptions directly from Statistics Canada's official NOC 2021 v 1.0 documentation. </a:t>
          </a:r>
        </a:p>
        <a:p>
          <a:pPr algn="l"/>
          <a:endParaRPr lang="en-US" sz="1400" baseline="0">
            <a:solidFill>
              <a:srgbClr val="FF0000"/>
            </a:solidFill>
          </a:endParaRPr>
        </a:p>
        <a:p>
          <a:pPr algn="l"/>
          <a:r>
            <a:rPr lang="en-US" sz="1400" baseline="0">
              <a:solidFill>
                <a:srgbClr val="FF0000"/>
              </a:solidFill>
            </a:rPr>
            <a:t>We do </a:t>
          </a:r>
          <a:r>
            <a:rPr lang="en-US" sz="1400" b="1" u="sng" baseline="0">
              <a:solidFill>
                <a:srgbClr val="FF0000"/>
              </a:solidFill>
            </a:rPr>
            <a:t>NOT</a:t>
          </a:r>
          <a:r>
            <a:rPr lang="en-US" sz="1400" baseline="0">
              <a:solidFill>
                <a:srgbClr val="FF0000"/>
              </a:solidFill>
            </a:rPr>
            <a:t> want CIHI translations for these occupation descriptions. Please do </a:t>
          </a:r>
          <a:r>
            <a:rPr lang="en-US" sz="1400" b="1" u="sng" baseline="0">
              <a:solidFill>
                <a:srgbClr val="FF0000"/>
              </a:solidFill>
            </a:rPr>
            <a:t>NOT</a:t>
          </a:r>
          <a:r>
            <a:rPr lang="en-US" sz="1400" baseline="0">
              <a:solidFill>
                <a:srgbClr val="FF0000"/>
              </a:solidFill>
            </a:rPr>
            <a:t> change these translations. </a:t>
          </a:r>
        </a:p>
        <a:p>
          <a:pPr algn="l"/>
          <a:endParaRPr lang="en-US" sz="1400" baseline="0">
            <a:solidFill>
              <a:srgbClr val="FF0000"/>
            </a:solidFill>
          </a:endParaRPr>
        </a:p>
        <a:p>
          <a:pPr algn="l"/>
          <a:r>
            <a:rPr lang="en-US" sz="1400" baseline="0">
              <a:solidFill>
                <a:srgbClr val="FF0000"/>
              </a:solidFill>
            </a:rPr>
            <a:t>We want the French vesrion in our Quick Stats product to match exactly what Statistics Canada has in their documentation, for the benefit and ease of our users, and to avoid any confusion.  </a:t>
          </a:r>
        </a:p>
        <a:p>
          <a:pPr algn="l"/>
          <a:endParaRPr lang="en-US" sz="1400" baseline="0">
            <a:solidFill>
              <a:srgbClr val="FF0000"/>
            </a:solidFill>
          </a:endParaRPr>
        </a:p>
        <a:p>
          <a:pPr algn="l"/>
          <a:r>
            <a:rPr lang="en-US" sz="1400" baseline="0">
              <a:solidFill>
                <a:srgbClr val="FF0000"/>
              </a:solidFill>
            </a:rPr>
            <a:t>Statistics Canada English documentaion: https://www23.statcan.gc.ca/imdb/p3VD.pl?Function=getVD&amp;TVD=1322554</a:t>
          </a:r>
        </a:p>
        <a:p>
          <a:pPr algn="l"/>
          <a:endParaRPr lang="en-US" sz="1400" baseline="0">
            <a:solidFill>
              <a:srgbClr val="FF0000"/>
            </a:solidFill>
          </a:endParaRPr>
        </a:p>
        <a:p>
          <a:pPr algn="l"/>
          <a:r>
            <a:rPr lang="en-US" sz="1400" baseline="0">
              <a:solidFill>
                <a:srgbClr val="FF0000"/>
              </a:solidFill>
            </a:rPr>
            <a:t>Statistics Canada French documentaion: https://www23.statcan.gc.ca/imdb/p3VD_f.pl?Function=getVD&amp;TVD=1322554</a:t>
          </a:r>
        </a:p>
        <a:p>
          <a:pPr algn="l"/>
          <a:endParaRPr lang="en-US" sz="1400" baseline="0">
            <a:solidFill>
              <a:srgbClr val="FF0000"/>
            </a:solidFill>
          </a:endParaRPr>
        </a:p>
        <a:p>
          <a:pPr algn="l"/>
          <a:r>
            <a:rPr lang="en-US" sz="1400" baseline="0">
              <a:solidFill>
                <a:srgbClr val="FF0000"/>
              </a:solidFill>
            </a:rPr>
            <a:t>In the linked documentation, you can search by the NOC / CNP number. </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150666</xdr:colOff>
      <xdr:row>12</xdr:row>
      <xdr:rowOff>98711</xdr:rowOff>
    </xdr:from>
    <xdr:to>
      <xdr:col>8</xdr:col>
      <xdr:colOff>6926</xdr:colOff>
      <xdr:row>36</xdr:row>
      <xdr:rowOff>164520</xdr:rowOff>
    </xdr:to>
    <xdr:graphicFrame macro="">
      <xdr:nvGraphicFramePr>
        <xdr:cNvPr id="6" name="Chart 5">
          <a:extLst>
            <a:ext uri="{FF2B5EF4-FFF2-40B4-BE49-F238E27FC236}">
              <a16:creationId xmlns:a16="http://schemas.microsoft.com/office/drawing/2014/main" id="{677FA731-E7FA-72A8-58BC-F9C46F970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438150</xdr:colOff>
      <xdr:row>1</xdr:row>
      <xdr:rowOff>381000</xdr:rowOff>
    </xdr:from>
    <xdr:to>
      <xdr:col>8</xdr:col>
      <xdr:colOff>133350</xdr:colOff>
      <xdr:row>8</xdr:row>
      <xdr:rowOff>76200</xdr:rowOff>
    </xdr:to>
    <xdr:sp macro="" textlink="">
      <xdr:nvSpPr>
        <xdr:cNvPr id="3" name="Rectangle 1">
          <a:extLst>
            <a:ext uri="{FF2B5EF4-FFF2-40B4-BE49-F238E27FC236}">
              <a16:creationId xmlns:a16="http://schemas.microsoft.com/office/drawing/2014/main" id="{46695764-CE62-4473-8BFE-07006CA33E02}"/>
            </a:ext>
          </a:extLst>
        </xdr:cNvPr>
        <xdr:cNvSpPr/>
      </xdr:nvSpPr>
      <xdr:spPr>
        <a:xfrm>
          <a:off x="5962650" y="561975"/>
          <a:ext cx="3276600" cy="1600200"/>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baseline="0">
              <a:solidFill>
                <a:srgbClr val="FF0000"/>
              </a:solidFill>
            </a:rPr>
            <a:t>This is a background tab that is used to generate visualizations in other front-end tabs. This tab will be </a:t>
          </a:r>
          <a:r>
            <a:rPr lang="en-US" sz="1400" b="1" u="sng" baseline="0">
              <a:solidFill>
                <a:srgbClr val="FF0000"/>
              </a:solidFill>
            </a:rPr>
            <a:t>hidden</a:t>
          </a:r>
          <a:r>
            <a:rPr lang="en-US" sz="1400" baseline="0">
              <a:solidFill>
                <a:srgbClr val="FF0000"/>
              </a:solidFill>
            </a:rPr>
            <a:t> from the user. </a:t>
          </a:r>
          <a:r>
            <a:rPr lang="en-US" sz="1400" b="1" u="sng" baseline="0">
              <a:solidFill>
                <a:srgbClr val="FF0000"/>
              </a:solidFill>
            </a:rPr>
            <a:t>No</a:t>
          </a:r>
          <a:r>
            <a:rPr lang="en-US" sz="1400" baseline="0">
              <a:solidFill>
                <a:srgbClr val="FF0000"/>
              </a:solidFill>
            </a:rPr>
            <a:t> copy-edits or translation are required for this tab.  </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6</xdr:col>
      <xdr:colOff>188912</xdr:colOff>
      <xdr:row>3</xdr:row>
      <xdr:rowOff>157162</xdr:rowOff>
    </xdr:from>
    <xdr:to>
      <xdr:col>12</xdr:col>
      <xdr:colOff>673100</xdr:colOff>
      <xdr:row>18</xdr:row>
      <xdr:rowOff>176212</xdr:rowOff>
    </xdr:to>
    <xdr:graphicFrame macro="">
      <xdr:nvGraphicFramePr>
        <xdr:cNvPr id="2" name="Chart 1">
          <a:extLst>
            <a:ext uri="{FF2B5EF4-FFF2-40B4-BE49-F238E27FC236}">
              <a16:creationId xmlns:a16="http://schemas.microsoft.com/office/drawing/2014/main" id="{0A9DC100-0A36-C4EB-2B9A-F1A1FCDA3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790575</xdr:colOff>
      <xdr:row>10</xdr:row>
      <xdr:rowOff>161925</xdr:rowOff>
    </xdr:from>
    <xdr:to>
      <xdr:col>4</xdr:col>
      <xdr:colOff>104775</xdr:colOff>
      <xdr:row>19</xdr:row>
      <xdr:rowOff>123825</xdr:rowOff>
    </xdr:to>
    <xdr:sp macro="" textlink="">
      <xdr:nvSpPr>
        <xdr:cNvPr id="5" name="Rectangle 3">
          <a:extLst>
            <a:ext uri="{FF2B5EF4-FFF2-40B4-BE49-F238E27FC236}">
              <a16:creationId xmlns:a16="http://schemas.microsoft.com/office/drawing/2014/main" id="{1C1BEE80-AAD5-43F1-A47D-1CCB67869A17}"/>
            </a:ext>
          </a:extLst>
        </xdr:cNvPr>
        <xdr:cNvSpPr/>
      </xdr:nvSpPr>
      <xdr:spPr>
        <a:xfrm>
          <a:off x="790575" y="1990725"/>
          <a:ext cx="3276600" cy="1590675"/>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baseline="0">
              <a:solidFill>
                <a:srgbClr val="FF0000"/>
              </a:solidFill>
            </a:rPr>
            <a:t>This is a background tab that is used to generate visualizations in other front-end tabs. This tab will be </a:t>
          </a:r>
          <a:r>
            <a:rPr lang="en-US" sz="1400" b="1" u="sng" baseline="0">
              <a:solidFill>
                <a:srgbClr val="FF0000"/>
              </a:solidFill>
            </a:rPr>
            <a:t>hidden</a:t>
          </a:r>
          <a:r>
            <a:rPr lang="en-US" sz="1400" baseline="0">
              <a:solidFill>
                <a:srgbClr val="FF0000"/>
              </a:solidFill>
            </a:rPr>
            <a:t> from the user. </a:t>
          </a:r>
          <a:r>
            <a:rPr lang="en-US" sz="1400" b="1" u="sng" baseline="0">
              <a:solidFill>
                <a:srgbClr val="FF0000"/>
              </a:solidFill>
            </a:rPr>
            <a:t>No</a:t>
          </a:r>
          <a:r>
            <a:rPr lang="en-US" sz="1400" baseline="0">
              <a:solidFill>
                <a:srgbClr val="FF0000"/>
              </a:solidFill>
            </a:rPr>
            <a:t> copy-edits or translation are required for this tab.  </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9</xdr:col>
      <xdr:colOff>0</xdr:colOff>
      <xdr:row>8</xdr:row>
      <xdr:rowOff>0</xdr:rowOff>
    </xdr:from>
    <xdr:to>
      <xdr:col>13</xdr:col>
      <xdr:colOff>533400</xdr:colOff>
      <xdr:row>14</xdr:row>
      <xdr:rowOff>66675</xdr:rowOff>
    </xdr:to>
    <xdr:sp macro="" textlink="">
      <xdr:nvSpPr>
        <xdr:cNvPr id="4" name="Rectangle 3">
          <a:extLst>
            <a:ext uri="{FF2B5EF4-FFF2-40B4-BE49-F238E27FC236}">
              <a16:creationId xmlns:a16="http://schemas.microsoft.com/office/drawing/2014/main" id="{511ADDA2-FB29-470D-8DC2-6ACB84FF336E}"/>
            </a:ext>
          </a:extLst>
        </xdr:cNvPr>
        <xdr:cNvSpPr/>
      </xdr:nvSpPr>
      <xdr:spPr>
        <a:xfrm>
          <a:off x="6172200" y="1447800"/>
          <a:ext cx="3276600" cy="1600200"/>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baseline="0">
              <a:solidFill>
                <a:srgbClr val="FF0000"/>
              </a:solidFill>
            </a:rPr>
            <a:t>This is a background tab that is used to generate visualizations in other front-end tabs. This tab will be </a:t>
          </a:r>
          <a:r>
            <a:rPr lang="en-US" sz="1400" b="1" u="sng" baseline="0">
              <a:solidFill>
                <a:srgbClr val="FF0000"/>
              </a:solidFill>
            </a:rPr>
            <a:t>hidden</a:t>
          </a:r>
          <a:r>
            <a:rPr lang="en-US" sz="1400" baseline="0">
              <a:solidFill>
                <a:srgbClr val="FF0000"/>
              </a:solidFill>
            </a:rPr>
            <a:t> from the user. </a:t>
          </a:r>
          <a:r>
            <a:rPr lang="en-US" sz="1400" b="1" u="sng" baseline="0">
              <a:solidFill>
                <a:srgbClr val="FF0000"/>
              </a:solidFill>
            </a:rPr>
            <a:t>No</a:t>
          </a:r>
          <a:r>
            <a:rPr lang="en-US" sz="1400" baseline="0">
              <a:solidFill>
                <a:srgbClr val="FF0000"/>
              </a:solidFill>
            </a:rPr>
            <a:t> copy-edits or translation are required for this tab.  </a:t>
          </a:r>
        </a:p>
      </xdr:txBody>
    </xdr:sp>
    <xdr:clientData/>
  </xdr:twoCellAnchor>
  <xdr:twoCellAnchor>
    <xdr:from>
      <xdr:col>9</xdr:col>
      <xdr:colOff>0</xdr:colOff>
      <xdr:row>40</xdr:row>
      <xdr:rowOff>0</xdr:rowOff>
    </xdr:from>
    <xdr:to>
      <xdr:col>13</xdr:col>
      <xdr:colOff>533400</xdr:colOff>
      <xdr:row>46</xdr:row>
      <xdr:rowOff>95250</xdr:rowOff>
    </xdr:to>
    <xdr:sp macro="" textlink="">
      <xdr:nvSpPr>
        <xdr:cNvPr id="5" name="Rectangle 4">
          <a:extLst>
            <a:ext uri="{FF2B5EF4-FFF2-40B4-BE49-F238E27FC236}">
              <a16:creationId xmlns:a16="http://schemas.microsoft.com/office/drawing/2014/main" id="{4788524E-4B75-42A9-A888-8C12DE9ED54B}"/>
            </a:ext>
          </a:extLst>
        </xdr:cNvPr>
        <xdr:cNvSpPr/>
      </xdr:nvSpPr>
      <xdr:spPr>
        <a:xfrm>
          <a:off x="6172200" y="8201025"/>
          <a:ext cx="3276600" cy="1600200"/>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baseline="0">
              <a:solidFill>
                <a:srgbClr val="FF0000"/>
              </a:solidFill>
            </a:rPr>
            <a:t>This is a background tab that is used to generate visualizations in other front-end tabs. This tab will be </a:t>
          </a:r>
          <a:r>
            <a:rPr lang="en-US" sz="1400" b="1" u="sng" baseline="0">
              <a:solidFill>
                <a:srgbClr val="FF0000"/>
              </a:solidFill>
            </a:rPr>
            <a:t>hidden</a:t>
          </a:r>
          <a:r>
            <a:rPr lang="en-US" sz="1400" baseline="0">
              <a:solidFill>
                <a:srgbClr val="FF0000"/>
              </a:solidFill>
            </a:rPr>
            <a:t> from the user. </a:t>
          </a:r>
          <a:r>
            <a:rPr lang="en-US" sz="1400" b="1" u="sng" baseline="0">
              <a:solidFill>
                <a:srgbClr val="FF0000"/>
              </a:solidFill>
            </a:rPr>
            <a:t>No</a:t>
          </a:r>
          <a:r>
            <a:rPr lang="en-US" sz="1400" baseline="0">
              <a:solidFill>
                <a:srgbClr val="FF0000"/>
              </a:solidFill>
            </a:rPr>
            <a:t> copy-edits or translation are required for this tab.  </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7</xdr:col>
      <xdr:colOff>142875</xdr:colOff>
      <xdr:row>1</xdr:row>
      <xdr:rowOff>190499</xdr:rowOff>
    </xdr:from>
    <xdr:to>
      <xdr:col>11</xdr:col>
      <xdr:colOff>676275</xdr:colOff>
      <xdr:row>9</xdr:row>
      <xdr:rowOff>66674</xdr:rowOff>
    </xdr:to>
    <xdr:sp macro="" textlink="">
      <xdr:nvSpPr>
        <xdr:cNvPr id="3" name="Rectangle 1">
          <a:extLst>
            <a:ext uri="{FF2B5EF4-FFF2-40B4-BE49-F238E27FC236}">
              <a16:creationId xmlns:a16="http://schemas.microsoft.com/office/drawing/2014/main" id="{B12B481C-8C24-4A2F-84D7-D47A20C5D75E}"/>
            </a:ext>
          </a:extLst>
        </xdr:cNvPr>
        <xdr:cNvSpPr/>
      </xdr:nvSpPr>
      <xdr:spPr>
        <a:xfrm>
          <a:off x="4943475" y="380999"/>
          <a:ext cx="3276600" cy="1590675"/>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baseline="0">
              <a:solidFill>
                <a:srgbClr val="FF0000"/>
              </a:solidFill>
            </a:rPr>
            <a:t>This is a background tab that is used to generate visualizations in other front-end tabs. This tab will be </a:t>
          </a:r>
          <a:r>
            <a:rPr lang="en-US" sz="1400" b="1" u="sng" baseline="0">
              <a:solidFill>
                <a:srgbClr val="FF0000"/>
              </a:solidFill>
            </a:rPr>
            <a:t>hidden</a:t>
          </a:r>
          <a:r>
            <a:rPr lang="en-US" sz="1400" baseline="0">
              <a:solidFill>
                <a:srgbClr val="FF0000"/>
              </a:solidFill>
            </a:rPr>
            <a:t> from the user. </a:t>
          </a:r>
          <a:r>
            <a:rPr lang="en-US" sz="1400" b="1" u="sng" baseline="0">
              <a:solidFill>
                <a:srgbClr val="FF0000"/>
              </a:solidFill>
            </a:rPr>
            <a:t>No</a:t>
          </a:r>
          <a:r>
            <a:rPr lang="en-US" sz="1400" baseline="0">
              <a:solidFill>
                <a:srgbClr val="FF0000"/>
              </a:solidFill>
            </a:rPr>
            <a:t> copy-edits or translation are required for this tab.  </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4</xdr:col>
      <xdr:colOff>133350</xdr:colOff>
      <xdr:row>1</xdr:row>
      <xdr:rowOff>419100</xdr:rowOff>
    </xdr:from>
    <xdr:to>
      <xdr:col>8</xdr:col>
      <xdr:colOff>666750</xdr:colOff>
      <xdr:row>7</xdr:row>
      <xdr:rowOff>66675</xdr:rowOff>
    </xdr:to>
    <xdr:sp macro="" textlink="">
      <xdr:nvSpPr>
        <xdr:cNvPr id="6" name="Rectangle 2">
          <a:extLst>
            <a:ext uri="{FF2B5EF4-FFF2-40B4-BE49-F238E27FC236}">
              <a16:creationId xmlns:a16="http://schemas.microsoft.com/office/drawing/2014/main" id="{4D9299A4-7C49-4F6B-AE20-28F570859C9E}"/>
            </a:ext>
          </a:extLst>
        </xdr:cNvPr>
        <xdr:cNvSpPr/>
      </xdr:nvSpPr>
      <xdr:spPr>
        <a:xfrm>
          <a:off x="8705850" y="600075"/>
          <a:ext cx="3276600" cy="1590675"/>
        </a:xfrm>
        <a:prstGeom prst="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u="sng">
              <a:solidFill>
                <a:srgbClr val="FF0000"/>
              </a:solidFill>
            </a:rPr>
            <a:t>NOTE TO</a:t>
          </a:r>
          <a:r>
            <a:rPr lang="en-US" sz="2000" b="1" u="sng" baseline="0">
              <a:solidFill>
                <a:srgbClr val="FF0000"/>
              </a:solidFill>
            </a:rPr>
            <a:t> CLS </a:t>
          </a:r>
        </a:p>
        <a:p>
          <a:pPr algn="l"/>
          <a:r>
            <a:rPr lang="en-US" sz="1400" baseline="0">
              <a:solidFill>
                <a:srgbClr val="FF0000"/>
              </a:solidFill>
            </a:rPr>
            <a:t>This is a background tab that is used to generate visualizations in other front-end tabs. This tab will be </a:t>
          </a:r>
          <a:r>
            <a:rPr lang="en-US" sz="1400" b="1" u="sng" baseline="0">
              <a:solidFill>
                <a:srgbClr val="FF0000"/>
              </a:solidFill>
            </a:rPr>
            <a:t>hidden</a:t>
          </a:r>
          <a:r>
            <a:rPr lang="en-US" sz="1400" baseline="0">
              <a:solidFill>
                <a:srgbClr val="FF0000"/>
              </a:solidFill>
            </a:rPr>
            <a:t> from the user. </a:t>
          </a:r>
          <a:r>
            <a:rPr lang="en-US" sz="1400" b="1" u="sng" baseline="0">
              <a:solidFill>
                <a:srgbClr val="FF0000"/>
              </a:solidFill>
            </a:rPr>
            <a:t>No</a:t>
          </a:r>
          <a:r>
            <a:rPr lang="en-US" sz="1400" baseline="0">
              <a:solidFill>
                <a:srgbClr val="FF0000"/>
              </a:solidFill>
            </a:rPr>
            <a:t> copy-edits or translation are required for this tab.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6350">
          <a:solidFill>
            <a:sysClr val="windowText" lastClr="000000"/>
          </a:solidFill>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ihi.ca/en/hospital-spending" TargetMode="External"/><Relationship Id="rId1" Type="http://schemas.openxmlformats.org/officeDocument/2006/relationships/hyperlink" Target="https://www.cihi.ca/en/topics/health-workfor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cihi.ca/en/topics/health-workforce"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cihi.ca/en/topics/health-workforce" TargetMode="External"/><Relationship Id="rId1" Type="http://schemas.openxmlformats.org/officeDocument/2006/relationships/hyperlink" Target="https://www.cihi.ca/en/health-workforce"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https://www.cihi.ca/en/health-workforce"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hyperlink" Target="https://www.cihi.ca/en/health-workforce"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cihi.ca/en" TargetMode="External"/><Relationship Id="rId7" Type="http://schemas.openxmlformats.org/officeDocument/2006/relationships/drawing" Target="../drawings/drawing8.xml"/><Relationship Id="rId2" Type="http://schemas.openxmlformats.org/officeDocument/2006/relationships/hyperlink" Target="https://www.cihi.ca/en" TargetMode="External"/><Relationship Id="rId1" Type="http://schemas.openxmlformats.org/officeDocument/2006/relationships/hyperlink" Target="https://www.cihi.ca/en" TargetMode="External"/><Relationship Id="rId6" Type="http://schemas.openxmlformats.org/officeDocument/2006/relationships/printerSettings" Target="../printerSettings/printerSettings9.bin"/><Relationship Id="rId5" Type="http://schemas.openxmlformats.org/officeDocument/2006/relationships/hyperlink" Target="https://www.cihi.ca/en/hospital-spending" TargetMode="External"/><Relationship Id="rId4" Type="http://schemas.openxmlformats.org/officeDocument/2006/relationships/hyperlink" Target="https://www.cihi.ca/en"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cihi.ca/en/health-workforce" TargetMode="External"/><Relationship Id="rId2" Type="http://schemas.openxmlformats.org/officeDocument/2006/relationships/hyperlink" Target="https://www150.statcan.gc.ca/n1/pub/75-514-g/75-514-g2024001-eng.htm" TargetMode="External"/><Relationship Id="rId1" Type="http://schemas.openxmlformats.org/officeDocument/2006/relationships/hyperlink" Target="https://www150.statcan.gc.ca/n1/pub/75-514-g/75-514-g2023001-eng.htm" TargetMode="External"/><Relationship Id="rId5" Type="http://schemas.openxmlformats.org/officeDocument/2006/relationships/drawing" Target="../drawings/drawing9.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cihi.ca/en/topics/health-workforce" TargetMode="External"/><Relationship Id="rId1" Type="http://schemas.openxmlformats.org/officeDocument/2006/relationships/hyperlink" Target="mailto:hwi@cihi.ca"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cihi.ca/en"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statcan.gc.ca/en/subjects/standard/noc/2021/indexV1" TargetMode="External"/><Relationship Id="rId2" Type="http://schemas.openxmlformats.org/officeDocument/2006/relationships/hyperlink" Target="https://www23.statcan.gc.ca/imdb/p2SV.pl?Function=assembleDESurv&amp;DECId=1252590&amp;RepClass=591&amp;Id=1522029&amp;DFId=1252474" TargetMode="External"/><Relationship Id="rId1" Type="http://schemas.openxmlformats.org/officeDocument/2006/relationships/hyperlink" Target="https://www23.statcan.gc.ca/imdb/p2SV.pl?Function=getSurvey&amp;SDDS=5217" TargetMode="Externa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hyperlink" Target="https://www.cihi.ca/en/topics/health-workforce" TargetMode="External"/><Relationship Id="rId3" Type="http://schemas.openxmlformats.org/officeDocument/2006/relationships/hyperlink" Target="http://www.facebook.com/CIHI.ICIS" TargetMode="External"/><Relationship Id="rId7" Type="http://schemas.openxmlformats.org/officeDocument/2006/relationships/hyperlink" Target="mailto:media@cihi.ca" TargetMode="External"/><Relationship Id="rId2" Type="http://schemas.openxmlformats.org/officeDocument/2006/relationships/hyperlink" Target="https://twitter.com/cihi_icis" TargetMode="External"/><Relationship Id="rId1" Type="http://schemas.openxmlformats.org/officeDocument/2006/relationships/hyperlink" Target="mailto:hwi@cihi.ca" TargetMode="External"/><Relationship Id="rId6" Type="http://schemas.openxmlformats.org/officeDocument/2006/relationships/hyperlink" Target="http://www.youtube.com/user/CIHICanada" TargetMode="External"/><Relationship Id="rId5" Type="http://schemas.openxmlformats.org/officeDocument/2006/relationships/hyperlink" Target="http://www.instagram.com/cihi_icis/" TargetMode="External"/><Relationship Id="rId4" Type="http://schemas.openxmlformats.org/officeDocument/2006/relationships/hyperlink" Target="https://www.linkedin.com/company/canadian-institute-for-health-information" TargetMode="External"/><Relationship Id="rId9"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J22"/>
  <sheetViews>
    <sheetView showGridLines="0" tabSelected="1" zoomScaleNormal="100" workbookViewId="0"/>
  </sheetViews>
  <sheetFormatPr defaultColWidth="0" defaultRowHeight="56.25" customHeight="1" zeroHeight="1" x14ac:dyDescent="0.25"/>
  <cols>
    <col min="1" max="1" width="110.59765625" style="10" customWidth="1"/>
    <col min="2" max="62" width="0" style="10" hidden="1" customWidth="1"/>
    <col min="63" max="16384" width="11.59765625" style="10" hidden="1"/>
  </cols>
  <sheetData>
    <row r="1" spans="1:1" s="491" customFormat="1" ht="1.2" customHeight="1" x14ac:dyDescent="0.15">
      <c r="A1" s="156" t="s">
        <v>0</v>
      </c>
    </row>
    <row r="2" spans="1:1" s="215" customFormat="1" ht="105" customHeight="1" x14ac:dyDescent="0.25">
      <c r="A2" s="334" t="s">
        <v>1</v>
      </c>
    </row>
    <row r="3" spans="1:1" s="1" customFormat="1" ht="100.35" customHeight="1" x14ac:dyDescent="0.25">
      <c r="A3" s="481" t="s">
        <v>7792</v>
      </c>
    </row>
    <row r="4" spans="1:1" s="39" customFormat="1" ht="30" customHeight="1" x14ac:dyDescent="0.25">
      <c r="A4" s="146" t="s">
        <v>2</v>
      </c>
    </row>
    <row r="5" spans="1:1" s="39" customFormat="1" ht="60" customHeight="1" x14ac:dyDescent="0.25">
      <c r="A5" s="335" t="s">
        <v>3</v>
      </c>
    </row>
    <row r="6" spans="1:1" s="39" customFormat="1" ht="45" customHeight="1" x14ac:dyDescent="0.25">
      <c r="A6" s="146" t="s">
        <v>4</v>
      </c>
    </row>
    <row r="7" spans="1:1" s="40" customFormat="1" ht="75" customHeight="1" x14ac:dyDescent="0.25">
      <c r="A7" s="61" t="s">
        <v>5</v>
      </c>
    </row>
    <row r="8" spans="1:1" s="1" customFormat="1" ht="40.35" customHeight="1" x14ac:dyDescent="0.25">
      <c r="A8" s="147" t="s">
        <v>6</v>
      </c>
    </row>
    <row r="9" spans="1:1" s="42" customFormat="1" ht="19.5" customHeight="1" x14ac:dyDescent="0.25">
      <c r="A9" s="336" t="s">
        <v>7</v>
      </c>
    </row>
    <row r="10" spans="1:1" s="42" customFormat="1" ht="19.5" customHeight="1" x14ac:dyDescent="0.25">
      <c r="A10" s="41" t="s">
        <v>8</v>
      </c>
    </row>
    <row r="11" spans="1:1" s="40" customFormat="1" ht="19.5" customHeight="1" x14ac:dyDescent="0.25">
      <c r="A11" s="337" t="s">
        <v>9</v>
      </c>
    </row>
    <row r="12" spans="1:1" s="40" customFormat="1" ht="19.5" customHeight="1" x14ac:dyDescent="0.25">
      <c r="A12" s="337" t="s">
        <v>10</v>
      </c>
    </row>
    <row r="13" spans="1:1" s="40" customFormat="1" ht="19.5" customHeight="1" x14ac:dyDescent="0.25">
      <c r="A13" s="337" t="s">
        <v>11</v>
      </c>
    </row>
    <row r="14" spans="1:1" s="40" customFormat="1" ht="19.5" customHeight="1" x14ac:dyDescent="0.25">
      <c r="A14" s="337" t="s">
        <v>12</v>
      </c>
    </row>
    <row r="15" spans="1:1" s="40" customFormat="1" ht="19.5" customHeight="1" x14ac:dyDescent="0.25">
      <c r="A15" s="337" t="s">
        <v>13</v>
      </c>
    </row>
    <row r="16" spans="1:1" s="40" customFormat="1" ht="18" customHeight="1" x14ac:dyDescent="0.25">
      <c r="A16" s="338" t="s">
        <v>14</v>
      </c>
    </row>
    <row r="17" spans="1:1" s="83" customFormat="1" ht="33" customHeight="1" x14ac:dyDescent="0.25">
      <c r="A17" s="41" t="s">
        <v>15</v>
      </c>
    </row>
    <row r="18" spans="1:1" s="62" customFormat="1" ht="33" customHeight="1" x14ac:dyDescent="0.25">
      <c r="A18" s="339" t="s">
        <v>16</v>
      </c>
    </row>
    <row r="19" spans="1:1" s="84" customFormat="1" ht="30" customHeight="1" x14ac:dyDescent="0.25">
      <c r="A19" s="336" t="s">
        <v>17</v>
      </c>
    </row>
    <row r="20" spans="1:1" s="39" customFormat="1" ht="15" customHeight="1" x14ac:dyDescent="0.25">
      <c r="A20" s="39" t="s">
        <v>18</v>
      </c>
    </row>
    <row r="21" spans="1:1" s="11" customFormat="1" ht="35.1" customHeight="1" x14ac:dyDescent="0.25">
      <c r="A21" s="47" t="s">
        <v>7793</v>
      </c>
    </row>
    <row r="22" spans="1:1" customFormat="1" ht="75" customHeight="1" x14ac:dyDescent="0.25">
      <c r="A22" s="333" t="s">
        <v>19</v>
      </c>
    </row>
  </sheetData>
  <sheetProtection algorithmName="SHA-512" hashValue="ktuAanMXgECCmImBG5HROEOupPYMuSOp3ltQaoHVrvghdSdxK9fHTkBjkwkizINpPqlTygYp99o/BXHh492Y6w==" saltValue="9+j8pLHNihT//JOj3d0NVA==" spinCount="100000" sheet="1" formatCells="0" formatColumns="0" formatRows="0" insertColumns="0" insertRows="0" insertHyperlinks="0" deleteColumns="0" deleteRows="0"/>
  <hyperlinks>
    <hyperlink ref="A9" r:id="rId1" xr:uid="{00000000-0004-0000-0000-000000000000}"/>
    <hyperlink ref="A19" r:id="rId2" xr:uid="{E2BC1096-CE32-45E9-8FBD-93E30A526C48}"/>
    <hyperlink ref="A22" location="'Table of contents'!A1" display="End of worksheet (go to Table of contents)" xr:uid="{B026200D-A0FC-476E-A1BB-94CDB13058A3}"/>
  </hyperlinks>
  <pageMargins left="0.7" right="0.7" top="0.75" bottom="0.75" header="0.3" footer="0.3"/>
  <pageSetup fitToHeight="0" orientation="landscape" r:id="rId3"/>
  <headerFooter>
    <oddFooter>&amp;L&amp;9© 2025 CIHI&amp;R&amp;9&amp;P</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XFC15"/>
  <sheetViews>
    <sheetView showGridLines="0" zoomScaleNormal="100" workbookViewId="0"/>
  </sheetViews>
  <sheetFormatPr defaultColWidth="0" defaultRowHeight="13.8" zeroHeight="1" x14ac:dyDescent="0.25"/>
  <cols>
    <col min="1" max="1" width="103.59765625" customWidth="1"/>
    <col min="2" max="16383" width="9" hidden="1" customWidth="1"/>
    <col min="16384" max="16384" width="1.09765625" hidden="1" customWidth="1"/>
  </cols>
  <sheetData>
    <row r="1" spans="1:1" ht="50.1" customHeight="1" x14ac:dyDescent="0.25">
      <c r="A1" s="48" t="s">
        <v>20</v>
      </c>
    </row>
    <row r="2" spans="1:1" s="341" customFormat="1" ht="20.100000000000001" customHeight="1" x14ac:dyDescent="0.25">
      <c r="A2" s="340" t="s">
        <v>21</v>
      </c>
    </row>
    <row r="3" spans="1:1" s="341" customFormat="1" ht="20.100000000000001" customHeight="1" x14ac:dyDescent="0.25">
      <c r="A3" s="340" t="s">
        <v>22</v>
      </c>
    </row>
    <row r="4" spans="1:1" s="341" customFormat="1" ht="20.100000000000001" customHeight="1" x14ac:dyDescent="0.25">
      <c r="A4" s="340" t="s">
        <v>23</v>
      </c>
    </row>
    <row r="5" spans="1:1" s="341" customFormat="1" ht="20.100000000000001" customHeight="1" x14ac:dyDescent="0.25">
      <c r="A5" s="342" t="s">
        <v>24</v>
      </c>
    </row>
    <row r="6" spans="1:1" s="341" customFormat="1" ht="20.100000000000001" customHeight="1" x14ac:dyDescent="0.25">
      <c r="A6" s="340" t="s">
        <v>25</v>
      </c>
    </row>
    <row r="7" spans="1:1" s="341" customFormat="1" ht="36" customHeight="1" x14ac:dyDescent="0.25">
      <c r="A7" s="340" t="s">
        <v>26</v>
      </c>
    </row>
    <row r="8" spans="1:1" s="341" customFormat="1" ht="36" customHeight="1" x14ac:dyDescent="0.25">
      <c r="A8" s="473" t="s">
        <v>27</v>
      </c>
    </row>
    <row r="9" spans="1:1" s="341" customFormat="1" ht="36" customHeight="1" x14ac:dyDescent="0.25">
      <c r="A9" s="342" t="s">
        <v>28</v>
      </c>
    </row>
    <row r="10" spans="1:1" s="12" customFormat="1" ht="20.100000000000001" customHeight="1" x14ac:dyDescent="0.25">
      <c r="A10" s="18" t="s">
        <v>29</v>
      </c>
    </row>
    <row r="11" spans="1:1" s="12" customFormat="1" ht="20.100000000000001" customHeight="1" x14ac:dyDescent="0.25">
      <c r="A11" s="18" t="s">
        <v>30</v>
      </c>
    </row>
    <row r="12" spans="1:1" s="12" customFormat="1" ht="20.100000000000001" customHeight="1" x14ac:dyDescent="0.25">
      <c r="A12" s="18" t="s">
        <v>31</v>
      </c>
    </row>
    <row r="13" spans="1:1" s="12" customFormat="1" ht="20.100000000000001" customHeight="1" x14ac:dyDescent="0.25">
      <c r="A13" s="18" t="s">
        <v>32</v>
      </c>
    </row>
    <row r="14" spans="1:1" s="12" customFormat="1" ht="20.100000000000001" customHeight="1" x14ac:dyDescent="0.25">
      <c r="A14" s="148" t="s">
        <v>33</v>
      </c>
    </row>
    <row r="15" spans="1:1" s="477" customFormat="1" ht="15" customHeight="1" x14ac:dyDescent="0.2">
      <c r="A15" s="351" t="s">
        <v>34</v>
      </c>
    </row>
  </sheetData>
  <sheetProtection algorithmName="SHA-512" hashValue="uiKzQPjMLIHkawmsOhOhzw+FZ1dZe19T2/YUiHtOIX9iyXyyMtwlfoYE/OLxbMcOZ5pdTL0zkGxnwron7ABVvA==" saltValue="rRTJzose66UKSNN274B7aA==" spinCount="100000" sheet="1" formatCells="0" formatColumns="0" formatRows="0" insertColumns="0" insertRows="0" insertHyperlinks="0" deleteColumns="0" deleteRows="0"/>
  <hyperlinks>
    <hyperlink ref="A3" location="'2 Supply'!A1" display="Table 2  Supply of providers, by selected type and province/territory, 2014 to 2023 (with figures)" xr:uid="{00000000-0004-0000-0300-000000000000}"/>
    <hyperlink ref="A5" location="'4 Workforce'!A1" display="Table 4  Workforce of providers, by selected type and province/territory, 2014 to 2023 (with figures)" xr:uid="{00000000-0004-0000-0300-000001000000}"/>
    <hyperlink ref="A4" location="'3 Inflow and outflow'!A1" display="Table 3  Inflow and outflow of providers, by selected type and province/territory, 2014 to 2023 (with figure)" xr:uid="{00000000-0004-0000-0300-000002000000}"/>
    <hyperlink ref="A2" location="'1 Prov territorial profile'!A1" display="Table 1  Provincial/territorial profile of providers, by selected type, place of work, province/territory and data year (with figures)" xr:uid="{00000000-0004-0000-0300-000003000000}"/>
    <hyperlink ref="A7" location="'6 New graduate migrations'!A1" display="Table 6  Migration of recent health professional graduates: Province/territory in 2023, by selected province/territory of graduation (with figure)" xr:uid="{00000000-0004-0000-0300-000004000000}"/>
    <hyperlink ref="A6" location="'5 Direct care'!A1" display="Tables 5a and 5b  Providers working in direct care by selected type and province/territory, 2019 to 2023 (with figures)" xr:uid="{00000000-0004-0000-0300-000006000000}"/>
    <hyperlink ref="A13" location="'Notes on Vacancy metrics'!A1" display="Notes on Vacancy metrics" xr:uid="{C6F75B21-1626-4A92-9C76-A3E8F512AB87}"/>
    <hyperlink ref="A9" location="'8 Vacancy metrics'!A1" display="Tables 8a and 8b  Vacancy metrics, by National Occupation Code (NOC) occupation and province/territory, 2015 to 2023 (with figures)" xr:uid="{B6FC0BC3-0ACE-4002-8C49-DF86EAA6AC73}"/>
    <hyperlink ref="A12" location="'Notes on Hospital Staffing ind'!A1" display="Notes on selected Hospital Staffing indicators" xr:uid="{5419E159-B3B6-42AE-94BB-EF395217120D}"/>
    <hyperlink ref="A10" location="'Notes to readers'!A1" display="Notes to readers" xr:uid="{56068BED-A574-49FD-841C-8590CF649705}"/>
    <hyperlink ref="A11" location="Terminology!A1" display="Terminology" xr:uid="{9FEA5CA8-28A8-4D6F-87A3-D89A5083E6E2}"/>
    <hyperlink ref="A14" location="'Contact info'!A1" display="Contact Information" xr:uid="{ECA59DDC-7A5B-4497-A2D1-3ACE78324C34}"/>
    <hyperlink ref="A8" location="'7 Hospital Staffing indicators'!A1" display="Tables 7a to 7g  Selected Hospital Staffing indicators, by hospital service area and province/territory, 2019–2020 to 2023–2024 (with figures)" xr:uid="{BD86B5C0-D351-4CA7-952C-9B6B9B9DB5CD}"/>
  </hyperlinks>
  <pageMargins left="0.7" right="0.7" top="0.75" bottom="0.75" header="0.3" footer="0.3"/>
  <pageSetup fitToHeight="0" orientation="landscape" r:id="rId1"/>
  <headerFooter>
    <oddFooter>&amp;L&amp;9© 2025 CIHI&amp;R&amp;9&amp;P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J100"/>
  <sheetViews>
    <sheetView showGridLines="0" topLeftCell="A2" zoomScaleNormal="100" workbookViewId="0">
      <selection sqref="A1:E1"/>
    </sheetView>
  </sheetViews>
  <sheetFormatPr defaultColWidth="0" defaultRowHeight="13.8" zeroHeight="1" x14ac:dyDescent="0.25"/>
  <cols>
    <col min="1" max="4" width="28.59765625" customWidth="1"/>
    <col min="5" max="5" width="69.09765625" customWidth="1"/>
    <col min="6" max="6" width="21.59765625" hidden="1" customWidth="1"/>
    <col min="7" max="7" width="16.5" hidden="1" customWidth="1"/>
    <col min="8" max="8" width="24.5" hidden="1" customWidth="1"/>
    <col min="9" max="9" width="30.59765625" hidden="1" customWidth="1"/>
    <col min="10" max="10" width="19.59765625" hidden="1" customWidth="1"/>
    <col min="11" max="16384" width="13.09765625" hidden="1"/>
  </cols>
  <sheetData>
    <row r="1" spans="1:5" s="17" customFormat="1" ht="48.75" hidden="1" customHeight="1" x14ac:dyDescent="0.25">
      <c r="A1" s="494" t="s">
        <v>35</v>
      </c>
      <c r="B1" s="494"/>
      <c r="C1" s="494"/>
      <c r="D1" s="494"/>
      <c r="E1" s="494"/>
    </row>
    <row r="2" spans="1:5" s="12" customFormat="1" ht="24" customHeight="1" x14ac:dyDescent="0.25">
      <c r="A2" s="14" t="s">
        <v>36</v>
      </c>
    </row>
    <row r="3" spans="1:5" s="82" customFormat="1" ht="98.25" customHeight="1" x14ac:dyDescent="0.25">
      <c r="A3" s="504" t="str">
        <f>IF(A6="All Physicians",CONCATENATE("Provincial/territorial profile for ",LOWER(A6)," ","in"," ",B6,", ",D6),IF(A6="Family medicine physicians",CONCATENATE("Provincial/territorial profile for ",LOWER(A6)," in"," ",B6,", ",D6),IF(A6="Specialists",CONCATENATE("Provincial/territorial profile for ","specialist"," physicians in"," ",B6,", ",D6),CONCATENATE("Provincial/territorial profile for ",LOWER(A6)," workforce in ",B6,", ",LOWER(C6),", ",D6))))</f>
        <v>Provincial/territorial profile for registered nurses workforce in Ontario, all places of work, 2023</v>
      </c>
      <c r="B3" s="504"/>
      <c r="C3" s="504"/>
      <c r="D3" s="504"/>
      <c r="E3" s="504"/>
    </row>
    <row r="4" spans="1:5" s="11" customFormat="1" ht="24" customHeight="1" x14ac:dyDescent="0.25">
      <c r="A4" s="506" t="s">
        <v>37</v>
      </c>
      <c r="B4" s="506"/>
      <c r="C4" s="506"/>
      <c r="D4" s="506"/>
    </row>
    <row r="5" spans="1:5" s="70" customFormat="1" ht="21" customHeight="1" x14ac:dyDescent="0.25">
      <c r="A5" s="165" t="s">
        <v>38</v>
      </c>
      <c r="B5" s="166" t="s">
        <v>39</v>
      </c>
      <c r="C5" s="166" t="s">
        <v>40</v>
      </c>
      <c r="D5" s="167" t="s">
        <v>41</v>
      </c>
      <c r="E5" s="69"/>
    </row>
    <row r="6" spans="1:5" s="70" customFormat="1" ht="21" customHeight="1" x14ac:dyDescent="0.25">
      <c r="A6" s="161" t="s">
        <v>42</v>
      </c>
      <c r="B6" s="161" t="s">
        <v>43</v>
      </c>
      <c r="C6" s="162" t="s">
        <v>44</v>
      </c>
      <c r="D6" s="163">
        <v>2023</v>
      </c>
    </row>
    <row r="7" spans="1:5" ht="60" customHeight="1" x14ac:dyDescent="0.25">
      <c r="A7" s="495" t="s">
        <v>45</v>
      </c>
      <c r="B7" s="495"/>
      <c r="C7" s="495"/>
      <c r="D7" s="495"/>
      <c r="E7" s="153"/>
    </row>
    <row r="8" spans="1:5" ht="405" customHeight="1" x14ac:dyDescent="0.3">
      <c r="A8" s="158" t="s">
        <v>46</v>
      </c>
      <c r="B8" s="7"/>
      <c r="C8" s="7"/>
      <c r="D8" s="7"/>
      <c r="E8" s="7"/>
    </row>
    <row r="9" spans="1:5" s="19" customFormat="1" ht="45" customHeight="1" x14ac:dyDescent="0.3">
      <c r="A9" s="505" t="str">
        <f>CONCATENATE("Table 1 "," ",A3)</f>
        <v>Table 1  Provincial/territorial profile for registered nurses workforce in Ontario, all places of work, 2023</v>
      </c>
      <c r="B9" s="505"/>
      <c r="C9" s="505"/>
      <c r="D9" s="505"/>
      <c r="E9" s="29"/>
    </row>
    <row r="10" spans="1:5" s="30" customFormat="1" ht="15" customHeight="1" x14ac:dyDescent="0.3">
      <c r="A10" s="85" t="s">
        <v>47</v>
      </c>
      <c r="B10" s="86" t="s">
        <v>48</v>
      </c>
      <c r="C10" s="87" t="s">
        <v>49</v>
      </c>
      <c r="D10" s="88" t="s">
        <v>50</v>
      </c>
      <c r="E10" s="29"/>
    </row>
    <row r="11" spans="1:5" s="96" customFormat="1" ht="15" customHeight="1" x14ac:dyDescent="0.25">
      <c r="A11" s="496" t="s">
        <v>51</v>
      </c>
      <c r="B11" s="92" t="s">
        <v>52</v>
      </c>
      <c r="C11" s="93">
        <f>IF(A6="Family medicine physicians",IFERROR(VLOOKUP(CONCATENATE($D$6,$A$6,$B$6),Phyprofile!A3:AU464,6,FALSE),"—"),IF(A6="Specialists",IFERROR(VLOOKUP(CONCATENATE($D$6,$A$6,$B$6),Phyprofile!A3:AU464,6,FALSE),"—"),IF(A6="All physicians",IFERROR(VLOOKUP(CONCATENATE($D$6,$A$6,$B$6),Phyprofile!A3:AU464,6,FALSE),"—"),IF(A6="Occupational therapists",IFERROR(VLOOKUP(CONCATENATE($D$6,$A$6,$B$6,$C$6),OTProfileData!$A$2:$AR$1920,6,FALSE),"—"),IF(A6="Physiotherapists",IFERROR(VLOOKUP(CONCATENATE($D$6,$A$6,$B$6,$C$6),PTProfileData!$A$2:$BV$1802,6,FALSE),"—"),IF(A6="Pharmacists",IFERROR(VLOOKUP(CONCATENATE($D$6,$A$6,$B$6,$C$6),PHProfileData!$A$3:$AO$1868,6,FALSE),"—"),IF(A6="nurse practitioners",IFERROR(VLOOKUP(CONCATENATE($D$6,$A$6,$B$6,$C$6),NursProfileData!$A$2:$AN$2066,6,FALSE),"—"),IF(A6="Registered nurses",IFERROR(VLOOKUP(CONCATENATE($D$6,$A$6,$B$6,$C$6),NursProfileData!$A$2:$AN$2066,6,FALSE),"—"),IF(A6="Registered psychiatric nurses",IFERROR(VLOOKUP(CONCATENATE($D$6,$A$6,$B$6,$C$6),NursProfileData!$A$2:$AN$2066,6,FALSE),"—"),IF(A6="Licensed practical nurses",IFERROR(VLOOKUP(CONCATENATE($D$6,$A$6,$B$6,$C$6),NursProfileData!$A$2:$AN$2066,6,FALSE),"—"),"-"))))))))))</f>
        <v>92239</v>
      </c>
      <c r="D11" s="94">
        <f>IF(A6="Family medicine physicians",IFERROR(VLOOKUP(CONCATENATE($D$6,$A$6,$B$6),Phyprofile!$A$2:$AU$464,27,FALSE),"—"),IF(A6="Specialists",IFERROR(VLOOKUP(CONCATENATE($D$6,$A$6,$B$6),Phyprofile!$A$2:$AU$464,27,FALSE),"—"),IF(A6="All physicians",IFERROR(VLOOKUP(CONCATENATE($D$6,$A$6,$B$6),Phyprofile!$A$2:$AU$464,27,FALSE),"—"),IF(A6="Occupational therapists",IFERROR(VLOOKUP(CONCATENATE($D$6,$A$6,$B$6,$C$6),OTProfileData!$A$2:$CB$1920,42,FALSE),"—"),IF(A6="Physiotherapists",IFERROR(VLOOKUP(CONCATENATE($D$6,$A$6,$B$6,$C$6),PTProfileData!$A$2:$BW$1802,39,FALSE),"—"),IF(A6="Pharmacists",IFERROR(VLOOKUP(CONCATENATE($D$6,$A$6,$B$6,$C$6),PHProfileData!$A$3:$BR$1868,37,FALSE),"—"),IF(A6="nurse practitioners",IFERROR(VLOOKUP(CONCATENATE($D$6,$A$6,$B$6,$C$6),NursProfileData!$A$2:$BZ$2066,41,FALSE),"—"),IF(A6="Registered nurses",IFERROR(VLOOKUP(CONCATENATE($D$6,$A$6,$B$6,$C$6),NursProfileData!$A$2:$BZ$2066,41,FALSE),"—"),IF(A6="Registered psychiatric nurses",IFERROR(VLOOKUP(CONCATENATE($D$6,$A$6,$B$6,$C$6),NursProfileData!$A$2:$BZ$2066,41,FALSE),"—"),IF(A6="Licensed practical nurses",IFERROR(VLOOKUP(CONCATENATE($D$6,$A$6,$B$6,$C$6),NursProfileData!$A$2:$BZ$2066,41,FALSE),"—"),"-"))))))))))</f>
        <v>0.90787310898729323</v>
      </c>
      <c r="E11" s="95"/>
    </row>
    <row r="12" spans="1:5" s="35" customFormat="1" ht="15" customHeight="1" x14ac:dyDescent="0.25">
      <c r="A12" s="497"/>
      <c r="B12" s="92" t="s">
        <v>53</v>
      </c>
      <c r="C12" s="93">
        <f>IF(A6="Family medicine physicians",IFERROR(VLOOKUP(CONCATENATE($D$6,$A$6,$B$6),Phyprofile!A3:AU464,7,FALSE),"—"),IF(A6="Specialists",IFERROR(VLOOKUP(CONCATENATE($D$6,$A$6,$B$6),Phyprofile!A3:AU464,7,FALSE),"—"),IF(A6="All physicians",IFERROR(VLOOKUP(CONCATENATE($D$6,$A$6,$B$6),Phyprofile!A3:AU464,7,FALSE),"—"),IF(A6="Occupational therapists",IFERROR(VLOOKUP(CONCATENATE($D$6,$A$6,$B$6,$C$6),OTProfileData!$A$2:$AR$1920,7,FALSE),"—"),IF(A6="Physiotherapists",IFERROR(VLOOKUP(CONCATENATE($D$6,$A$6,$B$6,$C$6),PTProfileData!$A$2:$BW$1802,7,FALSE),"—"),IF(A6="Pharmacists",IFERROR(VLOOKUP(CONCATENATE($D$6,$A$6,$B$6,$C$6),PHProfileData!$A$3:$AO$1868,7,FALSE),"—"),IF(A6="nurse practitioners",IFERROR(VLOOKUP(CONCATENATE($D$6,$A$6,$B$6,$C$6),NursProfileData!$A$2:$AN$2066,7,FALSE),"—"),IF(A6="Registered nurses",IFERROR(VLOOKUP(CONCATENATE($D$6,$A$6,$B$6,$C$6),NursProfileData!$A$2:$AN$2066,7,FALSE),"—"),IF(A6="Registered psychiatric nurses",IFERROR(VLOOKUP(CONCATENATE($D$6,$A$6,$B$6,$C$6),NursProfileData!$A$2:$AN$2066,7,FALSE),"—"),IF(A6="Licensed practical nurses",IFERROR(VLOOKUP(CONCATENATE($D$6,$A$6,$B$6,$C$6),NursProfileData!$A$2:$AN$2066,7,FALSE),"—"),"-"))))))))))</f>
        <v>9304</v>
      </c>
      <c r="D12" s="94">
        <f>IF(A6="Family medicine physicians",IFERROR(VLOOKUP(CONCATENATE($D$6,$A$6,$B$6),Phyprofile!A3:AU464,28,FALSE),"—"),IF(A6="Specialists",IFERROR(VLOOKUP(CONCATENATE($D$6,$A$6,$B$6),Phyprofile!A3:AU464,28,FALSE),"—"),IF(A6="All physicians",IFERROR(VLOOKUP(CONCATENATE($D$6,$A$6,$B$6),Phyprofile!A3:AU464,28,FALSE),"—"),IF(A6="Occupational therapists",IFERROR(VLOOKUP(CONCATENATE($D$6,$A$6,$B$6,$C$6),OTProfileData!$A$2:$CB$1920,43,FALSE),"—"),IF(A6="Physiotherapists",IFERROR(VLOOKUP(CONCATENATE($D$6,$A$6,$B$6,$C$6),PTProfileData!$A$2:$BW$1802,40,FALSE),"—"),IF(A6="Pharmacists",IFERROR(VLOOKUP(CONCATENATE($D$6,$A$6,$B$6,$C$6),PHProfileData!$A$3:$BR$1868,38,FALSE),"—"),IF(A6="nurse practitioners",IFERROR(VLOOKUP(CONCATENATE($D$6,$A$6,$B$6,$C$6),NursProfileData!$A$2:$BZ$2066,42,FALSE),"—"),IF(A6="Registered nurses",IFERROR(VLOOKUP(CONCATENATE($D$6,$A$6,$B$6,$C$6),NursProfileData!$A$2:$BZ$2066,42,FALSE),"—"),IF(A6="Registered psychiatric nurses",IFERROR(VLOOKUP(CONCATENATE($D$6,$A$6,$B$6,$C$6),NursProfileData!$A$2:$BZ$2066,42,FALSE),"—"),IF(A6="Licensed practical nurses",IFERROR(VLOOKUP(CONCATENATE($D$6,$A$6,$B$6,$C$6),NursProfileData!$A$2:$BZ$2066,42,FALSE),"—"),"-"))))))))))</f>
        <v>9.1575704485280365E-2</v>
      </c>
      <c r="E12" s="97"/>
    </row>
    <row r="13" spans="1:5" s="35" customFormat="1" ht="15" customHeight="1" x14ac:dyDescent="0.25">
      <c r="A13" s="498"/>
      <c r="B13" s="92" t="s">
        <v>54</v>
      </c>
      <c r="C13" s="93">
        <f>IF(A6="Family medicine physicians",IFERROR(VLOOKUP(CONCATENATE($D$6,$A$6,$B$6),Phyprofile!A3:AU464,8,FALSE),"—"),IF(A6="Specialists",IFERROR(VLOOKUP(CONCATENATE($D$6,$A$6,$B$6),Phyprofile!A3:AU464,8,FALSE),"—"),IF(A6="All physicians",IFERROR(VLOOKUP(CONCATENATE($D$6,$A$6,$B$6),Phyprofile!A3:AU464,8,FALSE),"—"),IF(A6="Occupational therapists",IFERROR(VLOOKUP(CONCATENATE($D$6,$A$6,$B$6,$C$6),OTProfileData!$A$2:$AR$1920,8,FALSE),"—"),IF(A6="Physiotherapists",IFERROR(VLOOKUP(CONCATENATE($D$6,$A$6,$B$6,$C$6),PTProfileData!$A$2:$BW$1802,8,FALSE),"—"),IF(A6="Pharmacists",IFERROR(VLOOKUP(CONCATENATE($D$6,$A$6,$B$6,$C$6),PHProfileData!$A$3:$AO$1868,8,FALSE),"—"),IF(A6="nurse practitioners",IFERROR(VLOOKUP(CONCATENATE($D$6,$A$6,$B$6,$C$6),NursProfileData!$A$2:$AN$2066,8,FALSE),"—"),IF(A6="Registered nurses",IFERROR(VLOOKUP(CONCATENATE($D$6,$A$6,$B$6,$C$6),NursProfileData!$A$2:$AN$2066,8,FALSE),"—"),IF(A6="Registered psychiatric nurses",IFERROR(VLOOKUP(CONCATENATE($D$6,$A$6,$B$6,$C$6),NursProfileData!$A$2:$AN$2066,8,FALSE),"—"),IF(A6="Licensed practical nurses",IFERROR(VLOOKUP(CONCATENATE($D$6,$A$6,$B$6,$C$6),NursProfileData!$A$2:$AN$243,8,FALSE),"—"),"-"))))))))))</f>
        <v>56</v>
      </c>
      <c r="D13" s="94">
        <f>IF(A6="Family medicine physicians",IFERROR(VLOOKUP(CONCATENATE($D$6,$A$6,$B$6),Phyprofile!A3:AU464,29,FALSE),"—"),IF(A6="Specialists",IFERROR(VLOOKUP(CONCATENATE($D$6,$A$6,$B$6),Phyprofile!A3:AU464,29,FALSE),"—"),IF(A6="All physicians",IFERROR(VLOOKUP(CONCATENATE($D$6,$A$6,$B$6),Phyprofile!A3:AU464,29,FALSE),"—"),IF(A6="Occupational therapists",IFERROR(VLOOKUP(CONCATENATE($D$6,$A$6,$B$6,$C$6),OTProfileData!$A$2:$CB$1920,44,FALSE),"—"),IF(A6="Physiotherapists",IFERROR(VLOOKUP(CONCATENATE($D$6,$A$6,$B$6,$C$6),PTProfileData!$A$2:$BW$1802,41,FALSE),"—"),IF(A6="Pharmacists",IFERROR(VLOOKUP(CONCATENATE($D$6,$A$6,$B$6,$C$6),PHProfileData!$A$3:$BR$1868,39,FALSE),"—"),IF(A6="nurse practitioners",IFERROR(VLOOKUP(CONCATENATE($D$6,$A$6,$B$6,$C$6),NursProfileData!$A$2:$BZ$2066,43,FALSE),"—"),IF(A6="Registered nurses",IFERROR(VLOOKUP(CONCATENATE($D$6,$A$6,$B$6,$C$6),NursProfileData!$A$2:$BZ$2066,43,FALSE),"—"),IF(A6="Registered psychiatric nurses",IFERROR(VLOOKUP(CONCATENATE($D$6,$A$6,$B$6,$C$6),NursProfileData!$A$2:$BZ$2066,43,FALSE),"—"),IF(A6="Licensed practical nurses",IFERROR(VLOOKUP(CONCATENATE($D$6,$A$6,$B$6,$C$6),NursProfileData!$A$2:$BZ$2066,43,FALSE),"—"),"-"))))))))))</f>
        <v>5.511865274264511E-4</v>
      </c>
      <c r="E13" s="97"/>
    </row>
    <row r="14" spans="1:5" s="35" customFormat="1" ht="15" customHeight="1" x14ac:dyDescent="0.25">
      <c r="A14" s="496" t="s">
        <v>55</v>
      </c>
      <c r="B14" s="92" t="s">
        <v>56</v>
      </c>
      <c r="C14" s="93">
        <f>IF(A6="Family medicine physicians",IFERROR(VLOOKUP(CONCATENATE($D$6,$A$6,$B$6),Phyprofile!A3:AU464,19,FALSE),"—"),IF(A6="Specialists",IFERROR(VLOOKUP(CONCATENATE($D$6,$A$6,$B$6),Phyprofile!A3:AU464,19,FALSE),"—"),IF(A6="All physicians",IFERROR(VLOOKUP(CONCATENATE($D$6,$A$6,$B$6),Phyprofile!A3:AU464,19,FALSE),"—"),IF(A6="Occupational therapists",IFERROR(VLOOKUP(CONCATENATE($D$6,$A$6,$B$6,$C$6),OTProfileData!$A$2:$AR$1920,19,FALSE),"—"),IF(A6="Physiotherapists",IFERROR(VLOOKUP(CONCATENATE($D$6,$A$6,$B$6,$C$6),PTProfileData!$A$2:$BW$1802,19,FALSE),"—"),IF(A6="Pharmacists",IFERROR(VLOOKUP(CONCATENATE($D$6,$A$6,$B$6,$C$6),PHProfileData!$A$3:$AO$1868,19,FALSE),"—"),IF(A6="nurse practitioners",IFERROR(VLOOKUP(CONCATENATE($D$6,$A$6,$B$6,$C$6),NursProfileData!$A$2:$BZ$2066,19,FALSE),"—"),IF(A6="Registered nurses",IFERROR(VLOOKUP(CONCATENATE($D$6,$A$6,$B$6,$C$6),NursProfileData!$A$2:$BZ$2066,19,FALSE),"—"),IF(A6="Registered psychiatric nurses",IFERROR(VLOOKUP(CONCATENATE($D$6,$A$6,$B$6,$C$6),NursProfileData!$A$2:$BZ$2066,19,FALSE),"—"),IF(A6="Licensed practical nurses",IFERROR(VLOOKUP(CONCATENATE($D$6,$A$6,$B$6,$C$6),NursProfileData!$A$2:$BZ$2066,19,FALSE),"—"),"-"))))))))))</f>
        <v>2751</v>
      </c>
      <c r="D14" s="94">
        <f>IF(A6="Family medicine physicians",IFERROR(VLOOKUP(CONCATENATE($D$6,$A$6,$B$6),Phyprofile!A3:AU464,40,FALSE),"—"),IF(A6="Specialists",IFERROR(VLOOKUP(CONCATENATE($D$6,$A$6,$B$6),Phyprofile!A3:AU464,40,FALSE),"—"),IF(A6="All physicians",IFERROR(VLOOKUP(CONCATENATE($D$6,$A$6,$B$6),Phyprofile!A3:AU464,40,FALSE),"—"),IF(A6="Occupational therapists",IFERROR(VLOOKUP(CONCATENATE($D$6,$A$6,$B$6,$C$6),OTProfileData!$A$2:$CB$1920,55,FALSE),"—"),IF(A6="Physiotherapists",IFERROR(VLOOKUP(CONCATENATE($D$6,$A$6,$B$6,$C$6),PTProfileData!$A$2:$BW$1802,52,FALSE),"—"),IF(A6="Pharmacists",IFERROR(VLOOKUP(CONCATENATE($D$6,$A$6,$B$6,$C$6),PHProfileData!$A$3:$BR$1868,50,FALSE),"—"),IF(A6="nurse practitioners",IFERROR(VLOOKUP(CONCATENATE($D$6,$A$6,$B$6,$C$6),NursProfileData!$A$2:$BZ$2066,54,FALSE),"—"),IF(A6="Registered nurses",IFERROR(VLOOKUP(CONCATENATE($D$6,$A$6,$B$6,$C$6),NursProfileData!$A$2:$BZ$2066,54,FALSE),"—"),IF(A6="Registered psychiatric nurses",IFERROR(VLOOKUP(CONCATENATE($D$6,$A$6,$B$6,$C$6),NursProfileData!$A$2:$BZ$2066,54,FALSE),"—"),IF(A6="Licensed practical nurses",IFERROR(VLOOKUP(CONCATENATE($D$6,$A$6,$B$6,$C$6),NursProfileData!$A$2:$BZ$2066,54,FALSE),"—"),"-"))))))))))</f>
        <v>1.799230307384915E-2</v>
      </c>
      <c r="E14" s="97"/>
    </row>
    <row r="15" spans="1:5" s="35" customFormat="1" ht="15" customHeight="1" x14ac:dyDescent="0.25">
      <c r="A15" s="497"/>
      <c r="B15" s="92" t="s">
        <v>57</v>
      </c>
      <c r="C15" s="93">
        <f>IF(A6="Family medicine physicians",IFERROR(VLOOKUP(CONCATENATE($D$6,$A$6,$B$6),Phyprofile!A3:AU464,9,FALSE),"—"),IF(A6="Specialists",IFERROR(VLOOKUP(CONCATENATE($D$6,$A$6,$B$6),Phyprofile!A3:AU464,9,FALSE),"—"),IF(A6="All physicians",IFERROR(VLOOKUP(CONCATENATE($D$6,$A$6,$B$6),Phyprofile!A3:AU464,9,FALSE),"—"),IF(A6="Occupational therapists",IFERROR(VLOOKUP(CONCATENATE($D$6,$A$6,$B$6,$C$6),OTProfileData!$A$2:$AR$1920,9,FALSE),"—"),IF(A6="Physiotherapists",IFERROR(VLOOKUP(CONCATENATE($D$6,$A$6,$B$6,$C$6),PTProfileData!$A$2:$BW$1802,9,FALSE),"—"),IF(A6="Pharmacists",IFERROR(VLOOKUP(CONCATENATE($D$6,$A$6,$B$6,$C$6),PHProfileData!$A$3:$AO$1868,9,FALSE),"—"),IF(A6="nurse practitioners",IFERROR(VLOOKUP(CONCATENATE($D$6,$A$6,$B$6,$C$6),NursProfileData!$A$2:$BZ$2066,9,FALSE),"—"),IF(A6="Registered nurses",IFERROR(VLOOKUP(CONCATENATE($D$6,$A$6,$B$6,$C$6),NursProfileData!$A$2:$BZ$2066,9,FALSE),"—"),IF(A6="Registered psychiatric nurses",IFERROR(VLOOKUP(CONCATENATE($D$6,$A$6,$B$6,$C$6),NursProfileData!$A$2:$BZ$2066,9,FALSE),"—"),IF(A6="Licensed practical nurses",IFERROR(VLOOKUP(CONCATENATE($D$6,$A$6,$B$6,$C$6),NursProfileData!$A$2:$BZ$2066,9,FALSE),"—"),"-"))))))))))</f>
        <v>12945</v>
      </c>
      <c r="D15" s="94">
        <f>IF(A6="Family medicine physicians",IFERROR(VLOOKUP(CONCATENATE($D$6,$A$6,$B$6),Phyprofile!A3:AU464,30,FALSE),"—"),IF(A6="Specialists",IFERROR(VLOOKUP(CONCATENATE($D$6,$A$6,$B$6),Phyprofile!A3:AU464,30,FALSE),"—"),IF(A6="All physicians",IFERROR(VLOOKUP(CONCATENATE($D$6,$A$6,$B$6),Phyprofile!A3:AU464,30,FALSE),"—"),IF(A6="Occupational therapists",IFERROR(VLOOKUP(CONCATENATE($D$6,$A$6,$B$6,$C$6),OTProfileData!$A$2:$CB$1920,45,FALSE),"—"),IF(A6="Physiotherapists",IFERROR(VLOOKUP(CONCATENATE($D$6,$A$6,$B$6,$C$6),PTProfileData!$A$2:$BW$1802,42,FALSE),"—"),IF(A6="Pharmacists",IFERROR(VLOOKUP(CONCATENATE($D$6,$A$6,$B$6,$C$6),PHProfileData!$A$3:$BR$1868,40,FALSE),"—"),IF(A6="nurse practitioners",IFERROR(VLOOKUP(CONCATENATE($D$6,$A$6,$B$6,$C$6),NursProfileData!$A$2:$BZ$2066,44,FALSE),"—"),IF(A6="Registered nurses",IFERROR(VLOOKUP(CONCATENATE($D$6,$A$6,$B$6,$C$6),NursProfileData!$A$2:$BZ$2066,44,FALSE),"—"),IF(A6="Registered psychiatric nurses",IFERROR(VLOOKUP(CONCATENATE($D$6,$A$6,$B$6,$C$6),NursProfileData!$A$2:$BZ$2066,44,FALSE),"—"),IF(A6="Licensed practical nurses",IFERROR(VLOOKUP(CONCATENATE($D$6,$A$6,$B$6,$C$6),NursProfileData!$A$2:$BZ$2066,44,FALSE),"—"),"-"))))))))))</f>
        <v>0.12741267138456089</v>
      </c>
      <c r="E15" s="97"/>
    </row>
    <row r="16" spans="1:5" s="35" customFormat="1" ht="15" customHeight="1" x14ac:dyDescent="0.25">
      <c r="A16" s="497"/>
      <c r="B16" s="92" t="s">
        <v>58</v>
      </c>
      <c r="C16" s="93">
        <f>IF(A6="Family medicine physicians",IFERROR(VLOOKUP(CONCATENATE($D$6,$A$6,$B$6),Phyprofile!A3:AU464,10,FALSE),"—"),IF(A6="Specialists",IFERROR(VLOOKUP(CONCATENATE($D$6,$A$6,$B$6),Phyprofile!A3:AU464,10,FALSE),"—"),IF(A6="All physicians",IFERROR(VLOOKUP(CONCATENATE($D$6,$A$6,$B$6),Phyprofile!A3:AU464,10,FALSE),"—"),IF(A6="Occupational therapists",IFERROR(VLOOKUP(CONCATENATE($D$6,$A$6,$B$6,$C$6),OTProfileData!$A$2:$AR$1920,10,FALSE),"—"),IF(A6="Physiotherapists",IFERROR(VLOOKUP(CONCATENATE($D$6,$A$6,$B$6,$C$6),PTProfileData!$A$2:$BW$1802,10,FALSE),"—"),IF(A6="Pharmacists",IFERROR(VLOOKUP(CONCATENATE($D$6,$A$6,$B$6,$C$6),PHProfileData!$A$3:$AO$1868,10,FALSE),"—"),IF(A6="nurse practitioners",IFERROR(VLOOKUP(CONCATENATE($D$6,$A$6,$B$6,$C$6),NursProfileData!$A$2:$BZ$2066,10,FALSE),"—"),IF(A6="Registered nurses",IFERROR(VLOOKUP(CONCATENATE($D$6,$A$6,$B$6,$C$6),NursProfileData!$A$2:$BZ$2066,10,FALSE),"—"),IF(A6="Registered psychiatric nurses",IFERROR(VLOOKUP(CONCATENATE($D$6,$A$6,$B$6,$C$6),NursProfileData!$A$2:$BZ$2066,10,FALSE),"—"),IF(A6="Licensed practical nurses",IFERROR(VLOOKUP(CONCATENATE($D$6,$A$6,$B$6,$C$6),NursProfileData!$A$2:$BZ$2066,10,FALSE),"—"),"-"))))))))))</f>
        <v>15108</v>
      </c>
      <c r="D16" s="94">
        <f>IF(A6="Family medicine physicians",IFERROR(VLOOKUP(CONCATENATE($D$6,$A$6,$B$6),Phyprofile!A3:AU464,31,FALSE),"—"),IF(A6="Specialists",IFERROR(VLOOKUP(CONCATENATE($D$6,$A$6,$B$6),Phyprofile!A3:AU464,31,FALSE),"—"),IF(A6="All physicians",IFERROR(VLOOKUP(CONCATENATE($D$6,$A$6,$B$6),Phyprofile!A3:AU464,31,FALSE),"—"),IF(A6="Occupational therapists",IFERROR(VLOOKUP(CONCATENATE($D$6,$A$6,$B$6,$C$6),OTProfileData!$A$2:$CB$1920,46,FALSE),"—"),IF(A6="Physiotherapists",IFERROR(VLOOKUP(CONCATENATE($D$6,$A$6,$B$6,$C$6),PTProfileData!$A$2:$BW$1802,43,FALSE),"—"),IF(A6="Pharmacists",IFERROR(VLOOKUP(CONCATENATE($D$6,$A$6,$B$6,$C$6),PHProfileData!$A$3:$BR$1868,41,FALSE),"—"),IF(A6="nurse practitioners",IFERROR(VLOOKUP(CONCATENATE($D$6,$A$6,$B$6,$C$6),NursProfileData!$A$2:$BZ$2066,45,FALSE),"—"),IF(A6="Registered nurses",IFERROR(VLOOKUP(CONCATENATE($D$6,$A$6,$B$6,$C$6),NursProfileData!$A$2:$BZ$2066,45,FALSE),"—"),IF(A6="Registered psychiatric nurses",IFERROR(VLOOKUP(CONCATENATE($D$6,$A$6,$B$6,$C$6),NursProfileData!$A$2:$BZ$2066,45,FALSE),"—"),IF(A6="Licensed practical nurses",IFERROR(VLOOKUP(CONCATENATE($D$6,$A$6,$B$6,$C$6),NursProfileData!$A$2:$BZ$2066,45,FALSE),"—"),"-"))))))))))</f>
        <v>0.14870225100640749</v>
      </c>
      <c r="E16" s="97"/>
    </row>
    <row r="17" spans="1:5" s="35" customFormat="1" ht="15" customHeight="1" x14ac:dyDescent="0.25">
      <c r="A17" s="497"/>
      <c r="B17" s="92" t="s">
        <v>59</v>
      </c>
      <c r="C17" s="93">
        <f>IF(A6="Family medicine physicians",IFERROR(VLOOKUP(CONCATENATE($D$6,$A$6,$B$6),Phyprofile!A3:AU464,11,FALSE),"—"),IF(A6="Specialists",IFERROR(VLOOKUP(CONCATENATE($D$6,$A$6,$B$6),Phyprofile!A3:AU464,11,FALSE),"—"),IF(A6="All physicians",IFERROR(VLOOKUP(CONCATENATE($D$6,$A$6,$B$6),Phyprofile!A3:AU464,11,FALSE),"—"),IF(A6="Occupational therapists",IFERROR(VLOOKUP(CONCATENATE($D$6,$A$6,$B$6,$C$6),OTProfileData!$A$2:$AR$1920,11,FALSE),"—"),IF(A6="Physiotherapists",IFERROR(VLOOKUP(CONCATENATE($D$6,$A$6,$B$6,$C$6),PTProfileData!$A$2:$BW$1802,11,FALSE),"—"),IF(A6="Pharmacists",IFERROR(VLOOKUP(CONCATENATE($D$6,$A$6,$B$6,$C$6),PHProfileData!$A$3:$AO$1868,11,FALSE),"—"),IF(A6="nurse practitioners",IFERROR(VLOOKUP(CONCATENATE($D$6,$A$6,$B$6,$C$6),NursProfileData!$A$2:$BZ$2066,11,FALSE),"—"),IF(A6="Registered nurses",IFERROR(VLOOKUP(CONCATENATE($D$6,$A$6,$B$6,$C$6),NursProfileData!$A$2:$BZ$2066,11,FALSE),"—"),IF(A6="Registered psychiatric nurses",IFERROR(VLOOKUP(CONCATENATE($D$6,$A$6,$B$6,$C$6),NursProfileData!$A$2:$BZ$2066,11,FALSE),"—"),IF(A6="Licensed practical nurses",IFERROR(VLOOKUP(CONCATENATE($D$6,$A$6,$B$6,$C$6),NursProfileData!$A$2:$BZ$2066,11,FALSE),"—"),"-"))))))))))</f>
        <v>14168</v>
      </c>
      <c r="D17" s="94">
        <f>IF(A6="Family medicine physicians",IFERROR(VLOOKUP(CONCATENATE($D$6,$A$6,$B$6),Phyprofile!A3:AU464,32,FALSE),"—"),IF(A6="Specialists",IFERROR(VLOOKUP(CONCATENATE($D$6,$A$6,$B$6),Phyprofile!A3:AU464,32,FALSE),"—"),IF(A6="All physicians",IFERROR(VLOOKUP(CONCATENATE($D$6,$A$6,$B$6),Phyprofile!A3:AU464,32,FALSE),"—"),IF(A6="Occupational therapists",IFERROR(VLOOKUP(CONCATENATE($D$6,$A$6,$B$6,$C$6),OTProfileData!$A$2:$CB$1920,47,FALSE),"—"),IF(A6="Physiotherapists",IFERROR(VLOOKUP(CONCATENATE($D$6,$A$6,$B$6,$C$6),PTProfileData!$A$2:$BW$1802,44,FALSE),"—"),IF(A6="Pharmacists",IFERROR(VLOOKUP(CONCATENATE($D$6,$A$6,$B$6,$C$6),PHProfileData!$A$3:$BR$1868,42,FALSE),"—"),IF(A6="nurse practitioners",IFERROR(VLOOKUP(CONCATENATE($D$6,$A$6,$B$6,$C$6),NursProfileData!$A$2:$BZ$2066,46,FALSE),"—"),IF(A6="Registered nurses",IFERROR(VLOOKUP(CONCATENATE($D$6,$A$6,$B$6,$C$6),NursProfileData!$A$2:$BZ$2066,46,FALSE),"—"),IF(A6="Registered psychiatric nurses",IFERROR(VLOOKUP(CONCATENATE($D$6,$A$6,$B$6,$C$6),NursProfileData!$A$2:$BZ$2066,46,FALSE),"—"),IF(A6="Licensed practical nurses",IFERROR(VLOOKUP(CONCATENATE($D$6,$A$6,$B$6,$C$6),NursProfileData!$A$2:$BZ$2066,46,FALSE),"—"),"-"))))))))))</f>
        <v>0.13945019143889209</v>
      </c>
      <c r="E17" s="97"/>
    </row>
    <row r="18" spans="1:5" s="35" customFormat="1" ht="15" customHeight="1" x14ac:dyDescent="0.25">
      <c r="A18" s="497"/>
      <c r="B18" s="92" t="s">
        <v>60</v>
      </c>
      <c r="C18" s="93">
        <f>IF(A6="Family medicine physicians",IFERROR(VLOOKUP(CONCATENATE($D$6,$A$6,$B$6),Phyprofile!A3:AU464,12,FALSE),"—"),IF(A6="Specialists",IFERROR(VLOOKUP(CONCATENATE($D$6,$A$6,$B$6),Phyprofile!A3:AU464,12,FALSE),"—"),IF(A6="All physicians",IFERROR(VLOOKUP(CONCATENATE($D$6,$A$6,$B$6),Phyprofile!A3:AU464,12,FALSE),"—"),IF(A6="Occupational therapists",IFERROR(VLOOKUP(CONCATENATE($D$6,$A$6,$B$6,$C$6),OTProfileData!$A$2:$AR$1920,12,FALSE),"—"),IF(A6="Physiotherapists",IFERROR(VLOOKUP(CONCATENATE($D$6,$A$6,$B$6,$C$6),PTProfileData!$A$2:$BW$1802,12,FALSE),"—"),IF(A6="Pharmacists",IFERROR(VLOOKUP(CONCATENATE($D$6,$A$6,$B$6,$C$6),PHProfileData!$A$3:$AO$1868,12,FALSE),"—"),IF(A6="nurse practitioners",IFERROR(VLOOKUP(CONCATENATE($D$6,$A$6,$B$6,$C$6),NursProfileData!$A$2:$BZ$2066,12,FALSE),"—"),IF(A6="Registered nurses",IFERROR(VLOOKUP(CONCATENATE($D$6,$A$6,$B$6,$C$6),NursProfileData!$A$2:$BZ$2066,12,FALSE),"—"),IF(A6="Registered psychiatric nurses",IFERROR(VLOOKUP(CONCATENATE($D$6,$A$6,$B$6,$C$6),NursProfileData!$A$2:$BZ$2066,12,FALSE),"—"),IF(A6="Licensed practical nurses",IFERROR(VLOOKUP(CONCATENATE($D$6,$A$6,$B$6,$C$6),NursProfileData!$A$2:$BZ$2066,12,FALSE),"—"),"-"))))))))))</f>
        <v>11053</v>
      </c>
      <c r="D18" s="94">
        <f>IF(A6="Family medicine physicians",IFERROR(VLOOKUP(CONCATENATE($D$6,$A$6,$B$6),Phyprofile!A3:AU464,33,FALSE),"—"),IF(A6="Specialists",IFERROR(VLOOKUP(CONCATENATE($D$6,$A$6,$B$6),Phyprofile!A3:AU464,33,FALSE),"—"),IF(A6="All physicians",IFERROR(VLOOKUP(CONCATENATE($D$6,$A$6,$B$6),Phyprofile!A3:AU464,33,FALSE),"—"),IF(A6="Occupational therapists",IFERROR(VLOOKUP(CONCATENATE($D$6,$A$6,$B$6,$C$6),OTProfileData!$A$2:$CB$1920,48,FALSE),"—"),IF(A6="Physiotherapists",IFERROR(VLOOKUP(CONCATENATE($D$6,$A$6,$B$6,$C$6),PTProfileData!$A$2:$BW$1802,45,FALSE),"—"),IF(A6="Pharmacists",IFERROR(VLOOKUP(CONCATENATE($D$6,$A$6,$B$6,$C$6),PHProfileData!$A$3:$BR$1868,43,FALSE),"—"),IF(A6="nurse practitioners",IFERROR(VLOOKUP(CONCATENATE($D$6,$A$6,$B$6,$C$6),NursProfileData!$A$2:$BZ$2066,47,FALSE),"—"),IF(A6="Registered nurses",IFERROR(VLOOKUP(CONCATENATE($D$6,$A$6,$B$6,$C$6),NursProfileData!$A$2:$BZ$2066,47,FALSE),"—"),IF(A6="Registered psychiatric nurses",IFERROR(VLOOKUP(CONCATENATE($D$6,$A$6,$B$6,$C$6),NursProfileData!$A$2:$BZ$2066,47,FALSE),"—"),IF(A6="Licensed practical nurses",IFERROR(VLOOKUP(CONCATENATE($D$6,$A$6,$B$6,$C$6),NursProfileData!$A$2:$BZ$2066,47,FALSE),"—"),"-"))))))))))</f>
        <v>0.1087904408507958</v>
      </c>
      <c r="E18" s="97"/>
    </row>
    <row r="19" spans="1:5" s="35" customFormat="1" ht="15" customHeight="1" x14ac:dyDescent="0.25">
      <c r="A19" s="497"/>
      <c r="B19" s="92" t="s">
        <v>61</v>
      </c>
      <c r="C19" s="93">
        <f>IF(A6="Family medicine physicians",IFERROR(VLOOKUP(CONCATENATE($D$6,$A$6,$B$6),Phyprofile!A3:AU464,13,FALSE),"—"),IF(A6="Specialists",IFERROR(VLOOKUP(CONCATENATE($D$6,$A$6,$B$6),Phyprofile!A3:AU464,13,FALSE),"—"),IF(A6="All physicians",IFERROR(VLOOKUP(CONCATENATE($D$6,$A$6,$B$6),Phyprofile!A3:AU464,13,FALSE),"—"),IF(A6="Occupational therapists",IFERROR(VLOOKUP(CONCATENATE($D$6,$A$6,$B$6,$C$6),OTProfileData!$A$2:$AR$1920,13,FALSE),"—"),IF(A6="Physiotherapists",IFERROR(VLOOKUP(CONCATENATE($D$6,$A$6,$B$6,$C$6),PTProfileData!$A$2:$BW$1802,13,FALSE),"—"),IF(A6="Pharmacists",IFERROR(VLOOKUP(CONCATENATE($D$6,$A$6,$B$6,$C$6),PHProfileData!$A$3:$AO$1868,13,FALSE),"—"),IF(A6="nurse practitioners",IFERROR(VLOOKUP(CONCATENATE($D$6,$A$6,$B$6,$C$6),NursProfileData!$A$2:$BZ$2066,13,FALSE),"—"),IF(A6="Registered nurses",IFERROR(VLOOKUP(CONCATENATE($D$6,$A$6,$B$6,$C$6),NursProfileData!$A$2:$BZ$2066,13,FALSE),"—"),IF(A6="Registered psychiatric nurses",IFERROR(VLOOKUP(CONCATENATE($D$6,$A$6,$B$6,$C$6),NursProfileData!$A$2:$BZ$2066,13,FALSE),"—"),IF(A6="Licensed practical nurses",IFERROR(VLOOKUP(CONCATENATE($D$6,$A$6,$B$6,$C$6),NursProfileData!$A$2:$BZ$2066,13,FALSE),"—"),"-"))))))))))</f>
        <v>10105</v>
      </c>
      <c r="D19" s="94">
        <f>IF(A6="Family medicine physicians",IFERROR(VLOOKUP(CONCATENATE($D$6,$A$6,$B$6),Phyprofile!A3:AU464,34,FALSE),"—"),IF(A6="Specialists",IFERROR(VLOOKUP(CONCATENATE($D$6,$A$6,$B$6),Phyprofile!A3:AU464,34,FALSE),"—"),IF(A6="All physicians",IFERROR(VLOOKUP(CONCATENATE($D$6,$A$6,$B$6),Phyprofile!A3:AU464,34,FALSE),"—"),IF(A6="Occupational therapists",IFERROR(VLOOKUP(CONCATENATE($D$6,$A$6,$B$6,$C$6),OTProfileData!$A$2:$CB$1920,49,FALSE),"—"),IF(A6="Physiotherapists",IFERROR(VLOOKUP(CONCATENATE($D$6,$A$6,$B$6,$C$6),PTProfileData!$A$2:$BW$1802,46,FALSE),"—"),IF(A6="Pharmacists",IFERROR(VLOOKUP(CONCATENATE($D$6,$A$6,$B$6,$C$6),PHProfileData!$A$3:$BR$1868,44,FALSE),"—"),IF(A6="nurse practitioners",IFERROR(VLOOKUP(CONCATENATE($D$6,$A$6,$B$6,$C$6),NursProfileData!$A$2:$BZ$2066,48,FALSE),"—"),IF(A6="Registered nurses",IFERROR(VLOOKUP(CONCATENATE($D$6,$A$6,$B$6,$C$6),NursProfileData!$A$2:$BZ$2066,48,FALSE),"—"),IF(A6="Registered psychiatric nurses",IFERROR(VLOOKUP(CONCATENATE($D$6,$A$6,$B$6,$C$6),NursProfileData!$A$2:$BZ$2066,48,FALSE),"—"),IF(A6="Licensed practical nurses",IFERROR(VLOOKUP(CONCATENATE($D$6,$A$6,$B$6,$C$6),NursProfileData!$A$2:$BZ$2066,48,FALSE),"—"),"-"))))))))))</f>
        <v>9.9459640350790857E-2</v>
      </c>
      <c r="E19" s="97"/>
    </row>
    <row r="20" spans="1:5" s="35" customFormat="1" ht="15" customHeight="1" x14ac:dyDescent="0.25">
      <c r="A20" s="497"/>
      <c r="B20" s="92" t="s">
        <v>62</v>
      </c>
      <c r="C20" s="93">
        <f>IF(A6="Family medicine physicians",IFERROR(VLOOKUP(CONCATENATE($D$6,$A$6,$B$6),Phyprofile!A3:AU464,14,FALSE),"—"),IF(A6="Specialists",IFERROR(VLOOKUP(CONCATENATE($D$6,$A$6,$B$6),Phyprofile!A3:AU464,14,FALSE),"—"),IF(A6="All physicians",IFERROR(VLOOKUP(CONCATENATE($D$6,$A$6,$B$6),Phyprofile!A3:AU464,14,FALSE),"—"),IF(A6="Occupational therapists",IFERROR(VLOOKUP(CONCATENATE($D$6,$A$6,$B$6,$C$6),OTProfileData!$A$2:$AR$1920,14,FALSE),"—"),IF(A6="Physiotherapists",IFERROR(VLOOKUP(CONCATENATE($D$6,$A$6,$B$6,$C$6),PTProfileData!$A$2:$BW$1802,14,FALSE),"—"),IF(A6="Pharmacists",IFERROR(VLOOKUP(CONCATENATE($D$6,$A$6,$B$6,$C$6),PHProfileData!$A$3:$AO$1868,14,FALSE),"—"),IF(A6="nurse practitioners",IFERROR(VLOOKUP(CONCATENATE($D$6,$A$6,$B$6,$C$6),NursProfileData!$A$2:$BZ$2066,14,FALSE),"—"),IF(A6="Registered nurses",IFERROR(VLOOKUP(CONCATENATE($D$6,$A$6,$B$6,$C$6),NursProfileData!$A$2:$BZ$2066,14,FALSE),"—"),IF(A6="Registered psychiatric nurses",IFERROR(VLOOKUP(CONCATENATE($D$6,$A$6,$B$6,$C$6),NursProfileData!$A$2:$BZ$2066,14,FALSE),"—"),IF(A6="Licensed practical nurses",IFERROR(VLOOKUP(CONCATENATE($D$6,$A$6,$B$6,$C$6),NursProfileData!$A$2:$BZ$2066,14,FALSE),"—"),"-"))))))))))</f>
        <v>11340</v>
      </c>
      <c r="D20" s="94">
        <f>IF(A6="Family medicine physicians",IFERROR(VLOOKUP(CONCATENATE($D$6,$A$6,$B$6),Phyprofile!A3:AU464,35,FALSE),"—"),IF(A6="Specialists",IFERROR(VLOOKUP(CONCATENATE($D$6,$A$6,$B$6),Phyprofile!A3:AU464,35,FALSE),"—"),IF(A6="All physicians",IFERROR(VLOOKUP(CONCATENATE($D$6,$A$6,$B$6),Phyprofile!A3:AU464,35,FALSE),"—"),IF(A6="Occupational therapists",IFERROR(VLOOKUP(CONCATENATE($D$6,$A$6,$B$6,$C$6),OTProfileData!$A$2:$CB$1920,50,FALSE),"—"),IF(A6="Physiotherapists",IFERROR(VLOOKUP(CONCATENATE($D$6,$A$6,$B$6,$C$6),PTProfileData!$A$2:$BW$1802,47,FALSE),"—"),IF(A6="Pharmacists",IFERROR(VLOOKUP(CONCATENATE($D$6,$A$6,$B$6,$C$6),PHProfileData!$A$3:$BR$1868,45,FALSE),"—"),IF(A6="nurse practitioners",IFERROR(VLOOKUP(CONCATENATE($D$6,$A$6,$B$6,$C$6),NursProfileData!$A$2:$BZ$2066,49,FALSE),"—"),IF(A6="Registered nurses",IFERROR(VLOOKUP(CONCATENATE($D$6,$A$6,$B$6,$C$6),NursProfileData!$A$2:$BZ$2066,49,FALSE),"—"),IF(A6="Registered psychiatric nurses",IFERROR(VLOOKUP(CONCATENATE($D$6,$A$6,$B$6,$C$6),NursProfileData!$A$2:$BZ$2066,49,FALSE),"—"),IF(A6="Licensed practical nurses",IFERROR(VLOOKUP(CONCATENATE($D$6,$A$6,$B$6,$C$6),NursProfileData!$A$2:$BZ$2066,49,FALSE),"—"),"-"))))))))))</f>
        <v>0.1116152718038563</v>
      </c>
      <c r="E20" s="97"/>
    </row>
    <row r="21" spans="1:5" s="35" customFormat="1" ht="15" customHeight="1" x14ac:dyDescent="0.25">
      <c r="A21" s="497"/>
      <c r="B21" s="92" t="s">
        <v>63</v>
      </c>
      <c r="C21" s="93">
        <f>IF(A6="Family medicine physicians",IFERROR(VLOOKUP(CONCATENATE($D$6,$A$6,$B$6),Phyprofile!A3:AU464,15,FALSE),"—"),IF(A6="Specialists",IFERROR(VLOOKUP(CONCATENATE($D$6,$A$6,$B$6),Phyprofile!A3:AU464,15,FALSE),"—"),IF(A6="All physicians",IFERROR(VLOOKUP(CONCATENATE($D$6,$A$6,$B$6),Phyprofile!A3:AU464,15,FALSE),"—"),IF(A6="Occupational therapists",IFERROR(VLOOKUP(CONCATENATE($D$6,$A$6,$B$6,$C$6),OTProfileData!$A$2:$AR$1920,15,FALSE),"—"),IF(A6="Physiotherapists",IFERROR(VLOOKUP(CONCATENATE($D$6,$A$6,$B$6,$C$6),PTProfileData!$A$2:$BW$1802,15,FALSE),"—"),IF(A6="Pharmacists",IFERROR(VLOOKUP(CONCATENATE($D$6,$A$6,$B$6,$C$6),PHProfileData!$A$3:$AO$1868,15,FALSE),"—"),IF(A6="nurse practitioners",IFERROR(VLOOKUP(CONCATENATE($D$6,$A$6,$B$6,$C$6),NursProfileData!$A$2:$BZ$2066,15,FALSE),"—"),IF(A6="Registered nurses",IFERROR(VLOOKUP(CONCATENATE($D$6,$A$6,$B$6,$C$6),NursProfileData!$A$2:$BZ$2066,15,FALSE),"—"),IF(A6="Registered psychiatric nurses",IFERROR(VLOOKUP(CONCATENATE($D$6,$A$6,$B$6,$C$6),NursProfileData!$A$2:$BZ$2066,15,FALSE),"—"),IF(A6="Licensed practical nurses",IFERROR(VLOOKUP(CONCATENATE($D$6,$A$6,$B$6,$C$6),NursProfileData!$A$2:$BZ$2066,15,FALSE),"—"),"-"))))))))))</f>
        <v>10730</v>
      </c>
      <c r="D21" s="94">
        <f>IF(A6="Family medicine physicians",IFERROR(VLOOKUP(CONCATENATE($D$6,$A$6,$B$6),Phyprofile!A3:AU464,36,FALSE),"—"),IF(A6="Specialists",IFERROR(VLOOKUP(CONCATENATE($D$6,$A$6,$B$6),Phyprofile!A3:AU464,36,FALSE),"—"),IF(A6="All physicians",IFERROR(VLOOKUP(CONCATENATE($D$6,$A$6,$B$6),Phyprofile!A3:AU464,36,FALSE),"—"),IF(A6="Occupational therapists",IFERROR(VLOOKUP(CONCATENATE($D$6,$A$6,$B$6,$C$6),OTProfileData!$A$2:$CB$1920,51,FALSE),"—"),IF(A6="Physiotherapists",IFERROR(VLOOKUP(CONCATENATE($D$6,$A$6,$B$6,$C$6),PTProfileData!$A$2:$BW$1802,48,FALSE),"—"),IF(A6="Pharmacists",IFERROR(VLOOKUP(CONCATENATE($D$6,$A$6,$B$6,$C$6),PHProfileData!$A$3:$BR$1868,46,FALSE),"—"),IF(A6="nurse practitioners",IFERROR(VLOOKUP(CONCATENATE($D$6,$A$6,$B$6,$C$6),NursProfileData!$A$2:$BZ$2066,50,FALSE),"—"),IF(A6="Registered nurses",IFERROR(VLOOKUP(CONCATENATE($D$6,$A$6,$B$6,$C$6),NursProfileData!$A$2:$BZ$2066,50,FALSE),"—"),IF(A6="Registered psychiatric nurses",IFERROR(VLOOKUP(CONCATENATE($D$6,$A$6,$B$6,$C$6),NursProfileData!$A$2:$BZ$2066,50,FALSE),"—"),IF(A6="Licensed practical nurses",IFERROR(VLOOKUP(CONCATENATE($D$6,$A$6,$B$6,$C$6),NursProfileData!$A$2:$BZ$2066,50,FALSE),"—"),"-"))))))))))</f>
        <v>0.1056112757015325</v>
      </c>
      <c r="E21" s="97"/>
    </row>
    <row r="22" spans="1:5" s="35" customFormat="1" ht="15" customHeight="1" x14ac:dyDescent="0.25">
      <c r="A22" s="497"/>
      <c r="B22" s="92" t="s">
        <v>64</v>
      </c>
      <c r="C22" s="93">
        <f>IF(A6="Family medicine physicians",IFERROR(VLOOKUP(CONCATENATE($D$6,$A$6,$B$6),Phyprofile!A3:AU464,16,FALSE),"—"),IF(A6="Specialists",IFERROR(VLOOKUP(CONCATENATE($D$6,$A$6,$B$6),Phyprofile!A3:AU464,16,FALSE),"—"),IF(A6="All physicians",IFERROR(VLOOKUP(CONCATENATE($D$6,$A$6,$B$6),Phyprofile!A3:AU464,16,FALSE),"—"),IF(A6="Occupational therapists",IFERROR(VLOOKUP(CONCATENATE($D$6,$A$6,$B$6,$C$6),OTProfileData!$A$2:$AR$1920,16,FALSE),"—"),IF(A6="Physiotherapists",IFERROR(VLOOKUP(CONCATENATE($D$6,$A$6,$B$6,$C$6),PTProfileData!$A$2:$BW$1802,16,FALSE),"—"),IF(A6="Pharmacists",IFERROR(VLOOKUP(CONCATENATE($D$6,$A$6,$B$6,$C$6),PHProfileData!$A$3:$AO$1868,16,FALSE),"—"),IF(A6="nurse practitioners",IFERROR(VLOOKUP(CONCATENATE($D$6,$A$6,$B$6,$C$6),NursProfileData!$A$2:$BZ$2066,16,FALSE),"—"),IF(A6="Registered nurses",IFERROR(VLOOKUP(CONCATENATE($D$6,$A$6,$B$6,$C$6),NursProfileData!$A$2:$BZ$2066,16,FALSE),"—"),IF(A6="Registered psychiatric nurses",IFERROR(VLOOKUP(CONCATENATE($D$6,$A$6,$B$6,$C$6),NursProfileData!$A$2:$BZ$2066,16,FALSE),"—"),IF(A6="Licensed practical nurses",IFERROR(VLOOKUP(CONCATENATE($D$6,$A$6,$B$6,$C$6),NursProfileData!$A$2:$BZ$2066,16,FALSE),"—"),"-"))))))))))</f>
        <v>7872</v>
      </c>
      <c r="D22" s="94">
        <f>IF(A6="Family medicine physicians",IFERROR(VLOOKUP(CONCATENATE($D$6,$A$6,$B$6),Phyprofile!A3:AU464,37,FALSE),"—"),IF(A6="Specialists",IFERROR(VLOOKUP(CONCATENATE($D$6,$A$6,$B$6),Phyprofile!A3:AU464,37,FALSE),"—"),IF(A6="All physicians",IFERROR(VLOOKUP(CONCATENATE($D$6,$A$6,$B$6),Phyprofile!A3:AU464,37,FALSE),"—"),IF(A6="Occupational therapists",IFERROR(VLOOKUP(CONCATENATE($D$6,$A$6,$B$6,$C$6),OTProfileData!$A$2:$CB$1920,52,FALSE),"—"),IF(A6="Physiotherapists",IFERROR(VLOOKUP(CONCATENATE($D$6,$A$6,$B$6,$C$6),PTProfileData!$A$2:$BW$1802,49,FALSE),"—"),IF(A6="Pharmacists",IFERROR(VLOOKUP(CONCATENATE($D$6,$A$6,$B$6,$C$6),PHProfileData!$A$3:$BR$1868,47,FALSE),"—"),IF(A6="nurse practitioners",IFERROR(VLOOKUP(CONCATENATE($D$6,$A$6,$B$6,$C$6),NursProfileData!$A$2:$BZ$2066,51,FALSE),"—"),IF(A6="Registered nurses",IFERROR(VLOOKUP(CONCATENATE($D$6,$A$6,$B$6,$C$6),NursProfileData!$A$2:$BZ$2066,51,FALSE),"—"),IF(A6="Registered psychiatric nurses",IFERROR(VLOOKUP(CONCATENATE($D$6,$A$6,$B$6,$C$6),NursProfileData!$A$2:$BZ$2066,51,FALSE),"—"),IF(A6="Licensed practical nurses",IFERROR(VLOOKUP(CONCATENATE($D$6,$A$6,$B$6,$C$6),NursProfileData!$A$2:$BZ$2066,51,FALSE),"—"),"-"))))))))))</f>
        <v>7.7481077569661119E-2</v>
      </c>
      <c r="E22" s="97"/>
    </row>
    <row r="23" spans="1:5" s="35" customFormat="1" ht="15" customHeight="1" x14ac:dyDescent="0.25">
      <c r="A23" s="497"/>
      <c r="B23" s="92" t="s">
        <v>65</v>
      </c>
      <c r="C23" s="93">
        <f>IF(A6="Family medicine physicians",IFERROR(VLOOKUP(CONCATENATE($D$6,$A$6,$B$6),Phyprofile!A3:AU464,17,FALSE),"—"),IF(A6="Specialists",IFERROR(VLOOKUP(CONCATENATE($D$6,$A$6,$B$6),Phyprofile!A3:AU464,17,FALSE),"—"),IF(A6="All physicians",IFERROR(VLOOKUP(CONCATENATE($D$6,$A$6,$B$6),Phyprofile!A3:AU464,17,FALSE),"—"),IF(A6="Occupational therapists",IFERROR(VLOOKUP(CONCATENATE($D$6,$A$6,$B$6,$C$6),OTProfileData!$A$2:$AR$1920,17,FALSE),"—"),IF(A6="Physiotherapists",IFERROR(VLOOKUP(CONCATENATE($D$6,$A$6,$B$6,$C$6),PTProfileData!$A$2:$BW$1802,17,FALSE),"—"),IF(A6="Pharmacists",IFERROR(VLOOKUP(CONCATENATE($D$6,$A$6,$B$6,$C$6),PHProfileData!$A$3:$AO$1868,17,FALSE),"—"),IF(A6="nurse practitioners",IFERROR(VLOOKUP(CONCATENATE($D$6,$A$6,$B$6,$C$6),NursProfileData!$A$2:$BZ$2066,17,FALSE),"—"),IF(A6="Registered nurses",IFERROR(VLOOKUP(CONCATENATE($D$6,$A$6,$B$6,$C$6),NursProfileData!$A$2:$BZ$2066,17,FALSE),"—"),IF(A6="Registered psychiatric nurses",IFERROR(VLOOKUP(CONCATENATE($D$6,$A$6,$B$6,$C$6),NursProfileData!$A$2:$BZ$2066,17,FALSE),"—"),IF(A6="Licensed practical nurses",IFERROR(VLOOKUP(CONCATENATE($D$6,$A$6,$B$6,$C$6),NursProfileData!$A$2:$BZ$2066,17,FALSE),"—"),"-"))))))))))</f>
        <v>3699</v>
      </c>
      <c r="D23" s="94">
        <f>IF(A6="Family medicine physicians",IFERROR(VLOOKUP(CONCATENATE($D$6,$A$6,$B$6),Phyprofile!A3:AU464,38,FALSE),"—"),IF(A6="Specialists",IFERROR(VLOOKUP(CONCATENATE($D$6,$A$6,$B$6),Phyprofile!A3:AU464,38,FALSE),"—"),IF(A6="All physicians",IFERROR(VLOOKUP(CONCATENATE($D$6,$A$6,$B$6),Phyprofile!A3:AU464,38,FALSE),"—"),IF(A6="Occupational therapists",IFERROR(VLOOKUP(CONCATENATE($D$6,$A$6,$B$6,$C$6),OTProfileData!$A$2:$CB$1920,53,FALSE),"—"),IF(A6="Physiotherapists",IFERROR(VLOOKUP(CONCATENATE($D$6,$A$6,$B$6,$C$6),PTProfileData!$A$2:$BW$1802,50,FALSE),"—"),IF(A6="Pharmacists",IFERROR(VLOOKUP(CONCATENATE($D$6,$A$6,$B$6,$C$6),PHProfileData!$A$3:$BR$1868,48,FALSE),"—"),IF(A6="nurse practitioners",IFERROR(VLOOKUP(CONCATENATE($D$6,$A$6,$B$6,$C$6),NursProfileData!$A$2:$BZ$2066,52,FALSE),"—"),IF(A6="Registered nurses",IFERROR(VLOOKUP(CONCATENATE($D$6,$A$6,$B$6,$C$6),NursProfileData!$A$2:$BZ$2066,52,FALSE),"—"),IF(A6="Registered psychiatric nurses",IFERROR(VLOOKUP(CONCATENATE($D$6,$A$6,$B$6,$C$6),NursProfileData!$A$2:$BZ$2066,52,FALSE),"—"),IF(A6="Licensed practical nurses",IFERROR(VLOOKUP(CONCATENATE($D$6,$A$6,$B$6,$C$6),NursProfileData!$A$2:$BZ$2066,52,FALSE),"—"),"-"))))))))))</f>
        <v>3.6407838659829328E-2</v>
      </c>
      <c r="E23" s="97"/>
    </row>
    <row r="24" spans="1:5" s="35" customFormat="1" ht="15" customHeight="1" x14ac:dyDescent="0.25">
      <c r="A24" s="497"/>
      <c r="B24" s="92" t="s">
        <v>66</v>
      </c>
      <c r="C24" s="93">
        <f>IF(A6="Family medicine physicians",IFERROR(VLOOKUP(CONCATENATE($D$6,$A$6,$B$6),Phyprofile!A3:AU464,18,FALSE),"—"),IF(A6="Specialists",IFERROR(VLOOKUP(CONCATENATE($D$6,$A$6,$B$6),Phyprofile!A3:AU464,18,FALSE),"—"),IF(A6="All physicians",IFERROR(VLOOKUP(CONCATENATE($D$6,$A$6,$B$6),Phyprofile!A3:AU464,18,FALSE),"—"),IF(A6="Occupational therapists",IFERROR(VLOOKUP(CONCATENATE($D$6,$A$6,$B$6,$C$6),OTProfileData!$A$2:$AR$1920,18,FALSE),"—"),IF(A6="Physiotherapists",IFERROR(VLOOKUP(CONCATENATE($D$6,$A$6,$B$6,$C$6),PTProfileData!$A$2:$BW$1802,18,FALSE),"—"),IF(A6="Pharmacists",IFERROR(VLOOKUP(CONCATENATE($D$6,$A$6,$B$6,$C$6),PHProfileData!$A$3:$AO$1868,18,FALSE),"—"),IF(A6="nurse practitioners",IFERROR(VLOOKUP(CONCATENATE($D$6,$A$6,$B$6,$C$6),NursProfileData!$A$2:$BZ$2066,18,FALSE),"—"),IF(A6="Registered nurses",IFERROR(VLOOKUP(CONCATENATE($D$6,$A$6,$B$6,$C$6),NursProfileData!$A$2:$BZ$2066,18,FALSE),"—"),IF(A6="Registered psychiatric nurses",IFERROR(VLOOKUP(CONCATENATE($D$6,$A$6,$B$6,$C$6),NursProfileData!$A$2:$BZ$2066,18,FALSE),"—"),IF(A6="Licensed practical nurses",IFERROR(VLOOKUP(CONCATENATE($D$6,$A$6,$B$6,$C$6),NursProfileData!$A$2:$BZ$2066,18,FALSE),"—"),"-"))))))))))</f>
        <v>1828</v>
      </c>
      <c r="D24" s="94">
        <f>IF(A6="Family medicine physicians",IFERROR(VLOOKUP(CONCATENATE($D$6,$A$6,$B$6),Phyprofile!A3:AU464,39,FALSE),"—"),IF(A6="Specialists",IFERROR(VLOOKUP(CONCATENATE($D$6,$A$6,$B$6),Phyprofile!A3:AU464,39,FALSE),"—"),IF(A6="All physicians",IFERROR(VLOOKUP(CONCATENATE($D$6,$A$6,$B$6),Phyprofile!A3:AU464,39,FALSE),"—"),IF(A6="Occupational therapists",IFERROR(VLOOKUP(CONCATENATE($D$6,$A$6,$B$6,$C$6),OTProfileData!$A$2:$CB$1920,54,FALSE),"—"),IF(A6="Physiotherapists",IFERROR(VLOOKUP(CONCATENATE($D$6,$A$6,$B$6,$C$6),PTProfileData!$A$2:$BW$1802,51,FALSE),"—"),IF(A6="Pharmacists",IFERROR(VLOOKUP(CONCATENATE($D$6,$A$6,$B$6,$C$6),PHProfileData!$A$3:$BR$1868,49,FALSE),"—"),IF(A6="nurse practitioners",IFERROR(VLOOKUP(CONCATENATE($D$6,$A$6,$B$6,$C$6),NursProfileData!$A$2:$BZ$2066,53,FALSE),"—"),IF(A6="Registered nurses",IFERROR(VLOOKUP(CONCATENATE($D$6,$A$6,$B$6,$C$6),NursProfileData!$A$2:$BZ$2066,53,FALSE),"—"),IF(A6="Registered psychiatric nurses",IFERROR(VLOOKUP(CONCATENATE($D$6,$A$6,$B$6,$C$6),NursProfileData!$A$2:$BZ$2066,53,FALSE),"—"),IF(A6="Licensed practical nurses",IFERROR(VLOOKUP(CONCATENATE($D$6,$A$6,$B$6,$C$6),NursProfileData!$A$2:$BZ$2066,53,FALSE),"—"),"-"))))))))))</f>
        <v>2.7077038159824408E-2</v>
      </c>
      <c r="E24" s="97"/>
    </row>
    <row r="25" spans="1:5" s="35" customFormat="1" ht="15" customHeight="1" x14ac:dyDescent="0.25">
      <c r="A25" s="498"/>
      <c r="B25" s="92" t="s">
        <v>54</v>
      </c>
      <c r="C25" s="93">
        <f>IF(A6="Family medicine physicians",IFERROR(VLOOKUP(CONCATENATE($D$6,$A$6,$B$6),Phyprofile!A3:AU464,20,FALSE),"—"),IF(A6="Specialists",IFERROR(VLOOKUP(CONCATENATE($D$6,$A$6,$B$6),Phyprofile!A3:AU464,20,FALSE),"—"),IF(A6="All physicians",IFERROR(VLOOKUP(CONCATENATE($D$6,$A$6,$B$6),Phyprofile!A3:AU464,20,FALSE),"—"),IF(A6="Occupational therapists",IFERROR(VLOOKUP(CONCATENATE($D$6,$A$6,$B$6,$C$6),OTProfileData!$A$2:$AR$1920,20,FALSE),"—"),IF(A6="Physiotherapists",IFERROR(VLOOKUP(CONCATENATE($D$6,$A$6,$B$6,$C$6),PTProfileData!$A$2:$BW$1802,20,FALSE),"—"),IF(A6="Pharmacists",IFERROR(VLOOKUP(CONCATENATE($D$6,$A$6,$B$6,$C$6),PHProfileData!$A$3:$AO$1868,20,FALSE),"—"),IF(A6="nurse practitioners",IFERROR(VLOOKUP(CONCATENATE($D$6,$A$6,$B$6,$C$6),NursProfileData!$A$2:$BZ$2066,20,FALSE),"—"),IF(A6="Registered nurses",IFERROR(VLOOKUP(CONCATENATE($D$6,$A$6,$B$6,$C$6),NursProfileData!$A$2:$BZ$2066,20,FALSE),"—"),IF(A6="Registered psychiatric nurses",IFERROR(VLOOKUP(CONCATENATE($D$6,$A$6,$B$6,$C$6),NursProfileData!$A$2:$BZ$2066,20,FALSE),"—"),IF(A6="Licensed practical nurses",IFERROR(VLOOKUP(CONCATENATE($D$6,$A$6,$B$6,$C$6),NursProfileData!$A$2:$BZ$2066,20,FALSE),"—"),"-"))))))))))</f>
        <v>0</v>
      </c>
      <c r="D25" s="94">
        <f>IF(A6="Family medicine physicians",IFERROR(VLOOKUP(CONCATENATE($D$6,$A$6,$B$6),Phyprofile!A3:AU464,41,FALSE),"—"),IF(A6="Specialists",IFERROR(VLOOKUP(CONCATENATE($D$6,$A$6,$B$6),Phyprofile!A3:AU464,41,FALSE),"—"),IF(A6="All physicians",IFERROR(VLOOKUP(CONCATENATE($D$6,$A$6,$B$6),Phyprofile!A3:AU464,41,FALSE),"—"),IF(A6="Occupational therapists",IFERROR(VLOOKUP(CONCATENATE($D$6,$A$6,$B$6,$C$6),OTProfileData!$A$2:$CB$1920,56,FALSE),"—"),IF(A6="Physiotherapists",IFERROR(VLOOKUP(CONCATENATE($D$6,$A$6,$B$6,$C$6),PTProfileData!$A$2:$BW$1802,53,FALSE),"—"),IF(A6="Pharmacists",IFERROR(VLOOKUP(CONCATENATE($D$6,$A$6,$B$6,$C$6),PHProfileData!$A$3:$BR$1868,51,FALSE),"—"),IF(A6="nurse practitioners",IFERROR(VLOOKUP(CONCATENATE($D$6,$A$6,$B$6,$C$6),NursProfileData!$A$2:$BZ$2066,55,FALSE),"—"),IF(A6="Registered nurses",IFERROR(VLOOKUP(CONCATENATE($D$6,$A$6,$B$6,$C$6),NursProfileData!$A$2:$BZ$2066,55,FALSE),"—"),IF(A6="Registered psychiatric nurses",IFERROR(VLOOKUP(CONCATENATE($D$6,$A$6,$B$6,$C$6),NursProfileData!$A$2:$BZ$2066,55,FALSE),"—"),IF(A6="Licensed practical nurses",IFERROR(VLOOKUP(CONCATENATE($D$6,$A$6,$B$6,$C$6),NursProfileData!$A$2:$BZ$2066,55,FALSE),"—"),"-"))))))))))</f>
        <v>0</v>
      </c>
    </row>
    <row r="26" spans="1:5" s="35" customFormat="1" ht="15" customHeight="1" x14ac:dyDescent="0.25">
      <c r="A26" s="496" t="s">
        <v>67</v>
      </c>
      <c r="B26" s="92" t="s">
        <v>68</v>
      </c>
      <c r="C26" s="93">
        <f>IF(A6="Family medicine physicians",IFERROR(VLOOKUP(CONCATENATE($D$6,$A$6,$B$6),Phyprofile!A3:AU464,21,FALSE),"—"),IF(A6="Specialists",IFERROR(VLOOKUP(CONCATENATE($D$6,$A$6,$B$6),Phyprofile!A3:AU464,21,FALSE),"—"),IF(A6="All physicians",IFERROR(VLOOKUP(CONCATENATE($D$6,$A$6,$B$6),Phyprofile!A3:AU464,21,FALSE),"—"),IF(A6="Occupational therapists",IFERROR(VLOOKUP(CONCATENATE($D$6,$A$6,$B$6,$C$6),OTProfileData!$A$2:$AR$1920,21,FALSE),"—"),IF(A6="Physiotherapists",IFERROR(VLOOKUP(CONCATENATE($D$6,$A$6,$B$6,$C$6),PTProfileData!$A$2:$BW$1802,21,FALSE),"—"),IF(A6="Pharmacists",IFERROR(VLOOKUP(CONCATENATE($D$6,$A$6,$B$6,$C$6),PHProfileData!$A$3:$AO$1868,21,FALSE),"—"),IF(A6="nurse practitioners",IFERROR(VLOOKUP(CONCATENATE($D$6,$A$6,$B$6,$C$6),NursProfileData!$A$2:$BZ$2066,21,FALSE),"—"),IF(A6="Registered nurses",IFERROR(VLOOKUP(CONCATENATE($D$6,$A$6,$B$6,$C$6),NursProfileData!$A$2:$BZ$2066,21,FALSE),"—"),IF(A6="Registered psychiatric nurses",IFERROR(VLOOKUP(CONCATENATE($D$6,$A$6,$B$6,$C$6),NursProfileData!$A$2:$BZ$2066,21,FALSE),"—"),IF(A6="Licensed practical nurses",IFERROR(VLOOKUP(CONCATENATE($D$6,$A$6,$B$6,$C$6),NursProfileData!$A$2:$BZ$2066,21,FALSE),"—"),"-"))))))))))</f>
        <v>87066</v>
      </c>
      <c r="D26" s="94">
        <f>IF(A6="Family medicine physicians",IFERROR(VLOOKUP(CONCATENATE($D$6,$A$6,$B$6),Phyprofile!A3:AU464,42,FALSE),"—"),IF(A6="Specialists",IFERROR(VLOOKUP(CONCATENATE($D$6,$A$6,$B$6),Phyprofile!A3:AU464,42,FALSE),"—"),IF(A6="All physicians",IFERROR(VLOOKUP(CONCATENATE($D$6,$A$6,$B$6),Phyprofile!A3:AU464,42,FALSE),"—"),IF(A6="Occupational therapists",IFERROR(VLOOKUP(CONCATENATE($D$6,$A$6,$B$6,$C$6),OTProfileData!$A$2:$CB$1920,57,FALSE),"—"),IF(A6="Physiotherapists",IFERROR(VLOOKUP(CONCATENATE($D$6,$A$6,$B$6,$C$6),PTProfileData!$A$2:$BW$1802,54,FALSE),"—"),IF(A6="Pharmacists",IFERROR(VLOOKUP(CONCATENATE($D$6,$A$6,$B$6,$C$6),PHProfileData!$A$3:$BR$1868,52,FALSE),"—"),IF(A6="nurse practitioners",IFERROR(VLOOKUP(CONCATENATE($D$6,$A$6,$B$6,$C$6),NursProfileData!$A$2:$BZ$2066,56,FALSE),"—"),IF(A6="Registered nurses",IFERROR(VLOOKUP(CONCATENATE($D$6,$A$6,$B$6,$C$6),NursProfileData!$A$2:$BZ$2066,56,FALSE),"—"),IF(A6="Registered psychiatric nurses",IFERROR(VLOOKUP(CONCATENATE($D$6,$A$6,$B$6,$C$6),NursProfileData!$A$2:$BZ$2066,56,FALSE),"—"),IF(A6="Licensed practical nurses",IFERROR(VLOOKUP(CONCATENATE($D$6,$A$6,$B$6,$C$6),NursProfileData!$A$2:$BZ$2066,56,FALSE),"—"),"-"))))))))))</f>
        <v>0.85695725351627472</v>
      </c>
    </row>
    <row r="27" spans="1:5" s="35" customFormat="1" ht="15" customHeight="1" x14ac:dyDescent="0.25">
      <c r="A27" s="497"/>
      <c r="B27" s="92" t="s">
        <v>69</v>
      </c>
      <c r="C27" s="93">
        <f>IF(A6="Family medicine physicians",IFERROR(VLOOKUP(CONCATENATE($D$6,$A$6,$B$6),Phyprofile!A3:AU464,22,FALSE),"—"),IF(A6="Specialists",IFERROR(VLOOKUP(CONCATENATE($D$6,$A$6,$B$6),Phyprofile!A3:AU464,22,FALSE),"—"),IF(A6="All physicians",IFERROR(VLOOKUP(CONCATENATE($D$6,$A$6,$B$6),Phyprofile!A3:AU464,22,FALSE),"—"),IF(A6="Occupational therapists",IFERROR(VLOOKUP(CONCATENATE($D$6,$A$6,$B$6,$C$6),OTProfileData!$A$2:$AR$1920,22,FALSE),"—"),IF(A6="Physiotherapists",IFERROR(VLOOKUP(CONCATENATE($D$6,$A$6,$B$6,$C$6),PTProfileData!$A$2:$BW$1802,22,FALSE),"—"),IF(A6="Pharmacists",IFERROR(VLOOKUP(CONCATENATE($D$6,$A$6,$B$6,$C$6),PHProfileData!$A$3:$AO$1868,22,FALSE),"—"),IF(A6="nurse practitioners",IFERROR(VLOOKUP(CONCATENATE($D$6,$A$6,$B$6,$C$6),NursProfileData!$A$2:$BZ$2066,22,FALSE),"—"),IF(A6="Registered nurses",IFERROR(VLOOKUP(CONCATENATE($D$6,$A$6,$B$6,$C$6),NursProfileData!$A$2:$BZ$2066,22,FALSE),"—"),IF(A6="Registered psychiatric nurses",IFERROR(VLOOKUP(CONCATENATE($D$6,$A$6,$B$6,$C$6),NursProfileData!$A$2:$BZ$2066,22,FALSE),"—"),IF(A6="Licensed practical nurses",IFERROR(VLOOKUP(CONCATENATE($D$6,$A$6,$B$6,$C$6),NursProfileData!$A$2:$BZ$2066,22,FALSE),"—"),"-"))))))))))</f>
        <v>14529</v>
      </c>
      <c r="D27" s="94">
        <f>IF(A6="Family medicine physicians",IFERROR(VLOOKUP(CONCATENATE($D$6,$A$6,$B$6),Phyprofile!A3:AU464,43,FALSE),"—"),IF(A6="Specialists",IFERROR(VLOOKUP(CONCATENATE($D$6,$A$6,$B$6),Phyprofile!A3:AU464,43,FALSE),"—"),IF(A6="All physicians",IFERROR(VLOOKUP(CONCATENATE($D$6,$A$6,$B$6),Phyprofile!A3:AU464,43,FALSE),"—"),IF(A6="Occupational therapists",IFERROR(VLOOKUP(CONCATENATE($D$6,$A$6,$B$6,$C$6),OTProfileData!$A$2:$CB$1920,58,FALSE),"—"),IF(A6="Physiotherapists",IFERROR(VLOOKUP(CONCATENATE($D$6,$A$6,$B$6,$C$6),PTProfileData!$A$2:$BW$1802,55,FALSE),"—"),IF(A6="Pharmacists",IFERROR(VLOOKUP(CONCATENATE($D$6,$A$6,$B$6,$C$6),PHProfileData!$A$3:$BR$1868,53,FALSE),"—"),IF(A6="nurse practitioners",IFERROR(VLOOKUP(CONCATENATE($D$6,$A$6,$B$6,$C$6),NursProfileData!$A$2:$BZ$2066,57,FALSE),"—"),IF(A6="Registered nurses",IFERROR(VLOOKUP(CONCATENATE($D$6,$A$6,$B$6,$C$6),NursProfileData!$A$2:$BZ$2066,57,FALSE),"—"),IF(A6="Registered psychiatric nurses",IFERROR(VLOOKUP(CONCATENATE($D$6,$A$6,$B$6,$C$6),NursProfileData!$A$2:$BZ$2066,57,FALSE),"—"),IF(A6="Licensed practical nurses",IFERROR(VLOOKUP(CONCATENATE($D$6,$A$6,$B$6,$C$6),NursProfileData!$A$2:$BZ$2066,57,FALSE),"—"),"-"))))))))))</f>
        <v>0.1430033760174805</v>
      </c>
      <c r="E27" s="98"/>
    </row>
    <row r="28" spans="1:5" s="35" customFormat="1" ht="15" customHeight="1" x14ac:dyDescent="0.25">
      <c r="A28" s="498"/>
      <c r="B28" s="92" t="s">
        <v>54</v>
      </c>
      <c r="C28" s="93">
        <f>IF(A6="Family medicine physicians",IFERROR(VLOOKUP(CONCATENATE($D$6,$A$6,$B$6),Phyprofile!A3:AU464,23,FALSE),"—"),IF(A6="Specialists",IFERROR(VLOOKUP(CONCATENATE($D$6,$A$6,$B$6),Phyprofile!A3:AU464,23,FALSE),"—"),IF(A6="All physicians",IFERROR(VLOOKUP(CONCATENATE($D$6,$A$6,$B$6),Phyprofile!A3:AU464,23,FALSE),"—"),IF(A6="Occupational therapists",IFERROR(VLOOKUP(CONCATENATE($D$6,$A$6,$B$6,$C$6),OTProfileData!$A$2:$AR$1920,23,FALSE),"—"),IF(A6="Physiotherapists",IFERROR(VLOOKUP(CONCATENATE($D$6,$A$6,$B$6,$C$6),PTProfileData!$A$2:$BW$1802,23,FALSE),"—"),IF(A6="Pharmacists",IFERROR(VLOOKUP(CONCATENATE($D$6,$A$6,$B$6,$C$6),PHProfileData!$A$3:$AO$1868,23,FALSE),"—"),IF(A6="nurse practitioners",IFERROR(VLOOKUP(CONCATENATE($D$6,$A$6,$B$6,$C$6),NursProfileData!$A$2:$BZ$2066,23,FALSE),"—"),IF(A6="Registered nurses",IFERROR(VLOOKUP(CONCATENATE($D$6,$A$6,$B$6,$C$6),NursProfileData!$A$2:$BZ$2066,23,FALSE),"—"),IF(A6="Registered psychiatric nurses",IFERROR(VLOOKUP(CONCATENATE($D$6,$A$6,$B$6,$C$6),NursProfileData!$A$2:$BZ$2066,23,FALSE),"—"),IF(A6="Licensed practical nurses",IFERROR(VLOOKUP(CONCATENATE($D$6,$A$6,$B$6,$C$6),NursProfileData!$A$2:$BZ$2066,23,FALSE),"—"),"-"))))))))))</f>
        <v>4</v>
      </c>
      <c r="D28" s="94">
        <f>IF(A6="Family medicine physicians",IFERROR(VLOOKUP(CONCATENATE($D$6,$A$6,$B$6),Phyprofile!A3:AU464,44,FALSE),"—"),IF(A6="Specialists",IFERROR(VLOOKUP(CONCATENATE($D$6,$A$6,$B$6),Phyprofile!A3:AU464,44,FALSE),"—"),IF(A6="All physicians",IFERROR(VLOOKUP(CONCATENATE($D$6,$A$6,$B$6),Phyprofile!A3:AU464,44,FALSE),"—"),IF(A6="Occupational therapists",IFERROR(VLOOKUP(CONCATENATE($D$6,$A$6,$B$6,$C$6),OTProfileData!$A$2:$CB$1920,59,FALSE),"—"),IF(A6="Physiotherapists",IFERROR(VLOOKUP(CONCATENATE($D$6,$A$6,$B$6,$C$6),PTProfileData!$A$2:$BW$1802,56,FALSE),"—"),IF(A6="Pharmacists",IFERROR(VLOOKUP(CONCATENATE($D$6,$A$6,$B$6,$C$6),PHProfileData!$A$3:$BR$1868,54,FALSE),"—"),IF(A6="nurse practitioners",IFERROR(VLOOKUP(CONCATENATE($D$6,$A$6,$B$6,$C$6),NursProfileData!$A$2:$BZ$2066,58,FALSE),"—"),IF(A6="Registered nurses",IFERROR(VLOOKUP(CONCATENATE($D$6,$A$6,$B$6,$C$6),NursProfileData!$A$2:$BZ$2066,58,FALSE),"—"),IF(A6="Registered psychiatric nurses",IFERROR(VLOOKUP(CONCATENATE($D$6,$A$6,$B$6,$C$6),NursProfileData!$A$2:$BZ$2066,58,FALSE),"—"),IF(A6="Licensed practical nurses",IFERROR(VLOOKUP(CONCATENATE($D$6,$A$6,$B$6,$C$6),NursProfileData!$A$2:$BZ$2066,58,FALSE),"—"),"-"))))))))))</f>
        <v>3.9370466244746503E-5</v>
      </c>
    </row>
    <row r="29" spans="1:5" s="35" customFormat="1" ht="15" customHeight="1" x14ac:dyDescent="0.25">
      <c r="A29" s="496" t="str">
        <f>IF(A6="Family medicine physicians","—",IF(A6="Specialists","—",IF(A6="All physicians","—",IF(A6="Occupational therapists","Employment Status",IF(A6="Physiotherapists","Employment Status",IF(A6="Pharmacists","Employment Category",IF(A6="nurse practitioners","Employment Status",IF(A6="Registered nurses","Employment Status",IF(A6="Registered psychiatric nurses","Employment Status",IF(A6="Licensed practical nurses","Employment Status","-"))))))))))</f>
        <v>Employment Status</v>
      </c>
      <c r="B29" s="92" t="str">
        <f>IF(A6="Family medicine physicians","—",IF(A6="Specialists","—",IF(A6="All physicians","—",IF(A6="Occupational therapists","Full-time",IF(A6="Physiotherapists","Full-time",IF(A6="Pharmacists","Permanent",IF(A6="Nurse practitioners","Full-time",IF(A6="Registered nurses","Full-time",IF(A6="Registered psychiatric nurses","Full-time",IF(A6="Licensed practical nurses","Full-time","—"))))))))))</f>
        <v>Full-time</v>
      </c>
      <c r="C29" s="93">
        <f>IF(A6="Family medicine physicians","—",IF(A6="Specialists","—",IF(A6="All physicians","—",IF(A6="Occupational therapists",IFERROR(VLOOKUP(CONCATENATE($D$6,$A$6,$B$6,$C$6),OTProfileData!$A$2:$AR$1920,24,FALSE),"—"),IF(A6="Physiotherapists",IFERROR(VLOOKUP(CONCATENATE($D$6,$A$6,$B$6,$C$6),PTProfileData!$A$2:$BW$1802,24,FALSE),"—"),IF(A6="Pharmacists",IFERROR(VLOOKUP(CONCATENATE($D$6,$A$6,$B$6,$C$6),PHProfileData!$A$3:$AO$1868,24,FALSE),"—"),IF(A6="nurse practitioners",IFERROR(VLOOKUP(CONCATENATE($D$6,$A$6,$B$6,$C$6),NursProfileData!$A$2:$BZ$2066,24,FALSE),"—"),IF(A6="Registered nurses",IFERROR(VLOOKUP(CONCATENATE($D$6,$A$6,$B$6,$C$6),NursProfileData!$A$2:$BZ$2066,24,FALSE),"—"),IF(A6="Registered psychiatric nurses",IFERROR(VLOOKUP(CONCATENATE($D$6,$A$6,$B$6,$C$6),NursProfileData!$A$2:$BZ$2066,24,FALSE),"—"),IF(A6="Licensed practical nurses",IFERROR(VLOOKUP(CONCATENATE($D$6,$A$6,$B$6,$C$6),NursProfileData!$A$2:$BZ$2066,24,FALSE),"—"),"—"))))))))))</f>
        <v>71775</v>
      </c>
      <c r="D29" s="94">
        <f>IF(A6="Family medicine physicians","—",IF(A6="Specialists","—",IF(A6="All physicians","—",IF(A6="Occupational therapists",IFERROR(VLOOKUP(CONCATENATE($D$6,$A$6,$B$6,$C$6),OTProfileData!$A$2:$CB$1920,60,FALSE),"—"),IF(A6="Physiotherapists",IFERROR(VLOOKUP(CONCATENATE($D$6,$A$6,$B$6,$C$6),PTProfileData!$A$2:$BW$1802,57,FALSE),"—"),IF(A6="Pharmacists",IFERROR(VLOOKUP(CONCATENATE($D$6,$A$6,$B$6,$C$6),PHProfileData!$A$3:$BR$1868,55,FALSE),"—"),IF(A6="nurse practitioners",IFERROR(VLOOKUP(CONCATENATE($D$6,$A$6,$B$6,$C$6),NursProfileData!$A$2:$BZ$2066,59,FALSE),"—"),IF(A6="Registered nurses",IFERROR(VLOOKUP(CONCATENATE($D$6,$A$6,$B$6,$C$6),NursProfileData!$A$2:$BZ$2066,59,FALSE),"—"),IF(A6="Registered psychiatric nurses",IFERROR(VLOOKUP(CONCATENATE($D$6,$A$6,$B$6,$C$6),NursProfileData!$A$2:$BZ$2066,59,FALSE),"—"),IF(A6="Licensed practical nurses",IFERROR(VLOOKUP(CONCATENATE($D$6,$A$6,$B$6,$C$6),NursProfileData!$A$2:$BZ$2066,59,FALSE),"—"),"—"))))))))))</f>
        <v>0.7064538036791701</v>
      </c>
    </row>
    <row r="30" spans="1:5" s="35" customFormat="1" ht="15" customHeight="1" x14ac:dyDescent="0.25">
      <c r="A30" s="497"/>
      <c r="B30" s="92" t="str">
        <f>IF(A6="Family medicine physicians","—",IF(A6="Specialists","—",IF(A6="All physicians","—",IF(A6="Occupational therapists","Part-time",IF(A6="Physiotherapists","Part-time",IF(A6="Pharmacists","Temporary",IF(A6="nurse practitioners","Part-time",IF(A6="Registered nurses","Part-time",IF(A6="Registered psychiatric nurses","Part-time",IF(A6="Licensed practical nurses","Part-time","—"))))))))))</f>
        <v>Part-time</v>
      </c>
      <c r="C30" s="93">
        <f>IF(A6="Family medicine physicians","—",IF(A6="Specialists","—",IF(A6="All physicians","—",IF(A6="Occupational therapists",IFERROR(VLOOKUP(CONCATENATE($D$6,$A$6,$B$6,$C$6),OTProfileData!$A$2:$AR$1920,25,FALSE),"—"),IF(A6="Physiotherapists",IFERROR(VLOOKUP(CONCATENATE($D$6,$A$6,$B$6,$C$6),PTProfileData!$A$2:$BW$1802,25,FALSE),"—"),IF(A6="Pharmacists",IFERROR(VLOOKUP(CONCATENATE($D$6,$A$6,$B$6,$C$6),PHProfileData!$A$3:$AO$1868,25,FALSE),"—"),IF(A6="nurse practitioners",IFERROR(VLOOKUP(CONCATENATE($D$6,$A$6,$B$6,$C$6),NursProfileData!$A$2:$BZ$2066,25,FALSE),"—"),IF(A6="Registered nurses",IFERROR(VLOOKUP(CONCATENATE($D$6,$A$6,$B$6,$C$6),NursProfileData!$A$2:$BZ$2066,25,FALSE),"—"),IF(A6="Registered psychiatric nurses",IFERROR(VLOOKUP(CONCATENATE($D$6,$A$6,$B$6,$C$6),NursProfileData!$A$2:$BZ$2066,25,FALSE),"—"),IF(A6="Licensed practical nurses",IFERROR(VLOOKUP(CONCATENATE($D$6,$A$6,$B$6,$C$6),NursProfileData!$A$2:$BZ$2066,25,FALSE),"—"),"-"))))))))))</f>
        <v>21636</v>
      </c>
      <c r="D30" s="94">
        <f>IF(A6="Family medicine physicians","—",IF(A6="Specialists","—",IF(A6="All physicians","—",IF(A6="Occupational therapists",IFERROR(VLOOKUP(CONCATENATE($D$6,$A$6,$B$6,$C$6),OTProfileData!$A$2:$CB$1920,61,FALSE),"—"),IF(A6="Physiotherapists",IFERROR(VLOOKUP(CONCATENATE($D$6,$A$6,$B$6,$C$6),PTProfileData!$A$2:$BW$1802,58,FALSE),"—"),IF(A6="Pharmacists",IFERROR(VLOOKUP(CONCATENATE($D$6,$A$6,$B$6,$C$6),PHProfileData!$A$3:$BR$1868,56,FALSE),"—"),IF(A6="nurse practitioners",IFERROR(VLOOKUP(CONCATENATE($D$6,$A$6,$B$6,$C$6),NursProfileData!$A$2:$BZ$2066,60,FALSE),"—"),IF(A6="Registered nurses",IFERROR(VLOOKUP(CONCATENATE($D$6,$A$6,$B$6,$C$6),NursProfileData!$A$2:$BZ$2066,60,FALSE),"—"),IF(A6="Registered psychiatric nurses",IFERROR(VLOOKUP(CONCATENATE($D$6,$A$6,$B$6,$C$6),NursProfileData!$A$2:$BZ$2066,60,FALSE),"—"),IF(A6="Licensed practical nurses",IFERROR(VLOOKUP(CONCATENATE($D$6,$A$6,$B$6,$C$6),NursProfileData!$A$2:$BZ$2066,60,FALSE),"—"),"-"))))))))))</f>
        <v>0.21295485191783381</v>
      </c>
    </row>
    <row r="31" spans="1:5" s="35" customFormat="1" ht="15" customHeight="1" x14ac:dyDescent="0.25">
      <c r="A31" s="497"/>
      <c r="B31" s="92" t="str">
        <f>IF(A6="Family medicine physicians","—",IF(A6="Specialists","—",IF(A6="All physicians","—",IF(A6="Occupational therapists","—",IF(A6="Physiotherapists","—",IF(A6="Pharmacists","Casual",IF(A6="nurse practitioners","Casual",IF(A6="Registered nurses","Casual",IF(A6="Registered psychiatric nurses","Casual",IF(A6="Licensed practical nurses","Casual","—"))))))))))</f>
        <v>Casual</v>
      </c>
      <c r="C31" s="93">
        <f>IF(A6="Family medicine physicians","—",IF(A6="Specialists","—",IF(A6="All physicians","—",IF(A6="Occupational therapists","—",IF(A6="Physiotherapists","—",IF(A6="Pharmacists",IFERROR(VLOOKUP(CONCATENATE($D$6,$A$6,$B$6,$C$6),PHProfileData!$A$3:$AO$1868,26,FALSE),"—"),IF(A6="nurse practitioners",IFERROR(VLOOKUP(CONCATENATE($D$6,$A$6,$B$6,$C$6),NursProfileData!$A$2:$BZ$2066,26,FALSE),"—"),IF(A6="Registered nurses",IFERROR(VLOOKUP(CONCATENATE($D$6,$A$6,$B$6,$C$6),NursProfileData!$A$2:$BZ$2066,26,FALSE),"—"),IF(A6="Registered psychiatric nurses",IFERROR(VLOOKUP(CONCATENATE($D$6,$A$6,$B$6,$C$6),NursProfileData!$A$2:$BZ$2066,26,FALSE),"—"),IF(A6="Licensed practical nurses",IFERROR(VLOOKUP(CONCATENATE($D$6,$A$6,$B$6,$C$6),NursProfileData!$A$2:$BZ$2066,26,FALSE),"—"),"—"))))))))))</f>
        <v>8188</v>
      </c>
      <c r="D31" s="94">
        <f>IF(A6="Family medicine physicians","—",IF(A6="Specialists","—",IF(A6="All physicians","—",IF(A6="Occupational therapists","—",IF(A6="Physiotherapists","—",IF(A6="Pharmacists",IFERROR(VLOOKUP(CONCATENATE($D$6,$A$6,$B$6,$C$6),PHProfileData!$A$3:$BR$1868,57,FALSE),"—"),IF(A6="nurse practitioners",IFERROR(VLOOKUP(CONCATENATE($D$6,$A$6,$B$6,$C$6),NursProfileData!$A$2:$BZ$2066,61,FALSE),"—"),IF(A6="Registered nurses",IFERROR(VLOOKUP(CONCATENATE($D$6,$A$6,$B$6,$C$6),NursProfileData!$A$2:$BZ$2066,61,FALSE),"—"),IF(A6="Registered psychiatric nurses",IFERROR(VLOOKUP(CONCATENATE($D$6,$A$6,$B$6,$C$6),NursProfileData!$A$2:$BZ$2066,61,FALSE),"—"),IF(A6="Licensed practical nurses",IFERROR(VLOOKUP(CONCATENATE($D$6,$A$6,$B$6,$C$6),NursProfileData!$A$2:$BZ$2066,61,FALSE),"—"),"-"))))))))))</f>
        <v>8.059134440299609E-2</v>
      </c>
    </row>
    <row r="32" spans="1:5" s="35" customFormat="1" ht="15" customHeight="1" x14ac:dyDescent="0.25">
      <c r="A32" s="497"/>
      <c r="B32" s="92" t="str">
        <f>IF(A6="Family medicine physicians","—",IF(A6="Specialists","—",IF(A6="All physicians","—",IF(A6="Occupational therapists","—",IF(A6="Physiotherapists","—",IF(A6="Pharmacists","Self-employed",IF(A6="Nurse practitioners","—",IF(A6="Registered nurses","—",IF(A6="Registered psychiatric nurses","—",IF(A6="Licensed practical nurses","—","—"))))))))))</f>
        <v>—</v>
      </c>
      <c r="C32" s="93" t="str">
        <f>IF(A6="Family medicine physicians","—",IF(A6="Specialists","—",IF(A6="All physicians","—",IF(A6="Occupational therapists","—",IF(A6="Physiotherapists","—",IF(A6="Pharmacists",IFERROR(VLOOKUP(CONCATENATE($D$6,$A$6,$B$6,$C$6),PHProfileData!$A$3:$AO$1868,27,FALSE),"—"),IF(A6="nurse practitioners","—",IF(A6="Registered nurses","—",IF(A6="Registered psychiatric nurses","—",IF(A6="Licensed practical nurses","—"))))))))))</f>
        <v>—</v>
      </c>
      <c r="D32" s="94" t="str">
        <f>IF(A6="Family medicine physicians","—",IF(A6="Specialists","—",IF(A6="All physicians","—",IF(A6="Occupational therapists","—",IF(A6="Physiotherapists","—",IF(A6="Pharmacists",IFERROR(VLOOKUP(CONCATENATE($D$6,$A$6,$B$6,$C$6),PHProfileData!$A$3:$BR$1868,58,FALSE),"—"),IF(A6="nurse practitioners","—",IF(A6="Registered nurses","—",IF(A6="Registered psychiatric nurses","—",IF(A6="Licensed practical nurses","—"))))))))))</f>
        <v>—</v>
      </c>
    </row>
    <row r="33" spans="1:4" s="35" customFormat="1" ht="15" customHeight="1" x14ac:dyDescent="0.25">
      <c r="A33" s="498"/>
      <c r="B33" s="92" t="str">
        <f>IF(OR(A6="Family medicine physicians",A6="Specialists",A6="All physicians"),"—","Not stated")</f>
        <v>Not stated</v>
      </c>
      <c r="C33" s="93">
        <f>IF(A6="Family medicine physicians","—",IF(A6="Specialists","—",IF(A6="All physicians","—",IF(A6="Occupational therapists",IFERROR(VLOOKUP(CONCATENATE($D$6,$A$6,$B$6,$C$6),OTProfileData!$A$2:$AR$1920,26,FALSE),"—"),IF(A6="Physiotherapists",IFERROR(VLOOKUP(CONCATENATE($D$6,$A$6,$B$6,$C$6),PTProfileData!$A$2:$BW$1802,26,FALSE),"—"),IF(A6="Pharmacists",IFERROR(VLOOKUP(CONCATENATE($D$6,$A$6,$B$6,$C$6),PHProfileData!$A$3:$AO$1868,28,FALSE),"—"),IF(A6="nurse practitioners",IFERROR(VLOOKUP(CONCATENATE($D$6,$A$6,$B$6,$C$6),NursProfileData!$A$2:$BZ$2066,27,FALSE),"—"),IF(A6="Registered nurses",IFERROR(VLOOKUP(CONCATENATE($D$6,$A$6,$B$6,$C$6),NursProfileData!$A$2:$BZ$2066,27,FALSE),"—"),IF(A6="Registered psychiatric nurses",IFERROR(VLOOKUP(CONCATENATE($D$6,$A$6,$B$6,$C$6),NursProfileData!$A$2:$BZ$2066,27,FALSE),"—"),IF(A6="Licensed practical nurses",IFERROR(VLOOKUP(CONCATENATE($D$6,$A$6,$B$6,$C$6),NursProfileData!$A$2:$BZ$2066,27,FALSE),"—"),"—"))))))))))</f>
        <v>0</v>
      </c>
      <c r="D33" s="94">
        <f>IF(A6="Family medicine physicians","—",IF(A6="Specialists","—",IF(A6="All physicians","—",IF(A6="Occupational therapists",IFERROR(VLOOKUP(CONCATENATE($D$6,$A$6,$B$6,$C$6),OTProfileData!$A$2:$CB$1920,62,FALSE),"—"),IF(A6="Physiotherapists",IFERROR(VLOOKUP(CONCATENATE($D$6,$A$6,$B$6,$C$6),PTProfileData!$A$2:$BW$1802,59,FALSE),"—"),IF(A6="Pharmacists",IFERROR(VLOOKUP(CONCATENATE($D$6,$A$6,$B$6,$C$6),PHProfileData!$A$3:$BR$1868,59,FALSE),"—"),IF(A6="nurse practitioners",IFERROR(VLOOKUP(CONCATENATE($D$6,$A$6,$B$6,$C$6),NursProfileData!$A$2:$BZ$2066,62,FALSE),"—"),IF(A6="Registered nurses",IFERROR(VLOOKUP(CONCATENATE($D$6,$A$6,$B$6,$C$6),NursProfileData!$A$2:$BZ$2066,62,FALSE),"—"),IF(A6="Registered psychiatric nurses",IFERROR(VLOOKUP(CONCATENATE($D$6,$A$6,$B$6,$C$6),NursProfileData!$A$2:$BZ$2066,62,FALSE),"—"),IF(A6="Licensed practical nurses",IFERROR(VLOOKUP(CONCATENATE($D$6,$A$6,$B$6,$C$6),NursProfileData!$A$2:$BZ$2066,62,FALSE),"—"),"—"))))))))))</f>
        <v>0</v>
      </c>
    </row>
    <row r="34" spans="1:4" s="35" customFormat="1" ht="15" customHeight="1" x14ac:dyDescent="0.25">
      <c r="A34" s="496" t="str">
        <f>IF(OR(A6="Family medicine physicians",A6="Specialists",A6="All physicians",A6="Physiotherapists"),"—","Position")</f>
        <v>Position</v>
      </c>
      <c r="B34" s="92" t="str">
        <f>IF(A6="Family medicine physicians","—",IF(A6="Specialists","—",IF(A6="All physicians","—",IF(A6="Occupational therapists","Direct service provider",IF(A6="Physiotherapists","—",IF(A6="Pharmacists","Pharmacy owner/manager",IF(A6="nurse practitioners","Staff nurse",IF(A6="Registered nurses","Staff nurse",IF(A6="Registered psychiatric nurses","Staff nurse",IF(A6="Licensed practical nurses","Staff nurse","-"))))))))))</f>
        <v>Staff nurse</v>
      </c>
      <c r="C34" s="93">
        <f>IF(A6="Family medicine physicians","—",IF(A6="Specialists","—",IF(A6="All physicians","—",IF(A6="Occupational therapists",IFERROR(VLOOKUP(CONCATENATE($D$6,$A$6,$B$6,$C$6),OTProfileData!$A$2:$AR$1920,30,FALSE),"—"),IF(A6="Physiotherapists","—",IF(A6="Pharmacists",IFERROR(VLOOKUP(CONCATENATE($D$6,$A$6,$B$6,$C$6),PHProfileData!$A$3:$AO$1868,29,FALSE),"—"),IF(A6="nurse practitioners",IFERROR(VLOOKUP(CONCATENATE($D$6,$A$6,$B$6,$C$6),NursProfileData!$A$2:$BZ$2066,29,FALSE),"—"),IF(A6="Registered nurses",IFERROR(VLOOKUP(CONCATENATE($D$6,$A$6,$B$6,$C$6),NursProfileData!$A$2:$BZ$2066,29,FALSE),"—"),IF(A6="Registered psychiatric nurses",IFERROR(VLOOKUP(CONCATENATE($D$6,$A$6,$B$6,$C$6),NursProfileData!$A$2:$BZ$2066,29,FALSE),"—"),IF(A6="Licensed practical nurses",IFERROR(VLOOKUP(CONCATENATE($D$6,$A$6,$B$6,$C$6),NursProfileData!$A$2:$BZ$2066,29,FALSE),"—"),"-"))))))))))</f>
        <v>76674</v>
      </c>
      <c r="D34" s="94">
        <f>IF(A6="Family medicine physicians","—",IF(A6="Specialists","—",IF(A6="All physicians","—",IF(A6="Occupational therapists",IFERROR(VLOOKUP(CONCATENATE($D$6,$A$6,$B$6,$C$6),OTProfileData!$A$2:$CB$1920,66,FALSE),"—"),IF(A6="Physiotherapists","—",IF(A6="Pharmacists",IFERROR(VLOOKUP(CONCATENATE($D$6,$A$6,$B$6,$C$6),PHProfileData!$A$3:$BR$1868,60,FALSE),"—"),IF(A6="nurse practitioners",IFERROR(VLOOKUP(CONCATENATE($D$6,$A$6,$B$6,$C$6),NursProfileData!$A$2:$BZ$2066,66,FALSE),"—"),IF(A6="Registered nurses",IFERROR(VLOOKUP(CONCATENATE($D$6,$A$6,$B$6,$C$6),NursProfileData!$A$2:$BZ$2066,66,FALSE),"—"),IF(A6="Registered psychiatric nurses",IFERROR(VLOOKUP(CONCATENATE($D$6,$A$6,$B$6,$C$6),NursProfileData!$A$2:$BZ$2066,66,FALSE),"—"),IF(A6="Licensed practical nurses",IFERROR(VLOOKUP(CONCATENATE($D$6,$A$6,$B$6,$C$6),NursProfileData!$A$2:$BZ$2066,66,FALSE),"—"),"—"))))))))))</f>
        <v>0.1889290248919773</v>
      </c>
    </row>
    <row r="35" spans="1:4" s="35" customFormat="1" ht="15" customHeight="1" x14ac:dyDescent="0.25">
      <c r="A35" s="497"/>
      <c r="B35" s="92" t="str">
        <f>IF(A6="Family medicine physicians","—",IF(A6="Specialists","—",IF(A6="All physicians","—",IF(A6="Occupational therapists","Manager/leader/coordinator",IF(A6="Physiotherapists","—",IF(A6="Pharmacists","Staff pharmacist",IF(A6="nurse practitioners","Manager",IF(A6="Registered nurses","Manager",IF(A6="Registered psychiatric nurses","Manager",IF(A6="Licensed practical nurses","Manager","-"))))))))))</f>
        <v>Manager</v>
      </c>
      <c r="C35" s="93">
        <f>IF(A6="Family medicine physicians","—",IF(A6="Specialists","—",IF(A6="All physicians","—",IF(A6="Occupational therapists",IFERROR(VLOOKUP(CONCATENATE($D$6,$A$6,$B$6,$C$6),OTProfileData!$A$2:$AR$1920,27,FALSE),"—"),IF(A6="Physiotherapists","—",IF(A6="Pharmacists",IFERROR(VLOOKUP(CONCATENATE($D$6,$A$6,$B$6,$C$6),PHProfileData!$A$3:$AO$1868,32,FALSE),"—"),IF(A6="nurse practitioners",IFERROR(VLOOKUP(CONCATENATE($D$6,$A$6,$B$6,$C$6),NursProfileData!$A$2:$BZ$2066,28,FALSE),"—"),IF(A6="Registered nurses",IFERROR(VLOOKUP(CONCATENATE($D$6,$A$6,$B$6,$C$6),NursProfileData!$A$2:$BZ$2066,28,FALSE),"—"),IF(A6="Registered psychiatric nurses",IFERROR(VLOOKUP(CONCATENATE($D$6,$A$6,$B$6,$C$6),NursProfileData!$A$2:$BZ$2066,28,FALSE),"—"),IF(A6="Licensed practical nurses",IFERROR(VLOOKUP(CONCATENATE($D$6,$A$6,$B$6,$C$6),NursProfileData!$A$2:$BZ$2066,28,FALSE),"—"),"—"))))))))))</f>
        <v>5705</v>
      </c>
      <c r="D35" s="99">
        <f>IF(A6="Family medicine physicians","—",IF(A6="Specialists","—",IF(A6="All physicians","—",IF(A6="Occupational therapists",IFERROR(VLOOKUP(CONCATENATE($D$6,$A$6,$B$6,$C$6),OTProfileData!$A$2:$CB$1920,63,FALSE),"—"),IF(A6="Physiotherapists","—",IF(A6="Pharmacists",IFERROR(VLOOKUP(CONCATENATE($D$6,$A$6,$B$6,$C$6),PHProfileData!$A$3:$BR$1868,63,FALSE),"—"),IF(A6="nurse practitioners",IFERROR(VLOOKUP(CONCATENATE($D$6,$A$6,$B$6,$C$6),NursProfileData!$A$2:$BZ$2066,63,FALSE),"—"),IF(A6="Registered nurses",IFERROR(VLOOKUP(CONCATENATE($D$6,$A$6,$B$6,$C$6),NursProfileData!$A$2:$BZ$2066,63,FALSE),"—"),IF(A6="Registered psychiatric nurses",IFERROR(VLOOKUP(CONCATENATE($D$6,$A$6,$B$6,$C$6),NursProfileData!$A$2:$BZ$2066,63,FALSE),"—"),IF(A6="Licensed practical nurses",IFERROR(VLOOKUP(CONCATENATE($D$6,$A$6,$B$6,$C$6),NursProfileData!$A$2:$BZ$2066,63,FALSE),"—"),"—"))))))))))</f>
        <v>5.6152127481569697E-2</v>
      </c>
    </row>
    <row r="36" spans="1:4" s="35" customFormat="1" ht="15" customHeight="1" x14ac:dyDescent="0.25">
      <c r="A36" s="497"/>
      <c r="B36" s="92" t="str">
        <f>IF(A6="Family medicine physicians","—",IF(A6="Specialists","—",IF(A6="All physicians","—",IF(A6="Occupational therapists","Other",IF(A6="Physiotherapists","—",IF(A6="Pharmacists","Other",IF(A6="nurse practitioners","Other",IF(A6="Registered nurses","Other",IF(A6="Registered psychiatric nurses","Other",IF(A6="Licensed practical nurses","Other","-"))))))))))</f>
        <v>Other</v>
      </c>
      <c r="C36" s="93">
        <f>IF(A6="Family medicine physicians","—",IF(A6="Specialists","—",IF(A6="All physicians","—",IF(A6="Occupational therapists",IFERROR(VLOOKUP(CONCATENATE($D$6,$A$6,$B$6,$C$6),OTProfileData!$A$2:$AR$1920,29,FALSE),"—"),IF(A6="Physiotherapists","—",IF(A6="Pharmacists",IFERROR(VLOOKUP(CONCATENATE($D$6,$A$6,$B$6,$C$6),PHProfileData!$A$3:$AO$1868,31,FALSE),"—"),IF(A6="nurse practitioners",IFERROR(VLOOKUP(CONCATENATE($D$6,$A$6,$B$6,$C$6),NursProfileData!$A$2:$BZ$2066,31,FALSE),"—"),IF(A6="Registered nurses",IFERROR(VLOOKUP(CONCATENATE($D$6,$A$6,$B$6,$C$6),NursProfileData!$A$2:$BZ$2066,31,FALSE),"—"),IF(A6="Registered psychiatric nurses",IFERROR(VLOOKUP(CONCATENATE($D$6,$A$6,$B$6,$C$6),NursProfileData!$A$2:$BZ$2066,31,FALSE),"—"),IF(A6="Licensed practical nurses",IFERROR(VLOOKUP(CONCATENATE($D$6,$A$6,$B$6,$C$6),NursProfileData!$A$2:$BZ$2066,31,FALSE),"—"),"—"))))))))))</f>
        <v>19195</v>
      </c>
      <c r="D36" s="99">
        <f>IF(A6="Family medicine physicians","—",IF(A6="Specialists","—",IF(A6="All physicians","—",IF(A6="Occupational therapists",IFERROR(VLOOKUP(CONCATENATE($D$6,$A$6,$B$6,$C$6),OTProfileData!$A$2:$CB$1920,65,FALSE),"—"),IF(A6="Physiotherapists","—",IF(A6="Pharmacists",IFERROR(VLOOKUP(CONCATENATE($D$6,$A$6,$B$6,$C$6),PHProfileData!$A$3:$BR$1868,62,FALSE),"—"),IF(A6="nurse practitioners",IFERROR(VLOOKUP(CONCATENATE($D$6,$A$6,$B$6,$C$6),NursProfileData!$A$2:$BZ$2066,65,FALSE),"—"),IF(A6="Registered nurses",IFERROR(VLOOKUP(CONCATENATE($D$6,$A$6,$B$6,$C$6),NursProfileData!$A$2:$BZ$2066,65,FALSE),"—"),IF(A6="Registered psychiatric nurses",IFERROR(VLOOKUP(CONCATENATE($D$6,$A$6,$B$6,$C$6),NursProfileData!$A$2:$BZ$2066,65,FALSE),"—"),IF(A6="Licensed practical nurses",IFERROR(VLOOKUP(CONCATENATE($D$6,$A$6,$B$6,$C$6),NursProfileData!$A$2:$BZ$2066,65,FALSE),"—"),"—"))))))))))</f>
        <v>2.460654140296657E-4</v>
      </c>
    </row>
    <row r="37" spans="1:4" s="35" customFormat="1" ht="15" customHeight="1" x14ac:dyDescent="0.25">
      <c r="A37" s="498"/>
      <c r="B37" s="92" t="str">
        <f>IF(A6="Family medicine physicians","—",IF(A6="Specialists","—",IF(A6="All physicians","—",IF(A6="Occupational therapists","Not stated",IF(A6="Physiotherapists","—",IF(A6="Pharmacists","Not stated",IF(A6="nurse practitioners","Not stated",IF(A6="Registered nurses","Not stated",IF(A6="Registered psychiatric nurses","Not stated",IF(A6="Licensed practical nurses","Not stated","-"))))))))))</f>
        <v>Not stated</v>
      </c>
      <c r="C37" s="93">
        <f>IF(A6="Family medicine physicians","—",IF(A6="Specialists","—",IF(A6="All physicians","—",IF(A6="Occupational therapists",IFERROR(VLOOKUP(CONCATENATE($D$6,$A$6,$B$6,$C$6),OTProfileData!$A$2:$AR$1920,28,FALSE),"—"),IF(A6="Physiotherapists","—",IF(A6="Pharmacists",IFERROR(VLOOKUP(CONCATENATE($D$6,$A$6,$B$6,$C$6),PHProfileData!$A$3:$AO$1868,30,FALSE),"—"),IF(A6="nurse practitioners",IFERROR(VLOOKUP(CONCATENATE($D$6,$A$6,$B$6,$C$6),NursProfileData!$A$2:$BZ$2066,30,FALSE),"—"),IF(A6="Registered nurses",IFERROR(VLOOKUP(CONCATENATE($D$6,$A$6,$B$6,$C$6),NursProfileData!$A$2:$BZ$2066,30,FALSE),"—"),IF(A6="Registered psychiatric nurses",IFERROR(VLOOKUP(CONCATENATE($D$6,$A$6,$B$6,$C$6),NursProfileData!$A$2:$BZ$2066,30,FALSE),"—"),IF(A6="Licensed practical nurses",IFERROR(VLOOKUP(CONCATENATE($D$6,$A$6,$B$6,$C$6),NursProfileData!$A$2:$BZ$2066,30,FALSE),"—"),"—"))))))))))</f>
        <v>25</v>
      </c>
      <c r="D37" s="99">
        <f>IF(A6="Family medicine physicians","—",IF(A6="Specialists","—",IF(A6="All physicians","—",IF(A6="Occupational therapists",IFERROR(VLOOKUP(CONCATENATE($D$6,$A$6,$B$6,$C$6),OTProfileData!$A$2:$CB$1920,64,FALSE),"—"),IF(A6="Physiotherapists","—",IF(A6="Pharmacists",IFERROR(VLOOKUP(CONCATENATE($D$6,$A$6,$B$6,$C$6),PHProfileData!$A$3:$BR$1868,61,FALSE),"—"),IF(A6="nurse practitioners",IFERROR(VLOOKUP(CONCATENATE($D$6,$A$6,$B$6,$C$6),NursProfileData!$A$2:$BZ$2066,64,FALSE),"—"),IF(A6="Registered nurses",IFERROR(VLOOKUP(CONCATENATE($D$6,$A$6,$B$6,$C$6),NursProfileData!$A$2:$BZ$2066,64,FALSE),"—"),IF(A6="Registered psychiatric nurses",IFERROR(VLOOKUP(CONCATENATE($D$6,$A$6,$B$6,$C$6),NursProfileData!$A$2:$BZ$2066,64,FALSE),"—"),IF(A6="Licensed practical nurses",IFERROR(VLOOKUP(CONCATENATE($D$6,$A$6,$B$6,$C$6),NursProfileData!$A$2:$BZ$2066,64,FALSE),"—"),"—"))))))))))</f>
        <v>0.7546727822124234</v>
      </c>
    </row>
    <row r="38" spans="1:4" s="35" customFormat="1" ht="15" customHeight="1" x14ac:dyDescent="0.25">
      <c r="A38" s="496" t="str">
        <f>IF(OR(A6="Family medicine physicians",A6="Specialists",A6="All physicians",A6="Pharmacists"),"—","Area of Responsibility")</f>
        <v>Area of Responsibility</v>
      </c>
      <c r="B38" s="92" t="str">
        <f>IF(A6="Family medicine physicians","—",IF(A6="Specialists","—",IF(A6="All physicians","—",IF(A6="Occupational therapists","Direct service",IF(A6="Physiotherapists","Direct service",IF(A6="Pharmacists","—",IF(A6="nurse practitioners","Direct care",IF(A6="Registered nurses","Direct care",IF(A6="Registered psychiatric nurses","Direct care",IF(A6="Licensed practical nurses","Direct care","—"))))))))))</f>
        <v>Direct care</v>
      </c>
      <c r="C38" s="93">
        <f>IF(A6="Family medicine physicians","—",IF(A6="Specialists","—",IF(A6="All physicians","—",IF(A6="Occupational therapists",IFERROR(VLOOKUP(CONCATENATE($D$6,$A$6,$B$6,$C$6),OTProfileData!$A$2:$AR$1920,32,FALSE),"—"),IF(A6="Physiotherapists",IFERROR(VLOOKUP(CONCATENATE($D$6,$A$6,$B$6,$C$6),PTProfileData!$A$3:$BV$1803,31,FALSE),"—"),IF(A6="Pharmacists","—",IF(A6="nurse practitioners",IFERROR(VLOOKUP(CONCATENATE($D$6,$A$6,$B$6,$C$6),NursProfileData!$A$2:$BZ$2066,33,FALSE),"—"),IF(A6="Registered nurses",IFERROR(VLOOKUP(CONCATENATE($D$6,$A$6,$B$6,$C$6),NursProfileData!$A$2:$BZ$2066,33,FALSE),"—"),IF(A6="Registered psychiatric nurses",IFERROR(VLOOKUP(CONCATENATE($D$6,$A$6,$B$6,$C$6),NursProfileData!$A$2:$BZ$2066,33,FALSE),"—"),IF(A6="Licensed practical nurses",IFERROR(VLOOKUP(CONCATENATE($D$6,$A$6,$B$6,$C$6),NursProfileData!$A$2:$BZ$2066,33,FALSE),"—"),"-"))))))))))</f>
        <v>92238</v>
      </c>
      <c r="D38" s="99">
        <f>IF(A6="Family medicine physicians","—",IF(A6="Specialists","—",IF(A6="All physicians","—",IF(A6="Occupational therapists",IFERROR(VLOOKUP(CONCATENATE($D$6,$A$6,$B$6,$C$6),OTProfileData!$A$2:$CB$1920,68,FALSE),"—"),IF(A6="Physiotherapists",IFERROR(VLOOKUP(CONCATENATE($D$6,$A$6,$B$6,$C$6),PTProfileData!$A$2:$BW$1802,64,FALSE),"—"),IF(A6="Pharmacists","—",IF(A6="nurse practitioners",IFERROR(VLOOKUP(CONCATENATE($D$6,$A$6,$B$6,$C$6),NursProfileData!$A$2:$BZ$2066,68,FALSE),"—"),IF(A6="Registered nurses",IFERROR(VLOOKUP(CONCATENATE($D$6,$A$6,$B$6,$C$6),NursProfileData!$A$2:$BZ$2066,68,FALSE),"—"),IF(A6="Registered psychiatric nurses",IFERROR(VLOOKUP(CONCATENATE($D$6,$A$6,$B$6,$C$6),NursProfileData!$A$2:$BZ$2066,68,FALSE),"—"),IF(A6="Licensed practical nurses",IFERROR(VLOOKUP(CONCATENATE($D$6,$A$6,$B$6,$C$6),NursProfileData!$A$2:$BZ$2066,68,FALSE),"—"),"-"))))))))))</f>
        <v>0.907863266370732</v>
      </c>
    </row>
    <row r="39" spans="1:4" s="35" customFormat="1" ht="15" customHeight="1" x14ac:dyDescent="0.25">
      <c r="A39" s="497"/>
      <c r="B39" s="92" t="str">
        <f>IF(A6="Family medicine physicians","—",IF(A6="Specialists","—",IF(A6="All physicians","—",IF(A6="Occupational therapists","Client management",IF(A6="Physiotherapists","Client management",IF(A6="Pharmacists","—",IF(A6="nurse practitioners","Administration",IF(A6="Registered nurses","Administration",IF(A6="Registered psychiatric nurses","Administration",IF(A6="Licensed practical nurses","Administration","—"))))))))))</f>
        <v>Administration</v>
      </c>
      <c r="C39" s="93">
        <f>IF(A6="Family medicine physicians","—",IF(A6="Specialists","—",IF(A6="All physicians","—",IF(A6="Occupational therapists",IFERROR(VLOOKUP(CONCATENATE($D$6,$A$6,$B$6,$C$6),OTProfileData!$A$2:$AR$1920,33,FALSE),"—"),IF(A6="Physiotherapists",IFERROR(VLOOKUP(CONCATENATE($D$6,$A$6,$B$6,$C$6),PTProfileData!$A$2:$AR$1802,29,FALSE),"—"),IF(A6="Pharmacists","—",IF(A6="nurse practitioners",IFERROR(VLOOKUP(CONCATENATE($D$6,$A$6,$B$6,$C$6),NursProfileData!$A$2:$BZ$2066,32,FALSE),"—"),IF(A6="Registered nurses",IFERROR(VLOOKUP(CONCATENATE($D$6,$A$6,$B$6,$C$6),NursProfileData!$A$2:$BZ$2066,32,FALSE),"—"),IF(A6="Registered psychiatric nurses",IFERROR(VLOOKUP(CONCATENATE($D$6,$A$6,$B$6,$C$6),NursProfileData!$A$2:$BZ$2066,32,FALSE),"—"),IF(A6="Licensed practical nurses",IFERROR(VLOOKUP(CONCATENATE($D$6,$A$6,$B$6,$C$6),NursProfileData!$A$2:$BZ$2066,32,FALSE),"—"),"—"))))))))))</f>
        <v>6942</v>
      </c>
      <c r="D39" s="99">
        <f>IF(A6="Family medicine physicians","—",IF(A6="Specialists","—",IF(A6="All physicians","—",IF(A6="Occupational therapists",IFERROR(VLOOKUP(CONCATENATE($D$6,$A$6,$B$6,$C$6),OTProfileData!$A$2:$CB$1920,69,FALSE),"—"),IF(A6="Physiotherapists",IFERROR(VLOOKUP(CONCATENATE($D$6,$A$6,$B$6,$C$6),PTProfileData!$A$2:$BW$1802,62,FALSE),"—"),IF(A6="Pharmacists","—",IF(A6="nurse practitioners",IFERROR(VLOOKUP(CONCATENATE($D$6,$A$6,$B$6,$C$6),NursProfileData!$A$2:$BZ$2066,67,FALSE),"—"),IF(A6="Registered nurses",IFERROR(VLOOKUP(CONCATENATE($D$6,$A$6,$B$6,$C$6),NursProfileData!$A$2:$BZ$2066,67,FALSE),"—"),IF(A6="Registered psychiatric nurses",IFERROR(VLOOKUP(CONCATENATE($D$6,$A$6,$B$6,$C$6),NursProfileData!$A$2:$BZ$2066,67,FALSE),"—"),IF(A6="Licensed practical nurses",IFERROR(VLOOKUP(CONCATENATE($D$6,$A$6,$B$6,$C$6),NursProfileData!$A$2:$BZ$2066,67,FALSE),"—"),"—"))))))))))</f>
        <v>6.8327444167757559E-2</v>
      </c>
    </row>
    <row r="40" spans="1:4" s="35" customFormat="1" ht="15" customHeight="1" x14ac:dyDescent="0.25">
      <c r="A40" s="497"/>
      <c r="B40" s="92" t="str">
        <f>IF(A6="Family medicine physicians","—",IF(A6="Specialists","—",IF(A6="All physicians","—",IF(A6="Occupational therapists","Administration",IF(A6="Physiotherapists","Administration",IF(A6="Pharmacists","—",IF(A6="nurse practitioners","Education",IF(A6="Registered nurses","Education",IF(A6="Registered psychiatric nurses","Education",IF(A6="Licensed practical nurses","Education","-"))))))))))</f>
        <v>Education</v>
      </c>
      <c r="C40" s="93">
        <f>IF(A6="Family medicine physicians","—",IF(A6="Specialists","—",IF(A6="All physicians","—",IF(A6="Occupational therapists",IFERROR(VLOOKUP(CONCATENATE($D$6,$A$6,$B$6,$C$6),OTProfileData!$A$2:$AR$1920,31,FALSE),"—"),IF(A6="Physiotherapists",IFERROR(VLOOKUP(CONCATENATE($D$6,$A$6,$B$6,$C$6),PTProfileData!$A$2:$AR$1802,30,FALSE),"—"),IF(A6="Pharmacists","—",IF(A6="nurse practitioners",IFERROR(VLOOKUP(CONCATENATE($D$6,$A$6,$B$6,$C$6),NursProfileData!$A$2:$BZ$2066,34,FALSE),"—"),IF(A6="Registered nurses",IFERROR(VLOOKUP(CONCATENATE($D$6,$A$6,$B$6,$C$6),NursProfileData!$A$2:$BZ$2066,34,FALSE),"—"),IF(A6="Registered psychiatric nurses",IFERROR(VLOOKUP(CONCATENATE($D$6,$A$6,$B$6,$C$6),NursProfileData!$A$2:$BZ$2066,34,FALSE),"—"),IF(A6="Licensed practical nurses",IFERROR(VLOOKUP(CONCATENATE($D$6,$A$6,$B$6,$C$6),NursProfileData!$A$2:$BZ$2066,34,FALSE),"—"),"-"))))))))))</f>
        <v>2329</v>
      </c>
      <c r="D40" s="99">
        <f>IF(A6="Family medicine physicians","—",IF(A6="Specialists","—",IF(A6="All physicians","—",IF(A6="Occupational therapists",IFERROR(VLOOKUP(CONCATENATE($D$6,$A$6,$B$6,$C$6),OTProfileData!$A$2:$CB$1920,67,FALSE),"—"),IF(A6="Physiotherapists",IFERROR(VLOOKUP(CONCATENATE($D$6,$A$6,$B$6,$C$6),PTProfileData!$A$2:$BW$1802,63,FALSE),"—"),IF(A6="Pharmacists","—",IF(A6="nurse practitioners",IFERROR(VLOOKUP(CONCATENATE($D$6,$A$6,$B$6,$C$6),NursProfileData!$A$2:$BZ$2066,69,FALSE),"—"),IF(A6="Registered nurses",IFERROR(VLOOKUP(CONCATENATE($D$6,$A$6,$B$6,$C$6),NursProfileData!$A$2:$BZ$2066,69,FALSE),"—"),IF(A6="Registered psychiatric nurses",IFERROR(VLOOKUP(CONCATENATE($D$6,$A$6,$B$6,$C$6),NursProfileData!$A$2:$BZ$2066,69,FALSE),"—"),IF(A6="Licensed practical nurses",IFERROR(VLOOKUP(CONCATENATE($D$6,$A$6,$B$6,$C$6),NursProfileData!$A$2:$BZ$2066,69,FALSE),"—"),"—"))))))))))</f>
        <v>2.2923453971003649E-2</v>
      </c>
    </row>
    <row r="41" spans="1:4" s="35" customFormat="1" ht="15" customHeight="1" x14ac:dyDescent="0.25">
      <c r="A41" s="497"/>
      <c r="B41" s="92" t="str">
        <f>IF(A6="Family medicine physicians","—",IF(A6="Specialists","—",IF(A6="All physicians","—",IF(A6="Occupational therapists","Education",IF(A6="Physiotherapists","Education",IF(A6="Pharmacists","—",IF(A6="nurse practitioners","Research",IF(A6="Registered nurses","Research",IF(A6="Registered psychiatric nurses","Research",IF(A6="Licensed practical nurses","Research","-"))))))))))</f>
        <v>Research</v>
      </c>
      <c r="C41" s="93" t="str">
        <f>IF(A6="Family medicine physicians","—",IF(A6="Specialists","—",IF(A6="All physicians","—",IF(A6="Occupational therapists",IFERROR(VLOOKUP(CONCATENATE($D$6,$A$6,$B$6,$C$6),OTProfileData!$A$2:$AR$1920,34,FALSE),"—"),IF(A6="Physiotherapists",IFERROR(VLOOKUP(CONCATENATE($D$6,$A$6,$B$6,$C$6),PTProfileData!$A$2:$AR$1802,32,FALSE),"—"),IF(A6="Pharmacists","—",IF(A6="nurse practitioners",IFERROR(VLOOKUP(CONCATENATE($D$6,$A$6,$B$6,$C$6),NursProfileData!$A$2:$BZ$2066,35,FALSE),"—"),IF(A6="Registered nurses",IFERROR(VLOOKUP(CONCATENATE($D$6,$A$6,$B$6,$C$6),NursProfileData!$A$2:$BZ$2066,35,FALSE),"—"),IF(A6="Registered psychiatric nurses",IFERROR(VLOOKUP(CONCATENATE($D$6,$A$6,$B$6,$C$6),NursProfileData!$A$2:$BZ$2066,35,FALSE),"—"),IF(A6="Licensed practical nurses",IFERROR(VLOOKUP(CONCATENATE($D$6,$A$6,$B$6,$C$6),NursProfileData!$A$2:$BZ$2066,35,FALSE),"—"),"-"))))))))))</f>
        <v>—</v>
      </c>
      <c r="D41" s="99">
        <f>IF(A6="Family medicine physicians","—",IF(A6="Specialists","—",IF(A6="All physicians","—",IF(A6="Occupational therapists",IFERROR(VLOOKUP(CONCATENATE($D$6,$A$6,$B$6,$C$6),OTProfileData!$A$2:$CB$1920,70,FALSE),"—"),IF(A6="Physiotherapists",IFERROR(VLOOKUP(CONCATENATE($D$6,$A$6,$B$6,$C$6),PTProfileData!$A$2:$BW$1802,65,FALSE),"—"),IF(A6="Pharmacists","—",IF(A6="nurse practitioners",IFERROR(VLOOKUP(CONCATENATE($D$6,$A$6,$B$6,$C$6),NursProfileData!$A$2:$BZ$2066,70,FALSE),"—"),IF(A6="Registered nurses",IFERROR(VLOOKUP(CONCATENATE($D$6,$A$6,$B$6,$C$6),NursProfileData!$A$2:$BZ$2066,70,FALSE),"—"),IF(A6="Registered psychiatric nurses",IFERROR(VLOOKUP(CONCATENATE($D$6,$A$6,$B$6,$C$6),NursProfileData!$A$2:$BZ$2066,70,FALSE),"—"),IF(A6="Licensed practical nurses",IFERROR(VLOOKUP(CONCATENATE($D$6,$A$6,$B$6,$C$6),NursProfileData!$A$2:$BZ$2066,70,FALSE),"—"),"-"))))))))))</f>
        <v>0</v>
      </c>
    </row>
    <row r="42" spans="1:4" s="35" customFormat="1" ht="15" customHeight="1" x14ac:dyDescent="0.25">
      <c r="A42" s="497"/>
      <c r="B42" s="92" t="str">
        <f>IF(A6="Family medicine physicians","—",IF(A6="Specialists","—",IF(A6="All physicians","—",IF(A6="Occupational therapists","Research",IF(A6="Physiotherapists","Research",IF(A6="Pharmacists","—",IF(A6="nurse practitioners","Not stated",IF(A6="Registered nurses","Not stated",IF(A6="Registered psychiatric nurses","Not stated",IF(A6="Licensed practical nurses","Not stated","-"))))))))))</f>
        <v>Not stated</v>
      </c>
      <c r="C42" s="93">
        <f>IF(A6="Family medicine physicians","—",IF(A6="Specialists","—",IF(A6="All physicians","—",IF(A6="Occupational therapists",IFERROR(VLOOKUP(CONCATENATE($D$6,$A$6,$B$6,$C$6),OTProfileData!$A$2:$AR$1920,35,FALSE),"—"),IF(A6="Physiotherapists",IFERROR(VLOOKUP(CONCATENATE($D$6,$A$6,$B$6,$C$6),PTProfileData!$A$2:$AR$1802,33,FALSE),"—"),IF(A6="Pharmacists","—",IF(A6="nurse practitioners",IFERROR(VLOOKUP(CONCATENATE($D$6,$A$6,$B$6,$C$6),NursProfileData!$A$2:$BZ$2066,36,FALSE),"—"),IF(A6="Registered nurses",IFERROR(VLOOKUP(CONCATENATE($D$6,$A$6,$B$6,$C$6),NursProfileData!$A$2:$BZ$2066,36,FALSE),"—"),IF(A6="Registered psychiatric nurses",IFERROR(VLOOKUP(CONCATENATE($D$6,$A$6,$B$6,$C$6),NursProfileData!$A$2:$BZ$2066,36,FALSE),"—"),IF(A6="Licensed practical nurses",IFERROR(VLOOKUP(CONCATENATE($D$6,$A$6,$B$6,$C$6),NursProfileData!$A$2:$BZ$2066,36,FALSE),"—"),"-"))))))))))</f>
        <v>90</v>
      </c>
      <c r="D42" s="99">
        <f>IF(A6="Family medicine physicians","—",IF(A6="Specialists","—",IF(A6="All physicians","—",IF(A6="Occupational therapists",IFERROR(VLOOKUP(CONCATENATE($D$6,$A$6,$B$6,$C$6),OTProfileData!$A$2:$CB$1920,71,FALSE),"—"),IF(A6="Physiotherapists",IFERROR(VLOOKUP(CONCATENATE($D$6,$A$6,$B$6,$C$6),PTProfileData!$A$2:$BW$1802,66,FALSE),"—"),IF(A6="Pharmacists","—",IF(A6="nurse practitioners",IFERROR(VLOOKUP(CONCATENATE($D$6,$A$6,$B$6,$C$6),NursProfileData!$A$2:$BZ$2066,71,FALSE),"—"),IF(A6="Registered nurses",IFERROR(VLOOKUP(CONCATENATE($D$6,$A$6,$B$6,$C$6),NursProfileData!$A$2:$BZ$2066,71,FALSE),"—"),IF(A6="Registered psychiatric nurses",IFERROR(VLOOKUP(CONCATENATE($D$6,$A$6,$B$6,$C$6),NursProfileData!$A$2:$BZ$2066,71,FALSE),"—"),IF(A6="Licensed practical nurses",IFERROR(VLOOKUP(CONCATENATE($D$6,$A$6,$B$6,$C$6),NursProfileData!$A$2:$BZ$2066,71,FALSE),"—"),"-"))))))))))</f>
        <v>8.8583549050679628E-4</v>
      </c>
    </row>
    <row r="43" spans="1:4" s="35" customFormat="1" ht="15" customHeight="1" x14ac:dyDescent="0.25">
      <c r="A43" s="497"/>
      <c r="B43" s="92" t="str">
        <f>IF(A6="Family medicine physicians","—",IF(A6="Specialists","—",IF(A6="All physicians","—",IF(A6="Occupational therapists","Other",IF(A6="Physiotherapists","Sales",IF(A6="Pharmacists","—",IF(A6="nurse practitioners","—",IF(A6="Registered nurses","—",IF(A6="Registered psychiatric nurses","—",IF(A6="Licensed practical nurses","—","-"))))))))))</f>
        <v>—</v>
      </c>
      <c r="C43" s="93" t="str">
        <f>IF(A6="Family medicine physicians","—",IF(A6="Specialists","—",IF(A6="All physicians","—",IF(A6="Occupational therapists",IFERROR(VLOOKUP(CONCATENATE($D$6,$A$6,$B$6,$C$6),OTProfileData!$A$2:$AR$1920,36,FALSE),"—"),IF(A6="Physiotherapists",IFERROR(VLOOKUP(CONCATENATE($D$6,$A$6,$B$6,$C$6),PTProfileData!$A$2:$AR$1802,28,FALSE),"—"),IF(A6="Pharmacists","—",IF(A6="nurse practitioners","—",IF(A6="Registered nurses","—",IF(A6="Registered psychiatric nurses","—",IF(A6="Licensed practical nurses","—","-"))))))))))</f>
        <v>—</v>
      </c>
      <c r="D43" s="99" t="str">
        <f>IF(A6="Family medicine physicians","—",IF(A6="Specialists","—",IF(A6="All physicians","—",IF(A6="Occupational therapists",IFERROR(VLOOKUP(CONCATENATE($D$6,$A$6,$B$6,$C$6),OTProfileData!$A$2:$CB$1920,72,FALSE),"—"),IF(A6="Physiotherapists",IFERROR(VLOOKUP(CONCATENATE($D$6,$A$6,$B$6,$C$6),PTProfileData!$A$2:$BW$1802,61,FALSE),"—"),IF(A6="Pharmacists","—",IF(A6="nurse practitioners","—",IF(A6="Registered nurses","—",IF(A6="Registered psychiatric nurses","—",IF(A6="Licensed practical nurses","—","-"))))))))))</f>
        <v>—</v>
      </c>
    </row>
    <row r="44" spans="1:4" s="35" customFormat="1" ht="15" customHeight="1" x14ac:dyDescent="0.25">
      <c r="A44" s="497"/>
      <c r="B44" s="92" t="str">
        <f>IF(A6="Family medicine physicians","—",IF(A6="Specialists","—",IF(A6="All physicians","—",IF(A6="Occupational therapists","Not stated",IF(A6="Physiotherapists","Other",IF(A6="Pharmacists","—",IF(A6="nurse practitioners","—",IF(A6="Registered nurses","—",IF(A6="Registered psychiatric nurses","—",IF(A6="Licensed practical nurses","—","-"))))))))))</f>
        <v>—</v>
      </c>
      <c r="C44" s="93" t="str">
        <f>IF(A6="Family medicine physicians","—",IF(A6="Specialists","—",IF(A6="All physicians","—",IF(A6="Occupational therapists",IFERROR(VLOOKUP(CONCATENATE($D$6,$A$6,$B$6,$C$6),OTProfileData!$A$2:$AR$1920,37,FALSE),"—"),IF(A6="Physiotherapists",IFERROR(VLOOKUP(CONCATENATE($D$6,$A$6,$B$6,$C$6),PTProfileData!$A$2:$AR$1802,27,FALSE),"—"),IF(A6="Pharmacists","—",IF(A6="nurse practitioners","—",IF(A6="Registered nurses","—",IF(A6="Registered psychiatric nurses","—",IF(A6="Licensed practical nurses","—","-"))))))))))</f>
        <v>—</v>
      </c>
      <c r="D44" s="99" t="str">
        <f>IF(A6="Family medicine physicians","—",IF(A6="Specialists","—",IF(A6="All physicians","—",IF(A6="Occupational therapists",IFERROR(VLOOKUP(CONCATENATE($D$6,$A$6,$B$6,$C$6),OTProfileData!$A$2:$CB$1920,73,FALSE),"—"),IF(A6="Physiotherapists",IFERROR(VLOOKUP(CONCATENATE($D$6,$A$6,$B$6,$C$6),PTProfileData!$A$2:$BW$1802,60,FALSE),"—"),IF(A6="Pharmacists","—",IF(A6="nurse practitioners","—",IF(A6="Registered nurses","—",IF(A6="Registered psychiatric nurses","—",IF(A6="Licensed practical nurses","—","-"))))))))))</f>
        <v>—</v>
      </c>
    </row>
    <row r="45" spans="1:4" s="35" customFormat="1" ht="15" customHeight="1" x14ac:dyDescent="0.25">
      <c r="A45" s="498"/>
      <c r="B45" s="92" t="str">
        <f>IF(A6="Family medicine physicians","—",IF(A6="Specialists","—",IF(A6="All physicians","—",IF(A6="Occupational therapists","—",IF(A6="Physiotherapists","Not stated",IF(A6="Pharmacists","—",IF(A6="nurse practitioners","—",IF(A6="Registered nurses","—",IF(A6="Registered psychiatric nurses","—",IF(A6="Licensed practical nurses","—","-"))))))))))</f>
        <v>—</v>
      </c>
      <c r="C45" s="93" t="str">
        <f>IF(A6="Family medicine physicians","—",IF(A6="Specialists","—",IF(A6="All physicians","—",IF(A6="Occupational therapists","—",IF(A6="Physiotherapists",IFERROR(VLOOKUP(CONCATENATE($D$6,$A$6,$B$6,$C$6),PTProfileData!$A$2:$AR$1802,34,FALSE),"—"),IF(A6="Pharmacists","—",IF(A6="nurse practitioners","—",IF(A6="Registered nurses","—",IF(A6="Registered psychiatric nurses","—",IF(A6="Licensed practical nurses","—","-"))))))))))</f>
        <v>—</v>
      </c>
      <c r="D45" s="99" t="str">
        <f>IF(A6="Family medicine physicians","—",IF(A6="Specialists","—",IF(A6="All physicians","—",IF(A6="Occupational therapists","—",IF(A6="Physiotherapists",IFERROR(VLOOKUP(CONCATENATE($D$6,$A$6,$B$6,$C$6),PTProfileData!$A$2:$BW$1802,67,FALSE),"—"),IF(A6="Pharmacists","—",IF(A6="nurse practitioners","—",IF(A6="Registered nurses","—",IF(A6="Registered psychiatric nurses","—",IF(A6="Licensed practical nurses","—","-"))))))))))</f>
        <v>—</v>
      </c>
    </row>
    <row r="46" spans="1:4" s="35" customFormat="1" ht="15" customHeight="1" x14ac:dyDescent="0.25">
      <c r="A46" s="496" t="s">
        <v>70</v>
      </c>
      <c r="B46" s="92" t="s">
        <v>71</v>
      </c>
      <c r="C46" s="93">
        <f>IF(A6="Family medicine physicians",IFERROR(VLOOKUP(CONCATENATE($D$6,$A$6,$B$6),Phyprofile!A3:AU464,25,FALSE),"—"),IF(A6="Specialists",IFERROR(VLOOKUP(CONCATENATE($D$6,$A$6,$B$6),Phyprofile!A3:AU464,25,FALSE),"—"),IF(A6="All physicians",IFERROR(VLOOKUP(CONCATENATE($D$6,$A$6,$B$6),Phyprofile!A3:AU464,25,FALSE),"—"),IF(A6="Occupational therapists",IFERROR(VLOOKUP(CONCATENATE($D$6,$A$6,$B$6,$C$6),OTProfileData!$A$2:$AR$1920,39,FALSE),"—"),IF(A6="Physiotherapists",IFERROR(VLOOKUP(CONCATENATE($D$6,$A$6,$B$6,$C$6),PTProfileData!$A$2:$BW$1802,35,FALSE),"—"),IF(A6="Pharmacists",IFERROR(VLOOKUP(CONCATENATE($D$6,$A$6,$B$6,$C$6),PHProfileData!$A$3:$AO$1868,33,FALSE),"—"),IF(A6="nurse practitioners",IFERROR(VLOOKUP(CONCATENATE($D$6,$A$6,$B$6,$C$6),NursProfileData!$A$2:$BZ$2066,38,FALSE),"—"),IF(A6="Registered nurses",IFERROR(VLOOKUP(CONCATENATE($D$6,$A$6,$B$6,$C$6),NursProfileData!$A$2:$BZ$2066,38,FALSE),"—"),IF(A6="Registered psychiatric nurses",IFERROR(VLOOKUP(CONCATENATE($D$6,$A$6,$B$6,$C$6),NursProfileData!$A$2:$BZ$2066,38,FALSE),"—"),IF(A6="Licensed practical nurses",IFERROR(VLOOKUP(CONCATENATE($D$6,$A$6,$B$6,$C$6),NursProfileData!$A$2:$BZ$2066,38,FALSE),"—"),"-"))))))))))</f>
        <v>96654</v>
      </c>
      <c r="D46" s="94">
        <f>IF(A6="Family medicine physicians",IFERROR(VLOOKUP(CONCATENATE($D$6,$A$6,$B$6),Phyprofile!A3:AU464,46,FALSE),"—"),IF(A6="Specialists",IFERROR(VLOOKUP(CONCATENATE($D$6,$A$6,$B$6),Phyprofile!A3:AU464,46,FALSE),"—"),IF(A6="All physicians",IFERROR(VLOOKUP(CONCATENATE($D$6,$A$6,$B$6),Phyprofile!A3:AU464,46,FALSE),"—"),IF(A6="Occupational therapists",IFERROR(VLOOKUP(CONCATENATE($D$6,$A$6,$B$6,$C$6),OTProfileData!$A$2:$CB$1920,75,FALSE),"—"),IF(A6="Physiotherapists",IFERROR(VLOOKUP(CONCATENATE($D$6,$A$6,$B$6,$C$6),PTProfileData!$A$2:$BW$1802,68,FALSE),"—"),IF(A6="Pharmacists",IFERROR(VLOOKUP(CONCATENATE($D$6,$A$6,$B$6,$C$6),PHProfileData!$A$3:$BR$1868,64,FALSE),"—"),IF(A6="nurse practitioners",IFERROR(VLOOKUP(CONCATENATE($D$6,$A$6,$B$6,$C$6),NursProfileData!$A$2:$BZ$2066,73,FALSE),"—"),IF(A6="Registered nurses",IFERROR(VLOOKUP(CONCATENATE($D$6,$A$6,$B$6,$C$6),NursProfileData!$A$2:$BZ$2066,73,FALSE),"—"),IF(A6="Registered psychiatric nurses",IFERROR(VLOOKUP(CONCATENATE($D$6,$A$6,$B$6,$C$6),NursProfileData!$A$2:$BZ$2066,73,FALSE),"—"),IF(A6="Licensed practical nurses",IFERROR(VLOOKUP(CONCATENATE($D$6,$A$6,$B$6,$C$6),NursProfileData!$A$2:$BZ$2066,73,FALSE),"—"),"—"))))))))))</f>
        <v>0.95132826110493218</v>
      </c>
    </row>
    <row r="47" spans="1:4" s="35" customFormat="1" ht="15" customHeight="1" x14ac:dyDescent="0.25">
      <c r="A47" s="497"/>
      <c r="B47" s="92" t="s">
        <v>72</v>
      </c>
      <c r="C47" s="93">
        <f>IF(A6="Family medicine physicians",IFERROR(VLOOKUP(CONCATENATE($D$6,$A$6,$B$6),Phyprofile!A3:AU464,24,FALSE),"—"),IF(A6="Specialists",IFERROR(VLOOKUP(CONCATENATE($D$6,$A$6,$B$6),Phyprofile!A3:AU464,24,FALSE),"—"),IF(A6="All physicians",IFERROR(VLOOKUP(CONCATENATE($D$6,$A$6,$B$6),Phyprofile!A3:AU464,24,FALSE),"—"),IF(A6="Occupational therapists",IFERROR(VLOOKUP(CONCATENATE($D$6,$A$6,$B$6,$C$6),OTProfileData!$A$2:$AR$1920,38,FALSE),"—"),IF(A6="Physiotherapists",IFERROR(VLOOKUP(CONCATENATE($D$6,$A$6,$B$6,$C$6),PTProfileData!$A$2:$BW$1802,36,FALSE),"—"),IF(A6="Pharmacists",IFERROR(VLOOKUP(CONCATENATE($D$6,$A$6,$B$6,$C$6),PHProfileData!$A$3:$AO$1868,34,FALSE),"—"),IF(A6="nurse practitioners",IFERROR(VLOOKUP(CONCATENATE($D$6,$A$6,$B$6,$C$6),NursProfileData!$A$2:$BZ$2066,37,FALSE),"—"),IF(A6="Registered nurses",IFERROR(VLOOKUP(CONCATENATE($D$6,$A$6,$B$6,$C$6),NursProfileData!$A$2:$BZ$2066,37,FALSE),"—"),IF(A6="Registered psychiatric nurses",IFERROR(VLOOKUP(CONCATENATE($D$6,$A$6,$B$6,$C$6),NursProfileData!$A$2:$BZ$2066,37,FALSE),"—"),IF(A6="Licensed practical nurses",IFERROR(VLOOKUP(CONCATENATE($D$6,$A$6,$B$6,$C$6),NursProfileData!$A$2:$BZ$2066,37,FALSE),"—"),"-"))))))))))</f>
        <v>4922</v>
      </c>
      <c r="D47" s="94">
        <f>IF(A6="Family medicine physicians",IFERROR(VLOOKUP(CONCATENATE($D$6,$A$6,$B$6),Phyprofile!A3:AU464,45,FALSE),"—"),IF(A6="Specialists",IFERROR(VLOOKUP(CONCATENATE($D$6,$A$6,$B$6),Phyprofile!A3:AU464,45,FALSE),"—"),IF(A6="All physicians",IFERROR(VLOOKUP(CONCATENATE($D$6,$A$6,$B$6),Phyprofile!A3:AU464,45,FALSE),"—"),IF(A6="Occupational therapists",IFERROR(VLOOKUP(CONCATENATE($D$6,$A$6,$B$6,$C$6),OTProfileData!$A$2:$CB$1920,74,FALSE),"—"),IF(A6="Physiotherapists",IFERROR(VLOOKUP(CONCATENATE($D$6,$A$6,$B$6,$C$6),PTProfileData!$A$2:$BW$1802,69,FALSE),"—"),IF(A6="Pharmacists",IFERROR(VLOOKUP(CONCATENATE($D$6,$A$6,$B$6,$C$6),PHProfileData!$A$3:$BR$1868,65,FALSE),"—"),IF(A6="nurse practitioners",IFERROR(VLOOKUP(CONCATENATE($D$6,$A$6,$B$6,$C$6),NursProfileData!$A$2:$BZ$2066,72,FALSE),"—"),IF(A6="Registered nurses",IFERROR(VLOOKUP(CONCATENATE($D$6,$A$6,$B$6,$C$6),NursProfileData!$A$2:$BZ$2066,72,FALSE),"—"),IF(A6="Registered psychiatric nurses",IFERROR(VLOOKUP(CONCATENATE($D$6,$A$6,$B$6,$C$6),NursProfileData!$A$2:$BZ$2066,72,FALSE),"—"),IF(A6="Licensed practical nurses",IFERROR(VLOOKUP(CONCATENATE($D$6,$A$6,$B$6,$C$6),NursProfileData!$A$2:$BZ$2066,72,FALSE),"—"),"—"))))))))))</f>
        <v>4.8445358714160572E-2</v>
      </c>
    </row>
    <row r="48" spans="1:4" s="35" customFormat="1" ht="15" customHeight="1" x14ac:dyDescent="0.25">
      <c r="A48" s="498"/>
      <c r="B48" s="92" t="s">
        <v>54</v>
      </c>
      <c r="C48" s="93">
        <f>IF(A6="Family medicine physicians",IFERROR(VLOOKUP(CONCATENATE($D$6,$A$6,$B$6),Phyprofile!A3:AU464,26,FALSE),"—"),IF(A6="Specialists",IFERROR(VLOOKUP(CONCATENATE($D$6,$A$6,$B$6),Phyprofile!A3:AU464,26,FALSE),"—"),IF(A6="All physicians",IFERROR(VLOOKUP(CONCATENATE($D$6,$A$6,$B$6),Phyprofile!A3:AU464,26,FALSE),"—"),IF(A6="Occupational therapists",IFERROR(VLOOKUP(CONCATENATE($D$6,$A$6,$B$6,$C$6),OTProfileData!$A$2:$AR$1920,40,FALSE),"—"),IF(A6="Physiotherapists",IFERROR(VLOOKUP(CONCATENATE($D$6,$A$6,$B$6,$C$6),PTProfileData!$A$2:$BW$1802,37,FALSE),"—"),IF(A6="Pharmacists",IFERROR(VLOOKUP(CONCATENATE($D$6,$A$6,$B$6,$C$6),PHProfileData!$A$3:$AO$1868,35,FALSE),"—"),IF(A6="nurse practitioners",IFERROR(VLOOKUP(CONCATENATE($D$6,$A$6,$B$6,$C$6),NursProfileData!$A$2:$BZ$2066,39,FALSE),"—"),IF(A6="Registered nurses",IFERROR(VLOOKUP(CONCATENATE($D$6,$A$6,$B$6,$C$6),NursProfileData!$A$2:$BZ$2066,39,FALSE),"—"),IF(A6="Registered psychiatric nurses",IFERROR(VLOOKUP(CONCATENATE($D$6,$A$6,$B$6,$C$6),NursProfileData!$A$2:$BZ$2066,39,FALSE),"—"),IF(A6="Licensed practical nurses",IFERROR(VLOOKUP(CONCATENATE($D$6,$A$6,$B$6,$C$6),NursProfileData!$A$2:$BZ$2066,39,FALSE),"—"),"-"))))))))))</f>
        <v>23</v>
      </c>
      <c r="D48" s="94">
        <f>IF(A6="Family medicine physicians",IFERROR(VLOOKUP(CONCATENATE($D$6,$A$6,$B$6),Phyprofile!A3:AU464,47,FALSE),"—"),IF(A6="Specialists",IFERROR(VLOOKUP(CONCATENATE($D$6,$A$6,$B$6),Phyprofile!A3:AU464,47,FALSE),"—"),IF(A6="All physicians",IFERROR(VLOOKUP(CONCATENATE($D$6,$A$6,$B$6),Phyprofile!A3:AU464,47,FALSE),"—"),IF(A6="Occupational therapists",IFERROR(VLOOKUP(CONCATENATE($D$6,$A$6,$B$6,$C$6),OTProfileData!$A$2:$CB$1920,76,FALSE),"—"),IF(A6="Physiotherapists",IFERROR(VLOOKUP(CONCATENATE($D$6,$A$6,$B$6,$C$6),PTProfileData!$A$2:$BW$1802,70,FALSE),"—"),IF(A6="Pharmacists",IFERROR(VLOOKUP(CONCATENATE($D$6,$A$6,$B$6,$C$6),PHProfileData!$A$3:$BR$1868,66,FALSE),"—"),IF(A6="nurse practitioners",IFERROR(VLOOKUP(CONCATENATE($D$6,$A$6,$B$6,$C$6),NursProfileData!$A$2:$BZ$2066,74,FALSE),"—"),IF(A6="Registered nurses",IFERROR(VLOOKUP(CONCATENATE($D$6,$A$6,$B$6,$C$6),NursProfileData!$A$2:$BZ$2066,74,FALSE),"—"),IF(A6="Registered psychiatric nurses",IFERROR(VLOOKUP(CONCATENATE($D$6,$A$6,$B$6,$C$6),NursProfileData!$A$2:$BZ$2066,74,FALSE),"—"),IF(A6="Licensed practical nurses",IFERROR(VLOOKUP(CONCATENATE($D$6,$A$6,$B$6,$C$6),NursProfileData!$A$2:$BZ$2066,74,FALSE),"—"),"—"))))))))))</f>
        <v>2.2638018090729241E-4</v>
      </c>
    </row>
    <row r="49" spans="1:5" s="35" customFormat="1" ht="15" customHeight="1" x14ac:dyDescent="0.25">
      <c r="A49" s="183" t="str">
        <f>IF(OR(A6="Family medicine physicians",A6="Specialists",A6="All physicians"),"Supply","Workforce")</f>
        <v>Workforce</v>
      </c>
      <c r="B49" s="100" t="s">
        <v>73</v>
      </c>
      <c r="C49" s="101">
        <f>IF(A6="Family medicine physicians",IFERROR(VLOOKUP(CONCATENATE($D$6,$A$6,$B$6),Phyprofile!A3:AU464,5,FALSE),"—"),IF(A6="Specialists",IFERROR(VLOOKUP(CONCATENATE($D$6,$A$6,$B$6),Phyprofile!A3:AU464,5,FALSE),"—"),IF(A6="All physicians",IFERROR(VLOOKUP(CONCATENATE($D$6,$A$6,$B$6),Phyprofile!A3:AU464,5,FALSE),"—"),IF(A6="Occupational therapists",IFERROR(VLOOKUP(CONCATENATE($D$6,$A$6,$B$6,$C$6),OTProfileData!$A$2:$AR$1920,41,FALSE),"—"),IF(A6="Physiotherapists",IFERROR(VLOOKUP(CONCATENATE($D$6,$A$6,$B$6,$C$6),PTProfileData!$A$2:$BW$1802,38,FALSE),"—"),IF(A6="Pharmacists",IFERROR(VLOOKUP(CONCATENATE($D$6,$A$6,$B$6,$C$6),PHProfileData!$A$3:$AO$1868,36,FALSE),"—"),IF(A6="nurse practitioners",IFERROR(VLOOKUP(CONCATENATE($D$6,$A$6,$B$6,$C$6),NursProfileData!$A$2:$BZ$2066,40,FALSE),"—"),IF(A6="Registered nurses",IFERROR(VLOOKUP(CONCATENATE($D$6,$A$6,$B$6,$C$6),NursProfileData!$A$2:$BZ$2066,40,FALSE),"—"),IF(A6="Registered psychiatric nurses",IFERROR(VLOOKUP(CONCATENATE($D$6,$A$6,$B$6,$C$6),NursProfileData!$A$2:$BZ$2066,40,FALSE),"—"),IF(A6="Licensed practical nurses",IFERROR(VLOOKUP(CONCATENATE($D$6,$A$6,$B$6,$C$6),NursProfileData!$A$2:$BZ$2066,40,FALSE),"—"),"-"))))))))))</f>
        <v>101599</v>
      </c>
      <c r="D49" s="102" t="s">
        <v>74</v>
      </c>
    </row>
    <row r="50" spans="1:5" s="19" customFormat="1" ht="45" customHeight="1" x14ac:dyDescent="0.25">
      <c r="A50" s="31" t="str">
        <f>CONCATENATE(,A6," in ",B6," by place of work, ",D6)</f>
        <v>Registered nurses in Ontario by place of work, 2023</v>
      </c>
      <c r="B50" s="89" t="s">
        <v>48</v>
      </c>
      <c r="C50" s="90" t="s">
        <v>49</v>
      </c>
      <c r="D50" s="91" t="s">
        <v>50</v>
      </c>
    </row>
    <row r="51" spans="1:5" s="35" customFormat="1" ht="15" customHeight="1" x14ac:dyDescent="0.25">
      <c r="A51" s="496" t="str">
        <f>IF(OR(A6="Family medicine physicians",A6="Specialists",A6="All physicians"),"—","Place of Work")</f>
        <v>Place of Work</v>
      </c>
      <c r="B51" s="100" t="str">
        <f>IF(OR(A6="Family medicine physicians",A6="Specialists",A6="All physicians"),"—","All places of work")</f>
        <v>All places of work</v>
      </c>
      <c r="C51" s="101">
        <f>IF(A6="Family medicine physicians","—",IF(A6="Specialists","—",IF(A6="All physicians","—",IF(A6="Occupational therapists",IFERROR(VLOOKUP(CONCATENATE($D$6,$A$6,$B$6,$B$51),OTProfileData!$A$2:$AR$1920,41,FALSE),"—"),IF(A6="Physiotherapists",IFERROR(VLOOKUP(CONCATENATE($D$6,$A$6,$B$6,$B$51),PTProfileData!$A$2:$BW$1802,38,FALSE),"—"),IF(A6="Pharmacists",IFERROR(VLOOKUP(CONCATENATE($D$6,$A$6,$B$6,$B$51),PHProfileData!$A$3:$AO$1868,36,FALSE),"—"),IF(A6="nurse practitioners",IFERROR(VLOOKUP(CONCATENATE($D$6,$A$6,$B$6,$B$51),NursProfileData!$A$2:$BZ$2066,40,FALSE),"—"),IF(A6="Registered nurses",IFERROR(VLOOKUP(CONCATENATE($D$6,$A$6,$B$6,$B$51),NursProfileData!$A$2:$BZ$2066,40,FALSE),"—"),IF(A6="Registered psychiatric nurses",IFERROR(VLOOKUP(CONCATENATE($D$6,$A$6,$B$6,$B$51),NursProfileData!$A$2:$BZ$2066,40,FALSE),"—"),IF(A6="Licensed practical nurses",IFERROR(VLOOKUP(CONCATENATE($D$6,$A$6,$B$6,$B$51),NursProfileData!$A$2:$BZ$2066,40,FALSE),"—"),"-"))))))))))</f>
        <v>101599</v>
      </c>
      <c r="D51" s="102">
        <f>IFERROR(C51/C51,"—")</f>
        <v>1</v>
      </c>
    </row>
    <row r="52" spans="1:5" s="35" customFormat="1" ht="15" customHeight="1" x14ac:dyDescent="0.25">
      <c r="A52" s="497"/>
      <c r="B52" s="92" t="str">
        <f>IF(OR(A6="Family medicine physicians",A6="Specialists",A6="All physicians"),"—","Hospital")</f>
        <v>Hospital</v>
      </c>
      <c r="C52" s="93">
        <f>IF(A6="Family medicine physicians","—",IF(A6="Specialists","—",IF(A6="All physicians","—",IF(A6="Occupational therapists",IFERROR(VLOOKUP(CONCATENATE($D$6,$A$6,$B$6,$B$52),OTProfileData!$A$2:$AR$1920,41,FALSE),"—"),IF(A6="Physiotherapists",IFERROR(VLOOKUP(CONCATENATE($D$6,$A$6,$B$6,$B$52),PTProfileData!$A$2:$BW$1802,38,FALSE),"—"),IF(A6="Pharmacists",IFERROR(VLOOKUP(CONCATENATE($D$6,$A$6,$B$6,$B$52),PHProfileData!$A$3:$AO$1868,36,FALSE),"—"),IF(A6="nurse practitioners",IFERROR(VLOOKUP(CONCATENATE($D$6,$A$6,$B$6,$B$52),NursProfileData!$A$2:$BZ$2066,40,FALSE),"—"),IF(A6="Registered nurses",IFERROR(VLOOKUP(CONCATENATE($D$6,$A$6,$B$6,$B$52),NursProfileData!$A$2:$BZ$2066,40,FALSE),"—"),IF(A6="Registered psychiatric nurses",IFERROR(VLOOKUP(CONCATENATE($D$6,$A$6,$B$6,$B$52),NursProfileData!$A$2:$BZ$2066,40,FALSE),"—"),IF(A6="Licensed practical nurses",IFERROR(VLOOKUP(CONCATENATE($D$6,$A$6,$B$6,$B$52),NursProfileData!$A$2:$BZ$2066,40,FALSE),"—"),"-"))))))))))</f>
        <v>64742</v>
      </c>
      <c r="D52" s="94">
        <f>IF(A6="Family medicine physicians","—",IF(A6="Specialists","—",IF(A6="All physicians","—",IF(A6="Occupational therapists",IFERROR(VLOOKUP(CONCATENATE($D$6,$A$6,$B$6,$B$52),OTProfileData!$A$2:$CB$1920,80,FALSE),"—"),IF(A6="Physiotherapists",IFERROR(VLOOKUP(CONCATENATE($D$6,$A$6,$B$6,$B$52),PTProfileData!$A$2:$BW$1802,74,FALSE),"—"),IF(A6="Pharmacists",IFERROR(VLOOKUP(CONCATENATE($D$6,$A$6,$B$6,$B$52),PHProfileData!$A$3:$ZJ$1868,70,FALSE),"—"),IF(A6="nurse practitioners",IFERROR(VLOOKUP(CONCATENATE($D$6,$A$6,$B$6,$B$52),NursProfileData!$A$2:$BZ$2066,78,FALSE),"—"),IF(A6="Registered nurses",IFERROR(VLOOKUP(CONCATENATE($D$6,$A$6,$B$6,$B$52),NursProfileData!$A$2:$BZ$2066,78,FALSE),"—"),IF(A6="Registered psychiatric nurses",IFERROR(VLOOKUP(CONCATENATE($D$6,$A$6,$B$6,$B$52),NursProfileData!$A$2:$BZ$2066,78,FALSE),"—"),IF(A6="Licensed practical nurses",IFERROR(VLOOKUP(CONCATENATE($D$6,$A$6,$B$6,$B$52),NursProfileData!$A$2:$BZ$2066,78,FALSE),"—"),"—"))))))))))</f>
        <v>0.63723068140434458</v>
      </c>
    </row>
    <row r="53" spans="1:5" s="35" customFormat="1" ht="15" customHeight="1" x14ac:dyDescent="0.25">
      <c r="A53" s="497"/>
      <c r="B53" s="92" t="str">
        <f>IF(OR(A6="Family medicine physicians",A6="Specialists",A6="All physicians"),"—","Community health")</f>
        <v>Community health</v>
      </c>
      <c r="C53" s="93">
        <f>IF(A6="Family medicine physicians","—",IF(A6="Specialists","—",IF(A6="All physicians","—",IF(A6="Occupational therapists",IFERROR(VLOOKUP(CONCATENATE($D$6,$A$6,$B$6,$B$53),OTProfileData!$A$2:$AR$1920,41,FALSE),"—"),IF(A6="Physiotherapists",IFERROR(VLOOKUP(CONCATENATE($D$6,$A$6,$B$6,$B$53),PTProfileData!$A$2:$BW$1802,38,FALSE),"—"),IF(A6="Pharmacists",IFERROR(VLOOKUP(CONCATENATE($D$6,$A$6,$B$6,$B$53),PHProfileData!$A$3:$AO$1868,36,FALSE),"—"),IF(A6="nurse practitioners",IFERROR(VLOOKUP(CONCATENATE($D$6,$A$6,$B$6,$B$53),NursProfileData!$A$2:$BZ$2066,40,FALSE),"—"),IF(A6="Registered nurses",IFERROR(VLOOKUP(CONCATENATE($D$6,$A$6,$B$6,$B$53),NursProfileData!$A$2:$BZ$2066,40,FALSE),"—"),IF(A6="Registered psychiatric nurses",IFERROR(VLOOKUP(CONCATENATE($D$6,$A$6,$B$6,$B$53),NursProfileData!$A$2:$BZ$2066,40,FALSE),"—"),IF(A6="Licensed practical nurses",IFERROR(VLOOKUP(CONCATENATE($D$6,$A$6,$B$6,$B$53),NursProfileData!$A$2:$BZ$2066,40,FALSE),"—"),"-"))))))))))</f>
        <v>16988</v>
      </c>
      <c r="D53" s="94">
        <f>IF(A6="Family medicine physicians","—",IF(A6="Specialists","—",IF(A6="All physicians","—",IF(A6="Occupational therapists",IFERROR(VLOOKUP(CONCATENATE($D$6,$A$6,$B$6,$B$53),OTProfileData!$A$2:$CB$1920,80,FALSE),"—"),IF(A6="Physiotherapists",IFERROR(VLOOKUP(CONCATENATE($D$6,$A$6,$B$6,$B$53),PTProfileData!$A$2:$BW$1802,74,FALSE),"—"),IF(A6="Pharmacists",IFERROR(VLOOKUP(CONCATENATE($D$6,$A$6,$B$6,$B$53),PHProfileData!$A$3:$BR$1868,70,FALSE),"—"),IF(A6="nurse practitioners",IFERROR(VLOOKUP(CONCATENATE($D$6,$A$6,$B$6,$B$53),NursProfileData!$A$2:$BZ$2066,78,FALSE),"—"),IF(A6="Registered nurses",IFERROR(VLOOKUP(CONCATENATE($D$6,$A$6,$B$6,$B$53),NursProfileData!$A$2:$BZ$2066,78,FALSE),"—"),IF(A6="Registered psychiatric nurses",IFERROR(VLOOKUP(CONCATENATE($D$6,$A$6,$B$6,$B$53),NursProfileData!$A$2:$BZ$2066,78,FALSE),"—"),IF(A6="Licensed practical nurses",IFERROR(VLOOKUP(CONCATENATE($D$6,$A$6,$B$6,$B$53),NursProfileData!$A$2:$BZ$2066,78,FALSE),"—"),"-"))))))))))</f>
        <v>0.16720637014143841</v>
      </c>
    </row>
    <row r="54" spans="1:5" s="35" customFormat="1" ht="15" customHeight="1" x14ac:dyDescent="0.25">
      <c r="A54" s="497"/>
      <c r="B54" s="92" t="str">
        <f>IF(OR(A6="Family medicine physicians",A6="Specialists",A6="All physicians"),"—","Nursing home/long-term care")</f>
        <v>Nursing home/long-term care</v>
      </c>
      <c r="C54" s="93">
        <f>IF(A6="Family medicine physicians","—",IF(A6="Specialists","—",IF(A6="All physicians","—",IF(A6="Occupational therapists",IFERROR(VLOOKUP(CONCATENATE($D$6,$A$6,$B$6,$B$54),OTProfileData!$A$2:$AR$1920,41,FALSE),"—"),IF(A6="Physiotherapists",IFERROR(VLOOKUP(CONCATENATE($D$6,$A$6,$B$6,$B$54),PTProfileData!$A$2:$BW$1802,38,FALSE),"—"),IF(A6="Pharmacists",IFERROR(VLOOKUP(CONCATENATE($D$6,$A$6,$B$6,$B$54),PHProfileData!$A$3:$AO$1868,36,FALSE),"—"),IF(A6="nurse practitioners",IFERROR(VLOOKUP(CONCATENATE($D$6,$A$6,$B$6,$B$54),NursProfileData!$A$2:$BZ$2066,40,FALSE),"—"),IF(A6="Registered nurses",IFERROR(VLOOKUP(CONCATENATE($D$6,$A$6,$B$6,$B$54),NursProfileData!$A$2:$BZ$2066,40,FALSE),"—"),IF(A6="Registered psychiatric nurses",IFERROR(VLOOKUP(CONCATENATE($D$6,$A$6,$B$6,$B$54),NursProfileData!$A$2:$BZ$2066,40,FALSE),"—"),IF(A6="Licensed practical nurses",IFERROR(VLOOKUP(CONCATENATE($D$6,$A$6,$B$6,$B$54),NursProfileData!$A$2:$BZ$2066,40,FALSE),"—"),"-"))))))))))</f>
        <v>7718</v>
      </c>
      <c r="D54" s="94">
        <f>IF(A6="Family medicine physicians","—",IF(A6="Specialists","—",IF(A6="All physicians","—",IF(A6="Occupational therapists",IFERROR(VLOOKUP(CONCATENATE($D$6,$A$6,$B$6,$B$54),OTProfileData!$A$2:$CB$1920,80,FALSE),"—"),IF(A6="Physiotherapists",IFERROR(VLOOKUP(CONCATENATE($D$6,$A$6,$B$6,$B$54),PTProfileData!$A$2:$BW$1802,74,FALSE),"—"),IF(A6="Pharmacists",IFERROR(VLOOKUP(CONCATENATE($D$6,$A$6,$B$6,$B$54),PHProfileData!$A$3:$BR$1868,70,FALSE),"—"),IF(A6="nurse practitioners",IFERROR(VLOOKUP(CONCATENATE($D$6,$A$6,$B$6,$B$54),NursProfileData!$A$2:$BZ$2066,78,FALSE),"—"),IF(A6="Registered nurses",IFERROR(VLOOKUP(CONCATENATE($D$6,$A$6,$B$6,$B$54),NursProfileData!$A$2:$BZ$2066,78,FALSE),"—"),IF(A6="Registered psychiatric nurses",IFERROR(VLOOKUP(CONCATENATE($D$6,$A$6,$B$6,$B$54),NursProfileData!$A$2:$BZ$2066,78,FALSE),"—"),IF(A6="Licensed practical nurses",IFERROR(VLOOKUP(CONCATENATE($D$6,$A$6,$B$6,$B$54),NursProfileData!$A$2:$BZ$2066,78,FALSE),"—"),"-"))))))))))</f>
        <v>7.5965314619238375E-2</v>
      </c>
    </row>
    <row r="55" spans="1:5" s="35" customFormat="1" ht="15" customHeight="1" x14ac:dyDescent="0.25">
      <c r="A55" s="497"/>
      <c r="B55" s="92" t="str">
        <f>IF(OR(A6="Family medicine physicians",A6="Specialists",A6="All physicians"),"—","Other places of work")</f>
        <v>Other places of work</v>
      </c>
      <c r="C55" s="93">
        <f>IF(A6="Family medicine physicians","—",IF(A6="Specialists","—",IF(A6="All physicians","—",IF(A6="Occupational therapists",IFERROR(VLOOKUP(CONCATENATE($D$6,$A$6,$B$6,$B$55),OTProfileData!$A$2:$AR$1920,41,FALSE),"—"),IF(A6="Physiotherapists",IFERROR(VLOOKUP(CONCATENATE($D$6,$A$6,$B$6,$B$55),PTProfileData!$A$2:$BW$1802,38,FALSE),"—"),IF(A6="Pharmacists",IFERROR(VLOOKUP(CONCATENATE($D$6,$A$6,$B$6,$B$55),PHProfileData!$A$3:$AO$1868,36,FALSE),"—"),IF(A6="nurse practitioners",IFERROR(VLOOKUP(CONCATENATE($D$6,$A$6,$B$6,$B$55),NursProfileData!$A$2:$BZ$2066,40,FALSE),"—"),IF(A6="Registered nurses",IFERROR(VLOOKUP(CONCATENATE($D$6,$A$6,$B$6,$B$55),NursProfileData!$A$2:$BZ$2066,40,FALSE),"—"),IF(A6="Registered psychiatric nurses",IFERROR(VLOOKUP(CONCATENATE($D$6,$A$6,$B$6,$B$55),NursProfileData!$A$2:$BZ$2066,40,FALSE),"—"),IF(A6="Licensed practical nurses",IFERROR(VLOOKUP(CONCATENATE($D$6,$A$6,$B$6,$B$55),NursProfileData!$A$2:$BZ$2066,40,FALSE),"—"),"-"))))))))))</f>
        <v>12137</v>
      </c>
      <c r="D55" s="94">
        <f>IF(A6="Family medicine physicians","—",IF(A6="Specialists","—",IF(A6="All physicians","—",IF(A6="Occupational therapists",IFERROR(VLOOKUP(CONCATENATE($D$6,$A$6,$B$6,$B$55),OTProfileData!$A$2:$CB$1920,80,FALSE),"—"),IF(A6="Physiotherapists",IFERROR(VLOOKUP(CONCATENATE($D$6,$A$6,$B$6,$B$55),PTProfileData!$A$2:$BW$1802,74,FALSE),"—"),IF(A6="Pharmacists",IFERROR(VLOOKUP(CONCATENATE($D$6,$A$6,$B$6,$B$55),PHProfileData!$A$3:$BR$1868,70,FALSE),"—"),IF(A6="nurse practitioners",IFERROR(VLOOKUP(CONCATENATE($D$6,$A$6,$B$6,$B$55),NursProfileData!$A$2:$BZ$2066,78,FALSE),"—"),IF(A6="Registered nurses",IFERROR(VLOOKUP(CONCATENATE($D$6,$A$6,$B$6,$B$55),NursProfileData!$A$2:$BZ$2066,78,FALSE),"—"),IF(A6="Registered psychiatric nurses",IFERROR(VLOOKUP(CONCATENATE($D$6,$A$6,$B$6,$B$55),NursProfileData!$A$2:$BZ$2066,78,FALSE),"—"),IF(A6="Licensed practical nurses",IFERROR(VLOOKUP(CONCATENATE($D$6,$A$6,$B$6,$B$55),NursProfileData!$A$2:$BZ$2066,78,FALSE),"—"),"-"))))))))))</f>
        <v>0.1194598372031221</v>
      </c>
    </row>
    <row r="56" spans="1:5" s="35" customFormat="1" ht="15" customHeight="1" x14ac:dyDescent="0.25">
      <c r="A56" s="510"/>
      <c r="B56" s="103" t="str">
        <f>IF(OR(A6="Family medicine physicians",A6="Specialists",A6="All physicians"),"—","Unknown places of work")</f>
        <v>Unknown places of work</v>
      </c>
      <c r="C56" s="104">
        <f>IF(A6="Family medicine physicians","—",IF(A6="Specialists","—",IF(A6="All physicians","—",IF(A6="Occupational therapists",IFERROR(VLOOKUP(CONCATENATE($D$6,$A$6,$B$6,$B$56),OTProfileData!$A$2:$AR$1920,41,FALSE),"—"),IF(A6="Physiotherapists",IFERROR(VLOOKUP(CONCATENATE($D$6,$A$6,$B$6,$B$56),PTProfileData!$A$2:$BW$1802,38,FALSE),"—"),IF(A6="Pharmacists",IFERROR(VLOOKUP(CONCATENATE($D$6,$A$6,$B$6,$B$56),PHProfileData!$A$3:$AO$1868,36,FALSE),"—"),IF(A6="nurse practitioners",IFERROR(VLOOKUP(CONCATENATE($D$6,$A$6,$B$6,$B$56),NursProfileData!$A$2:$BZ$2066,40,FALSE),"—"),IF(A6="Registered nurses",IFERROR(VLOOKUP(CONCATENATE($D$6,$A$6,$B$6,$B$56),NursProfileData!$A$2:$BZ$2066,40,FALSE),"—"),IF(A6="Registered psychiatric nurses",IFERROR(VLOOKUP(CONCATENATE($D$6,$A$6,$B$6,$B$56),NursProfileData!$A$2:$BZ$2066,40,FALSE),"—"),IF(A6="Licensed practical nurses",IFERROR(VLOOKUP(CONCATENATE($D$6,$A$6,$B$6,$B$56),NursProfileData!$A$2:$BZ$2066,40,FALSE),"—"),"-"))))))))))</f>
        <v>14</v>
      </c>
      <c r="D56" s="105">
        <f>IF(A6="Family medicine physicians","—",IF(A6="Specialists","—",IF(A6="All physicians","—",IF(A6="Occupational therapists",IFERROR(VLOOKUP(CONCATENATE($D$6,$A$6,$B$6,$B$56),OTProfileData!$A$2:$CB$1920,80,FALSE),"—"),IF(A6="Physiotherapists",IFERROR(VLOOKUP(CONCATENATE($D$6,$A$6,$B$6,$B$56),PTProfileData!$A$2:$BW$1802,74,FALSE),"—"),IF(A6="Pharmacists",IFERROR(VLOOKUP(CONCATENATE($D$6,$A$6,$B$6,$B$56),PHProfileData!$A$3:$BR$1868,70,FALSE),"—"),IF(A6="nurse practitioners",IFERROR(VLOOKUP(CONCATENATE($D$6,$A$6,$B$6,$B$56),NursProfileData!$A$2:$BZ$2066,78,FALSE),"—"),IF(A6="Registered nurses",IFERROR(VLOOKUP(CONCATENATE($D$6,$A$6,$B$6,$B$56),NursProfileData!$A$2:$BZ$2066,78,FALSE),"—"),IF(A6="Registered psychiatric nurses",IFERROR(VLOOKUP(CONCATENATE($D$6,$A$6,$B$6,$B$56),NursProfileData!$A$2:$BZ$2066,78,FALSE),"—"),IF(A6="Licensed practical nurses",IFERROR(VLOOKUP(CONCATENATE($D$6,$A$6,$B$6,$B$56),NursProfileData!$A$2:$BZ$2066,78,FALSE),"—"),"-"))))))))))</f>
        <v>1.377966318566128E-4</v>
      </c>
    </row>
    <row r="57" spans="1:5" s="351" customFormat="1" ht="17.25" customHeight="1" x14ac:dyDescent="0.25">
      <c r="A57" s="349" t="s">
        <v>75</v>
      </c>
      <c r="B57" s="55"/>
      <c r="C57" s="55"/>
      <c r="D57" s="350"/>
      <c r="E57" s="350"/>
    </row>
    <row r="58" spans="1:5" s="350" customFormat="1" ht="12" customHeight="1" x14ac:dyDescent="0.25">
      <c r="A58" s="54" t="s">
        <v>76</v>
      </c>
      <c r="B58" s="55"/>
      <c r="C58" s="55"/>
      <c r="D58" s="55"/>
      <c r="E58" s="55"/>
    </row>
    <row r="59" spans="1:5" s="350" customFormat="1" ht="12" customHeight="1" x14ac:dyDescent="0.25">
      <c r="A59" s="54" t="s">
        <v>77</v>
      </c>
      <c r="B59" s="55"/>
      <c r="C59" s="55"/>
      <c r="D59" s="55"/>
      <c r="E59" s="55"/>
    </row>
    <row r="60" spans="1:5" s="350" customFormat="1" ht="12" customHeight="1" x14ac:dyDescent="0.25">
      <c r="A60" s="54" t="s">
        <v>78</v>
      </c>
      <c r="B60" s="55"/>
      <c r="C60" s="55"/>
      <c r="D60" s="55"/>
      <c r="E60" s="55"/>
    </row>
    <row r="61" spans="1:5" s="350" customFormat="1" ht="12" customHeight="1" x14ac:dyDescent="0.25">
      <c r="A61" s="54" t="s">
        <v>79</v>
      </c>
      <c r="B61" s="55"/>
      <c r="C61" s="55"/>
      <c r="D61" s="55"/>
      <c r="E61" s="55"/>
    </row>
    <row r="62" spans="1:5" s="352" customFormat="1" ht="25.35" customHeight="1" x14ac:dyDescent="0.25">
      <c r="A62" s="509" t="s">
        <v>80</v>
      </c>
      <c r="B62" s="509"/>
      <c r="C62" s="509"/>
      <c r="D62" s="509"/>
      <c r="E62" s="54"/>
    </row>
    <row r="63" spans="1:5" s="352" customFormat="1" ht="12" customHeight="1" x14ac:dyDescent="0.25">
      <c r="A63" s="353" t="s">
        <v>81</v>
      </c>
      <c r="B63" s="354"/>
      <c r="C63" s="354"/>
      <c r="D63" s="354"/>
      <c r="E63" s="54"/>
    </row>
    <row r="64" spans="1:5" s="351" customFormat="1" ht="12" customHeight="1" x14ac:dyDescent="0.25">
      <c r="A64" s="355" t="s">
        <v>82</v>
      </c>
      <c r="B64" s="55"/>
      <c r="C64" s="55"/>
      <c r="D64" s="55"/>
      <c r="E64" s="55"/>
    </row>
    <row r="65" spans="1:5" s="357" customFormat="1" ht="12" customHeight="1" x14ac:dyDescent="0.25">
      <c r="A65" s="356" t="s">
        <v>83</v>
      </c>
      <c r="B65" s="55"/>
      <c r="C65" s="55"/>
      <c r="D65" s="55"/>
      <c r="E65" s="55"/>
    </row>
    <row r="66" spans="1:5" s="351" customFormat="1" ht="24" customHeight="1" x14ac:dyDescent="0.2">
      <c r="A66" s="508" t="s">
        <v>84</v>
      </c>
      <c r="B66" s="508"/>
      <c r="C66" s="508"/>
      <c r="D66" s="508"/>
      <c r="E66" s="58"/>
    </row>
    <row r="67" spans="1:5" s="350" customFormat="1" ht="12" customHeight="1" x14ac:dyDescent="0.25">
      <c r="A67" s="54" t="s">
        <v>85</v>
      </c>
      <c r="B67" s="54"/>
      <c r="C67" s="54"/>
      <c r="D67" s="54"/>
      <c r="E67" s="55"/>
    </row>
    <row r="68" spans="1:5" s="350" customFormat="1" ht="12" customHeight="1" x14ac:dyDescent="0.25">
      <c r="A68" s="54" t="s">
        <v>86</v>
      </c>
      <c r="B68" s="55"/>
      <c r="C68" s="55"/>
      <c r="D68" s="55"/>
    </row>
    <row r="69" spans="1:5" s="359" customFormat="1" ht="24" customHeight="1" x14ac:dyDescent="0.2">
      <c r="A69" s="503" t="s">
        <v>87</v>
      </c>
      <c r="B69" s="503"/>
      <c r="C69" s="503"/>
      <c r="D69" s="503"/>
      <c r="E69" s="80"/>
    </row>
    <row r="70" spans="1:5" s="362" customFormat="1" ht="12" customHeight="1" x14ac:dyDescent="0.2">
      <c r="A70" s="360" t="s">
        <v>88</v>
      </c>
      <c r="B70" s="361"/>
      <c r="C70" s="361"/>
      <c r="D70" s="361"/>
      <c r="E70" s="346"/>
    </row>
    <row r="71" spans="1:5" s="350" customFormat="1" ht="12" customHeight="1" x14ac:dyDescent="0.25">
      <c r="A71" s="363" t="s">
        <v>89</v>
      </c>
      <c r="B71" s="55"/>
      <c r="C71" s="55"/>
      <c r="D71" s="55"/>
      <c r="E71" s="55"/>
    </row>
    <row r="72" spans="1:5" s="350" customFormat="1" ht="12" customHeight="1" x14ac:dyDescent="0.25">
      <c r="A72" s="507" t="s">
        <v>90</v>
      </c>
      <c r="B72" s="507"/>
      <c r="C72" s="507"/>
      <c r="D72" s="507"/>
      <c r="E72" s="55"/>
    </row>
    <row r="73" spans="1:5" s="350" customFormat="1" ht="12" customHeight="1" x14ac:dyDescent="0.25">
      <c r="A73" s="363" t="s">
        <v>91</v>
      </c>
      <c r="B73" s="55"/>
      <c r="C73" s="55"/>
      <c r="D73" s="55"/>
      <c r="E73" s="55"/>
    </row>
    <row r="74" spans="1:5" s="351" customFormat="1" ht="24" customHeight="1" x14ac:dyDescent="0.25">
      <c r="A74" s="508" t="s">
        <v>92</v>
      </c>
      <c r="B74" s="508"/>
      <c r="C74" s="508"/>
      <c r="D74" s="508"/>
      <c r="E74" s="229"/>
    </row>
    <row r="75" spans="1:5" s="350" customFormat="1" ht="12" customHeight="1" x14ac:dyDescent="0.25">
      <c r="A75" s="507" t="s">
        <v>93</v>
      </c>
      <c r="B75" s="507"/>
      <c r="C75" s="507"/>
      <c r="D75" s="507"/>
      <c r="E75" s="55"/>
    </row>
    <row r="76" spans="1:5" s="350" customFormat="1" ht="12" customHeight="1" x14ac:dyDescent="0.25">
      <c r="A76" s="501" t="s">
        <v>94</v>
      </c>
      <c r="B76" s="501"/>
      <c r="C76" s="501"/>
      <c r="D76" s="501"/>
      <c r="E76" s="55"/>
    </row>
    <row r="77" spans="1:5" s="366" customFormat="1" ht="12" customHeight="1" x14ac:dyDescent="0.25">
      <c r="A77" s="365" t="s">
        <v>95</v>
      </c>
      <c r="B77" s="365"/>
      <c r="C77" s="365"/>
      <c r="D77" s="346"/>
      <c r="E77" s="347"/>
    </row>
    <row r="78" spans="1:5" s="350" customFormat="1" ht="24" customHeight="1" x14ac:dyDescent="0.25">
      <c r="A78" s="500" t="s">
        <v>96</v>
      </c>
      <c r="B78" s="500"/>
      <c r="C78" s="500"/>
      <c r="D78" s="500"/>
      <c r="E78" s="55"/>
    </row>
    <row r="79" spans="1:5" s="350" customFormat="1" ht="24" customHeight="1" x14ac:dyDescent="0.25">
      <c r="A79" s="500" t="s">
        <v>97</v>
      </c>
      <c r="B79" s="500"/>
      <c r="C79" s="500"/>
      <c r="D79" s="500"/>
      <c r="E79" s="55"/>
    </row>
    <row r="80" spans="1:5" s="56" customFormat="1" ht="12" customHeight="1" x14ac:dyDescent="0.2">
      <c r="A80" s="367" t="s">
        <v>98</v>
      </c>
      <c r="B80" s="366"/>
      <c r="C80" s="366"/>
      <c r="D80" s="366"/>
      <c r="E80" s="350"/>
    </row>
    <row r="81" spans="1:5" s="56" customFormat="1" ht="24" customHeight="1" x14ac:dyDescent="0.2">
      <c r="A81" s="500" t="s">
        <v>99</v>
      </c>
      <c r="B81" s="500"/>
      <c r="C81" s="500"/>
      <c r="D81" s="500"/>
      <c r="E81" s="249"/>
    </row>
    <row r="82" spans="1:5" s="56" customFormat="1" ht="24" customHeight="1" x14ac:dyDescent="0.2">
      <c r="A82" s="500" t="s">
        <v>100</v>
      </c>
      <c r="B82" s="500"/>
      <c r="C82" s="500"/>
      <c r="D82" s="500"/>
      <c r="E82" s="368"/>
    </row>
    <row r="83" spans="1:5" s="56" customFormat="1" ht="12" customHeight="1" x14ac:dyDescent="0.25">
      <c r="A83" s="500" t="s">
        <v>101</v>
      </c>
      <c r="B83" s="500"/>
      <c r="C83" s="500"/>
      <c r="D83" s="500"/>
    </row>
    <row r="84" spans="1:5" s="350" customFormat="1" ht="12" customHeight="1" x14ac:dyDescent="0.25">
      <c r="A84" s="367" t="s">
        <v>102</v>
      </c>
      <c r="B84" s="347"/>
      <c r="C84" s="347"/>
      <c r="D84" s="347"/>
    </row>
    <row r="85" spans="1:5" s="56" customFormat="1" ht="12" customHeight="1" x14ac:dyDescent="0.25">
      <c r="A85" s="369" t="s">
        <v>103</v>
      </c>
      <c r="B85" s="347"/>
      <c r="C85" s="347"/>
      <c r="D85" s="347"/>
      <c r="E85" s="55"/>
    </row>
    <row r="86" spans="1:5" s="56" customFormat="1" ht="12" customHeight="1" x14ac:dyDescent="0.25">
      <c r="A86" s="369" t="s">
        <v>104</v>
      </c>
      <c r="B86" s="366"/>
      <c r="C86" s="366"/>
      <c r="D86" s="366"/>
      <c r="E86" s="55"/>
    </row>
    <row r="87" spans="1:5" s="350" customFormat="1" ht="12" customHeight="1" x14ac:dyDescent="0.2">
      <c r="A87" s="500" t="s">
        <v>105</v>
      </c>
      <c r="B87" s="500"/>
      <c r="C87" s="500"/>
      <c r="D87" s="500"/>
      <c r="E87" s="80"/>
    </row>
    <row r="88" spans="1:5" s="350" customFormat="1" ht="12" customHeight="1" x14ac:dyDescent="0.2">
      <c r="A88" s="365" t="s">
        <v>106</v>
      </c>
      <c r="B88" s="361"/>
      <c r="C88" s="361"/>
      <c r="D88" s="361"/>
    </row>
    <row r="89" spans="1:5" s="359" customFormat="1" ht="36" customHeight="1" x14ac:dyDescent="0.2">
      <c r="A89" s="503" t="s">
        <v>107</v>
      </c>
      <c r="B89" s="503"/>
      <c r="C89" s="503"/>
      <c r="D89" s="503"/>
      <c r="E89" s="60"/>
    </row>
    <row r="90" spans="1:5" s="359" customFormat="1" ht="36" customHeight="1" x14ac:dyDescent="0.2">
      <c r="A90" s="503" t="s">
        <v>108</v>
      </c>
      <c r="B90" s="503"/>
      <c r="C90" s="503"/>
      <c r="D90" s="503"/>
    </row>
    <row r="91" spans="1:5" s="359" customFormat="1" ht="48" customHeight="1" x14ac:dyDescent="0.2">
      <c r="A91" s="503" t="s">
        <v>109</v>
      </c>
      <c r="B91" s="503"/>
      <c r="C91" s="503"/>
      <c r="D91" s="503"/>
      <c r="E91" s="370"/>
    </row>
    <row r="92" spans="1:5" s="359" customFormat="1" ht="24" customHeight="1" x14ac:dyDescent="0.2">
      <c r="A92" s="503" t="s">
        <v>110</v>
      </c>
      <c r="B92" s="503"/>
      <c r="C92" s="503"/>
      <c r="D92" s="503"/>
      <c r="E92" s="60"/>
    </row>
    <row r="93" spans="1:5" s="359" customFormat="1" ht="12" customHeight="1" x14ac:dyDescent="0.2">
      <c r="A93" s="502" t="s">
        <v>111</v>
      </c>
      <c r="B93" s="502"/>
      <c r="C93" s="502"/>
      <c r="D93" s="502"/>
      <c r="E93" s="64"/>
    </row>
    <row r="94" spans="1:5" s="359" customFormat="1" ht="24" customHeight="1" x14ac:dyDescent="0.2">
      <c r="A94" s="501" t="s">
        <v>112</v>
      </c>
      <c r="B94" s="501"/>
      <c r="C94" s="501"/>
      <c r="D94" s="501"/>
    </row>
    <row r="95" spans="1:5" s="359" customFormat="1" ht="12" customHeight="1" x14ac:dyDescent="0.2">
      <c r="A95" s="371" t="s">
        <v>113</v>
      </c>
      <c r="B95" s="60"/>
      <c r="C95" s="60"/>
      <c r="D95" s="60"/>
      <c r="E95" s="60"/>
    </row>
    <row r="96" spans="1:5" s="56" customFormat="1" ht="12" customHeight="1" x14ac:dyDescent="0.2">
      <c r="A96" s="372" t="s">
        <v>114</v>
      </c>
      <c r="B96" s="350"/>
      <c r="C96" s="350"/>
      <c r="D96" s="350"/>
      <c r="E96" s="350"/>
    </row>
    <row r="97" spans="1:5" s="56" customFormat="1" ht="12" customHeight="1" x14ac:dyDescent="0.2">
      <c r="A97" s="54" t="s">
        <v>115</v>
      </c>
      <c r="B97" s="350"/>
      <c r="C97" s="350"/>
      <c r="D97" s="350"/>
      <c r="E97" s="350"/>
    </row>
    <row r="98" spans="1:5" s="348" customFormat="1" ht="12" customHeight="1" x14ac:dyDescent="0.2">
      <c r="A98" s="214" t="s">
        <v>116</v>
      </c>
      <c r="B98" s="366"/>
      <c r="C98" s="366"/>
      <c r="D98" s="366"/>
      <c r="E98" s="366"/>
    </row>
    <row r="99" spans="1:5" s="55" customFormat="1" ht="12" customHeight="1" x14ac:dyDescent="0.25">
      <c r="A99" s="350" t="s">
        <v>117</v>
      </c>
      <c r="B99" s="350"/>
      <c r="C99" s="350"/>
      <c r="D99" s="350"/>
      <c r="E99" s="350"/>
    </row>
    <row r="100" spans="1:5" s="351" customFormat="1" ht="30" customHeight="1" x14ac:dyDescent="0.25">
      <c r="A100" s="499" t="s">
        <v>158</v>
      </c>
      <c r="B100" s="499"/>
      <c r="C100" s="499"/>
      <c r="D100" s="499"/>
      <c r="E100" s="485"/>
    </row>
  </sheetData>
  <sheetProtection algorithmName="SHA-512" hashValue="Viq6YV9DJqs9AV3EYAEwo0GCjsVtJAd1pxEiQvgVjwWSrR8nuaBlrCr7bJjZdNsdDzhvIP1Grn4yWeScXYO1Hw==" saltValue="KiRkaJQLJHMo+eaouVKL5g==" spinCount="100000" sheet="1" formatCells="0" formatColumns="0" formatRows="0" insertColumns="0" insertRows="0" insertHyperlinks="0" deleteColumns="0" deleteRows="0"/>
  <mergeCells count="33">
    <mergeCell ref="A83:D83"/>
    <mergeCell ref="A51:A56"/>
    <mergeCell ref="A75:D75"/>
    <mergeCell ref="A74:D74"/>
    <mergeCell ref="A81:D81"/>
    <mergeCell ref="A9:D9"/>
    <mergeCell ref="A4:D4"/>
    <mergeCell ref="A72:D72"/>
    <mergeCell ref="A69:D69"/>
    <mergeCell ref="A66:D66"/>
    <mergeCell ref="A62:D62"/>
    <mergeCell ref="A11:A13"/>
    <mergeCell ref="A14:A25"/>
    <mergeCell ref="A46:A48"/>
    <mergeCell ref="A26:A28"/>
    <mergeCell ref="A38:A45"/>
    <mergeCell ref="A34:A37"/>
    <mergeCell ref="A1:E1"/>
    <mergeCell ref="A7:D7"/>
    <mergeCell ref="A29:A33"/>
    <mergeCell ref="A100:D100"/>
    <mergeCell ref="A82:D82"/>
    <mergeCell ref="A78:D78"/>
    <mergeCell ref="A79:D79"/>
    <mergeCell ref="A76:D76"/>
    <mergeCell ref="A94:D94"/>
    <mergeCell ref="A93:D93"/>
    <mergeCell ref="A89:D89"/>
    <mergeCell ref="A90:D90"/>
    <mergeCell ref="A91:D91"/>
    <mergeCell ref="A92:D92"/>
    <mergeCell ref="A87:D87"/>
    <mergeCell ref="A3:E3"/>
  </mergeCells>
  <conditionalFormatting sqref="C6">
    <cfRule type="expression" dxfId="67" priority="1">
      <formula>A6="Specialists"</formula>
    </cfRule>
    <cfRule type="expression" dxfId="66" priority="2">
      <formula>A6="Family medicine physicians"</formula>
    </cfRule>
    <cfRule type="expression" dxfId="65" priority="3">
      <formula>A6="All physicians"</formula>
    </cfRule>
  </conditionalFormatting>
  <hyperlinks>
    <hyperlink ref="A2" location="'Table of Contents'!A1" display="Back to Table of Contents" xr:uid="{00000000-0004-0000-0400-000000000000}"/>
    <hyperlink ref="A62:D62" r:id="rId1" display="For more information regarding collection and comparability of data as well as notes specific to individual provinces and territories, refer to professional-specific methodology notes. " xr:uid="{00000000-0004-0000-0400-000001000000}"/>
    <hyperlink ref="A100" location="'Table of contents'!A1" display="End of worksheet (back to Table of contents)" xr:uid="{2D514C7E-E797-45B6-97D6-38E09BD4BE4B}"/>
  </hyperlinks>
  <pageMargins left="0.7" right="0.7" top="0.75" bottom="0.75" header="0.3" footer="0.3"/>
  <pageSetup scale="61" fitToHeight="0" orientation="landscape" r:id="rId2"/>
  <headerFooter>
    <oddFooter>&amp;L&amp;9© 2025 CIHI&amp;R&amp;9&amp;P</oddFooter>
  </headerFooter>
  <drawing r:id="rId3"/>
  <extLst>
    <ext xmlns:x14="http://schemas.microsoft.com/office/spreadsheetml/2009/9/main" uri="{CCE6A557-97BC-4b89-ADB6-D9C93CAAB3DF}">
      <x14:dataValidations xmlns:xm="http://schemas.microsoft.com/office/excel/2006/main" xWindow="504" yWindow="452" count="4">
        <x14:dataValidation type="list" allowBlank="1" showInputMessage="1" showErrorMessage="1" promptTitle="Type of provider" prompt="To open a dropdown list using your keyboard, press Alt+Down Arrow to open the dropdown. Choose a value using the Arrow keys, and then press the Enter key to select it." xr:uid="{00000000-0002-0000-0400-000000000000}">
          <x14:formula1>
            <xm:f>'Data validation tables'!$A$3:$A$12</xm:f>
          </x14:formula1>
          <xm:sqref>A6</xm:sqref>
        </x14:dataValidation>
        <x14:dataValidation type="list" allowBlank="1" showInputMessage="1" showErrorMessage="1" promptTitle="Province/territory" prompt="To open a dropdown list using your keyboard, press Alt+Down Arrow to open the dropdown. Choose a value using the Arrow keys, and then press the Enter key to select it." xr:uid="{00000000-0002-0000-0400-000001000000}">
          <x14:formula1>
            <xm:f>'Data validation tables'!$A$15:$A$27</xm:f>
          </x14:formula1>
          <xm:sqref>B6</xm:sqref>
        </x14:dataValidation>
        <x14:dataValidation type="list" allowBlank="1" showInputMessage="1" showErrorMessage="1" promptTitle="Place of work*" prompt="To open a dropdown list using your keyboard, press Alt+Down Arrow to open the dropdown. Choose a value using the Arrow keys, and then press the Enter key to select it." xr:uid="{00000000-0002-0000-0400-000002000000}">
          <x14:formula1>
            <xm:f>'Data validation tables'!$E$3:$E$7</xm:f>
          </x14:formula1>
          <xm:sqref>C6</xm:sqref>
        </x14:dataValidation>
        <x14:dataValidation type="list" allowBlank="1" showInputMessage="1" showErrorMessage="1" promptTitle="Year" prompt="To open a dropdown list using your keyboard, press Alt+Down Arrow to open the dropdown. Choose a value using the Arrow keys, and then press the Enter key to select it." xr:uid="{00000000-0002-0000-0400-000003000000}">
          <x14:formula1>
            <xm:f>'Data validation tables'!$D$16:$D$20</xm:f>
          </x14:formula1>
          <xm:sqref>D6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1">
    <pageSetUpPr fitToPage="1"/>
  </sheetPr>
  <dimension ref="A1:K59"/>
  <sheetViews>
    <sheetView showGridLines="0" topLeftCell="A2" zoomScaleNormal="100" workbookViewId="0">
      <selection sqref="A1:G1"/>
    </sheetView>
  </sheetViews>
  <sheetFormatPr defaultColWidth="0" defaultRowHeight="14.25" customHeight="1" zeroHeight="1" x14ac:dyDescent="0.25"/>
  <cols>
    <col min="1" max="1" width="27.59765625" style="19" customWidth="1"/>
    <col min="2" max="2" width="38.59765625" style="19" customWidth="1"/>
    <col min="3" max="4" width="40.59765625" style="19" customWidth="1"/>
    <col min="5" max="5" width="34.09765625" style="19" customWidth="1"/>
    <col min="6" max="7" width="34.59765625" style="19" customWidth="1"/>
    <col min="8" max="8" width="31.59765625" style="19" hidden="1" customWidth="1"/>
    <col min="9" max="9" width="25" style="19" hidden="1" customWidth="1"/>
    <col min="10" max="10" width="17.59765625" style="19" hidden="1" customWidth="1"/>
    <col min="11" max="11" width="29.59765625" style="19" hidden="1" customWidth="1"/>
    <col min="12" max="16384" width="5.59765625" style="19" hidden="1"/>
  </cols>
  <sheetData>
    <row r="1" spans="1:7" s="63" customFormat="1" ht="46.5" hidden="1" customHeight="1" x14ac:dyDescent="0.25">
      <c r="A1" s="511" t="s">
        <v>118</v>
      </c>
      <c r="B1" s="511"/>
      <c r="C1" s="511"/>
      <c r="D1" s="511"/>
      <c r="E1" s="511"/>
      <c r="F1" s="511"/>
      <c r="G1" s="511"/>
    </row>
    <row r="2" spans="1:7" s="68" customFormat="1" ht="24" customHeight="1" x14ac:dyDescent="0.25">
      <c r="A2" s="67" t="s">
        <v>36</v>
      </c>
    </row>
    <row r="3" spans="1:7" s="36" customFormat="1" ht="50.1" customHeight="1" x14ac:dyDescent="0.25">
      <c r="A3" s="512" t="str">
        <f>IF(A6="Specialists",CONCATENATE("Supply of specialist"," ","physicians",","," ",TRIM(B6),", 2014 to 2023"),IF(A6="Family medicine",CONCATENATE("Supply of ",LOWER(A6)," ","physicians",","," ",TRIM(B6),", 2014 to 2023"),CONCATENATE("Supply of ",LOWER(A6),", ",TRIM(B6),", 2014 to 2023")))</f>
        <v>Supply of registered nurses, Ontario, 2014 to 2023</v>
      </c>
      <c r="B3" s="512"/>
      <c r="C3" s="512"/>
      <c r="D3" s="512"/>
      <c r="E3" s="512"/>
      <c r="F3" s="512"/>
      <c r="G3" s="512"/>
    </row>
    <row r="4" spans="1:7" s="37" customFormat="1" ht="24" customHeight="1" x14ac:dyDescent="0.25">
      <c r="A4" s="49" t="s">
        <v>119</v>
      </c>
      <c r="B4" s="49"/>
      <c r="C4" s="49"/>
      <c r="D4" s="49"/>
      <c r="E4" s="49"/>
      <c r="F4" s="49"/>
      <c r="G4" s="49"/>
    </row>
    <row r="5" spans="1:7" s="199" customFormat="1" ht="21" customHeight="1" x14ac:dyDescent="0.3">
      <c r="A5" s="427" t="s">
        <v>38</v>
      </c>
      <c r="B5" s="428" t="s">
        <v>120</v>
      </c>
      <c r="C5" s="428" t="s">
        <v>121</v>
      </c>
      <c r="D5" s="429" t="s">
        <v>122</v>
      </c>
      <c r="F5" s="434"/>
    </row>
    <row r="6" spans="1:7" s="23" customFormat="1" ht="21" customHeight="1" x14ac:dyDescent="0.3">
      <c r="A6" s="159" t="s">
        <v>42</v>
      </c>
      <c r="B6" s="159" t="s">
        <v>43</v>
      </c>
      <c r="C6" s="159" t="s">
        <v>123</v>
      </c>
      <c r="D6" s="160" t="s">
        <v>124</v>
      </c>
    </row>
    <row r="7" spans="1:7" s="63" customFormat="1" ht="60" customHeight="1" x14ac:dyDescent="0.25">
      <c r="A7" s="514" t="s">
        <v>125</v>
      </c>
      <c r="B7" s="514"/>
      <c r="C7" s="514"/>
      <c r="D7" s="514"/>
      <c r="E7" s="73"/>
      <c r="F7" s="73"/>
      <c r="G7" s="73"/>
    </row>
    <row r="8" spans="1:7" ht="280.35000000000002" customHeight="1" x14ac:dyDescent="0.25">
      <c r="A8" s="513" t="s">
        <v>46</v>
      </c>
    </row>
    <row r="9" spans="1:7" ht="320.10000000000002" customHeight="1" x14ac:dyDescent="0.25">
      <c r="A9" s="513"/>
      <c r="E9"/>
    </row>
    <row r="10" spans="1:7" ht="45" customHeight="1" x14ac:dyDescent="0.25">
      <c r="A10" s="168" t="str">
        <f>CONCATENATE("Table 2  Supply of ",LOWER(A6),", ",TRIM(B6),", 2014 to 2023")</f>
        <v>Table 2  Supply of registered nurses, Ontario, 2014 to 2023</v>
      </c>
    </row>
    <row r="11" spans="1:7" ht="60" customHeight="1" x14ac:dyDescent="0.25">
      <c r="A11" s="20" t="s">
        <v>41</v>
      </c>
      <c r="B11" s="21" t="str">
        <f>CONCATENATE(A6," supply count in ", TRIM(B6))</f>
        <v>Registered nurses supply count in Ontario</v>
      </c>
      <c r="C11" s="21" t="str">
        <f>CONCATENATE(A6," supply count in ", TRIM(C6))</f>
        <v>Registered nurses supply count in British Columbia</v>
      </c>
      <c r="D11" s="21" t="str">
        <f>CONCATENATE(A6," supply count in ", TRIM(D6))</f>
        <v>Registered nurses supply count in Alberta</v>
      </c>
      <c r="E11" s="21" t="str">
        <f>CONCATENATE("Percentage change from previous year of ", LOWER(A6), " supply in ", B6)</f>
        <v>Percentage change from previous year of registered nurses supply in Ontario</v>
      </c>
      <c r="F11" s="21" t="str">
        <f>CONCATENATE("Percentage change from previous year of ", LOWER(A6), " supply in ", C6)</f>
        <v>Percentage change from previous year of registered nurses supply in British Columbia</v>
      </c>
      <c r="G11" s="22" t="str">
        <f>CONCATENATE("Percentage change from previous year of ", LOWER(A6), " supply in ", D6)</f>
        <v>Percentage change from previous year of registered nurses supply in Alberta</v>
      </c>
    </row>
    <row r="12" spans="1:7" s="63" customFormat="1" ht="15" customHeight="1" x14ac:dyDescent="0.25">
      <c r="A12" s="150">
        <v>2014</v>
      </c>
      <c r="B12" s="143">
        <f>IFERROR(VLOOKUP(CONCATENATE($A12,$B$6,$A$6),Supply_WF_Flow!$A$2:$K$4380,5,FALSE),"—")</f>
        <v>102247</v>
      </c>
      <c r="C12" s="143">
        <f>IFERROR(VLOOKUP(CONCATENATE($A12,$C$6,$A$6),Supply_WF_Flow!$A$2:$K$4380,5,FALSE),"—")</f>
        <v>35088</v>
      </c>
      <c r="D12" s="143">
        <f>IFERROR(VLOOKUP(CONCATENATE($A12,$D$6,$A$6),Supply_WF_Flow!$A$2:$K$4380,5,FALSE),"—")</f>
        <v>32537</v>
      </c>
      <c r="E12" s="208" t="s">
        <v>74</v>
      </c>
      <c r="F12" s="208" t="s">
        <v>74</v>
      </c>
      <c r="G12" s="106" t="s">
        <v>74</v>
      </c>
    </row>
    <row r="13" spans="1:7" s="63" customFormat="1" ht="15" customHeight="1" x14ac:dyDescent="0.25">
      <c r="A13" s="150">
        <v>2015</v>
      </c>
      <c r="B13" s="143">
        <f>IFERROR(VLOOKUP(CONCATENATE($A13,$B$6,$A$6),Supply_WF_Flow!$A$2:$K$4380,5,FALSE),"—")</f>
        <v>102490</v>
      </c>
      <c r="C13" s="143">
        <f>IFERROR(VLOOKUP(CONCATENATE($A13,$C$6,$A$6),Supply_WF_Flow!$A$2:$K$4380,5,FALSE),"—")</f>
        <v>35397</v>
      </c>
      <c r="D13" s="143">
        <f>IFERROR(VLOOKUP(CONCATENATE($A13,$D$6,$A$6),Supply_WF_Flow!$A$2:$K$4380,5,FALSE),"—")</f>
        <v>34764</v>
      </c>
      <c r="E13" s="208">
        <f>IFERROR(IF(OR(B12=0,B12="—",B13="—"),"—",(B13-B12)/B12),"—")</f>
        <v>2.3765978463915812E-3</v>
      </c>
      <c r="F13" s="208">
        <f t="shared" ref="F13:G21" si="0">IFERROR(IF(OR(C12=0,C12="—",C13="—"),"—",(C13-C12)/C12),"—")</f>
        <v>8.8064295485636122E-3</v>
      </c>
      <c r="G13" s="106">
        <f>IFERROR(IF(OR(D12=0,D12="—",D13="—"),"—",(D13-D12)/D12),"—")</f>
        <v>6.8445154746903519E-2</v>
      </c>
    </row>
    <row r="14" spans="1:7" s="63" customFormat="1" ht="15" customHeight="1" x14ac:dyDescent="0.25">
      <c r="A14" s="150">
        <v>2016</v>
      </c>
      <c r="B14" s="143">
        <f>IFERROR(VLOOKUP(CONCATENATE($A14,$B$6,$A$6),Supply_WF_Flow!$A$2:$K$4380,5,FALSE),"—")</f>
        <v>102006</v>
      </c>
      <c r="C14" s="143">
        <f>IFERROR(VLOOKUP(CONCATENATE($A14,$C$6,$A$6),Supply_WF_Flow!$A$2:$K$4380,5,FALSE),"—")</f>
        <v>36506</v>
      </c>
      <c r="D14" s="143">
        <f>IFERROR(VLOOKUP(CONCATENATE($A14,$D$6,$A$6),Supply_WF_Flow!$A$2:$K$4380,5,FALSE),"—")</f>
        <v>34992</v>
      </c>
      <c r="E14" s="208">
        <f t="shared" ref="E14:E18" si="1">IFERROR(IF(OR(B13=0,B13="—",B14="—"),"—",(B14-B13)/B13),"—")</f>
        <v>-4.7224119426285491E-3</v>
      </c>
      <c r="F14" s="208">
        <f t="shared" si="0"/>
        <v>3.1330338729270844E-2</v>
      </c>
      <c r="G14" s="106">
        <f t="shared" si="0"/>
        <v>6.5585088022091821E-3</v>
      </c>
    </row>
    <row r="15" spans="1:7" s="63" customFormat="1" ht="15" customHeight="1" x14ac:dyDescent="0.25">
      <c r="A15" s="150">
        <v>2017</v>
      </c>
      <c r="B15" s="143">
        <f>IFERROR(VLOOKUP(CONCATENATE($A15,$B$6,$A$6),Supply_WF_Flow!$A$2:$K$4380,5,FALSE),"—")</f>
        <v>101912</v>
      </c>
      <c r="C15" s="143">
        <f>IFERROR(VLOOKUP(CONCATENATE($A15,$C$6,$A$6),Supply_WF_Flow!$A$2:$K$4380,5,FALSE),"—")</f>
        <v>37355</v>
      </c>
      <c r="D15" s="143">
        <f>IFERROR(VLOOKUP(CONCATENATE($A15,$D$6,$A$6),Supply_WF_Flow!$A$2:$K$4380,5,FALSE),"—")</f>
        <v>35448</v>
      </c>
      <c r="E15" s="208">
        <f t="shared" si="1"/>
        <v>-9.2151442072034974E-4</v>
      </c>
      <c r="F15" s="208">
        <f t="shared" si="0"/>
        <v>2.3256450994357091E-2</v>
      </c>
      <c r="G15" s="106">
        <f t="shared" si="0"/>
        <v>1.3031550068587106E-2</v>
      </c>
    </row>
    <row r="16" spans="1:7" s="63" customFormat="1" ht="15" customHeight="1" x14ac:dyDescent="0.25">
      <c r="A16" s="150">
        <v>2018</v>
      </c>
      <c r="B16" s="143">
        <f>IFERROR(VLOOKUP(CONCATENATE($A16,$B$6,$A$6),Supply_WF_Flow!$A$2:$K$4380,5,FALSE),"—")</f>
        <v>102396</v>
      </c>
      <c r="C16" s="143">
        <f>IFERROR(VLOOKUP(CONCATENATE($A16,$C$6,$A$6),Supply_WF_Flow!$A$2:$K$4380,5,FALSE),"—")</f>
        <v>37592</v>
      </c>
      <c r="D16" s="143">
        <f>IFERROR(VLOOKUP(CONCATENATE($A16,$D$6,$A$6),Supply_WF_Flow!$A$2:$K$4380,5,FALSE),"—")</f>
        <v>35691</v>
      </c>
      <c r="E16" s="208">
        <f t="shared" si="1"/>
        <v>4.7491953842530811E-3</v>
      </c>
      <c r="F16" s="208">
        <f t="shared" si="0"/>
        <v>6.3445321911390707E-3</v>
      </c>
      <c r="G16" s="106">
        <f t="shared" si="0"/>
        <v>6.8551117129316179E-3</v>
      </c>
    </row>
    <row r="17" spans="1:7" s="63" customFormat="1" ht="15" customHeight="1" x14ac:dyDescent="0.25">
      <c r="A17" s="150">
        <v>2019</v>
      </c>
      <c r="B17" s="143">
        <f>IFERROR(VLOOKUP(CONCATENATE($A17,$B$6,$A$6),Supply_WF_Flow!$A$2:$K$4380,5,FALSE),"—")</f>
        <v>103877</v>
      </c>
      <c r="C17" s="143">
        <f>IFERROR(VLOOKUP(CONCATENATE($A17,$C$6,$A$6),Supply_WF_Flow!$A$2:$K$4380,5,FALSE),"—")</f>
        <v>38041</v>
      </c>
      <c r="D17" s="143">
        <f>IFERROR(VLOOKUP(CONCATENATE($A17,$D$6,$A$6),Supply_WF_Flow!$A$2:$K$4380,5,FALSE),"—")</f>
        <v>35907</v>
      </c>
      <c r="E17" s="208">
        <f t="shared" si="1"/>
        <v>1.4463455603734521E-2</v>
      </c>
      <c r="F17" s="208">
        <f t="shared" si="0"/>
        <v>1.1944030644818046E-2</v>
      </c>
      <c r="G17" s="106">
        <f t="shared" si="0"/>
        <v>6.0519458687063963E-3</v>
      </c>
    </row>
    <row r="18" spans="1:7" s="63" customFormat="1" ht="15" customHeight="1" x14ac:dyDescent="0.25">
      <c r="A18" s="150">
        <v>2020</v>
      </c>
      <c r="B18" s="143">
        <f>IFERROR(VLOOKUP(CONCATENATE($A18,$B$6,$A$6),Supply_WF_Flow!$A$2:$K$4380,5,FALSE),"—")</f>
        <v>104976</v>
      </c>
      <c r="C18" s="143">
        <f>IFERROR(VLOOKUP(CONCATENATE($A18,$C$6,$A$6),Supply_WF_Flow!$A$2:$K$4380,5,FALSE),"—")</f>
        <v>38863</v>
      </c>
      <c r="D18" s="143">
        <f>IFERROR(VLOOKUP(CONCATENATE($A18,$D$6,$A$6),Supply_WF_Flow!$A$2:$K$4380,5,FALSE),"—")</f>
        <v>36394</v>
      </c>
      <c r="E18" s="208">
        <f t="shared" si="1"/>
        <v>1.0579820364469517E-2</v>
      </c>
      <c r="F18" s="208">
        <f t="shared" si="0"/>
        <v>2.1608264766961961E-2</v>
      </c>
      <c r="G18" s="106">
        <f t="shared" si="0"/>
        <v>1.3562815049990252E-2</v>
      </c>
    </row>
    <row r="19" spans="1:7" s="63" customFormat="1" ht="15" customHeight="1" x14ac:dyDescent="0.25">
      <c r="A19" s="150">
        <v>2021</v>
      </c>
      <c r="B19" s="143">
        <f>IFERROR(VLOOKUP(CONCATENATE($A19,$B$6,$A$6),Supply_WF_Flow!$A$2:$K$4380,5,FALSE),"—")</f>
        <v>106595</v>
      </c>
      <c r="C19" s="143">
        <f>IFERROR(VLOOKUP(CONCATENATE($A19,$C$6,$A$6),Supply_WF_Flow!$A$2:$K$4380,5,FALSE),"—")</f>
        <v>40343</v>
      </c>
      <c r="D19" s="143">
        <f>IFERROR(VLOOKUP(CONCATENATE($A19,$D$6,$A$6),Supply_WF_Flow!$A$2:$K$4380,5,FALSE),"—")</f>
        <v>36288</v>
      </c>
      <c r="E19" s="208">
        <f>IFERROR(IF(OR(B18=0,B18="—",B19="—"),"—",(B19-B18)/B18),"—")</f>
        <v>1.5422572778539857E-2</v>
      </c>
      <c r="F19" s="208">
        <f t="shared" si="0"/>
        <v>3.808249491804544E-2</v>
      </c>
      <c r="G19" s="106">
        <f t="shared" si="0"/>
        <v>-2.9125680057152277E-3</v>
      </c>
    </row>
    <row r="20" spans="1:7" s="63" customFormat="1" ht="15" customHeight="1" x14ac:dyDescent="0.25">
      <c r="A20" s="150">
        <v>2022</v>
      </c>
      <c r="B20" s="143">
        <f>IFERROR(VLOOKUP(CONCATENATE($A20,$B$6,$A$6),Supply_WF_Flow!$A$2:$K$4380,5,FALSE),"—")</f>
        <v>108040</v>
      </c>
      <c r="C20" s="143">
        <f>IFERROR(VLOOKUP(CONCATENATE($A20,$C$6,$A$6),Supply_WF_Flow!$A$2:$K$4380,5,FALSE),"—")</f>
        <v>40891</v>
      </c>
      <c r="D20" s="143">
        <f>IFERROR(VLOOKUP(CONCATENATE($A20,$D$6,$A$6),Supply_WF_Flow!$A$2:$K$4380,5,FALSE),"—")</f>
        <v>36302</v>
      </c>
      <c r="E20" s="208">
        <f>IFERROR(IF(OR(B19=0,B19="—",B20="—"),"—",(B20-B19)/B19),"—")</f>
        <v>1.3555982926028425E-2</v>
      </c>
      <c r="F20" s="208">
        <f t="shared" si="0"/>
        <v>1.3583521304811243E-2</v>
      </c>
      <c r="G20" s="106">
        <f t="shared" si="0"/>
        <v>3.8580246913580245E-4</v>
      </c>
    </row>
    <row r="21" spans="1:7" s="63" customFormat="1" ht="15" customHeight="1" x14ac:dyDescent="0.25">
      <c r="A21" s="150">
        <v>2023</v>
      </c>
      <c r="B21" s="143">
        <f>IFERROR(VLOOKUP(CONCATENATE($A21,$B$6,$A$6),Supply_WF_Flow!$A$2:$K$4380,5,FALSE),"—")</f>
        <v>110510</v>
      </c>
      <c r="C21" s="143">
        <f>IFERROR(VLOOKUP(CONCATENATE($A21,$C$6,$A$6),Supply_WF_Flow!$A$2:$K$4380,5,FALSE),"—")</f>
        <v>41893</v>
      </c>
      <c r="D21" s="143">
        <f>IFERROR(VLOOKUP(CONCATENATE($A21,$D$6,$A$6),Supply_WF_Flow!$A$2:$K$4380,5,FALSE),"—")</f>
        <v>37202</v>
      </c>
      <c r="E21" s="208">
        <f>IFERROR(IF(OR(B20=0,B20="—",B21="—"),"—",(B21-B20)/B20),"—")</f>
        <v>2.2861902998889301E-2</v>
      </c>
      <c r="F21" s="208">
        <f t="shared" si="0"/>
        <v>2.4504169621677143E-2</v>
      </c>
      <c r="G21" s="106">
        <f t="shared" si="0"/>
        <v>2.4792022478100379E-2</v>
      </c>
    </row>
    <row r="22" spans="1:7" s="375" customFormat="1" ht="17.25" customHeight="1" x14ac:dyDescent="0.25">
      <c r="A22" s="373" t="s">
        <v>75</v>
      </c>
      <c r="B22" s="374"/>
      <c r="C22" s="374"/>
      <c r="D22" s="374"/>
      <c r="E22" s="374"/>
      <c r="F22" s="374"/>
      <c r="G22" s="374"/>
    </row>
    <row r="23" spans="1:7" s="250" customFormat="1" ht="12" customHeight="1" x14ac:dyDescent="0.25">
      <c r="A23" s="250" t="s">
        <v>126</v>
      </c>
      <c r="B23" s="376"/>
      <c r="C23" s="376"/>
      <c r="D23" s="376"/>
      <c r="E23" s="376"/>
      <c r="F23" s="376"/>
      <c r="G23" s="376"/>
    </row>
    <row r="24" spans="1:7" s="53" customFormat="1" ht="12" customHeight="1" x14ac:dyDescent="0.25">
      <c r="A24" s="53" t="s">
        <v>78</v>
      </c>
      <c r="B24" s="377"/>
      <c r="C24" s="377"/>
      <c r="D24" s="377"/>
      <c r="E24" s="377"/>
      <c r="F24" s="377"/>
      <c r="G24" s="377"/>
    </row>
    <row r="25" spans="1:7" s="250" customFormat="1" ht="12" customHeight="1" x14ac:dyDescent="0.25">
      <c r="A25" s="378" t="s">
        <v>127</v>
      </c>
      <c r="B25" s="53"/>
      <c r="C25" s="53"/>
      <c r="D25" s="53"/>
      <c r="E25" s="53"/>
      <c r="F25" s="51"/>
      <c r="G25" s="51"/>
    </row>
    <row r="26" spans="1:7" s="250" customFormat="1" ht="12" customHeight="1" x14ac:dyDescent="0.25">
      <c r="A26" s="515" t="s">
        <v>128</v>
      </c>
      <c r="B26" s="515"/>
      <c r="C26" s="515"/>
      <c r="D26" s="515"/>
      <c r="E26" s="515"/>
      <c r="F26" s="515"/>
      <c r="G26" s="515"/>
    </row>
    <row r="27" spans="1:7" s="250" customFormat="1" ht="11.4" x14ac:dyDescent="0.25">
      <c r="A27" s="379" t="s">
        <v>129</v>
      </c>
      <c r="B27" s="107"/>
      <c r="C27" s="107"/>
      <c r="D27" s="107"/>
      <c r="E27" s="107"/>
      <c r="F27" s="107"/>
      <c r="G27" s="107"/>
    </row>
    <row r="28" spans="1:7" s="250" customFormat="1" ht="11.4" x14ac:dyDescent="0.25">
      <c r="A28" s="516" t="s">
        <v>130</v>
      </c>
      <c r="B28" s="516"/>
      <c r="C28" s="516"/>
      <c r="D28" s="516"/>
      <c r="E28" s="516"/>
      <c r="F28" s="516"/>
      <c r="G28" s="516"/>
    </row>
    <row r="29" spans="1:7" s="250" customFormat="1" ht="12" x14ac:dyDescent="0.25">
      <c r="A29" s="380" t="s">
        <v>82</v>
      </c>
      <c r="B29" s="376"/>
      <c r="C29" s="376"/>
      <c r="D29" s="376"/>
      <c r="E29" s="376"/>
      <c r="F29" s="376"/>
      <c r="G29" s="376"/>
    </row>
    <row r="30" spans="1:7" s="250" customFormat="1" ht="12" x14ac:dyDescent="0.25">
      <c r="A30" s="381" t="s">
        <v>83</v>
      </c>
      <c r="B30" s="377"/>
      <c r="C30" s="377"/>
      <c r="D30" s="377"/>
      <c r="E30" s="376"/>
      <c r="F30" s="376"/>
      <c r="G30" s="376"/>
    </row>
    <row r="31" spans="1:7" s="250" customFormat="1" ht="12" x14ac:dyDescent="0.25">
      <c r="A31" s="53" t="s">
        <v>131</v>
      </c>
      <c r="B31" s="377"/>
      <c r="C31" s="377"/>
      <c r="D31" s="377"/>
      <c r="E31" s="376"/>
      <c r="F31" s="376"/>
      <c r="G31" s="376"/>
    </row>
    <row r="32" spans="1:7" s="250" customFormat="1" ht="12" x14ac:dyDescent="0.25">
      <c r="A32" s="53" t="s">
        <v>132</v>
      </c>
      <c r="B32" s="377"/>
      <c r="C32" s="377"/>
      <c r="D32" s="377"/>
      <c r="E32" s="376"/>
      <c r="F32" s="376"/>
      <c r="G32" s="376"/>
    </row>
    <row r="33" spans="1:7" s="250" customFormat="1" ht="11.4" x14ac:dyDescent="0.25">
      <c r="A33" s="517" t="s">
        <v>87</v>
      </c>
      <c r="B33" s="517"/>
      <c r="C33" s="517"/>
      <c r="D33" s="517"/>
      <c r="E33" s="517"/>
      <c r="F33" s="517"/>
      <c r="G33" s="517"/>
    </row>
    <row r="34" spans="1:7" s="250" customFormat="1" ht="12" x14ac:dyDescent="0.25">
      <c r="A34" s="382" t="s">
        <v>89</v>
      </c>
      <c r="B34" s="377"/>
      <c r="C34" s="377"/>
      <c r="D34" s="377"/>
      <c r="E34" s="376"/>
      <c r="F34" s="376"/>
      <c r="G34" s="376"/>
    </row>
    <row r="35" spans="1:7" s="250" customFormat="1" ht="12" x14ac:dyDescent="0.25">
      <c r="A35" s="52" t="s">
        <v>90</v>
      </c>
      <c r="B35" s="377"/>
      <c r="C35" s="377"/>
      <c r="D35" s="377"/>
      <c r="E35" s="376"/>
      <c r="F35" s="376"/>
      <c r="G35" s="376"/>
    </row>
    <row r="36" spans="1:7" s="250" customFormat="1" ht="12" x14ac:dyDescent="0.25">
      <c r="A36" s="382" t="s">
        <v>91</v>
      </c>
      <c r="B36" s="377"/>
      <c r="C36" s="377"/>
      <c r="D36" s="377"/>
      <c r="E36" s="376"/>
      <c r="F36" s="376"/>
      <c r="G36" s="376"/>
    </row>
    <row r="37" spans="1:7" s="369" customFormat="1" ht="12" x14ac:dyDescent="0.25">
      <c r="A37" s="360" t="s">
        <v>92</v>
      </c>
      <c r="B37" s="383"/>
      <c r="C37" s="383"/>
      <c r="D37" s="383"/>
      <c r="E37" s="383"/>
      <c r="F37" s="383"/>
      <c r="G37" s="383"/>
    </row>
    <row r="38" spans="1:7" s="369" customFormat="1" ht="11.4" x14ac:dyDescent="0.25">
      <c r="A38" s="369" t="s">
        <v>133</v>
      </c>
    </row>
    <row r="39" spans="1:7" s="369" customFormat="1" ht="12" x14ac:dyDescent="0.25">
      <c r="A39" s="360" t="s">
        <v>93</v>
      </c>
      <c r="B39" s="383"/>
      <c r="C39" s="383"/>
      <c r="D39" s="383"/>
      <c r="E39" s="383"/>
      <c r="F39" s="383"/>
      <c r="G39" s="383"/>
    </row>
    <row r="40" spans="1:7" s="369" customFormat="1" ht="12" x14ac:dyDescent="0.25">
      <c r="A40" s="367" t="s">
        <v>95</v>
      </c>
      <c r="B40" s="383"/>
      <c r="C40" s="383"/>
      <c r="D40" s="383"/>
      <c r="E40" s="383"/>
      <c r="F40" s="383"/>
      <c r="G40" s="383"/>
    </row>
    <row r="41" spans="1:7" s="369" customFormat="1" ht="11.4" x14ac:dyDescent="0.25">
      <c r="A41" s="500" t="s">
        <v>134</v>
      </c>
      <c r="B41" s="500"/>
      <c r="C41" s="500"/>
      <c r="D41" s="500"/>
      <c r="E41" s="500"/>
      <c r="F41" s="500"/>
      <c r="G41" s="500"/>
    </row>
    <row r="42" spans="1:7" s="348" customFormat="1" ht="12" x14ac:dyDescent="0.2">
      <c r="A42" s="367" t="s">
        <v>98</v>
      </c>
      <c r="B42" s="366"/>
      <c r="C42" s="366"/>
      <c r="D42" s="366"/>
      <c r="E42" s="366"/>
      <c r="F42" s="366"/>
      <c r="G42" s="366"/>
    </row>
    <row r="43" spans="1:7" s="348" customFormat="1" ht="12" x14ac:dyDescent="0.25">
      <c r="A43" s="500" t="s">
        <v>99</v>
      </c>
      <c r="B43" s="500"/>
      <c r="C43" s="500"/>
      <c r="D43" s="500"/>
      <c r="E43" s="500"/>
      <c r="F43" s="500"/>
      <c r="G43" s="500"/>
    </row>
    <row r="44" spans="1:7" s="360" customFormat="1" ht="11.4" x14ac:dyDescent="0.25">
      <c r="A44" s="360" t="s">
        <v>135</v>
      </c>
    </row>
    <row r="45" spans="1:7" s="369" customFormat="1" ht="12" x14ac:dyDescent="0.25">
      <c r="A45" s="367" t="s">
        <v>102</v>
      </c>
      <c r="B45" s="383"/>
      <c r="C45" s="383"/>
      <c r="D45" s="383"/>
      <c r="E45" s="383"/>
      <c r="F45" s="346"/>
      <c r="G45" s="383"/>
    </row>
    <row r="46" spans="1:7" s="369" customFormat="1" ht="12" x14ac:dyDescent="0.25">
      <c r="A46" s="369" t="s">
        <v>136</v>
      </c>
      <c r="B46" s="383"/>
      <c r="C46" s="383"/>
      <c r="D46" s="383"/>
      <c r="E46" s="383"/>
      <c r="F46" s="346"/>
      <c r="G46" s="383"/>
    </row>
    <row r="47" spans="1:7" s="369" customFormat="1" ht="12" x14ac:dyDescent="0.25">
      <c r="A47" s="369" t="s">
        <v>103</v>
      </c>
      <c r="B47" s="383"/>
      <c r="C47" s="383"/>
      <c r="D47" s="383"/>
      <c r="E47" s="383"/>
      <c r="F47" s="383"/>
      <c r="G47" s="383"/>
    </row>
    <row r="48" spans="1:7" s="369" customFormat="1" ht="12" x14ac:dyDescent="0.25">
      <c r="A48" s="369" t="s">
        <v>137</v>
      </c>
      <c r="B48" s="214"/>
      <c r="C48" s="214"/>
      <c r="D48" s="214"/>
      <c r="E48" s="383"/>
      <c r="F48" s="383"/>
      <c r="G48" s="383"/>
    </row>
    <row r="49" spans="1:7" s="369" customFormat="1" ht="11.4" x14ac:dyDescent="0.25">
      <c r="A49" s="369" t="s">
        <v>138</v>
      </c>
      <c r="E49" s="346"/>
      <c r="F49" s="346"/>
      <c r="G49" s="346"/>
    </row>
    <row r="50" spans="1:7" s="369" customFormat="1" ht="11.4" x14ac:dyDescent="0.25">
      <c r="A50" s="365" t="s">
        <v>106</v>
      </c>
      <c r="B50" s="361"/>
      <c r="C50" s="361"/>
      <c r="D50" s="361"/>
      <c r="E50" s="361"/>
      <c r="F50" s="361"/>
      <c r="G50" s="361"/>
    </row>
    <row r="51" spans="1:7" s="369" customFormat="1" ht="24" customHeight="1" x14ac:dyDescent="0.25">
      <c r="A51" s="500" t="s">
        <v>139</v>
      </c>
      <c r="B51" s="500"/>
      <c r="C51" s="500"/>
      <c r="D51" s="500"/>
      <c r="E51" s="500"/>
      <c r="F51" s="500"/>
      <c r="G51" s="346"/>
    </row>
    <row r="52" spans="1:7" s="369" customFormat="1" ht="24" customHeight="1" x14ac:dyDescent="0.25">
      <c r="A52" s="500" t="s">
        <v>108</v>
      </c>
      <c r="B52" s="500"/>
      <c r="C52" s="500"/>
      <c r="D52" s="500"/>
      <c r="E52" s="500"/>
      <c r="F52" s="500"/>
      <c r="G52" s="346"/>
    </row>
    <row r="53" spans="1:7" s="369" customFormat="1" ht="24" customHeight="1" x14ac:dyDescent="0.25">
      <c r="A53" s="500" t="s">
        <v>140</v>
      </c>
      <c r="B53" s="500"/>
      <c r="C53" s="500"/>
      <c r="D53" s="500"/>
      <c r="E53" s="500"/>
      <c r="F53" s="500"/>
      <c r="G53" s="346"/>
    </row>
    <row r="54" spans="1:7" s="369" customFormat="1" ht="11.4" x14ac:dyDescent="0.25">
      <c r="A54" s="214" t="s">
        <v>141</v>
      </c>
      <c r="B54" s="214"/>
      <c r="C54" s="214"/>
      <c r="D54" s="214"/>
      <c r="E54" s="214"/>
      <c r="F54" s="214"/>
      <c r="G54" s="214"/>
    </row>
    <row r="55" spans="1:7" s="369" customFormat="1" ht="11.4" x14ac:dyDescent="0.25">
      <c r="A55" s="360" t="s">
        <v>113</v>
      </c>
      <c r="B55" s="361"/>
      <c r="C55" s="361"/>
      <c r="D55" s="361"/>
      <c r="E55" s="361"/>
      <c r="F55" s="361"/>
      <c r="G55" s="361"/>
    </row>
    <row r="56" spans="1:7" s="369" customFormat="1" ht="12" x14ac:dyDescent="0.25">
      <c r="A56" s="384" t="s">
        <v>114</v>
      </c>
    </row>
    <row r="57" spans="1:7" s="369" customFormat="1" ht="11.4" x14ac:dyDescent="0.25">
      <c r="A57" s="214" t="s">
        <v>115</v>
      </c>
    </row>
    <row r="58" spans="1:7" s="369" customFormat="1" ht="11.4" x14ac:dyDescent="0.25">
      <c r="A58" s="214" t="s">
        <v>116</v>
      </c>
    </row>
    <row r="59" spans="1:7" s="351" customFormat="1" ht="30" customHeight="1" x14ac:dyDescent="0.25">
      <c r="A59" s="499" t="s">
        <v>158</v>
      </c>
      <c r="B59" s="499"/>
      <c r="C59" s="499"/>
      <c r="D59" s="499"/>
      <c r="E59" s="485"/>
      <c r="F59" s="486"/>
      <c r="G59" s="486"/>
    </row>
  </sheetData>
  <sheetProtection algorithmName="SHA-512" hashValue="Ds12aEhB7OihEjB6/+QDPGdVVpHhEvxq+J7FUXYcFquAUUcHB8Em1pbcGzsnnJy/8SwxUMlv2E2Cy3GcbbdXig==" saltValue="O5YLurmCFw4e0Qrv5w5XRg==" spinCount="100000" sheet="1" formatCells="0" formatColumns="0" formatRows="0" insertColumns="0" insertRows="0" insertHyperlinks="0" deleteColumns="0" deleteRows="0"/>
  <mergeCells count="13">
    <mergeCell ref="A1:G1"/>
    <mergeCell ref="A3:G3"/>
    <mergeCell ref="A59:D59"/>
    <mergeCell ref="A53:F53"/>
    <mergeCell ref="A8:A9"/>
    <mergeCell ref="A7:D7"/>
    <mergeCell ref="A51:F51"/>
    <mergeCell ref="A52:F52"/>
    <mergeCell ref="A26:G26"/>
    <mergeCell ref="A28:G28"/>
    <mergeCell ref="A33:G33"/>
    <mergeCell ref="A43:G43"/>
    <mergeCell ref="A41:G41"/>
  </mergeCells>
  <hyperlinks>
    <hyperlink ref="A2" location="'Table of Contents'!A1" display="Back to Table of Contents" xr:uid="{00000000-0004-0000-0600-000000000000}"/>
    <hyperlink ref="A59" location="'Table of contents'!A1" display="End of worksheet (back to Table of contents)" xr:uid="{D9BD4026-A412-442B-869B-89435695AAF0}"/>
    <hyperlink ref="A28:E28" r:id="rId1" display="For more information regarding collection and comparability of data as well as notes specific to individual provinces and territories, refer to professional-specific methodology notes." xr:uid="{00000000-0004-0000-0600-000001000000}"/>
    <hyperlink ref="A28:G28" r:id="rId2" display="For more information regarding collection and comparability of data as well as notes specific to individual provinces and territories, refer to professional-specific methodology notes." xr:uid="{B7DFFEFF-D588-418F-A137-D45C4CCC6A95}"/>
  </hyperlinks>
  <pageMargins left="0.7" right="0.7" top="0.75" bottom="0.75" header="0.3" footer="0.3"/>
  <pageSetup scale="44" fitToHeight="0" orientation="landscape" r:id="rId3"/>
  <headerFooter>
    <oddFooter>&amp;L&amp;9© 2025 CIHI&amp;R&amp;9&amp;P</oddFooter>
  </headerFooter>
  <drawing r:id="rId4"/>
  <extLst>
    <ext xmlns:x14="http://schemas.microsoft.com/office/spreadsheetml/2009/9/main" uri="{CCE6A557-97BC-4b89-ADB6-D9C93CAAB3DF}">
      <x14:dataValidations xmlns:xm="http://schemas.microsoft.com/office/excel/2006/main" xWindow="191" yWindow="486" count="4">
        <x14:dataValidation type="list" allowBlank="1" showInputMessage="1" showErrorMessage="1" promptTitle="Type of provider" prompt="To open a dropdown list using your keyboard, press Alt+Down Arrow to open the dropdown. Choose a value using the Arrow keys, and then press the Enter key to select it." xr:uid="{00000000-0002-0000-0600-000000000000}">
          <x14:formula1>
            <xm:f>'Data validation tables'!$A$3:$A$12</xm:f>
          </x14:formula1>
          <xm:sqref>A6</xm:sqref>
        </x14:dataValidation>
        <x14:dataValidation type="list" allowBlank="1" showInputMessage="1" showErrorMessage="1" promptTitle="Jurisdiction (comparator 2)" prompt="To open a dropdown list using your keyboard, press Alt+Down Arrow to open the dropdown. Choose a value using the Arrow keys, and then press the Enter key to select it." xr:uid="{00000000-0002-0000-0600-000001000000}">
          <x14:formula1>
            <xm:f>'Data validation tables'!$A$31:$A$45</xm:f>
          </x14:formula1>
          <xm:sqref>D6</xm:sqref>
        </x14:dataValidation>
        <x14:dataValidation type="list" allowBlank="1" showInputMessage="1" showErrorMessage="1" promptTitle="Jurisdiction (main)" prompt="To open a dropdown list using your keyboard, press Alt+Down Arrow to open the dropdown. Choose a value using the Arrow keys, and then press the Enter key to select it." xr:uid="{C7F27579-A13A-4728-91A3-A31E5A1B2D21}">
          <x14:formula1>
            <xm:f>'Data validation tables'!$A$31:$A$45</xm:f>
          </x14:formula1>
          <xm:sqref>B6</xm:sqref>
        </x14:dataValidation>
        <x14:dataValidation type="list" allowBlank="1" showInputMessage="1" showErrorMessage="1" promptTitle="Jurisdiction (comparator 1)" prompt="To open a dropdown list using your keyboard, press Alt+Down Arrow to open the dropdown. Choose a value using the Arrow keys, and then press the Enter key to select it." xr:uid="{10C877A3-22B2-482A-A85F-52AC69125F00}">
          <x14:formula1>
            <xm:f>'Data validation tables'!$A$31:$A$45</xm:f>
          </x14:formula1>
          <xm:sqref>C6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pageSetUpPr fitToPage="1"/>
  </sheetPr>
  <dimension ref="A1:N49"/>
  <sheetViews>
    <sheetView showGridLines="0" topLeftCell="A2" zoomScaleNormal="100" workbookViewId="0">
      <selection sqref="A1:E1"/>
    </sheetView>
  </sheetViews>
  <sheetFormatPr defaultColWidth="0" defaultRowHeight="13.8" zeroHeight="1" x14ac:dyDescent="0.25"/>
  <cols>
    <col min="1" max="5" width="38.59765625" customWidth="1"/>
    <col min="6" max="7" width="22.59765625" hidden="1" customWidth="1"/>
    <col min="8" max="12" width="22" hidden="1" customWidth="1"/>
    <col min="13" max="13" width="18.5" hidden="1" customWidth="1"/>
    <col min="14" max="14" width="18.09765625" hidden="1" customWidth="1"/>
    <col min="15" max="16384" width="9" hidden="1"/>
  </cols>
  <sheetData>
    <row r="1" spans="1:5" s="43" customFormat="1" ht="50.25" hidden="1" customHeight="1" x14ac:dyDescent="0.25">
      <c r="A1" s="518" t="s">
        <v>142</v>
      </c>
      <c r="B1" s="518"/>
      <c r="C1" s="518"/>
      <c r="D1" s="518"/>
      <c r="E1" s="518"/>
    </row>
    <row r="2" spans="1:5" s="66" customFormat="1" ht="24" customHeight="1" x14ac:dyDescent="0.25">
      <c r="A2" s="18" t="s">
        <v>36</v>
      </c>
    </row>
    <row r="3" spans="1:5" s="16" customFormat="1" ht="99" customHeight="1" x14ac:dyDescent="0.25">
      <c r="A3" s="504" t="str">
        <f>CONCATENATE("Inflow and outflow for ",LOWER(A6),", ",TRIM(B6),", 2014 to 2023")</f>
        <v>Inflow and outflow for registered nurses, Ontario, 2014 to 2023</v>
      </c>
      <c r="B3" s="504"/>
      <c r="C3" s="504"/>
      <c r="D3" s="504"/>
      <c r="E3" s="192"/>
    </row>
    <row r="4" spans="1:5" s="43" customFormat="1" ht="24" customHeight="1" x14ac:dyDescent="0.25">
      <c r="A4" s="50" t="s">
        <v>143</v>
      </c>
    </row>
    <row r="5" spans="1:5" s="8" customFormat="1" ht="21" customHeight="1" x14ac:dyDescent="0.3">
      <c r="A5" s="165" t="s">
        <v>38</v>
      </c>
      <c r="B5" s="166" t="s">
        <v>144</v>
      </c>
      <c r="C5" s="167" t="s">
        <v>145</v>
      </c>
      <c r="D5" s="443"/>
      <c r="E5" s="443"/>
    </row>
    <row r="6" spans="1:5" s="8" customFormat="1" ht="21" customHeight="1" x14ac:dyDescent="0.3">
      <c r="A6" s="159" t="s">
        <v>42</v>
      </c>
      <c r="B6" s="159" t="s">
        <v>43</v>
      </c>
      <c r="C6" s="160" t="s">
        <v>123</v>
      </c>
      <c r="D6" s="443"/>
      <c r="E6" s="443"/>
    </row>
    <row r="7" spans="1:5" s="34" customFormat="1" ht="60" customHeight="1" x14ac:dyDescent="0.25">
      <c r="A7" s="514" t="s">
        <v>125</v>
      </c>
      <c r="B7" s="514"/>
      <c r="C7" s="514"/>
      <c r="D7" s="514"/>
      <c r="E7" s="73"/>
    </row>
    <row r="8" spans="1:5" ht="317.25" customHeight="1" x14ac:dyDescent="0.25">
      <c r="A8" s="169" t="s">
        <v>46</v>
      </c>
    </row>
    <row r="9" spans="1:5" s="171" customFormat="1" ht="45" customHeight="1" x14ac:dyDescent="0.25">
      <c r="A9" s="118" t="str">
        <f>CONCATENATE("Table 3  Inflow and outflow for ",LOWER(A6),", ",TRIM(B6), " and ", TRIM(C6), ", 2014 to 2023")</f>
        <v>Table 3  Inflow and outflow for registered nurses, Ontario and British Columbia, 2014 to 2023</v>
      </c>
      <c r="B9" s="170"/>
      <c r="C9" s="170"/>
      <c r="D9" s="170"/>
      <c r="E9" s="170"/>
    </row>
    <row r="10" spans="1:5" s="19" customFormat="1" ht="60" customHeight="1" x14ac:dyDescent="0.25">
      <c r="A10" s="24" t="s">
        <v>41</v>
      </c>
      <c r="B10" s="25" t="str">
        <f>CONCATENATE("Percentage inflow of ", LOWER($A$6)," in ", TRIM($B$6))</f>
        <v>Percentage inflow of registered nurses in Ontario</v>
      </c>
      <c r="C10" s="25" t="str">
        <f>CONCATENATE("Percentage outflow of ", LOWER($A$6)," in ", TRIM($B$6))</f>
        <v>Percentage outflow of registered nurses in Ontario</v>
      </c>
      <c r="D10" s="25" t="str">
        <f>CONCATENATE("Percentage inflow of ", LOWER($A$6)," in ", TRIM($C$6))</f>
        <v>Percentage inflow of registered nurses in British Columbia</v>
      </c>
      <c r="E10" s="26" t="str">
        <f>CONCATENATE("Percentage outflow of ", LOWER($A$6)," in ", TRIM(C$6))</f>
        <v>Percentage outflow of registered nurses in British Columbia</v>
      </c>
    </row>
    <row r="11" spans="1:5" s="65" customFormat="1" ht="15" customHeight="1" x14ac:dyDescent="0.25">
      <c r="A11" s="150">
        <v>2014</v>
      </c>
      <c r="B11" s="108">
        <f>IFERROR(VLOOKUP(CONCATENATE($A11,$B$6,$A$6),Supply_WF_Flow!$A$2:$K$4380,10,FALSE),"—")</f>
        <v>4.1986561952917931E-2</v>
      </c>
      <c r="C11" s="108">
        <f>IFERROR(VLOOKUP(CONCATENATE($A11,$B$6,$A$6),Supply_WF_Flow!$A$2:$K$4380,11,FALSE),"—")</f>
        <v>4.637788883781431E-2</v>
      </c>
      <c r="D11" s="108">
        <f>IFERROR(VLOOKUP(CONCATENATE($A11,$C$6,$A$6),Supply_WF_Flow!$A$2:$K$4380,10,FALSE),"—")</f>
        <v>7.6521887824897397E-2</v>
      </c>
      <c r="E11" s="109">
        <f>IFERROR(VLOOKUP(CONCATENATE($A11,$C$6,$A$6),Supply_WF_Flow!$A$2:$K$4380,11,FALSE),"—")</f>
        <v>7.0935932512539907E-2</v>
      </c>
    </row>
    <row r="12" spans="1:5" s="65" customFormat="1" ht="15" customHeight="1" x14ac:dyDescent="0.25">
      <c r="A12" s="150">
        <v>2015</v>
      </c>
      <c r="B12" s="108">
        <f>IFERROR(VLOOKUP(CONCATENATE($A12,$B$6,$A$6),Supply_WF_Flow!$A$2:$K$4380,10,FALSE),"—")</f>
        <v>4.863889159918041E-2</v>
      </c>
      <c r="C12" s="108">
        <f>IFERROR(VLOOKUP(CONCATENATE($A12,$B$6,$A$6),Supply_WF_Flow!$A$2:$K$4380,11,FALSE),"—")</f>
        <v>4.5838618401795303E-2</v>
      </c>
      <c r="D12" s="108">
        <f>IFERROR(VLOOKUP(CONCATENATE($A12,$C$6,$A$6),Supply_WF_Flow!$A$2:$K$4380,10,FALSE),"—")</f>
        <v>7.9046246857078284E-2</v>
      </c>
      <c r="E12" s="109">
        <f>IFERROR(VLOOKUP(CONCATENATE($A12,$C$6,$A$6),Supply_WF_Flow!$A$2:$K$4380,11,FALSE),"—")</f>
        <v>6.1332881317625793E-2</v>
      </c>
    </row>
    <row r="13" spans="1:5" s="65" customFormat="1" ht="15" customHeight="1" x14ac:dyDescent="0.25">
      <c r="A13" s="150">
        <v>2016</v>
      </c>
      <c r="B13" s="108">
        <f>IFERROR(VLOOKUP(CONCATENATE($A13,$B$6,$A$6),Supply_WF_Flow!$A$2:$K$4380,10,FALSE),"—")</f>
        <v>4.1311295413995253E-2</v>
      </c>
      <c r="C13" s="108">
        <f>IFERROR(VLOOKUP(CONCATENATE($A13,$B$6,$A$6),Supply_WF_Flow!$A$2:$K$4380,11,FALSE),"—")</f>
        <v>4.7810913083544113E-2</v>
      </c>
      <c r="D13" s="108">
        <f>IFERROR(VLOOKUP(CONCATENATE($A13,$C$6,$A$6),Supply_WF_Flow!$A$2:$K$4380,10,FALSE),"—")</f>
        <v>8.9848244124253546E-2</v>
      </c>
      <c r="E13" s="109">
        <f>IFERROR(VLOOKUP(CONCATENATE($A13,$C$6,$A$6),Supply_WF_Flow!$A$2:$K$4380,11,FALSE),"—")</f>
        <v>5.637429463649811E-2</v>
      </c>
    </row>
    <row r="14" spans="1:5" s="65" customFormat="1" ht="15" customHeight="1" x14ac:dyDescent="0.25">
      <c r="A14" s="150">
        <v>2017</v>
      </c>
      <c r="B14" s="108">
        <f>IFERROR(VLOOKUP(CONCATENATE($A14,$B$6,$A$6),Supply_WF_Flow!$A$2:$K$4380,10,FALSE),"—")</f>
        <v>4.6932647774550591E-2</v>
      </c>
      <c r="C14" s="108">
        <f>IFERROR(VLOOKUP(CONCATENATE($A14,$B$6,$A$6),Supply_WF_Flow!$A$2:$K$4380,11,FALSE),"—")</f>
        <v>4.9032498626265797E-2</v>
      </c>
      <c r="D14" s="108">
        <f>IFERROR(VLOOKUP(CONCATENATE($A14,$C$6,$A$6),Supply_WF_Flow!$A$2:$K$4380,10,FALSE),"—")</f>
        <v>7.7820907509034934E-2</v>
      </c>
      <c r="E14" s="109">
        <f>IFERROR(VLOOKUP(CONCATENATE($A14,$C$6,$A$6),Supply_WF_Flow!$A$2:$K$4380,11,FALSE),"—")</f>
        <v>7.0646499799223661E-2</v>
      </c>
    </row>
    <row r="15" spans="1:5" s="65" customFormat="1" ht="15" customHeight="1" x14ac:dyDescent="0.25">
      <c r="A15" s="150">
        <v>2018</v>
      </c>
      <c r="B15" s="108">
        <f>IFERROR(VLOOKUP(CONCATENATE($A15,$B$6,$A$6),Supply_WF_Flow!$A$2:$K$4380,10,FALSE),"—")</f>
        <v>5.3527481542247742E-2</v>
      </c>
      <c r="C15" s="108">
        <f>IFERROR(VLOOKUP(CONCATENATE($A15,$B$6,$A$6),Supply_WF_Flow!$A$2:$K$4380,11,FALSE),"—")</f>
        <v>4.6818235087308098E-2</v>
      </c>
      <c r="D15" s="108">
        <f>IFERROR(VLOOKUP(CONCATENATE($A15,$C$6,$A$6),Supply_WF_Flow!$A$2:$K$4380,10,FALSE),"—")</f>
        <v>7.6505639497765482E-2</v>
      </c>
      <c r="E15" s="109">
        <f>IFERROR(VLOOKUP(CONCATENATE($A15,$C$6,$A$6),Supply_WF_Flow!$A$2:$K$4380,11,FALSE),"—")</f>
        <v>7.4590338369865936E-2</v>
      </c>
    </row>
    <row r="16" spans="1:5" s="65" customFormat="1" ht="15" customHeight="1" x14ac:dyDescent="0.25">
      <c r="A16" s="150">
        <v>2019</v>
      </c>
      <c r="B16" s="108">
        <f>IFERROR(VLOOKUP(CONCATENATE($A16,$B$6,$A$6),Supply_WF_Flow!$A$2:$K$4380,10,FALSE),"—")</f>
        <v>6.0407982517785459E-2</v>
      </c>
      <c r="C16" s="108">
        <f>IFERROR(VLOOKUP(CONCATENATE($A16,$B$6,$A$6),Supply_WF_Flow!$A$2:$K$4380,11,FALSE),"—")</f>
        <v>4.777766011725406E-2</v>
      </c>
      <c r="D16" s="108">
        <f>IFERROR(VLOOKUP(CONCATENATE($A16,$C$6,$A$6),Supply_WF_Flow!$A$2:$K$4380,10,FALSE),"—")</f>
        <v>8.5512999132514922E-2</v>
      </c>
      <c r="E16" s="109">
        <f>IFERROR(VLOOKUP(CONCATENATE($A16,$C$6,$A$6),Supply_WF_Flow!$A$2:$K$4380,11,FALSE),"—")</f>
        <v>6.5087668568123869E-2</v>
      </c>
    </row>
    <row r="17" spans="1:5" s="65" customFormat="1" ht="15" customHeight="1" x14ac:dyDescent="0.25">
      <c r="A17" s="150">
        <v>2020</v>
      </c>
      <c r="B17" s="108">
        <f>IFERROR(VLOOKUP(CONCATENATE($A17,$B$6,$A$6),Supply_WF_Flow!$A$2:$K$4380,10,FALSE),"—")</f>
        <v>5.7746532540771223E-2</v>
      </c>
      <c r="C17" s="108">
        <f>IFERROR(VLOOKUP(CONCATENATE($A17,$B$6,$A$6),Supply_WF_Flow!$A$2:$K$4380,11,FALSE),"—")</f>
        <v>4.712505715592135E-2</v>
      </c>
      <c r="D17" s="108">
        <f>IFERROR(VLOOKUP(CONCATENATE($A17,$C$6,$A$6),Supply_WF_Flow!$A$2:$K$4380,10,FALSE),"—")</f>
        <v>8.4862208270076941E-2</v>
      </c>
      <c r="E17" s="109">
        <f>IFERROR(VLOOKUP(CONCATENATE($A17,$C$6,$A$6),Supply_WF_Flow!$A$2:$K$4380,11,FALSE),"—")</f>
        <v>5.2492087589738307E-2</v>
      </c>
    </row>
    <row r="18" spans="1:5" s="65" customFormat="1" ht="15" customHeight="1" x14ac:dyDescent="0.25">
      <c r="A18" s="150">
        <v>2021</v>
      </c>
      <c r="B18" s="108">
        <f>IFERROR(VLOOKUP(CONCATENATE($A18,$B$6,$A$6),Supply_WF_Flow!$A$2:$K$4380,10,FALSE),"—")</f>
        <v>6.1597635911628118E-2</v>
      </c>
      <c r="C18" s="108">
        <f>IFERROR(VLOOKUP(CONCATENATE($A18,$B$6,$A$6),Supply_WF_Flow!$A$2:$K$4380,11,FALSE),"—")</f>
        <v>4.8895351564332293E-2</v>
      </c>
      <c r="D18" s="108">
        <f>IFERROR(VLOOKUP(CONCATENATE($A18,$C$6,$A$6),Supply_WF_Flow!$A$2:$K$4380,10,FALSE),"—")</f>
        <v>8.7251815680539371E-2</v>
      </c>
      <c r="E18" s="109">
        <f>IFERROR(VLOOKUP(CONCATENATE($A18,$C$6,$A$6),Supply_WF_Flow!$A$2:$K$4380,11,FALSE),"—")</f>
        <v>6.5761098579679253E-2</v>
      </c>
    </row>
    <row r="19" spans="1:5" s="65" customFormat="1" ht="15" customHeight="1" x14ac:dyDescent="0.25">
      <c r="A19" s="150">
        <v>2022</v>
      </c>
      <c r="B19" s="108">
        <f>IFERROR(VLOOKUP(CONCATENATE($A19,$B$6,$A$6),Supply_WF_Flow!$A$2:$K$4380,10,FALSE),"—")</f>
        <v>6.1616068122917443E-2</v>
      </c>
      <c r="C19" s="108">
        <f>IFERROR(VLOOKUP(CONCATENATE($A19,$B$6,$A$6),Supply_WF_Flow!$A$2:$K$4380,11,FALSE),"—")</f>
        <v>5.2841540170307302E-2</v>
      </c>
      <c r="D19" s="108">
        <f>IFERROR(VLOOKUP(CONCATENATE($A19,$C$6,$A$6),Supply_WF_Flow!$A$2:$K$4380,10,FALSE),"—")</f>
        <v>7.8281284390208108E-2</v>
      </c>
      <c r="E19" s="109">
        <f>IFERROR(VLOOKUP(CONCATENATE($A19,$C$6,$A$6),Supply_WF_Flow!$A$2:$K$4380,11,FALSE),"—")</f>
        <v>5.4559683059842018E-2</v>
      </c>
    </row>
    <row r="20" spans="1:5" s="65" customFormat="1" ht="15" customHeight="1" x14ac:dyDescent="0.25">
      <c r="A20" s="150">
        <v>2023</v>
      </c>
      <c r="B20" s="108">
        <f>IFERROR(VLOOKUP(CONCATENATE($A20,$B$6,$A$6),Supply_WF_Flow!$A$2:$K$4380,10,FALSE),"—")</f>
        <v>7.4011401683105604E-2</v>
      </c>
      <c r="C20" s="108" t="str">
        <f>IFERROR(VLOOKUP(CONCATENATE($A20,$B$6,$A$6),Supply_WF_Flow!$A$2:$K$4380,11,FALSE),"—")</f>
        <v>—</v>
      </c>
      <c r="D20" s="108">
        <f>IFERROR(VLOOKUP(CONCATENATE($A20,$C$6,$A$6),Supply_WF_Flow!$A$2:$K$4380,10,FALSE),"—")</f>
        <v>7.7172797364714871E-2</v>
      </c>
      <c r="E20" s="109" t="str">
        <f>IFERROR(VLOOKUP(CONCATENATE($A20,$C$6,$A$6),Supply_WF_Flow!$A$2:$K$4380,11,FALSE),"—")</f>
        <v>—</v>
      </c>
    </row>
    <row r="21" spans="1:5" s="366" customFormat="1" ht="17.25" customHeight="1" x14ac:dyDescent="0.25">
      <c r="A21" s="385" t="s">
        <v>75</v>
      </c>
      <c r="B21" s="347"/>
      <c r="C21" s="347"/>
    </row>
    <row r="22" spans="1:5" s="366" customFormat="1" ht="12" x14ac:dyDescent="0.25">
      <c r="A22" s="214" t="s">
        <v>126</v>
      </c>
      <c r="B22" s="347"/>
      <c r="C22" s="347"/>
      <c r="D22" s="347"/>
      <c r="E22" s="347"/>
    </row>
    <row r="23" spans="1:5" s="366" customFormat="1" ht="12" x14ac:dyDescent="0.25">
      <c r="A23" s="214" t="s">
        <v>146</v>
      </c>
      <c r="B23" s="347"/>
      <c r="C23" s="347"/>
      <c r="D23" s="347"/>
      <c r="E23" s="347"/>
    </row>
    <row r="24" spans="1:5" s="362" customFormat="1" ht="11.4" x14ac:dyDescent="0.2">
      <c r="A24" s="519" t="s">
        <v>130</v>
      </c>
      <c r="B24" s="519"/>
      <c r="C24" s="519"/>
      <c r="D24" s="519"/>
      <c r="E24" s="519"/>
    </row>
    <row r="25" spans="1:5" s="366" customFormat="1" ht="12" x14ac:dyDescent="0.25">
      <c r="A25" s="387" t="s">
        <v>82</v>
      </c>
      <c r="B25" s="347"/>
      <c r="C25" s="347"/>
      <c r="D25" s="347"/>
      <c r="E25" s="347"/>
    </row>
    <row r="26" spans="1:5" s="366" customFormat="1" ht="12" x14ac:dyDescent="0.25">
      <c r="A26" s="388" t="s">
        <v>83</v>
      </c>
      <c r="B26" s="347"/>
      <c r="C26" s="347"/>
      <c r="D26" s="347"/>
      <c r="E26" s="347"/>
    </row>
    <row r="27" spans="1:5" s="366" customFormat="1" ht="11.4" x14ac:dyDescent="0.2">
      <c r="A27" s="500" t="s">
        <v>147</v>
      </c>
      <c r="B27" s="500"/>
      <c r="C27" s="500"/>
      <c r="D27" s="500"/>
      <c r="E27" s="500"/>
    </row>
    <row r="28" spans="1:5" s="366" customFormat="1" ht="12" x14ac:dyDescent="0.25">
      <c r="A28" s="369" t="s">
        <v>148</v>
      </c>
      <c r="B28" s="347"/>
      <c r="C28" s="347"/>
      <c r="D28" s="347"/>
      <c r="E28" s="347"/>
    </row>
    <row r="29" spans="1:5" s="366" customFormat="1" ht="12" x14ac:dyDescent="0.25">
      <c r="A29" s="214" t="s">
        <v>132</v>
      </c>
      <c r="B29" s="347"/>
      <c r="C29" s="347"/>
      <c r="D29" s="347"/>
      <c r="E29" s="347"/>
    </row>
    <row r="30" spans="1:5" s="362" customFormat="1" ht="12" customHeight="1" x14ac:dyDescent="0.2">
      <c r="A30" s="500" t="s">
        <v>87</v>
      </c>
      <c r="B30" s="500"/>
      <c r="C30" s="500"/>
      <c r="D30" s="500"/>
      <c r="E30" s="500"/>
    </row>
    <row r="31" spans="1:5" s="366" customFormat="1" ht="12" x14ac:dyDescent="0.25">
      <c r="A31" s="388" t="s">
        <v>89</v>
      </c>
      <c r="B31" s="347"/>
      <c r="C31" s="347"/>
      <c r="D31" s="347"/>
      <c r="E31" s="347"/>
    </row>
    <row r="32" spans="1:5" s="348" customFormat="1" ht="12" x14ac:dyDescent="0.25">
      <c r="A32" s="389" t="s">
        <v>90</v>
      </c>
      <c r="B32" s="347"/>
      <c r="C32" s="347"/>
      <c r="D32" s="347"/>
      <c r="E32" s="347"/>
    </row>
    <row r="33" spans="1:5" s="348" customFormat="1" ht="12" x14ac:dyDescent="0.25">
      <c r="A33" s="388" t="s">
        <v>91</v>
      </c>
      <c r="B33" s="347"/>
      <c r="C33" s="347"/>
      <c r="D33" s="347"/>
      <c r="E33" s="347"/>
    </row>
    <row r="34" spans="1:5" s="348" customFormat="1" ht="12" x14ac:dyDescent="0.25">
      <c r="A34" s="389" t="s">
        <v>92</v>
      </c>
      <c r="B34" s="347"/>
      <c r="C34" s="347"/>
      <c r="D34" s="347"/>
      <c r="E34" s="347"/>
    </row>
    <row r="35" spans="1:5" s="348" customFormat="1" ht="12" x14ac:dyDescent="0.25">
      <c r="A35" s="389" t="s">
        <v>93</v>
      </c>
      <c r="B35" s="347"/>
      <c r="C35" s="347"/>
      <c r="D35" s="347"/>
      <c r="E35" s="347"/>
    </row>
    <row r="36" spans="1:5" s="348" customFormat="1" ht="12" x14ac:dyDescent="0.25">
      <c r="A36" s="214" t="s">
        <v>149</v>
      </c>
      <c r="B36" s="347"/>
      <c r="C36" s="347"/>
      <c r="D36" s="347"/>
      <c r="E36" s="347"/>
    </row>
    <row r="37" spans="1:5" s="348" customFormat="1" ht="12" x14ac:dyDescent="0.25">
      <c r="A37" s="367" t="s">
        <v>95</v>
      </c>
      <c r="B37" s="383"/>
      <c r="C37" s="383"/>
      <c r="D37" s="383"/>
      <c r="E37" s="383"/>
    </row>
    <row r="38" spans="1:5" s="348" customFormat="1" ht="12" customHeight="1" x14ac:dyDescent="0.25">
      <c r="A38" s="500" t="s">
        <v>134</v>
      </c>
      <c r="B38" s="520"/>
      <c r="C38" s="520"/>
      <c r="D38" s="520"/>
      <c r="E38" s="520"/>
    </row>
    <row r="39" spans="1:5" s="348" customFormat="1" ht="12" x14ac:dyDescent="0.2">
      <c r="A39" s="367" t="s">
        <v>98</v>
      </c>
      <c r="B39" s="366"/>
      <c r="C39" s="366"/>
      <c r="D39" s="366"/>
      <c r="E39" s="366"/>
    </row>
    <row r="40" spans="1:5" s="348" customFormat="1" ht="12" customHeight="1" x14ac:dyDescent="0.25">
      <c r="A40" s="500" t="s">
        <v>99</v>
      </c>
      <c r="B40" s="500"/>
      <c r="C40" s="500"/>
      <c r="D40" s="500"/>
      <c r="E40" s="500"/>
    </row>
    <row r="41" spans="1:5" s="348" customFormat="1" ht="12" x14ac:dyDescent="0.2">
      <c r="A41" s="369" t="s">
        <v>101</v>
      </c>
      <c r="B41" s="366"/>
      <c r="C41" s="366"/>
      <c r="D41" s="366"/>
      <c r="E41" s="366"/>
    </row>
    <row r="42" spans="1:5" s="348" customFormat="1" ht="12" x14ac:dyDescent="0.25">
      <c r="A42" s="367" t="s">
        <v>102</v>
      </c>
      <c r="B42" s="347"/>
      <c r="C42" s="347"/>
      <c r="D42" s="347"/>
      <c r="E42" s="347"/>
    </row>
    <row r="43" spans="1:5" s="348" customFormat="1" ht="12" x14ac:dyDescent="0.25">
      <c r="A43" s="360" t="s">
        <v>136</v>
      </c>
      <c r="B43" s="360"/>
      <c r="C43" s="360"/>
      <c r="D43" s="360"/>
      <c r="E43" s="360"/>
    </row>
    <row r="44" spans="1:5" s="348" customFormat="1" ht="12" x14ac:dyDescent="0.25">
      <c r="A44" s="369" t="s">
        <v>103</v>
      </c>
      <c r="B44" s="347"/>
      <c r="C44" s="347"/>
      <c r="D44" s="347"/>
      <c r="E44" s="347"/>
    </row>
    <row r="45" spans="1:5" s="348" customFormat="1" ht="12" x14ac:dyDescent="0.25">
      <c r="A45" s="369" t="s">
        <v>137</v>
      </c>
      <c r="B45" s="366"/>
      <c r="C45" s="366"/>
      <c r="D45" s="366"/>
      <c r="E45" s="347"/>
    </row>
    <row r="46" spans="1:5" s="366" customFormat="1" ht="14.25" customHeight="1" x14ac:dyDescent="0.2">
      <c r="A46" s="360" t="s">
        <v>138</v>
      </c>
      <c r="B46" s="361"/>
      <c r="C46" s="361"/>
      <c r="D46" s="361"/>
      <c r="E46" s="361"/>
    </row>
    <row r="47" spans="1:5" s="348" customFormat="1" ht="12" x14ac:dyDescent="0.2">
      <c r="A47" s="390" t="s">
        <v>150</v>
      </c>
      <c r="B47" s="366"/>
      <c r="C47" s="366"/>
      <c r="D47" s="366"/>
      <c r="E47" s="366"/>
    </row>
    <row r="48" spans="1:5" s="348" customFormat="1" ht="12" x14ac:dyDescent="0.2">
      <c r="A48" s="214" t="s">
        <v>115</v>
      </c>
      <c r="B48" s="366"/>
      <c r="C48" s="366"/>
      <c r="D48" s="366"/>
      <c r="E48" s="366"/>
    </row>
    <row r="49" spans="1:5" s="351" customFormat="1" ht="30" customHeight="1" x14ac:dyDescent="0.25">
      <c r="A49" s="499" t="s">
        <v>158</v>
      </c>
      <c r="B49" s="499"/>
      <c r="C49" s="499"/>
      <c r="D49" s="499"/>
      <c r="E49" s="485"/>
    </row>
  </sheetData>
  <sheetProtection algorithmName="SHA-512" hashValue="NXcM9bust6LzgMAAQb0ycqilW9q/g1gH/dUby2Fr0iThkjZ+7xlKY8PYMPYZiwsHDiS8fDf60m3mmiXiUbPp4A==" saltValue="yR4eGoSF6i2pkPn+yrzI6Q==" spinCount="100000" sheet="1" formatCells="0" formatColumns="0" formatRows="0" insertColumns="0" insertRows="0" insertHyperlinks="0" deleteColumns="0" deleteRows="0"/>
  <mergeCells count="9">
    <mergeCell ref="A1:E1"/>
    <mergeCell ref="A49:D49"/>
    <mergeCell ref="A30:E30"/>
    <mergeCell ref="A7:D7"/>
    <mergeCell ref="A27:E27"/>
    <mergeCell ref="A40:E40"/>
    <mergeCell ref="A24:E24"/>
    <mergeCell ref="A3:D3"/>
    <mergeCell ref="A38:E38"/>
  </mergeCells>
  <hyperlinks>
    <hyperlink ref="A2" location="'Table of Contents'!A1" display="Back to Table of Contents" xr:uid="{00000000-0004-0000-0A00-000000000000}"/>
    <hyperlink ref="A49" location="'Table of contents'!A1" display="End of worksheet (back to Table of contents)" xr:uid="{81DF45FB-21A4-4C1A-9586-5AF378CBB12A}"/>
  </hyperlinks>
  <pageMargins left="0.7" right="0.7" top="0.75" bottom="0.75" header="0.3" footer="0.3"/>
  <pageSetup scale="58" fitToHeight="0" orientation="landscape" r:id="rId1"/>
  <headerFooter>
    <oddFooter>&amp;L&amp;9© 2025 CIHI&amp;R&amp;9&amp;P</oddFooter>
  </headerFooter>
  <drawing r:id="rId2"/>
  <extLst>
    <ext xmlns:x14="http://schemas.microsoft.com/office/spreadsheetml/2009/9/main" uri="{CCE6A557-97BC-4b89-ADB6-D9C93CAAB3DF}">
      <x14:dataValidations xmlns:xm="http://schemas.microsoft.com/office/excel/2006/main" xWindow="468" yWindow="407" count="3">
        <x14:dataValidation type="list" allowBlank="1" showInputMessage="1" showErrorMessage="1" promptTitle="Jurisdiction (comparator)" prompt="To open a dropdown list using your keyboard, press Alt+Down Arrow to open the dropdown. Choose a value using the Arrow keys, and then press the Enter key to select it." xr:uid="{00000000-0002-0000-0A00-000000000000}">
          <x14:formula1>
            <xm:f>'Data validation tables'!$D$32:$D$45</xm:f>
          </x14:formula1>
          <xm:sqref>C6</xm:sqref>
        </x14:dataValidation>
        <x14:dataValidation type="list" allowBlank="1" showInputMessage="1" showErrorMessage="1" promptTitle="Type of provider" prompt="To open a dropdown list using your keyboard, press Alt+Down Arrow to open the dropdown. Choose a value using the Arrow keys, and then press the Enter key to select it." xr:uid="{00000000-0002-0000-0A00-000001000000}">
          <x14:formula1>
            <xm:f>'Data validation tables'!$A$3:$A$9</xm:f>
          </x14:formula1>
          <xm:sqref>A6</xm:sqref>
        </x14:dataValidation>
        <x14:dataValidation type="list" allowBlank="1" showInputMessage="1" showErrorMessage="1" promptTitle="Jurisdiction (main)" prompt="To open a dropdown list using your keyboard, press Alt+Down Arrow to open the dropdown. Choose a value using the Arrow keys, and then press the Enter key to select it." xr:uid="{21C29DD9-379F-4B06-9461-0011DD24031E}">
          <x14:formula1>
            <xm:f>'Data validation tables'!$D$32:$D$45</xm:f>
          </x14:formula1>
          <xm:sqref>B6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1:L54"/>
  <sheetViews>
    <sheetView showGridLines="0" topLeftCell="A2" zoomScaleNormal="100" workbookViewId="0">
      <selection sqref="A1:G1"/>
    </sheetView>
  </sheetViews>
  <sheetFormatPr defaultColWidth="0" defaultRowHeight="14.25" customHeight="1" zeroHeight="1" x14ac:dyDescent="0.25"/>
  <cols>
    <col min="1" max="1" width="27.59765625" customWidth="1"/>
    <col min="2" max="2" width="38.59765625" customWidth="1"/>
    <col min="3" max="4" width="40.59765625" customWidth="1"/>
    <col min="5" max="7" width="27.09765625" customWidth="1"/>
    <col min="8" max="9" width="25" hidden="1" customWidth="1"/>
    <col min="10" max="10" width="16.09765625" hidden="1" customWidth="1"/>
    <col min="11" max="11" width="33.09765625" hidden="1" customWidth="1"/>
    <col min="12" max="12" width="9.59765625" hidden="1" customWidth="1"/>
    <col min="13" max="16384" width="9" hidden="1"/>
  </cols>
  <sheetData>
    <row r="1" spans="1:7" s="43" customFormat="1" ht="48.75" hidden="1" customHeight="1" x14ac:dyDescent="0.25">
      <c r="A1" s="494" t="s">
        <v>151</v>
      </c>
      <c r="B1" s="494"/>
      <c r="C1" s="494"/>
      <c r="D1" s="494"/>
      <c r="E1" s="494"/>
      <c r="F1" s="494"/>
      <c r="G1" s="494"/>
    </row>
    <row r="2" spans="1:7" s="66" customFormat="1" ht="24" customHeight="1" x14ac:dyDescent="0.25">
      <c r="A2" s="18" t="s">
        <v>36</v>
      </c>
    </row>
    <row r="3" spans="1:7" s="16" customFormat="1" ht="50.1" customHeight="1" x14ac:dyDescent="0.25">
      <c r="A3" s="522" t="str">
        <f>CONCATENATE("Workforce of ",LOWER(A6),", ",TRIM(B6),", 2014 to 2023")</f>
        <v>Workforce of registered nurses, Ontario, 2014 to 2023</v>
      </c>
      <c r="B3" s="522"/>
      <c r="C3" s="522"/>
      <c r="D3" s="522"/>
      <c r="E3" s="522"/>
      <c r="F3" s="522"/>
      <c r="G3" s="522"/>
    </row>
    <row r="4" spans="1:7" s="11" customFormat="1" ht="24" customHeight="1" x14ac:dyDescent="0.25">
      <c r="A4" s="49" t="s">
        <v>119</v>
      </c>
      <c r="F4" s="17"/>
    </row>
    <row r="5" spans="1:7" ht="21" customHeight="1" x14ac:dyDescent="0.3">
      <c r="A5" s="176" t="s">
        <v>38</v>
      </c>
      <c r="B5" s="177" t="s">
        <v>120</v>
      </c>
      <c r="C5" s="177" t="s">
        <v>121</v>
      </c>
      <c r="D5" s="178" t="s">
        <v>122</v>
      </c>
      <c r="F5" s="6"/>
    </row>
    <row r="6" spans="1:7" ht="21" customHeight="1" x14ac:dyDescent="0.25">
      <c r="A6" s="245" t="s">
        <v>42</v>
      </c>
      <c r="B6" s="245" t="s">
        <v>43</v>
      </c>
      <c r="C6" s="245" t="s">
        <v>123</v>
      </c>
      <c r="D6" s="246" t="s">
        <v>124</v>
      </c>
    </row>
    <row r="7" spans="1:7" s="173" customFormat="1" ht="60" customHeight="1" x14ac:dyDescent="0.25">
      <c r="A7" s="514" t="s">
        <v>125</v>
      </c>
      <c r="B7" s="514"/>
      <c r="C7" s="514"/>
      <c r="D7" s="514"/>
      <c r="E7" s="514"/>
      <c r="F7" s="172"/>
      <c r="G7" s="172"/>
    </row>
    <row r="8" spans="1:7" ht="280.35000000000002" customHeight="1" x14ac:dyDescent="0.25">
      <c r="A8" s="523" t="s">
        <v>46</v>
      </c>
    </row>
    <row r="9" spans="1:7" ht="325.35000000000002" customHeight="1" x14ac:dyDescent="0.25">
      <c r="A9" s="523"/>
    </row>
    <row r="10" spans="1:7" s="171" customFormat="1" ht="45" customHeight="1" x14ac:dyDescent="0.25">
      <c r="A10" s="168" t="str">
        <f>CONCATENATE("Table 4  Workforce of ",LOWER(A6),", ",TRIM(B6),", 2014 to 2023")</f>
        <v>Table 4  Workforce of registered nurses, Ontario, 2014 to 2023</v>
      </c>
      <c r="B10" s="174"/>
      <c r="C10" s="174"/>
      <c r="D10" s="174"/>
      <c r="E10" s="175"/>
      <c r="F10" s="174"/>
      <c r="G10" s="174"/>
    </row>
    <row r="11" spans="1:7" s="19" customFormat="1" ht="90" customHeight="1" x14ac:dyDescent="0.25">
      <c r="A11" s="24" t="s">
        <v>41</v>
      </c>
      <c r="B11" s="25" t="str">
        <f>CONCATENATE(A6," workforce count in ", TRIM(B6))</f>
        <v>Registered nurses workforce count in Ontario</v>
      </c>
      <c r="C11" s="25" t="str">
        <f>CONCATENATE(A6," workforce count in ", TRIM(C6))</f>
        <v>Registered nurses workforce count in British Columbia</v>
      </c>
      <c r="D11" s="25" t="str">
        <f>CONCATENATE(A6," workforce count in ", TRIM(D6))</f>
        <v>Registered nurses workforce count in Alberta</v>
      </c>
      <c r="E11" s="25" t="str">
        <f>CONCATENATE("Percentage change from previous year for ", LOWER(A6), " workforce in ", (B6))</f>
        <v>Percentage change from previous year for registered nurses workforce in Ontario</v>
      </c>
      <c r="F11" s="25" t="str">
        <f>CONCATENATE("Percentage change from previous year for ", LOWER(A6), " workforce in ", (C6))</f>
        <v>Percentage change from previous year for registered nurses workforce in British Columbia</v>
      </c>
      <c r="G11" s="26" t="str">
        <f>CONCATENATE("Percentage change from previous year for ", LOWER(A6), " workforce in ", (D6))</f>
        <v>Percentage change from previous year for registered nurses workforce in Alberta</v>
      </c>
    </row>
    <row r="12" spans="1:7" s="65" customFormat="1" ht="15" customHeight="1" x14ac:dyDescent="0.25">
      <c r="A12" s="179">
        <v>2014</v>
      </c>
      <c r="B12" s="180">
        <f>IFERROR(VLOOKUP(CONCATENATE($A12,$B$6,$A$6),Supply_WF_Flow!$A$2:$K$4380,9,FALSE),"—")</f>
        <v>95458</v>
      </c>
      <c r="C12" s="180">
        <f>IFERROR(VLOOKUP(CONCATENATE($A12,$C$6,$A$6),Supply_WF_Flow!$A$2:$K$4380,9,FALSE),"—")</f>
        <v>32249</v>
      </c>
      <c r="D12" s="180">
        <f>IFERROR(VLOOKUP(CONCATENATE($A12,$D$6,$A$6),Supply_WF_Flow!$A$2:$K$4380,9,FALSE),"—")</f>
        <v>32050</v>
      </c>
      <c r="E12" s="181" t="s">
        <v>74</v>
      </c>
      <c r="F12" s="181" t="s">
        <v>74</v>
      </c>
      <c r="G12" s="182" t="s">
        <v>74</v>
      </c>
    </row>
    <row r="13" spans="1:7" s="65" customFormat="1" ht="15" customHeight="1" x14ac:dyDescent="0.25">
      <c r="A13" s="179">
        <f>1+A12</f>
        <v>2015</v>
      </c>
      <c r="B13" s="180">
        <f>IFERROR(VLOOKUP(CONCATENATE($A13,$B$6,$A$6),Supply_WF_Flow!$A$2:$K$4380,9,FALSE),"—")</f>
        <v>95659</v>
      </c>
      <c r="C13" s="180">
        <f>IFERROR(VLOOKUP(CONCATENATE($A13,$C$6,$A$6),Supply_WF_Flow!$A$2:$K$4380,9,FALSE),"—")</f>
        <v>33545</v>
      </c>
      <c r="D13" s="180">
        <f>IFERROR(VLOOKUP(CONCATENATE($A13,$D$6,$A$6),Supply_WF_Flow!$A$2:$K$4380,9,FALSE),"—")</f>
        <v>33773</v>
      </c>
      <c r="E13" s="181">
        <f>IFERROR(IF(OR(B12=0,B12="—",B13="—"),"—",(B13-B12)/B12),"—")</f>
        <v>2.1056380816694251E-3</v>
      </c>
      <c r="F13" s="181">
        <f t="shared" ref="E13:G21" si="0">IFERROR(IF(OR(C12=0,C12="—",C13="—"),"—",(C13-C12)/C12),"—")</f>
        <v>4.0187292629228814E-2</v>
      </c>
      <c r="G13" s="182">
        <f t="shared" si="0"/>
        <v>5.3759750390015598E-2</v>
      </c>
    </row>
    <row r="14" spans="1:7" s="65" customFormat="1" ht="15" customHeight="1" x14ac:dyDescent="0.25">
      <c r="A14" s="179">
        <f t="shared" ref="A14:A21" si="1">1+A13</f>
        <v>2016</v>
      </c>
      <c r="B14" s="180">
        <f>IFERROR(VLOOKUP(CONCATENATE($A14,$B$6,$A$6),Supply_WF_Flow!$A$2:$K$4380,9,FALSE),"—")</f>
        <v>95609</v>
      </c>
      <c r="C14" s="180">
        <f>IFERROR(VLOOKUP(CONCATENATE($A14,$C$6,$A$6),Supply_WF_Flow!$A$2:$K$4380,9,FALSE),"—")</f>
        <v>34405</v>
      </c>
      <c r="D14" s="180">
        <f>IFERROR(VLOOKUP(CONCATENATE($A14,$D$6,$A$6),Supply_WF_Flow!$A$2:$K$4380,9,FALSE),"—")</f>
        <v>34651</v>
      </c>
      <c r="E14" s="181">
        <f>IFERROR(IF(OR(B13=0,B13="—",B14="—"),"—",(B14-B13)/B13),"—")</f>
        <v>-5.2268997167020351E-4</v>
      </c>
      <c r="F14" s="181">
        <f>IFERROR(IF(OR(C13=0,C13="—",C14="—"),"—",(C14-C13)/C13),"—")</f>
        <v>2.5637203756148457E-2</v>
      </c>
      <c r="G14" s="182">
        <f t="shared" si="0"/>
        <v>2.5997098273768986E-2</v>
      </c>
    </row>
    <row r="15" spans="1:7" s="65" customFormat="1" ht="15" customHeight="1" x14ac:dyDescent="0.25">
      <c r="A15" s="179">
        <f t="shared" si="1"/>
        <v>2017</v>
      </c>
      <c r="B15" s="180">
        <f>IFERROR(VLOOKUP(CONCATENATE($A15,$B$6,$A$6),Supply_WF_Flow!$A$2:$K$4380,9,FALSE),"—")</f>
        <v>94948</v>
      </c>
      <c r="C15" s="180">
        <f>IFERROR(VLOOKUP(CONCATENATE($A15,$C$6,$A$6),Supply_WF_Flow!$A$2:$K$4380,9,FALSE),"—")</f>
        <v>35207</v>
      </c>
      <c r="D15" s="180">
        <f>IFERROR(VLOOKUP(CONCATENATE($A15,$D$6,$A$6),Supply_WF_Flow!$A$2:$K$4380,9,FALSE),"—")</f>
        <v>34356</v>
      </c>
      <c r="E15" s="181">
        <f t="shared" si="0"/>
        <v>-6.9135750818437591E-3</v>
      </c>
      <c r="F15" s="181">
        <f t="shared" si="0"/>
        <v>2.331056532480744E-2</v>
      </c>
      <c r="G15" s="182">
        <f t="shared" si="0"/>
        <v>-8.5134628149259768E-3</v>
      </c>
    </row>
    <row r="16" spans="1:7" s="65" customFormat="1" ht="15" customHeight="1" x14ac:dyDescent="0.25">
      <c r="A16" s="179">
        <f t="shared" si="1"/>
        <v>2018</v>
      </c>
      <c r="B16" s="180">
        <f>IFERROR(VLOOKUP(CONCATENATE($A16,$B$6,$A$6),Supply_WF_Flow!$A$2:$K$4380,9,FALSE),"—")</f>
        <v>95814</v>
      </c>
      <c r="C16" s="180">
        <f>IFERROR(VLOOKUP(CONCATENATE($A16,$C$6,$A$6),Supply_WF_Flow!$A$2:$K$4380,9,FALSE),"—")</f>
        <v>35495</v>
      </c>
      <c r="D16" s="180">
        <f>IFERROR(VLOOKUP(CONCATENATE($A16,$D$6,$A$6),Supply_WF_Flow!$A$2:$K$4380,9,FALSE),"—")</f>
        <v>34079</v>
      </c>
      <c r="E16" s="181">
        <f t="shared" si="0"/>
        <v>9.120781901672495E-3</v>
      </c>
      <c r="F16" s="181">
        <f t="shared" si="0"/>
        <v>8.1801914392024312E-3</v>
      </c>
      <c r="G16" s="182">
        <f t="shared" si="0"/>
        <v>-8.062638258237281E-3</v>
      </c>
    </row>
    <row r="17" spans="1:7" s="65" customFormat="1" ht="15" customHeight="1" x14ac:dyDescent="0.25">
      <c r="A17" s="179">
        <f t="shared" si="1"/>
        <v>2019</v>
      </c>
      <c r="B17" s="180">
        <f>IFERROR(VLOOKUP(CONCATENATE($A17,$B$6,$A$6),Supply_WF_Flow!$A$2:$K$4380,9,FALSE),"—")</f>
        <v>97575</v>
      </c>
      <c r="C17" s="180">
        <f>IFERROR(VLOOKUP(CONCATENATE($A17,$C$6,$A$6),Supply_WF_Flow!$A$2:$K$4380,9,FALSE),"—")</f>
        <v>35516</v>
      </c>
      <c r="D17" s="180">
        <f>IFERROR(VLOOKUP(CONCATENATE($A17,$D$6,$A$6),Supply_WF_Flow!$A$2:$K$4380,9,FALSE),"—")</f>
        <v>34372</v>
      </c>
      <c r="E17" s="181">
        <f t="shared" si="0"/>
        <v>1.8379360010019413E-2</v>
      </c>
      <c r="F17" s="181">
        <f t="shared" si="0"/>
        <v>5.9163262431328361E-4</v>
      </c>
      <c r="G17" s="182">
        <f t="shared" si="0"/>
        <v>8.5976701194283873E-3</v>
      </c>
    </row>
    <row r="18" spans="1:7" s="65" customFormat="1" ht="15" customHeight="1" x14ac:dyDescent="0.25">
      <c r="A18" s="179">
        <f t="shared" si="1"/>
        <v>2020</v>
      </c>
      <c r="B18" s="180">
        <f>IFERROR(VLOOKUP(CONCATENATE($A18,$B$6,$A$6),Supply_WF_Flow!$A$2:$K$4380,9,FALSE),"—")</f>
        <v>97920</v>
      </c>
      <c r="C18" s="180">
        <f>IFERROR(VLOOKUP(CONCATENATE($A18,$C$6,$A$6),Supply_WF_Flow!$A$2:$K$4380,9,FALSE),"—")</f>
        <v>35880</v>
      </c>
      <c r="D18" s="180">
        <f>IFERROR(VLOOKUP(CONCATENATE($A18,$D$6,$A$6),Supply_WF_Flow!$A$2:$K$4380,9,FALSE),"—")</f>
        <v>34627</v>
      </c>
      <c r="E18" s="181">
        <f>IFERROR(IF(OR(B17=0,B17="—",B18="—"),"—",(B18-B17)/B17),"—")</f>
        <v>3.5357417371252881E-3</v>
      </c>
      <c r="F18" s="181">
        <f t="shared" si="0"/>
        <v>1.0248901903367497E-2</v>
      </c>
      <c r="G18" s="182">
        <f t="shared" si="0"/>
        <v>7.4188292796462238E-3</v>
      </c>
    </row>
    <row r="19" spans="1:7" s="65" customFormat="1" ht="15" customHeight="1" x14ac:dyDescent="0.25">
      <c r="A19" s="179">
        <f t="shared" si="1"/>
        <v>2021</v>
      </c>
      <c r="B19" s="180">
        <f>IFERROR(VLOOKUP(CONCATENATE($A19,$B$6,$A$6),Supply_WF_Flow!$A$2:$K$4380,9,FALSE),"—")</f>
        <v>98899</v>
      </c>
      <c r="C19" s="180">
        <f>IFERROR(VLOOKUP(CONCATENATE($A19,$C$6,$A$6),Supply_WF_Flow!$A$2:$K$4380,9,FALSE),"—")</f>
        <v>38288</v>
      </c>
      <c r="D19" s="180">
        <f>IFERROR(VLOOKUP(CONCATENATE($A19,$D$6,$A$6),Supply_WF_Flow!$A$2:$K$4380,9,FALSE),"—")</f>
        <v>34380</v>
      </c>
      <c r="E19" s="181">
        <f t="shared" si="0"/>
        <v>9.9979575163398685E-3</v>
      </c>
      <c r="F19" s="181">
        <f t="shared" si="0"/>
        <v>6.7112597547380151E-2</v>
      </c>
      <c r="G19" s="182">
        <f t="shared" si="0"/>
        <v>-7.13316198342334E-3</v>
      </c>
    </row>
    <row r="20" spans="1:7" s="65" customFormat="1" ht="15" customHeight="1" x14ac:dyDescent="0.25">
      <c r="A20" s="179">
        <f t="shared" si="1"/>
        <v>2022</v>
      </c>
      <c r="B20" s="180">
        <f>IFERROR(VLOOKUP(CONCATENATE($A20,$B$6,$A$6),Supply_WF_Flow!$A$2:$K$4380,9,FALSE),"—")</f>
        <v>99839</v>
      </c>
      <c r="C20" s="180">
        <f>IFERROR(VLOOKUP(CONCATENATE($A20,$C$6,$A$6),Supply_WF_Flow!$A$2:$K$4380,9,FALSE),"—")</f>
        <v>38935</v>
      </c>
      <c r="D20" s="180">
        <f>IFERROR(VLOOKUP(CONCATENATE($A20,$D$6,$A$6),Supply_WF_Flow!$A$2:$K$4380,9,FALSE),"—")</f>
        <v>34399</v>
      </c>
      <c r="E20" s="181">
        <f t="shared" si="0"/>
        <v>9.5046461541572723E-3</v>
      </c>
      <c r="F20" s="181">
        <f t="shared" si="0"/>
        <v>1.6898244880902632E-2</v>
      </c>
      <c r="G20" s="182">
        <f t="shared" si="0"/>
        <v>5.5264688772542177E-4</v>
      </c>
    </row>
    <row r="21" spans="1:7" s="65" customFormat="1" ht="15" customHeight="1" x14ac:dyDescent="0.25">
      <c r="A21" s="179">
        <f t="shared" si="1"/>
        <v>2023</v>
      </c>
      <c r="B21" s="180">
        <f>IFERROR(VLOOKUP(CONCATENATE($A21,$B$6,$A$6),Supply_WF_Flow!$A$2:$K$4380,9,FALSE),"—")</f>
        <v>101599</v>
      </c>
      <c r="C21" s="180">
        <f>IFERROR(VLOOKUP(CONCATENATE($A21,$C$6,$A$6),Supply_WF_Flow!$A$2:$K$4380,9,FALSE),"—")</f>
        <v>39516</v>
      </c>
      <c r="D21" s="180">
        <f>IFERROR(VLOOKUP(CONCATENATE($A21,$D$6,$A$6),Supply_WF_Flow!$A$2:$K$4380,9,FALSE),"—")</f>
        <v>34471</v>
      </c>
      <c r="E21" s="181">
        <f>IFERROR(IF(OR(B20=0,B20="—",B21="—"),"—",(B21-B20)/B20),"—")</f>
        <v>1.762838169452819E-2</v>
      </c>
      <c r="F21" s="181">
        <f t="shared" si="0"/>
        <v>1.4922306408116091E-2</v>
      </c>
      <c r="G21" s="182">
        <f t="shared" si="0"/>
        <v>2.0930841012820139E-3</v>
      </c>
    </row>
    <row r="22" spans="1:7" ht="17.25" customHeight="1" x14ac:dyDescent="0.25">
      <c r="A22" s="400" t="s">
        <v>75</v>
      </c>
      <c r="B22" s="15"/>
      <c r="C22" s="15"/>
      <c r="D22" s="351"/>
      <c r="E22" s="9"/>
    </row>
    <row r="23" spans="1:7" s="10" customFormat="1" ht="12" customHeight="1" x14ac:dyDescent="0.3">
      <c r="A23" s="214" t="s">
        <v>126</v>
      </c>
      <c r="B23" s="347"/>
      <c r="C23" s="347"/>
      <c r="D23" s="347"/>
      <c r="E23" s="392"/>
      <c r="F23" s="347"/>
      <c r="G23" s="347"/>
    </row>
    <row r="24" spans="1:7" s="395" customFormat="1" ht="12" customHeight="1" x14ac:dyDescent="0.3">
      <c r="A24" s="401" t="s">
        <v>127</v>
      </c>
      <c r="B24" s="394"/>
      <c r="C24" s="394"/>
      <c r="D24" s="394"/>
      <c r="E24" s="393"/>
      <c r="F24" s="394"/>
      <c r="G24" s="394"/>
    </row>
    <row r="25" spans="1:7" s="395" customFormat="1" ht="12" customHeight="1" x14ac:dyDescent="0.3">
      <c r="A25" s="401" t="s">
        <v>152</v>
      </c>
      <c r="B25" s="394"/>
      <c r="C25" s="394"/>
      <c r="D25" s="394"/>
      <c r="E25" s="393"/>
      <c r="F25" s="394"/>
      <c r="G25" s="394"/>
    </row>
    <row r="26" spans="1:7" s="395" customFormat="1" ht="12" customHeight="1" x14ac:dyDescent="0.3">
      <c r="A26" s="401" t="s">
        <v>153</v>
      </c>
      <c r="B26" s="394"/>
      <c r="C26" s="394"/>
      <c r="D26" s="394"/>
      <c r="E26" s="393"/>
      <c r="F26" s="394"/>
      <c r="G26" s="394"/>
    </row>
    <row r="27" spans="1:7" s="396" customFormat="1" ht="12" customHeight="1" x14ac:dyDescent="0.25">
      <c r="A27" s="519" t="s">
        <v>130</v>
      </c>
      <c r="B27" s="519"/>
      <c r="C27" s="519"/>
      <c r="D27" s="519"/>
      <c r="E27" s="524"/>
      <c r="F27" s="524"/>
      <c r="G27" s="524"/>
    </row>
    <row r="28" spans="1:7" s="10" customFormat="1" ht="12" customHeight="1" x14ac:dyDescent="0.3">
      <c r="A28" s="387" t="s">
        <v>82</v>
      </c>
      <c r="B28" s="347"/>
      <c r="C28" s="347"/>
      <c r="D28" s="347"/>
      <c r="E28" s="392"/>
      <c r="F28" s="347"/>
      <c r="G28" s="347"/>
    </row>
    <row r="29" spans="1:7" s="10" customFormat="1" ht="12" customHeight="1" x14ac:dyDescent="0.3">
      <c r="A29" s="388" t="s">
        <v>83</v>
      </c>
      <c r="B29" s="347"/>
      <c r="C29" s="347"/>
      <c r="D29" s="347"/>
      <c r="E29" s="392"/>
      <c r="F29" s="347"/>
      <c r="G29" s="347"/>
    </row>
    <row r="30" spans="1:7" s="10" customFormat="1" ht="24" customHeight="1" x14ac:dyDescent="0.25">
      <c r="A30" s="508" t="s">
        <v>154</v>
      </c>
      <c r="B30" s="508"/>
      <c r="C30" s="508"/>
      <c r="D30" s="508"/>
      <c r="E30" s="525"/>
      <c r="F30" s="525"/>
      <c r="G30" s="525"/>
    </row>
    <row r="31" spans="1:7" s="10" customFormat="1" ht="12" customHeight="1" x14ac:dyDescent="0.3">
      <c r="A31" s="369" t="s">
        <v>155</v>
      </c>
      <c r="B31" s="347"/>
      <c r="C31" s="347"/>
      <c r="D31" s="347"/>
      <c r="E31" s="392"/>
      <c r="F31" s="347"/>
      <c r="G31" s="347"/>
    </row>
    <row r="32" spans="1:7" s="396" customFormat="1" ht="12" customHeight="1" x14ac:dyDescent="0.25">
      <c r="A32" s="500" t="s">
        <v>87</v>
      </c>
      <c r="B32" s="500"/>
      <c r="C32" s="500"/>
      <c r="D32" s="500"/>
      <c r="E32" s="526"/>
      <c r="F32" s="526"/>
      <c r="G32" s="526"/>
    </row>
    <row r="33" spans="1:7" s="10" customFormat="1" ht="12" customHeight="1" x14ac:dyDescent="0.25">
      <c r="A33" s="360" t="s">
        <v>88</v>
      </c>
      <c r="B33" s="361"/>
      <c r="C33" s="361"/>
      <c r="D33" s="361"/>
      <c r="E33" s="398"/>
      <c r="F33" s="346"/>
      <c r="G33" s="346"/>
    </row>
    <row r="34" spans="1:7" s="10" customFormat="1" ht="12" customHeight="1" x14ac:dyDescent="0.3">
      <c r="A34" s="388" t="s">
        <v>89</v>
      </c>
      <c r="B34" s="347"/>
      <c r="C34" s="347"/>
      <c r="D34" s="347"/>
      <c r="E34" s="392"/>
      <c r="F34" s="347"/>
      <c r="G34" s="347"/>
    </row>
    <row r="35" spans="1:7" s="10" customFormat="1" ht="12" customHeight="1" x14ac:dyDescent="0.3">
      <c r="A35" s="389" t="s">
        <v>90</v>
      </c>
      <c r="B35" s="347"/>
      <c r="C35" s="347"/>
      <c r="D35" s="347"/>
      <c r="E35" s="392"/>
      <c r="F35" s="347"/>
      <c r="G35" s="347"/>
    </row>
    <row r="36" spans="1:7" s="10" customFormat="1" ht="12" customHeight="1" x14ac:dyDescent="0.3">
      <c r="A36" s="388" t="s">
        <v>91</v>
      </c>
      <c r="B36" s="347"/>
      <c r="C36" s="347"/>
      <c r="D36" s="347"/>
      <c r="E36" s="392"/>
      <c r="F36" s="347"/>
      <c r="G36" s="347"/>
    </row>
    <row r="37" spans="1:7" s="10" customFormat="1" ht="12" customHeight="1" x14ac:dyDescent="0.3">
      <c r="A37" s="389" t="s">
        <v>92</v>
      </c>
      <c r="B37" s="347"/>
      <c r="C37" s="347"/>
      <c r="D37" s="347"/>
      <c r="E37" s="392"/>
      <c r="F37" s="347"/>
      <c r="G37" s="347"/>
    </row>
    <row r="38" spans="1:7" s="10" customFormat="1" ht="12" customHeight="1" x14ac:dyDescent="0.3">
      <c r="A38" s="389" t="s">
        <v>93</v>
      </c>
      <c r="B38" s="347"/>
      <c r="C38" s="347"/>
      <c r="D38" s="347"/>
      <c r="E38" s="392"/>
      <c r="F38" s="347"/>
      <c r="G38" s="347"/>
    </row>
    <row r="39" spans="1:7" s="10" customFormat="1" ht="12" customHeight="1" x14ac:dyDescent="0.25">
      <c r="A39" s="214" t="s">
        <v>133</v>
      </c>
      <c r="B39" s="366"/>
      <c r="C39" s="366"/>
      <c r="D39" s="366"/>
      <c r="E39" s="247"/>
    </row>
    <row r="40" spans="1:7" s="10" customFormat="1" ht="12" customHeight="1" x14ac:dyDescent="0.25">
      <c r="A40" s="365" t="s">
        <v>95</v>
      </c>
      <c r="B40" s="365"/>
      <c r="C40" s="365"/>
      <c r="D40" s="365"/>
      <c r="E40" s="399"/>
      <c r="F40" s="399"/>
      <c r="G40" s="399"/>
    </row>
    <row r="41" spans="1:7" s="10" customFormat="1" ht="12" customHeight="1" x14ac:dyDescent="0.25">
      <c r="A41" s="500" t="s">
        <v>96</v>
      </c>
      <c r="B41" s="500"/>
      <c r="C41" s="500"/>
      <c r="D41" s="500"/>
      <c r="E41" s="521"/>
      <c r="F41" s="521"/>
      <c r="G41" s="521"/>
    </row>
    <row r="42" spans="1:7" s="10" customFormat="1" ht="12" customHeight="1" x14ac:dyDescent="0.25">
      <c r="A42" s="500" t="s">
        <v>134</v>
      </c>
      <c r="B42" s="500"/>
      <c r="C42" s="500"/>
      <c r="D42" s="500"/>
      <c r="E42" s="521"/>
      <c r="F42" s="521"/>
      <c r="G42" s="521"/>
    </row>
    <row r="43" spans="1:7" s="10" customFormat="1" ht="12" customHeight="1" x14ac:dyDescent="0.25">
      <c r="A43" s="367" t="s">
        <v>98</v>
      </c>
      <c r="B43" s="366"/>
      <c r="C43" s="366"/>
      <c r="D43" s="366"/>
      <c r="E43" s="247"/>
    </row>
    <row r="44" spans="1:7" s="10" customFormat="1" ht="12" customHeight="1" x14ac:dyDescent="0.25">
      <c r="A44" s="500" t="s">
        <v>99</v>
      </c>
      <c r="B44" s="500"/>
      <c r="C44" s="500"/>
      <c r="D44" s="500"/>
      <c r="E44" s="521"/>
      <c r="F44" s="521"/>
      <c r="G44" s="521"/>
    </row>
    <row r="45" spans="1:7" s="369" customFormat="1" ht="12" customHeight="1" x14ac:dyDescent="0.25">
      <c r="A45" s="500" t="s">
        <v>100</v>
      </c>
      <c r="B45" s="500"/>
      <c r="C45" s="500"/>
      <c r="D45" s="500"/>
      <c r="E45" s="521"/>
      <c r="F45" s="521"/>
      <c r="G45" s="521"/>
    </row>
    <row r="46" spans="1:7" s="10" customFormat="1" ht="12" customHeight="1" x14ac:dyDescent="0.3">
      <c r="A46" s="367" t="s">
        <v>102</v>
      </c>
      <c r="B46" s="347"/>
      <c r="C46" s="347"/>
      <c r="D46" s="347"/>
      <c r="E46" s="392"/>
      <c r="F46" s="347"/>
      <c r="G46" s="347"/>
    </row>
    <row r="47" spans="1:7" s="10" customFormat="1" ht="12" customHeight="1" x14ac:dyDescent="0.3">
      <c r="A47" s="369" t="s">
        <v>136</v>
      </c>
      <c r="B47" s="347"/>
      <c r="C47" s="347"/>
      <c r="D47" s="347"/>
      <c r="E47" s="392"/>
      <c r="F47" s="347"/>
      <c r="G47" s="347"/>
    </row>
    <row r="48" spans="1:7" s="10" customFormat="1" ht="12" customHeight="1" x14ac:dyDescent="0.3">
      <c r="A48" s="369" t="s">
        <v>156</v>
      </c>
      <c r="B48" s="347"/>
      <c r="C48" s="347"/>
      <c r="D48" s="347"/>
      <c r="E48" s="392"/>
      <c r="F48" s="347"/>
      <c r="G48" s="347"/>
    </row>
    <row r="49" spans="1:7" s="10" customFormat="1" ht="12" customHeight="1" x14ac:dyDescent="0.25">
      <c r="A49" s="214" t="s">
        <v>103</v>
      </c>
      <c r="B49" s="214"/>
      <c r="C49" s="214"/>
      <c r="D49" s="214"/>
      <c r="E49" s="391"/>
      <c r="F49" s="214"/>
      <c r="G49" s="214"/>
    </row>
    <row r="50" spans="1:7" s="10" customFormat="1" ht="12" customHeight="1" x14ac:dyDescent="0.25">
      <c r="A50" s="360" t="s">
        <v>104</v>
      </c>
      <c r="B50" s="360"/>
      <c r="C50" s="360"/>
      <c r="D50" s="360"/>
      <c r="E50" s="397"/>
      <c r="F50" s="397"/>
      <c r="G50" s="397"/>
    </row>
    <row r="51" spans="1:7" s="10" customFormat="1" ht="12" customHeight="1" x14ac:dyDescent="0.25">
      <c r="A51" s="360" t="s">
        <v>138</v>
      </c>
      <c r="B51" s="360"/>
      <c r="C51" s="360"/>
      <c r="D51" s="360"/>
      <c r="E51" s="397"/>
      <c r="F51" s="360"/>
      <c r="G51" s="360"/>
    </row>
    <row r="52" spans="1:7" ht="12" customHeight="1" x14ac:dyDescent="0.25">
      <c r="A52" s="372" t="s">
        <v>150</v>
      </c>
      <c r="B52" s="350"/>
      <c r="C52" s="368"/>
      <c r="D52" s="368"/>
      <c r="E52" s="9"/>
      <c r="F52" s="34"/>
      <c r="G52" s="34"/>
    </row>
    <row r="53" spans="1:7" ht="12" customHeight="1" x14ac:dyDescent="0.3">
      <c r="A53" s="54" t="s">
        <v>157</v>
      </c>
      <c r="B53" s="55"/>
      <c r="C53" s="55"/>
      <c r="D53" s="55"/>
      <c r="E53" s="57"/>
      <c r="F53" s="7"/>
      <c r="G53" s="7"/>
    </row>
    <row r="54" spans="1:7" ht="30" customHeight="1" x14ac:dyDescent="0.25">
      <c r="A54" s="499" t="s">
        <v>158</v>
      </c>
      <c r="B54" s="499"/>
      <c r="C54" s="499"/>
      <c r="D54" s="499"/>
      <c r="E54" s="217"/>
      <c r="F54" s="218"/>
      <c r="G54" s="218"/>
    </row>
  </sheetData>
  <sheetProtection algorithmName="SHA-512" hashValue="4iNHEuwaCw/RWDvPyqLnWL1RWSvOtlPkQFE0aLzH+r50Pht8qUZB1CAuYd/MKHO5kIrmpsDlX41/LqZ/KPiWRQ==" saltValue="fxEJIMsrkD7Rogt1o8aCdQ==" spinCount="100000" sheet="1" formatCells="0" formatColumns="0" formatRows="0" insertColumns="0" insertRows="0" insertHyperlinks="0" deleteColumns="0" deleteRows="0"/>
  <mergeCells count="12">
    <mergeCell ref="A41:G41"/>
    <mergeCell ref="A42:G42"/>
    <mergeCell ref="A1:G1"/>
    <mergeCell ref="A3:G3"/>
    <mergeCell ref="A54:D54"/>
    <mergeCell ref="A8:A9"/>
    <mergeCell ref="A7:E7"/>
    <mergeCell ref="A27:G27"/>
    <mergeCell ref="A30:G30"/>
    <mergeCell ref="A44:G44"/>
    <mergeCell ref="A45:G45"/>
    <mergeCell ref="A32:G32"/>
  </mergeCells>
  <hyperlinks>
    <hyperlink ref="A2" location="'Table of Contents'!A1" display="Back to Table of Contents" xr:uid="{00000000-0004-0000-0700-000000000000}"/>
    <hyperlink ref="A54" location="'Table of contents'!A1" display="End of worksheet (back to Table of contents)" xr:uid="{ED5BC02C-0A36-4702-B0B2-7649866AB240}"/>
    <hyperlink ref="A27" r:id="rId1" xr:uid="{72C52091-701D-4EF0-86DC-068AB520B6EC}"/>
  </hyperlinks>
  <pageMargins left="0.7" right="0.7" top="0.75" bottom="0.75" header="0.3" footer="0.3"/>
  <pageSetup scale="49" fitToHeight="0" orientation="landscape" r:id="rId2"/>
  <headerFooter>
    <oddFooter>&amp;L&amp;9© 2025 CIHI&amp;R&amp;9&amp;P</oddFooter>
  </headerFooter>
  <drawing r:id="rId3"/>
  <extLst>
    <ext xmlns:x14="http://schemas.microsoft.com/office/spreadsheetml/2009/9/main" uri="{CCE6A557-97BC-4b89-ADB6-D9C93CAAB3DF}">
      <x14:dataValidations xmlns:xm="http://schemas.microsoft.com/office/excel/2006/main" xWindow="464" yWindow="585" count="4">
        <x14:dataValidation type="list" allowBlank="1" showInputMessage="1" showErrorMessage="1" promptTitle="Type of provider" prompt="To open a dropdown list using your keyboard, press Alt+Down Arrow to open the dropdown. Choose a value using the Arrow keys, and then press the Enter key to select it." xr:uid="{00000000-0002-0000-0700-000000000000}">
          <x14:formula1>
            <xm:f>'Data validation tables'!$A$3:$A$9</xm:f>
          </x14:formula1>
          <xm:sqref>A6</xm:sqref>
        </x14:dataValidation>
        <x14:dataValidation type="list" allowBlank="1" showInputMessage="1" showErrorMessage="1" promptTitle="Jurisdiction (comparator 2)" prompt="To open a dropdown list using your keyboard, press Alt+Down Arrow to open the dropdown. Choose a value using the Arrow keys, and then press the Enter key to select it." xr:uid="{00000000-0002-0000-0700-000001000000}">
          <x14:formula1>
            <xm:f>'Data validation tables'!$A$31:$A$45</xm:f>
          </x14:formula1>
          <xm:sqref>D6</xm:sqref>
        </x14:dataValidation>
        <x14:dataValidation type="list" allowBlank="1" showInputMessage="1" showErrorMessage="1" promptTitle="Jurisdiction (main)" prompt="To open a dropdown list using your keyboard, press Alt+Down Arrow to open the dropdown. Choose a value using the Arrow keys, and then press the Enter key to select it." xr:uid="{90D2FAC2-66CB-4826-93A7-1CF3B8995AB2}">
          <x14:formula1>
            <xm:f>'Data validation tables'!$A$31:$A$45</xm:f>
          </x14:formula1>
          <xm:sqref>B6</xm:sqref>
        </x14:dataValidation>
        <x14:dataValidation type="list" allowBlank="1" showInputMessage="1" showErrorMessage="1" promptTitle="Jurisdiction (comparator 1)" prompt="To open a dropdown list using your keyboard, press Alt+Down Arrow to open the dropdown. Choose a value using the Arrow keys, and then press the Enter key to select it." xr:uid="{505DE091-5A86-4DE4-83A6-17964C0B5D81}">
          <x14:formula1>
            <xm:f>'Data validation tables'!$A$31:$A$45</xm:f>
          </x14:formula1>
          <xm:sqref>C6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J55"/>
  <sheetViews>
    <sheetView showGridLines="0" topLeftCell="A2" zoomScaleNormal="100" workbookViewId="0">
      <selection sqref="A1:D1"/>
    </sheetView>
  </sheetViews>
  <sheetFormatPr defaultColWidth="0" defaultRowHeight="13.8" zeroHeight="1" x14ac:dyDescent="0.25"/>
  <cols>
    <col min="1" max="1" width="28.59765625" customWidth="1"/>
    <col min="2" max="3" width="38.59765625" customWidth="1"/>
    <col min="4" max="4" width="39.59765625" customWidth="1"/>
    <col min="5" max="5" width="27.09765625" hidden="1" customWidth="1"/>
    <col min="6" max="6" width="8.59765625" hidden="1" customWidth="1"/>
    <col min="7" max="7" width="9" hidden="1" customWidth="1"/>
    <col min="8" max="9" width="8.59765625" hidden="1" customWidth="1"/>
    <col min="10" max="10" width="10.59765625" hidden="1" customWidth="1"/>
    <col min="11" max="16384" width="8.59765625" hidden="1"/>
  </cols>
  <sheetData>
    <row r="1" spans="1:4" s="34" customFormat="1" ht="78" hidden="1" customHeight="1" x14ac:dyDescent="0.25">
      <c r="A1" s="494" t="s">
        <v>159</v>
      </c>
      <c r="B1" s="494"/>
      <c r="C1" s="494"/>
      <c r="D1" s="528"/>
    </row>
    <row r="2" spans="1:4" ht="24" customHeight="1" x14ac:dyDescent="0.25">
      <c r="A2" s="18" t="s">
        <v>36</v>
      </c>
      <c r="B2" s="66"/>
    </row>
    <row r="3" spans="1:4" ht="124.5" customHeight="1" x14ac:dyDescent="0.25">
      <c r="A3" s="522" t="str">
        <f>CONCATENATE(A6," working in direct care, ",TRIM(B6),", 2019 to 2023")</f>
        <v>Registered nurses working in direct care, Ontario, 2019 to 2023</v>
      </c>
      <c r="B3" s="522"/>
      <c r="C3" s="522"/>
      <c r="D3" s="144"/>
    </row>
    <row r="4" spans="1:4" ht="24" customHeight="1" x14ac:dyDescent="0.25">
      <c r="A4" s="50" t="s">
        <v>143</v>
      </c>
      <c r="B4" s="11"/>
    </row>
    <row r="5" spans="1:4" ht="21" customHeight="1" x14ac:dyDescent="0.25">
      <c r="A5" s="165" t="s">
        <v>38</v>
      </c>
      <c r="B5" s="166" t="s">
        <v>120</v>
      </c>
      <c r="C5" s="167" t="s">
        <v>160</v>
      </c>
    </row>
    <row r="6" spans="1:4" ht="21" customHeight="1" x14ac:dyDescent="0.25">
      <c r="A6" s="159" t="s">
        <v>42</v>
      </c>
      <c r="B6" s="159" t="s">
        <v>43</v>
      </c>
      <c r="C6" s="184" t="s">
        <v>123</v>
      </c>
    </row>
    <row r="7" spans="1:4" ht="60" customHeight="1" x14ac:dyDescent="0.25">
      <c r="A7" s="514" t="s">
        <v>125</v>
      </c>
      <c r="B7" s="514"/>
      <c r="C7" s="514"/>
      <c r="D7" s="527"/>
    </row>
    <row r="8" spans="1:4" s="76" customFormat="1" ht="274.5" customHeight="1" x14ac:dyDescent="0.25">
      <c r="A8" s="523" t="s">
        <v>46</v>
      </c>
    </row>
    <row r="9" spans="1:4" s="76" customFormat="1" ht="312.75" customHeight="1" x14ac:dyDescent="0.25">
      <c r="A9" s="523"/>
    </row>
    <row r="10" spans="1:4" s="126" customFormat="1" ht="50.25" customHeight="1" x14ac:dyDescent="0.25">
      <c r="A10" s="530" t="str">
        <f>CONCATENATE("Table 5a  ",A6," working in direct care, ",TRIM(B6),", 2019 to 2023")</f>
        <v>Table 5a  Registered nurses working in direct care, Ontario, 2019 to 2023</v>
      </c>
      <c r="B10" s="530"/>
      <c r="C10" s="530"/>
    </row>
    <row r="11" spans="1:4" ht="55.5" customHeight="1" x14ac:dyDescent="0.25">
      <c r="A11" s="127" t="s">
        <v>41</v>
      </c>
      <c r="B11" s="77" t="str">
        <f>CONCATENATE(A6," working in direct care, ",TRIM(B6))</f>
        <v>Registered nurses working in direct care, Ontario</v>
      </c>
      <c r="C11" s="78" t="str">
        <f>CONCATENATE("Percentage change from previous year for ",LOWER(A6)," working in direct care, ",TRIM(B6))</f>
        <v>Percentage change from previous year for registered nurses working in direct care, Ontario</v>
      </c>
    </row>
    <row r="12" spans="1:4" s="43" customFormat="1" ht="15" customHeight="1" x14ac:dyDescent="0.25">
      <c r="A12" s="185">
        <v>2019</v>
      </c>
      <c r="B12" s="209">
        <f>IFERROR(VLOOKUP(CONCATENATE($A12,$B$6,$A$6),DirectCareData!$A$2:$J$9051,6,FALSE),"—")</f>
        <v>88380</v>
      </c>
      <c r="C12" s="106" t="str">
        <f>IFERROR(IF(OR(#REF!=0,B12="—",#REF!="—"),"—",(B12-#REF!)/B12),"—")</f>
        <v>—</v>
      </c>
    </row>
    <row r="13" spans="1:4" s="43" customFormat="1" ht="15" customHeight="1" x14ac:dyDescent="0.25">
      <c r="A13" s="185">
        <v>2020</v>
      </c>
      <c r="B13" s="209">
        <f>IFERROR(VLOOKUP(CONCATENATE($A13,$B$6,$A$6),DirectCareData!$A$2:$J$9051,6,FALSE),"—")</f>
        <v>88752</v>
      </c>
      <c r="C13" s="106">
        <f>IFERROR(IF(OR(B12=0,B13="—",B12="—"),"—",(B13-B12)/B12),"—")</f>
        <v>4.2090970807875088E-3</v>
      </c>
    </row>
    <row r="14" spans="1:4" s="43" customFormat="1" ht="15" customHeight="1" x14ac:dyDescent="0.25">
      <c r="A14" s="185">
        <v>2021</v>
      </c>
      <c r="B14" s="209">
        <f>IFERROR(VLOOKUP(CONCATENATE($A14,$B$6,$A$6),DirectCareData!$A$2:$J$9051,6,FALSE),"—")</f>
        <v>89915</v>
      </c>
      <c r="C14" s="106">
        <f>IFERROR(IF(OR(B13=0,B14="—",B13="—"),"—",(B14-B13)/B13),"—")</f>
        <v>1.3103930052280511E-2</v>
      </c>
    </row>
    <row r="15" spans="1:4" s="43" customFormat="1" ht="15" customHeight="1" x14ac:dyDescent="0.25">
      <c r="A15" s="185">
        <v>2022</v>
      </c>
      <c r="B15" s="209">
        <f>IFERROR(VLOOKUP(CONCATENATE($A15,$B$6,$A$6),DirectCareData!$A$2:$J$9051,6,FALSE),"—")</f>
        <v>90692</v>
      </c>
      <c r="C15" s="106">
        <f>IFERROR(IF(OR(B14=0,B15="—",B14="—"),"—",(B15-B14)/B14),"—")</f>
        <v>8.6414947450369796E-3</v>
      </c>
    </row>
    <row r="16" spans="1:4" s="43" customFormat="1" ht="15" customHeight="1" x14ac:dyDescent="0.25">
      <c r="A16" s="185">
        <v>2023</v>
      </c>
      <c r="B16" s="209">
        <f>IFERROR(VLOOKUP(CONCATENATE($A16,$B$6,$A$6),DirectCareData!$A$2:$J$9051,6,FALSE),"—")</f>
        <v>92238</v>
      </c>
      <c r="C16" s="106">
        <f>IFERROR(IF(OR(B15=0,B16="—",B15="—"),"—",(B16-B15)/B15),"—")</f>
        <v>1.7046707537599789E-2</v>
      </c>
    </row>
    <row r="17" spans="1:4" s="126" customFormat="1" ht="51" customHeight="1" x14ac:dyDescent="0.25">
      <c r="A17" s="529" t="str">
        <f>CONCATENATE("Table 5b  Percentage of ",LOWER(A6)," supply working in direct care, ",TRIM(B6)," and ", TRIM(C6),", 2019 to 2023")</f>
        <v>Table 5b  Percentage of registered nurses supply working in direct care, Ontario and British Columbia, 2019 to 2023</v>
      </c>
      <c r="B17" s="529"/>
      <c r="C17" s="529"/>
    </row>
    <row r="18" spans="1:4" ht="55.5" customHeight="1" x14ac:dyDescent="0.25">
      <c r="A18" s="127" t="s">
        <v>41</v>
      </c>
      <c r="B18" s="77" t="str">
        <f>CONCATENATE("Percentage of ",LOWER(A6)," supply working in direct care, ",TRIM(B6))</f>
        <v>Percentage of registered nurses supply working in direct care, Ontario</v>
      </c>
      <c r="C18" s="78" t="str">
        <f>CONCATENATE("Percentage of ",LOWER(A6)," supply working in direct care, ",TRIM(C6))</f>
        <v>Percentage of registered nurses supply working in direct care, British Columbia</v>
      </c>
      <c r="D18" s="33"/>
    </row>
    <row r="19" spans="1:4" s="43" customFormat="1" ht="15" customHeight="1" x14ac:dyDescent="0.25">
      <c r="A19" s="185">
        <v>2019</v>
      </c>
      <c r="B19" s="208">
        <f>IFERROR(VLOOKUP(CONCATENATE($A19,$B$6,$A$6),DirectCareData!$A$2:$J$9051,7,FALSE),"—")</f>
        <v>0.8508139434138452</v>
      </c>
      <c r="C19" s="106">
        <f>IFERROR(VLOOKUP(CONCATENATE($A19,$C$6,$A$6),DirectCareData!$A$2:$J$9051,7,FALSE),"—")</f>
        <v>0.82476801345916251</v>
      </c>
    </row>
    <row r="20" spans="1:4" s="43" customFormat="1" ht="15" customHeight="1" x14ac:dyDescent="0.25">
      <c r="A20" s="185">
        <v>2020</v>
      </c>
      <c r="B20" s="208">
        <f>IFERROR(VLOOKUP(CONCATENATE($A20,$B$6,$A$6),DirectCareData!$A$2:$J$9051,7,FALSE),"—")</f>
        <v>0.84545038866026523</v>
      </c>
      <c r="C20" s="106">
        <f>IFERROR(VLOOKUP(CONCATENATE($A20,$C$6,$A$6),DirectCareData!$A$2:$J$9051,7,FALSE),"—")</f>
        <v>0.84862208270076933</v>
      </c>
    </row>
    <row r="21" spans="1:4" s="43" customFormat="1" ht="15" customHeight="1" x14ac:dyDescent="0.25">
      <c r="A21" s="185">
        <f>A20+1</f>
        <v>2021</v>
      </c>
      <c r="B21" s="208">
        <f>IFERROR(VLOOKUP(CONCATENATE($A21,$B$6,$A$6),DirectCareData!$A$2:$J$9051,7,FALSE),"—")</f>
        <v>0.84351986490923592</v>
      </c>
      <c r="C21" s="106">
        <f>IFERROR(VLOOKUP(CONCATENATE($A21,$C$6,$A$6),DirectCareData!$A$2:$J$9051,7,FALSE),"—")</f>
        <v>0.86518107230498476</v>
      </c>
    </row>
    <row r="22" spans="1:4" s="43" customFormat="1" ht="15" customHeight="1" x14ac:dyDescent="0.25">
      <c r="A22" s="185">
        <f t="shared" ref="A22:A23" si="0">A21+1</f>
        <v>2022</v>
      </c>
      <c r="B22" s="208">
        <f>IFERROR(VLOOKUP(CONCATENATE($A22,$B$6,$A$6),DirectCareData!$A$2:$J$9051,7,FALSE),"—")</f>
        <v>0.83942984079970384</v>
      </c>
      <c r="C22" s="106">
        <f>IFERROR(VLOOKUP(CONCATENATE($A22,$C$6,$A$6),DirectCareData!$A$2:$J$9051,7,FALSE),"—")</f>
        <v>0.8655205301900174</v>
      </c>
    </row>
    <row r="23" spans="1:4" s="43" customFormat="1" ht="15" customHeight="1" x14ac:dyDescent="0.25">
      <c r="A23" s="185">
        <f t="shared" si="0"/>
        <v>2023</v>
      </c>
      <c r="B23" s="208">
        <f>IFERROR(VLOOKUP(CONCATENATE($A23,$B$6,$A$6),DirectCareData!$A$2:$J$9051,7,FALSE),"—")</f>
        <v>0.83465749705908965</v>
      </c>
      <c r="C23" s="106">
        <f>IFERROR(VLOOKUP(CONCATENATE($A23,$C$6,$A$6),DirectCareData!$A$2:$J$9051,7,FALSE),"—")</f>
        <v>0.85582316854844487</v>
      </c>
    </row>
    <row r="24" spans="1:4" s="366" customFormat="1" ht="17.25" customHeight="1" x14ac:dyDescent="0.25">
      <c r="A24" s="405" t="s">
        <v>75</v>
      </c>
      <c r="B24" s="347"/>
      <c r="C24" s="347"/>
    </row>
    <row r="25" spans="1:4" s="366" customFormat="1" ht="12" customHeight="1" x14ac:dyDescent="0.25">
      <c r="A25" s="214" t="s">
        <v>126</v>
      </c>
      <c r="B25" s="347"/>
      <c r="C25" s="347"/>
      <c r="D25" s="347"/>
    </row>
    <row r="26" spans="1:4" s="366" customFormat="1" ht="12" customHeight="1" x14ac:dyDescent="0.25">
      <c r="A26" s="214" t="s">
        <v>146</v>
      </c>
      <c r="B26" s="347"/>
      <c r="C26" s="347"/>
      <c r="D26" s="347"/>
    </row>
    <row r="27" spans="1:4" s="366" customFormat="1" ht="36" customHeight="1" x14ac:dyDescent="0.2">
      <c r="A27" s="508" t="s">
        <v>161</v>
      </c>
      <c r="B27" s="508"/>
      <c r="C27" s="508"/>
      <c r="D27" s="358"/>
    </row>
    <row r="28" spans="1:4" s="366" customFormat="1" ht="24" customHeight="1" x14ac:dyDescent="0.2">
      <c r="A28" s="508" t="s">
        <v>162</v>
      </c>
      <c r="B28" s="508"/>
      <c r="C28" s="508"/>
      <c r="D28" s="358"/>
    </row>
    <row r="29" spans="1:4" s="366" customFormat="1" ht="12" customHeight="1" x14ac:dyDescent="0.2">
      <c r="A29" s="401" t="s">
        <v>127</v>
      </c>
      <c r="B29" s="358"/>
      <c r="C29" s="358"/>
      <c r="D29" s="358"/>
    </row>
    <row r="30" spans="1:4" s="366" customFormat="1" ht="12" customHeight="1" x14ac:dyDescent="0.2">
      <c r="A30" s="389" t="s">
        <v>163</v>
      </c>
      <c r="B30" s="358"/>
      <c r="C30" s="358"/>
      <c r="D30" s="358"/>
    </row>
    <row r="31" spans="1:4" s="366" customFormat="1" ht="24" customHeight="1" x14ac:dyDescent="0.2">
      <c r="A31" s="508" t="s">
        <v>164</v>
      </c>
      <c r="B31" s="508"/>
      <c r="C31" s="508"/>
      <c r="D31" s="358"/>
    </row>
    <row r="32" spans="1:4" s="366" customFormat="1" ht="24" customHeight="1" x14ac:dyDescent="0.2">
      <c r="A32" s="531" t="s">
        <v>130</v>
      </c>
      <c r="B32" s="531"/>
      <c r="C32" s="531"/>
      <c r="D32" s="386"/>
    </row>
    <row r="33" spans="1:4" s="366" customFormat="1" ht="12" customHeight="1" x14ac:dyDescent="0.25">
      <c r="A33" s="387" t="s">
        <v>82</v>
      </c>
      <c r="B33" s="347"/>
      <c r="C33" s="347"/>
      <c r="D33" s="347"/>
    </row>
    <row r="34" spans="1:4" s="366" customFormat="1" ht="12" customHeight="1" x14ac:dyDescent="0.25">
      <c r="A34" s="388" t="s">
        <v>83</v>
      </c>
      <c r="B34" s="347"/>
      <c r="C34" s="347"/>
      <c r="D34" s="347"/>
    </row>
    <row r="35" spans="1:4" s="366" customFormat="1" ht="24" customHeight="1" x14ac:dyDescent="0.2">
      <c r="A35" s="508" t="s">
        <v>165</v>
      </c>
      <c r="B35" s="508"/>
      <c r="C35" s="508"/>
      <c r="D35" s="358"/>
    </row>
    <row r="36" spans="1:4" s="366" customFormat="1" ht="24" customHeight="1" x14ac:dyDescent="0.25">
      <c r="A36" s="532" t="s">
        <v>155</v>
      </c>
      <c r="B36" s="532"/>
      <c r="C36" s="532"/>
      <c r="D36" s="347"/>
    </row>
    <row r="37" spans="1:4" s="366" customFormat="1" ht="24" customHeight="1" x14ac:dyDescent="0.2">
      <c r="A37" s="508" t="s">
        <v>87</v>
      </c>
      <c r="B37" s="508"/>
      <c r="C37" s="508"/>
      <c r="D37" s="358"/>
    </row>
    <row r="38" spans="1:4" s="366" customFormat="1" ht="12" customHeight="1" x14ac:dyDescent="0.2">
      <c r="A38" s="360" t="s">
        <v>88</v>
      </c>
      <c r="B38" s="361"/>
      <c r="C38" s="361"/>
      <c r="D38" s="361"/>
    </row>
    <row r="39" spans="1:4" s="366" customFormat="1" ht="12" customHeight="1" x14ac:dyDescent="0.25">
      <c r="A39" s="388" t="s">
        <v>89</v>
      </c>
      <c r="B39" s="347"/>
      <c r="C39" s="347"/>
      <c r="D39" s="347"/>
    </row>
    <row r="40" spans="1:4" s="366" customFormat="1" ht="12" customHeight="1" x14ac:dyDescent="0.25">
      <c r="A40" s="508" t="s">
        <v>166</v>
      </c>
      <c r="B40" s="508"/>
      <c r="C40" s="508"/>
      <c r="D40" s="347"/>
    </row>
    <row r="41" spans="1:4" s="366" customFormat="1" ht="12" customHeight="1" x14ac:dyDescent="0.25">
      <c r="A41" s="388" t="s">
        <v>91</v>
      </c>
      <c r="B41" s="347"/>
      <c r="C41" s="347"/>
      <c r="D41" s="347"/>
    </row>
    <row r="42" spans="1:4" s="366" customFormat="1" ht="24" customHeight="1" x14ac:dyDescent="0.25">
      <c r="A42" s="508" t="s">
        <v>92</v>
      </c>
      <c r="B42" s="508"/>
      <c r="C42" s="508"/>
      <c r="D42" s="347"/>
    </row>
    <row r="43" spans="1:4" s="366" customFormat="1" ht="12" customHeight="1" x14ac:dyDescent="0.25">
      <c r="A43" s="508" t="s">
        <v>93</v>
      </c>
      <c r="B43" s="508"/>
      <c r="C43" s="508"/>
      <c r="D43" s="347"/>
    </row>
    <row r="44" spans="1:4" s="366" customFormat="1" ht="12" customHeight="1" x14ac:dyDescent="0.2">
      <c r="A44" s="214" t="s">
        <v>149</v>
      </c>
    </row>
    <row r="45" spans="1:4" s="366" customFormat="1" ht="12" customHeight="1" x14ac:dyDescent="0.2">
      <c r="A45" s="365" t="s">
        <v>95</v>
      </c>
      <c r="B45" s="365"/>
      <c r="C45" s="365"/>
      <c r="D45" s="365"/>
    </row>
    <row r="46" spans="1:4" s="366" customFormat="1" ht="24" customHeight="1" x14ac:dyDescent="0.2">
      <c r="A46" s="500" t="s">
        <v>96</v>
      </c>
      <c r="B46" s="500"/>
      <c r="C46" s="500"/>
      <c r="D46" s="360"/>
    </row>
    <row r="47" spans="1:4" s="366" customFormat="1" ht="24" customHeight="1" x14ac:dyDescent="0.2">
      <c r="A47" s="500" t="s">
        <v>134</v>
      </c>
      <c r="B47" s="508"/>
      <c r="C47" s="508"/>
      <c r="D47" s="360"/>
    </row>
    <row r="48" spans="1:4" s="366" customFormat="1" ht="12" customHeight="1" x14ac:dyDescent="0.25">
      <c r="A48" s="388" t="s">
        <v>102</v>
      </c>
      <c r="B48" s="347"/>
      <c r="C48" s="347"/>
      <c r="D48" s="347"/>
    </row>
    <row r="49" spans="1:4" s="366" customFormat="1" ht="24" customHeight="1" x14ac:dyDescent="0.25">
      <c r="A49" s="532" t="s">
        <v>136</v>
      </c>
      <c r="B49" s="532"/>
      <c r="C49" s="532"/>
      <c r="D49" s="347"/>
    </row>
    <row r="50" spans="1:4" s="366" customFormat="1" ht="12" customHeight="1" x14ac:dyDescent="0.25">
      <c r="A50" s="214" t="s">
        <v>103</v>
      </c>
      <c r="B50" s="347"/>
      <c r="C50" s="347"/>
      <c r="D50" s="347"/>
    </row>
    <row r="51" spans="1:4" s="366" customFormat="1" ht="12" customHeight="1" x14ac:dyDescent="0.2">
      <c r="A51" s="360" t="s">
        <v>104</v>
      </c>
    </row>
    <row r="52" spans="1:4" s="366" customFormat="1" ht="12" customHeight="1" x14ac:dyDescent="0.2">
      <c r="A52" s="500" t="s">
        <v>138</v>
      </c>
      <c r="B52" s="500"/>
      <c r="C52" s="500"/>
      <c r="D52" s="346"/>
    </row>
    <row r="53" spans="1:4" s="366" customFormat="1" ht="12" customHeight="1" x14ac:dyDescent="0.2">
      <c r="A53" s="390" t="s">
        <v>150</v>
      </c>
    </row>
    <row r="54" spans="1:4" s="366" customFormat="1" ht="12" customHeight="1" x14ac:dyDescent="0.25">
      <c r="A54" s="214" t="s">
        <v>115</v>
      </c>
      <c r="B54" s="347"/>
      <c r="C54" s="347"/>
      <c r="D54" s="347"/>
    </row>
    <row r="55" spans="1:4" s="351" customFormat="1" ht="30" customHeight="1" x14ac:dyDescent="0.2">
      <c r="A55" s="499" t="s">
        <v>158</v>
      </c>
      <c r="B55" s="499"/>
      <c r="C55" s="332"/>
      <c r="D55" s="332"/>
    </row>
  </sheetData>
  <sheetProtection algorithmName="SHA-512" hashValue="5/jU2zMXqJoplVj0XdoS0CwUTUtqNccXVqc57r4cYByW5AnzOeHN8wWc8yUMeOr6u0PcESc83kC1OkUQmHaalA==" saltValue="m+EebhnmeN0Nc08rU9mHWg==" spinCount="100000" sheet="1" formatCells="0" formatColumns="0" formatRows="0" insertColumns="0" insertRows="0" insertHyperlinks="0" deleteColumns="0" deleteRows="0"/>
  <mergeCells count="21">
    <mergeCell ref="A8:A9"/>
    <mergeCell ref="A3:C3"/>
    <mergeCell ref="A7:D7"/>
    <mergeCell ref="A1:D1"/>
    <mergeCell ref="A55:B55"/>
    <mergeCell ref="A52:C52"/>
    <mergeCell ref="A17:C17"/>
    <mergeCell ref="A10:C10"/>
    <mergeCell ref="A31:C31"/>
    <mergeCell ref="A32:C32"/>
    <mergeCell ref="A28:C28"/>
    <mergeCell ref="A43:C43"/>
    <mergeCell ref="A49:C49"/>
    <mergeCell ref="A27:C27"/>
    <mergeCell ref="A35:C35"/>
    <mergeCell ref="A36:C36"/>
    <mergeCell ref="A37:C37"/>
    <mergeCell ref="A40:C40"/>
    <mergeCell ref="A47:C47"/>
    <mergeCell ref="A46:C46"/>
    <mergeCell ref="A42:C42"/>
  </mergeCells>
  <hyperlinks>
    <hyperlink ref="A2" location="'Table of Contents'!A1" display="Back to Table of Contents" xr:uid="{00000000-0004-0000-0800-000000000000}"/>
    <hyperlink ref="A55" location="'Table of contents'!A1" display="End of worksheet (back to Table of contents)" xr:uid="{B5589281-5393-4DBF-972E-B37E3B625ECC}"/>
    <hyperlink ref="A32" r:id="rId1" xr:uid="{18922DCD-AB3C-4432-A3BB-53FC54001B84}"/>
  </hyperlinks>
  <pageMargins left="0.7" right="0.7" top="0.75" bottom="0.75" header="0.3" footer="0.3"/>
  <pageSetup scale="77" fitToHeight="0" orientation="landscape" r:id="rId2"/>
  <headerFooter>
    <oddFooter>&amp;L&amp;9© 2025 CIHI&amp;R&amp;9&amp;P</oddFooter>
  </headerFooter>
  <drawing r:id="rId3"/>
  <extLst>
    <ext xmlns:x14="http://schemas.microsoft.com/office/spreadsheetml/2009/9/main" uri="{CCE6A557-97BC-4b89-ADB6-D9C93CAAB3DF}">
      <x14:dataValidations xmlns:xm="http://schemas.microsoft.com/office/excel/2006/main" xWindow="436" yWindow="531" count="3">
        <x14:dataValidation type="list" allowBlank="1" showInputMessage="1" showErrorMessage="1" promptTitle="Jurisdiction (comparator)" prompt="To open a dropdown list using your keyboard, press Alt+Down Arrow to open the dropdown. Choose a value using the Arrow keys, and then press the Enter key to select it." xr:uid="{00000000-0002-0000-0800-000000000000}">
          <x14:formula1>
            <xm:f>'Data validation tables'!$A$31:$A$45</xm:f>
          </x14:formula1>
          <xm:sqref>C6</xm:sqref>
        </x14:dataValidation>
        <x14:dataValidation type="list" allowBlank="1" showInputMessage="1" showErrorMessage="1" promptTitle="Type of provider" prompt="To open a dropdown list using your keyboard, press Alt+Down Arrow to open the dropdown. Choose a value using the Arrow keys, and then press the Enter key to select it." xr:uid="{00000000-0002-0000-0800-000001000000}">
          <x14:formula1>
            <xm:f>'Data validation tables'!$D$49:$D$54</xm:f>
          </x14:formula1>
          <xm:sqref>A6</xm:sqref>
        </x14:dataValidation>
        <x14:dataValidation type="list" allowBlank="1" showInputMessage="1" showErrorMessage="1" promptTitle="Jurisdiction (main)" prompt="To open a dropdown list using your keyboard, press Alt+Down Arrow to open the dropdown. Choose a value using the Arrow keys, and then press the Enter key to select it." xr:uid="{984D8CB6-F806-4505-92CC-168268B58F8B}">
          <x14:formula1>
            <xm:f>'Data validation tables'!$A$31:$A$45</xm:f>
          </x14:formula1>
          <xm:sqref>B6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09661-7DBC-4253-8324-444C70690A40}">
  <sheetPr>
    <pageSetUpPr fitToPage="1"/>
  </sheetPr>
  <dimension ref="A1:ENV49"/>
  <sheetViews>
    <sheetView showGridLines="0" topLeftCell="A2" zoomScaleNormal="100" workbookViewId="0">
      <selection sqref="A1:D1"/>
    </sheetView>
  </sheetViews>
  <sheetFormatPr defaultColWidth="0" defaultRowHeight="14.1" customHeight="1" zeroHeight="1" x14ac:dyDescent="0.25"/>
  <cols>
    <col min="1" max="1" width="32.59765625" style="10" customWidth="1"/>
    <col min="2" max="2" width="36.59765625" style="10" customWidth="1"/>
    <col min="3" max="3" width="25.59765625" style="10" customWidth="1"/>
    <col min="4" max="4" width="22.09765625" style="10" customWidth="1"/>
    <col min="5" max="5" width="10.59765625" hidden="1" customWidth="1"/>
    <col min="6" max="6" width="10.09765625" hidden="1" customWidth="1"/>
    <col min="7" max="7" width="10" hidden="1" customWidth="1"/>
    <col min="8" max="8" width="9.09765625" hidden="1" customWidth="1"/>
    <col min="9" max="27" width="6.5" hidden="1" customWidth="1"/>
    <col min="28" max="3765" width="9" hidden="1" customWidth="1"/>
    <col min="3766" max="3766" width="6.5" hidden="1" customWidth="1"/>
    <col min="3767" max="16384" width="9" hidden="1"/>
  </cols>
  <sheetData>
    <row r="1" spans="1:4" s="34" customFormat="1" ht="66" hidden="1" customHeight="1" x14ac:dyDescent="0.25">
      <c r="A1" s="494" t="s">
        <v>167</v>
      </c>
      <c r="B1" s="494"/>
      <c r="C1" s="494"/>
      <c r="D1" s="494"/>
    </row>
    <row r="2" spans="1:4" s="10" customFormat="1" ht="24" customHeight="1" x14ac:dyDescent="0.25">
      <c r="A2" s="74" t="s">
        <v>36</v>
      </c>
    </row>
    <row r="3" spans="1:4" ht="130.35" customHeight="1" x14ac:dyDescent="0.25">
      <c r="A3" s="538" t="str">
        <f>IF(B6="Family medicine physicians",CONCATENATE("Family medicine physicians who obtained their MD degree (2017 to 2021) in"," ",A6," ","and their province/territory in 2023"),IF(B6="Specialists",CONCATENATE("Specialists who obtained their MD degree (2014 to 2018) in"," ",A6," ","and their province/territory in 2023"),CONCATENATE(A6," ",LOWER(LEFT(B6,(LEN(B6)-1)))," graduates (2019 to 2023) and their province/territory in 2023")))</f>
        <v>Ontario nurse practitioners/registered nurses graduates (2019 to 2023) and their province/territory in 2023</v>
      </c>
      <c r="B3" s="538"/>
      <c r="C3" s="538"/>
      <c r="D3" s="538"/>
    </row>
    <row r="4" spans="1:4" s="1" customFormat="1" ht="24" customHeight="1" x14ac:dyDescent="0.25">
      <c r="A4" s="164" t="s">
        <v>168</v>
      </c>
    </row>
    <row r="5" spans="1:4" ht="21" customHeight="1" x14ac:dyDescent="0.25">
      <c r="A5" s="186" t="s">
        <v>169</v>
      </c>
      <c r="B5" s="187" t="s">
        <v>170</v>
      </c>
      <c r="C5" s="123"/>
      <c r="D5" s="123"/>
    </row>
    <row r="6" spans="1:4" ht="21" customHeight="1" x14ac:dyDescent="0.25">
      <c r="A6" s="188" t="s">
        <v>43</v>
      </c>
      <c r="B6" s="189" t="s">
        <v>171</v>
      </c>
      <c r="D6" s="123"/>
    </row>
    <row r="7" spans="1:4" s="1" customFormat="1" ht="60" customHeight="1" x14ac:dyDescent="0.25">
      <c r="A7" s="514" t="s">
        <v>172</v>
      </c>
      <c r="B7" s="514"/>
      <c r="C7" s="514"/>
      <c r="D7" s="514"/>
    </row>
    <row r="8" spans="1:4" s="76" customFormat="1" ht="302.25" customHeight="1" x14ac:dyDescent="0.25">
      <c r="A8" s="421" t="s">
        <v>46</v>
      </c>
      <c r="B8" s="124"/>
      <c r="C8" s="124"/>
      <c r="D8" s="124"/>
    </row>
    <row r="9" spans="1:4" s="10" customFormat="1" ht="50.25" customHeight="1" x14ac:dyDescent="0.25">
      <c r="A9" s="539" t="str">
        <f>IF(B6="Family medicine physicians",CONCATENATE("Table 6"," ",A6," ",LOWER(B6)," graduates (2017 to 2021) and their province/territory in 2023"),IF(B6="Specialists",CONCATENATE("Table 6"," ",A6," ",LOWER(B6)," graduates (2014 to 2018) and their province/territory in 2023"),CONCATENATE("Table 6  ",A6," ",LOWER(B6)," graduates (2019 to 2023) and their province/territory of registration in 2023")))</f>
        <v>Table 6  Ontario nurse practitioners/registered nurses* graduates (2019 to 2023) and their province/territory of registration in 2023</v>
      </c>
      <c r="B9" s="539"/>
      <c r="C9" s="539"/>
      <c r="D9" s="539"/>
    </row>
    <row r="10" spans="1:4" ht="68.849999999999994" customHeight="1" x14ac:dyDescent="0.25">
      <c r="A10" s="190" t="s">
        <v>41</v>
      </c>
      <c r="B10" s="110" t="str">
        <f xml:space="preserve"> IF(B6="Family medicine physicians","Province/territory ","Province of registration")</f>
        <v>Province of registration</v>
      </c>
      <c r="C10" s="111" t="str">
        <f>CONCATENATE("Number of ",LOWER(B6), " graduated from"," ",A6)</f>
        <v>Number of nurse practitioners/registered nurses* graduated from Ontario</v>
      </c>
      <c r="D10" s="112" t="str">
        <f>CONCATENATE("Percentage of total graduates from"," ",A6)</f>
        <v>Percentage of total graduates from Ontario</v>
      </c>
    </row>
    <row r="11" spans="1:4" s="43" customFormat="1" ht="15" customHeight="1" x14ac:dyDescent="0.25">
      <c r="A11" s="191">
        <v>2023</v>
      </c>
      <c r="B11" s="211" t="str">
        <f>IFERROR(VLOOKUP(CONCATENATE($A$11,$B$6,$A$6),GradsData!$A$2:$AZ$50,5,FALSE),"—")</f>
        <v>Ontario</v>
      </c>
      <c r="C11" s="212">
        <f>IFERROR(VLOOKUP(CONCATENATE($A$11,$B$6,$A$6),GradsData!$A$2:$AZ$50,18,FALSE),"—")</f>
        <v>15798</v>
      </c>
      <c r="D11" s="223">
        <f>IFERROR(VLOOKUP(CONCATENATE($A$17,$B$6,$A$6),GradsData!$A$2:$AZ$50,32,FALSE),"—")</f>
        <v>0.95128560245679528</v>
      </c>
    </row>
    <row r="12" spans="1:4" s="43" customFormat="1" ht="15" customHeight="1" x14ac:dyDescent="0.25">
      <c r="A12" s="191">
        <v>2023</v>
      </c>
      <c r="B12" s="211" t="str">
        <f>IFERROR(VLOOKUP(CONCATENATE($A$12,$B$6,$A$6),GradsData!$A$2:$AZ$50,6,FALSE),"—")</f>
        <v>British Columbia</v>
      </c>
      <c r="C12" s="212">
        <f>IFERROR(VLOOKUP(CONCATENATE($A$17,$B$6,$A$6),GradsData!$A$2:$AZ$50,19,FALSE),"—")</f>
        <v>369</v>
      </c>
      <c r="D12" s="223">
        <f>IFERROR(VLOOKUP(CONCATENATE($A$17,$B$6,$A$6),GradsData!$A$2:$AZ$50,33,FALSE),"—")</f>
        <v>2.2219545974589031E-2</v>
      </c>
    </row>
    <row r="13" spans="1:4" s="43" customFormat="1" ht="15" customHeight="1" x14ac:dyDescent="0.25">
      <c r="A13" s="191">
        <v>2023</v>
      </c>
      <c r="B13" s="211" t="str">
        <f>IFERROR(VLOOKUP(CONCATENATE($A$12,$B$6,$A$6),GradsData!$A$2:$AZ$50,7,FALSE),"—")</f>
        <v>Alberta</v>
      </c>
      <c r="C13" s="212">
        <f>IFERROR(VLOOKUP(CONCATENATE($A$17,$B$6,$A$6),GradsData!$A$2:$AZ$50,20,FALSE),"—")</f>
        <v>122</v>
      </c>
      <c r="D13" s="223">
        <f>IFERROR(VLOOKUP(CONCATENATE($A$17,$B$6,$A$6),GradsData!$A$2:$AZ$50,34,FALSE),"—")</f>
        <v>7.346299753116156E-3</v>
      </c>
    </row>
    <row r="14" spans="1:4" s="43" customFormat="1" ht="15" customHeight="1" x14ac:dyDescent="0.25">
      <c r="A14" s="191">
        <v>2023</v>
      </c>
      <c r="B14" s="211" t="str">
        <f>IFERROR(VLOOKUP(CONCATENATE($A$14,$B$6,$A$6),GradsData!$A$2:$AZ$50,8,FALSE),"—")</f>
        <v>Nova Scotia</v>
      </c>
      <c r="C14" s="212">
        <f>IFERROR(VLOOKUP(CONCATENATE($A$17,$B$6,$A$6),GradsData!$A$2:$AZ$50,21,FALSE),"—")</f>
        <v>93</v>
      </c>
      <c r="D14" s="223">
        <f>IFERROR(VLOOKUP(CONCATENATE($A$17,$B$6,$A$6),GradsData!$A$2:$AZ$50,35,FALSE),"—")</f>
        <v>5.6000481724573972E-3</v>
      </c>
    </row>
    <row r="15" spans="1:4" s="43" customFormat="1" ht="15" customHeight="1" x14ac:dyDescent="0.25">
      <c r="A15" s="191">
        <v>2023</v>
      </c>
      <c r="B15" s="211" t="str">
        <f>IFERROR(VLOOKUP(CONCATENATE($A$12,$B$6,$A$6),GradsData!$A$2:$AZ$50,9,FALSE),"—")</f>
        <v>Manitoba</v>
      </c>
      <c r="C15" s="212">
        <f>IFERROR(VLOOKUP(CONCATENATE($A$17,$B$6,$A$6),GradsData!$A$2:$AZ$50,22,FALSE),"—")</f>
        <v>44</v>
      </c>
      <c r="D15" s="223">
        <f>IFERROR(VLOOKUP(CONCATENATE($A$17,$B$6,$A$6),GradsData!$A$2:$AZ$50,36,FALSE),"—")</f>
        <v>2.649485156861565E-3</v>
      </c>
    </row>
    <row r="16" spans="1:4" s="43" customFormat="1" ht="15" customHeight="1" x14ac:dyDescent="0.25">
      <c r="A16" s="191">
        <v>2023</v>
      </c>
      <c r="B16" s="211" t="str">
        <f>IFERROR(VLOOKUP(CONCATENATE($A$16,$B$6,$A$6),GradsData!$A$2:$AZ$50,10,FALSE),"—")</f>
        <v>Northwest Territories/Nunavut</v>
      </c>
      <c r="C16" s="212">
        <f>IFERROR(VLOOKUP(CONCATENATE($A$17,$B$6,$A$6),GradsData!$A$2:$AZ$50,23,FALSE),"—")</f>
        <v>43</v>
      </c>
      <c r="D16" s="223">
        <f>IFERROR(VLOOKUP(CONCATENATE($A$17,$B$6,$A$6),GradsData!$A$2:$AZ$50,37,FALSE),"—")</f>
        <v>2.589269585114711E-3</v>
      </c>
    </row>
    <row r="17" spans="1:4" s="43" customFormat="1" ht="15" customHeight="1" x14ac:dyDescent="0.25">
      <c r="A17" s="191">
        <v>2023</v>
      </c>
      <c r="B17" s="211" t="str">
        <f>IFERROR(VLOOKUP(CONCATENATE($A$16,$B$6,$A$6),GradsData!$A$2:$AZ$50,11,FALSE),"—")</f>
        <v>Quebec</v>
      </c>
      <c r="C17" s="212">
        <f>IFERROR(VLOOKUP(CONCATENATE($A$17,$B$6,$A$6),GradsData!$A$2:$AZ$50,24,FALSE),"—")</f>
        <v>41</v>
      </c>
      <c r="D17" s="223">
        <f>IFERROR(VLOOKUP(CONCATENATE($A$17,$B$6,$A$6),GradsData!$A$2:$AZ$50,38,FALSE),"—")</f>
        <v>2.4688384416210029E-3</v>
      </c>
    </row>
    <row r="18" spans="1:4" s="43" customFormat="1" ht="15" customHeight="1" x14ac:dyDescent="0.25">
      <c r="A18" s="191">
        <v>2023</v>
      </c>
      <c r="B18" s="211" t="str">
        <f>IFERROR(VLOOKUP(CONCATENATE($A$16,$B$6,$A$6),GradsData!$A$2:$AZ$50,12,FALSE),"—")</f>
        <v>New Brunswick</v>
      </c>
      <c r="C18" s="212">
        <f>IFERROR(VLOOKUP(CONCATENATE($A$17,$B$6,$A$6),GradsData!$A$2:$AZ$50,25,FALSE),"—")</f>
        <v>24</v>
      </c>
      <c r="D18" s="223">
        <f>IFERROR(VLOOKUP(CONCATENATE($A$17,$B$6,$A$6),GradsData!$A$2:$AZ$50,39,FALSE),"—")</f>
        <v>1.4451737219244899E-3</v>
      </c>
    </row>
    <row r="19" spans="1:4" s="43" customFormat="1" ht="15" customHeight="1" x14ac:dyDescent="0.25">
      <c r="A19" s="191">
        <v>2023</v>
      </c>
      <c r="B19" s="211" t="str">
        <f>IFERROR(VLOOKUP(CONCATENATE($A$16,$B$6,$A$6),GradsData!$A$2:$AZ$50,13,FALSE),"—")</f>
        <v>Prince Edward Island</v>
      </c>
      <c r="C19" s="212">
        <f>IFERROR(VLOOKUP(CONCATENATE($A$17,$B$6,$A$6),GradsData!$A$2:$AZ$50,26,FALSE),"—")</f>
        <v>22</v>
      </c>
      <c r="D19" s="223">
        <f>IFERROR(VLOOKUP(CONCATENATE($A$17,$B$6,$A$6),GradsData!$A$2:$AZ$50,40,FALSE),"—")</f>
        <v>1.3247425784307821E-3</v>
      </c>
    </row>
    <row r="20" spans="1:4" s="43" customFormat="1" ht="15" customHeight="1" x14ac:dyDescent="0.25">
      <c r="A20" s="191">
        <v>2023</v>
      </c>
      <c r="B20" s="211" t="str">
        <f>IFERROR(VLOOKUP(CONCATENATE($A$17,$B$6,$A$6),GradsData!$A$2:$AZ$50,14,FALSE),"—")</f>
        <v>Saskatchewan</v>
      </c>
      <c r="C20" s="212">
        <f>IFERROR(VLOOKUP(CONCATENATE($A$17,$B$6,$A$6),GradsData!$A$2:$AZ$50,27,FALSE),"—")</f>
        <v>19</v>
      </c>
      <c r="D20" s="223">
        <f>IFERROR(VLOOKUP(CONCATENATE($A$17,$B$6,$A$6),GradsData!$A$2:$AZ$50,41,FALSE),"—")</f>
        <v>1.144095863190221E-3</v>
      </c>
    </row>
    <row r="21" spans="1:4" s="43" customFormat="1" ht="15" customHeight="1" x14ac:dyDescent="0.25">
      <c r="A21" s="191">
        <v>2023</v>
      </c>
      <c r="B21" s="211" t="str">
        <f>IFERROR(VLOOKUP(CONCATENATE($A$17,$B$6,$A$6),GradsData!$A$2:$AZ$50,15,FALSE),"—")</f>
        <v>Yukon</v>
      </c>
      <c r="C21" s="212">
        <f>IFERROR(VLOOKUP(CONCATENATE($A$17,$B$6,$A$6),GradsData!$A$2:$AZ$50,28,FALSE),"—")</f>
        <v>19</v>
      </c>
      <c r="D21" s="223">
        <f>IFERROR(VLOOKUP(CONCATENATE($A$17,$B$6,$A$6),GradsData!$A$2:$AZ$50,42,FALSE),"—")</f>
        <v>1.144095863190221E-3</v>
      </c>
    </row>
    <row r="22" spans="1:4" s="43" customFormat="1" ht="15" customHeight="1" x14ac:dyDescent="0.25">
      <c r="A22" s="191">
        <v>2023</v>
      </c>
      <c r="B22" s="211" t="str">
        <f>IFERROR(VLOOKUP(CONCATENATE($A$17,$B$6,$A$6),GradsData!$A$2:$AZ$50,16,FALSE),"—")</f>
        <v>Newfoundland and Labrador</v>
      </c>
      <c r="C22" s="212">
        <f>IFERROR(VLOOKUP(CONCATENATE($A$17,$B$6,$A$6),GradsData!$A$2:$AZ$50,29,FALSE),"—")</f>
        <v>13</v>
      </c>
      <c r="D22" s="223">
        <f>IFERROR(VLOOKUP(CONCATENATE($A$17,$B$6,$A$6),GradsData!$A$2:$AZ$50,43,FALSE),"—")</f>
        <v>7.8280243270909856E-4</v>
      </c>
    </row>
    <row r="23" spans="1:4" s="43" customFormat="1" ht="15" customHeight="1" x14ac:dyDescent="0.25">
      <c r="A23" s="191">
        <v>2023</v>
      </c>
      <c r="B23" s="211" t="str">
        <f>IFERROR(VLOOKUP(CONCATENATE($A$17,$B$6,$A$6),GradsData!$A$2:$AZ$50,17,FALSE),"—")</f>
        <v>—</v>
      </c>
      <c r="C23" s="212" t="str">
        <f>IFERROR(VLOOKUP(CONCATENATE($A$17,$B$6,$A$6),GradsData!$A$2:$AZ$50,30,FALSE),"—")</f>
        <v>—</v>
      </c>
      <c r="D23" s="223" t="str">
        <f>IFERROR(VLOOKUP(CONCATENATE($A$17,$B$6,$A$6),GradsData!$A$2:$AZ$50,44,FALSE),"—")</f>
        <v>—</v>
      </c>
    </row>
    <row r="24" spans="1:4" s="43" customFormat="1" ht="15" customHeight="1" x14ac:dyDescent="0.25">
      <c r="A24" s="191">
        <v>2023</v>
      </c>
      <c r="B24" s="211" t="str">
        <f>IFERROR(VLOOKUP(CONCATENATE($A$17,$B$6,$A$6),GradsData!$A$2:$AZ$50,49,FALSE),"—")</f>
        <v>Other provinces and territories^</v>
      </c>
      <c r="C24" s="212">
        <f>IFERROR(VLOOKUP(CONCATENATE($A$17,$B$6,$A$6),GradsData!$A$2:$AZ$50,47,FALSE),"—")</f>
        <v>225</v>
      </c>
      <c r="D24" s="223">
        <f>IFERROR(VLOOKUP(CONCATENATE($A$17,$B$6,$A$6),GradsData!$A$2:$AZ$50,48,FALSE),"—")</f>
        <v>1.354850364304209E-2</v>
      </c>
    </row>
    <row r="25" spans="1:4" s="247" customFormat="1" ht="17.100000000000001" customHeight="1" x14ac:dyDescent="0.25">
      <c r="A25" s="407" t="s">
        <v>75</v>
      </c>
      <c r="B25" s="440"/>
      <c r="C25" s="441"/>
      <c r="D25" s="442"/>
    </row>
    <row r="26" spans="1:4" s="248" customFormat="1" ht="12" customHeight="1" x14ac:dyDescent="0.25">
      <c r="A26" s="369" t="s">
        <v>126</v>
      </c>
      <c r="B26" s="402"/>
      <c r="C26" s="402"/>
      <c r="D26" s="402"/>
    </row>
    <row r="27" spans="1:4" s="247" customFormat="1" ht="12" customHeight="1" x14ac:dyDescent="0.25">
      <c r="A27" s="369" t="s">
        <v>173</v>
      </c>
      <c r="B27" s="366"/>
      <c r="C27" s="366"/>
      <c r="D27" s="366"/>
    </row>
    <row r="28" spans="1:4" s="247" customFormat="1" ht="36" customHeight="1" x14ac:dyDescent="0.25">
      <c r="A28" s="500" t="s">
        <v>174</v>
      </c>
      <c r="B28" s="534"/>
      <c r="C28" s="534"/>
      <c r="D28" s="534"/>
    </row>
    <row r="29" spans="1:4" s="248" customFormat="1" ht="12" customHeight="1" x14ac:dyDescent="0.25">
      <c r="A29" s="387" t="s">
        <v>82</v>
      </c>
      <c r="B29" s="38"/>
      <c r="C29" s="38"/>
      <c r="D29" s="38"/>
    </row>
    <row r="30" spans="1:4" s="248" customFormat="1" ht="12" customHeight="1" x14ac:dyDescent="0.25">
      <c r="A30" s="408" t="s">
        <v>175</v>
      </c>
      <c r="B30" s="402"/>
      <c r="C30" s="402"/>
      <c r="D30" s="402"/>
    </row>
    <row r="31" spans="1:4" s="248" customFormat="1" ht="36" customHeight="1" x14ac:dyDescent="0.25">
      <c r="A31" s="500" t="s">
        <v>176</v>
      </c>
      <c r="B31" s="533"/>
      <c r="C31" s="533"/>
      <c r="D31" s="533"/>
    </row>
    <row r="32" spans="1:4" s="248" customFormat="1" ht="12" customHeight="1" x14ac:dyDescent="0.25">
      <c r="A32" s="360" t="s">
        <v>177</v>
      </c>
      <c r="B32" s="402"/>
      <c r="C32" s="402"/>
      <c r="D32" s="402"/>
    </row>
    <row r="33" spans="1:4" s="248" customFormat="1" ht="12" customHeight="1" x14ac:dyDescent="0.25">
      <c r="A33" s="360" t="s">
        <v>178</v>
      </c>
      <c r="B33" s="38"/>
      <c r="C33" s="38"/>
      <c r="D33" s="38"/>
    </row>
    <row r="34" spans="1:4" s="248" customFormat="1" ht="24" customHeight="1" x14ac:dyDescent="0.25">
      <c r="A34" s="500" t="s">
        <v>179</v>
      </c>
      <c r="B34" s="537"/>
      <c r="C34" s="537"/>
      <c r="D34" s="537"/>
    </row>
    <row r="35" spans="1:4" s="248" customFormat="1" ht="12" customHeight="1" x14ac:dyDescent="0.25">
      <c r="A35" s="360" t="s">
        <v>180</v>
      </c>
      <c r="B35" s="38"/>
      <c r="C35" s="38"/>
      <c r="D35" s="38"/>
    </row>
    <row r="36" spans="1:4" s="248" customFormat="1" ht="12" customHeight="1" x14ac:dyDescent="0.25">
      <c r="A36" s="365" t="s">
        <v>106</v>
      </c>
      <c r="B36" s="38"/>
      <c r="C36" s="38"/>
      <c r="D36" s="38"/>
    </row>
    <row r="37" spans="1:4" s="248" customFormat="1" ht="24" customHeight="1" x14ac:dyDescent="0.25">
      <c r="A37" s="500" t="s">
        <v>181</v>
      </c>
      <c r="B37" s="533"/>
      <c r="C37" s="533"/>
      <c r="D37" s="533"/>
    </row>
    <row r="38" spans="1:4" s="248" customFormat="1" ht="24" customHeight="1" x14ac:dyDescent="0.25">
      <c r="A38" s="500" t="s">
        <v>182</v>
      </c>
      <c r="B38" s="533"/>
      <c r="C38" s="533"/>
      <c r="D38" s="533"/>
    </row>
    <row r="39" spans="1:4" s="247" customFormat="1" ht="36" customHeight="1" x14ac:dyDescent="0.25">
      <c r="A39" s="500" t="s">
        <v>139</v>
      </c>
      <c r="B39" s="534"/>
      <c r="C39" s="534"/>
      <c r="D39" s="534"/>
    </row>
    <row r="40" spans="1:4" s="247" customFormat="1" ht="36" customHeight="1" x14ac:dyDescent="0.25">
      <c r="A40" s="500" t="s">
        <v>183</v>
      </c>
      <c r="B40" s="534"/>
      <c r="C40" s="534"/>
      <c r="D40" s="534"/>
    </row>
    <row r="41" spans="1:4" s="247" customFormat="1" ht="36" customHeight="1" x14ac:dyDescent="0.25">
      <c r="A41" s="500" t="s">
        <v>184</v>
      </c>
      <c r="B41" s="534"/>
      <c r="C41" s="534"/>
      <c r="D41" s="534"/>
    </row>
    <row r="42" spans="1:4" s="247" customFormat="1" ht="24" customHeight="1" x14ac:dyDescent="0.25">
      <c r="A42" s="508" t="s">
        <v>141</v>
      </c>
      <c r="B42" s="507"/>
      <c r="C42" s="507"/>
      <c r="D42" s="507"/>
    </row>
    <row r="43" spans="1:4" s="248" customFormat="1" ht="12" customHeight="1" x14ac:dyDescent="0.25">
      <c r="A43" s="535" t="s">
        <v>185</v>
      </c>
      <c r="B43" s="536"/>
      <c r="C43" s="364"/>
      <c r="D43" s="364"/>
    </row>
    <row r="44" spans="1:4" s="248" customFormat="1" ht="12" customHeight="1" x14ac:dyDescent="0.25">
      <c r="A44" s="360" t="s">
        <v>113</v>
      </c>
      <c r="B44" s="52"/>
      <c r="C44" s="38"/>
      <c r="D44" s="38"/>
    </row>
    <row r="45" spans="1:4" s="247" customFormat="1" ht="24" customHeight="1" x14ac:dyDescent="0.25">
      <c r="A45" s="500" t="s">
        <v>186</v>
      </c>
      <c r="B45" s="534"/>
      <c r="C45" s="534"/>
      <c r="D45" s="534"/>
    </row>
    <row r="46" spans="1:4" s="248" customFormat="1" ht="12" customHeight="1" x14ac:dyDescent="0.25">
      <c r="A46" s="384" t="s">
        <v>114</v>
      </c>
      <c r="B46" s="402"/>
      <c r="C46" s="402"/>
      <c r="D46" s="402"/>
    </row>
    <row r="47" spans="1:4" s="248" customFormat="1" ht="12" customHeight="1" x14ac:dyDescent="0.25">
      <c r="A47" s="214" t="s">
        <v>115</v>
      </c>
      <c r="B47" s="402"/>
      <c r="C47" s="402"/>
      <c r="D47" s="402"/>
    </row>
    <row r="48" spans="1:4" s="248" customFormat="1" ht="12" customHeight="1" x14ac:dyDescent="0.25">
      <c r="A48" s="214" t="s">
        <v>116</v>
      </c>
      <c r="B48" s="402"/>
      <c r="C48" s="402"/>
      <c r="D48" s="402"/>
    </row>
    <row r="49" spans="1:4" s="351" customFormat="1" ht="30" customHeight="1" x14ac:dyDescent="0.2">
      <c r="A49" s="499" t="s">
        <v>158</v>
      </c>
      <c r="B49" s="499"/>
      <c r="C49" s="499"/>
      <c r="D49" s="499"/>
    </row>
  </sheetData>
  <sheetProtection algorithmName="SHA-512" hashValue="AijiOnFnjOfDAJ4CeMDCEy8BVozTvjcOcK/k1QUMyQQzhGshORj5LHI3FVJ9yHRm/yYGuQ9zK7VDMdOpHeHvbw==" saltValue="TKg+uZ9Rm/iNpEjiJY958w==" spinCount="100000" sheet="1" formatCells="0" formatColumns="0" formatRows="0" insertColumns="0" insertRows="0" insertHyperlinks="0" deleteColumns="0" deleteRows="0"/>
  <mergeCells count="16">
    <mergeCell ref="A7:D7"/>
    <mergeCell ref="A1:D1"/>
    <mergeCell ref="A43:B43"/>
    <mergeCell ref="A45:D45"/>
    <mergeCell ref="A34:D34"/>
    <mergeCell ref="A3:D3"/>
    <mergeCell ref="A9:D9"/>
    <mergeCell ref="A28:D28"/>
    <mergeCell ref="A31:D31"/>
    <mergeCell ref="A49:D49"/>
    <mergeCell ref="A37:D37"/>
    <mergeCell ref="A38:D38"/>
    <mergeCell ref="A39:D39"/>
    <mergeCell ref="A40:D40"/>
    <mergeCell ref="A41:D41"/>
    <mergeCell ref="A42:D42"/>
  </mergeCells>
  <hyperlinks>
    <hyperlink ref="A2" location="'Table of Contents'!A1" display="Back to Table of Contents" xr:uid="{10A049C9-E5DD-4CE3-BED5-5171AEBB693F}"/>
    <hyperlink ref="A49" location="'Table of contents'!A1" display="End of worksheet (back to Table of contents)" xr:uid="{A0BDCE16-3873-4C8D-9C72-FC0DAC5EC7BD}"/>
  </hyperlinks>
  <pageMargins left="0.7" right="0.7" top="0.75" bottom="0.75" header="0.3" footer="0.3"/>
  <pageSetup scale="96" fitToHeight="0" orientation="landscape" r:id="rId1"/>
  <headerFooter>
    <oddFooter>&amp;L&amp;9© 2025 CIHI&amp;R&amp;9&amp;P</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promptTitle="Provider type" prompt="To open a dropdown list using your keyboard, press Alt+Down Arrow to open the dropdown. Choose a value using the Arrow keys, and then press the Enter key to select it." xr:uid="{D357DA86-CA30-4874-B09C-56DF150217C2}">
          <x14:formula1>
            <xm:f>'Data validation tables'!$F$16:$F$20</xm:f>
          </x14:formula1>
          <xm:sqref>B6</xm:sqref>
        </x14:dataValidation>
        <x14:dataValidation type="list" allowBlank="1" showInputMessage="1" showErrorMessage="1" promptTitle="Jurisdiction of graduation" prompt="To open a dropdown list using your keyboard, press Alt+Down Arrow to open the dropdown. Choose a value using the Arrow keys, and then press the Enter key to select it." xr:uid="{0B16EB0D-0816-47FA-B9D5-E6D928AEB362}">
          <x14:formula1>
            <xm:f>'Data validation tables'!$F$32:$F$44</xm:f>
          </x14:formula1>
          <xm:sqref>A6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pageSetUpPr fitToPage="1"/>
  </sheetPr>
  <dimension ref="A1:N78"/>
  <sheetViews>
    <sheetView showGridLines="0" zoomScaleNormal="100" workbookViewId="0">
      <selection sqref="A1:I1"/>
    </sheetView>
  </sheetViews>
  <sheetFormatPr defaultColWidth="0" defaultRowHeight="35.25" customHeight="1" zeroHeight="1" x14ac:dyDescent="0.25"/>
  <cols>
    <col min="1" max="1" width="34.09765625" customWidth="1"/>
    <col min="2" max="5" width="15.59765625" customWidth="1"/>
    <col min="6" max="6" width="15.09765625" customWidth="1"/>
    <col min="7" max="8" width="16.09765625" customWidth="1"/>
    <col min="9" max="9" width="54.09765625" style="33" customWidth="1"/>
    <col min="10" max="14" width="3.59765625" hidden="1" customWidth="1"/>
    <col min="15" max="16384" width="15.59765625" hidden="1"/>
  </cols>
  <sheetData>
    <row r="1" spans="1:9" s="34" customFormat="1" ht="1.2" customHeight="1" x14ac:dyDescent="0.25">
      <c r="A1" s="541" t="s">
        <v>7804</v>
      </c>
      <c r="B1" s="541"/>
      <c r="C1" s="541"/>
      <c r="D1" s="541"/>
      <c r="E1" s="541"/>
      <c r="F1" s="541"/>
      <c r="G1" s="541"/>
      <c r="H1" s="541"/>
      <c r="I1" s="541"/>
    </row>
    <row r="2" spans="1:9" ht="27" customHeight="1" x14ac:dyDescent="0.45">
      <c r="A2" s="18" t="s">
        <v>36</v>
      </c>
      <c r="B2" s="120"/>
      <c r="H2" s="75"/>
    </row>
    <row r="3" spans="1:9" ht="98.25" customHeight="1" x14ac:dyDescent="0.25">
      <c r="A3" s="544" t="str">
        <f>CONCATENATE("Selected Hospital Staffing indicators, ",A6,", 2019–2020 to 2023–2024")</f>
        <v>Selected Hospital Staffing indicators, Ontario, 2019–2020 to 2023–2024</v>
      </c>
      <c r="B3" s="544"/>
      <c r="C3" s="544"/>
      <c r="D3" s="544"/>
      <c r="E3" s="544"/>
      <c r="F3" s="544"/>
      <c r="G3" s="544"/>
      <c r="H3" s="544"/>
      <c r="I3" s="544"/>
    </row>
    <row r="4" spans="1:9" s="11" customFormat="1" ht="24" customHeight="1" x14ac:dyDescent="0.25">
      <c r="A4" s="50" t="s">
        <v>7805</v>
      </c>
      <c r="B4" s="12"/>
      <c r="I4" s="130"/>
    </row>
    <row r="5" spans="1:9" ht="21" customHeight="1" x14ac:dyDescent="0.25">
      <c r="A5" s="490" t="s">
        <v>39</v>
      </c>
      <c r="B5" s="3"/>
    </row>
    <row r="6" spans="1:9" ht="21" customHeight="1" x14ac:dyDescent="0.25">
      <c r="A6" s="189" t="s">
        <v>43</v>
      </c>
      <c r="B6" s="3"/>
    </row>
    <row r="7" spans="1:9" s="34" customFormat="1" ht="60" customHeight="1" x14ac:dyDescent="0.25">
      <c r="A7" s="514" t="s">
        <v>125</v>
      </c>
      <c r="B7" s="514"/>
      <c r="C7" s="514"/>
      <c r="D7" s="514"/>
      <c r="E7" s="514"/>
      <c r="F7" s="514"/>
      <c r="G7" s="73"/>
      <c r="H7" s="73"/>
      <c r="I7" s="73"/>
    </row>
    <row r="8" spans="1:9" ht="239.25" customHeight="1" x14ac:dyDescent="0.25">
      <c r="A8" s="540" t="s">
        <v>46</v>
      </c>
    </row>
    <row r="9" spans="1:9" ht="236.25" customHeight="1" x14ac:dyDescent="0.25">
      <c r="A9" s="540"/>
      <c r="I9" s="139"/>
    </row>
    <row r="10" spans="1:9" s="193" customFormat="1" ht="36.75" customHeight="1" x14ac:dyDescent="0.25">
      <c r="A10" s="207" t="str">
        <f>CONCATENATE("Table 7a  Overtime hours as a percentage of worked hours, by hospital service area, ",A6, ", 2019–2020 to 2023–2024")</f>
        <v>Table 7a  Overtime hours as a percentage of worked hours, by hospital service area, Ontario, 2019–2020 to 2023–2024</v>
      </c>
      <c r="I10" s="131"/>
    </row>
    <row r="11" spans="1:9" ht="45" customHeight="1" x14ac:dyDescent="0.25">
      <c r="A11" s="20" t="s">
        <v>188</v>
      </c>
      <c r="B11" s="21" t="s">
        <v>189</v>
      </c>
      <c r="C11" s="21" t="s">
        <v>190</v>
      </c>
      <c r="D11" s="21" t="s">
        <v>191</v>
      </c>
      <c r="E11" s="21" t="s">
        <v>192</v>
      </c>
      <c r="F11" s="21" t="s">
        <v>193</v>
      </c>
      <c r="G11" s="21" t="s">
        <v>194</v>
      </c>
      <c r="H11" s="22" t="s">
        <v>73</v>
      </c>
    </row>
    <row r="12" spans="1:9" s="43" customFormat="1" ht="15" customHeight="1" x14ac:dyDescent="0.25">
      <c r="A12" s="482" t="s">
        <v>195</v>
      </c>
      <c r="B12" s="447">
        <f>IFERROR(VLOOKUP(CONCATENATE($A$6,$A12,$B$11,),StaffingData!$A$3:$AE$1001,24,FALSE),"—")</f>
        <v>1.26094716E-2</v>
      </c>
      <c r="C12" s="447">
        <f>IFERROR(VLOOKUP(CONCATENATE($A$6,$A12,$C$11,),StaffingData!$A$3:$AE$1001,24,FALSE),"—")</f>
        <v>3.3519327100000003E-2</v>
      </c>
      <c r="D12" s="447">
        <f>IFERROR(VLOOKUP(CONCATENATE($A$6,$A12,$D$11,),StaffingData!$A$3:$AE$1001,24,FALSE),"—")</f>
        <v>3.01709135E-2</v>
      </c>
      <c r="E12" s="447">
        <f>IFERROR(VLOOKUP(CONCATENATE($A$6,$A12,$E$11,),StaffingData!$A$3:$AE$1001,24,FALSE),"—")</f>
        <v>1.32229472E-2</v>
      </c>
      <c r="F12" s="447">
        <f>IFERROR(VLOOKUP(CONCATENATE($A$6,$A12,$F$11,),StaffingData!$A$3:$AE$1001,24,FALSE),"—")</f>
        <v>6.453154E-3</v>
      </c>
      <c r="G12" s="447">
        <f>IFERROR(VLOOKUP(CONCATENATE($A$6,$A12,$G$11,),StaffingData!$A$3:$AE$1001,24,FALSE),"—")</f>
        <v>5.5940466999999999E-3</v>
      </c>
      <c r="H12" s="448">
        <f>IFERROR(VLOOKUP(CONCATENATE($A$6,$A12,$H$11,),StaffingData!$A$3:$AE$1001,24,FALSE),"—")</f>
        <v>2.2021143999999999E-2</v>
      </c>
      <c r="I12" s="130"/>
    </row>
    <row r="13" spans="1:9" s="43" customFormat="1" ht="15" customHeight="1" x14ac:dyDescent="0.25">
      <c r="A13" s="482" t="s">
        <v>196</v>
      </c>
      <c r="B13" s="447">
        <f>IFERROR(VLOOKUP(CONCATENATE($A$6,$A13,$B$11,),StaffingData!$A$3:$AE$1001,24,FALSE),"—")</f>
        <v>1.5413627100000001E-2</v>
      </c>
      <c r="C13" s="447">
        <f>IFERROR(VLOOKUP(CONCATENATE($A$6,$A13,$C$11,),StaffingData!$A$3:$AE$1001,24,FALSE),"—")</f>
        <v>3.9444669500000001E-2</v>
      </c>
      <c r="D13" s="447">
        <f>IFERROR(VLOOKUP(CONCATENATE($A$6,$A13,$D$11,),StaffingData!$A$3:$AE$1001,24,FALSE),"—")</f>
        <v>3.2051632699999999E-2</v>
      </c>
      <c r="E13" s="447">
        <f>IFERROR(VLOOKUP(CONCATENATE($A$6,$A13,$E$11,),StaffingData!$A$3:$AE$1001,24,FALSE),"—")</f>
        <v>1.8854564800000001E-2</v>
      </c>
      <c r="F13" s="447">
        <f>IFERROR(VLOOKUP(CONCATENATE($A$6,$A13,$F$11,),StaffingData!$A$3:$AE$1001,24,FALSE),"—")</f>
        <v>2.1889509099999999E-2</v>
      </c>
      <c r="G13" s="447">
        <f>IFERROR(VLOOKUP(CONCATENATE($A$6,$A13,$G$11,),StaffingData!$A$3:$AE$1001,24,FALSE),"—")</f>
        <v>3.7313679000000001E-3</v>
      </c>
      <c r="H13" s="448">
        <f>IFERROR(VLOOKUP(CONCATENATE($A$6,$A13,$H$11,),StaffingData!$A$3:$AE$1001,24,FALSE),"—")</f>
        <v>2.6111677100000001E-2</v>
      </c>
      <c r="I13" s="130"/>
    </row>
    <row r="14" spans="1:9" s="43" customFormat="1" ht="15" customHeight="1" x14ac:dyDescent="0.25">
      <c r="A14" s="482" t="s">
        <v>197</v>
      </c>
      <c r="B14" s="447">
        <f>IFERROR(VLOOKUP(CONCATENATE($A$6,$A14,$B$11,),StaffingData!$A$3:$AE$1001,24,FALSE),"—")</f>
        <v>2.03377E-2</v>
      </c>
      <c r="C14" s="447">
        <f>IFERROR(VLOOKUP(CONCATENATE($A$6,$A14,$C$11,),StaffingData!$A$3:$AE$1001,24,FALSE),"—")</f>
        <v>5.6544668999999999E-2</v>
      </c>
      <c r="D14" s="447">
        <f>IFERROR(VLOOKUP(CONCATENATE($A$6,$A14,$D$11,),StaffingData!$A$3:$AE$1001,24,FALSE),"—")</f>
        <v>4.43927733E-2</v>
      </c>
      <c r="E14" s="447">
        <f>IFERROR(VLOOKUP(CONCATENATE($A$6,$A14,$E$11,),StaffingData!$A$3:$AE$1001,24,FALSE),"—")</f>
        <v>2.05662598E-2</v>
      </c>
      <c r="F14" s="447">
        <f>IFERROR(VLOOKUP(CONCATENATE($A$6,$A14,$F$11,),StaffingData!$A$3:$AE$1001,24,FALSE),"—")</f>
        <v>2.1437995200000001E-2</v>
      </c>
      <c r="G14" s="447">
        <f>IFERROR(VLOOKUP(CONCATENATE($A$6,$A14,$G$11,),StaffingData!$A$3:$AE$1001,24,FALSE),"—")</f>
        <v>6.1034521999999997E-3</v>
      </c>
      <c r="H14" s="448">
        <f>IFERROR(VLOOKUP(CONCATENATE($A$6,$A14,$H$11,),StaffingData!$A$3:$AE$1001,24,FALSE),"—")</f>
        <v>3.5204495199999998E-2</v>
      </c>
      <c r="I14" s="130"/>
    </row>
    <row r="15" spans="1:9" s="43" customFormat="1" ht="15" customHeight="1" x14ac:dyDescent="0.25">
      <c r="A15" s="482" t="s">
        <v>198</v>
      </c>
      <c r="B15" s="447">
        <f>IFERROR(VLOOKUP(CONCATENATE($A$6,$A15,$B$11,),StaffingData!$A$3:$AE$1001,24,FALSE),"—")</f>
        <v>2.4522211299999999E-2</v>
      </c>
      <c r="C15" s="447">
        <f>IFERROR(VLOOKUP(CONCATENATE($A$6,$A15,$C$11,),StaffingData!$A$3:$AE$1001,24,FALSE),"—")</f>
        <v>7.3652698599999997E-2</v>
      </c>
      <c r="D15" s="447">
        <f>IFERROR(VLOOKUP(CONCATENATE($A$6,$A15,$D$11,),StaffingData!$A$3:$AE$1001,24,FALSE),"—")</f>
        <v>5.45762739E-2</v>
      </c>
      <c r="E15" s="447">
        <f>IFERROR(VLOOKUP(CONCATENATE($A$6,$A15,$E$11,),StaffingData!$A$3:$AE$1001,24,FALSE),"—")</f>
        <v>2.52763719E-2</v>
      </c>
      <c r="F15" s="447">
        <f>IFERROR(VLOOKUP(CONCATENATE($A$6,$A15,$F$11,),StaffingData!$A$3:$AE$1001,24,FALSE),"—")</f>
        <v>1.4346087800000001E-2</v>
      </c>
      <c r="G15" s="447">
        <f>IFERROR(VLOOKUP(CONCATENATE($A$6,$A15,$G$11,),StaffingData!$A$3:$AE$1001,24,FALSE),"—")</f>
        <v>6.4026800999999996E-3</v>
      </c>
      <c r="H15" s="448">
        <f>IFERROR(VLOOKUP(CONCATENATE($A$6,$A15,$H$11,),StaffingData!$A$3:$AE$1001,24,FALSE),"—")</f>
        <v>4.4911953099999999E-2</v>
      </c>
      <c r="I15" s="130"/>
    </row>
    <row r="16" spans="1:9" s="43" customFormat="1" ht="15" customHeight="1" x14ac:dyDescent="0.25">
      <c r="A16" s="483" t="s">
        <v>199</v>
      </c>
      <c r="B16" s="208">
        <f>IFERROR(VLOOKUP(CONCATENATE($A$6,$A16,$B$11,),StaffingData!$A$3:$AE$1001,24,FALSE),"—")</f>
        <v>1.7987208000000001E-2</v>
      </c>
      <c r="C16" s="208">
        <f>IFERROR(VLOOKUP(CONCATENATE($A$6,$A16,$C$11,),StaffingData!$A$3:$AE$1001,24,FALSE),"—")</f>
        <v>6.5439641000000007E-2</v>
      </c>
      <c r="D16" s="208">
        <f>IFERROR(VLOOKUP(CONCATENATE($A$6,$A16,$D$11,),StaffingData!$A$3:$AE$1001,24,FALSE),"—")</f>
        <v>4.6662371500000001E-2</v>
      </c>
      <c r="E16" s="208">
        <f>IFERROR(VLOOKUP(CONCATENATE($A$6,$A16,$E$11,),StaffingData!$A$3:$AE$1001,24,FALSE),"—")</f>
        <v>2.2089539200000001E-2</v>
      </c>
      <c r="F16" s="208">
        <f>IFERROR(VLOOKUP(CONCATENATE($A$6,$A16,$F$11,),StaffingData!$A$3:$AE$1001,24,FALSE),"—")</f>
        <v>7.3847640000000003E-3</v>
      </c>
      <c r="G16" s="208">
        <f>IFERROR(VLOOKUP(CONCATENATE($A$6,$A16,$G$11,),StaffingData!$A$3:$AE$1001,24,FALSE),"—")</f>
        <v>5.2627947999999997E-3</v>
      </c>
      <c r="H16" s="106">
        <f>IFERROR(VLOOKUP(CONCATENATE($A$6,$A16,$H$11,),StaffingData!$A$3:$AE$1001,24,FALSE),"—")</f>
        <v>3.8888579999999999E-2</v>
      </c>
      <c r="I16" s="130"/>
    </row>
    <row r="17" spans="1:9" s="69" customFormat="1" ht="35.25" customHeight="1" x14ac:dyDescent="0.25">
      <c r="A17" s="207" t="str">
        <f>CONCATENATE("Table 7b  Calculated full-time equivalents (FTEs), by hospital service area, ",A6,", 2019–2020 to 2023–2024")</f>
        <v>Table 7b  Calculated full-time equivalents (FTEs), by hospital service area, Ontario, 2019–2020 to 2023–2024</v>
      </c>
      <c r="I17" s="131"/>
    </row>
    <row r="18" spans="1:9" ht="45" customHeight="1" x14ac:dyDescent="0.25">
      <c r="A18" s="20" t="s">
        <v>188</v>
      </c>
      <c r="B18" s="21" t="s">
        <v>189</v>
      </c>
      <c r="C18" s="21" t="s">
        <v>190</v>
      </c>
      <c r="D18" s="21" t="s">
        <v>191</v>
      </c>
      <c r="E18" s="21" t="s">
        <v>192</v>
      </c>
      <c r="F18" s="21" t="s">
        <v>193</v>
      </c>
      <c r="G18" s="21" t="s">
        <v>194</v>
      </c>
      <c r="H18" s="22" t="s">
        <v>73</v>
      </c>
    </row>
    <row r="19" spans="1:9" s="43" customFormat="1" ht="15" customHeight="1" x14ac:dyDescent="0.25">
      <c r="A19" s="482" t="s">
        <v>195</v>
      </c>
      <c r="B19" s="143">
        <f>IFERROR(VLOOKUP(CONCATENATE($A$6,$A12,B$11,),StaffingData!$A$3:$AE$1001,21,FALSE),"—")</f>
        <v>42775.802298850598</v>
      </c>
      <c r="C19" s="143">
        <f>IFERROR(VLOOKUP(CONCATENATE($A$6,$A12,C$11,),StaffingData!$A$3:$AE$1001,21,FALSE),"—")</f>
        <v>60671.689399744602</v>
      </c>
      <c r="D19" s="143">
        <f>IFERROR(VLOOKUP(CONCATENATE($A$6,$A12,D$11,),StaffingData!$A$3:$AE$1001,21,FALSE),"—")</f>
        <v>23724.703959131501</v>
      </c>
      <c r="E19" s="143">
        <f>IFERROR(VLOOKUP(CONCATENATE($A$6,$A12,E$11,),StaffingData!$A$3:$AE$1001,21,FALSE),"—")</f>
        <v>32825.040613026802</v>
      </c>
      <c r="F19" s="143">
        <f>IFERROR(VLOOKUP(CONCATENATE($A$6,$A12,F$11,),StaffingData!$A$3:$AE$1001,21,FALSE),"—")</f>
        <v>10087.3731800766</v>
      </c>
      <c r="G19" s="143">
        <f>IFERROR(VLOOKUP(CONCATENATE($A$6,$A12,G$11,),StaffingData!$A$3:$AE$1001,21,FALSE),"—")</f>
        <v>8432.3044699872007</v>
      </c>
      <c r="H19" s="119">
        <f>IFERROR(VLOOKUP(CONCATENATE($A$6,$A12,H$11,),StaffingData!$A$3:$AE$1001,21,FALSE),"—")</f>
        <v>178516.9139208174</v>
      </c>
      <c r="I19" s="130"/>
    </row>
    <row r="20" spans="1:9" s="43" customFormat="1" ht="15" customHeight="1" x14ac:dyDescent="0.25">
      <c r="A20" s="482" t="s">
        <v>196</v>
      </c>
      <c r="B20" s="143">
        <f>IFERROR(VLOOKUP(CONCATENATE($A$6,$A13,B$11,),StaffingData!$A$3:$AE$1001,21,FALSE),"—")</f>
        <v>47731.482564102596</v>
      </c>
      <c r="C20" s="143">
        <f>IFERROR(VLOOKUP(CONCATENATE($A$6,$A13,C$11,),StaffingData!$A$3:$AE$1001,21,FALSE),"—")</f>
        <v>63225.720512820502</v>
      </c>
      <c r="D20" s="143">
        <f>IFERROR(VLOOKUP(CONCATENATE($A$6,$A13,D$11,),StaffingData!$A$3:$AE$1001,21,FALSE),"—")</f>
        <v>23938.327692307699</v>
      </c>
      <c r="E20" s="143">
        <f>IFERROR(VLOOKUP(CONCATENATE($A$6,$A13,E$11,),StaffingData!$A$3:$AE$1001,21,FALSE),"—")</f>
        <v>33381.293333333299</v>
      </c>
      <c r="F20" s="143">
        <f>IFERROR(VLOOKUP(CONCATENATE($A$6,$A13,F$11,),StaffingData!$A$3:$AE$1001,21,FALSE),"—")</f>
        <v>12810.1887179487</v>
      </c>
      <c r="G20" s="143">
        <f>IFERROR(VLOOKUP(CONCATENATE($A$6,$A13,G$11,),StaffingData!$A$3:$AE$1001,21,FALSE),"—")</f>
        <v>8432.08</v>
      </c>
      <c r="H20" s="119">
        <f>IFERROR(VLOOKUP(CONCATENATE($A$6,$A13,H$11,),StaffingData!$A$3:$AE$1001,21,FALSE),"—")</f>
        <v>189519.0928205128</v>
      </c>
      <c r="I20" s="130"/>
    </row>
    <row r="21" spans="1:9" s="43" customFormat="1" ht="15" customHeight="1" x14ac:dyDescent="0.25">
      <c r="A21" s="482" t="s">
        <v>197</v>
      </c>
      <c r="B21" s="143">
        <f>IFERROR(VLOOKUP(CONCATENATE($A$6,$A14,B$11,),StaffingData!$A$3:$AE$1001,21,FALSE),"—")</f>
        <v>48880.307692307702</v>
      </c>
      <c r="C21" s="143">
        <f>IFERROR(VLOOKUP(CONCATENATE($A$6,$A14,C$11,),StaffingData!$A$3:$AE$1001,21,FALSE),"—")</f>
        <v>65729.135897435903</v>
      </c>
      <c r="D21" s="143">
        <f>IFERROR(VLOOKUP(CONCATENATE($A$6,$A14,D$11,),StaffingData!$A$3:$AE$1001,21,FALSE),"—")</f>
        <v>24698.098974359</v>
      </c>
      <c r="E21" s="143">
        <f>IFERROR(VLOOKUP(CONCATENATE($A$6,$A14,E$11,),StaffingData!$A$3:$AE$1001,21,FALSE),"—")</f>
        <v>34622.945641025603</v>
      </c>
      <c r="F21" s="143">
        <f>IFERROR(VLOOKUP(CONCATENATE($A$6,$A14,F$11,),StaffingData!$A$3:$AE$1001,21,FALSE),"—")</f>
        <v>14503.3415384615</v>
      </c>
      <c r="G21" s="143">
        <f>IFERROR(VLOOKUP(CONCATENATE($A$6,$A14,G$11,),StaffingData!$A$3:$AE$1001,21,FALSE),"—")</f>
        <v>8676.3456410256003</v>
      </c>
      <c r="H21" s="119">
        <f>IFERROR(VLOOKUP(CONCATENATE($A$6,$A14,H$11,),StaffingData!$A$3:$AE$1001,21,FALSE),"—")</f>
        <v>197110.1753846154</v>
      </c>
      <c r="I21" s="130"/>
    </row>
    <row r="22" spans="1:9" s="43" customFormat="1" ht="15" customHeight="1" x14ac:dyDescent="0.25">
      <c r="A22" s="483" t="s">
        <v>198</v>
      </c>
      <c r="B22" s="143">
        <f>IFERROR(VLOOKUP(CONCATENATE($A$6,$A15,B$11,),StaffingData!$A$3:$AE$1001,21,FALSE),"—")</f>
        <v>47703.48</v>
      </c>
      <c r="C22" s="143">
        <f>IFERROR(VLOOKUP(CONCATENATE($A$6,$A15,C$11,),StaffingData!$A$3:$AE$1001,21,FALSE),"—")</f>
        <v>67914.895897435897</v>
      </c>
      <c r="D22" s="143">
        <f>IFERROR(VLOOKUP(CONCATENATE($A$6,$A15,D$11,),StaffingData!$A$3:$AE$1001,21,FALSE),"—")</f>
        <v>25956.442564102599</v>
      </c>
      <c r="E22" s="143">
        <f>IFERROR(VLOOKUP(CONCATENATE($A$6,$A15,E$11,),StaffingData!$A$3:$AE$1001,21,FALSE),"—")</f>
        <v>35317.841025640999</v>
      </c>
      <c r="F22" s="143">
        <f>IFERROR(VLOOKUP(CONCATENATE($A$6,$A15,F$11,),StaffingData!$A$3:$AE$1001,21,FALSE),"—")</f>
        <v>12850.0364102564</v>
      </c>
      <c r="G22" s="143">
        <f>IFERROR(VLOOKUP(CONCATENATE($A$6,$A15,G$11,),StaffingData!$A$3:$AE$1001,21,FALSE),"—")</f>
        <v>8868.8666666666995</v>
      </c>
      <c r="H22" s="119">
        <f>IFERROR(VLOOKUP(CONCATENATE($A$6,$A15,H$11,),StaffingData!$A$3:$AE$1001,21,FALSE),"—")</f>
        <v>198611.56256410261</v>
      </c>
      <c r="I22" s="130"/>
    </row>
    <row r="23" spans="1:9" s="43" customFormat="1" ht="15" customHeight="1" x14ac:dyDescent="0.25">
      <c r="A23" s="483" t="s">
        <v>199</v>
      </c>
      <c r="B23" s="143">
        <f>IFERROR(VLOOKUP(CONCATENATE($A$6,$A16,B$11,),StaffingData!$A$3:$AE$1001,21,FALSE),"—")</f>
        <v>48051.901404853103</v>
      </c>
      <c r="C23" s="143">
        <f>IFERROR(VLOOKUP(CONCATENATE($A$6,$A16,C$11,),StaffingData!$A$3:$AE$1001,21,FALSE),"—")</f>
        <v>71314.132822477695</v>
      </c>
      <c r="D23" s="143">
        <f>IFERROR(VLOOKUP(CONCATENATE($A$6,$A16,D$11,),StaffingData!$A$3:$AE$1001,21,FALSE),"—")</f>
        <v>27181.412005108599</v>
      </c>
      <c r="E23" s="143">
        <f>IFERROR(VLOOKUP(CONCATENATE($A$6,$A16,E$11,),StaffingData!$A$3:$AE$1001,21,FALSE),"—")</f>
        <v>36565.857471264397</v>
      </c>
      <c r="F23" s="143">
        <f>IFERROR(VLOOKUP(CONCATENATE($A$6,$A16,F$11,),StaffingData!$A$3:$AE$1001,21,FALSE),"—")</f>
        <v>12725.8850574713</v>
      </c>
      <c r="G23" s="143">
        <f>IFERROR(VLOOKUP(CONCATENATE($A$6,$A16,G$11,),StaffingData!$A$3:$AE$1001,21,FALSE),"—")</f>
        <v>9570.6017879948995</v>
      </c>
      <c r="H23" s="119">
        <f>IFERROR(VLOOKUP(CONCATENATE($A$6,$A16,H$11,),StaffingData!$A$3:$AE$1001,21,FALSE),"—")</f>
        <v>205409.79054916979</v>
      </c>
      <c r="I23" s="130"/>
    </row>
    <row r="24" spans="1:9" s="69" customFormat="1" ht="35.25" customHeight="1" x14ac:dyDescent="0.25">
      <c r="A24" s="207" t="str">
        <f>CONCATENATE("Table 7c  Worked Hours — Overtime, by hospital service area, ",A6,", 2019–2020 to 2023–2024")</f>
        <v>Table 7c  Worked Hours — Overtime, by hospital service area, Ontario, 2019–2020 to 2023–2024</v>
      </c>
      <c r="C24" s="122"/>
      <c r="I24" s="131"/>
    </row>
    <row r="25" spans="1:9" ht="45" customHeight="1" x14ac:dyDescent="0.25">
      <c r="A25" s="20" t="s">
        <v>188</v>
      </c>
      <c r="B25" s="21" t="s">
        <v>189</v>
      </c>
      <c r="C25" s="21" t="s">
        <v>190</v>
      </c>
      <c r="D25" s="21" t="s">
        <v>191</v>
      </c>
      <c r="E25" s="21" t="s">
        <v>192</v>
      </c>
      <c r="F25" s="21" t="s">
        <v>193</v>
      </c>
      <c r="G25" s="21" t="s">
        <v>194</v>
      </c>
      <c r="H25" s="22" t="s">
        <v>73</v>
      </c>
    </row>
    <row r="26" spans="1:9" s="43" customFormat="1" ht="15" customHeight="1" x14ac:dyDescent="0.25">
      <c r="A26" s="482" t="s">
        <v>195</v>
      </c>
      <c r="B26" s="143">
        <f>IFERROR(VLOOKUP(CONCATENATE($A$6,$A26,$B$25,),StaffingData!$A$3:$AE$1001,22,FALSE),"—")</f>
        <v>880436</v>
      </c>
      <c r="C26" s="143">
        <f>IFERROR(VLOOKUP(CONCATENATE($A$6,$A26,$C$11,),StaffingData!$A$3:$AE$1001,22,FALSE),"—")</f>
        <v>3294832</v>
      </c>
      <c r="D26" s="143">
        <f>IFERROR(VLOOKUP(CONCATENATE($A$6,$A26,$D$11,),StaffingData!$A$3:$AE$1001,22,FALSE),"—")</f>
        <v>1180075</v>
      </c>
      <c r="E26" s="143">
        <f>IFERROR(VLOOKUP(CONCATENATE($A$6,$A26,$E$11,),StaffingData!$A$3:$AE$1001,22,FALSE),"—")</f>
        <v>716718</v>
      </c>
      <c r="F26" s="143">
        <f>IFERROR(VLOOKUP(CONCATENATE($A$6,$A26,$F$11,),StaffingData!$A$3:$AE$1001,22,FALSE),"—")</f>
        <v>34391</v>
      </c>
      <c r="G26" s="143">
        <f>IFERROR(VLOOKUP(CONCATENATE($A$6,$A26,$G$11,),StaffingData!$A$3:$AE$1001,22,FALSE),"—")</f>
        <v>79000</v>
      </c>
      <c r="H26" s="119">
        <f>IFERROR(VLOOKUP(CONCATENATE($A$6,$A26,$H$11,),StaffingData!$A$3:$AE$1001,22,FALSE),"—")</f>
        <v>6185452</v>
      </c>
      <c r="I26" s="130"/>
    </row>
    <row r="27" spans="1:9" s="43" customFormat="1" ht="15" customHeight="1" x14ac:dyDescent="0.25">
      <c r="A27" s="482" t="s">
        <v>196</v>
      </c>
      <c r="B27" s="143">
        <f>IFERROR(VLOOKUP(CONCATENATE($A$6,$A27,$B$25,),StaffingData!$A$3:$AE$1001,22,FALSE),"—")</f>
        <v>1210058</v>
      </c>
      <c r="C27" s="143">
        <f>IFERROR(VLOOKUP(CONCATENATE($A$6,$A27,$C$11,),StaffingData!$A$3:$AE$1001,22,FALSE),"—")</f>
        <v>4022831</v>
      </c>
      <c r="D27" s="143">
        <f>IFERROR(VLOOKUP(CONCATENATE($A$6,$A27,$D$11,),StaffingData!$A$3:$AE$1001,22,FALSE),"—")</f>
        <v>1261057</v>
      </c>
      <c r="E27" s="143">
        <f>IFERROR(VLOOKUP(CONCATENATE($A$6,$A27,$E$11,),StaffingData!$A$3:$AE$1001,22,FALSE),"—")</f>
        <v>1035651</v>
      </c>
      <c r="F27" s="143">
        <f>IFERROR(VLOOKUP(CONCATENATE($A$6,$A27,$F$11,),StaffingData!$A$3:$AE$1001,22,FALSE),"—")</f>
        <v>225122</v>
      </c>
      <c r="G27" s="143">
        <f>IFERROR(VLOOKUP(CONCATENATE($A$6,$A27,$G$11,),StaffingData!$A$3:$AE$1001,22,FALSE),"—")</f>
        <v>51950</v>
      </c>
      <c r="H27" s="119">
        <f>IFERROR(VLOOKUP(CONCATENATE($A$6,$A27,$H$11,),StaffingData!$A$3:$AE$1001,22,FALSE),"—")</f>
        <v>7806669</v>
      </c>
      <c r="I27" s="130"/>
    </row>
    <row r="28" spans="1:9" s="43" customFormat="1" ht="15" customHeight="1" x14ac:dyDescent="0.25">
      <c r="A28" s="482" t="s">
        <v>197</v>
      </c>
      <c r="B28" s="143">
        <f>IFERROR(VLOOKUP(CONCATENATE($A$6,$A28,$B$25,),StaffingData!$A$3:$AE$1001,22,FALSE),"—")</f>
        <v>1624967</v>
      </c>
      <c r="C28" s="143">
        <f>IFERROR(VLOOKUP(CONCATENATE($A$6,$A28,$C$11,),StaffingData!$A$3:$AE$1001,22,FALSE),"—")</f>
        <v>5916698</v>
      </c>
      <c r="D28" s="143">
        <f>IFERROR(VLOOKUP(CONCATENATE($A$6,$A28,$D$11,),StaffingData!$A$3:$AE$1001,22,FALSE),"—")</f>
        <v>1779813</v>
      </c>
      <c r="E28" s="143">
        <f>IFERROR(VLOOKUP(CONCATENATE($A$6,$A28,$E$11,),StaffingData!$A$3:$AE$1001,22,FALSE),"—")</f>
        <v>1162784</v>
      </c>
      <c r="F28" s="143">
        <f>IFERROR(VLOOKUP(CONCATENATE($A$6,$A28,$F$11,),StaffingData!$A$3:$AE$1001,22,FALSE),"—")</f>
        <v>270029</v>
      </c>
      <c r="G28" s="143">
        <f>IFERROR(VLOOKUP(CONCATENATE($A$6,$A28,$G$11,),StaffingData!$A$3:$AE$1001,22,FALSE),"—")</f>
        <v>86514</v>
      </c>
      <c r="H28" s="119">
        <f>IFERROR(VLOOKUP(CONCATENATE($A$6,$A28,$H$11,),StaffingData!$A$3:$AE$1001,22,FALSE),"—")</f>
        <v>10840805</v>
      </c>
      <c r="I28" s="130"/>
    </row>
    <row r="29" spans="1:9" s="43" customFormat="1" ht="15" customHeight="1" x14ac:dyDescent="0.25">
      <c r="A29" s="482" t="s">
        <v>198</v>
      </c>
      <c r="B29" s="143">
        <f>IFERROR(VLOOKUP(CONCATENATE($A$6,$A29,$B$25,),StaffingData!$A$3:$AE$1001,22,FALSE),"—")</f>
        <v>1891387</v>
      </c>
      <c r="C29" s="143">
        <f>IFERROR(VLOOKUP(CONCATENATE($A$6,$A29,$C$11,),StaffingData!$A$3:$AE$1001,22,FALSE),"—")</f>
        <v>7920718</v>
      </c>
      <c r="D29" s="143">
        <f>IFERROR(VLOOKUP(CONCATENATE($A$6,$A29,$D$11,),StaffingData!$A$3:$AE$1001,22,FALSE),"—")</f>
        <v>2287863</v>
      </c>
      <c r="E29" s="143">
        <f>IFERROR(VLOOKUP(CONCATENATE($A$6,$A29,$E$11,),StaffingData!$A$3:$AE$1001,22,FALSE),"—")</f>
        <v>1442107</v>
      </c>
      <c r="F29" s="143">
        <f>IFERROR(VLOOKUP(CONCATENATE($A$6,$A29,$F$11,),StaffingData!$A$3:$AE$1001,22,FALSE),"—")</f>
        <v>117813</v>
      </c>
      <c r="G29" s="143">
        <f>IFERROR(VLOOKUP(CONCATENATE($A$6,$A29,$G$11,),StaffingData!$A$3:$AE$1001,22,FALSE),"—")</f>
        <v>91779</v>
      </c>
      <c r="H29" s="119">
        <f>IFERROR(VLOOKUP(CONCATENATE($A$6,$A29,$H$11,),StaffingData!$A$3:$AE$1001,22,FALSE),"—")</f>
        <v>13751667</v>
      </c>
      <c r="I29" s="130"/>
    </row>
    <row r="30" spans="1:9" s="43" customFormat="1" ht="15" customHeight="1" x14ac:dyDescent="0.25">
      <c r="A30" s="482" t="s">
        <v>199</v>
      </c>
      <c r="B30" s="143">
        <f>IFERROR(VLOOKUP(CONCATENATE($A$6,$A30,$B$25,),StaffingData!$A$3:$AE$1001,22,FALSE),"—")</f>
        <v>1407767</v>
      </c>
      <c r="C30" s="143">
        <f>IFERROR(VLOOKUP(CONCATENATE($A$6,$A30,$C$11,),StaffingData!$A$3:$AE$1001,22,FALSE),"—")</f>
        <v>7481957</v>
      </c>
      <c r="D30" s="143">
        <f>IFERROR(VLOOKUP(CONCATENATE($A$6,$A30,$D$11,),StaffingData!$A$3:$AE$1001,22,FALSE),"—")</f>
        <v>2070760</v>
      </c>
      <c r="E30" s="143">
        <f>IFERROR(VLOOKUP(CONCATENATE($A$6,$A30,$E$11,),StaffingData!$A$3:$AE$1001,22,FALSE),"—")</f>
        <v>1317151</v>
      </c>
      <c r="F30" s="143">
        <f>IFERROR(VLOOKUP(CONCATENATE($A$6,$A30,$F$11,),StaffingData!$A$3:$AE$1001,22,FALSE),"—")</f>
        <v>52749</v>
      </c>
      <c r="G30" s="143">
        <f>IFERROR(VLOOKUP(CONCATENATE($A$6,$A30,$G$11,),StaffingData!$A$3:$AE$1001,22,FALSE),"—")</f>
        <v>81088</v>
      </c>
      <c r="H30" s="119">
        <f>IFERROR(VLOOKUP(CONCATENATE($A$6,$A30,$H$11,),StaffingData!$A$3:$AE$1001,22,FALSE),"—")</f>
        <v>12411472</v>
      </c>
      <c r="I30" s="130"/>
    </row>
    <row r="31" spans="1:9" s="69" customFormat="1" ht="35.25" customHeight="1" x14ac:dyDescent="0.25">
      <c r="A31" s="207" t="str">
        <f>CONCATENATE("Table 7d  Worked Hours — Regular, by hospital service area, ",A6,", 2019–2020 to 2023–2024")</f>
        <v>Table 7d  Worked Hours — Regular, by hospital service area, Ontario, 2019–2020 to 2023–2024</v>
      </c>
      <c r="E31" s="143"/>
      <c r="G31" s="118"/>
      <c r="I31" s="131"/>
    </row>
    <row r="32" spans="1:9" s="76" customFormat="1" ht="46.35" customHeight="1" x14ac:dyDescent="0.25">
      <c r="A32" s="20" t="s">
        <v>188</v>
      </c>
      <c r="B32" s="21" t="s">
        <v>189</v>
      </c>
      <c r="C32" s="21" t="s">
        <v>190</v>
      </c>
      <c r="D32" s="21" t="s">
        <v>191</v>
      </c>
      <c r="E32" s="21" t="s">
        <v>192</v>
      </c>
      <c r="F32" s="21" t="s">
        <v>193</v>
      </c>
      <c r="G32" s="21" t="s">
        <v>194</v>
      </c>
      <c r="H32" s="22" t="s">
        <v>73</v>
      </c>
      <c r="I32" s="33"/>
    </row>
    <row r="33" spans="1:9" s="43" customFormat="1" ht="15" customHeight="1" x14ac:dyDescent="0.25">
      <c r="A33" s="482" t="s">
        <v>195</v>
      </c>
      <c r="B33" s="143">
        <f>IFERROR(VLOOKUP(CONCATENATE($A$6,$A33,$B$11,),StaffingData!$A$3:$AE$1001,23,FALSE),"—")</f>
        <v>68942950</v>
      </c>
      <c r="C33" s="143">
        <f>IFERROR(VLOOKUP(CONCATENATE($A$6,$A33,$C$11,),StaffingData!$A$3:$AE$1001,23,FALSE),"—")</f>
        <v>95001652</v>
      </c>
      <c r="D33" s="143">
        <f>IFERROR(VLOOKUP(CONCATENATE($A$6,$A33,$D$11,),StaffingData!$A$3:$AE$1001,23,FALSE),"—")</f>
        <v>37932927</v>
      </c>
      <c r="E33" s="143">
        <f>IFERROR(VLOOKUP(CONCATENATE($A$6,$A33,$E$11,),StaffingData!$A$3:$AE$1001,23,FALSE),"—")</f>
        <v>53485873</v>
      </c>
      <c r="F33" s="143">
        <f>IFERROR(VLOOKUP(CONCATENATE($A$6,$A33,$F$11,),StaffingData!$A$3:$AE$1001,23,FALSE),"—")</f>
        <v>5294941</v>
      </c>
      <c r="G33" s="143">
        <f>IFERROR(VLOOKUP(CONCATENATE($A$6,$A33,$G$11,),StaffingData!$A$3:$AE$1001,23,FALSE),"—")</f>
        <v>14043156</v>
      </c>
      <c r="H33" s="119">
        <f>IFERROR(VLOOKUP(CONCATENATE($A$6,$A33,$H$11,),StaffingData!$A$3:$AE$1001,23,FALSE),"—")</f>
        <v>274701499</v>
      </c>
      <c r="I33" s="130"/>
    </row>
    <row r="34" spans="1:9" s="43" customFormat="1" ht="15" customHeight="1" x14ac:dyDescent="0.25">
      <c r="A34" s="482" t="s">
        <v>196</v>
      </c>
      <c r="B34" s="143">
        <f>IFERROR(VLOOKUP(CONCATENATE($A$6,$A34,$B$11,),StaffingData!$A$3:$AE$1001,23,FALSE),"—")</f>
        <v>77295669</v>
      </c>
      <c r="C34" s="143">
        <f>IFERROR(VLOOKUP(CONCATENATE($A$6,$A34,$C$11,),StaffingData!$A$3:$AE$1001,23,FALSE),"—")</f>
        <v>97963852</v>
      </c>
      <c r="D34" s="143">
        <f>IFERROR(VLOOKUP(CONCATENATE($A$6,$A34,$D$11,),StaffingData!$A$3:$AE$1001,23,FALSE),"—")</f>
        <v>38083491</v>
      </c>
      <c r="E34" s="143">
        <f>IFERROR(VLOOKUP(CONCATENATE($A$6,$A34,$E$11,),StaffingData!$A$3:$AE$1001,23,FALSE),"—")</f>
        <v>53892745</v>
      </c>
      <c r="F34" s="143">
        <f>IFERROR(VLOOKUP(CONCATENATE($A$6,$A34,$F$11,),StaffingData!$A$3:$AE$1001,23,FALSE),"—")</f>
        <v>10059348</v>
      </c>
      <c r="G34" s="143">
        <f>IFERROR(VLOOKUP(CONCATENATE($A$6,$A34,$G$11,),StaffingData!$A$3:$AE$1001,23,FALSE),"—")</f>
        <v>13870558</v>
      </c>
      <c r="H34" s="119">
        <f>IFERROR(VLOOKUP(CONCATENATE($A$6,$A34,$H$11,),StaffingData!$A$3:$AE$1001,23,FALSE),"—")</f>
        <v>291165663</v>
      </c>
      <c r="I34" s="130"/>
    </row>
    <row r="35" spans="1:9" s="43" customFormat="1" ht="15" customHeight="1" x14ac:dyDescent="0.25">
      <c r="A35" s="482" t="s">
        <v>197</v>
      </c>
      <c r="B35" s="143">
        <f>IFERROR(VLOOKUP(CONCATENATE($A$6,$A35,$B$11,),StaffingData!$A$3:$AE$1001,23,FALSE),"—")</f>
        <v>78274284</v>
      </c>
      <c r="C35" s="143">
        <f>IFERROR(VLOOKUP(CONCATENATE($A$6,$A35,$C$11,),StaffingData!$A$3:$AE$1001,23,FALSE),"—")</f>
        <v>98720894</v>
      </c>
      <c r="D35" s="143">
        <f>IFERROR(VLOOKUP(CONCATENATE($A$6,$A35,$D$11,),StaffingData!$A$3:$AE$1001,23,FALSE),"—")</f>
        <v>38312591</v>
      </c>
      <c r="E35" s="143">
        <f>IFERROR(VLOOKUP(CONCATENATE($A$6,$A35,$E$11,),StaffingData!$A$3:$AE$1001,23,FALSE),"—")</f>
        <v>55375644</v>
      </c>
      <c r="F35" s="143">
        <f>IFERROR(VLOOKUP(CONCATENATE($A$6,$A35,$F$11,),StaffingData!$A$3:$AE$1001,23,FALSE),"—")</f>
        <v>12325785</v>
      </c>
      <c r="G35" s="143">
        <f>IFERROR(VLOOKUP(CONCATENATE($A$6,$A35,$G$11,),StaffingData!$A$3:$AE$1001,23,FALSE),"—")</f>
        <v>14088087</v>
      </c>
      <c r="H35" s="119">
        <f>IFERROR(VLOOKUP(CONCATENATE($A$6,$A35,$H$11,),StaffingData!$A$3:$AE$1001,23,FALSE),"—")</f>
        <v>297097285</v>
      </c>
      <c r="I35" s="130"/>
    </row>
    <row r="36" spans="1:9" s="43" customFormat="1" ht="15" customHeight="1" x14ac:dyDescent="0.25">
      <c r="A36" s="482" t="s">
        <v>198</v>
      </c>
      <c r="B36" s="143">
        <f>IFERROR(VLOOKUP(CONCATENATE($A$6,$A36,$B$11,),StaffingData!$A$3:$AE$1001,23,FALSE),"—")</f>
        <v>75238158</v>
      </c>
      <c r="C36" s="143">
        <f>IFERROR(VLOOKUP(CONCATENATE($A$6,$A36,$C$11,),StaffingData!$A$3:$AE$1001,23,FALSE),"—")</f>
        <v>99620732</v>
      </c>
      <c r="D36" s="143">
        <f>IFERROR(VLOOKUP(CONCATENATE($A$6,$A36,$D$11,),StaffingData!$A$3:$AE$1001,23,FALSE),"—")</f>
        <v>39632606</v>
      </c>
      <c r="E36" s="143">
        <f>IFERROR(VLOOKUP(CONCATENATE($A$6,$A36,$E$11,),StaffingData!$A$3:$AE$1001,23,FALSE),"—")</f>
        <v>55611453</v>
      </c>
      <c r="F36" s="143">
        <f>IFERROR(VLOOKUP(CONCATENATE($A$6,$A36,$F$11,),StaffingData!$A$3:$AE$1001,23,FALSE),"—")</f>
        <v>8094391</v>
      </c>
      <c r="G36" s="143">
        <f>IFERROR(VLOOKUP(CONCATENATE($A$6,$A36,$G$11,),StaffingData!$A$3:$AE$1001,23,FALSE),"—")</f>
        <v>14242687</v>
      </c>
      <c r="H36" s="119">
        <f>IFERROR(VLOOKUP(CONCATENATE($A$6,$A36,$H$11,),StaffingData!$A$3:$AE$1001,23,FALSE),"—")</f>
        <v>292440027</v>
      </c>
      <c r="I36" s="130"/>
    </row>
    <row r="37" spans="1:9" s="43" customFormat="1" ht="15" customHeight="1" x14ac:dyDescent="0.25">
      <c r="A37" s="482" t="s">
        <v>199</v>
      </c>
      <c r="B37" s="143">
        <f>IFERROR(VLOOKUP(CONCATENATE($A$6,$A37,$B$11,),StaffingData!$A$3:$AE$1001,23,FALSE),"—")</f>
        <v>76857131</v>
      </c>
      <c r="C37" s="143">
        <f>IFERROR(VLOOKUP(CONCATENATE($A$6,$A37,$C$11,),StaffingData!$A$3:$AE$1001,23,FALSE),"—")</f>
        <v>106851754</v>
      </c>
      <c r="D37" s="143">
        <f>IFERROR(VLOOKUP(CONCATENATE($A$6,$A37,$D$11,),StaffingData!$A$3:$AE$1001,23,FALSE),"—")</f>
        <v>42306753</v>
      </c>
      <c r="E37" s="143">
        <f>IFERROR(VLOOKUP(CONCATENATE($A$6,$A37,$E$11,),StaffingData!$A$3:$AE$1001,23,FALSE),"—")</f>
        <v>58310666</v>
      </c>
      <c r="F37" s="143">
        <f>IFERROR(VLOOKUP(CONCATENATE($A$6,$A37,$F$11,),StaffingData!$A$3:$AE$1001,23,FALSE),"—")</f>
        <v>7090201</v>
      </c>
      <c r="G37" s="143">
        <f>IFERROR(VLOOKUP(CONCATENATE($A$6,$A37,$G$11,),StaffingData!$A$3:$AE$1001,23,FALSE),"—")</f>
        <v>15326695</v>
      </c>
      <c r="H37" s="119">
        <f>IFERROR(VLOOKUP(CONCATENATE($A$6,$A37,$H$11,),StaffingData!$A$3:$AE$1001,23,FALSE),"—")</f>
        <v>306743200</v>
      </c>
      <c r="I37" s="130"/>
    </row>
    <row r="38" spans="1:9" s="69" customFormat="1" ht="35.25" customHeight="1" x14ac:dyDescent="0.25">
      <c r="A38" s="207" t="str">
        <f>CONCATENATE("Table 7e  Worked Hours — Undifferentiated, by hospital service area, ",A6,", 2019–2020 to 2023–2024")</f>
        <v>Table 7e  Worked Hours — Undifferentiated, by hospital service area, Ontario, 2019–2020 to 2023–2024</v>
      </c>
      <c r="I38" s="131"/>
    </row>
    <row r="39" spans="1:9" s="76" customFormat="1" ht="43.5" customHeight="1" x14ac:dyDescent="0.25">
      <c r="A39" s="20" t="s">
        <v>188</v>
      </c>
      <c r="B39" s="21" t="s">
        <v>189</v>
      </c>
      <c r="C39" s="21" t="s">
        <v>190</v>
      </c>
      <c r="D39" s="21" t="s">
        <v>191</v>
      </c>
      <c r="E39" s="21" t="s">
        <v>192</v>
      </c>
      <c r="F39" s="21" t="s">
        <v>193</v>
      </c>
      <c r="G39" s="21" t="s">
        <v>194</v>
      </c>
      <c r="H39" s="22" t="s">
        <v>73</v>
      </c>
      <c r="I39" s="33"/>
    </row>
    <row r="40" spans="1:9" s="43" customFormat="1" ht="15" customHeight="1" x14ac:dyDescent="0.25">
      <c r="A40" s="482" t="s">
        <v>195</v>
      </c>
      <c r="B40" s="143">
        <f>IFERROR(VLOOKUP(CONCATENATE($A$6,$A33,B$11,),StaffingData!$A$3:$AE$1001,19,FALSE),"—")</f>
        <v>1604137</v>
      </c>
      <c r="C40" s="143">
        <f>IFERROR(VLOOKUP(CONCATENATE($A$6,$A33,C$11,),StaffingData!$A$3:$AE$1001,19,FALSE),"—")</f>
        <v>182480</v>
      </c>
      <c r="D40" s="143">
        <f>IFERROR(VLOOKUP(CONCATENATE($A$6,$A33,D$11,),StaffingData!$A$3:$AE$1001,19,FALSE),"—")</f>
        <v>63286</v>
      </c>
      <c r="E40" s="143">
        <f>IFERROR(VLOOKUP(CONCATENATE($A$6,$A33,E$11,),StaffingData!$A$3:$AE$1001,19,FALSE),"—")</f>
        <v>533967</v>
      </c>
      <c r="F40" s="143">
        <f>IFERROR(VLOOKUP(CONCATENATE($A$6,$A33,F$11,),StaffingData!$A$3:$AE$1001,19,FALSE),"—")</f>
        <v>10866006</v>
      </c>
      <c r="G40" s="143">
        <f>IFERROR(VLOOKUP(CONCATENATE($A$6,$A33,G$11,),StaffingData!$A$3:$AE$1001,19,FALSE),"—")</f>
        <v>450318</v>
      </c>
      <c r="H40" s="119">
        <f>IFERROR(VLOOKUP(CONCATENATE($A$6,$A33,H$11,),StaffingData!$A$3:$AE$1001,19,FALSE),"—")</f>
        <v>13700194</v>
      </c>
      <c r="I40" s="130"/>
    </row>
    <row r="41" spans="1:9" s="43" customFormat="1" ht="15" customHeight="1" x14ac:dyDescent="0.25">
      <c r="A41" s="482" t="s">
        <v>196</v>
      </c>
      <c r="B41" s="143">
        <f>IFERROR(VLOOKUP(CONCATENATE($A$6,$A34,B$11,),StaffingData!$A$3:$AE$1001,19,FALSE),"—")</f>
        <v>2033356</v>
      </c>
      <c r="C41" s="143">
        <f>IFERROR(VLOOKUP(CONCATENATE($A$6,$A34,C$11,),StaffingData!$A$3:$AE$1001,19,FALSE),"—")</f>
        <v>264635</v>
      </c>
      <c r="D41" s="143">
        <f>IFERROR(VLOOKUP(CONCATENATE($A$6,$A34,D$11,),StaffingData!$A$3:$AE$1001,19,FALSE),"—")</f>
        <v>69317</v>
      </c>
      <c r="E41" s="143">
        <f>IFERROR(VLOOKUP(CONCATENATE($A$6,$A34,E$11,),StaffingData!$A$3:$AE$1001,19,FALSE),"—")</f>
        <v>650218</v>
      </c>
      <c r="F41" s="143">
        <f>IFERROR(VLOOKUP(CONCATENATE($A$6,$A34,F$11,),StaffingData!$A$3:$AE$1001,19,FALSE),"—")</f>
        <v>11004152</v>
      </c>
      <c r="G41" s="143">
        <f>IFERROR(VLOOKUP(CONCATENATE($A$6,$A34,G$11,),StaffingData!$A$3:$AE$1001,19,FALSE),"—")</f>
        <v>674651</v>
      </c>
      <c r="H41" s="119">
        <f>IFERROR(VLOOKUP(CONCATENATE($A$6,$A34,H$11,),StaffingData!$A$3:$AE$1001,19,FALSE),"—")</f>
        <v>14696329</v>
      </c>
      <c r="I41" s="130"/>
    </row>
    <row r="42" spans="1:9" s="43" customFormat="1" ht="15" customHeight="1" x14ac:dyDescent="0.25">
      <c r="A42" s="482" t="s">
        <v>197</v>
      </c>
      <c r="B42" s="143">
        <f>IFERROR(VLOOKUP(CONCATENATE($A$6,$A35,B$11,),StaffingData!$A$3:$AE$1001,19,FALSE),"—")</f>
        <v>2028006</v>
      </c>
      <c r="C42" s="143">
        <f>IFERROR(VLOOKUP(CONCATENATE($A$6,$A35,C$11,),StaffingData!$A$3:$AE$1001,19,FALSE),"—")</f>
        <v>282661</v>
      </c>
      <c r="D42" s="143">
        <f>IFERROR(VLOOKUP(CONCATENATE($A$6,$A35,D$11,),StaffingData!$A$3:$AE$1001,19,FALSE),"—")</f>
        <v>73644</v>
      </c>
      <c r="E42" s="143">
        <f>IFERROR(VLOOKUP(CONCATENATE($A$6,$A35,E$11,),StaffingData!$A$3:$AE$1001,19,FALSE),"—")</f>
        <v>685995</v>
      </c>
      <c r="F42" s="143">
        <f>IFERROR(VLOOKUP(CONCATENATE($A$6,$A35,F$11,),StaffingData!$A$3:$AE$1001,19,FALSE),"—")</f>
        <v>11391022</v>
      </c>
      <c r="G42" s="143">
        <f>IFERROR(VLOOKUP(CONCATENATE($A$6,$A35,G$11,),StaffingData!$A$3:$AE$1001,19,FALSE),"—")</f>
        <v>657519</v>
      </c>
      <c r="H42" s="119">
        <f>IFERROR(VLOOKUP(CONCATENATE($A$6,$A35,H$11,),StaffingData!$A$3:$AE$1001,19,FALSE),"—")</f>
        <v>15118847</v>
      </c>
      <c r="I42" s="130"/>
    </row>
    <row r="43" spans="1:9" s="43" customFormat="1" ht="15" customHeight="1" x14ac:dyDescent="0.25">
      <c r="A43" s="483" t="s">
        <v>198</v>
      </c>
      <c r="B43" s="143">
        <f>IFERROR(VLOOKUP(CONCATENATE($A$6,$A36,B$11,),StaffingData!$A$3:$AE$1001,19,FALSE),"—")</f>
        <v>2122548</v>
      </c>
      <c r="C43" s="143">
        <f>IFERROR(VLOOKUP(CONCATENATE($A$6,$A36,C$11,),StaffingData!$A$3:$AE$1001,19,FALSE),"—")</f>
        <v>274805</v>
      </c>
      <c r="D43" s="143">
        <f>IFERROR(VLOOKUP(CONCATENATE($A$6,$A36,D$11,),StaffingData!$A$3:$AE$1001,19,FALSE),"—")</f>
        <v>63198</v>
      </c>
      <c r="E43" s="143">
        <f>IFERROR(VLOOKUP(CONCATENATE($A$6,$A36,E$11,),StaffingData!$A$3:$AE$1001,19,FALSE),"—")</f>
        <v>629772</v>
      </c>
      <c r="F43" s="143">
        <f>IFERROR(VLOOKUP(CONCATENATE($A$6,$A36,F$11,),StaffingData!$A$3:$AE$1001,19,FALSE),"—")</f>
        <v>12262177</v>
      </c>
      <c r="G43" s="143">
        <f>IFERROR(VLOOKUP(CONCATENATE($A$6,$A36,G$11,),StaffingData!$A$3:$AE$1001,19,FALSE),"—")</f>
        <v>686015</v>
      </c>
      <c r="H43" s="119">
        <f>IFERROR(VLOOKUP(CONCATENATE($A$6,$A36,H$11,),StaffingData!$A$3:$AE$1001,19,FALSE),"—")</f>
        <v>16038515</v>
      </c>
      <c r="I43" s="130"/>
    </row>
    <row r="44" spans="1:9" s="43" customFormat="1" ht="15" customHeight="1" x14ac:dyDescent="0.25">
      <c r="A44" s="483" t="s">
        <v>199</v>
      </c>
      <c r="B44" s="143">
        <f>IFERROR(VLOOKUP(CONCATENATE($A$6,$A37,B$11,),StaffingData!$A$3:$AE$1001,19,FALSE),"—")</f>
        <v>2034781</v>
      </c>
      <c r="C44" s="143">
        <f>IFERROR(VLOOKUP(CONCATENATE($A$6,$A37,C$11,),StaffingData!$A$3:$AE$1001,19,FALSE),"—")</f>
        <v>277370</v>
      </c>
      <c r="D44" s="143">
        <f>IFERROR(VLOOKUP(CONCATENATE($A$6,$A37,D$11,),StaffingData!$A$3:$AE$1001,19,FALSE),"—")</f>
        <v>73848</v>
      </c>
      <c r="E44" s="143">
        <f>IFERROR(VLOOKUP(CONCATENATE($A$6,$A37,E$11,),StaffingData!$A$3:$AE$1001,19,FALSE),"—")</f>
        <v>677716</v>
      </c>
      <c r="F44" s="143">
        <f>IFERROR(VLOOKUP(CONCATENATE($A$6,$A37,F$11,),StaffingData!$A$3:$AE$1001,19,FALSE),"—")</f>
        <v>13082664</v>
      </c>
      <c r="G44" s="143">
        <f>IFERROR(VLOOKUP(CONCATENATE($A$6,$A37,G$11,),StaffingData!$A$3:$AE$1001,19,FALSE),"—")</f>
        <v>882302</v>
      </c>
      <c r="H44" s="119">
        <f>IFERROR(VLOOKUP(CONCATENATE($A$6,$A37,H$11,),StaffingData!$A$3:$AE$1001,19,FALSE),"—")</f>
        <v>17028681</v>
      </c>
      <c r="I44" s="130"/>
    </row>
    <row r="45" spans="1:9" s="69" customFormat="1" ht="35.25" customHeight="1" x14ac:dyDescent="0.25">
      <c r="A45" s="207" t="str">
        <f>CONCATENATE("Table 7f  Purchased hours by hospital service area,* ",A6,", 2019–2020 to 2023–2024")</f>
        <v>Table 7f  Purchased hours by hospital service area,* Ontario, 2019–2020 to 2023–2024</v>
      </c>
      <c r="I45" s="131"/>
    </row>
    <row r="46" spans="1:9" ht="44.85" customHeight="1" x14ac:dyDescent="0.25">
      <c r="A46" s="20" t="s">
        <v>188</v>
      </c>
      <c r="B46" s="21" t="s">
        <v>189</v>
      </c>
      <c r="C46" s="21" t="s">
        <v>190</v>
      </c>
      <c r="D46" s="21" t="s">
        <v>191</v>
      </c>
      <c r="E46" s="21" t="s">
        <v>192</v>
      </c>
      <c r="F46" s="21" t="s">
        <v>193</v>
      </c>
      <c r="G46" s="21" t="s">
        <v>194</v>
      </c>
      <c r="H46" s="22" t="s">
        <v>73</v>
      </c>
    </row>
    <row r="47" spans="1:9" s="43" customFormat="1" ht="15" customHeight="1" x14ac:dyDescent="0.25">
      <c r="A47" s="482" t="s">
        <v>195</v>
      </c>
      <c r="B47" s="143">
        <f>IFERROR(VLOOKUP(CONCATENATE($A$6,$A33,B$11,),StaffingData!$A$3:$AE$1001,26,FALSE),"—")</f>
        <v>166040</v>
      </c>
      <c r="C47" s="143">
        <f>IFERROR(VLOOKUP(CONCATENATE($A$6,$A33,C$11,),StaffingData!$A$3:$AE$1001,26,FALSE),"—")</f>
        <v>4967</v>
      </c>
      <c r="D47" s="143">
        <f>IFERROR(VLOOKUP(CONCATENATE($A$6,$A33,D$11,),StaffingData!$A$3:$AE$1001,26,FALSE),"—")</f>
        <v>3141</v>
      </c>
      <c r="E47" s="143">
        <f>IFERROR(VLOOKUP(CONCATENATE($A$6,$A33,E$11,),StaffingData!$A$3:$AE$1001,26,FALSE),"—")</f>
        <v>20664</v>
      </c>
      <c r="F47" s="143">
        <f>IFERROR(VLOOKUP(CONCATENATE($A$6,$A33,F$11,),StaffingData!$A$3:$AE$1001,26,FALSE),"—")</f>
        <v>769134</v>
      </c>
      <c r="G47" s="143">
        <f>IFERROR(VLOOKUP(CONCATENATE($A$6,$A33,G$11,),StaffingData!$A$3:$AE$1001,26,FALSE),"—")</f>
        <v>15853</v>
      </c>
      <c r="H47" s="119">
        <f>IFERROR(VLOOKUP(CONCATENATE($A$6,$A33,H$11,),StaffingData!$A$3:$AE$1001,26,FALSE),"—")</f>
        <v>979799</v>
      </c>
      <c r="I47" s="133"/>
    </row>
    <row r="48" spans="1:9" s="43" customFormat="1" ht="15" customHeight="1" x14ac:dyDescent="0.25">
      <c r="A48" s="482" t="s">
        <v>196</v>
      </c>
      <c r="B48" s="143">
        <f>IFERROR(VLOOKUP(CONCATENATE($A$6,$A34,B$11,),StaffingData!$A$3:$AE$1001,26,FALSE),"—")</f>
        <v>185563</v>
      </c>
      <c r="C48" s="143">
        <f>IFERROR(VLOOKUP(CONCATENATE($A$6,$A34,C$11,),StaffingData!$A$3:$AE$1001,26,FALSE),"—")</f>
        <v>13045</v>
      </c>
      <c r="D48" s="143">
        <f>IFERROR(VLOOKUP(CONCATENATE($A$6,$A34,D$11,),StaffingData!$A$3:$AE$1001,26,FALSE),"—")</f>
        <v>1118</v>
      </c>
      <c r="E48" s="143">
        <f>IFERROR(VLOOKUP(CONCATENATE($A$6,$A34,E$11,),StaffingData!$A$3:$AE$1001,26,FALSE),"—")</f>
        <v>21904</v>
      </c>
      <c r="F48" s="143">
        <f>IFERROR(VLOOKUP(CONCATENATE($A$6,$A34,F$11,),StaffingData!$A$3:$AE$1001,26,FALSE),"—")</f>
        <v>616763</v>
      </c>
      <c r="G48" s="143">
        <f>IFERROR(VLOOKUP(CONCATENATE($A$6,$A34,G$11,),StaffingData!$A$3:$AE$1001,26,FALSE),"—")</f>
        <v>15557</v>
      </c>
      <c r="H48" s="119">
        <f>IFERROR(VLOOKUP(CONCATENATE($A$6,$A34,H$11,),StaffingData!$A$3:$AE$1001,26,FALSE),"—")</f>
        <v>853950</v>
      </c>
      <c r="I48" s="133"/>
    </row>
    <row r="49" spans="1:9" s="43" customFormat="1" ht="15" customHeight="1" x14ac:dyDescent="0.25">
      <c r="A49" s="482" t="s">
        <v>197</v>
      </c>
      <c r="B49" s="143">
        <f>IFERROR(VLOOKUP(CONCATENATE($A$6,$A35,B$11,),StaffingData!$A$3:$AE$1001,26,FALSE),"—")</f>
        <v>193965</v>
      </c>
      <c r="C49" s="143">
        <f>IFERROR(VLOOKUP(CONCATENATE($A$6,$A35,C$11,),StaffingData!$A$3:$AE$1001,26,FALSE),"—")</f>
        <v>10548</v>
      </c>
      <c r="D49" s="143" t="str">
        <f>IFERROR(VLOOKUP(CONCATENATE($A$6,$A35,D$11,),StaffingData!$A$3:$AE$1001,26,FALSE),"—")</f>
        <v>n/r</v>
      </c>
      <c r="E49" s="143">
        <f>IFERROR(VLOOKUP(CONCATENATE($A$6,$A35,E$11,),StaffingData!$A$3:$AE$1001,26,FALSE),"—")</f>
        <v>18718</v>
      </c>
      <c r="F49" s="143">
        <f>IFERROR(VLOOKUP(CONCATENATE($A$6,$A35,F$11,),StaffingData!$A$3:$AE$1001,26,FALSE),"—")</f>
        <v>954594</v>
      </c>
      <c r="G49" s="143">
        <f>IFERROR(VLOOKUP(CONCATENATE($A$6,$A35,G$11,),StaffingData!$A$3:$AE$1001,26,FALSE),"—")</f>
        <v>13919</v>
      </c>
      <c r="H49" s="119">
        <f>IFERROR(VLOOKUP(CONCATENATE($A$6,$A35,H$11,),StaffingData!$A$3:$AE$1001,26,FALSE),"—")</f>
        <v>1191744</v>
      </c>
      <c r="I49" s="133"/>
    </row>
    <row r="50" spans="1:9" s="43" customFormat="1" ht="15" customHeight="1" x14ac:dyDescent="0.25">
      <c r="A50" s="483" t="s">
        <v>198</v>
      </c>
      <c r="B50" s="143">
        <f>IFERROR(VLOOKUP(CONCATENATE($A$6,$A36,B$11,),StaffingData!$A$3:$AE$1001,26,FALSE),"—")</f>
        <v>194734</v>
      </c>
      <c r="C50" s="143">
        <f>IFERROR(VLOOKUP(CONCATENATE($A$6,$A36,C$11,),StaffingData!$A$3:$AE$1001,26,FALSE),"—")</f>
        <v>30941</v>
      </c>
      <c r="D50" s="143" t="str">
        <f>IFERROR(VLOOKUP(CONCATENATE($A$6,$A36,D$11,),StaffingData!$A$3:$AE$1001,26,FALSE),"—")</f>
        <v>n/r</v>
      </c>
      <c r="E50" s="143">
        <f>IFERROR(VLOOKUP(CONCATENATE($A$6,$A36,E$11,),StaffingData!$A$3:$AE$1001,26,FALSE),"—")</f>
        <v>17269</v>
      </c>
      <c r="F50" s="143">
        <f>IFERROR(VLOOKUP(CONCATENATE($A$6,$A36,F$11,),StaffingData!$A$3:$AE$1001,26,FALSE),"—")</f>
        <v>1036766</v>
      </c>
      <c r="G50" s="143">
        <f>IFERROR(VLOOKUP(CONCATENATE($A$6,$A36,G$11,),StaffingData!$A$3:$AE$1001,26,FALSE),"—")</f>
        <v>18355</v>
      </c>
      <c r="H50" s="119">
        <f>IFERROR(VLOOKUP(CONCATENATE($A$6,$A36,H$11,),StaffingData!$A$3:$AE$1001,26,FALSE),"—")</f>
        <v>1298065</v>
      </c>
      <c r="I50" s="145"/>
    </row>
    <row r="51" spans="1:9" s="43" customFormat="1" ht="15" customHeight="1" x14ac:dyDescent="0.25">
      <c r="A51" s="483" t="s">
        <v>199</v>
      </c>
      <c r="B51" s="488">
        <f>IFERROR(VLOOKUP(CONCATENATE($A$6,$A37,B$11,),StaffingData!$A$3:$AE$1001,26,FALSE),"—")</f>
        <v>158729</v>
      </c>
      <c r="C51" s="488">
        <f>IFERROR(VLOOKUP(CONCATENATE($A$6,$A37,C$11,),StaffingData!$A$3:$AE$1001,26,FALSE),"—")</f>
        <v>67678</v>
      </c>
      <c r="D51" s="488" t="str">
        <f>IFERROR(VLOOKUP(CONCATENATE($A$6,$A37,D$11,),StaffingData!$A$3:$AE$1001,26,FALSE),"—")</f>
        <v>n/r</v>
      </c>
      <c r="E51" s="488">
        <f>IFERROR(VLOOKUP(CONCATENATE($A$6,$A37,E$11,),StaffingData!$A$3:$AE$1001,26,FALSE),"—")</f>
        <v>17301</v>
      </c>
      <c r="F51" s="488">
        <f>IFERROR(VLOOKUP(CONCATENATE($A$6,$A37,F$11,),StaffingData!$A$3:$AE$1001,26,FALSE),"—")</f>
        <v>1116363</v>
      </c>
      <c r="G51" s="488">
        <f>IFERROR(VLOOKUP(CONCATENATE($A$6,$A37,G$11,),StaffingData!$A$3:$AE$1001,26,FALSE),"—")</f>
        <v>11653</v>
      </c>
      <c r="H51" s="489">
        <f>IFERROR(VLOOKUP(CONCATENATE($A$6,$A37,H$11,),StaffingData!$A$3:$AE$1001,26,FALSE),"—")</f>
        <v>1371724</v>
      </c>
      <c r="I51" s="133"/>
    </row>
    <row r="52" spans="1:9" s="69" customFormat="1" ht="35.25" customHeight="1" x14ac:dyDescent="0.25">
      <c r="A52" s="207" t="str">
        <f>CONCATENATE("Table 7g  Benefit Hours — Sick Leave by hospital service area, ",A6,", 2019–2020 to 2023–2024")</f>
        <v>Table 7g  Benefit Hours — Sick Leave by hospital service area, Ontario, 2019–2020 to 2023–2024</v>
      </c>
      <c r="I52" s="131"/>
    </row>
    <row r="53" spans="1:9" ht="47.1" customHeight="1" x14ac:dyDescent="0.25">
      <c r="A53" s="20" t="s">
        <v>188</v>
      </c>
      <c r="B53" s="21" t="s">
        <v>189</v>
      </c>
      <c r="C53" s="21" t="s">
        <v>190</v>
      </c>
      <c r="D53" s="21" t="s">
        <v>191</v>
      </c>
      <c r="E53" s="21" t="s">
        <v>192</v>
      </c>
      <c r="F53" s="21" t="s">
        <v>193</v>
      </c>
      <c r="G53" s="21" t="s">
        <v>194</v>
      </c>
      <c r="H53" s="22" t="s">
        <v>73</v>
      </c>
    </row>
    <row r="54" spans="1:9" s="43" customFormat="1" ht="15" customHeight="1" x14ac:dyDescent="0.25">
      <c r="A54" s="482" t="s">
        <v>195</v>
      </c>
      <c r="B54" s="143">
        <f>IFERROR(VLOOKUP(CONCATENATE($A$6,$A33,B$11,),StaffingData!$A$3:$AE$1001,27,FALSE),"—")</f>
        <v>2551342</v>
      </c>
      <c r="C54" s="143">
        <f>IFERROR(VLOOKUP(CONCATENATE($A$6,$A33,C$11,),StaffingData!$A$3:$AE$1001,27,FALSE),"—")</f>
        <v>5208239</v>
      </c>
      <c r="D54" s="143">
        <f>IFERROR(VLOOKUP(CONCATENATE($A$6,$A33,D$11,),StaffingData!$A$3:$AE$1001,27,FALSE),"—")</f>
        <v>1639853</v>
      </c>
      <c r="E54" s="143">
        <f>IFERROR(VLOOKUP(CONCATENATE($A$6,$A33,E$11,),StaffingData!$A$3:$AE$1001,27,FALSE),"—")</f>
        <v>1776870</v>
      </c>
      <c r="F54" s="143">
        <f>IFERROR(VLOOKUP(CONCATENATE($A$6,$A33,F$11,),StaffingData!$A$3:$AE$1001,27,FALSE),"—")</f>
        <v>186645</v>
      </c>
      <c r="G54" s="143">
        <f>IFERROR(VLOOKUP(CONCATENATE($A$6,$A33,G$11,),StaffingData!$A$3:$AE$1001,27,FALSE),"—")</f>
        <v>259900</v>
      </c>
      <c r="H54" s="119">
        <f>IFERROR(VLOOKUP(CONCATENATE($A$6,$A33,H$11,),StaffingData!$A$3:$AE$1001,27,FALSE),"—")</f>
        <v>11622849</v>
      </c>
      <c r="I54" s="130"/>
    </row>
    <row r="55" spans="1:9" s="43" customFormat="1" ht="15" customHeight="1" x14ac:dyDescent="0.25">
      <c r="A55" s="482" t="s">
        <v>196</v>
      </c>
      <c r="B55" s="143">
        <f>IFERROR(VLOOKUP(CONCATENATE($A$6,$A34,B$11,),StaffingData!$A$3:$AE$1001,27,FALSE),"—")</f>
        <v>2422943</v>
      </c>
      <c r="C55" s="143">
        <f>IFERROR(VLOOKUP(CONCATENATE($A$6,$A34,C$11,),StaffingData!$A$3:$AE$1001,27,FALSE),"—")</f>
        <v>5649335</v>
      </c>
      <c r="D55" s="143">
        <f>IFERROR(VLOOKUP(CONCATENATE($A$6,$A34,D$11,),StaffingData!$A$3:$AE$1001,27,FALSE),"—")</f>
        <v>1715513</v>
      </c>
      <c r="E55" s="143">
        <f>IFERROR(VLOOKUP(CONCATENATE($A$6,$A34,E$11,),StaffingData!$A$3:$AE$1001,27,FALSE),"—")</f>
        <v>1766813</v>
      </c>
      <c r="F55" s="143">
        <f>IFERROR(VLOOKUP(CONCATENATE($A$6,$A34,F$11,),StaffingData!$A$3:$AE$1001,27,FALSE),"—")</f>
        <v>187056</v>
      </c>
      <c r="G55" s="143">
        <f>IFERROR(VLOOKUP(CONCATENATE($A$6,$A34,G$11,),StaffingData!$A$3:$AE$1001,27,FALSE),"—")</f>
        <v>220151</v>
      </c>
      <c r="H55" s="119">
        <f>IFERROR(VLOOKUP(CONCATENATE($A$6,$A34,H$11,),StaffingData!$A$3:$AE$1001,27,FALSE),"—")</f>
        <v>11961811</v>
      </c>
      <c r="I55" s="130"/>
    </row>
    <row r="56" spans="1:9" s="43" customFormat="1" ht="15" customHeight="1" x14ac:dyDescent="0.25">
      <c r="A56" s="483" t="s">
        <v>197</v>
      </c>
      <c r="B56" s="143">
        <f>IFERROR(VLOOKUP(CONCATENATE($A$6,$A35,B$11,),StaffingData!$A$3:$AE$1001,27,FALSE),"—")</f>
        <v>2914759</v>
      </c>
      <c r="C56" s="143">
        <f>IFERROR(VLOOKUP(CONCATENATE($A$6,$A35,C$11,),StaffingData!$A$3:$AE$1001,27,FALSE),"—")</f>
        <v>6729056</v>
      </c>
      <c r="D56" s="143">
        <f>IFERROR(VLOOKUP(CONCATENATE($A$6,$A35,D$11,),StaffingData!$A$3:$AE$1001,27,FALSE),"—")</f>
        <v>2067830</v>
      </c>
      <c r="E56" s="143">
        <f>IFERROR(VLOOKUP(CONCATENATE($A$6,$A35,E$11,),StaffingData!$A$3:$AE$1001,27,FALSE),"—")</f>
        <v>2133978</v>
      </c>
      <c r="F56" s="143">
        <f>IFERROR(VLOOKUP(CONCATENATE($A$6,$A35,F$11,),StaffingData!$A$3:$AE$1001,27,FALSE),"—")</f>
        <v>253916</v>
      </c>
      <c r="G56" s="143">
        <f>IFERROR(VLOOKUP(CONCATENATE($A$6,$A35,G$11,),StaffingData!$A$3:$AE$1001,27,FALSE),"—")</f>
        <v>258992</v>
      </c>
      <c r="H56" s="119">
        <f>IFERROR(VLOOKUP(CONCATENATE($A$6,$A35,H$11,),StaffingData!$A$3:$AE$1001,27,FALSE),"—")</f>
        <v>14358531</v>
      </c>
      <c r="I56" s="145"/>
    </row>
    <row r="57" spans="1:9" s="43" customFormat="1" ht="15" customHeight="1" x14ac:dyDescent="0.25">
      <c r="A57" s="482" t="s">
        <v>198</v>
      </c>
      <c r="B57" s="143">
        <f>IFERROR(VLOOKUP(CONCATENATE($A$6,$A36,B$11,),StaffingData!$A$3:$AE$1001,27,FALSE),"—")</f>
        <v>3272502</v>
      </c>
      <c r="C57" s="143">
        <f>IFERROR(VLOOKUP(CONCATENATE($A$6,$A36,C$11,),StaffingData!$A$3:$AE$1001,27,FALSE),"—")</f>
        <v>7440614</v>
      </c>
      <c r="D57" s="143">
        <f>IFERROR(VLOOKUP(CONCATENATE($A$6,$A36,D$11,),StaffingData!$A$3:$AE$1001,27,FALSE),"—")</f>
        <v>2330025</v>
      </c>
      <c r="E57" s="143">
        <f>IFERROR(VLOOKUP(CONCATENATE($A$6,$A36,E$11,),StaffingData!$A$3:$AE$1001,27,FALSE),"—")</f>
        <v>2701324</v>
      </c>
      <c r="F57" s="143">
        <f>IFERROR(VLOOKUP(CONCATENATE($A$6,$A36,F$11,),StaffingData!$A$3:$AE$1001,27,FALSE),"—")</f>
        <v>290904</v>
      </c>
      <c r="G57" s="143">
        <f>IFERROR(VLOOKUP(CONCATENATE($A$6,$A36,G$11,),StaffingData!$A$3:$AE$1001,27,FALSE),"—")</f>
        <v>329072</v>
      </c>
      <c r="H57" s="119">
        <f>IFERROR(VLOOKUP(CONCATENATE($A$6,$A36,H$11,),StaffingData!$A$3:$AE$1001,27,FALSE),"—")</f>
        <v>16364441</v>
      </c>
      <c r="I57" s="130"/>
    </row>
    <row r="58" spans="1:9" s="43" customFormat="1" ht="15" customHeight="1" x14ac:dyDescent="0.25">
      <c r="A58" s="483" t="s">
        <v>199</v>
      </c>
      <c r="B58" s="143">
        <f>IFERROR(VLOOKUP(CONCATENATE($A$6,$A37,B$11,),StaffingData!$A$3:$AE$1001,27,FALSE),"—")</f>
        <v>3034233</v>
      </c>
      <c r="C58" s="143">
        <f>IFERROR(VLOOKUP(CONCATENATE($A$6,$A37,C$11,),StaffingData!$A$3:$AE$1001,27,FALSE),"—")</f>
        <v>6716650</v>
      </c>
      <c r="D58" s="143">
        <f>IFERROR(VLOOKUP(CONCATENATE($A$6,$A37,D$11,),StaffingData!$A$3:$AE$1001,27,FALSE),"—")</f>
        <v>2127387</v>
      </c>
      <c r="E58" s="143">
        <f>IFERROR(VLOOKUP(CONCATENATE($A$6,$A37,E$11,),StaffingData!$A$3:$AE$1001,27,FALSE),"—")</f>
        <v>2304986</v>
      </c>
      <c r="F58" s="143">
        <f>IFERROR(VLOOKUP(CONCATENATE($A$6,$A37,F$11,),StaffingData!$A$3:$AE$1001,27,FALSE),"—")</f>
        <v>265074</v>
      </c>
      <c r="G58" s="143">
        <f>IFERROR(VLOOKUP(CONCATENATE($A$6,$A37,G$11,),StaffingData!$A$3:$AE$1001,27,FALSE),"—")</f>
        <v>299057</v>
      </c>
      <c r="H58" s="119">
        <f>IFERROR(VLOOKUP(CONCATENATE($A$6,$A37,H$11,),StaffingData!$A$3:$AE$1001,27,FALSE),"—")</f>
        <v>14747387</v>
      </c>
      <c r="I58" s="130"/>
    </row>
    <row r="59" spans="1:9" ht="17.25" customHeight="1" x14ac:dyDescent="0.25">
      <c r="A59" s="409" t="s">
        <v>75</v>
      </c>
      <c r="B59" s="366"/>
      <c r="C59" s="366"/>
      <c r="D59" s="366"/>
      <c r="E59" s="366"/>
      <c r="F59" s="366"/>
      <c r="G59" s="366"/>
      <c r="H59" s="366"/>
    </row>
    <row r="60" spans="1:9" s="54" customFormat="1" ht="12" customHeight="1" x14ac:dyDescent="0.25">
      <c r="A60" s="410" t="s">
        <v>200</v>
      </c>
      <c r="B60" s="125"/>
      <c r="C60" s="125"/>
      <c r="D60" s="125"/>
      <c r="E60" s="125"/>
      <c r="F60" s="125"/>
      <c r="G60" s="125"/>
      <c r="H60" s="125"/>
      <c r="I60" s="132"/>
    </row>
    <row r="61" spans="1:9" s="11" customFormat="1" ht="12" customHeight="1" x14ac:dyDescent="0.25">
      <c r="A61" s="411" t="s">
        <v>201</v>
      </c>
      <c r="B61" s="403"/>
      <c r="C61" s="403"/>
      <c r="D61" s="403"/>
      <c r="E61" s="403"/>
      <c r="F61" s="403"/>
      <c r="G61" s="403"/>
      <c r="H61" s="403"/>
      <c r="I61" s="130"/>
    </row>
    <row r="62" spans="1:9" s="54" customFormat="1" ht="12" customHeight="1" x14ac:dyDescent="0.25">
      <c r="A62" s="410" t="s">
        <v>202</v>
      </c>
      <c r="B62" s="364"/>
      <c r="C62" s="364"/>
      <c r="D62" s="364"/>
      <c r="E62" s="364"/>
      <c r="F62" s="364"/>
      <c r="G62" s="364"/>
      <c r="H62" s="364"/>
      <c r="I62" s="132"/>
    </row>
    <row r="63" spans="1:9" s="54" customFormat="1" ht="12" customHeight="1" x14ac:dyDescent="0.25">
      <c r="A63" s="410" t="s">
        <v>203</v>
      </c>
      <c r="B63" s="125"/>
      <c r="C63" s="125"/>
      <c r="D63" s="125"/>
      <c r="E63" s="125"/>
      <c r="F63" s="125"/>
      <c r="G63" s="125"/>
      <c r="H63" s="125"/>
      <c r="I63" s="132"/>
    </row>
    <row r="64" spans="1:9" s="54" customFormat="1" ht="12" customHeight="1" x14ac:dyDescent="0.25">
      <c r="A64" s="487" t="s">
        <v>204</v>
      </c>
      <c r="B64" s="125"/>
      <c r="C64" s="125"/>
      <c r="D64" s="125"/>
      <c r="E64" s="125"/>
      <c r="F64" s="125"/>
      <c r="G64" s="125"/>
      <c r="H64" s="125"/>
      <c r="I64" s="132"/>
    </row>
    <row r="65" spans="1:9" s="54" customFormat="1" ht="12" customHeight="1" x14ac:dyDescent="0.25">
      <c r="A65" s="125" t="s">
        <v>205</v>
      </c>
      <c r="B65" s="125"/>
      <c r="C65" s="125"/>
      <c r="D65" s="125"/>
      <c r="E65" s="125"/>
      <c r="F65" s="125"/>
      <c r="G65" s="125"/>
      <c r="H65" s="125"/>
      <c r="I65" s="132"/>
    </row>
    <row r="66" spans="1:9" s="54" customFormat="1" ht="12" customHeight="1" x14ac:dyDescent="0.25">
      <c r="A66" s="543" t="s">
        <v>7797</v>
      </c>
      <c r="B66" s="543"/>
      <c r="C66" s="543"/>
      <c r="D66" s="543"/>
      <c r="E66" s="543"/>
      <c r="F66" s="543"/>
      <c r="G66" s="543"/>
      <c r="H66" s="543"/>
    </row>
    <row r="67" spans="1:9" s="54" customFormat="1" ht="13.5" customHeight="1" x14ac:dyDescent="0.25">
      <c r="A67" s="501" t="s">
        <v>7794</v>
      </c>
      <c r="B67" s="501"/>
      <c r="C67" s="501"/>
      <c r="D67" s="501"/>
      <c r="E67" s="501"/>
      <c r="F67" s="501"/>
      <c r="G67" s="501"/>
      <c r="H67" s="501"/>
    </row>
    <row r="68" spans="1:9" s="54" customFormat="1" ht="12" customHeight="1" x14ac:dyDescent="0.25">
      <c r="A68" s="355" t="s">
        <v>206</v>
      </c>
      <c r="B68" s="54" t="s">
        <v>207</v>
      </c>
    </row>
    <row r="69" spans="1:9" s="54" customFormat="1" ht="12" customHeight="1" x14ac:dyDescent="0.25">
      <c r="A69" s="54" t="s">
        <v>7801</v>
      </c>
    </row>
    <row r="70" spans="1:9" s="54" customFormat="1" ht="24" customHeight="1" x14ac:dyDescent="0.25">
      <c r="A70" s="501" t="s">
        <v>7795</v>
      </c>
      <c r="B70" s="501"/>
      <c r="C70" s="501"/>
      <c r="D70" s="501"/>
      <c r="E70" s="501"/>
      <c r="F70" s="501"/>
      <c r="G70" s="501"/>
      <c r="H70" s="501"/>
    </row>
    <row r="71" spans="1:9" s="54" customFormat="1" ht="12" customHeight="1" x14ac:dyDescent="0.25">
      <c r="A71" s="51" t="s">
        <v>7796</v>
      </c>
      <c r="B71" s="64"/>
      <c r="C71" s="64"/>
      <c r="D71" s="64"/>
      <c r="E71" s="64"/>
      <c r="F71" s="64"/>
      <c r="G71" s="64"/>
      <c r="H71" s="64"/>
    </row>
    <row r="72" spans="1:9" s="54" customFormat="1" ht="12" customHeight="1" x14ac:dyDescent="0.25">
      <c r="A72" s="51" t="s">
        <v>7803</v>
      </c>
      <c r="B72" s="64"/>
      <c r="C72" s="64"/>
      <c r="D72" s="64"/>
      <c r="E72" s="64"/>
      <c r="F72" s="64"/>
      <c r="G72" s="64"/>
      <c r="H72" s="64"/>
    </row>
    <row r="73" spans="1:9" s="121" customFormat="1" ht="12" customHeight="1" x14ac:dyDescent="0.25">
      <c r="A73" s="542" t="s">
        <v>208</v>
      </c>
      <c r="B73" s="542"/>
      <c r="C73" s="542"/>
      <c r="D73" s="542"/>
      <c r="E73" s="542"/>
      <c r="F73" s="542"/>
      <c r="G73" s="542"/>
      <c r="H73" s="542"/>
      <c r="I73" s="130"/>
    </row>
    <row r="74" spans="1:9" s="54" customFormat="1" ht="12" customHeight="1" x14ac:dyDescent="0.25">
      <c r="A74" s="542" t="s">
        <v>209</v>
      </c>
      <c r="B74" s="542"/>
      <c r="C74" s="542"/>
      <c r="D74" s="542"/>
      <c r="E74" s="542"/>
      <c r="F74" s="542"/>
      <c r="G74" s="542"/>
      <c r="H74" s="542"/>
      <c r="I74" s="132"/>
    </row>
    <row r="75" spans="1:9" s="54" customFormat="1" ht="12" customHeight="1" x14ac:dyDescent="0.25">
      <c r="A75" s="542" t="s">
        <v>210</v>
      </c>
      <c r="B75" s="542"/>
      <c r="C75" s="542"/>
      <c r="D75" s="542"/>
      <c r="E75" s="542"/>
      <c r="F75" s="542"/>
      <c r="G75" s="542"/>
      <c r="H75" s="542"/>
      <c r="I75" s="132"/>
    </row>
    <row r="76" spans="1:9" s="54" customFormat="1" ht="12" customHeight="1" x14ac:dyDescent="0.25">
      <c r="A76" s="412" t="s">
        <v>150</v>
      </c>
      <c r="B76" s="125"/>
      <c r="C76" s="125"/>
      <c r="D76" s="125"/>
      <c r="E76" s="125"/>
      <c r="F76" s="125"/>
      <c r="G76" s="125"/>
      <c r="H76" s="125"/>
      <c r="I76" s="132"/>
    </row>
    <row r="77" spans="1:9" s="54" customFormat="1" ht="12" customHeight="1" x14ac:dyDescent="0.25">
      <c r="A77" s="484" t="s">
        <v>211</v>
      </c>
    </row>
    <row r="78" spans="1:9" s="351" customFormat="1" ht="30" customHeight="1" x14ac:dyDescent="0.25">
      <c r="A78" s="499" t="s">
        <v>158</v>
      </c>
      <c r="B78" s="499"/>
      <c r="C78" s="499"/>
      <c r="D78" s="499"/>
      <c r="E78" s="485"/>
      <c r="F78" s="486"/>
      <c r="G78" s="486"/>
      <c r="H78" s="485"/>
      <c r="I78" s="485"/>
    </row>
  </sheetData>
  <sheetProtection algorithmName="SHA-512" hashValue="xzTGToaW0c30qmCbGdk9UtF3yZzfLzh3y86Pm0/l6NnZbQUT0aTVgAsEg5NVE7lX95nrrXkZKHqG0fQIksb4rw==" saltValue="0GjjYm0iYjEvPku9n2VrLA==" spinCount="100000" sheet="1" formatCells="0" formatColumns="0" formatRows="0" insertColumns="0" insertRows="0" insertHyperlinks="0" deleteColumns="0" deleteRows="0"/>
  <mergeCells count="11">
    <mergeCell ref="A78:D78"/>
    <mergeCell ref="A70:H70"/>
    <mergeCell ref="A8:A9"/>
    <mergeCell ref="A7:F7"/>
    <mergeCell ref="A1:I1"/>
    <mergeCell ref="A73:H73"/>
    <mergeCell ref="A74:H74"/>
    <mergeCell ref="A75:H75"/>
    <mergeCell ref="A66:H66"/>
    <mergeCell ref="A67:H67"/>
    <mergeCell ref="A3:I3"/>
  </mergeCells>
  <hyperlinks>
    <hyperlink ref="A74" r:id="rId1" display="https://www.cihi.ca/en" xr:uid="{00000000-0004-0000-0D00-000000000000}"/>
    <hyperlink ref="A73" location="'Notes - Hospital staffing ind.'!A1" display="For full notes, please refer to the tab Notes - Hospital staffing ind." xr:uid="{00000000-0004-0000-0D00-000001000000}"/>
    <hyperlink ref="A75" r:id="rId2" display="For more information about the CMDB and MIS standards, please refer to the MIS user guide on CIHI's website: cihi.ca." xr:uid="{00000000-0004-0000-0D00-000002000000}"/>
    <hyperlink ref="A74:E74" r:id="rId3" display="For more data and information from the CMDB, refer to Trends in Hospital Spending, 2005–2006 to 2019–2020 on CIHI's website: cihi.ca/en." xr:uid="{00000000-0004-0000-0D00-000003000000}"/>
    <hyperlink ref="A75:E75" r:id="rId4" display="For more information about the CMDB and MIS Standards, please refer to the Canadian MIS Database User Guide on CIHI's website: cihi.ca/en." xr:uid="{00000000-0004-0000-0D00-000004000000}"/>
    <hyperlink ref="A73:C73" location="'Notes on Hospital Staffing ind'!A1" display="For full notes and methodology, please refer to the tab Notes on Hospital Staffing ind." xr:uid="{00000000-0004-0000-0D00-000005000000}"/>
    <hyperlink ref="A74:D74" r:id="rId5" display="For more data and information from the CMDB, refer to the Hospital spending web page on CIHI's website: cihi.ca/en." xr:uid="{00000000-0004-0000-0D00-000006000000}"/>
    <hyperlink ref="A2" location="'Table of Contents'!A1" display="Back to Table of Contents" xr:uid="{29F3B34A-31A8-4735-92D0-95B643A70DCA}"/>
    <hyperlink ref="A78" location="'Table of contents'!A1" display="End of worksheet (back to Table of contents)" xr:uid="{7C0C952D-45D9-4C20-96E6-22737CE4510C}"/>
  </hyperlinks>
  <pageMargins left="0.7" right="0.7" top="0.75" bottom="0.75" header="0.3" footer="0.3"/>
  <pageSetup scale="56" fitToHeight="0" orientation="landscape" r:id="rId6"/>
  <headerFooter>
    <oddFooter>&amp;L&amp;9© 2025 CIHI&amp;R&amp;9&amp;P</oddFooter>
  </headerFooter>
  <drawing r:id="rId7"/>
  <extLst>
    <ext xmlns:x14="http://schemas.microsoft.com/office/spreadsheetml/2009/9/main" uri="{CCE6A557-97BC-4b89-ADB6-D9C93CAAB3DF}">
      <x14:dataValidations xmlns:xm="http://schemas.microsoft.com/office/excel/2006/main" xWindow="499" yWindow="790" count="1">
        <x14:dataValidation type="list" allowBlank="1" showInputMessage="1" showErrorMessage="1" promptTitle="Jurisdiction" prompt="To open a dropdown list using your keyboard, press Alt+Down Arrow to open the dropdown. Choose a value using the Arrow keys, and then press the Enter key to select it." xr:uid="{00000000-0002-0000-0D00-000000000000}">
          <x14:formula1>
            <xm:f>'Data validation tables'!$A$49:$A$60</xm:f>
          </x14:formula1>
          <xm:sqref>A6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01D16-A8DF-427F-9B69-CC9AB851132E}">
  <sheetPr codeName="Sheet11">
    <pageSetUpPr fitToPage="1"/>
  </sheetPr>
  <dimension ref="A1:S80"/>
  <sheetViews>
    <sheetView showGridLines="0" topLeftCell="A2" zoomScaleNormal="100" workbookViewId="0">
      <selection sqref="A1:D1"/>
    </sheetView>
  </sheetViews>
  <sheetFormatPr defaultColWidth="0" defaultRowHeight="13.8" zeroHeight="1" x14ac:dyDescent="0.25"/>
  <cols>
    <col min="1" max="1" width="45.09765625" style="33" customWidth="1"/>
    <col min="2" max="3" width="50.59765625" style="33" customWidth="1"/>
    <col min="4" max="4" width="46.59765625" style="33" customWidth="1"/>
    <col min="5" max="5" width="3.09765625" hidden="1" customWidth="1"/>
    <col min="6" max="6" width="36.59765625" hidden="1" customWidth="1"/>
    <col min="7" max="19" width="17.09765625" hidden="1" customWidth="1"/>
    <col min="20" max="16384" width="17.09765625" style="33" hidden="1"/>
  </cols>
  <sheetData>
    <row r="1" spans="1:4" ht="52.5" hidden="1" customHeight="1" x14ac:dyDescent="0.25">
      <c r="A1" s="494" t="s">
        <v>212</v>
      </c>
      <c r="B1" s="494"/>
      <c r="C1" s="494"/>
      <c r="D1" s="494"/>
    </row>
    <row r="2" spans="1:4" ht="24" customHeight="1" x14ac:dyDescent="0.25">
      <c r="A2" s="18" t="s">
        <v>36</v>
      </c>
    </row>
    <row r="3" spans="1:4" ht="93" customHeight="1" x14ac:dyDescent="0.25">
      <c r="A3" s="547" t="str">
        <f>CONCATENATE("Vacancy metrics, ",LOWER(A6),", ",TRIM(B6),", 2015 to 2023")</f>
        <v>Vacancy metrics, registered nurses, registered psychiatric nurses*, nursing coordinators and supervisors, Canada, 2015 to 2023</v>
      </c>
      <c r="B3" s="547"/>
      <c r="C3" s="547"/>
      <c r="D3" s="547"/>
    </row>
    <row r="4" spans="1:4" ht="24" customHeight="1" x14ac:dyDescent="0.25">
      <c r="A4" s="50" t="s">
        <v>213</v>
      </c>
    </row>
    <row r="5" spans="1:4" ht="21" customHeight="1" x14ac:dyDescent="0.25">
      <c r="A5" s="165" t="s">
        <v>214</v>
      </c>
      <c r="B5" s="167" t="s">
        <v>215</v>
      </c>
    </row>
    <row r="6" spans="1:4" ht="43.5" customHeight="1" x14ac:dyDescent="0.25">
      <c r="A6" s="201" t="s">
        <v>216</v>
      </c>
      <c r="B6" s="202" t="s">
        <v>4783</v>
      </c>
      <c r="C6" s="34"/>
      <c r="D6" s="34"/>
    </row>
    <row r="7" spans="1:4" ht="47.25" customHeight="1" x14ac:dyDescent="0.25">
      <c r="A7" s="514" t="s">
        <v>217</v>
      </c>
      <c r="B7" s="514"/>
      <c r="C7" s="514"/>
      <c r="D7" s="194"/>
    </row>
    <row r="8" spans="1:4" ht="240" customHeight="1" x14ac:dyDescent="0.25">
      <c r="A8" s="549" t="s">
        <v>46</v>
      </c>
    </row>
    <row r="9" spans="1:4" ht="276.75" customHeight="1" x14ac:dyDescent="0.25">
      <c r="A9" s="549"/>
    </row>
    <row r="10" spans="1:4" ht="50.1" customHeight="1" x14ac:dyDescent="0.25">
      <c r="A10" s="168" t="str">
        <f>CONCATENATE("Table 8a  Vacancy metrics for ",LOWER(A6),", ",TRIM(B6),", 2015 to 2023")</f>
        <v>Table 8a  Vacancy metrics for registered nurses, registered psychiatric nurses*, nursing coordinators and supervisors, Canada, 2015 to 2023</v>
      </c>
    </row>
    <row r="11" spans="1:4" ht="81" customHeight="1" x14ac:dyDescent="0.25">
      <c r="A11" s="253" t="s">
        <v>41</v>
      </c>
      <c r="B11" s="251" t="str">
        <f>CONCATENATE(A6,", average number of vacancies in ", TRIM(B6))</f>
        <v>Registered nurses, registered psychiatric nurses*, nursing coordinators and supervisors, average number of vacancies in Canada</v>
      </c>
      <c r="C11" s="251" t="str">
        <f>CONCATENATE(A6,", percentage change from previous year in average number of vacancies in ", TRIM(B6))</f>
        <v>Registered nurses, registered psychiatric nurses*, nursing coordinators and supervisors, percentage change from previous year in average number of vacancies in Canada</v>
      </c>
      <c r="D11" s="252" t="str">
        <f>CONCATENATE(A6,", vacancies as a percentage of total vacancies for health care occupations,^ ", TRIM(B6))</f>
        <v>Registered nurses, registered psychiatric nurses*, nursing coordinators and supervisors, vacancies as a percentage of total vacancies for health care occupations,^ Canada</v>
      </c>
    </row>
    <row r="12" spans="1:4" ht="14.1" customHeight="1" x14ac:dyDescent="0.25">
      <c r="A12" s="150">
        <v>2015</v>
      </c>
      <c r="B12" s="203">
        <f>IFERROR(VLOOKUP(CONCATENATE($A12,$B$6,$A$6),VacancyData!$A$3:$I$9009,7,FALSE),"—")</f>
        <v>7125</v>
      </c>
      <c r="C12" s="204" t="str">
        <f>IFERROR(VLOOKUP(CONCATENATE($A12,$B$6,$A$6),VacancyData!$A$3:$I$9009,9,FALSE),"—")</f>
        <v>—</v>
      </c>
      <c r="D12" s="204">
        <f>IFERROR(VLOOKUP(CONCATENATE($A12,$B$6,$A$6),VacancyData!$A$3:$I$9009,8,FALSE),"—")</f>
        <v>0.23799999999999999</v>
      </c>
    </row>
    <row r="13" spans="1:4" x14ac:dyDescent="0.25">
      <c r="A13" s="150">
        <v>2016</v>
      </c>
      <c r="B13" s="203">
        <f>IFERROR(VLOOKUP(CONCATENATE($A13,$B$6,$A$6),VacancyData!$A$3:$I$9009,7,FALSE),"—")</f>
        <v>7585</v>
      </c>
      <c r="C13" s="204">
        <f>IFERROR(VLOOKUP(CONCATENATE($A13,$B$6,$A$6),VacancyData!$A$3:$I$9009,9,FALSE),"—")</f>
        <v>6.456140350877182E-2</v>
      </c>
      <c r="D13" s="204">
        <f>IFERROR(VLOOKUP(CONCATENATE($A13,$B$6,$A$6),VacancyData!$A$3:$I$9009,8,FALSE),"—")</f>
        <v>0.23599999999999999</v>
      </c>
    </row>
    <row r="14" spans="1:4" x14ac:dyDescent="0.25">
      <c r="A14" s="150">
        <f>1+A13</f>
        <v>2017</v>
      </c>
      <c r="B14" s="203">
        <f>IFERROR(VLOOKUP(CONCATENATE($A14,$B$6,$A$6),VacancyData!$A$3:$I$9009,7,FALSE),"—")</f>
        <v>8480</v>
      </c>
      <c r="C14" s="204">
        <f>IFERROR(VLOOKUP(CONCATENATE($A14,$B$6,$A$6),VacancyData!$A$3:$I$9009,9,FALSE),"—")</f>
        <v>0.1179960448253132</v>
      </c>
      <c r="D14" s="204">
        <f>IFERROR(VLOOKUP(CONCATENATE($A14,$B$6,$A$6),VacancyData!$A$3:$I$9009,8,FALSE),"—")</f>
        <v>0.215</v>
      </c>
    </row>
    <row r="15" spans="1:4" x14ac:dyDescent="0.25">
      <c r="A15" s="150">
        <f t="shared" ref="A15:A19" si="0">1+A14</f>
        <v>2018</v>
      </c>
      <c r="B15" s="203">
        <f>IFERROR(VLOOKUP(CONCATENATE($A15,$B$6,$A$6),VacancyData!$A$3:$I$9009,7,FALSE),"—")</f>
        <v>10880</v>
      </c>
      <c r="C15" s="204">
        <f>IFERROR(VLOOKUP(CONCATENATE($A15,$B$6,$A$6),VacancyData!$A$3:$I$9009,9,FALSE),"—")</f>
        <v>0.28301886792452818</v>
      </c>
      <c r="D15" s="204">
        <f>IFERROR(VLOOKUP(CONCATENATE($A15,$B$6,$A$6),VacancyData!$A$3:$I$9009,8,FALSE),"—")</f>
        <v>0.21199999999999999</v>
      </c>
    </row>
    <row r="16" spans="1:4" x14ac:dyDescent="0.25">
      <c r="A16" s="150">
        <f t="shared" si="0"/>
        <v>2019</v>
      </c>
      <c r="B16" s="203">
        <f>IFERROR(VLOOKUP(CONCATENATE($A16,$B$6,$A$6),VacancyData!$A$3:$I$9009,7,FALSE),"—")</f>
        <v>12595</v>
      </c>
      <c r="C16" s="204">
        <f>IFERROR(VLOOKUP(CONCATENATE($A16,$B$6,$A$6),VacancyData!$A$3:$I$9009,9,FALSE),"—")</f>
        <v>0.15762867647058831</v>
      </c>
      <c r="D16" s="204">
        <f>IFERROR(VLOOKUP(CONCATENATE($A16,$B$6,$A$6),VacancyData!$A$3:$I$9009,8,FALSE),"—")</f>
        <v>0.223</v>
      </c>
    </row>
    <row r="17" spans="1:4" x14ac:dyDescent="0.25">
      <c r="A17" s="150">
        <f t="shared" si="0"/>
        <v>2020</v>
      </c>
      <c r="B17" s="203">
        <f>IFERROR(VLOOKUP(CONCATENATE($A17,$B$6,$A$6),VacancyData!$A$3:$I$9009,7,FALSE),"—")</f>
        <v>21635</v>
      </c>
      <c r="C17" s="204">
        <f>IFERROR(VLOOKUP(CONCATENATE($A17,$B$6,$A$6),VacancyData!$A$3:$I$9009,9,FALSE),"—")</f>
        <v>0.7177451369591108</v>
      </c>
      <c r="D17" s="204">
        <f>IFERROR(VLOOKUP(CONCATENATE($A17,$B$6,$A$6),VacancyData!$A$3:$I$9009,8,FALSE),"—")</f>
        <v>0.249</v>
      </c>
    </row>
    <row r="18" spans="1:4" x14ac:dyDescent="0.25">
      <c r="A18" s="150">
        <f t="shared" si="0"/>
        <v>2021</v>
      </c>
      <c r="B18" s="203">
        <f>IFERROR(VLOOKUP(CONCATENATE($A18,$B$6,$A$6),VacancyData!$A$3:$I$9009,7,FALSE),"—")</f>
        <v>23650</v>
      </c>
      <c r="C18" s="204">
        <f>IFERROR(VLOOKUP(CONCATENATE($A18,$B$6,$A$6),VacancyData!$A$3:$I$9009,9,FALSE),"—")</f>
        <v>9.3136122024497281E-2</v>
      </c>
      <c r="D18" s="204">
        <f>IFERROR(VLOOKUP(CONCATENATE($A18,$B$6,$A$6),VacancyData!$A$3:$I$9009,8,FALSE),"—")</f>
        <v>0.222</v>
      </c>
    </row>
    <row r="19" spans="1:4" x14ac:dyDescent="0.25">
      <c r="A19" s="150">
        <f t="shared" si="0"/>
        <v>2022</v>
      </c>
      <c r="B19" s="203">
        <f>IFERROR(VLOOKUP(CONCATENATE($A19,$B$6,$A$6),VacancyData!$A$3:$I$9009,7,FALSE),"—")</f>
        <v>27960</v>
      </c>
      <c r="C19" s="204">
        <f>IFERROR(VLOOKUP(CONCATENATE($A19,$B$6,$A$6),VacancyData!$A$3:$I$9009,9,FALSE),"—")</f>
        <v>0.18224101479915439</v>
      </c>
      <c r="D19" s="204">
        <f>IFERROR(VLOOKUP(CONCATENATE($A19,$B$6,$A$6),VacancyData!$A$3:$I$9009,8,FALSE),"—")</f>
        <v>0.23100000000000001</v>
      </c>
    </row>
    <row r="20" spans="1:4" x14ac:dyDescent="0.25">
      <c r="A20" s="150">
        <f>1+A19</f>
        <v>2023</v>
      </c>
      <c r="B20" s="203">
        <f>IFERROR(VLOOKUP(CONCATENATE($A20,$B$6,$A$6),VacancyData!$A$3:$I$9009,7,FALSE),"—")</f>
        <v>30420</v>
      </c>
      <c r="C20" s="204">
        <f>IFERROR(VLOOKUP(CONCATENATE($A20,$B$6,$A$6),VacancyData!$A$3:$I$9009,9,FALSE),"—")</f>
        <v>8.7982832618025641E-2</v>
      </c>
      <c r="D20" s="204">
        <f>IFERROR(VLOOKUP(CONCATENATE($A20,$B$6,$A$6),VacancyData!$A$3:$I$9009,8,FALSE),"—")</f>
        <v>0.25600000000000001</v>
      </c>
    </row>
    <row r="21" spans="1:4" ht="17.25" customHeight="1" x14ac:dyDescent="0.25">
      <c r="A21" s="415" t="s">
        <v>75</v>
      </c>
      <c r="B21" s="413"/>
      <c r="C21" s="414"/>
      <c r="D21" s="414"/>
    </row>
    <row r="22" spans="1:4" s="34" customFormat="1" ht="12" customHeight="1" x14ac:dyDescent="0.25">
      <c r="A22" s="416" t="s">
        <v>218</v>
      </c>
      <c r="B22" s="254"/>
      <c r="C22" s="255"/>
      <c r="D22" s="255"/>
    </row>
    <row r="23" spans="1:4" s="34" customFormat="1" ht="12" customHeight="1" x14ac:dyDescent="0.25">
      <c r="A23" s="125" t="s">
        <v>219</v>
      </c>
      <c r="B23" s="254"/>
      <c r="C23" s="255"/>
      <c r="D23" s="255"/>
    </row>
    <row r="24" spans="1:4" s="34" customFormat="1" ht="12" customHeight="1" x14ac:dyDescent="0.25">
      <c r="A24" s="125" t="s">
        <v>220</v>
      </c>
      <c r="B24" s="254"/>
      <c r="C24" s="255"/>
      <c r="D24" s="255"/>
    </row>
    <row r="25" spans="1:4" s="34" customFormat="1" ht="12" customHeight="1" x14ac:dyDescent="0.25">
      <c r="A25" s="507" t="s">
        <v>221</v>
      </c>
      <c r="B25" s="545"/>
      <c r="C25" s="545"/>
      <c r="D25" s="545"/>
    </row>
    <row r="26" spans="1:4" s="34" customFormat="1" ht="24" customHeight="1" x14ac:dyDescent="0.25">
      <c r="A26" s="508" t="s">
        <v>222</v>
      </c>
      <c r="B26" s="550"/>
      <c r="C26" s="550"/>
      <c r="D26" s="550"/>
    </row>
    <row r="27" spans="1:4" s="34" customFormat="1" ht="12" customHeight="1" x14ac:dyDescent="0.25">
      <c r="A27" s="507" t="s">
        <v>223</v>
      </c>
      <c r="B27" s="545"/>
      <c r="C27" s="545"/>
      <c r="D27" s="545"/>
    </row>
    <row r="28" spans="1:4" s="34" customFormat="1" ht="12" customHeight="1" x14ac:dyDescent="0.25">
      <c r="A28" s="519" t="s">
        <v>224</v>
      </c>
      <c r="B28" s="548"/>
      <c r="C28" s="548"/>
      <c r="D28" s="255"/>
    </row>
    <row r="29" spans="1:4" ht="24" customHeight="1" x14ac:dyDescent="0.25">
      <c r="A29" s="507" t="s">
        <v>225</v>
      </c>
      <c r="B29" s="545"/>
      <c r="C29" s="545"/>
      <c r="D29" s="545"/>
    </row>
    <row r="30" spans="1:4" ht="12" customHeight="1" x14ac:dyDescent="0.25">
      <c r="A30" s="507" t="s">
        <v>226</v>
      </c>
      <c r="B30" s="545"/>
      <c r="C30" s="545"/>
      <c r="D30" s="545"/>
    </row>
    <row r="31" spans="1:4" ht="12" customHeight="1" x14ac:dyDescent="0.25">
      <c r="A31" s="125" t="s">
        <v>227</v>
      </c>
      <c r="B31" s="254"/>
      <c r="C31" s="255"/>
      <c r="D31" s="255"/>
    </row>
    <row r="32" spans="1:4" ht="12" customHeight="1" x14ac:dyDescent="0.25">
      <c r="A32" s="404" t="s">
        <v>150</v>
      </c>
      <c r="B32" s="254"/>
      <c r="C32" s="255"/>
      <c r="D32" s="255"/>
    </row>
    <row r="33" spans="1:4" s="130" customFormat="1" ht="12" customHeight="1" x14ac:dyDescent="0.25">
      <c r="A33" s="416" t="s">
        <v>228</v>
      </c>
      <c r="B33" s="254"/>
      <c r="C33" s="255"/>
      <c r="D33" s="255"/>
    </row>
    <row r="34" spans="1:4" s="198" customFormat="1" ht="33" customHeight="1" x14ac:dyDescent="0.25">
      <c r="A34" s="168" t="str">
        <f>CONCATENATE("Table 8b  Supply and workforce counts, ",LOWER(A6),", ",TRIM(B6),", 2015 to 2023")</f>
        <v>Table 8b  Supply and workforce counts, registered nurses, registered psychiatric nurses*, nursing coordinators and supervisors, Canada, 2015 to 2023</v>
      </c>
    </row>
    <row r="35" spans="1:4" ht="72.75" customHeight="1" x14ac:dyDescent="0.25">
      <c r="A35" s="256" t="s">
        <v>41</v>
      </c>
      <c r="B35" s="257" t="str">
        <f>CONCATENATE(A6," supply count in ", TRIM(B6))</f>
        <v>Registered nurses, registered psychiatric nurses*, nursing coordinators and supervisors supply count in Canada</v>
      </c>
      <c r="C35" s="258" t="str">
        <f>CONCATENATE(A6," workforce count in ", TRIM(B6))</f>
        <v>Registered nurses, registered psychiatric nurses*, nursing coordinators and supervisors workforce count in Canada</v>
      </c>
    </row>
    <row r="36" spans="1:4" s="1" customFormat="1" ht="14.1" customHeight="1" x14ac:dyDescent="0.25">
      <c r="A36" s="227">
        <v>2015</v>
      </c>
      <c r="B36" s="228">
        <f>IFERROR(VLOOKUP(CONCATENATE($A36,$B$6,$A$6),VacancyData!$A$3:$I$1499,5,FALSE),"—")</f>
        <v>298235</v>
      </c>
      <c r="C36" s="431">
        <f>IFERROR(VLOOKUP(CONCATENATE($A36,$B$6,$A$6),VacancyData!$A$3:$I$1499,6,FALSE),"—")</f>
        <v>284935</v>
      </c>
    </row>
    <row r="37" spans="1:4" x14ac:dyDescent="0.25">
      <c r="A37" s="227">
        <v>2016</v>
      </c>
      <c r="B37" s="228">
        <f>IFERROR(VLOOKUP(CONCATENATE($A37,$B$6,$A$6),VacancyData!$A$3:$I$1499,5,FALSE),"—")</f>
        <v>299885</v>
      </c>
      <c r="C37" s="431">
        <f>IFERROR(VLOOKUP(CONCATENATE($A37,$B$6,$A$6),VacancyData!$A$3:$I$1499,6,FALSE),"—")</f>
        <v>286529</v>
      </c>
      <c r="D37" s="34"/>
    </row>
    <row r="38" spans="1:4" x14ac:dyDescent="0.25">
      <c r="A38" s="151">
        <v>2017</v>
      </c>
      <c r="B38" s="205">
        <f>IFERROR(VLOOKUP(CONCATENATE($A38,$B$6,$A$6),VacancyData!$A$3:$I$1499,5,FALSE),"—")</f>
        <v>301692</v>
      </c>
      <c r="C38" s="432">
        <f>IFERROR(VLOOKUP(CONCATENATE($A38,$B$6,$A$6),VacancyData!$A$3:$I$1499,6,FALSE),"—")</f>
        <v>286956</v>
      </c>
      <c r="D38" s="34"/>
    </row>
    <row r="39" spans="1:4" x14ac:dyDescent="0.25">
      <c r="A39" s="151">
        <v>2018</v>
      </c>
      <c r="B39" s="205">
        <f>IFERROR(VLOOKUP(CONCATENATE($A39,$B$6,$A$6),VacancyData!$A$3:$I$1499,5,FALSE),"—")</f>
        <v>303484</v>
      </c>
      <c r="C39" s="432">
        <f>IFERROR(VLOOKUP(CONCATENATE($A39,$B$6,$A$6),VacancyData!$A$3:$I$1499,6,FALSE),"—")</f>
        <v>288074</v>
      </c>
      <c r="D39" s="34"/>
    </row>
    <row r="40" spans="1:4" x14ac:dyDescent="0.25">
      <c r="A40" s="151">
        <v>2019</v>
      </c>
      <c r="B40" s="205">
        <f>IFERROR(VLOOKUP(CONCATENATE($A40,$B$6,$A$6),VacancyData!$A$3:$I$1499,5,FALSE),"—")</f>
        <v>306730</v>
      </c>
      <c r="C40" s="432">
        <f>IFERROR(VLOOKUP(CONCATENATE($A40,$B$6,$A$6),VacancyData!$A$3:$I$1499,6,FALSE),"—")</f>
        <v>279285</v>
      </c>
      <c r="D40" s="34"/>
    </row>
    <row r="41" spans="1:4" x14ac:dyDescent="0.25">
      <c r="A41" s="151">
        <v>2020</v>
      </c>
      <c r="B41" s="205">
        <f>IFERROR(VLOOKUP(CONCATENATE($A41,$B$6,$A$6),VacancyData!$A$3:$I$1499,5,FALSE),"—")</f>
        <v>310922</v>
      </c>
      <c r="C41" s="432">
        <f>IFERROR(VLOOKUP(CONCATENATE($A41,$B$6,$A$6),VacancyData!$A$3:$I$1499,6,FALSE),"—")</f>
        <v>281454</v>
      </c>
      <c r="D41" s="34"/>
    </row>
    <row r="42" spans="1:4" x14ac:dyDescent="0.25">
      <c r="A42" s="151">
        <v>2021</v>
      </c>
      <c r="B42" s="205">
        <f>IFERROR(VLOOKUP(CONCATENATE($A42,$B$6,$A$6),VacancyData!$A$3:$I$1499,5,FALSE),"—")</f>
        <v>318719</v>
      </c>
      <c r="C42" s="432">
        <f>IFERROR(VLOOKUP(CONCATENATE($A42,$B$6,$A$6),VacancyData!$A$3:$I$1499,6,FALSE),"—")</f>
        <v>286135</v>
      </c>
      <c r="D42" s="34"/>
    </row>
    <row r="43" spans="1:4" x14ac:dyDescent="0.25">
      <c r="A43" s="151">
        <v>2022</v>
      </c>
      <c r="B43" s="205">
        <f>IFERROR(VLOOKUP(CONCATENATE($A43,$B$6,$A$6),VacancyData!$A$3:$I$1499,5,FALSE),"—")</f>
        <v>322226</v>
      </c>
      <c r="C43" s="432">
        <f>IFERROR(VLOOKUP(CONCATENATE($A43,$B$6,$A$6),VacancyData!$A$3:$I$1499,6,FALSE),"—")</f>
        <v>289260</v>
      </c>
      <c r="D43" s="34"/>
    </row>
    <row r="44" spans="1:4" x14ac:dyDescent="0.25">
      <c r="A44" s="151">
        <v>2023</v>
      </c>
      <c r="B44" s="205">
        <f>IFERROR(VLOOKUP(CONCATENATE($A44,$B$6,$A$6),VacancyData!$A$3:$I$1499,5,FALSE),"—")</f>
        <v>328696</v>
      </c>
      <c r="C44" s="432">
        <f>IFERROR(VLOOKUP(CONCATENATE($A44,$B$6,$A$6),VacancyData!$A$3:$I$9009,6,FALSE),"—")</f>
        <v>296009</v>
      </c>
      <c r="D44" s="34"/>
    </row>
    <row r="45" spans="1:4" s="366" customFormat="1" ht="17.25" customHeight="1" x14ac:dyDescent="0.25">
      <c r="A45" s="407" t="s">
        <v>75</v>
      </c>
      <c r="B45" s="417"/>
      <c r="C45" s="417"/>
      <c r="D45" s="417"/>
    </row>
    <row r="46" spans="1:4" s="366" customFormat="1" ht="12" customHeight="1" x14ac:dyDescent="0.2">
      <c r="A46" s="369" t="s">
        <v>126</v>
      </c>
      <c r="B46" s="383"/>
      <c r="C46" s="383"/>
      <c r="D46" s="383"/>
    </row>
    <row r="47" spans="1:4" s="366" customFormat="1" ht="12" customHeight="1" x14ac:dyDescent="0.2">
      <c r="A47" s="508" t="s">
        <v>221</v>
      </c>
      <c r="B47" s="508"/>
      <c r="C47" s="508"/>
      <c r="D47" s="406"/>
    </row>
    <row r="48" spans="1:4" s="366" customFormat="1" ht="12" customHeight="1" x14ac:dyDescent="0.2">
      <c r="A48" s="369" t="s">
        <v>229</v>
      </c>
      <c r="B48" s="383"/>
      <c r="C48" s="383"/>
      <c r="D48" s="383"/>
    </row>
    <row r="49" spans="1:4" s="366" customFormat="1" ht="24" customHeight="1" x14ac:dyDescent="0.2">
      <c r="A49" s="546" t="s">
        <v>230</v>
      </c>
      <c r="B49" s="546"/>
      <c r="C49" s="546"/>
      <c r="D49" s="546"/>
    </row>
    <row r="50" spans="1:4" s="366" customFormat="1" ht="12" customHeight="1" x14ac:dyDescent="0.2">
      <c r="A50" s="401" t="s">
        <v>152</v>
      </c>
      <c r="B50" s="418"/>
      <c r="C50" s="418"/>
      <c r="D50" s="418"/>
    </row>
    <row r="51" spans="1:4" s="366" customFormat="1" ht="12" customHeight="1" x14ac:dyDescent="0.2">
      <c r="A51" s="419" t="s">
        <v>231</v>
      </c>
      <c r="B51" s="418"/>
      <c r="C51" s="418"/>
      <c r="D51" s="418"/>
    </row>
    <row r="52" spans="1:4" s="366" customFormat="1" ht="12" customHeight="1" x14ac:dyDescent="0.2">
      <c r="A52" s="519" t="s">
        <v>130</v>
      </c>
      <c r="B52" s="519"/>
      <c r="C52" s="519"/>
      <c r="D52" s="519"/>
    </row>
    <row r="53" spans="1:4" s="366" customFormat="1" ht="12" customHeight="1" x14ac:dyDescent="0.2">
      <c r="A53" s="420" t="s">
        <v>82</v>
      </c>
      <c r="B53" s="383"/>
      <c r="C53" s="383"/>
      <c r="D53" s="383"/>
    </row>
    <row r="54" spans="1:4" s="366" customFormat="1" ht="12" customHeight="1" x14ac:dyDescent="0.2">
      <c r="A54" s="367" t="s">
        <v>83</v>
      </c>
      <c r="B54" s="383"/>
      <c r="C54" s="383"/>
      <c r="D54" s="383"/>
    </row>
    <row r="55" spans="1:4" s="366" customFormat="1" ht="12" customHeight="1" x14ac:dyDescent="0.2">
      <c r="A55" s="369" t="s">
        <v>232</v>
      </c>
      <c r="B55" s="383"/>
      <c r="C55" s="383"/>
      <c r="D55" s="383"/>
    </row>
    <row r="56" spans="1:4" s="366" customFormat="1" ht="12" customHeight="1" x14ac:dyDescent="0.2">
      <c r="A56" s="508" t="s">
        <v>233</v>
      </c>
      <c r="B56" s="508"/>
      <c r="C56" s="508"/>
      <c r="D56" s="508"/>
    </row>
    <row r="57" spans="1:4" s="366" customFormat="1" ht="12" customHeight="1" x14ac:dyDescent="0.2">
      <c r="A57" s="360" t="s">
        <v>88</v>
      </c>
      <c r="B57" s="383"/>
      <c r="C57" s="383"/>
      <c r="D57" s="383"/>
    </row>
    <row r="58" spans="1:4" s="366" customFormat="1" ht="12" customHeight="1" x14ac:dyDescent="0.2">
      <c r="A58" s="367" t="s">
        <v>89</v>
      </c>
      <c r="B58" s="383"/>
      <c r="C58" s="383"/>
      <c r="D58" s="383"/>
    </row>
    <row r="59" spans="1:4" s="366" customFormat="1" ht="12" customHeight="1" x14ac:dyDescent="0.2">
      <c r="A59" s="360" t="s">
        <v>90</v>
      </c>
      <c r="B59" s="383"/>
      <c r="C59" s="383"/>
      <c r="D59" s="383"/>
    </row>
    <row r="60" spans="1:4" s="366" customFormat="1" ht="12" customHeight="1" x14ac:dyDescent="0.2">
      <c r="A60" s="367" t="s">
        <v>91</v>
      </c>
      <c r="B60" s="383"/>
      <c r="C60" s="383"/>
      <c r="D60" s="383"/>
    </row>
    <row r="61" spans="1:4" s="366" customFormat="1" ht="12" customHeight="1" x14ac:dyDescent="0.2">
      <c r="A61" s="360" t="s">
        <v>92</v>
      </c>
      <c r="B61" s="383"/>
      <c r="C61" s="383"/>
      <c r="D61" s="383"/>
    </row>
    <row r="62" spans="1:4" s="366" customFormat="1" ht="12" customHeight="1" x14ac:dyDescent="0.2">
      <c r="A62" s="360" t="s">
        <v>133</v>
      </c>
      <c r="B62" s="360"/>
      <c r="C62" s="360"/>
      <c r="D62" s="360"/>
    </row>
    <row r="63" spans="1:4" s="366" customFormat="1" ht="12" customHeight="1" x14ac:dyDescent="0.2">
      <c r="A63" s="360" t="s">
        <v>93</v>
      </c>
      <c r="B63" s="383"/>
      <c r="C63" s="383"/>
      <c r="D63" s="383"/>
    </row>
    <row r="64" spans="1:4" s="366" customFormat="1" ht="12" customHeight="1" x14ac:dyDescent="0.2">
      <c r="A64" s="365" t="s">
        <v>95</v>
      </c>
      <c r="B64" s="365"/>
      <c r="C64" s="365"/>
      <c r="D64" s="365"/>
    </row>
    <row r="65" spans="1:4" s="366" customFormat="1" ht="12" customHeight="1" x14ac:dyDescent="0.2">
      <c r="A65" s="500" t="s">
        <v>96</v>
      </c>
      <c r="B65" s="500"/>
      <c r="C65" s="500"/>
      <c r="D65" s="500"/>
    </row>
    <row r="66" spans="1:4" s="366" customFormat="1" ht="12" customHeight="1" x14ac:dyDescent="0.2">
      <c r="A66" s="500" t="s">
        <v>134</v>
      </c>
      <c r="B66" s="500"/>
      <c r="C66" s="500"/>
      <c r="D66" s="500"/>
    </row>
    <row r="67" spans="1:4" s="366" customFormat="1" ht="12" customHeight="1" x14ac:dyDescent="0.2">
      <c r="A67" s="367" t="s">
        <v>98</v>
      </c>
      <c r="B67" s="369"/>
      <c r="C67" s="369"/>
      <c r="D67" s="369"/>
    </row>
    <row r="68" spans="1:4" s="366" customFormat="1" ht="12" customHeight="1" x14ac:dyDescent="0.2">
      <c r="A68" s="500" t="s">
        <v>99</v>
      </c>
      <c r="B68" s="500"/>
      <c r="C68" s="500"/>
      <c r="D68" s="500"/>
    </row>
    <row r="69" spans="1:4" s="366" customFormat="1" ht="12" customHeight="1" x14ac:dyDescent="0.2">
      <c r="A69" s="369" t="s">
        <v>135</v>
      </c>
      <c r="B69" s="383"/>
      <c r="C69" s="383"/>
      <c r="D69" s="383"/>
    </row>
    <row r="70" spans="1:4" s="369" customFormat="1" ht="12" customHeight="1" x14ac:dyDescent="0.25">
      <c r="A70" s="500" t="s">
        <v>100</v>
      </c>
      <c r="B70" s="500"/>
      <c r="C70" s="500"/>
      <c r="D70" s="500"/>
    </row>
    <row r="71" spans="1:4" s="366" customFormat="1" ht="12" customHeight="1" x14ac:dyDescent="0.2">
      <c r="A71" s="367" t="s">
        <v>102</v>
      </c>
      <c r="B71" s="383"/>
      <c r="C71" s="383"/>
      <c r="D71" s="383"/>
    </row>
    <row r="72" spans="1:4" s="366" customFormat="1" ht="12" customHeight="1" x14ac:dyDescent="0.2">
      <c r="A72" s="369" t="s">
        <v>136</v>
      </c>
      <c r="B72" s="383"/>
      <c r="C72" s="383"/>
      <c r="D72" s="383"/>
    </row>
    <row r="73" spans="1:4" s="366" customFormat="1" ht="12" customHeight="1" x14ac:dyDescent="0.2">
      <c r="A73" s="369" t="s">
        <v>234</v>
      </c>
      <c r="B73" s="383"/>
      <c r="C73" s="383"/>
      <c r="D73" s="383"/>
    </row>
    <row r="74" spans="1:4" s="366" customFormat="1" ht="12" customHeight="1" x14ac:dyDescent="0.2">
      <c r="A74" s="369" t="s">
        <v>103</v>
      </c>
      <c r="B74" s="383"/>
      <c r="C74" s="383"/>
      <c r="D74" s="383"/>
    </row>
    <row r="75" spans="1:4" s="366" customFormat="1" ht="12" customHeight="1" x14ac:dyDescent="0.2">
      <c r="A75" s="369" t="s">
        <v>137</v>
      </c>
      <c r="B75" s="214"/>
      <c r="C75" s="214"/>
      <c r="D75" s="214"/>
    </row>
    <row r="76" spans="1:4" s="366" customFormat="1" ht="12" customHeight="1" x14ac:dyDescent="0.2">
      <c r="A76" s="360" t="s">
        <v>138</v>
      </c>
      <c r="B76" s="360"/>
      <c r="C76" s="360"/>
      <c r="D76" s="346"/>
    </row>
    <row r="77" spans="1:4" s="366" customFormat="1" ht="12" customHeight="1" x14ac:dyDescent="0.2">
      <c r="A77" s="390" t="s">
        <v>114</v>
      </c>
      <c r="B77" s="214"/>
      <c r="C77" s="214"/>
      <c r="D77" s="214"/>
    </row>
    <row r="78" spans="1:4" s="366" customFormat="1" ht="12" customHeight="1" x14ac:dyDescent="0.2">
      <c r="A78" s="214" t="s">
        <v>157</v>
      </c>
      <c r="B78" s="348"/>
      <c r="C78" s="348"/>
      <c r="D78" s="348"/>
    </row>
    <row r="79" spans="1:4" s="366" customFormat="1" ht="12" customHeight="1" x14ac:dyDescent="0.2">
      <c r="A79" s="214" t="s">
        <v>116</v>
      </c>
      <c r="B79" s="348"/>
      <c r="C79" s="348"/>
      <c r="D79" s="348"/>
    </row>
    <row r="80" spans="1:4" s="351" customFormat="1" ht="30" customHeight="1" x14ac:dyDescent="0.2">
      <c r="A80" s="499" t="s">
        <v>158</v>
      </c>
      <c r="B80" s="499"/>
      <c r="C80" s="499"/>
      <c r="D80" s="499"/>
    </row>
  </sheetData>
  <sheetProtection algorithmName="SHA-512" hashValue="X07eG0THiUUmRdZcS0mcUHutU1Bo1aAhPv6VqqdsK1WbPeh426VU86hkaHIxdalGNliMLm5+GjAEfm85HsrdNw==" saltValue="fcE3SWqOP4QJ58FQuSK13w==" spinCount="100000" sheet="1" formatCells="0" formatColumns="0" formatRows="0" insertColumns="0" insertRows="0" insertHyperlinks="0" deleteColumns="0" deleteRows="0"/>
  <mergeCells count="19">
    <mergeCell ref="A80:D80"/>
    <mergeCell ref="A47:C47"/>
    <mergeCell ref="A56:D56"/>
    <mergeCell ref="A68:D68"/>
    <mergeCell ref="A70:D70"/>
    <mergeCell ref="A65:D65"/>
    <mergeCell ref="A66:D66"/>
    <mergeCell ref="A1:D1"/>
    <mergeCell ref="A27:D27"/>
    <mergeCell ref="A30:D30"/>
    <mergeCell ref="A52:D52"/>
    <mergeCell ref="A49:D49"/>
    <mergeCell ref="A3:D3"/>
    <mergeCell ref="A28:C28"/>
    <mergeCell ref="A29:D29"/>
    <mergeCell ref="A8:A9"/>
    <mergeCell ref="A7:C7"/>
    <mergeCell ref="A25:D25"/>
    <mergeCell ref="A26:D26"/>
  </mergeCells>
  <hyperlinks>
    <hyperlink ref="A28" r:id="rId1" display="Data are from the Job Vacancy and Wage Survey (JVWS). For more information, see the Guide to the Job Vacancy and Wage Survey." xr:uid="{2AA92C9A-108A-4BE4-8CAC-ECAD0B6C306D}"/>
    <hyperlink ref="A2" location="'Table of Contents'!A1" display="Back to Table of Contents" xr:uid="{3FA41A1A-D24A-423F-8677-D69422698F4A}"/>
    <hyperlink ref="A80" location="'Table of contents'!A1" display="End of worksheet (back to Table of contents)" xr:uid="{9B30CD3D-F39D-4EF4-88B7-CAB2384D5E22}"/>
    <hyperlink ref="A28:C28" r:id="rId2" display="Data is from Statistics Canada's Job Vacancy and Wage Survey (JVWS). For more information, see the Guide to the Job Vacancy and Wage Survey." xr:uid="{A54CEE23-D938-4507-92E0-00132ED84A68}"/>
    <hyperlink ref="A52" r:id="rId3" xr:uid="{6FBBCEAE-3723-4945-98E4-3DC7F88825EB}"/>
  </hyperlinks>
  <pageMargins left="0.7" right="0.7" top="0.75" bottom="0.75" header="0.3" footer="0.3"/>
  <pageSetup scale="58" fitToHeight="0" orientation="landscape" r:id="rId4"/>
  <headerFooter>
    <oddFooter>&amp;L&amp;9© 2025 CIHI&amp;R&amp;9&amp;P</oddFooter>
  </headerFooter>
  <drawing r:id="rId5"/>
  <extLst>
    <ext xmlns:x14="http://schemas.microsoft.com/office/spreadsheetml/2009/9/main" uri="{CCE6A557-97BC-4b89-ADB6-D9C93CAAB3DF}">
      <x14:dataValidations xmlns:xm="http://schemas.microsoft.com/office/excel/2006/main" count="2">
        <x14:dataValidation type="list" allowBlank="1" showInputMessage="1" showErrorMessage="1" promptTitle="Occupational Classification" prompt="To open a dropdown list using your keyboard, press Alt+Down Arrow to open the dropdown. Choose a value using the Arrow keys, and then press the Enter key to select it." xr:uid="{EDF9CC47-90BC-4075-ABFD-24E7E990CB49}">
          <x14:formula1>
            <xm:f>'Data validation tables'!$H$3:$H$14</xm:f>
          </x14:formula1>
          <xm:sqref>A6</xm:sqref>
        </x14:dataValidation>
        <x14:dataValidation type="list" allowBlank="1" showInputMessage="1" showErrorMessage="1" promptTitle="Jurisdiction" prompt="To open a dropdown list using your keyboard, press Alt+Down Arrow to open the dropdown. Choose a value using the Arrow keys, and then press the Enter key to select it." xr:uid="{2F92ED77-10CF-4B88-9D17-AA0699D0E96C}">
          <x14:formula1>
            <xm:f>'Data validation tables'!$H$17:$H$30</xm:f>
          </x14:formula1>
          <xm:sqref>B6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T17"/>
  <sheetViews>
    <sheetView showGridLines="0" zoomScaleNormal="100" workbookViewId="0"/>
  </sheetViews>
  <sheetFormatPr defaultColWidth="0" defaultRowHeight="14.25" customHeight="1" zeroHeight="1" x14ac:dyDescent="0.25"/>
  <cols>
    <col min="1" max="1" width="110.59765625" style="123" customWidth="1"/>
    <col min="2" max="3" width="9" style="3" hidden="1" customWidth="1"/>
    <col min="4" max="20" width="0" style="3" hidden="1" customWidth="1"/>
    <col min="21" max="16384" width="9" style="3" hidden="1"/>
  </cols>
  <sheetData>
    <row r="1" spans="1:1" ht="49.5" customHeight="1" x14ac:dyDescent="0.25">
      <c r="A1" s="45" t="s">
        <v>29</v>
      </c>
    </row>
    <row r="2" spans="1:1" ht="40.35" customHeight="1" x14ac:dyDescent="0.25">
      <c r="A2" s="147" t="s">
        <v>235</v>
      </c>
    </row>
    <row r="3" spans="1:1" ht="45" customHeight="1" x14ac:dyDescent="0.25">
      <c r="A3" s="335" t="s">
        <v>236</v>
      </c>
    </row>
    <row r="4" spans="1:1" ht="40.35" customHeight="1" x14ac:dyDescent="0.25">
      <c r="A4" s="114" t="s">
        <v>237</v>
      </c>
    </row>
    <row r="5" spans="1:1" s="34" customFormat="1" ht="105" customHeight="1" x14ac:dyDescent="0.25">
      <c r="A5" s="47" t="s">
        <v>238</v>
      </c>
    </row>
    <row r="6" spans="1:1" ht="30" customHeight="1" x14ac:dyDescent="0.25">
      <c r="A6" s="40" t="s">
        <v>239</v>
      </c>
    </row>
    <row r="7" spans="1:1" ht="60" customHeight="1" x14ac:dyDescent="0.25">
      <c r="A7" s="117" t="s">
        <v>240</v>
      </c>
    </row>
    <row r="8" spans="1:1" ht="71.25" customHeight="1" x14ac:dyDescent="0.25">
      <c r="A8" s="116" t="s">
        <v>241</v>
      </c>
    </row>
    <row r="9" spans="1:1" ht="73.5" customHeight="1" x14ac:dyDescent="0.25">
      <c r="A9" s="149" t="s">
        <v>242</v>
      </c>
    </row>
    <row r="10" spans="1:1" ht="45" customHeight="1" x14ac:dyDescent="0.25">
      <c r="A10" s="146" t="s">
        <v>243</v>
      </c>
    </row>
    <row r="11" spans="1:1" ht="75.75" customHeight="1" x14ac:dyDescent="0.25">
      <c r="A11" s="116" t="s">
        <v>244</v>
      </c>
    </row>
    <row r="12" spans="1:1" ht="84.75" customHeight="1" x14ac:dyDescent="0.25">
      <c r="A12" s="41" t="s">
        <v>245</v>
      </c>
    </row>
    <row r="13" spans="1:1" ht="45" customHeight="1" x14ac:dyDescent="0.25">
      <c r="A13" s="117" t="s">
        <v>246</v>
      </c>
    </row>
    <row r="14" spans="1:1" ht="102.75" customHeight="1" x14ac:dyDescent="0.25">
      <c r="A14" s="117" t="s">
        <v>247</v>
      </c>
    </row>
    <row r="15" spans="1:1" ht="90.75" customHeight="1" x14ac:dyDescent="0.25">
      <c r="A15" s="117" t="s">
        <v>248</v>
      </c>
    </row>
    <row r="16" spans="1:1" ht="60" customHeight="1" x14ac:dyDescent="0.25">
      <c r="A16" s="117" t="s">
        <v>249</v>
      </c>
    </row>
    <row r="17" spans="1:1" s="351" customFormat="1" ht="30" customHeight="1" x14ac:dyDescent="0.2">
      <c r="A17" s="332" t="s">
        <v>158</v>
      </c>
    </row>
  </sheetData>
  <sheetProtection algorithmName="SHA-512" hashValue="xjwMrWWbsllf6+oe1fA1Ia6BaHYJQqqR2/Yj/knKBlAo6i5VIn237L+9bM5zmbWBCioMBPdA3RzofjsKVpRmEg==" saltValue="UWJHfplqsAn76fmtY0clYg==" spinCount="100000" sheet="1" formatCells="0" formatColumns="0" formatRows="0" insertColumns="0" insertRows="0" insertHyperlinks="0" deleteColumns="0" deleteRows="0"/>
  <hyperlinks>
    <hyperlink ref="A17" location="'Table of contents'!A1" display="End of worksheet (back to Table of contents)" xr:uid="{AC8745D4-9FE5-4CAD-ABAC-0EEEFB9E06AD}"/>
  </hyperlinks>
  <pageMargins left="0.7" right="0.7" top="0.75" bottom="0.75" header="0.3" footer="0.3"/>
  <pageSetup fitToHeight="0" orientation="landscape" r:id="rId1"/>
  <headerFooter>
    <oddFooter>&amp;L&amp;9© 2025 CIHI&amp;R&amp;9&amp;P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4">
    <pageSetUpPr fitToPage="1"/>
  </sheetPr>
  <dimension ref="A1:T12"/>
  <sheetViews>
    <sheetView showGridLines="0" zoomScaleNormal="100" workbookViewId="0"/>
  </sheetViews>
  <sheetFormatPr defaultColWidth="0" defaultRowHeight="14.25" customHeight="1" zeroHeight="1" x14ac:dyDescent="0.25"/>
  <cols>
    <col min="1" max="1" width="110.59765625" style="10" customWidth="1"/>
    <col min="2" max="20" width="0" style="10" hidden="1" customWidth="1"/>
    <col min="21" max="16384" width="8.59765625" style="10" hidden="1"/>
  </cols>
  <sheetData>
    <row r="1" spans="1:1" ht="50.1" customHeight="1" x14ac:dyDescent="0.25">
      <c r="A1" s="13" t="s">
        <v>30</v>
      </c>
    </row>
    <row r="2" spans="1:1" s="46" customFormat="1" ht="19.5" customHeight="1" x14ac:dyDescent="0.3">
      <c r="A2" s="79" t="s">
        <v>250</v>
      </c>
    </row>
    <row r="3" spans="1:1" ht="19.5" customHeight="1" x14ac:dyDescent="0.25">
      <c r="A3" s="47" t="s">
        <v>251</v>
      </c>
    </row>
    <row r="4" spans="1:1" ht="51" customHeight="1" x14ac:dyDescent="0.25">
      <c r="A4" s="47" t="s">
        <v>252</v>
      </c>
    </row>
    <row r="5" spans="1:1" s="1" customFormat="1" ht="112.5" customHeight="1" x14ac:dyDescent="0.25">
      <c r="A5" s="47" t="s">
        <v>253</v>
      </c>
    </row>
    <row r="6" spans="1:1" ht="66" customHeight="1" x14ac:dyDescent="0.25">
      <c r="A6" s="47" t="s">
        <v>254</v>
      </c>
    </row>
    <row r="7" spans="1:1" ht="54" customHeight="1" x14ac:dyDescent="0.25">
      <c r="A7" s="47" t="s">
        <v>255</v>
      </c>
    </row>
    <row r="8" spans="1:1" s="1" customFormat="1" ht="25.5" customHeight="1" x14ac:dyDescent="0.25">
      <c r="A8" s="47" t="s">
        <v>256</v>
      </c>
    </row>
    <row r="9" spans="1:1" s="1" customFormat="1" ht="70.5" customHeight="1" x14ac:dyDescent="0.25">
      <c r="A9" s="47" t="s">
        <v>257</v>
      </c>
    </row>
    <row r="10" spans="1:1" ht="45" customHeight="1" x14ac:dyDescent="0.25">
      <c r="A10" s="336" t="s">
        <v>258</v>
      </c>
    </row>
    <row r="11" spans="1:1" ht="30" customHeight="1" x14ac:dyDescent="0.25">
      <c r="A11" s="336" t="s">
        <v>259</v>
      </c>
    </row>
    <row r="12" spans="1:1" s="351" customFormat="1" ht="30" customHeight="1" x14ac:dyDescent="0.2">
      <c r="A12" s="235" t="s">
        <v>158</v>
      </c>
    </row>
  </sheetData>
  <sheetProtection algorithmName="SHA-512" hashValue="sKT2CJ0fySAytHV9sPMDCXgsBDb+PyIz4cT7qbSUoYzIhbUj3w1uhFR6AwEeLGCJ5UEdHAn2xAv9eKzBQ2qDNA==" saltValue="Yjz7LUfN7PKnvHppcT1G8A==" spinCount="100000" sheet="1" formatCells="0" formatColumns="0" formatRows="0" insertColumns="0" insertRows="0" insertHyperlinks="0" deleteColumns="0" deleteRows="0"/>
  <hyperlinks>
    <hyperlink ref="A10" r:id="rId1" xr:uid="{00000000-0004-0000-0200-000000000000}"/>
    <hyperlink ref="A11" r:id="rId2" xr:uid="{00000000-0004-0000-0200-000001000000}"/>
    <hyperlink ref="A12" location="'Table of contents'!A1" display="End of worksheet (back to Table of contents)" xr:uid="{83D9D4F8-BF5D-4C04-A179-1CB180B64DAD}"/>
  </hyperlinks>
  <pageMargins left="0.7" right="0.7" top="0.75" bottom="0.75" header="0.3" footer="0.3"/>
  <pageSetup fitToHeight="0" orientation="landscape" r:id="rId3"/>
  <headerFooter>
    <oddFooter>&amp;L&amp;9© 2025 CIHI&amp;R&amp;9&amp;P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1">
    <pageSetUpPr fitToPage="1"/>
  </sheetPr>
  <dimension ref="A1:T43"/>
  <sheetViews>
    <sheetView showGridLines="0" zoomScaleNormal="100" workbookViewId="0"/>
  </sheetViews>
  <sheetFormatPr defaultColWidth="0" defaultRowHeight="13.8" zeroHeight="1" x14ac:dyDescent="0.25"/>
  <cols>
    <col min="1" max="1" width="130.59765625" style="10" customWidth="1"/>
    <col min="2" max="2" width="31" style="10" hidden="1" customWidth="1"/>
    <col min="3" max="20" width="0" style="10" hidden="1" customWidth="1"/>
    <col min="21" max="16384" width="1.59765625" style="10" hidden="1"/>
  </cols>
  <sheetData>
    <row r="1" spans="1:1" s="1" customFormat="1" ht="50.1" customHeight="1" x14ac:dyDescent="0.25">
      <c r="A1" s="13" t="s">
        <v>31</v>
      </c>
    </row>
    <row r="2" spans="1:1" s="40" customFormat="1" ht="60" customHeight="1" x14ac:dyDescent="0.25">
      <c r="A2" s="47" t="s">
        <v>260</v>
      </c>
    </row>
    <row r="3" spans="1:1" s="40" customFormat="1" ht="45" customHeight="1" x14ac:dyDescent="0.25">
      <c r="A3" s="206" t="s">
        <v>261</v>
      </c>
    </row>
    <row r="4" spans="1:1" s="40" customFormat="1" ht="30" customHeight="1" x14ac:dyDescent="0.25">
      <c r="A4" s="61" t="s">
        <v>262</v>
      </c>
    </row>
    <row r="5" spans="1:1" s="40" customFormat="1" ht="45" customHeight="1" x14ac:dyDescent="0.25">
      <c r="A5" s="44" t="s">
        <v>7802</v>
      </c>
    </row>
    <row r="6" spans="1:1" s="40" customFormat="1" ht="60" customHeight="1" x14ac:dyDescent="0.25">
      <c r="A6" s="47" t="s">
        <v>263</v>
      </c>
    </row>
    <row r="7" spans="1:1" s="40" customFormat="1" ht="30" customHeight="1" x14ac:dyDescent="0.25">
      <c r="A7" s="47" t="s">
        <v>264</v>
      </c>
    </row>
    <row r="8" spans="1:1" s="40" customFormat="1" ht="30" customHeight="1" x14ac:dyDescent="0.25">
      <c r="A8" s="47" t="s">
        <v>265</v>
      </c>
    </row>
    <row r="9" spans="1:1" s="40" customFormat="1" ht="60" customHeight="1" x14ac:dyDescent="0.25">
      <c r="A9" s="47" t="s">
        <v>266</v>
      </c>
    </row>
    <row r="10" spans="1:1" s="40" customFormat="1" ht="30" customHeight="1" x14ac:dyDescent="0.25">
      <c r="A10" s="113" t="s">
        <v>267</v>
      </c>
    </row>
    <row r="11" spans="1:1" s="40" customFormat="1" ht="40.35" customHeight="1" x14ac:dyDescent="0.25">
      <c r="A11" s="343" t="s">
        <v>268</v>
      </c>
    </row>
    <row r="12" spans="1:1" s="1" customFormat="1" ht="25.5" customHeight="1" x14ac:dyDescent="0.25">
      <c r="A12" s="40" t="s">
        <v>269</v>
      </c>
    </row>
    <row r="13" spans="1:1" s="1" customFormat="1" ht="19.5" customHeight="1" x14ac:dyDescent="0.25">
      <c r="A13" s="40" t="s">
        <v>270</v>
      </c>
    </row>
    <row r="14" spans="1:1" s="1" customFormat="1" ht="30" customHeight="1" x14ac:dyDescent="0.25">
      <c r="A14" s="40" t="s">
        <v>271</v>
      </c>
    </row>
    <row r="15" spans="1:1" s="1" customFormat="1" ht="30" customHeight="1" x14ac:dyDescent="0.25">
      <c r="A15" s="40" t="s">
        <v>272</v>
      </c>
    </row>
    <row r="16" spans="1:1" s="1" customFormat="1" ht="30" customHeight="1" x14ac:dyDescent="0.25">
      <c r="A16" s="47" t="s">
        <v>273</v>
      </c>
    </row>
    <row r="17" spans="1:1" s="42" customFormat="1" ht="40.35" customHeight="1" x14ac:dyDescent="0.25">
      <c r="A17" s="114" t="s">
        <v>274</v>
      </c>
    </row>
    <row r="18" spans="1:1" s="42" customFormat="1" ht="30" customHeight="1" x14ac:dyDescent="0.25">
      <c r="A18" s="47" t="s">
        <v>275</v>
      </c>
    </row>
    <row r="19" spans="1:1" s="40" customFormat="1" ht="45" customHeight="1" x14ac:dyDescent="0.25">
      <c r="A19" s="47" t="s">
        <v>276</v>
      </c>
    </row>
    <row r="20" spans="1:1" s="42" customFormat="1" ht="19.5" customHeight="1" x14ac:dyDescent="0.25">
      <c r="A20" s="41" t="s">
        <v>270</v>
      </c>
    </row>
    <row r="21" spans="1:1" s="42" customFormat="1" ht="30" customHeight="1" x14ac:dyDescent="0.25">
      <c r="A21" s="41" t="s">
        <v>277</v>
      </c>
    </row>
    <row r="22" spans="1:1" s="40" customFormat="1" ht="30" customHeight="1" x14ac:dyDescent="0.25">
      <c r="A22" s="47" t="s">
        <v>278</v>
      </c>
    </row>
    <row r="23" spans="1:1" s="42" customFormat="1" ht="30" customHeight="1" x14ac:dyDescent="0.25">
      <c r="A23" s="41" t="s">
        <v>279</v>
      </c>
    </row>
    <row r="24" spans="1:1" s="42" customFormat="1" ht="30" customHeight="1" x14ac:dyDescent="0.25">
      <c r="A24" s="41" t="s">
        <v>280</v>
      </c>
    </row>
    <row r="25" spans="1:1" s="42" customFormat="1" ht="40.35" customHeight="1" x14ac:dyDescent="0.25">
      <c r="A25" s="344" t="s">
        <v>281</v>
      </c>
    </row>
    <row r="26" spans="1:1" s="41" customFormat="1" ht="75" customHeight="1" x14ac:dyDescent="0.25">
      <c r="A26" s="116" t="s">
        <v>282</v>
      </c>
    </row>
    <row r="27" spans="1:1" s="41" customFormat="1" ht="60" customHeight="1" x14ac:dyDescent="0.25">
      <c r="A27" s="116" t="s">
        <v>283</v>
      </c>
    </row>
    <row r="28" spans="1:1" s="47" customFormat="1" ht="60" customHeight="1" x14ac:dyDescent="0.25">
      <c r="A28" s="117" t="s">
        <v>284</v>
      </c>
    </row>
    <row r="29" spans="1:1" s="47" customFormat="1" ht="30" customHeight="1" x14ac:dyDescent="0.25">
      <c r="A29" s="61" t="s">
        <v>285</v>
      </c>
    </row>
    <row r="30" spans="1:1" s="47" customFormat="1" ht="60" customHeight="1" x14ac:dyDescent="0.25">
      <c r="A30" s="117" t="s">
        <v>286</v>
      </c>
    </row>
    <row r="31" spans="1:1" s="47" customFormat="1" ht="45" customHeight="1" x14ac:dyDescent="0.25">
      <c r="A31" s="117" t="s">
        <v>287</v>
      </c>
    </row>
    <row r="32" spans="1:1" s="47" customFormat="1" ht="45" customHeight="1" x14ac:dyDescent="0.25">
      <c r="A32" s="117" t="s">
        <v>288</v>
      </c>
    </row>
    <row r="33" spans="1:1" s="47" customFormat="1" ht="51" customHeight="1" x14ac:dyDescent="0.25">
      <c r="A33" s="117" t="s">
        <v>289</v>
      </c>
    </row>
    <row r="34" spans="1:1" s="115" customFormat="1" ht="30" customHeight="1" x14ac:dyDescent="0.25">
      <c r="A34" s="345" t="s">
        <v>290</v>
      </c>
    </row>
    <row r="35" spans="1:1" s="41" customFormat="1" ht="60" customHeight="1" x14ac:dyDescent="0.25">
      <c r="A35" s="47" t="s">
        <v>291</v>
      </c>
    </row>
    <row r="36" spans="1:1" s="41" customFormat="1" ht="60" customHeight="1" x14ac:dyDescent="0.25">
      <c r="A36" s="47" t="s">
        <v>292</v>
      </c>
    </row>
    <row r="37" spans="1:1" s="41" customFormat="1" ht="30" customHeight="1" x14ac:dyDescent="0.25">
      <c r="A37" s="61" t="s">
        <v>293</v>
      </c>
    </row>
    <row r="38" spans="1:1" s="41" customFormat="1" ht="75" customHeight="1" x14ac:dyDescent="0.25">
      <c r="A38" s="47" t="s">
        <v>294</v>
      </c>
    </row>
    <row r="39" spans="1:1" s="41" customFormat="1" ht="105" customHeight="1" x14ac:dyDescent="0.25">
      <c r="A39" s="47" t="s">
        <v>295</v>
      </c>
    </row>
    <row r="40" spans="1:1" s="41" customFormat="1" ht="90" customHeight="1" x14ac:dyDescent="0.25">
      <c r="A40" s="47" t="s">
        <v>296</v>
      </c>
    </row>
    <row r="41" spans="1:1" s="41" customFormat="1" ht="45" customHeight="1" x14ac:dyDescent="0.25">
      <c r="A41" s="47" t="s">
        <v>297</v>
      </c>
    </row>
    <row r="42" spans="1:1" s="41" customFormat="1" ht="75" customHeight="1" x14ac:dyDescent="0.25">
      <c r="A42" s="44" t="s">
        <v>7798</v>
      </c>
    </row>
    <row r="43" spans="1:1" customFormat="1" ht="30" customHeight="1" x14ac:dyDescent="0.25">
      <c r="A43" s="332" t="s">
        <v>158</v>
      </c>
    </row>
  </sheetData>
  <sheetProtection algorithmName="SHA-512" hashValue="rF7iSX1VwUab/BDu+co/UzDMVTahVtvF15/dbIb6eMMZmBmJi6sAodPwF5lCKBWcB2OBLd8glhqD4XWwyBnjkw==" saltValue="saDbGfrdnXIe/mM3qM8j4Q==" spinCount="100000" sheet="1" formatCells="0" formatColumns="0" formatRows="0" insertColumns="0" insertRows="0" insertHyperlinks="0" deleteColumns="0" deleteRows="0"/>
  <hyperlinks>
    <hyperlink ref="A10" r:id="rId1" display="For more information about the CMDB and MIS standards, please refer to the MIS user guide on CIHI's website: cihi.ca." xr:uid="{00000000-0004-0000-0C00-000000000000}"/>
    <hyperlink ref="A43" location="'Table of contents'!A1" display="End of worksheet (back to Table of contents)" xr:uid="{3219D200-6FA4-4870-B05E-923CB9F84E00}"/>
  </hyperlinks>
  <pageMargins left="0.7" right="0.7" top="0.75" bottom="0.75" header="0.3" footer="0.3"/>
  <pageSetup scale="86" fitToHeight="0" orientation="landscape" r:id="rId2"/>
  <headerFooter>
    <oddFooter>&amp;L&amp;9© 2025 CIHI&amp;R&amp;9&amp;P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20FF8-C773-44DA-B781-0445D9EAE893}">
  <sheetPr codeName="Sheet10">
    <pageSetUpPr fitToPage="1"/>
  </sheetPr>
  <dimension ref="A1:XFC37"/>
  <sheetViews>
    <sheetView showGridLines="0" zoomScaleNormal="100" workbookViewId="0"/>
  </sheetViews>
  <sheetFormatPr defaultColWidth="0" defaultRowHeight="14.25" customHeight="1" zeroHeight="1" x14ac:dyDescent="0.25"/>
  <cols>
    <col min="1" max="1" width="101.59765625" style="152" customWidth="1"/>
    <col min="2" max="16383" width="8.59765625" hidden="1"/>
    <col min="16384" max="16384" width="4.59765625" hidden="1"/>
  </cols>
  <sheetData>
    <row r="1" spans="1:1" s="196" customFormat="1" ht="49.5" customHeight="1" x14ac:dyDescent="0.25">
      <c r="A1" s="195" t="s">
        <v>32</v>
      </c>
    </row>
    <row r="2" spans="1:1" ht="131.25" customHeight="1" x14ac:dyDescent="0.25">
      <c r="A2" s="44" t="s">
        <v>298</v>
      </c>
    </row>
    <row r="3" spans="1:1" s="11" customFormat="1" ht="30" customHeight="1" x14ac:dyDescent="0.25">
      <c r="A3" s="425" t="s">
        <v>299</v>
      </c>
    </row>
    <row r="4" spans="1:1" ht="45" customHeight="1" x14ac:dyDescent="0.25">
      <c r="A4" s="156" t="s">
        <v>300</v>
      </c>
    </row>
    <row r="5" spans="1:1" s="11" customFormat="1" ht="30" customHeight="1" x14ac:dyDescent="0.25">
      <c r="A5" s="426" t="s">
        <v>301</v>
      </c>
    </row>
    <row r="6" spans="1:1" s="16" customFormat="1" ht="39.75" customHeight="1" x14ac:dyDescent="0.25">
      <c r="A6" s="16" t="s">
        <v>302</v>
      </c>
    </row>
    <row r="7" spans="1:1" s="11" customFormat="1" ht="50.25" customHeight="1" x14ac:dyDescent="0.25">
      <c r="A7" s="44" t="s">
        <v>303</v>
      </c>
    </row>
    <row r="8" spans="1:1" s="11" customFormat="1" ht="30" customHeight="1" x14ac:dyDescent="0.25">
      <c r="A8" s="11" t="s">
        <v>304</v>
      </c>
    </row>
    <row r="9" spans="1:1" s="11" customFormat="1" ht="37.5" customHeight="1" x14ac:dyDescent="0.25">
      <c r="A9" s="44" t="s">
        <v>305</v>
      </c>
    </row>
    <row r="10" spans="1:1" s="11" customFormat="1" ht="30" customHeight="1" x14ac:dyDescent="0.25">
      <c r="A10" s="156" t="s">
        <v>306</v>
      </c>
    </row>
    <row r="11" spans="1:1" s="16" customFormat="1" ht="74.25" customHeight="1" x14ac:dyDescent="0.25">
      <c r="A11" s="197" t="s">
        <v>307</v>
      </c>
    </row>
    <row r="12" spans="1:1" s="11" customFormat="1" ht="55.5" customHeight="1" x14ac:dyDescent="0.25">
      <c r="A12" s="44" t="s">
        <v>308</v>
      </c>
    </row>
    <row r="13" spans="1:1" s="11" customFormat="1" ht="30" customHeight="1" x14ac:dyDescent="0.25">
      <c r="A13" s="44" t="s">
        <v>309</v>
      </c>
    </row>
    <row r="14" spans="1:1" s="11" customFormat="1" ht="42.75" customHeight="1" x14ac:dyDescent="0.25">
      <c r="A14" s="44" t="s">
        <v>310</v>
      </c>
    </row>
    <row r="15" spans="1:1" s="11" customFormat="1" ht="60" customHeight="1" x14ac:dyDescent="0.25">
      <c r="A15" s="156" t="s">
        <v>311</v>
      </c>
    </row>
    <row r="16" spans="1:1" s="11" customFormat="1" ht="74.25" customHeight="1" x14ac:dyDescent="0.25">
      <c r="A16" s="197" t="s">
        <v>312</v>
      </c>
    </row>
    <row r="17" spans="1:1" s="11" customFormat="1" ht="82.5" customHeight="1" x14ac:dyDescent="0.25">
      <c r="A17" s="44" t="s">
        <v>313</v>
      </c>
    </row>
    <row r="18" spans="1:1" s="11" customFormat="1" ht="36" customHeight="1" x14ac:dyDescent="0.25">
      <c r="A18" s="44" t="s">
        <v>314</v>
      </c>
    </row>
    <row r="19" spans="1:1" s="16" customFormat="1" ht="39.75" customHeight="1" x14ac:dyDescent="0.25">
      <c r="A19" s="16" t="s">
        <v>315</v>
      </c>
    </row>
    <row r="20" spans="1:1" s="11" customFormat="1" ht="45" customHeight="1" x14ac:dyDescent="0.25">
      <c r="A20" s="336" t="s">
        <v>316</v>
      </c>
    </row>
    <row r="21" spans="1:1" s="11" customFormat="1" ht="19.350000000000001" customHeight="1" x14ac:dyDescent="0.25">
      <c r="A21" s="430" t="s">
        <v>317</v>
      </c>
    </row>
    <row r="22" spans="1:1" s="11" customFormat="1" ht="15" customHeight="1" x14ac:dyDescent="0.25">
      <c r="A22" s="422" t="s">
        <v>318</v>
      </c>
    </row>
    <row r="23" spans="1:1" s="11" customFormat="1" ht="78" customHeight="1" x14ac:dyDescent="0.25">
      <c r="A23" s="423" t="s">
        <v>319</v>
      </c>
    </row>
    <row r="24" spans="1:1" s="11" customFormat="1" ht="15" customHeight="1" x14ac:dyDescent="0.25">
      <c r="A24" s="42" t="s">
        <v>320</v>
      </c>
    </row>
    <row r="25" spans="1:1" s="11" customFormat="1" ht="27.6" x14ac:dyDescent="0.25">
      <c r="A25" s="423" t="s">
        <v>321</v>
      </c>
    </row>
    <row r="26" spans="1:1" s="11" customFormat="1" ht="30" customHeight="1" x14ac:dyDescent="0.25">
      <c r="A26" s="424" t="s">
        <v>322</v>
      </c>
    </row>
    <row r="27" spans="1:1" s="11" customFormat="1" ht="15" customHeight="1" x14ac:dyDescent="0.25">
      <c r="A27" s="422" t="s">
        <v>323</v>
      </c>
    </row>
    <row r="28" spans="1:1" s="11" customFormat="1" ht="15" customHeight="1" x14ac:dyDescent="0.25">
      <c r="A28" s="422" t="s">
        <v>324</v>
      </c>
    </row>
    <row r="29" spans="1:1" s="11" customFormat="1" ht="15" customHeight="1" x14ac:dyDescent="0.25">
      <c r="A29" s="422" t="s">
        <v>325</v>
      </c>
    </row>
    <row r="30" spans="1:1" s="11" customFormat="1" ht="63" customHeight="1" x14ac:dyDescent="0.25">
      <c r="A30" s="423" t="s">
        <v>326</v>
      </c>
    </row>
    <row r="31" spans="1:1" s="11" customFormat="1" ht="13.8" x14ac:dyDescent="0.25">
      <c r="A31" s="422" t="s">
        <v>327</v>
      </c>
    </row>
    <row r="32" spans="1:1" s="11" customFormat="1" ht="13.8" x14ac:dyDescent="0.25">
      <c r="A32" s="422" t="s">
        <v>328</v>
      </c>
    </row>
    <row r="33" spans="1:1" s="11" customFormat="1" ht="27.6" x14ac:dyDescent="0.25">
      <c r="A33" s="423" t="s">
        <v>329</v>
      </c>
    </row>
    <row r="34" spans="1:1" s="11" customFormat="1" ht="15" customHeight="1" x14ac:dyDescent="0.25">
      <c r="A34" s="422" t="s">
        <v>330</v>
      </c>
    </row>
    <row r="35" spans="1:1" s="11" customFormat="1" ht="15" customHeight="1" x14ac:dyDescent="0.25">
      <c r="A35" s="422" t="s">
        <v>331</v>
      </c>
    </row>
    <row r="36" spans="1:1" s="11" customFormat="1" ht="15" customHeight="1" x14ac:dyDescent="0.25">
      <c r="A36" s="422" t="s">
        <v>332</v>
      </c>
    </row>
    <row r="37" spans="1:1" ht="30" customHeight="1" x14ac:dyDescent="0.25">
      <c r="A37" s="332" t="s">
        <v>158</v>
      </c>
    </row>
  </sheetData>
  <sheetProtection algorithmName="SHA-512" hashValue="ENVXnMdAfOSENPinV8kQs4bPodmc59SpvBVXy8NaMTugji49ouufAqta9/6g/4ErDzX5stb2SM+b6LA8RBiIMw==" saltValue="eih6gWv3yjckekq1jfntHA==" spinCount="100000" sheet="1" formatCells="0" formatColumns="0" formatRows="0" insertColumns="0" insertRows="0" insertHyperlinks="0" deleteColumns="0" deleteRows="0"/>
  <hyperlinks>
    <hyperlink ref="A5" r:id="rId1" display="https://www23.statcan.gc.ca/imdb/p2SV.pl?Function=getSurvey&amp;SDDS=5217" xr:uid="{8D5A5E6A-EFC8-48D5-B32F-65CA80BE9EFC}"/>
    <hyperlink ref="A3" r:id="rId2" display="https://www23.statcan.gc.ca/imdb/p2SV.pl?Function=assembleDESurv&amp;DECId=1252590&amp;RepClass=591&amp;Id=1522029&amp;DFId=1252474" xr:uid="{470951D5-FB26-4FE1-9280-2BB6EF4F7961}"/>
    <hyperlink ref="A37" location="'Table of contents'!A1" display="End of worksheet (back to Table of contents)" xr:uid="{01A58978-A77B-4025-B018-D11622490A75}"/>
    <hyperlink ref="A20" r:id="rId3" xr:uid="{991B52CC-8E25-4FFF-89D2-E9AAC3BC644A}"/>
  </hyperlinks>
  <pageMargins left="0.7" right="0.7" top="0.75" bottom="0.75" header="0.3" footer="0.3"/>
  <pageSetup fitToHeight="0" orientation="landscape" r:id="rId4"/>
  <headerFooter>
    <oddFooter>&amp;L&amp;9© 2025 CIHI&amp;R&amp;9&amp;P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35759-6B39-4FB6-8F40-D00F0268AF01}">
  <sheetPr>
    <pageSetUpPr fitToPage="1"/>
  </sheetPr>
  <dimension ref="A1:A14"/>
  <sheetViews>
    <sheetView showGridLines="0" zoomScaleNormal="100" workbookViewId="0"/>
  </sheetViews>
  <sheetFormatPr defaultColWidth="0" defaultRowHeight="13.8" zeroHeight="1" x14ac:dyDescent="0.25"/>
  <cols>
    <col min="1" max="1" width="95.59765625" style="216" customWidth="1"/>
    <col min="2" max="16384" width="8.59765625" style="216" hidden="1"/>
  </cols>
  <sheetData>
    <row r="1" spans="1:1" ht="50.1" customHeight="1" x14ac:dyDescent="0.25">
      <c r="A1" s="234" t="s">
        <v>333</v>
      </c>
    </row>
    <row r="2" spans="1:1" ht="40.35" customHeight="1" x14ac:dyDescent="0.25">
      <c r="A2" s="344" t="s">
        <v>334</v>
      </c>
    </row>
    <row r="3" spans="1:1" ht="15" customHeight="1" x14ac:dyDescent="0.25">
      <c r="A3" s="43" t="s">
        <v>335</v>
      </c>
    </row>
    <row r="4" spans="1:1" ht="15" customHeight="1" x14ac:dyDescent="0.25">
      <c r="A4" s="157" t="s">
        <v>336</v>
      </c>
    </row>
    <row r="5" spans="1:1" s="148" customFormat="1" ht="30" customHeight="1" x14ac:dyDescent="0.25">
      <c r="A5" s="157" t="s">
        <v>337</v>
      </c>
    </row>
    <row r="6" spans="1:1" ht="15" customHeight="1" x14ac:dyDescent="0.25">
      <c r="A6" s="11" t="s">
        <v>338</v>
      </c>
    </row>
    <row r="7" spans="1:1" ht="30" customHeight="1" x14ac:dyDescent="0.25">
      <c r="A7" s="157" t="s">
        <v>339</v>
      </c>
    </row>
    <row r="8" spans="1:1" ht="15" customHeight="1" x14ac:dyDescent="0.25">
      <c r="A8" s="236" t="s">
        <v>340</v>
      </c>
    </row>
    <row r="9" spans="1:1" ht="15" customHeight="1" x14ac:dyDescent="0.25">
      <c r="A9" s="157" t="s">
        <v>341</v>
      </c>
    </row>
    <row r="10" spans="1:1" ht="15" customHeight="1" x14ac:dyDescent="0.25">
      <c r="A10" s="157" t="s">
        <v>342</v>
      </c>
    </row>
    <row r="11" spans="1:1" ht="15" customHeight="1" x14ac:dyDescent="0.25">
      <c r="A11" s="157" t="s">
        <v>343</v>
      </c>
    </row>
    <row r="12" spans="1:1" ht="15" customHeight="1" x14ac:dyDescent="0.25">
      <c r="A12" s="157" t="s">
        <v>344</v>
      </c>
    </row>
    <row r="13" spans="1:1" ht="15" customHeight="1" x14ac:dyDescent="0.25">
      <c r="A13" s="157" t="s">
        <v>345</v>
      </c>
    </row>
    <row r="14" spans="1:1" customFormat="1" ht="30" customHeight="1" x14ac:dyDescent="0.25">
      <c r="A14" s="235" t="s">
        <v>158</v>
      </c>
    </row>
  </sheetData>
  <sheetProtection algorithmName="SHA-512" hashValue="KCPqS3+FU1OE2skUfQO/emgRIaW0TYc+Y1M0CgZvMAWqwwW5MncD9QIXkdFUYlJwVvszVmYGCNWktCrbUsCyxA==" saltValue="ndvPVgrCBLYtUzgX8mcdFQ==" spinCount="100000" sheet="1" formatCells="0" formatColumns="0" formatRows="0" insertColumns="0" insertRows="0" insertHyperlinks="0" deleteColumns="0" deleteRows="0"/>
  <hyperlinks>
    <hyperlink ref="A4" r:id="rId1" xr:uid="{09910DC1-F7CB-492F-8ED4-26D4431DADBA}"/>
    <hyperlink ref="A9" r:id="rId2" display="https://twitter.com/cihi_icis" xr:uid="{02891ECC-76E7-4E53-BF46-20285882A1C5}"/>
    <hyperlink ref="A10" r:id="rId3" display="http://www.facebook.com/CIHI.ICIS" xr:uid="{0396A191-2F53-4DC2-B212-4E5942343679}"/>
    <hyperlink ref="A11" r:id="rId4" display="LinkedIn: linkedin.com/company/canadian-institute-for-health-information" xr:uid="{245ECB41-94DE-4617-95C8-1D2D1ADA27DD}"/>
    <hyperlink ref="A12" r:id="rId5" display="http://www.instagram.com/cihi_icis/" xr:uid="{8B414640-657E-4063-AB37-763C89E06687}"/>
    <hyperlink ref="A13" r:id="rId6" xr:uid="{A10F854E-DD7A-4B76-B2FA-1670D53240CA}"/>
    <hyperlink ref="A14" location="'Table of contents'!A1" display="End of worksheet (back to Table of contents)" xr:uid="{DEEFD853-5705-461B-8E44-EC3C433A5A6E}"/>
    <hyperlink ref="A7" r:id="rId7" xr:uid="{E6389845-8F30-412F-BA35-9B17E22284D0}"/>
    <hyperlink ref="A5" r:id="rId8" xr:uid="{3A11A866-4778-4F09-9048-1753398AC23B}"/>
  </hyperlinks>
  <pageMargins left="0.7" right="0.7" top="0.75" bottom="0.75" header="0.3" footer="0.3"/>
  <pageSetup fitToHeight="0" orientation="landscape" r:id="rId9"/>
  <headerFooter>
    <oddFooter>&amp;L&amp;9© 2025 CIHI&amp;R&amp;9&amp;P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1:G434"/>
  <sheetViews>
    <sheetView showGridLines="0" zoomScaleNormal="100" workbookViewId="0">
      <pane ySplit="2" topLeftCell="A3" activePane="bottomLeft" state="frozen"/>
      <selection pane="bottomLeft"/>
    </sheetView>
  </sheetViews>
  <sheetFormatPr defaultColWidth="9" defaultRowHeight="13.8" x14ac:dyDescent="0.25"/>
  <cols>
    <col min="1" max="1" width="6.09765625" style="34" customWidth="1"/>
    <col min="2" max="2" width="20.5" style="34" bestFit="1" customWidth="1"/>
    <col min="3" max="3" width="33" style="34" bestFit="1" customWidth="1"/>
    <col min="4" max="4" width="25.59765625" style="34" bestFit="1" customWidth="1"/>
    <col min="5" max="5" width="10.09765625" style="34" bestFit="1" customWidth="1"/>
    <col min="6" max="6" width="13.59765625" style="34" bestFit="1" customWidth="1"/>
    <col min="7" max="7" width="18" style="34" bestFit="1" customWidth="1"/>
    <col min="8" max="16384" width="9" style="34"/>
  </cols>
  <sheetData>
    <row r="1" spans="1:7" s="264" customFormat="1" x14ac:dyDescent="0.25">
      <c r="A1" s="263">
        <v>1</v>
      </c>
      <c r="B1" s="263">
        <v>2</v>
      </c>
      <c r="C1" s="263">
        <v>3</v>
      </c>
      <c r="D1" s="263">
        <v>4</v>
      </c>
      <c r="E1" s="263">
        <v>5</v>
      </c>
      <c r="F1" s="263">
        <v>6</v>
      </c>
      <c r="G1" s="263">
        <v>7</v>
      </c>
    </row>
    <row r="2" spans="1:7" x14ac:dyDescent="0.25">
      <c r="A2" s="260" t="s">
        <v>346</v>
      </c>
      <c r="B2" s="259" t="s">
        <v>347</v>
      </c>
      <c r="C2" s="259" t="s">
        <v>348</v>
      </c>
      <c r="D2" s="259" t="s">
        <v>349</v>
      </c>
      <c r="E2" s="261" t="s">
        <v>350</v>
      </c>
      <c r="F2" s="261" t="s">
        <v>351</v>
      </c>
      <c r="G2" s="261" t="s">
        <v>352</v>
      </c>
    </row>
    <row r="3" spans="1:7" customFormat="1" x14ac:dyDescent="0.25">
      <c r="A3" t="s">
        <v>353</v>
      </c>
      <c r="B3">
        <v>2018</v>
      </c>
      <c r="C3" t="s">
        <v>124</v>
      </c>
      <c r="D3" t="s">
        <v>354</v>
      </c>
      <c r="E3">
        <v>14805</v>
      </c>
      <c r="F3">
        <v>11248</v>
      </c>
      <c r="G3">
        <v>0.75974332995609595</v>
      </c>
    </row>
    <row r="4" spans="1:7" customFormat="1" x14ac:dyDescent="0.25">
      <c r="A4" t="s">
        <v>355</v>
      </c>
      <c r="B4">
        <v>2018</v>
      </c>
      <c r="C4" t="s">
        <v>124</v>
      </c>
      <c r="D4" t="s">
        <v>356</v>
      </c>
      <c r="E4">
        <v>529</v>
      </c>
      <c r="F4">
        <v>475</v>
      </c>
      <c r="G4">
        <v>0.89792060491493386</v>
      </c>
    </row>
    <row r="5" spans="1:7" customFormat="1" x14ac:dyDescent="0.25">
      <c r="A5" t="s">
        <v>357</v>
      </c>
      <c r="B5">
        <v>2018</v>
      </c>
      <c r="C5" t="s">
        <v>124</v>
      </c>
      <c r="D5" t="s">
        <v>95</v>
      </c>
      <c r="E5">
        <v>2209</v>
      </c>
      <c r="F5">
        <v>1674</v>
      </c>
      <c r="G5">
        <v>0.75780896333182435</v>
      </c>
    </row>
    <row r="6" spans="1:7" customFormat="1" x14ac:dyDescent="0.25">
      <c r="A6" t="s">
        <v>358</v>
      </c>
      <c r="B6">
        <v>2018</v>
      </c>
      <c r="C6" t="s">
        <v>124</v>
      </c>
      <c r="D6" t="s">
        <v>102</v>
      </c>
      <c r="E6">
        <v>2972</v>
      </c>
      <c r="F6">
        <v>2600</v>
      </c>
      <c r="G6">
        <v>0.87483176312247646</v>
      </c>
    </row>
    <row r="7" spans="1:7" customFormat="1" x14ac:dyDescent="0.25">
      <c r="A7" t="s">
        <v>359</v>
      </c>
      <c r="B7">
        <v>2018</v>
      </c>
      <c r="C7" t="s">
        <v>124</v>
      </c>
      <c r="D7" t="s">
        <v>42</v>
      </c>
      <c r="E7">
        <v>35691</v>
      </c>
      <c r="F7">
        <v>31585</v>
      </c>
      <c r="G7">
        <v>0.8849569919587571</v>
      </c>
    </row>
    <row r="8" spans="1:7" customFormat="1" x14ac:dyDescent="0.25">
      <c r="A8" t="s">
        <v>360</v>
      </c>
      <c r="B8">
        <v>2018</v>
      </c>
      <c r="C8" t="s">
        <v>124</v>
      </c>
      <c r="D8" t="s">
        <v>361</v>
      </c>
      <c r="E8">
        <v>1334</v>
      </c>
      <c r="F8">
        <v>1093</v>
      </c>
      <c r="G8">
        <v>0.81934032983508243</v>
      </c>
    </row>
    <row r="9" spans="1:7" customFormat="1" x14ac:dyDescent="0.25">
      <c r="A9" t="s">
        <v>362</v>
      </c>
      <c r="B9">
        <v>2018</v>
      </c>
      <c r="C9" t="s">
        <v>123</v>
      </c>
      <c r="D9" t="s">
        <v>354</v>
      </c>
      <c r="E9">
        <v>12152</v>
      </c>
      <c r="F9">
        <v>10527</v>
      </c>
      <c r="G9">
        <v>0.86627715602369981</v>
      </c>
    </row>
    <row r="10" spans="1:7" customFormat="1" x14ac:dyDescent="0.25">
      <c r="A10" t="s">
        <v>363</v>
      </c>
      <c r="B10">
        <v>2018</v>
      </c>
      <c r="C10" t="s">
        <v>123</v>
      </c>
      <c r="D10" t="s">
        <v>356</v>
      </c>
      <c r="E10">
        <v>465</v>
      </c>
      <c r="F10">
        <v>343</v>
      </c>
      <c r="G10">
        <v>0.73763440860215057</v>
      </c>
    </row>
    <row r="11" spans="1:7" customFormat="1" x14ac:dyDescent="0.25">
      <c r="A11" t="s">
        <v>364</v>
      </c>
      <c r="B11">
        <v>2018</v>
      </c>
      <c r="C11" t="s">
        <v>123</v>
      </c>
      <c r="D11" t="s">
        <v>95</v>
      </c>
      <c r="E11">
        <v>2383</v>
      </c>
      <c r="F11">
        <v>2012</v>
      </c>
      <c r="G11">
        <v>0.84431389005455304</v>
      </c>
    </row>
    <row r="12" spans="1:7" customFormat="1" x14ac:dyDescent="0.25">
      <c r="A12" t="s">
        <v>365</v>
      </c>
      <c r="B12">
        <v>2018</v>
      </c>
      <c r="C12" t="s">
        <v>123</v>
      </c>
      <c r="D12" t="s">
        <v>102</v>
      </c>
      <c r="E12">
        <v>3824</v>
      </c>
      <c r="F12">
        <v>3479</v>
      </c>
      <c r="G12">
        <v>0.90978033472803344</v>
      </c>
    </row>
    <row r="13" spans="1:7" customFormat="1" x14ac:dyDescent="0.25">
      <c r="A13" t="s">
        <v>366</v>
      </c>
      <c r="B13">
        <v>2018</v>
      </c>
      <c r="C13" t="s">
        <v>123</v>
      </c>
      <c r="D13" t="s">
        <v>42</v>
      </c>
      <c r="E13">
        <v>37592</v>
      </c>
      <c r="F13">
        <v>32321</v>
      </c>
      <c r="G13">
        <v>0.85978399659502025</v>
      </c>
    </row>
    <row r="14" spans="1:7" customFormat="1" x14ac:dyDescent="0.25">
      <c r="A14" t="s">
        <v>367</v>
      </c>
      <c r="B14">
        <v>2018</v>
      </c>
      <c r="C14" t="s">
        <v>123</v>
      </c>
      <c r="D14" t="s">
        <v>361</v>
      </c>
      <c r="E14">
        <v>2787</v>
      </c>
      <c r="F14">
        <v>2253</v>
      </c>
      <c r="G14">
        <v>0.80839612486544676</v>
      </c>
    </row>
    <row r="15" spans="1:7" customFormat="1" x14ac:dyDescent="0.25">
      <c r="A15" t="s">
        <v>368</v>
      </c>
      <c r="B15">
        <v>2018</v>
      </c>
      <c r="C15" t="s">
        <v>369</v>
      </c>
      <c r="D15" t="s">
        <v>354</v>
      </c>
      <c r="E15">
        <v>3373</v>
      </c>
      <c r="F15">
        <v>3113</v>
      </c>
      <c r="G15">
        <v>0.92291728431663211</v>
      </c>
    </row>
    <row r="16" spans="1:7" customFormat="1" x14ac:dyDescent="0.25">
      <c r="A16" t="s">
        <v>370</v>
      </c>
      <c r="B16">
        <v>2018</v>
      </c>
      <c r="C16" t="s">
        <v>369</v>
      </c>
      <c r="D16" t="s">
        <v>356</v>
      </c>
      <c r="E16">
        <v>193</v>
      </c>
      <c r="F16">
        <v>167</v>
      </c>
      <c r="G16">
        <v>0.86528497409326421</v>
      </c>
    </row>
    <row r="17" spans="1:7" customFormat="1" x14ac:dyDescent="0.25">
      <c r="A17" t="s">
        <v>371</v>
      </c>
      <c r="B17">
        <v>2018</v>
      </c>
      <c r="C17" t="s">
        <v>369</v>
      </c>
      <c r="D17" t="s">
        <v>95</v>
      </c>
      <c r="E17">
        <v>676</v>
      </c>
      <c r="F17">
        <v>537</v>
      </c>
      <c r="G17">
        <v>0.79437869822485208</v>
      </c>
    </row>
    <row r="18" spans="1:7" customFormat="1" x14ac:dyDescent="0.25">
      <c r="A18" t="s">
        <v>372</v>
      </c>
      <c r="B18">
        <v>2018</v>
      </c>
      <c r="C18" t="s">
        <v>369</v>
      </c>
      <c r="D18" t="s">
        <v>102</v>
      </c>
      <c r="E18">
        <v>789</v>
      </c>
      <c r="F18">
        <v>685</v>
      </c>
      <c r="G18">
        <v>0.8681875792141952</v>
      </c>
    </row>
    <row r="19" spans="1:7" customFormat="1" x14ac:dyDescent="0.25">
      <c r="A19" t="s">
        <v>373</v>
      </c>
      <c r="B19">
        <v>2018</v>
      </c>
      <c r="C19" t="s">
        <v>369</v>
      </c>
      <c r="D19" t="s">
        <v>42</v>
      </c>
      <c r="E19">
        <v>13172</v>
      </c>
      <c r="F19">
        <v>10173</v>
      </c>
      <c r="G19">
        <v>0.77232007288187066</v>
      </c>
    </row>
    <row r="20" spans="1:7" customFormat="1" x14ac:dyDescent="0.25">
      <c r="A20" t="s">
        <v>374</v>
      </c>
      <c r="B20">
        <v>2018</v>
      </c>
      <c r="C20" t="s">
        <v>369</v>
      </c>
      <c r="D20" t="s">
        <v>361</v>
      </c>
      <c r="E20">
        <v>1077</v>
      </c>
      <c r="F20">
        <v>851</v>
      </c>
      <c r="G20">
        <v>0.7901578458681523</v>
      </c>
    </row>
    <row r="21" spans="1:7" customFormat="1" x14ac:dyDescent="0.25">
      <c r="A21" t="s">
        <v>375</v>
      </c>
      <c r="B21">
        <v>2018</v>
      </c>
      <c r="C21" t="s">
        <v>376</v>
      </c>
      <c r="D21" t="s">
        <v>354</v>
      </c>
      <c r="E21">
        <v>3394</v>
      </c>
      <c r="F21">
        <v>2963</v>
      </c>
      <c r="G21">
        <v>0.87301119622863876</v>
      </c>
    </row>
    <row r="22" spans="1:7" customFormat="1" x14ac:dyDescent="0.25">
      <c r="A22" t="s">
        <v>377</v>
      </c>
      <c r="B22">
        <v>2018</v>
      </c>
      <c r="C22" t="s">
        <v>376</v>
      </c>
      <c r="D22" t="s">
        <v>356</v>
      </c>
      <c r="E22">
        <v>130</v>
      </c>
      <c r="F22">
        <v>121</v>
      </c>
      <c r="G22">
        <v>0.93076923076923079</v>
      </c>
    </row>
    <row r="23" spans="1:7" customFormat="1" x14ac:dyDescent="0.25">
      <c r="A23" t="s">
        <v>378</v>
      </c>
      <c r="B23">
        <v>2018</v>
      </c>
      <c r="C23" t="s">
        <v>376</v>
      </c>
      <c r="D23" t="s">
        <v>95</v>
      </c>
      <c r="E23">
        <v>373</v>
      </c>
      <c r="F23">
        <v>343</v>
      </c>
      <c r="G23">
        <v>0.91957104557640745</v>
      </c>
    </row>
    <row r="24" spans="1:7" customFormat="1" x14ac:dyDescent="0.25">
      <c r="A24" t="s">
        <v>379</v>
      </c>
      <c r="B24">
        <v>2018</v>
      </c>
      <c r="C24" t="s">
        <v>376</v>
      </c>
      <c r="D24" t="s">
        <v>102</v>
      </c>
      <c r="E24">
        <v>541</v>
      </c>
      <c r="F24">
        <v>515</v>
      </c>
      <c r="G24">
        <v>0.95194085027726427</v>
      </c>
    </row>
    <row r="25" spans="1:7" customFormat="1" x14ac:dyDescent="0.25">
      <c r="A25" t="s">
        <v>380</v>
      </c>
      <c r="B25">
        <v>2018</v>
      </c>
      <c r="C25" t="s">
        <v>376</v>
      </c>
      <c r="D25" t="s">
        <v>42</v>
      </c>
      <c r="E25">
        <v>8037</v>
      </c>
      <c r="F25">
        <v>6844</v>
      </c>
      <c r="G25">
        <v>0.85156152793330842</v>
      </c>
    </row>
    <row r="26" spans="1:7" customFormat="1" x14ac:dyDescent="0.25">
      <c r="A26" t="s">
        <v>381</v>
      </c>
      <c r="B26">
        <v>2018</v>
      </c>
      <c r="C26" t="s">
        <v>382</v>
      </c>
      <c r="D26" t="s">
        <v>354</v>
      </c>
      <c r="E26">
        <v>2376</v>
      </c>
      <c r="F26">
        <v>2274</v>
      </c>
      <c r="G26">
        <v>0.95707070707070707</v>
      </c>
    </row>
    <row r="27" spans="1:7" customFormat="1" x14ac:dyDescent="0.25">
      <c r="A27" t="s">
        <v>383</v>
      </c>
      <c r="B27">
        <v>2018</v>
      </c>
      <c r="C27" t="s">
        <v>382</v>
      </c>
      <c r="D27" t="s">
        <v>356</v>
      </c>
      <c r="E27">
        <v>168</v>
      </c>
      <c r="F27">
        <v>153</v>
      </c>
      <c r="G27">
        <v>0.9107142857142857</v>
      </c>
    </row>
    <row r="28" spans="1:7" customFormat="1" x14ac:dyDescent="0.25">
      <c r="A28" t="s">
        <v>384</v>
      </c>
      <c r="B28">
        <v>2018</v>
      </c>
      <c r="C28" t="s">
        <v>382</v>
      </c>
      <c r="D28" t="s">
        <v>95</v>
      </c>
      <c r="E28">
        <v>214</v>
      </c>
      <c r="F28">
        <v>189</v>
      </c>
      <c r="G28">
        <v>0.88317757009345799</v>
      </c>
    </row>
    <row r="29" spans="1:7" customFormat="1" x14ac:dyDescent="0.25">
      <c r="A29" t="s">
        <v>385</v>
      </c>
      <c r="B29">
        <v>2018</v>
      </c>
      <c r="C29" t="s">
        <v>382</v>
      </c>
      <c r="D29" t="s">
        <v>102</v>
      </c>
      <c r="E29">
        <v>294</v>
      </c>
      <c r="F29">
        <v>277</v>
      </c>
      <c r="G29">
        <v>0.94217687074829937</v>
      </c>
    </row>
    <row r="30" spans="1:7" customFormat="1" x14ac:dyDescent="0.25">
      <c r="A30" t="s">
        <v>386</v>
      </c>
      <c r="B30">
        <v>2018</v>
      </c>
      <c r="C30" t="s">
        <v>382</v>
      </c>
      <c r="D30" t="s">
        <v>42</v>
      </c>
      <c r="E30">
        <v>5869</v>
      </c>
      <c r="F30">
        <v>5141</v>
      </c>
      <c r="G30">
        <v>0.87595842562617143</v>
      </c>
    </row>
    <row r="31" spans="1:7" customFormat="1" x14ac:dyDescent="0.25">
      <c r="A31" t="s">
        <v>387</v>
      </c>
      <c r="B31">
        <v>2018</v>
      </c>
      <c r="C31" t="s">
        <v>388</v>
      </c>
      <c r="D31" t="s">
        <v>354</v>
      </c>
      <c r="E31">
        <v>121</v>
      </c>
      <c r="F31">
        <v>104</v>
      </c>
      <c r="G31">
        <v>0.85950413223140498</v>
      </c>
    </row>
    <row r="32" spans="1:7" customFormat="1" x14ac:dyDescent="0.25">
      <c r="A32" t="s">
        <v>389</v>
      </c>
      <c r="B32">
        <v>2018</v>
      </c>
      <c r="C32" t="s">
        <v>388</v>
      </c>
      <c r="D32" t="s">
        <v>95</v>
      </c>
      <c r="E32">
        <v>17</v>
      </c>
      <c r="F32">
        <v>13</v>
      </c>
      <c r="G32">
        <v>0.76470588235294112</v>
      </c>
    </row>
    <row r="33" spans="1:7" customFormat="1" x14ac:dyDescent="0.25">
      <c r="A33" t="s">
        <v>390</v>
      </c>
      <c r="B33">
        <v>2018</v>
      </c>
      <c r="C33" t="s">
        <v>391</v>
      </c>
      <c r="D33" t="s">
        <v>356</v>
      </c>
      <c r="E33">
        <v>50</v>
      </c>
      <c r="F33">
        <v>44</v>
      </c>
      <c r="G33">
        <v>0.88</v>
      </c>
    </row>
    <row r="34" spans="1:7" customFormat="1" x14ac:dyDescent="0.25">
      <c r="A34" t="s">
        <v>392</v>
      </c>
      <c r="B34">
        <v>2018</v>
      </c>
      <c r="C34" t="s">
        <v>391</v>
      </c>
      <c r="D34" t="s">
        <v>42</v>
      </c>
      <c r="E34">
        <v>811</v>
      </c>
      <c r="F34">
        <v>719</v>
      </c>
      <c r="G34">
        <v>0.88655980271270041</v>
      </c>
    </row>
    <row r="35" spans="1:7" customFormat="1" x14ac:dyDescent="0.25">
      <c r="A35" t="s">
        <v>393</v>
      </c>
      <c r="B35">
        <v>2018</v>
      </c>
      <c r="C35" t="s">
        <v>394</v>
      </c>
      <c r="D35" t="s">
        <v>354</v>
      </c>
      <c r="E35">
        <v>4252</v>
      </c>
      <c r="F35">
        <v>3982</v>
      </c>
      <c r="G35">
        <v>0.93650047036688622</v>
      </c>
    </row>
    <row r="36" spans="1:7" customFormat="1" x14ac:dyDescent="0.25">
      <c r="A36" t="s">
        <v>395</v>
      </c>
      <c r="B36">
        <v>2018</v>
      </c>
      <c r="C36" t="s">
        <v>394</v>
      </c>
      <c r="D36" t="s">
        <v>356</v>
      </c>
      <c r="E36">
        <v>182</v>
      </c>
      <c r="F36">
        <v>165</v>
      </c>
      <c r="G36">
        <v>0.90659340659340659</v>
      </c>
    </row>
    <row r="37" spans="1:7" customFormat="1" x14ac:dyDescent="0.25">
      <c r="A37" t="s">
        <v>396</v>
      </c>
      <c r="B37">
        <v>2018</v>
      </c>
      <c r="C37" t="s">
        <v>394</v>
      </c>
      <c r="D37" t="s">
        <v>95</v>
      </c>
      <c r="E37">
        <v>542</v>
      </c>
      <c r="F37">
        <v>418</v>
      </c>
      <c r="G37">
        <v>0.77121771217712176</v>
      </c>
    </row>
    <row r="38" spans="1:7" customFormat="1" x14ac:dyDescent="0.25">
      <c r="A38" t="s">
        <v>397</v>
      </c>
      <c r="B38">
        <v>2018</v>
      </c>
      <c r="C38" t="s">
        <v>394</v>
      </c>
      <c r="D38" t="s">
        <v>102</v>
      </c>
      <c r="E38">
        <v>719</v>
      </c>
      <c r="F38">
        <v>654</v>
      </c>
      <c r="G38">
        <v>0.90959666203059808</v>
      </c>
    </row>
    <row r="39" spans="1:7" customFormat="1" x14ac:dyDescent="0.25">
      <c r="A39" t="s">
        <v>398</v>
      </c>
      <c r="B39">
        <v>2018</v>
      </c>
      <c r="C39" t="s">
        <v>394</v>
      </c>
      <c r="D39" t="s">
        <v>42</v>
      </c>
      <c r="E39">
        <v>9442</v>
      </c>
      <c r="F39">
        <v>8129</v>
      </c>
      <c r="G39">
        <v>0.8609404787121373</v>
      </c>
    </row>
    <row r="40" spans="1:7" customFormat="1" x14ac:dyDescent="0.25">
      <c r="A40" t="s">
        <v>399</v>
      </c>
      <c r="B40">
        <v>2018</v>
      </c>
      <c r="C40" t="s">
        <v>400</v>
      </c>
      <c r="D40" t="s">
        <v>354</v>
      </c>
      <c r="E40">
        <v>132</v>
      </c>
      <c r="F40" t="s">
        <v>74</v>
      </c>
      <c r="G40" t="s">
        <v>74</v>
      </c>
    </row>
    <row r="41" spans="1:7" customFormat="1" x14ac:dyDescent="0.25">
      <c r="A41" t="s">
        <v>401</v>
      </c>
      <c r="B41">
        <v>2018</v>
      </c>
      <c r="C41" t="s">
        <v>400</v>
      </c>
      <c r="D41" t="s">
        <v>95</v>
      </c>
      <c r="E41">
        <v>4</v>
      </c>
      <c r="F41">
        <v>3</v>
      </c>
      <c r="G41">
        <v>0.75</v>
      </c>
    </row>
    <row r="42" spans="1:7" customFormat="1" x14ac:dyDescent="0.25">
      <c r="A42" t="s">
        <v>402</v>
      </c>
      <c r="B42">
        <v>2018</v>
      </c>
      <c r="C42" t="s">
        <v>43</v>
      </c>
      <c r="D42" t="s">
        <v>354</v>
      </c>
      <c r="E42">
        <v>49968</v>
      </c>
      <c r="F42">
        <v>43582</v>
      </c>
      <c r="G42">
        <v>0.87219820685238547</v>
      </c>
    </row>
    <row r="43" spans="1:7" customFormat="1" x14ac:dyDescent="0.25">
      <c r="A43" t="s">
        <v>403</v>
      </c>
      <c r="B43">
        <v>2018</v>
      </c>
      <c r="C43" t="s">
        <v>43</v>
      </c>
      <c r="D43" t="s">
        <v>356</v>
      </c>
      <c r="E43">
        <v>3206</v>
      </c>
      <c r="F43">
        <v>2949</v>
      </c>
      <c r="G43">
        <v>0.91983780411728011</v>
      </c>
    </row>
    <row r="44" spans="1:7" customFormat="1" x14ac:dyDescent="0.25">
      <c r="A44" t="s">
        <v>404</v>
      </c>
      <c r="B44">
        <v>2018</v>
      </c>
      <c r="C44" t="s">
        <v>43</v>
      </c>
      <c r="D44" t="s">
        <v>95</v>
      </c>
      <c r="E44">
        <v>6017</v>
      </c>
      <c r="F44">
        <v>4651</v>
      </c>
      <c r="G44">
        <v>0.77297656639521362</v>
      </c>
    </row>
    <row r="45" spans="1:7" customFormat="1" x14ac:dyDescent="0.25">
      <c r="A45" t="s">
        <v>405</v>
      </c>
      <c r="B45">
        <v>2018</v>
      </c>
      <c r="C45" t="s">
        <v>43</v>
      </c>
      <c r="D45" t="s">
        <v>102</v>
      </c>
      <c r="E45">
        <v>9227</v>
      </c>
      <c r="F45" t="s">
        <v>74</v>
      </c>
      <c r="G45" t="s">
        <v>74</v>
      </c>
    </row>
    <row r="46" spans="1:7" customFormat="1" x14ac:dyDescent="0.25">
      <c r="A46" t="s">
        <v>406</v>
      </c>
      <c r="B46">
        <v>2018</v>
      </c>
      <c r="C46" t="s">
        <v>43</v>
      </c>
      <c r="D46" t="s">
        <v>42</v>
      </c>
      <c r="E46">
        <v>102396</v>
      </c>
      <c r="F46">
        <v>86636</v>
      </c>
      <c r="G46">
        <v>0.84608773780225788</v>
      </c>
    </row>
    <row r="47" spans="1:7" customFormat="1" x14ac:dyDescent="0.25">
      <c r="A47" t="s">
        <v>407</v>
      </c>
      <c r="B47">
        <v>2018</v>
      </c>
      <c r="C47" t="s">
        <v>187</v>
      </c>
      <c r="D47" t="s">
        <v>354</v>
      </c>
      <c r="E47">
        <v>725</v>
      </c>
      <c r="F47">
        <v>531</v>
      </c>
      <c r="G47">
        <v>0.73241379310344823</v>
      </c>
    </row>
    <row r="48" spans="1:7" customFormat="1" x14ac:dyDescent="0.25">
      <c r="A48" t="s">
        <v>408</v>
      </c>
      <c r="B48">
        <v>2018</v>
      </c>
      <c r="C48" t="s">
        <v>187</v>
      </c>
      <c r="D48" t="s">
        <v>356</v>
      </c>
      <c r="E48">
        <v>29</v>
      </c>
      <c r="F48">
        <v>26</v>
      </c>
      <c r="G48">
        <v>0.89655172413793105</v>
      </c>
    </row>
    <row r="49" spans="1:7" customFormat="1" x14ac:dyDescent="0.25">
      <c r="A49" t="s">
        <v>409</v>
      </c>
      <c r="B49">
        <v>2018</v>
      </c>
      <c r="C49" t="s">
        <v>187</v>
      </c>
      <c r="D49" t="s">
        <v>95</v>
      </c>
      <c r="E49">
        <v>66</v>
      </c>
      <c r="F49">
        <v>60</v>
      </c>
      <c r="G49">
        <v>0.90909090909090906</v>
      </c>
    </row>
    <row r="50" spans="1:7" customFormat="1" x14ac:dyDescent="0.25">
      <c r="A50" t="s">
        <v>410</v>
      </c>
      <c r="B50">
        <v>2018</v>
      </c>
      <c r="C50" t="s">
        <v>187</v>
      </c>
      <c r="D50" t="s">
        <v>102</v>
      </c>
      <c r="E50">
        <v>85</v>
      </c>
      <c r="F50" t="s">
        <v>74</v>
      </c>
      <c r="G50" t="s">
        <v>74</v>
      </c>
    </row>
    <row r="51" spans="1:7" customFormat="1" x14ac:dyDescent="0.25">
      <c r="A51" t="s">
        <v>411</v>
      </c>
      <c r="B51">
        <v>2018</v>
      </c>
      <c r="C51" t="s">
        <v>187</v>
      </c>
      <c r="D51" t="s">
        <v>42</v>
      </c>
      <c r="E51">
        <v>1666</v>
      </c>
      <c r="F51">
        <v>1357</v>
      </c>
      <c r="G51">
        <v>0.81452581032412963</v>
      </c>
    </row>
    <row r="52" spans="1:7" customFormat="1" x14ac:dyDescent="0.25">
      <c r="A52" t="s">
        <v>412</v>
      </c>
      <c r="B52">
        <v>2018</v>
      </c>
      <c r="C52" t="s">
        <v>413</v>
      </c>
      <c r="D52" t="s">
        <v>354</v>
      </c>
      <c r="E52">
        <v>122746</v>
      </c>
      <c r="F52">
        <v>104357</v>
      </c>
      <c r="G52">
        <v>0.85018656412428917</v>
      </c>
    </row>
    <row r="53" spans="1:7" customFormat="1" x14ac:dyDescent="0.25">
      <c r="A53" t="s">
        <v>414</v>
      </c>
      <c r="B53">
        <v>2018</v>
      </c>
      <c r="C53" t="s">
        <v>413</v>
      </c>
      <c r="D53" t="s">
        <v>356</v>
      </c>
      <c r="E53">
        <v>5697</v>
      </c>
      <c r="F53">
        <v>5125</v>
      </c>
      <c r="G53">
        <v>0.89959627874319814</v>
      </c>
    </row>
    <row r="54" spans="1:7" customFormat="1" x14ac:dyDescent="0.25">
      <c r="A54" t="s">
        <v>415</v>
      </c>
      <c r="B54">
        <v>2018</v>
      </c>
      <c r="C54" t="s">
        <v>413</v>
      </c>
      <c r="D54" t="s">
        <v>95</v>
      </c>
      <c r="E54">
        <v>18254</v>
      </c>
      <c r="F54">
        <v>10186</v>
      </c>
      <c r="G54">
        <v>0.55801468171359703</v>
      </c>
    </row>
    <row r="55" spans="1:7" customFormat="1" x14ac:dyDescent="0.25">
      <c r="A55" t="s">
        <v>416</v>
      </c>
      <c r="B55">
        <v>2018</v>
      </c>
      <c r="C55" t="s">
        <v>413</v>
      </c>
      <c r="D55" t="s">
        <v>102</v>
      </c>
      <c r="E55">
        <v>24661</v>
      </c>
      <c r="F55" t="s">
        <v>74</v>
      </c>
      <c r="G55" t="s">
        <v>74</v>
      </c>
    </row>
    <row r="56" spans="1:7" customFormat="1" x14ac:dyDescent="0.25">
      <c r="A56" t="s">
        <v>417</v>
      </c>
      <c r="B56">
        <v>2018</v>
      </c>
      <c r="C56" t="s">
        <v>413</v>
      </c>
      <c r="D56" t="s">
        <v>42</v>
      </c>
      <c r="E56">
        <v>297456</v>
      </c>
      <c r="F56">
        <v>254352</v>
      </c>
      <c r="G56">
        <v>0.85509117314829752</v>
      </c>
    </row>
    <row r="57" spans="1:7" customFormat="1" x14ac:dyDescent="0.25">
      <c r="A57" t="s">
        <v>418</v>
      </c>
      <c r="B57">
        <v>2018</v>
      </c>
      <c r="C57" t="s">
        <v>413</v>
      </c>
      <c r="D57" t="s">
        <v>361</v>
      </c>
      <c r="E57">
        <v>6028</v>
      </c>
      <c r="F57">
        <v>4850</v>
      </c>
      <c r="G57">
        <v>0.80457863304578636</v>
      </c>
    </row>
    <row r="58" spans="1:7" customFormat="1" x14ac:dyDescent="0.25">
      <c r="A58" t="s">
        <v>419</v>
      </c>
      <c r="B58">
        <v>2018</v>
      </c>
      <c r="C58" t="s">
        <v>420</v>
      </c>
      <c r="D58" t="s">
        <v>354</v>
      </c>
      <c r="E58">
        <v>27604</v>
      </c>
      <c r="F58">
        <v>22929</v>
      </c>
      <c r="G58">
        <v>0.8306404868859586</v>
      </c>
    </row>
    <row r="59" spans="1:7" customFormat="1" x14ac:dyDescent="0.25">
      <c r="A59" t="s">
        <v>421</v>
      </c>
      <c r="B59">
        <v>2018</v>
      </c>
      <c r="C59" t="s">
        <v>420</v>
      </c>
      <c r="D59" t="s">
        <v>356</v>
      </c>
      <c r="E59">
        <v>509</v>
      </c>
      <c r="F59">
        <v>481</v>
      </c>
      <c r="G59">
        <v>0.94499017681728881</v>
      </c>
    </row>
    <row r="60" spans="1:7" customFormat="1" x14ac:dyDescent="0.25">
      <c r="A60" t="s">
        <v>422</v>
      </c>
      <c r="B60">
        <v>2018</v>
      </c>
      <c r="C60" t="s">
        <v>420</v>
      </c>
      <c r="D60" t="s">
        <v>95</v>
      </c>
      <c r="E60">
        <v>5386</v>
      </c>
      <c r="F60" t="s">
        <v>74</v>
      </c>
      <c r="G60" t="s">
        <v>74</v>
      </c>
    </row>
    <row r="61" spans="1:7" customFormat="1" x14ac:dyDescent="0.25">
      <c r="A61" t="s">
        <v>423</v>
      </c>
      <c r="B61">
        <v>2018</v>
      </c>
      <c r="C61" t="s">
        <v>420</v>
      </c>
      <c r="D61" t="s">
        <v>102</v>
      </c>
      <c r="E61">
        <v>5410</v>
      </c>
      <c r="F61" t="s">
        <v>74</v>
      </c>
      <c r="G61" t="s">
        <v>74</v>
      </c>
    </row>
    <row r="62" spans="1:7" customFormat="1" x14ac:dyDescent="0.25">
      <c r="A62" t="s">
        <v>424</v>
      </c>
      <c r="B62">
        <v>2018</v>
      </c>
      <c r="C62" t="s">
        <v>420</v>
      </c>
      <c r="D62" t="s">
        <v>42</v>
      </c>
      <c r="E62">
        <v>71479</v>
      </c>
      <c r="F62">
        <v>61591</v>
      </c>
      <c r="G62">
        <v>0.86166566404118694</v>
      </c>
    </row>
    <row r="63" spans="1:7" customFormat="1" x14ac:dyDescent="0.25">
      <c r="A63" t="s">
        <v>425</v>
      </c>
      <c r="B63">
        <v>2018</v>
      </c>
      <c r="C63" t="s">
        <v>426</v>
      </c>
      <c r="D63" t="s">
        <v>354</v>
      </c>
      <c r="E63">
        <v>3649</v>
      </c>
      <c r="F63">
        <v>3104</v>
      </c>
      <c r="G63">
        <v>0.85064401205809814</v>
      </c>
    </row>
    <row r="64" spans="1:7" customFormat="1" x14ac:dyDescent="0.25">
      <c r="A64" t="s">
        <v>427</v>
      </c>
      <c r="B64">
        <v>2018</v>
      </c>
      <c r="C64" t="s">
        <v>426</v>
      </c>
      <c r="D64" t="s">
        <v>356</v>
      </c>
      <c r="E64">
        <v>228</v>
      </c>
      <c r="F64">
        <v>194</v>
      </c>
      <c r="G64">
        <v>0.85087719298245612</v>
      </c>
    </row>
    <row r="65" spans="1:7" customFormat="1" x14ac:dyDescent="0.25">
      <c r="A65" t="s">
        <v>428</v>
      </c>
      <c r="B65">
        <v>2018</v>
      </c>
      <c r="C65" t="s">
        <v>426</v>
      </c>
      <c r="D65" t="s">
        <v>95</v>
      </c>
      <c r="E65">
        <v>349</v>
      </c>
      <c r="F65">
        <v>278</v>
      </c>
      <c r="G65">
        <v>0.79656160458452718</v>
      </c>
    </row>
    <row r="66" spans="1:7" customFormat="1" x14ac:dyDescent="0.25">
      <c r="A66" t="s">
        <v>429</v>
      </c>
      <c r="B66">
        <v>2018</v>
      </c>
      <c r="C66" t="s">
        <v>426</v>
      </c>
      <c r="D66" t="s">
        <v>102</v>
      </c>
      <c r="E66">
        <v>746</v>
      </c>
      <c r="F66">
        <v>633</v>
      </c>
      <c r="G66">
        <v>0.84852546916890081</v>
      </c>
    </row>
    <row r="67" spans="1:7" customFormat="1" x14ac:dyDescent="0.25">
      <c r="A67" t="s">
        <v>430</v>
      </c>
      <c r="B67">
        <v>2018</v>
      </c>
      <c r="C67" t="s">
        <v>426</v>
      </c>
      <c r="D67" t="s">
        <v>42</v>
      </c>
      <c r="E67">
        <v>10825</v>
      </c>
      <c r="F67">
        <v>9458</v>
      </c>
      <c r="G67">
        <v>0.8737182448036952</v>
      </c>
    </row>
    <row r="68" spans="1:7" customFormat="1" x14ac:dyDescent="0.25">
      <c r="A68" t="s">
        <v>431</v>
      </c>
      <c r="B68">
        <v>2018</v>
      </c>
      <c r="C68" t="s">
        <v>426</v>
      </c>
      <c r="D68" t="s">
        <v>361</v>
      </c>
      <c r="E68">
        <v>825</v>
      </c>
      <c r="F68">
        <v>653</v>
      </c>
      <c r="G68">
        <v>0.7915151515151515</v>
      </c>
    </row>
    <row r="69" spans="1:7" customFormat="1" x14ac:dyDescent="0.25">
      <c r="A69" t="s">
        <v>432</v>
      </c>
      <c r="B69">
        <v>2018</v>
      </c>
      <c r="C69" t="s">
        <v>433</v>
      </c>
      <c r="D69" t="s">
        <v>354</v>
      </c>
      <c r="E69">
        <v>195</v>
      </c>
      <c r="F69" t="s">
        <v>74</v>
      </c>
      <c r="G69" t="s">
        <v>74</v>
      </c>
    </row>
    <row r="70" spans="1:7" customFormat="1" x14ac:dyDescent="0.25">
      <c r="A70" t="s">
        <v>434</v>
      </c>
      <c r="B70">
        <v>2018</v>
      </c>
      <c r="C70" t="s">
        <v>433</v>
      </c>
      <c r="D70" t="s">
        <v>356</v>
      </c>
      <c r="E70">
        <v>8</v>
      </c>
      <c r="F70">
        <v>7</v>
      </c>
      <c r="G70">
        <v>0.875</v>
      </c>
    </row>
    <row r="71" spans="1:7" customFormat="1" x14ac:dyDescent="0.25">
      <c r="A71" t="s">
        <v>435</v>
      </c>
      <c r="B71">
        <v>2018</v>
      </c>
      <c r="C71" t="s">
        <v>433</v>
      </c>
      <c r="D71" t="s">
        <v>95</v>
      </c>
      <c r="E71">
        <v>18</v>
      </c>
      <c r="F71">
        <v>8</v>
      </c>
      <c r="G71">
        <v>0.44444444444444442</v>
      </c>
    </row>
    <row r="72" spans="1:7" customFormat="1" x14ac:dyDescent="0.25">
      <c r="A72" t="s">
        <v>436</v>
      </c>
      <c r="B72">
        <v>2018</v>
      </c>
      <c r="C72" t="s">
        <v>433</v>
      </c>
      <c r="D72" t="s">
        <v>102</v>
      </c>
      <c r="E72">
        <v>54</v>
      </c>
      <c r="F72" t="s">
        <v>74</v>
      </c>
      <c r="G72" t="s">
        <v>74</v>
      </c>
    </row>
    <row r="73" spans="1:7" customFormat="1" x14ac:dyDescent="0.25">
      <c r="A73" t="s">
        <v>437</v>
      </c>
      <c r="B73">
        <v>2018</v>
      </c>
      <c r="C73" t="s">
        <v>433</v>
      </c>
      <c r="D73" t="s">
        <v>42</v>
      </c>
      <c r="E73">
        <v>476</v>
      </c>
      <c r="F73">
        <v>398</v>
      </c>
      <c r="G73">
        <v>0.83613445378151263</v>
      </c>
    </row>
    <row r="74" spans="1:7" customFormat="1" x14ac:dyDescent="0.25">
      <c r="A74" t="s">
        <v>438</v>
      </c>
      <c r="B74">
        <v>2018</v>
      </c>
      <c r="C74" t="s">
        <v>433</v>
      </c>
      <c r="D74" t="s">
        <v>361</v>
      </c>
      <c r="E74">
        <v>5</v>
      </c>
      <c r="F74" t="s">
        <v>74</v>
      </c>
      <c r="G74" t="s">
        <v>74</v>
      </c>
    </row>
    <row r="75" spans="1:7" customFormat="1" x14ac:dyDescent="0.25">
      <c r="A75" t="s">
        <v>439</v>
      </c>
      <c r="B75">
        <v>2019</v>
      </c>
      <c r="C75" t="s">
        <v>124</v>
      </c>
      <c r="D75" t="s">
        <v>354</v>
      </c>
      <c r="E75">
        <v>15513</v>
      </c>
      <c r="F75">
        <v>12130</v>
      </c>
      <c r="G75">
        <v>0.78192483723328821</v>
      </c>
    </row>
    <row r="76" spans="1:7" customFormat="1" x14ac:dyDescent="0.25">
      <c r="A76" t="s">
        <v>440</v>
      </c>
      <c r="B76">
        <v>2019</v>
      </c>
      <c r="C76" t="s">
        <v>124</v>
      </c>
      <c r="D76" t="s">
        <v>356</v>
      </c>
      <c r="E76">
        <v>571</v>
      </c>
      <c r="F76">
        <v>530</v>
      </c>
      <c r="G76">
        <v>0.92819614711033271</v>
      </c>
    </row>
    <row r="77" spans="1:7" customFormat="1" x14ac:dyDescent="0.25">
      <c r="A77" t="s">
        <v>441</v>
      </c>
      <c r="B77">
        <v>2019</v>
      </c>
      <c r="C77" t="s">
        <v>124</v>
      </c>
      <c r="D77" t="s">
        <v>95</v>
      </c>
      <c r="E77">
        <v>2260</v>
      </c>
      <c r="F77">
        <v>1703</v>
      </c>
      <c r="G77">
        <v>0.75353982300884959</v>
      </c>
    </row>
    <row r="78" spans="1:7" customFormat="1" x14ac:dyDescent="0.25">
      <c r="A78" t="s">
        <v>442</v>
      </c>
      <c r="B78">
        <v>2019</v>
      </c>
      <c r="C78" t="s">
        <v>124</v>
      </c>
      <c r="D78" t="s">
        <v>102</v>
      </c>
      <c r="E78">
        <v>3086</v>
      </c>
      <c r="F78">
        <v>2770</v>
      </c>
      <c r="G78">
        <v>0.89760207388204793</v>
      </c>
    </row>
    <row r="79" spans="1:7" customFormat="1" x14ac:dyDescent="0.25">
      <c r="A79" t="s">
        <v>443</v>
      </c>
      <c r="B79">
        <v>2019</v>
      </c>
      <c r="C79" t="s">
        <v>124</v>
      </c>
      <c r="D79" t="s">
        <v>42</v>
      </c>
      <c r="E79">
        <v>35907</v>
      </c>
      <c r="F79">
        <v>32104</v>
      </c>
      <c r="G79">
        <v>0.89408750382933688</v>
      </c>
    </row>
    <row r="80" spans="1:7" customFormat="1" x14ac:dyDescent="0.25">
      <c r="A80" t="s">
        <v>444</v>
      </c>
      <c r="B80">
        <v>2019</v>
      </c>
      <c r="C80" t="s">
        <v>124</v>
      </c>
      <c r="D80" t="s">
        <v>361</v>
      </c>
      <c r="E80">
        <v>1349</v>
      </c>
      <c r="F80">
        <v>1087</v>
      </c>
      <c r="G80">
        <v>0.8057820607857672</v>
      </c>
    </row>
    <row r="81" spans="1:7" customFormat="1" x14ac:dyDescent="0.25">
      <c r="A81" t="s">
        <v>445</v>
      </c>
      <c r="B81">
        <v>2019</v>
      </c>
      <c r="C81" t="s">
        <v>123</v>
      </c>
      <c r="D81" t="s">
        <v>354</v>
      </c>
      <c r="E81">
        <v>12351</v>
      </c>
      <c r="F81">
        <v>10773</v>
      </c>
      <c r="G81">
        <v>0.87223706582462956</v>
      </c>
    </row>
    <row r="82" spans="1:7" customFormat="1" x14ac:dyDescent="0.25">
      <c r="A82" t="s">
        <v>446</v>
      </c>
      <c r="B82">
        <v>2019</v>
      </c>
      <c r="C82" t="s">
        <v>123</v>
      </c>
      <c r="D82" t="s">
        <v>356</v>
      </c>
      <c r="E82">
        <v>514</v>
      </c>
      <c r="F82">
        <v>420</v>
      </c>
      <c r="G82">
        <v>0.81712062256809337</v>
      </c>
    </row>
    <row r="83" spans="1:7" customFormat="1" x14ac:dyDescent="0.25">
      <c r="A83" t="s">
        <v>447</v>
      </c>
      <c r="B83">
        <v>2019</v>
      </c>
      <c r="C83" t="s">
        <v>123</v>
      </c>
      <c r="D83" t="s">
        <v>95</v>
      </c>
      <c r="E83">
        <v>2491</v>
      </c>
      <c r="F83">
        <v>2116</v>
      </c>
      <c r="G83">
        <v>0.84945804897631472</v>
      </c>
    </row>
    <row r="84" spans="1:7" customFormat="1" x14ac:dyDescent="0.25">
      <c r="A84" t="s">
        <v>448</v>
      </c>
      <c r="B84">
        <v>2019</v>
      </c>
      <c r="C84" t="s">
        <v>123</v>
      </c>
      <c r="D84" t="s">
        <v>102</v>
      </c>
      <c r="E84">
        <v>3915</v>
      </c>
      <c r="F84">
        <v>3245</v>
      </c>
      <c r="G84">
        <v>0.82886334610472545</v>
      </c>
    </row>
    <row r="85" spans="1:7" customFormat="1" x14ac:dyDescent="0.25">
      <c r="A85" t="s">
        <v>449</v>
      </c>
      <c r="B85">
        <v>2019</v>
      </c>
      <c r="C85" t="s">
        <v>123</v>
      </c>
      <c r="D85" t="s">
        <v>42</v>
      </c>
      <c r="E85">
        <v>38041</v>
      </c>
      <c r="F85">
        <v>31375</v>
      </c>
      <c r="G85">
        <v>0.82476801345916251</v>
      </c>
    </row>
    <row r="86" spans="1:7" customFormat="1" x14ac:dyDescent="0.25">
      <c r="A86" t="s">
        <v>450</v>
      </c>
      <c r="B86">
        <v>2019</v>
      </c>
      <c r="C86" t="s">
        <v>123</v>
      </c>
      <c r="D86" t="s">
        <v>361</v>
      </c>
      <c r="E86">
        <v>2827</v>
      </c>
      <c r="F86" t="s">
        <v>74</v>
      </c>
      <c r="G86" t="s">
        <v>74</v>
      </c>
    </row>
    <row r="87" spans="1:7" customFormat="1" x14ac:dyDescent="0.25">
      <c r="A87" t="s">
        <v>451</v>
      </c>
      <c r="B87">
        <v>2019</v>
      </c>
      <c r="C87" t="s">
        <v>369</v>
      </c>
      <c r="D87" t="s">
        <v>354</v>
      </c>
      <c r="E87">
        <v>3518</v>
      </c>
      <c r="F87">
        <v>3248</v>
      </c>
      <c r="G87">
        <v>0.92325184764070489</v>
      </c>
    </row>
    <row r="88" spans="1:7" customFormat="1" x14ac:dyDescent="0.25">
      <c r="A88" t="s">
        <v>452</v>
      </c>
      <c r="B88">
        <v>2019</v>
      </c>
      <c r="C88" t="s">
        <v>369</v>
      </c>
      <c r="D88" t="s">
        <v>356</v>
      </c>
      <c r="E88">
        <v>217</v>
      </c>
      <c r="F88" t="s">
        <v>74</v>
      </c>
      <c r="G88" t="s">
        <v>74</v>
      </c>
    </row>
    <row r="89" spans="1:7" customFormat="1" x14ac:dyDescent="0.25">
      <c r="A89" t="s">
        <v>453</v>
      </c>
      <c r="B89">
        <v>2019</v>
      </c>
      <c r="C89" t="s">
        <v>369</v>
      </c>
      <c r="D89" t="s">
        <v>95</v>
      </c>
      <c r="E89">
        <v>690</v>
      </c>
      <c r="F89">
        <v>527</v>
      </c>
      <c r="G89">
        <v>0.76376811594202898</v>
      </c>
    </row>
    <row r="90" spans="1:7" customFormat="1" x14ac:dyDescent="0.25">
      <c r="A90" t="s">
        <v>454</v>
      </c>
      <c r="B90">
        <v>2019</v>
      </c>
      <c r="C90" t="s">
        <v>369</v>
      </c>
      <c r="D90" t="s">
        <v>102</v>
      </c>
      <c r="E90">
        <v>814</v>
      </c>
      <c r="F90">
        <v>696</v>
      </c>
      <c r="G90">
        <v>0.855036855036855</v>
      </c>
    </row>
    <row r="91" spans="1:7" customFormat="1" x14ac:dyDescent="0.25">
      <c r="A91" t="s">
        <v>455</v>
      </c>
      <c r="B91">
        <v>2019</v>
      </c>
      <c r="C91" t="s">
        <v>369</v>
      </c>
      <c r="D91" t="s">
        <v>42</v>
      </c>
      <c r="E91">
        <v>12995</v>
      </c>
      <c r="F91" t="s">
        <v>74</v>
      </c>
      <c r="G91" t="s">
        <v>74</v>
      </c>
    </row>
    <row r="92" spans="1:7" customFormat="1" x14ac:dyDescent="0.25">
      <c r="A92" t="s">
        <v>456</v>
      </c>
      <c r="B92">
        <v>2019</v>
      </c>
      <c r="C92" t="s">
        <v>369</v>
      </c>
      <c r="D92" t="s">
        <v>361</v>
      </c>
      <c r="E92">
        <v>1064</v>
      </c>
      <c r="F92">
        <v>834</v>
      </c>
      <c r="G92">
        <v>0.78383458646616544</v>
      </c>
    </row>
    <row r="93" spans="1:7" customFormat="1" x14ac:dyDescent="0.25">
      <c r="A93" t="s">
        <v>457</v>
      </c>
      <c r="B93">
        <v>2019</v>
      </c>
      <c r="C93" t="s">
        <v>376</v>
      </c>
      <c r="D93" t="s">
        <v>354</v>
      </c>
      <c r="E93">
        <v>3286</v>
      </c>
      <c r="F93" t="s">
        <v>74</v>
      </c>
      <c r="G93" t="s">
        <v>74</v>
      </c>
    </row>
    <row r="94" spans="1:7" customFormat="1" x14ac:dyDescent="0.25">
      <c r="A94" t="s">
        <v>458</v>
      </c>
      <c r="B94">
        <v>2019</v>
      </c>
      <c r="C94" t="s">
        <v>376</v>
      </c>
      <c r="D94" t="s">
        <v>356</v>
      </c>
      <c r="E94">
        <v>139</v>
      </c>
      <c r="F94">
        <v>130</v>
      </c>
      <c r="G94">
        <v>0.93525179856115104</v>
      </c>
    </row>
    <row r="95" spans="1:7" customFormat="1" x14ac:dyDescent="0.25">
      <c r="A95" t="s">
        <v>459</v>
      </c>
      <c r="B95">
        <v>2019</v>
      </c>
      <c r="C95" t="s">
        <v>376</v>
      </c>
      <c r="D95" t="s">
        <v>95</v>
      </c>
      <c r="E95">
        <v>403</v>
      </c>
      <c r="F95">
        <v>371</v>
      </c>
      <c r="G95">
        <v>0.92059553349875933</v>
      </c>
    </row>
    <row r="96" spans="1:7" customFormat="1" x14ac:dyDescent="0.25">
      <c r="A96" t="s">
        <v>460</v>
      </c>
      <c r="B96">
        <v>2019</v>
      </c>
      <c r="C96" t="s">
        <v>376</v>
      </c>
      <c r="D96" t="s">
        <v>102</v>
      </c>
      <c r="E96">
        <v>578</v>
      </c>
      <c r="F96">
        <v>541</v>
      </c>
      <c r="G96">
        <v>0.93598615916955019</v>
      </c>
    </row>
    <row r="97" spans="1:7" customFormat="1" x14ac:dyDescent="0.25">
      <c r="A97" t="s">
        <v>461</v>
      </c>
      <c r="B97">
        <v>2019</v>
      </c>
      <c r="C97" t="s">
        <v>376</v>
      </c>
      <c r="D97" t="s">
        <v>42</v>
      </c>
      <c r="E97">
        <v>8019</v>
      </c>
      <c r="F97">
        <v>6925</v>
      </c>
      <c r="G97">
        <v>0.86357401172215986</v>
      </c>
    </row>
    <row r="98" spans="1:7" customFormat="1" x14ac:dyDescent="0.25">
      <c r="A98" t="s">
        <v>462</v>
      </c>
      <c r="B98">
        <v>2019</v>
      </c>
      <c r="C98" t="s">
        <v>382</v>
      </c>
      <c r="D98" t="s">
        <v>354</v>
      </c>
      <c r="E98">
        <v>2390</v>
      </c>
      <c r="F98">
        <v>2277</v>
      </c>
      <c r="G98">
        <v>0.9527196652719665</v>
      </c>
    </row>
    <row r="99" spans="1:7" customFormat="1" x14ac:dyDescent="0.25">
      <c r="A99" t="s">
        <v>463</v>
      </c>
      <c r="B99">
        <v>2019</v>
      </c>
      <c r="C99" t="s">
        <v>382</v>
      </c>
      <c r="D99" t="s">
        <v>356</v>
      </c>
      <c r="E99">
        <v>183</v>
      </c>
      <c r="F99">
        <v>171</v>
      </c>
      <c r="G99">
        <v>0.93442622950819676</v>
      </c>
    </row>
    <row r="100" spans="1:7" customFormat="1" x14ac:dyDescent="0.25">
      <c r="A100" t="s">
        <v>464</v>
      </c>
      <c r="B100">
        <v>2019</v>
      </c>
      <c r="C100" t="s">
        <v>382</v>
      </c>
      <c r="D100" t="s">
        <v>95</v>
      </c>
      <c r="E100">
        <v>215</v>
      </c>
      <c r="F100">
        <v>180</v>
      </c>
      <c r="G100">
        <v>0.83720930232558144</v>
      </c>
    </row>
    <row r="101" spans="1:7" customFormat="1" x14ac:dyDescent="0.25">
      <c r="A101" t="s">
        <v>465</v>
      </c>
      <c r="B101">
        <v>2019</v>
      </c>
      <c r="C101" t="s">
        <v>382</v>
      </c>
      <c r="D101" t="s">
        <v>102</v>
      </c>
      <c r="E101">
        <v>300</v>
      </c>
      <c r="F101">
        <v>279</v>
      </c>
      <c r="G101">
        <v>0.93</v>
      </c>
    </row>
    <row r="102" spans="1:7" customFormat="1" x14ac:dyDescent="0.25">
      <c r="A102" t="s">
        <v>466</v>
      </c>
      <c r="B102">
        <v>2019</v>
      </c>
      <c r="C102" t="s">
        <v>382</v>
      </c>
      <c r="D102" t="s">
        <v>42</v>
      </c>
      <c r="E102">
        <v>5771</v>
      </c>
      <c r="F102">
        <v>5089</v>
      </c>
      <c r="G102">
        <v>0.88182290764165661</v>
      </c>
    </row>
    <row r="103" spans="1:7" customFormat="1" x14ac:dyDescent="0.25">
      <c r="A103" t="s">
        <v>467</v>
      </c>
      <c r="B103">
        <v>2019</v>
      </c>
      <c r="C103" t="s">
        <v>388</v>
      </c>
      <c r="D103" t="s">
        <v>354</v>
      </c>
      <c r="E103">
        <v>115</v>
      </c>
      <c r="F103">
        <v>111</v>
      </c>
      <c r="G103">
        <v>0.9652173913043478</v>
      </c>
    </row>
    <row r="104" spans="1:7" customFormat="1" x14ac:dyDescent="0.25">
      <c r="A104" t="s">
        <v>468</v>
      </c>
      <c r="B104">
        <v>2019</v>
      </c>
      <c r="C104" t="s">
        <v>388</v>
      </c>
      <c r="D104" t="s">
        <v>95</v>
      </c>
      <c r="E104">
        <v>19</v>
      </c>
      <c r="F104">
        <v>15</v>
      </c>
      <c r="G104">
        <v>0.78947368421052633</v>
      </c>
    </row>
    <row r="105" spans="1:7" customFormat="1" x14ac:dyDescent="0.25">
      <c r="A105" t="s">
        <v>469</v>
      </c>
      <c r="B105">
        <v>2019</v>
      </c>
      <c r="C105" t="s">
        <v>391</v>
      </c>
      <c r="D105" t="s">
        <v>356</v>
      </c>
      <c r="E105">
        <v>47</v>
      </c>
      <c r="F105">
        <v>38</v>
      </c>
      <c r="G105">
        <v>0.80851063829787229</v>
      </c>
    </row>
    <row r="106" spans="1:7" customFormat="1" x14ac:dyDescent="0.25">
      <c r="A106" t="s">
        <v>470</v>
      </c>
      <c r="B106">
        <v>2019</v>
      </c>
      <c r="C106" t="s">
        <v>391</v>
      </c>
      <c r="D106" t="s">
        <v>42</v>
      </c>
      <c r="E106">
        <v>743</v>
      </c>
      <c r="F106">
        <v>591</v>
      </c>
      <c r="G106">
        <v>0.79542395693135937</v>
      </c>
    </row>
    <row r="107" spans="1:7" customFormat="1" x14ac:dyDescent="0.25">
      <c r="A107" t="s">
        <v>471</v>
      </c>
      <c r="B107">
        <v>2019</v>
      </c>
      <c r="C107" t="s">
        <v>394</v>
      </c>
      <c r="D107" t="s">
        <v>354</v>
      </c>
      <c r="E107">
        <v>4318</v>
      </c>
      <c r="F107">
        <v>4044</v>
      </c>
      <c r="G107">
        <v>0.93654469661880502</v>
      </c>
    </row>
    <row r="108" spans="1:7" customFormat="1" x14ac:dyDescent="0.25">
      <c r="A108" t="s">
        <v>472</v>
      </c>
      <c r="B108">
        <v>2019</v>
      </c>
      <c r="C108" t="s">
        <v>394</v>
      </c>
      <c r="D108" t="s">
        <v>356</v>
      </c>
      <c r="E108">
        <v>204</v>
      </c>
      <c r="F108">
        <v>192</v>
      </c>
      <c r="G108">
        <v>0.94117647058823528</v>
      </c>
    </row>
    <row r="109" spans="1:7" customFormat="1" x14ac:dyDescent="0.25">
      <c r="A109" t="s">
        <v>473</v>
      </c>
      <c r="B109">
        <v>2019</v>
      </c>
      <c r="C109" t="s">
        <v>394</v>
      </c>
      <c r="D109" t="s">
        <v>95</v>
      </c>
      <c r="E109">
        <v>571</v>
      </c>
      <c r="F109">
        <v>424</v>
      </c>
      <c r="G109">
        <v>0.74255691768826615</v>
      </c>
    </row>
    <row r="110" spans="1:7" customFormat="1" x14ac:dyDescent="0.25">
      <c r="A110" t="s">
        <v>474</v>
      </c>
      <c r="B110">
        <v>2019</v>
      </c>
      <c r="C110" t="s">
        <v>394</v>
      </c>
      <c r="D110" t="s">
        <v>102</v>
      </c>
      <c r="E110">
        <v>754</v>
      </c>
      <c r="F110" t="s">
        <v>74</v>
      </c>
      <c r="G110" t="s">
        <v>74</v>
      </c>
    </row>
    <row r="111" spans="1:7" customFormat="1" x14ac:dyDescent="0.25">
      <c r="A111" t="s">
        <v>475</v>
      </c>
      <c r="B111">
        <v>2019</v>
      </c>
      <c r="C111" t="s">
        <v>394</v>
      </c>
      <c r="D111" t="s">
        <v>42</v>
      </c>
      <c r="E111">
        <v>9508</v>
      </c>
      <c r="F111">
        <v>8198</v>
      </c>
      <c r="G111">
        <v>0.86222128733697934</v>
      </c>
    </row>
    <row r="112" spans="1:7" customFormat="1" x14ac:dyDescent="0.25">
      <c r="A112" t="s">
        <v>476</v>
      </c>
      <c r="B112">
        <v>2019</v>
      </c>
      <c r="C112" t="s">
        <v>400</v>
      </c>
      <c r="D112" t="s">
        <v>354</v>
      </c>
      <c r="E112">
        <v>146</v>
      </c>
      <c r="F112" t="s">
        <v>74</v>
      </c>
      <c r="G112" t="s">
        <v>74</v>
      </c>
    </row>
    <row r="113" spans="1:7" customFormat="1" x14ac:dyDescent="0.25">
      <c r="A113" t="s">
        <v>477</v>
      </c>
      <c r="B113">
        <v>2019</v>
      </c>
      <c r="C113" t="s">
        <v>400</v>
      </c>
      <c r="D113" t="s">
        <v>95</v>
      </c>
      <c r="E113">
        <v>6</v>
      </c>
      <c r="F113">
        <v>5</v>
      </c>
      <c r="G113">
        <v>0.83333333333333337</v>
      </c>
    </row>
    <row r="114" spans="1:7" customFormat="1" x14ac:dyDescent="0.25">
      <c r="A114" t="s">
        <v>478</v>
      </c>
      <c r="B114">
        <v>2019</v>
      </c>
      <c r="C114" t="s">
        <v>43</v>
      </c>
      <c r="D114" t="s">
        <v>354</v>
      </c>
      <c r="E114">
        <v>52809</v>
      </c>
      <c r="F114">
        <v>45971</v>
      </c>
      <c r="G114">
        <v>0.87051449563521366</v>
      </c>
    </row>
    <row r="115" spans="1:7" customFormat="1" x14ac:dyDescent="0.25">
      <c r="A115" t="s">
        <v>479</v>
      </c>
      <c r="B115">
        <v>2019</v>
      </c>
      <c r="C115" t="s">
        <v>43</v>
      </c>
      <c r="D115" t="s">
        <v>356</v>
      </c>
      <c r="E115">
        <v>3451</v>
      </c>
      <c r="F115">
        <v>3185</v>
      </c>
      <c r="G115">
        <v>0.92292089249492903</v>
      </c>
    </row>
    <row r="116" spans="1:7" customFormat="1" x14ac:dyDescent="0.25">
      <c r="A116" t="s">
        <v>480</v>
      </c>
      <c r="B116">
        <v>2019</v>
      </c>
      <c r="C116" t="s">
        <v>43</v>
      </c>
      <c r="D116" t="s">
        <v>95</v>
      </c>
      <c r="E116">
        <v>6235</v>
      </c>
      <c r="F116">
        <v>4810</v>
      </c>
      <c r="G116">
        <v>0.77145148356054527</v>
      </c>
    </row>
    <row r="117" spans="1:7" customFormat="1" x14ac:dyDescent="0.25">
      <c r="A117" t="s">
        <v>481</v>
      </c>
      <c r="B117">
        <v>2019</v>
      </c>
      <c r="C117" t="s">
        <v>43</v>
      </c>
      <c r="D117" t="s">
        <v>102</v>
      </c>
      <c r="E117">
        <v>9532</v>
      </c>
      <c r="F117" t="s">
        <v>74</v>
      </c>
      <c r="G117" t="s">
        <v>74</v>
      </c>
    </row>
    <row r="118" spans="1:7" customFormat="1" x14ac:dyDescent="0.25">
      <c r="A118" t="s">
        <v>482</v>
      </c>
      <c r="B118">
        <v>2019</v>
      </c>
      <c r="C118" t="s">
        <v>43</v>
      </c>
      <c r="D118" t="s">
        <v>42</v>
      </c>
      <c r="E118">
        <v>103877</v>
      </c>
      <c r="F118">
        <v>88380</v>
      </c>
      <c r="G118">
        <v>0.8508139434138452</v>
      </c>
    </row>
    <row r="119" spans="1:7" customFormat="1" x14ac:dyDescent="0.25">
      <c r="A119" t="s">
        <v>483</v>
      </c>
      <c r="B119">
        <v>2019</v>
      </c>
      <c r="C119" t="s">
        <v>187</v>
      </c>
      <c r="D119" t="s">
        <v>354</v>
      </c>
      <c r="E119">
        <v>742</v>
      </c>
      <c r="F119" t="s">
        <v>74</v>
      </c>
      <c r="G119" t="s">
        <v>74</v>
      </c>
    </row>
    <row r="120" spans="1:7" customFormat="1" x14ac:dyDescent="0.25">
      <c r="A120" t="s">
        <v>484</v>
      </c>
      <c r="B120">
        <v>2019</v>
      </c>
      <c r="C120" t="s">
        <v>187</v>
      </c>
      <c r="D120" t="s">
        <v>356</v>
      </c>
      <c r="E120">
        <v>43</v>
      </c>
      <c r="F120">
        <v>36</v>
      </c>
      <c r="G120">
        <v>0.83720930232558144</v>
      </c>
    </row>
    <row r="121" spans="1:7" customFormat="1" x14ac:dyDescent="0.25">
      <c r="A121" t="s">
        <v>485</v>
      </c>
      <c r="B121">
        <v>2019</v>
      </c>
      <c r="C121" t="s">
        <v>187</v>
      </c>
      <c r="D121" t="s">
        <v>95</v>
      </c>
      <c r="E121">
        <v>70</v>
      </c>
      <c r="F121">
        <v>62</v>
      </c>
      <c r="G121">
        <v>0.88571428571428568</v>
      </c>
    </row>
    <row r="122" spans="1:7" customFormat="1" x14ac:dyDescent="0.25">
      <c r="A122" t="s">
        <v>486</v>
      </c>
      <c r="B122">
        <v>2019</v>
      </c>
      <c r="C122" t="s">
        <v>187</v>
      </c>
      <c r="D122" t="s">
        <v>102</v>
      </c>
      <c r="E122">
        <v>104</v>
      </c>
      <c r="F122" t="s">
        <v>74</v>
      </c>
      <c r="G122" t="s">
        <v>74</v>
      </c>
    </row>
    <row r="123" spans="1:7" customFormat="1" x14ac:dyDescent="0.25">
      <c r="A123" t="s">
        <v>487</v>
      </c>
      <c r="B123">
        <v>2019</v>
      </c>
      <c r="C123" t="s">
        <v>187</v>
      </c>
      <c r="D123" t="s">
        <v>42</v>
      </c>
      <c r="E123">
        <v>1704</v>
      </c>
      <c r="F123">
        <v>1404</v>
      </c>
      <c r="G123">
        <v>0.823943661971831</v>
      </c>
    </row>
    <row r="124" spans="1:7" customFormat="1" x14ac:dyDescent="0.25">
      <c r="A124" t="s">
        <v>488</v>
      </c>
      <c r="B124">
        <v>2019</v>
      </c>
      <c r="C124" t="s">
        <v>413</v>
      </c>
      <c r="D124" t="s">
        <v>354</v>
      </c>
      <c r="E124">
        <v>126957</v>
      </c>
      <c r="F124">
        <v>105405</v>
      </c>
      <c r="G124">
        <v>0.83024173539072288</v>
      </c>
    </row>
    <row r="125" spans="1:7" customFormat="1" x14ac:dyDescent="0.25">
      <c r="A125" t="s">
        <v>489</v>
      </c>
      <c r="B125">
        <v>2019</v>
      </c>
      <c r="C125" t="s">
        <v>413</v>
      </c>
      <c r="D125" t="s">
        <v>356</v>
      </c>
      <c r="E125">
        <v>6160</v>
      </c>
      <c r="F125">
        <v>5456</v>
      </c>
      <c r="G125">
        <v>0.88571428571428568</v>
      </c>
    </row>
    <row r="126" spans="1:7" customFormat="1" x14ac:dyDescent="0.25">
      <c r="A126" t="s">
        <v>490</v>
      </c>
      <c r="B126">
        <v>2019</v>
      </c>
      <c r="C126" t="s">
        <v>413</v>
      </c>
      <c r="D126" t="s">
        <v>95</v>
      </c>
      <c r="E126">
        <v>18906</v>
      </c>
      <c r="F126">
        <v>10517</v>
      </c>
      <c r="G126">
        <v>0.55627843012800171</v>
      </c>
    </row>
    <row r="127" spans="1:7" customFormat="1" x14ac:dyDescent="0.25">
      <c r="A127" t="s">
        <v>491</v>
      </c>
      <c r="B127">
        <v>2019</v>
      </c>
      <c r="C127" t="s">
        <v>413</v>
      </c>
      <c r="D127" t="s">
        <v>102</v>
      </c>
      <c r="E127">
        <v>25305</v>
      </c>
      <c r="F127" t="s">
        <v>74</v>
      </c>
      <c r="G127" t="s">
        <v>74</v>
      </c>
    </row>
    <row r="128" spans="1:7" customFormat="1" x14ac:dyDescent="0.25">
      <c r="A128" t="s">
        <v>492</v>
      </c>
      <c r="B128">
        <v>2019</v>
      </c>
      <c r="C128" t="s">
        <v>413</v>
      </c>
      <c r="D128" t="s">
        <v>42</v>
      </c>
      <c r="E128">
        <v>300680</v>
      </c>
      <c r="F128">
        <v>245820</v>
      </c>
      <c r="G128">
        <v>0.81754689370759615</v>
      </c>
    </row>
    <row r="129" spans="1:7" customFormat="1" x14ac:dyDescent="0.25">
      <c r="A129" t="s">
        <v>493</v>
      </c>
      <c r="B129">
        <v>2019</v>
      </c>
      <c r="C129" t="s">
        <v>413</v>
      </c>
      <c r="D129" t="s">
        <v>361</v>
      </c>
      <c r="E129">
        <v>6050</v>
      </c>
      <c r="F129">
        <v>2542</v>
      </c>
      <c r="G129">
        <v>0.42016528925619828</v>
      </c>
    </row>
    <row r="130" spans="1:7" customFormat="1" x14ac:dyDescent="0.25">
      <c r="A130" t="s">
        <v>494</v>
      </c>
      <c r="B130">
        <v>2019</v>
      </c>
      <c r="C130" t="s">
        <v>420</v>
      </c>
      <c r="D130" t="s">
        <v>354</v>
      </c>
      <c r="E130">
        <v>27844</v>
      </c>
      <c r="F130">
        <v>23824</v>
      </c>
      <c r="G130">
        <v>0.85562419192644734</v>
      </c>
    </row>
    <row r="131" spans="1:7" customFormat="1" x14ac:dyDescent="0.25">
      <c r="A131" t="s">
        <v>495</v>
      </c>
      <c r="B131">
        <v>2019</v>
      </c>
      <c r="C131" t="s">
        <v>420</v>
      </c>
      <c r="D131" t="s">
        <v>356</v>
      </c>
      <c r="E131">
        <v>545</v>
      </c>
      <c r="F131">
        <v>519</v>
      </c>
      <c r="G131">
        <v>0.95229357798165137</v>
      </c>
    </row>
    <row r="132" spans="1:7" customFormat="1" x14ac:dyDescent="0.25">
      <c r="A132" t="s">
        <v>496</v>
      </c>
      <c r="B132">
        <v>2019</v>
      </c>
      <c r="C132" t="s">
        <v>420</v>
      </c>
      <c r="D132" t="s">
        <v>95</v>
      </c>
      <c r="E132">
        <v>5560</v>
      </c>
      <c r="F132" t="s">
        <v>74</v>
      </c>
      <c r="G132" t="s">
        <v>74</v>
      </c>
    </row>
    <row r="133" spans="1:7" customFormat="1" x14ac:dyDescent="0.25">
      <c r="A133" t="s">
        <v>497</v>
      </c>
      <c r="B133">
        <v>2019</v>
      </c>
      <c r="C133" t="s">
        <v>420</v>
      </c>
      <c r="D133" t="s">
        <v>102</v>
      </c>
      <c r="E133">
        <v>5424</v>
      </c>
      <c r="F133" t="s">
        <v>74</v>
      </c>
      <c r="G133" t="s">
        <v>74</v>
      </c>
    </row>
    <row r="134" spans="1:7" customFormat="1" x14ac:dyDescent="0.25">
      <c r="A134" t="s">
        <v>498</v>
      </c>
      <c r="B134">
        <v>2019</v>
      </c>
      <c r="C134" t="s">
        <v>420</v>
      </c>
      <c r="D134" t="s">
        <v>42</v>
      </c>
      <c r="E134">
        <v>72695</v>
      </c>
      <c r="F134">
        <v>61585</v>
      </c>
      <c r="G134">
        <v>0.8471696815461861</v>
      </c>
    </row>
    <row r="135" spans="1:7" customFormat="1" x14ac:dyDescent="0.25">
      <c r="A135" t="s">
        <v>499</v>
      </c>
      <c r="B135">
        <v>2019</v>
      </c>
      <c r="C135" t="s">
        <v>426</v>
      </c>
      <c r="D135" t="s">
        <v>354</v>
      </c>
      <c r="E135">
        <v>3700</v>
      </c>
      <c r="F135">
        <v>3027</v>
      </c>
      <c r="G135">
        <v>0.81810810810810808</v>
      </c>
    </row>
    <row r="136" spans="1:7" customFormat="1" x14ac:dyDescent="0.25">
      <c r="A136" t="s">
        <v>500</v>
      </c>
      <c r="B136">
        <v>2019</v>
      </c>
      <c r="C136" t="s">
        <v>426</v>
      </c>
      <c r="D136" t="s">
        <v>356</v>
      </c>
      <c r="E136">
        <v>236</v>
      </c>
      <c r="F136">
        <v>225</v>
      </c>
      <c r="G136">
        <v>0.95338983050847459</v>
      </c>
    </row>
    <row r="137" spans="1:7" customFormat="1" x14ac:dyDescent="0.25">
      <c r="A137" t="s">
        <v>501</v>
      </c>
      <c r="B137">
        <v>2019</v>
      </c>
      <c r="C137" t="s">
        <v>426</v>
      </c>
      <c r="D137" t="s">
        <v>95</v>
      </c>
      <c r="E137">
        <v>359</v>
      </c>
      <c r="F137">
        <v>288</v>
      </c>
      <c r="G137">
        <v>0.8022284122562674</v>
      </c>
    </row>
    <row r="138" spans="1:7" customFormat="1" x14ac:dyDescent="0.25">
      <c r="A138" t="s">
        <v>502</v>
      </c>
      <c r="B138">
        <v>2019</v>
      </c>
      <c r="C138" t="s">
        <v>426</v>
      </c>
      <c r="D138" t="s">
        <v>102</v>
      </c>
      <c r="E138">
        <v>746</v>
      </c>
      <c r="F138">
        <v>689</v>
      </c>
      <c r="G138">
        <v>0.92359249329758708</v>
      </c>
    </row>
    <row r="139" spans="1:7" customFormat="1" x14ac:dyDescent="0.25">
      <c r="A139" t="s">
        <v>503</v>
      </c>
      <c r="B139">
        <v>2019</v>
      </c>
      <c r="C139" t="s">
        <v>426</v>
      </c>
      <c r="D139" t="s">
        <v>42</v>
      </c>
      <c r="E139">
        <v>10940</v>
      </c>
      <c r="F139">
        <v>9770</v>
      </c>
      <c r="G139">
        <v>0.89305301645338209</v>
      </c>
    </row>
    <row r="140" spans="1:7" customFormat="1" x14ac:dyDescent="0.25">
      <c r="A140" t="s">
        <v>504</v>
      </c>
      <c r="B140">
        <v>2019</v>
      </c>
      <c r="C140" t="s">
        <v>426</v>
      </c>
      <c r="D140" t="s">
        <v>361</v>
      </c>
      <c r="E140">
        <v>802</v>
      </c>
      <c r="F140">
        <v>621</v>
      </c>
      <c r="G140">
        <v>0.77431421446384041</v>
      </c>
    </row>
    <row r="141" spans="1:7" customFormat="1" x14ac:dyDescent="0.25">
      <c r="A141" t="s">
        <v>505</v>
      </c>
      <c r="B141">
        <v>2019</v>
      </c>
      <c r="C141" t="s">
        <v>433</v>
      </c>
      <c r="D141" t="s">
        <v>354</v>
      </c>
      <c r="E141">
        <v>225</v>
      </c>
      <c r="F141" t="s">
        <v>74</v>
      </c>
      <c r="G141" t="s">
        <v>74</v>
      </c>
    </row>
    <row r="142" spans="1:7" customFormat="1" x14ac:dyDescent="0.25">
      <c r="A142" t="s">
        <v>506</v>
      </c>
      <c r="B142">
        <v>2019</v>
      </c>
      <c r="C142" t="s">
        <v>433</v>
      </c>
      <c r="D142" t="s">
        <v>356</v>
      </c>
      <c r="E142">
        <v>10</v>
      </c>
      <c r="F142">
        <v>10</v>
      </c>
      <c r="G142">
        <v>1</v>
      </c>
    </row>
    <row r="143" spans="1:7" customFormat="1" x14ac:dyDescent="0.25">
      <c r="A143" t="s">
        <v>507</v>
      </c>
      <c r="B143">
        <v>2019</v>
      </c>
      <c r="C143" t="s">
        <v>433</v>
      </c>
      <c r="D143" t="s">
        <v>95</v>
      </c>
      <c r="E143">
        <v>27</v>
      </c>
      <c r="F143">
        <v>16</v>
      </c>
      <c r="G143">
        <v>0.59259259259259256</v>
      </c>
    </row>
    <row r="144" spans="1:7" customFormat="1" x14ac:dyDescent="0.25">
      <c r="A144" t="s">
        <v>508</v>
      </c>
      <c r="B144">
        <v>2019</v>
      </c>
      <c r="C144" t="s">
        <v>433</v>
      </c>
      <c r="D144" t="s">
        <v>102</v>
      </c>
      <c r="E144">
        <v>52</v>
      </c>
      <c r="F144" t="s">
        <v>74</v>
      </c>
      <c r="G144" t="s">
        <v>74</v>
      </c>
    </row>
    <row r="145" spans="1:7" customFormat="1" x14ac:dyDescent="0.25">
      <c r="A145" t="s">
        <v>509</v>
      </c>
      <c r="B145">
        <v>2019</v>
      </c>
      <c r="C145" t="s">
        <v>433</v>
      </c>
      <c r="D145" t="s">
        <v>42</v>
      </c>
      <c r="E145">
        <v>480</v>
      </c>
      <c r="F145">
        <v>399</v>
      </c>
      <c r="G145">
        <v>0.83125000000000004</v>
      </c>
    </row>
    <row r="146" spans="1:7" customFormat="1" x14ac:dyDescent="0.25">
      <c r="A146" t="s">
        <v>510</v>
      </c>
      <c r="B146">
        <v>2019</v>
      </c>
      <c r="C146" t="s">
        <v>433</v>
      </c>
      <c r="D146" t="s">
        <v>361</v>
      </c>
      <c r="E146">
        <v>8</v>
      </c>
      <c r="F146" t="s">
        <v>74</v>
      </c>
      <c r="G146" t="s">
        <v>74</v>
      </c>
    </row>
    <row r="147" spans="1:7" customFormat="1" x14ac:dyDescent="0.25">
      <c r="A147" t="s">
        <v>511</v>
      </c>
      <c r="B147">
        <v>2020</v>
      </c>
      <c r="C147" t="s">
        <v>124</v>
      </c>
      <c r="D147" t="s">
        <v>354</v>
      </c>
      <c r="E147">
        <v>15902</v>
      </c>
      <c r="F147">
        <v>13060</v>
      </c>
      <c r="G147">
        <v>0.82128034209533396</v>
      </c>
    </row>
    <row r="148" spans="1:7" customFormat="1" x14ac:dyDescent="0.25">
      <c r="A148" t="s">
        <v>512</v>
      </c>
      <c r="B148">
        <v>2020</v>
      </c>
      <c r="C148" t="s">
        <v>124</v>
      </c>
      <c r="D148" t="s">
        <v>356</v>
      </c>
      <c r="E148">
        <v>602</v>
      </c>
      <c r="F148">
        <v>549</v>
      </c>
      <c r="G148">
        <v>0.91196013289036548</v>
      </c>
    </row>
    <row r="149" spans="1:7" customFormat="1" x14ac:dyDescent="0.25">
      <c r="A149" t="s">
        <v>513</v>
      </c>
      <c r="B149">
        <v>2020</v>
      </c>
      <c r="C149" t="s">
        <v>124</v>
      </c>
      <c r="D149" t="s">
        <v>95</v>
      </c>
      <c r="E149">
        <v>2294</v>
      </c>
      <c r="F149">
        <v>1820</v>
      </c>
      <c r="G149">
        <v>0.79337401918047079</v>
      </c>
    </row>
    <row r="150" spans="1:7" customFormat="1" x14ac:dyDescent="0.25">
      <c r="A150" t="s">
        <v>514</v>
      </c>
      <c r="B150">
        <v>2020</v>
      </c>
      <c r="C150" t="s">
        <v>124</v>
      </c>
      <c r="D150" t="s">
        <v>102</v>
      </c>
      <c r="E150">
        <v>3199</v>
      </c>
      <c r="F150">
        <v>2903</v>
      </c>
      <c r="G150">
        <v>0.90747108471397309</v>
      </c>
    </row>
    <row r="151" spans="1:7" customFormat="1" x14ac:dyDescent="0.25">
      <c r="A151" t="s">
        <v>515</v>
      </c>
      <c r="B151">
        <v>2020</v>
      </c>
      <c r="C151" t="s">
        <v>124</v>
      </c>
      <c r="D151" t="s">
        <v>42</v>
      </c>
      <c r="E151">
        <v>36394</v>
      </c>
      <c r="F151">
        <v>32304</v>
      </c>
      <c r="G151">
        <v>0.88761883827004451</v>
      </c>
    </row>
    <row r="152" spans="1:7" customFormat="1" x14ac:dyDescent="0.25">
      <c r="A152" t="s">
        <v>516</v>
      </c>
      <c r="B152">
        <v>2020</v>
      </c>
      <c r="C152" t="s">
        <v>124</v>
      </c>
      <c r="D152" t="s">
        <v>361</v>
      </c>
      <c r="E152">
        <v>1368</v>
      </c>
      <c r="F152">
        <v>1080</v>
      </c>
      <c r="G152">
        <v>0.78947368421052633</v>
      </c>
    </row>
    <row r="153" spans="1:7" customFormat="1" x14ac:dyDescent="0.25">
      <c r="A153" t="s">
        <v>517</v>
      </c>
      <c r="B153">
        <v>2020</v>
      </c>
      <c r="C153" t="s">
        <v>123</v>
      </c>
      <c r="D153" t="s">
        <v>354</v>
      </c>
      <c r="E153">
        <v>12769</v>
      </c>
      <c r="F153">
        <v>11228</v>
      </c>
      <c r="G153">
        <v>0.87931709609209807</v>
      </c>
    </row>
    <row r="154" spans="1:7" customFormat="1" x14ac:dyDescent="0.25">
      <c r="A154" t="s">
        <v>518</v>
      </c>
      <c r="B154">
        <v>2020</v>
      </c>
      <c r="C154" t="s">
        <v>123</v>
      </c>
      <c r="D154" t="s">
        <v>356</v>
      </c>
      <c r="E154">
        <v>540</v>
      </c>
      <c r="F154">
        <v>485</v>
      </c>
      <c r="G154">
        <v>0.89814814814814814</v>
      </c>
    </row>
    <row r="155" spans="1:7" customFormat="1" x14ac:dyDescent="0.25">
      <c r="A155" t="s">
        <v>519</v>
      </c>
      <c r="B155">
        <v>2020</v>
      </c>
      <c r="C155" t="s">
        <v>123</v>
      </c>
      <c r="D155" t="s">
        <v>95</v>
      </c>
      <c r="E155">
        <v>2535</v>
      </c>
      <c r="F155">
        <v>2154</v>
      </c>
      <c r="G155">
        <v>0.84970414201183431</v>
      </c>
    </row>
    <row r="156" spans="1:7" customFormat="1" x14ac:dyDescent="0.25">
      <c r="A156" t="s">
        <v>520</v>
      </c>
      <c r="B156">
        <v>2020</v>
      </c>
      <c r="C156" t="s">
        <v>123</v>
      </c>
      <c r="D156" t="s">
        <v>102</v>
      </c>
      <c r="E156">
        <v>4103</v>
      </c>
      <c r="F156">
        <v>3840</v>
      </c>
      <c r="G156">
        <v>0.93590056056543991</v>
      </c>
    </row>
    <row r="157" spans="1:7" customFormat="1" x14ac:dyDescent="0.25">
      <c r="A157" t="s">
        <v>521</v>
      </c>
      <c r="B157">
        <v>2020</v>
      </c>
      <c r="C157" t="s">
        <v>123</v>
      </c>
      <c r="D157" t="s">
        <v>42</v>
      </c>
      <c r="E157">
        <v>38863</v>
      </c>
      <c r="F157">
        <v>32980</v>
      </c>
      <c r="G157">
        <v>0.84862208270076933</v>
      </c>
    </row>
    <row r="158" spans="1:7" customFormat="1" x14ac:dyDescent="0.25">
      <c r="A158" t="s">
        <v>522</v>
      </c>
      <c r="B158">
        <v>2020</v>
      </c>
      <c r="C158" t="s">
        <v>123</v>
      </c>
      <c r="D158" t="s">
        <v>361</v>
      </c>
      <c r="E158">
        <v>2906</v>
      </c>
      <c r="F158">
        <v>2622</v>
      </c>
      <c r="G158">
        <v>0.90227116311080524</v>
      </c>
    </row>
    <row r="159" spans="1:7" customFormat="1" x14ac:dyDescent="0.25">
      <c r="A159" t="s">
        <v>523</v>
      </c>
      <c r="B159">
        <v>2020</v>
      </c>
      <c r="C159" t="s">
        <v>369</v>
      </c>
      <c r="D159" t="s">
        <v>354</v>
      </c>
      <c r="E159">
        <v>3562</v>
      </c>
      <c r="F159">
        <v>3247</v>
      </c>
      <c r="G159">
        <v>0.91156653565412693</v>
      </c>
    </row>
    <row r="160" spans="1:7" customFormat="1" x14ac:dyDescent="0.25">
      <c r="A160" t="s">
        <v>524</v>
      </c>
      <c r="B160">
        <v>2020</v>
      </c>
      <c r="C160" t="s">
        <v>369</v>
      </c>
      <c r="D160" t="s">
        <v>356</v>
      </c>
      <c r="E160">
        <v>233</v>
      </c>
      <c r="F160" t="s">
        <v>74</v>
      </c>
      <c r="G160" t="s">
        <v>74</v>
      </c>
    </row>
    <row r="161" spans="1:7" customFormat="1" x14ac:dyDescent="0.25">
      <c r="A161" t="s">
        <v>525</v>
      </c>
      <c r="B161">
        <v>2020</v>
      </c>
      <c r="C161" t="s">
        <v>369</v>
      </c>
      <c r="D161" t="s">
        <v>95</v>
      </c>
      <c r="E161">
        <v>722</v>
      </c>
      <c r="F161">
        <v>565</v>
      </c>
      <c r="G161">
        <v>0.7825484764542936</v>
      </c>
    </row>
    <row r="162" spans="1:7" customFormat="1" x14ac:dyDescent="0.25">
      <c r="A162" t="s">
        <v>526</v>
      </c>
      <c r="B162">
        <v>2020</v>
      </c>
      <c r="C162" t="s">
        <v>369</v>
      </c>
      <c r="D162" t="s">
        <v>102</v>
      </c>
      <c r="E162">
        <v>876</v>
      </c>
      <c r="F162">
        <v>748</v>
      </c>
      <c r="G162">
        <v>0.85388127853881279</v>
      </c>
    </row>
    <row r="163" spans="1:7" customFormat="1" x14ac:dyDescent="0.25">
      <c r="A163" t="s">
        <v>527</v>
      </c>
      <c r="B163">
        <v>2020</v>
      </c>
      <c r="C163" t="s">
        <v>369</v>
      </c>
      <c r="D163" t="s">
        <v>42</v>
      </c>
      <c r="E163">
        <v>12856</v>
      </c>
      <c r="F163" t="s">
        <v>74</v>
      </c>
      <c r="G163" t="s">
        <v>74</v>
      </c>
    </row>
    <row r="164" spans="1:7" customFormat="1" x14ac:dyDescent="0.25">
      <c r="A164" t="s">
        <v>528</v>
      </c>
      <c r="B164">
        <v>2020</v>
      </c>
      <c r="C164" t="s">
        <v>369</v>
      </c>
      <c r="D164" t="s">
        <v>361</v>
      </c>
      <c r="E164">
        <v>1033</v>
      </c>
      <c r="F164">
        <v>867</v>
      </c>
      <c r="G164">
        <v>0.83930300096805421</v>
      </c>
    </row>
    <row r="165" spans="1:7" customFormat="1" x14ac:dyDescent="0.25">
      <c r="A165" t="s">
        <v>529</v>
      </c>
      <c r="B165">
        <v>2020</v>
      </c>
      <c r="C165" t="s">
        <v>376</v>
      </c>
      <c r="D165" t="s">
        <v>354</v>
      </c>
      <c r="E165">
        <v>3076</v>
      </c>
      <c r="F165">
        <v>2671</v>
      </c>
      <c r="G165">
        <v>0.86833550065019505</v>
      </c>
    </row>
    <row r="166" spans="1:7" customFormat="1" x14ac:dyDescent="0.25">
      <c r="A166" t="s">
        <v>530</v>
      </c>
      <c r="B166">
        <v>2020</v>
      </c>
      <c r="C166" t="s">
        <v>376</v>
      </c>
      <c r="D166" t="s">
        <v>356</v>
      </c>
      <c r="E166">
        <v>148</v>
      </c>
      <c r="F166">
        <v>139</v>
      </c>
      <c r="G166">
        <v>0.93918918918918914</v>
      </c>
    </row>
    <row r="167" spans="1:7" customFormat="1" x14ac:dyDescent="0.25">
      <c r="A167" t="s">
        <v>531</v>
      </c>
      <c r="B167">
        <v>2020</v>
      </c>
      <c r="C167" t="s">
        <v>376</v>
      </c>
      <c r="D167" t="s">
        <v>95</v>
      </c>
      <c r="E167">
        <v>402</v>
      </c>
      <c r="F167">
        <v>369</v>
      </c>
      <c r="G167">
        <v>0.91791044776119401</v>
      </c>
    </row>
    <row r="168" spans="1:7" customFormat="1" x14ac:dyDescent="0.25">
      <c r="A168" t="s">
        <v>532</v>
      </c>
      <c r="B168">
        <v>2020</v>
      </c>
      <c r="C168" t="s">
        <v>376</v>
      </c>
      <c r="D168" t="s">
        <v>102</v>
      </c>
      <c r="E168">
        <v>616</v>
      </c>
      <c r="F168">
        <v>578</v>
      </c>
      <c r="G168">
        <v>0.93831168831168832</v>
      </c>
    </row>
    <row r="169" spans="1:7" customFormat="1" x14ac:dyDescent="0.25">
      <c r="A169" t="s">
        <v>533</v>
      </c>
      <c r="B169">
        <v>2020</v>
      </c>
      <c r="C169" t="s">
        <v>376</v>
      </c>
      <c r="D169" t="s">
        <v>42</v>
      </c>
      <c r="E169">
        <v>7974</v>
      </c>
      <c r="F169">
        <v>6912</v>
      </c>
      <c r="G169">
        <v>0.86681715575620766</v>
      </c>
    </row>
    <row r="170" spans="1:7" customFormat="1" x14ac:dyDescent="0.25">
      <c r="A170" t="s">
        <v>534</v>
      </c>
      <c r="B170">
        <v>2020</v>
      </c>
      <c r="C170" t="s">
        <v>382</v>
      </c>
      <c r="D170" t="s">
        <v>354</v>
      </c>
      <c r="E170">
        <v>2391</v>
      </c>
      <c r="F170">
        <v>2201</v>
      </c>
      <c r="G170">
        <v>0.92053534086156419</v>
      </c>
    </row>
    <row r="171" spans="1:7" customFormat="1" x14ac:dyDescent="0.25">
      <c r="A171" t="s">
        <v>535</v>
      </c>
      <c r="B171">
        <v>2020</v>
      </c>
      <c r="C171" t="s">
        <v>382</v>
      </c>
      <c r="D171" t="s">
        <v>356</v>
      </c>
      <c r="E171">
        <v>191</v>
      </c>
      <c r="F171">
        <v>180</v>
      </c>
      <c r="G171">
        <v>0.94240837696335078</v>
      </c>
    </row>
    <row r="172" spans="1:7" customFormat="1" x14ac:dyDescent="0.25">
      <c r="A172" t="s">
        <v>536</v>
      </c>
      <c r="B172">
        <v>2020</v>
      </c>
      <c r="C172" t="s">
        <v>382</v>
      </c>
      <c r="D172" t="s">
        <v>95</v>
      </c>
      <c r="E172">
        <v>220</v>
      </c>
      <c r="F172">
        <v>190</v>
      </c>
      <c r="G172">
        <v>0.86363636363636365</v>
      </c>
    </row>
    <row r="173" spans="1:7" customFormat="1" x14ac:dyDescent="0.25">
      <c r="A173" t="s">
        <v>537</v>
      </c>
      <c r="B173">
        <v>2020</v>
      </c>
      <c r="C173" t="s">
        <v>382</v>
      </c>
      <c r="D173" t="s">
        <v>102</v>
      </c>
      <c r="E173">
        <v>305</v>
      </c>
      <c r="F173">
        <v>285</v>
      </c>
      <c r="G173">
        <v>0.93442622950819676</v>
      </c>
    </row>
    <row r="174" spans="1:7" customFormat="1" x14ac:dyDescent="0.25">
      <c r="A174" t="s">
        <v>538</v>
      </c>
      <c r="B174">
        <v>2020</v>
      </c>
      <c r="C174" t="s">
        <v>382</v>
      </c>
      <c r="D174" t="s">
        <v>42</v>
      </c>
      <c r="E174">
        <v>5835</v>
      </c>
      <c r="F174">
        <v>5119</v>
      </c>
      <c r="G174">
        <v>0.87729220222793491</v>
      </c>
    </row>
    <row r="175" spans="1:7" customFormat="1" x14ac:dyDescent="0.25">
      <c r="A175" t="s">
        <v>539</v>
      </c>
      <c r="B175">
        <v>2020</v>
      </c>
      <c r="C175" t="s">
        <v>388</v>
      </c>
      <c r="D175" t="s">
        <v>354</v>
      </c>
      <c r="E175">
        <v>145</v>
      </c>
      <c r="F175">
        <v>135</v>
      </c>
      <c r="G175">
        <v>0.93103448275862066</v>
      </c>
    </row>
    <row r="176" spans="1:7" customFormat="1" x14ac:dyDescent="0.25">
      <c r="A176" t="s">
        <v>540</v>
      </c>
      <c r="B176">
        <v>2020</v>
      </c>
      <c r="C176" t="s">
        <v>388</v>
      </c>
      <c r="D176" t="s">
        <v>95</v>
      </c>
      <c r="E176">
        <v>26</v>
      </c>
      <c r="F176">
        <v>19</v>
      </c>
      <c r="G176">
        <v>0.73076923076923073</v>
      </c>
    </row>
    <row r="177" spans="1:7" customFormat="1" x14ac:dyDescent="0.25">
      <c r="A177" t="s">
        <v>541</v>
      </c>
      <c r="B177">
        <v>2020</v>
      </c>
      <c r="C177" t="s">
        <v>391</v>
      </c>
      <c r="D177" t="s">
        <v>356</v>
      </c>
      <c r="E177">
        <v>79</v>
      </c>
      <c r="F177">
        <v>40</v>
      </c>
      <c r="G177">
        <v>0.50632911392405067</v>
      </c>
    </row>
    <row r="178" spans="1:7" customFormat="1" x14ac:dyDescent="0.25">
      <c r="A178" t="s">
        <v>542</v>
      </c>
      <c r="B178">
        <v>2020</v>
      </c>
      <c r="C178" t="s">
        <v>391</v>
      </c>
      <c r="D178" t="s">
        <v>42</v>
      </c>
      <c r="E178">
        <v>1368</v>
      </c>
      <c r="F178">
        <v>842</v>
      </c>
      <c r="G178">
        <v>0.61549707602339176</v>
      </c>
    </row>
    <row r="179" spans="1:7" customFormat="1" x14ac:dyDescent="0.25">
      <c r="A179" t="s">
        <v>543</v>
      </c>
      <c r="B179">
        <v>2020</v>
      </c>
      <c r="C179" t="s">
        <v>394</v>
      </c>
      <c r="D179" t="s">
        <v>354</v>
      </c>
      <c r="E179">
        <v>4439</v>
      </c>
      <c r="F179">
        <v>4071</v>
      </c>
      <c r="G179">
        <v>0.91709844559585496</v>
      </c>
    </row>
    <row r="180" spans="1:7" customFormat="1" x14ac:dyDescent="0.25">
      <c r="A180" t="s">
        <v>544</v>
      </c>
      <c r="B180">
        <v>2020</v>
      </c>
      <c r="C180" t="s">
        <v>394</v>
      </c>
      <c r="D180" t="s">
        <v>356</v>
      </c>
      <c r="E180">
        <v>220</v>
      </c>
      <c r="F180">
        <v>199</v>
      </c>
      <c r="G180">
        <v>0.90454545454545454</v>
      </c>
    </row>
    <row r="181" spans="1:7" customFormat="1" x14ac:dyDescent="0.25">
      <c r="A181" t="s">
        <v>545</v>
      </c>
      <c r="B181">
        <v>2020</v>
      </c>
      <c r="C181" t="s">
        <v>394</v>
      </c>
      <c r="D181" t="s">
        <v>95</v>
      </c>
      <c r="E181">
        <v>590</v>
      </c>
      <c r="F181">
        <v>433</v>
      </c>
      <c r="G181">
        <v>0.73389830508474574</v>
      </c>
    </row>
    <row r="182" spans="1:7" customFormat="1" x14ac:dyDescent="0.25">
      <c r="A182" t="s">
        <v>546</v>
      </c>
      <c r="B182">
        <v>2020</v>
      </c>
      <c r="C182" t="s">
        <v>394</v>
      </c>
      <c r="D182" t="s">
        <v>102</v>
      </c>
      <c r="E182">
        <v>786</v>
      </c>
      <c r="F182" t="s">
        <v>74</v>
      </c>
      <c r="G182" t="s">
        <v>74</v>
      </c>
    </row>
    <row r="183" spans="1:7" customFormat="1" x14ac:dyDescent="0.25">
      <c r="A183" t="s">
        <v>547</v>
      </c>
      <c r="B183">
        <v>2020</v>
      </c>
      <c r="C183" t="s">
        <v>394</v>
      </c>
      <c r="D183" t="s">
        <v>42</v>
      </c>
      <c r="E183">
        <v>9783</v>
      </c>
      <c r="F183">
        <v>8441</v>
      </c>
      <c r="G183">
        <v>0.86282326484718386</v>
      </c>
    </row>
    <row r="184" spans="1:7" customFormat="1" x14ac:dyDescent="0.25">
      <c r="A184" t="s">
        <v>548</v>
      </c>
      <c r="B184">
        <v>2020</v>
      </c>
      <c r="C184" t="s">
        <v>400</v>
      </c>
      <c r="D184" t="s">
        <v>354</v>
      </c>
      <c r="E184">
        <v>177</v>
      </c>
      <c r="F184" t="s">
        <v>74</v>
      </c>
      <c r="G184" t="s">
        <v>74</v>
      </c>
    </row>
    <row r="185" spans="1:7" customFormat="1" x14ac:dyDescent="0.25">
      <c r="A185" t="s">
        <v>549</v>
      </c>
      <c r="B185">
        <v>2020</v>
      </c>
      <c r="C185" t="s">
        <v>400</v>
      </c>
      <c r="D185" t="s">
        <v>95</v>
      </c>
      <c r="E185">
        <v>5</v>
      </c>
      <c r="F185">
        <v>4</v>
      </c>
      <c r="G185">
        <v>0.8</v>
      </c>
    </row>
    <row r="186" spans="1:7" customFormat="1" x14ac:dyDescent="0.25">
      <c r="A186" t="s">
        <v>550</v>
      </c>
      <c r="B186">
        <v>2020</v>
      </c>
      <c r="C186" t="s">
        <v>43</v>
      </c>
      <c r="D186" t="s">
        <v>354</v>
      </c>
      <c r="E186">
        <v>54103</v>
      </c>
      <c r="F186">
        <v>47209</v>
      </c>
      <c r="G186">
        <v>0.87257638208602106</v>
      </c>
    </row>
    <row r="187" spans="1:7" customFormat="1" x14ac:dyDescent="0.25">
      <c r="A187" t="s">
        <v>551</v>
      </c>
      <c r="B187">
        <v>2020</v>
      </c>
      <c r="C187" t="s">
        <v>43</v>
      </c>
      <c r="D187" t="s">
        <v>356</v>
      </c>
      <c r="E187">
        <v>3681</v>
      </c>
      <c r="F187">
        <v>3333</v>
      </c>
      <c r="G187">
        <v>0.90546047269763652</v>
      </c>
    </row>
    <row r="188" spans="1:7" customFormat="1" x14ac:dyDescent="0.25">
      <c r="A188" t="s">
        <v>552</v>
      </c>
      <c r="B188">
        <v>2020</v>
      </c>
      <c r="C188" t="s">
        <v>43</v>
      </c>
      <c r="D188" t="s">
        <v>95</v>
      </c>
      <c r="E188">
        <v>6328</v>
      </c>
      <c r="F188">
        <v>4878</v>
      </c>
      <c r="G188">
        <v>0.77085967130214916</v>
      </c>
    </row>
    <row r="189" spans="1:7" customFormat="1" x14ac:dyDescent="0.25">
      <c r="A189" t="s">
        <v>553</v>
      </c>
      <c r="B189">
        <v>2020</v>
      </c>
      <c r="C189" t="s">
        <v>43</v>
      </c>
      <c r="D189" t="s">
        <v>102</v>
      </c>
      <c r="E189">
        <v>9933</v>
      </c>
      <c r="F189">
        <v>8667</v>
      </c>
      <c r="G189">
        <v>0.87254605859257017</v>
      </c>
    </row>
    <row r="190" spans="1:7" customFormat="1" x14ac:dyDescent="0.25">
      <c r="A190" t="s">
        <v>554</v>
      </c>
      <c r="B190">
        <v>2020</v>
      </c>
      <c r="C190" t="s">
        <v>43</v>
      </c>
      <c r="D190" t="s">
        <v>42</v>
      </c>
      <c r="E190">
        <v>104976</v>
      </c>
      <c r="F190">
        <v>88752</v>
      </c>
      <c r="G190">
        <v>0.84545038866026523</v>
      </c>
    </row>
    <row r="191" spans="1:7" customFormat="1" x14ac:dyDescent="0.25">
      <c r="A191" t="s">
        <v>555</v>
      </c>
      <c r="B191">
        <v>2020</v>
      </c>
      <c r="C191" t="s">
        <v>187</v>
      </c>
      <c r="D191" t="s">
        <v>354</v>
      </c>
      <c r="E191">
        <v>770</v>
      </c>
      <c r="F191">
        <v>705</v>
      </c>
      <c r="G191">
        <v>0.91558441558441561</v>
      </c>
    </row>
    <row r="192" spans="1:7" customFormat="1" x14ac:dyDescent="0.25">
      <c r="A192" t="s">
        <v>556</v>
      </c>
      <c r="B192">
        <v>2020</v>
      </c>
      <c r="C192" t="s">
        <v>187</v>
      </c>
      <c r="D192" t="s">
        <v>356</v>
      </c>
      <c r="E192">
        <v>49</v>
      </c>
      <c r="F192">
        <v>42</v>
      </c>
      <c r="G192">
        <v>0.8571428571428571</v>
      </c>
    </row>
    <row r="193" spans="1:7" customFormat="1" x14ac:dyDescent="0.25">
      <c r="A193" t="s">
        <v>557</v>
      </c>
      <c r="B193">
        <v>2020</v>
      </c>
      <c r="C193" t="s">
        <v>187</v>
      </c>
      <c r="D193" t="s">
        <v>95</v>
      </c>
      <c r="E193">
        <v>75</v>
      </c>
      <c r="F193">
        <v>66</v>
      </c>
      <c r="G193">
        <v>0.88</v>
      </c>
    </row>
    <row r="194" spans="1:7" customFormat="1" x14ac:dyDescent="0.25">
      <c r="A194" t="s">
        <v>558</v>
      </c>
      <c r="B194">
        <v>2020</v>
      </c>
      <c r="C194" t="s">
        <v>187</v>
      </c>
      <c r="D194" t="s">
        <v>102</v>
      </c>
      <c r="E194">
        <v>107</v>
      </c>
      <c r="F194" t="s">
        <v>74</v>
      </c>
      <c r="G194" t="s">
        <v>74</v>
      </c>
    </row>
    <row r="195" spans="1:7" customFormat="1" x14ac:dyDescent="0.25">
      <c r="A195" t="s">
        <v>559</v>
      </c>
      <c r="B195">
        <v>2020</v>
      </c>
      <c r="C195" t="s">
        <v>187</v>
      </c>
      <c r="D195" t="s">
        <v>42</v>
      </c>
      <c r="E195">
        <v>1707</v>
      </c>
      <c r="F195">
        <v>1398</v>
      </c>
      <c r="G195">
        <v>0.8189806678383128</v>
      </c>
    </row>
    <row r="196" spans="1:7" customFormat="1" x14ac:dyDescent="0.25">
      <c r="A196" t="s">
        <v>560</v>
      </c>
      <c r="B196">
        <v>2020</v>
      </c>
      <c r="C196" t="s">
        <v>413</v>
      </c>
      <c r="D196" t="s">
        <v>354</v>
      </c>
      <c r="E196">
        <v>130729</v>
      </c>
      <c r="F196">
        <v>113193</v>
      </c>
      <c r="G196">
        <v>0.86585990866601903</v>
      </c>
    </row>
    <row r="197" spans="1:7" customFormat="1" x14ac:dyDescent="0.25">
      <c r="A197" t="s">
        <v>561</v>
      </c>
      <c r="B197">
        <v>2020</v>
      </c>
      <c r="C197" t="s">
        <v>413</v>
      </c>
      <c r="D197" t="s">
        <v>356</v>
      </c>
      <c r="E197">
        <v>6683</v>
      </c>
      <c r="F197">
        <v>5832</v>
      </c>
      <c r="G197">
        <v>0.87266197815352387</v>
      </c>
    </row>
    <row r="198" spans="1:7" customFormat="1" x14ac:dyDescent="0.25">
      <c r="A198" t="s">
        <v>562</v>
      </c>
      <c r="B198">
        <v>2020</v>
      </c>
      <c r="C198" t="s">
        <v>413</v>
      </c>
      <c r="D198" t="s">
        <v>95</v>
      </c>
      <c r="E198">
        <v>19312</v>
      </c>
      <c r="F198">
        <v>10818</v>
      </c>
      <c r="G198">
        <v>0.56016984258492131</v>
      </c>
    </row>
    <row r="199" spans="1:7" customFormat="1" x14ac:dyDescent="0.25">
      <c r="A199" t="s">
        <v>563</v>
      </c>
      <c r="B199">
        <v>2020</v>
      </c>
      <c r="C199" t="s">
        <v>413</v>
      </c>
      <c r="D199" t="s">
        <v>102</v>
      </c>
      <c r="E199">
        <v>26046</v>
      </c>
      <c r="F199">
        <v>17731</v>
      </c>
      <c r="G199">
        <v>0.68075712201489669</v>
      </c>
    </row>
    <row r="200" spans="1:7" customFormat="1" x14ac:dyDescent="0.25">
      <c r="A200" t="s">
        <v>564</v>
      </c>
      <c r="B200">
        <v>2020</v>
      </c>
      <c r="C200" t="s">
        <v>413</v>
      </c>
      <c r="D200" t="s">
        <v>42</v>
      </c>
      <c r="E200">
        <v>304807</v>
      </c>
      <c r="F200">
        <v>248699</v>
      </c>
      <c r="G200">
        <v>0.81592286266391523</v>
      </c>
    </row>
    <row r="201" spans="1:7" customFormat="1" x14ac:dyDescent="0.25">
      <c r="A201" t="s">
        <v>565</v>
      </c>
      <c r="B201">
        <v>2020</v>
      </c>
      <c r="C201" t="s">
        <v>413</v>
      </c>
      <c r="D201" t="s">
        <v>361</v>
      </c>
      <c r="E201">
        <v>6115</v>
      </c>
      <c r="F201">
        <v>5189</v>
      </c>
      <c r="G201">
        <v>0.84856909239574818</v>
      </c>
    </row>
    <row r="202" spans="1:7" customFormat="1" x14ac:dyDescent="0.25">
      <c r="A202" t="s">
        <v>566</v>
      </c>
      <c r="B202">
        <v>2020</v>
      </c>
      <c r="C202" t="s">
        <v>420</v>
      </c>
      <c r="D202" t="s">
        <v>354</v>
      </c>
      <c r="E202">
        <v>29398</v>
      </c>
      <c r="F202">
        <v>25391</v>
      </c>
      <c r="G202">
        <v>0.86369821076263686</v>
      </c>
    </row>
    <row r="203" spans="1:7" customFormat="1" x14ac:dyDescent="0.25">
      <c r="A203" t="s">
        <v>567</v>
      </c>
      <c r="B203">
        <v>2020</v>
      </c>
      <c r="C203" t="s">
        <v>420</v>
      </c>
      <c r="D203" t="s">
        <v>356</v>
      </c>
      <c r="E203">
        <v>686</v>
      </c>
      <c r="F203">
        <v>655</v>
      </c>
      <c r="G203">
        <v>0.95481049562682219</v>
      </c>
    </row>
    <row r="204" spans="1:7" customFormat="1" x14ac:dyDescent="0.25">
      <c r="A204" t="s">
        <v>568</v>
      </c>
      <c r="B204">
        <v>2020</v>
      </c>
      <c r="C204" t="s">
        <v>420</v>
      </c>
      <c r="D204" t="s">
        <v>95</v>
      </c>
      <c r="E204">
        <v>5700</v>
      </c>
      <c r="F204" t="s">
        <v>74</v>
      </c>
      <c r="G204" t="s">
        <v>74</v>
      </c>
    </row>
    <row r="205" spans="1:7" customFormat="1" x14ac:dyDescent="0.25">
      <c r="A205" t="s">
        <v>569</v>
      </c>
      <c r="B205">
        <v>2020</v>
      </c>
      <c r="C205" t="s">
        <v>420</v>
      </c>
      <c r="D205" t="s">
        <v>102</v>
      </c>
      <c r="E205">
        <v>5308</v>
      </c>
      <c r="F205" t="s">
        <v>74</v>
      </c>
      <c r="G205" t="s">
        <v>74</v>
      </c>
    </row>
    <row r="206" spans="1:7" customFormat="1" x14ac:dyDescent="0.25">
      <c r="A206" t="s">
        <v>570</v>
      </c>
      <c r="B206">
        <v>2020</v>
      </c>
      <c r="C206" t="s">
        <v>420</v>
      </c>
      <c r="D206" t="s">
        <v>42</v>
      </c>
      <c r="E206">
        <v>73337</v>
      </c>
      <c r="F206">
        <v>61812</v>
      </c>
      <c r="G206">
        <v>0.84284876665257646</v>
      </c>
    </row>
    <row r="207" spans="1:7" customFormat="1" x14ac:dyDescent="0.25">
      <c r="A207" t="s">
        <v>571</v>
      </c>
      <c r="B207">
        <v>2020</v>
      </c>
      <c r="C207" t="s">
        <v>426</v>
      </c>
      <c r="D207" t="s">
        <v>354</v>
      </c>
      <c r="E207">
        <v>3770</v>
      </c>
      <c r="F207">
        <v>3275</v>
      </c>
      <c r="G207">
        <v>0.8687002652519894</v>
      </c>
    </row>
    <row r="208" spans="1:7" customFormat="1" x14ac:dyDescent="0.25">
      <c r="A208" t="s">
        <v>572</v>
      </c>
      <c r="B208">
        <v>2020</v>
      </c>
      <c r="C208" t="s">
        <v>426</v>
      </c>
      <c r="D208" t="s">
        <v>356</v>
      </c>
      <c r="E208">
        <v>240</v>
      </c>
      <c r="F208">
        <v>196</v>
      </c>
      <c r="G208">
        <v>0.81666666666666665</v>
      </c>
    </row>
    <row r="209" spans="1:7" customFormat="1" x14ac:dyDescent="0.25">
      <c r="A209" t="s">
        <v>573</v>
      </c>
      <c r="B209">
        <v>2020</v>
      </c>
      <c r="C209" t="s">
        <v>426</v>
      </c>
      <c r="D209" t="s">
        <v>95</v>
      </c>
      <c r="E209">
        <v>387</v>
      </c>
      <c r="F209">
        <v>303</v>
      </c>
      <c r="G209">
        <v>0.78294573643410847</v>
      </c>
    </row>
    <row r="210" spans="1:7" customFormat="1" x14ac:dyDescent="0.25">
      <c r="A210" t="s">
        <v>574</v>
      </c>
      <c r="B210">
        <v>2020</v>
      </c>
      <c r="C210" t="s">
        <v>426</v>
      </c>
      <c r="D210" t="s">
        <v>102</v>
      </c>
      <c r="E210">
        <v>754</v>
      </c>
      <c r="F210">
        <v>710</v>
      </c>
      <c r="G210">
        <v>0.94164456233421756</v>
      </c>
    </row>
    <row r="211" spans="1:7" customFormat="1" x14ac:dyDescent="0.25">
      <c r="A211" t="s">
        <v>575</v>
      </c>
      <c r="B211">
        <v>2020</v>
      </c>
      <c r="C211" t="s">
        <v>426</v>
      </c>
      <c r="D211" t="s">
        <v>42</v>
      </c>
      <c r="E211">
        <v>11182</v>
      </c>
      <c r="F211">
        <v>9688</v>
      </c>
      <c r="G211">
        <v>0.86639241638347342</v>
      </c>
    </row>
    <row r="212" spans="1:7" customFormat="1" x14ac:dyDescent="0.25">
      <c r="A212" t="s">
        <v>576</v>
      </c>
      <c r="B212">
        <v>2020</v>
      </c>
      <c r="C212" t="s">
        <v>426</v>
      </c>
      <c r="D212" t="s">
        <v>361</v>
      </c>
      <c r="E212">
        <v>799</v>
      </c>
      <c r="F212">
        <v>620</v>
      </c>
      <c r="G212">
        <v>0.77596996245306638</v>
      </c>
    </row>
    <row r="213" spans="1:7" customFormat="1" x14ac:dyDescent="0.25">
      <c r="A213" t="s">
        <v>577</v>
      </c>
      <c r="B213">
        <v>2020</v>
      </c>
      <c r="C213" t="s">
        <v>433</v>
      </c>
      <c r="D213" t="s">
        <v>354</v>
      </c>
      <c r="E213">
        <v>227</v>
      </c>
      <c r="F213" t="s">
        <v>74</v>
      </c>
      <c r="G213" t="s">
        <v>74</v>
      </c>
    </row>
    <row r="214" spans="1:7" customFormat="1" x14ac:dyDescent="0.25">
      <c r="A214" t="s">
        <v>578</v>
      </c>
      <c r="B214">
        <v>2020</v>
      </c>
      <c r="C214" t="s">
        <v>433</v>
      </c>
      <c r="D214" t="s">
        <v>356</v>
      </c>
      <c r="E214">
        <v>14</v>
      </c>
      <c r="F214">
        <v>14</v>
      </c>
      <c r="G214">
        <v>1</v>
      </c>
    </row>
    <row r="215" spans="1:7" customFormat="1" x14ac:dyDescent="0.25">
      <c r="A215" t="s">
        <v>579</v>
      </c>
      <c r="B215">
        <v>2020</v>
      </c>
      <c r="C215" t="s">
        <v>433</v>
      </c>
      <c r="D215" t="s">
        <v>95</v>
      </c>
      <c r="E215">
        <v>28</v>
      </c>
      <c r="F215">
        <v>17</v>
      </c>
      <c r="G215">
        <v>0.6071428571428571</v>
      </c>
    </row>
    <row r="216" spans="1:7" customFormat="1" x14ac:dyDescent="0.25">
      <c r="A216" t="s">
        <v>580</v>
      </c>
      <c r="B216">
        <v>2020</v>
      </c>
      <c r="C216" t="s">
        <v>433</v>
      </c>
      <c r="D216" t="s">
        <v>102</v>
      </c>
      <c r="E216">
        <v>59</v>
      </c>
      <c r="F216" t="s">
        <v>74</v>
      </c>
      <c r="G216" t="s">
        <v>74</v>
      </c>
    </row>
    <row r="217" spans="1:7" customFormat="1" x14ac:dyDescent="0.25">
      <c r="A217" t="s">
        <v>581</v>
      </c>
      <c r="B217">
        <v>2020</v>
      </c>
      <c r="C217" t="s">
        <v>433</v>
      </c>
      <c r="D217" t="s">
        <v>42</v>
      </c>
      <c r="E217">
        <v>532</v>
      </c>
      <c r="F217">
        <v>451</v>
      </c>
      <c r="G217">
        <v>0.84774436090225569</v>
      </c>
    </row>
    <row r="218" spans="1:7" customFormat="1" x14ac:dyDescent="0.25">
      <c r="A218" t="s">
        <v>582</v>
      </c>
      <c r="B218">
        <v>2020</v>
      </c>
      <c r="C218" t="s">
        <v>433</v>
      </c>
      <c r="D218" t="s">
        <v>361</v>
      </c>
      <c r="E218">
        <v>9</v>
      </c>
      <c r="F218" t="s">
        <v>74</v>
      </c>
      <c r="G218" t="s">
        <v>74</v>
      </c>
    </row>
    <row r="219" spans="1:7" customFormat="1" x14ac:dyDescent="0.25">
      <c r="A219" t="s">
        <v>583</v>
      </c>
      <c r="B219">
        <v>2021</v>
      </c>
      <c r="C219" t="s">
        <v>124</v>
      </c>
      <c r="D219" t="s">
        <v>354</v>
      </c>
      <c r="E219">
        <v>16498</v>
      </c>
      <c r="F219">
        <v>13661</v>
      </c>
      <c r="G219">
        <v>0.82803976239544186</v>
      </c>
    </row>
    <row r="220" spans="1:7" customFormat="1" x14ac:dyDescent="0.25">
      <c r="A220" t="s">
        <v>584</v>
      </c>
      <c r="B220">
        <v>2021</v>
      </c>
      <c r="C220" t="s">
        <v>124</v>
      </c>
      <c r="D220" t="s">
        <v>356</v>
      </c>
      <c r="E220">
        <v>633</v>
      </c>
      <c r="F220">
        <v>573</v>
      </c>
      <c r="G220">
        <v>0.90521327014218012</v>
      </c>
    </row>
    <row r="221" spans="1:7" customFormat="1" x14ac:dyDescent="0.25">
      <c r="A221" t="s">
        <v>585</v>
      </c>
      <c r="B221">
        <v>2021</v>
      </c>
      <c r="C221" t="s">
        <v>124</v>
      </c>
      <c r="D221" t="s">
        <v>95</v>
      </c>
      <c r="E221">
        <v>2303</v>
      </c>
      <c r="F221">
        <v>1854</v>
      </c>
      <c r="G221">
        <v>0.80503690838037345</v>
      </c>
    </row>
    <row r="222" spans="1:7" customFormat="1" x14ac:dyDescent="0.25">
      <c r="A222" t="s">
        <v>586</v>
      </c>
      <c r="B222">
        <v>2021</v>
      </c>
      <c r="C222" t="s">
        <v>124</v>
      </c>
      <c r="D222" t="s">
        <v>102</v>
      </c>
      <c r="E222">
        <v>3293</v>
      </c>
      <c r="F222">
        <v>2979</v>
      </c>
      <c r="G222">
        <v>0.90464621925296085</v>
      </c>
    </row>
    <row r="223" spans="1:7" customFormat="1" x14ac:dyDescent="0.25">
      <c r="A223" t="s">
        <v>587</v>
      </c>
      <c r="B223">
        <v>2021</v>
      </c>
      <c r="C223" t="s">
        <v>124</v>
      </c>
      <c r="D223" t="s">
        <v>42</v>
      </c>
      <c r="E223">
        <v>36288</v>
      </c>
      <c r="F223">
        <v>32097</v>
      </c>
      <c r="G223">
        <v>0.88450727513227512</v>
      </c>
    </row>
    <row r="224" spans="1:7" customFormat="1" x14ac:dyDescent="0.25">
      <c r="A224" t="s">
        <v>588</v>
      </c>
      <c r="B224">
        <v>2021</v>
      </c>
      <c r="C224" t="s">
        <v>124</v>
      </c>
      <c r="D224" t="s">
        <v>361</v>
      </c>
      <c r="E224">
        <v>1364</v>
      </c>
      <c r="F224">
        <v>1066</v>
      </c>
      <c r="G224">
        <v>0.78152492668621698</v>
      </c>
    </row>
    <row r="225" spans="1:7" customFormat="1" x14ac:dyDescent="0.25">
      <c r="A225" t="s">
        <v>589</v>
      </c>
      <c r="B225">
        <v>2021</v>
      </c>
      <c r="C225" t="s">
        <v>123</v>
      </c>
      <c r="D225" t="s">
        <v>354</v>
      </c>
      <c r="E225">
        <v>13409</v>
      </c>
      <c r="F225">
        <v>12001</v>
      </c>
      <c r="G225">
        <v>0.89499589827727644</v>
      </c>
    </row>
    <row r="226" spans="1:7" customFormat="1" x14ac:dyDescent="0.25">
      <c r="A226" t="s">
        <v>590</v>
      </c>
      <c r="B226">
        <v>2021</v>
      </c>
      <c r="C226" t="s">
        <v>123</v>
      </c>
      <c r="D226" t="s">
        <v>356</v>
      </c>
      <c r="E226">
        <v>648</v>
      </c>
      <c r="F226">
        <v>577</v>
      </c>
      <c r="G226">
        <v>0.89043209876543206</v>
      </c>
    </row>
    <row r="227" spans="1:7" customFormat="1" x14ac:dyDescent="0.25">
      <c r="A227" t="s">
        <v>591</v>
      </c>
      <c r="B227">
        <v>2021</v>
      </c>
      <c r="C227" t="s">
        <v>123</v>
      </c>
      <c r="D227" t="s">
        <v>95</v>
      </c>
      <c r="E227">
        <v>2736</v>
      </c>
      <c r="F227">
        <v>2319</v>
      </c>
      <c r="G227">
        <v>0.84758771929824561</v>
      </c>
    </row>
    <row r="228" spans="1:7" customFormat="1" x14ac:dyDescent="0.25">
      <c r="A228" t="s">
        <v>592</v>
      </c>
      <c r="B228">
        <v>2021</v>
      </c>
      <c r="C228" t="s">
        <v>123</v>
      </c>
      <c r="D228" t="s">
        <v>102</v>
      </c>
      <c r="E228">
        <v>4385</v>
      </c>
      <c r="F228">
        <v>4128</v>
      </c>
      <c r="G228">
        <v>0.94139110604332954</v>
      </c>
    </row>
    <row r="229" spans="1:7" customFormat="1" x14ac:dyDescent="0.25">
      <c r="A229" t="s">
        <v>593</v>
      </c>
      <c r="B229">
        <v>2021</v>
      </c>
      <c r="C229" t="s">
        <v>123</v>
      </c>
      <c r="D229" t="s">
        <v>42</v>
      </c>
      <c r="E229">
        <v>40343</v>
      </c>
      <c r="F229">
        <v>34904</v>
      </c>
      <c r="G229">
        <v>0.86518107230498476</v>
      </c>
    </row>
    <row r="230" spans="1:7" customFormat="1" x14ac:dyDescent="0.25">
      <c r="A230" t="s">
        <v>594</v>
      </c>
      <c r="B230">
        <v>2021</v>
      </c>
      <c r="C230" t="s">
        <v>123</v>
      </c>
      <c r="D230" t="s">
        <v>361</v>
      </c>
      <c r="E230">
        <v>3082</v>
      </c>
      <c r="F230">
        <v>2829</v>
      </c>
      <c r="G230">
        <v>0.91791044776119401</v>
      </c>
    </row>
    <row r="231" spans="1:7" customFormat="1" x14ac:dyDescent="0.25">
      <c r="A231" t="s">
        <v>595</v>
      </c>
      <c r="B231">
        <v>2021</v>
      </c>
      <c r="C231" t="s">
        <v>369</v>
      </c>
      <c r="D231" t="s">
        <v>354</v>
      </c>
      <c r="E231">
        <v>3693</v>
      </c>
      <c r="F231">
        <v>3372</v>
      </c>
      <c r="G231">
        <v>0.91307879772542644</v>
      </c>
    </row>
    <row r="232" spans="1:7" customFormat="1" x14ac:dyDescent="0.25">
      <c r="A232" t="s">
        <v>596</v>
      </c>
      <c r="B232">
        <v>2021</v>
      </c>
      <c r="C232" t="s">
        <v>369</v>
      </c>
      <c r="D232" t="s">
        <v>356</v>
      </c>
      <c r="E232">
        <v>275</v>
      </c>
      <c r="F232" t="s">
        <v>74</v>
      </c>
      <c r="G232" t="s">
        <v>74</v>
      </c>
    </row>
    <row r="233" spans="1:7" customFormat="1" x14ac:dyDescent="0.25">
      <c r="A233" t="s">
        <v>597</v>
      </c>
      <c r="B233">
        <v>2021</v>
      </c>
      <c r="C233" t="s">
        <v>369</v>
      </c>
      <c r="D233" t="s">
        <v>95</v>
      </c>
      <c r="E233">
        <v>753</v>
      </c>
      <c r="F233">
        <v>543</v>
      </c>
      <c r="G233">
        <v>0.7211155378486056</v>
      </c>
    </row>
    <row r="234" spans="1:7" customFormat="1" x14ac:dyDescent="0.25">
      <c r="A234" t="s">
        <v>598</v>
      </c>
      <c r="B234">
        <v>2021</v>
      </c>
      <c r="C234" t="s">
        <v>369</v>
      </c>
      <c r="D234" t="s">
        <v>102</v>
      </c>
      <c r="E234">
        <v>922</v>
      </c>
      <c r="F234">
        <v>797</v>
      </c>
      <c r="G234">
        <v>0.86442516268980474</v>
      </c>
    </row>
    <row r="235" spans="1:7" customFormat="1" x14ac:dyDescent="0.25">
      <c r="A235" t="s">
        <v>599</v>
      </c>
      <c r="B235">
        <v>2021</v>
      </c>
      <c r="C235" t="s">
        <v>369</v>
      </c>
      <c r="D235" t="s">
        <v>42</v>
      </c>
      <c r="E235">
        <v>13149</v>
      </c>
      <c r="F235" t="s">
        <v>74</v>
      </c>
      <c r="G235" t="s">
        <v>74</v>
      </c>
    </row>
    <row r="236" spans="1:7" customFormat="1" x14ac:dyDescent="0.25">
      <c r="A236" t="s">
        <v>600</v>
      </c>
      <c r="B236">
        <v>2021</v>
      </c>
      <c r="C236" t="s">
        <v>369</v>
      </c>
      <c r="D236" t="s">
        <v>361</v>
      </c>
      <c r="E236">
        <v>1112</v>
      </c>
      <c r="F236">
        <v>904</v>
      </c>
      <c r="G236">
        <v>0.81294964028776984</v>
      </c>
    </row>
    <row r="237" spans="1:7" customFormat="1" x14ac:dyDescent="0.25">
      <c r="A237" t="s">
        <v>601</v>
      </c>
      <c r="B237">
        <v>2021</v>
      </c>
      <c r="C237" t="s">
        <v>376</v>
      </c>
      <c r="D237" t="s">
        <v>354</v>
      </c>
      <c r="E237">
        <v>3422</v>
      </c>
      <c r="F237">
        <v>2832</v>
      </c>
      <c r="G237">
        <v>0.82758620689655171</v>
      </c>
    </row>
    <row r="238" spans="1:7" customFormat="1" x14ac:dyDescent="0.25">
      <c r="A238" t="s">
        <v>602</v>
      </c>
      <c r="B238">
        <v>2021</v>
      </c>
      <c r="C238" t="s">
        <v>376</v>
      </c>
      <c r="D238" t="s">
        <v>356</v>
      </c>
      <c r="E238">
        <v>159</v>
      </c>
      <c r="F238">
        <v>146</v>
      </c>
      <c r="G238">
        <v>0.91823899371069184</v>
      </c>
    </row>
    <row r="239" spans="1:7" customFormat="1" x14ac:dyDescent="0.25">
      <c r="A239" t="s">
        <v>603</v>
      </c>
      <c r="B239">
        <v>2021</v>
      </c>
      <c r="C239" t="s">
        <v>376</v>
      </c>
      <c r="D239" t="s">
        <v>95</v>
      </c>
      <c r="E239">
        <v>411</v>
      </c>
      <c r="F239">
        <v>372</v>
      </c>
      <c r="G239">
        <v>0.9051094890510949</v>
      </c>
    </row>
    <row r="240" spans="1:7" customFormat="1" x14ac:dyDescent="0.25">
      <c r="A240" t="s">
        <v>604</v>
      </c>
      <c r="B240">
        <v>2021</v>
      </c>
      <c r="C240" t="s">
        <v>376</v>
      </c>
      <c r="D240" t="s">
        <v>102</v>
      </c>
      <c r="E240">
        <v>603</v>
      </c>
      <c r="F240">
        <v>559</v>
      </c>
      <c r="G240">
        <v>0.92703150912106136</v>
      </c>
    </row>
    <row r="241" spans="1:7" customFormat="1" x14ac:dyDescent="0.25">
      <c r="A241" t="s">
        <v>605</v>
      </c>
      <c r="B241">
        <v>2021</v>
      </c>
      <c r="C241" t="s">
        <v>376</v>
      </c>
      <c r="D241" t="s">
        <v>42</v>
      </c>
      <c r="E241">
        <v>8045</v>
      </c>
      <c r="F241">
        <v>6794</v>
      </c>
      <c r="G241">
        <v>0.84449968924798013</v>
      </c>
    </row>
    <row r="242" spans="1:7" customFormat="1" x14ac:dyDescent="0.25">
      <c r="A242" t="s">
        <v>606</v>
      </c>
      <c r="B242">
        <v>2021</v>
      </c>
      <c r="C242" t="s">
        <v>382</v>
      </c>
      <c r="D242" t="s">
        <v>354</v>
      </c>
      <c r="E242">
        <v>2428</v>
      </c>
      <c r="F242">
        <v>2299</v>
      </c>
      <c r="G242">
        <v>0.94686985172981875</v>
      </c>
    </row>
    <row r="243" spans="1:7" customFormat="1" x14ac:dyDescent="0.25">
      <c r="A243" t="s">
        <v>607</v>
      </c>
      <c r="B243">
        <v>2021</v>
      </c>
      <c r="C243" t="s">
        <v>382</v>
      </c>
      <c r="D243" t="s">
        <v>356</v>
      </c>
      <c r="E243">
        <v>207</v>
      </c>
      <c r="F243">
        <v>194</v>
      </c>
      <c r="G243">
        <v>0.9371980676328503</v>
      </c>
    </row>
    <row r="244" spans="1:7" customFormat="1" x14ac:dyDescent="0.25">
      <c r="A244" t="s">
        <v>608</v>
      </c>
      <c r="B244">
        <v>2021</v>
      </c>
      <c r="C244" t="s">
        <v>382</v>
      </c>
      <c r="D244" t="s">
        <v>95</v>
      </c>
      <c r="E244">
        <v>222</v>
      </c>
      <c r="F244">
        <v>189</v>
      </c>
      <c r="G244">
        <v>0.85135135135135132</v>
      </c>
    </row>
    <row r="245" spans="1:7" customFormat="1" x14ac:dyDescent="0.25">
      <c r="A245" t="s">
        <v>609</v>
      </c>
      <c r="B245">
        <v>2021</v>
      </c>
      <c r="C245" t="s">
        <v>382</v>
      </c>
      <c r="D245" t="s">
        <v>102</v>
      </c>
      <c r="E245">
        <v>311</v>
      </c>
      <c r="F245">
        <v>290</v>
      </c>
      <c r="G245">
        <v>0.932475884244373</v>
      </c>
    </row>
    <row r="246" spans="1:7" customFormat="1" x14ac:dyDescent="0.25">
      <c r="A246" t="s">
        <v>610</v>
      </c>
      <c r="B246">
        <v>2021</v>
      </c>
      <c r="C246" t="s">
        <v>382</v>
      </c>
      <c r="D246" t="s">
        <v>42</v>
      </c>
      <c r="E246">
        <v>5944</v>
      </c>
      <c r="F246">
        <v>5188</v>
      </c>
      <c r="G246">
        <v>0.87281292059219384</v>
      </c>
    </row>
    <row r="247" spans="1:7" customFormat="1" x14ac:dyDescent="0.25">
      <c r="A247" t="s">
        <v>611</v>
      </c>
      <c r="B247">
        <v>2021</v>
      </c>
      <c r="C247" t="s">
        <v>388</v>
      </c>
      <c r="D247" t="s">
        <v>354</v>
      </c>
      <c r="E247">
        <v>194</v>
      </c>
      <c r="F247" t="s">
        <v>74</v>
      </c>
      <c r="G247" t="s">
        <v>74</v>
      </c>
    </row>
    <row r="248" spans="1:7" customFormat="1" x14ac:dyDescent="0.25">
      <c r="A248" t="s">
        <v>612</v>
      </c>
      <c r="B248">
        <v>2021</v>
      </c>
      <c r="C248" t="s">
        <v>388</v>
      </c>
      <c r="D248" t="s">
        <v>95</v>
      </c>
      <c r="E248">
        <v>22</v>
      </c>
      <c r="F248">
        <v>16</v>
      </c>
      <c r="G248">
        <v>0.72727272727272729</v>
      </c>
    </row>
    <row r="249" spans="1:7" customFormat="1" x14ac:dyDescent="0.25">
      <c r="A249" t="s">
        <v>613</v>
      </c>
      <c r="B249">
        <v>2021</v>
      </c>
      <c r="C249" t="s">
        <v>391</v>
      </c>
      <c r="D249" t="s">
        <v>356</v>
      </c>
      <c r="E249">
        <v>94</v>
      </c>
      <c r="F249">
        <v>45</v>
      </c>
      <c r="G249">
        <v>0.47872340425531917</v>
      </c>
    </row>
    <row r="250" spans="1:7" customFormat="1" x14ac:dyDescent="0.25">
      <c r="A250" t="s">
        <v>614</v>
      </c>
      <c r="B250">
        <v>2021</v>
      </c>
      <c r="C250" t="s">
        <v>391</v>
      </c>
      <c r="D250" t="s">
        <v>42</v>
      </c>
      <c r="E250">
        <v>1489</v>
      </c>
      <c r="F250">
        <v>894</v>
      </c>
      <c r="G250">
        <v>0.60040295500335794</v>
      </c>
    </row>
    <row r="251" spans="1:7" customFormat="1" x14ac:dyDescent="0.25">
      <c r="A251" t="s">
        <v>615</v>
      </c>
      <c r="B251">
        <v>2021</v>
      </c>
      <c r="C251" t="s">
        <v>394</v>
      </c>
      <c r="D251" t="s">
        <v>354</v>
      </c>
      <c r="E251">
        <v>4537</v>
      </c>
      <c r="F251">
        <v>4179</v>
      </c>
      <c r="G251">
        <v>0.92109323341415028</v>
      </c>
    </row>
    <row r="252" spans="1:7" customFormat="1" x14ac:dyDescent="0.25">
      <c r="A252" t="s">
        <v>616</v>
      </c>
      <c r="B252">
        <v>2021</v>
      </c>
      <c r="C252" t="s">
        <v>394</v>
      </c>
      <c r="D252" t="s">
        <v>356</v>
      </c>
      <c r="E252">
        <v>240</v>
      </c>
      <c r="F252">
        <v>221</v>
      </c>
      <c r="G252">
        <v>0.92083333333333328</v>
      </c>
    </row>
    <row r="253" spans="1:7" customFormat="1" x14ac:dyDescent="0.25">
      <c r="A253" t="s">
        <v>617</v>
      </c>
      <c r="B253">
        <v>2021</v>
      </c>
      <c r="C253" t="s">
        <v>394</v>
      </c>
      <c r="D253" t="s">
        <v>95</v>
      </c>
      <c r="E253">
        <v>650</v>
      </c>
      <c r="F253">
        <v>464</v>
      </c>
      <c r="G253">
        <v>0.7138461538461538</v>
      </c>
    </row>
    <row r="254" spans="1:7" customFormat="1" x14ac:dyDescent="0.25">
      <c r="A254" t="s">
        <v>618</v>
      </c>
      <c r="B254">
        <v>2021</v>
      </c>
      <c r="C254" t="s">
        <v>394</v>
      </c>
      <c r="D254" t="s">
        <v>102</v>
      </c>
      <c r="E254">
        <v>805</v>
      </c>
      <c r="F254">
        <v>512</v>
      </c>
      <c r="G254">
        <v>0.63602484472049692</v>
      </c>
    </row>
    <row r="255" spans="1:7" customFormat="1" x14ac:dyDescent="0.25">
      <c r="A255" t="s">
        <v>619</v>
      </c>
      <c r="B255">
        <v>2021</v>
      </c>
      <c r="C255" t="s">
        <v>394</v>
      </c>
      <c r="D255" t="s">
        <v>42</v>
      </c>
      <c r="E255">
        <v>10218</v>
      </c>
      <c r="F255">
        <v>8672</v>
      </c>
      <c r="G255">
        <v>0.84869837541593263</v>
      </c>
    </row>
    <row r="256" spans="1:7" customFormat="1" x14ac:dyDescent="0.25">
      <c r="A256" t="s">
        <v>620</v>
      </c>
      <c r="B256">
        <v>2021</v>
      </c>
      <c r="C256" t="s">
        <v>400</v>
      </c>
      <c r="D256" t="s">
        <v>354</v>
      </c>
      <c r="E256">
        <v>240</v>
      </c>
      <c r="F256" t="s">
        <v>74</v>
      </c>
      <c r="G256" t="s">
        <v>74</v>
      </c>
    </row>
    <row r="257" spans="1:7" customFormat="1" x14ac:dyDescent="0.25">
      <c r="A257" t="s">
        <v>621</v>
      </c>
      <c r="B257">
        <v>2021</v>
      </c>
      <c r="C257" t="s">
        <v>400</v>
      </c>
      <c r="D257" t="s">
        <v>95</v>
      </c>
      <c r="E257">
        <v>7</v>
      </c>
      <c r="F257">
        <v>4</v>
      </c>
      <c r="G257">
        <v>0.5714285714285714</v>
      </c>
    </row>
    <row r="258" spans="1:7" customFormat="1" x14ac:dyDescent="0.25">
      <c r="A258" t="s">
        <v>622</v>
      </c>
      <c r="B258">
        <v>2021</v>
      </c>
      <c r="C258" t="s">
        <v>43</v>
      </c>
      <c r="D258" t="s">
        <v>354</v>
      </c>
      <c r="E258">
        <v>54984</v>
      </c>
      <c r="F258">
        <v>48021</v>
      </c>
      <c r="G258">
        <v>0.87336316019205584</v>
      </c>
    </row>
    <row r="259" spans="1:7" customFormat="1" x14ac:dyDescent="0.25">
      <c r="A259" t="s">
        <v>623</v>
      </c>
      <c r="B259">
        <v>2021</v>
      </c>
      <c r="C259" t="s">
        <v>43</v>
      </c>
      <c r="D259" t="s">
        <v>356</v>
      </c>
      <c r="E259">
        <v>3861</v>
      </c>
      <c r="F259">
        <v>3544</v>
      </c>
      <c r="G259">
        <v>0.91789691789691785</v>
      </c>
    </row>
    <row r="260" spans="1:7" customFormat="1" x14ac:dyDescent="0.25">
      <c r="A260" t="s">
        <v>624</v>
      </c>
      <c r="B260">
        <v>2021</v>
      </c>
      <c r="C260" t="s">
        <v>43</v>
      </c>
      <c r="D260" t="s">
        <v>95</v>
      </c>
      <c r="E260">
        <v>6559</v>
      </c>
      <c r="F260">
        <v>5035</v>
      </c>
      <c r="G260">
        <v>0.76764750724195763</v>
      </c>
    </row>
    <row r="261" spans="1:7" customFormat="1" x14ac:dyDescent="0.25">
      <c r="A261" t="s">
        <v>625</v>
      </c>
      <c r="B261">
        <v>2021</v>
      </c>
      <c r="C261" t="s">
        <v>43</v>
      </c>
      <c r="D261" t="s">
        <v>102</v>
      </c>
      <c r="E261">
        <v>10289</v>
      </c>
      <c r="F261">
        <v>9071</v>
      </c>
      <c r="G261">
        <v>0.881621148799689</v>
      </c>
    </row>
    <row r="262" spans="1:7" customFormat="1" x14ac:dyDescent="0.25">
      <c r="A262" t="s">
        <v>626</v>
      </c>
      <c r="B262">
        <v>2021</v>
      </c>
      <c r="C262" t="s">
        <v>43</v>
      </c>
      <c r="D262" t="s">
        <v>42</v>
      </c>
      <c r="E262">
        <v>106595</v>
      </c>
      <c r="F262">
        <v>89915</v>
      </c>
      <c r="G262">
        <v>0.84351986490923592</v>
      </c>
    </row>
    <row r="263" spans="1:7" customFormat="1" x14ac:dyDescent="0.25">
      <c r="A263" t="s">
        <v>627</v>
      </c>
      <c r="B263">
        <v>2021</v>
      </c>
      <c r="C263" t="s">
        <v>187</v>
      </c>
      <c r="D263" t="s">
        <v>354</v>
      </c>
      <c r="E263">
        <v>785</v>
      </c>
      <c r="F263">
        <v>693</v>
      </c>
      <c r="G263">
        <v>0.88280254777070066</v>
      </c>
    </row>
    <row r="264" spans="1:7" customFormat="1" x14ac:dyDescent="0.25">
      <c r="A264" t="s">
        <v>628</v>
      </c>
      <c r="B264">
        <v>2021</v>
      </c>
      <c r="C264" t="s">
        <v>187</v>
      </c>
      <c r="D264" t="s">
        <v>356</v>
      </c>
      <c r="E264">
        <v>53</v>
      </c>
      <c r="F264" t="s">
        <v>74</v>
      </c>
      <c r="G264" t="s">
        <v>74</v>
      </c>
    </row>
    <row r="265" spans="1:7" customFormat="1" x14ac:dyDescent="0.25">
      <c r="A265" t="s">
        <v>629</v>
      </c>
      <c r="B265">
        <v>2021</v>
      </c>
      <c r="C265" t="s">
        <v>187</v>
      </c>
      <c r="D265" t="s">
        <v>95</v>
      </c>
      <c r="E265">
        <v>81</v>
      </c>
      <c r="F265">
        <v>69</v>
      </c>
      <c r="G265">
        <v>0.85185185185185186</v>
      </c>
    </row>
    <row r="266" spans="1:7" customFormat="1" x14ac:dyDescent="0.25">
      <c r="A266" t="s">
        <v>630</v>
      </c>
      <c r="B266">
        <v>2021</v>
      </c>
      <c r="C266" t="s">
        <v>187</v>
      </c>
      <c r="D266" t="s">
        <v>102</v>
      </c>
      <c r="E266">
        <v>114</v>
      </c>
      <c r="F266" t="s">
        <v>74</v>
      </c>
      <c r="G266" t="s">
        <v>74</v>
      </c>
    </row>
    <row r="267" spans="1:7" customFormat="1" x14ac:dyDescent="0.25">
      <c r="A267" t="s">
        <v>631</v>
      </c>
      <c r="B267">
        <v>2021</v>
      </c>
      <c r="C267" t="s">
        <v>187</v>
      </c>
      <c r="D267" t="s">
        <v>42</v>
      </c>
      <c r="E267">
        <v>1744</v>
      </c>
      <c r="F267" t="s">
        <v>74</v>
      </c>
      <c r="G267" t="s">
        <v>74</v>
      </c>
    </row>
    <row r="268" spans="1:7" customFormat="1" x14ac:dyDescent="0.25">
      <c r="A268" t="s">
        <v>632</v>
      </c>
      <c r="B268">
        <v>2021</v>
      </c>
      <c r="C268" t="s">
        <v>413</v>
      </c>
      <c r="D268" t="s">
        <v>354</v>
      </c>
      <c r="E268">
        <v>132152</v>
      </c>
      <c r="F268">
        <v>114826</v>
      </c>
      <c r="G268">
        <v>0.86889339548398814</v>
      </c>
    </row>
    <row r="269" spans="1:7" customFormat="1" x14ac:dyDescent="0.25">
      <c r="A269" t="s">
        <v>633</v>
      </c>
      <c r="B269">
        <v>2021</v>
      </c>
      <c r="C269" t="s">
        <v>413</v>
      </c>
      <c r="D269" t="s">
        <v>356</v>
      </c>
      <c r="E269">
        <v>7400</v>
      </c>
      <c r="F269">
        <v>6441</v>
      </c>
      <c r="G269">
        <v>0.87040540540540545</v>
      </c>
    </row>
    <row r="270" spans="1:7" customFormat="1" x14ac:dyDescent="0.25">
      <c r="A270" t="s">
        <v>634</v>
      </c>
      <c r="B270">
        <v>2021</v>
      </c>
      <c r="C270" t="s">
        <v>413</v>
      </c>
      <c r="D270" t="s">
        <v>95</v>
      </c>
      <c r="E270">
        <v>20067</v>
      </c>
      <c r="F270">
        <v>11205</v>
      </c>
      <c r="G270">
        <v>0.55837942891314096</v>
      </c>
    </row>
    <row r="271" spans="1:7" customFormat="1" x14ac:dyDescent="0.25">
      <c r="A271" t="s">
        <v>635</v>
      </c>
      <c r="B271">
        <v>2021</v>
      </c>
      <c r="C271" t="s">
        <v>413</v>
      </c>
      <c r="D271" t="s">
        <v>102</v>
      </c>
      <c r="E271">
        <v>27028</v>
      </c>
      <c r="F271">
        <v>19056</v>
      </c>
      <c r="G271">
        <v>0.70504661832174043</v>
      </c>
    </row>
    <row r="272" spans="1:7" customFormat="1" x14ac:dyDescent="0.25">
      <c r="A272" t="s">
        <v>636</v>
      </c>
      <c r="B272">
        <v>2021</v>
      </c>
      <c r="C272" t="s">
        <v>413</v>
      </c>
      <c r="D272" t="s">
        <v>42</v>
      </c>
      <c r="E272">
        <v>312382</v>
      </c>
      <c r="F272">
        <v>252891</v>
      </c>
      <c r="G272">
        <v>0.80955688868116604</v>
      </c>
    </row>
    <row r="273" spans="1:7" customFormat="1" x14ac:dyDescent="0.25">
      <c r="A273" t="s">
        <v>637</v>
      </c>
      <c r="B273">
        <v>2021</v>
      </c>
      <c r="C273" t="s">
        <v>413</v>
      </c>
      <c r="D273" t="s">
        <v>361</v>
      </c>
      <c r="E273">
        <v>6337</v>
      </c>
      <c r="F273">
        <v>5439</v>
      </c>
      <c r="G273">
        <v>0.85829256746094362</v>
      </c>
    </row>
    <row r="274" spans="1:7" customFormat="1" x14ac:dyDescent="0.25">
      <c r="A274" t="s">
        <v>638</v>
      </c>
      <c r="B274">
        <v>2021</v>
      </c>
      <c r="C274" t="s">
        <v>420</v>
      </c>
      <c r="D274" t="s">
        <v>354</v>
      </c>
      <c r="E274">
        <v>28034</v>
      </c>
      <c r="F274">
        <v>24513</v>
      </c>
      <c r="G274">
        <v>0.87440251123635582</v>
      </c>
    </row>
    <row r="275" spans="1:7" customFormat="1" x14ac:dyDescent="0.25">
      <c r="A275" t="s">
        <v>639</v>
      </c>
      <c r="B275">
        <v>2021</v>
      </c>
      <c r="C275" t="s">
        <v>420</v>
      </c>
      <c r="D275" t="s">
        <v>356</v>
      </c>
      <c r="E275">
        <v>946</v>
      </c>
      <c r="F275">
        <v>910</v>
      </c>
      <c r="G275">
        <v>0.96194503171247359</v>
      </c>
    </row>
    <row r="276" spans="1:7" customFormat="1" x14ac:dyDescent="0.25">
      <c r="A276" t="s">
        <v>640</v>
      </c>
      <c r="B276">
        <v>2021</v>
      </c>
      <c r="C276" t="s">
        <v>420</v>
      </c>
      <c r="D276" t="s">
        <v>95</v>
      </c>
      <c r="E276">
        <v>5886</v>
      </c>
      <c r="F276" t="s">
        <v>74</v>
      </c>
      <c r="G276" t="s">
        <v>74</v>
      </c>
    </row>
    <row r="277" spans="1:7" customFormat="1" x14ac:dyDescent="0.25">
      <c r="A277" t="s">
        <v>641</v>
      </c>
      <c r="B277">
        <v>2021</v>
      </c>
      <c r="C277" t="s">
        <v>420</v>
      </c>
      <c r="D277" t="s">
        <v>102</v>
      </c>
      <c r="E277">
        <v>5468</v>
      </c>
      <c r="F277" t="s">
        <v>74</v>
      </c>
      <c r="G277" t="s">
        <v>74</v>
      </c>
    </row>
    <row r="278" spans="1:7" customFormat="1" x14ac:dyDescent="0.25">
      <c r="A278" t="s">
        <v>642</v>
      </c>
      <c r="B278">
        <v>2021</v>
      </c>
      <c r="C278" t="s">
        <v>420</v>
      </c>
      <c r="D278" t="s">
        <v>42</v>
      </c>
      <c r="E278">
        <v>76712</v>
      </c>
      <c r="F278">
        <v>64079</v>
      </c>
      <c r="G278">
        <v>0.83531911565335282</v>
      </c>
    </row>
    <row r="279" spans="1:7" customFormat="1" x14ac:dyDescent="0.25">
      <c r="A279" t="s">
        <v>643</v>
      </c>
      <c r="B279">
        <v>2021</v>
      </c>
      <c r="C279" t="s">
        <v>426</v>
      </c>
      <c r="D279" t="s">
        <v>354</v>
      </c>
      <c r="E279">
        <v>3683</v>
      </c>
      <c r="F279">
        <v>3255</v>
      </c>
      <c r="G279">
        <v>0.88379038827043166</v>
      </c>
    </row>
    <row r="280" spans="1:7" customFormat="1" x14ac:dyDescent="0.25">
      <c r="A280" t="s">
        <v>644</v>
      </c>
      <c r="B280">
        <v>2021</v>
      </c>
      <c r="C280" t="s">
        <v>426</v>
      </c>
      <c r="D280" t="s">
        <v>356</v>
      </c>
      <c r="E280">
        <v>260</v>
      </c>
      <c r="F280">
        <v>209</v>
      </c>
      <c r="G280">
        <v>0.80384615384615388</v>
      </c>
    </row>
    <row r="281" spans="1:7" customFormat="1" x14ac:dyDescent="0.25">
      <c r="A281" t="s">
        <v>645</v>
      </c>
      <c r="B281">
        <v>2021</v>
      </c>
      <c r="C281" t="s">
        <v>426</v>
      </c>
      <c r="D281" t="s">
        <v>95</v>
      </c>
      <c r="E281">
        <v>406</v>
      </c>
      <c r="F281">
        <v>322</v>
      </c>
      <c r="G281">
        <v>0.7931034482758621</v>
      </c>
    </row>
    <row r="282" spans="1:7" customFormat="1" x14ac:dyDescent="0.25">
      <c r="A282" t="s">
        <v>646</v>
      </c>
      <c r="B282">
        <v>2021</v>
      </c>
      <c r="C282" t="s">
        <v>426</v>
      </c>
      <c r="D282" t="s">
        <v>102</v>
      </c>
      <c r="E282">
        <v>776</v>
      </c>
      <c r="F282">
        <v>720</v>
      </c>
      <c r="G282">
        <v>0.92783505154639179</v>
      </c>
    </row>
    <row r="283" spans="1:7" customFormat="1" x14ac:dyDescent="0.25">
      <c r="A283" t="s">
        <v>647</v>
      </c>
      <c r="B283">
        <v>2021</v>
      </c>
      <c r="C283" t="s">
        <v>426</v>
      </c>
      <c r="D283" t="s">
        <v>42</v>
      </c>
      <c r="E283">
        <v>11307</v>
      </c>
      <c r="F283">
        <v>9870</v>
      </c>
      <c r="G283">
        <v>0.87291058636243035</v>
      </c>
    </row>
    <row r="284" spans="1:7" customFormat="1" x14ac:dyDescent="0.25">
      <c r="A284" t="s">
        <v>648</v>
      </c>
      <c r="B284">
        <v>2021</v>
      </c>
      <c r="C284" t="s">
        <v>426</v>
      </c>
      <c r="D284" t="s">
        <v>361</v>
      </c>
      <c r="E284">
        <v>769</v>
      </c>
      <c r="F284">
        <v>640</v>
      </c>
      <c r="G284">
        <v>0.8322496749024707</v>
      </c>
    </row>
    <row r="285" spans="1:7" customFormat="1" x14ac:dyDescent="0.25">
      <c r="A285" t="s">
        <v>649</v>
      </c>
      <c r="B285">
        <v>2021</v>
      </c>
      <c r="C285" t="s">
        <v>433</v>
      </c>
      <c r="D285" t="s">
        <v>354</v>
      </c>
      <c r="E285">
        <v>245</v>
      </c>
      <c r="F285" t="s">
        <v>74</v>
      </c>
      <c r="G285" t="s">
        <v>74</v>
      </c>
    </row>
    <row r="286" spans="1:7" customFormat="1" x14ac:dyDescent="0.25">
      <c r="A286" t="s">
        <v>650</v>
      </c>
      <c r="B286">
        <v>2021</v>
      </c>
      <c r="C286" t="s">
        <v>433</v>
      </c>
      <c r="D286" t="s">
        <v>356</v>
      </c>
      <c r="E286">
        <v>24</v>
      </c>
      <c r="F286">
        <v>22</v>
      </c>
      <c r="G286">
        <v>0.91666666666666663</v>
      </c>
    </row>
    <row r="287" spans="1:7" customFormat="1" x14ac:dyDescent="0.25">
      <c r="A287" t="s">
        <v>651</v>
      </c>
      <c r="B287">
        <v>2021</v>
      </c>
      <c r="C287" t="s">
        <v>433</v>
      </c>
      <c r="D287" t="s">
        <v>95</v>
      </c>
      <c r="E287">
        <v>31</v>
      </c>
      <c r="F287">
        <v>18</v>
      </c>
      <c r="G287">
        <v>0.58064516129032262</v>
      </c>
    </row>
    <row r="288" spans="1:7" customFormat="1" x14ac:dyDescent="0.25">
      <c r="A288" t="s">
        <v>652</v>
      </c>
      <c r="B288">
        <v>2021</v>
      </c>
      <c r="C288" t="s">
        <v>433</v>
      </c>
      <c r="D288" t="s">
        <v>102</v>
      </c>
      <c r="E288">
        <v>62</v>
      </c>
      <c r="F288" t="s">
        <v>74</v>
      </c>
      <c r="G288" t="s">
        <v>74</v>
      </c>
    </row>
    <row r="289" spans="1:7" customFormat="1" x14ac:dyDescent="0.25">
      <c r="A289" t="s">
        <v>653</v>
      </c>
      <c r="B289">
        <v>2021</v>
      </c>
      <c r="C289" t="s">
        <v>433</v>
      </c>
      <c r="D289" t="s">
        <v>42</v>
      </c>
      <c r="E289">
        <v>548</v>
      </c>
      <c r="F289">
        <v>478</v>
      </c>
      <c r="G289">
        <v>0.87226277372262773</v>
      </c>
    </row>
    <row r="290" spans="1:7" customFormat="1" x14ac:dyDescent="0.25">
      <c r="A290" t="s">
        <v>654</v>
      </c>
      <c r="B290">
        <v>2021</v>
      </c>
      <c r="C290" t="s">
        <v>433</v>
      </c>
      <c r="D290" t="s">
        <v>361</v>
      </c>
      <c r="E290">
        <v>10</v>
      </c>
      <c r="F290" t="s">
        <v>74</v>
      </c>
      <c r="G290" t="s">
        <v>74</v>
      </c>
    </row>
    <row r="291" spans="1:7" customFormat="1" x14ac:dyDescent="0.25">
      <c r="A291" t="s">
        <v>655</v>
      </c>
      <c r="B291">
        <v>2022</v>
      </c>
      <c r="C291" t="s">
        <v>124</v>
      </c>
      <c r="D291" t="s">
        <v>354</v>
      </c>
      <c r="E291">
        <v>17251</v>
      </c>
      <c r="F291">
        <v>13844</v>
      </c>
      <c r="G291">
        <v>0.80250420265491851</v>
      </c>
    </row>
    <row r="292" spans="1:7" customFormat="1" x14ac:dyDescent="0.25">
      <c r="A292" t="s">
        <v>656</v>
      </c>
      <c r="B292">
        <v>2022</v>
      </c>
      <c r="C292" t="s">
        <v>124</v>
      </c>
      <c r="D292" t="s">
        <v>356</v>
      </c>
      <c r="E292">
        <v>674</v>
      </c>
      <c r="F292">
        <v>581</v>
      </c>
      <c r="G292">
        <v>0.86201780415430262</v>
      </c>
    </row>
    <row r="293" spans="1:7" customFormat="1" x14ac:dyDescent="0.25">
      <c r="A293" t="s">
        <v>657</v>
      </c>
      <c r="B293">
        <v>2022</v>
      </c>
      <c r="C293" t="s">
        <v>124</v>
      </c>
      <c r="D293" t="s">
        <v>95</v>
      </c>
      <c r="E293">
        <v>2356</v>
      </c>
      <c r="F293">
        <v>1853</v>
      </c>
      <c r="G293">
        <v>0.78650254668930386</v>
      </c>
    </row>
    <row r="294" spans="1:7" customFormat="1" x14ac:dyDescent="0.25">
      <c r="A294" t="s">
        <v>658</v>
      </c>
      <c r="B294">
        <v>2022</v>
      </c>
      <c r="C294" t="s">
        <v>124</v>
      </c>
      <c r="D294" t="s">
        <v>102</v>
      </c>
      <c r="E294">
        <v>3421</v>
      </c>
      <c r="F294">
        <v>3072</v>
      </c>
      <c r="G294">
        <v>0.8979830458930137</v>
      </c>
    </row>
    <row r="295" spans="1:7" customFormat="1" x14ac:dyDescent="0.25">
      <c r="A295" t="s">
        <v>659</v>
      </c>
      <c r="B295">
        <v>2022</v>
      </c>
      <c r="C295" t="s">
        <v>124</v>
      </c>
      <c r="D295" t="s">
        <v>42</v>
      </c>
      <c r="E295">
        <v>36302</v>
      </c>
      <c r="F295">
        <v>32109</v>
      </c>
      <c r="G295">
        <v>0.88449672194369455</v>
      </c>
    </row>
    <row r="296" spans="1:7" customFormat="1" x14ac:dyDescent="0.25">
      <c r="A296" t="s">
        <v>660</v>
      </c>
      <c r="B296">
        <v>2022</v>
      </c>
      <c r="C296" t="s">
        <v>124</v>
      </c>
      <c r="D296" t="s">
        <v>361</v>
      </c>
      <c r="E296">
        <v>1390</v>
      </c>
      <c r="F296">
        <v>1083</v>
      </c>
      <c r="G296">
        <v>0.77913669064748203</v>
      </c>
    </row>
    <row r="297" spans="1:7" customFormat="1" x14ac:dyDescent="0.25">
      <c r="A297" t="s">
        <v>661</v>
      </c>
      <c r="B297">
        <v>2022</v>
      </c>
      <c r="C297" t="s">
        <v>123</v>
      </c>
      <c r="D297" t="s">
        <v>354</v>
      </c>
      <c r="E297">
        <v>13627</v>
      </c>
      <c r="F297">
        <v>12259</v>
      </c>
      <c r="G297">
        <v>0.89961106626550236</v>
      </c>
    </row>
    <row r="298" spans="1:7" customFormat="1" x14ac:dyDescent="0.25">
      <c r="A298" t="s">
        <v>662</v>
      </c>
      <c r="B298">
        <v>2022</v>
      </c>
      <c r="C298" t="s">
        <v>123</v>
      </c>
      <c r="D298" t="s">
        <v>356</v>
      </c>
      <c r="E298">
        <v>761</v>
      </c>
      <c r="F298">
        <v>665</v>
      </c>
      <c r="G298">
        <v>0.87385019710906697</v>
      </c>
    </row>
    <row r="299" spans="1:7" customFormat="1" x14ac:dyDescent="0.25">
      <c r="A299" t="s">
        <v>663</v>
      </c>
      <c r="B299">
        <v>2022</v>
      </c>
      <c r="C299" t="s">
        <v>123</v>
      </c>
      <c r="D299" t="s">
        <v>95</v>
      </c>
      <c r="E299">
        <v>2844</v>
      </c>
      <c r="F299">
        <v>2332</v>
      </c>
      <c r="G299">
        <v>0.81997187060478205</v>
      </c>
    </row>
    <row r="300" spans="1:7" customFormat="1" x14ac:dyDescent="0.25">
      <c r="A300" t="s">
        <v>664</v>
      </c>
      <c r="B300">
        <v>2022</v>
      </c>
      <c r="C300" t="s">
        <v>123</v>
      </c>
      <c r="D300" t="s">
        <v>102</v>
      </c>
      <c r="E300">
        <v>4628</v>
      </c>
      <c r="F300">
        <v>4349</v>
      </c>
      <c r="G300">
        <v>0.93971477960242</v>
      </c>
    </row>
    <row r="301" spans="1:7" customFormat="1" x14ac:dyDescent="0.25">
      <c r="A301" t="s">
        <v>665</v>
      </c>
      <c r="B301">
        <v>2022</v>
      </c>
      <c r="C301" t="s">
        <v>123</v>
      </c>
      <c r="D301" t="s">
        <v>42</v>
      </c>
      <c r="E301">
        <v>40891</v>
      </c>
      <c r="F301">
        <v>35392</v>
      </c>
      <c r="G301">
        <v>0.8655205301900174</v>
      </c>
    </row>
    <row r="302" spans="1:7" customFormat="1" x14ac:dyDescent="0.25">
      <c r="A302" t="s">
        <v>666</v>
      </c>
      <c r="B302">
        <v>2022</v>
      </c>
      <c r="C302" t="s">
        <v>123</v>
      </c>
      <c r="D302" t="s">
        <v>361</v>
      </c>
      <c r="E302">
        <v>3203</v>
      </c>
      <c r="F302">
        <v>2936</v>
      </c>
      <c r="G302">
        <v>0.91664064939119572</v>
      </c>
    </row>
    <row r="303" spans="1:7" customFormat="1" x14ac:dyDescent="0.25">
      <c r="A303" t="s">
        <v>667</v>
      </c>
      <c r="B303">
        <v>2022</v>
      </c>
      <c r="C303" t="s">
        <v>369</v>
      </c>
      <c r="D303" t="s">
        <v>354</v>
      </c>
      <c r="E303">
        <v>3667</v>
      </c>
      <c r="F303">
        <v>3193</v>
      </c>
      <c r="G303">
        <v>0.87073902372511591</v>
      </c>
    </row>
    <row r="304" spans="1:7" customFormat="1" x14ac:dyDescent="0.25">
      <c r="A304" t="s">
        <v>668</v>
      </c>
      <c r="B304">
        <v>2022</v>
      </c>
      <c r="C304" t="s">
        <v>369</v>
      </c>
      <c r="D304" t="s">
        <v>356</v>
      </c>
      <c r="E304">
        <v>306</v>
      </c>
      <c r="F304" t="s">
        <v>74</v>
      </c>
      <c r="G304" t="s">
        <v>74</v>
      </c>
    </row>
    <row r="305" spans="1:7" customFormat="1" x14ac:dyDescent="0.25">
      <c r="A305" t="s">
        <v>669</v>
      </c>
      <c r="B305">
        <v>2022</v>
      </c>
      <c r="C305" t="s">
        <v>369</v>
      </c>
      <c r="D305" t="s">
        <v>95</v>
      </c>
      <c r="E305">
        <v>785</v>
      </c>
      <c r="F305">
        <v>613</v>
      </c>
      <c r="G305">
        <v>0.78089171974522298</v>
      </c>
    </row>
    <row r="306" spans="1:7" customFormat="1" x14ac:dyDescent="0.25">
      <c r="A306" t="s">
        <v>670</v>
      </c>
      <c r="B306">
        <v>2022</v>
      </c>
      <c r="C306" t="s">
        <v>369</v>
      </c>
      <c r="D306" t="s">
        <v>102</v>
      </c>
      <c r="E306">
        <v>940</v>
      </c>
      <c r="F306">
        <v>793</v>
      </c>
      <c r="G306">
        <v>0.84361702127659577</v>
      </c>
    </row>
    <row r="307" spans="1:7" customFormat="1" x14ac:dyDescent="0.25">
      <c r="A307" t="s">
        <v>671</v>
      </c>
      <c r="B307">
        <v>2022</v>
      </c>
      <c r="C307" t="s">
        <v>369</v>
      </c>
      <c r="D307" t="s">
        <v>42</v>
      </c>
      <c r="E307">
        <v>13283</v>
      </c>
      <c r="F307" t="s">
        <v>74</v>
      </c>
      <c r="G307" t="s">
        <v>74</v>
      </c>
    </row>
    <row r="308" spans="1:7" customFormat="1" x14ac:dyDescent="0.25">
      <c r="A308" t="s">
        <v>672</v>
      </c>
      <c r="B308">
        <v>2022</v>
      </c>
      <c r="C308" t="s">
        <v>369</v>
      </c>
      <c r="D308" t="s">
        <v>361</v>
      </c>
      <c r="E308">
        <v>1138</v>
      </c>
      <c r="F308">
        <v>928</v>
      </c>
      <c r="G308">
        <v>0.81546572934973638</v>
      </c>
    </row>
    <row r="309" spans="1:7" customFormat="1" x14ac:dyDescent="0.25">
      <c r="A309" t="s">
        <v>673</v>
      </c>
      <c r="B309">
        <v>2022</v>
      </c>
      <c r="C309" t="s">
        <v>376</v>
      </c>
      <c r="D309" t="s">
        <v>354</v>
      </c>
      <c r="E309">
        <v>3545</v>
      </c>
      <c r="F309">
        <v>2917</v>
      </c>
      <c r="G309">
        <v>0.82284908321579686</v>
      </c>
    </row>
    <row r="310" spans="1:7" customFormat="1" x14ac:dyDescent="0.25">
      <c r="A310" t="s">
        <v>674</v>
      </c>
      <c r="B310">
        <v>2022</v>
      </c>
      <c r="C310" t="s">
        <v>376</v>
      </c>
      <c r="D310" t="s">
        <v>356</v>
      </c>
      <c r="E310">
        <v>171</v>
      </c>
      <c r="F310">
        <v>158</v>
      </c>
      <c r="G310">
        <v>0.92397660818713445</v>
      </c>
    </row>
    <row r="311" spans="1:7" customFormat="1" x14ac:dyDescent="0.25">
      <c r="A311" t="s">
        <v>675</v>
      </c>
      <c r="B311">
        <v>2022</v>
      </c>
      <c r="C311" t="s">
        <v>376</v>
      </c>
      <c r="D311" t="s">
        <v>95</v>
      </c>
      <c r="E311">
        <v>423</v>
      </c>
      <c r="F311">
        <v>388</v>
      </c>
      <c r="G311">
        <v>0.91725768321513002</v>
      </c>
    </row>
    <row r="312" spans="1:7" customFormat="1" x14ac:dyDescent="0.25">
      <c r="A312" t="s">
        <v>676</v>
      </c>
      <c r="B312">
        <v>2022</v>
      </c>
      <c r="C312" t="s">
        <v>376</v>
      </c>
      <c r="D312" t="s">
        <v>102</v>
      </c>
      <c r="E312">
        <v>608</v>
      </c>
      <c r="F312">
        <v>574</v>
      </c>
      <c r="G312">
        <v>0.94407894736842102</v>
      </c>
    </row>
    <row r="313" spans="1:7" customFormat="1" x14ac:dyDescent="0.25">
      <c r="A313" t="s">
        <v>677</v>
      </c>
      <c r="B313">
        <v>2022</v>
      </c>
      <c r="C313" t="s">
        <v>376</v>
      </c>
      <c r="D313" t="s">
        <v>42</v>
      </c>
      <c r="E313">
        <v>8019</v>
      </c>
      <c r="F313">
        <v>6687</v>
      </c>
      <c r="G313">
        <v>0.83389450056116721</v>
      </c>
    </row>
    <row r="314" spans="1:7" customFormat="1" x14ac:dyDescent="0.25">
      <c r="A314" t="s">
        <v>678</v>
      </c>
      <c r="B314">
        <v>2022</v>
      </c>
      <c r="C314" t="s">
        <v>382</v>
      </c>
      <c r="D314" t="s">
        <v>354</v>
      </c>
      <c r="E314">
        <v>2480</v>
      </c>
      <c r="F314">
        <v>2333</v>
      </c>
      <c r="G314">
        <v>0.94072580645161286</v>
      </c>
    </row>
    <row r="315" spans="1:7" customFormat="1" x14ac:dyDescent="0.25">
      <c r="A315" t="s">
        <v>679</v>
      </c>
      <c r="B315">
        <v>2022</v>
      </c>
      <c r="C315" t="s">
        <v>382</v>
      </c>
      <c r="D315" t="s">
        <v>356</v>
      </c>
      <c r="E315">
        <v>231</v>
      </c>
      <c r="F315">
        <v>218</v>
      </c>
      <c r="G315">
        <v>0.94372294372294374</v>
      </c>
    </row>
    <row r="316" spans="1:7" customFormat="1" x14ac:dyDescent="0.25">
      <c r="A316" t="s">
        <v>680</v>
      </c>
      <c r="B316">
        <v>2022</v>
      </c>
      <c r="C316" t="s">
        <v>382</v>
      </c>
      <c r="D316" t="s">
        <v>95</v>
      </c>
      <c r="E316">
        <v>238</v>
      </c>
      <c r="F316">
        <v>206</v>
      </c>
      <c r="G316">
        <v>0.86554621848739499</v>
      </c>
    </row>
    <row r="317" spans="1:7" customFormat="1" x14ac:dyDescent="0.25">
      <c r="A317" t="s">
        <v>681</v>
      </c>
      <c r="B317">
        <v>2022</v>
      </c>
      <c r="C317" t="s">
        <v>382</v>
      </c>
      <c r="D317" t="s">
        <v>102</v>
      </c>
      <c r="E317">
        <v>321</v>
      </c>
      <c r="F317">
        <v>299</v>
      </c>
      <c r="G317">
        <v>0.93146417445482865</v>
      </c>
    </row>
    <row r="318" spans="1:7" customFormat="1" x14ac:dyDescent="0.25">
      <c r="A318" t="s">
        <v>682</v>
      </c>
      <c r="B318">
        <v>2022</v>
      </c>
      <c r="C318" t="s">
        <v>382</v>
      </c>
      <c r="D318" t="s">
        <v>42</v>
      </c>
      <c r="E318">
        <v>5927</v>
      </c>
      <c r="F318">
        <v>5183</v>
      </c>
      <c r="G318">
        <v>0.87447275181373374</v>
      </c>
    </row>
    <row r="319" spans="1:7" customFormat="1" x14ac:dyDescent="0.25">
      <c r="A319" t="s">
        <v>683</v>
      </c>
      <c r="B319">
        <v>2022</v>
      </c>
      <c r="C319" t="s">
        <v>388</v>
      </c>
      <c r="D319" t="s">
        <v>354</v>
      </c>
      <c r="E319">
        <v>189</v>
      </c>
      <c r="F319">
        <v>144</v>
      </c>
      <c r="G319">
        <v>0.76190476190476186</v>
      </c>
    </row>
    <row r="320" spans="1:7" customFormat="1" x14ac:dyDescent="0.25">
      <c r="A320" t="s">
        <v>684</v>
      </c>
      <c r="B320">
        <v>2022</v>
      </c>
      <c r="C320" t="s">
        <v>388</v>
      </c>
      <c r="D320" t="s">
        <v>95</v>
      </c>
      <c r="E320">
        <v>20</v>
      </c>
      <c r="F320">
        <v>13</v>
      </c>
      <c r="G320">
        <v>0.65</v>
      </c>
    </row>
    <row r="321" spans="1:7" customFormat="1" x14ac:dyDescent="0.25">
      <c r="A321" t="s">
        <v>685</v>
      </c>
      <c r="B321">
        <v>2022</v>
      </c>
      <c r="C321" t="s">
        <v>391</v>
      </c>
      <c r="D321" t="s">
        <v>356</v>
      </c>
      <c r="E321">
        <v>110</v>
      </c>
      <c r="F321" t="s">
        <v>74</v>
      </c>
      <c r="G321" t="s">
        <v>74</v>
      </c>
    </row>
    <row r="322" spans="1:7" customFormat="1" x14ac:dyDescent="0.25">
      <c r="A322" t="s">
        <v>686</v>
      </c>
      <c r="B322">
        <v>2022</v>
      </c>
      <c r="C322" t="s">
        <v>391</v>
      </c>
      <c r="D322" t="s">
        <v>42</v>
      </c>
      <c r="E322">
        <v>1597</v>
      </c>
      <c r="F322">
        <v>1000</v>
      </c>
      <c r="G322">
        <v>0.6261740763932373</v>
      </c>
    </row>
    <row r="323" spans="1:7" customFormat="1" x14ac:dyDescent="0.25">
      <c r="A323" t="s">
        <v>687</v>
      </c>
      <c r="B323">
        <v>2022</v>
      </c>
      <c r="C323" t="s">
        <v>394</v>
      </c>
      <c r="D323" t="s">
        <v>354</v>
      </c>
      <c r="E323">
        <v>4678</v>
      </c>
      <c r="F323">
        <v>4344</v>
      </c>
      <c r="G323">
        <v>0.92860196665241557</v>
      </c>
    </row>
    <row r="324" spans="1:7" customFormat="1" x14ac:dyDescent="0.25">
      <c r="A324" t="s">
        <v>688</v>
      </c>
      <c r="B324">
        <v>2022</v>
      </c>
      <c r="C324" t="s">
        <v>394</v>
      </c>
      <c r="D324" t="s">
        <v>356</v>
      </c>
      <c r="E324">
        <v>274</v>
      </c>
      <c r="F324">
        <v>251</v>
      </c>
      <c r="G324">
        <v>0.91605839416058399</v>
      </c>
    </row>
    <row r="325" spans="1:7" customFormat="1" x14ac:dyDescent="0.25">
      <c r="A325" t="s">
        <v>689</v>
      </c>
      <c r="B325">
        <v>2022</v>
      </c>
      <c r="C325" t="s">
        <v>394</v>
      </c>
      <c r="D325" t="s">
        <v>95</v>
      </c>
      <c r="E325">
        <v>699</v>
      </c>
      <c r="F325">
        <v>506</v>
      </c>
      <c r="G325">
        <v>0.72389127324749647</v>
      </c>
    </row>
    <row r="326" spans="1:7" customFormat="1" x14ac:dyDescent="0.25">
      <c r="A326" t="s">
        <v>690</v>
      </c>
      <c r="B326">
        <v>2022</v>
      </c>
      <c r="C326" t="s">
        <v>394</v>
      </c>
      <c r="D326" t="s">
        <v>102</v>
      </c>
      <c r="E326">
        <v>842</v>
      </c>
      <c r="F326">
        <v>652</v>
      </c>
      <c r="G326">
        <v>0.77434679334916867</v>
      </c>
    </row>
    <row r="327" spans="1:7" customFormat="1" x14ac:dyDescent="0.25">
      <c r="A327" t="s">
        <v>691</v>
      </c>
      <c r="B327">
        <v>2022</v>
      </c>
      <c r="C327" t="s">
        <v>394</v>
      </c>
      <c r="D327" t="s">
        <v>42</v>
      </c>
      <c r="E327">
        <v>10334</v>
      </c>
      <c r="F327">
        <v>8820</v>
      </c>
      <c r="G327">
        <v>0.85349332301141867</v>
      </c>
    </row>
    <row r="328" spans="1:7" customFormat="1" x14ac:dyDescent="0.25">
      <c r="A328" t="s">
        <v>692</v>
      </c>
      <c r="B328">
        <v>2022</v>
      </c>
      <c r="C328" t="s">
        <v>400</v>
      </c>
      <c r="D328" t="s">
        <v>354</v>
      </c>
      <c r="E328">
        <v>267</v>
      </c>
      <c r="F328" t="s">
        <v>74</v>
      </c>
      <c r="G328" t="s">
        <v>74</v>
      </c>
    </row>
    <row r="329" spans="1:7" customFormat="1" x14ac:dyDescent="0.25">
      <c r="A329" t="s">
        <v>693</v>
      </c>
      <c r="B329">
        <v>2022</v>
      </c>
      <c r="C329" t="s">
        <v>400</v>
      </c>
      <c r="D329" t="s">
        <v>95</v>
      </c>
      <c r="E329">
        <v>4</v>
      </c>
      <c r="F329">
        <v>2</v>
      </c>
      <c r="G329">
        <v>0.5</v>
      </c>
    </row>
    <row r="330" spans="1:7" customFormat="1" x14ac:dyDescent="0.25">
      <c r="A330" t="s">
        <v>694</v>
      </c>
      <c r="B330">
        <v>2022</v>
      </c>
      <c r="C330" t="s">
        <v>43</v>
      </c>
      <c r="D330" t="s">
        <v>354</v>
      </c>
      <c r="E330">
        <v>56595</v>
      </c>
      <c r="F330">
        <v>49535</v>
      </c>
      <c r="G330">
        <v>0.87525399770297729</v>
      </c>
    </row>
    <row r="331" spans="1:7" customFormat="1" x14ac:dyDescent="0.25">
      <c r="A331" t="s">
        <v>695</v>
      </c>
      <c r="B331">
        <v>2022</v>
      </c>
      <c r="C331" t="s">
        <v>43</v>
      </c>
      <c r="D331" t="s">
        <v>356</v>
      </c>
      <c r="E331">
        <v>4135</v>
      </c>
      <c r="F331">
        <v>3797</v>
      </c>
      <c r="G331">
        <v>0.9182587666263603</v>
      </c>
    </row>
    <row r="332" spans="1:7" customFormat="1" x14ac:dyDescent="0.25">
      <c r="A332" t="s">
        <v>696</v>
      </c>
      <c r="B332">
        <v>2022</v>
      </c>
      <c r="C332" t="s">
        <v>43</v>
      </c>
      <c r="D332" t="s">
        <v>95</v>
      </c>
      <c r="E332">
        <v>6716</v>
      </c>
      <c r="F332">
        <v>5152</v>
      </c>
      <c r="G332">
        <v>0.76712328767123283</v>
      </c>
    </row>
    <row r="333" spans="1:7" customFormat="1" x14ac:dyDescent="0.25">
      <c r="A333" t="s">
        <v>697</v>
      </c>
      <c r="B333">
        <v>2022</v>
      </c>
      <c r="C333" t="s">
        <v>43</v>
      </c>
      <c r="D333" t="s">
        <v>102</v>
      </c>
      <c r="E333">
        <v>10634</v>
      </c>
      <c r="F333">
        <v>9381</v>
      </c>
      <c r="G333">
        <v>0.8821703968403235</v>
      </c>
    </row>
    <row r="334" spans="1:7" customFormat="1" x14ac:dyDescent="0.25">
      <c r="A334" t="s">
        <v>698</v>
      </c>
      <c r="B334">
        <v>2022</v>
      </c>
      <c r="C334" t="s">
        <v>43</v>
      </c>
      <c r="D334" t="s">
        <v>42</v>
      </c>
      <c r="E334">
        <v>108040</v>
      </c>
      <c r="F334">
        <v>90692</v>
      </c>
      <c r="G334">
        <v>0.83942984079970384</v>
      </c>
    </row>
    <row r="335" spans="1:7" customFormat="1" x14ac:dyDescent="0.25">
      <c r="A335" t="s">
        <v>699</v>
      </c>
      <c r="B335">
        <v>2022</v>
      </c>
      <c r="C335" t="s">
        <v>187</v>
      </c>
      <c r="D335" t="s">
        <v>354</v>
      </c>
      <c r="E335">
        <v>797</v>
      </c>
      <c r="F335">
        <v>712</v>
      </c>
      <c r="G335">
        <v>0.89335006273525719</v>
      </c>
    </row>
    <row r="336" spans="1:7" customFormat="1" x14ac:dyDescent="0.25">
      <c r="A336" t="s">
        <v>700</v>
      </c>
      <c r="B336">
        <v>2022</v>
      </c>
      <c r="C336" t="s">
        <v>187</v>
      </c>
      <c r="D336" t="s">
        <v>356</v>
      </c>
      <c r="E336">
        <v>60</v>
      </c>
      <c r="F336">
        <v>54</v>
      </c>
      <c r="G336">
        <v>0.9</v>
      </c>
    </row>
    <row r="337" spans="1:7" customFormat="1" x14ac:dyDescent="0.25">
      <c r="A337" t="s">
        <v>701</v>
      </c>
      <c r="B337">
        <v>2022</v>
      </c>
      <c r="C337" t="s">
        <v>187</v>
      </c>
      <c r="D337" t="s">
        <v>95</v>
      </c>
      <c r="E337">
        <v>84</v>
      </c>
      <c r="F337">
        <v>69</v>
      </c>
      <c r="G337">
        <v>0.8214285714285714</v>
      </c>
    </row>
    <row r="338" spans="1:7" customFormat="1" x14ac:dyDescent="0.25">
      <c r="A338" t="s">
        <v>702</v>
      </c>
      <c r="B338">
        <v>2022</v>
      </c>
      <c r="C338" t="s">
        <v>187</v>
      </c>
      <c r="D338" t="s">
        <v>102</v>
      </c>
      <c r="E338">
        <v>128</v>
      </c>
      <c r="F338" t="s">
        <v>74</v>
      </c>
      <c r="G338" t="s">
        <v>74</v>
      </c>
    </row>
    <row r="339" spans="1:7" customFormat="1" x14ac:dyDescent="0.25">
      <c r="A339" t="s">
        <v>703</v>
      </c>
      <c r="B339">
        <v>2022</v>
      </c>
      <c r="C339" t="s">
        <v>187</v>
      </c>
      <c r="D339" t="s">
        <v>42</v>
      </c>
      <c r="E339">
        <v>1837</v>
      </c>
      <c r="F339" t="s">
        <v>74</v>
      </c>
      <c r="G339" t="s">
        <v>74</v>
      </c>
    </row>
    <row r="340" spans="1:7" customFormat="1" x14ac:dyDescent="0.25">
      <c r="A340" t="s">
        <v>704</v>
      </c>
      <c r="B340">
        <v>2022</v>
      </c>
      <c r="C340" t="s">
        <v>413</v>
      </c>
      <c r="D340" t="s">
        <v>354</v>
      </c>
      <c r="E340">
        <v>135582</v>
      </c>
      <c r="F340">
        <v>116764</v>
      </c>
      <c r="G340">
        <v>0.86120576477703525</v>
      </c>
    </row>
    <row r="341" spans="1:7" customFormat="1" x14ac:dyDescent="0.25">
      <c r="A341" t="s">
        <v>705</v>
      </c>
      <c r="B341">
        <v>2022</v>
      </c>
      <c r="C341" t="s">
        <v>413</v>
      </c>
      <c r="D341" t="s">
        <v>356</v>
      </c>
      <c r="E341">
        <v>8206</v>
      </c>
      <c r="F341">
        <v>7113</v>
      </c>
      <c r="G341">
        <v>0.86680477699244451</v>
      </c>
    </row>
    <row r="342" spans="1:7" customFormat="1" x14ac:dyDescent="0.25">
      <c r="A342" t="s">
        <v>706</v>
      </c>
      <c r="B342">
        <v>2022</v>
      </c>
      <c r="C342" t="s">
        <v>413</v>
      </c>
      <c r="D342" t="s">
        <v>95</v>
      </c>
      <c r="E342">
        <v>20690</v>
      </c>
      <c r="F342">
        <v>11484</v>
      </c>
      <c r="G342">
        <v>0.55505074915418073</v>
      </c>
    </row>
    <row r="343" spans="1:7" customFormat="1" x14ac:dyDescent="0.25">
      <c r="A343" t="s">
        <v>707</v>
      </c>
      <c r="B343">
        <v>2022</v>
      </c>
      <c r="C343" t="s">
        <v>413</v>
      </c>
      <c r="D343" t="s">
        <v>102</v>
      </c>
      <c r="E343">
        <v>28059</v>
      </c>
      <c r="F343">
        <v>19813</v>
      </c>
      <c r="G343">
        <v>0.70611924872589904</v>
      </c>
    </row>
    <row r="344" spans="1:7" customFormat="1" x14ac:dyDescent="0.25">
      <c r="A344" t="s">
        <v>708</v>
      </c>
      <c r="B344">
        <v>2022</v>
      </c>
      <c r="C344" t="s">
        <v>413</v>
      </c>
      <c r="D344" t="s">
        <v>42</v>
      </c>
      <c r="E344">
        <v>315715</v>
      </c>
      <c r="F344">
        <v>255165</v>
      </c>
      <c r="G344">
        <v>0.80821310359026333</v>
      </c>
    </row>
    <row r="345" spans="1:7" customFormat="1" x14ac:dyDescent="0.25">
      <c r="A345" t="s">
        <v>709</v>
      </c>
      <c r="B345">
        <v>2022</v>
      </c>
      <c r="C345" t="s">
        <v>413</v>
      </c>
      <c r="D345" t="s">
        <v>361</v>
      </c>
      <c r="E345">
        <v>6511</v>
      </c>
      <c r="F345">
        <v>5551</v>
      </c>
      <c r="G345">
        <v>0.85255721087390568</v>
      </c>
    </row>
    <row r="346" spans="1:7" customFormat="1" x14ac:dyDescent="0.25">
      <c r="A346" t="s">
        <v>710</v>
      </c>
      <c r="B346">
        <v>2022</v>
      </c>
      <c r="C346" t="s">
        <v>420</v>
      </c>
      <c r="D346" t="s">
        <v>354</v>
      </c>
      <c r="E346">
        <v>28495</v>
      </c>
      <c r="F346">
        <v>24222</v>
      </c>
      <c r="G346">
        <v>0.85004386734514825</v>
      </c>
    </row>
    <row r="347" spans="1:7" customFormat="1" x14ac:dyDescent="0.25">
      <c r="A347" t="s">
        <v>711</v>
      </c>
      <c r="B347">
        <v>2022</v>
      </c>
      <c r="C347" t="s">
        <v>420</v>
      </c>
      <c r="D347" t="s">
        <v>356</v>
      </c>
      <c r="E347">
        <v>1183</v>
      </c>
      <c r="F347">
        <v>1133</v>
      </c>
      <c r="G347">
        <v>0.95773457311918853</v>
      </c>
    </row>
    <row r="348" spans="1:7" customFormat="1" x14ac:dyDescent="0.25">
      <c r="A348" t="s">
        <v>712</v>
      </c>
      <c r="B348">
        <v>2022</v>
      </c>
      <c r="C348" t="s">
        <v>420</v>
      </c>
      <c r="D348" t="s">
        <v>95</v>
      </c>
      <c r="E348">
        <v>6083</v>
      </c>
      <c r="F348" t="s">
        <v>74</v>
      </c>
      <c r="G348" t="s">
        <v>74</v>
      </c>
    </row>
    <row r="349" spans="1:7" customFormat="1" x14ac:dyDescent="0.25">
      <c r="A349" t="s">
        <v>713</v>
      </c>
      <c r="B349">
        <v>2022</v>
      </c>
      <c r="C349" t="s">
        <v>420</v>
      </c>
      <c r="D349" t="s">
        <v>102</v>
      </c>
      <c r="E349">
        <v>5664</v>
      </c>
      <c r="F349" t="s">
        <v>74</v>
      </c>
      <c r="G349" t="s">
        <v>74</v>
      </c>
    </row>
    <row r="350" spans="1:7" customFormat="1" x14ac:dyDescent="0.25">
      <c r="A350" t="s">
        <v>714</v>
      </c>
      <c r="B350">
        <v>2022</v>
      </c>
      <c r="C350" t="s">
        <v>420</v>
      </c>
      <c r="D350" t="s">
        <v>42</v>
      </c>
      <c r="E350">
        <v>77261</v>
      </c>
      <c r="F350">
        <v>64631</v>
      </c>
      <c r="G350">
        <v>0.83652813191649089</v>
      </c>
    </row>
    <row r="351" spans="1:7" customFormat="1" x14ac:dyDescent="0.25">
      <c r="A351" t="s">
        <v>715</v>
      </c>
      <c r="B351">
        <v>2022</v>
      </c>
      <c r="C351" t="s">
        <v>426</v>
      </c>
      <c r="D351" t="s">
        <v>354</v>
      </c>
      <c r="E351">
        <v>3737</v>
      </c>
      <c r="F351">
        <v>3261</v>
      </c>
      <c r="G351">
        <v>0.87262510034787266</v>
      </c>
    </row>
    <row r="352" spans="1:7" customFormat="1" x14ac:dyDescent="0.25">
      <c r="A352" t="s">
        <v>716</v>
      </c>
      <c r="B352">
        <v>2022</v>
      </c>
      <c r="C352" t="s">
        <v>426</v>
      </c>
      <c r="D352" t="s">
        <v>356</v>
      </c>
      <c r="E352">
        <v>279</v>
      </c>
      <c r="F352">
        <v>236</v>
      </c>
      <c r="G352">
        <v>0.84587813620071683</v>
      </c>
    </row>
    <row r="353" spans="1:7" customFormat="1" x14ac:dyDescent="0.25">
      <c r="A353" t="s">
        <v>717</v>
      </c>
      <c r="B353">
        <v>2022</v>
      </c>
      <c r="C353" t="s">
        <v>426</v>
      </c>
      <c r="D353" t="s">
        <v>95</v>
      </c>
      <c r="E353">
        <v>409</v>
      </c>
      <c r="F353">
        <v>331</v>
      </c>
      <c r="G353">
        <v>0.80929095354523228</v>
      </c>
    </row>
    <row r="354" spans="1:7" customFormat="1" x14ac:dyDescent="0.25">
      <c r="A354" t="s">
        <v>718</v>
      </c>
      <c r="B354">
        <v>2022</v>
      </c>
      <c r="C354" t="s">
        <v>426</v>
      </c>
      <c r="D354" t="s">
        <v>102</v>
      </c>
      <c r="E354">
        <v>803</v>
      </c>
      <c r="F354">
        <v>693</v>
      </c>
      <c r="G354">
        <v>0.86301369863013699</v>
      </c>
    </row>
    <row r="355" spans="1:7" customFormat="1" x14ac:dyDescent="0.25">
      <c r="A355" t="s">
        <v>719</v>
      </c>
      <c r="B355">
        <v>2022</v>
      </c>
      <c r="C355" t="s">
        <v>426</v>
      </c>
      <c r="D355" t="s">
        <v>42</v>
      </c>
      <c r="E355">
        <v>11564</v>
      </c>
      <c r="F355">
        <v>10095</v>
      </c>
      <c r="G355">
        <v>0.87296783120027677</v>
      </c>
    </row>
    <row r="356" spans="1:7" customFormat="1" x14ac:dyDescent="0.25">
      <c r="A356" t="s">
        <v>720</v>
      </c>
      <c r="B356">
        <v>2022</v>
      </c>
      <c r="C356" t="s">
        <v>426</v>
      </c>
      <c r="D356" t="s">
        <v>361</v>
      </c>
      <c r="E356">
        <v>772</v>
      </c>
      <c r="F356">
        <v>604</v>
      </c>
      <c r="G356">
        <v>0.78238341968911918</v>
      </c>
    </row>
    <row r="357" spans="1:7" customFormat="1" x14ac:dyDescent="0.25">
      <c r="A357" t="s">
        <v>721</v>
      </c>
      <c r="B357">
        <v>2022</v>
      </c>
      <c r="C357" t="s">
        <v>433</v>
      </c>
      <c r="D357" t="s">
        <v>354</v>
      </c>
      <c r="E357">
        <v>254</v>
      </c>
      <c r="F357" t="s">
        <v>74</v>
      </c>
      <c r="G357" t="s">
        <v>74</v>
      </c>
    </row>
    <row r="358" spans="1:7" customFormat="1" x14ac:dyDescent="0.25">
      <c r="A358" t="s">
        <v>722</v>
      </c>
      <c r="B358">
        <v>2022</v>
      </c>
      <c r="C358" t="s">
        <v>433</v>
      </c>
      <c r="D358" t="s">
        <v>356</v>
      </c>
      <c r="E358">
        <v>22</v>
      </c>
      <c r="F358">
        <v>20</v>
      </c>
      <c r="G358">
        <v>0.90909090909090906</v>
      </c>
    </row>
    <row r="359" spans="1:7" customFormat="1" x14ac:dyDescent="0.25">
      <c r="A359" t="s">
        <v>723</v>
      </c>
      <c r="B359">
        <v>2022</v>
      </c>
      <c r="C359" t="s">
        <v>433</v>
      </c>
      <c r="D359" t="s">
        <v>95</v>
      </c>
      <c r="E359">
        <v>29</v>
      </c>
      <c r="F359">
        <v>19</v>
      </c>
      <c r="G359">
        <v>0.65517241379310343</v>
      </c>
    </row>
    <row r="360" spans="1:7" customFormat="1" x14ac:dyDescent="0.25">
      <c r="A360" t="s">
        <v>724</v>
      </c>
      <c r="B360">
        <v>2022</v>
      </c>
      <c r="C360" t="s">
        <v>433</v>
      </c>
      <c r="D360" t="s">
        <v>102</v>
      </c>
      <c r="E360">
        <v>70</v>
      </c>
      <c r="F360" t="s">
        <v>74</v>
      </c>
      <c r="G360" t="s">
        <v>74</v>
      </c>
    </row>
    <row r="361" spans="1:7" customFormat="1" x14ac:dyDescent="0.25">
      <c r="A361" t="s">
        <v>725</v>
      </c>
      <c r="B361">
        <v>2022</v>
      </c>
      <c r="C361" t="s">
        <v>433</v>
      </c>
      <c r="D361" t="s">
        <v>42</v>
      </c>
      <c r="E361">
        <v>660</v>
      </c>
      <c r="F361">
        <v>556</v>
      </c>
      <c r="G361">
        <v>0.84242424242424241</v>
      </c>
    </row>
    <row r="362" spans="1:7" customFormat="1" x14ac:dyDescent="0.25">
      <c r="A362" t="s">
        <v>726</v>
      </c>
      <c r="B362">
        <v>2022</v>
      </c>
      <c r="C362" t="s">
        <v>433</v>
      </c>
      <c r="D362" t="s">
        <v>361</v>
      </c>
      <c r="E362">
        <v>8</v>
      </c>
      <c r="F362" t="s">
        <v>74</v>
      </c>
      <c r="G362" t="s">
        <v>74</v>
      </c>
    </row>
    <row r="363" spans="1:7" customFormat="1" x14ac:dyDescent="0.25">
      <c r="A363" t="s">
        <v>727</v>
      </c>
      <c r="B363">
        <v>2023</v>
      </c>
      <c r="C363" t="s">
        <v>124</v>
      </c>
      <c r="D363" t="s">
        <v>354</v>
      </c>
      <c r="E363">
        <v>18166</v>
      </c>
      <c r="F363">
        <v>14247</v>
      </c>
      <c r="G363">
        <v>0.78426731256192883</v>
      </c>
    </row>
    <row r="364" spans="1:7" customFormat="1" x14ac:dyDescent="0.25">
      <c r="A364" t="s">
        <v>728</v>
      </c>
      <c r="B364">
        <v>2023</v>
      </c>
      <c r="C364" t="s">
        <v>124</v>
      </c>
      <c r="D364" t="s">
        <v>356</v>
      </c>
      <c r="E364">
        <v>722</v>
      </c>
      <c r="F364">
        <v>640</v>
      </c>
      <c r="G364">
        <v>0.88642659279778391</v>
      </c>
    </row>
    <row r="365" spans="1:7" customFormat="1" x14ac:dyDescent="0.25">
      <c r="A365" t="s">
        <v>729</v>
      </c>
      <c r="B365">
        <v>2023</v>
      </c>
      <c r="C365" t="s">
        <v>124</v>
      </c>
      <c r="D365" t="s">
        <v>95</v>
      </c>
      <c r="E365">
        <v>2429</v>
      </c>
      <c r="F365">
        <v>1896</v>
      </c>
      <c r="G365">
        <v>0.78056813503499378</v>
      </c>
    </row>
    <row r="366" spans="1:7" customFormat="1" x14ac:dyDescent="0.25">
      <c r="A366" t="s">
        <v>730</v>
      </c>
      <c r="B366">
        <v>2023</v>
      </c>
      <c r="C366" t="s">
        <v>124</v>
      </c>
      <c r="D366" t="s">
        <v>102</v>
      </c>
      <c r="E366">
        <v>3536</v>
      </c>
      <c r="F366">
        <v>3163</v>
      </c>
      <c r="G366">
        <v>0.89451357466063353</v>
      </c>
    </row>
    <row r="367" spans="1:7" customFormat="1" x14ac:dyDescent="0.25">
      <c r="A367" t="s">
        <v>731</v>
      </c>
      <c r="B367">
        <v>2023</v>
      </c>
      <c r="C367" t="s">
        <v>124</v>
      </c>
      <c r="D367" t="s">
        <v>42</v>
      </c>
      <c r="E367">
        <v>37202</v>
      </c>
      <c r="F367">
        <v>31533</v>
      </c>
      <c r="G367">
        <v>0.84761571958496851</v>
      </c>
    </row>
    <row r="368" spans="1:7" customFormat="1" x14ac:dyDescent="0.25">
      <c r="A368" t="s">
        <v>732</v>
      </c>
      <c r="B368">
        <v>2023</v>
      </c>
      <c r="C368" t="s">
        <v>124</v>
      </c>
      <c r="D368" t="s">
        <v>361</v>
      </c>
      <c r="E368">
        <v>1430</v>
      </c>
      <c r="F368">
        <v>1108</v>
      </c>
      <c r="G368">
        <v>0.77482517482517488</v>
      </c>
    </row>
    <row r="369" spans="1:7" customFormat="1" x14ac:dyDescent="0.25">
      <c r="A369" t="s">
        <v>733</v>
      </c>
      <c r="B369">
        <v>2023</v>
      </c>
      <c r="C369" t="s">
        <v>123</v>
      </c>
      <c r="D369" t="s">
        <v>354</v>
      </c>
      <c r="E369">
        <v>13883</v>
      </c>
      <c r="F369">
        <v>12344</v>
      </c>
      <c r="G369">
        <v>0.88914499747893105</v>
      </c>
    </row>
    <row r="370" spans="1:7" customFormat="1" x14ac:dyDescent="0.25">
      <c r="A370" t="s">
        <v>734</v>
      </c>
      <c r="B370">
        <v>2023</v>
      </c>
      <c r="C370" t="s">
        <v>123</v>
      </c>
      <c r="D370" t="s">
        <v>356</v>
      </c>
      <c r="E370">
        <v>885</v>
      </c>
      <c r="F370">
        <v>764</v>
      </c>
      <c r="G370">
        <v>0.86327683615819206</v>
      </c>
    </row>
    <row r="371" spans="1:7" customFormat="1" x14ac:dyDescent="0.25">
      <c r="A371" t="s">
        <v>735</v>
      </c>
      <c r="B371">
        <v>2023</v>
      </c>
      <c r="C371" t="s">
        <v>123</v>
      </c>
      <c r="D371" t="s">
        <v>95</v>
      </c>
      <c r="E371">
        <v>2941</v>
      </c>
      <c r="F371">
        <v>2349</v>
      </c>
      <c r="G371">
        <v>0.7987079224753485</v>
      </c>
    </row>
    <row r="372" spans="1:7" customFormat="1" x14ac:dyDescent="0.25">
      <c r="A372" t="s">
        <v>736</v>
      </c>
      <c r="B372">
        <v>2023</v>
      </c>
      <c r="C372" t="s">
        <v>123</v>
      </c>
      <c r="D372" t="s">
        <v>102</v>
      </c>
      <c r="E372">
        <v>4865</v>
      </c>
      <c r="F372">
        <v>4554</v>
      </c>
      <c r="G372">
        <v>0.93607399794450152</v>
      </c>
    </row>
    <row r="373" spans="1:7" customFormat="1" x14ac:dyDescent="0.25">
      <c r="A373" t="s">
        <v>737</v>
      </c>
      <c r="B373">
        <v>2023</v>
      </c>
      <c r="C373" t="s">
        <v>123</v>
      </c>
      <c r="D373" t="s">
        <v>42</v>
      </c>
      <c r="E373">
        <v>41893</v>
      </c>
      <c r="F373">
        <v>35853</v>
      </c>
      <c r="G373">
        <v>0.85582316854844487</v>
      </c>
    </row>
    <row r="374" spans="1:7" customFormat="1" x14ac:dyDescent="0.25">
      <c r="A374" t="s">
        <v>738</v>
      </c>
      <c r="B374">
        <v>2023</v>
      </c>
      <c r="C374" t="s">
        <v>123</v>
      </c>
      <c r="D374" t="s">
        <v>361</v>
      </c>
      <c r="E374">
        <v>3314</v>
      </c>
      <c r="F374">
        <v>3030</v>
      </c>
      <c r="G374">
        <v>0.91430295715147858</v>
      </c>
    </row>
    <row r="375" spans="1:7" customFormat="1" x14ac:dyDescent="0.25">
      <c r="A375" t="s">
        <v>739</v>
      </c>
      <c r="B375">
        <v>2023</v>
      </c>
      <c r="C375" t="s">
        <v>369</v>
      </c>
      <c r="D375" t="s">
        <v>354</v>
      </c>
      <c r="E375">
        <v>3784</v>
      </c>
      <c r="F375">
        <v>3220</v>
      </c>
      <c r="G375">
        <v>0.85095137420718814</v>
      </c>
    </row>
    <row r="376" spans="1:7" customFormat="1" x14ac:dyDescent="0.25">
      <c r="A376" t="s">
        <v>740</v>
      </c>
      <c r="B376">
        <v>2023</v>
      </c>
      <c r="C376" t="s">
        <v>369</v>
      </c>
      <c r="D376" t="s">
        <v>356</v>
      </c>
      <c r="E376">
        <v>316</v>
      </c>
      <c r="F376" t="s">
        <v>74</v>
      </c>
      <c r="G376" t="s">
        <v>74</v>
      </c>
    </row>
    <row r="377" spans="1:7" customFormat="1" x14ac:dyDescent="0.25">
      <c r="A377" t="s">
        <v>741</v>
      </c>
      <c r="B377">
        <v>2023</v>
      </c>
      <c r="C377" t="s">
        <v>369</v>
      </c>
      <c r="D377" t="s">
        <v>95</v>
      </c>
      <c r="E377">
        <v>815</v>
      </c>
      <c r="F377">
        <v>604</v>
      </c>
      <c r="G377">
        <v>0.74110429447852766</v>
      </c>
    </row>
    <row r="378" spans="1:7" customFormat="1" x14ac:dyDescent="0.25">
      <c r="A378" t="s">
        <v>742</v>
      </c>
      <c r="B378">
        <v>2023</v>
      </c>
      <c r="C378" t="s">
        <v>369</v>
      </c>
      <c r="D378" t="s">
        <v>102</v>
      </c>
      <c r="E378">
        <v>982</v>
      </c>
      <c r="F378">
        <v>850</v>
      </c>
      <c r="G378">
        <v>0.86558044806517309</v>
      </c>
    </row>
    <row r="379" spans="1:7" customFormat="1" x14ac:dyDescent="0.25">
      <c r="A379" t="s">
        <v>743</v>
      </c>
      <c r="B379">
        <v>2023</v>
      </c>
      <c r="C379" t="s">
        <v>369</v>
      </c>
      <c r="D379" t="s">
        <v>42</v>
      </c>
      <c r="E379">
        <v>13460</v>
      </c>
      <c r="F379" t="s">
        <v>74</v>
      </c>
      <c r="G379" t="s">
        <v>74</v>
      </c>
    </row>
    <row r="380" spans="1:7" customFormat="1" x14ac:dyDescent="0.25">
      <c r="A380" t="s">
        <v>744</v>
      </c>
      <c r="B380">
        <v>2023</v>
      </c>
      <c r="C380" t="s">
        <v>369</v>
      </c>
      <c r="D380" t="s">
        <v>361</v>
      </c>
      <c r="E380">
        <v>1168</v>
      </c>
      <c r="F380">
        <v>950</v>
      </c>
      <c r="G380">
        <v>0.81335616438356162</v>
      </c>
    </row>
    <row r="381" spans="1:7" customFormat="1" x14ac:dyDescent="0.25">
      <c r="A381" t="s">
        <v>745</v>
      </c>
      <c r="B381">
        <v>2023</v>
      </c>
      <c r="C381" t="s">
        <v>376</v>
      </c>
      <c r="D381" t="s">
        <v>354</v>
      </c>
      <c r="E381">
        <v>3678</v>
      </c>
      <c r="F381">
        <v>3076</v>
      </c>
      <c r="G381">
        <v>0.83632408917890155</v>
      </c>
    </row>
    <row r="382" spans="1:7" customFormat="1" x14ac:dyDescent="0.25">
      <c r="A382" t="s">
        <v>746</v>
      </c>
      <c r="B382">
        <v>2023</v>
      </c>
      <c r="C382" t="s">
        <v>376</v>
      </c>
      <c r="D382" t="s">
        <v>356</v>
      </c>
      <c r="E382">
        <v>193</v>
      </c>
      <c r="F382">
        <v>171</v>
      </c>
      <c r="G382">
        <v>0.88601036269430056</v>
      </c>
    </row>
    <row r="383" spans="1:7" customFormat="1" x14ac:dyDescent="0.25">
      <c r="A383" t="s">
        <v>747</v>
      </c>
      <c r="B383">
        <v>2023</v>
      </c>
      <c r="C383" t="s">
        <v>376</v>
      </c>
      <c r="D383" t="s">
        <v>95</v>
      </c>
      <c r="E383">
        <v>439</v>
      </c>
      <c r="F383">
        <v>400</v>
      </c>
      <c r="G383">
        <v>0.91116173120728927</v>
      </c>
    </row>
    <row r="384" spans="1:7" customFormat="1" x14ac:dyDescent="0.25">
      <c r="A384" t="s">
        <v>748</v>
      </c>
      <c r="B384">
        <v>2023</v>
      </c>
      <c r="C384" t="s">
        <v>376</v>
      </c>
      <c r="D384" t="s">
        <v>102</v>
      </c>
      <c r="E384">
        <v>618</v>
      </c>
      <c r="F384">
        <v>576</v>
      </c>
      <c r="G384">
        <v>0.93203883495145634</v>
      </c>
    </row>
    <row r="385" spans="1:7" customFormat="1" x14ac:dyDescent="0.25">
      <c r="A385" t="s">
        <v>749</v>
      </c>
      <c r="B385">
        <v>2023</v>
      </c>
      <c r="C385" t="s">
        <v>376</v>
      </c>
      <c r="D385" t="s">
        <v>42</v>
      </c>
      <c r="E385">
        <v>7976</v>
      </c>
      <c r="F385">
        <v>5998</v>
      </c>
      <c r="G385">
        <v>0.75200601805416245</v>
      </c>
    </row>
    <row r="386" spans="1:7" customFormat="1" x14ac:dyDescent="0.25">
      <c r="A386" t="s">
        <v>750</v>
      </c>
      <c r="B386">
        <v>2023</v>
      </c>
      <c r="C386" t="s">
        <v>382</v>
      </c>
      <c r="D386" t="s">
        <v>354</v>
      </c>
      <c r="E386">
        <v>2432</v>
      </c>
      <c r="F386">
        <v>2193</v>
      </c>
      <c r="G386">
        <v>0.90172697368421051</v>
      </c>
    </row>
    <row r="387" spans="1:7" customFormat="1" x14ac:dyDescent="0.25">
      <c r="A387" t="s">
        <v>751</v>
      </c>
      <c r="B387">
        <v>2023</v>
      </c>
      <c r="C387" t="s">
        <v>382</v>
      </c>
      <c r="D387" t="s">
        <v>356</v>
      </c>
      <c r="E387">
        <v>260</v>
      </c>
      <c r="F387">
        <v>246</v>
      </c>
      <c r="G387">
        <v>0.94615384615384612</v>
      </c>
    </row>
    <row r="388" spans="1:7" customFormat="1" x14ac:dyDescent="0.25">
      <c r="A388" t="s">
        <v>752</v>
      </c>
      <c r="B388">
        <v>2023</v>
      </c>
      <c r="C388" t="s">
        <v>382</v>
      </c>
      <c r="D388" t="s">
        <v>95</v>
      </c>
      <c r="E388">
        <v>247</v>
      </c>
      <c r="F388">
        <v>216</v>
      </c>
      <c r="G388">
        <v>0.87449392712550611</v>
      </c>
    </row>
    <row r="389" spans="1:7" customFormat="1" x14ac:dyDescent="0.25">
      <c r="A389" t="s">
        <v>753</v>
      </c>
      <c r="B389">
        <v>2023</v>
      </c>
      <c r="C389" t="s">
        <v>382</v>
      </c>
      <c r="D389" t="s">
        <v>102</v>
      </c>
      <c r="E389">
        <v>330</v>
      </c>
      <c r="F389">
        <v>307</v>
      </c>
      <c r="G389">
        <v>0.9303030303030303</v>
      </c>
    </row>
    <row r="390" spans="1:7" customFormat="1" x14ac:dyDescent="0.25">
      <c r="A390" t="s">
        <v>754</v>
      </c>
      <c r="B390">
        <v>2023</v>
      </c>
      <c r="C390" t="s">
        <v>382</v>
      </c>
      <c r="D390" t="s">
        <v>42</v>
      </c>
      <c r="E390">
        <v>6102</v>
      </c>
      <c r="F390">
        <v>5240</v>
      </c>
      <c r="G390">
        <v>0.85873484103572595</v>
      </c>
    </row>
    <row r="391" spans="1:7" customFormat="1" x14ac:dyDescent="0.25">
      <c r="A391" t="s">
        <v>755</v>
      </c>
      <c r="B391">
        <v>2023</v>
      </c>
      <c r="C391" t="s">
        <v>388</v>
      </c>
      <c r="D391" t="s">
        <v>354</v>
      </c>
      <c r="E391">
        <v>166</v>
      </c>
      <c r="F391">
        <v>160</v>
      </c>
      <c r="G391">
        <v>0.96385542168674698</v>
      </c>
    </row>
    <row r="392" spans="1:7" customFormat="1" x14ac:dyDescent="0.25">
      <c r="A392" t="s">
        <v>756</v>
      </c>
      <c r="B392">
        <v>2023</v>
      </c>
      <c r="C392" t="s">
        <v>388</v>
      </c>
      <c r="D392" t="s">
        <v>95</v>
      </c>
      <c r="E392">
        <v>20</v>
      </c>
      <c r="F392" t="s">
        <v>74</v>
      </c>
      <c r="G392" t="s">
        <v>74</v>
      </c>
    </row>
    <row r="393" spans="1:7" customFormat="1" x14ac:dyDescent="0.25">
      <c r="A393" t="s">
        <v>757</v>
      </c>
      <c r="B393">
        <v>2023</v>
      </c>
      <c r="C393" t="s">
        <v>391</v>
      </c>
      <c r="D393" t="s">
        <v>356</v>
      </c>
      <c r="E393">
        <v>119</v>
      </c>
      <c r="F393" t="s">
        <v>74</v>
      </c>
      <c r="G393" t="s">
        <v>74</v>
      </c>
    </row>
    <row r="394" spans="1:7" customFormat="1" x14ac:dyDescent="0.25">
      <c r="A394" t="s">
        <v>758</v>
      </c>
      <c r="B394">
        <v>2023</v>
      </c>
      <c r="C394" t="s">
        <v>391</v>
      </c>
      <c r="D394" t="s">
        <v>42</v>
      </c>
      <c r="E394">
        <v>1619</v>
      </c>
      <c r="F394">
        <v>965</v>
      </c>
      <c r="G394">
        <v>0.59604694255713409</v>
      </c>
    </row>
    <row r="395" spans="1:7" customFormat="1" x14ac:dyDescent="0.25">
      <c r="A395" t="s">
        <v>759</v>
      </c>
      <c r="B395">
        <v>2023</v>
      </c>
      <c r="C395" t="s">
        <v>394</v>
      </c>
      <c r="D395" t="s">
        <v>354</v>
      </c>
      <c r="E395">
        <v>4645</v>
      </c>
      <c r="F395">
        <v>4292</v>
      </c>
      <c r="G395">
        <v>0.9240043057050592</v>
      </c>
    </row>
    <row r="396" spans="1:7" customFormat="1" x14ac:dyDescent="0.25">
      <c r="A396" t="s">
        <v>760</v>
      </c>
      <c r="B396">
        <v>2023</v>
      </c>
      <c r="C396" t="s">
        <v>394</v>
      </c>
      <c r="D396" t="s">
        <v>356</v>
      </c>
      <c r="E396">
        <v>330</v>
      </c>
      <c r="F396">
        <v>295</v>
      </c>
      <c r="G396">
        <v>0.89393939393939392</v>
      </c>
    </row>
    <row r="397" spans="1:7" customFormat="1" x14ac:dyDescent="0.25">
      <c r="A397" t="s">
        <v>761</v>
      </c>
      <c r="B397">
        <v>2023</v>
      </c>
      <c r="C397" t="s">
        <v>394</v>
      </c>
      <c r="D397" t="s">
        <v>95</v>
      </c>
      <c r="E397">
        <v>719</v>
      </c>
      <c r="F397">
        <v>526</v>
      </c>
      <c r="G397">
        <v>0.7315716272600834</v>
      </c>
    </row>
    <row r="398" spans="1:7" customFormat="1" x14ac:dyDescent="0.25">
      <c r="A398" t="s">
        <v>762</v>
      </c>
      <c r="B398">
        <v>2023</v>
      </c>
      <c r="C398" t="s">
        <v>394</v>
      </c>
      <c r="D398" t="s">
        <v>102</v>
      </c>
      <c r="E398">
        <v>904</v>
      </c>
      <c r="F398">
        <v>723</v>
      </c>
      <c r="G398">
        <v>0.7997787610619469</v>
      </c>
    </row>
    <row r="399" spans="1:7" customFormat="1" x14ac:dyDescent="0.25">
      <c r="A399" t="s">
        <v>763</v>
      </c>
      <c r="B399">
        <v>2023</v>
      </c>
      <c r="C399" t="s">
        <v>394</v>
      </c>
      <c r="D399" t="s">
        <v>42</v>
      </c>
      <c r="E399">
        <v>10633</v>
      </c>
      <c r="F399">
        <v>9050</v>
      </c>
      <c r="G399">
        <v>0.85112385968212168</v>
      </c>
    </row>
    <row r="400" spans="1:7" customFormat="1" x14ac:dyDescent="0.25">
      <c r="A400" t="s">
        <v>764</v>
      </c>
      <c r="B400">
        <v>2023</v>
      </c>
      <c r="C400" t="s">
        <v>400</v>
      </c>
      <c r="D400" t="s">
        <v>354</v>
      </c>
      <c r="E400">
        <v>316</v>
      </c>
      <c r="F400" t="s">
        <v>74</v>
      </c>
      <c r="G400" t="s">
        <v>74</v>
      </c>
    </row>
    <row r="401" spans="1:7" customFormat="1" x14ac:dyDescent="0.25">
      <c r="A401" t="s">
        <v>765</v>
      </c>
      <c r="B401">
        <v>2023</v>
      </c>
      <c r="C401" t="s">
        <v>400</v>
      </c>
      <c r="D401" t="s">
        <v>95</v>
      </c>
      <c r="E401">
        <v>5</v>
      </c>
      <c r="F401" t="s">
        <v>74</v>
      </c>
      <c r="G401" t="s">
        <v>74</v>
      </c>
    </row>
    <row r="402" spans="1:7" customFormat="1" x14ac:dyDescent="0.25">
      <c r="A402" t="s">
        <v>766</v>
      </c>
      <c r="B402">
        <v>2023</v>
      </c>
      <c r="C402" t="s">
        <v>43</v>
      </c>
      <c r="D402" t="s">
        <v>354</v>
      </c>
      <c r="E402">
        <v>58257</v>
      </c>
      <c r="F402">
        <v>50606</v>
      </c>
      <c r="G402">
        <v>0.86866814288411698</v>
      </c>
    </row>
    <row r="403" spans="1:7" customFormat="1" x14ac:dyDescent="0.25">
      <c r="A403" t="s">
        <v>767</v>
      </c>
      <c r="B403">
        <v>2023</v>
      </c>
      <c r="C403" t="s">
        <v>43</v>
      </c>
      <c r="D403" t="s">
        <v>356</v>
      </c>
      <c r="E403">
        <v>4407</v>
      </c>
      <c r="F403">
        <v>4060</v>
      </c>
      <c r="G403">
        <v>0.921261629226231</v>
      </c>
    </row>
    <row r="404" spans="1:7" customFormat="1" x14ac:dyDescent="0.25">
      <c r="A404" t="s">
        <v>768</v>
      </c>
      <c r="B404">
        <v>2023</v>
      </c>
      <c r="C404" t="s">
        <v>43</v>
      </c>
      <c r="D404" t="s">
        <v>95</v>
      </c>
      <c r="E404">
        <v>6939</v>
      </c>
      <c r="F404">
        <v>5321</v>
      </c>
      <c r="G404">
        <v>0.76682519094970458</v>
      </c>
    </row>
    <row r="405" spans="1:7" customFormat="1" x14ac:dyDescent="0.25">
      <c r="A405" t="s">
        <v>769</v>
      </c>
      <c r="B405">
        <v>2023</v>
      </c>
      <c r="C405" t="s">
        <v>43</v>
      </c>
      <c r="D405" t="s">
        <v>102</v>
      </c>
      <c r="E405">
        <v>11105</v>
      </c>
      <c r="F405">
        <v>9767</v>
      </c>
      <c r="G405">
        <v>0.8795137325529041</v>
      </c>
    </row>
    <row r="406" spans="1:7" customFormat="1" x14ac:dyDescent="0.25">
      <c r="A406" t="s">
        <v>770</v>
      </c>
      <c r="B406">
        <v>2023</v>
      </c>
      <c r="C406" t="s">
        <v>43</v>
      </c>
      <c r="D406" t="s">
        <v>42</v>
      </c>
      <c r="E406">
        <v>110510</v>
      </c>
      <c r="F406">
        <v>92238</v>
      </c>
      <c r="G406">
        <v>0.83465749705908965</v>
      </c>
    </row>
    <row r="407" spans="1:7" customFormat="1" x14ac:dyDescent="0.25">
      <c r="A407" t="s">
        <v>771</v>
      </c>
      <c r="B407">
        <v>2023</v>
      </c>
      <c r="C407" t="s">
        <v>187</v>
      </c>
      <c r="D407" t="s">
        <v>354</v>
      </c>
      <c r="E407">
        <v>794</v>
      </c>
      <c r="F407">
        <v>719</v>
      </c>
      <c r="G407">
        <v>0.90554156171284639</v>
      </c>
    </row>
    <row r="408" spans="1:7" customFormat="1" x14ac:dyDescent="0.25">
      <c r="A408" t="s">
        <v>772</v>
      </c>
      <c r="B408">
        <v>2023</v>
      </c>
      <c r="C408" t="s">
        <v>187</v>
      </c>
      <c r="D408" t="s">
        <v>356</v>
      </c>
      <c r="E408">
        <v>71</v>
      </c>
      <c r="F408">
        <v>64</v>
      </c>
      <c r="G408">
        <v>0.90140845070422537</v>
      </c>
    </row>
    <row r="409" spans="1:7" customFormat="1" x14ac:dyDescent="0.25">
      <c r="A409" t="s">
        <v>773</v>
      </c>
      <c r="B409">
        <v>2023</v>
      </c>
      <c r="C409" t="s">
        <v>187</v>
      </c>
      <c r="D409" t="s">
        <v>95</v>
      </c>
      <c r="E409">
        <v>91</v>
      </c>
      <c r="F409">
        <v>72</v>
      </c>
      <c r="G409">
        <v>0.79120879120879117</v>
      </c>
    </row>
    <row r="410" spans="1:7" customFormat="1" x14ac:dyDescent="0.25">
      <c r="A410" t="s">
        <v>774</v>
      </c>
      <c r="B410">
        <v>2023</v>
      </c>
      <c r="C410" t="s">
        <v>187</v>
      </c>
      <c r="D410" t="s">
        <v>102</v>
      </c>
      <c r="E410">
        <v>133</v>
      </c>
      <c r="F410" t="s">
        <v>74</v>
      </c>
      <c r="G410" t="s">
        <v>74</v>
      </c>
    </row>
    <row r="411" spans="1:7" customFormat="1" x14ac:dyDescent="0.25">
      <c r="A411" t="s">
        <v>775</v>
      </c>
      <c r="B411">
        <v>2023</v>
      </c>
      <c r="C411" t="s">
        <v>187</v>
      </c>
      <c r="D411" t="s">
        <v>42</v>
      </c>
      <c r="E411">
        <v>1910</v>
      </c>
      <c r="F411">
        <v>1596</v>
      </c>
      <c r="G411">
        <v>0.83560209424083765</v>
      </c>
    </row>
    <row r="412" spans="1:7" customFormat="1" x14ac:dyDescent="0.25">
      <c r="A412" t="s">
        <v>776</v>
      </c>
      <c r="B412">
        <v>2023</v>
      </c>
      <c r="C412" t="s">
        <v>413</v>
      </c>
      <c r="D412" t="s">
        <v>354</v>
      </c>
      <c r="E412">
        <v>140285</v>
      </c>
      <c r="F412">
        <v>118925</v>
      </c>
      <c r="G412">
        <v>0.84773853227358587</v>
      </c>
    </row>
    <row r="413" spans="1:7" customFormat="1" x14ac:dyDescent="0.25">
      <c r="A413" t="s">
        <v>777</v>
      </c>
      <c r="B413">
        <v>2023</v>
      </c>
      <c r="C413" t="s">
        <v>413</v>
      </c>
      <c r="D413" t="s">
        <v>356</v>
      </c>
      <c r="E413">
        <v>8999</v>
      </c>
      <c r="F413">
        <v>7841</v>
      </c>
      <c r="G413">
        <v>0.87131903544838318</v>
      </c>
    </row>
    <row r="414" spans="1:7" customFormat="1" x14ac:dyDescent="0.25">
      <c r="A414" t="s">
        <v>778</v>
      </c>
      <c r="B414">
        <v>2023</v>
      </c>
      <c r="C414" t="s">
        <v>413</v>
      </c>
      <c r="D414" t="s">
        <v>95</v>
      </c>
      <c r="E414">
        <v>21331</v>
      </c>
      <c r="F414">
        <v>11718</v>
      </c>
      <c r="G414">
        <v>0.54934133420842901</v>
      </c>
    </row>
    <row r="415" spans="1:7" customFormat="1" x14ac:dyDescent="0.25">
      <c r="A415" t="s">
        <v>779</v>
      </c>
      <c r="B415">
        <v>2023</v>
      </c>
      <c r="C415" t="s">
        <v>413</v>
      </c>
      <c r="D415" t="s">
        <v>102</v>
      </c>
      <c r="E415">
        <v>29153</v>
      </c>
      <c r="F415">
        <v>20675</v>
      </c>
      <c r="G415">
        <v>0.70918944877028089</v>
      </c>
    </row>
    <row r="416" spans="1:7" customFormat="1" x14ac:dyDescent="0.25">
      <c r="A416" t="s">
        <v>780</v>
      </c>
      <c r="B416">
        <v>2023</v>
      </c>
      <c r="C416" t="s">
        <v>413</v>
      </c>
      <c r="D416" t="s">
        <v>42</v>
      </c>
      <c r="E416">
        <v>321971</v>
      </c>
      <c r="F416">
        <v>259276</v>
      </c>
      <c r="G416">
        <v>0.80527749393578929</v>
      </c>
    </row>
    <row r="417" spans="1:7" customFormat="1" x14ac:dyDescent="0.25">
      <c r="A417" t="s">
        <v>781</v>
      </c>
      <c r="B417">
        <v>2023</v>
      </c>
      <c r="C417" t="s">
        <v>413</v>
      </c>
      <c r="D417" t="s">
        <v>361</v>
      </c>
      <c r="E417">
        <v>6725</v>
      </c>
      <c r="F417">
        <v>5687</v>
      </c>
      <c r="G417">
        <v>0.84565055762081787</v>
      </c>
    </row>
    <row r="418" spans="1:7" customFormat="1" x14ac:dyDescent="0.25">
      <c r="A418" t="s">
        <v>782</v>
      </c>
      <c r="B418">
        <v>2023</v>
      </c>
      <c r="C418" t="s">
        <v>420</v>
      </c>
      <c r="D418" t="s">
        <v>354</v>
      </c>
      <c r="E418">
        <v>29990</v>
      </c>
      <c r="F418">
        <v>24720</v>
      </c>
      <c r="G418">
        <v>0.82427475825275087</v>
      </c>
    </row>
    <row r="419" spans="1:7" customFormat="1" x14ac:dyDescent="0.25">
      <c r="A419" t="s">
        <v>783</v>
      </c>
      <c r="B419">
        <v>2023</v>
      </c>
      <c r="C419" t="s">
        <v>420</v>
      </c>
      <c r="D419" t="s">
        <v>356</v>
      </c>
      <c r="E419">
        <v>1411</v>
      </c>
      <c r="F419">
        <v>1341</v>
      </c>
      <c r="G419">
        <v>0.95038979447200567</v>
      </c>
    </row>
    <row r="420" spans="1:7" customFormat="1" x14ac:dyDescent="0.25">
      <c r="A420" t="s">
        <v>784</v>
      </c>
      <c r="B420">
        <v>2023</v>
      </c>
      <c r="C420" t="s">
        <v>420</v>
      </c>
      <c r="D420" t="s">
        <v>95</v>
      </c>
      <c r="E420">
        <v>6249</v>
      </c>
      <c r="F420" t="s">
        <v>74</v>
      </c>
      <c r="G420" t="s">
        <v>74</v>
      </c>
    </row>
    <row r="421" spans="1:7" customFormat="1" x14ac:dyDescent="0.25">
      <c r="A421" t="s">
        <v>785</v>
      </c>
      <c r="B421">
        <v>2023</v>
      </c>
      <c r="C421" t="s">
        <v>420</v>
      </c>
      <c r="D421" t="s">
        <v>102</v>
      </c>
      <c r="E421">
        <v>5813</v>
      </c>
      <c r="F421" t="s">
        <v>74</v>
      </c>
      <c r="G421" t="s">
        <v>74</v>
      </c>
    </row>
    <row r="422" spans="1:7" customFormat="1" x14ac:dyDescent="0.25">
      <c r="A422" t="s">
        <v>786</v>
      </c>
      <c r="B422">
        <v>2023</v>
      </c>
      <c r="C422" t="s">
        <v>420</v>
      </c>
      <c r="D422" t="s">
        <v>42</v>
      </c>
      <c r="E422">
        <v>78255</v>
      </c>
      <c r="F422">
        <v>66019</v>
      </c>
      <c r="G422">
        <v>0.84363938406491601</v>
      </c>
    </row>
    <row r="423" spans="1:7" customFormat="1" x14ac:dyDescent="0.25">
      <c r="A423" t="s">
        <v>787</v>
      </c>
      <c r="B423">
        <v>2023</v>
      </c>
      <c r="C423" t="s">
        <v>426</v>
      </c>
      <c r="D423" t="s">
        <v>354</v>
      </c>
      <c r="E423">
        <v>3920</v>
      </c>
      <c r="F423">
        <v>3348</v>
      </c>
      <c r="G423">
        <v>0.85408163265306125</v>
      </c>
    </row>
    <row r="424" spans="1:7" customFormat="1" x14ac:dyDescent="0.25">
      <c r="A424" t="s">
        <v>788</v>
      </c>
      <c r="B424">
        <v>2023</v>
      </c>
      <c r="C424" t="s">
        <v>426</v>
      </c>
      <c r="D424" t="s">
        <v>356</v>
      </c>
      <c r="E424">
        <v>266</v>
      </c>
      <c r="F424">
        <v>244</v>
      </c>
      <c r="G424">
        <v>0.91729323308270672</v>
      </c>
    </row>
    <row r="425" spans="1:7" customFormat="1" x14ac:dyDescent="0.25">
      <c r="A425" t="s">
        <v>789</v>
      </c>
      <c r="B425">
        <v>2023</v>
      </c>
      <c r="C425" t="s">
        <v>426</v>
      </c>
      <c r="D425" t="s">
        <v>95</v>
      </c>
      <c r="E425">
        <v>407</v>
      </c>
      <c r="F425">
        <v>334</v>
      </c>
      <c r="G425">
        <v>0.82063882063882065</v>
      </c>
    </row>
    <row r="426" spans="1:7" customFormat="1" x14ac:dyDescent="0.25">
      <c r="A426" t="s">
        <v>790</v>
      </c>
      <c r="B426">
        <v>2023</v>
      </c>
      <c r="C426" t="s">
        <v>426</v>
      </c>
      <c r="D426" t="s">
        <v>102</v>
      </c>
      <c r="E426">
        <v>813</v>
      </c>
      <c r="F426">
        <v>735</v>
      </c>
      <c r="G426">
        <v>0.90405904059040587</v>
      </c>
    </row>
    <row r="427" spans="1:7" customFormat="1" x14ac:dyDescent="0.25">
      <c r="A427" t="s">
        <v>791</v>
      </c>
      <c r="B427">
        <v>2023</v>
      </c>
      <c r="C427" t="s">
        <v>426</v>
      </c>
      <c r="D427" t="s">
        <v>42</v>
      </c>
      <c r="E427">
        <v>11760</v>
      </c>
      <c r="F427">
        <v>10252</v>
      </c>
      <c r="G427">
        <v>0.87176870748299318</v>
      </c>
    </row>
    <row r="428" spans="1:7" customFormat="1" x14ac:dyDescent="0.25">
      <c r="A428" t="s">
        <v>792</v>
      </c>
      <c r="B428">
        <v>2023</v>
      </c>
      <c r="C428" t="s">
        <v>426</v>
      </c>
      <c r="D428" t="s">
        <v>361</v>
      </c>
      <c r="E428">
        <v>788</v>
      </c>
      <c r="F428">
        <v>599</v>
      </c>
      <c r="G428">
        <v>0.76015228426395942</v>
      </c>
    </row>
    <row r="429" spans="1:7" customFormat="1" x14ac:dyDescent="0.25">
      <c r="A429" t="s">
        <v>793</v>
      </c>
      <c r="B429">
        <v>2023</v>
      </c>
      <c r="C429" t="s">
        <v>433</v>
      </c>
      <c r="D429" t="s">
        <v>354</v>
      </c>
      <c r="E429">
        <v>254</v>
      </c>
      <c r="F429" t="s">
        <v>74</v>
      </c>
      <c r="G429" t="s">
        <v>74</v>
      </c>
    </row>
    <row r="430" spans="1:7" customFormat="1" x14ac:dyDescent="0.25">
      <c r="A430" t="s">
        <v>794</v>
      </c>
      <c r="B430">
        <v>2023</v>
      </c>
      <c r="C430" t="s">
        <v>433</v>
      </c>
      <c r="D430" t="s">
        <v>356</v>
      </c>
      <c r="E430">
        <v>19</v>
      </c>
      <c r="F430">
        <v>16</v>
      </c>
      <c r="G430">
        <v>0.84210526315789469</v>
      </c>
    </row>
    <row r="431" spans="1:7" customFormat="1" x14ac:dyDescent="0.25">
      <c r="A431" t="s">
        <v>795</v>
      </c>
      <c r="B431">
        <v>2023</v>
      </c>
      <c r="C431" t="s">
        <v>433</v>
      </c>
      <c r="D431" t="s">
        <v>95</v>
      </c>
      <c r="E431">
        <v>30</v>
      </c>
      <c r="F431" t="s">
        <v>74</v>
      </c>
      <c r="G431" t="s">
        <v>74</v>
      </c>
    </row>
    <row r="432" spans="1:7" customFormat="1" x14ac:dyDescent="0.25">
      <c r="A432" t="s">
        <v>796</v>
      </c>
      <c r="B432">
        <v>2023</v>
      </c>
      <c r="C432" t="s">
        <v>433</v>
      </c>
      <c r="D432" t="s">
        <v>102</v>
      </c>
      <c r="E432">
        <v>54</v>
      </c>
      <c r="F432" t="s">
        <v>74</v>
      </c>
      <c r="G432" t="s">
        <v>74</v>
      </c>
    </row>
    <row r="433" spans="1:7" customFormat="1" x14ac:dyDescent="0.25">
      <c r="A433" t="s">
        <v>797</v>
      </c>
      <c r="B433">
        <v>2023</v>
      </c>
      <c r="C433" t="s">
        <v>433</v>
      </c>
      <c r="D433" t="s">
        <v>42</v>
      </c>
      <c r="E433">
        <v>651</v>
      </c>
      <c r="F433">
        <v>532</v>
      </c>
      <c r="G433">
        <v>0.81720430107526887</v>
      </c>
    </row>
    <row r="434" spans="1:7" customFormat="1" x14ac:dyDescent="0.25">
      <c r="A434" t="s">
        <v>798</v>
      </c>
      <c r="B434">
        <v>2023</v>
      </c>
      <c r="C434" t="s">
        <v>433</v>
      </c>
      <c r="D434" t="s">
        <v>361</v>
      </c>
      <c r="E434">
        <v>25</v>
      </c>
      <c r="F434" t="s">
        <v>74</v>
      </c>
      <c r="G434" t="s">
        <v>74</v>
      </c>
    </row>
  </sheetData>
  <sheetProtection formatCells="0" formatColumns="0" formatRows="0" insertColumns="0" insertRows="0" insertHyperlinks="0" deleteColumns="0" deleteRows="0"/>
  <autoFilter ref="A2:G434" xr:uid="{00000000-0001-0000-1700-000000000000}"/>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6"/>
  <dimension ref="A1:AW50"/>
  <sheetViews>
    <sheetView showGridLines="0" zoomScaleNormal="100" workbookViewId="0">
      <pane ySplit="2" topLeftCell="A3" activePane="bottomLeft" state="frozen"/>
      <selection pane="bottomLeft"/>
    </sheetView>
  </sheetViews>
  <sheetFormatPr defaultColWidth="8.59765625" defaultRowHeight="13.8" x14ac:dyDescent="0.25"/>
  <cols>
    <col min="1" max="1" width="4.59765625" customWidth="1"/>
    <col min="2" max="2" width="11.09765625" bestFit="1" customWidth="1"/>
    <col min="3" max="3" width="32.09765625" bestFit="1" customWidth="1"/>
    <col min="4" max="4" width="24" style="33" bestFit="1" customWidth="1"/>
    <col min="5" max="5" width="25.5" bestFit="1" customWidth="1"/>
    <col min="6" max="7" width="22.09765625" bestFit="1" customWidth="1"/>
    <col min="8" max="8" width="25.5" bestFit="1" customWidth="1"/>
    <col min="9" max="13" width="25.5" style="262" bestFit="1" customWidth="1"/>
    <col min="14" max="14" width="24" style="262" bestFit="1" customWidth="1"/>
    <col min="15" max="15" width="23.09765625" style="262" bestFit="1" customWidth="1"/>
    <col min="16" max="16" width="24" style="262" bestFit="1" customWidth="1"/>
    <col min="17" max="17" width="23.09765625" style="262" bestFit="1" customWidth="1"/>
    <col min="18" max="21" width="24.09765625" bestFit="1" customWidth="1"/>
    <col min="22" max="26" width="24.09765625" style="262" bestFit="1" customWidth="1"/>
    <col min="27" max="30" width="25.09765625" style="262" bestFit="1" customWidth="1"/>
    <col min="31" max="31" width="16.59765625" bestFit="1" customWidth="1"/>
    <col min="32" max="41" width="11.59765625" bestFit="1" customWidth="1"/>
    <col min="42" max="42" width="12.09765625" bestFit="1" customWidth="1"/>
    <col min="43" max="44" width="11.59765625" bestFit="1" customWidth="1"/>
    <col min="45" max="46" width="27" style="433" customWidth="1"/>
    <col min="47" max="48" width="20.09765625" style="433" customWidth="1"/>
    <col min="49" max="49" width="33.59765625" style="433" customWidth="1"/>
  </cols>
  <sheetData>
    <row r="1" spans="1:49" s="266" customFormat="1" x14ac:dyDescent="0.25">
      <c r="A1" s="265">
        <v>1</v>
      </c>
      <c r="B1" s="265">
        <v>2</v>
      </c>
      <c r="C1" s="265">
        <v>3</v>
      </c>
      <c r="D1" s="265">
        <v>4</v>
      </c>
      <c r="E1" s="265">
        <v>5</v>
      </c>
      <c r="F1" s="265">
        <v>6</v>
      </c>
      <c r="G1" s="265">
        <v>7</v>
      </c>
      <c r="H1" s="265">
        <v>8</v>
      </c>
      <c r="I1" s="265">
        <v>9</v>
      </c>
      <c r="J1" s="265">
        <v>10</v>
      </c>
      <c r="K1" s="265">
        <v>11</v>
      </c>
      <c r="L1" s="265">
        <v>12</v>
      </c>
      <c r="M1" s="265">
        <v>13</v>
      </c>
      <c r="N1" s="265">
        <v>14</v>
      </c>
      <c r="O1" s="265">
        <v>15</v>
      </c>
      <c r="P1" s="265">
        <v>16</v>
      </c>
      <c r="Q1" s="265">
        <v>17</v>
      </c>
      <c r="R1" s="265">
        <v>18</v>
      </c>
      <c r="S1" s="265">
        <v>19</v>
      </c>
      <c r="T1" s="265">
        <v>20</v>
      </c>
      <c r="U1" s="265">
        <v>21</v>
      </c>
      <c r="V1" s="265">
        <v>22</v>
      </c>
      <c r="W1" s="265">
        <v>23</v>
      </c>
      <c r="X1" s="265">
        <v>24</v>
      </c>
      <c r="Y1" s="265">
        <v>25</v>
      </c>
      <c r="Z1" s="265">
        <v>26</v>
      </c>
      <c r="AA1" s="265">
        <v>27</v>
      </c>
      <c r="AB1" s="265">
        <v>28</v>
      </c>
      <c r="AC1" s="265">
        <v>29</v>
      </c>
      <c r="AD1" s="265">
        <v>30</v>
      </c>
      <c r="AE1" s="265">
        <v>31</v>
      </c>
      <c r="AF1" s="265">
        <v>32</v>
      </c>
      <c r="AG1" s="265">
        <v>33</v>
      </c>
      <c r="AH1" s="265">
        <v>34</v>
      </c>
      <c r="AI1" s="265">
        <v>35</v>
      </c>
      <c r="AJ1" s="265">
        <v>36</v>
      </c>
      <c r="AK1" s="265">
        <v>37</v>
      </c>
      <c r="AL1" s="265">
        <v>38</v>
      </c>
      <c r="AM1" s="265">
        <v>39</v>
      </c>
      <c r="AN1" s="265">
        <v>40</v>
      </c>
      <c r="AO1" s="265">
        <v>41</v>
      </c>
      <c r="AP1" s="265">
        <v>42</v>
      </c>
      <c r="AQ1" s="265">
        <v>43</v>
      </c>
      <c r="AR1" s="265">
        <v>44</v>
      </c>
      <c r="AS1" s="435">
        <v>45</v>
      </c>
      <c r="AT1" s="435">
        <v>46</v>
      </c>
      <c r="AU1" s="444">
        <v>47</v>
      </c>
      <c r="AV1" s="444">
        <v>48</v>
      </c>
      <c r="AW1" s="444">
        <v>49</v>
      </c>
    </row>
    <row r="2" spans="1:49" s="271" customFormat="1" ht="38.85" customHeight="1" x14ac:dyDescent="0.25">
      <c r="A2" s="267" t="s">
        <v>346</v>
      </c>
      <c r="B2" s="267" t="s">
        <v>799</v>
      </c>
      <c r="C2" s="267" t="s">
        <v>800</v>
      </c>
      <c r="D2" s="267" t="s">
        <v>801</v>
      </c>
      <c r="E2" s="268" t="s">
        <v>802</v>
      </c>
      <c r="F2" s="268" t="s">
        <v>803</v>
      </c>
      <c r="G2" s="268" t="s">
        <v>804</v>
      </c>
      <c r="H2" s="268" t="s">
        <v>805</v>
      </c>
      <c r="I2" s="269" t="s">
        <v>806</v>
      </c>
      <c r="J2" s="269" t="s">
        <v>807</v>
      </c>
      <c r="K2" s="269" t="s">
        <v>808</v>
      </c>
      <c r="L2" s="269" t="s">
        <v>809</v>
      </c>
      <c r="M2" s="269" t="s">
        <v>810</v>
      </c>
      <c r="N2" s="269" t="s">
        <v>811</v>
      </c>
      <c r="O2" s="269" t="s">
        <v>812</v>
      </c>
      <c r="P2" s="269" t="s">
        <v>813</v>
      </c>
      <c r="Q2" s="269" t="s">
        <v>814</v>
      </c>
      <c r="R2" s="268" t="s">
        <v>815</v>
      </c>
      <c r="S2" s="268" t="s">
        <v>816</v>
      </c>
      <c r="T2" s="268" t="s">
        <v>817</v>
      </c>
      <c r="U2" s="268" t="s">
        <v>818</v>
      </c>
      <c r="V2" s="269" t="s">
        <v>819</v>
      </c>
      <c r="W2" s="269" t="s">
        <v>820</v>
      </c>
      <c r="X2" s="269" t="s">
        <v>821</v>
      </c>
      <c r="Y2" s="269" t="s">
        <v>822</v>
      </c>
      <c r="Z2" s="269" t="s">
        <v>823</v>
      </c>
      <c r="AA2" s="269" t="s">
        <v>824</v>
      </c>
      <c r="AB2" s="269" t="s">
        <v>825</v>
      </c>
      <c r="AC2" s="269" t="s">
        <v>826</v>
      </c>
      <c r="AD2" s="269" t="s">
        <v>827</v>
      </c>
      <c r="AE2" s="270" t="s">
        <v>828</v>
      </c>
      <c r="AF2" s="268" t="s">
        <v>829</v>
      </c>
      <c r="AG2" s="268" t="s">
        <v>830</v>
      </c>
      <c r="AH2" s="268" t="s">
        <v>831</v>
      </c>
      <c r="AI2" s="268" t="s">
        <v>832</v>
      </c>
      <c r="AJ2" s="268" t="s">
        <v>833</v>
      </c>
      <c r="AK2" s="268" t="s">
        <v>834</v>
      </c>
      <c r="AL2" s="268" t="s">
        <v>835</v>
      </c>
      <c r="AM2" s="268" t="s">
        <v>836</v>
      </c>
      <c r="AN2" s="268" t="s">
        <v>837</v>
      </c>
      <c r="AO2" s="268" t="s">
        <v>838</v>
      </c>
      <c r="AP2" s="268" t="s">
        <v>839</v>
      </c>
      <c r="AQ2" s="268" t="s">
        <v>840</v>
      </c>
      <c r="AR2" s="268" t="s">
        <v>841</v>
      </c>
      <c r="AS2" s="436" t="s">
        <v>842</v>
      </c>
      <c r="AT2" s="436" t="s">
        <v>843</v>
      </c>
      <c r="AU2" s="444" t="s">
        <v>844</v>
      </c>
      <c r="AV2" s="444" t="s">
        <v>845</v>
      </c>
      <c r="AW2" s="444" t="s">
        <v>846</v>
      </c>
    </row>
    <row r="3" spans="1:49" x14ac:dyDescent="0.25">
      <c r="A3" t="s">
        <v>847</v>
      </c>
      <c r="B3">
        <v>2023</v>
      </c>
      <c r="C3" t="s">
        <v>848</v>
      </c>
      <c r="D3" t="s">
        <v>124</v>
      </c>
      <c r="E3" t="s">
        <v>124</v>
      </c>
      <c r="F3" t="s">
        <v>123</v>
      </c>
      <c r="G3" t="s">
        <v>43</v>
      </c>
      <c r="H3" t="s">
        <v>426</v>
      </c>
      <c r="I3" t="s">
        <v>394</v>
      </c>
      <c r="J3" t="s">
        <v>369</v>
      </c>
      <c r="K3" t="s">
        <v>376</v>
      </c>
      <c r="L3" t="s">
        <v>388</v>
      </c>
      <c r="M3" t="s">
        <v>420</v>
      </c>
      <c r="N3" t="s">
        <v>74</v>
      </c>
      <c r="O3" t="s">
        <v>74</v>
      </c>
      <c r="P3" t="s">
        <v>74</v>
      </c>
      <c r="Q3" t="s">
        <v>74</v>
      </c>
      <c r="R3">
        <v>343</v>
      </c>
      <c r="S3">
        <v>123</v>
      </c>
      <c r="T3">
        <v>72</v>
      </c>
      <c r="U3">
        <v>11</v>
      </c>
      <c r="V3">
        <v>8</v>
      </c>
      <c r="W3">
        <v>3</v>
      </c>
      <c r="X3">
        <v>2</v>
      </c>
      <c r="Y3">
        <v>1</v>
      </c>
      <c r="Z3">
        <v>1</v>
      </c>
      <c r="AA3" t="s">
        <v>74</v>
      </c>
      <c r="AB3" t="s">
        <v>74</v>
      </c>
      <c r="AC3" t="s">
        <v>74</v>
      </c>
      <c r="AD3" t="s">
        <v>74</v>
      </c>
      <c r="AE3">
        <v>564</v>
      </c>
      <c r="AF3">
        <v>0.60815602836879434</v>
      </c>
      <c r="AG3">
        <v>0.21808510638297871</v>
      </c>
      <c r="AH3">
        <v>0.1276595744680851</v>
      </c>
      <c r="AI3">
        <v>1.9503546099290781E-2</v>
      </c>
      <c r="AJ3">
        <v>1.4184397163120571E-2</v>
      </c>
      <c r="AK3">
        <v>5.3191489361702126E-3</v>
      </c>
      <c r="AL3">
        <v>3.5460992907801422E-3</v>
      </c>
      <c r="AM3">
        <v>1.7730496453900711E-3</v>
      </c>
      <c r="AN3">
        <v>1.7730496453900711E-3</v>
      </c>
      <c r="AO3" t="s">
        <v>74</v>
      </c>
      <c r="AP3" t="s">
        <v>74</v>
      </c>
      <c r="AQ3" t="s">
        <v>74</v>
      </c>
      <c r="AR3" t="s">
        <v>74</v>
      </c>
      <c r="AS3" s="433">
        <v>15</v>
      </c>
      <c r="AT3" s="433">
        <v>2.6595744680851061E-2</v>
      </c>
      <c r="AU3" s="439">
        <f>IF(SUM(V3:AD3)=0,"—",SUM(V3:AD3))</f>
        <v>15</v>
      </c>
      <c r="AV3" s="438">
        <f>IF(SUM(V3:AD3)=0,"—",AU3/AE3)</f>
        <v>2.6595744680851064E-2</v>
      </c>
      <c r="AW3" s="437" t="str">
        <f>IF(AU3="—","—","Other provinces and territories^")</f>
        <v>Other provinces and territories^</v>
      </c>
    </row>
    <row r="4" spans="1:49" x14ac:dyDescent="0.25">
      <c r="A4" t="s">
        <v>849</v>
      </c>
      <c r="B4">
        <v>2023</v>
      </c>
      <c r="C4" t="s">
        <v>848</v>
      </c>
      <c r="D4" t="s">
        <v>123</v>
      </c>
      <c r="E4" t="s">
        <v>123</v>
      </c>
      <c r="F4" t="s">
        <v>43</v>
      </c>
      <c r="G4" t="s">
        <v>124</v>
      </c>
      <c r="H4" t="s">
        <v>369</v>
      </c>
      <c r="I4" t="s">
        <v>376</v>
      </c>
      <c r="J4" t="s">
        <v>394</v>
      </c>
      <c r="K4" t="s">
        <v>400</v>
      </c>
      <c r="L4" t="s">
        <v>426</v>
      </c>
      <c r="M4" t="s">
        <v>74</v>
      </c>
      <c r="N4" t="s">
        <v>74</v>
      </c>
      <c r="O4" t="s">
        <v>74</v>
      </c>
      <c r="P4" t="s">
        <v>74</v>
      </c>
      <c r="Q4" t="s">
        <v>74</v>
      </c>
      <c r="R4">
        <v>432</v>
      </c>
      <c r="S4">
        <v>53</v>
      </c>
      <c r="T4">
        <v>34</v>
      </c>
      <c r="U4">
        <v>6</v>
      </c>
      <c r="V4">
        <v>6</v>
      </c>
      <c r="W4">
        <v>3</v>
      </c>
      <c r="X4">
        <v>2</v>
      </c>
      <c r="Y4">
        <v>1</v>
      </c>
      <c r="Z4" t="s">
        <v>74</v>
      </c>
      <c r="AA4" t="s">
        <v>74</v>
      </c>
      <c r="AB4" t="s">
        <v>74</v>
      </c>
      <c r="AC4" t="s">
        <v>74</v>
      </c>
      <c r="AD4" t="s">
        <v>74</v>
      </c>
      <c r="AE4">
        <v>537</v>
      </c>
      <c r="AF4">
        <v>0.8044692737430168</v>
      </c>
      <c r="AG4">
        <v>9.8696461824953452E-2</v>
      </c>
      <c r="AH4">
        <v>6.3314711359404099E-2</v>
      </c>
      <c r="AI4">
        <v>1.11731843575419E-2</v>
      </c>
      <c r="AJ4">
        <v>1.11731843575419E-2</v>
      </c>
      <c r="AK4">
        <v>5.5865921787709499E-3</v>
      </c>
      <c r="AL4">
        <v>3.7243947858472998E-3</v>
      </c>
      <c r="AM4">
        <v>1.8621973929236499E-3</v>
      </c>
      <c r="AN4" t="s">
        <v>74</v>
      </c>
      <c r="AO4" t="s">
        <v>74</v>
      </c>
      <c r="AP4" t="s">
        <v>74</v>
      </c>
      <c r="AQ4" t="s">
        <v>74</v>
      </c>
      <c r="AR4" t="s">
        <v>74</v>
      </c>
      <c r="AS4" s="433">
        <v>12</v>
      </c>
      <c r="AT4" s="433">
        <v>2.23463687150838E-2</v>
      </c>
      <c r="AU4" s="439">
        <f t="shared" ref="AU4:AU50" si="0">IF(SUM(V4:AD4)=0,"—",SUM(V4:AD4))</f>
        <v>12</v>
      </c>
      <c r="AV4" s="438">
        <f t="shared" ref="AV4:AV50" si="1">IF(SUM(V4:AD4)=0,"—",AU4/AE4)</f>
        <v>2.23463687150838E-2</v>
      </c>
      <c r="AW4" s="437" t="str">
        <f t="shared" ref="AW4:AW50" si="2">IF(AU4="—","—","Other provinces and territories^")</f>
        <v>Other provinces and territories^</v>
      </c>
    </row>
    <row r="5" spans="1:49" x14ac:dyDescent="0.25">
      <c r="A5" t="s">
        <v>850</v>
      </c>
      <c r="B5">
        <v>2023</v>
      </c>
      <c r="C5" t="s">
        <v>848</v>
      </c>
      <c r="D5" t="s">
        <v>369</v>
      </c>
      <c r="E5" t="s">
        <v>369</v>
      </c>
      <c r="F5" t="s">
        <v>123</v>
      </c>
      <c r="G5" t="s">
        <v>43</v>
      </c>
      <c r="H5" t="s">
        <v>124</v>
      </c>
      <c r="I5" t="s">
        <v>376</v>
      </c>
      <c r="J5" t="s">
        <v>388</v>
      </c>
      <c r="K5" t="s">
        <v>394</v>
      </c>
      <c r="L5" t="s">
        <v>187</v>
      </c>
      <c r="M5" t="s">
        <v>426</v>
      </c>
      <c r="N5" t="s">
        <v>74</v>
      </c>
      <c r="O5" t="s">
        <v>74</v>
      </c>
      <c r="P5" t="s">
        <v>74</v>
      </c>
      <c r="Q5" t="s">
        <v>74</v>
      </c>
      <c r="R5">
        <v>171</v>
      </c>
      <c r="S5">
        <v>24</v>
      </c>
      <c r="T5">
        <v>22</v>
      </c>
      <c r="U5">
        <v>13</v>
      </c>
      <c r="V5">
        <v>1</v>
      </c>
      <c r="W5">
        <v>1</v>
      </c>
      <c r="X5">
        <v>1</v>
      </c>
      <c r="Y5">
        <v>1</v>
      </c>
      <c r="Z5">
        <v>1</v>
      </c>
      <c r="AA5" t="s">
        <v>74</v>
      </c>
      <c r="AB5" t="s">
        <v>74</v>
      </c>
      <c r="AC5" t="s">
        <v>74</v>
      </c>
      <c r="AD5" t="s">
        <v>74</v>
      </c>
      <c r="AE5">
        <v>235</v>
      </c>
      <c r="AF5">
        <v>0.72765957446808516</v>
      </c>
      <c r="AG5">
        <v>0.10212765957446809</v>
      </c>
      <c r="AH5">
        <v>9.3617021276595741E-2</v>
      </c>
      <c r="AI5">
        <v>5.5319148936170209E-2</v>
      </c>
      <c r="AJ5">
        <v>4.2553191489361703E-3</v>
      </c>
      <c r="AK5">
        <v>4.2553191489361703E-3</v>
      </c>
      <c r="AL5">
        <v>4.2553191489361703E-3</v>
      </c>
      <c r="AM5">
        <v>4.2553191489361703E-3</v>
      </c>
      <c r="AN5">
        <v>4.2553191489361703E-3</v>
      </c>
      <c r="AO5" t="s">
        <v>74</v>
      </c>
      <c r="AP5" t="s">
        <v>74</v>
      </c>
      <c r="AQ5" t="s">
        <v>74</v>
      </c>
      <c r="AR5" t="s">
        <v>74</v>
      </c>
      <c r="AS5" s="433">
        <v>5</v>
      </c>
      <c r="AT5" s="433">
        <v>2.1276595744680851E-2</v>
      </c>
      <c r="AU5" s="439">
        <f t="shared" si="0"/>
        <v>5</v>
      </c>
      <c r="AV5" s="438">
        <f t="shared" si="1"/>
        <v>2.1276595744680851E-2</v>
      </c>
      <c r="AW5" s="437" t="str">
        <f t="shared" si="2"/>
        <v>Other provinces and territories^</v>
      </c>
    </row>
    <row r="6" spans="1:49" x14ac:dyDescent="0.25">
      <c r="A6" t="s">
        <v>851</v>
      </c>
      <c r="B6">
        <v>2023</v>
      </c>
      <c r="C6" t="s">
        <v>848</v>
      </c>
      <c r="D6" t="s">
        <v>382</v>
      </c>
      <c r="E6" t="s">
        <v>382</v>
      </c>
      <c r="F6" t="s">
        <v>43</v>
      </c>
      <c r="G6" t="s">
        <v>394</v>
      </c>
      <c r="H6" t="s">
        <v>376</v>
      </c>
      <c r="I6" t="s">
        <v>124</v>
      </c>
      <c r="J6" t="s">
        <v>123</v>
      </c>
      <c r="K6" t="s">
        <v>187</v>
      </c>
      <c r="L6" t="s">
        <v>426</v>
      </c>
      <c r="M6" t="s">
        <v>420</v>
      </c>
      <c r="N6" t="s">
        <v>74</v>
      </c>
      <c r="O6" t="s">
        <v>74</v>
      </c>
      <c r="P6" t="s">
        <v>74</v>
      </c>
      <c r="Q6" t="s">
        <v>74</v>
      </c>
      <c r="R6">
        <v>62</v>
      </c>
      <c r="S6">
        <v>19</v>
      </c>
      <c r="T6">
        <v>13</v>
      </c>
      <c r="U6">
        <v>9</v>
      </c>
      <c r="V6">
        <v>6</v>
      </c>
      <c r="W6">
        <v>5</v>
      </c>
      <c r="X6">
        <v>4</v>
      </c>
      <c r="Y6">
        <v>2</v>
      </c>
      <c r="Z6">
        <v>1</v>
      </c>
      <c r="AA6" t="s">
        <v>74</v>
      </c>
      <c r="AB6" t="s">
        <v>74</v>
      </c>
      <c r="AC6" t="s">
        <v>74</v>
      </c>
      <c r="AD6" t="s">
        <v>74</v>
      </c>
      <c r="AE6">
        <v>121</v>
      </c>
      <c r="AF6">
        <v>0.51239669421487599</v>
      </c>
      <c r="AG6">
        <v>0.15702479338842981</v>
      </c>
      <c r="AH6">
        <v>0.1074380165289256</v>
      </c>
      <c r="AI6">
        <v>7.43801652892562E-2</v>
      </c>
      <c r="AJ6">
        <v>4.9586776859504127E-2</v>
      </c>
      <c r="AK6">
        <v>4.1322314049586778E-2</v>
      </c>
      <c r="AL6">
        <v>3.3057851239669422E-2</v>
      </c>
      <c r="AM6">
        <v>1.6528925619834711E-2</v>
      </c>
      <c r="AN6">
        <v>8.2644628099173556E-3</v>
      </c>
      <c r="AO6" t="s">
        <v>74</v>
      </c>
      <c r="AP6" t="s">
        <v>74</v>
      </c>
      <c r="AQ6" t="s">
        <v>74</v>
      </c>
      <c r="AR6" t="s">
        <v>74</v>
      </c>
      <c r="AS6" s="433">
        <v>18</v>
      </c>
      <c r="AT6" s="433">
        <v>0.1487603305785124</v>
      </c>
      <c r="AU6" s="439">
        <f t="shared" si="0"/>
        <v>18</v>
      </c>
      <c r="AV6" s="438">
        <f t="shared" si="1"/>
        <v>0.1487603305785124</v>
      </c>
      <c r="AW6" s="437" t="str">
        <f t="shared" si="2"/>
        <v>Other provinces and territories^</v>
      </c>
    </row>
    <row r="7" spans="1:49" x14ac:dyDescent="0.25">
      <c r="A7" t="s">
        <v>852</v>
      </c>
      <c r="B7">
        <v>2023</v>
      </c>
      <c r="C7" t="s">
        <v>848</v>
      </c>
      <c r="D7" t="s">
        <v>853</v>
      </c>
      <c r="E7" t="s">
        <v>43</v>
      </c>
      <c r="F7" t="s">
        <v>123</v>
      </c>
      <c r="G7" t="s">
        <v>124</v>
      </c>
      <c r="H7" t="s">
        <v>426</v>
      </c>
      <c r="I7" t="s">
        <v>394</v>
      </c>
      <c r="J7" t="s">
        <v>369</v>
      </c>
      <c r="K7" t="s">
        <v>376</v>
      </c>
      <c r="L7" t="s">
        <v>382</v>
      </c>
      <c r="M7" t="s">
        <v>420</v>
      </c>
      <c r="N7" t="s">
        <v>187</v>
      </c>
      <c r="O7" t="s">
        <v>74</v>
      </c>
      <c r="P7" t="s">
        <v>74</v>
      </c>
      <c r="Q7" t="s">
        <v>74</v>
      </c>
      <c r="R7">
        <v>337</v>
      </c>
      <c r="S7">
        <v>178</v>
      </c>
      <c r="T7">
        <v>51</v>
      </c>
      <c r="U7">
        <v>37</v>
      </c>
      <c r="V7">
        <v>29</v>
      </c>
      <c r="W7">
        <v>22</v>
      </c>
      <c r="X7">
        <v>11</v>
      </c>
      <c r="Y7">
        <v>5</v>
      </c>
      <c r="Z7">
        <v>3</v>
      </c>
      <c r="AA7">
        <v>2</v>
      </c>
      <c r="AB7" t="s">
        <v>74</v>
      </c>
      <c r="AC7" t="s">
        <v>74</v>
      </c>
      <c r="AD7" t="s">
        <v>74</v>
      </c>
      <c r="AE7">
        <v>675</v>
      </c>
      <c r="AF7">
        <v>0.49925925925925918</v>
      </c>
      <c r="AG7">
        <v>0.26370370370370372</v>
      </c>
      <c r="AH7">
        <v>7.5555555555555556E-2</v>
      </c>
      <c r="AI7">
        <v>5.4814814814814823E-2</v>
      </c>
      <c r="AJ7">
        <v>4.296296296296296E-2</v>
      </c>
      <c r="AK7">
        <v>3.259259259259259E-2</v>
      </c>
      <c r="AL7">
        <v>1.6296296296296291E-2</v>
      </c>
      <c r="AM7">
        <v>7.4074074074074077E-3</v>
      </c>
      <c r="AN7">
        <v>4.4444444444444436E-3</v>
      </c>
      <c r="AO7">
        <v>2.9629629629629628E-3</v>
      </c>
      <c r="AP7" t="s">
        <v>74</v>
      </c>
      <c r="AQ7" t="s">
        <v>74</v>
      </c>
      <c r="AR7" t="s">
        <v>74</v>
      </c>
      <c r="AS7" s="433">
        <v>72</v>
      </c>
      <c r="AT7" s="433">
        <v>0.1066666666666666</v>
      </c>
      <c r="AU7" s="439">
        <f t="shared" si="0"/>
        <v>72</v>
      </c>
      <c r="AV7" s="438">
        <f t="shared" si="1"/>
        <v>0.10666666666666667</v>
      </c>
      <c r="AW7" s="437" t="str">
        <f t="shared" si="2"/>
        <v>Other provinces and territories^</v>
      </c>
    </row>
    <row r="8" spans="1:49" x14ac:dyDescent="0.25">
      <c r="A8" t="s">
        <v>854</v>
      </c>
      <c r="B8">
        <v>2023</v>
      </c>
      <c r="C8" t="s">
        <v>848</v>
      </c>
      <c r="D8" t="s">
        <v>394</v>
      </c>
      <c r="E8" t="s">
        <v>394</v>
      </c>
      <c r="F8" t="s">
        <v>376</v>
      </c>
      <c r="G8" t="s">
        <v>43</v>
      </c>
      <c r="H8" t="s">
        <v>123</v>
      </c>
      <c r="I8" t="s">
        <v>124</v>
      </c>
      <c r="J8" t="s">
        <v>369</v>
      </c>
      <c r="K8" t="s">
        <v>382</v>
      </c>
      <c r="L8" t="s">
        <v>426</v>
      </c>
      <c r="M8" t="s">
        <v>74</v>
      </c>
      <c r="N8" t="s">
        <v>74</v>
      </c>
      <c r="O8" t="s">
        <v>74</v>
      </c>
      <c r="P8" t="s">
        <v>74</v>
      </c>
      <c r="Q8" t="s">
        <v>74</v>
      </c>
      <c r="R8">
        <v>74</v>
      </c>
      <c r="S8">
        <v>42</v>
      </c>
      <c r="T8">
        <v>32</v>
      </c>
      <c r="U8">
        <v>7</v>
      </c>
      <c r="V8">
        <v>3</v>
      </c>
      <c r="W8">
        <v>1</v>
      </c>
      <c r="X8">
        <v>1</v>
      </c>
      <c r="Y8">
        <v>1</v>
      </c>
      <c r="Z8" t="s">
        <v>74</v>
      </c>
      <c r="AA8" t="s">
        <v>74</v>
      </c>
      <c r="AB8" t="s">
        <v>74</v>
      </c>
      <c r="AC8" t="s">
        <v>74</v>
      </c>
      <c r="AD8" t="s">
        <v>74</v>
      </c>
      <c r="AE8">
        <v>161</v>
      </c>
      <c r="AF8">
        <v>0.45962732919254662</v>
      </c>
      <c r="AG8">
        <v>0.2608695652173913</v>
      </c>
      <c r="AH8">
        <v>0.19875776397515529</v>
      </c>
      <c r="AI8">
        <v>4.3478260869565223E-2</v>
      </c>
      <c r="AJ8">
        <v>1.8633540372670811E-2</v>
      </c>
      <c r="AK8">
        <v>6.2111801242236021E-3</v>
      </c>
      <c r="AL8">
        <v>6.2111801242236021E-3</v>
      </c>
      <c r="AM8">
        <v>6.2111801242236021E-3</v>
      </c>
      <c r="AN8" t="s">
        <v>74</v>
      </c>
      <c r="AO8" t="s">
        <v>74</v>
      </c>
      <c r="AP8" t="s">
        <v>74</v>
      </c>
      <c r="AQ8" t="s">
        <v>74</v>
      </c>
      <c r="AR8" t="s">
        <v>74</v>
      </c>
      <c r="AS8" s="433">
        <v>6</v>
      </c>
      <c r="AT8" s="433">
        <v>3.7267080745341623E-2</v>
      </c>
      <c r="AU8" s="439">
        <f t="shared" si="0"/>
        <v>6</v>
      </c>
      <c r="AV8" s="438">
        <f t="shared" si="1"/>
        <v>3.7267080745341616E-2</v>
      </c>
      <c r="AW8" s="437" t="str">
        <f t="shared" si="2"/>
        <v>Other provinces and territories^</v>
      </c>
    </row>
    <row r="9" spans="1:49" x14ac:dyDescent="0.25">
      <c r="A9" t="s">
        <v>855</v>
      </c>
      <c r="B9">
        <v>2023</v>
      </c>
      <c r="C9" t="s">
        <v>848</v>
      </c>
      <c r="D9" t="s">
        <v>43</v>
      </c>
      <c r="E9" t="s">
        <v>43</v>
      </c>
      <c r="F9" t="s">
        <v>123</v>
      </c>
      <c r="G9" t="s">
        <v>124</v>
      </c>
      <c r="H9" t="s">
        <v>394</v>
      </c>
      <c r="I9" t="s">
        <v>369</v>
      </c>
      <c r="J9" t="s">
        <v>382</v>
      </c>
      <c r="K9" t="s">
        <v>426</v>
      </c>
      <c r="L9" t="s">
        <v>376</v>
      </c>
      <c r="M9" t="s">
        <v>420</v>
      </c>
      <c r="N9" t="s">
        <v>400</v>
      </c>
      <c r="O9" t="s">
        <v>187</v>
      </c>
      <c r="P9" t="s">
        <v>433</v>
      </c>
      <c r="Q9" t="s">
        <v>74</v>
      </c>
      <c r="R9">
        <v>1276</v>
      </c>
      <c r="S9">
        <v>129</v>
      </c>
      <c r="T9">
        <v>46</v>
      </c>
      <c r="U9">
        <v>33</v>
      </c>
      <c r="V9">
        <v>11</v>
      </c>
      <c r="W9">
        <v>8</v>
      </c>
      <c r="X9">
        <v>5</v>
      </c>
      <c r="Y9">
        <v>4</v>
      </c>
      <c r="Z9">
        <v>3</v>
      </c>
      <c r="AA9">
        <v>1</v>
      </c>
      <c r="AB9">
        <v>1</v>
      </c>
      <c r="AC9">
        <v>1</v>
      </c>
      <c r="AD9" t="s">
        <v>74</v>
      </c>
      <c r="AE9">
        <v>1518</v>
      </c>
      <c r="AF9">
        <v>0.84057971014492749</v>
      </c>
      <c r="AG9">
        <v>8.4980237154150193E-2</v>
      </c>
      <c r="AH9">
        <v>3.03030303030303E-2</v>
      </c>
      <c r="AI9">
        <v>2.1739130434782612E-2</v>
      </c>
      <c r="AJ9">
        <v>7.246376811594203E-3</v>
      </c>
      <c r="AK9">
        <v>5.270092226613966E-3</v>
      </c>
      <c r="AL9">
        <v>3.2938076416337289E-3</v>
      </c>
      <c r="AM9">
        <v>2.635046113306983E-3</v>
      </c>
      <c r="AN9">
        <v>1.976284584980237E-3</v>
      </c>
      <c r="AO9">
        <v>6.5876152832674575E-4</v>
      </c>
      <c r="AP9">
        <v>6.5876152832674575E-4</v>
      </c>
      <c r="AQ9">
        <v>6.5876152832674575E-4</v>
      </c>
      <c r="AR9" t="s">
        <v>74</v>
      </c>
      <c r="AS9" s="433">
        <v>34</v>
      </c>
      <c r="AT9" s="433">
        <v>2.2397891963109349E-2</v>
      </c>
      <c r="AU9" s="439">
        <f t="shared" si="0"/>
        <v>34</v>
      </c>
      <c r="AV9" s="438">
        <f t="shared" si="1"/>
        <v>2.2397891963109356E-2</v>
      </c>
      <c r="AW9" s="437" t="str">
        <f t="shared" si="2"/>
        <v>Other provinces and territories^</v>
      </c>
    </row>
    <row r="10" spans="1:49" x14ac:dyDescent="0.25">
      <c r="A10" t="s">
        <v>856</v>
      </c>
      <c r="B10">
        <v>2023</v>
      </c>
      <c r="C10" t="s">
        <v>848</v>
      </c>
      <c r="D10" t="s">
        <v>420</v>
      </c>
      <c r="E10" t="s">
        <v>74</v>
      </c>
      <c r="F10" t="s">
        <v>74</v>
      </c>
      <c r="G10" t="s">
        <v>74</v>
      </c>
      <c r="H10" t="s">
        <v>74</v>
      </c>
      <c r="I10" t="s">
        <v>74</v>
      </c>
      <c r="J10" t="s">
        <v>74</v>
      </c>
      <c r="K10" t="s">
        <v>74</v>
      </c>
      <c r="L10" t="s">
        <v>74</v>
      </c>
      <c r="M10" t="s">
        <v>74</v>
      </c>
      <c r="N10" t="s">
        <v>74</v>
      </c>
      <c r="O10" t="s">
        <v>74</v>
      </c>
      <c r="P10" t="s">
        <v>74</v>
      </c>
      <c r="Q10" t="s">
        <v>74</v>
      </c>
      <c r="R10" t="s">
        <v>74</v>
      </c>
      <c r="S10" t="s">
        <v>74</v>
      </c>
      <c r="T10" t="s">
        <v>74</v>
      </c>
      <c r="U10" t="s">
        <v>74</v>
      </c>
      <c r="V10" t="s">
        <v>74</v>
      </c>
      <c r="W10" t="s">
        <v>74</v>
      </c>
      <c r="X10" t="s">
        <v>74</v>
      </c>
      <c r="Y10" t="s">
        <v>74</v>
      </c>
      <c r="Z10" t="s">
        <v>74</v>
      </c>
      <c r="AA10" t="s">
        <v>74</v>
      </c>
      <c r="AB10" t="s">
        <v>74</v>
      </c>
      <c r="AC10" t="s">
        <v>74</v>
      </c>
      <c r="AD10" t="s">
        <v>74</v>
      </c>
      <c r="AE10" t="s">
        <v>74</v>
      </c>
      <c r="AF10" t="s">
        <v>74</v>
      </c>
      <c r="AG10" t="s">
        <v>74</v>
      </c>
      <c r="AH10" t="s">
        <v>74</v>
      </c>
      <c r="AI10" t="s">
        <v>74</v>
      </c>
      <c r="AJ10" t="s">
        <v>74</v>
      </c>
      <c r="AK10" t="s">
        <v>74</v>
      </c>
      <c r="AL10" t="s">
        <v>74</v>
      </c>
      <c r="AM10" t="s">
        <v>74</v>
      </c>
      <c r="AN10" t="s">
        <v>74</v>
      </c>
      <c r="AO10" t="s">
        <v>74</v>
      </c>
      <c r="AP10" t="s">
        <v>74</v>
      </c>
      <c r="AQ10" t="s">
        <v>74</v>
      </c>
      <c r="AR10" t="s">
        <v>74</v>
      </c>
      <c r="AS10" s="433" t="s">
        <v>74</v>
      </c>
      <c r="AT10" s="433" t="s">
        <v>74</v>
      </c>
      <c r="AU10" s="439" t="str">
        <f t="shared" si="0"/>
        <v>—</v>
      </c>
      <c r="AV10" s="438" t="str">
        <f t="shared" si="1"/>
        <v>—</v>
      </c>
      <c r="AW10" s="437" t="str">
        <f t="shared" si="2"/>
        <v>—</v>
      </c>
    </row>
    <row r="11" spans="1:49" x14ac:dyDescent="0.25">
      <c r="A11" t="s">
        <v>857</v>
      </c>
      <c r="B11">
        <v>2023</v>
      </c>
      <c r="C11" t="s">
        <v>848</v>
      </c>
      <c r="D11" t="s">
        <v>426</v>
      </c>
      <c r="E11" t="s">
        <v>426</v>
      </c>
      <c r="F11" t="s">
        <v>124</v>
      </c>
      <c r="G11" t="s">
        <v>123</v>
      </c>
      <c r="H11" t="s">
        <v>43</v>
      </c>
      <c r="I11" t="s">
        <v>369</v>
      </c>
      <c r="J11" t="s">
        <v>376</v>
      </c>
      <c r="K11" t="s">
        <v>74</v>
      </c>
      <c r="L11" t="s">
        <v>74</v>
      </c>
      <c r="M11" t="s">
        <v>74</v>
      </c>
      <c r="N11" t="s">
        <v>74</v>
      </c>
      <c r="O11" t="s">
        <v>74</v>
      </c>
      <c r="P11" t="s">
        <v>74</v>
      </c>
      <c r="Q11" t="s">
        <v>74</v>
      </c>
      <c r="R11">
        <v>97</v>
      </c>
      <c r="S11">
        <v>32</v>
      </c>
      <c r="T11">
        <v>27</v>
      </c>
      <c r="U11">
        <v>12</v>
      </c>
      <c r="V11">
        <v>6</v>
      </c>
      <c r="W11">
        <v>1</v>
      </c>
      <c r="X11" t="s">
        <v>74</v>
      </c>
      <c r="Y11" t="s">
        <v>74</v>
      </c>
      <c r="Z11" t="s">
        <v>74</v>
      </c>
      <c r="AA11" t="s">
        <v>74</v>
      </c>
      <c r="AB11" t="s">
        <v>74</v>
      </c>
      <c r="AC11" t="s">
        <v>74</v>
      </c>
      <c r="AD11" t="s">
        <v>74</v>
      </c>
      <c r="AE11">
        <v>175</v>
      </c>
      <c r="AF11">
        <v>0.55428571428571427</v>
      </c>
      <c r="AG11">
        <v>0.18285714285714291</v>
      </c>
      <c r="AH11">
        <v>0.1542857142857143</v>
      </c>
      <c r="AI11">
        <v>6.8571428571428575E-2</v>
      </c>
      <c r="AJ11">
        <v>3.4285714285714287E-2</v>
      </c>
      <c r="AK11">
        <v>5.7142857142857143E-3</v>
      </c>
      <c r="AL11" t="s">
        <v>74</v>
      </c>
      <c r="AM11" t="s">
        <v>74</v>
      </c>
      <c r="AN11" t="s">
        <v>74</v>
      </c>
      <c r="AO11" t="s">
        <v>74</v>
      </c>
      <c r="AP11" t="s">
        <v>74</v>
      </c>
      <c r="AQ11" t="s">
        <v>74</v>
      </c>
      <c r="AR11" t="s">
        <v>74</v>
      </c>
      <c r="AS11" s="433">
        <v>7</v>
      </c>
      <c r="AT11" s="433">
        <v>0.04</v>
      </c>
      <c r="AU11" s="439">
        <f t="shared" si="0"/>
        <v>7</v>
      </c>
      <c r="AV11" s="438">
        <f t="shared" si="1"/>
        <v>0.04</v>
      </c>
      <c r="AW11" s="437" t="str">
        <f t="shared" si="2"/>
        <v>Other provinces and territories^</v>
      </c>
    </row>
    <row r="12" spans="1:49" x14ac:dyDescent="0.25">
      <c r="A12" t="s">
        <v>858</v>
      </c>
      <c r="B12">
        <v>2023</v>
      </c>
      <c r="C12" t="s">
        <v>848</v>
      </c>
      <c r="D12" t="s">
        <v>859</v>
      </c>
      <c r="E12" t="s">
        <v>43</v>
      </c>
      <c r="F12" t="s">
        <v>74</v>
      </c>
      <c r="G12" t="s">
        <v>74</v>
      </c>
      <c r="H12" t="s">
        <v>74</v>
      </c>
      <c r="I12" t="s">
        <v>74</v>
      </c>
      <c r="J12" t="s">
        <v>74</v>
      </c>
      <c r="K12" t="s">
        <v>74</v>
      </c>
      <c r="L12" t="s">
        <v>74</v>
      </c>
      <c r="M12" t="s">
        <v>74</v>
      </c>
      <c r="N12" t="s">
        <v>74</v>
      </c>
      <c r="O12" t="s">
        <v>74</v>
      </c>
      <c r="P12" t="s">
        <v>74</v>
      </c>
      <c r="Q12" t="s">
        <v>74</v>
      </c>
      <c r="R12">
        <v>2</v>
      </c>
      <c r="S12" t="s">
        <v>74</v>
      </c>
      <c r="T12" t="s">
        <v>74</v>
      </c>
      <c r="U12" t="s">
        <v>74</v>
      </c>
      <c r="V12" t="s">
        <v>74</v>
      </c>
      <c r="W12" t="s">
        <v>74</v>
      </c>
      <c r="X12" t="s">
        <v>74</v>
      </c>
      <c r="Y12" t="s">
        <v>74</v>
      </c>
      <c r="Z12" t="s">
        <v>74</v>
      </c>
      <c r="AA12" t="s">
        <v>74</v>
      </c>
      <c r="AB12" t="s">
        <v>74</v>
      </c>
      <c r="AC12" t="s">
        <v>74</v>
      </c>
      <c r="AD12" t="s">
        <v>74</v>
      </c>
      <c r="AE12">
        <v>2</v>
      </c>
      <c r="AF12">
        <v>1</v>
      </c>
      <c r="AG12" t="s">
        <v>74</v>
      </c>
      <c r="AH12" t="s">
        <v>74</v>
      </c>
      <c r="AI12" t="s">
        <v>74</v>
      </c>
      <c r="AJ12" t="s">
        <v>74</v>
      </c>
      <c r="AK12" t="s">
        <v>74</v>
      </c>
      <c r="AL12" t="s">
        <v>74</v>
      </c>
      <c r="AM12" t="s">
        <v>74</v>
      </c>
      <c r="AN12" t="s">
        <v>74</v>
      </c>
      <c r="AO12" t="s">
        <v>74</v>
      </c>
      <c r="AP12" t="s">
        <v>74</v>
      </c>
      <c r="AQ12" t="s">
        <v>74</v>
      </c>
      <c r="AR12" t="s">
        <v>74</v>
      </c>
      <c r="AS12" s="433" t="s">
        <v>74</v>
      </c>
      <c r="AT12" s="433" t="s">
        <v>74</v>
      </c>
      <c r="AU12" s="439" t="str">
        <f t="shared" si="0"/>
        <v>—</v>
      </c>
      <c r="AV12" s="438" t="str">
        <f t="shared" si="1"/>
        <v>—</v>
      </c>
      <c r="AW12" s="437" t="str">
        <f t="shared" si="2"/>
        <v>—</v>
      </c>
    </row>
    <row r="13" spans="1:49" x14ac:dyDescent="0.25">
      <c r="A13" t="s">
        <v>860</v>
      </c>
      <c r="B13">
        <v>2023</v>
      </c>
      <c r="C13" t="s">
        <v>354</v>
      </c>
      <c r="D13" t="s">
        <v>124</v>
      </c>
      <c r="E13" t="s">
        <v>124</v>
      </c>
      <c r="F13" t="s">
        <v>426</v>
      </c>
      <c r="G13" t="s">
        <v>123</v>
      </c>
      <c r="H13" t="s">
        <v>43</v>
      </c>
      <c r="I13" t="s">
        <v>376</v>
      </c>
      <c r="J13" t="s">
        <v>369</v>
      </c>
      <c r="K13" t="s">
        <v>394</v>
      </c>
      <c r="L13" t="s">
        <v>388</v>
      </c>
      <c r="M13" t="s">
        <v>382</v>
      </c>
      <c r="N13" t="s">
        <v>74</v>
      </c>
      <c r="O13" t="s">
        <v>74</v>
      </c>
      <c r="P13" t="s">
        <v>74</v>
      </c>
      <c r="Q13" t="s">
        <v>74</v>
      </c>
      <c r="R13">
        <v>5029</v>
      </c>
      <c r="S13">
        <v>133</v>
      </c>
      <c r="T13">
        <v>84</v>
      </c>
      <c r="U13">
        <v>41</v>
      </c>
      <c r="V13">
        <v>40</v>
      </c>
      <c r="W13">
        <v>12</v>
      </c>
      <c r="X13">
        <v>10</v>
      </c>
      <c r="Y13">
        <v>7</v>
      </c>
      <c r="Z13">
        <v>1</v>
      </c>
      <c r="AA13" t="s">
        <v>74</v>
      </c>
      <c r="AB13" t="s">
        <v>74</v>
      </c>
      <c r="AC13" t="s">
        <v>74</v>
      </c>
      <c r="AD13" t="s">
        <v>74</v>
      </c>
      <c r="AE13">
        <v>5357</v>
      </c>
      <c r="AF13">
        <v>0.93877170057868209</v>
      </c>
      <c r="AG13">
        <v>2.4827328728766099E-2</v>
      </c>
      <c r="AH13">
        <v>1.568041814448385E-2</v>
      </c>
      <c r="AI13">
        <v>7.653537427664738E-3</v>
      </c>
      <c r="AJ13">
        <v>7.4668657830875493E-3</v>
      </c>
      <c r="AK13">
        <v>2.2400597349262648E-3</v>
      </c>
      <c r="AL13">
        <v>1.8667164457718871E-3</v>
      </c>
      <c r="AM13">
        <v>1.3067015120403209E-3</v>
      </c>
      <c r="AN13">
        <v>1.866716445771887E-4</v>
      </c>
      <c r="AO13" t="s">
        <v>74</v>
      </c>
      <c r="AP13" t="s">
        <v>74</v>
      </c>
      <c r="AQ13" t="s">
        <v>74</v>
      </c>
      <c r="AR13" t="s">
        <v>74</v>
      </c>
      <c r="AS13" s="433">
        <v>70</v>
      </c>
      <c r="AT13" s="433">
        <v>1.306701512040321E-2</v>
      </c>
      <c r="AU13" s="439">
        <f t="shared" si="0"/>
        <v>70</v>
      </c>
      <c r="AV13" s="438">
        <f t="shared" si="1"/>
        <v>1.3067015120403211E-2</v>
      </c>
      <c r="AW13" s="437" t="str">
        <f t="shared" si="2"/>
        <v>Other provinces and territories^</v>
      </c>
    </row>
    <row r="14" spans="1:49" x14ac:dyDescent="0.25">
      <c r="A14" t="s">
        <v>861</v>
      </c>
      <c r="B14">
        <v>2023</v>
      </c>
      <c r="C14" t="s">
        <v>354</v>
      </c>
      <c r="D14" t="s">
        <v>123</v>
      </c>
      <c r="E14" t="s">
        <v>123</v>
      </c>
      <c r="F14" t="s">
        <v>124</v>
      </c>
      <c r="G14" t="s">
        <v>43</v>
      </c>
      <c r="H14" t="s">
        <v>376</v>
      </c>
      <c r="I14" t="s">
        <v>388</v>
      </c>
      <c r="J14" t="s">
        <v>426</v>
      </c>
      <c r="K14" t="s">
        <v>369</v>
      </c>
      <c r="L14" t="s">
        <v>394</v>
      </c>
      <c r="M14" t="s">
        <v>74</v>
      </c>
      <c r="N14" t="s">
        <v>74</v>
      </c>
      <c r="O14" t="s">
        <v>74</v>
      </c>
      <c r="P14" t="s">
        <v>74</v>
      </c>
      <c r="Q14" t="s">
        <v>74</v>
      </c>
      <c r="R14">
        <v>3325</v>
      </c>
      <c r="S14">
        <v>46</v>
      </c>
      <c r="T14">
        <v>10</v>
      </c>
      <c r="U14">
        <v>4</v>
      </c>
      <c r="V14">
        <v>3</v>
      </c>
      <c r="W14">
        <v>3</v>
      </c>
      <c r="X14">
        <v>2</v>
      </c>
      <c r="Y14">
        <v>2</v>
      </c>
      <c r="Z14" t="s">
        <v>74</v>
      </c>
      <c r="AA14" t="s">
        <v>74</v>
      </c>
      <c r="AB14" t="s">
        <v>74</v>
      </c>
      <c r="AC14" t="s">
        <v>74</v>
      </c>
      <c r="AD14" t="s">
        <v>74</v>
      </c>
      <c r="AE14">
        <v>3395</v>
      </c>
      <c r="AF14">
        <v>0.97938144329896903</v>
      </c>
      <c r="AG14">
        <v>1.3549337260677471E-2</v>
      </c>
      <c r="AH14">
        <v>2.9455081001472749E-3</v>
      </c>
      <c r="AI14">
        <v>1.1782032400589101E-3</v>
      </c>
      <c r="AJ14">
        <v>8.8365243004418263E-4</v>
      </c>
      <c r="AK14">
        <v>8.8365243004418263E-4</v>
      </c>
      <c r="AL14">
        <v>5.8910162002945505E-4</v>
      </c>
      <c r="AM14">
        <v>5.8910162002945505E-4</v>
      </c>
      <c r="AN14" t="s">
        <v>74</v>
      </c>
      <c r="AO14" t="s">
        <v>74</v>
      </c>
      <c r="AP14" t="s">
        <v>74</v>
      </c>
      <c r="AQ14" t="s">
        <v>74</v>
      </c>
      <c r="AR14" t="s">
        <v>74</v>
      </c>
      <c r="AS14" s="433">
        <v>10</v>
      </c>
      <c r="AT14" s="433">
        <v>2.9455081001472749E-3</v>
      </c>
      <c r="AU14" s="439">
        <f t="shared" si="0"/>
        <v>10</v>
      </c>
      <c r="AV14" s="438">
        <f t="shared" si="1"/>
        <v>2.9455081001472753E-3</v>
      </c>
      <c r="AW14" s="437" t="str">
        <f t="shared" si="2"/>
        <v>Other provinces and territories^</v>
      </c>
    </row>
    <row r="15" spans="1:49" x14ac:dyDescent="0.25">
      <c r="A15" t="s">
        <v>862</v>
      </c>
      <c r="B15">
        <v>2023</v>
      </c>
      <c r="C15" t="s">
        <v>354</v>
      </c>
      <c r="D15" t="s">
        <v>369</v>
      </c>
      <c r="E15" t="s">
        <v>369</v>
      </c>
      <c r="F15" t="s">
        <v>426</v>
      </c>
      <c r="G15" t="s">
        <v>124</v>
      </c>
      <c r="H15" t="s">
        <v>43</v>
      </c>
      <c r="I15" t="s">
        <v>123</v>
      </c>
      <c r="J15" t="s">
        <v>74</v>
      </c>
      <c r="K15" t="s">
        <v>74</v>
      </c>
      <c r="L15" t="s">
        <v>74</v>
      </c>
      <c r="M15" t="s">
        <v>74</v>
      </c>
      <c r="N15" t="s">
        <v>74</v>
      </c>
      <c r="O15" t="s">
        <v>74</v>
      </c>
      <c r="P15" t="s">
        <v>74</v>
      </c>
      <c r="Q15" t="s">
        <v>74</v>
      </c>
      <c r="R15">
        <v>588</v>
      </c>
      <c r="S15">
        <v>13</v>
      </c>
      <c r="T15">
        <v>12</v>
      </c>
      <c r="U15">
        <v>3</v>
      </c>
      <c r="V15">
        <v>2</v>
      </c>
      <c r="W15" t="s">
        <v>74</v>
      </c>
      <c r="X15" t="s">
        <v>74</v>
      </c>
      <c r="Y15" t="s">
        <v>74</v>
      </c>
      <c r="Z15" t="s">
        <v>74</v>
      </c>
      <c r="AA15" t="s">
        <v>74</v>
      </c>
      <c r="AB15" t="s">
        <v>74</v>
      </c>
      <c r="AC15" t="s">
        <v>74</v>
      </c>
      <c r="AD15" t="s">
        <v>74</v>
      </c>
      <c r="AE15">
        <v>618</v>
      </c>
      <c r="AF15">
        <v>0.95145631067961167</v>
      </c>
      <c r="AG15">
        <v>2.1035598705501622E-2</v>
      </c>
      <c r="AH15">
        <v>1.9417475728155342E-2</v>
      </c>
      <c r="AI15">
        <v>4.8543689320388354E-3</v>
      </c>
      <c r="AJ15">
        <v>3.2362459546925568E-3</v>
      </c>
      <c r="AK15" t="s">
        <v>74</v>
      </c>
      <c r="AL15" t="s">
        <v>74</v>
      </c>
      <c r="AM15" t="s">
        <v>74</v>
      </c>
      <c r="AN15" t="s">
        <v>74</v>
      </c>
      <c r="AO15" t="s">
        <v>74</v>
      </c>
      <c r="AP15" t="s">
        <v>74</v>
      </c>
      <c r="AQ15" t="s">
        <v>74</v>
      </c>
      <c r="AR15" t="s">
        <v>74</v>
      </c>
      <c r="AS15" s="433">
        <v>2</v>
      </c>
      <c r="AT15" s="433">
        <v>3.2362459546925568E-3</v>
      </c>
      <c r="AU15" s="439">
        <f t="shared" si="0"/>
        <v>2</v>
      </c>
      <c r="AV15" s="438">
        <f t="shared" si="1"/>
        <v>3.2362459546925568E-3</v>
      </c>
      <c r="AW15" s="437" t="str">
        <f t="shared" si="2"/>
        <v>Other provinces and territories^</v>
      </c>
    </row>
    <row r="16" spans="1:49" x14ac:dyDescent="0.25">
      <c r="A16" t="s">
        <v>863</v>
      </c>
      <c r="B16">
        <v>2023</v>
      </c>
      <c r="C16" t="s">
        <v>354</v>
      </c>
      <c r="D16" t="s">
        <v>376</v>
      </c>
      <c r="E16" t="s">
        <v>376</v>
      </c>
      <c r="F16" t="s">
        <v>394</v>
      </c>
      <c r="G16" t="s">
        <v>124</v>
      </c>
      <c r="H16" t="s">
        <v>43</v>
      </c>
      <c r="I16" t="s">
        <v>187</v>
      </c>
      <c r="J16" t="s">
        <v>426</v>
      </c>
      <c r="K16" t="s">
        <v>123</v>
      </c>
      <c r="L16" t="s">
        <v>369</v>
      </c>
      <c r="M16" t="s">
        <v>382</v>
      </c>
      <c r="N16" t="s">
        <v>388</v>
      </c>
      <c r="O16" t="s">
        <v>74</v>
      </c>
      <c r="P16" t="s">
        <v>74</v>
      </c>
      <c r="Q16" t="s">
        <v>74</v>
      </c>
      <c r="R16">
        <v>755</v>
      </c>
      <c r="S16">
        <v>47</v>
      </c>
      <c r="T16">
        <v>10</v>
      </c>
      <c r="U16">
        <v>9</v>
      </c>
      <c r="V16">
        <v>6</v>
      </c>
      <c r="W16">
        <v>4</v>
      </c>
      <c r="X16">
        <v>3</v>
      </c>
      <c r="Y16">
        <v>2</v>
      </c>
      <c r="Z16">
        <v>1</v>
      </c>
      <c r="AA16">
        <v>1</v>
      </c>
      <c r="AB16" t="s">
        <v>74</v>
      </c>
      <c r="AC16" t="s">
        <v>74</v>
      </c>
      <c r="AD16" t="s">
        <v>74</v>
      </c>
      <c r="AE16">
        <v>838</v>
      </c>
      <c r="AF16">
        <v>0.90095465393794749</v>
      </c>
      <c r="AG16">
        <v>5.6085918854415273E-2</v>
      </c>
      <c r="AH16">
        <v>1.193317422434368E-2</v>
      </c>
      <c r="AI16">
        <v>1.0739856801909311E-2</v>
      </c>
      <c r="AJ16">
        <v>7.1599045346062056E-3</v>
      </c>
      <c r="AK16">
        <v>4.7732696897374704E-3</v>
      </c>
      <c r="AL16">
        <v>3.5799522673031028E-3</v>
      </c>
      <c r="AM16">
        <v>2.3866348448687352E-3</v>
      </c>
      <c r="AN16">
        <v>1.193317422434368E-3</v>
      </c>
      <c r="AO16">
        <v>1.193317422434368E-3</v>
      </c>
      <c r="AP16" t="s">
        <v>74</v>
      </c>
      <c r="AQ16" t="s">
        <v>74</v>
      </c>
      <c r="AR16" t="s">
        <v>74</v>
      </c>
      <c r="AS16" s="433">
        <v>17</v>
      </c>
      <c r="AT16" s="433">
        <v>2.028639618138425E-2</v>
      </c>
      <c r="AU16" s="439">
        <f t="shared" si="0"/>
        <v>17</v>
      </c>
      <c r="AV16" s="438">
        <f t="shared" si="1"/>
        <v>2.028639618138425E-2</v>
      </c>
      <c r="AW16" s="437" t="str">
        <f t="shared" si="2"/>
        <v>Other provinces and territories^</v>
      </c>
    </row>
    <row r="17" spans="1:49" x14ac:dyDescent="0.25">
      <c r="A17" t="s">
        <v>864</v>
      </c>
      <c r="B17">
        <v>2023</v>
      </c>
      <c r="C17" t="s">
        <v>354</v>
      </c>
      <c r="D17" t="s">
        <v>382</v>
      </c>
      <c r="E17" t="s">
        <v>382</v>
      </c>
      <c r="F17" t="s">
        <v>124</v>
      </c>
      <c r="G17" t="s">
        <v>394</v>
      </c>
      <c r="H17" t="s">
        <v>376</v>
      </c>
      <c r="I17" t="s">
        <v>43</v>
      </c>
      <c r="J17" t="s">
        <v>123</v>
      </c>
      <c r="K17" t="s">
        <v>369</v>
      </c>
      <c r="L17" t="s">
        <v>74</v>
      </c>
      <c r="M17" t="s">
        <v>74</v>
      </c>
      <c r="N17" t="s">
        <v>74</v>
      </c>
      <c r="O17" t="s">
        <v>74</v>
      </c>
      <c r="P17" t="s">
        <v>74</v>
      </c>
      <c r="Q17" t="s">
        <v>74</v>
      </c>
      <c r="R17">
        <v>562</v>
      </c>
      <c r="S17">
        <v>10</v>
      </c>
      <c r="T17">
        <v>4</v>
      </c>
      <c r="U17">
        <v>3</v>
      </c>
      <c r="V17">
        <v>3</v>
      </c>
      <c r="W17">
        <v>2</v>
      </c>
      <c r="X17">
        <v>1</v>
      </c>
      <c r="Y17" t="s">
        <v>74</v>
      </c>
      <c r="Z17" t="s">
        <v>74</v>
      </c>
      <c r="AA17" t="s">
        <v>74</v>
      </c>
      <c r="AB17" t="s">
        <v>74</v>
      </c>
      <c r="AC17" t="s">
        <v>74</v>
      </c>
      <c r="AD17" t="s">
        <v>74</v>
      </c>
      <c r="AE17">
        <v>585</v>
      </c>
      <c r="AF17">
        <v>0.96068376068376071</v>
      </c>
      <c r="AG17">
        <v>1.7094017094017099E-2</v>
      </c>
      <c r="AH17">
        <v>6.8376068376068376E-3</v>
      </c>
      <c r="AI17">
        <v>5.1282051282051282E-3</v>
      </c>
      <c r="AJ17">
        <v>5.1282051282051282E-3</v>
      </c>
      <c r="AK17">
        <v>3.4188034188034188E-3</v>
      </c>
      <c r="AL17">
        <v>1.709401709401709E-3</v>
      </c>
      <c r="AM17" t="s">
        <v>74</v>
      </c>
      <c r="AN17" t="s">
        <v>74</v>
      </c>
      <c r="AO17" t="s">
        <v>74</v>
      </c>
      <c r="AP17" t="s">
        <v>74</v>
      </c>
      <c r="AQ17" t="s">
        <v>74</v>
      </c>
      <c r="AR17" t="s">
        <v>74</v>
      </c>
      <c r="AS17" s="433">
        <v>6</v>
      </c>
      <c r="AT17" s="433">
        <v>1.025641025641026E-2</v>
      </c>
      <c r="AU17" s="439">
        <f t="shared" si="0"/>
        <v>6</v>
      </c>
      <c r="AV17" s="438">
        <f t="shared" si="1"/>
        <v>1.0256410256410256E-2</v>
      </c>
      <c r="AW17" s="437" t="str">
        <f t="shared" si="2"/>
        <v>Other provinces and territories^</v>
      </c>
    </row>
    <row r="18" spans="1:49" x14ac:dyDescent="0.25">
      <c r="A18" t="s">
        <v>865</v>
      </c>
      <c r="B18">
        <v>2023</v>
      </c>
      <c r="C18" t="s">
        <v>354</v>
      </c>
      <c r="D18" t="s">
        <v>388</v>
      </c>
      <c r="E18" t="s">
        <v>388</v>
      </c>
      <c r="F18" t="s">
        <v>74</v>
      </c>
      <c r="G18" t="s">
        <v>74</v>
      </c>
      <c r="H18" t="s">
        <v>74</v>
      </c>
      <c r="I18" t="s">
        <v>74</v>
      </c>
      <c r="J18" t="s">
        <v>74</v>
      </c>
      <c r="K18" t="s">
        <v>74</v>
      </c>
      <c r="L18" t="s">
        <v>74</v>
      </c>
      <c r="M18" t="s">
        <v>74</v>
      </c>
      <c r="N18" t="s">
        <v>74</v>
      </c>
      <c r="O18" t="s">
        <v>74</v>
      </c>
      <c r="P18" t="s">
        <v>74</v>
      </c>
      <c r="Q18" t="s">
        <v>74</v>
      </c>
      <c r="R18">
        <v>3</v>
      </c>
      <c r="S18" t="s">
        <v>74</v>
      </c>
      <c r="T18" t="s">
        <v>74</v>
      </c>
      <c r="U18" t="s">
        <v>74</v>
      </c>
      <c r="V18" t="s">
        <v>74</v>
      </c>
      <c r="W18" t="s">
        <v>74</v>
      </c>
      <c r="X18" t="s">
        <v>74</v>
      </c>
      <c r="Y18" t="s">
        <v>74</v>
      </c>
      <c r="Z18" t="s">
        <v>74</v>
      </c>
      <c r="AA18" t="s">
        <v>74</v>
      </c>
      <c r="AB18" t="s">
        <v>74</v>
      </c>
      <c r="AC18" t="s">
        <v>74</v>
      </c>
      <c r="AD18" t="s">
        <v>74</v>
      </c>
      <c r="AE18">
        <v>3</v>
      </c>
      <c r="AF18">
        <v>1</v>
      </c>
      <c r="AG18" t="s">
        <v>74</v>
      </c>
      <c r="AH18" t="s">
        <v>74</v>
      </c>
      <c r="AI18" t="s">
        <v>74</v>
      </c>
      <c r="AJ18" t="s">
        <v>74</v>
      </c>
      <c r="AK18" t="s">
        <v>74</v>
      </c>
      <c r="AL18" t="s">
        <v>74</v>
      </c>
      <c r="AM18" t="s">
        <v>74</v>
      </c>
      <c r="AN18" t="s">
        <v>74</v>
      </c>
      <c r="AO18" t="s">
        <v>74</v>
      </c>
      <c r="AP18" t="s">
        <v>74</v>
      </c>
      <c r="AQ18" t="s">
        <v>74</v>
      </c>
      <c r="AR18" t="s">
        <v>74</v>
      </c>
      <c r="AS18" s="433" t="s">
        <v>74</v>
      </c>
      <c r="AT18" s="433" t="s">
        <v>74</v>
      </c>
      <c r="AU18" s="439" t="str">
        <f t="shared" si="0"/>
        <v>—</v>
      </c>
      <c r="AV18" s="438" t="str">
        <f t="shared" si="1"/>
        <v>—</v>
      </c>
      <c r="AW18" s="437" t="str">
        <f t="shared" si="2"/>
        <v>—</v>
      </c>
    </row>
    <row r="19" spans="1:49" x14ac:dyDescent="0.25">
      <c r="A19" t="s">
        <v>866</v>
      </c>
      <c r="B19">
        <v>2023</v>
      </c>
      <c r="C19" t="s">
        <v>354</v>
      </c>
      <c r="D19" t="s">
        <v>394</v>
      </c>
      <c r="E19" t="s">
        <v>394</v>
      </c>
      <c r="F19" t="s">
        <v>43</v>
      </c>
      <c r="G19" t="s">
        <v>124</v>
      </c>
      <c r="H19" t="s">
        <v>376</v>
      </c>
      <c r="I19" t="s">
        <v>123</v>
      </c>
      <c r="J19" t="s">
        <v>388</v>
      </c>
      <c r="K19" t="s">
        <v>426</v>
      </c>
      <c r="L19" t="s">
        <v>74</v>
      </c>
      <c r="M19" t="s">
        <v>74</v>
      </c>
      <c r="N19" t="s">
        <v>74</v>
      </c>
      <c r="O19" t="s">
        <v>74</v>
      </c>
      <c r="P19" t="s">
        <v>74</v>
      </c>
      <c r="Q19" t="s">
        <v>74</v>
      </c>
      <c r="R19">
        <v>775</v>
      </c>
      <c r="S19">
        <v>8</v>
      </c>
      <c r="T19">
        <v>7</v>
      </c>
      <c r="U19">
        <v>7</v>
      </c>
      <c r="V19">
        <v>4</v>
      </c>
      <c r="W19">
        <v>2</v>
      </c>
      <c r="X19">
        <v>2</v>
      </c>
      <c r="Y19" t="s">
        <v>74</v>
      </c>
      <c r="Z19" t="s">
        <v>74</v>
      </c>
      <c r="AA19" t="s">
        <v>74</v>
      </c>
      <c r="AB19" t="s">
        <v>74</v>
      </c>
      <c r="AC19" t="s">
        <v>74</v>
      </c>
      <c r="AD19" t="s">
        <v>74</v>
      </c>
      <c r="AE19">
        <v>805</v>
      </c>
      <c r="AF19">
        <v>0.96273291925465843</v>
      </c>
      <c r="AG19">
        <v>9.9378881987577643E-3</v>
      </c>
      <c r="AH19">
        <v>8.6956521739130436E-3</v>
      </c>
      <c r="AI19">
        <v>8.6956521739130436E-3</v>
      </c>
      <c r="AJ19">
        <v>4.9689440993788822E-3</v>
      </c>
      <c r="AK19">
        <v>2.4844720496894411E-3</v>
      </c>
      <c r="AL19">
        <v>2.4844720496894411E-3</v>
      </c>
      <c r="AM19" t="s">
        <v>74</v>
      </c>
      <c r="AN19" t="s">
        <v>74</v>
      </c>
      <c r="AO19" t="s">
        <v>74</v>
      </c>
      <c r="AP19" t="s">
        <v>74</v>
      </c>
      <c r="AQ19" t="s">
        <v>74</v>
      </c>
      <c r="AR19" t="s">
        <v>74</v>
      </c>
      <c r="AS19" s="433">
        <v>8</v>
      </c>
      <c r="AT19" s="433">
        <v>9.9378881987577643E-3</v>
      </c>
      <c r="AU19" s="439">
        <f t="shared" si="0"/>
        <v>8</v>
      </c>
      <c r="AV19" s="438">
        <f t="shared" si="1"/>
        <v>9.9378881987577643E-3</v>
      </c>
      <c r="AW19" s="437" t="str">
        <f t="shared" si="2"/>
        <v>Other provinces and territories^</v>
      </c>
    </row>
    <row r="20" spans="1:49" x14ac:dyDescent="0.25">
      <c r="A20" t="s">
        <v>867</v>
      </c>
      <c r="B20">
        <v>2023</v>
      </c>
      <c r="C20" t="s">
        <v>354</v>
      </c>
      <c r="D20" t="s">
        <v>43</v>
      </c>
      <c r="E20" t="s">
        <v>43</v>
      </c>
      <c r="F20" t="s">
        <v>124</v>
      </c>
      <c r="G20" t="s">
        <v>123</v>
      </c>
      <c r="H20" t="s">
        <v>394</v>
      </c>
      <c r="I20" t="s">
        <v>376</v>
      </c>
      <c r="J20" t="s">
        <v>426</v>
      </c>
      <c r="K20" t="s">
        <v>382</v>
      </c>
      <c r="L20" t="s">
        <v>369</v>
      </c>
      <c r="M20" t="s">
        <v>187</v>
      </c>
      <c r="N20" t="s">
        <v>388</v>
      </c>
      <c r="O20" t="s">
        <v>74</v>
      </c>
      <c r="P20" t="s">
        <v>74</v>
      </c>
      <c r="Q20" t="s">
        <v>74</v>
      </c>
      <c r="R20">
        <v>10994</v>
      </c>
      <c r="S20">
        <v>588</v>
      </c>
      <c r="T20">
        <v>74</v>
      </c>
      <c r="U20">
        <v>39</v>
      </c>
      <c r="V20">
        <v>14</v>
      </c>
      <c r="W20">
        <v>13</v>
      </c>
      <c r="X20">
        <v>11</v>
      </c>
      <c r="Y20">
        <v>9</v>
      </c>
      <c r="Z20">
        <v>5</v>
      </c>
      <c r="AA20">
        <v>4</v>
      </c>
      <c r="AB20" t="s">
        <v>74</v>
      </c>
      <c r="AC20" t="s">
        <v>74</v>
      </c>
      <c r="AD20" t="s">
        <v>74</v>
      </c>
      <c r="AE20">
        <v>11751</v>
      </c>
      <c r="AF20">
        <v>0.93557995064249855</v>
      </c>
      <c r="AG20">
        <v>5.0038294613224413E-2</v>
      </c>
      <c r="AH20">
        <v>6.2973363969023909E-3</v>
      </c>
      <c r="AI20">
        <v>3.318866479448557E-3</v>
      </c>
      <c r="AJ20">
        <v>1.191387966981533E-3</v>
      </c>
      <c r="AK20">
        <v>1.1062888264828531E-3</v>
      </c>
      <c r="AL20">
        <v>9.3609054548549064E-4</v>
      </c>
      <c r="AM20">
        <v>7.6589226448812867E-4</v>
      </c>
      <c r="AN20">
        <v>4.2549570249340477E-4</v>
      </c>
      <c r="AO20">
        <v>3.4039656199472379E-4</v>
      </c>
      <c r="AP20" t="s">
        <v>74</v>
      </c>
      <c r="AQ20" t="s">
        <v>74</v>
      </c>
      <c r="AR20" t="s">
        <v>74</v>
      </c>
      <c r="AS20" s="433">
        <v>56</v>
      </c>
      <c r="AT20" s="433">
        <v>4.7655518679261344E-3</v>
      </c>
      <c r="AU20" s="439">
        <f t="shared" si="0"/>
        <v>56</v>
      </c>
      <c r="AV20" s="438">
        <f t="shared" si="1"/>
        <v>4.7655518679261336E-3</v>
      </c>
      <c r="AW20" s="437" t="str">
        <f t="shared" si="2"/>
        <v>Other provinces and territories^</v>
      </c>
    </row>
    <row r="21" spans="1:49" x14ac:dyDescent="0.25">
      <c r="A21" t="s">
        <v>868</v>
      </c>
      <c r="B21">
        <v>2023</v>
      </c>
      <c r="C21" t="s">
        <v>354</v>
      </c>
      <c r="D21" t="s">
        <v>187</v>
      </c>
      <c r="E21" t="s">
        <v>187</v>
      </c>
      <c r="F21" t="s">
        <v>394</v>
      </c>
      <c r="G21" t="s">
        <v>376</v>
      </c>
      <c r="H21" t="s">
        <v>43</v>
      </c>
      <c r="I21" t="s">
        <v>124</v>
      </c>
      <c r="J21" t="s">
        <v>123</v>
      </c>
      <c r="K21" t="s">
        <v>388</v>
      </c>
      <c r="L21" t="s">
        <v>74</v>
      </c>
      <c r="M21" t="s">
        <v>74</v>
      </c>
      <c r="N21" t="s">
        <v>74</v>
      </c>
      <c r="O21" t="s">
        <v>74</v>
      </c>
      <c r="P21" t="s">
        <v>74</v>
      </c>
      <c r="Q21" t="s">
        <v>74</v>
      </c>
      <c r="R21">
        <v>187</v>
      </c>
      <c r="S21">
        <v>17</v>
      </c>
      <c r="T21">
        <v>3</v>
      </c>
      <c r="U21">
        <v>3</v>
      </c>
      <c r="V21">
        <v>2</v>
      </c>
      <c r="W21">
        <v>1</v>
      </c>
      <c r="X21">
        <v>1</v>
      </c>
      <c r="Y21" t="s">
        <v>74</v>
      </c>
      <c r="Z21" t="s">
        <v>74</v>
      </c>
      <c r="AA21" t="s">
        <v>74</v>
      </c>
      <c r="AB21" t="s">
        <v>74</v>
      </c>
      <c r="AC21" t="s">
        <v>74</v>
      </c>
      <c r="AD21" t="s">
        <v>74</v>
      </c>
      <c r="AE21">
        <v>214</v>
      </c>
      <c r="AF21">
        <v>0.87383177570093462</v>
      </c>
      <c r="AG21">
        <v>7.9439252336448593E-2</v>
      </c>
      <c r="AH21">
        <v>1.401869158878505E-2</v>
      </c>
      <c r="AI21">
        <v>1.401869158878505E-2</v>
      </c>
      <c r="AJ21">
        <v>9.3457943925233638E-3</v>
      </c>
      <c r="AK21">
        <v>4.6728971962616819E-3</v>
      </c>
      <c r="AL21">
        <v>4.6728971962616819E-3</v>
      </c>
      <c r="AM21" t="s">
        <v>74</v>
      </c>
      <c r="AN21" t="s">
        <v>74</v>
      </c>
      <c r="AO21" t="s">
        <v>74</v>
      </c>
      <c r="AP21" t="s">
        <v>74</v>
      </c>
      <c r="AQ21" t="s">
        <v>74</v>
      </c>
      <c r="AR21" t="s">
        <v>74</v>
      </c>
      <c r="AS21" s="433">
        <v>4</v>
      </c>
      <c r="AT21" s="433">
        <v>1.8691588785046731E-2</v>
      </c>
      <c r="AU21" s="439">
        <f t="shared" si="0"/>
        <v>4</v>
      </c>
      <c r="AV21" s="438">
        <f t="shared" si="1"/>
        <v>1.8691588785046728E-2</v>
      </c>
      <c r="AW21" s="437" t="str">
        <f t="shared" si="2"/>
        <v>Other provinces and territories^</v>
      </c>
    </row>
    <row r="22" spans="1:49" x14ac:dyDescent="0.25">
      <c r="A22" t="s">
        <v>869</v>
      </c>
      <c r="B22">
        <v>2023</v>
      </c>
      <c r="C22" t="s">
        <v>354</v>
      </c>
      <c r="D22" t="s">
        <v>420</v>
      </c>
      <c r="E22" t="s">
        <v>420</v>
      </c>
      <c r="F22" t="s">
        <v>43</v>
      </c>
      <c r="G22" t="s">
        <v>376</v>
      </c>
      <c r="H22" t="s">
        <v>124</v>
      </c>
      <c r="I22" t="s">
        <v>123</v>
      </c>
      <c r="J22" t="s">
        <v>369</v>
      </c>
      <c r="K22" t="s">
        <v>394</v>
      </c>
      <c r="L22" t="s">
        <v>74</v>
      </c>
      <c r="M22" t="s">
        <v>74</v>
      </c>
      <c r="N22" t="s">
        <v>74</v>
      </c>
      <c r="O22" t="s">
        <v>74</v>
      </c>
      <c r="P22" t="s">
        <v>74</v>
      </c>
      <c r="Q22" t="s">
        <v>74</v>
      </c>
      <c r="R22">
        <v>5932</v>
      </c>
      <c r="S22">
        <v>22</v>
      </c>
      <c r="T22">
        <v>11</v>
      </c>
      <c r="U22">
        <v>10</v>
      </c>
      <c r="V22">
        <v>5</v>
      </c>
      <c r="W22">
        <v>2</v>
      </c>
      <c r="X22">
        <v>2</v>
      </c>
      <c r="Y22" t="s">
        <v>74</v>
      </c>
      <c r="Z22" t="s">
        <v>74</v>
      </c>
      <c r="AA22" t="s">
        <v>74</v>
      </c>
      <c r="AB22" t="s">
        <v>74</v>
      </c>
      <c r="AC22" t="s">
        <v>74</v>
      </c>
      <c r="AD22" t="s">
        <v>74</v>
      </c>
      <c r="AE22">
        <v>5984</v>
      </c>
      <c r="AF22">
        <v>0.99131016042780751</v>
      </c>
      <c r="AG22">
        <v>3.6764705882352941E-3</v>
      </c>
      <c r="AH22">
        <v>1.838235294117647E-3</v>
      </c>
      <c r="AI22">
        <v>1.6711229946524059E-3</v>
      </c>
      <c r="AJ22">
        <v>8.3556149732620319E-4</v>
      </c>
      <c r="AK22">
        <v>3.3422459893048132E-4</v>
      </c>
      <c r="AL22">
        <v>3.3422459893048132E-4</v>
      </c>
      <c r="AM22" t="s">
        <v>74</v>
      </c>
      <c r="AN22" t="s">
        <v>74</v>
      </c>
      <c r="AO22" t="s">
        <v>74</v>
      </c>
      <c r="AP22" t="s">
        <v>74</v>
      </c>
      <c r="AQ22" t="s">
        <v>74</v>
      </c>
      <c r="AR22" t="s">
        <v>74</v>
      </c>
      <c r="AS22" s="433">
        <v>9</v>
      </c>
      <c r="AT22" s="433">
        <v>1.5040106951871659E-3</v>
      </c>
      <c r="AU22" s="439">
        <f t="shared" si="0"/>
        <v>9</v>
      </c>
      <c r="AV22" s="438">
        <f t="shared" si="1"/>
        <v>1.5040106951871657E-3</v>
      </c>
      <c r="AW22" s="437" t="str">
        <f t="shared" si="2"/>
        <v>Other provinces and territories^</v>
      </c>
    </row>
    <row r="23" spans="1:49" x14ac:dyDescent="0.25">
      <c r="A23" t="s">
        <v>870</v>
      </c>
      <c r="B23">
        <v>2023</v>
      </c>
      <c r="C23" t="s">
        <v>354</v>
      </c>
      <c r="D23" t="s">
        <v>426</v>
      </c>
      <c r="E23" t="s">
        <v>426</v>
      </c>
      <c r="F23" t="s">
        <v>124</v>
      </c>
      <c r="G23" t="s">
        <v>43</v>
      </c>
      <c r="H23" t="s">
        <v>369</v>
      </c>
      <c r="I23" t="s">
        <v>74</v>
      </c>
      <c r="J23" t="s">
        <v>74</v>
      </c>
      <c r="K23" t="s">
        <v>74</v>
      </c>
      <c r="L23" t="s">
        <v>74</v>
      </c>
      <c r="M23" t="s">
        <v>74</v>
      </c>
      <c r="N23" t="s">
        <v>74</v>
      </c>
      <c r="O23" t="s">
        <v>74</v>
      </c>
      <c r="P23" t="s">
        <v>74</v>
      </c>
      <c r="Q23" t="s">
        <v>74</v>
      </c>
      <c r="R23">
        <v>541</v>
      </c>
      <c r="S23">
        <v>7</v>
      </c>
      <c r="T23">
        <v>5</v>
      </c>
      <c r="U23">
        <v>1</v>
      </c>
      <c r="V23" t="s">
        <v>74</v>
      </c>
      <c r="W23" t="s">
        <v>74</v>
      </c>
      <c r="X23" t="s">
        <v>74</v>
      </c>
      <c r="Y23" t="s">
        <v>74</v>
      </c>
      <c r="Z23" t="s">
        <v>74</v>
      </c>
      <c r="AA23" t="s">
        <v>74</v>
      </c>
      <c r="AB23" t="s">
        <v>74</v>
      </c>
      <c r="AC23" t="s">
        <v>74</v>
      </c>
      <c r="AD23" t="s">
        <v>74</v>
      </c>
      <c r="AE23">
        <v>554</v>
      </c>
      <c r="AF23">
        <v>0.97653429602888087</v>
      </c>
      <c r="AG23">
        <v>1.263537906137184E-2</v>
      </c>
      <c r="AH23">
        <v>9.0252707581227436E-3</v>
      </c>
      <c r="AI23">
        <v>1.805054151624549E-3</v>
      </c>
      <c r="AJ23" t="s">
        <v>74</v>
      </c>
      <c r="AK23" t="s">
        <v>74</v>
      </c>
      <c r="AL23" t="s">
        <v>74</v>
      </c>
      <c r="AM23" t="s">
        <v>74</v>
      </c>
      <c r="AN23" t="s">
        <v>74</v>
      </c>
      <c r="AO23" t="s">
        <v>74</v>
      </c>
      <c r="AP23" t="s">
        <v>74</v>
      </c>
      <c r="AQ23" t="s">
        <v>74</v>
      </c>
      <c r="AR23" t="s">
        <v>74</v>
      </c>
      <c r="AS23" s="433" t="s">
        <v>74</v>
      </c>
      <c r="AT23" s="433" t="s">
        <v>74</v>
      </c>
      <c r="AU23" s="439" t="str">
        <f t="shared" si="0"/>
        <v>—</v>
      </c>
      <c r="AV23" s="438" t="str">
        <f t="shared" si="1"/>
        <v>—</v>
      </c>
      <c r="AW23" s="437" t="str">
        <f t="shared" si="2"/>
        <v>—</v>
      </c>
    </row>
    <row r="24" spans="1:49" x14ac:dyDescent="0.25">
      <c r="A24" t="s">
        <v>871</v>
      </c>
      <c r="B24">
        <v>2023</v>
      </c>
      <c r="C24" t="s">
        <v>354</v>
      </c>
      <c r="D24" t="s">
        <v>433</v>
      </c>
      <c r="E24" t="s">
        <v>123</v>
      </c>
      <c r="F24" t="s">
        <v>74</v>
      </c>
      <c r="G24" t="s">
        <v>74</v>
      </c>
      <c r="H24" t="s">
        <v>74</v>
      </c>
      <c r="I24" t="s">
        <v>74</v>
      </c>
      <c r="J24" t="s">
        <v>74</v>
      </c>
      <c r="K24" t="s">
        <v>74</v>
      </c>
      <c r="L24" t="s">
        <v>74</v>
      </c>
      <c r="M24" t="s">
        <v>74</v>
      </c>
      <c r="N24" t="s">
        <v>74</v>
      </c>
      <c r="O24" t="s">
        <v>74</v>
      </c>
      <c r="P24" t="s">
        <v>74</v>
      </c>
      <c r="Q24" t="s">
        <v>74</v>
      </c>
      <c r="R24">
        <v>1</v>
      </c>
      <c r="S24" t="s">
        <v>74</v>
      </c>
      <c r="T24" t="s">
        <v>74</v>
      </c>
      <c r="U24" t="s">
        <v>74</v>
      </c>
      <c r="V24" t="s">
        <v>74</v>
      </c>
      <c r="W24" t="s">
        <v>74</v>
      </c>
      <c r="X24" t="s">
        <v>74</v>
      </c>
      <c r="Y24" t="s">
        <v>74</v>
      </c>
      <c r="Z24" t="s">
        <v>74</v>
      </c>
      <c r="AA24" t="s">
        <v>74</v>
      </c>
      <c r="AB24" t="s">
        <v>74</v>
      </c>
      <c r="AC24" t="s">
        <v>74</v>
      </c>
      <c r="AD24" t="s">
        <v>74</v>
      </c>
      <c r="AE24">
        <v>1</v>
      </c>
      <c r="AF24">
        <v>1</v>
      </c>
      <c r="AG24" t="s">
        <v>74</v>
      </c>
      <c r="AH24" t="s">
        <v>74</v>
      </c>
      <c r="AI24" t="s">
        <v>74</v>
      </c>
      <c r="AJ24" t="s">
        <v>74</v>
      </c>
      <c r="AK24" t="s">
        <v>74</v>
      </c>
      <c r="AL24" t="s">
        <v>74</v>
      </c>
      <c r="AM24" t="s">
        <v>74</v>
      </c>
      <c r="AN24" t="s">
        <v>74</v>
      </c>
      <c r="AO24" t="s">
        <v>74</v>
      </c>
      <c r="AP24" t="s">
        <v>74</v>
      </c>
      <c r="AQ24" t="s">
        <v>74</v>
      </c>
      <c r="AR24" t="s">
        <v>74</v>
      </c>
      <c r="AS24" s="433" t="s">
        <v>74</v>
      </c>
      <c r="AT24" s="433" t="s">
        <v>74</v>
      </c>
      <c r="AU24" s="439" t="str">
        <f t="shared" si="0"/>
        <v>—</v>
      </c>
      <c r="AV24" s="438" t="str">
        <f t="shared" si="1"/>
        <v>—</v>
      </c>
      <c r="AW24" s="437" t="str">
        <f t="shared" si="2"/>
        <v>—</v>
      </c>
    </row>
    <row r="25" spans="1:49" x14ac:dyDescent="0.25">
      <c r="A25" t="s">
        <v>872</v>
      </c>
      <c r="B25">
        <v>2023</v>
      </c>
      <c r="C25" t="s">
        <v>171</v>
      </c>
      <c r="D25" t="s">
        <v>124</v>
      </c>
      <c r="E25" t="s">
        <v>124</v>
      </c>
      <c r="F25" t="s">
        <v>123</v>
      </c>
      <c r="G25" t="s">
        <v>43</v>
      </c>
      <c r="H25" t="s">
        <v>426</v>
      </c>
      <c r="I25" t="s">
        <v>391</v>
      </c>
      <c r="J25" t="s">
        <v>433</v>
      </c>
      <c r="K25" t="s">
        <v>369</v>
      </c>
      <c r="L25" t="s">
        <v>394</v>
      </c>
      <c r="M25" t="s">
        <v>187</v>
      </c>
      <c r="N25" t="s">
        <v>382</v>
      </c>
      <c r="O25" t="s">
        <v>376</v>
      </c>
      <c r="P25" t="s">
        <v>420</v>
      </c>
      <c r="Q25" t="s">
        <v>74</v>
      </c>
      <c r="R25">
        <v>4364</v>
      </c>
      <c r="S25">
        <v>469</v>
      </c>
      <c r="T25">
        <v>184</v>
      </c>
      <c r="U25">
        <v>109</v>
      </c>
      <c r="V25">
        <v>36</v>
      </c>
      <c r="W25">
        <v>24</v>
      </c>
      <c r="X25">
        <v>23</v>
      </c>
      <c r="Y25">
        <v>13</v>
      </c>
      <c r="Z25">
        <v>11</v>
      </c>
      <c r="AA25">
        <v>8</v>
      </c>
      <c r="AB25">
        <v>6</v>
      </c>
      <c r="AC25">
        <v>2</v>
      </c>
      <c r="AD25" t="s">
        <v>74</v>
      </c>
      <c r="AE25">
        <v>5249</v>
      </c>
      <c r="AF25">
        <v>0.83139645646789861</v>
      </c>
      <c r="AG25">
        <v>8.9350352448085354E-2</v>
      </c>
      <c r="AH25">
        <v>3.5054296056391702E-2</v>
      </c>
      <c r="AI25">
        <v>2.076586016384073E-2</v>
      </c>
      <c r="AJ25">
        <v>6.8584492284244616E-3</v>
      </c>
      <c r="AK25">
        <v>4.5722994856163077E-3</v>
      </c>
      <c r="AL25">
        <v>4.3817870070489619E-3</v>
      </c>
      <c r="AM25">
        <v>2.4766622213755001E-3</v>
      </c>
      <c r="AN25">
        <v>2.0956372642408081E-3</v>
      </c>
      <c r="AO25">
        <v>1.524099828538769E-3</v>
      </c>
      <c r="AP25">
        <v>1.1430748714040769E-3</v>
      </c>
      <c r="AQ25">
        <v>3.8102495713469229E-4</v>
      </c>
      <c r="AR25" t="s">
        <v>74</v>
      </c>
      <c r="AS25" s="433">
        <v>123</v>
      </c>
      <c r="AT25" s="433">
        <v>2.3433034863783581E-2</v>
      </c>
      <c r="AU25" s="439">
        <f t="shared" si="0"/>
        <v>123</v>
      </c>
      <c r="AV25" s="438">
        <f t="shared" si="1"/>
        <v>2.3433034863783578E-2</v>
      </c>
      <c r="AW25" s="437" t="str">
        <f t="shared" si="2"/>
        <v>Other provinces and territories^</v>
      </c>
    </row>
    <row r="26" spans="1:49" x14ac:dyDescent="0.25">
      <c r="A26" t="s">
        <v>873</v>
      </c>
      <c r="B26">
        <v>2023</v>
      </c>
      <c r="C26" t="s">
        <v>171</v>
      </c>
      <c r="D26" t="s">
        <v>123</v>
      </c>
      <c r="E26" t="s">
        <v>123</v>
      </c>
      <c r="F26" t="s">
        <v>124</v>
      </c>
      <c r="G26" t="s">
        <v>43</v>
      </c>
      <c r="H26" t="s">
        <v>391</v>
      </c>
      <c r="I26" t="s">
        <v>433</v>
      </c>
      <c r="J26" t="s">
        <v>426</v>
      </c>
      <c r="K26" t="s">
        <v>369</v>
      </c>
      <c r="L26" t="s">
        <v>394</v>
      </c>
      <c r="M26" t="s">
        <v>382</v>
      </c>
      <c r="N26" t="s">
        <v>376</v>
      </c>
      <c r="O26" t="s">
        <v>420</v>
      </c>
      <c r="P26" t="s">
        <v>187</v>
      </c>
      <c r="Q26" t="s">
        <v>74</v>
      </c>
      <c r="R26">
        <v>5806</v>
      </c>
      <c r="S26">
        <v>101</v>
      </c>
      <c r="T26">
        <v>39</v>
      </c>
      <c r="U26">
        <v>28</v>
      </c>
      <c r="V26">
        <v>25</v>
      </c>
      <c r="W26">
        <v>15</v>
      </c>
      <c r="X26">
        <v>13</v>
      </c>
      <c r="Y26">
        <v>9</v>
      </c>
      <c r="Z26">
        <v>5</v>
      </c>
      <c r="AA26">
        <v>4</v>
      </c>
      <c r="AB26">
        <v>2</v>
      </c>
      <c r="AC26">
        <v>1</v>
      </c>
      <c r="AD26" t="s">
        <v>74</v>
      </c>
      <c r="AE26">
        <v>6048</v>
      </c>
      <c r="AF26">
        <v>0.95998677248677244</v>
      </c>
      <c r="AG26">
        <v>1.6699735449735451E-2</v>
      </c>
      <c r="AH26">
        <v>6.4484126984126981E-3</v>
      </c>
      <c r="AI26">
        <v>4.6296296296296294E-3</v>
      </c>
      <c r="AJ26">
        <v>4.1335978835978834E-3</v>
      </c>
      <c r="AK26">
        <v>2.48015873015873E-3</v>
      </c>
      <c r="AL26">
        <v>2.1494708994708989E-3</v>
      </c>
      <c r="AM26">
        <v>1.488095238095238E-3</v>
      </c>
      <c r="AN26">
        <v>8.2671957671957667E-4</v>
      </c>
      <c r="AO26">
        <v>6.6137566137566134E-4</v>
      </c>
      <c r="AP26">
        <v>3.3068783068783072E-4</v>
      </c>
      <c r="AQ26">
        <v>1.6534391534391531E-4</v>
      </c>
      <c r="AR26" t="s">
        <v>74</v>
      </c>
      <c r="AS26" s="433">
        <v>74</v>
      </c>
      <c r="AT26" s="433">
        <v>1.223544973544973E-2</v>
      </c>
      <c r="AU26" s="439">
        <f t="shared" si="0"/>
        <v>74</v>
      </c>
      <c r="AV26" s="438">
        <f t="shared" si="1"/>
        <v>1.2235449735449735E-2</v>
      </c>
      <c r="AW26" s="437" t="str">
        <f t="shared" si="2"/>
        <v>Other provinces and territories^</v>
      </c>
    </row>
    <row r="27" spans="1:49" x14ac:dyDescent="0.25">
      <c r="A27" t="s">
        <v>874</v>
      </c>
      <c r="B27">
        <v>2023</v>
      </c>
      <c r="C27" t="s">
        <v>171</v>
      </c>
      <c r="D27" t="s">
        <v>369</v>
      </c>
      <c r="E27" t="s">
        <v>369</v>
      </c>
      <c r="F27" t="s">
        <v>123</v>
      </c>
      <c r="G27" t="s">
        <v>43</v>
      </c>
      <c r="H27" t="s">
        <v>124</v>
      </c>
      <c r="I27" t="s">
        <v>426</v>
      </c>
      <c r="J27" t="s">
        <v>391</v>
      </c>
      <c r="K27" t="s">
        <v>394</v>
      </c>
      <c r="L27" t="s">
        <v>420</v>
      </c>
      <c r="M27" t="s">
        <v>382</v>
      </c>
      <c r="N27" t="s">
        <v>187</v>
      </c>
      <c r="O27" t="s">
        <v>433</v>
      </c>
      <c r="P27" t="s">
        <v>74</v>
      </c>
      <c r="Q27" t="s">
        <v>74</v>
      </c>
      <c r="R27">
        <v>1600</v>
      </c>
      <c r="S27">
        <v>45</v>
      </c>
      <c r="T27">
        <v>38</v>
      </c>
      <c r="U27">
        <v>25</v>
      </c>
      <c r="V27">
        <v>13</v>
      </c>
      <c r="W27">
        <v>9</v>
      </c>
      <c r="X27">
        <v>2</v>
      </c>
      <c r="Y27">
        <v>2</v>
      </c>
      <c r="Z27">
        <v>1</v>
      </c>
      <c r="AA27">
        <v>1</v>
      </c>
      <c r="AB27">
        <v>1</v>
      </c>
      <c r="AC27" t="s">
        <v>74</v>
      </c>
      <c r="AD27" t="s">
        <v>74</v>
      </c>
      <c r="AE27">
        <v>1737</v>
      </c>
      <c r="AF27">
        <v>0.92112838226827864</v>
      </c>
      <c r="AG27">
        <v>2.5906735751295339E-2</v>
      </c>
      <c r="AH27">
        <v>2.187679907887162E-2</v>
      </c>
      <c r="AI27">
        <v>1.439263097294185E-2</v>
      </c>
      <c r="AJ27">
        <v>7.4841681059297643E-3</v>
      </c>
      <c r="AK27">
        <v>5.1813471502590684E-3</v>
      </c>
      <c r="AL27">
        <v>1.151410477835348E-3</v>
      </c>
      <c r="AM27">
        <v>1.151410477835348E-3</v>
      </c>
      <c r="AN27">
        <v>5.757052389176742E-4</v>
      </c>
      <c r="AO27">
        <v>5.757052389176742E-4</v>
      </c>
      <c r="AP27">
        <v>5.757052389176742E-4</v>
      </c>
      <c r="AQ27" t="s">
        <v>74</v>
      </c>
      <c r="AR27" t="s">
        <v>74</v>
      </c>
      <c r="AS27" s="433">
        <v>29</v>
      </c>
      <c r="AT27" s="433">
        <v>1.6695451928612551E-2</v>
      </c>
      <c r="AU27" s="439">
        <f t="shared" si="0"/>
        <v>29</v>
      </c>
      <c r="AV27" s="438">
        <f t="shared" si="1"/>
        <v>1.6695451928612551E-2</v>
      </c>
      <c r="AW27" s="437" t="str">
        <f t="shared" si="2"/>
        <v>Other provinces and territories^</v>
      </c>
    </row>
    <row r="28" spans="1:49" x14ac:dyDescent="0.25">
      <c r="A28" t="s">
        <v>875</v>
      </c>
      <c r="B28">
        <v>2023</v>
      </c>
      <c r="C28" t="s">
        <v>171</v>
      </c>
      <c r="D28" t="s">
        <v>376</v>
      </c>
      <c r="E28" t="s">
        <v>376</v>
      </c>
      <c r="F28" t="s">
        <v>43</v>
      </c>
      <c r="G28" t="s">
        <v>394</v>
      </c>
      <c r="H28" t="s">
        <v>187</v>
      </c>
      <c r="I28" t="s">
        <v>420</v>
      </c>
      <c r="J28" t="s">
        <v>123</v>
      </c>
      <c r="K28" t="s">
        <v>124</v>
      </c>
      <c r="L28" t="s">
        <v>382</v>
      </c>
      <c r="M28" t="s">
        <v>391</v>
      </c>
      <c r="N28" t="s">
        <v>426</v>
      </c>
      <c r="O28" t="s">
        <v>433</v>
      </c>
      <c r="P28" t="s">
        <v>369</v>
      </c>
      <c r="Q28" t="s">
        <v>74</v>
      </c>
      <c r="R28">
        <v>739</v>
      </c>
      <c r="S28">
        <v>113</v>
      </c>
      <c r="T28">
        <v>64</v>
      </c>
      <c r="U28">
        <v>17</v>
      </c>
      <c r="V28">
        <v>16</v>
      </c>
      <c r="W28">
        <v>8</v>
      </c>
      <c r="X28">
        <v>7</v>
      </c>
      <c r="Y28">
        <v>6</v>
      </c>
      <c r="Z28">
        <v>6</v>
      </c>
      <c r="AA28">
        <v>5</v>
      </c>
      <c r="AB28">
        <v>4</v>
      </c>
      <c r="AC28">
        <v>2</v>
      </c>
      <c r="AD28" t="s">
        <v>74</v>
      </c>
      <c r="AE28">
        <v>987</v>
      </c>
      <c r="AF28">
        <v>0.74873353596757852</v>
      </c>
      <c r="AG28">
        <v>0.1144883485309017</v>
      </c>
      <c r="AH28">
        <v>6.4842958459979741E-2</v>
      </c>
      <c r="AI28">
        <v>1.7223910840932121E-2</v>
      </c>
      <c r="AJ28">
        <v>1.6210739614994939E-2</v>
      </c>
      <c r="AK28">
        <v>8.1053698074974676E-3</v>
      </c>
      <c r="AL28">
        <v>7.0921985815602844E-3</v>
      </c>
      <c r="AM28">
        <v>6.0790273556231003E-3</v>
      </c>
      <c r="AN28">
        <v>6.0790273556231003E-3</v>
      </c>
      <c r="AO28">
        <v>5.065856129685917E-3</v>
      </c>
      <c r="AP28">
        <v>4.0526849037487338E-3</v>
      </c>
      <c r="AQ28">
        <v>2.0263424518743669E-3</v>
      </c>
      <c r="AR28" t="s">
        <v>74</v>
      </c>
      <c r="AS28" s="433">
        <v>54</v>
      </c>
      <c r="AT28" s="433">
        <v>5.4711246200607903E-2</v>
      </c>
      <c r="AU28" s="439">
        <f t="shared" si="0"/>
        <v>54</v>
      </c>
      <c r="AV28" s="438">
        <f t="shared" si="1"/>
        <v>5.4711246200607903E-2</v>
      </c>
      <c r="AW28" s="437" t="str">
        <f t="shared" si="2"/>
        <v>Other provinces and territories^</v>
      </c>
    </row>
    <row r="29" spans="1:49" x14ac:dyDescent="0.25">
      <c r="A29" t="s">
        <v>876</v>
      </c>
      <c r="B29">
        <v>2023</v>
      </c>
      <c r="C29" t="s">
        <v>171</v>
      </c>
      <c r="D29" t="s">
        <v>382</v>
      </c>
      <c r="E29" t="s">
        <v>382</v>
      </c>
      <c r="F29" t="s">
        <v>394</v>
      </c>
      <c r="G29" t="s">
        <v>43</v>
      </c>
      <c r="H29" t="s">
        <v>123</v>
      </c>
      <c r="I29" t="s">
        <v>124</v>
      </c>
      <c r="J29" t="s">
        <v>376</v>
      </c>
      <c r="K29" t="s">
        <v>187</v>
      </c>
      <c r="L29" t="s">
        <v>391</v>
      </c>
      <c r="M29" t="s">
        <v>369</v>
      </c>
      <c r="N29" t="s">
        <v>420</v>
      </c>
      <c r="O29" t="s">
        <v>74</v>
      </c>
      <c r="P29" t="s">
        <v>74</v>
      </c>
      <c r="Q29" t="s">
        <v>74</v>
      </c>
      <c r="R29">
        <v>935</v>
      </c>
      <c r="S29">
        <v>58</v>
      </c>
      <c r="T29">
        <v>22</v>
      </c>
      <c r="U29">
        <v>21</v>
      </c>
      <c r="V29">
        <v>19</v>
      </c>
      <c r="W29">
        <v>12</v>
      </c>
      <c r="X29">
        <v>7</v>
      </c>
      <c r="Y29">
        <v>5</v>
      </c>
      <c r="Z29">
        <v>3</v>
      </c>
      <c r="AA29">
        <v>2</v>
      </c>
      <c r="AB29" t="s">
        <v>74</v>
      </c>
      <c r="AC29" t="s">
        <v>74</v>
      </c>
      <c r="AD29" t="s">
        <v>74</v>
      </c>
      <c r="AE29">
        <v>1084</v>
      </c>
      <c r="AF29">
        <v>0.86254612546125464</v>
      </c>
      <c r="AG29">
        <v>5.350553505535055E-2</v>
      </c>
      <c r="AH29">
        <v>2.0295202952029519E-2</v>
      </c>
      <c r="AI29">
        <v>1.9372693726937271E-2</v>
      </c>
      <c r="AJ29">
        <v>1.752767527675277E-2</v>
      </c>
      <c r="AK29">
        <v>1.107011070110701E-2</v>
      </c>
      <c r="AL29">
        <v>6.4575645756457566E-3</v>
      </c>
      <c r="AM29">
        <v>4.6125461254612546E-3</v>
      </c>
      <c r="AN29">
        <v>2.767527675276753E-3</v>
      </c>
      <c r="AO29">
        <v>1.845018450184502E-3</v>
      </c>
      <c r="AP29" t="s">
        <v>74</v>
      </c>
      <c r="AQ29" t="s">
        <v>74</v>
      </c>
      <c r="AR29" t="s">
        <v>74</v>
      </c>
      <c r="AS29" s="433">
        <v>48</v>
      </c>
      <c r="AT29" s="433">
        <v>4.4280442804428041E-2</v>
      </c>
      <c r="AU29" s="439">
        <f t="shared" si="0"/>
        <v>48</v>
      </c>
      <c r="AV29" s="438">
        <f t="shared" si="1"/>
        <v>4.4280442804428041E-2</v>
      </c>
      <c r="AW29" s="437" t="str">
        <f t="shared" si="2"/>
        <v>Other provinces and territories^</v>
      </c>
    </row>
    <row r="30" spans="1:49" x14ac:dyDescent="0.25">
      <c r="A30" t="s">
        <v>877</v>
      </c>
      <c r="B30">
        <v>2023</v>
      </c>
      <c r="C30" t="s">
        <v>171</v>
      </c>
      <c r="D30" t="s">
        <v>388</v>
      </c>
      <c r="E30" t="s">
        <v>391</v>
      </c>
      <c r="F30" t="s">
        <v>124</v>
      </c>
      <c r="G30" t="s">
        <v>123</v>
      </c>
      <c r="H30" t="s">
        <v>433</v>
      </c>
      <c r="I30" t="s">
        <v>43</v>
      </c>
      <c r="J30" t="s">
        <v>369</v>
      </c>
      <c r="K30" t="s">
        <v>74</v>
      </c>
      <c r="L30" t="s">
        <v>74</v>
      </c>
      <c r="M30" t="s">
        <v>74</v>
      </c>
      <c r="N30" t="s">
        <v>74</v>
      </c>
      <c r="O30" t="s">
        <v>74</v>
      </c>
      <c r="P30" t="s">
        <v>74</v>
      </c>
      <c r="Q30" t="s">
        <v>74</v>
      </c>
      <c r="R30">
        <v>64</v>
      </c>
      <c r="S30">
        <v>8</v>
      </c>
      <c r="T30">
        <v>7</v>
      </c>
      <c r="U30">
        <v>3</v>
      </c>
      <c r="V30">
        <v>2</v>
      </c>
      <c r="W30">
        <v>1</v>
      </c>
      <c r="X30" t="s">
        <v>74</v>
      </c>
      <c r="Y30" t="s">
        <v>74</v>
      </c>
      <c r="Z30" t="s">
        <v>74</v>
      </c>
      <c r="AA30" t="s">
        <v>74</v>
      </c>
      <c r="AB30" t="s">
        <v>74</v>
      </c>
      <c r="AC30" t="s">
        <v>74</v>
      </c>
      <c r="AD30" t="s">
        <v>74</v>
      </c>
      <c r="AE30">
        <v>85</v>
      </c>
      <c r="AF30">
        <v>0.75294117647058822</v>
      </c>
      <c r="AG30">
        <v>9.4117647058823528E-2</v>
      </c>
      <c r="AH30">
        <v>8.2352941176470587E-2</v>
      </c>
      <c r="AI30">
        <v>3.5294117647058823E-2</v>
      </c>
      <c r="AJ30">
        <v>2.3529411764705879E-2</v>
      </c>
      <c r="AK30">
        <v>1.1764705882352939E-2</v>
      </c>
      <c r="AL30" t="s">
        <v>74</v>
      </c>
      <c r="AM30" t="s">
        <v>74</v>
      </c>
      <c r="AN30" t="s">
        <v>74</v>
      </c>
      <c r="AO30" t="s">
        <v>74</v>
      </c>
      <c r="AP30" t="s">
        <v>74</v>
      </c>
      <c r="AQ30" t="s">
        <v>74</v>
      </c>
      <c r="AR30" t="s">
        <v>74</v>
      </c>
      <c r="AS30" s="433">
        <v>3</v>
      </c>
      <c r="AT30" s="433">
        <v>3.5294117647058823E-2</v>
      </c>
      <c r="AU30" s="439">
        <f t="shared" si="0"/>
        <v>3</v>
      </c>
      <c r="AV30" s="438">
        <f t="shared" si="1"/>
        <v>3.5294117647058823E-2</v>
      </c>
      <c r="AW30" s="437" t="str">
        <f t="shared" si="2"/>
        <v>Other provinces and territories^</v>
      </c>
    </row>
    <row r="31" spans="1:49" x14ac:dyDescent="0.25">
      <c r="A31" t="s">
        <v>878</v>
      </c>
      <c r="B31">
        <v>2023</v>
      </c>
      <c r="C31" t="s">
        <v>171</v>
      </c>
      <c r="D31" t="s">
        <v>394</v>
      </c>
      <c r="E31" t="s">
        <v>394</v>
      </c>
      <c r="F31" t="s">
        <v>43</v>
      </c>
      <c r="G31" t="s">
        <v>376</v>
      </c>
      <c r="H31" t="s">
        <v>123</v>
      </c>
      <c r="I31" t="s">
        <v>124</v>
      </c>
      <c r="J31" t="s">
        <v>187</v>
      </c>
      <c r="K31" t="s">
        <v>391</v>
      </c>
      <c r="L31" t="s">
        <v>382</v>
      </c>
      <c r="M31" t="s">
        <v>369</v>
      </c>
      <c r="N31" t="s">
        <v>426</v>
      </c>
      <c r="O31" t="s">
        <v>433</v>
      </c>
      <c r="P31" t="s">
        <v>74</v>
      </c>
      <c r="Q31" t="s">
        <v>74</v>
      </c>
      <c r="R31">
        <v>1538</v>
      </c>
      <c r="S31">
        <v>62</v>
      </c>
      <c r="T31">
        <v>37</v>
      </c>
      <c r="U31">
        <v>29</v>
      </c>
      <c r="V31">
        <v>28</v>
      </c>
      <c r="W31">
        <v>25</v>
      </c>
      <c r="X31">
        <v>21</v>
      </c>
      <c r="Y31">
        <v>11</v>
      </c>
      <c r="Z31">
        <v>6</v>
      </c>
      <c r="AA31">
        <v>6</v>
      </c>
      <c r="AB31">
        <v>5</v>
      </c>
      <c r="AC31" t="s">
        <v>74</v>
      </c>
      <c r="AD31" t="s">
        <v>74</v>
      </c>
      <c r="AE31">
        <v>1768</v>
      </c>
      <c r="AF31">
        <v>0.86990950226244346</v>
      </c>
      <c r="AG31">
        <v>3.5067873303167421E-2</v>
      </c>
      <c r="AH31">
        <v>2.092760180995475E-2</v>
      </c>
      <c r="AI31">
        <v>1.6402714932126701E-2</v>
      </c>
      <c r="AJ31">
        <v>1.5837104072398189E-2</v>
      </c>
      <c r="AK31">
        <v>1.414027149321267E-2</v>
      </c>
      <c r="AL31">
        <v>1.187782805429864E-2</v>
      </c>
      <c r="AM31">
        <v>6.2217194570135742E-3</v>
      </c>
      <c r="AN31">
        <v>3.3936651583710408E-3</v>
      </c>
      <c r="AO31">
        <v>3.3936651583710408E-3</v>
      </c>
      <c r="AP31">
        <v>2.8280542986425339E-3</v>
      </c>
      <c r="AQ31" t="s">
        <v>74</v>
      </c>
      <c r="AR31" t="s">
        <v>74</v>
      </c>
      <c r="AS31" s="433">
        <v>102</v>
      </c>
      <c r="AT31" s="433">
        <v>5.7692307692307689E-2</v>
      </c>
      <c r="AU31" s="439">
        <f t="shared" si="0"/>
        <v>102</v>
      </c>
      <c r="AV31" s="438">
        <f t="shared" si="1"/>
        <v>5.7692307692307696E-2</v>
      </c>
      <c r="AW31" s="437" t="str">
        <f t="shared" si="2"/>
        <v>Other provinces and territories^</v>
      </c>
    </row>
    <row r="32" spans="1:49" x14ac:dyDescent="0.25">
      <c r="A32" t="s">
        <v>879</v>
      </c>
      <c r="B32">
        <v>2023</v>
      </c>
      <c r="C32" t="s">
        <v>171</v>
      </c>
      <c r="D32" t="s">
        <v>400</v>
      </c>
      <c r="E32" t="s">
        <v>391</v>
      </c>
      <c r="F32" t="s">
        <v>123</v>
      </c>
      <c r="G32" t="s">
        <v>74</v>
      </c>
      <c r="H32" t="s">
        <v>74</v>
      </c>
      <c r="I32" t="s">
        <v>74</v>
      </c>
      <c r="J32" t="s">
        <v>74</v>
      </c>
      <c r="K32" t="s">
        <v>74</v>
      </c>
      <c r="L32" t="s">
        <v>74</v>
      </c>
      <c r="M32" t="s">
        <v>74</v>
      </c>
      <c r="N32" t="s">
        <v>74</v>
      </c>
      <c r="O32" t="s">
        <v>74</v>
      </c>
      <c r="P32" t="s">
        <v>74</v>
      </c>
      <c r="Q32" t="s">
        <v>74</v>
      </c>
      <c r="R32">
        <v>3</v>
      </c>
      <c r="S32">
        <v>2</v>
      </c>
      <c r="T32" t="s">
        <v>74</v>
      </c>
      <c r="U32" t="s">
        <v>74</v>
      </c>
      <c r="V32" t="s">
        <v>74</v>
      </c>
      <c r="W32" t="s">
        <v>74</v>
      </c>
      <c r="X32" t="s">
        <v>74</v>
      </c>
      <c r="Y32" t="s">
        <v>74</v>
      </c>
      <c r="Z32" t="s">
        <v>74</v>
      </c>
      <c r="AA32" t="s">
        <v>74</v>
      </c>
      <c r="AB32" t="s">
        <v>74</v>
      </c>
      <c r="AC32" t="s">
        <v>74</v>
      </c>
      <c r="AD32" t="s">
        <v>74</v>
      </c>
      <c r="AE32">
        <v>5</v>
      </c>
      <c r="AF32">
        <v>0.6</v>
      </c>
      <c r="AG32">
        <v>0.4</v>
      </c>
      <c r="AH32" t="s">
        <v>74</v>
      </c>
      <c r="AI32" t="s">
        <v>74</v>
      </c>
      <c r="AJ32" t="s">
        <v>74</v>
      </c>
      <c r="AK32" t="s">
        <v>74</v>
      </c>
      <c r="AL32" t="s">
        <v>74</v>
      </c>
      <c r="AM32" t="s">
        <v>74</v>
      </c>
      <c r="AN32" t="s">
        <v>74</v>
      </c>
      <c r="AO32" t="s">
        <v>74</v>
      </c>
      <c r="AP32" t="s">
        <v>74</v>
      </c>
      <c r="AQ32" t="s">
        <v>74</v>
      </c>
      <c r="AR32" t="s">
        <v>74</v>
      </c>
      <c r="AS32" s="433" t="s">
        <v>74</v>
      </c>
      <c r="AT32" s="433" t="s">
        <v>74</v>
      </c>
      <c r="AU32" s="439" t="str">
        <f t="shared" si="0"/>
        <v>—</v>
      </c>
      <c r="AV32" s="438" t="str">
        <f t="shared" si="1"/>
        <v>—</v>
      </c>
      <c r="AW32" s="437" t="str">
        <f t="shared" si="2"/>
        <v>—</v>
      </c>
    </row>
    <row r="33" spans="1:49" x14ac:dyDescent="0.25">
      <c r="A33" t="s">
        <v>880</v>
      </c>
      <c r="B33">
        <v>2023</v>
      </c>
      <c r="C33" t="s">
        <v>171</v>
      </c>
      <c r="D33" t="s">
        <v>43</v>
      </c>
      <c r="E33" t="s">
        <v>43</v>
      </c>
      <c r="F33" t="s">
        <v>123</v>
      </c>
      <c r="G33" t="s">
        <v>124</v>
      </c>
      <c r="H33" t="s">
        <v>394</v>
      </c>
      <c r="I33" t="s">
        <v>369</v>
      </c>
      <c r="J33" t="s">
        <v>391</v>
      </c>
      <c r="K33" t="s">
        <v>420</v>
      </c>
      <c r="L33" t="s">
        <v>376</v>
      </c>
      <c r="M33" t="s">
        <v>187</v>
      </c>
      <c r="N33" t="s">
        <v>426</v>
      </c>
      <c r="O33" t="s">
        <v>433</v>
      </c>
      <c r="P33" t="s">
        <v>382</v>
      </c>
      <c r="Q33" t="s">
        <v>74</v>
      </c>
      <c r="R33">
        <v>15798</v>
      </c>
      <c r="S33">
        <v>369</v>
      </c>
      <c r="T33">
        <v>122</v>
      </c>
      <c r="U33">
        <v>93</v>
      </c>
      <c r="V33">
        <v>44</v>
      </c>
      <c r="W33">
        <v>43</v>
      </c>
      <c r="X33">
        <v>41</v>
      </c>
      <c r="Y33">
        <v>24</v>
      </c>
      <c r="Z33">
        <v>22</v>
      </c>
      <c r="AA33">
        <v>19</v>
      </c>
      <c r="AB33">
        <v>19</v>
      </c>
      <c r="AC33">
        <v>13</v>
      </c>
      <c r="AD33" t="s">
        <v>74</v>
      </c>
      <c r="AE33">
        <v>16607</v>
      </c>
      <c r="AF33">
        <v>0.95128560245679528</v>
      </c>
      <c r="AG33">
        <v>2.2219545974589031E-2</v>
      </c>
      <c r="AH33">
        <v>7.346299753116156E-3</v>
      </c>
      <c r="AI33">
        <v>5.6000481724573972E-3</v>
      </c>
      <c r="AJ33">
        <v>2.649485156861565E-3</v>
      </c>
      <c r="AK33">
        <v>2.589269585114711E-3</v>
      </c>
      <c r="AL33">
        <v>2.4688384416210029E-3</v>
      </c>
      <c r="AM33">
        <v>1.4451737219244899E-3</v>
      </c>
      <c r="AN33">
        <v>1.3247425784307821E-3</v>
      </c>
      <c r="AO33">
        <v>1.144095863190221E-3</v>
      </c>
      <c r="AP33">
        <v>1.144095863190221E-3</v>
      </c>
      <c r="AQ33">
        <v>7.8280243270909856E-4</v>
      </c>
      <c r="AR33" t="s">
        <v>74</v>
      </c>
      <c r="AS33" s="433">
        <v>225</v>
      </c>
      <c r="AT33" s="433">
        <v>1.354850364304209E-2</v>
      </c>
      <c r="AU33" s="439">
        <f t="shared" si="0"/>
        <v>225</v>
      </c>
      <c r="AV33" s="438">
        <f t="shared" si="1"/>
        <v>1.354850364304209E-2</v>
      </c>
      <c r="AW33" s="437" t="str">
        <f t="shared" si="2"/>
        <v>Other provinces and territories^</v>
      </c>
    </row>
    <row r="34" spans="1:49" x14ac:dyDescent="0.25">
      <c r="A34" t="s">
        <v>881</v>
      </c>
      <c r="B34">
        <v>2023</v>
      </c>
      <c r="C34" t="s">
        <v>171</v>
      </c>
      <c r="D34" t="s">
        <v>187</v>
      </c>
      <c r="E34" t="s">
        <v>187</v>
      </c>
      <c r="F34" t="s">
        <v>394</v>
      </c>
      <c r="G34" t="s">
        <v>376</v>
      </c>
      <c r="H34" t="s">
        <v>43</v>
      </c>
      <c r="I34" t="s">
        <v>124</v>
      </c>
      <c r="J34" t="s">
        <v>123</v>
      </c>
      <c r="K34" t="s">
        <v>391</v>
      </c>
      <c r="L34" t="s">
        <v>369</v>
      </c>
      <c r="M34" t="s">
        <v>426</v>
      </c>
      <c r="N34" t="s">
        <v>74</v>
      </c>
      <c r="O34" t="s">
        <v>74</v>
      </c>
      <c r="P34" t="s">
        <v>74</v>
      </c>
      <c r="Q34" t="s">
        <v>74</v>
      </c>
      <c r="R34">
        <v>213</v>
      </c>
      <c r="S34">
        <v>42</v>
      </c>
      <c r="T34">
        <v>10</v>
      </c>
      <c r="U34">
        <v>7</v>
      </c>
      <c r="V34">
        <v>3</v>
      </c>
      <c r="W34">
        <v>3</v>
      </c>
      <c r="X34">
        <v>2</v>
      </c>
      <c r="Y34">
        <v>1</v>
      </c>
      <c r="Z34">
        <v>1</v>
      </c>
      <c r="AA34" t="s">
        <v>74</v>
      </c>
      <c r="AB34" t="s">
        <v>74</v>
      </c>
      <c r="AC34" t="s">
        <v>74</v>
      </c>
      <c r="AD34" t="s">
        <v>74</v>
      </c>
      <c r="AE34">
        <v>282</v>
      </c>
      <c r="AF34">
        <v>0.75531914893617025</v>
      </c>
      <c r="AG34">
        <v>0.14893617021276601</v>
      </c>
      <c r="AH34">
        <v>3.5460992907801421E-2</v>
      </c>
      <c r="AI34">
        <v>2.4822695035460991E-2</v>
      </c>
      <c r="AJ34">
        <v>1.063829787234043E-2</v>
      </c>
      <c r="AK34">
        <v>1.063829787234043E-2</v>
      </c>
      <c r="AL34">
        <v>7.0921985815602844E-3</v>
      </c>
      <c r="AM34">
        <v>3.5460992907801422E-3</v>
      </c>
      <c r="AN34">
        <v>3.5460992907801422E-3</v>
      </c>
      <c r="AO34" t="s">
        <v>74</v>
      </c>
      <c r="AP34" t="s">
        <v>74</v>
      </c>
      <c r="AQ34" t="s">
        <v>74</v>
      </c>
      <c r="AR34" t="s">
        <v>74</v>
      </c>
      <c r="AS34" s="433">
        <v>10</v>
      </c>
      <c r="AT34" s="433">
        <v>3.5460992907801407E-2</v>
      </c>
      <c r="AU34" s="439">
        <f t="shared" si="0"/>
        <v>10</v>
      </c>
      <c r="AV34" s="438">
        <f t="shared" si="1"/>
        <v>3.5460992907801421E-2</v>
      </c>
      <c r="AW34" s="437" t="str">
        <f t="shared" si="2"/>
        <v>Other provinces and territories^</v>
      </c>
    </row>
    <row r="35" spans="1:49" x14ac:dyDescent="0.25">
      <c r="A35" t="s">
        <v>882</v>
      </c>
      <c r="B35">
        <v>2023</v>
      </c>
      <c r="C35" t="s">
        <v>171</v>
      </c>
      <c r="D35" t="s">
        <v>420</v>
      </c>
      <c r="E35" t="s">
        <v>420</v>
      </c>
      <c r="F35" t="s">
        <v>43</v>
      </c>
      <c r="G35" t="s">
        <v>123</v>
      </c>
      <c r="H35" t="s">
        <v>124</v>
      </c>
      <c r="I35" t="s">
        <v>376</v>
      </c>
      <c r="J35" t="s">
        <v>369</v>
      </c>
      <c r="K35" t="s">
        <v>391</v>
      </c>
      <c r="L35" t="s">
        <v>394</v>
      </c>
      <c r="M35" t="s">
        <v>382</v>
      </c>
      <c r="N35" t="s">
        <v>433</v>
      </c>
      <c r="O35" t="s">
        <v>187</v>
      </c>
      <c r="P35" t="s">
        <v>74</v>
      </c>
      <c r="Q35" t="s">
        <v>74</v>
      </c>
      <c r="R35">
        <v>10662</v>
      </c>
      <c r="S35">
        <v>131</v>
      </c>
      <c r="T35">
        <v>75</v>
      </c>
      <c r="U35">
        <v>10</v>
      </c>
      <c r="V35">
        <v>5</v>
      </c>
      <c r="W35">
        <v>3</v>
      </c>
      <c r="X35">
        <v>3</v>
      </c>
      <c r="Y35">
        <v>3</v>
      </c>
      <c r="Z35">
        <v>2</v>
      </c>
      <c r="AA35">
        <v>2</v>
      </c>
      <c r="AB35">
        <v>1</v>
      </c>
      <c r="AC35" t="s">
        <v>74</v>
      </c>
      <c r="AD35" t="s">
        <v>74</v>
      </c>
      <c r="AE35">
        <v>10897</v>
      </c>
      <c r="AF35">
        <v>0.97843443149490683</v>
      </c>
      <c r="AG35">
        <v>1.202165733688171E-2</v>
      </c>
      <c r="AH35">
        <v>6.8826282463063226E-3</v>
      </c>
      <c r="AI35">
        <v>9.1768376617417638E-4</v>
      </c>
      <c r="AJ35">
        <v>4.5884188308708819E-4</v>
      </c>
      <c r="AK35">
        <v>2.7530512985225291E-4</v>
      </c>
      <c r="AL35">
        <v>2.7530512985225291E-4</v>
      </c>
      <c r="AM35">
        <v>2.7530512985225291E-4</v>
      </c>
      <c r="AN35">
        <v>1.835367532348353E-4</v>
      </c>
      <c r="AO35">
        <v>1.835367532348353E-4</v>
      </c>
      <c r="AP35">
        <v>9.1768376617417638E-5</v>
      </c>
      <c r="AQ35" t="s">
        <v>74</v>
      </c>
      <c r="AR35" t="s">
        <v>74</v>
      </c>
      <c r="AS35" s="433">
        <v>19</v>
      </c>
      <c r="AT35" s="433">
        <v>1.7435991557309351E-3</v>
      </c>
      <c r="AU35" s="439">
        <f t="shared" si="0"/>
        <v>19</v>
      </c>
      <c r="AV35" s="438">
        <f t="shared" si="1"/>
        <v>1.7435991557309351E-3</v>
      </c>
      <c r="AW35" s="437" t="str">
        <f t="shared" si="2"/>
        <v>Other provinces and territories^</v>
      </c>
    </row>
    <row r="36" spans="1:49" x14ac:dyDescent="0.25">
      <c r="A36" t="s">
        <v>883</v>
      </c>
      <c r="B36">
        <v>2023</v>
      </c>
      <c r="C36" t="s">
        <v>171</v>
      </c>
      <c r="D36" t="s">
        <v>426</v>
      </c>
      <c r="E36" t="s">
        <v>426</v>
      </c>
      <c r="F36" t="s">
        <v>124</v>
      </c>
      <c r="G36" t="s">
        <v>123</v>
      </c>
      <c r="H36" t="s">
        <v>43</v>
      </c>
      <c r="I36" t="s">
        <v>369</v>
      </c>
      <c r="J36" t="s">
        <v>391</v>
      </c>
      <c r="K36" t="s">
        <v>433</v>
      </c>
      <c r="L36" t="s">
        <v>394</v>
      </c>
      <c r="M36" t="s">
        <v>187</v>
      </c>
      <c r="N36" t="s">
        <v>376</v>
      </c>
      <c r="O36" t="s">
        <v>420</v>
      </c>
      <c r="P36" t="s">
        <v>74</v>
      </c>
      <c r="Q36" t="s">
        <v>74</v>
      </c>
      <c r="R36">
        <v>1880</v>
      </c>
      <c r="S36">
        <v>111</v>
      </c>
      <c r="T36">
        <v>48</v>
      </c>
      <c r="U36">
        <v>27</v>
      </c>
      <c r="V36">
        <v>25</v>
      </c>
      <c r="W36">
        <v>11</v>
      </c>
      <c r="X36">
        <v>5</v>
      </c>
      <c r="Y36">
        <v>4</v>
      </c>
      <c r="Z36">
        <v>2</v>
      </c>
      <c r="AA36">
        <v>1</v>
      </c>
      <c r="AB36">
        <v>1</v>
      </c>
      <c r="AC36" t="s">
        <v>74</v>
      </c>
      <c r="AD36" t="s">
        <v>74</v>
      </c>
      <c r="AE36">
        <v>2115</v>
      </c>
      <c r="AF36">
        <v>0.88888888888888884</v>
      </c>
      <c r="AG36">
        <v>5.2482269503546099E-2</v>
      </c>
      <c r="AH36">
        <v>2.2695035460992909E-2</v>
      </c>
      <c r="AI36">
        <v>1.276595744680851E-2</v>
      </c>
      <c r="AJ36">
        <v>1.1820330969267139E-2</v>
      </c>
      <c r="AK36">
        <v>5.2009456264775411E-3</v>
      </c>
      <c r="AL36">
        <v>2.3640661938534278E-3</v>
      </c>
      <c r="AM36">
        <v>1.891252955082742E-3</v>
      </c>
      <c r="AN36">
        <v>9.4562647754137111E-4</v>
      </c>
      <c r="AO36">
        <v>4.7281323877068561E-4</v>
      </c>
      <c r="AP36">
        <v>4.7281323877068561E-4</v>
      </c>
      <c r="AQ36" t="s">
        <v>74</v>
      </c>
      <c r="AR36" t="s">
        <v>74</v>
      </c>
      <c r="AS36" s="433">
        <v>49</v>
      </c>
      <c r="AT36" s="433">
        <v>2.3167848699763589E-2</v>
      </c>
      <c r="AU36" s="439">
        <f t="shared" si="0"/>
        <v>49</v>
      </c>
      <c r="AV36" s="438">
        <f t="shared" si="1"/>
        <v>2.3167848699763592E-2</v>
      </c>
      <c r="AW36" s="437" t="str">
        <f t="shared" si="2"/>
        <v>Other provinces and territories^</v>
      </c>
    </row>
    <row r="37" spans="1:49" x14ac:dyDescent="0.25">
      <c r="A37" t="s">
        <v>884</v>
      </c>
      <c r="B37">
        <v>2023</v>
      </c>
      <c r="C37" t="s">
        <v>361</v>
      </c>
      <c r="D37" t="s">
        <v>124</v>
      </c>
      <c r="E37" t="s">
        <v>124</v>
      </c>
      <c r="F37" t="s">
        <v>123</v>
      </c>
      <c r="G37" t="s">
        <v>426</v>
      </c>
      <c r="H37" t="s">
        <v>369</v>
      </c>
      <c r="I37" t="s">
        <v>74</v>
      </c>
      <c r="J37" t="s">
        <v>74</v>
      </c>
      <c r="K37" t="s">
        <v>74</v>
      </c>
      <c r="L37" t="s">
        <v>74</v>
      </c>
      <c r="M37" t="s">
        <v>74</v>
      </c>
      <c r="N37" t="s">
        <v>74</v>
      </c>
      <c r="O37" t="s">
        <v>74</v>
      </c>
      <c r="P37" t="s">
        <v>74</v>
      </c>
      <c r="Q37" t="s">
        <v>74</v>
      </c>
      <c r="R37">
        <v>243</v>
      </c>
      <c r="S37">
        <v>11</v>
      </c>
      <c r="T37">
        <v>4</v>
      </c>
      <c r="U37">
        <v>1</v>
      </c>
      <c r="V37" t="s">
        <v>74</v>
      </c>
      <c r="W37" t="s">
        <v>74</v>
      </c>
      <c r="X37" t="s">
        <v>74</v>
      </c>
      <c r="Y37" t="s">
        <v>74</v>
      </c>
      <c r="Z37" t="s">
        <v>74</v>
      </c>
      <c r="AA37" t="s">
        <v>74</v>
      </c>
      <c r="AB37" t="s">
        <v>74</v>
      </c>
      <c r="AC37" t="s">
        <v>74</v>
      </c>
      <c r="AD37" t="s">
        <v>74</v>
      </c>
      <c r="AE37">
        <v>259</v>
      </c>
      <c r="AF37">
        <v>0.93822393822393824</v>
      </c>
      <c r="AG37">
        <v>4.2471042471042469E-2</v>
      </c>
      <c r="AH37">
        <v>1.5444015444015439E-2</v>
      </c>
      <c r="AI37">
        <v>3.8610038610038611E-3</v>
      </c>
      <c r="AJ37" t="s">
        <v>74</v>
      </c>
      <c r="AK37" t="s">
        <v>74</v>
      </c>
      <c r="AL37" t="s">
        <v>74</v>
      </c>
      <c r="AM37" t="s">
        <v>74</v>
      </c>
      <c r="AN37" t="s">
        <v>74</v>
      </c>
      <c r="AO37" t="s">
        <v>74</v>
      </c>
      <c r="AP37" t="s">
        <v>74</v>
      </c>
      <c r="AQ37" t="s">
        <v>74</v>
      </c>
      <c r="AR37" t="s">
        <v>74</v>
      </c>
      <c r="AS37" s="433" t="s">
        <v>74</v>
      </c>
      <c r="AT37" s="433" t="s">
        <v>74</v>
      </c>
      <c r="AU37" s="439" t="str">
        <f t="shared" si="0"/>
        <v>—</v>
      </c>
      <c r="AV37" s="438" t="str">
        <f t="shared" si="1"/>
        <v>—</v>
      </c>
      <c r="AW37" s="437" t="str">
        <f t="shared" si="2"/>
        <v>—</v>
      </c>
    </row>
    <row r="38" spans="1:49" x14ac:dyDescent="0.25">
      <c r="A38" t="s">
        <v>885</v>
      </c>
      <c r="B38">
        <v>2023</v>
      </c>
      <c r="C38" t="s">
        <v>361</v>
      </c>
      <c r="D38" t="s">
        <v>123</v>
      </c>
      <c r="E38" t="s">
        <v>123</v>
      </c>
      <c r="F38" t="s">
        <v>124</v>
      </c>
      <c r="G38" t="s">
        <v>426</v>
      </c>
      <c r="H38" t="s">
        <v>369</v>
      </c>
      <c r="I38" t="s">
        <v>74</v>
      </c>
      <c r="J38" t="s">
        <v>74</v>
      </c>
      <c r="K38" t="s">
        <v>74</v>
      </c>
      <c r="L38" t="s">
        <v>74</v>
      </c>
      <c r="M38" t="s">
        <v>74</v>
      </c>
      <c r="N38" t="s">
        <v>74</v>
      </c>
      <c r="O38" t="s">
        <v>74</v>
      </c>
      <c r="P38" t="s">
        <v>74</v>
      </c>
      <c r="Q38" t="s">
        <v>74</v>
      </c>
      <c r="R38">
        <v>781</v>
      </c>
      <c r="S38">
        <v>20</v>
      </c>
      <c r="T38">
        <v>2</v>
      </c>
      <c r="U38">
        <v>1</v>
      </c>
      <c r="V38" t="s">
        <v>74</v>
      </c>
      <c r="W38" t="s">
        <v>74</v>
      </c>
      <c r="X38" t="s">
        <v>74</v>
      </c>
      <c r="Y38" t="s">
        <v>74</v>
      </c>
      <c r="Z38" t="s">
        <v>74</v>
      </c>
      <c r="AA38" t="s">
        <v>74</v>
      </c>
      <c r="AB38" t="s">
        <v>74</v>
      </c>
      <c r="AC38" t="s">
        <v>74</v>
      </c>
      <c r="AD38" t="s">
        <v>74</v>
      </c>
      <c r="AE38">
        <v>804</v>
      </c>
      <c r="AF38">
        <v>0.97139303482587069</v>
      </c>
      <c r="AG38">
        <v>2.4875621890547261E-2</v>
      </c>
      <c r="AH38">
        <v>2.4875621890547259E-3</v>
      </c>
      <c r="AI38">
        <v>1.2437810945273629E-3</v>
      </c>
      <c r="AJ38" t="s">
        <v>74</v>
      </c>
      <c r="AK38" t="s">
        <v>74</v>
      </c>
      <c r="AL38" t="s">
        <v>74</v>
      </c>
      <c r="AM38" t="s">
        <v>74</v>
      </c>
      <c r="AN38" t="s">
        <v>74</v>
      </c>
      <c r="AO38" t="s">
        <v>74</v>
      </c>
      <c r="AP38" t="s">
        <v>74</v>
      </c>
      <c r="AQ38" t="s">
        <v>74</v>
      </c>
      <c r="AR38" t="s">
        <v>74</v>
      </c>
      <c r="AS38" s="433" t="s">
        <v>74</v>
      </c>
      <c r="AT38" s="433" t="s">
        <v>74</v>
      </c>
      <c r="AU38" s="439" t="str">
        <f t="shared" si="0"/>
        <v>—</v>
      </c>
      <c r="AV38" s="438" t="str">
        <f t="shared" si="1"/>
        <v>—</v>
      </c>
      <c r="AW38" s="437" t="str">
        <f t="shared" si="2"/>
        <v>—</v>
      </c>
    </row>
    <row r="39" spans="1:49" x14ac:dyDescent="0.25">
      <c r="A39" t="s">
        <v>886</v>
      </c>
      <c r="B39">
        <v>2023</v>
      </c>
      <c r="C39" t="s">
        <v>361</v>
      </c>
      <c r="D39" t="s">
        <v>369</v>
      </c>
      <c r="E39" t="s">
        <v>369</v>
      </c>
      <c r="F39" t="s">
        <v>124</v>
      </c>
      <c r="G39" t="s">
        <v>123</v>
      </c>
      <c r="H39" t="s">
        <v>426</v>
      </c>
      <c r="I39" t="s">
        <v>74</v>
      </c>
      <c r="J39" t="s">
        <v>74</v>
      </c>
      <c r="K39" t="s">
        <v>74</v>
      </c>
      <c r="L39" t="s">
        <v>74</v>
      </c>
      <c r="M39" t="s">
        <v>74</v>
      </c>
      <c r="N39" t="s">
        <v>74</v>
      </c>
      <c r="O39" t="s">
        <v>74</v>
      </c>
      <c r="P39" t="s">
        <v>74</v>
      </c>
      <c r="Q39" t="s">
        <v>74</v>
      </c>
      <c r="R39">
        <v>280</v>
      </c>
      <c r="S39">
        <v>10</v>
      </c>
      <c r="T39">
        <v>9</v>
      </c>
      <c r="U39">
        <v>3</v>
      </c>
      <c r="V39" t="s">
        <v>74</v>
      </c>
      <c r="W39" t="s">
        <v>74</v>
      </c>
      <c r="X39" t="s">
        <v>74</v>
      </c>
      <c r="Y39" t="s">
        <v>74</v>
      </c>
      <c r="Z39" t="s">
        <v>74</v>
      </c>
      <c r="AA39" t="s">
        <v>74</v>
      </c>
      <c r="AB39" t="s">
        <v>74</v>
      </c>
      <c r="AC39" t="s">
        <v>74</v>
      </c>
      <c r="AD39" t="s">
        <v>74</v>
      </c>
      <c r="AE39">
        <v>302</v>
      </c>
      <c r="AF39">
        <v>0.92715231788079466</v>
      </c>
      <c r="AG39">
        <v>3.3112582781456963E-2</v>
      </c>
      <c r="AH39">
        <v>2.9801324503311261E-2</v>
      </c>
      <c r="AI39">
        <v>9.9337748344370865E-3</v>
      </c>
      <c r="AJ39" t="s">
        <v>74</v>
      </c>
      <c r="AK39" t="s">
        <v>74</v>
      </c>
      <c r="AL39" t="s">
        <v>74</v>
      </c>
      <c r="AM39" t="s">
        <v>74</v>
      </c>
      <c r="AN39" t="s">
        <v>74</v>
      </c>
      <c r="AO39" t="s">
        <v>74</v>
      </c>
      <c r="AP39" t="s">
        <v>74</v>
      </c>
      <c r="AQ39" t="s">
        <v>74</v>
      </c>
      <c r="AR39" t="s">
        <v>74</v>
      </c>
      <c r="AS39" s="433" t="s">
        <v>74</v>
      </c>
      <c r="AT39" s="433" t="s">
        <v>74</v>
      </c>
      <c r="AU39" s="439" t="str">
        <f t="shared" si="0"/>
        <v>—</v>
      </c>
      <c r="AV39" s="438" t="str">
        <f t="shared" si="1"/>
        <v>—</v>
      </c>
      <c r="AW39" s="437" t="str">
        <f t="shared" si="2"/>
        <v>—</v>
      </c>
    </row>
    <row r="40" spans="1:49" x14ac:dyDescent="0.25">
      <c r="A40" t="s">
        <v>887</v>
      </c>
      <c r="B40">
        <v>2023</v>
      </c>
      <c r="C40" t="s">
        <v>361</v>
      </c>
      <c r="D40" t="s">
        <v>426</v>
      </c>
      <c r="E40" t="s">
        <v>426</v>
      </c>
      <c r="F40" t="s">
        <v>124</v>
      </c>
      <c r="G40" t="s">
        <v>123</v>
      </c>
      <c r="H40" t="s">
        <v>74</v>
      </c>
      <c r="I40" t="s">
        <v>74</v>
      </c>
      <c r="J40" t="s">
        <v>74</v>
      </c>
      <c r="K40" t="s">
        <v>74</v>
      </c>
      <c r="L40" t="s">
        <v>74</v>
      </c>
      <c r="M40" t="s">
        <v>74</v>
      </c>
      <c r="N40" t="s">
        <v>74</v>
      </c>
      <c r="O40" t="s">
        <v>74</v>
      </c>
      <c r="P40" t="s">
        <v>74</v>
      </c>
      <c r="Q40" t="s">
        <v>74</v>
      </c>
      <c r="R40">
        <v>121</v>
      </c>
      <c r="S40">
        <v>7</v>
      </c>
      <c r="T40">
        <v>4</v>
      </c>
      <c r="U40" t="s">
        <v>74</v>
      </c>
      <c r="V40" t="s">
        <v>74</v>
      </c>
      <c r="W40" t="s">
        <v>74</v>
      </c>
      <c r="X40" t="s">
        <v>74</v>
      </c>
      <c r="Y40" t="s">
        <v>74</v>
      </c>
      <c r="Z40" t="s">
        <v>74</v>
      </c>
      <c r="AA40" t="s">
        <v>74</v>
      </c>
      <c r="AB40" t="s">
        <v>74</v>
      </c>
      <c r="AC40" t="s">
        <v>74</v>
      </c>
      <c r="AD40" t="s">
        <v>74</v>
      </c>
      <c r="AE40">
        <v>132</v>
      </c>
      <c r="AF40">
        <v>0.91666666666666663</v>
      </c>
      <c r="AG40">
        <v>5.3030303030303032E-2</v>
      </c>
      <c r="AH40">
        <v>3.03030303030303E-2</v>
      </c>
      <c r="AI40" t="s">
        <v>74</v>
      </c>
      <c r="AJ40" t="s">
        <v>74</v>
      </c>
      <c r="AK40" t="s">
        <v>74</v>
      </c>
      <c r="AL40" t="s">
        <v>74</v>
      </c>
      <c r="AM40" t="s">
        <v>74</v>
      </c>
      <c r="AN40" t="s">
        <v>74</v>
      </c>
      <c r="AO40" t="s">
        <v>74</v>
      </c>
      <c r="AP40" t="s">
        <v>74</v>
      </c>
      <c r="AQ40" t="s">
        <v>74</v>
      </c>
      <c r="AR40" t="s">
        <v>74</v>
      </c>
      <c r="AS40" s="433" t="s">
        <v>74</v>
      </c>
      <c r="AT40" s="433" t="s">
        <v>74</v>
      </c>
      <c r="AU40" s="439" t="str">
        <f t="shared" si="0"/>
        <v>—</v>
      </c>
      <c r="AV40" s="438" t="str">
        <f t="shared" si="1"/>
        <v>—</v>
      </c>
      <c r="AW40" s="437" t="str">
        <f t="shared" si="2"/>
        <v>—</v>
      </c>
    </row>
    <row r="41" spans="1:49" x14ac:dyDescent="0.25">
      <c r="A41" t="s">
        <v>888</v>
      </c>
      <c r="B41">
        <v>2023</v>
      </c>
      <c r="C41" t="s">
        <v>889</v>
      </c>
      <c r="D41" t="s">
        <v>124</v>
      </c>
      <c r="E41" t="s">
        <v>124</v>
      </c>
      <c r="F41" t="s">
        <v>123</v>
      </c>
      <c r="G41" t="s">
        <v>43</v>
      </c>
      <c r="H41" t="s">
        <v>426</v>
      </c>
      <c r="I41" t="s">
        <v>369</v>
      </c>
      <c r="J41" t="s">
        <v>394</v>
      </c>
      <c r="K41" t="s">
        <v>382</v>
      </c>
      <c r="L41" t="s">
        <v>420</v>
      </c>
      <c r="M41" t="s">
        <v>376</v>
      </c>
      <c r="N41" t="s">
        <v>187</v>
      </c>
      <c r="O41" t="s">
        <v>74</v>
      </c>
      <c r="P41" t="s">
        <v>74</v>
      </c>
      <c r="Q41" t="s">
        <v>74</v>
      </c>
      <c r="R41">
        <v>414</v>
      </c>
      <c r="S41">
        <v>145</v>
      </c>
      <c r="T41">
        <v>91</v>
      </c>
      <c r="U41">
        <v>22</v>
      </c>
      <c r="V41">
        <v>17</v>
      </c>
      <c r="W41">
        <v>9</v>
      </c>
      <c r="X41">
        <v>4</v>
      </c>
      <c r="Y41">
        <v>3</v>
      </c>
      <c r="Z41">
        <v>2</v>
      </c>
      <c r="AA41">
        <v>1</v>
      </c>
      <c r="AB41" t="s">
        <v>74</v>
      </c>
      <c r="AC41" t="s">
        <v>74</v>
      </c>
      <c r="AD41" t="s">
        <v>74</v>
      </c>
      <c r="AE41">
        <v>708</v>
      </c>
      <c r="AF41">
        <v>0.5847457627118644</v>
      </c>
      <c r="AG41">
        <v>0.20480225988700559</v>
      </c>
      <c r="AH41">
        <v>0.12853107344632769</v>
      </c>
      <c r="AI41">
        <v>3.1073446327683621E-2</v>
      </c>
      <c r="AJ41">
        <v>2.4011299435028249E-2</v>
      </c>
      <c r="AK41">
        <v>1.271186440677966E-2</v>
      </c>
      <c r="AL41">
        <v>5.6497175141242938E-3</v>
      </c>
      <c r="AM41">
        <v>4.2372881355932203E-3</v>
      </c>
      <c r="AN41">
        <v>2.8248587570621469E-3</v>
      </c>
      <c r="AO41">
        <v>1.412429378531073E-3</v>
      </c>
      <c r="AP41" t="s">
        <v>74</v>
      </c>
      <c r="AQ41" t="s">
        <v>74</v>
      </c>
      <c r="AR41" t="s">
        <v>74</v>
      </c>
      <c r="AS41" s="433">
        <v>36</v>
      </c>
      <c r="AT41" s="433">
        <v>5.0847457627118647E-2</v>
      </c>
      <c r="AU41" s="439">
        <f t="shared" si="0"/>
        <v>36</v>
      </c>
      <c r="AV41" s="438">
        <f t="shared" si="1"/>
        <v>5.0847457627118647E-2</v>
      </c>
      <c r="AW41" s="437" t="str">
        <f t="shared" si="2"/>
        <v>Other provinces and territories^</v>
      </c>
    </row>
    <row r="42" spans="1:49" x14ac:dyDescent="0.25">
      <c r="A42" t="s">
        <v>890</v>
      </c>
      <c r="B42">
        <v>2023</v>
      </c>
      <c r="C42" t="s">
        <v>889</v>
      </c>
      <c r="D42" t="s">
        <v>123</v>
      </c>
      <c r="E42" t="s">
        <v>123</v>
      </c>
      <c r="F42" t="s">
        <v>43</v>
      </c>
      <c r="G42" t="s">
        <v>124</v>
      </c>
      <c r="H42" t="s">
        <v>394</v>
      </c>
      <c r="I42" t="s">
        <v>426</v>
      </c>
      <c r="J42" t="s">
        <v>369</v>
      </c>
      <c r="K42" t="s">
        <v>187</v>
      </c>
      <c r="L42" t="s">
        <v>376</v>
      </c>
      <c r="M42" t="s">
        <v>420</v>
      </c>
      <c r="N42" t="s">
        <v>74</v>
      </c>
      <c r="O42" t="s">
        <v>74</v>
      </c>
      <c r="P42" t="s">
        <v>74</v>
      </c>
      <c r="Q42" t="s">
        <v>74</v>
      </c>
      <c r="R42">
        <v>489</v>
      </c>
      <c r="S42">
        <v>70</v>
      </c>
      <c r="T42">
        <v>49</v>
      </c>
      <c r="U42">
        <v>11</v>
      </c>
      <c r="V42">
        <v>7</v>
      </c>
      <c r="W42">
        <v>6</v>
      </c>
      <c r="X42">
        <v>2</v>
      </c>
      <c r="Y42">
        <v>1</v>
      </c>
      <c r="Z42">
        <v>1</v>
      </c>
      <c r="AA42" t="s">
        <v>74</v>
      </c>
      <c r="AB42" t="s">
        <v>74</v>
      </c>
      <c r="AC42" t="s">
        <v>74</v>
      </c>
      <c r="AD42" t="s">
        <v>74</v>
      </c>
      <c r="AE42">
        <v>636</v>
      </c>
      <c r="AF42">
        <v>0.76886792452830188</v>
      </c>
      <c r="AG42">
        <v>0.110062893081761</v>
      </c>
      <c r="AH42">
        <v>7.7044025157232701E-2</v>
      </c>
      <c r="AI42">
        <v>1.7295597484276729E-2</v>
      </c>
      <c r="AJ42">
        <v>1.10062893081761E-2</v>
      </c>
      <c r="AK42">
        <v>9.433962264150943E-3</v>
      </c>
      <c r="AL42">
        <v>3.1446540880503151E-3</v>
      </c>
      <c r="AM42">
        <v>1.5723270440251571E-3</v>
      </c>
      <c r="AN42">
        <v>1.5723270440251571E-3</v>
      </c>
      <c r="AO42" t="s">
        <v>74</v>
      </c>
      <c r="AP42" t="s">
        <v>74</v>
      </c>
      <c r="AQ42" t="s">
        <v>74</v>
      </c>
      <c r="AR42" t="s">
        <v>74</v>
      </c>
      <c r="AS42" s="433">
        <v>17</v>
      </c>
      <c r="AT42" s="433">
        <v>2.672955974842767E-2</v>
      </c>
      <c r="AU42" s="439">
        <f t="shared" si="0"/>
        <v>17</v>
      </c>
      <c r="AV42" s="438">
        <f t="shared" si="1"/>
        <v>2.6729559748427674E-2</v>
      </c>
      <c r="AW42" s="437" t="str">
        <f t="shared" si="2"/>
        <v>Other provinces and territories^</v>
      </c>
    </row>
    <row r="43" spans="1:49" x14ac:dyDescent="0.25">
      <c r="A43" t="s">
        <v>891</v>
      </c>
      <c r="B43">
        <v>2023</v>
      </c>
      <c r="C43" t="s">
        <v>889</v>
      </c>
      <c r="D43" t="s">
        <v>369</v>
      </c>
      <c r="E43" t="s">
        <v>369</v>
      </c>
      <c r="F43" t="s">
        <v>123</v>
      </c>
      <c r="G43" t="s">
        <v>43</v>
      </c>
      <c r="H43" t="s">
        <v>124</v>
      </c>
      <c r="I43" t="s">
        <v>394</v>
      </c>
      <c r="J43" t="s">
        <v>420</v>
      </c>
      <c r="K43" t="s">
        <v>382</v>
      </c>
      <c r="L43" t="s">
        <v>388</v>
      </c>
      <c r="M43" t="s">
        <v>426</v>
      </c>
      <c r="N43" t="s">
        <v>74</v>
      </c>
      <c r="O43" t="s">
        <v>74</v>
      </c>
      <c r="P43" t="s">
        <v>74</v>
      </c>
      <c r="Q43" t="s">
        <v>74</v>
      </c>
      <c r="R43">
        <v>141</v>
      </c>
      <c r="S43">
        <v>34</v>
      </c>
      <c r="T43">
        <v>31</v>
      </c>
      <c r="U43">
        <v>23</v>
      </c>
      <c r="V43">
        <v>2</v>
      </c>
      <c r="W43">
        <v>2</v>
      </c>
      <c r="X43">
        <v>1</v>
      </c>
      <c r="Y43">
        <v>1</v>
      </c>
      <c r="Z43">
        <v>1</v>
      </c>
      <c r="AA43" t="s">
        <v>74</v>
      </c>
      <c r="AB43" t="s">
        <v>74</v>
      </c>
      <c r="AC43" t="s">
        <v>74</v>
      </c>
      <c r="AD43" t="s">
        <v>74</v>
      </c>
      <c r="AE43">
        <v>236</v>
      </c>
      <c r="AF43">
        <v>0.59745762711864403</v>
      </c>
      <c r="AG43">
        <v>0.1440677966101695</v>
      </c>
      <c r="AH43">
        <v>0.13135593220338981</v>
      </c>
      <c r="AI43">
        <v>9.7457627118644072E-2</v>
      </c>
      <c r="AJ43">
        <v>8.4745762711864406E-3</v>
      </c>
      <c r="AK43">
        <v>8.4745762711864406E-3</v>
      </c>
      <c r="AL43">
        <v>4.2372881355932203E-3</v>
      </c>
      <c r="AM43">
        <v>4.2372881355932203E-3</v>
      </c>
      <c r="AN43">
        <v>4.2372881355932203E-3</v>
      </c>
      <c r="AO43" t="s">
        <v>74</v>
      </c>
      <c r="AP43" t="s">
        <v>74</v>
      </c>
      <c r="AQ43" t="s">
        <v>74</v>
      </c>
      <c r="AR43" t="s">
        <v>74</v>
      </c>
      <c r="AS43" s="433">
        <v>7</v>
      </c>
      <c r="AT43" s="433">
        <v>2.966101694915254E-2</v>
      </c>
      <c r="AU43" s="439">
        <f t="shared" si="0"/>
        <v>7</v>
      </c>
      <c r="AV43" s="438">
        <f t="shared" si="1"/>
        <v>2.9661016949152543E-2</v>
      </c>
      <c r="AW43" s="437" t="str">
        <f t="shared" si="2"/>
        <v>Other provinces and territories^</v>
      </c>
    </row>
    <row r="44" spans="1:49" x14ac:dyDescent="0.25">
      <c r="A44" t="s">
        <v>892</v>
      </c>
      <c r="B44">
        <v>2023</v>
      </c>
      <c r="C44" t="s">
        <v>889</v>
      </c>
      <c r="D44" t="s">
        <v>382</v>
      </c>
      <c r="E44" t="s">
        <v>382</v>
      </c>
      <c r="F44" t="s">
        <v>43</v>
      </c>
      <c r="G44" t="s">
        <v>124</v>
      </c>
      <c r="H44" t="s">
        <v>376</v>
      </c>
      <c r="I44" t="s">
        <v>394</v>
      </c>
      <c r="J44" t="s">
        <v>123</v>
      </c>
      <c r="K44" t="s">
        <v>187</v>
      </c>
      <c r="L44" t="s">
        <v>369</v>
      </c>
      <c r="M44" t="s">
        <v>420</v>
      </c>
      <c r="N44" t="s">
        <v>74</v>
      </c>
      <c r="O44" t="s">
        <v>74</v>
      </c>
      <c r="P44" t="s">
        <v>74</v>
      </c>
      <c r="Q44" t="s">
        <v>74</v>
      </c>
      <c r="R44">
        <v>62</v>
      </c>
      <c r="S44">
        <v>32</v>
      </c>
      <c r="T44">
        <v>12</v>
      </c>
      <c r="U44">
        <v>12</v>
      </c>
      <c r="V44">
        <v>11</v>
      </c>
      <c r="W44">
        <v>7</v>
      </c>
      <c r="X44">
        <v>7</v>
      </c>
      <c r="Y44">
        <v>2</v>
      </c>
      <c r="Z44">
        <v>1</v>
      </c>
      <c r="AA44" t="s">
        <v>74</v>
      </c>
      <c r="AB44" t="s">
        <v>74</v>
      </c>
      <c r="AC44" t="s">
        <v>74</v>
      </c>
      <c r="AD44" t="s">
        <v>74</v>
      </c>
      <c r="AE44">
        <v>146</v>
      </c>
      <c r="AF44">
        <v>0.42465753424657532</v>
      </c>
      <c r="AG44">
        <v>0.21917808219178081</v>
      </c>
      <c r="AH44">
        <v>8.2191780821917804E-2</v>
      </c>
      <c r="AI44">
        <v>8.2191780821917804E-2</v>
      </c>
      <c r="AJ44">
        <v>7.5342465753424653E-2</v>
      </c>
      <c r="AK44">
        <v>4.7945205479452052E-2</v>
      </c>
      <c r="AL44">
        <v>4.7945205479452052E-2</v>
      </c>
      <c r="AM44">
        <v>1.3698630136986301E-2</v>
      </c>
      <c r="AN44">
        <v>6.8493150684931503E-3</v>
      </c>
      <c r="AO44" t="s">
        <v>74</v>
      </c>
      <c r="AP44" t="s">
        <v>74</v>
      </c>
      <c r="AQ44" t="s">
        <v>74</v>
      </c>
      <c r="AR44" t="s">
        <v>74</v>
      </c>
      <c r="AS44" s="433">
        <v>28</v>
      </c>
      <c r="AT44" s="433">
        <v>0.19178082191780821</v>
      </c>
      <c r="AU44" s="439">
        <f t="shared" si="0"/>
        <v>28</v>
      </c>
      <c r="AV44" s="438">
        <f t="shared" si="1"/>
        <v>0.19178082191780821</v>
      </c>
      <c r="AW44" s="437" t="str">
        <f t="shared" si="2"/>
        <v>Other provinces and territories^</v>
      </c>
    </row>
    <row r="45" spans="1:49" x14ac:dyDescent="0.25">
      <c r="A45" t="s">
        <v>893</v>
      </c>
      <c r="B45">
        <v>2023</v>
      </c>
      <c r="C45" t="s">
        <v>889</v>
      </c>
      <c r="D45" t="s">
        <v>853</v>
      </c>
      <c r="E45" t="s">
        <v>43</v>
      </c>
      <c r="F45" t="s">
        <v>123</v>
      </c>
      <c r="G45" t="s">
        <v>124</v>
      </c>
      <c r="H45" t="s">
        <v>369</v>
      </c>
      <c r="I45" t="s">
        <v>394</v>
      </c>
      <c r="J45" t="s">
        <v>426</v>
      </c>
      <c r="K45" t="s">
        <v>376</v>
      </c>
      <c r="L45" t="s">
        <v>420</v>
      </c>
      <c r="M45" t="s">
        <v>382</v>
      </c>
      <c r="N45" t="s">
        <v>187</v>
      </c>
      <c r="O45" t="s">
        <v>74</v>
      </c>
      <c r="P45" t="s">
        <v>74</v>
      </c>
      <c r="Q45" t="s">
        <v>74</v>
      </c>
      <c r="R45">
        <v>501</v>
      </c>
      <c r="S45">
        <v>112</v>
      </c>
      <c r="T45">
        <v>46</v>
      </c>
      <c r="U45">
        <v>25</v>
      </c>
      <c r="V45">
        <v>25</v>
      </c>
      <c r="W45">
        <v>21</v>
      </c>
      <c r="X45">
        <v>9</v>
      </c>
      <c r="Y45">
        <v>4</v>
      </c>
      <c r="Z45">
        <v>2</v>
      </c>
      <c r="AA45">
        <v>2</v>
      </c>
      <c r="AB45" t="s">
        <v>74</v>
      </c>
      <c r="AC45" t="s">
        <v>74</v>
      </c>
      <c r="AD45" t="s">
        <v>74</v>
      </c>
      <c r="AE45">
        <v>747</v>
      </c>
      <c r="AF45">
        <v>0.67068273092369479</v>
      </c>
      <c r="AG45">
        <v>0.1499330655957162</v>
      </c>
      <c r="AH45">
        <v>6.1579651941097727E-2</v>
      </c>
      <c r="AI45">
        <v>3.3467202141900937E-2</v>
      </c>
      <c r="AJ45">
        <v>3.3467202141900937E-2</v>
      </c>
      <c r="AK45">
        <v>2.811244979919679E-2</v>
      </c>
      <c r="AL45">
        <v>1.204819277108434E-2</v>
      </c>
      <c r="AM45">
        <v>5.3547523427041497E-3</v>
      </c>
      <c r="AN45">
        <v>2.6773761713520749E-3</v>
      </c>
      <c r="AO45">
        <v>2.6773761713520749E-3</v>
      </c>
      <c r="AP45" t="s">
        <v>74</v>
      </c>
      <c r="AQ45" t="s">
        <v>74</v>
      </c>
      <c r="AR45" t="s">
        <v>74</v>
      </c>
      <c r="AS45" s="433">
        <v>63</v>
      </c>
      <c r="AT45" s="433">
        <v>8.4337349397590369E-2</v>
      </c>
      <c r="AU45" s="439">
        <f t="shared" si="0"/>
        <v>63</v>
      </c>
      <c r="AV45" s="438">
        <f t="shared" si="1"/>
        <v>8.4337349397590355E-2</v>
      </c>
      <c r="AW45" s="437" t="str">
        <f t="shared" si="2"/>
        <v>Other provinces and territories^</v>
      </c>
    </row>
    <row r="46" spans="1:49" x14ac:dyDescent="0.25">
      <c r="A46" t="s">
        <v>894</v>
      </c>
      <c r="B46">
        <v>2023</v>
      </c>
      <c r="C46" t="s">
        <v>889</v>
      </c>
      <c r="D46" t="s">
        <v>394</v>
      </c>
      <c r="E46" t="s">
        <v>394</v>
      </c>
      <c r="F46" t="s">
        <v>43</v>
      </c>
      <c r="G46" t="s">
        <v>376</v>
      </c>
      <c r="H46" t="s">
        <v>124</v>
      </c>
      <c r="I46" t="s">
        <v>123</v>
      </c>
      <c r="J46" t="s">
        <v>187</v>
      </c>
      <c r="K46" t="s">
        <v>369</v>
      </c>
      <c r="L46" t="s">
        <v>382</v>
      </c>
      <c r="M46" t="s">
        <v>420</v>
      </c>
      <c r="N46" t="s">
        <v>426</v>
      </c>
      <c r="O46" t="s">
        <v>74</v>
      </c>
      <c r="P46" t="s">
        <v>74</v>
      </c>
      <c r="Q46" t="s">
        <v>74</v>
      </c>
      <c r="R46">
        <v>101</v>
      </c>
      <c r="S46">
        <v>45</v>
      </c>
      <c r="T46">
        <v>29</v>
      </c>
      <c r="U46">
        <v>19</v>
      </c>
      <c r="V46">
        <v>16</v>
      </c>
      <c r="W46">
        <v>9</v>
      </c>
      <c r="X46">
        <v>7</v>
      </c>
      <c r="Y46">
        <v>5</v>
      </c>
      <c r="Z46">
        <v>5</v>
      </c>
      <c r="AA46">
        <v>4</v>
      </c>
      <c r="AB46" t="s">
        <v>74</v>
      </c>
      <c r="AC46" t="s">
        <v>74</v>
      </c>
      <c r="AD46" t="s">
        <v>74</v>
      </c>
      <c r="AE46">
        <v>240</v>
      </c>
      <c r="AF46">
        <v>0.42083333333333328</v>
      </c>
      <c r="AG46">
        <v>0.1875</v>
      </c>
      <c r="AH46">
        <v>0.12083333333333331</v>
      </c>
      <c r="AI46">
        <v>7.9166666666666663E-2</v>
      </c>
      <c r="AJ46">
        <v>6.6666666666666666E-2</v>
      </c>
      <c r="AK46">
        <v>3.7499999999999999E-2</v>
      </c>
      <c r="AL46">
        <v>2.9166666666666671E-2</v>
      </c>
      <c r="AM46">
        <v>2.0833333333333329E-2</v>
      </c>
      <c r="AN46">
        <v>2.0833333333333329E-2</v>
      </c>
      <c r="AO46">
        <v>1.666666666666667E-2</v>
      </c>
      <c r="AP46" t="s">
        <v>74</v>
      </c>
      <c r="AQ46" t="s">
        <v>74</v>
      </c>
      <c r="AR46" t="s">
        <v>74</v>
      </c>
      <c r="AS46" s="433">
        <v>46</v>
      </c>
      <c r="AT46" s="433">
        <v>0.19166666666666671</v>
      </c>
      <c r="AU46" s="439">
        <f t="shared" si="0"/>
        <v>46</v>
      </c>
      <c r="AV46" s="438">
        <f t="shared" si="1"/>
        <v>0.19166666666666668</v>
      </c>
      <c r="AW46" s="437" t="str">
        <f t="shared" si="2"/>
        <v>Other provinces and territories^</v>
      </c>
    </row>
    <row r="47" spans="1:49" x14ac:dyDescent="0.25">
      <c r="A47" t="s">
        <v>895</v>
      </c>
      <c r="B47">
        <v>2023</v>
      </c>
      <c r="C47" t="s">
        <v>889</v>
      </c>
      <c r="D47" t="s">
        <v>43</v>
      </c>
      <c r="E47" t="s">
        <v>43</v>
      </c>
      <c r="F47" t="s">
        <v>123</v>
      </c>
      <c r="G47" t="s">
        <v>124</v>
      </c>
      <c r="H47" t="s">
        <v>394</v>
      </c>
      <c r="I47" t="s">
        <v>420</v>
      </c>
      <c r="J47" t="s">
        <v>369</v>
      </c>
      <c r="K47" t="s">
        <v>376</v>
      </c>
      <c r="L47" t="s">
        <v>426</v>
      </c>
      <c r="M47" t="s">
        <v>382</v>
      </c>
      <c r="N47" t="s">
        <v>400</v>
      </c>
      <c r="O47" t="s">
        <v>187</v>
      </c>
      <c r="P47" t="s">
        <v>433</v>
      </c>
      <c r="Q47" t="s">
        <v>388</v>
      </c>
      <c r="R47">
        <v>1580</v>
      </c>
      <c r="S47">
        <v>234</v>
      </c>
      <c r="T47">
        <v>142</v>
      </c>
      <c r="U47">
        <v>31</v>
      </c>
      <c r="V47">
        <v>28</v>
      </c>
      <c r="W47">
        <v>19</v>
      </c>
      <c r="X47">
        <v>15</v>
      </c>
      <c r="Y47">
        <v>8</v>
      </c>
      <c r="Z47">
        <v>3</v>
      </c>
      <c r="AA47">
        <v>2</v>
      </c>
      <c r="AB47">
        <v>2</v>
      </c>
      <c r="AC47">
        <v>2</v>
      </c>
      <c r="AD47">
        <v>1</v>
      </c>
      <c r="AE47">
        <v>2067</v>
      </c>
      <c r="AF47">
        <v>0.76439283986453799</v>
      </c>
      <c r="AG47">
        <v>0.1132075471698113</v>
      </c>
      <c r="AH47">
        <v>6.8698597000483794E-2</v>
      </c>
      <c r="AI47">
        <v>1.4997581035316881E-2</v>
      </c>
      <c r="AJ47">
        <v>1.354620222544751E-2</v>
      </c>
      <c r="AK47">
        <v>9.1920657958393815E-3</v>
      </c>
      <c r="AL47">
        <v>7.2568940493468797E-3</v>
      </c>
      <c r="AM47">
        <v>3.8703434929850018E-3</v>
      </c>
      <c r="AN47">
        <v>1.4513788098693759E-3</v>
      </c>
      <c r="AO47">
        <v>9.6758587324625057E-4</v>
      </c>
      <c r="AP47">
        <v>9.6758587324625057E-4</v>
      </c>
      <c r="AQ47">
        <v>9.6758587324625057E-4</v>
      </c>
      <c r="AR47">
        <v>4.8379293662312528E-4</v>
      </c>
      <c r="AS47" s="433">
        <v>80</v>
      </c>
      <c r="AT47" s="433">
        <v>3.8703434929850018E-2</v>
      </c>
      <c r="AU47" s="439">
        <f t="shared" si="0"/>
        <v>80</v>
      </c>
      <c r="AV47" s="438">
        <f t="shared" si="1"/>
        <v>3.8703434929850025E-2</v>
      </c>
      <c r="AW47" s="437" t="str">
        <f t="shared" si="2"/>
        <v>Other provinces and territories^</v>
      </c>
    </row>
    <row r="48" spans="1:49" x14ac:dyDescent="0.25">
      <c r="A48" t="s">
        <v>896</v>
      </c>
      <c r="B48">
        <v>2023</v>
      </c>
      <c r="C48" t="s">
        <v>889</v>
      </c>
      <c r="D48" t="s">
        <v>420</v>
      </c>
      <c r="E48" t="s">
        <v>74</v>
      </c>
      <c r="F48" t="s">
        <v>74</v>
      </c>
      <c r="G48" t="s">
        <v>74</v>
      </c>
      <c r="H48" t="s">
        <v>74</v>
      </c>
      <c r="I48" t="s">
        <v>74</v>
      </c>
      <c r="J48" t="s">
        <v>74</v>
      </c>
      <c r="K48" t="s">
        <v>74</v>
      </c>
      <c r="L48" t="s">
        <v>74</v>
      </c>
      <c r="M48" t="s">
        <v>74</v>
      </c>
      <c r="N48" t="s">
        <v>74</v>
      </c>
      <c r="O48" t="s">
        <v>74</v>
      </c>
      <c r="P48" t="s">
        <v>74</v>
      </c>
      <c r="Q48" t="s">
        <v>74</v>
      </c>
      <c r="R48" t="s">
        <v>74</v>
      </c>
      <c r="S48" t="s">
        <v>74</v>
      </c>
      <c r="T48" t="s">
        <v>74</v>
      </c>
      <c r="U48" t="s">
        <v>74</v>
      </c>
      <c r="V48" t="s">
        <v>74</v>
      </c>
      <c r="W48" t="s">
        <v>74</v>
      </c>
      <c r="X48" t="s">
        <v>74</v>
      </c>
      <c r="Y48" t="s">
        <v>74</v>
      </c>
      <c r="Z48" t="s">
        <v>74</v>
      </c>
      <c r="AA48" t="s">
        <v>74</v>
      </c>
      <c r="AB48" t="s">
        <v>74</v>
      </c>
      <c r="AC48" t="s">
        <v>74</v>
      </c>
      <c r="AD48" t="s">
        <v>74</v>
      </c>
      <c r="AE48" t="s">
        <v>74</v>
      </c>
      <c r="AF48" t="s">
        <v>74</v>
      </c>
      <c r="AG48" t="s">
        <v>74</v>
      </c>
      <c r="AH48" t="s">
        <v>74</v>
      </c>
      <c r="AI48" t="s">
        <v>74</v>
      </c>
      <c r="AJ48" t="s">
        <v>74</v>
      </c>
      <c r="AK48" t="s">
        <v>74</v>
      </c>
      <c r="AL48" t="s">
        <v>74</v>
      </c>
      <c r="AM48" t="s">
        <v>74</v>
      </c>
      <c r="AN48" t="s">
        <v>74</v>
      </c>
      <c r="AO48" t="s">
        <v>74</v>
      </c>
      <c r="AP48" t="s">
        <v>74</v>
      </c>
      <c r="AQ48" t="s">
        <v>74</v>
      </c>
      <c r="AR48" t="s">
        <v>74</v>
      </c>
      <c r="AS48" s="433" t="s">
        <v>74</v>
      </c>
      <c r="AT48" s="433" t="s">
        <v>74</v>
      </c>
      <c r="AU48" s="439" t="str">
        <f t="shared" si="0"/>
        <v>—</v>
      </c>
      <c r="AV48" s="438" t="str">
        <f t="shared" si="1"/>
        <v>—</v>
      </c>
      <c r="AW48" s="437" t="str">
        <f t="shared" si="2"/>
        <v>—</v>
      </c>
    </row>
    <row r="49" spans="1:49" x14ac:dyDescent="0.25">
      <c r="A49" t="s">
        <v>897</v>
      </c>
      <c r="B49">
        <v>2023</v>
      </c>
      <c r="C49" t="s">
        <v>889</v>
      </c>
      <c r="D49" t="s">
        <v>426</v>
      </c>
      <c r="E49" t="s">
        <v>426</v>
      </c>
      <c r="F49" t="s">
        <v>123</v>
      </c>
      <c r="G49" t="s">
        <v>124</v>
      </c>
      <c r="H49" t="s">
        <v>43</v>
      </c>
      <c r="I49" t="s">
        <v>369</v>
      </c>
      <c r="J49" t="s">
        <v>394</v>
      </c>
      <c r="K49" t="s">
        <v>382</v>
      </c>
      <c r="L49" t="s">
        <v>74</v>
      </c>
      <c r="M49" t="s">
        <v>74</v>
      </c>
      <c r="N49" t="s">
        <v>74</v>
      </c>
      <c r="O49" t="s">
        <v>74</v>
      </c>
      <c r="P49" t="s">
        <v>74</v>
      </c>
      <c r="Q49" t="s">
        <v>74</v>
      </c>
      <c r="R49">
        <v>98</v>
      </c>
      <c r="S49">
        <v>39</v>
      </c>
      <c r="T49">
        <v>37</v>
      </c>
      <c r="U49">
        <v>23</v>
      </c>
      <c r="V49">
        <v>10</v>
      </c>
      <c r="W49">
        <v>6</v>
      </c>
      <c r="X49">
        <v>1</v>
      </c>
      <c r="Y49" t="s">
        <v>74</v>
      </c>
      <c r="Z49" t="s">
        <v>74</v>
      </c>
      <c r="AA49" t="s">
        <v>74</v>
      </c>
      <c r="AB49" t="s">
        <v>74</v>
      </c>
      <c r="AC49" t="s">
        <v>74</v>
      </c>
      <c r="AD49" t="s">
        <v>74</v>
      </c>
      <c r="AE49">
        <v>214</v>
      </c>
      <c r="AF49">
        <v>0.45794392523364491</v>
      </c>
      <c r="AG49">
        <v>0.1822429906542056</v>
      </c>
      <c r="AH49">
        <v>0.17289719626168221</v>
      </c>
      <c r="AI49">
        <v>0.1074766355140187</v>
      </c>
      <c r="AJ49">
        <v>4.6728971962616821E-2</v>
      </c>
      <c r="AK49">
        <v>2.803738317757009E-2</v>
      </c>
      <c r="AL49">
        <v>4.6728971962616819E-3</v>
      </c>
      <c r="AM49" t="s">
        <v>74</v>
      </c>
      <c r="AN49" t="s">
        <v>74</v>
      </c>
      <c r="AO49" t="s">
        <v>74</v>
      </c>
      <c r="AP49" t="s">
        <v>74</v>
      </c>
      <c r="AQ49" t="s">
        <v>74</v>
      </c>
      <c r="AR49" t="s">
        <v>74</v>
      </c>
      <c r="AS49" s="433">
        <v>17</v>
      </c>
      <c r="AT49" s="433">
        <v>7.9439252336448593E-2</v>
      </c>
      <c r="AU49" s="439">
        <f t="shared" si="0"/>
        <v>17</v>
      </c>
      <c r="AV49" s="438">
        <f t="shared" si="1"/>
        <v>7.9439252336448593E-2</v>
      </c>
      <c r="AW49" s="437" t="str">
        <f t="shared" si="2"/>
        <v>Other provinces and territories^</v>
      </c>
    </row>
    <row r="50" spans="1:49" x14ac:dyDescent="0.25">
      <c r="A50" t="s">
        <v>898</v>
      </c>
      <c r="B50">
        <v>2023</v>
      </c>
      <c r="C50" t="s">
        <v>889</v>
      </c>
      <c r="D50" t="s">
        <v>859</v>
      </c>
      <c r="E50" t="s">
        <v>43</v>
      </c>
      <c r="F50" t="s">
        <v>74</v>
      </c>
      <c r="G50" t="s">
        <v>74</v>
      </c>
      <c r="H50" t="s">
        <v>74</v>
      </c>
      <c r="I50" t="s">
        <v>74</v>
      </c>
      <c r="J50" t="s">
        <v>74</v>
      </c>
      <c r="K50" t="s">
        <v>74</v>
      </c>
      <c r="L50" t="s">
        <v>74</v>
      </c>
      <c r="M50" t="s">
        <v>74</v>
      </c>
      <c r="N50" t="s">
        <v>74</v>
      </c>
      <c r="O50" t="s">
        <v>74</v>
      </c>
      <c r="P50" t="s">
        <v>74</v>
      </c>
      <c r="Q50" t="s">
        <v>74</v>
      </c>
      <c r="R50">
        <v>1</v>
      </c>
      <c r="S50" t="s">
        <v>74</v>
      </c>
      <c r="T50" t="s">
        <v>74</v>
      </c>
      <c r="U50" t="s">
        <v>74</v>
      </c>
      <c r="V50" t="s">
        <v>74</v>
      </c>
      <c r="W50" t="s">
        <v>74</v>
      </c>
      <c r="X50" t="s">
        <v>74</v>
      </c>
      <c r="Y50" t="s">
        <v>74</v>
      </c>
      <c r="Z50" t="s">
        <v>74</v>
      </c>
      <c r="AA50" t="s">
        <v>74</v>
      </c>
      <c r="AB50" t="s">
        <v>74</v>
      </c>
      <c r="AC50" t="s">
        <v>74</v>
      </c>
      <c r="AD50" t="s">
        <v>74</v>
      </c>
      <c r="AE50">
        <v>1</v>
      </c>
      <c r="AF50">
        <v>1</v>
      </c>
      <c r="AG50" t="s">
        <v>74</v>
      </c>
      <c r="AH50" t="s">
        <v>74</v>
      </c>
      <c r="AI50" t="s">
        <v>74</v>
      </c>
      <c r="AJ50" t="s">
        <v>74</v>
      </c>
      <c r="AK50" t="s">
        <v>74</v>
      </c>
      <c r="AL50" t="s">
        <v>74</v>
      </c>
      <c r="AM50" t="s">
        <v>74</v>
      </c>
      <c r="AN50" t="s">
        <v>74</v>
      </c>
      <c r="AO50" t="s">
        <v>74</v>
      </c>
      <c r="AP50" t="s">
        <v>74</v>
      </c>
      <c r="AQ50" t="s">
        <v>74</v>
      </c>
      <c r="AR50" t="s">
        <v>74</v>
      </c>
      <c r="AS50" s="433" t="s">
        <v>74</v>
      </c>
      <c r="AT50" s="433" t="s">
        <v>74</v>
      </c>
      <c r="AU50" s="439" t="str">
        <f t="shared" si="0"/>
        <v>—</v>
      </c>
      <c r="AV50" s="438" t="str">
        <f t="shared" si="1"/>
        <v>—</v>
      </c>
      <c r="AW50" s="437" t="str">
        <f t="shared" si="2"/>
        <v>—</v>
      </c>
    </row>
  </sheetData>
  <sheetProtection formatCells="0" formatColumns="0" formatRows="0" insertColumns="0" insertRows="0" insertHyperlinks="0" deleteColumns="0" deleteRows="0"/>
  <autoFilter ref="A2:AT50" xr:uid="{00000000-0009-0000-0000-000018000000}"/>
  <dataConsolidate/>
  <pageMargins left="0.7" right="0.7" top="0.75" bottom="0.75" header="0.3" footer="0.3"/>
  <pageSetup orientation="portrait" r:id="rId1"/>
  <headerFooter>
    <oddFooter>&amp;L&amp;L&amp;"Arial"&amp;9© 2021 CIHI</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1"/>
  <dimension ref="A1:CA2070"/>
  <sheetViews>
    <sheetView showGridLines="0" zoomScaleNormal="100" workbookViewId="0">
      <pane ySplit="2" topLeftCell="A3" activePane="bottomLeft" state="frozen"/>
      <selection pane="bottomLeft"/>
    </sheetView>
  </sheetViews>
  <sheetFormatPr defaultColWidth="9" defaultRowHeight="13.8" x14ac:dyDescent="0.25"/>
  <cols>
    <col min="1" max="1" width="4.5" style="34" customWidth="1"/>
    <col min="2" max="2" width="22.59765625" style="34" customWidth="1"/>
    <col min="3" max="3" width="29.5" style="34" customWidth="1"/>
    <col min="4" max="4" width="25.09765625" style="34" customWidth="1"/>
    <col min="5" max="5" width="10.59765625" style="34" customWidth="1"/>
    <col min="6" max="7" width="8.59765625" style="72" customWidth="1"/>
    <col min="8" max="33" width="8.59765625" style="34" customWidth="1"/>
    <col min="34" max="34" width="13" style="34" customWidth="1"/>
    <col min="35" max="35" width="8.59765625" style="34" customWidth="1"/>
    <col min="36" max="36" width="16" style="34" customWidth="1"/>
    <col min="37" max="38" width="8.59765625" style="34" customWidth="1"/>
    <col min="39" max="39" width="11.09765625" style="34" customWidth="1"/>
    <col min="40" max="40" width="9" style="34"/>
    <col min="41" max="74" width="8.59765625" style="34" customWidth="1"/>
    <col min="75" max="75" width="14.59765625" style="34" customWidth="1"/>
    <col min="76" max="76" width="26.59765625" style="34" customWidth="1"/>
    <col min="77" max="77" width="9" style="34"/>
    <col min="78" max="78" width="12.09765625" style="34" customWidth="1"/>
    <col min="79" max="16384" width="9" style="34"/>
  </cols>
  <sheetData>
    <row r="1" spans="1:79" s="283" customFormat="1" x14ac:dyDescent="0.25">
      <c r="A1" s="283">
        <v>1</v>
      </c>
      <c r="B1" s="283">
        <v>2</v>
      </c>
      <c r="C1" s="283">
        <v>3</v>
      </c>
      <c r="D1" s="283">
        <v>4</v>
      </c>
      <c r="E1" s="283">
        <v>5</v>
      </c>
      <c r="F1" s="283">
        <v>6</v>
      </c>
      <c r="G1" s="283">
        <v>7</v>
      </c>
      <c r="H1" s="283">
        <v>8</v>
      </c>
      <c r="I1" s="283">
        <v>9</v>
      </c>
      <c r="J1" s="283">
        <v>10</v>
      </c>
      <c r="K1" s="283">
        <v>11</v>
      </c>
      <c r="L1" s="283">
        <v>12</v>
      </c>
      <c r="M1" s="283">
        <v>13</v>
      </c>
      <c r="N1" s="283">
        <v>14</v>
      </c>
      <c r="O1" s="283">
        <v>15</v>
      </c>
      <c r="P1" s="283">
        <v>16</v>
      </c>
      <c r="Q1" s="283">
        <v>17</v>
      </c>
      <c r="R1" s="283">
        <v>18</v>
      </c>
      <c r="S1" s="283">
        <v>19</v>
      </c>
      <c r="T1" s="283">
        <v>20</v>
      </c>
      <c r="U1" s="283">
        <v>21</v>
      </c>
      <c r="V1" s="283">
        <v>22</v>
      </c>
      <c r="W1" s="283">
        <v>23</v>
      </c>
      <c r="X1" s="283">
        <v>24</v>
      </c>
      <c r="Y1" s="283">
        <v>25</v>
      </c>
      <c r="Z1" s="283">
        <v>26</v>
      </c>
      <c r="AA1" s="283">
        <v>27</v>
      </c>
      <c r="AB1" s="283">
        <v>28</v>
      </c>
      <c r="AC1" s="283">
        <v>29</v>
      </c>
      <c r="AD1" s="283">
        <v>30</v>
      </c>
      <c r="AE1" s="283">
        <v>31</v>
      </c>
      <c r="AF1" s="283">
        <v>32</v>
      </c>
      <c r="AG1" s="283">
        <v>33</v>
      </c>
      <c r="AH1" s="283">
        <v>34</v>
      </c>
      <c r="AI1" s="283">
        <v>35</v>
      </c>
      <c r="AJ1" s="283">
        <v>36</v>
      </c>
      <c r="AK1" s="283">
        <v>37</v>
      </c>
      <c r="AL1" s="283">
        <v>38</v>
      </c>
      <c r="AM1" s="283">
        <v>39</v>
      </c>
      <c r="AN1" s="283">
        <v>40</v>
      </c>
      <c r="AO1" s="283">
        <v>41</v>
      </c>
      <c r="AP1" s="283">
        <v>42</v>
      </c>
      <c r="AQ1" s="283">
        <v>43</v>
      </c>
      <c r="AR1" s="283">
        <v>44</v>
      </c>
      <c r="AS1" s="283">
        <v>45</v>
      </c>
      <c r="AT1" s="283">
        <v>46</v>
      </c>
      <c r="AU1" s="283">
        <v>47</v>
      </c>
      <c r="AV1" s="283">
        <v>48</v>
      </c>
      <c r="AW1" s="283">
        <v>49</v>
      </c>
      <c r="AX1" s="283">
        <v>50</v>
      </c>
      <c r="AY1" s="283">
        <v>51</v>
      </c>
      <c r="AZ1" s="283">
        <v>52</v>
      </c>
      <c r="BA1" s="283">
        <v>53</v>
      </c>
      <c r="BB1" s="283">
        <v>54</v>
      </c>
      <c r="BC1" s="283">
        <v>55</v>
      </c>
      <c r="BD1" s="283">
        <v>56</v>
      </c>
      <c r="BE1" s="283">
        <v>57</v>
      </c>
      <c r="BF1" s="283">
        <v>58</v>
      </c>
      <c r="BG1" s="283">
        <v>59</v>
      </c>
      <c r="BH1" s="283">
        <v>60</v>
      </c>
      <c r="BI1" s="283">
        <v>61</v>
      </c>
      <c r="BJ1" s="283">
        <v>62</v>
      </c>
      <c r="BK1" s="283">
        <v>63</v>
      </c>
      <c r="BL1" s="283">
        <v>64</v>
      </c>
      <c r="BM1" s="283">
        <v>65</v>
      </c>
      <c r="BN1" s="283">
        <v>66</v>
      </c>
      <c r="BO1" s="283">
        <v>67</v>
      </c>
      <c r="BP1" s="283">
        <v>68</v>
      </c>
      <c r="BQ1" s="283">
        <v>69</v>
      </c>
      <c r="BR1" s="283">
        <v>70</v>
      </c>
      <c r="BS1" s="283">
        <v>71</v>
      </c>
      <c r="BT1" s="283">
        <v>72</v>
      </c>
      <c r="BU1" s="283">
        <v>73</v>
      </c>
      <c r="BV1" s="283">
        <v>74</v>
      </c>
      <c r="BW1" s="283">
        <v>75</v>
      </c>
      <c r="BX1" s="283">
        <v>76</v>
      </c>
      <c r="BY1" s="283">
        <v>77</v>
      </c>
      <c r="BZ1" s="283">
        <v>78</v>
      </c>
    </row>
    <row r="2" spans="1:79" s="282" customFormat="1" ht="55.2" x14ac:dyDescent="0.25">
      <c r="A2" s="272" t="s">
        <v>346</v>
      </c>
      <c r="B2" s="272" t="s">
        <v>899</v>
      </c>
      <c r="C2" s="272" t="s">
        <v>900</v>
      </c>
      <c r="D2" s="273" t="s">
        <v>901</v>
      </c>
      <c r="E2" s="272" t="s">
        <v>902</v>
      </c>
      <c r="F2" s="274" t="s">
        <v>903</v>
      </c>
      <c r="G2" s="274" t="s">
        <v>904</v>
      </c>
      <c r="H2" s="274" t="s">
        <v>905</v>
      </c>
      <c r="I2" s="275" t="s">
        <v>906</v>
      </c>
      <c r="J2" s="275" t="s">
        <v>907</v>
      </c>
      <c r="K2" s="275" t="s">
        <v>908</v>
      </c>
      <c r="L2" s="275" t="s">
        <v>909</v>
      </c>
      <c r="M2" s="275" t="s">
        <v>910</v>
      </c>
      <c r="N2" s="275" t="s">
        <v>911</v>
      </c>
      <c r="O2" s="275" t="s">
        <v>912</v>
      </c>
      <c r="P2" s="275" t="s">
        <v>913</v>
      </c>
      <c r="Q2" s="275" t="s">
        <v>914</v>
      </c>
      <c r="R2" s="275" t="s">
        <v>66</v>
      </c>
      <c r="S2" s="275" t="s">
        <v>56</v>
      </c>
      <c r="T2" s="275" t="s">
        <v>915</v>
      </c>
      <c r="U2" s="276" t="s">
        <v>916</v>
      </c>
      <c r="V2" s="276" t="s">
        <v>917</v>
      </c>
      <c r="W2" s="276" t="s">
        <v>918</v>
      </c>
      <c r="X2" s="277" t="s">
        <v>919</v>
      </c>
      <c r="Y2" s="277" t="s">
        <v>920</v>
      </c>
      <c r="Z2" s="277" t="s">
        <v>921</v>
      </c>
      <c r="AA2" s="277" t="s">
        <v>922</v>
      </c>
      <c r="AB2" s="278" t="s">
        <v>923</v>
      </c>
      <c r="AC2" s="278" t="s">
        <v>924</v>
      </c>
      <c r="AD2" s="278" t="s">
        <v>925</v>
      </c>
      <c r="AE2" s="278" t="s">
        <v>926</v>
      </c>
      <c r="AF2" s="279" t="s">
        <v>927</v>
      </c>
      <c r="AG2" s="279" t="s">
        <v>928</v>
      </c>
      <c r="AH2" s="279" t="s">
        <v>929</v>
      </c>
      <c r="AI2" s="279" t="s">
        <v>930</v>
      </c>
      <c r="AJ2" s="279" t="s">
        <v>931</v>
      </c>
      <c r="AK2" s="280" t="s">
        <v>932</v>
      </c>
      <c r="AL2" s="280" t="s">
        <v>933</v>
      </c>
      <c r="AM2" s="280" t="s">
        <v>934</v>
      </c>
      <c r="AN2" s="281" t="s">
        <v>935</v>
      </c>
      <c r="AO2" s="274" t="s">
        <v>903</v>
      </c>
      <c r="AP2" s="274" t="s">
        <v>904</v>
      </c>
      <c r="AQ2" s="274" t="s">
        <v>905</v>
      </c>
      <c r="AR2" s="275" t="s">
        <v>906</v>
      </c>
      <c r="AS2" s="275" t="s">
        <v>907</v>
      </c>
      <c r="AT2" s="275" t="s">
        <v>908</v>
      </c>
      <c r="AU2" s="275" t="s">
        <v>909</v>
      </c>
      <c r="AV2" s="275" t="s">
        <v>910</v>
      </c>
      <c r="AW2" s="275" t="s">
        <v>911</v>
      </c>
      <c r="AX2" s="275" t="s">
        <v>912</v>
      </c>
      <c r="AY2" s="275" t="s">
        <v>913</v>
      </c>
      <c r="AZ2" s="275" t="s">
        <v>914</v>
      </c>
      <c r="BA2" s="275" t="s">
        <v>66</v>
      </c>
      <c r="BB2" s="275" t="s">
        <v>56</v>
      </c>
      <c r="BC2" s="275" t="s">
        <v>915</v>
      </c>
      <c r="BD2" s="276" t="s">
        <v>916</v>
      </c>
      <c r="BE2" s="276" t="s">
        <v>917</v>
      </c>
      <c r="BF2" s="276" t="s">
        <v>918</v>
      </c>
      <c r="BG2" s="277" t="s">
        <v>919</v>
      </c>
      <c r="BH2" s="277" t="s">
        <v>920</v>
      </c>
      <c r="BI2" s="277" t="s">
        <v>921</v>
      </c>
      <c r="BJ2" s="277" t="s">
        <v>936</v>
      </c>
      <c r="BK2" s="278" t="s">
        <v>923</v>
      </c>
      <c r="BL2" s="278" t="s">
        <v>937</v>
      </c>
      <c r="BM2" s="278" t="s">
        <v>938</v>
      </c>
      <c r="BN2" s="278" t="s">
        <v>924</v>
      </c>
      <c r="BO2" s="279" t="s">
        <v>927</v>
      </c>
      <c r="BP2" s="279" t="s">
        <v>928</v>
      </c>
      <c r="BQ2" s="279" t="s">
        <v>929</v>
      </c>
      <c r="BR2" s="279" t="s">
        <v>930</v>
      </c>
      <c r="BS2" s="279" t="s">
        <v>939</v>
      </c>
      <c r="BT2" s="280" t="s">
        <v>932</v>
      </c>
      <c r="BU2" s="280" t="s">
        <v>933</v>
      </c>
      <c r="BV2" s="280" t="s">
        <v>934</v>
      </c>
      <c r="BW2" s="281" t="s">
        <v>940</v>
      </c>
      <c r="BX2" s="282" t="s">
        <v>941</v>
      </c>
      <c r="BZ2" s="282" t="s">
        <v>942</v>
      </c>
      <c r="CA2" s="282" t="s">
        <v>943</v>
      </c>
    </row>
    <row r="3" spans="1:79" customFormat="1" x14ac:dyDescent="0.25">
      <c r="A3" t="s">
        <v>944</v>
      </c>
      <c r="B3" t="s">
        <v>354</v>
      </c>
      <c r="C3" t="s">
        <v>124</v>
      </c>
      <c r="D3" t="s">
        <v>44</v>
      </c>
      <c r="E3">
        <v>2014</v>
      </c>
      <c r="F3">
        <v>9388</v>
      </c>
      <c r="G3">
        <v>692</v>
      </c>
      <c r="H3">
        <v>0</v>
      </c>
      <c r="I3">
        <v>1673</v>
      </c>
      <c r="J3">
        <v>1721</v>
      </c>
      <c r="K3">
        <v>1306</v>
      </c>
      <c r="L3">
        <v>1139</v>
      </c>
      <c r="M3">
        <v>910</v>
      </c>
      <c r="N3">
        <v>907</v>
      </c>
      <c r="O3">
        <v>790</v>
      </c>
      <c r="P3">
        <v>611</v>
      </c>
      <c r="Q3">
        <v>244</v>
      </c>
      <c r="R3">
        <v>69</v>
      </c>
      <c r="S3">
        <v>710</v>
      </c>
      <c r="T3">
        <v>0</v>
      </c>
      <c r="U3">
        <v>9542</v>
      </c>
      <c r="V3">
        <v>538</v>
      </c>
      <c r="W3">
        <v>0</v>
      </c>
      <c r="X3">
        <v>4130</v>
      </c>
      <c r="Y3">
        <v>4135</v>
      </c>
      <c r="Z3">
        <v>1815</v>
      </c>
      <c r="AA3">
        <v>0</v>
      </c>
      <c r="AB3">
        <v>183</v>
      </c>
      <c r="AC3">
        <v>9083</v>
      </c>
      <c r="AD3">
        <v>0</v>
      </c>
      <c r="AE3">
        <v>814</v>
      </c>
      <c r="AF3">
        <v>331</v>
      </c>
      <c r="AG3">
        <v>9555</v>
      </c>
      <c r="AH3">
        <v>187</v>
      </c>
      <c r="AI3">
        <v>7</v>
      </c>
      <c r="AJ3">
        <v>0</v>
      </c>
      <c r="AK3">
        <v>1837</v>
      </c>
      <c r="AL3">
        <v>8241</v>
      </c>
      <c r="AM3">
        <v>2</v>
      </c>
      <c r="AN3">
        <v>10080</v>
      </c>
      <c r="AO3">
        <v>0.93134920634920637</v>
      </c>
      <c r="AP3">
        <v>6.8650793650793657E-2</v>
      </c>
      <c r="AQ3">
        <v>0</v>
      </c>
      <c r="AR3">
        <v>0.16597222222222219</v>
      </c>
      <c r="AS3">
        <v>0.17073412698412699</v>
      </c>
      <c r="AT3">
        <v>0.1295634920634921</v>
      </c>
      <c r="AU3">
        <v>0.11299603174603171</v>
      </c>
      <c r="AV3">
        <v>9.0277777777777776E-2</v>
      </c>
      <c r="AW3">
        <v>8.998015873015873E-2</v>
      </c>
      <c r="AX3">
        <v>7.8373015873015872E-2</v>
      </c>
      <c r="AY3">
        <v>6.0615079365079358E-2</v>
      </c>
      <c r="AZ3">
        <v>2.4206349206349211E-2</v>
      </c>
      <c r="BA3">
        <v>7.0436507936507936E-2</v>
      </c>
      <c r="BB3">
        <v>6.8452380952380952E-3</v>
      </c>
      <c r="BC3">
        <v>0</v>
      </c>
      <c r="BD3">
        <v>0.94662698412698409</v>
      </c>
      <c r="BE3">
        <v>5.3373015873015871E-2</v>
      </c>
      <c r="BF3">
        <v>0</v>
      </c>
      <c r="BG3">
        <v>0.40972222222222221</v>
      </c>
      <c r="BH3">
        <v>0.41021825396825401</v>
      </c>
      <c r="BI3">
        <v>0.18005952380952381</v>
      </c>
      <c r="BJ3">
        <v>0</v>
      </c>
      <c r="BK3">
        <v>1.815476190476191E-2</v>
      </c>
      <c r="BL3">
        <v>0.90109126984126986</v>
      </c>
      <c r="BM3">
        <v>0</v>
      </c>
      <c r="BN3">
        <v>8.0753968253968259E-2</v>
      </c>
      <c r="BO3">
        <v>3.2837301587301589E-2</v>
      </c>
      <c r="BP3">
        <v>0.94791666666666663</v>
      </c>
      <c r="BQ3">
        <v>1.8551587301587302E-2</v>
      </c>
      <c r="BR3">
        <v>6.9444444444444447E-4</v>
      </c>
      <c r="BS3">
        <v>0</v>
      </c>
      <c r="BT3">
        <v>0.18224206349206351</v>
      </c>
      <c r="BU3">
        <v>0.81755952380952379</v>
      </c>
      <c r="BV3">
        <v>1.9841269841269841E-4</v>
      </c>
      <c r="BW3">
        <v>1</v>
      </c>
      <c r="BX3" t="s">
        <v>945</v>
      </c>
      <c r="BY3">
        <v>10080</v>
      </c>
      <c r="BZ3">
        <v>1</v>
      </c>
      <c r="CA3">
        <v>0</v>
      </c>
    </row>
    <row r="4" spans="1:79" customFormat="1" x14ac:dyDescent="0.25">
      <c r="A4" t="s">
        <v>946</v>
      </c>
      <c r="B4" t="s">
        <v>354</v>
      </c>
      <c r="C4" t="s">
        <v>124</v>
      </c>
      <c r="D4" t="s">
        <v>947</v>
      </c>
      <c r="E4">
        <v>2014</v>
      </c>
      <c r="F4">
        <v>2580</v>
      </c>
      <c r="G4">
        <v>97</v>
      </c>
      <c r="H4">
        <v>0</v>
      </c>
      <c r="I4">
        <v>407</v>
      </c>
      <c r="J4">
        <v>462</v>
      </c>
      <c r="K4">
        <v>344</v>
      </c>
      <c r="L4">
        <v>308</v>
      </c>
      <c r="M4">
        <v>217</v>
      </c>
      <c r="N4">
        <v>239</v>
      </c>
      <c r="O4">
        <v>230</v>
      </c>
      <c r="P4">
        <v>171</v>
      </c>
      <c r="Q4">
        <v>70</v>
      </c>
      <c r="R4">
        <v>21</v>
      </c>
      <c r="S4">
        <v>208</v>
      </c>
      <c r="T4">
        <v>0</v>
      </c>
      <c r="U4">
        <v>2618</v>
      </c>
      <c r="V4">
        <v>59</v>
      </c>
      <c r="W4">
        <v>0</v>
      </c>
      <c r="X4">
        <v>1209</v>
      </c>
      <c r="Y4">
        <v>932</v>
      </c>
      <c r="Z4">
        <v>536</v>
      </c>
      <c r="AA4">
        <v>0</v>
      </c>
      <c r="AB4">
        <v>74</v>
      </c>
      <c r="AC4">
        <v>2418</v>
      </c>
      <c r="AD4">
        <v>0</v>
      </c>
      <c r="AE4">
        <v>185</v>
      </c>
      <c r="AF4">
        <v>74</v>
      </c>
      <c r="AG4">
        <v>2584</v>
      </c>
      <c r="AH4">
        <v>13</v>
      </c>
      <c r="AI4">
        <v>6</v>
      </c>
      <c r="AJ4">
        <v>0</v>
      </c>
      <c r="AK4">
        <v>1065</v>
      </c>
      <c r="AL4">
        <v>1612</v>
      </c>
      <c r="AM4">
        <v>0</v>
      </c>
      <c r="AN4">
        <v>2677</v>
      </c>
      <c r="AO4">
        <v>0.9637654090399701</v>
      </c>
      <c r="AP4">
        <v>3.6234590960029893E-2</v>
      </c>
      <c r="AQ4">
        <v>0</v>
      </c>
      <c r="AR4">
        <v>0.15203586103847591</v>
      </c>
      <c r="AS4">
        <v>0.17258124766529701</v>
      </c>
      <c r="AT4">
        <v>0.1285020545386627</v>
      </c>
      <c r="AU4">
        <v>0.115054165110198</v>
      </c>
      <c r="AV4">
        <v>8.1060889054912211E-2</v>
      </c>
      <c r="AW4">
        <v>8.9279043705640646E-2</v>
      </c>
      <c r="AX4">
        <v>8.5917071348524471E-2</v>
      </c>
      <c r="AY4">
        <v>6.3877474785207319E-2</v>
      </c>
      <c r="AZ4">
        <v>2.6148673888681358E-2</v>
      </c>
      <c r="BA4">
        <v>7.7698916697796036E-2</v>
      </c>
      <c r="BB4">
        <v>7.8446021666044082E-3</v>
      </c>
      <c r="BC4">
        <v>0</v>
      </c>
      <c r="BD4">
        <v>0.97796040343668289</v>
      </c>
      <c r="BE4">
        <v>2.2039596563317141E-2</v>
      </c>
      <c r="BF4">
        <v>0</v>
      </c>
      <c r="BG4">
        <v>0.45162495330593949</v>
      </c>
      <c r="BH4">
        <v>0.3481509152035861</v>
      </c>
      <c r="BI4">
        <v>0.20022413149047441</v>
      </c>
      <c r="BJ4">
        <v>0</v>
      </c>
      <c r="BK4">
        <v>2.764288382517744E-2</v>
      </c>
      <c r="BL4">
        <v>0.90324990661187898</v>
      </c>
      <c r="BM4">
        <v>0</v>
      </c>
      <c r="BN4">
        <v>6.9107209562943597E-2</v>
      </c>
      <c r="BO4">
        <v>2.764288382517744E-2</v>
      </c>
      <c r="BP4">
        <v>0.96525961897646617</v>
      </c>
      <c r="BQ4">
        <v>4.8561822936122523E-3</v>
      </c>
      <c r="BR4">
        <v>2.2413149047441172E-3</v>
      </c>
      <c r="BS4">
        <v>0</v>
      </c>
      <c r="BT4">
        <v>0.3978333955920807</v>
      </c>
      <c r="BU4">
        <v>0.60216660440791936</v>
      </c>
      <c r="BV4">
        <v>0</v>
      </c>
      <c r="BW4">
        <v>1</v>
      </c>
      <c r="BX4" t="s">
        <v>945</v>
      </c>
      <c r="BY4">
        <v>10080</v>
      </c>
      <c r="BZ4">
        <v>0.26557539682539683</v>
      </c>
      <c r="CA4">
        <v>0</v>
      </c>
    </row>
    <row r="5" spans="1:79" customFormat="1" x14ac:dyDescent="0.25">
      <c r="A5" t="s">
        <v>948</v>
      </c>
      <c r="B5" t="s">
        <v>354</v>
      </c>
      <c r="C5" t="s">
        <v>124</v>
      </c>
      <c r="D5" t="s">
        <v>949</v>
      </c>
      <c r="E5">
        <v>2014</v>
      </c>
      <c r="F5">
        <v>3992</v>
      </c>
      <c r="G5">
        <v>307</v>
      </c>
      <c r="H5">
        <v>0</v>
      </c>
      <c r="I5">
        <v>823</v>
      </c>
      <c r="J5">
        <v>779</v>
      </c>
      <c r="K5">
        <v>538</v>
      </c>
      <c r="L5">
        <v>415</v>
      </c>
      <c r="M5">
        <v>334</v>
      </c>
      <c r="N5">
        <v>365</v>
      </c>
      <c r="O5">
        <v>305</v>
      </c>
      <c r="P5">
        <v>260</v>
      </c>
      <c r="Q5">
        <v>103</v>
      </c>
      <c r="R5">
        <v>22</v>
      </c>
      <c r="S5">
        <v>355</v>
      </c>
      <c r="T5">
        <v>0</v>
      </c>
      <c r="U5">
        <v>4081</v>
      </c>
      <c r="V5">
        <v>218</v>
      </c>
      <c r="W5">
        <v>0</v>
      </c>
      <c r="X5">
        <v>1456</v>
      </c>
      <c r="Y5">
        <v>2071</v>
      </c>
      <c r="Z5">
        <v>772</v>
      </c>
      <c r="AA5">
        <v>0</v>
      </c>
      <c r="AB5">
        <v>7</v>
      </c>
      <c r="AC5">
        <v>3944</v>
      </c>
      <c r="AD5">
        <v>0</v>
      </c>
      <c r="AE5">
        <v>348</v>
      </c>
      <c r="AF5">
        <v>83</v>
      </c>
      <c r="AG5">
        <v>4205</v>
      </c>
      <c r="AH5">
        <v>10</v>
      </c>
      <c r="AI5">
        <v>1</v>
      </c>
      <c r="AJ5">
        <v>0</v>
      </c>
      <c r="AK5">
        <v>469</v>
      </c>
      <c r="AL5">
        <v>3830</v>
      </c>
      <c r="AM5">
        <v>0</v>
      </c>
      <c r="AN5">
        <v>4299</v>
      </c>
      <c r="AO5">
        <v>0.92858804373110027</v>
      </c>
      <c r="AP5">
        <v>7.1411956268899748E-2</v>
      </c>
      <c r="AQ5">
        <v>0</v>
      </c>
      <c r="AR5">
        <v>0.19143986973714819</v>
      </c>
      <c r="AS5">
        <v>0.18120493137939059</v>
      </c>
      <c r="AT5">
        <v>0.12514538264712721</v>
      </c>
      <c r="AU5">
        <v>9.653407769248662E-2</v>
      </c>
      <c r="AV5">
        <v>7.769248662479647E-2</v>
      </c>
      <c r="AW5">
        <v>8.4903465922307519E-2</v>
      </c>
      <c r="AX5">
        <v>7.0946731798092577E-2</v>
      </c>
      <c r="AY5">
        <v>6.0479181204931377E-2</v>
      </c>
      <c r="AZ5">
        <v>2.3959060246568971E-2</v>
      </c>
      <c r="BA5">
        <v>8.2577343568271691E-2</v>
      </c>
      <c r="BB5">
        <v>5.1174691788788088E-3</v>
      </c>
      <c r="BC5">
        <v>0</v>
      </c>
      <c r="BD5">
        <v>0.94929053268201913</v>
      </c>
      <c r="BE5">
        <v>5.0709467317980927E-2</v>
      </c>
      <c r="BF5">
        <v>0</v>
      </c>
      <c r="BG5">
        <v>0.33868341474761571</v>
      </c>
      <c r="BH5">
        <v>0.48173993952081878</v>
      </c>
      <c r="BI5">
        <v>0.17957664573156551</v>
      </c>
      <c r="BJ5">
        <v>0</v>
      </c>
      <c r="BK5">
        <v>1.6282856478250761E-3</v>
      </c>
      <c r="BL5">
        <v>0.91742265643172827</v>
      </c>
      <c r="BM5">
        <v>0</v>
      </c>
      <c r="BN5">
        <v>8.0949057920446613E-2</v>
      </c>
      <c r="BO5">
        <v>1.9306815538497321E-2</v>
      </c>
      <c r="BP5">
        <v>0.97813444987206322</v>
      </c>
      <c r="BQ5">
        <v>2.3261223540358218E-3</v>
      </c>
      <c r="BR5">
        <v>2.3261223540358219E-4</v>
      </c>
      <c r="BS5">
        <v>0</v>
      </c>
      <c r="BT5">
        <v>0.1090951384042801</v>
      </c>
      <c r="BU5">
        <v>0.89090486159571991</v>
      </c>
      <c r="BV5">
        <v>0</v>
      </c>
      <c r="BW5">
        <v>1</v>
      </c>
      <c r="BX5" t="s">
        <v>945</v>
      </c>
      <c r="BY5">
        <v>10080</v>
      </c>
      <c r="BZ5">
        <v>0.42648809523809522</v>
      </c>
      <c r="CA5">
        <v>0</v>
      </c>
    </row>
    <row r="6" spans="1:79" customFormat="1" x14ac:dyDescent="0.25">
      <c r="A6" t="s">
        <v>950</v>
      </c>
      <c r="B6" t="s">
        <v>354</v>
      </c>
      <c r="C6" t="s">
        <v>124</v>
      </c>
      <c r="D6" t="s">
        <v>951</v>
      </c>
      <c r="E6">
        <v>2014</v>
      </c>
      <c r="F6">
        <v>2437</v>
      </c>
      <c r="G6">
        <v>271</v>
      </c>
      <c r="H6">
        <v>0</v>
      </c>
      <c r="I6">
        <v>387</v>
      </c>
      <c r="J6">
        <v>416</v>
      </c>
      <c r="K6">
        <v>368</v>
      </c>
      <c r="L6">
        <v>364</v>
      </c>
      <c r="M6">
        <v>315</v>
      </c>
      <c r="N6">
        <v>268</v>
      </c>
      <c r="O6">
        <v>212</v>
      </c>
      <c r="P6">
        <v>158</v>
      </c>
      <c r="Q6">
        <v>65</v>
      </c>
      <c r="R6">
        <v>21</v>
      </c>
      <c r="S6">
        <v>134</v>
      </c>
      <c r="T6">
        <v>0</v>
      </c>
      <c r="U6">
        <v>2456</v>
      </c>
      <c r="V6">
        <v>252</v>
      </c>
      <c r="W6">
        <v>0</v>
      </c>
      <c r="X6">
        <v>1217</v>
      </c>
      <c r="Y6">
        <v>1052</v>
      </c>
      <c r="Z6">
        <v>439</v>
      </c>
      <c r="AA6">
        <v>0</v>
      </c>
      <c r="AB6">
        <v>88</v>
      </c>
      <c r="AC6">
        <v>2538</v>
      </c>
      <c r="AD6">
        <v>0</v>
      </c>
      <c r="AE6">
        <v>82</v>
      </c>
      <c r="AF6">
        <v>128</v>
      </c>
      <c r="AG6">
        <v>2563</v>
      </c>
      <c r="AH6">
        <v>17</v>
      </c>
      <c r="AI6">
        <v>0</v>
      </c>
      <c r="AJ6">
        <v>0</v>
      </c>
      <c r="AK6">
        <v>264</v>
      </c>
      <c r="AL6">
        <v>2444</v>
      </c>
      <c r="AM6">
        <v>0</v>
      </c>
      <c r="AN6">
        <v>2708</v>
      </c>
      <c r="AO6">
        <v>0.89992614475627775</v>
      </c>
      <c r="AP6">
        <v>0.1000738552437223</v>
      </c>
      <c r="AQ6">
        <v>0</v>
      </c>
      <c r="AR6">
        <v>0.14290989660265879</v>
      </c>
      <c r="AS6">
        <v>0.15361890694239291</v>
      </c>
      <c r="AT6">
        <v>0.13589364844903989</v>
      </c>
      <c r="AU6">
        <v>0.13441654357459379</v>
      </c>
      <c r="AV6">
        <v>0.11632200886262931</v>
      </c>
      <c r="AW6">
        <v>9.8966026587887737E-2</v>
      </c>
      <c r="AX6">
        <v>7.8286558345642535E-2</v>
      </c>
      <c r="AY6">
        <v>5.8345642540620378E-2</v>
      </c>
      <c r="AZ6">
        <v>2.4002954209748888E-2</v>
      </c>
      <c r="BA6">
        <v>4.9483013293943869E-2</v>
      </c>
      <c r="BB6">
        <v>7.7548005908419501E-3</v>
      </c>
      <c r="BC6">
        <v>0</v>
      </c>
      <c r="BD6">
        <v>0.90694239290989664</v>
      </c>
      <c r="BE6">
        <v>9.3057607090103397E-2</v>
      </c>
      <c r="BF6">
        <v>0</v>
      </c>
      <c r="BG6">
        <v>0.44940915805022158</v>
      </c>
      <c r="BH6">
        <v>0.38847858197932061</v>
      </c>
      <c r="BI6">
        <v>0.16211225997045789</v>
      </c>
      <c r="BJ6">
        <v>0</v>
      </c>
      <c r="BK6">
        <v>3.2496307237813882E-2</v>
      </c>
      <c r="BL6">
        <v>0.93722304283604141</v>
      </c>
      <c r="BM6">
        <v>0</v>
      </c>
      <c r="BN6">
        <v>3.0280649926144761E-2</v>
      </c>
      <c r="BO6">
        <v>4.7267355982274738E-2</v>
      </c>
      <c r="BP6">
        <v>0.94645494830132937</v>
      </c>
      <c r="BQ6">
        <v>6.2776957163958643E-3</v>
      </c>
      <c r="BR6">
        <v>0</v>
      </c>
      <c r="BS6">
        <v>0</v>
      </c>
      <c r="BT6">
        <v>9.7488921713441659E-2</v>
      </c>
      <c r="BU6">
        <v>0.9025110782865583</v>
      </c>
      <c r="BV6">
        <v>0</v>
      </c>
      <c r="BW6">
        <v>1</v>
      </c>
      <c r="BX6" t="s">
        <v>945</v>
      </c>
      <c r="BY6">
        <v>10080</v>
      </c>
      <c r="BZ6">
        <v>0.26865079365079358</v>
      </c>
      <c r="CA6">
        <v>0</v>
      </c>
    </row>
    <row r="7" spans="1:79" customFormat="1" x14ac:dyDescent="0.25">
      <c r="A7" t="s">
        <v>952</v>
      </c>
      <c r="B7" t="s">
        <v>354</v>
      </c>
      <c r="C7" t="s">
        <v>124</v>
      </c>
      <c r="D7" t="s">
        <v>953</v>
      </c>
      <c r="E7">
        <v>2014</v>
      </c>
      <c r="F7">
        <v>379</v>
      </c>
      <c r="G7">
        <v>17</v>
      </c>
      <c r="H7">
        <v>0</v>
      </c>
      <c r="I7">
        <v>56</v>
      </c>
      <c r="J7">
        <v>64</v>
      </c>
      <c r="K7">
        <v>56</v>
      </c>
      <c r="L7">
        <v>52</v>
      </c>
      <c r="M7">
        <v>44</v>
      </c>
      <c r="N7">
        <v>35</v>
      </c>
      <c r="O7">
        <v>43</v>
      </c>
      <c r="P7">
        <v>22</v>
      </c>
      <c r="Q7">
        <v>6</v>
      </c>
      <c r="R7">
        <v>5</v>
      </c>
      <c r="S7">
        <v>13</v>
      </c>
      <c r="T7">
        <v>0</v>
      </c>
      <c r="U7">
        <v>387</v>
      </c>
      <c r="V7">
        <v>9</v>
      </c>
      <c r="W7">
        <v>0</v>
      </c>
      <c r="X7">
        <v>248</v>
      </c>
      <c r="Y7">
        <v>80</v>
      </c>
      <c r="Z7">
        <v>68</v>
      </c>
      <c r="AA7">
        <v>0</v>
      </c>
      <c r="AB7">
        <v>14</v>
      </c>
      <c r="AC7">
        <v>183</v>
      </c>
      <c r="AD7">
        <v>0</v>
      </c>
      <c r="AE7">
        <v>199</v>
      </c>
      <c r="AF7">
        <v>46</v>
      </c>
      <c r="AG7">
        <v>203</v>
      </c>
      <c r="AH7">
        <v>147</v>
      </c>
      <c r="AI7">
        <v>0</v>
      </c>
      <c r="AJ7">
        <v>0</v>
      </c>
      <c r="AK7">
        <v>39</v>
      </c>
      <c r="AL7">
        <v>355</v>
      </c>
      <c r="AM7">
        <v>2</v>
      </c>
      <c r="AN7">
        <v>396</v>
      </c>
      <c r="AO7">
        <v>0.95707070707070707</v>
      </c>
      <c r="AP7">
        <v>4.2929292929292928E-2</v>
      </c>
      <c r="AQ7">
        <v>0</v>
      </c>
      <c r="AR7">
        <v>0.14141414141414141</v>
      </c>
      <c r="AS7">
        <v>0.1616161616161616</v>
      </c>
      <c r="AT7">
        <v>0.14141414141414141</v>
      </c>
      <c r="AU7">
        <v>0.1313131313131313</v>
      </c>
      <c r="AV7">
        <v>0.1111111111111111</v>
      </c>
      <c r="AW7">
        <v>8.8383838383838384E-2</v>
      </c>
      <c r="AX7">
        <v>0.10858585858585861</v>
      </c>
      <c r="AY7">
        <v>5.5555555555555552E-2</v>
      </c>
      <c r="AZ7">
        <v>1.515151515151515E-2</v>
      </c>
      <c r="BA7">
        <v>3.2828282828282832E-2</v>
      </c>
      <c r="BB7">
        <v>1.262626262626263E-2</v>
      </c>
      <c r="BC7">
        <v>0</v>
      </c>
      <c r="BD7">
        <v>0.97727272727272729</v>
      </c>
      <c r="BE7">
        <v>2.2727272727272731E-2</v>
      </c>
      <c r="BF7">
        <v>0</v>
      </c>
      <c r="BG7">
        <v>0.6262626262626263</v>
      </c>
      <c r="BH7">
        <v>0.20202020202020199</v>
      </c>
      <c r="BI7">
        <v>0.17171717171717171</v>
      </c>
      <c r="BJ7">
        <v>0</v>
      </c>
      <c r="BK7">
        <v>3.5353535353535352E-2</v>
      </c>
      <c r="BL7">
        <v>0.4621212121212121</v>
      </c>
      <c r="BM7">
        <v>0</v>
      </c>
      <c r="BN7">
        <v>0.50252525252525249</v>
      </c>
      <c r="BO7">
        <v>0.1161616161616162</v>
      </c>
      <c r="BP7">
        <v>0.51262626262626265</v>
      </c>
      <c r="BQ7">
        <v>0.37121212121212122</v>
      </c>
      <c r="BR7">
        <v>0</v>
      </c>
      <c r="BS7">
        <v>0</v>
      </c>
      <c r="BT7">
        <v>9.8484848484848481E-2</v>
      </c>
      <c r="BU7">
        <v>0.89646464646464652</v>
      </c>
      <c r="BV7">
        <v>5.0505050505050509E-3</v>
      </c>
      <c r="BW7">
        <v>1</v>
      </c>
      <c r="BX7" t="s">
        <v>945</v>
      </c>
      <c r="BY7">
        <v>10080</v>
      </c>
      <c r="BZ7">
        <v>3.9285714285714278E-2</v>
      </c>
      <c r="CA7">
        <v>0</v>
      </c>
    </row>
    <row r="8" spans="1:79" customFormat="1" x14ac:dyDescent="0.25">
      <c r="A8" t="s">
        <v>954</v>
      </c>
      <c r="B8" t="s">
        <v>354</v>
      </c>
      <c r="C8" t="s">
        <v>123</v>
      </c>
      <c r="D8" t="s">
        <v>44</v>
      </c>
      <c r="E8">
        <v>2014</v>
      </c>
      <c r="F8">
        <v>9248</v>
      </c>
      <c r="G8">
        <v>1016</v>
      </c>
      <c r="H8">
        <v>0</v>
      </c>
      <c r="I8">
        <v>1456</v>
      </c>
      <c r="J8">
        <v>1584</v>
      </c>
      <c r="K8">
        <v>1408</v>
      </c>
      <c r="L8">
        <v>1298</v>
      </c>
      <c r="M8">
        <v>1258</v>
      </c>
      <c r="N8">
        <v>1133</v>
      </c>
      <c r="O8">
        <v>966</v>
      </c>
      <c r="P8">
        <v>483</v>
      </c>
      <c r="Q8">
        <v>145</v>
      </c>
      <c r="R8">
        <v>15</v>
      </c>
      <c r="S8">
        <v>518</v>
      </c>
      <c r="T8">
        <v>0</v>
      </c>
      <c r="U8">
        <v>9982</v>
      </c>
      <c r="V8">
        <v>267</v>
      </c>
      <c r="W8">
        <v>15</v>
      </c>
      <c r="X8">
        <v>4568</v>
      </c>
      <c r="Y8">
        <v>2528</v>
      </c>
      <c r="Z8">
        <v>3163</v>
      </c>
      <c r="AA8">
        <v>5</v>
      </c>
      <c r="AB8">
        <v>316</v>
      </c>
      <c r="AC8">
        <v>8880</v>
      </c>
      <c r="AD8">
        <v>2</v>
      </c>
      <c r="AE8">
        <v>1066</v>
      </c>
      <c r="AF8">
        <v>336</v>
      </c>
      <c r="AG8">
        <v>9775</v>
      </c>
      <c r="AH8">
        <v>143</v>
      </c>
      <c r="AI8">
        <v>8</v>
      </c>
      <c r="AJ8">
        <v>2</v>
      </c>
      <c r="AK8">
        <v>1039</v>
      </c>
      <c r="AL8">
        <v>9211</v>
      </c>
      <c r="AM8">
        <v>14</v>
      </c>
      <c r="AN8">
        <v>10264</v>
      </c>
      <c r="AO8">
        <v>0.90101325019485579</v>
      </c>
      <c r="AP8">
        <v>9.89867498051442E-2</v>
      </c>
      <c r="AQ8">
        <v>0</v>
      </c>
      <c r="AR8">
        <v>0.14185502727981289</v>
      </c>
      <c r="AS8">
        <v>0.15432579890880749</v>
      </c>
      <c r="AT8">
        <v>0.13717848791894</v>
      </c>
      <c r="AU8">
        <v>0.12646141855027279</v>
      </c>
      <c r="AV8">
        <v>0.122564302416212</v>
      </c>
      <c r="AW8">
        <v>0.110385814497272</v>
      </c>
      <c r="AX8">
        <v>9.4115354637568205E-2</v>
      </c>
      <c r="AY8">
        <v>4.7057677318784102E-2</v>
      </c>
      <c r="AZ8">
        <v>1.412704598597038E-2</v>
      </c>
      <c r="BA8">
        <v>5.0467653936087292E-2</v>
      </c>
      <c r="BB8">
        <v>1.4614185502727979E-3</v>
      </c>
      <c r="BC8">
        <v>0</v>
      </c>
      <c r="BD8">
        <v>0.97252533125487139</v>
      </c>
      <c r="BE8">
        <v>2.601325019485581E-2</v>
      </c>
      <c r="BF8">
        <v>1.4614185502727979E-3</v>
      </c>
      <c r="BG8">
        <v>0.44505066250974279</v>
      </c>
      <c r="BH8">
        <v>0.24629773967264221</v>
      </c>
      <c r="BI8">
        <v>0.30816445830085742</v>
      </c>
      <c r="BJ8">
        <v>4.8713951675759942E-4</v>
      </c>
      <c r="BK8">
        <v>3.0787217459080279E-2</v>
      </c>
      <c r="BL8">
        <v>0.86515978176149644</v>
      </c>
      <c r="BM8">
        <v>1.9485580670303981E-4</v>
      </c>
      <c r="BN8">
        <v>0.1038581449727202</v>
      </c>
      <c r="BO8">
        <v>3.2735775526110678E-2</v>
      </c>
      <c r="BP8">
        <v>0.95235775526110678</v>
      </c>
      <c r="BQ8">
        <v>1.3932190179267339E-2</v>
      </c>
      <c r="BR8">
        <v>7.7942322681215901E-4</v>
      </c>
      <c r="BS8">
        <v>1.9485580670303981E-4</v>
      </c>
      <c r="BT8">
        <v>0.1012275915822291</v>
      </c>
      <c r="BU8">
        <v>0.89740841777084956</v>
      </c>
      <c r="BV8">
        <v>1.3639906469212781E-3</v>
      </c>
      <c r="BW8">
        <v>1</v>
      </c>
      <c r="BX8" t="s">
        <v>955</v>
      </c>
      <c r="BY8">
        <v>10264</v>
      </c>
      <c r="BZ8">
        <v>1</v>
      </c>
      <c r="CA8">
        <v>0</v>
      </c>
    </row>
    <row r="9" spans="1:79" customFormat="1" x14ac:dyDescent="0.25">
      <c r="A9" t="s">
        <v>956</v>
      </c>
      <c r="B9" t="s">
        <v>354</v>
      </c>
      <c r="C9" t="s">
        <v>123</v>
      </c>
      <c r="D9" t="s">
        <v>947</v>
      </c>
      <c r="E9">
        <v>2014</v>
      </c>
      <c r="F9">
        <v>874</v>
      </c>
      <c r="G9">
        <v>51</v>
      </c>
      <c r="H9">
        <v>0</v>
      </c>
      <c r="I9">
        <v>137</v>
      </c>
      <c r="J9">
        <v>135</v>
      </c>
      <c r="K9">
        <v>142</v>
      </c>
      <c r="L9">
        <v>118</v>
      </c>
      <c r="M9">
        <v>126</v>
      </c>
      <c r="N9">
        <v>85</v>
      </c>
      <c r="O9">
        <v>70</v>
      </c>
      <c r="P9">
        <v>42</v>
      </c>
      <c r="Q9">
        <v>14</v>
      </c>
      <c r="R9">
        <v>4</v>
      </c>
      <c r="S9">
        <v>52</v>
      </c>
      <c r="T9">
        <v>0</v>
      </c>
      <c r="U9">
        <v>897</v>
      </c>
      <c r="V9">
        <v>28</v>
      </c>
      <c r="W9">
        <v>0</v>
      </c>
      <c r="X9">
        <v>408</v>
      </c>
      <c r="Y9">
        <v>209</v>
      </c>
      <c r="Z9">
        <v>306</v>
      </c>
      <c r="AA9">
        <v>2</v>
      </c>
      <c r="AB9">
        <v>54</v>
      </c>
      <c r="AC9">
        <v>693</v>
      </c>
      <c r="AD9">
        <v>0</v>
      </c>
      <c r="AE9">
        <v>178</v>
      </c>
      <c r="AF9">
        <v>89</v>
      </c>
      <c r="AG9">
        <v>812</v>
      </c>
      <c r="AH9">
        <v>21</v>
      </c>
      <c r="AI9">
        <v>3</v>
      </c>
      <c r="AJ9">
        <v>0</v>
      </c>
      <c r="AK9">
        <v>92</v>
      </c>
      <c r="AL9">
        <v>832</v>
      </c>
      <c r="AM9">
        <v>1</v>
      </c>
      <c r="AN9">
        <v>925</v>
      </c>
      <c r="AO9">
        <v>0.94486486486486487</v>
      </c>
      <c r="AP9">
        <v>5.5135135135135127E-2</v>
      </c>
      <c r="AQ9">
        <v>0</v>
      </c>
      <c r="AR9">
        <v>0.14810810810810809</v>
      </c>
      <c r="AS9">
        <v>0.14594594594594601</v>
      </c>
      <c r="AT9">
        <v>0.1535135135135135</v>
      </c>
      <c r="AU9">
        <v>0.1275675675675676</v>
      </c>
      <c r="AV9">
        <v>0.13621621621621621</v>
      </c>
      <c r="AW9">
        <v>9.1891891891891897E-2</v>
      </c>
      <c r="AX9">
        <v>7.567567567567568E-2</v>
      </c>
      <c r="AY9">
        <v>4.5405405405405407E-2</v>
      </c>
      <c r="AZ9">
        <v>1.513513513513513E-2</v>
      </c>
      <c r="BA9">
        <v>5.6216216216216218E-2</v>
      </c>
      <c r="BB9">
        <v>4.3243243243243244E-3</v>
      </c>
      <c r="BC9">
        <v>0</v>
      </c>
      <c r="BD9">
        <v>0.96972972972972971</v>
      </c>
      <c r="BE9">
        <v>3.027027027027027E-2</v>
      </c>
      <c r="BF9">
        <v>0</v>
      </c>
      <c r="BG9">
        <v>0.44108108108108107</v>
      </c>
      <c r="BH9">
        <v>0.22594594594594589</v>
      </c>
      <c r="BI9">
        <v>0.33081081081081082</v>
      </c>
      <c r="BJ9">
        <v>2.1621621621621622E-3</v>
      </c>
      <c r="BK9">
        <v>5.8378378378378379E-2</v>
      </c>
      <c r="BL9">
        <v>0.7491891891891892</v>
      </c>
      <c r="BM9">
        <v>0</v>
      </c>
      <c r="BN9">
        <v>0.19243243243243241</v>
      </c>
      <c r="BO9">
        <v>9.6216216216216219E-2</v>
      </c>
      <c r="BP9">
        <v>0.87783783783783786</v>
      </c>
      <c r="BQ9">
        <v>2.27027027027027E-2</v>
      </c>
      <c r="BR9">
        <v>3.2432432432432431E-3</v>
      </c>
      <c r="BS9">
        <v>0</v>
      </c>
      <c r="BT9">
        <v>9.9459459459459457E-2</v>
      </c>
      <c r="BU9">
        <v>0.89945945945945949</v>
      </c>
      <c r="BV9">
        <v>1.0810810810810811E-3</v>
      </c>
      <c r="BW9">
        <v>1</v>
      </c>
      <c r="BX9" t="s">
        <v>955</v>
      </c>
      <c r="BY9">
        <v>10264</v>
      </c>
      <c r="BZ9">
        <v>9.0120810600155879E-2</v>
      </c>
      <c r="CA9">
        <v>0</v>
      </c>
    </row>
    <row r="10" spans="1:79" customFormat="1" x14ac:dyDescent="0.25">
      <c r="A10" t="s">
        <v>957</v>
      </c>
      <c r="B10" t="s">
        <v>354</v>
      </c>
      <c r="C10" t="s">
        <v>123</v>
      </c>
      <c r="D10" t="s">
        <v>949</v>
      </c>
      <c r="E10">
        <v>2014</v>
      </c>
      <c r="F10">
        <v>3594</v>
      </c>
      <c r="G10">
        <v>448</v>
      </c>
      <c r="H10">
        <v>0</v>
      </c>
      <c r="I10">
        <v>520</v>
      </c>
      <c r="J10">
        <v>608</v>
      </c>
      <c r="K10">
        <v>576</v>
      </c>
      <c r="L10">
        <v>492</v>
      </c>
      <c r="M10">
        <v>508</v>
      </c>
      <c r="N10">
        <v>480</v>
      </c>
      <c r="O10">
        <v>419</v>
      </c>
      <c r="P10">
        <v>213</v>
      </c>
      <c r="Q10">
        <v>53</v>
      </c>
      <c r="R10">
        <v>2</v>
      </c>
      <c r="S10">
        <v>171</v>
      </c>
      <c r="T10">
        <v>0</v>
      </c>
      <c r="U10">
        <v>3977</v>
      </c>
      <c r="V10">
        <v>62</v>
      </c>
      <c r="W10">
        <v>3</v>
      </c>
      <c r="X10">
        <v>1834</v>
      </c>
      <c r="Y10">
        <v>900</v>
      </c>
      <c r="Z10">
        <v>1307</v>
      </c>
      <c r="AA10">
        <v>1</v>
      </c>
      <c r="AB10">
        <v>44</v>
      </c>
      <c r="AC10">
        <v>3734</v>
      </c>
      <c r="AD10">
        <v>0</v>
      </c>
      <c r="AE10">
        <v>264</v>
      </c>
      <c r="AF10">
        <v>62</v>
      </c>
      <c r="AG10">
        <v>3971</v>
      </c>
      <c r="AH10">
        <v>8</v>
      </c>
      <c r="AI10">
        <v>1</v>
      </c>
      <c r="AJ10">
        <v>0</v>
      </c>
      <c r="AK10">
        <v>382</v>
      </c>
      <c r="AL10">
        <v>3652</v>
      </c>
      <c r="AM10">
        <v>8</v>
      </c>
      <c r="AN10">
        <v>4042</v>
      </c>
      <c r="AO10">
        <v>0.88916378030677878</v>
      </c>
      <c r="AP10">
        <v>0.1108362196932212</v>
      </c>
      <c r="AQ10">
        <v>0</v>
      </c>
      <c r="AR10">
        <v>0.12864918357248889</v>
      </c>
      <c r="AS10">
        <v>0.1504205838693716</v>
      </c>
      <c r="AT10">
        <v>0.1425037110341415</v>
      </c>
      <c r="AU10">
        <v>0.1217219198416625</v>
      </c>
      <c r="AV10">
        <v>0.12568035625927759</v>
      </c>
      <c r="AW10">
        <v>0.1187530925284513</v>
      </c>
      <c r="AX10">
        <v>0.1036615536862939</v>
      </c>
      <c r="AY10">
        <v>5.2696684809500252E-2</v>
      </c>
      <c r="AZ10">
        <v>1.3112320633349829E-2</v>
      </c>
      <c r="BA10">
        <v>4.230578921326076E-2</v>
      </c>
      <c r="BB10">
        <v>4.9480455220188031E-4</v>
      </c>
      <c r="BC10">
        <v>0</v>
      </c>
      <c r="BD10">
        <v>0.98391885205343887</v>
      </c>
      <c r="BE10">
        <v>1.533894111825829E-2</v>
      </c>
      <c r="BF10">
        <v>7.4220682830282035E-4</v>
      </c>
      <c r="BG10">
        <v>0.45373577436912421</v>
      </c>
      <c r="BH10">
        <v>0.22266204849084609</v>
      </c>
      <c r="BI10">
        <v>0.32335477486392877</v>
      </c>
      <c r="BJ10">
        <v>2.4740227610094021E-4</v>
      </c>
      <c r="BK10">
        <v>1.088570014844136E-2</v>
      </c>
      <c r="BL10">
        <v>0.92380009896091042</v>
      </c>
      <c r="BM10">
        <v>0</v>
      </c>
      <c r="BN10">
        <v>6.5314200890648197E-2</v>
      </c>
      <c r="BO10">
        <v>1.533894111825829E-2</v>
      </c>
      <c r="BP10">
        <v>0.9824344383968332</v>
      </c>
      <c r="BQ10">
        <v>1.9792182088075208E-3</v>
      </c>
      <c r="BR10">
        <v>2.4740227610094021E-4</v>
      </c>
      <c r="BS10">
        <v>0</v>
      </c>
      <c r="BT10">
        <v>9.4507669470559136E-2</v>
      </c>
      <c r="BU10">
        <v>0.90351311232063336</v>
      </c>
      <c r="BV10">
        <v>1.9792182088075208E-3</v>
      </c>
      <c r="BW10">
        <v>1</v>
      </c>
      <c r="BX10" t="s">
        <v>955</v>
      </c>
      <c r="BY10">
        <v>10264</v>
      </c>
      <c r="BZ10">
        <v>0.39380358534684329</v>
      </c>
      <c r="CA10">
        <v>0</v>
      </c>
    </row>
    <row r="11" spans="1:79" customFormat="1" x14ac:dyDescent="0.25">
      <c r="A11" t="s">
        <v>958</v>
      </c>
      <c r="B11" t="s">
        <v>354</v>
      </c>
      <c r="C11" t="s">
        <v>123</v>
      </c>
      <c r="D11" t="s">
        <v>951</v>
      </c>
      <c r="E11">
        <v>2014</v>
      </c>
      <c r="F11">
        <v>4078</v>
      </c>
      <c r="G11">
        <v>469</v>
      </c>
      <c r="H11">
        <v>0</v>
      </c>
      <c r="I11">
        <v>709</v>
      </c>
      <c r="J11">
        <v>731</v>
      </c>
      <c r="K11">
        <v>600</v>
      </c>
      <c r="L11">
        <v>593</v>
      </c>
      <c r="M11">
        <v>527</v>
      </c>
      <c r="N11">
        <v>489</v>
      </c>
      <c r="O11">
        <v>397</v>
      </c>
      <c r="P11">
        <v>172</v>
      </c>
      <c r="Q11">
        <v>60</v>
      </c>
      <c r="R11">
        <v>6</v>
      </c>
      <c r="S11">
        <v>263</v>
      </c>
      <c r="T11">
        <v>0</v>
      </c>
      <c r="U11">
        <v>4386</v>
      </c>
      <c r="V11">
        <v>150</v>
      </c>
      <c r="W11">
        <v>11</v>
      </c>
      <c r="X11">
        <v>1966</v>
      </c>
      <c r="Y11">
        <v>1244</v>
      </c>
      <c r="Z11">
        <v>1337</v>
      </c>
      <c r="AA11">
        <v>0</v>
      </c>
      <c r="AB11">
        <v>151</v>
      </c>
      <c r="AC11">
        <v>4085</v>
      </c>
      <c r="AD11">
        <v>0</v>
      </c>
      <c r="AE11">
        <v>311</v>
      </c>
      <c r="AF11">
        <v>117</v>
      </c>
      <c r="AG11">
        <v>4423</v>
      </c>
      <c r="AH11">
        <v>6</v>
      </c>
      <c r="AI11">
        <v>1</v>
      </c>
      <c r="AJ11">
        <v>0</v>
      </c>
      <c r="AK11">
        <v>507</v>
      </c>
      <c r="AL11">
        <v>4037</v>
      </c>
      <c r="AM11">
        <v>3</v>
      </c>
      <c r="AN11">
        <v>4547</v>
      </c>
      <c r="AO11">
        <v>0.89685506927644598</v>
      </c>
      <c r="AP11">
        <v>0.103144930723554</v>
      </c>
      <c r="AQ11">
        <v>0</v>
      </c>
      <c r="AR11">
        <v>0.15592698482515949</v>
      </c>
      <c r="AS11">
        <v>0.1607653397844733</v>
      </c>
      <c r="AT11">
        <v>0.13195513525401359</v>
      </c>
      <c r="AU11">
        <v>0.13041565867605021</v>
      </c>
      <c r="AV11">
        <v>0.1159005937981086</v>
      </c>
      <c r="AW11">
        <v>0.1075434352320211</v>
      </c>
      <c r="AX11">
        <v>8.7310314493072361E-2</v>
      </c>
      <c r="AY11">
        <v>3.7827138772817237E-2</v>
      </c>
      <c r="AZ11">
        <v>1.319551352540136E-2</v>
      </c>
      <c r="BA11">
        <v>5.7840334286342637E-2</v>
      </c>
      <c r="BB11">
        <v>1.3195513525401359E-3</v>
      </c>
      <c r="BC11">
        <v>0</v>
      </c>
      <c r="BD11">
        <v>0.96459203870683963</v>
      </c>
      <c r="BE11">
        <v>3.2988783813503411E-2</v>
      </c>
      <c r="BF11">
        <v>2.4191774796569168E-3</v>
      </c>
      <c r="BG11">
        <v>0.43237299318231798</v>
      </c>
      <c r="BH11">
        <v>0.27358698042665491</v>
      </c>
      <c r="BI11">
        <v>0.29404002639102711</v>
      </c>
      <c r="BJ11">
        <v>0</v>
      </c>
      <c r="BK11">
        <v>3.3208709038926768E-2</v>
      </c>
      <c r="BL11">
        <v>0.89839454585440948</v>
      </c>
      <c r="BM11">
        <v>0</v>
      </c>
      <c r="BN11">
        <v>6.8396745106663728E-2</v>
      </c>
      <c r="BO11">
        <v>2.5731251374532658E-2</v>
      </c>
      <c r="BP11">
        <v>0.97272927204750381</v>
      </c>
      <c r="BQ11">
        <v>1.3195513525401359E-3</v>
      </c>
      <c r="BR11">
        <v>2.1992522542335611E-4</v>
      </c>
      <c r="BS11">
        <v>0</v>
      </c>
      <c r="BT11">
        <v>0.1115020892896415</v>
      </c>
      <c r="BU11">
        <v>0.88783813503408837</v>
      </c>
      <c r="BV11">
        <v>6.5977567627006819E-4</v>
      </c>
      <c r="BW11">
        <v>1</v>
      </c>
      <c r="BX11" t="s">
        <v>955</v>
      </c>
      <c r="BY11">
        <v>10264</v>
      </c>
      <c r="BZ11">
        <v>0.44300467653936088</v>
      </c>
      <c r="CA11">
        <v>0</v>
      </c>
    </row>
    <row r="12" spans="1:79" customFormat="1" x14ac:dyDescent="0.25">
      <c r="A12" t="s">
        <v>959</v>
      </c>
      <c r="B12" t="s">
        <v>354</v>
      </c>
      <c r="C12" t="s">
        <v>123</v>
      </c>
      <c r="D12" t="s">
        <v>953</v>
      </c>
      <c r="E12">
        <v>2014</v>
      </c>
      <c r="F12">
        <v>607</v>
      </c>
      <c r="G12">
        <v>42</v>
      </c>
      <c r="H12">
        <v>0</v>
      </c>
      <c r="I12">
        <v>88</v>
      </c>
      <c r="J12">
        <v>104</v>
      </c>
      <c r="K12">
        <v>74</v>
      </c>
      <c r="L12">
        <v>88</v>
      </c>
      <c r="M12">
        <v>84</v>
      </c>
      <c r="N12">
        <v>65</v>
      </c>
      <c r="O12">
        <v>63</v>
      </c>
      <c r="P12">
        <v>37</v>
      </c>
      <c r="Q12">
        <v>14</v>
      </c>
      <c r="R12">
        <v>3</v>
      </c>
      <c r="S12">
        <v>29</v>
      </c>
      <c r="T12">
        <v>0</v>
      </c>
      <c r="U12">
        <v>626</v>
      </c>
      <c r="V12">
        <v>22</v>
      </c>
      <c r="W12">
        <v>1</v>
      </c>
      <c r="X12">
        <v>331</v>
      </c>
      <c r="Y12">
        <v>148</v>
      </c>
      <c r="Z12">
        <v>170</v>
      </c>
      <c r="AA12">
        <v>0</v>
      </c>
      <c r="AB12">
        <v>64</v>
      </c>
      <c r="AC12">
        <v>349</v>
      </c>
      <c r="AD12">
        <v>0</v>
      </c>
      <c r="AE12">
        <v>236</v>
      </c>
      <c r="AF12">
        <v>66</v>
      </c>
      <c r="AG12">
        <v>474</v>
      </c>
      <c r="AH12">
        <v>106</v>
      </c>
      <c r="AI12">
        <v>3</v>
      </c>
      <c r="AJ12">
        <v>0</v>
      </c>
      <c r="AK12">
        <v>38</v>
      </c>
      <c r="AL12">
        <v>609</v>
      </c>
      <c r="AM12">
        <v>2</v>
      </c>
      <c r="AN12">
        <v>649</v>
      </c>
      <c r="AO12">
        <v>0.93528505392912176</v>
      </c>
      <c r="AP12">
        <v>6.4714946070878271E-2</v>
      </c>
      <c r="AQ12">
        <v>0</v>
      </c>
      <c r="AR12">
        <v>0.13559322033898311</v>
      </c>
      <c r="AS12">
        <v>0.16024653312788911</v>
      </c>
      <c r="AT12">
        <v>0.1140215716486903</v>
      </c>
      <c r="AU12">
        <v>0.13559322033898311</v>
      </c>
      <c r="AV12">
        <v>0.12942989214175649</v>
      </c>
      <c r="AW12">
        <v>0.1001540832049307</v>
      </c>
      <c r="AX12">
        <v>9.7072419106317406E-2</v>
      </c>
      <c r="AY12">
        <v>5.7010785824345149E-2</v>
      </c>
      <c r="AZ12">
        <v>2.1571648690292759E-2</v>
      </c>
      <c r="BA12">
        <v>4.4684129429892139E-2</v>
      </c>
      <c r="BB12">
        <v>4.6224961479198771E-3</v>
      </c>
      <c r="BC12">
        <v>0</v>
      </c>
      <c r="BD12">
        <v>0.96456086286594767</v>
      </c>
      <c r="BE12">
        <v>3.3898305084745763E-2</v>
      </c>
      <c r="BF12">
        <v>1.5408320493066261E-3</v>
      </c>
      <c r="BG12">
        <v>0.51001540832049308</v>
      </c>
      <c r="BH12">
        <v>0.2280431432973806</v>
      </c>
      <c r="BI12">
        <v>0.26194144838212641</v>
      </c>
      <c r="BJ12">
        <v>0</v>
      </c>
      <c r="BK12">
        <v>9.861325115562404E-2</v>
      </c>
      <c r="BL12">
        <v>0.53775038520801233</v>
      </c>
      <c r="BM12">
        <v>0</v>
      </c>
      <c r="BN12">
        <v>0.36363636363636359</v>
      </c>
      <c r="BO12">
        <v>0.10169491525423729</v>
      </c>
      <c r="BP12">
        <v>0.73035439137134051</v>
      </c>
      <c r="BQ12">
        <v>0.1633281972265023</v>
      </c>
      <c r="BR12">
        <v>4.6224961479198771E-3</v>
      </c>
      <c r="BS12">
        <v>0</v>
      </c>
      <c r="BT12">
        <v>5.8551617873651769E-2</v>
      </c>
      <c r="BU12">
        <v>0.93836671802773497</v>
      </c>
      <c r="BV12">
        <v>3.0816640986132508E-3</v>
      </c>
      <c r="BW12">
        <v>1</v>
      </c>
      <c r="BX12" t="s">
        <v>955</v>
      </c>
      <c r="BY12">
        <v>10264</v>
      </c>
      <c r="BZ12">
        <v>6.3230709275136396E-2</v>
      </c>
      <c r="CA12">
        <v>0</v>
      </c>
    </row>
    <row r="13" spans="1:79" customFormat="1" x14ac:dyDescent="0.25">
      <c r="A13" t="s">
        <v>960</v>
      </c>
      <c r="B13" t="s">
        <v>354</v>
      </c>
      <c r="C13" t="s">
        <v>123</v>
      </c>
      <c r="D13" t="s">
        <v>961</v>
      </c>
      <c r="E13">
        <v>2014</v>
      </c>
      <c r="F13">
        <v>95</v>
      </c>
      <c r="G13">
        <v>6</v>
      </c>
      <c r="H13">
        <v>0</v>
      </c>
      <c r="I13">
        <v>2</v>
      </c>
      <c r="J13">
        <v>6</v>
      </c>
      <c r="K13">
        <v>16</v>
      </c>
      <c r="L13">
        <v>7</v>
      </c>
      <c r="M13">
        <v>13</v>
      </c>
      <c r="N13">
        <v>14</v>
      </c>
      <c r="O13">
        <v>17</v>
      </c>
      <c r="P13">
        <v>19</v>
      </c>
      <c r="Q13">
        <v>4</v>
      </c>
      <c r="R13">
        <v>0</v>
      </c>
      <c r="S13">
        <v>3</v>
      </c>
      <c r="T13">
        <v>0</v>
      </c>
      <c r="U13">
        <v>96</v>
      </c>
      <c r="V13">
        <v>5</v>
      </c>
      <c r="W13">
        <v>0</v>
      </c>
      <c r="X13">
        <v>29</v>
      </c>
      <c r="Y13">
        <v>27</v>
      </c>
      <c r="Z13">
        <v>43</v>
      </c>
      <c r="AA13">
        <v>2</v>
      </c>
      <c r="AB13">
        <v>3</v>
      </c>
      <c r="AC13">
        <v>19</v>
      </c>
      <c r="AD13">
        <v>2</v>
      </c>
      <c r="AE13">
        <v>77</v>
      </c>
      <c r="AF13">
        <v>2</v>
      </c>
      <c r="AG13">
        <v>95</v>
      </c>
      <c r="AH13">
        <v>2</v>
      </c>
      <c r="AI13">
        <v>0</v>
      </c>
      <c r="AJ13">
        <v>2</v>
      </c>
      <c r="AK13">
        <v>20</v>
      </c>
      <c r="AL13">
        <v>81</v>
      </c>
      <c r="AM13">
        <v>0</v>
      </c>
      <c r="AN13">
        <v>101</v>
      </c>
      <c r="AO13">
        <v>0.94059405940594054</v>
      </c>
      <c r="AP13">
        <v>5.9405940594059403E-2</v>
      </c>
      <c r="AQ13">
        <v>0</v>
      </c>
      <c r="AR13">
        <v>1.9801980198019799E-2</v>
      </c>
      <c r="AS13">
        <v>5.9405940594059403E-2</v>
      </c>
      <c r="AT13">
        <v>0.15841584158415839</v>
      </c>
      <c r="AU13">
        <v>6.9306930693069313E-2</v>
      </c>
      <c r="AV13">
        <v>0.12871287128712869</v>
      </c>
      <c r="AW13">
        <v>0.1386138613861386</v>
      </c>
      <c r="AX13">
        <v>0.1683168316831683</v>
      </c>
      <c r="AY13">
        <v>0.18811881188118809</v>
      </c>
      <c r="AZ13">
        <v>3.9603960396039598E-2</v>
      </c>
      <c r="BA13">
        <v>2.9702970297029702E-2</v>
      </c>
      <c r="BB13">
        <v>0</v>
      </c>
      <c r="BC13">
        <v>0</v>
      </c>
      <c r="BD13">
        <v>0.95049504950495045</v>
      </c>
      <c r="BE13">
        <v>4.9504950495049507E-2</v>
      </c>
      <c r="BF13">
        <v>0</v>
      </c>
      <c r="BG13">
        <v>0.28712871287128711</v>
      </c>
      <c r="BH13">
        <v>0.26732673267326729</v>
      </c>
      <c r="BI13">
        <v>0.42574257425742568</v>
      </c>
      <c r="BJ13">
        <v>1.9801980198019799E-2</v>
      </c>
      <c r="BK13">
        <v>2.9702970297029702E-2</v>
      </c>
      <c r="BL13">
        <v>0.18811881188118809</v>
      </c>
      <c r="BM13">
        <v>1.9801980198019799E-2</v>
      </c>
      <c r="BN13">
        <v>0.76237623762376239</v>
      </c>
      <c r="BO13">
        <v>1.9801980198019799E-2</v>
      </c>
      <c r="BP13">
        <v>0.94059405940594054</v>
      </c>
      <c r="BQ13">
        <v>1.9801980198019799E-2</v>
      </c>
      <c r="BR13">
        <v>0</v>
      </c>
      <c r="BS13">
        <v>1.9801980198019799E-2</v>
      </c>
      <c r="BT13">
        <v>0.198019801980198</v>
      </c>
      <c r="BU13">
        <v>0.80198019801980203</v>
      </c>
      <c r="BV13">
        <v>0</v>
      </c>
      <c r="BW13">
        <v>1</v>
      </c>
      <c r="BX13" t="s">
        <v>955</v>
      </c>
      <c r="BY13">
        <v>10264</v>
      </c>
      <c r="BZ13">
        <v>9.8402182385035081E-3</v>
      </c>
      <c r="CA13">
        <v>0</v>
      </c>
    </row>
    <row r="14" spans="1:79" customFormat="1" x14ac:dyDescent="0.25">
      <c r="A14" t="s">
        <v>962</v>
      </c>
      <c r="B14" t="s">
        <v>354</v>
      </c>
      <c r="C14" t="s">
        <v>369</v>
      </c>
      <c r="D14" t="s">
        <v>44</v>
      </c>
      <c r="E14">
        <v>2014</v>
      </c>
      <c r="F14">
        <v>2726</v>
      </c>
      <c r="G14">
        <v>242</v>
      </c>
      <c r="H14">
        <v>0</v>
      </c>
      <c r="I14">
        <v>284</v>
      </c>
      <c r="J14">
        <v>309</v>
      </c>
      <c r="K14">
        <v>361</v>
      </c>
      <c r="L14">
        <v>404</v>
      </c>
      <c r="M14">
        <v>384</v>
      </c>
      <c r="N14">
        <v>365</v>
      </c>
      <c r="O14">
        <v>375</v>
      </c>
      <c r="P14">
        <v>269</v>
      </c>
      <c r="Q14">
        <v>125</v>
      </c>
      <c r="R14">
        <v>29</v>
      </c>
      <c r="S14">
        <v>63</v>
      </c>
      <c r="T14">
        <v>0</v>
      </c>
      <c r="U14">
        <v>2700</v>
      </c>
      <c r="V14">
        <v>266</v>
      </c>
      <c r="W14">
        <v>2</v>
      </c>
      <c r="X14">
        <v>999</v>
      </c>
      <c r="Y14">
        <v>1637</v>
      </c>
      <c r="Z14">
        <v>332</v>
      </c>
      <c r="AA14">
        <v>0</v>
      </c>
      <c r="AB14">
        <v>36</v>
      </c>
      <c r="AC14">
        <v>2737</v>
      </c>
      <c r="AD14">
        <v>0</v>
      </c>
      <c r="AE14">
        <v>195</v>
      </c>
      <c r="AF14">
        <v>51</v>
      </c>
      <c r="AG14">
        <v>2890</v>
      </c>
      <c r="AH14">
        <v>27</v>
      </c>
      <c r="AI14">
        <v>0</v>
      </c>
      <c r="AJ14">
        <v>0</v>
      </c>
      <c r="AK14">
        <v>1174</v>
      </c>
      <c r="AL14">
        <v>1794</v>
      </c>
      <c r="AM14">
        <v>0</v>
      </c>
      <c r="AN14">
        <v>2968</v>
      </c>
      <c r="AO14">
        <v>0.91846361185983827</v>
      </c>
      <c r="AP14">
        <v>8.1536388140161731E-2</v>
      </c>
      <c r="AQ14">
        <v>0</v>
      </c>
      <c r="AR14">
        <v>9.5687331536388143E-2</v>
      </c>
      <c r="AS14">
        <v>0.10411051212938011</v>
      </c>
      <c r="AT14">
        <v>0.1216307277628032</v>
      </c>
      <c r="AU14">
        <v>0.13611859838274931</v>
      </c>
      <c r="AV14">
        <v>0.1293800539083558</v>
      </c>
      <c r="AW14">
        <v>0.12297843665768191</v>
      </c>
      <c r="AX14">
        <v>0.1263477088948787</v>
      </c>
      <c r="AY14">
        <v>9.063342318059299E-2</v>
      </c>
      <c r="AZ14">
        <v>4.2115902964959567E-2</v>
      </c>
      <c r="BA14">
        <v>2.1226415094339621E-2</v>
      </c>
      <c r="BB14">
        <v>9.7708894878706203E-3</v>
      </c>
      <c r="BC14">
        <v>0</v>
      </c>
      <c r="BD14">
        <v>0.90970350404312672</v>
      </c>
      <c r="BE14">
        <v>8.9622641509433956E-2</v>
      </c>
      <c r="BF14">
        <v>6.7385444743935314E-4</v>
      </c>
      <c r="BG14">
        <v>0.3365902964959569</v>
      </c>
      <c r="BH14">
        <v>0.55154986522911054</v>
      </c>
      <c r="BI14">
        <v>0.11185983827493259</v>
      </c>
      <c r="BJ14">
        <v>0</v>
      </c>
      <c r="BK14">
        <v>1.2129380053908361E-2</v>
      </c>
      <c r="BL14">
        <v>0.92216981132075471</v>
      </c>
      <c r="BM14">
        <v>0</v>
      </c>
      <c r="BN14">
        <v>6.5700808625336921E-2</v>
      </c>
      <c r="BO14">
        <v>1.7183288409703509E-2</v>
      </c>
      <c r="BP14">
        <v>0.97371967654986524</v>
      </c>
      <c r="BQ14">
        <v>9.0970350404312676E-3</v>
      </c>
      <c r="BR14">
        <v>0</v>
      </c>
      <c r="BS14">
        <v>0</v>
      </c>
      <c r="BT14">
        <v>0.39555256064690031</v>
      </c>
      <c r="BU14">
        <v>0.60444743935309975</v>
      </c>
      <c r="BV14">
        <v>0</v>
      </c>
      <c r="BW14">
        <v>1</v>
      </c>
      <c r="BX14" t="s">
        <v>963</v>
      </c>
      <c r="BY14">
        <v>2968</v>
      </c>
      <c r="BZ14">
        <v>1</v>
      </c>
      <c r="CA14">
        <v>0</v>
      </c>
    </row>
    <row r="15" spans="1:79" customFormat="1" x14ac:dyDescent="0.25">
      <c r="A15" t="s">
        <v>964</v>
      </c>
      <c r="B15" t="s">
        <v>354</v>
      </c>
      <c r="C15" t="s">
        <v>369</v>
      </c>
      <c r="D15" t="s">
        <v>947</v>
      </c>
      <c r="E15">
        <v>2014</v>
      </c>
      <c r="F15">
        <v>390</v>
      </c>
      <c r="G15">
        <v>36</v>
      </c>
      <c r="H15">
        <v>0</v>
      </c>
      <c r="I15">
        <v>23</v>
      </c>
      <c r="J15">
        <v>40</v>
      </c>
      <c r="K15">
        <v>46</v>
      </c>
      <c r="L15">
        <v>70</v>
      </c>
      <c r="M15">
        <v>59</v>
      </c>
      <c r="N15">
        <v>61</v>
      </c>
      <c r="O15">
        <v>65</v>
      </c>
      <c r="P15">
        <v>42</v>
      </c>
      <c r="Q15">
        <v>12</v>
      </c>
      <c r="R15">
        <v>3</v>
      </c>
      <c r="S15">
        <v>5</v>
      </c>
      <c r="T15">
        <v>0</v>
      </c>
      <c r="U15">
        <v>404</v>
      </c>
      <c r="V15">
        <v>22</v>
      </c>
      <c r="W15">
        <v>0</v>
      </c>
      <c r="X15">
        <v>179</v>
      </c>
      <c r="Y15">
        <v>197</v>
      </c>
      <c r="Z15">
        <v>50</v>
      </c>
      <c r="AA15">
        <v>0</v>
      </c>
      <c r="AB15">
        <v>15</v>
      </c>
      <c r="AC15">
        <v>379</v>
      </c>
      <c r="AD15">
        <v>0</v>
      </c>
      <c r="AE15">
        <v>32</v>
      </c>
      <c r="AF15">
        <v>13</v>
      </c>
      <c r="AG15">
        <v>411</v>
      </c>
      <c r="AH15">
        <v>2</v>
      </c>
      <c r="AI15">
        <v>0</v>
      </c>
      <c r="AJ15">
        <v>0</v>
      </c>
      <c r="AK15">
        <v>176</v>
      </c>
      <c r="AL15">
        <v>250</v>
      </c>
      <c r="AM15">
        <v>0</v>
      </c>
      <c r="AN15">
        <v>426</v>
      </c>
      <c r="AO15">
        <v>0.91549295774647887</v>
      </c>
      <c r="AP15">
        <v>8.4507042253521125E-2</v>
      </c>
      <c r="AQ15">
        <v>0</v>
      </c>
      <c r="AR15">
        <v>5.39906103286385E-2</v>
      </c>
      <c r="AS15">
        <v>9.3896713615023469E-2</v>
      </c>
      <c r="AT15">
        <v>0.107981220657277</v>
      </c>
      <c r="AU15">
        <v>0.16431924882629109</v>
      </c>
      <c r="AV15">
        <v>0.1384976525821596</v>
      </c>
      <c r="AW15">
        <v>0.14319248826291081</v>
      </c>
      <c r="AX15">
        <v>0.15258215962441321</v>
      </c>
      <c r="AY15">
        <v>9.8591549295774641E-2</v>
      </c>
      <c r="AZ15">
        <v>2.8169014084507039E-2</v>
      </c>
      <c r="BA15">
        <v>1.173708920187793E-2</v>
      </c>
      <c r="BB15">
        <v>7.0422535211267607E-3</v>
      </c>
      <c r="BC15">
        <v>0</v>
      </c>
      <c r="BD15">
        <v>0.94835680751173712</v>
      </c>
      <c r="BE15">
        <v>5.1643192488262907E-2</v>
      </c>
      <c r="BF15">
        <v>0</v>
      </c>
      <c r="BG15">
        <v>0.42018779342723012</v>
      </c>
      <c r="BH15">
        <v>0.46244131455399062</v>
      </c>
      <c r="BI15">
        <v>0.1173708920187793</v>
      </c>
      <c r="BJ15">
        <v>0</v>
      </c>
      <c r="BK15">
        <v>3.5211267605633798E-2</v>
      </c>
      <c r="BL15">
        <v>0.88967136150234738</v>
      </c>
      <c r="BM15">
        <v>0</v>
      </c>
      <c r="BN15">
        <v>7.5117370892018781E-2</v>
      </c>
      <c r="BO15">
        <v>3.0516431924882629E-2</v>
      </c>
      <c r="BP15">
        <v>0.96478873239436624</v>
      </c>
      <c r="BQ15">
        <v>4.6948356807511738E-3</v>
      </c>
      <c r="BR15">
        <v>0</v>
      </c>
      <c r="BS15">
        <v>0</v>
      </c>
      <c r="BT15">
        <v>0.41314553990610331</v>
      </c>
      <c r="BU15">
        <v>0.58685446009389675</v>
      </c>
      <c r="BV15">
        <v>0</v>
      </c>
      <c r="BW15">
        <v>1</v>
      </c>
      <c r="BX15" t="s">
        <v>963</v>
      </c>
      <c r="BY15">
        <v>2968</v>
      </c>
      <c r="BZ15">
        <v>0.14353099730458219</v>
      </c>
      <c r="CA15">
        <v>0</v>
      </c>
    </row>
    <row r="16" spans="1:79" customFormat="1" x14ac:dyDescent="0.25">
      <c r="A16" t="s">
        <v>965</v>
      </c>
      <c r="B16" t="s">
        <v>354</v>
      </c>
      <c r="C16" t="s">
        <v>369</v>
      </c>
      <c r="D16" t="s">
        <v>949</v>
      </c>
      <c r="E16">
        <v>2014</v>
      </c>
      <c r="F16">
        <v>1057</v>
      </c>
      <c r="G16">
        <v>84</v>
      </c>
      <c r="H16">
        <v>0</v>
      </c>
      <c r="I16">
        <v>155</v>
      </c>
      <c r="J16">
        <v>139</v>
      </c>
      <c r="K16">
        <v>163</v>
      </c>
      <c r="L16">
        <v>138</v>
      </c>
      <c r="M16">
        <v>134</v>
      </c>
      <c r="N16">
        <v>129</v>
      </c>
      <c r="O16">
        <v>128</v>
      </c>
      <c r="P16">
        <v>82</v>
      </c>
      <c r="Q16">
        <v>39</v>
      </c>
      <c r="R16">
        <v>6</v>
      </c>
      <c r="S16">
        <v>28</v>
      </c>
      <c r="T16">
        <v>0</v>
      </c>
      <c r="U16">
        <v>1084</v>
      </c>
      <c r="V16">
        <v>57</v>
      </c>
      <c r="W16">
        <v>0</v>
      </c>
      <c r="X16">
        <v>360</v>
      </c>
      <c r="Y16">
        <v>658</v>
      </c>
      <c r="Z16">
        <v>123</v>
      </c>
      <c r="AA16">
        <v>0</v>
      </c>
      <c r="AB16">
        <v>5</v>
      </c>
      <c r="AC16">
        <v>1081</v>
      </c>
      <c r="AD16">
        <v>0</v>
      </c>
      <c r="AE16">
        <v>55</v>
      </c>
      <c r="AF16">
        <v>10</v>
      </c>
      <c r="AG16">
        <v>1131</v>
      </c>
      <c r="AH16">
        <v>0</v>
      </c>
      <c r="AI16">
        <v>0</v>
      </c>
      <c r="AJ16">
        <v>0</v>
      </c>
      <c r="AK16">
        <v>599</v>
      </c>
      <c r="AL16">
        <v>542</v>
      </c>
      <c r="AM16">
        <v>0</v>
      </c>
      <c r="AN16">
        <v>1141</v>
      </c>
      <c r="AO16">
        <v>0.92638036809815949</v>
      </c>
      <c r="AP16">
        <v>7.3619631901840496E-2</v>
      </c>
      <c r="AQ16">
        <v>0</v>
      </c>
      <c r="AR16">
        <v>0.1358457493426819</v>
      </c>
      <c r="AS16">
        <v>0.1218229623137599</v>
      </c>
      <c r="AT16">
        <v>0.14285714285714279</v>
      </c>
      <c r="AU16">
        <v>0.1209465381244522</v>
      </c>
      <c r="AV16">
        <v>0.1174408413672217</v>
      </c>
      <c r="AW16">
        <v>0.1130587204206836</v>
      </c>
      <c r="AX16">
        <v>0.112182296231376</v>
      </c>
      <c r="AY16">
        <v>7.1866783523225244E-2</v>
      </c>
      <c r="AZ16">
        <v>3.4180543382997371E-2</v>
      </c>
      <c r="BA16">
        <v>2.4539877300613501E-2</v>
      </c>
      <c r="BB16">
        <v>5.2585451358457486E-3</v>
      </c>
      <c r="BC16">
        <v>0</v>
      </c>
      <c r="BD16">
        <v>0.9500438212094654</v>
      </c>
      <c r="BE16">
        <v>4.9956178790534621E-2</v>
      </c>
      <c r="BF16">
        <v>0</v>
      </c>
      <c r="BG16">
        <v>0.31551270815074489</v>
      </c>
      <c r="BH16">
        <v>0.57668711656441718</v>
      </c>
      <c r="BI16">
        <v>0.1078001752848379</v>
      </c>
      <c r="BJ16">
        <v>0</v>
      </c>
      <c r="BK16">
        <v>4.3821209465381254E-3</v>
      </c>
      <c r="BL16">
        <v>0.94741454864154251</v>
      </c>
      <c r="BM16">
        <v>0</v>
      </c>
      <c r="BN16">
        <v>4.8203330411919369E-2</v>
      </c>
      <c r="BO16">
        <v>8.7642418930762491E-3</v>
      </c>
      <c r="BP16">
        <v>0.99123575810692377</v>
      </c>
      <c r="BQ16">
        <v>0</v>
      </c>
      <c r="BR16">
        <v>0</v>
      </c>
      <c r="BS16">
        <v>0</v>
      </c>
      <c r="BT16">
        <v>0.52497808939526736</v>
      </c>
      <c r="BU16">
        <v>0.4750219106047327</v>
      </c>
      <c r="BV16">
        <v>0</v>
      </c>
      <c r="BW16">
        <v>1</v>
      </c>
      <c r="BX16" t="s">
        <v>963</v>
      </c>
      <c r="BY16">
        <v>2968</v>
      </c>
      <c r="BZ16">
        <v>0.38443396226415089</v>
      </c>
      <c r="CA16">
        <v>0</v>
      </c>
    </row>
    <row r="17" spans="1:79" customFormat="1" x14ac:dyDescent="0.25">
      <c r="A17" t="s">
        <v>966</v>
      </c>
      <c r="B17" t="s">
        <v>354</v>
      </c>
      <c r="C17" t="s">
        <v>369</v>
      </c>
      <c r="D17" t="s">
        <v>951</v>
      </c>
      <c r="E17">
        <v>2014</v>
      </c>
      <c r="F17">
        <v>1149</v>
      </c>
      <c r="G17">
        <v>107</v>
      </c>
      <c r="H17">
        <v>0</v>
      </c>
      <c r="I17">
        <v>103</v>
      </c>
      <c r="J17">
        <v>116</v>
      </c>
      <c r="K17">
        <v>136</v>
      </c>
      <c r="L17">
        <v>172</v>
      </c>
      <c r="M17">
        <v>172</v>
      </c>
      <c r="N17">
        <v>161</v>
      </c>
      <c r="O17">
        <v>159</v>
      </c>
      <c r="P17">
        <v>123</v>
      </c>
      <c r="Q17">
        <v>68</v>
      </c>
      <c r="R17">
        <v>18</v>
      </c>
      <c r="S17">
        <v>28</v>
      </c>
      <c r="T17">
        <v>0</v>
      </c>
      <c r="U17">
        <v>1074</v>
      </c>
      <c r="V17">
        <v>180</v>
      </c>
      <c r="W17">
        <v>2</v>
      </c>
      <c r="X17">
        <v>392</v>
      </c>
      <c r="Y17">
        <v>730</v>
      </c>
      <c r="Z17">
        <v>134</v>
      </c>
      <c r="AA17">
        <v>0</v>
      </c>
      <c r="AB17">
        <v>10</v>
      </c>
      <c r="AC17">
        <v>1214</v>
      </c>
      <c r="AD17">
        <v>0</v>
      </c>
      <c r="AE17">
        <v>32</v>
      </c>
      <c r="AF17">
        <v>8</v>
      </c>
      <c r="AG17">
        <v>1242</v>
      </c>
      <c r="AH17">
        <v>6</v>
      </c>
      <c r="AI17">
        <v>0</v>
      </c>
      <c r="AJ17">
        <v>0</v>
      </c>
      <c r="AK17">
        <v>351</v>
      </c>
      <c r="AL17">
        <v>905</v>
      </c>
      <c r="AM17">
        <v>0</v>
      </c>
      <c r="AN17">
        <v>1256</v>
      </c>
      <c r="AO17">
        <v>0.91480891719745228</v>
      </c>
      <c r="AP17">
        <v>8.5191082802547766E-2</v>
      </c>
      <c r="AQ17">
        <v>0</v>
      </c>
      <c r="AR17">
        <v>8.2006369426751588E-2</v>
      </c>
      <c r="AS17">
        <v>9.2356687898089165E-2</v>
      </c>
      <c r="AT17">
        <v>0.1082802547770701</v>
      </c>
      <c r="AU17">
        <v>0.13694267515923569</v>
      </c>
      <c r="AV17">
        <v>0.13694267515923569</v>
      </c>
      <c r="AW17">
        <v>0.12818471337579621</v>
      </c>
      <c r="AX17">
        <v>0.12659235668789809</v>
      </c>
      <c r="AY17">
        <v>9.792993630573249E-2</v>
      </c>
      <c r="AZ17">
        <v>5.4140127388535027E-2</v>
      </c>
      <c r="BA17">
        <v>2.229299363057325E-2</v>
      </c>
      <c r="BB17">
        <v>1.4331210191082799E-2</v>
      </c>
      <c r="BC17">
        <v>0</v>
      </c>
      <c r="BD17">
        <v>0.85509554140127386</v>
      </c>
      <c r="BE17">
        <v>0.14331210191082799</v>
      </c>
      <c r="BF17">
        <v>1.592356687898089E-3</v>
      </c>
      <c r="BG17">
        <v>0.31210191082802552</v>
      </c>
      <c r="BH17">
        <v>0.58121019108280259</v>
      </c>
      <c r="BI17">
        <v>0.10668789808917201</v>
      </c>
      <c r="BJ17">
        <v>0</v>
      </c>
      <c r="BK17">
        <v>7.9617834394904458E-3</v>
      </c>
      <c r="BL17">
        <v>0.96656050955414008</v>
      </c>
      <c r="BM17">
        <v>0</v>
      </c>
      <c r="BN17">
        <v>2.5477707006369432E-2</v>
      </c>
      <c r="BO17">
        <v>6.369426751592357E-3</v>
      </c>
      <c r="BP17">
        <v>0.98885350318471332</v>
      </c>
      <c r="BQ17">
        <v>4.7770700636942673E-3</v>
      </c>
      <c r="BR17">
        <v>0</v>
      </c>
      <c r="BS17">
        <v>0</v>
      </c>
      <c r="BT17">
        <v>0.27945859872611473</v>
      </c>
      <c r="BU17">
        <v>0.72054140127388533</v>
      </c>
      <c r="BV17">
        <v>0</v>
      </c>
      <c r="BW17">
        <v>1</v>
      </c>
      <c r="BX17" t="s">
        <v>963</v>
      </c>
      <c r="BY17">
        <v>2968</v>
      </c>
      <c r="BZ17">
        <v>0.42318059299191368</v>
      </c>
      <c r="CA17">
        <v>0</v>
      </c>
    </row>
    <row r="18" spans="1:79" customFormat="1" x14ac:dyDescent="0.25">
      <c r="A18" t="s">
        <v>967</v>
      </c>
      <c r="B18" t="s">
        <v>354</v>
      </c>
      <c r="C18" t="s">
        <v>369</v>
      </c>
      <c r="D18" t="s">
        <v>953</v>
      </c>
      <c r="E18">
        <v>2014</v>
      </c>
      <c r="F18">
        <v>130</v>
      </c>
      <c r="G18">
        <v>15</v>
      </c>
      <c r="H18">
        <v>0</v>
      </c>
      <c r="I18">
        <v>3</v>
      </c>
      <c r="J18">
        <v>14</v>
      </c>
      <c r="K18">
        <v>16</v>
      </c>
      <c r="L18">
        <v>24</v>
      </c>
      <c r="M18">
        <v>19</v>
      </c>
      <c r="N18">
        <v>14</v>
      </c>
      <c r="O18">
        <v>23</v>
      </c>
      <c r="P18">
        <v>22</v>
      </c>
      <c r="Q18">
        <v>6</v>
      </c>
      <c r="R18">
        <v>2</v>
      </c>
      <c r="S18">
        <v>2</v>
      </c>
      <c r="T18">
        <v>0</v>
      </c>
      <c r="U18">
        <v>138</v>
      </c>
      <c r="V18">
        <v>7</v>
      </c>
      <c r="W18">
        <v>0</v>
      </c>
      <c r="X18">
        <v>68</v>
      </c>
      <c r="Y18">
        <v>52</v>
      </c>
      <c r="Z18">
        <v>25</v>
      </c>
      <c r="AA18">
        <v>0</v>
      </c>
      <c r="AB18">
        <v>6</v>
      </c>
      <c r="AC18">
        <v>63</v>
      </c>
      <c r="AD18">
        <v>0</v>
      </c>
      <c r="AE18">
        <v>76</v>
      </c>
      <c r="AF18">
        <v>20</v>
      </c>
      <c r="AG18">
        <v>106</v>
      </c>
      <c r="AH18">
        <v>19</v>
      </c>
      <c r="AI18">
        <v>0</v>
      </c>
      <c r="AJ18">
        <v>0</v>
      </c>
      <c r="AK18">
        <v>48</v>
      </c>
      <c r="AL18">
        <v>97</v>
      </c>
      <c r="AM18">
        <v>0</v>
      </c>
      <c r="AN18">
        <v>145</v>
      </c>
      <c r="AO18">
        <v>0.89655172413793105</v>
      </c>
      <c r="AP18">
        <v>0.10344827586206901</v>
      </c>
      <c r="AQ18">
        <v>0</v>
      </c>
      <c r="AR18">
        <v>2.0689655172413789E-2</v>
      </c>
      <c r="AS18">
        <v>9.6551724137931033E-2</v>
      </c>
      <c r="AT18">
        <v>0.1103448275862069</v>
      </c>
      <c r="AU18">
        <v>0.16551724137931029</v>
      </c>
      <c r="AV18">
        <v>0.1310344827586207</v>
      </c>
      <c r="AW18">
        <v>9.6551724137931033E-2</v>
      </c>
      <c r="AX18">
        <v>0.1586206896551724</v>
      </c>
      <c r="AY18">
        <v>0.15172413793103451</v>
      </c>
      <c r="AZ18">
        <v>4.1379310344827593E-2</v>
      </c>
      <c r="BA18">
        <v>1.379310344827586E-2</v>
      </c>
      <c r="BB18">
        <v>1.379310344827586E-2</v>
      </c>
      <c r="BC18">
        <v>0</v>
      </c>
      <c r="BD18">
        <v>0.9517241379310345</v>
      </c>
      <c r="BE18">
        <v>4.8275862068965517E-2</v>
      </c>
      <c r="BF18">
        <v>0</v>
      </c>
      <c r="BG18">
        <v>0.4689655172413793</v>
      </c>
      <c r="BH18">
        <v>0.35862068965517241</v>
      </c>
      <c r="BI18">
        <v>0.17241379310344829</v>
      </c>
      <c r="BJ18">
        <v>0</v>
      </c>
      <c r="BK18">
        <v>4.1379310344827593E-2</v>
      </c>
      <c r="BL18">
        <v>0.43448275862068958</v>
      </c>
      <c r="BM18">
        <v>0</v>
      </c>
      <c r="BN18">
        <v>0.52413793103448281</v>
      </c>
      <c r="BO18">
        <v>0.13793103448275859</v>
      </c>
      <c r="BP18">
        <v>0.73103448275862071</v>
      </c>
      <c r="BQ18">
        <v>0.1310344827586207</v>
      </c>
      <c r="BR18">
        <v>0</v>
      </c>
      <c r="BS18">
        <v>0</v>
      </c>
      <c r="BT18">
        <v>0.33103448275862069</v>
      </c>
      <c r="BU18">
        <v>0.66896551724137931</v>
      </c>
      <c r="BV18">
        <v>0</v>
      </c>
      <c r="BW18">
        <v>1</v>
      </c>
      <c r="BX18" t="s">
        <v>963</v>
      </c>
      <c r="BY18">
        <v>2968</v>
      </c>
      <c r="BZ18">
        <v>4.8854447439353098E-2</v>
      </c>
      <c r="CA18">
        <v>0</v>
      </c>
    </row>
    <row r="19" spans="1:79" customFormat="1" x14ac:dyDescent="0.25">
      <c r="A19" t="s">
        <v>968</v>
      </c>
      <c r="B19" t="s">
        <v>354</v>
      </c>
      <c r="C19" t="s">
        <v>376</v>
      </c>
      <c r="D19" t="s">
        <v>44</v>
      </c>
      <c r="E19">
        <v>2014</v>
      </c>
      <c r="F19">
        <v>2665</v>
      </c>
      <c r="G19">
        <v>301</v>
      </c>
      <c r="H19">
        <v>0</v>
      </c>
      <c r="I19">
        <v>293</v>
      </c>
      <c r="J19">
        <v>336</v>
      </c>
      <c r="K19">
        <v>406</v>
      </c>
      <c r="L19">
        <v>417</v>
      </c>
      <c r="M19">
        <v>412</v>
      </c>
      <c r="N19">
        <v>419</v>
      </c>
      <c r="O19">
        <v>340</v>
      </c>
      <c r="P19">
        <v>157</v>
      </c>
      <c r="Q19">
        <v>43</v>
      </c>
      <c r="R19">
        <v>7</v>
      </c>
      <c r="S19">
        <v>136</v>
      </c>
      <c r="T19">
        <v>0</v>
      </c>
      <c r="U19">
        <v>2943</v>
      </c>
      <c r="V19">
        <v>18</v>
      </c>
      <c r="W19">
        <v>5</v>
      </c>
      <c r="X19">
        <v>1687</v>
      </c>
      <c r="Y19">
        <v>913</v>
      </c>
      <c r="Z19">
        <v>366</v>
      </c>
      <c r="AA19">
        <v>0</v>
      </c>
      <c r="AB19">
        <v>151</v>
      </c>
      <c r="AC19">
        <v>2534</v>
      </c>
      <c r="AD19">
        <v>0</v>
      </c>
      <c r="AE19">
        <v>281</v>
      </c>
      <c r="AF19">
        <v>30</v>
      </c>
      <c r="AG19">
        <v>2801</v>
      </c>
      <c r="AH19">
        <v>135</v>
      </c>
      <c r="AI19">
        <v>0</v>
      </c>
      <c r="AJ19">
        <v>0</v>
      </c>
      <c r="AK19">
        <v>880</v>
      </c>
      <c r="AL19">
        <v>2079</v>
      </c>
      <c r="AM19">
        <v>7</v>
      </c>
      <c r="AN19">
        <v>2966</v>
      </c>
      <c r="AO19">
        <v>0.8985165205664194</v>
      </c>
      <c r="AP19">
        <v>0.1014834794335806</v>
      </c>
      <c r="AQ19">
        <v>0</v>
      </c>
      <c r="AR19">
        <v>9.8786244099797707E-2</v>
      </c>
      <c r="AS19">
        <v>0.11328388401888061</v>
      </c>
      <c r="AT19">
        <v>0.13688469318948079</v>
      </c>
      <c r="AU19">
        <v>0.14059339177343219</v>
      </c>
      <c r="AV19">
        <v>0.13890761968981791</v>
      </c>
      <c r="AW19">
        <v>0.14126770060687799</v>
      </c>
      <c r="AX19">
        <v>0.1146325016857721</v>
      </c>
      <c r="AY19">
        <v>5.2933243425488871E-2</v>
      </c>
      <c r="AZ19">
        <v>1.449763991908294E-2</v>
      </c>
      <c r="BA19">
        <v>4.5853000674308843E-2</v>
      </c>
      <c r="BB19">
        <v>2.3600809170600139E-3</v>
      </c>
      <c r="BC19">
        <v>0</v>
      </c>
      <c r="BD19">
        <v>0.99224544841537421</v>
      </c>
      <c r="BE19">
        <v>6.0687795010114631E-3</v>
      </c>
      <c r="BF19">
        <v>1.6857720836142951E-3</v>
      </c>
      <c r="BG19">
        <v>0.56877950101146324</v>
      </c>
      <c r="BH19">
        <v>0.30782198246797032</v>
      </c>
      <c r="BI19">
        <v>0.1233985165205664</v>
      </c>
      <c r="BJ19">
        <v>0</v>
      </c>
      <c r="BK19">
        <v>5.0910316925151723E-2</v>
      </c>
      <c r="BL19">
        <v>0.85434929197572484</v>
      </c>
      <c r="BM19">
        <v>0</v>
      </c>
      <c r="BN19">
        <v>9.4740391099123397E-2</v>
      </c>
      <c r="BO19">
        <v>1.0114632501685769E-2</v>
      </c>
      <c r="BP19">
        <v>0.94436952124072826</v>
      </c>
      <c r="BQ19">
        <v>4.5515846257585972E-2</v>
      </c>
      <c r="BR19">
        <v>0</v>
      </c>
      <c r="BS19">
        <v>0</v>
      </c>
      <c r="BT19">
        <v>0.29669588671611602</v>
      </c>
      <c r="BU19">
        <v>0.70094403236682401</v>
      </c>
      <c r="BV19">
        <v>2.3600809170600139E-3</v>
      </c>
      <c r="BW19">
        <v>1</v>
      </c>
      <c r="BX19" t="s">
        <v>969</v>
      </c>
      <c r="BY19">
        <v>2966</v>
      </c>
      <c r="BZ19">
        <v>1</v>
      </c>
      <c r="CA19">
        <v>0</v>
      </c>
    </row>
    <row r="20" spans="1:79" customFormat="1" x14ac:dyDescent="0.25">
      <c r="A20" t="s">
        <v>970</v>
      </c>
      <c r="B20" t="s">
        <v>354</v>
      </c>
      <c r="C20" t="s">
        <v>376</v>
      </c>
      <c r="D20" t="s">
        <v>947</v>
      </c>
      <c r="E20">
        <v>2014</v>
      </c>
      <c r="F20">
        <v>153</v>
      </c>
      <c r="G20">
        <v>10</v>
      </c>
      <c r="H20">
        <v>0</v>
      </c>
      <c r="I20">
        <v>4</v>
      </c>
      <c r="J20">
        <v>21</v>
      </c>
      <c r="K20">
        <v>24</v>
      </c>
      <c r="L20">
        <v>21</v>
      </c>
      <c r="M20">
        <v>22</v>
      </c>
      <c r="N20">
        <v>25</v>
      </c>
      <c r="O20">
        <v>27</v>
      </c>
      <c r="P20">
        <v>13</v>
      </c>
      <c r="Q20">
        <v>4</v>
      </c>
      <c r="R20">
        <v>0</v>
      </c>
      <c r="S20">
        <v>2</v>
      </c>
      <c r="T20">
        <v>0</v>
      </c>
      <c r="U20">
        <v>162</v>
      </c>
      <c r="V20">
        <v>1</v>
      </c>
      <c r="W20">
        <v>0</v>
      </c>
      <c r="X20">
        <v>95</v>
      </c>
      <c r="Y20">
        <v>54</v>
      </c>
      <c r="Z20">
        <v>14</v>
      </c>
      <c r="AA20">
        <v>0</v>
      </c>
      <c r="AB20">
        <v>6</v>
      </c>
      <c r="AC20">
        <v>122</v>
      </c>
      <c r="AD20">
        <v>0</v>
      </c>
      <c r="AE20">
        <v>35</v>
      </c>
      <c r="AF20">
        <v>5</v>
      </c>
      <c r="AG20">
        <v>144</v>
      </c>
      <c r="AH20">
        <v>14</v>
      </c>
      <c r="AI20">
        <v>0</v>
      </c>
      <c r="AJ20">
        <v>0</v>
      </c>
      <c r="AK20">
        <v>74</v>
      </c>
      <c r="AL20">
        <v>89</v>
      </c>
      <c r="AM20">
        <v>0</v>
      </c>
      <c r="AN20">
        <v>163</v>
      </c>
      <c r="AO20">
        <v>0.93865030674846628</v>
      </c>
      <c r="AP20">
        <v>6.1349693251533742E-2</v>
      </c>
      <c r="AQ20">
        <v>0</v>
      </c>
      <c r="AR20">
        <v>2.4539877300613501E-2</v>
      </c>
      <c r="AS20">
        <v>0.12883435582822089</v>
      </c>
      <c r="AT20">
        <v>0.14723926380368099</v>
      </c>
      <c r="AU20">
        <v>0.12883435582822089</v>
      </c>
      <c r="AV20">
        <v>0.1349693251533742</v>
      </c>
      <c r="AW20">
        <v>0.15337423312883439</v>
      </c>
      <c r="AX20">
        <v>0.16564417177914109</v>
      </c>
      <c r="AY20">
        <v>7.9754601226993863E-2</v>
      </c>
      <c r="AZ20">
        <v>2.4539877300613501E-2</v>
      </c>
      <c r="BA20">
        <v>1.226993865030675E-2</v>
      </c>
      <c r="BB20">
        <v>0</v>
      </c>
      <c r="BC20">
        <v>0</v>
      </c>
      <c r="BD20">
        <v>0.99386503067484666</v>
      </c>
      <c r="BE20">
        <v>6.1349693251533744E-3</v>
      </c>
      <c r="BF20">
        <v>0</v>
      </c>
      <c r="BG20">
        <v>0.58282208588957052</v>
      </c>
      <c r="BH20">
        <v>0.33128834355828218</v>
      </c>
      <c r="BI20">
        <v>8.5889570552147243E-2</v>
      </c>
      <c r="BJ20">
        <v>0</v>
      </c>
      <c r="BK20">
        <v>3.6809815950920248E-2</v>
      </c>
      <c r="BL20">
        <v>0.74846625766871167</v>
      </c>
      <c r="BM20">
        <v>0</v>
      </c>
      <c r="BN20">
        <v>0.21472392638036811</v>
      </c>
      <c r="BO20">
        <v>3.0674846625766871E-2</v>
      </c>
      <c r="BP20">
        <v>0.8834355828220859</v>
      </c>
      <c r="BQ20">
        <v>8.5889570552147243E-2</v>
      </c>
      <c r="BR20">
        <v>0</v>
      </c>
      <c r="BS20">
        <v>0</v>
      </c>
      <c r="BT20">
        <v>0.45398773006134968</v>
      </c>
      <c r="BU20">
        <v>0.54601226993865026</v>
      </c>
      <c r="BV20">
        <v>0</v>
      </c>
      <c r="BW20">
        <v>1</v>
      </c>
      <c r="BX20" t="s">
        <v>969</v>
      </c>
      <c r="BY20">
        <v>2966</v>
      </c>
      <c r="BZ20">
        <v>5.4956169925826033E-2</v>
      </c>
      <c r="CA20">
        <v>0</v>
      </c>
    </row>
    <row r="21" spans="1:79" customFormat="1" x14ac:dyDescent="0.25">
      <c r="A21" t="s">
        <v>971</v>
      </c>
      <c r="B21" t="s">
        <v>354</v>
      </c>
      <c r="C21" t="s">
        <v>376</v>
      </c>
      <c r="D21" t="s">
        <v>949</v>
      </c>
      <c r="E21">
        <v>2014</v>
      </c>
      <c r="F21">
        <v>1349</v>
      </c>
      <c r="G21">
        <v>195</v>
      </c>
      <c r="H21">
        <v>0</v>
      </c>
      <c r="I21">
        <v>169</v>
      </c>
      <c r="J21">
        <v>186</v>
      </c>
      <c r="K21">
        <v>226</v>
      </c>
      <c r="L21">
        <v>227</v>
      </c>
      <c r="M21">
        <v>215</v>
      </c>
      <c r="N21">
        <v>213</v>
      </c>
      <c r="O21">
        <v>151</v>
      </c>
      <c r="P21">
        <v>77</v>
      </c>
      <c r="Q21">
        <v>21</v>
      </c>
      <c r="R21">
        <v>5</v>
      </c>
      <c r="S21">
        <v>54</v>
      </c>
      <c r="T21">
        <v>0</v>
      </c>
      <c r="U21">
        <v>1534</v>
      </c>
      <c r="V21">
        <v>8</v>
      </c>
      <c r="W21">
        <v>2</v>
      </c>
      <c r="X21">
        <v>834</v>
      </c>
      <c r="Y21">
        <v>512</v>
      </c>
      <c r="Z21">
        <v>198</v>
      </c>
      <c r="AA21">
        <v>0</v>
      </c>
      <c r="AB21">
        <v>18</v>
      </c>
      <c r="AC21">
        <v>1382</v>
      </c>
      <c r="AD21">
        <v>0</v>
      </c>
      <c r="AE21">
        <v>144</v>
      </c>
      <c r="AF21">
        <v>20</v>
      </c>
      <c r="AG21">
        <v>1428</v>
      </c>
      <c r="AH21">
        <v>96</v>
      </c>
      <c r="AI21">
        <v>0</v>
      </c>
      <c r="AJ21">
        <v>0</v>
      </c>
      <c r="AK21">
        <v>251</v>
      </c>
      <c r="AL21">
        <v>1289</v>
      </c>
      <c r="AM21">
        <v>4</v>
      </c>
      <c r="AN21">
        <v>1544</v>
      </c>
      <c r="AO21">
        <v>0.87370466321243523</v>
      </c>
      <c r="AP21">
        <v>0.1262953367875648</v>
      </c>
      <c r="AQ21">
        <v>0</v>
      </c>
      <c r="AR21">
        <v>0.1094559585492228</v>
      </c>
      <c r="AS21">
        <v>0.1204663212435233</v>
      </c>
      <c r="AT21">
        <v>0.14637305699481859</v>
      </c>
      <c r="AU21">
        <v>0.147020725388601</v>
      </c>
      <c r="AV21">
        <v>0.1392487046632124</v>
      </c>
      <c r="AW21">
        <v>0.13795336787564769</v>
      </c>
      <c r="AX21">
        <v>9.7797927461139897E-2</v>
      </c>
      <c r="AY21">
        <v>4.987046632124352E-2</v>
      </c>
      <c r="AZ21">
        <v>1.360103626943005E-2</v>
      </c>
      <c r="BA21">
        <v>3.4974093264248697E-2</v>
      </c>
      <c r="BB21">
        <v>3.2383419689119169E-3</v>
      </c>
      <c r="BC21">
        <v>0</v>
      </c>
      <c r="BD21">
        <v>0.99352331606217614</v>
      </c>
      <c r="BE21">
        <v>5.1813471502590684E-3</v>
      </c>
      <c r="BF21">
        <v>1.2953367875647671E-3</v>
      </c>
      <c r="BG21">
        <v>0.5401554404145078</v>
      </c>
      <c r="BH21">
        <v>0.33160621761658032</v>
      </c>
      <c r="BI21">
        <v>0.1282383419689119</v>
      </c>
      <c r="BJ21">
        <v>0</v>
      </c>
      <c r="BK21">
        <v>1.16580310880829E-2</v>
      </c>
      <c r="BL21">
        <v>0.89507772020725385</v>
      </c>
      <c r="BM21">
        <v>0</v>
      </c>
      <c r="BN21">
        <v>9.3264248704663211E-2</v>
      </c>
      <c r="BO21">
        <v>1.2953367875647669E-2</v>
      </c>
      <c r="BP21">
        <v>0.92487046632124348</v>
      </c>
      <c r="BQ21">
        <v>6.2176165803108807E-2</v>
      </c>
      <c r="BR21">
        <v>0</v>
      </c>
      <c r="BS21">
        <v>0</v>
      </c>
      <c r="BT21">
        <v>0.16256476683937821</v>
      </c>
      <c r="BU21">
        <v>0.8348445595854922</v>
      </c>
      <c r="BV21">
        <v>2.5906735751295342E-3</v>
      </c>
      <c r="BW21">
        <v>1</v>
      </c>
      <c r="BX21" t="s">
        <v>969</v>
      </c>
      <c r="BY21">
        <v>2966</v>
      </c>
      <c r="BZ21">
        <v>0.52056641942009441</v>
      </c>
      <c r="CA21">
        <v>0</v>
      </c>
    </row>
    <row r="22" spans="1:79" customFormat="1" x14ac:dyDescent="0.25">
      <c r="A22" t="s">
        <v>972</v>
      </c>
      <c r="B22" t="s">
        <v>354</v>
      </c>
      <c r="C22" t="s">
        <v>376</v>
      </c>
      <c r="D22" t="s">
        <v>951</v>
      </c>
      <c r="E22">
        <v>2014</v>
      </c>
      <c r="F22">
        <v>1119</v>
      </c>
      <c r="G22">
        <v>90</v>
      </c>
      <c r="H22">
        <v>0</v>
      </c>
      <c r="I22">
        <v>118</v>
      </c>
      <c r="J22">
        <v>121</v>
      </c>
      <c r="K22">
        <v>144</v>
      </c>
      <c r="L22">
        <v>162</v>
      </c>
      <c r="M22">
        <v>166</v>
      </c>
      <c r="N22">
        <v>176</v>
      </c>
      <c r="O22">
        <v>159</v>
      </c>
      <c r="P22">
        <v>65</v>
      </c>
      <c r="Q22">
        <v>17</v>
      </c>
      <c r="R22">
        <v>2</v>
      </c>
      <c r="S22">
        <v>79</v>
      </c>
      <c r="T22">
        <v>0</v>
      </c>
      <c r="U22">
        <v>1197</v>
      </c>
      <c r="V22">
        <v>9</v>
      </c>
      <c r="W22">
        <v>3</v>
      </c>
      <c r="X22">
        <v>722</v>
      </c>
      <c r="Y22">
        <v>335</v>
      </c>
      <c r="Z22">
        <v>152</v>
      </c>
      <c r="AA22">
        <v>0</v>
      </c>
      <c r="AB22">
        <v>124</v>
      </c>
      <c r="AC22">
        <v>1022</v>
      </c>
      <c r="AD22">
        <v>0</v>
      </c>
      <c r="AE22">
        <v>63</v>
      </c>
      <c r="AF22">
        <v>0</v>
      </c>
      <c r="AG22">
        <v>1208</v>
      </c>
      <c r="AH22">
        <v>1</v>
      </c>
      <c r="AI22">
        <v>0</v>
      </c>
      <c r="AJ22">
        <v>0</v>
      </c>
      <c r="AK22">
        <v>547</v>
      </c>
      <c r="AL22">
        <v>659</v>
      </c>
      <c r="AM22">
        <v>3</v>
      </c>
      <c r="AN22">
        <v>1209</v>
      </c>
      <c r="AO22">
        <v>0.92555831265508681</v>
      </c>
      <c r="AP22">
        <v>7.4441687344913146E-2</v>
      </c>
      <c r="AQ22">
        <v>0</v>
      </c>
      <c r="AR22">
        <v>9.7601323407775026E-2</v>
      </c>
      <c r="AS22">
        <v>0.10008271298593879</v>
      </c>
      <c r="AT22">
        <v>0.119106699751861</v>
      </c>
      <c r="AU22">
        <v>0.13399503722084369</v>
      </c>
      <c r="AV22">
        <v>0.13730355665839539</v>
      </c>
      <c r="AW22">
        <v>0.14557485525227459</v>
      </c>
      <c r="AX22">
        <v>0.13151364764267989</v>
      </c>
      <c r="AY22">
        <v>5.3763440860215048E-2</v>
      </c>
      <c r="AZ22">
        <v>1.4061207609594711E-2</v>
      </c>
      <c r="BA22">
        <v>6.5343258891645994E-2</v>
      </c>
      <c r="BB22">
        <v>1.654259718775848E-3</v>
      </c>
      <c r="BC22">
        <v>0</v>
      </c>
      <c r="BD22">
        <v>0.99007444168734493</v>
      </c>
      <c r="BE22">
        <v>7.4441687344913151E-3</v>
      </c>
      <c r="BF22">
        <v>2.4813895781637721E-3</v>
      </c>
      <c r="BG22">
        <v>0.59718775847808103</v>
      </c>
      <c r="BH22">
        <v>0.27708850289495451</v>
      </c>
      <c r="BI22">
        <v>0.1257237386269644</v>
      </c>
      <c r="BJ22">
        <v>0</v>
      </c>
      <c r="BK22">
        <v>0.1025641025641026</v>
      </c>
      <c r="BL22">
        <v>0.84532671629445821</v>
      </c>
      <c r="BM22">
        <v>0</v>
      </c>
      <c r="BN22">
        <v>5.2109181141439212E-2</v>
      </c>
      <c r="BO22">
        <v>0</v>
      </c>
      <c r="BP22">
        <v>0.99917287014061207</v>
      </c>
      <c r="BQ22">
        <v>8.271298593879239E-4</v>
      </c>
      <c r="BR22">
        <v>0</v>
      </c>
      <c r="BS22">
        <v>0</v>
      </c>
      <c r="BT22">
        <v>0.45244003308519443</v>
      </c>
      <c r="BU22">
        <v>0.54507857733664189</v>
      </c>
      <c r="BV22">
        <v>2.4813895781637721E-3</v>
      </c>
      <c r="BW22">
        <v>1</v>
      </c>
      <c r="BX22" t="s">
        <v>969</v>
      </c>
      <c r="BY22">
        <v>2966</v>
      </c>
      <c r="BZ22">
        <v>0.40761968981793661</v>
      </c>
      <c r="CA22">
        <v>0</v>
      </c>
    </row>
    <row r="23" spans="1:79" customFormat="1" x14ac:dyDescent="0.25">
      <c r="A23" t="s">
        <v>973</v>
      </c>
      <c r="B23" t="s">
        <v>354</v>
      </c>
      <c r="C23" t="s">
        <v>376</v>
      </c>
      <c r="D23" t="s">
        <v>953</v>
      </c>
      <c r="E23">
        <v>2014</v>
      </c>
      <c r="F23">
        <v>44</v>
      </c>
      <c r="G23">
        <v>6</v>
      </c>
      <c r="H23">
        <v>0</v>
      </c>
      <c r="I23">
        <v>2</v>
      </c>
      <c r="J23">
        <v>8</v>
      </c>
      <c r="K23">
        <v>12</v>
      </c>
      <c r="L23">
        <v>7</v>
      </c>
      <c r="M23">
        <v>9</v>
      </c>
      <c r="N23">
        <v>5</v>
      </c>
      <c r="O23">
        <v>3</v>
      </c>
      <c r="P23">
        <v>2</v>
      </c>
      <c r="Q23">
        <v>1</v>
      </c>
      <c r="R23">
        <v>0</v>
      </c>
      <c r="S23">
        <v>1</v>
      </c>
      <c r="T23">
        <v>0</v>
      </c>
      <c r="U23">
        <v>50</v>
      </c>
      <c r="V23">
        <v>0</v>
      </c>
      <c r="W23">
        <v>0</v>
      </c>
      <c r="X23">
        <v>36</v>
      </c>
      <c r="Y23">
        <v>12</v>
      </c>
      <c r="Z23">
        <v>2</v>
      </c>
      <c r="AA23">
        <v>0</v>
      </c>
      <c r="AB23">
        <v>3</v>
      </c>
      <c r="AC23">
        <v>8</v>
      </c>
      <c r="AD23">
        <v>0</v>
      </c>
      <c r="AE23">
        <v>39</v>
      </c>
      <c r="AF23">
        <v>5</v>
      </c>
      <c r="AG23">
        <v>21</v>
      </c>
      <c r="AH23">
        <v>24</v>
      </c>
      <c r="AI23">
        <v>0</v>
      </c>
      <c r="AJ23">
        <v>0</v>
      </c>
      <c r="AK23">
        <v>8</v>
      </c>
      <c r="AL23">
        <v>42</v>
      </c>
      <c r="AM23">
        <v>0</v>
      </c>
      <c r="AN23">
        <v>50</v>
      </c>
      <c r="AO23">
        <v>0.88</v>
      </c>
      <c r="AP23">
        <v>0.12</v>
      </c>
      <c r="AQ23">
        <v>0</v>
      </c>
      <c r="AR23">
        <v>0.04</v>
      </c>
      <c r="AS23">
        <v>0.16</v>
      </c>
      <c r="AT23">
        <v>0.24</v>
      </c>
      <c r="AU23">
        <v>0.14000000000000001</v>
      </c>
      <c r="AV23">
        <v>0.18</v>
      </c>
      <c r="AW23">
        <v>0.1</v>
      </c>
      <c r="AX23">
        <v>0.06</v>
      </c>
      <c r="AY23">
        <v>0.04</v>
      </c>
      <c r="AZ23">
        <v>0.02</v>
      </c>
      <c r="BA23">
        <v>0.02</v>
      </c>
      <c r="BB23">
        <v>0</v>
      </c>
      <c r="BC23">
        <v>0</v>
      </c>
      <c r="BD23">
        <v>1</v>
      </c>
      <c r="BE23">
        <v>0</v>
      </c>
      <c r="BF23">
        <v>0</v>
      </c>
      <c r="BG23">
        <v>0.72</v>
      </c>
      <c r="BH23">
        <v>0.24</v>
      </c>
      <c r="BI23">
        <v>0.04</v>
      </c>
      <c r="BJ23">
        <v>0</v>
      </c>
      <c r="BK23">
        <v>0.06</v>
      </c>
      <c r="BL23">
        <v>0.16</v>
      </c>
      <c r="BM23">
        <v>0</v>
      </c>
      <c r="BN23">
        <v>0.78</v>
      </c>
      <c r="BO23">
        <v>0.1</v>
      </c>
      <c r="BP23">
        <v>0.42</v>
      </c>
      <c r="BQ23">
        <v>0.48</v>
      </c>
      <c r="BR23">
        <v>0</v>
      </c>
      <c r="BS23">
        <v>0</v>
      </c>
      <c r="BT23">
        <v>0.16</v>
      </c>
      <c r="BU23">
        <v>0.84</v>
      </c>
      <c r="BV23">
        <v>0</v>
      </c>
      <c r="BW23">
        <v>1</v>
      </c>
      <c r="BX23" t="s">
        <v>969</v>
      </c>
      <c r="BY23">
        <v>2966</v>
      </c>
      <c r="BZ23">
        <v>1.685772083614295E-2</v>
      </c>
      <c r="CA23">
        <v>0</v>
      </c>
    </row>
    <row r="24" spans="1:79" customFormat="1" x14ac:dyDescent="0.25">
      <c r="A24" t="s">
        <v>974</v>
      </c>
      <c r="B24" t="s">
        <v>354</v>
      </c>
      <c r="C24" t="s">
        <v>382</v>
      </c>
      <c r="D24" t="s">
        <v>44</v>
      </c>
      <c r="E24">
        <v>2014</v>
      </c>
      <c r="F24">
        <v>1987</v>
      </c>
      <c r="G24">
        <v>234</v>
      </c>
      <c r="H24">
        <v>0</v>
      </c>
      <c r="I24">
        <v>155</v>
      </c>
      <c r="J24">
        <v>237</v>
      </c>
      <c r="K24">
        <v>282</v>
      </c>
      <c r="L24">
        <v>313</v>
      </c>
      <c r="M24">
        <v>371</v>
      </c>
      <c r="N24">
        <v>409</v>
      </c>
      <c r="O24">
        <v>243</v>
      </c>
      <c r="P24">
        <v>88</v>
      </c>
      <c r="Q24">
        <v>10</v>
      </c>
      <c r="R24">
        <v>0</v>
      </c>
      <c r="S24">
        <v>113</v>
      </c>
      <c r="T24">
        <v>0</v>
      </c>
      <c r="U24">
        <v>2182</v>
      </c>
      <c r="V24">
        <v>0</v>
      </c>
      <c r="W24">
        <v>39</v>
      </c>
      <c r="X24">
        <v>1449</v>
      </c>
      <c r="Y24">
        <v>99</v>
      </c>
      <c r="Z24">
        <v>673</v>
      </c>
      <c r="AA24">
        <v>0</v>
      </c>
      <c r="AB24">
        <v>0</v>
      </c>
      <c r="AC24">
        <v>2132</v>
      </c>
      <c r="AD24">
        <v>2</v>
      </c>
      <c r="AE24">
        <v>87</v>
      </c>
      <c r="AF24">
        <v>5</v>
      </c>
      <c r="AG24">
        <v>2205</v>
      </c>
      <c r="AH24">
        <v>7</v>
      </c>
      <c r="AI24">
        <v>1</v>
      </c>
      <c r="AJ24">
        <v>3</v>
      </c>
      <c r="AK24">
        <v>923</v>
      </c>
      <c r="AL24">
        <v>1297</v>
      </c>
      <c r="AM24">
        <v>1</v>
      </c>
      <c r="AN24">
        <v>2221</v>
      </c>
      <c r="AO24">
        <v>0.89464205312922107</v>
      </c>
      <c r="AP24">
        <v>0.1053579468707789</v>
      </c>
      <c r="AQ24">
        <v>0</v>
      </c>
      <c r="AR24">
        <v>6.9788383610986049E-2</v>
      </c>
      <c r="AS24">
        <v>0.1067086897793787</v>
      </c>
      <c r="AT24">
        <v>0.12696983340837459</v>
      </c>
      <c r="AU24">
        <v>0.14092751013057181</v>
      </c>
      <c r="AV24">
        <v>0.1670418730301666</v>
      </c>
      <c r="AW24">
        <v>0.18415128320576321</v>
      </c>
      <c r="AX24">
        <v>0.1094101755965781</v>
      </c>
      <c r="AY24">
        <v>3.9621791985592077E-2</v>
      </c>
      <c r="AZ24">
        <v>4.5024763619990991E-3</v>
      </c>
      <c r="BA24">
        <v>5.0877982890589833E-2</v>
      </c>
      <c r="BB24">
        <v>0</v>
      </c>
      <c r="BC24">
        <v>0</v>
      </c>
      <c r="BD24">
        <v>0.98244034218820353</v>
      </c>
      <c r="BE24">
        <v>0</v>
      </c>
      <c r="BF24">
        <v>1.755965781179649E-2</v>
      </c>
      <c r="BG24">
        <v>0.65240882485366947</v>
      </c>
      <c r="BH24">
        <v>4.4574515983791092E-2</v>
      </c>
      <c r="BI24">
        <v>0.30301665916253939</v>
      </c>
      <c r="BJ24">
        <v>0</v>
      </c>
      <c r="BK24">
        <v>0</v>
      </c>
      <c r="BL24">
        <v>0.95992796037820805</v>
      </c>
      <c r="BM24">
        <v>9.0049527239981989E-4</v>
      </c>
      <c r="BN24">
        <v>3.9171544349392157E-2</v>
      </c>
      <c r="BO24">
        <v>2.25123818099955E-3</v>
      </c>
      <c r="BP24">
        <v>0.99279603782080139</v>
      </c>
      <c r="BQ24">
        <v>3.15173345339937E-3</v>
      </c>
      <c r="BR24">
        <v>4.5024763619990989E-4</v>
      </c>
      <c r="BS24">
        <v>1.35074290859973E-3</v>
      </c>
      <c r="BT24">
        <v>0.41557856821251687</v>
      </c>
      <c r="BU24">
        <v>0.58397118415128324</v>
      </c>
      <c r="BV24">
        <v>4.5024763619990989E-4</v>
      </c>
      <c r="BW24">
        <v>1</v>
      </c>
      <c r="BX24" t="s">
        <v>975</v>
      </c>
      <c r="BY24">
        <v>2221</v>
      </c>
      <c r="BZ24">
        <v>1</v>
      </c>
      <c r="CA24">
        <v>0</v>
      </c>
    </row>
    <row r="25" spans="1:79" customFormat="1" x14ac:dyDescent="0.25">
      <c r="A25" t="s">
        <v>976</v>
      </c>
      <c r="B25" t="s">
        <v>354</v>
      </c>
      <c r="C25" t="s">
        <v>382</v>
      </c>
      <c r="D25" t="s">
        <v>947</v>
      </c>
      <c r="E25">
        <v>2014</v>
      </c>
      <c r="F25">
        <v>94</v>
      </c>
      <c r="G25">
        <v>4</v>
      </c>
      <c r="H25">
        <v>0</v>
      </c>
      <c r="I25">
        <v>5</v>
      </c>
      <c r="J25">
        <v>15</v>
      </c>
      <c r="K25">
        <v>15</v>
      </c>
      <c r="L25">
        <v>15</v>
      </c>
      <c r="M25">
        <v>16</v>
      </c>
      <c r="N25">
        <v>16</v>
      </c>
      <c r="O25">
        <v>9</v>
      </c>
      <c r="P25">
        <v>5</v>
      </c>
      <c r="Q25">
        <v>1</v>
      </c>
      <c r="R25">
        <v>0</v>
      </c>
      <c r="S25">
        <v>1</v>
      </c>
      <c r="T25">
        <v>0</v>
      </c>
      <c r="U25">
        <v>96</v>
      </c>
      <c r="V25">
        <v>0</v>
      </c>
      <c r="W25">
        <v>2</v>
      </c>
      <c r="X25">
        <v>65</v>
      </c>
      <c r="Y25">
        <v>10</v>
      </c>
      <c r="Z25">
        <v>23</v>
      </c>
      <c r="AA25">
        <v>0</v>
      </c>
      <c r="AB25">
        <v>0</v>
      </c>
      <c r="AC25">
        <v>93</v>
      </c>
      <c r="AD25">
        <v>0</v>
      </c>
      <c r="AE25">
        <v>5</v>
      </c>
      <c r="AF25">
        <v>0</v>
      </c>
      <c r="AG25">
        <v>97</v>
      </c>
      <c r="AH25">
        <v>0</v>
      </c>
      <c r="AI25">
        <v>1</v>
      </c>
      <c r="AJ25">
        <v>0</v>
      </c>
      <c r="AK25">
        <v>60</v>
      </c>
      <c r="AL25">
        <v>38</v>
      </c>
      <c r="AM25">
        <v>0</v>
      </c>
      <c r="AN25">
        <v>98</v>
      </c>
      <c r="AO25">
        <v>0.95918367346938771</v>
      </c>
      <c r="AP25">
        <v>4.0816326530612242E-2</v>
      </c>
      <c r="AQ25">
        <v>0</v>
      </c>
      <c r="AR25">
        <v>5.1020408163265307E-2</v>
      </c>
      <c r="AS25">
        <v>0.15306122448979589</v>
      </c>
      <c r="AT25">
        <v>0.15306122448979589</v>
      </c>
      <c r="AU25">
        <v>0.15306122448979589</v>
      </c>
      <c r="AV25">
        <v>0.16326530612244899</v>
      </c>
      <c r="AW25">
        <v>0.16326530612244899</v>
      </c>
      <c r="AX25">
        <v>9.1836734693877556E-2</v>
      </c>
      <c r="AY25">
        <v>5.1020408163265307E-2</v>
      </c>
      <c r="AZ25">
        <v>1.020408163265306E-2</v>
      </c>
      <c r="BA25">
        <v>1.020408163265306E-2</v>
      </c>
      <c r="BB25">
        <v>0</v>
      </c>
      <c r="BC25">
        <v>0</v>
      </c>
      <c r="BD25">
        <v>0.97959183673469385</v>
      </c>
      <c r="BE25">
        <v>0</v>
      </c>
      <c r="BF25">
        <v>2.0408163265306121E-2</v>
      </c>
      <c r="BG25">
        <v>0.66326530612244894</v>
      </c>
      <c r="BH25">
        <v>0.1020408163265306</v>
      </c>
      <c r="BI25">
        <v>0.23469387755102039</v>
      </c>
      <c r="BJ25">
        <v>0</v>
      </c>
      <c r="BK25">
        <v>0</v>
      </c>
      <c r="BL25">
        <v>0.94897959183673475</v>
      </c>
      <c r="BM25">
        <v>0</v>
      </c>
      <c r="BN25">
        <v>5.1020408163265307E-2</v>
      </c>
      <c r="BO25">
        <v>0</v>
      </c>
      <c r="BP25">
        <v>0.98979591836734693</v>
      </c>
      <c r="BQ25">
        <v>0</v>
      </c>
      <c r="BR25">
        <v>1.020408163265306E-2</v>
      </c>
      <c r="BS25">
        <v>0</v>
      </c>
      <c r="BT25">
        <v>0.61224489795918369</v>
      </c>
      <c r="BU25">
        <v>0.38775510204081631</v>
      </c>
      <c r="BV25">
        <v>0</v>
      </c>
      <c r="BW25">
        <v>1</v>
      </c>
      <c r="BX25" t="s">
        <v>975</v>
      </c>
      <c r="BY25">
        <v>2221</v>
      </c>
      <c r="BZ25">
        <v>4.4124268347591172E-2</v>
      </c>
      <c r="CA25">
        <v>0</v>
      </c>
    </row>
    <row r="26" spans="1:79" customFormat="1" x14ac:dyDescent="0.25">
      <c r="A26" t="s">
        <v>977</v>
      </c>
      <c r="B26" t="s">
        <v>354</v>
      </c>
      <c r="C26" t="s">
        <v>382</v>
      </c>
      <c r="D26" t="s">
        <v>949</v>
      </c>
      <c r="E26">
        <v>2014</v>
      </c>
      <c r="F26">
        <v>758</v>
      </c>
      <c r="G26">
        <v>135</v>
      </c>
      <c r="H26">
        <v>0</v>
      </c>
      <c r="I26">
        <v>69</v>
      </c>
      <c r="J26">
        <v>85</v>
      </c>
      <c r="K26">
        <v>101</v>
      </c>
      <c r="L26">
        <v>124</v>
      </c>
      <c r="M26">
        <v>146</v>
      </c>
      <c r="N26">
        <v>179</v>
      </c>
      <c r="O26">
        <v>114</v>
      </c>
      <c r="P26">
        <v>31</v>
      </c>
      <c r="Q26">
        <v>4</v>
      </c>
      <c r="R26">
        <v>0</v>
      </c>
      <c r="S26">
        <v>40</v>
      </c>
      <c r="T26">
        <v>0</v>
      </c>
      <c r="U26">
        <v>880</v>
      </c>
      <c r="V26">
        <v>0</v>
      </c>
      <c r="W26">
        <v>13</v>
      </c>
      <c r="X26">
        <v>571</v>
      </c>
      <c r="Y26">
        <v>28</v>
      </c>
      <c r="Z26">
        <v>294</v>
      </c>
      <c r="AA26">
        <v>0</v>
      </c>
      <c r="AB26">
        <v>0</v>
      </c>
      <c r="AC26">
        <v>823</v>
      </c>
      <c r="AD26">
        <v>0</v>
      </c>
      <c r="AE26">
        <v>70</v>
      </c>
      <c r="AF26">
        <v>0</v>
      </c>
      <c r="AG26">
        <v>892</v>
      </c>
      <c r="AH26">
        <v>1</v>
      </c>
      <c r="AI26">
        <v>0</v>
      </c>
      <c r="AJ26">
        <v>0</v>
      </c>
      <c r="AK26">
        <v>359</v>
      </c>
      <c r="AL26">
        <v>534</v>
      </c>
      <c r="AM26">
        <v>0</v>
      </c>
      <c r="AN26">
        <v>893</v>
      </c>
      <c r="AO26">
        <v>0.84882418812989924</v>
      </c>
      <c r="AP26">
        <v>0.15117581187010079</v>
      </c>
      <c r="AQ26">
        <v>0</v>
      </c>
      <c r="AR26">
        <v>7.7267637178051518E-2</v>
      </c>
      <c r="AS26">
        <v>9.5184770436730126E-2</v>
      </c>
      <c r="AT26">
        <v>0.11310190369540871</v>
      </c>
      <c r="AU26">
        <v>0.13885778275475921</v>
      </c>
      <c r="AV26">
        <v>0.16349384098544231</v>
      </c>
      <c r="AW26">
        <v>0.20044792833146699</v>
      </c>
      <c r="AX26">
        <v>0.1276595744680851</v>
      </c>
      <c r="AY26">
        <v>3.471444568868981E-2</v>
      </c>
      <c r="AZ26">
        <v>4.4792833146696529E-3</v>
      </c>
      <c r="BA26">
        <v>4.4792833146696527E-2</v>
      </c>
      <c r="BB26">
        <v>0</v>
      </c>
      <c r="BC26">
        <v>0</v>
      </c>
      <c r="BD26">
        <v>0.98544232922732367</v>
      </c>
      <c r="BE26">
        <v>0</v>
      </c>
      <c r="BF26">
        <v>1.4557670772676371E-2</v>
      </c>
      <c r="BG26">
        <v>0.63941769316909292</v>
      </c>
      <c r="BH26">
        <v>3.1354983202687571E-2</v>
      </c>
      <c r="BI26">
        <v>0.32922732362821949</v>
      </c>
      <c r="BJ26">
        <v>0</v>
      </c>
      <c r="BK26">
        <v>0</v>
      </c>
      <c r="BL26">
        <v>0.92161254199328102</v>
      </c>
      <c r="BM26">
        <v>0</v>
      </c>
      <c r="BN26">
        <v>7.8387458006718924E-2</v>
      </c>
      <c r="BO26">
        <v>0</v>
      </c>
      <c r="BP26">
        <v>0.99888017917133254</v>
      </c>
      <c r="BQ26">
        <v>1.119820828667413E-3</v>
      </c>
      <c r="BR26">
        <v>0</v>
      </c>
      <c r="BS26">
        <v>0</v>
      </c>
      <c r="BT26">
        <v>0.40201567749160128</v>
      </c>
      <c r="BU26">
        <v>0.59798432250839861</v>
      </c>
      <c r="BV26">
        <v>0</v>
      </c>
      <c r="BW26">
        <v>1</v>
      </c>
      <c r="BX26" t="s">
        <v>975</v>
      </c>
      <c r="BY26">
        <v>2221</v>
      </c>
      <c r="BZ26">
        <v>0.40207113912651959</v>
      </c>
      <c r="CA26">
        <v>0</v>
      </c>
    </row>
    <row r="27" spans="1:79" customFormat="1" x14ac:dyDescent="0.25">
      <c r="A27" t="s">
        <v>978</v>
      </c>
      <c r="B27" t="s">
        <v>354</v>
      </c>
      <c r="C27" t="s">
        <v>382</v>
      </c>
      <c r="D27" t="s">
        <v>951</v>
      </c>
      <c r="E27">
        <v>2014</v>
      </c>
      <c r="F27">
        <v>1091</v>
      </c>
      <c r="G27">
        <v>93</v>
      </c>
      <c r="H27">
        <v>0</v>
      </c>
      <c r="I27">
        <v>81</v>
      </c>
      <c r="J27">
        <v>132</v>
      </c>
      <c r="K27">
        <v>153</v>
      </c>
      <c r="L27">
        <v>167</v>
      </c>
      <c r="M27">
        <v>206</v>
      </c>
      <c r="N27">
        <v>208</v>
      </c>
      <c r="O27">
        <v>112</v>
      </c>
      <c r="P27">
        <v>49</v>
      </c>
      <c r="Q27">
        <v>5</v>
      </c>
      <c r="R27">
        <v>0</v>
      </c>
      <c r="S27">
        <v>71</v>
      </c>
      <c r="T27">
        <v>0</v>
      </c>
      <c r="U27">
        <v>1160</v>
      </c>
      <c r="V27">
        <v>0</v>
      </c>
      <c r="W27">
        <v>24</v>
      </c>
      <c r="X27">
        <v>785</v>
      </c>
      <c r="Y27">
        <v>58</v>
      </c>
      <c r="Z27">
        <v>341</v>
      </c>
      <c r="AA27">
        <v>0</v>
      </c>
      <c r="AB27">
        <v>0</v>
      </c>
      <c r="AC27">
        <v>1176</v>
      </c>
      <c r="AD27">
        <v>0</v>
      </c>
      <c r="AE27">
        <v>8</v>
      </c>
      <c r="AF27">
        <v>1</v>
      </c>
      <c r="AG27">
        <v>1183</v>
      </c>
      <c r="AH27">
        <v>0</v>
      </c>
      <c r="AI27">
        <v>0</v>
      </c>
      <c r="AJ27">
        <v>0</v>
      </c>
      <c r="AK27">
        <v>485</v>
      </c>
      <c r="AL27">
        <v>698</v>
      </c>
      <c r="AM27">
        <v>1</v>
      </c>
      <c r="AN27">
        <v>1184</v>
      </c>
      <c r="AO27">
        <v>0.92145270270270274</v>
      </c>
      <c r="AP27">
        <v>7.85472972972973E-2</v>
      </c>
      <c r="AQ27">
        <v>0</v>
      </c>
      <c r="AR27">
        <v>6.8412162162162157E-2</v>
      </c>
      <c r="AS27">
        <v>0.1114864864864865</v>
      </c>
      <c r="AT27">
        <v>0.129222972972973</v>
      </c>
      <c r="AU27">
        <v>0.14104729729729731</v>
      </c>
      <c r="AV27">
        <v>0.17398648648648651</v>
      </c>
      <c r="AW27">
        <v>0.17567567567567571</v>
      </c>
      <c r="AX27">
        <v>9.45945945945946E-2</v>
      </c>
      <c r="AY27">
        <v>4.1385135135135143E-2</v>
      </c>
      <c r="AZ27">
        <v>4.2229729729729732E-3</v>
      </c>
      <c r="BA27">
        <v>5.9966216216216207E-2</v>
      </c>
      <c r="BB27">
        <v>0</v>
      </c>
      <c r="BC27">
        <v>0</v>
      </c>
      <c r="BD27">
        <v>0.97972972972972971</v>
      </c>
      <c r="BE27">
        <v>0</v>
      </c>
      <c r="BF27">
        <v>2.0270270270270271E-2</v>
      </c>
      <c r="BG27">
        <v>0.6630067567567568</v>
      </c>
      <c r="BH27">
        <v>4.8986486486486493E-2</v>
      </c>
      <c r="BI27">
        <v>0.28800675675675669</v>
      </c>
      <c r="BJ27">
        <v>0</v>
      </c>
      <c r="BK27">
        <v>0</v>
      </c>
      <c r="BL27">
        <v>0.9932432432432432</v>
      </c>
      <c r="BM27">
        <v>0</v>
      </c>
      <c r="BN27">
        <v>6.7567567567567571E-3</v>
      </c>
      <c r="BO27">
        <v>8.4459459459459464E-4</v>
      </c>
      <c r="BP27">
        <v>0.99915540540540537</v>
      </c>
      <c r="BQ27">
        <v>0</v>
      </c>
      <c r="BR27">
        <v>0</v>
      </c>
      <c r="BS27">
        <v>0</v>
      </c>
      <c r="BT27">
        <v>0.4096283783783784</v>
      </c>
      <c r="BU27">
        <v>0.58952702702702697</v>
      </c>
      <c r="BV27">
        <v>8.4459459459459464E-4</v>
      </c>
      <c r="BW27">
        <v>1</v>
      </c>
      <c r="BX27" t="s">
        <v>975</v>
      </c>
      <c r="BY27">
        <v>2221</v>
      </c>
      <c r="BZ27">
        <v>0.53309320126069337</v>
      </c>
      <c r="CA27">
        <v>0</v>
      </c>
    </row>
    <row r="28" spans="1:79" customFormat="1" x14ac:dyDescent="0.25">
      <c r="A28" t="s">
        <v>979</v>
      </c>
      <c r="B28" t="s">
        <v>354</v>
      </c>
      <c r="C28" t="s">
        <v>382</v>
      </c>
      <c r="D28" t="s">
        <v>953</v>
      </c>
      <c r="E28">
        <v>2014</v>
      </c>
      <c r="F28">
        <v>41</v>
      </c>
      <c r="G28">
        <v>2</v>
      </c>
      <c r="H28">
        <v>0</v>
      </c>
      <c r="I28">
        <v>0</v>
      </c>
      <c r="J28">
        <v>5</v>
      </c>
      <c r="K28">
        <v>13</v>
      </c>
      <c r="L28">
        <v>5</v>
      </c>
      <c r="M28">
        <v>3</v>
      </c>
      <c r="N28">
        <v>6</v>
      </c>
      <c r="O28">
        <v>7</v>
      </c>
      <c r="P28">
        <v>3</v>
      </c>
      <c r="Q28">
        <v>0</v>
      </c>
      <c r="R28">
        <v>0</v>
      </c>
      <c r="S28">
        <v>1</v>
      </c>
      <c r="T28">
        <v>0</v>
      </c>
      <c r="U28">
        <v>43</v>
      </c>
      <c r="V28">
        <v>0</v>
      </c>
      <c r="W28">
        <v>0</v>
      </c>
      <c r="X28">
        <v>28</v>
      </c>
      <c r="Y28">
        <v>3</v>
      </c>
      <c r="Z28">
        <v>12</v>
      </c>
      <c r="AA28">
        <v>0</v>
      </c>
      <c r="AB28">
        <v>0</v>
      </c>
      <c r="AC28">
        <v>39</v>
      </c>
      <c r="AD28">
        <v>0</v>
      </c>
      <c r="AE28">
        <v>4</v>
      </c>
      <c r="AF28">
        <v>4</v>
      </c>
      <c r="AG28">
        <v>33</v>
      </c>
      <c r="AH28">
        <v>6</v>
      </c>
      <c r="AI28">
        <v>0</v>
      </c>
      <c r="AJ28">
        <v>0</v>
      </c>
      <c r="AK28">
        <v>16</v>
      </c>
      <c r="AL28">
        <v>27</v>
      </c>
      <c r="AM28">
        <v>0</v>
      </c>
      <c r="AN28">
        <v>43</v>
      </c>
      <c r="AO28">
        <v>0.95348837209302328</v>
      </c>
      <c r="AP28">
        <v>4.6511627906976737E-2</v>
      </c>
      <c r="AQ28">
        <v>0</v>
      </c>
      <c r="AR28">
        <v>0</v>
      </c>
      <c r="AS28">
        <v>0.1162790697674419</v>
      </c>
      <c r="AT28">
        <v>0.30232558139534882</v>
      </c>
      <c r="AU28">
        <v>0.1162790697674419</v>
      </c>
      <c r="AV28">
        <v>6.9767441860465115E-2</v>
      </c>
      <c r="AW28">
        <v>0.1395348837209302</v>
      </c>
      <c r="AX28">
        <v>0.16279069767441859</v>
      </c>
      <c r="AY28">
        <v>6.9767441860465115E-2</v>
      </c>
      <c r="AZ28">
        <v>0</v>
      </c>
      <c r="BA28">
        <v>2.3255813953488368E-2</v>
      </c>
      <c r="BB28">
        <v>0</v>
      </c>
      <c r="BC28">
        <v>0</v>
      </c>
      <c r="BD28">
        <v>1</v>
      </c>
      <c r="BE28">
        <v>0</v>
      </c>
      <c r="BF28">
        <v>0</v>
      </c>
      <c r="BG28">
        <v>0.65116279069767447</v>
      </c>
      <c r="BH28">
        <v>6.9767441860465115E-2</v>
      </c>
      <c r="BI28">
        <v>0.27906976744186052</v>
      </c>
      <c r="BJ28">
        <v>0</v>
      </c>
      <c r="BK28">
        <v>0</v>
      </c>
      <c r="BL28">
        <v>0.90697674418604646</v>
      </c>
      <c r="BM28">
        <v>0</v>
      </c>
      <c r="BN28">
        <v>9.3023255813953487E-2</v>
      </c>
      <c r="BO28">
        <v>9.3023255813953487E-2</v>
      </c>
      <c r="BP28">
        <v>0.76744186046511631</v>
      </c>
      <c r="BQ28">
        <v>0.1395348837209302</v>
      </c>
      <c r="BR28">
        <v>0</v>
      </c>
      <c r="BS28">
        <v>0</v>
      </c>
      <c r="BT28">
        <v>0.37209302325581389</v>
      </c>
      <c r="BU28">
        <v>0.62790697674418605</v>
      </c>
      <c r="BV28">
        <v>0</v>
      </c>
      <c r="BW28">
        <v>1</v>
      </c>
      <c r="BX28" t="s">
        <v>975</v>
      </c>
      <c r="BY28">
        <v>2221</v>
      </c>
      <c r="BZ28">
        <v>1.9360648356596129E-2</v>
      </c>
      <c r="CA28">
        <v>0</v>
      </c>
    </row>
    <row r="29" spans="1:79" customFormat="1" x14ac:dyDescent="0.25">
      <c r="A29" t="s">
        <v>980</v>
      </c>
      <c r="B29" t="s">
        <v>354</v>
      </c>
      <c r="C29" t="s">
        <v>382</v>
      </c>
      <c r="D29" t="s">
        <v>961</v>
      </c>
      <c r="E29">
        <v>2014</v>
      </c>
      <c r="F29">
        <v>3</v>
      </c>
      <c r="G29">
        <v>0</v>
      </c>
      <c r="H29">
        <v>0</v>
      </c>
      <c r="I29">
        <v>0</v>
      </c>
      <c r="J29">
        <v>0</v>
      </c>
      <c r="K29">
        <v>0</v>
      </c>
      <c r="L29">
        <v>2</v>
      </c>
      <c r="M29">
        <v>0</v>
      </c>
      <c r="N29">
        <v>0</v>
      </c>
      <c r="O29">
        <v>1</v>
      </c>
      <c r="P29">
        <v>0</v>
      </c>
      <c r="Q29">
        <v>0</v>
      </c>
      <c r="R29">
        <v>0</v>
      </c>
      <c r="S29">
        <v>0</v>
      </c>
      <c r="T29">
        <v>0</v>
      </c>
      <c r="U29">
        <v>3</v>
      </c>
      <c r="V29">
        <v>0</v>
      </c>
      <c r="W29">
        <v>0</v>
      </c>
      <c r="X29">
        <v>0</v>
      </c>
      <c r="Y29">
        <v>0</v>
      </c>
      <c r="Z29">
        <v>3</v>
      </c>
      <c r="AA29">
        <v>0</v>
      </c>
      <c r="AB29">
        <v>0</v>
      </c>
      <c r="AC29">
        <v>1</v>
      </c>
      <c r="AD29">
        <v>2</v>
      </c>
      <c r="AE29">
        <v>0</v>
      </c>
      <c r="AF29">
        <v>0</v>
      </c>
      <c r="AG29">
        <v>0</v>
      </c>
      <c r="AH29">
        <v>0</v>
      </c>
      <c r="AI29">
        <v>0</v>
      </c>
      <c r="AJ29">
        <v>3</v>
      </c>
      <c r="AK29">
        <v>3</v>
      </c>
      <c r="AL29">
        <v>0</v>
      </c>
      <c r="AM29">
        <v>0</v>
      </c>
      <c r="AN29">
        <v>3</v>
      </c>
      <c r="AO29">
        <v>1</v>
      </c>
      <c r="AP29">
        <v>0</v>
      </c>
      <c r="AQ29">
        <v>0</v>
      </c>
      <c r="AR29">
        <v>0</v>
      </c>
      <c r="AS29">
        <v>0</v>
      </c>
      <c r="AT29">
        <v>0</v>
      </c>
      <c r="AU29">
        <v>0.66666666666666663</v>
      </c>
      <c r="AV29">
        <v>0</v>
      </c>
      <c r="AW29">
        <v>0</v>
      </c>
      <c r="AX29">
        <v>0.33333333333333331</v>
      </c>
      <c r="AY29">
        <v>0</v>
      </c>
      <c r="AZ29">
        <v>0</v>
      </c>
      <c r="BA29">
        <v>0</v>
      </c>
      <c r="BB29">
        <v>0</v>
      </c>
      <c r="BC29">
        <v>0</v>
      </c>
      <c r="BD29">
        <v>1</v>
      </c>
      <c r="BE29">
        <v>0</v>
      </c>
      <c r="BF29">
        <v>0</v>
      </c>
      <c r="BG29">
        <v>0</v>
      </c>
      <c r="BH29">
        <v>0</v>
      </c>
      <c r="BI29">
        <v>1</v>
      </c>
      <c r="BJ29">
        <v>0</v>
      </c>
      <c r="BK29">
        <v>0</v>
      </c>
      <c r="BL29">
        <v>0.33333333333333331</v>
      </c>
      <c r="BM29">
        <v>0.66666666666666663</v>
      </c>
      <c r="BN29">
        <v>0</v>
      </c>
      <c r="BO29">
        <v>0</v>
      </c>
      <c r="BP29">
        <v>0</v>
      </c>
      <c r="BQ29">
        <v>0</v>
      </c>
      <c r="BR29">
        <v>0</v>
      </c>
      <c r="BS29">
        <v>1</v>
      </c>
      <c r="BT29">
        <v>1</v>
      </c>
      <c r="BU29">
        <v>0</v>
      </c>
      <c r="BV29">
        <v>0</v>
      </c>
      <c r="BW29">
        <v>1</v>
      </c>
      <c r="BX29" t="s">
        <v>975</v>
      </c>
      <c r="BY29">
        <v>2221</v>
      </c>
      <c r="BZ29">
        <v>1.35074290859973E-3</v>
      </c>
      <c r="CA29">
        <v>0</v>
      </c>
    </row>
    <row r="30" spans="1:79" customFormat="1" x14ac:dyDescent="0.25">
      <c r="A30" t="s">
        <v>981</v>
      </c>
      <c r="B30" t="s">
        <v>354</v>
      </c>
      <c r="C30" t="s">
        <v>388</v>
      </c>
      <c r="D30" t="s">
        <v>44</v>
      </c>
      <c r="E30">
        <v>2014</v>
      </c>
      <c r="F30">
        <v>87</v>
      </c>
      <c r="G30">
        <v>16</v>
      </c>
      <c r="H30">
        <v>0</v>
      </c>
      <c r="I30">
        <v>5</v>
      </c>
      <c r="J30">
        <v>11</v>
      </c>
      <c r="K30">
        <v>10</v>
      </c>
      <c r="L30">
        <v>14</v>
      </c>
      <c r="M30">
        <v>9</v>
      </c>
      <c r="N30">
        <v>11</v>
      </c>
      <c r="O30">
        <v>25</v>
      </c>
      <c r="P30">
        <v>8</v>
      </c>
      <c r="Q30">
        <v>9</v>
      </c>
      <c r="R30">
        <v>0</v>
      </c>
      <c r="S30">
        <v>1</v>
      </c>
      <c r="T30">
        <v>0</v>
      </c>
      <c r="U30">
        <v>103</v>
      </c>
      <c r="V30">
        <v>0</v>
      </c>
      <c r="W30">
        <v>0</v>
      </c>
      <c r="X30">
        <v>80</v>
      </c>
      <c r="Y30">
        <v>5</v>
      </c>
      <c r="Z30">
        <v>16</v>
      </c>
      <c r="AA30">
        <v>2</v>
      </c>
      <c r="AB30">
        <v>1</v>
      </c>
      <c r="AC30">
        <v>86</v>
      </c>
      <c r="AD30">
        <v>2</v>
      </c>
      <c r="AE30">
        <v>14</v>
      </c>
      <c r="AF30">
        <v>0</v>
      </c>
      <c r="AG30">
        <v>101</v>
      </c>
      <c r="AH30">
        <v>0</v>
      </c>
      <c r="AI30">
        <v>0</v>
      </c>
      <c r="AJ30">
        <v>2</v>
      </c>
      <c r="AK30">
        <v>60</v>
      </c>
      <c r="AL30">
        <v>36</v>
      </c>
      <c r="AM30">
        <v>7</v>
      </c>
      <c r="AN30">
        <v>103</v>
      </c>
      <c r="AO30">
        <v>0.84466019417475724</v>
      </c>
      <c r="AP30">
        <v>0.1553398058252427</v>
      </c>
      <c r="AQ30">
        <v>0</v>
      </c>
      <c r="AR30">
        <v>4.8543689320388349E-2</v>
      </c>
      <c r="AS30">
        <v>0.1067961165048544</v>
      </c>
      <c r="AT30">
        <v>9.7087378640776698E-2</v>
      </c>
      <c r="AU30">
        <v>0.1359223300970874</v>
      </c>
      <c r="AV30">
        <v>8.7378640776699032E-2</v>
      </c>
      <c r="AW30">
        <v>0.1067961165048544</v>
      </c>
      <c r="AX30">
        <v>0.24271844660194181</v>
      </c>
      <c r="AY30">
        <v>7.7669902912621352E-2</v>
      </c>
      <c r="AZ30">
        <v>8.7378640776699032E-2</v>
      </c>
      <c r="BA30">
        <v>9.7087378640776691E-3</v>
      </c>
      <c r="BB30">
        <v>0</v>
      </c>
      <c r="BC30">
        <v>0</v>
      </c>
      <c r="BD30">
        <v>1</v>
      </c>
      <c r="BE30">
        <v>0</v>
      </c>
      <c r="BF30">
        <v>0</v>
      </c>
      <c r="BG30">
        <v>0.77669902912621358</v>
      </c>
      <c r="BH30">
        <v>4.8543689320388349E-2</v>
      </c>
      <c r="BI30">
        <v>0.1553398058252427</v>
      </c>
      <c r="BJ30">
        <v>1.9417475728155342E-2</v>
      </c>
      <c r="BK30">
        <v>9.7087378640776691E-3</v>
      </c>
      <c r="BL30">
        <v>0.83495145631067957</v>
      </c>
      <c r="BM30">
        <v>1.9417475728155342E-2</v>
      </c>
      <c r="BN30">
        <v>0.1359223300970874</v>
      </c>
      <c r="BO30">
        <v>0</v>
      </c>
      <c r="BP30">
        <v>0.98058252427184467</v>
      </c>
      <c r="BQ30">
        <v>0</v>
      </c>
      <c r="BR30">
        <v>0</v>
      </c>
      <c r="BS30">
        <v>1.9417475728155342E-2</v>
      </c>
      <c r="BT30">
        <v>0.58252427184466016</v>
      </c>
      <c r="BU30">
        <v>0.34951456310679607</v>
      </c>
      <c r="BV30">
        <v>6.7961165048543687E-2</v>
      </c>
      <c r="BW30">
        <v>1</v>
      </c>
      <c r="BX30" t="s">
        <v>982</v>
      </c>
      <c r="BY30">
        <v>103</v>
      </c>
      <c r="BZ30">
        <v>1</v>
      </c>
      <c r="CA30">
        <v>0</v>
      </c>
    </row>
    <row r="31" spans="1:79" customFormat="1" x14ac:dyDescent="0.25">
      <c r="A31" t="s">
        <v>983</v>
      </c>
      <c r="B31" t="s">
        <v>354</v>
      </c>
      <c r="C31" t="s">
        <v>388</v>
      </c>
      <c r="D31" t="s">
        <v>947</v>
      </c>
      <c r="E31">
        <v>2014</v>
      </c>
      <c r="F31" t="s">
        <v>74</v>
      </c>
      <c r="G31" t="s">
        <v>74</v>
      </c>
      <c r="H31" t="s">
        <v>74</v>
      </c>
      <c r="I31" t="s">
        <v>74</v>
      </c>
      <c r="J31" t="s">
        <v>74</v>
      </c>
      <c r="K31" t="s">
        <v>74</v>
      </c>
      <c r="L31" t="s">
        <v>74</v>
      </c>
      <c r="M31" t="s">
        <v>74</v>
      </c>
      <c r="N31" t="s">
        <v>74</v>
      </c>
      <c r="O31" t="s">
        <v>74</v>
      </c>
      <c r="P31" t="s">
        <v>74</v>
      </c>
      <c r="Q31" t="s">
        <v>74</v>
      </c>
      <c r="R31" t="s">
        <v>74</v>
      </c>
      <c r="S31" t="s">
        <v>74</v>
      </c>
      <c r="T31" t="s">
        <v>74</v>
      </c>
      <c r="U31" t="s">
        <v>74</v>
      </c>
      <c r="V31" t="s">
        <v>74</v>
      </c>
      <c r="W31" t="s">
        <v>74</v>
      </c>
      <c r="X31" t="s">
        <v>74</v>
      </c>
      <c r="Y31" t="s">
        <v>74</v>
      </c>
      <c r="Z31" t="s">
        <v>74</v>
      </c>
      <c r="AA31" t="s">
        <v>74</v>
      </c>
      <c r="AB31" t="s">
        <v>74</v>
      </c>
      <c r="AC31" t="s">
        <v>74</v>
      </c>
      <c r="AD31" t="s">
        <v>74</v>
      </c>
      <c r="AE31" t="s">
        <v>74</v>
      </c>
      <c r="AF31" t="s">
        <v>74</v>
      </c>
      <c r="AG31" t="s">
        <v>74</v>
      </c>
      <c r="AH31" t="s">
        <v>74</v>
      </c>
      <c r="AI31" t="s">
        <v>74</v>
      </c>
      <c r="AJ31" t="s">
        <v>74</v>
      </c>
      <c r="AK31" t="s">
        <v>74</v>
      </c>
      <c r="AL31" t="s">
        <v>74</v>
      </c>
      <c r="AM31" t="s">
        <v>74</v>
      </c>
      <c r="AN31" t="s">
        <v>74</v>
      </c>
      <c r="AO31" t="s">
        <v>74</v>
      </c>
      <c r="AP31" t="s">
        <v>74</v>
      </c>
      <c r="AQ31" t="s">
        <v>74</v>
      </c>
      <c r="AR31" t="s">
        <v>74</v>
      </c>
      <c r="AS31" t="s">
        <v>74</v>
      </c>
      <c r="AT31" t="s">
        <v>74</v>
      </c>
      <c r="AU31" t="s">
        <v>74</v>
      </c>
      <c r="AV31" t="s">
        <v>74</v>
      </c>
      <c r="AW31" t="s">
        <v>74</v>
      </c>
      <c r="AX31" t="s">
        <v>74</v>
      </c>
      <c r="AY31" t="s">
        <v>74</v>
      </c>
      <c r="AZ31" t="s">
        <v>74</v>
      </c>
      <c r="BA31" t="s">
        <v>74</v>
      </c>
      <c r="BB31" t="s">
        <v>74</v>
      </c>
      <c r="BC31" t="s">
        <v>74</v>
      </c>
      <c r="BD31" t="s">
        <v>74</v>
      </c>
      <c r="BE31" t="s">
        <v>74</v>
      </c>
      <c r="BF31" t="s">
        <v>74</v>
      </c>
      <c r="BG31" t="s">
        <v>74</v>
      </c>
      <c r="BH31" t="s">
        <v>74</v>
      </c>
      <c r="BI31" t="s">
        <v>74</v>
      </c>
      <c r="BJ31" t="s">
        <v>74</v>
      </c>
      <c r="BK31" t="s">
        <v>74</v>
      </c>
      <c r="BL31" t="s">
        <v>74</v>
      </c>
      <c r="BM31" t="s">
        <v>74</v>
      </c>
      <c r="BN31" t="s">
        <v>74</v>
      </c>
      <c r="BO31" t="s">
        <v>74</v>
      </c>
      <c r="BP31" t="s">
        <v>74</v>
      </c>
      <c r="BQ31" t="s">
        <v>74</v>
      </c>
      <c r="BR31" t="s">
        <v>74</v>
      </c>
      <c r="BS31" t="s">
        <v>74</v>
      </c>
      <c r="BT31" t="s">
        <v>74</v>
      </c>
      <c r="BU31" t="s">
        <v>74</v>
      </c>
      <c r="BV31" t="s">
        <v>74</v>
      </c>
      <c r="BW31" t="s">
        <v>74</v>
      </c>
      <c r="BX31" t="s">
        <v>982</v>
      </c>
      <c r="BY31" t="s">
        <v>74</v>
      </c>
      <c r="BZ31" t="s">
        <v>74</v>
      </c>
      <c r="CA31">
        <v>0</v>
      </c>
    </row>
    <row r="32" spans="1:79" customFormat="1" x14ac:dyDescent="0.25">
      <c r="A32" t="s">
        <v>984</v>
      </c>
      <c r="B32" t="s">
        <v>354</v>
      </c>
      <c r="C32" t="s">
        <v>388</v>
      </c>
      <c r="D32" t="s">
        <v>949</v>
      </c>
      <c r="E32">
        <v>2014</v>
      </c>
      <c r="F32" t="s">
        <v>74</v>
      </c>
      <c r="G32" t="s">
        <v>74</v>
      </c>
      <c r="H32" t="s">
        <v>74</v>
      </c>
      <c r="I32" t="s">
        <v>74</v>
      </c>
      <c r="J32" t="s">
        <v>74</v>
      </c>
      <c r="K32" t="s">
        <v>74</v>
      </c>
      <c r="L32" t="s">
        <v>74</v>
      </c>
      <c r="M32" t="s">
        <v>74</v>
      </c>
      <c r="N32" t="s">
        <v>74</v>
      </c>
      <c r="O32" t="s">
        <v>74</v>
      </c>
      <c r="P32" t="s">
        <v>74</v>
      </c>
      <c r="Q32" t="s">
        <v>74</v>
      </c>
      <c r="R32" t="s">
        <v>74</v>
      </c>
      <c r="S32" t="s">
        <v>74</v>
      </c>
      <c r="T32" t="s">
        <v>74</v>
      </c>
      <c r="U32" t="s">
        <v>74</v>
      </c>
      <c r="V32" t="s">
        <v>74</v>
      </c>
      <c r="W32" t="s">
        <v>74</v>
      </c>
      <c r="X32" t="s">
        <v>74</v>
      </c>
      <c r="Y32" t="s">
        <v>74</v>
      </c>
      <c r="Z32" t="s">
        <v>74</v>
      </c>
      <c r="AA32" t="s">
        <v>74</v>
      </c>
      <c r="AB32" t="s">
        <v>74</v>
      </c>
      <c r="AC32" t="s">
        <v>74</v>
      </c>
      <c r="AD32" t="s">
        <v>74</v>
      </c>
      <c r="AE32" t="s">
        <v>74</v>
      </c>
      <c r="AF32" t="s">
        <v>74</v>
      </c>
      <c r="AG32" t="s">
        <v>74</v>
      </c>
      <c r="AH32" t="s">
        <v>74</v>
      </c>
      <c r="AI32" t="s">
        <v>74</v>
      </c>
      <c r="AJ32" t="s">
        <v>74</v>
      </c>
      <c r="AK32" t="s">
        <v>74</v>
      </c>
      <c r="AL32" t="s">
        <v>74</v>
      </c>
      <c r="AM32" t="s">
        <v>74</v>
      </c>
      <c r="AN32" t="s">
        <v>74</v>
      </c>
      <c r="AO32" t="s">
        <v>74</v>
      </c>
      <c r="AP32" t="s">
        <v>74</v>
      </c>
      <c r="AQ32" t="s">
        <v>74</v>
      </c>
      <c r="AR32" t="s">
        <v>74</v>
      </c>
      <c r="AS32" t="s">
        <v>74</v>
      </c>
      <c r="AT32" t="s">
        <v>74</v>
      </c>
      <c r="AU32" t="s">
        <v>74</v>
      </c>
      <c r="AV32" t="s">
        <v>74</v>
      </c>
      <c r="AW32" t="s">
        <v>74</v>
      </c>
      <c r="AX32" t="s">
        <v>74</v>
      </c>
      <c r="AY32" t="s">
        <v>74</v>
      </c>
      <c r="AZ32" t="s">
        <v>74</v>
      </c>
      <c r="BA32" t="s">
        <v>74</v>
      </c>
      <c r="BB32" t="s">
        <v>74</v>
      </c>
      <c r="BC32" t="s">
        <v>74</v>
      </c>
      <c r="BD32" t="s">
        <v>74</v>
      </c>
      <c r="BE32" t="s">
        <v>74</v>
      </c>
      <c r="BF32" t="s">
        <v>74</v>
      </c>
      <c r="BG32" t="s">
        <v>74</v>
      </c>
      <c r="BH32" t="s">
        <v>74</v>
      </c>
      <c r="BI32" t="s">
        <v>74</v>
      </c>
      <c r="BJ32" t="s">
        <v>74</v>
      </c>
      <c r="BK32" t="s">
        <v>74</v>
      </c>
      <c r="BL32" t="s">
        <v>74</v>
      </c>
      <c r="BM32" t="s">
        <v>74</v>
      </c>
      <c r="BN32" t="s">
        <v>74</v>
      </c>
      <c r="BO32" t="s">
        <v>74</v>
      </c>
      <c r="BP32" t="s">
        <v>74</v>
      </c>
      <c r="BQ32" t="s">
        <v>74</v>
      </c>
      <c r="BR32" t="s">
        <v>74</v>
      </c>
      <c r="BS32" t="s">
        <v>74</v>
      </c>
      <c r="BT32" t="s">
        <v>74</v>
      </c>
      <c r="BU32" t="s">
        <v>74</v>
      </c>
      <c r="BV32" t="s">
        <v>74</v>
      </c>
      <c r="BW32" t="s">
        <v>74</v>
      </c>
      <c r="BX32" t="s">
        <v>982</v>
      </c>
      <c r="BY32" t="s">
        <v>74</v>
      </c>
      <c r="BZ32" t="s">
        <v>74</v>
      </c>
      <c r="CA32">
        <v>0</v>
      </c>
    </row>
    <row r="33" spans="1:79" customFormat="1" x14ac:dyDescent="0.25">
      <c r="A33" t="s">
        <v>985</v>
      </c>
      <c r="B33" t="s">
        <v>354</v>
      </c>
      <c r="C33" t="s">
        <v>388</v>
      </c>
      <c r="D33" t="s">
        <v>951</v>
      </c>
      <c r="E33">
        <v>2014</v>
      </c>
      <c r="F33" t="s">
        <v>74</v>
      </c>
      <c r="G33" t="s">
        <v>74</v>
      </c>
      <c r="H33" t="s">
        <v>74</v>
      </c>
      <c r="I33" t="s">
        <v>74</v>
      </c>
      <c r="J33" t="s">
        <v>74</v>
      </c>
      <c r="K33" t="s">
        <v>74</v>
      </c>
      <c r="L33" t="s">
        <v>74</v>
      </c>
      <c r="M33" t="s">
        <v>74</v>
      </c>
      <c r="N33" t="s">
        <v>74</v>
      </c>
      <c r="O33" t="s">
        <v>74</v>
      </c>
      <c r="P33" t="s">
        <v>74</v>
      </c>
      <c r="Q33" t="s">
        <v>74</v>
      </c>
      <c r="R33" t="s">
        <v>74</v>
      </c>
      <c r="S33" t="s">
        <v>74</v>
      </c>
      <c r="T33" t="s">
        <v>74</v>
      </c>
      <c r="U33" t="s">
        <v>74</v>
      </c>
      <c r="V33" t="s">
        <v>74</v>
      </c>
      <c r="W33" t="s">
        <v>74</v>
      </c>
      <c r="X33" t="s">
        <v>74</v>
      </c>
      <c r="Y33" t="s">
        <v>74</v>
      </c>
      <c r="Z33" t="s">
        <v>74</v>
      </c>
      <c r="AA33" t="s">
        <v>74</v>
      </c>
      <c r="AB33" t="s">
        <v>74</v>
      </c>
      <c r="AC33" t="s">
        <v>74</v>
      </c>
      <c r="AD33" t="s">
        <v>74</v>
      </c>
      <c r="AE33" t="s">
        <v>74</v>
      </c>
      <c r="AF33" t="s">
        <v>74</v>
      </c>
      <c r="AG33" t="s">
        <v>74</v>
      </c>
      <c r="AH33" t="s">
        <v>74</v>
      </c>
      <c r="AI33" t="s">
        <v>74</v>
      </c>
      <c r="AJ33" t="s">
        <v>74</v>
      </c>
      <c r="AK33" t="s">
        <v>74</v>
      </c>
      <c r="AL33" t="s">
        <v>74</v>
      </c>
      <c r="AM33" t="s">
        <v>74</v>
      </c>
      <c r="AN33" t="s">
        <v>74</v>
      </c>
      <c r="AO33" t="s">
        <v>74</v>
      </c>
      <c r="AP33" t="s">
        <v>74</v>
      </c>
      <c r="AQ33" t="s">
        <v>74</v>
      </c>
      <c r="AR33" t="s">
        <v>74</v>
      </c>
      <c r="AS33" t="s">
        <v>74</v>
      </c>
      <c r="AT33" t="s">
        <v>74</v>
      </c>
      <c r="AU33" t="s">
        <v>74</v>
      </c>
      <c r="AV33" t="s">
        <v>74</v>
      </c>
      <c r="AW33" t="s">
        <v>74</v>
      </c>
      <c r="AX33" t="s">
        <v>74</v>
      </c>
      <c r="AY33" t="s">
        <v>74</v>
      </c>
      <c r="AZ33" t="s">
        <v>74</v>
      </c>
      <c r="BA33" t="s">
        <v>74</v>
      </c>
      <c r="BB33" t="s">
        <v>74</v>
      </c>
      <c r="BC33" t="s">
        <v>74</v>
      </c>
      <c r="BD33" t="s">
        <v>74</v>
      </c>
      <c r="BE33" t="s">
        <v>74</v>
      </c>
      <c r="BF33" t="s">
        <v>74</v>
      </c>
      <c r="BG33" t="s">
        <v>74</v>
      </c>
      <c r="BH33" t="s">
        <v>74</v>
      </c>
      <c r="BI33" t="s">
        <v>74</v>
      </c>
      <c r="BJ33" t="s">
        <v>74</v>
      </c>
      <c r="BK33" t="s">
        <v>74</v>
      </c>
      <c r="BL33" t="s">
        <v>74</v>
      </c>
      <c r="BM33" t="s">
        <v>74</v>
      </c>
      <c r="BN33" t="s">
        <v>74</v>
      </c>
      <c r="BO33" t="s">
        <v>74</v>
      </c>
      <c r="BP33" t="s">
        <v>74</v>
      </c>
      <c r="BQ33" t="s">
        <v>74</v>
      </c>
      <c r="BR33" t="s">
        <v>74</v>
      </c>
      <c r="BS33" t="s">
        <v>74</v>
      </c>
      <c r="BT33" t="s">
        <v>74</v>
      </c>
      <c r="BU33" t="s">
        <v>74</v>
      </c>
      <c r="BV33" t="s">
        <v>74</v>
      </c>
      <c r="BW33" t="s">
        <v>74</v>
      </c>
      <c r="BX33" t="s">
        <v>982</v>
      </c>
      <c r="BY33" t="s">
        <v>74</v>
      </c>
      <c r="BZ33" t="s">
        <v>74</v>
      </c>
      <c r="CA33">
        <v>0</v>
      </c>
    </row>
    <row r="34" spans="1:79" customFormat="1" x14ac:dyDescent="0.25">
      <c r="A34" t="s">
        <v>986</v>
      </c>
      <c r="B34" t="s">
        <v>354</v>
      </c>
      <c r="C34" t="s">
        <v>388</v>
      </c>
      <c r="D34" t="s">
        <v>953</v>
      </c>
      <c r="E34">
        <v>2014</v>
      </c>
      <c r="F34" t="s">
        <v>74</v>
      </c>
      <c r="G34" t="s">
        <v>74</v>
      </c>
      <c r="H34" t="s">
        <v>74</v>
      </c>
      <c r="I34" t="s">
        <v>74</v>
      </c>
      <c r="J34" t="s">
        <v>74</v>
      </c>
      <c r="K34" t="s">
        <v>74</v>
      </c>
      <c r="L34" t="s">
        <v>74</v>
      </c>
      <c r="M34" t="s">
        <v>74</v>
      </c>
      <c r="N34" t="s">
        <v>74</v>
      </c>
      <c r="O34" t="s">
        <v>74</v>
      </c>
      <c r="P34" t="s">
        <v>74</v>
      </c>
      <c r="Q34" t="s">
        <v>74</v>
      </c>
      <c r="R34" t="s">
        <v>74</v>
      </c>
      <c r="S34" t="s">
        <v>74</v>
      </c>
      <c r="T34" t="s">
        <v>74</v>
      </c>
      <c r="U34" t="s">
        <v>74</v>
      </c>
      <c r="V34" t="s">
        <v>74</v>
      </c>
      <c r="W34" t="s">
        <v>74</v>
      </c>
      <c r="X34" t="s">
        <v>74</v>
      </c>
      <c r="Y34" t="s">
        <v>74</v>
      </c>
      <c r="Z34" t="s">
        <v>74</v>
      </c>
      <c r="AA34" t="s">
        <v>74</v>
      </c>
      <c r="AB34" t="s">
        <v>74</v>
      </c>
      <c r="AC34" t="s">
        <v>74</v>
      </c>
      <c r="AD34" t="s">
        <v>74</v>
      </c>
      <c r="AE34" t="s">
        <v>74</v>
      </c>
      <c r="AF34" t="s">
        <v>74</v>
      </c>
      <c r="AG34" t="s">
        <v>74</v>
      </c>
      <c r="AH34" t="s">
        <v>74</v>
      </c>
      <c r="AI34" t="s">
        <v>74</v>
      </c>
      <c r="AJ34" t="s">
        <v>74</v>
      </c>
      <c r="AK34" t="s">
        <v>74</v>
      </c>
      <c r="AL34" t="s">
        <v>74</v>
      </c>
      <c r="AM34" t="s">
        <v>74</v>
      </c>
      <c r="AN34" t="s">
        <v>74</v>
      </c>
      <c r="AO34" t="s">
        <v>74</v>
      </c>
      <c r="AP34" t="s">
        <v>74</v>
      </c>
      <c r="AQ34" t="s">
        <v>74</v>
      </c>
      <c r="AR34" t="s">
        <v>74</v>
      </c>
      <c r="AS34" t="s">
        <v>74</v>
      </c>
      <c r="AT34" t="s">
        <v>74</v>
      </c>
      <c r="AU34" t="s">
        <v>74</v>
      </c>
      <c r="AV34" t="s">
        <v>74</v>
      </c>
      <c r="AW34" t="s">
        <v>74</v>
      </c>
      <c r="AX34" t="s">
        <v>74</v>
      </c>
      <c r="AY34" t="s">
        <v>74</v>
      </c>
      <c r="AZ34" t="s">
        <v>74</v>
      </c>
      <c r="BA34" t="s">
        <v>74</v>
      </c>
      <c r="BB34" t="s">
        <v>74</v>
      </c>
      <c r="BC34" t="s">
        <v>74</v>
      </c>
      <c r="BD34" t="s">
        <v>74</v>
      </c>
      <c r="BE34" t="s">
        <v>74</v>
      </c>
      <c r="BF34" t="s">
        <v>74</v>
      </c>
      <c r="BG34" t="s">
        <v>74</v>
      </c>
      <c r="BH34" t="s">
        <v>74</v>
      </c>
      <c r="BI34" t="s">
        <v>74</v>
      </c>
      <c r="BJ34" t="s">
        <v>74</v>
      </c>
      <c r="BK34" t="s">
        <v>74</v>
      </c>
      <c r="BL34" t="s">
        <v>74</v>
      </c>
      <c r="BM34" t="s">
        <v>74</v>
      </c>
      <c r="BN34" t="s">
        <v>74</v>
      </c>
      <c r="BO34" t="s">
        <v>74</v>
      </c>
      <c r="BP34" t="s">
        <v>74</v>
      </c>
      <c r="BQ34" t="s">
        <v>74</v>
      </c>
      <c r="BR34" t="s">
        <v>74</v>
      </c>
      <c r="BS34" t="s">
        <v>74</v>
      </c>
      <c r="BT34" t="s">
        <v>74</v>
      </c>
      <c r="BU34" t="s">
        <v>74</v>
      </c>
      <c r="BV34" t="s">
        <v>74</v>
      </c>
      <c r="BW34" t="s">
        <v>74</v>
      </c>
      <c r="BX34" t="s">
        <v>982</v>
      </c>
      <c r="BY34" t="s">
        <v>74</v>
      </c>
      <c r="BZ34" t="s">
        <v>74</v>
      </c>
      <c r="CA34">
        <v>1</v>
      </c>
    </row>
    <row r="35" spans="1:79" customFormat="1" x14ac:dyDescent="0.25">
      <c r="A35" t="s">
        <v>987</v>
      </c>
      <c r="B35" t="s">
        <v>354</v>
      </c>
      <c r="C35" t="s">
        <v>388</v>
      </c>
      <c r="D35" t="s">
        <v>961</v>
      </c>
      <c r="E35">
        <v>2014</v>
      </c>
      <c r="F35" t="s">
        <v>74</v>
      </c>
      <c r="G35" t="s">
        <v>74</v>
      </c>
      <c r="H35" t="s">
        <v>74</v>
      </c>
      <c r="I35" t="s">
        <v>74</v>
      </c>
      <c r="J35" t="s">
        <v>74</v>
      </c>
      <c r="K35" t="s">
        <v>74</v>
      </c>
      <c r="L35" t="s">
        <v>74</v>
      </c>
      <c r="M35" t="s">
        <v>74</v>
      </c>
      <c r="N35" t="s">
        <v>74</v>
      </c>
      <c r="O35" t="s">
        <v>74</v>
      </c>
      <c r="P35" t="s">
        <v>74</v>
      </c>
      <c r="Q35" t="s">
        <v>74</v>
      </c>
      <c r="R35" t="s">
        <v>74</v>
      </c>
      <c r="S35" t="s">
        <v>74</v>
      </c>
      <c r="T35" t="s">
        <v>74</v>
      </c>
      <c r="U35" t="s">
        <v>74</v>
      </c>
      <c r="V35" t="s">
        <v>74</v>
      </c>
      <c r="W35" t="s">
        <v>74</v>
      </c>
      <c r="X35" t="s">
        <v>74</v>
      </c>
      <c r="Y35" t="s">
        <v>74</v>
      </c>
      <c r="Z35" t="s">
        <v>74</v>
      </c>
      <c r="AA35" t="s">
        <v>74</v>
      </c>
      <c r="AB35" t="s">
        <v>74</v>
      </c>
      <c r="AC35" t="s">
        <v>74</v>
      </c>
      <c r="AD35" t="s">
        <v>74</v>
      </c>
      <c r="AE35" t="s">
        <v>74</v>
      </c>
      <c r="AF35" t="s">
        <v>74</v>
      </c>
      <c r="AG35" t="s">
        <v>74</v>
      </c>
      <c r="AH35" t="s">
        <v>74</v>
      </c>
      <c r="AI35" t="s">
        <v>74</v>
      </c>
      <c r="AJ35" t="s">
        <v>74</v>
      </c>
      <c r="AK35" t="s">
        <v>74</v>
      </c>
      <c r="AL35" t="s">
        <v>74</v>
      </c>
      <c r="AM35" t="s">
        <v>74</v>
      </c>
      <c r="AN35" t="s">
        <v>74</v>
      </c>
      <c r="AO35" t="s">
        <v>74</v>
      </c>
      <c r="AP35" t="s">
        <v>74</v>
      </c>
      <c r="AQ35" t="s">
        <v>74</v>
      </c>
      <c r="AR35" t="s">
        <v>74</v>
      </c>
      <c r="AS35" t="s">
        <v>74</v>
      </c>
      <c r="AT35" t="s">
        <v>74</v>
      </c>
      <c r="AU35" t="s">
        <v>74</v>
      </c>
      <c r="AV35" t="s">
        <v>74</v>
      </c>
      <c r="AW35" t="s">
        <v>74</v>
      </c>
      <c r="AX35" t="s">
        <v>74</v>
      </c>
      <c r="AY35" t="s">
        <v>74</v>
      </c>
      <c r="AZ35" t="s">
        <v>74</v>
      </c>
      <c r="BA35" t="s">
        <v>74</v>
      </c>
      <c r="BB35" t="s">
        <v>74</v>
      </c>
      <c r="BC35" t="s">
        <v>74</v>
      </c>
      <c r="BD35" t="s">
        <v>74</v>
      </c>
      <c r="BE35" t="s">
        <v>74</v>
      </c>
      <c r="BF35" t="s">
        <v>74</v>
      </c>
      <c r="BG35" t="s">
        <v>74</v>
      </c>
      <c r="BH35" t="s">
        <v>74</v>
      </c>
      <c r="BI35" t="s">
        <v>74</v>
      </c>
      <c r="BJ35" t="s">
        <v>74</v>
      </c>
      <c r="BK35" t="s">
        <v>74</v>
      </c>
      <c r="BL35" t="s">
        <v>74</v>
      </c>
      <c r="BM35" t="s">
        <v>74</v>
      </c>
      <c r="BN35" t="s">
        <v>74</v>
      </c>
      <c r="BO35" t="s">
        <v>74</v>
      </c>
      <c r="BP35" t="s">
        <v>74</v>
      </c>
      <c r="BQ35" t="s">
        <v>74</v>
      </c>
      <c r="BR35" t="s">
        <v>74</v>
      </c>
      <c r="BS35" t="s">
        <v>74</v>
      </c>
      <c r="BT35" t="s">
        <v>74</v>
      </c>
      <c r="BU35" t="s">
        <v>74</v>
      </c>
      <c r="BV35" t="s">
        <v>74</v>
      </c>
      <c r="BW35" t="s">
        <v>74</v>
      </c>
      <c r="BX35" t="s">
        <v>982</v>
      </c>
      <c r="BY35" t="s">
        <v>74</v>
      </c>
      <c r="BZ35" t="s">
        <v>74</v>
      </c>
      <c r="CA35">
        <v>0</v>
      </c>
    </row>
    <row r="36" spans="1:79" customFormat="1" x14ac:dyDescent="0.25">
      <c r="A36" t="s">
        <v>988</v>
      </c>
      <c r="B36" t="s">
        <v>354</v>
      </c>
      <c r="C36" t="s">
        <v>394</v>
      </c>
      <c r="D36" t="s">
        <v>44</v>
      </c>
      <c r="E36">
        <v>2014</v>
      </c>
      <c r="F36">
        <v>3489</v>
      </c>
      <c r="G36">
        <v>175</v>
      </c>
      <c r="H36">
        <v>0</v>
      </c>
      <c r="I36">
        <v>333</v>
      </c>
      <c r="J36">
        <v>352</v>
      </c>
      <c r="K36">
        <v>469</v>
      </c>
      <c r="L36">
        <v>515</v>
      </c>
      <c r="M36">
        <v>496</v>
      </c>
      <c r="N36">
        <v>551</v>
      </c>
      <c r="O36">
        <v>475</v>
      </c>
      <c r="P36">
        <v>258</v>
      </c>
      <c r="Q36">
        <v>105</v>
      </c>
      <c r="R36">
        <v>19</v>
      </c>
      <c r="S36">
        <v>91</v>
      </c>
      <c r="T36">
        <v>0</v>
      </c>
      <c r="U36">
        <v>3591</v>
      </c>
      <c r="V36">
        <v>73</v>
      </c>
      <c r="W36">
        <v>0</v>
      </c>
      <c r="X36">
        <v>1997</v>
      </c>
      <c r="Y36">
        <v>959</v>
      </c>
      <c r="Z36">
        <v>707</v>
      </c>
      <c r="AA36">
        <v>1</v>
      </c>
      <c r="AB36">
        <v>87</v>
      </c>
      <c r="AC36">
        <v>3504</v>
      </c>
      <c r="AD36">
        <v>0</v>
      </c>
      <c r="AE36">
        <v>73</v>
      </c>
      <c r="AF36">
        <v>17</v>
      </c>
      <c r="AG36">
        <v>3629</v>
      </c>
      <c r="AH36">
        <v>12</v>
      </c>
      <c r="AI36">
        <v>6</v>
      </c>
      <c r="AJ36">
        <v>0</v>
      </c>
      <c r="AK36">
        <v>1225</v>
      </c>
      <c r="AL36">
        <v>2439</v>
      </c>
      <c r="AM36">
        <v>0</v>
      </c>
      <c r="AN36">
        <v>3664</v>
      </c>
      <c r="AO36">
        <v>0.95223799126637554</v>
      </c>
      <c r="AP36">
        <v>4.7762008733624448E-2</v>
      </c>
      <c r="AQ36">
        <v>0</v>
      </c>
      <c r="AR36">
        <v>9.088427947598253E-2</v>
      </c>
      <c r="AS36">
        <v>9.606986899563319E-2</v>
      </c>
      <c r="AT36">
        <v>0.1280021834061135</v>
      </c>
      <c r="AU36">
        <v>0.14055676855895199</v>
      </c>
      <c r="AV36">
        <v>0.13537117903930129</v>
      </c>
      <c r="AW36">
        <v>0.15038209606986899</v>
      </c>
      <c r="AX36">
        <v>0.12963973799126641</v>
      </c>
      <c r="AY36">
        <v>7.041484716157205E-2</v>
      </c>
      <c r="AZ36">
        <v>2.865720524017467E-2</v>
      </c>
      <c r="BA36">
        <v>2.4836244541484719E-2</v>
      </c>
      <c r="BB36">
        <v>5.185589519650655E-3</v>
      </c>
      <c r="BC36">
        <v>0</v>
      </c>
      <c r="BD36">
        <v>0.98007641921397382</v>
      </c>
      <c r="BE36">
        <v>1.9923580786026199E-2</v>
      </c>
      <c r="BF36">
        <v>0</v>
      </c>
      <c r="BG36">
        <v>0.54503275109170302</v>
      </c>
      <c r="BH36">
        <v>0.26173580786026202</v>
      </c>
      <c r="BI36">
        <v>0.19295851528384281</v>
      </c>
      <c r="BJ36">
        <v>2.7292576419213972E-4</v>
      </c>
      <c r="BK36">
        <v>2.3744541484716161E-2</v>
      </c>
      <c r="BL36">
        <v>0.95633187772925765</v>
      </c>
      <c r="BM36">
        <v>0</v>
      </c>
      <c r="BN36">
        <v>1.9923580786026199E-2</v>
      </c>
      <c r="BO36">
        <v>4.639737991266376E-3</v>
      </c>
      <c r="BP36">
        <v>0.99044759825327511</v>
      </c>
      <c r="BQ36">
        <v>3.2751091703056771E-3</v>
      </c>
      <c r="BR36">
        <v>1.6375545851528379E-3</v>
      </c>
      <c r="BS36">
        <v>0</v>
      </c>
      <c r="BT36">
        <v>0.33433406113537117</v>
      </c>
      <c r="BU36">
        <v>0.66566593886462877</v>
      </c>
      <c r="BV36">
        <v>0</v>
      </c>
      <c r="BW36">
        <v>1</v>
      </c>
      <c r="BX36" t="s">
        <v>989</v>
      </c>
      <c r="BY36">
        <v>3664</v>
      </c>
      <c r="BZ36">
        <v>1</v>
      </c>
      <c r="CA36">
        <v>0</v>
      </c>
    </row>
    <row r="37" spans="1:79" customFormat="1" x14ac:dyDescent="0.25">
      <c r="A37" t="s">
        <v>990</v>
      </c>
      <c r="B37" t="s">
        <v>354</v>
      </c>
      <c r="C37" t="s">
        <v>394</v>
      </c>
      <c r="D37" t="s">
        <v>947</v>
      </c>
      <c r="E37">
        <v>2014</v>
      </c>
      <c r="F37">
        <v>531</v>
      </c>
      <c r="G37">
        <v>21</v>
      </c>
      <c r="H37">
        <v>0</v>
      </c>
      <c r="I37">
        <v>37</v>
      </c>
      <c r="J37">
        <v>59</v>
      </c>
      <c r="K37">
        <v>86</v>
      </c>
      <c r="L37">
        <v>88</v>
      </c>
      <c r="M37">
        <v>87</v>
      </c>
      <c r="N37">
        <v>72</v>
      </c>
      <c r="O37">
        <v>57</v>
      </c>
      <c r="P37">
        <v>38</v>
      </c>
      <c r="Q37">
        <v>16</v>
      </c>
      <c r="R37">
        <v>2</v>
      </c>
      <c r="S37">
        <v>10</v>
      </c>
      <c r="T37">
        <v>0</v>
      </c>
      <c r="U37">
        <v>543</v>
      </c>
      <c r="V37">
        <v>9</v>
      </c>
      <c r="W37">
        <v>0</v>
      </c>
      <c r="X37">
        <v>269</v>
      </c>
      <c r="Y37">
        <v>203</v>
      </c>
      <c r="Z37">
        <v>80</v>
      </c>
      <c r="AA37">
        <v>0</v>
      </c>
      <c r="AB37">
        <v>6</v>
      </c>
      <c r="AC37">
        <v>538</v>
      </c>
      <c r="AD37">
        <v>0</v>
      </c>
      <c r="AE37">
        <v>8</v>
      </c>
      <c r="AF37">
        <v>3</v>
      </c>
      <c r="AG37">
        <v>542</v>
      </c>
      <c r="AH37">
        <v>5</v>
      </c>
      <c r="AI37">
        <v>2</v>
      </c>
      <c r="AJ37">
        <v>0</v>
      </c>
      <c r="AK37">
        <v>127</v>
      </c>
      <c r="AL37">
        <v>425</v>
      </c>
      <c r="AM37">
        <v>0</v>
      </c>
      <c r="AN37">
        <v>552</v>
      </c>
      <c r="AO37">
        <v>0.96195652173913049</v>
      </c>
      <c r="AP37">
        <v>3.8043478260869568E-2</v>
      </c>
      <c r="AQ37">
        <v>0</v>
      </c>
      <c r="AR37">
        <v>6.7028985507246383E-2</v>
      </c>
      <c r="AS37">
        <v>0.1068840579710145</v>
      </c>
      <c r="AT37">
        <v>0.15579710144927539</v>
      </c>
      <c r="AU37">
        <v>0.15942028985507251</v>
      </c>
      <c r="AV37">
        <v>0.15760869565217389</v>
      </c>
      <c r="AW37">
        <v>0.13043478260869559</v>
      </c>
      <c r="AX37">
        <v>0.10326086956521741</v>
      </c>
      <c r="AY37">
        <v>6.8840579710144928E-2</v>
      </c>
      <c r="AZ37">
        <v>2.8985507246376808E-2</v>
      </c>
      <c r="BA37">
        <v>1.8115942028985511E-2</v>
      </c>
      <c r="BB37">
        <v>3.6231884057971011E-3</v>
      </c>
      <c r="BC37">
        <v>0</v>
      </c>
      <c r="BD37">
        <v>0.98369565217391308</v>
      </c>
      <c r="BE37">
        <v>1.630434782608696E-2</v>
      </c>
      <c r="BF37">
        <v>0</v>
      </c>
      <c r="BG37">
        <v>0.48731884057971009</v>
      </c>
      <c r="BH37">
        <v>0.36775362318840582</v>
      </c>
      <c r="BI37">
        <v>0.14492753623188409</v>
      </c>
      <c r="BJ37">
        <v>0</v>
      </c>
      <c r="BK37">
        <v>1.0869565217391301E-2</v>
      </c>
      <c r="BL37">
        <v>0.97463768115942029</v>
      </c>
      <c r="BM37">
        <v>0</v>
      </c>
      <c r="BN37">
        <v>1.4492753623188409E-2</v>
      </c>
      <c r="BO37">
        <v>5.434782608695652E-3</v>
      </c>
      <c r="BP37">
        <v>0.98188405797101452</v>
      </c>
      <c r="BQ37">
        <v>9.057971014492754E-3</v>
      </c>
      <c r="BR37">
        <v>3.6231884057971011E-3</v>
      </c>
      <c r="BS37">
        <v>0</v>
      </c>
      <c r="BT37">
        <v>0.23007246376811591</v>
      </c>
      <c r="BU37">
        <v>0.76992753623188404</v>
      </c>
      <c r="BV37">
        <v>0</v>
      </c>
      <c r="BW37">
        <v>1</v>
      </c>
      <c r="BX37" t="s">
        <v>989</v>
      </c>
      <c r="BY37">
        <v>3664</v>
      </c>
      <c r="BZ37">
        <v>0.1506550218340611</v>
      </c>
      <c r="CA37">
        <v>0</v>
      </c>
    </row>
    <row r="38" spans="1:79" customFormat="1" x14ac:dyDescent="0.25">
      <c r="A38" t="s">
        <v>991</v>
      </c>
      <c r="B38" t="s">
        <v>354</v>
      </c>
      <c r="C38" t="s">
        <v>394</v>
      </c>
      <c r="D38" t="s">
        <v>949</v>
      </c>
      <c r="E38">
        <v>2014</v>
      </c>
      <c r="F38">
        <v>1691</v>
      </c>
      <c r="G38">
        <v>94</v>
      </c>
      <c r="H38">
        <v>0</v>
      </c>
      <c r="I38">
        <v>179</v>
      </c>
      <c r="J38">
        <v>181</v>
      </c>
      <c r="K38">
        <v>217</v>
      </c>
      <c r="L38">
        <v>243</v>
      </c>
      <c r="M38">
        <v>229</v>
      </c>
      <c r="N38">
        <v>258</v>
      </c>
      <c r="O38">
        <v>243</v>
      </c>
      <c r="P38">
        <v>125</v>
      </c>
      <c r="Q38">
        <v>45</v>
      </c>
      <c r="R38">
        <v>7</v>
      </c>
      <c r="S38">
        <v>58</v>
      </c>
      <c r="T38">
        <v>0</v>
      </c>
      <c r="U38">
        <v>1780</v>
      </c>
      <c r="V38">
        <v>5</v>
      </c>
      <c r="W38">
        <v>0</v>
      </c>
      <c r="X38">
        <v>1027</v>
      </c>
      <c r="Y38">
        <v>386</v>
      </c>
      <c r="Z38">
        <v>372</v>
      </c>
      <c r="AA38">
        <v>0</v>
      </c>
      <c r="AB38">
        <v>18</v>
      </c>
      <c r="AC38">
        <v>1726</v>
      </c>
      <c r="AD38">
        <v>0</v>
      </c>
      <c r="AE38">
        <v>41</v>
      </c>
      <c r="AF38">
        <v>3</v>
      </c>
      <c r="AG38">
        <v>1778</v>
      </c>
      <c r="AH38">
        <v>2</v>
      </c>
      <c r="AI38">
        <v>2</v>
      </c>
      <c r="AJ38">
        <v>0</v>
      </c>
      <c r="AK38">
        <v>636</v>
      </c>
      <c r="AL38">
        <v>1149</v>
      </c>
      <c r="AM38">
        <v>0</v>
      </c>
      <c r="AN38">
        <v>1785</v>
      </c>
      <c r="AO38">
        <v>0.94733893557422966</v>
      </c>
      <c r="AP38">
        <v>5.2661064425770308E-2</v>
      </c>
      <c r="AQ38">
        <v>0</v>
      </c>
      <c r="AR38">
        <v>0.1002801120448179</v>
      </c>
      <c r="AS38">
        <v>0.10140056022408959</v>
      </c>
      <c r="AT38">
        <v>0.1215686274509804</v>
      </c>
      <c r="AU38">
        <v>0.13613445378151259</v>
      </c>
      <c r="AV38">
        <v>0.1282913165266106</v>
      </c>
      <c r="AW38">
        <v>0.14453781512605041</v>
      </c>
      <c r="AX38">
        <v>0.13613445378151259</v>
      </c>
      <c r="AY38">
        <v>7.0028011204481794E-2</v>
      </c>
      <c r="AZ38">
        <v>2.5210084033613449E-2</v>
      </c>
      <c r="BA38">
        <v>3.2492997198879547E-2</v>
      </c>
      <c r="BB38">
        <v>3.9215686274509803E-3</v>
      </c>
      <c r="BC38">
        <v>0</v>
      </c>
      <c r="BD38">
        <v>0.99719887955182074</v>
      </c>
      <c r="BE38">
        <v>2.8011204481792722E-3</v>
      </c>
      <c r="BF38">
        <v>0</v>
      </c>
      <c r="BG38">
        <v>0.57535014005602236</v>
      </c>
      <c r="BH38">
        <v>0.21624649859943981</v>
      </c>
      <c r="BI38">
        <v>0.2084033613445378</v>
      </c>
      <c r="BJ38">
        <v>0</v>
      </c>
      <c r="BK38">
        <v>1.008403361344538E-2</v>
      </c>
      <c r="BL38">
        <v>0.9669467787114846</v>
      </c>
      <c r="BM38">
        <v>0</v>
      </c>
      <c r="BN38">
        <v>2.296918767507003E-2</v>
      </c>
      <c r="BO38">
        <v>1.6806722689075629E-3</v>
      </c>
      <c r="BP38">
        <v>0.99607843137254903</v>
      </c>
      <c r="BQ38">
        <v>1.120448179271709E-3</v>
      </c>
      <c r="BR38">
        <v>1.120448179271709E-3</v>
      </c>
      <c r="BS38">
        <v>0</v>
      </c>
      <c r="BT38">
        <v>0.35630252100840337</v>
      </c>
      <c r="BU38">
        <v>0.64369747899159668</v>
      </c>
      <c r="BV38">
        <v>0</v>
      </c>
      <c r="BW38">
        <v>1</v>
      </c>
      <c r="BX38" t="s">
        <v>989</v>
      </c>
      <c r="BY38">
        <v>3664</v>
      </c>
      <c r="BZ38">
        <v>0.48717248908296951</v>
      </c>
      <c r="CA38">
        <v>0</v>
      </c>
    </row>
    <row r="39" spans="1:79" customFormat="1" x14ac:dyDescent="0.25">
      <c r="A39" t="s">
        <v>992</v>
      </c>
      <c r="B39" t="s">
        <v>354</v>
      </c>
      <c r="C39" t="s">
        <v>394</v>
      </c>
      <c r="D39" t="s">
        <v>951</v>
      </c>
      <c r="E39">
        <v>2014</v>
      </c>
      <c r="F39">
        <v>1197</v>
      </c>
      <c r="G39">
        <v>57</v>
      </c>
      <c r="H39">
        <v>0</v>
      </c>
      <c r="I39">
        <v>117</v>
      </c>
      <c r="J39">
        <v>110</v>
      </c>
      <c r="K39">
        <v>157</v>
      </c>
      <c r="L39">
        <v>175</v>
      </c>
      <c r="M39">
        <v>163</v>
      </c>
      <c r="N39">
        <v>211</v>
      </c>
      <c r="O39">
        <v>164</v>
      </c>
      <c r="P39">
        <v>85</v>
      </c>
      <c r="Q39">
        <v>42</v>
      </c>
      <c r="R39">
        <v>7</v>
      </c>
      <c r="S39">
        <v>23</v>
      </c>
      <c r="T39">
        <v>0</v>
      </c>
      <c r="U39">
        <v>1196</v>
      </c>
      <c r="V39">
        <v>58</v>
      </c>
      <c r="W39">
        <v>0</v>
      </c>
      <c r="X39">
        <v>661</v>
      </c>
      <c r="Y39">
        <v>352</v>
      </c>
      <c r="Z39">
        <v>240</v>
      </c>
      <c r="AA39">
        <v>1</v>
      </c>
      <c r="AB39">
        <v>61</v>
      </c>
      <c r="AC39">
        <v>1186</v>
      </c>
      <c r="AD39">
        <v>0</v>
      </c>
      <c r="AE39">
        <v>7</v>
      </c>
      <c r="AF39">
        <v>7</v>
      </c>
      <c r="AG39">
        <v>1246</v>
      </c>
      <c r="AH39">
        <v>1</v>
      </c>
      <c r="AI39">
        <v>0</v>
      </c>
      <c r="AJ39">
        <v>0</v>
      </c>
      <c r="AK39">
        <v>443</v>
      </c>
      <c r="AL39">
        <v>811</v>
      </c>
      <c r="AM39">
        <v>0</v>
      </c>
      <c r="AN39">
        <v>1254</v>
      </c>
      <c r="AO39">
        <v>0.95454545454545459</v>
      </c>
      <c r="AP39">
        <v>4.5454545454545463E-2</v>
      </c>
      <c r="AQ39">
        <v>0</v>
      </c>
      <c r="AR39">
        <v>9.3301435406698566E-2</v>
      </c>
      <c r="AS39">
        <v>8.771929824561403E-2</v>
      </c>
      <c r="AT39">
        <v>0.12519936204146731</v>
      </c>
      <c r="AU39">
        <v>0.13955342902711321</v>
      </c>
      <c r="AV39">
        <v>0.12998405103668259</v>
      </c>
      <c r="AW39">
        <v>0.16826156299840511</v>
      </c>
      <c r="AX39">
        <v>0.1307814992025518</v>
      </c>
      <c r="AY39">
        <v>6.778309409888357E-2</v>
      </c>
      <c r="AZ39">
        <v>3.3492822966507178E-2</v>
      </c>
      <c r="BA39">
        <v>1.834130781499203E-2</v>
      </c>
      <c r="BB39">
        <v>5.5821371610845294E-3</v>
      </c>
      <c r="BC39">
        <v>0</v>
      </c>
      <c r="BD39">
        <v>0.95374800637958534</v>
      </c>
      <c r="BE39">
        <v>4.6251993620414683E-2</v>
      </c>
      <c r="BF39">
        <v>0</v>
      </c>
      <c r="BG39">
        <v>0.52711323763955342</v>
      </c>
      <c r="BH39">
        <v>0.2807017543859649</v>
      </c>
      <c r="BI39">
        <v>0.19138755980861241</v>
      </c>
      <c r="BJ39">
        <v>7.9744816586921851E-4</v>
      </c>
      <c r="BK39">
        <v>4.864433811802233E-2</v>
      </c>
      <c r="BL39">
        <v>0.94577352472089316</v>
      </c>
      <c r="BM39">
        <v>0</v>
      </c>
      <c r="BN39">
        <v>5.5821371610845294E-3</v>
      </c>
      <c r="BO39">
        <v>5.5821371610845294E-3</v>
      </c>
      <c r="BP39">
        <v>0.99362041467304629</v>
      </c>
      <c r="BQ39">
        <v>7.9744816586921851E-4</v>
      </c>
      <c r="BR39">
        <v>0</v>
      </c>
      <c r="BS39">
        <v>0</v>
      </c>
      <c r="BT39">
        <v>0.35326953748006379</v>
      </c>
      <c r="BU39">
        <v>0.64673046251993616</v>
      </c>
      <c r="BV39">
        <v>0</v>
      </c>
      <c r="BW39">
        <v>1</v>
      </c>
      <c r="BX39" t="s">
        <v>989</v>
      </c>
      <c r="BY39">
        <v>3664</v>
      </c>
      <c r="BZ39">
        <v>0.34224890829694321</v>
      </c>
      <c r="CA39">
        <v>0</v>
      </c>
    </row>
    <row r="40" spans="1:79" customFormat="1" x14ac:dyDescent="0.25">
      <c r="A40" t="s">
        <v>993</v>
      </c>
      <c r="B40" t="s">
        <v>354</v>
      </c>
      <c r="C40" t="s">
        <v>394</v>
      </c>
      <c r="D40" t="s">
        <v>953</v>
      </c>
      <c r="E40">
        <v>2014</v>
      </c>
      <c r="F40">
        <v>70</v>
      </c>
      <c r="G40">
        <v>3</v>
      </c>
      <c r="H40">
        <v>0</v>
      </c>
      <c r="I40">
        <v>0</v>
      </c>
      <c r="J40">
        <v>2</v>
      </c>
      <c r="K40">
        <v>9</v>
      </c>
      <c r="L40">
        <v>9</v>
      </c>
      <c r="M40">
        <v>17</v>
      </c>
      <c r="N40">
        <v>10</v>
      </c>
      <c r="O40">
        <v>11</v>
      </c>
      <c r="P40">
        <v>10</v>
      </c>
      <c r="Q40">
        <v>2</v>
      </c>
      <c r="R40">
        <v>3</v>
      </c>
      <c r="S40">
        <v>0</v>
      </c>
      <c r="T40">
        <v>0</v>
      </c>
      <c r="U40">
        <v>72</v>
      </c>
      <c r="V40">
        <v>1</v>
      </c>
      <c r="W40">
        <v>0</v>
      </c>
      <c r="X40">
        <v>40</v>
      </c>
      <c r="Y40">
        <v>18</v>
      </c>
      <c r="Z40">
        <v>15</v>
      </c>
      <c r="AA40">
        <v>0</v>
      </c>
      <c r="AB40">
        <v>2</v>
      </c>
      <c r="AC40">
        <v>54</v>
      </c>
      <c r="AD40">
        <v>0</v>
      </c>
      <c r="AE40">
        <v>17</v>
      </c>
      <c r="AF40">
        <v>4</v>
      </c>
      <c r="AG40">
        <v>63</v>
      </c>
      <c r="AH40">
        <v>4</v>
      </c>
      <c r="AI40">
        <v>2</v>
      </c>
      <c r="AJ40">
        <v>0</v>
      </c>
      <c r="AK40">
        <v>19</v>
      </c>
      <c r="AL40">
        <v>54</v>
      </c>
      <c r="AM40">
        <v>0</v>
      </c>
      <c r="AN40">
        <v>73</v>
      </c>
      <c r="AO40">
        <v>0.95890410958904104</v>
      </c>
      <c r="AP40">
        <v>4.1095890410958902E-2</v>
      </c>
      <c r="AQ40">
        <v>0</v>
      </c>
      <c r="AR40">
        <v>0</v>
      </c>
      <c r="AS40">
        <v>2.7397260273972601E-2</v>
      </c>
      <c r="AT40">
        <v>0.12328767123287671</v>
      </c>
      <c r="AU40">
        <v>0.12328767123287671</v>
      </c>
      <c r="AV40">
        <v>0.23287671232876711</v>
      </c>
      <c r="AW40">
        <v>0.13698630136986301</v>
      </c>
      <c r="AX40">
        <v>0.15068493150684931</v>
      </c>
      <c r="AY40">
        <v>0.13698630136986301</v>
      </c>
      <c r="AZ40">
        <v>2.7397260273972601E-2</v>
      </c>
      <c r="BA40">
        <v>0</v>
      </c>
      <c r="BB40">
        <v>4.1095890410958902E-2</v>
      </c>
      <c r="BC40">
        <v>0</v>
      </c>
      <c r="BD40">
        <v>0.98630136986301364</v>
      </c>
      <c r="BE40">
        <v>1.3698630136986301E-2</v>
      </c>
      <c r="BF40">
        <v>0</v>
      </c>
      <c r="BG40">
        <v>0.54794520547945202</v>
      </c>
      <c r="BH40">
        <v>0.24657534246575341</v>
      </c>
      <c r="BI40">
        <v>0.20547945205479451</v>
      </c>
      <c r="BJ40">
        <v>0</v>
      </c>
      <c r="BK40">
        <v>2.7397260273972601E-2</v>
      </c>
      <c r="BL40">
        <v>0.73972602739726023</v>
      </c>
      <c r="BM40">
        <v>0</v>
      </c>
      <c r="BN40">
        <v>0.23287671232876711</v>
      </c>
      <c r="BO40">
        <v>5.4794520547945202E-2</v>
      </c>
      <c r="BP40">
        <v>0.86301369863013699</v>
      </c>
      <c r="BQ40">
        <v>5.4794520547945202E-2</v>
      </c>
      <c r="BR40">
        <v>2.7397260273972601E-2</v>
      </c>
      <c r="BS40">
        <v>0</v>
      </c>
      <c r="BT40">
        <v>0.26027397260273971</v>
      </c>
      <c r="BU40">
        <v>0.73972602739726023</v>
      </c>
      <c r="BV40">
        <v>0</v>
      </c>
      <c r="BW40">
        <v>1</v>
      </c>
      <c r="BX40" t="s">
        <v>989</v>
      </c>
      <c r="BY40">
        <v>3664</v>
      </c>
      <c r="BZ40">
        <v>1.9923580786026199E-2</v>
      </c>
      <c r="CA40">
        <v>0</v>
      </c>
    </row>
    <row r="41" spans="1:79" customFormat="1" x14ac:dyDescent="0.25">
      <c r="A41" t="s">
        <v>994</v>
      </c>
      <c r="B41" t="s">
        <v>354</v>
      </c>
      <c r="C41" t="s">
        <v>43</v>
      </c>
      <c r="D41" t="s">
        <v>44</v>
      </c>
      <c r="E41">
        <v>2014</v>
      </c>
      <c r="F41">
        <v>34267</v>
      </c>
      <c r="G41">
        <v>2981</v>
      </c>
      <c r="H41">
        <v>0</v>
      </c>
      <c r="I41">
        <v>5155</v>
      </c>
      <c r="J41">
        <v>4759</v>
      </c>
      <c r="K41">
        <v>4306</v>
      </c>
      <c r="L41">
        <v>4701</v>
      </c>
      <c r="M41">
        <v>4464</v>
      </c>
      <c r="N41">
        <v>4416</v>
      </c>
      <c r="O41">
        <v>3951</v>
      </c>
      <c r="P41">
        <v>2596</v>
      </c>
      <c r="Q41">
        <v>1020</v>
      </c>
      <c r="R41">
        <v>256</v>
      </c>
      <c r="S41">
        <v>1624</v>
      </c>
      <c r="T41">
        <v>0</v>
      </c>
      <c r="U41">
        <v>34364</v>
      </c>
      <c r="V41">
        <v>2823</v>
      </c>
      <c r="W41">
        <v>61</v>
      </c>
      <c r="X41">
        <v>20822</v>
      </c>
      <c r="Y41">
        <v>13118</v>
      </c>
      <c r="Z41">
        <v>3308</v>
      </c>
      <c r="AA41">
        <v>0</v>
      </c>
      <c r="AB41">
        <v>981</v>
      </c>
      <c r="AC41">
        <v>32176</v>
      </c>
      <c r="AD41">
        <v>0</v>
      </c>
      <c r="AE41">
        <v>4091</v>
      </c>
      <c r="AF41">
        <v>817</v>
      </c>
      <c r="AG41">
        <v>36144</v>
      </c>
      <c r="AH41">
        <v>254</v>
      </c>
      <c r="AI41" t="s">
        <v>74</v>
      </c>
      <c r="AJ41">
        <v>33</v>
      </c>
      <c r="AK41">
        <v>3412</v>
      </c>
      <c r="AL41">
        <v>33812</v>
      </c>
      <c r="AM41">
        <v>24</v>
      </c>
      <c r="AN41">
        <v>37248</v>
      </c>
      <c r="AO41">
        <v>0.91996885738831613</v>
      </c>
      <c r="AP41">
        <v>8.0031142611683842E-2</v>
      </c>
      <c r="AQ41">
        <v>0</v>
      </c>
      <c r="AR41">
        <v>0.13839669243986261</v>
      </c>
      <c r="AS41">
        <v>0.12776524914089349</v>
      </c>
      <c r="AT41">
        <v>0.11560352233676981</v>
      </c>
      <c r="AU41">
        <v>0.126208118556701</v>
      </c>
      <c r="AV41">
        <v>0.1198453608247423</v>
      </c>
      <c r="AW41">
        <v>0.1185567010309278</v>
      </c>
      <c r="AX41">
        <v>0.1060728092783505</v>
      </c>
      <c r="AY41">
        <v>6.9695017182130586E-2</v>
      </c>
      <c r="AZ41">
        <v>2.7384020618556701E-2</v>
      </c>
      <c r="BA41">
        <v>4.3599656357388307E-2</v>
      </c>
      <c r="BB41">
        <v>6.8728522336769758E-3</v>
      </c>
      <c r="BC41">
        <v>0</v>
      </c>
      <c r="BD41">
        <v>0.92257302405498287</v>
      </c>
      <c r="BE41">
        <v>7.5789304123711335E-2</v>
      </c>
      <c r="BF41">
        <v>1.637671821305842E-3</v>
      </c>
      <c r="BG41">
        <v>0.55900987972508587</v>
      </c>
      <c r="BH41">
        <v>0.35217998281786939</v>
      </c>
      <c r="BI41">
        <v>8.8810137457044677E-2</v>
      </c>
      <c r="BJ41">
        <v>0</v>
      </c>
      <c r="BK41">
        <v>2.6336984536082471E-2</v>
      </c>
      <c r="BL41">
        <v>0.86383161512027495</v>
      </c>
      <c r="BM41">
        <v>0</v>
      </c>
      <c r="BN41">
        <v>0.1098314003436426</v>
      </c>
      <c r="BO41">
        <v>2.193406357388316E-2</v>
      </c>
      <c r="BP41">
        <v>0.97036082474226804</v>
      </c>
      <c r="BQ41">
        <v>6.8191580756013746E-3</v>
      </c>
      <c r="BR41">
        <v>0</v>
      </c>
      <c r="BS41">
        <v>8.8595360824742268E-4</v>
      </c>
      <c r="BT41">
        <v>9.1602233676975939E-2</v>
      </c>
      <c r="BU41">
        <v>0.90775343642611683</v>
      </c>
      <c r="BV41">
        <v>6.4432989690721648E-4</v>
      </c>
      <c r="BW41">
        <v>1</v>
      </c>
      <c r="BX41" t="s">
        <v>995</v>
      </c>
      <c r="BY41">
        <v>37248</v>
      </c>
      <c r="BZ41">
        <v>1</v>
      </c>
      <c r="CA41">
        <v>0</v>
      </c>
    </row>
    <row r="42" spans="1:79" customFormat="1" x14ac:dyDescent="0.25">
      <c r="A42" t="s">
        <v>996</v>
      </c>
      <c r="B42" t="s">
        <v>354</v>
      </c>
      <c r="C42" t="s">
        <v>43</v>
      </c>
      <c r="D42" t="s">
        <v>947</v>
      </c>
      <c r="E42">
        <v>2014</v>
      </c>
      <c r="F42">
        <v>5442</v>
      </c>
      <c r="G42">
        <v>361</v>
      </c>
      <c r="H42">
        <v>0</v>
      </c>
      <c r="I42">
        <v>711</v>
      </c>
      <c r="J42">
        <v>755</v>
      </c>
      <c r="K42">
        <v>679</v>
      </c>
      <c r="L42">
        <v>797</v>
      </c>
      <c r="M42">
        <v>676</v>
      </c>
      <c r="N42">
        <v>669</v>
      </c>
      <c r="O42">
        <v>632</v>
      </c>
      <c r="P42">
        <v>427</v>
      </c>
      <c r="Q42">
        <v>182</v>
      </c>
      <c r="R42">
        <v>53</v>
      </c>
      <c r="S42">
        <v>222</v>
      </c>
      <c r="T42">
        <v>0</v>
      </c>
      <c r="U42">
        <v>5316</v>
      </c>
      <c r="V42">
        <v>467</v>
      </c>
      <c r="W42">
        <v>20</v>
      </c>
      <c r="X42">
        <v>3320</v>
      </c>
      <c r="Y42">
        <v>1782</v>
      </c>
      <c r="Z42">
        <v>701</v>
      </c>
      <c r="AA42">
        <v>0</v>
      </c>
      <c r="AB42">
        <v>367</v>
      </c>
      <c r="AC42">
        <v>4478</v>
      </c>
      <c r="AD42">
        <v>0</v>
      </c>
      <c r="AE42">
        <v>958</v>
      </c>
      <c r="AF42">
        <v>330</v>
      </c>
      <c r="AG42">
        <v>5424</v>
      </c>
      <c r="AH42">
        <v>45</v>
      </c>
      <c r="AI42" t="s">
        <v>74</v>
      </c>
      <c r="AJ42">
        <v>4</v>
      </c>
      <c r="AK42">
        <v>408</v>
      </c>
      <c r="AL42">
        <v>5382</v>
      </c>
      <c r="AM42">
        <v>13</v>
      </c>
      <c r="AN42">
        <v>5803</v>
      </c>
      <c r="AO42">
        <v>0.93779079786317421</v>
      </c>
      <c r="AP42">
        <v>6.2209202136825778E-2</v>
      </c>
      <c r="AQ42">
        <v>0</v>
      </c>
      <c r="AR42">
        <v>0.1225228330174048</v>
      </c>
      <c r="AS42">
        <v>0.13010511804239189</v>
      </c>
      <c r="AT42">
        <v>0.1170084439083233</v>
      </c>
      <c r="AU42">
        <v>0.13734275374806129</v>
      </c>
      <c r="AV42">
        <v>0.11649146992934691</v>
      </c>
      <c r="AW42">
        <v>0.1152851973117353</v>
      </c>
      <c r="AX42">
        <v>0.1089091849043598</v>
      </c>
      <c r="AY42">
        <v>7.3582629674306399E-2</v>
      </c>
      <c r="AZ42">
        <v>3.1363088057901077E-2</v>
      </c>
      <c r="BA42">
        <v>3.8256074444252983E-2</v>
      </c>
      <c r="BB42">
        <v>9.1332069619162494E-3</v>
      </c>
      <c r="BC42">
        <v>0</v>
      </c>
      <c r="BD42">
        <v>0.91607789074616575</v>
      </c>
      <c r="BE42">
        <v>8.0475616060658284E-2</v>
      </c>
      <c r="BF42">
        <v>3.4464931931759441E-3</v>
      </c>
      <c r="BG42">
        <v>0.5721178700672066</v>
      </c>
      <c r="BH42">
        <v>0.30708254351197661</v>
      </c>
      <c r="BI42">
        <v>0.1207995864208168</v>
      </c>
      <c r="BJ42">
        <v>0</v>
      </c>
      <c r="BK42">
        <v>6.3243150094778558E-2</v>
      </c>
      <c r="BL42">
        <v>0.77166982595209377</v>
      </c>
      <c r="BM42">
        <v>0</v>
      </c>
      <c r="BN42">
        <v>0.16508702395312769</v>
      </c>
      <c r="BO42">
        <v>5.686713768740307E-2</v>
      </c>
      <c r="BP42">
        <v>0.93468895398931584</v>
      </c>
      <c r="BQ42">
        <v>7.754609684645873E-3</v>
      </c>
      <c r="BR42">
        <v>0</v>
      </c>
      <c r="BS42">
        <v>6.8929863863518865E-4</v>
      </c>
      <c r="BT42">
        <v>7.0308461140789244E-2</v>
      </c>
      <c r="BU42">
        <v>0.92745131828364635</v>
      </c>
      <c r="BV42">
        <v>2.2402205755643629E-3</v>
      </c>
      <c r="BW42">
        <v>1</v>
      </c>
      <c r="BX42" t="s">
        <v>995</v>
      </c>
      <c r="BY42">
        <v>37248</v>
      </c>
      <c r="BZ42">
        <v>0.15579359965635739</v>
      </c>
      <c r="CA42">
        <v>0</v>
      </c>
    </row>
    <row r="43" spans="1:79" customFormat="1" x14ac:dyDescent="0.25">
      <c r="A43" t="s">
        <v>997</v>
      </c>
      <c r="B43" t="s">
        <v>354</v>
      </c>
      <c r="C43" t="s">
        <v>43</v>
      </c>
      <c r="D43" t="s">
        <v>949</v>
      </c>
      <c r="E43">
        <v>2014</v>
      </c>
      <c r="F43">
        <v>13746</v>
      </c>
      <c r="G43">
        <v>1486</v>
      </c>
      <c r="H43">
        <v>0</v>
      </c>
      <c r="I43">
        <v>2263</v>
      </c>
      <c r="J43">
        <v>2064</v>
      </c>
      <c r="K43">
        <v>1759</v>
      </c>
      <c r="L43">
        <v>1711</v>
      </c>
      <c r="M43">
        <v>1812</v>
      </c>
      <c r="N43">
        <v>1928</v>
      </c>
      <c r="O43">
        <v>1653</v>
      </c>
      <c r="P43">
        <v>1026</v>
      </c>
      <c r="Q43">
        <v>338</v>
      </c>
      <c r="R43">
        <v>91</v>
      </c>
      <c r="S43">
        <v>587</v>
      </c>
      <c r="T43">
        <v>0</v>
      </c>
      <c r="U43">
        <v>14515</v>
      </c>
      <c r="V43">
        <v>708</v>
      </c>
      <c r="W43">
        <v>9</v>
      </c>
      <c r="X43">
        <v>8369</v>
      </c>
      <c r="Y43">
        <v>5697</v>
      </c>
      <c r="Z43">
        <v>1166</v>
      </c>
      <c r="AA43">
        <v>0</v>
      </c>
      <c r="AB43">
        <v>51</v>
      </c>
      <c r="AC43">
        <v>14529</v>
      </c>
      <c r="AD43">
        <v>0</v>
      </c>
      <c r="AE43">
        <v>652</v>
      </c>
      <c r="AF43">
        <v>62</v>
      </c>
      <c r="AG43">
        <v>15154</v>
      </c>
      <c r="AH43">
        <v>14</v>
      </c>
      <c r="AI43" t="s">
        <v>74</v>
      </c>
      <c r="AJ43">
        <v>2</v>
      </c>
      <c r="AK43">
        <v>1195</v>
      </c>
      <c r="AL43">
        <v>14033</v>
      </c>
      <c r="AM43">
        <v>4</v>
      </c>
      <c r="AN43">
        <v>15232</v>
      </c>
      <c r="AO43">
        <v>0.90244222689075626</v>
      </c>
      <c r="AP43">
        <v>9.7557773109243698E-2</v>
      </c>
      <c r="AQ43">
        <v>0</v>
      </c>
      <c r="AR43">
        <v>0.1485688025210084</v>
      </c>
      <c r="AS43">
        <v>0.13550420168067229</v>
      </c>
      <c r="AT43">
        <v>0.1154805672268908</v>
      </c>
      <c r="AU43">
        <v>0.11232930672268911</v>
      </c>
      <c r="AV43">
        <v>0.1189600840336134</v>
      </c>
      <c r="AW43">
        <v>0.12657563025210081</v>
      </c>
      <c r="AX43">
        <v>0.1085215336134454</v>
      </c>
      <c r="AY43">
        <v>6.7358193277310921E-2</v>
      </c>
      <c r="AZ43">
        <v>2.2190126050420169E-2</v>
      </c>
      <c r="BA43">
        <v>3.8537289915966388E-2</v>
      </c>
      <c r="BB43">
        <v>5.9742647058823534E-3</v>
      </c>
      <c r="BC43">
        <v>0</v>
      </c>
      <c r="BD43">
        <v>0.95292804621848737</v>
      </c>
      <c r="BE43">
        <v>4.6481092436974791E-2</v>
      </c>
      <c r="BF43">
        <v>5.9086134453781509E-4</v>
      </c>
      <c r="BG43">
        <v>0.54943539915966388</v>
      </c>
      <c r="BH43">
        <v>0.37401523109243701</v>
      </c>
      <c r="BI43">
        <v>7.6549369747899165E-2</v>
      </c>
      <c r="BJ43">
        <v>0</v>
      </c>
      <c r="BK43">
        <v>3.348214285714286E-3</v>
      </c>
      <c r="BL43">
        <v>0.95384716386554624</v>
      </c>
      <c r="BM43">
        <v>0</v>
      </c>
      <c r="BN43">
        <v>4.2804621848739503E-2</v>
      </c>
      <c r="BO43">
        <v>4.0703781512605036E-3</v>
      </c>
      <c r="BP43">
        <v>0.99487920168067223</v>
      </c>
      <c r="BQ43">
        <v>9.1911764705882352E-4</v>
      </c>
      <c r="BR43">
        <v>0</v>
      </c>
      <c r="BS43">
        <v>1.3130252100840341E-4</v>
      </c>
      <c r="BT43">
        <v>7.8453256302521007E-2</v>
      </c>
      <c r="BU43">
        <v>0.92128413865546221</v>
      </c>
      <c r="BV43">
        <v>2.6260504201680671E-4</v>
      </c>
      <c r="BW43">
        <v>1</v>
      </c>
      <c r="BX43" t="s">
        <v>995</v>
      </c>
      <c r="BY43">
        <v>37248</v>
      </c>
      <c r="BZ43">
        <v>0.40893470790378011</v>
      </c>
      <c r="CA43">
        <v>0</v>
      </c>
    </row>
    <row r="44" spans="1:79" customFormat="1" x14ac:dyDescent="0.25">
      <c r="A44" t="s">
        <v>998</v>
      </c>
      <c r="B44" t="s">
        <v>354</v>
      </c>
      <c r="C44" t="s">
        <v>43</v>
      </c>
      <c r="D44" t="s">
        <v>951</v>
      </c>
      <c r="E44">
        <v>2014</v>
      </c>
      <c r="F44">
        <v>12995</v>
      </c>
      <c r="G44">
        <v>1017</v>
      </c>
      <c r="H44">
        <v>0</v>
      </c>
      <c r="I44">
        <v>1968</v>
      </c>
      <c r="J44">
        <v>1719</v>
      </c>
      <c r="K44">
        <v>1646</v>
      </c>
      <c r="L44">
        <v>1873</v>
      </c>
      <c r="M44">
        <v>1738</v>
      </c>
      <c r="N44">
        <v>1548</v>
      </c>
      <c r="O44">
        <v>1388</v>
      </c>
      <c r="P44">
        <v>922</v>
      </c>
      <c r="Q44">
        <v>377</v>
      </c>
      <c r="R44">
        <v>70</v>
      </c>
      <c r="S44">
        <v>763</v>
      </c>
      <c r="T44">
        <v>0</v>
      </c>
      <c r="U44">
        <v>12516</v>
      </c>
      <c r="V44">
        <v>1471</v>
      </c>
      <c r="W44">
        <v>25</v>
      </c>
      <c r="X44">
        <v>7814</v>
      </c>
      <c r="Y44">
        <v>4995</v>
      </c>
      <c r="Z44">
        <v>1203</v>
      </c>
      <c r="AA44">
        <v>0</v>
      </c>
      <c r="AB44">
        <v>425</v>
      </c>
      <c r="AC44">
        <v>12003</v>
      </c>
      <c r="AD44">
        <v>0</v>
      </c>
      <c r="AE44">
        <v>1584</v>
      </c>
      <c r="AF44">
        <v>264</v>
      </c>
      <c r="AG44">
        <v>13726</v>
      </c>
      <c r="AH44">
        <v>19</v>
      </c>
      <c r="AI44" t="s">
        <v>74</v>
      </c>
      <c r="AJ44">
        <v>3</v>
      </c>
      <c r="AK44">
        <v>1551</v>
      </c>
      <c r="AL44">
        <v>12458</v>
      </c>
      <c r="AM44">
        <v>3</v>
      </c>
      <c r="AN44">
        <v>14012</v>
      </c>
      <c r="AO44">
        <v>0.92741935483870963</v>
      </c>
      <c r="AP44">
        <v>7.2580645161290328E-2</v>
      </c>
      <c r="AQ44">
        <v>0</v>
      </c>
      <c r="AR44">
        <v>0.1404510419640308</v>
      </c>
      <c r="AS44">
        <v>0.1226805595204111</v>
      </c>
      <c r="AT44">
        <v>0.1174707393662575</v>
      </c>
      <c r="AU44">
        <v>0.13367113902369401</v>
      </c>
      <c r="AV44">
        <v>0.12403654010847839</v>
      </c>
      <c r="AW44">
        <v>0.1104767342278047</v>
      </c>
      <c r="AX44">
        <v>9.905795032829004E-2</v>
      </c>
      <c r="AY44">
        <v>6.5800742220953473E-2</v>
      </c>
      <c r="AZ44">
        <v>2.6905509563231511E-2</v>
      </c>
      <c r="BA44">
        <v>5.4453325720810727E-2</v>
      </c>
      <c r="BB44">
        <v>4.9957179560376824E-3</v>
      </c>
      <c r="BC44">
        <v>0</v>
      </c>
      <c r="BD44">
        <v>0.89323437053953758</v>
      </c>
      <c r="BE44">
        <v>0.1049814444761633</v>
      </c>
      <c r="BF44">
        <v>1.784184984299172E-3</v>
      </c>
      <c r="BG44">
        <v>0.55766485869254923</v>
      </c>
      <c r="BH44">
        <v>0.3564801598629746</v>
      </c>
      <c r="BI44">
        <v>8.5854981444476161E-2</v>
      </c>
      <c r="BJ44">
        <v>0</v>
      </c>
      <c r="BK44">
        <v>3.033114473308593E-2</v>
      </c>
      <c r="BL44">
        <v>0.85662289466171848</v>
      </c>
      <c r="BM44">
        <v>0</v>
      </c>
      <c r="BN44">
        <v>0.11304596060519551</v>
      </c>
      <c r="BO44">
        <v>1.884099343419926E-2</v>
      </c>
      <c r="BP44">
        <v>0.97958892377961748</v>
      </c>
      <c r="BQ44">
        <v>1.355980588067371E-3</v>
      </c>
      <c r="BR44">
        <v>0</v>
      </c>
      <c r="BS44">
        <v>2.141021981159007E-4</v>
      </c>
      <c r="BT44">
        <v>0.11069083642592061</v>
      </c>
      <c r="BU44">
        <v>0.8890950613759635</v>
      </c>
      <c r="BV44">
        <v>2.141021981159007E-4</v>
      </c>
      <c r="BW44">
        <v>1</v>
      </c>
      <c r="BX44" t="s">
        <v>995</v>
      </c>
      <c r="BY44">
        <v>37248</v>
      </c>
      <c r="BZ44">
        <v>0.37618127147766323</v>
      </c>
      <c r="CA44">
        <v>0</v>
      </c>
    </row>
    <row r="45" spans="1:79" customFormat="1" x14ac:dyDescent="0.25">
      <c r="A45" t="s">
        <v>999</v>
      </c>
      <c r="B45" t="s">
        <v>354</v>
      </c>
      <c r="C45" t="s">
        <v>43</v>
      </c>
      <c r="D45" t="s">
        <v>953</v>
      </c>
      <c r="E45">
        <v>2014</v>
      </c>
      <c r="F45">
        <v>2084</v>
      </c>
      <c r="G45">
        <v>117</v>
      </c>
      <c r="H45">
        <v>0</v>
      </c>
      <c r="I45">
        <v>213</v>
      </c>
      <c r="J45">
        <v>221</v>
      </c>
      <c r="K45">
        <v>222</v>
      </c>
      <c r="L45">
        <v>320</v>
      </c>
      <c r="M45">
        <v>238</v>
      </c>
      <c r="N45">
        <v>271</v>
      </c>
      <c r="O45">
        <v>278</v>
      </c>
      <c r="P45">
        <v>221</v>
      </c>
      <c r="Q45">
        <v>123</v>
      </c>
      <c r="R45">
        <v>42</v>
      </c>
      <c r="S45">
        <v>52</v>
      </c>
      <c r="T45">
        <v>0</v>
      </c>
      <c r="U45">
        <v>2017</v>
      </c>
      <c r="V45">
        <v>177</v>
      </c>
      <c r="W45">
        <v>7</v>
      </c>
      <c r="X45">
        <v>1319</v>
      </c>
      <c r="Y45">
        <v>644</v>
      </c>
      <c r="Z45">
        <v>238</v>
      </c>
      <c r="AA45">
        <v>0</v>
      </c>
      <c r="AB45">
        <v>138</v>
      </c>
      <c r="AC45">
        <v>1166</v>
      </c>
      <c r="AD45">
        <v>0</v>
      </c>
      <c r="AE45">
        <v>897</v>
      </c>
      <c r="AF45">
        <v>161</v>
      </c>
      <c r="AG45">
        <v>1840</v>
      </c>
      <c r="AH45">
        <v>176</v>
      </c>
      <c r="AI45" t="s">
        <v>74</v>
      </c>
      <c r="AJ45">
        <v>24</v>
      </c>
      <c r="AK45">
        <v>258</v>
      </c>
      <c r="AL45">
        <v>1939</v>
      </c>
      <c r="AM45">
        <v>4</v>
      </c>
      <c r="AN45">
        <v>2201</v>
      </c>
      <c r="AO45">
        <v>0.94684234438891413</v>
      </c>
      <c r="AP45">
        <v>5.3157655611085868E-2</v>
      </c>
      <c r="AQ45">
        <v>0</v>
      </c>
      <c r="AR45">
        <v>9.6774193548387094E-2</v>
      </c>
      <c r="AS45">
        <v>0.1004089050431622</v>
      </c>
      <c r="AT45">
        <v>0.10086324398000911</v>
      </c>
      <c r="AU45">
        <v>0.14538845979100409</v>
      </c>
      <c r="AV45">
        <v>0.1081326669695593</v>
      </c>
      <c r="AW45">
        <v>0.12312585188550659</v>
      </c>
      <c r="AX45">
        <v>0.12630622444343481</v>
      </c>
      <c r="AY45">
        <v>0.1004089050431622</v>
      </c>
      <c r="AZ45">
        <v>5.5883689232167202E-2</v>
      </c>
      <c r="BA45">
        <v>2.3625624716038161E-2</v>
      </c>
      <c r="BB45">
        <v>1.9082235347569289E-2</v>
      </c>
      <c r="BC45">
        <v>0</v>
      </c>
      <c r="BD45">
        <v>0.91640163562017263</v>
      </c>
      <c r="BE45">
        <v>8.041799182189914E-2</v>
      </c>
      <c r="BF45">
        <v>3.1803725579282139E-3</v>
      </c>
      <c r="BG45">
        <v>0.599273057701045</v>
      </c>
      <c r="BH45">
        <v>0.29259427532939569</v>
      </c>
      <c r="BI45">
        <v>0.1081326669695593</v>
      </c>
      <c r="BJ45">
        <v>0</v>
      </c>
      <c r="BK45">
        <v>6.2698773284870515E-2</v>
      </c>
      <c r="BL45">
        <v>0.52975920036347113</v>
      </c>
      <c r="BM45">
        <v>0</v>
      </c>
      <c r="BN45">
        <v>0.40754202635165832</v>
      </c>
      <c r="BO45">
        <v>7.3148568832348937E-2</v>
      </c>
      <c r="BP45">
        <v>0.8359836437982735</v>
      </c>
      <c r="BQ45">
        <v>7.996365288505225E-2</v>
      </c>
      <c r="BR45">
        <v>0</v>
      </c>
      <c r="BS45">
        <v>1.090413448432531E-2</v>
      </c>
      <c r="BT45">
        <v>0.11721944570649701</v>
      </c>
      <c r="BU45">
        <v>0.88096319854611538</v>
      </c>
      <c r="BV45">
        <v>1.817355747387551E-3</v>
      </c>
      <c r="BW45">
        <v>1</v>
      </c>
      <c r="BX45" t="s">
        <v>995</v>
      </c>
      <c r="BY45">
        <v>37248</v>
      </c>
      <c r="BZ45">
        <v>5.9090420962199311E-2</v>
      </c>
      <c r="CA45">
        <v>0</v>
      </c>
    </row>
    <row r="46" spans="1:79" customFormat="1" x14ac:dyDescent="0.25">
      <c r="A46" t="s">
        <v>1000</v>
      </c>
      <c r="B46" t="s">
        <v>354</v>
      </c>
      <c r="C46" t="s">
        <v>187</v>
      </c>
      <c r="D46" t="s">
        <v>44</v>
      </c>
      <c r="E46">
        <v>2014</v>
      </c>
      <c r="F46">
        <v>474</v>
      </c>
      <c r="G46">
        <v>53</v>
      </c>
      <c r="H46">
        <v>0</v>
      </c>
      <c r="I46">
        <v>50</v>
      </c>
      <c r="J46">
        <v>52</v>
      </c>
      <c r="K46">
        <v>62</v>
      </c>
      <c r="L46">
        <v>50</v>
      </c>
      <c r="M46">
        <v>96</v>
      </c>
      <c r="N46">
        <v>82</v>
      </c>
      <c r="O46">
        <v>77</v>
      </c>
      <c r="P46">
        <v>30</v>
      </c>
      <c r="Q46">
        <v>4</v>
      </c>
      <c r="R46">
        <v>2</v>
      </c>
      <c r="S46">
        <v>22</v>
      </c>
      <c r="T46">
        <v>0</v>
      </c>
      <c r="U46">
        <v>486</v>
      </c>
      <c r="V46">
        <v>1</v>
      </c>
      <c r="W46">
        <v>40</v>
      </c>
      <c r="X46">
        <v>249</v>
      </c>
      <c r="Y46">
        <v>278</v>
      </c>
      <c r="Z46">
        <v>0</v>
      </c>
      <c r="AA46">
        <v>0</v>
      </c>
      <c r="AB46">
        <v>7</v>
      </c>
      <c r="AC46">
        <v>459</v>
      </c>
      <c r="AD46">
        <v>11</v>
      </c>
      <c r="AE46">
        <v>50</v>
      </c>
      <c r="AF46">
        <v>7</v>
      </c>
      <c r="AG46">
        <v>482</v>
      </c>
      <c r="AH46">
        <v>7</v>
      </c>
      <c r="AI46">
        <v>1</v>
      </c>
      <c r="AJ46">
        <v>30</v>
      </c>
      <c r="AK46">
        <v>201</v>
      </c>
      <c r="AL46">
        <v>326</v>
      </c>
      <c r="AM46">
        <v>0</v>
      </c>
      <c r="AN46">
        <v>527</v>
      </c>
      <c r="AO46">
        <v>0.89943074003795065</v>
      </c>
      <c r="AP46">
        <v>0.1005692599620493</v>
      </c>
      <c r="AQ46">
        <v>0</v>
      </c>
      <c r="AR46">
        <v>9.4876660341555979E-2</v>
      </c>
      <c r="AS46">
        <v>9.8671726755218223E-2</v>
      </c>
      <c r="AT46">
        <v>0.1176470588235294</v>
      </c>
      <c r="AU46">
        <v>9.4876660341555979E-2</v>
      </c>
      <c r="AV46">
        <v>0.1821631878557875</v>
      </c>
      <c r="AW46">
        <v>0.15559772296015181</v>
      </c>
      <c r="AX46">
        <v>0.14611005692599621</v>
      </c>
      <c r="AY46">
        <v>5.6925996204933577E-2</v>
      </c>
      <c r="AZ46">
        <v>7.5901328273244783E-3</v>
      </c>
      <c r="BA46">
        <v>4.1745730550284632E-2</v>
      </c>
      <c r="BB46">
        <v>3.7950664136622392E-3</v>
      </c>
      <c r="BC46">
        <v>0</v>
      </c>
      <c r="BD46">
        <v>0.92220113851992414</v>
      </c>
      <c r="BE46">
        <v>1.89753320683112E-3</v>
      </c>
      <c r="BF46">
        <v>7.5901328273244778E-2</v>
      </c>
      <c r="BG46">
        <v>0.47248576850094881</v>
      </c>
      <c r="BH46">
        <v>0.52751423149905119</v>
      </c>
      <c r="BI46">
        <v>0</v>
      </c>
      <c r="BJ46">
        <v>0</v>
      </c>
      <c r="BK46">
        <v>1.328273244781784E-2</v>
      </c>
      <c r="BL46">
        <v>0.87096774193548387</v>
      </c>
      <c r="BM46">
        <v>2.087286527514232E-2</v>
      </c>
      <c r="BN46">
        <v>9.4876660341555979E-2</v>
      </c>
      <c r="BO46">
        <v>1.328273244781784E-2</v>
      </c>
      <c r="BP46">
        <v>0.91461100569259957</v>
      </c>
      <c r="BQ46">
        <v>1.328273244781784E-2</v>
      </c>
      <c r="BR46">
        <v>1.89753320683112E-3</v>
      </c>
      <c r="BS46">
        <v>5.6925996204933577E-2</v>
      </c>
      <c r="BT46">
        <v>0.38140417457305498</v>
      </c>
      <c r="BU46">
        <v>0.61859582542694502</v>
      </c>
      <c r="BV46">
        <v>0</v>
      </c>
      <c r="BW46">
        <v>1</v>
      </c>
      <c r="BX46" t="s">
        <v>1001</v>
      </c>
      <c r="BY46">
        <v>527</v>
      </c>
      <c r="BZ46">
        <v>1</v>
      </c>
      <c r="CA46">
        <v>0</v>
      </c>
    </row>
    <row r="47" spans="1:79" customFormat="1" x14ac:dyDescent="0.25">
      <c r="A47" t="s">
        <v>1002</v>
      </c>
      <c r="B47" t="s">
        <v>354</v>
      </c>
      <c r="C47" t="s">
        <v>187</v>
      </c>
      <c r="D47" t="s">
        <v>947</v>
      </c>
      <c r="E47">
        <v>2014</v>
      </c>
      <c r="F47">
        <v>80</v>
      </c>
      <c r="G47">
        <v>2</v>
      </c>
      <c r="H47">
        <v>0</v>
      </c>
      <c r="I47">
        <v>5</v>
      </c>
      <c r="J47">
        <v>6</v>
      </c>
      <c r="K47">
        <v>8</v>
      </c>
      <c r="L47">
        <v>4</v>
      </c>
      <c r="M47">
        <v>19</v>
      </c>
      <c r="N47">
        <v>15</v>
      </c>
      <c r="O47">
        <v>17</v>
      </c>
      <c r="P47">
        <v>6</v>
      </c>
      <c r="Q47">
        <v>0</v>
      </c>
      <c r="R47">
        <v>0</v>
      </c>
      <c r="S47">
        <v>2</v>
      </c>
      <c r="T47">
        <v>0</v>
      </c>
      <c r="U47">
        <v>77</v>
      </c>
      <c r="V47">
        <v>0</v>
      </c>
      <c r="W47">
        <v>5</v>
      </c>
      <c r="X47">
        <v>51</v>
      </c>
      <c r="Y47">
        <v>31</v>
      </c>
      <c r="Z47">
        <v>0</v>
      </c>
      <c r="AA47">
        <v>0</v>
      </c>
      <c r="AB47">
        <v>3</v>
      </c>
      <c r="AC47">
        <v>70</v>
      </c>
      <c r="AD47">
        <v>1</v>
      </c>
      <c r="AE47">
        <v>8</v>
      </c>
      <c r="AF47">
        <v>3</v>
      </c>
      <c r="AG47">
        <v>72</v>
      </c>
      <c r="AH47">
        <v>2</v>
      </c>
      <c r="AI47">
        <v>0</v>
      </c>
      <c r="AJ47">
        <v>5</v>
      </c>
      <c r="AK47">
        <v>36</v>
      </c>
      <c r="AL47">
        <v>46</v>
      </c>
      <c r="AM47">
        <v>0</v>
      </c>
      <c r="AN47">
        <v>82</v>
      </c>
      <c r="AO47">
        <v>0.97560975609756095</v>
      </c>
      <c r="AP47">
        <v>2.4390243902439029E-2</v>
      </c>
      <c r="AQ47">
        <v>0</v>
      </c>
      <c r="AR47">
        <v>6.097560975609756E-2</v>
      </c>
      <c r="AS47">
        <v>7.3170731707317069E-2</v>
      </c>
      <c r="AT47">
        <v>9.7560975609756101E-2</v>
      </c>
      <c r="AU47">
        <v>4.878048780487805E-2</v>
      </c>
      <c r="AV47">
        <v>0.23170731707317069</v>
      </c>
      <c r="AW47">
        <v>0.18292682926829271</v>
      </c>
      <c r="AX47">
        <v>0.2073170731707317</v>
      </c>
      <c r="AY47">
        <v>7.3170731707317069E-2</v>
      </c>
      <c r="AZ47">
        <v>0</v>
      </c>
      <c r="BA47">
        <v>2.4390243902439029E-2</v>
      </c>
      <c r="BB47">
        <v>0</v>
      </c>
      <c r="BC47">
        <v>0</v>
      </c>
      <c r="BD47">
        <v>0.93902439024390238</v>
      </c>
      <c r="BE47">
        <v>0</v>
      </c>
      <c r="BF47">
        <v>6.097560975609756E-2</v>
      </c>
      <c r="BG47">
        <v>0.62195121951219512</v>
      </c>
      <c r="BH47">
        <v>0.37804878048780488</v>
      </c>
      <c r="BI47">
        <v>0</v>
      </c>
      <c r="BJ47">
        <v>0</v>
      </c>
      <c r="BK47">
        <v>3.6585365853658527E-2</v>
      </c>
      <c r="BL47">
        <v>0.85365853658536583</v>
      </c>
      <c r="BM47">
        <v>1.2195121951219509E-2</v>
      </c>
      <c r="BN47">
        <v>9.7560975609756101E-2</v>
      </c>
      <c r="BO47">
        <v>3.6585365853658527E-2</v>
      </c>
      <c r="BP47">
        <v>0.87804878048780488</v>
      </c>
      <c r="BQ47">
        <v>2.4390243902439029E-2</v>
      </c>
      <c r="BR47">
        <v>0</v>
      </c>
      <c r="BS47">
        <v>6.097560975609756E-2</v>
      </c>
      <c r="BT47">
        <v>0.43902439024390238</v>
      </c>
      <c r="BU47">
        <v>0.56097560975609762</v>
      </c>
      <c r="BV47">
        <v>0</v>
      </c>
      <c r="BW47">
        <v>1</v>
      </c>
      <c r="BX47" t="s">
        <v>1001</v>
      </c>
      <c r="BY47">
        <v>527</v>
      </c>
      <c r="BZ47">
        <v>0.15559772296015181</v>
      </c>
      <c r="CA47">
        <v>0</v>
      </c>
    </row>
    <row r="48" spans="1:79" customFormat="1" x14ac:dyDescent="0.25">
      <c r="A48" t="s">
        <v>1003</v>
      </c>
      <c r="B48" t="s">
        <v>354</v>
      </c>
      <c r="C48" t="s">
        <v>187</v>
      </c>
      <c r="D48" t="s">
        <v>949</v>
      </c>
      <c r="E48">
        <v>2014</v>
      </c>
      <c r="F48">
        <v>216</v>
      </c>
      <c r="G48">
        <v>36</v>
      </c>
      <c r="H48">
        <v>0</v>
      </c>
      <c r="I48">
        <v>27</v>
      </c>
      <c r="J48">
        <v>28</v>
      </c>
      <c r="K48">
        <v>31</v>
      </c>
      <c r="L48">
        <v>21</v>
      </c>
      <c r="M48">
        <v>43</v>
      </c>
      <c r="N48">
        <v>41</v>
      </c>
      <c r="O48">
        <v>34</v>
      </c>
      <c r="P48">
        <v>13</v>
      </c>
      <c r="Q48">
        <v>3</v>
      </c>
      <c r="R48">
        <v>0</v>
      </c>
      <c r="S48">
        <v>11</v>
      </c>
      <c r="T48">
        <v>0</v>
      </c>
      <c r="U48">
        <v>236</v>
      </c>
      <c r="V48">
        <v>0</v>
      </c>
      <c r="W48">
        <v>16</v>
      </c>
      <c r="X48">
        <v>127</v>
      </c>
      <c r="Y48">
        <v>125</v>
      </c>
      <c r="Z48">
        <v>0</v>
      </c>
      <c r="AA48">
        <v>0</v>
      </c>
      <c r="AB48">
        <v>0</v>
      </c>
      <c r="AC48">
        <v>218</v>
      </c>
      <c r="AD48">
        <v>3</v>
      </c>
      <c r="AE48">
        <v>31</v>
      </c>
      <c r="AF48">
        <v>2</v>
      </c>
      <c r="AG48">
        <v>238</v>
      </c>
      <c r="AH48">
        <v>0</v>
      </c>
      <c r="AI48">
        <v>1</v>
      </c>
      <c r="AJ48">
        <v>11</v>
      </c>
      <c r="AK48">
        <v>89</v>
      </c>
      <c r="AL48">
        <v>163</v>
      </c>
      <c r="AM48">
        <v>0</v>
      </c>
      <c r="AN48">
        <v>252</v>
      </c>
      <c r="AO48">
        <v>0.8571428571428571</v>
      </c>
      <c r="AP48">
        <v>0.14285714285714279</v>
      </c>
      <c r="AQ48">
        <v>0</v>
      </c>
      <c r="AR48">
        <v>0.1071428571428571</v>
      </c>
      <c r="AS48">
        <v>0.1111111111111111</v>
      </c>
      <c r="AT48">
        <v>0.123015873015873</v>
      </c>
      <c r="AU48">
        <v>8.3333333333333329E-2</v>
      </c>
      <c r="AV48">
        <v>0.17063492063492061</v>
      </c>
      <c r="AW48">
        <v>0.1626984126984127</v>
      </c>
      <c r="AX48">
        <v>0.13492063492063491</v>
      </c>
      <c r="AY48">
        <v>5.1587301587301577E-2</v>
      </c>
      <c r="AZ48">
        <v>1.1904761904761901E-2</v>
      </c>
      <c r="BA48">
        <v>4.3650793650793648E-2</v>
      </c>
      <c r="BB48">
        <v>0</v>
      </c>
      <c r="BC48">
        <v>0</v>
      </c>
      <c r="BD48">
        <v>0.93650793650793651</v>
      </c>
      <c r="BE48">
        <v>0</v>
      </c>
      <c r="BF48">
        <v>6.3492063492063489E-2</v>
      </c>
      <c r="BG48">
        <v>0.50396825396825395</v>
      </c>
      <c r="BH48">
        <v>0.49603174603174599</v>
      </c>
      <c r="BI48">
        <v>0</v>
      </c>
      <c r="BJ48">
        <v>0</v>
      </c>
      <c r="BK48">
        <v>0</v>
      </c>
      <c r="BL48">
        <v>0.86507936507936511</v>
      </c>
      <c r="BM48">
        <v>1.1904761904761901E-2</v>
      </c>
      <c r="BN48">
        <v>0.123015873015873</v>
      </c>
      <c r="BO48">
        <v>7.9365079365079361E-3</v>
      </c>
      <c r="BP48">
        <v>0.94444444444444442</v>
      </c>
      <c r="BQ48">
        <v>0</v>
      </c>
      <c r="BR48">
        <v>3.968253968253968E-3</v>
      </c>
      <c r="BS48">
        <v>4.3650793650793648E-2</v>
      </c>
      <c r="BT48">
        <v>0.3531746031746032</v>
      </c>
      <c r="BU48">
        <v>0.64682539682539686</v>
      </c>
      <c r="BV48">
        <v>0</v>
      </c>
      <c r="BW48">
        <v>1</v>
      </c>
      <c r="BX48" t="s">
        <v>1001</v>
      </c>
      <c r="BY48">
        <v>527</v>
      </c>
      <c r="BZ48">
        <v>0.4781783681214421</v>
      </c>
      <c r="CA48">
        <v>0</v>
      </c>
    </row>
    <row r="49" spans="1:79" customFormat="1" x14ac:dyDescent="0.25">
      <c r="A49" t="s">
        <v>1004</v>
      </c>
      <c r="B49" t="s">
        <v>354</v>
      </c>
      <c r="C49" t="s">
        <v>187</v>
      </c>
      <c r="D49" t="s">
        <v>951</v>
      </c>
      <c r="E49">
        <v>2014</v>
      </c>
      <c r="F49">
        <v>147</v>
      </c>
      <c r="G49">
        <v>13</v>
      </c>
      <c r="H49">
        <v>0</v>
      </c>
      <c r="I49">
        <v>16</v>
      </c>
      <c r="J49">
        <v>16</v>
      </c>
      <c r="K49">
        <v>20</v>
      </c>
      <c r="L49">
        <v>21</v>
      </c>
      <c r="M49">
        <v>30</v>
      </c>
      <c r="N49">
        <v>19</v>
      </c>
      <c r="O49">
        <v>19</v>
      </c>
      <c r="P49">
        <v>10</v>
      </c>
      <c r="Q49">
        <v>0</v>
      </c>
      <c r="R49">
        <v>1</v>
      </c>
      <c r="S49">
        <v>8</v>
      </c>
      <c r="T49">
        <v>0</v>
      </c>
      <c r="U49">
        <v>143</v>
      </c>
      <c r="V49">
        <v>1</v>
      </c>
      <c r="W49">
        <v>16</v>
      </c>
      <c r="X49">
        <v>55</v>
      </c>
      <c r="Y49">
        <v>105</v>
      </c>
      <c r="Z49">
        <v>0</v>
      </c>
      <c r="AA49">
        <v>0</v>
      </c>
      <c r="AB49">
        <v>3</v>
      </c>
      <c r="AC49">
        <v>155</v>
      </c>
      <c r="AD49">
        <v>1</v>
      </c>
      <c r="AE49">
        <v>1</v>
      </c>
      <c r="AF49">
        <v>0</v>
      </c>
      <c r="AG49">
        <v>158</v>
      </c>
      <c r="AH49">
        <v>0</v>
      </c>
      <c r="AI49">
        <v>0</v>
      </c>
      <c r="AJ49">
        <v>2</v>
      </c>
      <c r="AK49">
        <v>65</v>
      </c>
      <c r="AL49">
        <v>95</v>
      </c>
      <c r="AM49">
        <v>0</v>
      </c>
      <c r="AN49">
        <v>160</v>
      </c>
      <c r="AO49">
        <v>0.91874999999999996</v>
      </c>
      <c r="AP49">
        <v>8.1250000000000003E-2</v>
      </c>
      <c r="AQ49">
        <v>0</v>
      </c>
      <c r="AR49">
        <v>0.1</v>
      </c>
      <c r="AS49">
        <v>0.1</v>
      </c>
      <c r="AT49">
        <v>0.125</v>
      </c>
      <c r="AU49">
        <v>0.13125000000000001</v>
      </c>
      <c r="AV49">
        <v>0.1875</v>
      </c>
      <c r="AW49">
        <v>0.11874999999999999</v>
      </c>
      <c r="AX49">
        <v>0.11874999999999999</v>
      </c>
      <c r="AY49">
        <v>6.25E-2</v>
      </c>
      <c r="AZ49">
        <v>0</v>
      </c>
      <c r="BA49">
        <v>0.05</v>
      </c>
      <c r="BB49">
        <v>6.2500000000000003E-3</v>
      </c>
      <c r="BC49">
        <v>0</v>
      </c>
      <c r="BD49">
        <v>0.89375000000000004</v>
      </c>
      <c r="BE49">
        <v>6.2500000000000003E-3</v>
      </c>
      <c r="BF49">
        <v>0.1</v>
      </c>
      <c r="BG49">
        <v>0.34375</v>
      </c>
      <c r="BH49">
        <v>0.65625</v>
      </c>
      <c r="BI49">
        <v>0</v>
      </c>
      <c r="BJ49">
        <v>0</v>
      </c>
      <c r="BK49">
        <v>1.8749999999999999E-2</v>
      </c>
      <c r="BL49">
        <v>0.96875</v>
      </c>
      <c r="BM49">
        <v>6.2500000000000003E-3</v>
      </c>
      <c r="BN49">
        <v>6.2500000000000003E-3</v>
      </c>
      <c r="BO49">
        <v>0</v>
      </c>
      <c r="BP49">
        <v>0.98750000000000004</v>
      </c>
      <c r="BQ49">
        <v>0</v>
      </c>
      <c r="BR49">
        <v>0</v>
      </c>
      <c r="BS49">
        <v>1.2500000000000001E-2</v>
      </c>
      <c r="BT49">
        <v>0.40625</v>
      </c>
      <c r="BU49">
        <v>0.59375</v>
      </c>
      <c r="BV49">
        <v>0</v>
      </c>
      <c r="BW49">
        <v>1</v>
      </c>
      <c r="BX49" t="s">
        <v>1001</v>
      </c>
      <c r="BY49">
        <v>527</v>
      </c>
      <c r="BZ49">
        <v>0.30360531309297911</v>
      </c>
      <c r="CA49">
        <v>0</v>
      </c>
    </row>
    <row r="50" spans="1:79" customFormat="1" x14ac:dyDescent="0.25">
      <c r="A50" t="s">
        <v>1005</v>
      </c>
      <c r="B50" t="s">
        <v>354</v>
      </c>
      <c r="C50" t="s">
        <v>187</v>
      </c>
      <c r="D50" t="s">
        <v>953</v>
      </c>
      <c r="E50">
        <v>2014</v>
      </c>
      <c r="F50">
        <v>23</v>
      </c>
      <c r="G50">
        <v>2</v>
      </c>
      <c r="H50">
        <v>0</v>
      </c>
      <c r="I50">
        <v>2</v>
      </c>
      <c r="J50">
        <v>1</v>
      </c>
      <c r="K50">
        <v>2</v>
      </c>
      <c r="L50">
        <v>3</v>
      </c>
      <c r="M50">
        <v>3</v>
      </c>
      <c r="N50">
        <v>6</v>
      </c>
      <c r="O50">
        <v>5</v>
      </c>
      <c r="P50">
        <v>0</v>
      </c>
      <c r="Q50">
        <v>1</v>
      </c>
      <c r="R50">
        <v>1</v>
      </c>
      <c r="S50">
        <v>1</v>
      </c>
      <c r="T50">
        <v>0</v>
      </c>
      <c r="U50">
        <v>25</v>
      </c>
      <c r="V50">
        <v>0</v>
      </c>
      <c r="W50">
        <v>0</v>
      </c>
      <c r="X50">
        <v>12</v>
      </c>
      <c r="Y50">
        <v>13</v>
      </c>
      <c r="Z50">
        <v>0</v>
      </c>
      <c r="AA50">
        <v>0</v>
      </c>
      <c r="AB50">
        <v>1</v>
      </c>
      <c r="AC50">
        <v>14</v>
      </c>
      <c r="AD50">
        <v>1</v>
      </c>
      <c r="AE50">
        <v>9</v>
      </c>
      <c r="AF50">
        <v>2</v>
      </c>
      <c r="AG50">
        <v>13</v>
      </c>
      <c r="AH50">
        <v>5</v>
      </c>
      <c r="AI50">
        <v>0</v>
      </c>
      <c r="AJ50">
        <v>5</v>
      </c>
      <c r="AK50">
        <v>8</v>
      </c>
      <c r="AL50">
        <v>17</v>
      </c>
      <c r="AM50">
        <v>0</v>
      </c>
      <c r="AN50">
        <v>25</v>
      </c>
      <c r="AO50">
        <v>0.92</v>
      </c>
      <c r="AP50">
        <v>0.08</v>
      </c>
      <c r="AQ50">
        <v>0</v>
      </c>
      <c r="AR50">
        <v>0.08</v>
      </c>
      <c r="AS50">
        <v>0.04</v>
      </c>
      <c r="AT50">
        <v>0.08</v>
      </c>
      <c r="AU50">
        <v>0.12</v>
      </c>
      <c r="AV50">
        <v>0.12</v>
      </c>
      <c r="AW50">
        <v>0.24</v>
      </c>
      <c r="AX50">
        <v>0.2</v>
      </c>
      <c r="AY50">
        <v>0</v>
      </c>
      <c r="AZ50">
        <v>0.04</v>
      </c>
      <c r="BA50">
        <v>0.04</v>
      </c>
      <c r="BB50">
        <v>0.04</v>
      </c>
      <c r="BC50">
        <v>0</v>
      </c>
      <c r="BD50">
        <v>1</v>
      </c>
      <c r="BE50">
        <v>0</v>
      </c>
      <c r="BF50">
        <v>0</v>
      </c>
      <c r="BG50">
        <v>0.48</v>
      </c>
      <c r="BH50">
        <v>0.52</v>
      </c>
      <c r="BI50">
        <v>0</v>
      </c>
      <c r="BJ50">
        <v>0</v>
      </c>
      <c r="BK50">
        <v>0.04</v>
      </c>
      <c r="BL50">
        <v>0.56000000000000005</v>
      </c>
      <c r="BM50">
        <v>0.04</v>
      </c>
      <c r="BN50">
        <v>0.36</v>
      </c>
      <c r="BO50">
        <v>0.08</v>
      </c>
      <c r="BP50">
        <v>0.52</v>
      </c>
      <c r="BQ50">
        <v>0.2</v>
      </c>
      <c r="BR50">
        <v>0</v>
      </c>
      <c r="BS50">
        <v>0.2</v>
      </c>
      <c r="BT50">
        <v>0.32</v>
      </c>
      <c r="BU50">
        <v>0.68</v>
      </c>
      <c r="BV50">
        <v>0</v>
      </c>
      <c r="BW50">
        <v>1</v>
      </c>
      <c r="BX50" t="s">
        <v>1001</v>
      </c>
      <c r="BY50">
        <v>527</v>
      </c>
      <c r="BZ50">
        <v>4.743833017077799E-2</v>
      </c>
      <c r="CA50">
        <v>0</v>
      </c>
    </row>
    <row r="51" spans="1:79" customFormat="1" x14ac:dyDescent="0.25">
      <c r="A51" t="s">
        <v>1006</v>
      </c>
      <c r="B51" t="s">
        <v>354</v>
      </c>
      <c r="C51" t="s">
        <v>187</v>
      </c>
      <c r="D51" t="s">
        <v>961</v>
      </c>
      <c r="E51">
        <v>2014</v>
      </c>
      <c r="F51">
        <v>8</v>
      </c>
      <c r="G51">
        <v>0</v>
      </c>
      <c r="H51">
        <v>0</v>
      </c>
      <c r="I51">
        <v>0</v>
      </c>
      <c r="J51">
        <v>1</v>
      </c>
      <c r="K51">
        <v>1</v>
      </c>
      <c r="L51">
        <v>1</v>
      </c>
      <c r="M51">
        <v>1</v>
      </c>
      <c r="N51">
        <v>1</v>
      </c>
      <c r="O51">
        <v>2</v>
      </c>
      <c r="P51">
        <v>1</v>
      </c>
      <c r="Q51">
        <v>0</v>
      </c>
      <c r="R51">
        <v>0</v>
      </c>
      <c r="S51">
        <v>0</v>
      </c>
      <c r="T51">
        <v>0</v>
      </c>
      <c r="U51">
        <v>5</v>
      </c>
      <c r="V51">
        <v>0</v>
      </c>
      <c r="W51">
        <v>3</v>
      </c>
      <c r="X51">
        <v>4</v>
      </c>
      <c r="Y51">
        <v>4</v>
      </c>
      <c r="Z51">
        <v>0</v>
      </c>
      <c r="AA51">
        <v>0</v>
      </c>
      <c r="AB51">
        <v>0</v>
      </c>
      <c r="AC51">
        <v>2</v>
      </c>
      <c r="AD51">
        <v>5</v>
      </c>
      <c r="AE51">
        <v>1</v>
      </c>
      <c r="AF51">
        <v>0</v>
      </c>
      <c r="AG51">
        <v>1</v>
      </c>
      <c r="AH51">
        <v>0</v>
      </c>
      <c r="AI51">
        <v>0</v>
      </c>
      <c r="AJ51">
        <v>7</v>
      </c>
      <c r="AK51">
        <v>3</v>
      </c>
      <c r="AL51">
        <v>5</v>
      </c>
      <c r="AM51">
        <v>0</v>
      </c>
      <c r="AN51">
        <v>8</v>
      </c>
      <c r="AO51">
        <v>1</v>
      </c>
      <c r="AP51">
        <v>0</v>
      </c>
      <c r="AQ51">
        <v>0</v>
      </c>
      <c r="AR51">
        <v>0</v>
      </c>
      <c r="AS51">
        <v>0.125</v>
      </c>
      <c r="AT51">
        <v>0.125</v>
      </c>
      <c r="AU51">
        <v>0.125</v>
      </c>
      <c r="AV51">
        <v>0.125</v>
      </c>
      <c r="AW51">
        <v>0.125</v>
      </c>
      <c r="AX51">
        <v>0.25</v>
      </c>
      <c r="AY51">
        <v>0.125</v>
      </c>
      <c r="AZ51">
        <v>0</v>
      </c>
      <c r="BA51">
        <v>0</v>
      </c>
      <c r="BB51">
        <v>0</v>
      </c>
      <c r="BC51">
        <v>0</v>
      </c>
      <c r="BD51">
        <v>0.625</v>
      </c>
      <c r="BE51">
        <v>0</v>
      </c>
      <c r="BF51">
        <v>0.375</v>
      </c>
      <c r="BG51">
        <v>0.5</v>
      </c>
      <c r="BH51">
        <v>0.5</v>
      </c>
      <c r="BI51">
        <v>0</v>
      </c>
      <c r="BJ51">
        <v>0</v>
      </c>
      <c r="BK51">
        <v>0</v>
      </c>
      <c r="BL51">
        <v>0.25</v>
      </c>
      <c r="BM51">
        <v>0.625</v>
      </c>
      <c r="BN51">
        <v>0.125</v>
      </c>
      <c r="BO51">
        <v>0</v>
      </c>
      <c r="BP51">
        <v>0.125</v>
      </c>
      <c r="BQ51">
        <v>0</v>
      </c>
      <c r="BR51">
        <v>0</v>
      </c>
      <c r="BS51">
        <v>0.875</v>
      </c>
      <c r="BT51">
        <v>0.375</v>
      </c>
      <c r="BU51">
        <v>0.625</v>
      </c>
      <c r="BV51">
        <v>0</v>
      </c>
      <c r="BW51">
        <v>1</v>
      </c>
      <c r="BX51" t="s">
        <v>1001</v>
      </c>
      <c r="BY51">
        <v>527</v>
      </c>
      <c r="BZ51">
        <v>1.518026565464896E-2</v>
      </c>
      <c r="CA51">
        <v>0</v>
      </c>
    </row>
    <row r="52" spans="1:79" customFormat="1" x14ac:dyDescent="0.25">
      <c r="A52" t="s">
        <v>1007</v>
      </c>
      <c r="B52" t="s">
        <v>354</v>
      </c>
      <c r="C52" t="s">
        <v>420</v>
      </c>
      <c r="D52" t="s">
        <v>44</v>
      </c>
      <c r="E52">
        <v>2014</v>
      </c>
      <c r="F52">
        <v>22381</v>
      </c>
      <c r="G52">
        <v>2471</v>
      </c>
      <c r="H52">
        <v>0</v>
      </c>
      <c r="I52">
        <v>3181</v>
      </c>
      <c r="J52">
        <v>3540</v>
      </c>
      <c r="K52">
        <v>3616</v>
      </c>
      <c r="L52">
        <v>3485</v>
      </c>
      <c r="M52">
        <v>3277</v>
      </c>
      <c r="N52">
        <v>2975</v>
      </c>
      <c r="O52">
        <v>2176</v>
      </c>
      <c r="P52">
        <v>777</v>
      </c>
      <c r="Q52">
        <v>195</v>
      </c>
      <c r="R52">
        <v>51</v>
      </c>
      <c r="S52">
        <v>1579</v>
      </c>
      <c r="T52">
        <v>0</v>
      </c>
      <c r="U52">
        <v>24819</v>
      </c>
      <c r="V52">
        <v>12</v>
      </c>
      <c r="W52">
        <v>21</v>
      </c>
      <c r="X52">
        <v>9930</v>
      </c>
      <c r="Y52">
        <v>12326</v>
      </c>
      <c r="Z52">
        <v>2596</v>
      </c>
      <c r="AA52">
        <v>0</v>
      </c>
      <c r="AB52">
        <v>0</v>
      </c>
      <c r="AC52">
        <v>23985</v>
      </c>
      <c r="AD52">
        <v>0</v>
      </c>
      <c r="AE52">
        <v>867</v>
      </c>
      <c r="AF52">
        <v>168</v>
      </c>
      <c r="AG52">
        <v>24357</v>
      </c>
      <c r="AH52">
        <v>327</v>
      </c>
      <c r="AI52">
        <v>0</v>
      </c>
      <c r="AJ52">
        <v>0</v>
      </c>
      <c r="AK52">
        <v>2788</v>
      </c>
      <c r="AL52">
        <v>22061</v>
      </c>
      <c r="AM52">
        <v>3</v>
      </c>
      <c r="AN52">
        <v>24852</v>
      </c>
      <c r="AO52">
        <v>0.90057138258490266</v>
      </c>
      <c r="AP52">
        <v>9.942861741509737E-2</v>
      </c>
      <c r="AQ52">
        <v>0</v>
      </c>
      <c r="AR52">
        <v>0.12799774666022859</v>
      </c>
      <c r="AS52">
        <v>0.1424432641236118</v>
      </c>
      <c r="AT52">
        <v>0.14550136809914699</v>
      </c>
      <c r="AU52">
        <v>0.1402301625623692</v>
      </c>
      <c r="AV52">
        <v>0.1318606148398519</v>
      </c>
      <c r="AW52">
        <v>0.1197086753581201</v>
      </c>
      <c r="AX52">
        <v>8.75583454047964E-2</v>
      </c>
      <c r="AY52">
        <v>3.1265089328826663E-2</v>
      </c>
      <c r="AZ52">
        <v>7.8464509898599714E-3</v>
      </c>
      <c r="BA52">
        <v>6.3536133912763554E-2</v>
      </c>
      <c r="BB52">
        <v>2.0521487204249161E-3</v>
      </c>
      <c r="BC52">
        <v>0</v>
      </c>
      <c r="BD52">
        <v>0.99867213906325447</v>
      </c>
      <c r="BE52">
        <v>4.8285852245292128E-4</v>
      </c>
      <c r="BF52">
        <v>8.4500241429261223E-4</v>
      </c>
      <c r="BG52">
        <v>0.39956542732979239</v>
      </c>
      <c r="BH52">
        <v>0.49597617897955898</v>
      </c>
      <c r="BI52">
        <v>0.1044583936906486</v>
      </c>
      <c r="BJ52">
        <v>0</v>
      </c>
      <c r="BK52">
        <v>0</v>
      </c>
      <c r="BL52">
        <v>0.9651134717527764</v>
      </c>
      <c r="BM52">
        <v>0</v>
      </c>
      <c r="BN52">
        <v>3.4886528247223561E-2</v>
      </c>
      <c r="BO52">
        <v>6.7600193143408979E-3</v>
      </c>
      <c r="BP52">
        <v>0.98008208594881696</v>
      </c>
      <c r="BQ52">
        <v>1.3157894736842099E-2</v>
      </c>
      <c r="BR52">
        <v>0</v>
      </c>
      <c r="BS52">
        <v>0</v>
      </c>
      <c r="BT52">
        <v>0.1121841300498954</v>
      </c>
      <c r="BU52">
        <v>0.88769515531949139</v>
      </c>
      <c r="BV52">
        <v>1.2071463061323031E-4</v>
      </c>
      <c r="BW52">
        <v>1</v>
      </c>
      <c r="BX52" t="s">
        <v>1008</v>
      </c>
      <c r="BY52">
        <v>24852</v>
      </c>
      <c r="BZ52">
        <v>1</v>
      </c>
      <c r="CA52">
        <v>0</v>
      </c>
    </row>
    <row r="53" spans="1:79" customFormat="1" x14ac:dyDescent="0.25">
      <c r="A53" t="s">
        <v>1009</v>
      </c>
      <c r="B53" t="s">
        <v>354</v>
      </c>
      <c r="C53" t="s">
        <v>420</v>
      </c>
      <c r="D53" t="s">
        <v>947</v>
      </c>
      <c r="E53">
        <v>2014</v>
      </c>
      <c r="F53">
        <v>384</v>
      </c>
      <c r="G53">
        <v>17</v>
      </c>
      <c r="H53">
        <v>0</v>
      </c>
      <c r="I53">
        <v>58</v>
      </c>
      <c r="J53">
        <v>69</v>
      </c>
      <c r="K53">
        <v>66</v>
      </c>
      <c r="L53">
        <v>55</v>
      </c>
      <c r="M53">
        <v>54</v>
      </c>
      <c r="N53">
        <v>25</v>
      </c>
      <c r="O53">
        <v>28</v>
      </c>
      <c r="P53">
        <v>21</v>
      </c>
      <c r="Q53">
        <v>9</v>
      </c>
      <c r="R53">
        <v>6</v>
      </c>
      <c r="S53">
        <v>10</v>
      </c>
      <c r="T53">
        <v>0</v>
      </c>
      <c r="U53">
        <v>400</v>
      </c>
      <c r="V53">
        <v>0</v>
      </c>
      <c r="W53">
        <v>1</v>
      </c>
      <c r="X53">
        <v>203</v>
      </c>
      <c r="Y53">
        <v>160</v>
      </c>
      <c r="Z53">
        <v>38</v>
      </c>
      <c r="AA53">
        <v>0</v>
      </c>
      <c r="AB53">
        <v>0</v>
      </c>
      <c r="AC53">
        <v>393</v>
      </c>
      <c r="AD53">
        <v>0</v>
      </c>
      <c r="AE53">
        <v>8</v>
      </c>
      <c r="AF53">
        <v>1</v>
      </c>
      <c r="AG53">
        <v>400</v>
      </c>
      <c r="AH53">
        <v>0</v>
      </c>
      <c r="AI53">
        <v>0</v>
      </c>
      <c r="AJ53">
        <v>0</v>
      </c>
      <c r="AK53">
        <v>16</v>
      </c>
      <c r="AL53">
        <v>383</v>
      </c>
      <c r="AM53">
        <v>2</v>
      </c>
      <c r="AN53">
        <v>401</v>
      </c>
      <c r="AO53">
        <v>0.95760598503740646</v>
      </c>
      <c r="AP53">
        <v>4.2394014962593519E-2</v>
      </c>
      <c r="AQ53">
        <v>0</v>
      </c>
      <c r="AR53">
        <v>0.14463840399002489</v>
      </c>
      <c r="AS53">
        <v>0.172069825436409</v>
      </c>
      <c r="AT53">
        <v>0.1645885286783042</v>
      </c>
      <c r="AU53">
        <v>0.13715710723192021</v>
      </c>
      <c r="AV53">
        <v>0.13466334164588531</v>
      </c>
      <c r="AW53">
        <v>6.2344139650872821E-2</v>
      </c>
      <c r="AX53">
        <v>6.9825436408977551E-2</v>
      </c>
      <c r="AY53">
        <v>5.2369077306733167E-2</v>
      </c>
      <c r="AZ53">
        <v>2.2443890274314211E-2</v>
      </c>
      <c r="BA53">
        <v>2.4937655860349128E-2</v>
      </c>
      <c r="BB53">
        <v>1.4962593516209479E-2</v>
      </c>
      <c r="BC53">
        <v>0</v>
      </c>
      <c r="BD53">
        <v>0.99750623441396513</v>
      </c>
      <c r="BE53">
        <v>0</v>
      </c>
      <c r="BF53">
        <v>2.4937655860349131E-3</v>
      </c>
      <c r="BG53">
        <v>0.50623441396508728</v>
      </c>
      <c r="BH53">
        <v>0.39900249376558611</v>
      </c>
      <c r="BI53">
        <v>9.4763092269326679E-2</v>
      </c>
      <c r="BJ53">
        <v>0</v>
      </c>
      <c r="BK53">
        <v>0</v>
      </c>
      <c r="BL53">
        <v>0.98004987531172072</v>
      </c>
      <c r="BM53">
        <v>0</v>
      </c>
      <c r="BN53">
        <v>1.9950124688279301E-2</v>
      </c>
      <c r="BO53">
        <v>2.4937655860349131E-3</v>
      </c>
      <c r="BP53">
        <v>0.99750623441396513</v>
      </c>
      <c r="BQ53">
        <v>0</v>
      </c>
      <c r="BR53">
        <v>0</v>
      </c>
      <c r="BS53">
        <v>0</v>
      </c>
      <c r="BT53">
        <v>3.9900249376558602E-2</v>
      </c>
      <c r="BU53">
        <v>0.95511221945137159</v>
      </c>
      <c r="BV53">
        <v>4.9875311720698253E-3</v>
      </c>
      <c r="BW53">
        <v>1</v>
      </c>
      <c r="BX53" t="s">
        <v>1008</v>
      </c>
      <c r="BY53">
        <v>24852</v>
      </c>
      <c r="BZ53">
        <v>1.6135522291968449E-2</v>
      </c>
      <c r="CA53">
        <v>0</v>
      </c>
    </row>
    <row r="54" spans="1:79" customFormat="1" x14ac:dyDescent="0.25">
      <c r="A54" t="s">
        <v>1010</v>
      </c>
      <c r="B54" t="s">
        <v>354</v>
      </c>
      <c r="C54" t="s">
        <v>420</v>
      </c>
      <c r="D54" t="s">
        <v>949</v>
      </c>
      <c r="E54">
        <v>2014</v>
      </c>
      <c r="F54">
        <v>14918</v>
      </c>
      <c r="G54">
        <v>1631</v>
      </c>
      <c r="H54">
        <v>0</v>
      </c>
      <c r="I54">
        <v>2243</v>
      </c>
      <c r="J54">
        <v>2471</v>
      </c>
      <c r="K54">
        <v>2366</v>
      </c>
      <c r="L54">
        <v>2251</v>
      </c>
      <c r="M54">
        <v>2114</v>
      </c>
      <c r="N54">
        <v>2035</v>
      </c>
      <c r="O54">
        <v>1504</v>
      </c>
      <c r="P54">
        <v>391</v>
      </c>
      <c r="Q54">
        <v>68</v>
      </c>
      <c r="R54">
        <v>11</v>
      </c>
      <c r="S54">
        <v>1095</v>
      </c>
      <c r="T54">
        <v>0</v>
      </c>
      <c r="U54">
        <v>16538</v>
      </c>
      <c r="V54">
        <v>4</v>
      </c>
      <c r="W54">
        <v>7</v>
      </c>
      <c r="X54">
        <v>6570</v>
      </c>
      <c r="Y54">
        <v>8790</v>
      </c>
      <c r="Z54">
        <v>1189</v>
      </c>
      <c r="AA54">
        <v>0</v>
      </c>
      <c r="AB54">
        <v>0</v>
      </c>
      <c r="AC54">
        <v>16316</v>
      </c>
      <c r="AD54">
        <v>0</v>
      </c>
      <c r="AE54">
        <v>233</v>
      </c>
      <c r="AF54">
        <v>22</v>
      </c>
      <c r="AG54">
        <v>16523</v>
      </c>
      <c r="AH54">
        <v>4</v>
      </c>
      <c r="AI54">
        <v>0</v>
      </c>
      <c r="AJ54">
        <v>0</v>
      </c>
      <c r="AK54">
        <v>2083</v>
      </c>
      <c r="AL54">
        <v>14466</v>
      </c>
      <c r="AM54">
        <v>0</v>
      </c>
      <c r="AN54">
        <v>16549</v>
      </c>
      <c r="AO54">
        <v>0.90144419602392889</v>
      </c>
      <c r="AP54">
        <v>9.8555803976071069E-2</v>
      </c>
      <c r="AQ54">
        <v>0</v>
      </c>
      <c r="AR54">
        <v>0.13553689044655259</v>
      </c>
      <c r="AS54">
        <v>0.14931415795516351</v>
      </c>
      <c r="AT54">
        <v>0.14296936370777691</v>
      </c>
      <c r="AU54">
        <v>0.1360203033415916</v>
      </c>
      <c r="AV54">
        <v>0.12774185751404921</v>
      </c>
      <c r="AW54">
        <v>0.1229681551755393</v>
      </c>
      <c r="AX54">
        <v>9.0881624267327335E-2</v>
      </c>
      <c r="AY54">
        <v>2.362680524502991E-2</v>
      </c>
      <c r="AZ54">
        <v>4.109009607831289E-3</v>
      </c>
      <c r="BA54">
        <v>6.6167140008459732E-2</v>
      </c>
      <c r="BB54">
        <v>6.646927306785908E-4</v>
      </c>
      <c r="BC54">
        <v>0</v>
      </c>
      <c r="BD54">
        <v>0.9993353072693214</v>
      </c>
      <c r="BE54">
        <v>2.4170644751948759E-4</v>
      </c>
      <c r="BF54">
        <v>4.2298628315910329E-4</v>
      </c>
      <c r="BG54">
        <v>0.39700284005075842</v>
      </c>
      <c r="BH54">
        <v>0.531149918424074</v>
      </c>
      <c r="BI54">
        <v>7.1847241525167679E-2</v>
      </c>
      <c r="BJ54">
        <v>0</v>
      </c>
      <c r="BK54">
        <v>0</v>
      </c>
      <c r="BL54">
        <v>0.98592059943198984</v>
      </c>
      <c r="BM54">
        <v>0</v>
      </c>
      <c r="BN54">
        <v>1.407940056801015E-2</v>
      </c>
      <c r="BO54">
        <v>1.329385461357182E-3</v>
      </c>
      <c r="BP54">
        <v>0.99842890809112328</v>
      </c>
      <c r="BQ54">
        <v>2.4170644751948759E-4</v>
      </c>
      <c r="BR54">
        <v>0</v>
      </c>
      <c r="BS54">
        <v>0</v>
      </c>
      <c r="BT54">
        <v>0.12586863254577321</v>
      </c>
      <c r="BU54">
        <v>0.87413136745422682</v>
      </c>
      <c r="BV54">
        <v>0</v>
      </c>
      <c r="BW54">
        <v>1</v>
      </c>
      <c r="BX54" t="s">
        <v>1008</v>
      </c>
      <c r="BY54">
        <v>24852</v>
      </c>
      <c r="BZ54">
        <v>0.66590214067278286</v>
      </c>
      <c r="CA54">
        <v>0</v>
      </c>
    </row>
    <row r="55" spans="1:79" customFormat="1" x14ac:dyDescent="0.25">
      <c r="A55" t="s">
        <v>1011</v>
      </c>
      <c r="B55" t="s">
        <v>354</v>
      </c>
      <c r="C55" t="s">
        <v>420</v>
      </c>
      <c r="D55" t="s">
        <v>951</v>
      </c>
      <c r="E55">
        <v>2014</v>
      </c>
      <c r="F55">
        <v>3570</v>
      </c>
      <c r="G55">
        <v>327</v>
      </c>
      <c r="H55">
        <v>0</v>
      </c>
      <c r="I55">
        <v>446</v>
      </c>
      <c r="J55">
        <v>420</v>
      </c>
      <c r="K55">
        <v>537</v>
      </c>
      <c r="L55">
        <v>554</v>
      </c>
      <c r="M55">
        <v>540</v>
      </c>
      <c r="N55">
        <v>468</v>
      </c>
      <c r="O55">
        <v>352</v>
      </c>
      <c r="P55">
        <v>213</v>
      </c>
      <c r="Q55">
        <v>72</v>
      </c>
      <c r="R55">
        <v>22</v>
      </c>
      <c r="S55">
        <v>273</v>
      </c>
      <c r="T55">
        <v>0</v>
      </c>
      <c r="U55">
        <v>3886</v>
      </c>
      <c r="V55">
        <v>4</v>
      </c>
      <c r="W55">
        <v>7</v>
      </c>
      <c r="X55">
        <v>1526</v>
      </c>
      <c r="Y55">
        <v>1945</v>
      </c>
      <c r="Z55">
        <v>426</v>
      </c>
      <c r="AA55">
        <v>0</v>
      </c>
      <c r="AB55">
        <v>0</v>
      </c>
      <c r="AC55">
        <v>3794</v>
      </c>
      <c r="AD55">
        <v>0</v>
      </c>
      <c r="AE55">
        <v>103</v>
      </c>
      <c r="AF55">
        <v>28</v>
      </c>
      <c r="AG55">
        <v>3868</v>
      </c>
      <c r="AH55">
        <v>1</v>
      </c>
      <c r="AI55">
        <v>0</v>
      </c>
      <c r="AJ55">
        <v>0</v>
      </c>
      <c r="AK55">
        <v>380</v>
      </c>
      <c r="AL55">
        <v>3517</v>
      </c>
      <c r="AM55">
        <v>0</v>
      </c>
      <c r="AN55">
        <v>3897</v>
      </c>
      <c r="AO55">
        <v>0.91608929946112394</v>
      </c>
      <c r="AP55">
        <v>8.391070053887606E-2</v>
      </c>
      <c r="AQ55">
        <v>0</v>
      </c>
      <c r="AR55">
        <v>0.11444701052091349</v>
      </c>
      <c r="AS55">
        <v>0.1077752117013087</v>
      </c>
      <c r="AT55">
        <v>0.13779830638953039</v>
      </c>
      <c r="AU55">
        <v>0.1421606363869643</v>
      </c>
      <c r="AV55">
        <v>0.138568129330254</v>
      </c>
      <c r="AW55">
        <v>0.12009237875288679</v>
      </c>
      <c r="AX55">
        <v>9.0325891711573E-2</v>
      </c>
      <c r="AY55">
        <v>5.4657428791377978E-2</v>
      </c>
      <c r="AZ55">
        <v>1.8475750577367209E-2</v>
      </c>
      <c r="BA55">
        <v>7.0053887605850657E-2</v>
      </c>
      <c r="BB55">
        <v>5.6453682319733134E-3</v>
      </c>
      <c r="BC55">
        <v>0</v>
      </c>
      <c r="BD55">
        <v>0.99717731588401337</v>
      </c>
      <c r="BE55">
        <v>1.026430587631511E-3</v>
      </c>
      <c r="BF55">
        <v>1.7962535283551451E-3</v>
      </c>
      <c r="BG55">
        <v>0.39158326918142161</v>
      </c>
      <c r="BH55">
        <v>0.49910187323582239</v>
      </c>
      <c r="BI55">
        <v>0.109314857582756</v>
      </c>
      <c r="BJ55">
        <v>0</v>
      </c>
      <c r="BK55">
        <v>0</v>
      </c>
      <c r="BL55">
        <v>0.9735694123684886</v>
      </c>
      <c r="BM55">
        <v>0</v>
      </c>
      <c r="BN55">
        <v>2.6430587631511421E-2</v>
      </c>
      <c r="BO55">
        <v>7.1850141134205802E-3</v>
      </c>
      <c r="BP55">
        <v>0.99255837823967152</v>
      </c>
      <c r="BQ55">
        <v>2.5660764690787791E-4</v>
      </c>
      <c r="BR55">
        <v>0</v>
      </c>
      <c r="BS55">
        <v>0</v>
      </c>
      <c r="BT55">
        <v>9.7510905824993582E-2</v>
      </c>
      <c r="BU55">
        <v>0.90248909417500645</v>
      </c>
      <c r="BV55">
        <v>0</v>
      </c>
      <c r="BW55">
        <v>1</v>
      </c>
      <c r="BX55" t="s">
        <v>1008</v>
      </c>
      <c r="BY55">
        <v>24852</v>
      </c>
      <c r="BZ55">
        <v>0.1568083051665862</v>
      </c>
      <c r="CA55">
        <v>0</v>
      </c>
    </row>
    <row r="56" spans="1:79" customFormat="1" x14ac:dyDescent="0.25">
      <c r="A56" t="s">
        <v>1012</v>
      </c>
      <c r="B56" t="s">
        <v>354</v>
      </c>
      <c r="C56" t="s">
        <v>420</v>
      </c>
      <c r="D56" t="s">
        <v>953</v>
      </c>
      <c r="E56">
        <v>2014</v>
      </c>
      <c r="F56">
        <v>3509</v>
      </c>
      <c r="G56">
        <v>496</v>
      </c>
      <c r="H56">
        <v>0</v>
      </c>
      <c r="I56">
        <v>434</v>
      </c>
      <c r="J56">
        <v>580</v>
      </c>
      <c r="K56">
        <v>647</v>
      </c>
      <c r="L56">
        <v>625</v>
      </c>
      <c r="M56">
        <v>569</v>
      </c>
      <c r="N56">
        <v>447</v>
      </c>
      <c r="O56">
        <v>292</v>
      </c>
      <c r="P56">
        <v>152</v>
      </c>
      <c r="Q56">
        <v>46</v>
      </c>
      <c r="R56">
        <v>12</v>
      </c>
      <c r="S56">
        <v>201</v>
      </c>
      <c r="T56">
        <v>0</v>
      </c>
      <c r="U56">
        <v>3995</v>
      </c>
      <c r="V56">
        <v>4</v>
      </c>
      <c r="W56">
        <v>6</v>
      </c>
      <c r="X56">
        <v>1631</v>
      </c>
      <c r="Y56">
        <v>1431</v>
      </c>
      <c r="Z56">
        <v>943</v>
      </c>
      <c r="AA56">
        <v>0</v>
      </c>
      <c r="AB56">
        <v>0</v>
      </c>
      <c r="AC56">
        <v>3482</v>
      </c>
      <c r="AD56">
        <v>0</v>
      </c>
      <c r="AE56">
        <v>523</v>
      </c>
      <c r="AF56">
        <v>117</v>
      </c>
      <c r="AG56">
        <v>3566</v>
      </c>
      <c r="AH56">
        <v>322</v>
      </c>
      <c r="AI56">
        <v>0</v>
      </c>
      <c r="AJ56">
        <v>0</v>
      </c>
      <c r="AK56">
        <v>309</v>
      </c>
      <c r="AL56">
        <v>3695</v>
      </c>
      <c r="AM56">
        <v>1</v>
      </c>
      <c r="AN56">
        <v>4005</v>
      </c>
      <c r="AO56">
        <v>0.87615480649188515</v>
      </c>
      <c r="AP56">
        <v>0.1238451935081149</v>
      </c>
      <c r="AQ56">
        <v>0</v>
      </c>
      <c r="AR56">
        <v>0.10836454431960051</v>
      </c>
      <c r="AS56">
        <v>0.1448189762796504</v>
      </c>
      <c r="AT56">
        <v>0.1615480649188514</v>
      </c>
      <c r="AU56">
        <v>0.1560549313358302</v>
      </c>
      <c r="AV56">
        <v>0.14207240948813979</v>
      </c>
      <c r="AW56">
        <v>0.11161048689138579</v>
      </c>
      <c r="AX56">
        <v>7.2908863920099876E-2</v>
      </c>
      <c r="AY56">
        <v>3.7952559300873913E-2</v>
      </c>
      <c r="AZ56">
        <v>1.14856429463171E-2</v>
      </c>
      <c r="BA56">
        <v>5.0187265917603002E-2</v>
      </c>
      <c r="BB56">
        <v>2.9962546816479402E-3</v>
      </c>
      <c r="BC56">
        <v>0</v>
      </c>
      <c r="BD56">
        <v>0.99750312109862671</v>
      </c>
      <c r="BE56">
        <v>9.9875156054931333E-4</v>
      </c>
      <c r="BF56">
        <v>1.4981273408239701E-3</v>
      </c>
      <c r="BG56">
        <v>0.40724094881398248</v>
      </c>
      <c r="BH56">
        <v>0.35730337078651692</v>
      </c>
      <c r="BI56">
        <v>0.2354556803995006</v>
      </c>
      <c r="BJ56">
        <v>0</v>
      </c>
      <c r="BK56">
        <v>0</v>
      </c>
      <c r="BL56">
        <v>0.86941323345817723</v>
      </c>
      <c r="BM56">
        <v>0</v>
      </c>
      <c r="BN56">
        <v>0.13058676654182269</v>
      </c>
      <c r="BO56">
        <v>2.921348314606742E-2</v>
      </c>
      <c r="BP56">
        <v>0.89038701622971284</v>
      </c>
      <c r="BQ56">
        <v>8.039950062421973E-2</v>
      </c>
      <c r="BR56">
        <v>0</v>
      </c>
      <c r="BS56">
        <v>0</v>
      </c>
      <c r="BT56">
        <v>7.7153558052434457E-2</v>
      </c>
      <c r="BU56">
        <v>0.92259675405742825</v>
      </c>
      <c r="BV56">
        <v>2.4968789013732828E-4</v>
      </c>
      <c r="BW56">
        <v>1</v>
      </c>
      <c r="BX56" t="s">
        <v>1008</v>
      </c>
      <c r="BY56">
        <v>24852</v>
      </c>
      <c r="BZ56">
        <v>0.16115403186866251</v>
      </c>
      <c r="CA56">
        <v>0</v>
      </c>
    </row>
    <row r="57" spans="1:79" customFormat="1" x14ac:dyDescent="0.25">
      <c r="A57" t="s">
        <v>1013</v>
      </c>
      <c r="B57" t="s">
        <v>354</v>
      </c>
      <c r="C57" t="s">
        <v>426</v>
      </c>
      <c r="D57" t="s">
        <v>44</v>
      </c>
      <c r="E57">
        <v>2014</v>
      </c>
      <c r="F57">
        <v>2972</v>
      </c>
      <c r="G57">
        <v>162</v>
      </c>
      <c r="H57">
        <v>0</v>
      </c>
      <c r="I57">
        <v>519</v>
      </c>
      <c r="J57">
        <v>533</v>
      </c>
      <c r="K57">
        <v>422</v>
      </c>
      <c r="L57">
        <v>322</v>
      </c>
      <c r="M57">
        <v>280</v>
      </c>
      <c r="N57">
        <v>352</v>
      </c>
      <c r="O57">
        <v>330</v>
      </c>
      <c r="P57">
        <v>188</v>
      </c>
      <c r="Q57">
        <v>34</v>
      </c>
      <c r="R57">
        <v>6</v>
      </c>
      <c r="S57">
        <v>148</v>
      </c>
      <c r="T57">
        <v>0</v>
      </c>
      <c r="U57">
        <v>2918</v>
      </c>
      <c r="V57">
        <v>216</v>
      </c>
      <c r="W57">
        <v>0</v>
      </c>
      <c r="X57">
        <v>1618</v>
      </c>
      <c r="Y57">
        <v>939</v>
      </c>
      <c r="Z57">
        <v>575</v>
      </c>
      <c r="AA57">
        <v>2</v>
      </c>
      <c r="AB57">
        <v>42</v>
      </c>
      <c r="AC57">
        <v>2746</v>
      </c>
      <c r="AD57">
        <v>0</v>
      </c>
      <c r="AE57">
        <v>346</v>
      </c>
      <c r="AF57">
        <v>137</v>
      </c>
      <c r="AG57">
        <v>2978</v>
      </c>
      <c r="AH57">
        <v>17</v>
      </c>
      <c r="AI57">
        <v>1</v>
      </c>
      <c r="AJ57">
        <v>1</v>
      </c>
      <c r="AK57">
        <v>959</v>
      </c>
      <c r="AL57">
        <v>2173</v>
      </c>
      <c r="AM57">
        <v>2</v>
      </c>
      <c r="AN57">
        <v>3134</v>
      </c>
      <c r="AO57">
        <v>0.94830887045309509</v>
      </c>
      <c r="AP57">
        <v>5.1691129546904913E-2</v>
      </c>
      <c r="AQ57">
        <v>0</v>
      </c>
      <c r="AR57">
        <v>0.16560306317804721</v>
      </c>
      <c r="AS57">
        <v>0.1700701978302489</v>
      </c>
      <c r="AT57">
        <v>0.13465220165922151</v>
      </c>
      <c r="AU57">
        <v>0.1027440970006382</v>
      </c>
      <c r="AV57">
        <v>8.9342693044033181E-2</v>
      </c>
      <c r="AW57">
        <v>0.1123165283982131</v>
      </c>
      <c r="AX57">
        <v>0.1052967453733248</v>
      </c>
      <c r="AY57">
        <v>5.9987236758136567E-2</v>
      </c>
      <c r="AZ57">
        <v>1.0848755583918309E-2</v>
      </c>
      <c r="BA57">
        <v>4.7223994894703247E-2</v>
      </c>
      <c r="BB57">
        <v>1.9144862795149971E-3</v>
      </c>
      <c r="BC57">
        <v>0</v>
      </c>
      <c r="BD57">
        <v>0.93107849393746012</v>
      </c>
      <c r="BE57">
        <v>6.8921506062539883E-2</v>
      </c>
      <c r="BF57">
        <v>0</v>
      </c>
      <c r="BG57">
        <v>0.51627313337587744</v>
      </c>
      <c r="BH57">
        <v>0.29961710274409697</v>
      </c>
      <c r="BI57">
        <v>0.1834716017868539</v>
      </c>
      <c r="BJ57">
        <v>6.3816209317166565E-4</v>
      </c>
      <c r="BK57">
        <v>1.340140395660498E-2</v>
      </c>
      <c r="BL57">
        <v>0.87619655392469686</v>
      </c>
      <c r="BM57">
        <v>0</v>
      </c>
      <c r="BN57">
        <v>0.1104020421186982</v>
      </c>
      <c r="BO57">
        <v>4.3714103382259097E-2</v>
      </c>
      <c r="BP57">
        <v>0.95022335673261005</v>
      </c>
      <c r="BQ57">
        <v>5.4243777919591573E-3</v>
      </c>
      <c r="BR57">
        <v>3.1908104658583282E-4</v>
      </c>
      <c r="BS57">
        <v>3.1908104658583282E-4</v>
      </c>
      <c r="BT57">
        <v>0.30599872367581371</v>
      </c>
      <c r="BU57">
        <v>0.69336311423101471</v>
      </c>
      <c r="BV57">
        <v>6.3816209317166565E-4</v>
      </c>
      <c r="BW57">
        <v>1</v>
      </c>
      <c r="BX57" t="s">
        <v>1014</v>
      </c>
      <c r="BY57">
        <v>3134</v>
      </c>
      <c r="BZ57">
        <v>1</v>
      </c>
      <c r="CA57">
        <v>0</v>
      </c>
    </row>
    <row r="58" spans="1:79" customFormat="1" x14ac:dyDescent="0.25">
      <c r="A58" t="s">
        <v>1015</v>
      </c>
      <c r="B58" t="s">
        <v>354</v>
      </c>
      <c r="C58" t="s">
        <v>426</v>
      </c>
      <c r="D58" t="s">
        <v>947</v>
      </c>
      <c r="E58">
        <v>2014</v>
      </c>
      <c r="F58">
        <v>736</v>
      </c>
      <c r="G58">
        <v>38</v>
      </c>
      <c r="H58">
        <v>0</v>
      </c>
      <c r="I58">
        <v>126</v>
      </c>
      <c r="J58">
        <v>123</v>
      </c>
      <c r="K58">
        <v>98</v>
      </c>
      <c r="L58">
        <v>69</v>
      </c>
      <c r="M58">
        <v>74</v>
      </c>
      <c r="N58">
        <v>96</v>
      </c>
      <c r="O58">
        <v>79</v>
      </c>
      <c r="P58">
        <v>52</v>
      </c>
      <c r="Q58">
        <v>9</v>
      </c>
      <c r="R58">
        <v>0</v>
      </c>
      <c r="S58">
        <v>48</v>
      </c>
      <c r="T58">
        <v>0</v>
      </c>
      <c r="U58">
        <v>726</v>
      </c>
      <c r="V58">
        <v>48</v>
      </c>
      <c r="W58">
        <v>0</v>
      </c>
      <c r="X58">
        <v>339</v>
      </c>
      <c r="Y58">
        <v>265</v>
      </c>
      <c r="Z58">
        <v>170</v>
      </c>
      <c r="AA58">
        <v>0</v>
      </c>
      <c r="AB58">
        <v>17</v>
      </c>
      <c r="AC58">
        <v>676</v>
      </c>
      <c r="AD58">
        <v>0</v>
      </c>
      <c r="AE58">
        <v>81</v>
      </c>
      <c r="AF58">
        <v>52</v>
      </c>
      <c r="AG58">
        <v>716</v>
      </c>
      <c r="AH58">
        <v>5</v>
      </c>
      <c r="AI58">
        <v>0</v>
      </c>
      <c r="AJ58">
        <v>1</v>
      </c>
      <c r="AK58">
        <v>431</v>
      </c>
      <c r="AL58">
        <v>341</v>
      </c>
      <c r="AM58">
        <v>2</v>
      </c>
      <c r="AN58">
        <v>774</v>
      </c>
      <c r="AO58">
        <v>0.95090439276485783</v>
      </c>
      <c r="AP58">
        <v>4.909560723514212E-2</v>
      </c>
      <c r="AQ58">
        <v>0</v>
      </c>
      <c r="AR58">
        <v>0.16279069767441859</v>
      </c>
      <c r="AS58">
        <v>0.15891472868217049</v>
      </c>
      <c r="AT58">
        <v>0.12661498708010341</v>
      </c>
      <c r="AU58">
        <v>8.9147286821705432E-2</v>
      </c>
      <c r="AV58">
        <v>9.5607235142118857E-2</v>
      </c>
      <c r="AW58">
        <v>0.124031007751938</v>
      </c>
      <c r="AX58">
        <v>0.1020671834625323</v>
      </c>
      <c r="AY58">
        <v>6.7183462532299745E-2</v>
      </c>
      <c r="AZ58">
        <v>1.1627906976744189E-2</v>
      </c>
      <c r="BA58">
        <v>6.2015503875968991E-2</v>
      </c>
      <c r="BB58">
        <v>0</v>
      </c>
      <c r="BC58">
        <v>0</v>
      </c>
      <c r="BD58">
        <v>0.93798449612403101</v>
      </c>
      <c r="BE58">
        <v>6.2015503875968991E-2</v>
      </c>
      <c r="BF58">
        <v>0</v>
      </c>
      <c r="BG58">
        <v>0.43798449612403101</v>
      </c>
      <c r="BH58">
        <v>0.34237726098191212</v>
      </c>
      <c r="BI58">
        <v>0.21963824289405681</v>
      </c>
      <c r="BJ58">
        <v>0</v>
      </c>
      <c r="BK58">
        <v>2.196382428940568E-2</v>
      </c>
      <c r="BL58">
        <v>0.87338501291989667</v>
      </c>
      <c r="BM58">
        <v>0</v>
      </c>
      <c r="BN58">
        <v>0.10465116279069769</v>
      </c>
      <c r="BO58">
        <v>6.7183462532299745E-2</v>
      </c>
      <c r="BP58">
        <v>0.92506459948320419</v>
      </c>
      <c r="BQ58">
        <v>6.4599483204134363E-3</v>
      </c>
      <c r="BR58">
        <v>0</v>
      </c>
      <c r="BS58">
        <v>1.291989664082687E-3</v>
      </c>
      <c r="BT58">
        <v>0.5568475452196382</v>
      </c>
      <c r="BU58">
        <v>0.44056847545219641</v>
      </c>
      <c r="BV58">
        <v>2.5839793281653748E-3</v>
      </c>
      <c r="BW58">
        <v>1</v>
      </c>
      <c r="BX58" t="s">
        <v>1014</v>
      </c>
      <c r="BY58">
        <v>3134</v>
      </c>
      <c r="BZ58">
        <v>0.24696873005743461</v>
      </c>
      <c r="CA58">
        <v>0</v>
      </c>
    </row>
    <row r="59" spans="1:79" customFormat="1" x14ac:dyDescent="0.25">
      <c r="A59" t="s">
        <v>1016</v>
      </c>
      <c r="B59" t="s">
        <v>354</v>
      </c>
      <c r="C59" t="s">
        <v>426</v>
      </c>
      <c r="D59" t="s">
        <v>949</v>
      </c>
      <c r="E59">
        <v>2014</v>
      </c>
      <c r="F59">
        <v>1655</v>
      </c>
      <c r="G59">
        <v>88</v>
      </c>
      <c r="H59">
        <v>0</v>
      </c>
      <c r="I59">
        <v>278</v>
      </c>
      <c r="J59">
        <v>311</v>
      </c>
      <c r="K59">
        <v>252</v>
      </c>
      <c r="L59">
        <v>181</v>
      </c>
      <c r="M59">
        <v>146</v>
      </c>
      <c r="N59">
        <v>204</v>
      </c>
      <c r="O59">
        <v>187</v>
      </c>
      <c r="P59">
        <v>93</v>
      </c>
      <c r="Q59">
        <v>17</v>
      </c>
      <c r="R59">
        <v>1</v>
      </c>
      <c r="S59">
        <v>73</v>
      </c>
      <c r="T59">
        <v>0</v>
      </c>
      <c r="U59">
        <v>1657</v>
      </c>
      <c r="V59">
        <v>86</v>
      </c>
      <c r="W59">
        <v>0</v>
      </c>
      <c r="X59">
        <v>1009</v>
      </c>
      <c r="Y59">
        <v>461</v>
      </c>
      <c r="Z59">
        <v>273</v>
      </c>
      <c r="AA59">
        <v>0</v>
      </c>
      <c r="AB59">
        <v>1</v>
      </c>
      <c r="AC59">
        <v>1529</v>
      </c>
      <c r="AD59">
        <v>0</v>
      </c>
      <c r="AE59">
        <v>213</v>
      </c>
      <c r="AF59">
        <v>48</v>
      </c>
      <c r="AG59">
        <v>1689</v>
      </c>
      <c r="AH59">
        <v>5</v>
      </c>
      <c r="AI59">
        <v>1</v>
      </c>
      <c r="AJ59">
        <v>0</v>
      </c>
      <c r="AK59">
        <v>345</v>
      </c>
      <c r="AL59">
        <v>1398</v>
      </c>
      <c r="AM59">
        <v>0</v>
      </c>
      <c r="AN59">
        <v>1743</v>
      </c>
      <c r="AO59">
        <v>0.94951233505450372</v>
      </c>
      <c r="AP59">
        <v>5.0487664945496273E-2</v>
      </c>
      <c r="AQ59">
        <v>0</v>
      </c>
      <c r="AR59">
        <v>0.159495123350545</v>
      </c>
      <c r="AS59">
        <v>0.17842799770510609</v>
      </c>
      <c r="AT59">
        <v>0.14457831325301199</v>
      </c>
      <c r="AU59">
        <v>0.1038439472174412</v>
      </c>
      <c r="AV59">
        <v>8.3763625932300634E-2</v>
      </c>
      <c r="AW59">
        <v>0.117039586919105</v>
      </c>
      <c r="AX59">
        <v>0.1072862880091796</v>
      </c>
      <c r="AY59">
        <v>5.3356282271944923E-2</v>
      </c>
      <c r="AZ59">
        <v>9.7532989099254168E-3</v>
      </c>
      <c r="BA59">
        <v>4.1881812966150317E-2</v>
      </c>
      <c r="BB59">
        <v>5.737234652897303E-4</v>
      </c>
      <c r="BC59">
        <v>0</v>
      </c>
      <c r="BD59">
        <v>0.95065978198508316</v>
      </c>
      <c r="BE59">
        <v>4.9340218014916809E-2</v>
      </c>
      <c r="BF59">
        <v>0</v>
      </c>
      <c r="BG59">
        <v>0.57888697647733789</v>
      </c>
      <c r="BH59">
        <v>0.26448651749856572</v>
      </c>
      <c r="BI59">
        <v>0.15662650602409639</v>
      </c>
      <c r="BJ59">
        <v>0</v>
      </c>
      <c r="BK59">
        <v>5.737234652897303E-4</v>
      </c>
      <c r="BL59">
        <v>0.87722317842799769</v>
      </c>
      <c r="BM59">
        <v>0</v>
      </c>
      <c r="BN59">
        <v>0.12220309810671259</v>
      </c>
      <c r="BO59">
        <v>2.7538726333907061E-2</v>
      </c>
      <c r="BP59">
        <v>0.96901893287435459</v>
      </c>
      <c r="BQ59">
        <v>2.8686173264486519E-3</v>
      </c>
      <c r="BR59">
        <v>5.737234652897303E-4</v>
      </c>
      <c r="BS59">
        <v>0</v>
      </c>
      <c r="BT59">
        <v>0.19793459552495701</v>
      </c>
      <c r="BU59">
        <v>0.80206540447504304</v>
      </c>
      <c r="BV59">
        <v>0</v>
      </c>
      <c r="BW59">
        <v>1</v>
      </c>
      <c r="BX59" t="s">
        <v>1014</v>
      </c>
      <c r="BY59">
        <v>3134</v>
      </c>
      <c r="BZ59">
        <v>0.55615826419910652</v>
      </c>
      <c r="CA59">
        <v>0</v>
      </c>
    </row>
    <row r="60" spans="1:79" customFormat="1" x14ac:dyDescent="0.25">
      <c r="A60" t="s">
        <v>1017</v>
      </c>
      <c r="B60" t="s">
        <v>354</v>
      </c>
      <c r="C60" t="s">
        <v>426</v>
      </c>
      <c r="D60" t="s">
        <v>951</v>
      </c>
      <c r="E60">
        <v>2014</v>
      </c>
      <c r="F60">
        <v>533</v>
      </c>
      <c r="G60">
        <v>34</v>
      </c>
      <c r="H60">
        <v>0</v>
      </c>
      <c r="I60">
        <v>108</v>
      </c>
      <c r="J60">
        <v>88</v>
      </c>
      <c r="K60">
        <v>66</v>
      </c>
      <c r="L60">
        <v>66</v>
      </c>
      <c r="M60">
        <v>57</v>
      </c>
      <c r="N60">
        <v>48</v>
      </c>
      <c r="O60">
        <v>56</v>
      </c>
      <c r="P60">
        <v>40</v>
      </c>
      <c r="Q60">
        <v>8</v>
      </c>
      <c r="R60">
        <v>4</v>
      </c>
      <c r="S60">
        <v>26</v>
      </c>
      <c r="T60">
        <v>0</v>
      </c>
      <c r="U60">
        <v>487</v>
      </c>
      <c r="V60">
        <v>80</v>
      </c>
      <c r="W60">
        <v>0</v>
      </c>
      <c r="X60">
        <v>245</v>
      </c>
      <c r="Y60">
        <v>194</v>
      </c>
      <c r="Z60">
        <v>126</v>
      </c>
      <c r="AA60">
        <v>2</v>
      </c>
      <c r="AB60">
        <v>21</v>
      </c>
      <c r="AC60">
        <v>516</v>
      </c>
      <c r="AD60">
        <v>0</v>
      </c>
      <c r="AE60">
        <v>30</v>
      </c>
      <c r="AF60">
        <v>22</v>
      </c>
      <c r="AG60">
        <v>545</v>
      </c>
      <c r="AH60">
        <v>0</v>
      </c>
      <c r="AI60">
        <v>0</v>
      </c>
      <c r="AJ60">
        <v>0</v>
      </c>
      <c r="AK60">
        <v>179</v>
      </c>
      <c r="AL60">
        <v>388</v>
      </c>
      <c r="AM60">
        <v>0</v>
      </c>
      <c r="AN60">
        <v>567</v>
      </c>
      <c r="AO60">
        <v>0.94003527336860671</v>
      </c>
      <c r="AP60">
        <v>5.9964726631393288E-2</v>
      </c>
      <c r="AQ60">
        <v>0</v>
      </c>
      <c r="AR60">
        <v>0.19047619047619049</v>
      </c>
      <c r="AS60">
        <v>0.1552028218694885</v>
      </c>
      <c r="AT60">
        <v>0.1164021164021164</v>
      </c>
      <c r="AU60">
        <v>0.1164021164021164</v>
      </c>
      <c r="AV60">
        <v>0.1005291005291005</v>
      </c>
      <c r="AW60">
        <v>8.4656084656084651E-2</v>
      </c>
      <c r="AX60">
        <v>9.8765432098765427E-2</v>
      </c>
      <c r="AY60">
        <v>7.0546737213403876E-2</v>
      </c>
      <c r="AZ60">
        <v>1.410934744268078E-2</v>
      </c>
      <c r="BA60">
        <v>4.585537918871252E-2</v>
      </c>
      <c r="BB60">
        <v>7.0546737213403876E-3</v>
      </c>
      <c r="BC60">
        <v>0</v>
      </c>
      <c r="BD60">
        <v>0.85890652557319225</v>
      </c>
      <c r="BE60">
        <v>0.14109347442680781</v>
      </c>
      <c r="BF60">
        <v>0</v>
      </c>
      <c r="BG60">
        <v>0.43209876543209869</v>
      </c>
      <c r="BH60">
        <v>0.3421516754850088</v>
      </c>
      <c r="BI60">
        <v>0.22222222222222221</v>
      </c>
      <c r="BJ60">
        <v>3.5273368606701938E-3</v>
      </c>
      <c r="BK60">
        <v>3.7037037037037028E-2</v>
      </c>
      <c r="BL60">
        <v>0.91005291005291</v>
      </c>
      <c r="BM60">
        <v>0</v>
      </c>
      <c r="BN60">
        <v>5.2910052910052907E-2</v>
      </c>
      <c r="BO60">
        <v>3.8800705467372132E-2</v>
      </c>
      <c r="BP60">
        <v>0.96119929453262787</v>
      </c>
      <c r="BQ60">
        <v>0</v>
      </c>
      <c r="BR60">
        <v>0</v>
      </c>
      <c r="BS60">
        <v>0</v>
      </c>
      <c r="BT60">
        <v>0.31569664902998229</v>
      </c>
      <c r="BU60">
        <v>0.6843033509700176</v>
      </c>
      <c r="BV60">
        <v>0</v>
      </c>
      <c r="BW60">
        <v>1</v>
      </c>
      <c r="BX60" t="s">
        <v>1014</v>
      </c>
      <c r="BY60">
        <v>3134</v>
      </c>
      <c r="BZ60">
        <v>0.18091895341416719</v>
      </c>
      <c r="CA60">
        <v>0</v>
      </c>
    </row>
    <row r="61" spans="1:79" customFormat="1" x14ac:dyDescent="0.25">
      <c r="A61" t="s">
        <v>1018</v>
      </c>
      <c r="B61" t="s">
        <v>354</v>
      </c>
      <c r="C61" t="s">
        <v>426</v>
      </c>
      <c r="D61" t="s">
        <v>953</v>
      </c>
      <c r="E61">
        <v>2014</v>
      </c>
      <c r="F61">
        <v>47</v>
      </c>
      <c r="G61">
        <v>2</v>
      </c>
      <c r="H61">
        <v>0</v>
      </c>
      <c r="I61">
        <v>7</v>
      </c>
      <c r="J61">
        <v>11</v>
      </c>
      <c r="K61">
        <v>6</v>
      </c>
      <c r="L61">
        <v>6</v>
      </c>
      <c r="M61">
        <v>3</v>
      </c>
      <c r="N61">
        <v>4</v>
      </c>
      <c r="O61">
        <v>7</v>
      </c>
      <c r="P61">
        <v>3</v>
      </c>
      <c r="Q61">
        <v>0</v>
      </c>
      <c r="R61">
        <v>1</v>
      </c>
      <c r="S61">
        <v>1</v>
      </c>
      <c r="T61">
        <v>0</v>
      </c>
      <c r="U61">
        <v>47</v>
      </c>
      <c r="V61">
        <v>2</v>
      </c>
      <c r="W61">
        <v>0</v>
      </c>
      <c r="X61">
        <v>25</v>
      </c>
      <c r="Y61">
        <v>18</v>
      </c>
      <c r="Z61">
        <v>6</v>
      </c>
      <c r="AA61">
        <v>0</v>
      </c>
      <c r="AB61">
        <v>3</v>
      </c>
      <c r="AC61">
        <v>25</v>
      </c>
      <c r="AD61">
        <v>0</v>
      </c>
      <c r="AE61">
        <v>21</v>
      </c>
      <c r="AF61">
        <v>14</v>
      </c>
      <c r="AG61">
        <v>28</v>
      </c>
      <c r="AH61">
        <v>7</v>
      </c>
      <c r="AI61">
        <v>0</v>
      </c>
      <c r="AJ61">
        <v>0</v>
      </c>
      <c r="AK61">
        <v>4</v>
      </c>
      <c r="AL61">
        <v>45</v>
      </c>
      <c r="AM61">
        <v>0</v>
      </c>
      <c r="AN61">
        <v>49</v>
      </c>
      <c r="AO61">
        <v>0.95918367346938771</v>
      </c>
      <c r="AP61">
        <v>4.0816326530612242E-2</v>
      </c>
      <c r="AQ61">
        <v>0</v>
      </c>
      <c r="AR61">
        <v>0.14285714285714279</v>
      </c>
      <c r="AS61">
        <v>0.22448979591836729</v>
      </c>
      <c r="AT61">
        <v>0.1224489795918367</v>
      </c>
      <c r="AU61">
        <v>0.1224489795918367</v>
      </c>
      <c r="AV61">
        <v>6.1224489795918373E-2</v>
      </c>
      <c r="AW61">
        <v>8.1632653061224483E-2</v>
      </c>
      <c r="AX61">
        <v>0.14285714285714279</v>
      </c>
      <c r="AY61">
        <v>6.1224489795918373E-2</v>
      </c>
      <c r="AZ61">
        <v>0</v>
      </c>
      <c r="BA61">
        <v>2.0408163265306121E-2</v>
      </c>
      <c r="BB61">
        <v>2.0408163265306121E-2</v>
      </c>
      <c r="BC61">
        <v>0</v>
      </c>
      <c r="BD61">
        <v>0.95918367346938771</v>
      </c>
      <c r="BE61">
        <v>4.0816326530612242E-2</v>
      </c>
      <c r="BF61">
        <v>0</v>
      </c>
      <c r="BG61">
        <v>0.51020408163265307</v>
      </c>
      <c r="BH61">
        <v>0.36734693877551022</v>
      </c>
      <c r="BI61">
        <v>0.1224489795918367</v>
      </c>
      <c r="BJ61">
        <v>0</v>
      </c>
      <c r="BK61">
        <v>6.1224489795918373E-2</v>
      </c>
      <c r="BL61">
        <v>0.51020408163265307</v>
      </c>
      <c r="BM61">
        <v>0</v>
      </c>
      <c r="BN61">
        <v>0.42857142857142849</v>
      </c>
      <c r="BO61">
        <v>0.2857142857142857</v>
      </c>
      <c r="BP61">
        <v>0.5714285714285714</v>
      </c>
      <c r="BQ61">
        <v>0.14285714285714279</v>
      </c>
      <c r="BR61">
        <v>0</v>
      </c>
      <c r="BS61">
        <v>0</v>
      </c>
      <c r="BT61">
        <v>8.1632653061224483E-2</v>
      </c>
      <c r="BU61">
        <v>0.91836734693877553</v>
      </c>
      <c r="BV61">
        <v>0</v>
      </c>
      <c r="BW61">
        <v>1</v>
      </c>
      <c r="BX61" t="s">
        <v>1014</v>
      </c>
      <c r="BY61">
        <v>3134</v>
      </c>
      <c r="BZ61">
        <v>1.5634971282705811E-2</v>
      </c>
      <c r="CA61">
        <v>0</v>
      </c>
    </row>
    <row r="62" spans="1:79" customFormat="1" x14ac:dyDescent="0.25">
      <c r="A62" t="s">
        <v>1019</v>
      </c>
      <c r="B62" t="s">
        <v>354</v>
      </c>
      <c r="C62" t="s">
        <v>426</v>
      </c>
      <c r="D62" t="s">
        <v>961</v>
      </c>
      <c r="E62">
        <v>2014</v>
      </c>
      <c r="F62">
        <v>1</v>
      </c>
      <c r="G62">
        <v>0</v>
      </c>
      <c r="H62">
        <v>0</v>
      </c>
      <c r="I62">
        <v>0</v>
      </c>
      <c r="J62">
        <v>0</v>
      </c>
      <c r="K62">
        <v>0</v>
      </c>
      <c r="L62">
        <v>0</v>
      </c>
      <c r="M62">
        <v>0</v>
      </c>
      <c r="N62">
        <v>0</v>
      </c>
      <c r="O62">
        <v>1</v>
      </c>
      <c r="P62">
        <v>0</v>
      </c>
      <c r="Q62">
        <v>0</v>
      </c>
      <c r="R62">
        <v>0</v>
      </c>
      <c r="S62">
        <v>0</v>
      </c>
      <c r="T62">
        <v>0</v>
      </c>
      <c r="U62">
        <v>1</v>
      </c>
      <c r="V62">
        <v>0</v>
      </c>
      <c r="W62">
        <v>0</v>
      </c>
      <c r="X62">
        <v>0</v>
      </c>
      <c r="Y62">
        <v>1</v>
      </c>
      <c r="Z62">
        <v>0</v>
      </c>
      <c r="AA62">
        <v>0</v>
      </c>
      <c r="AB62">
        <v>0</v>
      </c>
      <c r="AC62">
        <v>0</v>
      </c>
      <c r="AD62">
        <v>0</v>
      </c>
      <c r="AE62">
        <v>1</v>
      </c>
      <c r="AF62">
        <v>1</v>
      </c>
      <c r="AG62">
        <v>0</v>
      </c>
      <c r="AH62">
        <v>0</v>
      </c>
      <c r="AI62">
        <v>0</v>
      </c>
      <c r="AJ62">
        <v>0</v>
      </c>
      <c r="AK62">
        <v>0</v>
      </c>
      <c r="AL62">
        <v>1</v>
      </c>
      <c r="AM62">
        <v>0</v>
      </c>
      <c r="AN62">
        <v>1</v>
      </c>
      <c r="AO62">
        <v>1</v>
      </c>
      <c r="AP62">
        <v>0</v>
      </c>
      <c r="AQ62">
        <v>0</v>
      </c>
      <c r="AR62">
        <v>0</v>
      </c>
      <c r="AS62">
        <v>0</v>
      </c>
      <c r="AT62">
        <v>0</v>
      </c>
      <c r="AU62">
        <v>0</v>
      </c>
      <c r="AV62">
        <v>0</v>
      </c>
      <c r="AW62">
        <v>0</v>
      </c>
      <c r="AX62">
        <v>1</v>
      </c>
      <c r="AY62">
        <v>0</v>
      </c>
      <c r="AZ62">
        <v>0</v>
      </c>
      <c r="BA62">
        <v>0</v>
      </c>
      <c r="BB62">
        <v>0</v>
      </c>
      <c r="BC62">
        <v>0</v>
      </c>
      <c r="BD62">
        <v>1</v>
      </c>
      <c r="BE62">
        <v>0</v>
      </c>
      <c r="BF62">
        <v>0</v>
      </c>
      <c r="BG62">
        <v>0</v>
      </c>
      <c r="BH62">
        <v>1</v>
      </c>
      <c r="BI62">
        <v>0</v>
      </c>
      <c r="BJ62">
        <v>0</v>
      </c>
      <c r="BK62">
        <v>0</v>
      </c>
      <c r="BL62">
        <v>0</v>
      </c>
      <c r="BM62">
        <v>0</v>
      </c>
      <c r="BN62">
        <v>1</v>
      </c>
      <c r="BO62">
        <v>1</v>
      </c>
      <c r="BP62">
        <v>0</v>
      </c>
      <c r="BQ62">
        <v>0</v>
      </c>
      <c r="BR62">
        <v>0</v>
      </c>
      <c r="BS62">
        <v>0</v>
      </c>
      <c r="BT62">
        <v>0</v>
      </c>
      <c r="BU62">
        <v>1</v>
      </c>
      <c r="BV62">
        <v>0</v>
      </c>
      <c r="BW62">
        <v>1</v>
      </c>
      <c r="BX62" t="s">
        <v>1014</v>
      </c>
      <c r="BY62">
        <v>3134</v>
      </c>
      <c r="BZ62">
        <v>3.1908104658583282E-4</v>
      </c>
      <c r="CA62">
        <v>0</v>
      </c>
    </row>
    <row r="63" spans="1:79" customFormat="1" x14ac:dyDescent="0.25">
      <c r="A63" t="s">
        <v>1020</v>
      </c>
      <c r="B63" t="s">
        <v>354</v>
      </c>
      <c r="C63" t="s">
        <v>433</v>
      </c>
      <c r="D63" t="s">
        <v>44</v>
      </c>
      <c r="E63">
        <v>2014</v>
      </c>
      <c r="F63">
        <v>97</v>
      </c>
      <c r="G63">
        <v>8</v>
      </c>
      <c r="H63">
        <v>0</v>
      </c>
      <c r="I63">
        <v>11</v>
      </c>
      <c r="J63">
        <v>13</v>
      </c>
      <c r="K63">
        <v>11</v>
      </c>
      <c r="L63">
        <v>11</v>
      </c>
      <c r="M63">
        <v>11</v>
      </c>
      <c r="N63">
        <v>16</v>
      </c>
      <c r="O63">
        <v>13</v>
      </c>
      <c r="P63">
        <v>8</v>
      </c>
      <c r="Q63">
        <v>1</v>
      </c>
      <c r="R63">
        <v>1</v>
      </c>
      <c r="S63">
        <v>9</v>
      </c>
      <c r="T63">
        <v>0</v>
      </c>
      <c r="U63">
        <v>102</v>
      </c>
      <c r="V63">
        <v>3</v>
      </c>
      <c r="W63">
        <v>0</v>
      </c>
      <c r="X63">
        <v>77</v>
      </c>
      <c r="Y63">
        <v>12</v>
      </c>
      <c r="Z63">
        <v>16</v>
      </c>
      <c r="AA63">
        <v>0</v>
      </c>
      <c r="AB63" t="s">
        <v>74</v>
      </c>
      <c r="AC63">
        <v>99</v>
      </c>
      <c r="AD63">
        <v>0</v>
      </c>
      <c r="AE63" t="s">
        <v>74</v>
      </c>
      <c r="AF63" t="s">
        <v>74</v>
      </c>
      <c r="AG63" t="s">
        <v>74</v>
      </c>
      <c r="AH63" t="s">
        <v>74</v>
      </c>
      <c r="AI63">
        <v>0</v>
      </c>
      <c r="AJ63">
        <v>0</v>
      </c>
      <c r="AK63">
        <v>9</v>
      </c>
      <c r="AL63">
        <v>96</v>
      </c>
      <c r="AM63">
        <v>0</v>
      </c>
      <c r="AN63">
        <v>105</v>
      </c>
      <c r="AO63">
        <v>0.92380952380952386</v>
      </c>
      <c r="AP63">
        <v>7.6190476190476197E-2</v>
      </c>
      <c r="AQ63">
        <v>0</v>
      </c>
      <c r="AR63">
        <v>0.10476190476190481</v>
      </c>
      <c r="AS63">
        <v>0.1238095238095238</v>
      </c>
      <c r="AT63">
        <v>0.10476190476190481</v>
      </c>
      <c r="AU63">
        <v>0.10476190476190481</v>
      </c>
      <c r="AV63">
        <v>0.10476190476190481</v>
      </c>
      <c r="AW63">
        <v>0.15238095238095239</v>
      </c>
      <c r="AX63">
        <v>0.1238095238095238</v>
      </c>
      <c r="AY63">
        <v>7.6190476190476197E-2</v>
      </c>
      <c r="AZ63">
        <v>9.5238095238095247E-3</v>
      </c>
      <c r="BA63">
        <v>8.5714285714285715E-2</v>
      </c>
      <c r="BB63">
        <v>9.5238095238095247E-3</v>
      </c>
      <c r="BC63">
        <v>0</v>
      </c>
      <c r="BD63">
        <v>0.97142857142857142</v>
      </c>
      <c r="BE63">
        <v>2.8571428571428571E-2</v>
      </c>
      <c r="BF63">
        <v>0</v>
      </c>
      <c r="BG63">
        <v>0.73333333333333328</v>
      </c>
      <c r="BH63">
        <v>0.1142857142857143</v>
      </c>
      <c r="BI63">
        <v>0.15238095238095239</v>
      </c>
      <c r="BJ63">
        <v>0</v>
      </c>
      <c r="BK63">
        <v>0</v>
      </c>
      <c r="BL63">
        <v>0.94285714285714284</v>
      </c>
      <c r="BM63">
        <v>0</v>
      </c>
      <c r="BN63">
        <v>0</v>
      </c>
      <c r="BO63">
        <v>0</v>
      </c>
      <c r="BP63">
        <v>0</v>
      </c>
      <c r="BQ63">
        <v>0</v>
      </c>
      <c r="BR63">
        <v>0</v>
      </c>
      <c r="BS63">
        <v>0</v>
      </c>
      <c r="BT63">
        <v>8.5714285714285715E-2</v>
      </c>
      <c r="BU63">
        <v>0.91428571428571426</v>
      </c>
      <c r="BV63">
        <v>0</v>
      </c>
      <c r="BW63">
        <v>1</v>
      </c>
      <c r="BX63" t="s">
        <v>1021</v>
      </c>
      <c r="BY63">
        <v>105</v>
      </c>
      <c r="BZ63">
        <v>1</v>
      </c>
      <c r="CA63">
        <v>0</v>
      </c>
    </row>
    <row r="64" spans="1:79" customFormat="1" x14ac:dyDescent="0.25">
      <c r="A64" t="s">
        <v>1022</v>
      </c>
      <c r="B64" t="s">
        <v>354</v>
      </c>
      <c r="C64" t="s">
        <v>433</v>
      </c>
      <c r="D64" t="s">
        <v>947</v>
      </c>
      <c r="E64">
        <v>2014</v>
      </c>
      <c r="F64" t="s">
        <v>74</v>
      </c>
      <c r="G64" t="s">
        <v>74</v>
      </c>
      <c r="H64" t="s">
        <v>74</v>
      </c>
      <c r="I64" t="s">
        <v>74</v>
      </c>
      <c r="J64" t="s">
        <v>74</v>
      </c>
      <c r="K64" t="s">
        <v>74</v>
      </c>
      <c r="L64" t="s">
        <v>74</v>
      </c>
      <c r="M64" t="s">
        <v>74</v>
      </c>
      <c r="N64" t="s">
        <v>74</v>
      </c>
      <c r="O64" t="s">
        <v>74</v>
      </c>
      <c r="P64" t="s">
        <v>74</v>
      </c>
      <c r="Q64" t="s">
        <v>74</v>
      </c>
      <c r="R64" t="s">
        <v>74</v>
      </c>
      <c r="S64" t="s">
        <v>74</v>
      </c>
      <c r="T64" t="s">
        <v>74</v>
      </c>
      <c r="U64" t="s">
        <v>74</v>
      </c>
      <c r="V64" t="s">
        <v>74</v>
      </c>
      <c r="W64" t="s">
        <v>74</v>
      </c>
      <c r="X64" t="s">
        <v>74</v>
      </c>
      <c r="Y64" t="s">
        <v>74</v>
      </c>
      <c r="Z64" t="s">
        <v>74</v>
      </c>
      <c r="AA64" t="s">
        <v>74</v>
      </c>
      <c r="AB64" t="s">
        <v>74</v>
      </c>
      <c r="AC64" t="s">
        <v>74</v>
      </c>
      <c r="AD64" t="s">
        <v>74</v>
      </c>
      <c r="AE64" t="s">
        <v>74</v>
      </c>
      <c r="AF64" t="s">
        <v>74</v>
      </c>
      <c r="AG64" t="s">
        <v>74</v>
      </c>
      <c r="AH64" t="s">
        <v>74</v>
      </c>
      <c r="AI64" t="s">
        <v>74</v>
      </c>
      <c r="AJ64" t="s">
        <v>74</v>
      </c>
      <c r="AK64" t="s">
        <v>74</v>
      </c>
      <c r="AL64" t="s">
        <v>74</v>
      </c>
      <c r="AM64" t="s">
        <v>74</v>
      </c>
      <c r="AN64" t="s">
        <v>74</v>
      </c>
      <c r="AO64" t="s">
        <v>74</v>
      </c>
      <c r="AP64" t="s">
        <v>74</v>
      </c>
      <c r="AQ64" t="s">
        <v>74</v>
      </c>
      <c r="AR64" t="s">
        <v>74</v>
      </c>
      <c r="AS64" t="s">
        <v>74</v>
      </c>
      <c r="AT64" t="s">
        <v>74</v>
      </c>
      <c r="AU64" t="s">
        <v>74</v>
      </c>
      <c r="AV64" t="s">
        <v>74</v>
      </c>
      <c r="AW64" t="s">
        <v>74</v>
      </c>
      <c r="AX64" t="s">
        <v>74</v>
      </c>
      <c r="AY64" t="s">
        <v>74</v>
      </c>
      <c r="AZ64" t="s">
        <v>74</v>
      </c>
      <c r="BA64" t="s">
        <v>74</v>
      </c>
      <c r="BB64" t="s">
        <v>74</v>
      </c>
      <c r="BC64" t="s">
        <v>74</v>
      </c>
      <c r="BD64" t="s">
        <v>74</v>
      </c>
      <c r="BE64" t="s">
        <v>74</v>
      </c>
      <c r="BF64" t="s">
        <v>74</v>
      </c>
      <c r="BG64" t="s">
        <v>74</v>
      </c>
      <c r="BH64" t="s">
        <v>74</v>
      </c>
      <c r="BI64" t="s">
        <v>74</v>
      </c>
      <c r="BJ64" t="s">
        <v>74</v>
      </c>
      <c r="BK64" t="s">
        <v>74</v>
      </c>
      <c r="BL64" t="s">
        <v>74</v>
      </c>
      <c r="BM64" t="s">
        <v>74</v>
      </c>
      <c r="BN64" t="s">
        <v>74</v>
      </c>
      <c r="BO64" t="s">
        <v>74</v>
      </c>
      <c r="BP64" t="s">
        <v>74</v>
      </c>
      <c r="BQ64" t="s">
        <v>74</v>
      </c>
      <c r="BR64" t="s">
        <v>74</v>
      </c>
      <c r="BS64" t="s">
        <v>74</v>
      </c>
      <c r="BT64" t="s">
        <v>74</v>
      </c>
      <c r="BU64" t="s">
        <v>74</v>
      </c>
      <c r="BV64" t="s">
        <v>74</v>
      </c>
      <c r="BW64" t="s">
        <v>74</v>
      </c>
      <c r="BX64" t="s">
        <v>1021</v>
      </c>
      <c r="BY64" t="s">
        <v>74</v>
      </c>
      <c r="BZ64" t="s">
        <v>74</v>
      </c>
      <c r="CA64">
        <v>1</v>
      </c>
    </row>
    <row r="65" spans="1:79" customFormat="1" x14ac:dyDescent="0.25">
      <c r="A65" t="s">
        <v>1023</v>
      </c>
      <c r="B65" t="s">
        <v>354</v>
      </c>
      <c r="C65" t="s">
        <v>433</v>
      </c>
      <c r="D65" t="s">
        <v>949</v>
      </c>
      <c r="E65">
        <v>2014</v>
      </c>
      <c r="F65" t="s">
        <v>74</v>
      </c>
      <c r="G65" t="s">
        <v>74</v>
      </c>
      <c r="H65" t="s">
        <v>74</v>
      </c>
      <c r="I65" t="s">
        <v>74</v>
      </c>
      <c r="J65" t="s">
        <v>74</v>
      </c>
      <c r="K65" t="s">
        <v>74</v>
      </c>
      <c r="L65" t="s">
        <v>74</v>
      </c>
      <c r="M65" t="s">
        <v>74</v>
      </c>
      <c r="N65" t="s">
        <v>74</v>
      </c>
      <c r="O65" t="s">
        <v>74</v>
      </c>
      <c r="P65" t="s">
        <v>74</v>
      </c>
      <c r="Q65" t="s">
        <v>74</v>
      </c>
      <c r="R65" t="s">
        <v>74</v>
      </c>
      <c r="S65" t="s">
        <v>74</v>
      </c>
      <c r="T65" t="s">
        <v>74</v>
      </c>
      <c r="U65" t="s">
        <v>74</v>
      </c>
      <c r="V65" t="s">
        <v>74</v>
      </c>
      <c r="W65" t="s">
        <v>74</v>
      </c>
      <c r="X65" t="s">
        <v>74</v>
      </c>
      <c r="Y65" t="s">
        <v>74</v>
      </c>
      <c r="Z65" t="s">
        <v>74</v>
      </c>
      <c r="AA65" t="s">
        <v>74</v>
      </c>
      <c r="AB65" t="s">
        <v>74</v>
      </c>
      <c r="AC65" t="s">
        <v>74</v>
      </c>
      <c r="AD65" t="s">
        <v>74</v>
      </c>
      <c r="AE65" t="s">
        <v>74</v>
      </c>
      <c r="AF65" t="s">
        <v>74</v>
      </c>
      <c r="AG65" t="s">
        <v>74</v>
      </c>
      <c r="AH65" t="s">
        <v>74</v>
      </c>
      <c r="AI65" t="s">
        <v>74</v>
      </c>
      <c r="AJ65" t="s">
        <v>74</v>
      </c>
      <c r="AK65" t="s">
        <v>74</v>
      </c>
      <c r="AL65" t="s">
        <v>74</v>
      </c>
      <c r="AM65" t="s">
        <v>74</v>
      </c>
      <c r="AN65" t="s">
        <v>74</v>
      </c>
      <c r="AO65" t="s">
        <v>74</v>
      </c>
      <c r="AP65" t="s">
        <v>74</v>
      </c>
      <c r="AQ65" t="s">
        <v>74</v>
      </c>
      <c r="AR65" t="s">
        <v>74</v>
      </c>
      <c r="AS65" t="s">
        <v>74</v>
      </c>
      <c r="AT65" t="s">
        <v>74</v>
      </c>
      <c r="AU65" t="s">
        <v>74</v>
      </c>
      <c r="AV65" t="s">
        <v>74</v>
      </c>
      <c r="AW65" t="s">
        <v>74</v>
      </c>
      <c r="AX65" t="s">
        <v>74</v>
      </c>
      <c r="AY65" t="s">
        <v>74</v>
      </c>
      <c r="AZ65" t="s">
        <v>74</v>
      </c>
      <c r="BA65" t="s">
        <v>74</v>
      </c>
      <c r="BB65" t="s">
        <v>74</v>
      </c>
      <c r="BC65" t="s">
        <v>74</v>
      </c>
      <c r="BD65" t="s">
        <v>74</v>
      </c>
      <c r="BE65" t="s">
        <v>74</v>
      </c>
      <c r="BF65" t="s">
        <v>74</v>
      </c>
      <c r="BG65" t="s">
        <v>74</v>
      </c>
      <c r="BH65" t="s">
        <v>74</v>
      </c>
      <c r="BI65" t="s">
        <v>74</v>
      </c>
      <c r="BJ65" t="s">
        <v>74</v>
      </c>
      <c r="BK65" t="s">
        <v>74</v>
      </c>
      <c r="BL65" t="s">
        <v>74</v>
      </c>
      <c r="BM65" t="s">
        <v>74</v>
      </c>
      <c r="BN65" t="s">
        <v>74</v>
      </c>
      <c r="BO65" t="s">
        <v>74</v>
      </c>
      <c r="BP65" t="s">
        <v>74</v>
      </c>
      <c r="BQ65" t="s">
        <v>74</v>
      </c>
      <c r="BR65" t="s">
        <v>74</v>
      </c>
      <c r="BS65" t="s">
        <v>74</v>
      </c>
      <c r="BT65" t="s">
        <v>74</v>
      </c>
      <c r="BU65" t="s">
        <v>74</v>
      </c>
      <c r="BV65" t="s">
        <v>74</v>
      </c>
      <c r="BW65" t="s">
        <v>74</v>
      </c>
      <c r="BX65" t="s">
        <v>1021</v>
      </c>
      <c r="BY65" t="s">
        <v>74</v>
      </c>
      <c r="BZ65" t="s">
        <v>74</v>
      </c>
      <c r="CA65">
        <v>0</v>
      </c>
    </row>
    <row r="66" spans="1:79" customFormat="1" x14ac:dyDescent="0.25">
      <c r="A66" t="s">
        <v>1024</v>
      </c>
      <c r="B66" t="s">
        <v>354</v>
      </c>
      <c r="C66" t="s">
        <v>433</v>
      </c>
      <c r="D66" t="s">
        <v>951</v>
      </c>
      <c r="E66">
        <v>2014</v>
      </c>
      <c r="F66" t="s">
        <v>74</v>
      </c>
      <c r="G66" t="s">
        <v>74</v>
      </c>
      <c r="H66" t="s">
        <v>74</v>
      </c>
      <c r="I66" t="s">
        <v>74</v>
      </c>
      <c r="J66" t="s">
        <v>74</v>
      </c>
      <c r="K66" t="s">
        <v>74</v>
      </c>
      <c r="L66" t="s">
        <v>74</v>
      </c>
      <c r="M66" t="s">
        <v>74</v>
      </c>
      <c r="N66" t="s">
        <v>74</v>
      </c>
      <c r="O66" t="s">
        <v>74</v>
      </c>
      <c r="P66" t="s">
        <v>74</v>
      </c>
      <c r="Q66" t="s">
        <v>74</v>
      </c>
      <c r="R66" t="s">
        <v>74</v>
      </c>
      <c r="S66" t="s">
        <v>74</v>
      </c>
      <c r="T66" t="s">
        <v>74</v>
      </c>
      <c r="U66" t="s">
        <v>74</v>
      </c>
      <c r="V66" t="s">
        <v>74</v>
      </c>
      <c r="W66" t="s">
        <v>74</v>
      </c>
      <c r="X66" t="s">
        <v>74</v>
      </c>
      <c r="Y66" t="s">
        <v>74</v>
      </c>
      <c r="Z66" t="s">
        <v>74</v>
      </c>
      <c r="AA66" t="s">
        <v>74</v>
      </c>
      <c r="AB66" t="s">
        <v>74</v>
      </c>
      <c r="AC66" t="s">
        <v>74</v>
      </c>
      <c r="AD66" t="s">
        <v>74</v>
      </c>
      <c r="AE66" t="s">
        <v>74</v>
      </c>
      <c r="AF66" t="s">
        <v>74</v>
      </c>
      <c r="AG66" t="s">
        <v>74</v>
      </c>
      <c r="AH66" t="s">
        <v>74</v>
      </c>
      <c r="AI66" t="s">
        <v>74</v>
      </c>
      <c r="AJ66" t="s">
        <v>74</v>
      </c>
      <c r="AK66" t="s">
        <v>74</v>
      </c>
      <c r="AL66" t="s">
        <v>74</v>
      </c>
      <c r="AM66" t="s">
        <v>74</v>
      </c>
      <c r="AN66" t="s">
        <v>74</v>
      </c>
      <c r="AO66" t="s">
        <v>74</v>
      </c>
      <c r="AP66" t="s">
        <v>74</v>
      </c>
      <c r="AQ66" t="s">
        <v>74</v>
      </c>
      <c r="AR66" t="s">
        <v>74</v>
      </c>
      <c r="AS66" t="s">
        <v>74</v>
      </c>
      <c r="AT66" t="s">
        <v>74</v>
      </c>
      <c r="AU66" t="s">
        <v>74</v>
      </c>
      <c r="AV66" t="s">
        <v>74</v>
      </c>
      <c r="AW66" t="s">
        <v>74</v>
      </c>
      <c r="AX66" t="s">
        <v>74</v>
      </c>
      <c r="AY66" t="s">
        <v>74</v>
      </c>
      <c r="AZ66" t="s">
        <v>74</v>
      </c>
      <c r="BA66" t="s">
        <v>74</v>
      </c>
      <c r="BB66" t="s">
        <v>74</v>
      </c>
      <c r="BC66" t="s">
        <v>74</v>
      </c>
      <c r="BD66" t="s">
        <v>74</v>
      </c>
      <c r="BE66" t="s">
        <v>74</v>
      </c>
      <c r="BF66" t="s">
        <v>74</v>
      </c>
      <c r="BG66" t="s">
        <v>74</v>
      </c>
      <c r="BH66" t="s">
        <v>74</v>
      </c>
      <c r="BI66" t="s">
        <v>74</v>
      </c>
      <c r="BJ66" t="s">
        <v>74</v>
      </c>
      <c r="BK66" t="s">
        <v>74</v>
      </c>
      <c r="BL66" t="s">
        <v>74</v>
      </c>
      <c r="BM66" t="s">
        <v>74</v>
      </c>
      <c r="BN66" t="s">
        <v>74</v>
      </c>
      <c r="BO66" t="s">
        <v>74</v>
      </c>
      <c r="BP66" t="s">
        <v>74</v>
      </c>
      <c r="BQ66" t="s">
        <v>74</v>
      </c>
      <c r="BR66" t="s">
        <v>74</v>
      </c>
      <c r="BS66" t="s">
        <v>74</v>
      </c>
      <c r="BT66" t="s">
        <v>74</v>
      </c>
      <c r="BU66" t="s">
        <v>74</v>
      </c>
      <c r="BV66" t="s">
        <v>74</v>
      </c>
      <c r="BW66" t="s">
        <v>74</v>
      </c>
      <c r="BX66" t="s">
        <v>1021</v>
      </c>
      <c r="BY66" t="s">
        <v>74</v>
      </c>
      <c r="BZ66" t="s">
        <v>74</v>
      </c>
      <c r="CA66">
        <v>0</v>
      </c>
    </row>
    <row r="67" spans="1:79" customFormat="1" x14ac:dyDescent="0.25">
      <c r="A67" t="s">
        <v>1025</v>
      </c>
      <c r="B67" t="s">
        <v>354</v>
      </c>
      <c r="C67" t="s">
        <v>433</v>
      </c>
      <c r="D67" t="s">
        <v>953</v>
      </c>
      <c r="E67">
        <v>2014</v>
      </c>
      <c r="F67" t="s">
        <v>74</v>
      </c>
      <c r="G67" t="s">
        <v>74</v>
      </c>
      <c r="H67" t="s">
        <v>74</v>
      </c>
      <c r="I67" t="s">
        <v>74</v>
      </c>
      <c r="J67" t="s">
        <v>74</v>
      </c>
      <c r="K67" t="s">
        <v>74</v>
      </c>
      <c r="L67" t="s">
        <v>74</v>
      </c>
      <c r="M67" t="s">
        <v>74</v>
      </c>
      <c r="N67" t="s">
        <v>74</v>
      </c>
      <c r="O67" t="s">
        <v>74</v>
      </c>
      <c r="P67" t="s">
        <v>74</v>
      </c>
      <c r="Q67" t="s">
        <v>74</v>
      </c>
      <c r="R67" t="s">
        <v>74</v>
      </c>
      <c r="S67" t="s">
        <v>74</v>
      </c>
      <c r="T67" t="s">
        <v>74</v>
      </c>
      <c r="U67" t="s">
        <v>74</v>
      </c>
      <c r="V67" t="s">
        <v>74</v>
      </c>
      <c r="W67" t="s">
        <v>74</v>
      </c>
      <c r="X67" t="s">
        <v>74</v>
      </c>
      <c r="Y67" t="s">
        <v>74</v>
      </c>
      <c r="Z67" t="s">
        <v>74</v>
      </c>
      <c r="AA67" t="s">
        <v>74</v>
      </c>
      <c r="AB67" t="s">
        <v>74</v>
      </c>
      <c r="AC67" t="s">
        <v>74</v>
      </c>
      <c r="AD67" t="s">
        <v>74</v>
      </c>
      <c r="AE67" t="s">
        <v>74</v>
      </c>
      <c r="AF67" t="s">
        <v>74</v>
      </c>
      <c r="AG67" t="s">
        <v>74</v>
      </c>
      <c r="AH67" t="s">
        <v>74</v>
      </c>
      <c r="AI67" t="s">
        <v>74</v>
      </c>
      <c r="AJ67" t="s">
        <v>74</v>
      </c>
      <c r="AK67" t="s">
        <v>74</v>
      </c>
      <c r="AL67" t="s">
        <v>74</v>
      </c>
      <c r="AM67" t="s">
        <v>74</v>
      </c>
      <c r="AN67" t="s">
        <v>74</v>
      </c>
      <c r="AO67" t="s">
        <v>74</v>
      </c>
      <c r="AP67" t="s">
        <v>74</v>
      </c>
      <c r="AQ67" t="s">
        <v>74</v>
      </c>
      <c r="AR67" t="s">
        <v>74</v>
      </c>
      <c r="AS67" t="s">
        <v>74</v>
      </c>
      <c r="AT67" t="s">
        <v>74</v>
      </c>
      <c r="AU67" t="s">
        <v>74</v>
      </c>
      <c r="AV67" t="s">
        <v>74</v>
      </c>
      <c r="AW67" t="s">
        <v>74</v>
      </c>
      <c r="AX67" t="s">
        <v>74</v>
      </c>
      <c r="AY67" t="s">
        <v>74</v>
      </c>
      <c r="AZ67" t="s">
        <v>74</v>
      </c>
      <c r="BA67" t="s">
        <v>74</v>
      </c>
      <c r="BB67" t="s">
        <v>74</v>
      </c>
      <c r="BC67" t="s">
        <v>74</v>
      </c>
      <c r="BD67" t="s">
        <v>74</v>
      </c>
      <c r="BE67" t="s">
        <v>74</v>
      </c>
      <c r="BF67" t="s">
        <v>74</v>
      </c>
      <c r="BG67" t="s">
        <v>74</v>
      </c>
      <c r="BH67" t="s">
        <v>74</v>
      </c>
      <c r="BI67" t="s">
        <v>74</v>
      </c>
      <c r="BJ67" t="s">
        <v>74</v>
      </c>
      <c r="BK67" t="s">
        <v>74</v>
      </c>
      <c r="BL67" t="s">
        <v>74</v>
      </c>
      <c r="BM67" t="s">
        <v>74</v>
      </c>
      <c r="BN67" t="s">
        <v>74</v>
      </c>
      <c r="BO67" t="s">
        <v>74</v>
      </c>
      <c r="BP67" t="s">
        <v>74</v>
      </c>
      <c r="BQ67" t="s">
        <v>74</v>
      </c>
      <c r="BR67" t="s">
        <v>74</v>
      </c>
      <c r="BS67" t="s">
        <v>74</v>
      </c>
      <c r="BT67" t="s">
        <v>74</v>
      </c>
      <c r="BU67" t="s">
        <v>74</v>
      </c>
      <c r="BV67" t="s">
        <v>74</v>
      </c>
      <c r="BW67" t="s">
        <v>74</v>
      </c>
      <c r="BX67" t="s">
        <v>1021</v>
      </c>
      <c r="BY67" t="s">
        <v>74</v>
      </c>
      <c r="BZ67" t="s">
        <v>74</v>
      </c>
      <c r="CA67">
        <v>1</v>
      </c>
    </row>
    <row r="68" spans="1:79" customFormat="1" x14ac:dyDescent="0.25">
      <c r="A68" t="s">
        <v>1026</v>
      </c>
      <c r="B68" t="s">
        <v>356</v>
      </c>
      <c r="C68" t="s">
        <v>124</v>
      </c>
      <c r="D68" t="s">
        <v>44</v>
      </c>
      <c r="E68">
        <v>2014</v>
      </c>
      <c r="F68">
        <v>327</v>
      </c>
      <c r="G68">
        <v>31</v>
      </c>
      <c r="H68">
        <v>0</v>
      </c>
      <c r="I68">
        <v>7</v>
      </c>
      <c r="J68">
        <v>42</v>
      </c>
      <c r="K68">
        <v>51</v>
      </c>
      <c r="L68">
        <v>77</v>
      </c>
      <c r="M68">
        <v>56</v>
      </c>
      <c r="N68">
        <v>57</v>
      </c>
      <c r="O68">
        <v>44</v>
      </c>
      <c r="P68">
        <v>20</v>
      </c>
      <c r="Q68">
        <v>4</v>
      </c>
      <c r="R68">
        <v>0</v>
      </c>
      <c r="S68">
        <v>0</v>
      </c>
      <c r="T68">
        <v>0</v>
      </c>
      <c r="U68">
        <v>355</v>
      </c>
      <c r="V68">
        <v>2</v>
      </c>
      <c r="W68">
        <v>1</v>
      </c>
      <c r="X68">
        <v>278</v>
      </c>
      <c r="Y68">
        <v>56</v>
      </c>
      <c r="Z68">
        <v>17</v>
      </c>
      <c r="AA68">
        <v>7</v>
      </c>
      <c r="AB68">
        <v>6</v>
      </c>
      <c r="AC68">
        <v>31</v>
      </c>
      <c r="AD68">
        <v>12</v>
      </c>
      <c r="AE68">
        <v>309</v>
      </c>
      <c r="AF68">
        <v>1</v>
      </c>
      <c r="AG68">
        <v>287</v>
      </c>
      <c r="AH68">
        <v>4</v>
      </c>
      <c r="AI68">
        <v>2</v>
      </c>
      <c r="AJ68">
        <v>64</v>
      </c>
      <c r="AK68">
        <v>18</v>
      </c>
      <c r="AL68">
        <v>332</v>
      </c>
      <c r="AM68">
        <v>8</v>
      </c>
      <c r="AN68">
        <v>358</v>
      </c>
      <c r="AO68">
        <v>0.91340782122905029</v>
      </c>
      <c r="AP68">
        <v>8.6592178770949726E-2</v>
      </c>
      <c r="AQ68">
        <v>0</v>
      </c>
      <c r="AR68">
        <v>1.9553072625698321E-2</v>
      </c>
      <c r="AS68">
        <v>0.1173184357541899</v>
      </c>
      <c r="AT68">
        <v>0.14245810055865921</v>
      </c>
      <c r="AU68">
        <v>0.21508379888268159</v>
      </c>
      <c r="AV68">
        <v>0.15642458100558659</v>
      </c>
      <c r="AW68">
        <v>0.15921787709497209</v>
      </c>
      <c r="AX68">
        <v>0.1229050279329609</v>
      </c>
      <c r="AY68">
        <v>5.5865921787709487E-2</v>
      </c>
      <c r="AZ68">
        <v>1.11731843575419E-2</v>
      </c>
      <c r="BA68">
        <v>0</v>
      </c>
      <c r="BB68">
        <v>0</v>
      </c>
      <c r="BC68">
        <v>0</v>
      </c>
      <c r="BD68">
        <v>0.99162011173184361</v>
      </c>
      <c r="BE68">
        <v>5.5865921787709499E-3</v>
      </c>
      <c r="BF68">
        <v>2.7932960893854749E-3</v>
      </c>
      <c r="BG68">
        <v>0.77653631284916202</v>
      </c>
      <c r="BH68">
        <v>0.15642458100558659</v>
      </c>
      <c r="BI68">
        <v>4.7486033519553071E-2</v>
      </c>
      <c r="BJ68">
        <v>1.9553072625698321E-2</v>
      </c>
      <c r="BK68">
        <v>1.6759776536312849E-2</v>
      </c>
      <c r="BL68">
        <v>8.6592178770949726E-2</v>
      </c>
      <c r="BM68">
        <v>3.3519553072625698E-2</v>
      </c>
      <c r="BN68">
        <v>0.86312849162011174</v>
      </c>
      <c r="BO68">
        <v>2.7932960893854749E-3</v>
      </c>
      <c r="BP68">
        <v>0.8016759776536313</v>
      </c>
      <c r="BQ68">
        <v>1.11731843575419E-2</v>
      </c>
      <c r="BR68">
        <v>5.5865921787709499E-3</v>
      </c>
      <c r="BS68">
        <v>0.1787709497206704</v>
      </c>
      <c r="BT68">
        <v>5.027932960893855E-2</v>
      </c>
      <c r="BU68">
        <v>0.92737430167597767</v>
      </c>
      <c r="BV68">
        <v>2.23463687150838E-2</v>
      </c>
      <c r="BW68">
        <v>1</v>
      </c>
      <c r="BX68" t="s">
        <v>1027</v>
      </c>
      <c r="BY68">
        <v>358</v>
      </c>
      <c r="BZ68">
        <v>1</v>
      </c>
      <c r="CA68">
        <v>0</v>
      </c>
    </row>
    <row r="69" spans="1:79" customFormat="1" x14ac:dyDescent="0.25">
      <c r="A69" t="s">
        <v>1028</v>
      </c>
      <c r="B69" t="s">
        <v>356</v>
      </c>
      <c r="C69" t="s">
        <v>124</v>
      </c>
      <c r="D69" t="s">
        <v>947</v>
      </c>
      <c r="E69">
        <v>2014</v>
      </c>
      <c r="F69">
        <v>65</v>
      </c>
      <c r="G69">
        <v>4</v>
      </c>
      <c r="H69">
        <v>0</v>
      </c>
      <c r="I69">
        <v>1</v>
      </c>
      <c r="J69">
        <v>9</v>
      </c>
      <c r="K69">
        <v>5</v>
      </c>
      <c r="L69">
        <v>13</v>
      </c>
      <c r="M69">
        <v>7</v>
      </c>
      <c r="N69">
        <v>13</v>
      </c>
      <c r="O69">
        <v>10</v>
      </c>
      <c r="P69">
        <v>7</v>
      </c>
      <c r="Q69">
        <v>4</v>
      </c>
      <c r="R69">
        <v>0</v>
      </c>
      <c r="S69">
        <v>0</v>
      </c>
      <c r="T69">
        <v>0</v>
      </c>
      <c r="U69">
        <v>68</v>
      </c>
      <c r="V69">
        <v>1</v>
      </c>
      <c r="W69">
        <v>0</v>
      </c>
      <c r="X69">
        <v>47</v>
      </c>
      <c r="Y69">
        <v>19</v>
      </c>
      <c r="Z69">
        <v>3</v>
      </c>
      <c r="AA69">
        <v>0</v>
      </c>
      <c r="AB69">
        <v>0</v>
      </c>
      <c r="AC69">
        <v>6</v>
      </c>
      <c r="AD69">
        <v>0</v>
      </c>
      <c r="AE69">
        <v>63</v>
      </c>
      <c r="AF69">
        <v>1</v>
      </c>
      <c r="AG69">
        <v>57</v>
      </c>
      <c r="AH69">
        <v>0</v>
      </c>
      <c r="AI69">
        <v>0</v>
      </c>
      <c r="AJ69">
        <v>11</v>
      </c>
      <c r="AK69">
        <v>9</v>
      </c>
      <c r="AL69">
        <v>60</v>
      </c>
      <c r="AM69">
        <v>0</v>
      </c>
      <c r="AN69">
        <v>69</v>
      </c>
      <c r="AO69">
        <v>0.94202898550724634</v>
      </c>
      <c r="AP69">
        <v>5.7971014492753617E-2</v>
      </c>
      <c r="AQ69">
        <v>0</v>
      </c>
      <c r="AR69">
        <v>1.4492753623188409E-2</v>
      </c>
      <c r="AS69">
        <v>0.13043478260869559</v>
      </c>
      <c r="AT69">
        <v>7.2463768115942032E-2</v>
      </c>
      <c r="AU69">
        <v>0.18840579710144931</v>
      </c>
      <c r="AV69">
        <v>0.10144927536231881</v>
      </c>
      <c r="AW69">
        <v>0.18840579710144931</v>
      </c>
      <c r="AX69">
        <v>0.14492753623188409</v>
      </c>
      <c r="AY69">
        <v>0.10144927536231881</v>
      </c>
      <c r="AZ69">
        <v>5.7971014492753617E-2</v>
      </c>
      <c r="BA69">
        <v>0</v>
      </c>
      <c r="BB69">
        <v>0</v>
      </c>
      <c r="BC69">
        <v>0</v>
      </c>
      <c r="BD69">
        <v>0.98550724637681164</v>
      </c>
      <c r="BE69">
        <v>1.4492753623188409E-2</v>
      </c>
      <c r="BF69">
        <v>0</v>
      </c>
      <c r="BG69">
        <v>0.6811594202898551</v>
      </c>
      <c r="BH69">
        <v>0.27536231884057971</v>
      </c>
      <c r="BI69">
        <v>4.3478260869565223E-2</v>
      </c>
      <c r="BJ69">
        <v>0</v>
      </c>
      <c r="BK69">
        <v>0</v>
      </c>
      <c r="BL69">
        <v>8.6956521739130432E-2</v>
      </c>
      <c r="BM69">
        <v>0</v>
      </c>
      <c r="BN69">
        <v>0.91304347826086951</v>
      </c>
      <c r="BO69">
        <v>1.4492753623188409E-2</v>
      </c>
      <c r="BP69">
        <v>0.82608695652173914</v>
      </c>
      <c r="BQ69">
        <v>0</v>
      </c>
      <c r="BR69">
        <v>0</v>
      </c>
      <c r="BS69">
        <v>0.15942028985507251</v>
      </c>
      <c r="BT69">
        <v>0.13043478260869559</v>
      </c>
      <c r="BU69">
        <v>0.86956521739130432</v>
      </c>
      <c r="BV69">
        <v>0</v>
      </c>
      <c r="BW69">
        <v>1</v>
      </c>
      <c r="BX69" t="s">
        <v>1027</v>
      </c>
      <c r="BY69">
        <v>358</v>
      </c>
      <c r="BZ69">
        <v>0.19273743016759781</v>
      </c>
      <c r="CA69">
        <v>0</v>
      </c>
    </row>
    <row r="70" spans="1:79" customFormat="1" x14ac:dyDescent="0.25">
      <c r="A70" t="s">
        <v>1029</v>
      </c>
      <c r="B70" t="s">
        <v>356</v>
      </c>
      <c r="C70" t="s">
        <v>124</v>
      </c>
      <c r="D70" t="s">
        <v>949</v>
      </c>
      <c r="E70">
        <v>2014</v>
      </c>
      <c r="F70">
        <v>184</v>
      </c>
      <c r="G70">
        <v>17</v>
      </c>
      <c r="H70">
        <v>0</v>
      </c>
      <c r="I70">
        <v>3</v>
      </c>
      <c r="J70">
        <v>23</v>
      </c>
      <c r="K70">
        <v>39</v>
      </c>
      <c r="L70">
        <v>42</v>
      </c>
      <c r="M70">
        <v>33</v>
      </c>
      <c r="N70">
        <v>29</v>
      </c>
      <c r="O70">
        <v>25</v>
      </c>
      <c r="P70">
        <v>7</v>
      </c>
      <c r="Q70">
        <v>0</v>
      </c>
      <c r="R70">
        <v>0</v>
      </c>
      <c r="S70">
        <v>0</v>
      </c>
      <c r="T70">
        <v>0</v>
      </c>
      <c r="U70">
        <v>201</v>
      </c>
      <c r="V70">
        <v>0</v>
      </c>
      <c r="W70">
        <v>0</v>
      </c>
      <c r="X70">
        <v>171</v>
      </c>
      <c r="Y70">
        <v>22</v>
      </c>
      <c r="Z70">
        <v>8</v>
      </c>
      <c r="AA70">
        <v>0</v>
      </c>
      <c r="AB70">
        <v>3</v>
      </c>
      <c r="AC70">
        <v>22</v>
      </c>
      <c r="AD70">
        <v>1</v>
      </c>
      <c r="AE70">
        <v>175</v>
      </c>
      <c r="AF70">
        <v>0</v>
      </c>
      <c r="AG70">
        <v>159</v>
      </c>
      <c r="AH70">
        <v>3</v>
      </c>
      <c r="AI70">
        <v>2</v>
      </c>
      <c r="AJ70">
        <v>37</v>
      </c>
      <c r="AK70">
        <v>1</v>
      </c>
      <c r="AL70">
        <v>197</v>
      </c>
      <c r="AM70">
        <v>3</v>
      </c>
      <c r="AN70">
        <v>201</v>
      </c>
      <c r="AO70">
        <v>0.91542288557213936</v>
      </c>
      <c r="AP70">
        <v>8.45771144278607E-2</v>
      </c>
      <c r="AQ70">
        <v>0</v>
      </c>
      <c r="AR70">
        <v>1.492537313432836E-2</v>
      </c>
      <c r="AS70">
        <v>0.11442786069651741</v>
      </c>
      <c r="AT70">
        <v>0.19402985074626869</v>
      </c>
      <c r="AU70">
        <v>0.20895522388059701</v>
      </c>
      <c r="AV70">
        <v>0.16417910447761189</v>
      </c>
      <c r="AW70">
        <v>0.14427860696517411</v>
      </c>
      <c r="AX70">
        <v>0.12437810945273629</v>
      </c>
      <c r="AY70">
        <v>3.482587064676617E-2</v>
      </c>
      <c r="AZ70">
        <v>0</v>
      </c>
      <c r="BA70">
        <v>0</v>
      </c>
      <c r="BB70">
        <v>0</v>
      </c>
      <c r="BC70">
        <v>0</v>
      </c>
      <c r="BD70">
        <v>1</v>
      </c>
      <c r="BE70">
        <v>0</v>
      </c>
      <c r="BF70">
        <v>0</v>
      </c>
      <c r="BG70">
        <v>0.85074626865671643</v>
      </c>
      <c r="BH70">
        <v>0.109452736318408</v>
      </c>
      <c r="BI70">
        <v>3.9800995024875621E-2</v>
      </c>
      <c r="BJ70">
        <v>0</v>
      </c>
      <c r="BK70">
        <v>1.492537313432836E-2</v>
      </c>
      <c r="BL70">
        <v>0.109452736318408</v>
      </c>
      <c r="BM70">
        <v>4.9751243781094526E-3</v>
      </c>
      <c r="BN70">
        <v>0.87064676616915426</v>
      </c>
      <c r="BO70">
        <v>0</v>
      </c>
      <c r="BP70">
        <v>0.79104477611940294</v>
      </c>
      <c r="BQ70">
        <v>1.492537313432836E-2</v>
      </c>
      <c r="BR70">
        <v>9.9502487562189053E-3</v>
      </c>
      <c r="BS70">
        <v>0.18407960199004969</v>
      </c>
      <c r="BT70">
        <v>4.9751243781094526E-3</v>
      </c>
      <c r="BU70">
        <v>0.98009950248756217</v>
      </c>
      <c r="BV70">
        <v>1.492537313432836E-2</v>
      </c>
      <c r="BW70">
        <v>1</v>
      </c>
      <c r="BX70" t="s">
        <v>1027</v>
      </c>
      <c r="BY70">
        <v>358</v>
      </c>
      <c r="BZ70">
        <v>0.56145251396648044</v>
      </c>
      <c r="CA70">
        <v>0</v>
      </c>
    </row>
    <row r="71" spans="1:79" customFormat="1" x14ac:dyDescent="0.25">
      <c r="A71" t="s">
        <v>1030</v>
      </c>
      <c r="B71" t="s">
        <v>356</v>
      </c>
      <c r="C71" t="s">
        <v>124</v>
      </c>
      <c r="D71" t="s">
        <v>951</v>
      </c>
      <c r="E71">
        <v>2014</v>
      </c>
      <c r="F71">
        <v>9</v>
      </c>
      <c r="G71">
        <v>1</v>
      </c>
      <c r="H71">
        <v>0</v>
      </c>
      <c r="I71">
        <v>0</v>
      </c>
      <c r="J71">
        <v>1</v>
      </c>
      <c r="K71">
        <v>0</v>
      </c>
      <c r="L71">
        <v>3</v>
      </c>
      <c r="M71">
        <v>3</v>
      </c>
      <c r="N71">
        <v>3</v>
      </c>
      <c r="O71">
        <v>0</v>
      </c>
      <c r="P71">
        <v>0</v>
      </c>
      <c r="Q71">
        <v>0</v>
      </c>
      <c r="R71">
        <v>0</v>
      </c>
      <c r="S71">
        <v>0</v>
      </c>
      <c r="T71">
        <v>0</v>
      </c>
      <c r="U71">
        <v>10</v>
      </c>
      <c r="V71">
        <v>0</v>
      </c>
      <c r="W71">
        <v>0</v>
      </c>
      <c r="X71">
        <v>10</v>
      </c>
      <c r="Y71">
        <v>0</v>
      </c>
      <c r="Z71">
        <v>0</v>
      </c>
      <c r="AA71">
        <v>0</v>
      </c>
      <c r="AB71">
        <v>0</v>
      </c>
      <c r="AC71">
        <v>0</v>
      </c>
      <c r="AD71">
        <v>0</v>
      </c>
      <c r="AE71">
        <v>10</v>
      </c>
      <c r="AF71">
        <v>0</v>
      </c>
      <c r="AG71">
        <v>7</v>
      </c>
      <c r="AH71">
        <v>0</v>
      </c>
      <c r="AI71">
        <v>0</v>
      </c>
      <c r="AJ71">
        <v>3</v>
      </c>
      <c r="AK71">
        <v>1</v>
      </c>
      <c r="AL71">
        <v>9</v>
      </c>
      <c r="AM71">
        <v>0</v>
      </c>
      <c r="AN71">
        <v>10</v>
      </c>
      <c r="AO71">
        <v>0.9</v>
      </c>
      <c r="AP71">
        <v>0.1</v>
      </c>
      <c r="AQ71">
        <v>0</v>
      </c>
      <c r="AR71">
        <v>0</v>
      </c>
      <c r="AS71">
        <v>0.1</v>
      </c>
      <c r="AT71">
        <v>0</v>
      </c>
      <c r="AU71">
        <v>0.3</v>
      </c>
      <c r="AV71">
        <v>0.3</v>
      </c>
      <c r="AW71">
        <v>0.3</v>
      </c>
      <c r="AX71">
        <v>0</v>
      </c>
      <c r="AY71">
        <v>0</v>
      </c>
      <c r="AZ71">
        <v>0</v>
      </c>
      <c r="BA71">
        <v>0</v>
      </c>
      <c r="BB71">
        <v>0</v>
      </c>
      <c r="BC71">
        <v>0</v>
      </c>
      <c r="BD71">
        <v>1</v>
      </c>
      <c r="BE71">
        <v>0</v>
      </c>
      <c r="BF71">
        <v>0</v>
      </c>
      <c r="BG71">
        <v>1</v>
      </c>
      <c r="BH71">
        <v>0</v>
      </c>
      <c r="BI71">
        <v>0</v>
      </c>
      <c r="BJ71">
        <v>0</v>
      </c>
      <c r="BK71">
        <v>0</v>
      </c>
      <c r="BL71">
        <v>0</v>
      </c>
      <c r="BM71">
        <v>0</v>
      </c>
      <c r="BN71">
        <v>1</v>
      </c>
      <c r="BO71">
        <v>0</v>
      </c>
      <c r="BP71">
        <v>0.7</v>
      </c>
      <c r="BQ71">
        <v>0</v>
      </c>
      <c r="BR71">
        <v>0</v>
      </c>
      <c r="BS71">
        <v>0.3</v>
      </c>
      <c r="BT71">
        <v>0.1</v>
      </c>
      <c r="BU71">
        <v>0.9</v>
      </c>
      <c r="BV71">
        <v>0</v>
      </c>
      <c r="BW71">
        <v>1</v>
      </c>
      <c r="BX71" t="s">
        <v>1027</v>
      </c>
      <c r="BY71">
        <v>358</v>
      </c>
      <c r="BZ71">
        <v>2.793296089385475E-2</v>
      </c>
      <c r="CA71">
        <v>0</v>
      </c>
    </row>
    <row r="72" spans="1:79" customFormat="1" x14ac:dyDescent="0.25">
      <c r="A72" t="s">
        <v>1031</v>
      </c>
      <c r="B72" t="s">
        <v>356</v>
      </c>
      <c r="C72" t="s">
        <v>124</v>
      </c>
      <c r="D72" t="s">
        <v>953</v>
      </c>
      <c r="E72">
        <v>2014</v>
      </c>
      <c r="F72">
        <v>57</v>
      </c>
      <c r="G72">
        <v>9</v>
      </c>
      <c r="H72">
        <v>0</v>
      </c>
      <c r="I72">
        <v>2</v>
      </c>
      <c r="J72">
        <v>5</v>
      </c>
      <c r="K72">
        <v>5</v>
      </c>
      <c r="L72">
        <v>17</v>
      </c>
      <c r="M72">
        <v>13</v>
      </c>
      <c r="N72">
        <v>11</v>
      </c>
      <c r="O72">
        <v>7</v>
      </c>
      <c r="P72">
        <v>6</v>
      </c>
      <c r="Q72">
        <v>0</v>
      </c>
      <c r="R72">
        <v>0</v>
      </c>
      <c r="S72">
        <v>0</v>
      </c>
      <c r="T72">
        <v>0</v>
      </c>
      <c r="U72">
        <v>64</v>
      </c>
      <c r="V72">
        <v>1</v>
      </c>
      <c r="W72">
        <v>1</v>
      </c>
      <c r="X72">
        <v>48</v>
      </c>
      <c r="Y72">
        <v>14</v>
      </c>
      <c r="Z72">
        <v>4</v>
      </c>
      <c r="AA72">
        <v>0</v>
      </c>
      <c r="AB72">
        <v>3</v>
      </c>
      <c r="AC72">
        <v>3</v>
      </c>
      <c r="AD72">
        <v>0</v>
      </c>
      <c r="AE72">
        <v>60</v>
      </c>
      <c r="AF72">
        <v>0</v>
      </c>
      <c r="AG72">
        <v>60</v>
      </c>
      <c r="AH72">
        <v>1</v>
      </c>
      <c r="AI72">
        <v>0</v>
      </c>
      <c r="AJ72">
        <v>5</v>
      </c>
      <c r="AK72">
        <v>6</v>
      </c>
      <c r="AL72">
        <v>56</v>
      </c>
      <c r="AM72">
        <v>4</v>
      </c>
      <c r="AN72">
        <v>66</v>
      </c>
      <c r="AO72">
        <v>0.86363636363636365</v>
      </c>
      <c r="AP72">
        <v>0.13636363636363641</v>
      </c>
      <c r="AQ72">
        <v>0</v>
      </c>
      <c r="AR72">
        <v>3.03030303030303E-2</v>
      </c>
      <c r="AS72">
        <v>7.575757575757576E-2</v>
      </c>
      <c r="AT72">
        <v>7.575757575757576E-2</v>
      </c>
      <c r="AU72">
        <v>0.25757575757575762</v>
      </c>
      <c r="AV72">
        <v>0.19696969696969699</v>
      </c>
      <c r="AW72">
        <v>0.16666666666666671</v>
      </c>
      <c r="AX72">
        <v>0.10606060606060611</v>
      </c>
      <c r="AY72">
        <v>9.0909090909090912E-2</v>
      </c>
      <c r="AZ72">
        <v>0</v>
      </c>
      <c r="BA72">
        <v>0</v>
      </c>
      <c r="BB72">
        <v>0</v>
      </c>
      <c r="BC72">
        <v>0</v>
      </c>
      <c r="BD72">
        <v>0.96969696969696972</v>
      </c>
      <c r="BE72">
        <v>1.515151515151515E-2</v>
      </c>
      <c r="BF72">
        <v>1.515151515151515E-2</v>
      </c>
      <c r="BG72">
        <v>0.72727272727272729</v>
      </c>
      <c r="BH72">
        <v>0.2121212121212121</v>
      </c>
      <c r="BI72">
        <v>6.0606060606060608E-2</v>
      </c>
      <c r="BJ72">
        <v>0</v>
      </c>
      <c r="BK72">
        <v>4.5454545454545463E-2</v>
      </c>
      <c r="BL72">
        <v>4.5454545454545463E-2</v>
      </c>
      <c r="BM72">
        <v>0</v>
      </c>
      <c r="BN72">
        <v>0.90909090909090906</v>
      </c>
      <c r="BO72">
        <v>0</v>
      </c>
      <c r="BP72">
        <v>0.90909090909090906</v>
      </c>
      <c r="BQ72">
        <v>1.515151515151515E-2</v>
      </c>
      <c r="BR72">
        <v>0</v>
      </c>
      <c r="BS72">
        <v>7.575757575757576E-2</v>
      </c>
      <c r="BT72">
        <v>9.0909090909090912E-2</v>
      </c>
      <c r="BU72">
        <v>0.84848484848484851</v>
      </c>
      <c r="BV72">
        <v>6.0606060606060608E-2</v>
      </c>
      <c r="BW72">
        <v>1</v>
      </c>
      <c r="BX72" t="s">
        <v>1027</v>
      </c>
      <c r="BY72">
        <v>358</v>
      </c>
      <c r="BZ72">
        <v>0.18435754189944131</v>
      </c>
      <c r="CA72">
        <v>0</v>
      </c>
    </row>
    <row r="73" spans="1:79" customFormat="1" x14ac:dyDescent="0.25">
      <c r="A73" t="s">
        <v>1032</v>
      </c>
      <c r="B73" t="s">
        <v>356</v>
      </c>
      <c r="C73" t="s">
        <v>124</v>
      </c>
      <c r="D73" t="s">
        <v>961</v>
      </c>
      <c r="E73">
        <v>2014</v>
      </c>
      <c r="F73">
        <v>12</v>
      </c>
      <c r="G73">
        <v>0</v>
      </c>
      <c r="H73">
        <v>0</v>
      </c>
      <c r="I73">
        <v>1</v>
      </c>
      <c r="J73">
        <v>4</v>
      </c>
      <c r="K73">
        <v>2</v>
      </c>
      <c r="L73">
        <v>2</v>
      </c>
      <c r="M73">
        <v>0</v>
      </c>
      <c r="N73">
        <v>1</v>
      </c>
      <c r="O73">
        <v>2</v>
      </c>
      <c r="P73">
        <v>0</v>
      </c>
      <c r="Q73">
        <v>0</v>
      </c>
      <c r="R73">
        <v>0</v>
      </c>
      <c r="S73">
        <v>0</v>
      </c>
      <c r="T73">
        <v>0</v>
      </c>
      <c r="U73">
        <v>12</v>
      </c>
      <c r="V73">
        <v>0</v>
      </c>
      <c r="W73">
        <v>0</v>
      </c>
      <c r="X73">
        <v>2</v>
      </c>
      <c r="Y73">
        <v>1</v>
      </c>
      <c r="Z73">
        <v>2</v>
      </c>
      <c r="AA73">
        <v>7</v>
      </c>
      <c r="AB73">
        <v>0</v>
      </c>
      <c r="AC73">
        <v>0</v>
      </c>
      <c r="AD73">
        <v>11</v>
      </c>
      <c r="AE73">
        <v>1</v>
      </c>
      <c r="AF73">
        <v>0</v>
      </c>
      <c r="AG73">
        <v>4</v>
      </c>
      <c r="AH73">
        <v>0</v>
      </c>
      <c r="AI73">
        <v>0</v>
      </c>
      <c r="AJ73">
        <v>8</v>
      </c>
      <c r="AK73">
        <v>1</v>
      </c>
      <c r="AL73">
        <v>10</v>
      </c>
      <c r="AM73">
        <v>1</v>
      </c>
      <c r="AN73">
        <v>12</v>
      </c>
      <c r="AO73">
        <v>1</v>
      </c>
      <c r="AP73">
        <v>0</v>
      </c>
      <c r="AQ73">
        <v>0</v>
      </c>
      <c r="AR73">
        <v>8.3333333333333329E-2</v>
      </c>
      <c r="AS73">
        <v>0.33333333333333331</v>
      </c>
      <c r="AT73">
        <v>0.16666666666666671</v>
      </c>
      <c r="AU73">
        <v>0.16666666666666671</v>
      </c>
      <c r="AV73">
        <v>0</v>
      </c>
      <c r="AW73">
        <v>8.3333333333333329E-2</v>
      </c>
      <c r="AX73">
        <v>0.16666666666666671</v>
      </c>
      <c r="AY73">
        <v>0</v>
      </c>
      <c r="AZ73">
        <v>0</v>
      </c>
      <c r="BA73">
        <v>0</v>
      </c>
      <c r="BB73">
        <v>0</v>
      </c>
      <c r="BC73">
        <v>0</v>
      </c>
      <c r="BD73">
        <v>1</v>
      </c>
      <c r="BE73">
        <v>0</v>
      </c>
      <c r="BF73">
        <v>0</v>
      </c>
      <c r="BG73">
        <v>0.16666666666666671</v>
      </c>
      <c r="BH73">
        <v>8.3333333333333329E-2</v>
      </c>
      <c r="BI73">
        <v>0.16666666666666671</v>
      </c>
      <c r="BJ73">
        <v>0.58333333333333337</v>
      </c>
      <c r="BK73">
        <v>0</v>
      </c>
      <c r="BL73">
        <v>0</v>
      </c>
      <c r="BM73">
        <v>0.91666666666666663</v>
      </c>
      <c r="BN73">
        <v>8.3333333333333329E-2</v>
      </c>
      <c r="BO73">
        <v>0</v>
      </c>
      <c r="BP73">
        <v>0.33333333333333331</v>
      </c>
      <c r="BQ73">
        <v>0</v>
      </c>
      <c r="BR73">
        <v>0</v>
      </c>
      <c r="BS73">
        <v>0.66666666666666663</v>
      </c>
      <c r="BT73">
        <v>8.3333333333333329E-2</v>
      </c>
      <c r="BU73">
        <v>0.83333333333333337</v>
      </c>
      <c r="BV73">
        <v>8.3333333333333329E-2</v>
      </c>
      <c r="BW73">
        <v>1</v>
      </c>
      <c r="BX73" t="s">
        <v>1027</v>
      </c>
      <c r="BY73">
        <v>358</v>
      </c>
      <c r="BZ73">
        <v>3.3519553072625698E-2</v>
      </c>
      <c r="CA73">
        <v>0</v>
      </c>
    </row>
    <row r="74" spans="1:79" customFormat="1" x14ac:dyDescent="0.25">
      <c r="A74" t="s">
        <v>1033</v>
      </c>
      <c r="B74" t="s">
        <v>356</v>
      </c>
      <c r="C74" t="s">
        <v>123</v>
      </c>
      <c r="D74" t="s">
        <v>44</v>
      </c>
      <c r="E74">
        <v>2014</v>
      </c>
      <c r="F74">
        <v>231</v>
      </c>
      <c r="G74">
        <v>14</v>
      </c>
      <c r="H74">
        <v>0</v>
      </c>
      <c r="I74">
        <v>12</v>
      </c>
      <c r="J74">
        <v>29</v>
      </c>
      <c r="K74">
        <v>51</v>
      </c>
      <c r="L74">
        <v>35</v>
      </c>
      <c r="M74">
        <v>33</v>
      </c>
      <c r="N74">
        <v>43</v>
      </c>
      <c r="O74">
        <v>28</v>
      </c>
      <c r="P74">
        <v>10</v>
      </c>
      <c r="Q74">
        <v>4</v>
      </c>
      <c r="R74">
        <v>0</v>
      </c>
      <c r="S74">
        <v>0</v>
      </c>
      <c r="T74">
        <v>0</v>
      </c>
      <c r="U74">
        <v>228</v>
      </c>
      <c r="V74">
        <v>16</v>
      </c>
      <c r="W74">
        <v>1</v>
      </c>
      <c r="X74">
        <v>125</v>
      </c>
      <c r="Y74">
        <v>49</v>
      </c>
      <c r="Z74">
        <v>69</v>
      </c>
      <c r="AA74">
        <v>2</v>
      </c>
      <c r="AB74">
        <v>5</v>
      </c>
      <c r="AC74">
        <v>40</v>
      </c>
      <c r="AD74">
        <v>0</v>
      </c>
      <c r="AE74">
        <v>200</v>
      </c>
      <c r="AF74">
        <v>4</v>
      </c>
      <c r="AG74">
        <v>225</v>
      </c>
      <c r="AH74">
        <v>16</v>
      </c>
      <c r="AI74">
        <v>0</v>
      </c>
      <c r="AJ74">
        <v>0</v>
      </c>
      <c r="AK74">
        <v>30</v>
      </c>
      <c r="AL74">
        <v>214</v>
      </c>
      <c r="AM74">
        <v>1</v>
      </c>
      <c r="AN74">
        <v>245</v>
      </c>
      <c r="AO74">
        <v>0.94285714285714284</v>
      </c>
      <c r="AP74">
        <v>5.7142857142857141E-2</v>
      </c>
      <c r="AQ74">
        <v>0</v>
      </c>
      <c r="AR74">
        <v>4.8979591836734691E-2</v>
      </c>
      <c r="AS74">
        <v>0.1183673469387755</v>
      </c>
      <c r="AT74">
        <v>0.20816326530612239</v>
      </c>
      <c r="AU74">
        <v>0.14285714285714279</v>
      </c>
      <c r="AV74">
        <v>0.13469387755102041</v>
      </c>
      <c r="AW74">
        <v>0.17551020408163259</v>
      </c>
      <c r="AX74">
        <v>0.1142857142857143</v>
      </c>
      <c r="AY74">
        <v>4.0816326530612242E-2</v>
      </c>
      <c r="AZ74">
        <v>1.6326530612244899E-2</v>
      </c>
      <c r="BA74">
        <v>0</v>
      </c>
      <c r="BB74">
        <v>0</v>
      </c>
      <c r="BC74">
        <v>0</v>
      </c>
      <c r="BD74">
        <v>0.93061224489795913</v>
      </c>
      <c r="BE74">
        <v>6.5306122448979598E-2</v>
      </c>
      <c r="BF74">
        <v>4.0816326530612249E-3</v>
      </c>
      <c r="BG74">
        <v>0.51020408163265307</v>
      </c>
      <c r="BH74">
        <v>0.2</v>
      </c>
      <c r="BI74">
        <v>0.28163265306122448</v>
      </c>
      <c r="BJ74">
        <v>8.1632653061224497E-3</v>
      </c>
      <c r="BK74">
        <v>2.0408163265306121E-2</v>
      </c>
      <c r="BL74">
        <v>0.16326530612244899</v>
      </c>
      <c r="BM74">
        <v>0</v>
      </c>
      <c r="BN74">
        <v>0.81632653061224492</v>
      </c>
      <c r="BO74">
        <v>1.6326530612244899E-2</v>
      </c>
      <c r="BP74">
        <v>0.91836734693877553</v>
      </c>
      <c r="BQ74">
        <v>6.5306122448979598E-2</v>
      </c>
      <c r="BR74">
        <v>0</v>
      </c>
      <c r="BS74">
        <v>0</v>
      </c>
      <c r="BT74">
        <v>0.1224489795918367</v>
      </c>
      <c r="BU74">
        <v>0.87346938775510208</v>
      </c>
      <c r="BV74">
        <v>4.0816326530612249E-3</v>
      </c>
      <c r="BW74">
        <v>1</v>
      </c>
      <c r="BX74" t="s">
        <v>1034</v>
      </c>
      <c r="BY74">
        <v>245</v>
      </c>
      <c r="BZ74">
        <v>1</v>
      </c>
      <c r="CA74">
        <v>0</v>
      </c>
    </row>
    <row r="75" spans="1:79" customFormat="1" x14ac:dyDescent="0.25">
      <c r="A75" t="s">
        <v>1035</v>
      </c>
      <c r="B75" t="s">
        <v>356</v>
      </c>
      <c r="C75" t="s">
        <v>123</v>
      </c>
      <c r="D75" t="s">
        <v>947</v>
      </c>
      <c r="E75">
        <v>2014</v>
      </c>
      <c r="F75">
        <v>83</v>
      </c>
      <c r="G75">
        <v>3</v>
      </c>
      <c r="H75">
        <v>0</v>
      </c>
      <c r="I75">
        <v>3</v>
      </c>
      <c r="J75">
        <v>5</v>
      </c>
      <c r="K75">
        <v>19</v>
      </c>
      <c r="L75">
        <v>11</v>
      </c>
      <c r="M75">
        <v>12</v>
      </c>
      <c r="N75">
        <v>16</v>
      </c>
      <c r="O75">
        <v>14</v>
      </c>
      <c r="P75">
        <v>5</v>
      </c>
      <c r="Q75">
        <v>1</v>
      </c>
      <c r="R75">
        <v>0</v>
      </c>
      <c r="S75">
        <v>0</v>
      </c>
      <c r="T75">
        <v>0</v>
      </c>
      <c r="U75">
        <v>81</v>
      </c>
      <c r="V75">
        <v>4</v>
      </c>
      <c r="W75">
        <v>1</v>
      </c>
      <c r="X75">
        <v>47</v>
      </c>
      <c r="Y75">
        <v>14</v>
      </c>
      <c r="Z75">
        <v>25</v>
      </c>
      <c r="AA75">
        <v>0</v>
      </c>
      <c r="AB75">
        <v>1</v>
      </c>
      <c r="AC75">
        <v>12</v>
      </c>
      <c r="AD75">
        <v>0</v>
      </c>
      <c r="AE75">
        <v>73</v>
      </c>
      <c r="AF75">
        <v>0</v>
      </c>
      <c r="AG75">
        <v>84</v>
      </c>
      <c r="AH75">
        <v>2</v>
      </c>
      <c r="AI75">
        <v>0</v>
      </c>
      <c r="AJ75">
        <v>0</v>
      </c>
      <c r="AK75">
        <v>17</v>
      </c>
      <c r="AL75">
        <v>69</v>
      </c>
      <c r="AM75">
        <v>0</v>
      </c>
      <c r="AN75">
        <v>86</v>
      </c>
      <c r="AO75">
        <v>0.96511627906976749</v>
      </c>
      <c r="AP75">
        <v>3.4883720930232558E-2</v>
      </c>
      <c r="AQ75">
        <v>0</v>
      </c>
      <c r="AR75">
        <v>3.4883720930232558E-2</v>
      </c>
      <c r="AS75">
        <v>5.8139534883720929E-2</v>
      </c>
      <c r="AT75">
        <v>0.22093023255813951</v>
      </c>
      <c r="AU75">
        <v>0.12790697674418611</v>
      </c>
      <c r="AV75">
        <v>0.1395348837209302</v>
      </c>
      <c r="AW75">
        <v>0.186046511627907</v>
      </c>
      <c r="AX75">
        <v>0.16279069767441859</v>
      </c>
      <c r="AY75">
        <v>5.8139534883720929E-2</v>
      </c>
      <c r="AZ75">
        <v>1.1627906976744189E-2</v>
      </c>
      <c r="BA75">
        <v>0</v>
      </c>
      <c r="BB75">
        <v>0</v>
      </c>
      <c r="BC75">
        <v>0</v>
      </c>
      <c r="BD75">
        <v>0.94186046511627908</v>
      </c>
      <c r="BE75">
        <v>4.6511627906976737E-2</v>
      </c>
      <c r="BF75">
        <v>1.1627906976744189E-2</v>
      </c>
      <c r="BG75">
        <v>0.54651162790697672</v>
      </c>
      <c r="BH75">
        <v>0.16279069767441859</v>
      </c>
      <c r="BI75">
        <v>0.29069767441860472</v>
      </c>
      <c r="BJ75">
        <v>0</v>
      </c>
      <c r="BK75">
        <v>1.1627906976744189E-2</v>
      </c>
      <c r="BL75">
        <v>0.1395348837209302</v>
      </c>
      <c r="BM75">
        <v>0</v>
      </c>
      <c r="BN75">
        <v>0.84883720930232553</v>
      </c>
      <c r="BO75">
        <v>0</v>
      </c>
      <c r="BP75">
        <v>0.97674418604651159</v>
      </c>
      <c r="BQ75">
        <v>2.3255813953488368E-2</v>
      </c>
      <c r="BR75">
        <v>0</v>
      </c>
      <c r="BS75">
        <v>0</v>
      </c>
      <c r="BT75">
        <v>0.19767441860465121</v>
      </c>
      <c r="BU75">
        <v>0.80232558139534882</v>
      </c>
      <c r="BV75">
        <v>0</v>
      </c>
      <c r="BW75">
        <v>1</v>
      </c>
      <c r="BX75" t="s">
        <v>1034</v>
      </c>
      <c r="BY75">
        <v>245</v>
      </c>
      <c r="BZ75">
        <v>0.3510204081632653</v>
      </c>
      <c r="CA75">
        <v>0</v>
      </c>
    </row>
    <row r="76" spans="1:79" customFormat="1" x14ac:dyDescent="0.25">
      <c r="A76" t="s">
        <v>1036</v>
      </c>
      <c r="B76" t="s">
        <v>356</v>
      </c>
      <c r="C76" t="s">
        <v>123</v>
      </c>
      <c r="D76" t="s">
        <v>949</v>
      </c>
      <c r="E76">
        <v>2014</v>
      </c>
      <c r="F76">
        <v>86</v>
      </c>
      <c r="G76">
        <v>8</v>
      </c>
      <c r="H76">
        <v>0</v>
      </c>
      <c r="I76">
        <v>7</v>
      </c>
      <c r="J76">
        <v>13</v>
      </c>
      <c r="K76">
        <v>22</v>
      </c>
      <c r="L76">
        <v>14</v>
      </c>
      <c r="M76">
        <v>16</v>
      </c>
      <c r="N76">
        <v>12</v>
      </c>
      <c r="O76">
        <v>6</v>
      </c>
      <c r="P76">
        <v>3</v>
      </c>
      <c r="Q76">
        <v>1</v>
      </c>
      <c r="R76">
        <v>0</v>
      </c>
      <c r="S76">
        <v>0</v>
      </c>
      <c r="T76">
        <v>0</v>
      </c>
      <c r="U76">
        <v>84</v>
      </c>
      <c r="V76">
        <v>10</v>
      </c>
      <c r="W76">
        <v>0</v>
      </c>
      <c r="X76">
        <v>50</v>
      </c>
      <c r="Y76">
        <v>19</v>
      </c>
      <c r="Z76">
        <v>24</v>
      </c>
      <c r="AA76">
        <v>1</v>
      </c>
      <c r="AB76">
        <v>2</v>
      </c>
      <c r="AC76">
        <v>25</v>
      </c>
      <c r="AD76">
        <v>0</v>
      </c>
      <c r="AE76">
        <v>67</v>
      </c>
      <c r="AF76">
        <v>1</v>
      </c>
      <c r="AG76">
        <v>92</v>
      </c>
      <c r="AH76">
        <v>1</v>
      </c>
      <c r="AI76">
        <v>0</v>
      </c>
      <c r="AJ76">
        <v>0</v>
      </c>
      <c r="AK76">
        <v>5</v>
      </c>
      <c r="AL76">
        <v>88</v>
      </c>
      <c r="AM76">
        <v>1</v>
      </c>
      <c r="AN76">
        <v>94</v>
      </c>
      <c r="AO76">
        <v>0.91489361702127658</v>
      </c>
      <c r="AP76">
        <v>8.5106382978723402E-2</v>
      </c>
      <c r="AQ76">
        <v>0</v>
      </c>
      <c r="AR76">
        <v>7.4468085106382975E-2</v>
      </c>
      <c r="AS76">
        <v>0.13829787234042551</v>
      </c>
      <c r="AT76">
        <v>0.23404255319148939</v>
      </c>
      <c r="AU76">
        <v>0.14893617021276601</v>
      </c>
      <c r="AV76">
        <v>0.1702127659574468</v>
      </c>
      <c r="AW76">
        <v>0.1276595744680851</v>
      </c>
      <c r="AX76">
        <v>6.3829787234042548E-2</v>
      </c>
      <c r="AY76">
        <v>3.1914893617021267E-2</v>
      </c>
      <c r="AZ76">
        <v>1.063829787234043E-2</v>
      </c>
      <c r="BA76">
        <v>0</v>
      </c>
      <c r="BB76">
        <v>0</v>
      </c>
      <c r="BC76">
        <v>0</v>
      </c>
      <c r="BD76">
        <v>0.8936170212765957</v>
      </c>
      <c r="BE76">
        <v>0.1063829787234043</v>
      </c>
      <c r="BF76">
        <v>0</v>
      </c>
      <c r="BG76">
        <v>0.53191489361702127</v>
      </c>
      <c r="BH76">
        <v>0.2021276595744681</v>
      </c>
      <c r="BI76">
        <v>0.25531914893617019</v>
      </c>
      <c r="BJ76">
        <v>1.063829787234043E-2</v>
      </c>
      <c r="BK76">
        <v>2.1276595744680851E-2</v>
      </c>
      <c r="BL76">
        <v>0.26595744680851058</v>
      </c>
      <c r="BM76">
        <v>0</v>
      </c>
      <c r="BN76">
        <v>0.71276595744680848</v>
      </c>
      <c r="BO76">
        <v>1.063829787234043E-2</v>
      </c>
      <c r="BP76">
        <v>0.97872340425531912</v>
      </c>
      <c r="BQ76">
        <v>1.063829787234043E-2</v>
      </c>
      <c r="BR76">
        <v>0</v>
      </c>
      <c r="BS76">
        <v>0</v>
      </c>
      <c r="BT76">
        <v>5.3191489361702128E-2</v>
      </c>
      <c r="BU76">
        <v>0.93617021276595747</v>
      </c>
      <c r="BV76">
        <v>1.063829787234043E-2</v>
      </c>
      <c r="BW76">
        <v>1</v>
      </c>
      <c r="BX76" t="s">
        <v>1034</v>
      </c>
      <c r="BY76">
        <v>245</v>
      </c>
      <c r="BZ76">
        <v>0.3836734693877551</v>
      </c>
      <c r="CA76">
        <v>0</v>
      </c>
    </row>
    <row r="77" spans="1:79" customFormat="1" x14ac:dyDescent="0.25">
      <c r="A77" t="s">
        <v>1037</v>
      </c>
      <c r="B77" t="s">
        <v>356</v>
      </c>
      <c r="C77" t="s">
        <v>123</v>
      </c>
      <c r="D77" t="s">
        <v>951</v>
      </c>
      <c r="E77">
        <v>2014</v>
      </c>
      <c r="F77">
        <v>5</v>
      </c>
      <c r="G77">
        <v>0</v>
      </c>
      <c r="H77">
        <v>0</v>
      </c>
      <c r="I77">
        <v>0</v>
      </c>
      <c r="J77">
        <v>0</v>
      </c>
      <c r="K77">
        <v>0</v>
      </c>
      <c r="L77">
        <v>0</v>
      </c>
      <c r="M77">
        <v>1</v>
      </c>
      <c r="N77">
        <v>2</v>
      </c>
      <c r="O77">
        <v>2</v>
      </c>
      <c r="P77">
        <v>0</v>
      </c>
      <c r="Q77">
        <v>0</v>
      </c>
      <c r="R77">
        <v>0</v>
      </c>
      <c r="S77">
        <v>0</v>
      </c>
      <c r="T77">
        <v>0</v>
      </c>
      <c r="U77">
        <v>5</v>
      </c>
      <c r="V77">
        <v>0</v>
      </c>
      <c r="W77">
        <v>0</v>
      </c>
      <c r="X77">
        <v>4</v>
      </c>
      <c r="Y77">
        <v>1</v>
      </c>
      <c r="Z77">
        <v>0</v>
      </c>
      <c r="AA77">
        <v>0</v>
      </c>
      <c r="AB77">
        <v>1</v>
      </c>
      <c r="AC77">
        <v>1</v>
      </c>
      <c r="AD77">
        <v>0</v>
      </c>
      <c r="AE77">
        <v>3</v>
      </c>
      <c r="AF77">
        <v>0</v>
      </c>
      <c r="AG77">
        <v>5</v>
      </c>
      <c r="AH77">
        <v>0</v>
      </c>
      <c r="AI77">
        <v>0</v>
      </c>
      <c r="AJ77">
        <v>0</v>
      </c>
      <c r="AK77">
        <v>1</v>
      </c>
      <c r="AL77">
        <v>4</v>
      </c>
      <c r="AM77">
        <v>0</v>
      </c>
      <c r="AN77">
        <v>5</v>
      </c>
      <c r="AO77">
        <v>1</v>
      </c>
      <c r="AP77">
        <v>0</v>
      </c>
      <c r="AQ77">
        <v>0</v>
      </c>
      <c r="AR77">
        <v>0</v>
      </c>
      <c r="AS77">
        <v>0</v>
      </c>
      <c r="AT77">
        <v>0</v>
      </c>
      <c r="AU77">
        <v>0</v>
      </c>
      <c r="AV77">
        <v>0.2</v>
      </c>
      <c r="AW77">
        <v>0.4</v>
      </c>
      <c r="AX77">
        <v>0.4</v>
      </c>
      <c r="AY77">
        <v>0</v>
      </c>
      <c r="AZ77">
        <v>0</v>
      </c>
      <c r="BA77">
        <v>0</v>
      </c>
      <c r="BB77">
        <v>0</v>
      </c>
      <c r="BC77">
        <v>0</v>
      </c>
      <c r="BD77">
        <v>1</v>
      </c>
      <c r="BE77">
        <v>0</v>
      </c>
      <c r="BF77">
        <v>0</v>
      </c>
      <c r="BG77">
        <v>0.8</v>
      </c>
      <c r="BH77">
        <v>0.2</v>
      </c>
      <c r="BI77">
        <v>0</v>
      </c>
      <c r="BJ77">
        <v>0</v>
      </c>
      <c r="BK77">
        <v>0.2</v>
      </c>
      <c r="BL77">
        <v>0.2</v>
      </c>
      <c r="BM77">
        <v>0</v>
      </c>
      <c r="BN77">
        <v>0.6</v>
      </c>
      <c r="BO77">
        <v>0</v>
      </c>
      <c r="BP77">
        <v>1</v>
      </c>
      <c r="BQ77">
        <v>0</v>
      </c>
      <c r="BR77">
        <v>0</v>
      </c>
      <c r="BS77">
        <v>0</v>
      </c>
      <c r="BT77">
        <v>0.2</v>
      </c>
      <c r="BU77">
        <v>0.8</v>
      </c>
      <c r="BV77">
        <v>0</v>
      </c>
      <c r="BW77">
        <v>1</v>
      </c>
      <c r="BX77" t="s">
        <v>1034</v>
      </c>
      <c r="BY77">
        <v>245</v>
      </c>
      <c r="BZ77">
        <v>2.0408163265306121E-2</v>
      </c>
      <c r="CA77">
        <v>0</v>
      </c>
    </row>
    <row r="78" spans="1:79" customFormat="1" x14ac:dyDescent="0.25">
      <c r="A78" t="s">
        <v>1038</v>
      </c>
      <c r="B78" t="s">
        <v>356</v>
      </c>
      <c r="C78" t="s">
        <v>123</v>
      </c>
      <c r="D78" t="s">
        <v>953</v>
      </c>
      <c r="E78">
        <v>2014</v>
      </c>
      <c r="F78">
        <v>28</v>
      </c>
      <c r="G78">
        <v>0</v>
      </c>
      <c r="H78">
        <v>0</v>
      </c>
      <c r="I78">
        <v>0</v>
      </c>
      <c r="J78">
        <v>4</v>
      </c>
      <c r="K78">
        <v>6</v>
      </c>
      <c r="L78">
        <v>6</v>
      </c>
      <c r="M78">
        <v>2</v>
      </c>
      <c r="N78">
        <v>6</v>
      </c>
      <c r="O78">
        <v>2</v>
      </c>
      <c r="P78">
        <v>1</v>
      </c>
      <c r="Q78">
        <v>1</v>
      </c>
      <c r="R78">
        <v>0</v>
      </c>
      <c r="S78">
        <v>0</v>
      </c>
      <c r="T78">
        <v>0</v>
      </c>
      <c r="U78">
        <v>28</v>
      </c>
      <c r="V78">
        <v>0</v>
      </c>
      <c r="W78">
        <v>0</v>
      </c>
      <c r="X78">
        <v>8</v>
      </c>
      <c r="Y78">
        <v>9</v>
      </c>
      <c r="Z78">
        <v>10</v>
      </c>
      <c r="AA78">
        <v>1</v>
      </c>
      <c r="AB78">
        <v>0</v>
      </c>
      <c r="AC78">
        <v>1</v>
      </c>
      <c r="AD78">
        <v>0</v>
      </c>
      <c r="AE78">
        <v>27</v>
      </c>
      <c r="AF78">
        <v>3</v>
      </c>
      <c r="AG78">
        <v>12</v>
      </c>
      <c r="AH78">
        <v>13</v>
      </c>
      <c r="AI78">
        <v>0</v>
      </c>
      <c r="AJ78">
        <v>0</v>
      </c>
      <c r="AK78">
        <v>1</v>
      </c>
      <c r="AL78">
        <v>27</v>
      </c>
      <c r="AM78">
        <v>0</v>
      </c>
      <c r="AN78">
        <v>28</v>
      </c>
      <c r="AO78">
        <v>1</v>
      </c>
      <c r="AP78">
        <v>0</v>
      </c>
      <c r="AQ78">
        <v>0</v>
      </c>
      <c r="AR78">
        <v>0</v>
      </c>
      <c r="AS78">
        <v>0.14285714285714279</v>
      </c>
      <c r="AT78">
        <v>0.2142857142857143</v>
      </c>
      <c r="AU78">
        <v>0.2142857142857143</v>
      </c>
      <c r="AV78">
        <v>7.1428571428571425E-2</v>
      </c>
      <c r="AW78">
        <v>0.2142857142857143</v>
      </c>
      <c r="AX78">
        <v>7.1428571428571425E-2</v>
      </c>
      <c r="AY78">
        <v>3.5714285714285712E-2</v>
      </c>
      <c r="AZ78">
        <v>3.5714285714285712E-2</v>
      </c>
      <c r="BA78">
        <v>0</v>
      </c>
      <c r="BB78">
        <v>0</v>
      </c>
      <c r="BC78">
        <v>0</v>
      </c>
      <c r="BD78">
        <v>1</v>
      </c>
      <c r="BE78">
        <v>0</v>
      </c>
      <c r="BF78">
        <v>0</v>
      </c>
      <c r="BG78">
        <v>0.2857142857142857</v>
      </c>
      <c r="BH78">
        <v>0.32142857142857151</v>
      </c>
      <c r="BI78">
        <v>0.35714285714285721</v>
      </c>
      <c r="BJ78">
        <v>3.5714285714285712E-2</v>
      </c>
      <c r="BK78">
        <v>0</v>
      </c>
      <c r="BL78">
        <v>3.5714285714285712E-2</v>
      </c>
      <c r="BM78">
        <v>0</v>
      </c>
      <c r="BN78">
        <v>0.9642857142857143</v>
      </c>
      <c r="BO78">
        <v>0.1071428571428571</v>
      </c>
      <c r="BP78">
        <v>0.42857142857142849</v>
      </c>
      <c r="BQ78">
        <v>0.4642857142857143</v>
      </c>
      <c r="BR78">
        <v>0</v>
      </c>
      <c r="BS78">
        <v>0</v>
      </c>
      <c r="BT78">
        <v>3.5714285714285712E-2</v>
      </c>
      <c r="BU78">
        <v>0.9642857142857143</v>
      </c>
      <c r="BV78">
        <v>0</v>
      </c>
      <c r="BW78">
        <v>1</v>
      </c>
      <c r="BX78" t="s">
        <v>1034</v>
      </c>
      <c r="BY78">
        <v>245</v>
      </c>
      <c r="BZ78">
        <v>0.1142857142857143</v>
      </c>
      <c r="CA78">
        <v>0</v>
      </c>
    </row>
    <row r="79" spans="1:79" customFormat="1" x14ac:dyDescent="0.25">
      <c r="A79" t="s">
        <v>1039</v>
      </c>
      <c r="B79" t="s">
        <v>356</v>
      </c>
      <c r="C79" t="s">
        <v>123</v>
      </c>
      <c r="D79" t="s">
        <v>961</v>
      </c>
      <c r="E79">
        <v>2014</v>
      </c>
      <c r="F79">
        <v>29</v>
      </c>
      <c r="G79">
        <v>3</v>
      </c>
      <c r="H79">
        <v>0</v>
      </c>
      <c r="I79">
        <v>2</v>
      </c>
      <c r="J79">
        <v>7</v>
      </c>
      <c r="K79">
        <v>4</v>
      </c>
      <c r="L79">
        <v>4</v>
      </c>
      <c r="M79">
        <v>2</v>
      </c>
      <c r="N79">
        <v>7</v>
      </c>
      <c r="O79">
        <v>4</v>
      </c>
      <c r="P79">
        <v>1</v>
      </c>
      <c r="Q79">
        <v>1</v>
      </c>
      <c r="R79">
        <v>0</v>
      </c>
      <c r="S79">
        <v>0</v>
      </c>
      <c r="T79">
        <v>0</v>
      </c>
      <c r="U79">
        <v>30</v>
      </c>
      <c r="V79">
        <v>2</v>
      </c>
      <c r="W79">
        <v>0</v>
      </c>
      <c r="X79">
        <v>16</v>
      </c>
      <c r="Y79">
        <v>6</v>
      </c>
      <c r="Z79">
        <v>10</v>
      </c>
      <c r="AA79">
        <v>0</v>
      </c>
      <c r="AB79">
        <v>1</v>
      </c>
      <c r="AC79">
        <v>1</v>
      </c>
      <c r="AD79">
        <v>0</v>
      </c>
      <c r="AE79">
        <v>30</v>
      </c>
      <c r="AF79">
        <v>0</v>
      </c>
      <c r="AG79">
        <v>32</v>
      </c>
      <c r="AH79">
        <v>0</v>
      </c>
      <c r="AI79">
        <v>0</v>
      </c>
      <c r="AJ79">
        <v>0</v>
      </c>
      <c r="AK79">
        <v>6</v>
      </c>
      <c r="AL79">
        <v>26</v>
      </c>
      <c r="AM79">
        <v>0</v>
      </c>
      <c r="AN79">
        <v>32</v>
      </c>
      <c r="AO79">
        <v>0.90625</v>
      </c>
      <c r="AP79">
        <v>9.375E-2</v>
      </c>
      <c r="AQ79">
        <v>0</v>
      </c>
      <c r="AR79">
        <v>6.25E-2</v>
      </c>
      <c r="AS79">
        <v>0.21875</v>
      </c>
      <c r="AT79">
        <v>0.125</v>
      </c>
      <c r="AU79">
        <v>0.125</v>
      </c>
      <c r="AV79">
        <v>6.25E-2</v>
      </c>
      <c r="AW79">
        <v>0.21875</v>
      </c>
      <c r="AX79">
        <v>0.125</v>
      </c>
      <c r="AY79">
        <v>3.125E-2</v>
      </c>
      <c r="AZ79">
        <v>3.125E-2</v>
      </c>
      <c r="BA79">
        <v>0</v>
      </c>
      <c r="BB79">
        <v>0</v>
      </c>
      <c r="BC79">
        <v>0</v>
      </c>
      <c r="BD79">
        <v>0.9375</v>
      </c>
      <c r="BE79">
        <v>6.25E-2</v>
      </c>
      <c r="BF79">
        <v>0</v>
      </c>
      <c r="BG79">
        <v>0.5</v>
      </c>
      <c r="BH79">
        <v>0.1875</v>
      </c>
      <c r="BI79">
        <v>0.3125</v>
      </c>
      <c r="BJ79">
        <v>0</v>
      </c>
      <c r="BK79">
        <v>3.125E-2</v>
      </c>
      <c r="BL79">
        <v>3.125E-2</v>
      </c>
      <c r="BM79">
        <v>0</v>
      </c>
      <c r="BN79">
        <v>0.9375</v>
      </c>
      <c r="BO79">
        <v>0</v>
      </c>
      <c r="BP79">
        <v>1</v>
      </c>
      <c r="BQ79">
        <v>0</v>
      </c>
      <c r="BR79">
        <v>0</v>
      </c>
      <c r="BS79">
        <v>0</v>
      </c>
      <c r="BT79">
        <v>0.1875</v>
      </c>
      <c r="BU79">
        <v>0.8125</v>
      </c>
      <c r="BV79">
        <v>0</v>
      </c>
      <c r="BW79">
        <v>1</v>
      </c>
      <c r="BX79" t="s">
        <v>1034</v>
      </c>
      <c r="BY79">
        <v>245</v>
      </c>
      <c r="BZ79">
        <v>0.1306122448979592</v>
      </c>
      <c r="CA79">
        <v>0</v>
      </c>
    </row>
    <row r="80" spans="1:79" customFormat="1" x14ac:dyDescent="0.25">
      <c r="A80" t="s">
        <v>1040</v>
      </c>
      <c r="B80" t="s">
        <v>356</v>
      </c>
      <c r="C80" t="s">
        <v>369</v>
      </c>
      <c r="D80" t="s">
        <v>44</v>
      </c>
      <c r="E80">
        <v>2014</v>
      </c>
      <c r="F80" t="s">
        <v>74</v>
      </c>
      <c r="G80" t="s">
        <v>74</v>
      </c>
      <c r="H80" t="s">
        <v>74</v>
      </c>
      <c r="I80">
        <v>2</v>
      </c>
      <c r="J80">
        <v>19</v>
      </c>
      <c r="K80">
        <v>31</v>
      </c>
      <c r="L80">
        <v>16</v>
      </c>
      <c r="M80">
        <v>21</v>
      </c>
      <c r="N80">
        <v>21</v>
      </c>
      <c r="O80">
        <v>5</v>
      </c>
      <c r="P80">
        <v>4</v>
      </c>
      <c r="Q80">
        <v>2</v>
      </c>
      <c r="R80">
        <v>0</v>
      </c>
      <c r="S80">
        <v>0</v>
      </c>
      <c r="T80">
        <v>0</v>
      </c>
      <c r="U80">
        <v>120</v>
      </c>
      <c r="V80">
        <v>1</v>
      </c>
      <c r="W80">
        <v>0</v>
      </c>
      <c r="X80">
        <v>67</v>
      </c>
      <c r="Y80">
        <v>49</v>
      </c>
      <c r="Z80">
        <v>5</v>
      </c>
      <c r="AA80">
        <v>0</v>
      </c>
      <c r="AB80">
        <v>2</v>
      </c>
      <c r="AC80">
        <v>7</v>
      </c>
      <c r="AD80">
        <v>1</v>
      </c>
      <c r="AE80">
        <v>111</v>
      </c>
      <c r="AF80">
        <v>4</v>
      </c>
      <c r="AG80">
        <v>101</v>
      </c>
      <c r="AH80">
        <v>8</v>
      </c>
      <c r="AI80">
        <v>6</v>
      </c>
      <c r="AJ80">
        <v>2</v>
      </c>
      <c r="AK80">
        <v>22</v>
      </c>
      <c r="AL80">
        <v>98</v>
      </c>
      <c r="AM80">
        <v>1</v>
      </c>
      <c r="AN80">
        <v>121</v>
      </c>
      <c r="AO80" t="s">
        <v>74</v>
      </c>
      <c r="AP80" t="s">
        <v>74</v>
      </c>
      <c r="AQ80" t="s">
        <v>74</v>
      </c>
      <c r="AR80">
        <v>1.6528925619834711E-2</v>
      </c>
      <c r="AS80">
        <v>0.15702479338842981</v>
      </c>
      <c r="AT80">
        <v>0.256198347107438</v>
      </c>
      <c r="AU80">
        <v>0.13223140495867769</v>
      </c>
      <c r="AV80">
        <v>0.1735537190082645</v>
      </c>
      <c r="AW80">
        <v>0.1735537190082645</v>
      </c>
      <c r="AX80">
        <v>4.1322314049586778E-2</v>
      </c>
      <c r="AY80">
        <v>3.3057851239669422E-2</v>
      </c>
      <c r="AZ80">
        <v>1.6528925619834711E-2</v>
      </c>
      <c r="BA80">
        <v>0</v>
      </c>
      <c r="BB80">
        <v>0</v>
      </c>
      <c r="BC80">
        <v>0</v>
      </c>
      <c r="BD80">
        <v>0.99173553719008267</v>
      </c>
      <c r="BE80">
        <v>8.2644628099173556E-3</v>
      </c>
      <c r="BF80">
        <v>0</v>
      </c>
      <c r="BG80">
        <v>0.55371900826446285</v>
      </c>
      <c r="BH80">
        <v>0.4049586776859504</v>
      </c>
      <c r="BI80">
        <v>4.1322314049586778E-2</v>
      </c>
      <c r="BJ80">
        <v>0</v>
      </c>
      <c r="BK80">
        <v>1.6528925619834711E-2</v>
      </c>
      <c r="BL80">
        <v>5.7851239669421489E-2</v>
      </c>
      <c r="BM80">
        <v>8.2644628099173556E-3</v>
      </c>
      <c r="BN80">
        <v>0.9173553719008265</v>
      </c>
      <c r="BO80">
        <v>3.3057851239669422E-2</v>
      </c>
      <c r="BP80">
        <v>0.83471074380165289</v>
      </c>
      <c r="BQ80">
        <v>6.6115702479338845E-2</v>
      </c>
      <c r="BR80">
        <v>4.9586776859504127E-2</v>
      </c>
      <c r="BS80">
        <v>1.6528925619834711E-2</v>
      </c>
      <c r="BT80">
        <v>0.1818181818181818</v>
      </c>
      <c r="BU80">
        <v>0.80991735537190079</v>
      </c>
      <c r="BV80">
        <v>8.2644628099173556E-3</v>
      </c>
      <c r="BW80">
        <v>1</v>
      </c>
      <c r="BX80" t="s">
        <v>1041</v>
      </c>
      <c r="BY80">
        <v>121</v>
      </c>
      <c r="BZ80">
        <v>1</v>
      </c>
      <c r="CA80">
        <v>0</v>
      </c>
    </row>
    <row r="81" spans="1:79" customFormat="1" x14ac:dyDescent="0.25">
      <c r="A81" t="s">
        <v>1042</v>
      </c>
      <c r="B81" t="s">
        <v>356</v>
      </c>
      <c r="C81" t="s">
        <v>369</v>
      </c>
      <c r="D81" t="s">
        <v>947</v>
      </c>
      <c r="E81">
        <v>2014</v>
      </c>
      <c r="F81" t="s">
        <v>74</v>
      </c>
      <c r="G81" t="s">
        <v>74</v>
      </c>
      <c r="H81" t="s">
        <v>74</v>
      </c>
      <c r="I81" t="s">
        <v>74</v>
      </c>
      <c r="J81" t="s">
        <v>74</v>
      </c>
      <c r="K81" t="s">
        <v>74</v>
      </c>
      <c r="L81" t="s">
        <v>74</v>
      </c>
      <c r="M81" t="s">
        <v>74</v>
      </c>
      <c r="N81" t="s">
        <v>74</v>
      </c>
      <c r="O81" t="s">
        <v>74</v>
      </c>
      <c r="P81" t="s">
        <v>74</v>
      </c>
      <c r="Q81" t="s">
        <v>74</v>
      </c>
      <c r="R81" t="s">
        <v>74</v>
      </c>
      <c r="S81" t="s">
        <v>74</v>
      </c>
      <c r="T81" t="s">
        <v>74</v>
      </c>
      <c r="U81" t="s">
        <v>74</v>
      </c>
      <c r="V81" t="s">
        <v>74</v>
      </c>
      <c r="W81" t="s">
        <v>74</v>
      </c>
      <c r="X81" t="s">
        <v>74</v>
      </c>
      <c r="Y81" t="s">
        <v>74</v>
      </c>
      <c r="Z81" t="s">
        <v>74</v>
      </c>
      <c r="AA81" t="s">
        <v>74</v>
      </c>
      <c r="AB81" t="s">
        <v>74</v>
      </c>
      <c r="AC81" t="s">
        <v>74</v>
      </c>
      <c r="AD81" t="s">
        <v>74</v>
      </c>
      <c r="AE81" t="s">
        <v>74</v>
      </c>
      <c r="AF81" t="s">
        <v>74</v>
      </c>
      <c r="AG81" t="s">
        <v>74</v>
      </c>
      <c r="AH81" t="s">
        <v>74</v>
      </c>
      <c r="AI81" t="s">
        <v>74</v>
      </c>
      <c r="AJ81" t="s">
        <v>74</v>
      </c>
      <c r="AK81" t="s">
        <v>74</v>
      </c>
      <c r="AL81" t="s">
        <v>74</v>
      </c>
      <c r="AM81" t="s">
        <v>74</v>
      </c>
      <c r="AN81" t="s">
        <v>74</v>
      </c>
      <c r="AO81" t="s">
        <v>74</v>
      </c>
      <c r="AP81" t="s">
        <v>74</v>
      </c>
      <c r="AQ81" t="s">
        <v>74</v>
      </c>
      <c r="AR81" t="s">
        <v>74</v>
      </c>
      <c r="AS81" t="s">
        <v>74</v>
      </c>
      <c r="AT81" t="s">
        <v>74</v>
      </c>
      <c r="AU81" t="s">
        <v>74</v>
      </c>
      <c r="AV81" t="s">
        <v>74</v>
      </c>
      <c r="AW81" t="s">
        <v>74</v>
      </c>
      <c r="AX81" t="s">
        <v>74</v>
      </c>
      <c r="AY81" t="s">
        <v>74</v>
      </c>
      <c r="AZ81" t="s">
        <v>74</v>
      </c>
      <c r="BA81" t="s">
        <v>74</v>
      </c>
      <c r="BB81" t="s">
        <v>74</v>
      </c>
      <c r="BC81" t="s">
        <v>74</v>
      </c>
      <c r="BD81" t="s">
        <v>74</v>
      </c>
      <c r="BE81" t="s">
        <v>74</v>
      </c>
      <c r="BF81" t="s">
        <v>74</v>
      </c>
      <c r="BG81" t="s">
        <v>74</v>
      </c>
      <c r="BH81" t="s">
        <v>74</v>
      </c>
      <c r="BI81" t="s">
        <v>74</v>
      </c>
      <c r="BJ81" t="s">
        <v>74</v>
      </c>
      <c r="BK81" t="s">
        <v>74</v>
      </c>
      <c r="BL81" t="s">
        <v>74</v>
      </c>
      <c r="BM81" t="s">
        <v>74</v>
      </c>
      <c r="BN81" t="s">
        <v>74</v>
      </c>
      <c r="BO81" t="s">
        <v>74</v>
      </c>
      <c r="BP81" t="s">
        <v>74</v>
      </c>
      <c r="BQ81" t="s">
        <v>74</v>
      </c>
      <c r="BR81" t="s">
        <v>74</v>
      </c>
      <c r="BS81" t="s">
        <v>74</v>
      </c>
      <c r="BT81" t="s">
        <v>74</v>
      </c>
      <c r="BU81" t="s">
        <v>74</v>
      </c>
      <c r="BV81" t="s">
        <v>74</v>
      </c>
      <c r="BW81" t="s">
        <v>74</v>
      </c>
      <c r="BX81" t="s">
        <v>1041</v>
      </c>
      <c r="BY81" t="s">
        <v>74</v>
      </c>
      <c r="BZ81" t="s">
        <v>74</v>
      </c>
      <c r="CA81">
        <v>0</v>
      </c>
    </row>
    <row r="82" spans="1:79" customFormat="1" x14ac:dyDescent="0.25">
      <c r="A82" t="s">
        <v>1043</v>
      </c>
      <c r="B82" t="s">
        <v>356</v>
      </c>
      <c r="C82" t="s">
        <v>369</v>
      </c>
      <c r="D82" t="s">
        <v>949</v>
      </c>
      <c r="E82">
        <v>2014</v>
      </c>
      <c r="F82" t="s">
        <v>74</v>
      </c>
      <c r="G82" t="s">
        <v>74</v>
      </c>
      <c r="H82" t="s">
        <v>74</v>
      </c>
      <c r="I82" t="s">
        <v>74</v>
      </c>
      <c r="J82" t="s">
        <v>74</v>
      </c>
      <c r="K82" t="s">
        <v>74</v>
      </c>
      <c r="L82" t="s">
        <v>74</v>
      </c>
      <c r="M82" t="s">
        <v>74</v>
      </c>
      <c r="N82" t="s">
        <v>74</v>
      </c>
      <c r="O82" t="s">
        <v>74</v>
      </c>
      <c r="P82" t="s">
        <v>74</v>
      </c>
      <c r="Q82" t="s">
        <v>74</v>
      </c>
      <c r="R82" t="s">
        <v>74</v>
      </c>
      <c r="S82" t="s">
        <v>74</v>
      </c>
      <c r="T82" t="s">
        <v>74</v>
      </c>
      <c r="U82" t="s">
        <v>74</v>
      </c>
      <c r="V82" t="s">
        <v>74</v>
      </c>
      <c r="W82" t="s">
        <v>74</v>
      </c>
      <c r="X82" t="s">
        <v>74</v>
      </c>
      <c r="Y82" t="s">
        <v>74</v>
      </c>
      <c r="Z82" t="s">
        <v>74</v>
      </c>
      <c r="AA82" t="s">
        <v>74</v>
      </c>
      <c r="AB82" t="s">
        <v>74</v>
      </c>
      <c r="AC82" t="s">
        <v>74</v>
      </c>
      <c r="AD82" t="s">
        <v>74</v>
      </c>
      <c r="AE82" t="s">
        <v>74</v>
      </c>
      <c r="AF82" t="s">
        <v>74</v>
      </c>
      <c r="AG82" t="s">
        <v>74</v>
      </c>
      <c r="AH82" t="s">
        <v>74</v>
      </c>
      <c r="AI82" t="s">
        <v>74</v>
      </c>
      <c r="AJ82" t="s">
        <v>74</v>
      </c>
      <c r="AK82" t="s">
        <v>74</v>
      </c>
      <c r="AL82" t="s">
        <v>74</v>
      </c>
      <c r="AM82" t="s">
        <v>74</v>
      </c>
      <c r="AN82" t="s">
        <v>74</v>
      </c>
      <c r="AO82" t="s">
        <v>74</v>
      </c>
      <c r="AP82" t="s">
        <v>74</v>
      </c>
      <c r="AQ82" t="s">
        <v>74</v>
      </c>
      <c r="AR82" t="s">
        <v>74</v>
      </c>
      <c r="AS82" t="s">
        <v>74</v>
      </c>
      <c r="AT82" t="s">
        <v>74</v>
      </c>
      <c r="AU82" t="s">
        <v>74</v>
      </c>
      <c r="AV82" t="s">
        <v>74</v>
      </c>
      <c r="AW82" t="s">
        <v>74</v>
      </c>
      <c r="AX82" t="s">
        <v>74</v>
      </c>
      <c r="AY82" t="s">
        <v>74</v>
      </c>
      <c r="AZ82" t="s">
        <v>74</v>
      </c>
      <c r="BA82" t="s">
        <v>74</v>
      </c>
      <c r="BB82" t="s">
        <v>74</v>
      </c>
      <c r="BC82" t="s">
        <v>74</v>
      </c>
      <c r="BD82" t="s">
        <v>74</v>
      </c>
      <c r="BE82" t="s">
        <v>74</v>
      </c>
      <c r="BF82" t="s">
        <v>74</v>
      </c>
      <c r="BG82" t="s">
        <v>74</v>
      </c>
      <c r="BH82" t="s">
        <v>74</v>
      </c>
      <c r="BI82" t="s">
        <v>74</v>
      </c>
      <c r="BJ82" t="s">
        <v>74</v>
      </c>
      <c r="BK82" t="s">
        <v>74</v>
      </c>
      <c r="BL82" t="s">
        <v>74</v>
      </c>
      <c r="BM82" t="s">
        <v>74</v>
      </c>
      <c r="BN82" t="s">
        <v>74</v>
      </c>
      <c r="BO82" t="s">
        <v>74</v>
      </c>
      <c r="BP82" t="s">
        <v>74</v>
      </c>
      <c r="BQ82" t="s">
        <v>74</v>
      </c>
      <c r="BR82" t="s">
        <v>74</v>
      </c>
      <c r="BS82" t="s">
        <v>74</v>
      </c>
      <c r="BT82" t="s">
        <v>74</v>
      </c>
      <c r="BU82" t="s">
        <v>74</v>
      </c>
      <c r="BV82" t="s">
        <v>74</v>
      </c>
      <c r="BW82" t="s">
        <v>74</v>
      </c>
      <c r="BX82" t="s">
        <v>1041</v>
      </c>
      <c r="BY82" t="s">
        <v>74</v>
      </c>
      <c r="BZ82" t="s">
        <v>74</v>
      </c>
      <c r="CA82">
        <v>0</v>
      </c>
    </row>
    <row r="83" spans="1:79" customFormat="1" x14ac:dyDescent="0.25">
      <c r="A83" t="s">
        <v>1044</v>
      </c>
      <c r="B83" t="s">
        <v>356</v>
      </c>
      <c r="C83" t="s">
        <v>369</v>
      </c>
      <c r="D83" t="s">
        <v>951</v>
      </c>
      <c r="E83">
        <v>2014</v>
      </c>
      <c r="F83" t="s">
        <v>74</v>
      </c>
      <c r="G83" t="s">
        <v>74</v>
      </c>
      <c r="H83" t="s">
        <v>74</v>
      </c>
      <c r="I83" t="s">
        <v>74</v>
      </c>
      <c r="J83" t="s">
        <v>74</v>
      </c>
      <c r="K83" t="s">
        <v>74</v>
      </c>
      <c r="L83" t="s">
        <v>74</v>
      </c>
      <c r="M83" t="s">
        <v>74</v>
      </c>
      <c r="N83" t="s">
        <v>74</v>
      </c>
      <c r="O83" t="s">
        <v>74</v>
      </c>
      <c r="P83" t="s">
        <v>74</v>
      </c>
      <c r="Q83" t="s">
        <v>74</v>
      </c>
      <c r="R83" t="s">
        <v>74</v>
      </c>
      <c r="S83" t="s">
        <v>74</v>
      </c>
      <c r="T83" t="s">
        <v>74</v>
      </c>
      <c r="U83" t="s">
        <v>74</v>
      </c>
      <c r="V83" t="s">
        <v>74</v>
      </c>
      <c r="W83" t="s">
        <v>74</v>
      </c>
      <c r="X83" t="s">
        <v>74</v>
      </c>
      <c r="Y83" t="s">
        <v>74</v>
      </c>
      <c r="Z83" t="s">
        <v>74</v>
      </c>
      <c r="AA83" t="s">
        <v>74</v>
      </c>
      <c r="AB83" t="s">
        <v>74</v>
      </c>
      <c r="AC83" t="s">
        <v>74</v>
      </c>
      <c r="AD83" t="s">
        <v>74</v>
      </c>
      <c r="AE83" t="s">
        <v>74</v>
      </c>
      <c r="AF83" t="s">
        <v>74</v>
      </c>
      <c r="AG83" t="s">
        <v>74</v>
      </c>
      <c r="AH83" t="s">
        <v>74</v>
      </c>
      <c r="AI83" t="s">
        <v>74</v>
      </c>
      <c r="AJ83" t="s">
        <v>74</v>
      </c>
      <c r="AK83" t="s">
        <v>74</v>
      </c>
      <c r="AL83" t="s">
        <v>74</v>
      </c>
      <c r="AM83" t="s">
        <v>74</v>
      </c>
      <c r="AN83" t="s">
        <v>74</v>
      </c>
      <c r="AO83" t="s">
        <v>74</v>
      </c>
      <c r="AP83" t="s">
        <v>74</v>
      </c>
      <c r="AQ83" t="s">
        <v>74</v>
      </c>
      <c r="AR83" t="s">
        <v>74</v>
      </c>
      <c r="AS83" t="s">
        <v>74</v>
      </c>
      <c r="AT83" t="s">
        <v>74</v>
      </c>
      <c r="AU83" t="s">
        <v>74</v>
      </c>
      <c r="AV83" t="s">
        <v>74</v>
      </c>
      <c r="AW83" t="s">
        <v>74</v>
      </c>
      <c r="AX83" t="s">
        <v>74</v>
      </c>
      <c r="AY83" t="s">
        <v>74</v>
      </c>
      <c r="AZ83" t="s">
        <v>74</v>
      </c>
      <c r="BA83" t="s">
        <v>74</v>
      </c>
      <c r="BB83" t="s">
        <v>74</v>
      </c>
      <c r="BC83" t="s">
        <v>74</v>
      </c>
      <c r="BD83" t="s">
        <v>74</v>
      </c>
      <c r="BE83" t="s">
        <v>74</v>
      </c>
      <c r="BF83" t="s">
        <v>74</v>
      </c>
      <c r="BG83" t="s">
        <v>74</v>
      </c>
      <c r="BH83" t="s">
        <v>74</v>
      </c>
      <c r="BI83" t="s">
        <v>74</v>
      </c>
      <c r="BJ83" t="s">
        <v>74</v>
      </c>
      <c r="BK83" t="s">
        <v>74</v>
      </c>
      <c r="BL83" t="s">
        <v>74</v>
      </c>
      <c r="BM83" t="s">
        <v>74</v>
      </c>
      <c r="BN83" t="s">
        <v>74</v>
      </c>
      <c r="BO83" t="s">
        <v>74</v>
      </c>
      <c r="BP83" t="s">
        <v>74</v>
      </c>
      <c r="BQ83" t="s">
        <v>74</v>
      </c>
      <c r="BR83" t="s">
        <v>74</v>
      </c>
      <c r="BS83" t="s">
        <v>74</v>
      </c>
      <c r="BT83" t="s">
        <v>74</v>
      </c>
      <c r="BU83" t="s">
        <v>74</v>
      </c>
      <c r="BV83" t="s">
        <v>74</v>
      </c>
      <c r="BW83" t="s">
        <v>74</v>
      </c>
      <c r="BX83" t="s">
        <v>1041</v>
      </c>
      <c r="BY83" t="s">
        <v>74</v>
      </c>
      <c r="BZ83" t="s">
        <v>74</v>
      </c>
      <c r="CA83">
        <v>1</v>
      </c>
    </row>
    <row r="84" spans="1:79" customFormat="1" x14ac:dyDescent="0.25">
      <c r="A84" t="s">
        <v>1045</v>
      </c>
      <c r="B84" t="s">
        <v>356</v>
      </c>
      <c r="C84" t="s">
        <v>369</v>
      </c>
      <c r="D84" t="s">
        <v>953</v>
      </c>
      <c r="E84">
        <v>2014</v>
      </c>
      <c r="F84" t="s">
        <v>74</v>
      </c>
      <c r="G84" t="s">
        <v>74</v>
      </c>
      <c r="H84" t="s">
        <v>74</v>
      </c>
      <c r="I84" t="s">
        <v>74</v>
      </c>
      <c r="J84" t="s">
        <v>74</v>
      </c>
      <c r="K84" t="s">
        <v>74</v>
      </c>
      <c r="L84" t="s">
        <v>74</v>
      </c>
      <c r="M84" t="s">
        <v>74</v>
      </c>
      <c r="N84" t="s">
        <v>74</v>
      </c>
      <c r="O84" t="s">
        <v>74</v>
      </c>
      <c r="P84" t="s">
        <v>74</v>
      </c>
      <c r="Q84" t="s">
        <v>74</v>
      </c>
      <c r="R84" t="s">
        <v>74</v>
      </c>
      <c r="S84" t="s">
        <v>74</v>
      </c>
      <c r="T84" t="s">
        <v>74</v>
      </c>
      <c r="U84" t="s">
        <v>74</v>
      </c>
      <c r="V84" t="s">
        <v>74</v>
      </c>
      <c r="W84" t="s">
        <v>74</v>
      </c>
      <c r="X84" t="s">
        <v>74</v>
      </c>
      <c r="Y84" t="s">
        <v>74</v>
      </c>
      <c r="Z84" t="s">
        <v>74</v>
      </c>
      <c r="AA84" t="s">
        <v>74</v>
      </c>
      <c r="AB84" t="s">
        <v>74</v>
      </c>
      <c r="AC84" t="s">
        <v>74</v>
      </c>
      <c r="AD84" t="s">
        <v>74</v>
      </c>
      <c r="AE84" t="s">
        <v>74</v>
      </c>
      <c r="AF84" t="s">
        <v>74</v>
      </c>
      <c r="AG84" t="s">
        <v>74</v>
      </c>
      <c r="AH84" t="s">
        <v>74</v>
      </c>
      <c r="AI84" t="s">
        <v>74</v>
      </c>
      <c r="AJ84" t="s">
        <v>74</v>
      </c>
      <c r="AK84" t="s">
        <v>74</v>
      </c>
      <c r="AL84" t="s">
        <v>74</v>
      </c>
      <c r="AM84" t="s">
        <v>74</v>
      </c>
      <c r="AN84" t="s">
        <v>74</v>
      </c>
      <c r="AO84" t="s">
        <v>74</v>
      </c>
      <c r="AP84" t="s">
        <v>74</v>
      </c>
      <c r="AQ84" t="s">
        <v>74</v>
      </c>
      <c r="AR84" t="s">
        <v>74</v>
      </c>
      <c r="AS84" t="s">
        <v>74</v>
      </c>
      <c r="AT84" t="s">
        <v>74</v>
      </c>
      <c r="AU84" t="s">
        <v>74</v>
      </c>
      <c r="AV84" t="s">
        <v>74</v>
      </c>
      <c r="AW84" t="s">
        <v>74</v>
      </c>
      <c r="AX84" t="s">
        <v>74</v>
      </c>
      <c r="AY84" t="s">
        <v>74</v>
      </c>
      <c r="AZ84" t="s">
        <v>74</v>
      </c>
      <c r="BA84" t="s">
        <v>74</v>
      </c>
      <c r="BB84" t="s">
        <v>74</v>
      </c>
      <c r="BC84" t="s">
        <v>74</v>
      </c>
      <c r="BD84" t="s">
        <v>74</v>
      </c>
      <c r="BE84" t="s">
        <v>74</v>
      </c>
      <c r="BF84" t="s">
        <v>74</v>
      </c>
      <c r="BG84" t="s">
        <v>74</v>
      </c>
      <c r="BH84" t="s">
        <v>74</v>
      </c>
      <c r="BI84" t="s">
        <v>74</v>
      </c>
      <c r="BJ84" t="s">
        <v>74</v>
      </c>
      <c r="BK84" t="s">
        <v>74</v>
      </c>
      <c r="BL84" t="s">
        <v>74</v>
      </c>
      <c r="BM84" t="s">
        <v>74</v>
      </c>
      <c r="BN84" t="s">
        <v>74</v>
      </c>
      <c r="BO84" t="s">
        <v>74</v>
      </c>
      <c r="BP84" t="s">
        <v>74</v>
      </c>
      <c r="BQ84" t="s">
        <v>74</v>
      </c>
      <c r="BR84" t="s">
        <v>74</v>
      </c>
      <c r="BS84" t="s">
        <v>74</v>
      </c>
      <c r="BT84" t="s">
        <v>74</v>
      </c>
      <c r="BU84" t="s">
        <v>74</v>
      </c>
      <c r="BV84" t="s">
        <v>74</v>
      </c>
      <c r="BW84" t="s">
        <v>74</v>
      </c>
      <c r="BX84" t="s">
        <v>1041</v>
      </c>
      <c r="BY84" t="s">
        <v>74</v>
      </c>
      <c r="BZ84" t="s">
        <v>74</v>
      </c>
      <c r="CA84">
        <v>0</v>
      </c>
    </row>
    <row r="85" spans="1:79" customFormat="1" x14ac:dyDescent="0.25">
      <c r="A85" t="s">
        <v>1046</v>
      </c>
      <c r="B85" t="s">
        <v>356</v>
      </c>
      <c r="C85" t="s">
        <v>369</v>
      </c>
      <c r="D85" t="s">
        <v>961</v>
      </c>
      <c r="E85">
        <v>2014</v>
      </c>
      <c r="F85" t="s">
        <v>74</v>
      </c>
      <c r="G85" t="s">
        <v>74</v>
      </c>
      <c r="H85" t="s">
        <v>74</v>
      </c>
      <c r="I85" t="s">
        <v>74</v>
      </c>
      <c r="J85" t="s">
        <v>74</v>
      </c>
      <c r="K85" t="s">
        <v>74</v>
      </c>
      <c r="L85" t="s">
        <v>74</v>
      </c>
      <c r="M85" t="s">
        <v>74</v>
      </c>
      <c r="N85" t="s">
        <v>74</v>
      </c>
      <c r="O85" t="s">
        <v>74</v>
      </c>
      <c r="P85" t="s">
        <v>74</v>
      </c>
      <c r="Q85" t="s">
        <v>74</v>
      </c>
      <c r="R85" t="s">
        <v>74</v>
      </c>
      <c r="S85" t="s">
        <v>74</v>
      </c>
      <c r="T85" t="s">
        <v>74</v>
      </c>
      <c r="U85" t="s">
        <v>74</v>
      </c>
      <c r="V85" t="s">
        <v>74</v>
      </c>
      <c r="W85" t="s">
        <v>74</v>
      </c>
      <c r="X85" t="s">
        <v>74</v>
      </c>
      <c r="Y85" t="s">
        <v>74</v>
      </c>
      <c r="Z85" t="s">
        <v>74</v>
      </c>
      <c r="AA85" t="s">
        <v>74</v>
      </c>
      <c r="AB85" t="s">
        <v>74</v>
      </c>
      <c r="AC85" t="s">
        <v>74</v>
      </c>
      <c r="AD85" t="s">
        <v>74</v>
      </c>
      <c r="AE85" t="s">
        <v>74</v>
      </c>
      <c r="AF85" t="s">
        <v>74</v>
      </c>
      <c r="AG85" t="s">
        <v>74</v>
      </c>
      <c r="AH85" t="s">
        <v>74</v>
      </c>
      <c r="AI85" t="s">
        <v>74</v>
      </c>
      <c r="AJ85" t="s">
        <v>74</v>
      </c>
      <c r="AK85" t="s">
        <v>74</v>
      </c>
      <c r="AL85" t="s">
        <v>74</v>
      </c>
      <c r="AM85" t="s">
        <v>74</v>
      </c>
      <c r="AN85" t="s">
        <v>74</v>
      </c>
      <c r="AO85" t="s">
        <v>74</v>
      </c>
      <c r="AP85" t="s">
        <v>74</v>
      </c>
      <c r="AQ85" t="s">
        <v>74</v>
      </c>
      <c r="AR85" t="s">
        <v>74</v>
      </c>
      <c r="AS85" t="s">
        <v>74</v>
      </c>
      <c r="AT85" t="s">
        <v>74</v>
      </c>
      <c r="AU85" t="s">
        <v>74</v>
      </c>
      <c r="AV85" t="s">
        <v>74</v>
      </c>
      <c r="AW85" t="s">
        <v>74</v>
      </c>
      <c r="AX85" t="s">
        <v>74</v>
      </c>
      <c r="AY85" t="s">
        <v>74</v>
      </c>
      <c r="AZ85" t="s">
        <v>74</v>
      </c>
      <c r="BA85" t="s">
        <v>74</v>
      </c>
      <c r="BB85" t="s">
        <v>74</v>
      </c>
      <c r="BC85" t="s">
        <v>74</v>
      </c>
      <c r="BD85" t="s">
        <v>74</v>
      </c>
      <c r="BE85" t="s">
        <v>74</v>
      </c>
      <c r="BF85" t="s">
        <v>74</v>
      </c>
      <c r="BG85" t="s">
        <v>74</v>
      </c>
      <c r="BH85" t="s">
        <v>74</v>
      </c>
      <c r="BI85" t="s">
        <v>74</v>
      </c>
      <c r="BJ85" t="s">
        <v>74</v>
      </c>
      <c r="BK85" t="s">
        <v>74</v>
      </c>
      <c r="BL85" t="s">
        <v>74</v>
      </c>
      <c r="BM85" t="s">
        <v>74</v>
      </c>
      <c r="BN85" t="s">
        <v>74</v>
      </c>
      <c r="BO85" t="s">
        <v>74</v>
      </c>
      <c r="BP85" t="s">
        <v>74</v>
      </c>
      <c r="BQ85" t="s">
        <v>74</v>
      </c>
      <c r="BR85" t="s">
        <v>74</v>
      </c>
      <c r="BS85" t="s">
        <v>74</v>
      </c>
      <c r="BT85" t="s">
        <v>74</v>
      </c>
      <c r="BU85" t="s">
        <v>74</v>
      </c>
      <c r="BV85" t="s">
        <v>74</v>
      </c>
      <c r="BW85" t="s">
        <v>74</v>
      </c>
      <c r="BX85" t="s">
        <v>1041</v>
      </c>
      <c r="BY85" t="s">
        <v>74</v>
      </c>
      <c r="BZ85" t="s">
        <v>74</v>
      </c>
      <c r="CA85">
        <v>0</v>
      </c>
    </row>
    <row r="86" spans="1:79" customFormat="1" x14ac:dyDescent="0.25">
      <c r="A86" t="s">
        <v>1047</v>
      </c>
      <c r="B86" t="s">
        <v>356</v>
      </c>
      <c r="C86" t="s">
        <v>376</v>
      </c>
      <c r="D86" t="s">
        <v>44</v>
      </c>
      <c r="E86">
        <v>2014</v>
      </c>
      <c r="F86">
        <v>101</v>
      </c>
      <c r="G86">
        <v>4</v>
      </c>
      <c r="H86">
        <v>0</v>
      </c>
      <c r="I86">
        <v>2</v>
      </c>
      <c r="J86">
        <v>24</v>
      </c>
      <c r="K86">
        <v>20</v>
      </c>
      <c r="L86">
        <v>12</v>
      </c>
      <c r="M86">
        <v>21</v>
      </c>
      <c r="N86">
        <v>13</v>
      </c>
      <c r="O86">
        <v>9</v>
      </c>
      <c r="P86">
        <v>4</v>
      </c>
      <c r="Q86">
        <v>0</v>
      </c>
      <c r="R86">
        <v>0</v>
      </c>
      <c r="S86">
        <v>0</v>
      </c>
      <c r="T86">
        <v>0</v>
      </c>
      <c r="U86">
        <v>101</v>
      </c>
      <c r="V86">
        <v>4</v>
      </c>
      <c r="W86">
        <v>0</v>
      </c>
      <c r="X86">
        <v>88</v>
      </c>
      <c r="Y86">
        <v>13</v>
      </c>
      <c r="Z86">
        <v>4</v>
      </c>
      <c r="AA86">
        <v>0</v>
      </c>
      <c r="AB86">
        <v>0</v>
      </c>
      <c r="AC86">
        <v>15</v>
      </c>
      <c r="AD86">
        <v>0</v>
      </c>
      <c r="AE86">
        <v>90</v>
      </c>
      <c r="AF86">
        <v>0</v>
      </c>
      <c r="AG86">
        <v>101</v>
      </c>
      <c r="AH86">
        <v>4</v>
      </c>
      <c r="AI86">
        <v>0</v>
      </c>
      <c r="AJ86">
        <v>0</v>
      </c>
      <c r="AK86">
        <v>42</v>
      </c>
      <c r="AL86">
        <v>63</v>
      </c>
      <c r="AM86">
        <v>0</v>
      </c>
      <c r="AN86">
        <v>105</v>
      </c>
      <c r="AO86">
        <v>0.96190476190476193</v>
      </c>
      <c r="AP86">
        <v>3.8095238095238099E-2</v>
      </c>
      <c r="AQ86">
        <v>0</v>
      </c>
      <c r="AR86">
        <v>1.9047619047619049E-2</v>
      </c>
      <c r="AS86">
        <v>0.22857142857142859</v>
      </c>
      <c r="AT86">
        <v>0.19047619047619049</v>
      </c>
      <c r="AU86">
        <v>0.1142857142857143</v>
      </c>
      <c r="AV86">
        <v>0.2</v>
      </c>
      <c r="AW86">
        <v>0.1238095238095238</v>
      </c>
      <c r="AX86">
        <v>8.5714285714285715E-2</v>
      </c>
      <c r="AY86">
        <v>3.8095238095238099E-2</v>
      </c>
      <c r="AZ86">
        <v>0</v>
      </c>
      <c r="BA86">
        <v>0</v>
      </c>
      <c r="BB86">
        <v>0</v>
      </c>
      <c r="BC86">
        <v>0</v>
      </c>
      <c r="BD86">
        <v>0.96190476190476193</v>
      </c>
      <c r="BE86">
        <v>3.8095238095238099E-2</v>
      </c>
      <c r="BF86">
        <v>0</v>
      </c>
      <c r="BG86">
        <v>0.83809523809523812</v>
      </c>
      <c r="BH86">
        <v>0.1238095238095238</v>
      </c>
      <c r="BI86">
        <v>3.8095238095238099E-2</v>
      </c>
      <c r="BJ86">
        <v>0</v>
      </c>
      <c r="BK86">
        <v>0</v>
      </c>
      <c r="BL86">
        <v>0.14285714285714279</v>
      </c>
      <c r="BM86">
        <v>0</v>
      </c>
      <c r="BN86">
        <v>0.8571428571428571</v>
      </c>
      <c r="BO86">
        <v>0</v>
      </c>
      <c r="BP86">
        <v>0.96190476190476193</v>
      </c>
      <c r="BQ86">
        <v>3.8095238095238099E-2</v>
      </c>
      <c r="BR86">
        <v>0</v>
      </c>
      <c r="BS86">
        <v>0</v>
      </c>
      <c r="BT86">
        <v>0.4</v>
      </c>
      <c r="BU86">
        <v>0.6</v>
      </c>
      <c r="BV86">
        <v>0</v>
      </c>
      <c r="BW86">
        <v>1</v>
      </c>
      <c r="BX86" t="s">
        <v>1048</v>
      </c>
      <c r="BY86">
        <v>105</v>
      </c>
      <c r="BZ86">
        <v>1</v>
      </c>
      <c r="CA86">
        <v>0</v>
      </c>
    </row>
    <row r="87" spans="1:79" customFormat="1" x14ac:dyDescent="0.25">
      <c r="A87" t="s">
        <v>1049</v>
      </c>
      <c r="B87" t="s">
        <v>356</v>
      </c>
      <c r="C87" t="s">
        <v>376</v>
      </c>
      <c r="D87" t="s">
        <v>947</v>
      </c>
      <c r="E87">
        <v>2014</v>
      </c>
      <c r="F87">
        <v>55</v>
      </c>
      <c r="G87">
        <v>0</v>
      </c>
      <c r="H87">
        <v>0</v>
      </c>
      <c r="I87">
        <v>0</v>
      </c>
      <c r="J87">
        <v>8</v>
      </c>
      <c r="K87">
        <v>10</v>
      </c>
      <c r="L87">
        <v>10</v>
      </c>
      <c r="M87">
        <v>12</v>
      </c>
      <c r="N87">
        <v>6</v>
      </c>
      <c r="O87">
        <v>6</v>
      </c>
      <c r="P87">
        <v>3</v>
      </c>
      <c r="Q87">
        <v>0</v>
      </c>
      <c r="R87">
        <v>0</v>
      </c>
      <c r="S87">
        <v>0</v>
      </c>
      <c r="T87">
        <v>0</v>
      </c>
      <c r="U87">
        <v>53</v>
      </c>
      <c r="V87">
        <v>2</v>
      </c>
      <c r="W87">
        <v>0</v>
      </c>
      <c r="X87">
        <v>48</v>
      </c>
      <c r="Y87">
        <v>6</v>
      </c>
      <c r="Z87">
        <v>1</v>
      </c>
      <c r="AA87">
        <v>0</v>
      </c>
      <c r="AB87">
        <v>0</v>
      </c>
      <c r="AC87">
        <v>1</v>
      </c>
      <c r="AD87">
        <v>0</v>
      </c>
      <c r="AE87">
        <v>54</v>
      </c>
      <c r="AF87">
        <v>0</v>
      </c>
      <c r="AG87">
        <v>55</v>
      </c>
      <c r="AH87">
        <v>0</v>
      </c>
      <c r="AI87">
        <v>0</v>
      </c>
      <c r="AJ87">
        <v>0</v>
      </c>
      <c r="AK87">
        <v>27</v>
      </c>
      <c r="AL87">
        <v>28</v>
      </c>
      <c r="AM87">
        <v>0</v>
      </c>
      <c r="AN87">
        <v>55</v>
      </c>
      <c r="AO87">
        <v>1</v>
      </c>
      <c r="AP87">
        <v>0</v>
      </c>
      <c r="AQ87">
        <v>0</v>
      </c>
      <c r="AR87">
        <v>0</v>
      </c>
      <c r="AS87">
        <v>0.14545454545454539</v>
      </c>
      <c r="AT87">
        <v>0.1818181818181818</v>
      </c>
      <c r="AU87">
        <v>0.1818181818181818</v>
      </c>
      <c r="AV87">
        <v>0.2181818181818182</v>
      </c>
      <c r="AW87">
        <v>0.1090909090909091</v>
      </c>
      <c r="AX87">
        <v>0.1090909090909091</v>
      </c>
      <c r="AY87">
        <v>5.4545454545454543E-2</v>
      </c>
      <c r="AZ87">
        <v>0</v>
      </c>
      <c r="BA87">
        <v>0</v>
      </c>
      <c r="BB87">
        <v>0</v>
      </c>
      <c r="BC87">
        <v>0</v>
      </c>
      <c r="BD87">
        <v>0.96363636363636362</v>
      </c>
      <c r="BE87">
        <v>3.6363636363636362E-2</v>
      </c>
      <c r="BF87">
        <v>0</v>
      </c>
      <c r="BG87">
        <v>0.87272727272727268</v>
      </c>
      <c r="BH87">
        <v>0.1090909090909091</v>
      </c>
      <c r="BI87">
        <v>1.8181818181818181E-2</v>
      </c>
      <c r="BJ87">
        <v>0</v>
      </c>
      <c r="BK87">
        <v>0</v>
      </c>
      <c r="BL87">
        <v>1.8181818181818181E-2</v>
      </c>
      <c r="BM87">
        <v>0</v>
      </c>
      <c r="BN87">
        <v>0.98181818181818181</v>
      </c>
      <c r="BO87">
        <v>0</v>
      </c>
      <c r="BP87">
        <v>1</v>
      </c>
      <c r="BQ87">
        <v>0</v>
      </c>
      <c r="BR87">
        <v>0</v>
      </c>
      <c r="BS87">
        <v>0</v>
      </c>
      <c r="BT87">
        <v>0.49090909090909091</v>
      </c>
      <c r="BU87">
        <v>0.50909090909090904</v>
      </c>
      <c r="BV87">
        <v>0</v>
      </c>
      <c r="BW87">
        <v>1</v>
      </c>
      <c r="BX87" t="s">
        <v>1048</v>
      </c>
      <c r="BY87">
        <v>105</v>
      </c>
      <c r="BZ87">
        <v>0.52380952380952384</v>
      </c>
      <c r="CA87">
        <v>0</v>
      </c>
    </row>
    <row r="88" spans="1:79" customFormat="1" x14ac:dyDescent="0.25">
      <c r="A88" t="s">
        <v>1050</v>
      </c>
      <c r="B88" t="s">
        <v>356</v>
      </c>
      <c r="C88" t="s">
        <v>376</v>
      </c>
      <c r="D88" t="s">
        <v>949</v>
      </c>
      <c r="E88">
        <v>2014</v>
      </c>
      <c r="F88">
        <v>29</v>
      </c>
      <c r="G88">
        <v>3</v>
      </c>
      <c r="H88">
        <v>0</v>
      </c>
      <c r="I88">
        <v>2</v>
      </c>
      <c r="J88">
        <v>8</v>
      </c>
      <c r="K88">
        <v>8</v>
      </c>
      <c r="L88">
        <v>2</v>
      </c>
      <c r="M88">
        <v>4</v>
      </c>
      <c r="N88">
        <v>6</v>
      </c>
      <c r="O88">
        <v>2</v>
      </c>
      <c r="P88">
        <v>0</v>
      </c>
      <c r="Q88">
        <v>0</v>
      </c>
      <c r="R88">
        <v>0</v>
      </c>
      <c r="S88">
        <v>0</v>
      </c>
      <c r="T88">
        <v>0</v>
      </c>
      <c r="U88">
        <v>30</v>
      </c>
      <c r="V88">
        <v>2</v>
      </c>
      <c r="W88">
        <v>0</v>
      </c>
      <c r="X88">
        <v>24</v>
      </c>
      <c r="Y88">
        <v>6</v>
      </c>
      <c r="Z88">
        <v>2</v>
      </c>
      <c r="AA88">
        <v>0</v>
      </c>
      <c r="AB88">
        <v>0</v>
      </c>
      <c r="AC88">
        <v>12</v>
      </c>
      <c r="AD88">
        <v>0</v>
      </c>
      <c r="AE88">
        <v>20</v>
      </c>
      <c r="AF88">
        <v>0</v>
      </c>
      <c r="AG88">
        <v>32</v>
      </c>
      <c r="AH88">
        <v>0</v>
      </c>
      <c r="AI88">
        <v>0</v>
      </c>
      <c r="AJ88">
        <v>0</v>
      </c>
      <c r="AK88">
        <v>7</v>
      </c>
      <c r="AL88">
        <v>25</v>
      </c>
      <c r="AM88">
        <v>0</v>
      </c>
      <c r="AN88">
        <v>32</v>
      </c>
      <c r="AO88">
        <v>0.90625</v>
      </c>
      <c r="AP88">
        <v>9.375E-2</v>
      </c>
      <c r="AQ88">
        <v>0</v>
      </c>
      <c r="AR88">
        <v>6.25E-2</v>
      </c>
      <c r="AS88">
        <v>0.25</v>
      </c>
      <c r="AT88">
        <v>0.25</v>
      </c>
      <c r="AU88">
        <v>6.25E-2</v>
      </c>
      <c r="AV88">
        <v>0.125</v>
      </c>
      <c r="AW88">
        <v>0.1875</v>
      </c>
      <c r="AX88">
        <v>6.25E-2</v>
      </c>
      <c r="AY88">
        <v>0</v>
      </c>
      <c r="AZ88">
        <v>0</v>
      </c>
      <c r="BA88">
        <v>0</v>
      </c>
      <c r="BB88">
        <v>0</v>
      </c>
      <c r="BC88">
        <v>0</v>
      </c>
      <c r="BD88">
        <v>0.9375</v>
      </c>
      <c r="BE88">
        <v>6.25E-2</v>
      </c>
      <c r="BF88">
        <v>0</v>
      </c>
      <c r="BG88">
        <v>0.75</v>
      </c>
      <c r="BH88">
        <v>0.1875</v>
      </c>
      <c r="BI88">
        <v>6.25E-2</v>
      </c>
      <c r="BJ88">
        <v>0</v>
      </c>
      <c r="BK88">
        <v>0</v>
      </c>
      <c r="BL88">
        <v>0.375</v>
      </c>
      <c r="BM88">
        <v>0</v>
      </c>
      <c r="BN88">
        <v>0.625</v>
      </c>
      <c r="BO88">
        <v>0</v>
      </c>
      <c r="BP88">
        <v>1</v>
      </c>
      <c r="BQ88">
        <v>0</v>
      </c>
      <c r="BR88">
        <v>0</v>
      </c>
      <c r="BS88">
        <v>0</v>
      </c>
      <c r="BT88">
        <v>0.21875</v>
      </c>
      <c r="BU88">
        <v>0.78125</v>
      </c>
      <c r="BV88">
        <v>0</v>
      </c>
      <c r="BW88">
        <v>1</v>
      </c>
      <c r="BX88" t="s">
        <v>1048</v>
      </c>
      <c r="BY88">
        <v>105</v>
      </c>
      <c r="BZ88">
        <v>0.30476190476190479</v>
      </c>
      <c r="CA88">
        <v>0</v>
      </c>
    </row>
    <row r="89" spans="1:79" customFormat="1" x14ac:dyDescent="0.25">
      <c r="A89" t="s">
        <v>1051</v>
      </c>
      <c r="B89" t="s">
        <v>356</v>
      </c>
      <c r="C89" t="s">
        <v>376</v>
      </c>
      <c r="D89" t="s">
        <v>951</v>
      </c>
      <c r="E89">
        <v>2014</v>
      </c>
      <c r="F89">
        <v>6</v>
      </c>
      <c r="G89">
        <v>0</v>
      </c>
      <c r="H89">
        <v>0</v>
      </c>
      <c r="I89">
        <v>0</v>
      </c>
      <c r="J89">
        <v>3</v>
      </c>
      <c r="K89">
        <v>0</v>
      </c>
      <c r="L89">
        <v>0</v>
      </c>
      <c r="M89">
        <v>1</v>
      </c>
      <c r="N89">
        <v>1</v>
      </c>
      <c r="O89">
        <v>0</v>
      </c>
      <c r="P89">
        <v>1</v>
      </c>
      <c r="Q89">
        <v>0</v>
      </c>
      <c r="R89">
        <v>0</v>
      </c>
      <c r="S89">
        <v>0</v>
      </c>
      <c r="T89">
        <v>0</v>
      </c>
      <c r="U89">
        <v>6</v>
      </c>
      <c r="V89">
        <v>0</v>
      </c>
      <c r="W89">
        <v>0</v>
      </c>
      <c r="X89">
        <v>5</v>
      </c>
      <c r="Y89">
        <v>0</v>
      </c>
      <c r="Z89">
        <v>1</v>
      </c>
      <c r="AA89">
        <v>0</v>
      </c>
      <c r="AB89">
        <v>0</v>
      </c>
      <c r="AC89">
        <v>1</v>
      </c>
      <c r="AD89">
        <v>0</v>
      </c>
      <c r="AE89">
        <v>5</v>
      </c>
      <c r="AF89">
        <v>0</v>
      </c>
      <c r="AG89">
        <v>6</v>
      </c>
      <c r="AH89">
        <v>0</v>
      </c>
      <c r="AI89">
        <v>0</v>
      </c>
      <c r="AJ89">
        <v>0</v>
      </c>
      <c r="AK89">
        <v>2</v>
      </c>
      <c r="AL89">
        <v>4</v>
      </c>
      <c r="AM89">
        <v>0</v>
      </c>
      <c r="AN89">
        <v>6</v>
      </c>
      <c r="AO89">
        <v>1</v>
      </c>
      <c r="AP89">
        <v>0</v>
      </c>
      <c r="AQ89">
        <v>0</v>
      </c>
      <c r="AR89">
        <v>0</v>
      </c>
      <c r="AS89">
        <v>0.5</v>
      </c>
      <c r="AT89">
        <v>0</v>
      </c>
      <c r="AU89">
        <v>0</v>
      </c>
      <c r="AV89">
        <v>0.16666666666666671</v>
      </c>
      <c r="AW89">
        <v>0.16666666666666671</v>
      </c>
      <c r="AX89">
        <v>0</v>
      </c>
      <c r="AY89">
        <v>0.16666666666666671</v>
      </c>
      <c r="AZ89">
        <v>0</v>
      </c>
      <c r="BA89">
        <v>0</v>
      </c>
      <c r="BB89">
        <v>0</v>
      </c>
      <c r="BC89">
        <v>0</v>
      </c>
      <c r="BD89">
        <v>1</v>
      </c>
      <c r="BE89">
        <v>0</v>
      </c>
      <c r="BF89">
        <v>0</v>
      </c>
      <c r="BG89">
        <v>0.83333333333333337</v>
      </c>
      <c r="BH89">
        <v>0</v>
      </c>
      <c r="BI89">
        <v>0.16666666666666671</v>
      </c>
      <c r="BJ89">
        <v>0</v>
      </c>
      <c r="BK89">
        <v>0</v>
      </c>
      <c r="BL89">
        <v>0.16666666666666671</v>
      </c>
      <c r="BM89">
        <v>0</v>
      </c>
      <c r="BN89">
        <v>0.83333333333333337</v>
      </c>
      <c r="BO89">
        <v>0</v>
      </c>
      <c r="BP89">
        <v>1</v>
      </c>
      <c r="BQ89">
        <v>0</v>
      </c>
      <c r="BR89">
        <v>0</v>
      </c>
      <c r="BS89">
        <v>0</v>
      </c>
      <c r="BT89">
        <v>0.33333333333333331</v>
      </c>
      <c r="BU89">
        <v>0.66666666666666663</v>
      </c>
      <c r="BV89">
        <v>0</v>
      </c>
      <c r="BW89">
        <v>1</v>
      </c>
      <c r="BX89" t="s">
        <v>1048</v>
      </c>
      <c r="BY89">
        <v>105</v>
      </c>
      <c r="BZ89">
        <v>5.7142857142857141E-2</v>
      </c>
      <c r="CA89">
        <v>0</v>
      </c>
    </row>
    <row r="90" spans="1:79" customFormat="1" x14ac:dyDescent="0.25">
      <c r="A90" t="s">
        <v>1052</v>
      </c>
      <c r="B90" t="s">
        <v>356</v>
      </c>
      <c r="C90" t="s">
        <v>376</v>
      </c>
      <c r="D90" t="s">
        <v>953</v>
      </c>
      <c r="E90">
        <v>2014</v>
      </c>
      <c r="F90">
        <v>11</v>
      </c>
      <c r="G90">
        <v>1</v>
      </c>
      <c r="H90">
        <v>0</v>
      </c>
      <c r="I90">
        <v>0</v>
      </c>
      <c r="J90">
        <v>5</v>
      </c>
      <c r="K90">
        <v>2</v>
      </c>
      <c r="L90">
        <v>0</v>
      </c>
      <c r="M90">
        <v>4</v>
      </c>
      <c r="N90">
        <v>0</v>
      </c>
      <c r="O90">
        <v>1</v>
      </c>
      <c r="P90">
        <v>0</v>
      </c>
      <c r="Q90">
        <v>0</v>
      </c>
      <c r="R90">
        <v>0</v>
      </c>
      <c r="S90">
        <v>0</v>
      </c>
      <c r="T90">
        <v>0</v>
      </c>
      <c r="U90">
        <v>12</v>
      </c>
      <c r="V90">
        <v>0</v>
      </c>
      <c r="W90">
        <v>0</v>
      </c>
      <c r="X90">
        <v>11</v>
      </c>
      <c r="Y90">
        <v>1</v>
      </c>
      <c r="Z90">
        <v>0</v>
      </c>
      <c r="AA90">
        <v>0</v>
      </c>
      <c r="AB90">
        <v>0</v>
      </c>
      <c r="AC90">
        <v>1</v>
      </c>
      <c r="AD90">
        <v>0</v>
      </c>
      <c r="AE90">
        <v>11</v>
      </c>
      <c r="AF90">
        <v>0</v>
      </c>
      <c r="AG90">
        <v>8</v>
      </c>
      <c r="AH90">
        <v>4</v>
      </c>
      <c r="AI90">
        <v>0</v>
      </c>
      <c r="AJ90">
        <v>0</v>
      </c>
      <c r="AK90">
        <v>6</v>
      </c>
      <c r="AL90">
        <v>6</v>
      </c>
      <c r="AM90">
        <v>0</v>
      </c>
      <c r="AN90">
        <v>12</v>
      </c>
      <c r="AO90">
        <v>0.91666666666666663</v>
      </c>
      <c r="AP90">
        <v>8.3333333333333329E-2</v>
      </c>
      <c r="AQ90">
        <v>0</v>
      </c>
      <c r="AR90">
        <v>0</v>
      </c>
      <c r="AS90">
        <v>0.41666666666666669</v>
      </c>
      <c r="AT90">
        <v>0.16666666666666671</v>
      </c>
      <c r="AU90">
        <v>0</v>
      </c>
      <c r="AV90">
        <v>0.33333333333333331</v>
      </c>
      <c r="AW90">
        <v>0</v>
      </c>
      <c r="AX90">
        <v>8.3333333333333329E-2</v>
      </c>
      <c r="AY90">
        <v>0</v>
      </c>
      <c r="AZ90">
        <v>0</v>
      </c>
      <c r="BA90">
        <v>0</v>
      </c>
      <c r="BB90">
        <v>0</v>
      </c>
      <c r="BC90">
        <v>0</v>
      </c>
      <c r="BD90">
        <v>1</v>
      </c>
      <c r="BE90">
        <v>0</v>
      </c>
      <c r="BF90">
        <v>0</v>
      </c>
      <c r="BG90">
        <v>0.91666666666666663</v>
      </c>
      <c r="BH90">
        <v>8.3333333333333329E-2</v>
      </c>
      <c r="BI90">
        <v>0</v>
      </c>
      <c r="BJ90">
        <v>0</v>
      </c>
      <c r="BK90">
        <v>0</v>
      </c>
      <c r="BL90">
        <v>8.3333333333333329E-2</v>
      </c>
      <c r="BM90">
        <v>0</v>
      </c>
      <c r="BN90">
        <v>0.91666666666666663</v>
      </c>
      <c r="BO90">
        <v>0</v>
      </c>
      <c r="BP90">
        <v>0.66666666666666663</v>
      </c>
      <c r="BQ90">
        <v>0.33333333333333331</v>
      </c>
      <c r="BR90">
        <v>0</v>
      </c>
      <c r="BS90">
        <v>0</v>
      </c>
      <c r="BT90">
        <v>0.5</v>
      </c>
      <c r="BU90">
        <v>0.5</v>
      </c>
      <c r="BV90">
        <v>0</v>
      </c>
      <c r="BW90">
        <v>1</v>
      </c>
      <c r="BX90" t="s">
        <v>1048</v>
      </c>
      <c r="BY90">
        <v>105</v>
      </c>
      <c r="BZ90">
        <v>0.1142857142857143</v>
      </c>
      <c r="CA90">
        <v>0</v>
      </c>
    </row>
    <row r="91" spans="1:79" customFormat="1" x14ac:dyDescent="0.25">
      <c r="A91" t="s">
        <v>1053</v>
      </c>
      <c r="B91" t="s">
        <v>356</v>
      </c>
      <c r="C91" t="s">
        <v>382</v>
      </c>
      <c r="D91" t="s">
        <v>44</v>
      </c>
      <c r="E91">
        <v>2014</v>
      </c>
      <c r="F91">
        <v>108</v>
      </c>
      <c r="G91">
        <v>18</v>
      </c>
      <c r="H91">
        <v>0</v>
      </c>
      <c r="I91">
        <v>0</v>
      </c>
      <c r="J91">
        <v>5</v>
      </c>
      <c r="K91">
        <v>16</v>
      </c>
      <c r="L91">
        <v>25</v>
      </c>
      <c r="M91">
        <v>32</v>
      </c>
      <c r="N91">
        <v>28</v>
      </c>
      <c r="O91">
        <v>10</v>
      </c>
      <c r="P91">
        <v>8</v>
      </c>
      <c r="Q91">
        <v>0</v>
      </c>
      <c r="R91">
        <v>2</v>
      </c>
      <c r="S91">
        <v>0</v>
      </c>
      <c r="T91">
        <v>0</v>
      </c>
      <c r="U91">
        <v>126</v>
      </c>
      <c r="V91">
        <v>0</v>
      </c>
      <c r="W91">
        <v>0</v>
      </c>
      <c r="X91">
        <v>110</v>
      </c>
      <c r="Y91">
        <v>7</v>
      </c>
      <c r="Z91">
        <v>9</v>
      </c>
      <c r="AA91">
        <v>0</v>
      </c>
      <c r="AB91">
        <v>4</v>
      </c>
      <c r="AC91">
        <v>3</v>
      </c>
      <c r="AD91">
        <v>0</v>
      </c>
      <c r="AE91">
        <v>119</v>
      </c>
      <c r="AF91">
        <v>5</v>
      </c>
      <c r="AG91">
        <v>112</v>
      </c>
      <c r="AH91">
        <v>9</v>
      </c>
      <c r="AI91">
        <v>0</v>
      </c>
      <c r="AJ91">
        <v>0</v>
      </c>
      <c r="AK91">
        <v>50</v>
      </c>
      <c r="AL91">
        <v>76</v>
      </c>
      <c r="AM91">
        <v>0</v>
      </c>
      <c r="AN91">
        <v>126</v>
      </c>
      <c r="AO91">
        <v>0.8571428571428571</v>
      </c>
      <c r="AP91">
        <v>0.14285714285714279</v>
      </c>
      <c r="AQ91">
        <v>0</v>
      </c>
      <c r="AR91">
        <v>0</v>
      </c>
      <c r="AS91">
        <v>3.968253968253968E-2</v>
      </c>
      <c r="AT91">
        <v>0.126984126984127</v>
      </c>
      <c r="AU91">
        <v>0.1984126984126984</v>
      </c>
      <c r="AV91">
        <v>0.25396825396825401</v>
      </c>
      <c r="AW91">
        <v>0.22222222222222221</v>
      </c>
      <c r="AX91">
        <v>7.9365079365079361E-2</v>
      </c>
      <c r="AY91">
        <v>6.3492063492063489E-2</v>
      </c>
      <c r="AZ91">
        <v>0</v>
      </c>
      <c r="BA91">
        <v>0</v>
      </c>
      <c r="BB91">
        <v>1.5873015873015869E-2</v>
      </c>
      <c r="BC91">
        <v>0</v>
      </c>
      <c r="BD91">
        <v>1</v>
      </c>
      <c r="BE91">
        <v>0</v>
      </c>
      <c r="BF91">
        <v>0</v>
      </c>
      <c r="BG91">
        <v>0.87301587301587302</v>
      </c>
      <c r="BH91">
        <v>5.5555555555555552E-2</v>
      </c>
      <c r="BI91">
        <v>7.1428571428571425E-2</v>
      </c>
      <c r="BJ91">
        <v>0</v>
      </c>
      <c r="BK91">
        <v>3.1746031746031737E-2</v>
      </c>
      <c r="BL91">
        <v>2.3809523809523812E-2</v>
      </c>
      <c r="BM91">
        <v>0</v>
      </c>
      <c r="BN91">
        <v>0.94444444444444442</v>
      </c>
      <c r="BO91">
        <v>3.968253968253968E-2</v>
      </c>
      <c r="BP91">
        <v>0.88888888888888884</v>
      </c>
      <c r="BQ91">
        <v>7.1428571428571425E-2</v>
      </c>
      <c r="BR91">
        <v>0</v>
      </c>
      <c r="BS91">
        <v>0</v>
      </c>
      <c r="BT91">
        <v>0.3968253968253968</v>
      </c>
      <c r="BU91">
        <v>0.60317460317460314</v>
      </c>
      <c r="BV91">
        <v>0</v>
      </c>
      <c r="BW91">
        <v>1</v>
      </c>
      <c r="BX91" t="s">
        <v>1054</v>
      </c>
      <c r="BY91">
        <v>126</v>
      </c>
      <c r="BZ91">
        <v>1</v>
      </c>
      <c r="CA91">
        <v>0</v>
      </c>
    </row>
    <row r="92" spans="1:79" customFormat="1" x14ac:dyDescent="0.25">
      <c r="A92" t="s">
        <v>1055</v>
      </c>
      <c r="B92" t="s">
        <v>356</v>
      </c>
      <c r="C92" t="s">
        <v>382</v>
      </c>
      <c r="D92" t="s">
        <v>947</v>
      </c>
      <c r="E92">
        <v>2014</v>
      </c>
      <c r="F92">
        <v>29</v>
      </c>
      <c r="G92">
        <v>2</v>
      </c>
      <c r="H92">
        <v>0</v>
      </c>
      <c r="I92">
        <v>0</v>
      </c>
      <c r="J92">
        <v>1</v>
      </c>
      <c r="K92">
        <v>2</v>
      </c>
      <c r="L92">
        <v>5</v>
      </c>
      <c r="M92">
        <v>10</v>
      </c>
      <c r="N92">
        <v>6</v>
      </c>
      <c r="O92">
        <v>4</v>
      </c>
      <c r="P92">
        <v>2</v>
      </c>
      <c r="Q92">
        <v>0</v>
      </c>
      <c r="R92">
        <v>1</v>
      </c>
      <c r="S92">
        <v>0</v>
      </c>
      <c r="T92">
        <v>0</v>
      </c>
      <c r="U92">
        <v>31</v>
      </c>
      <c r="V92">
        <v>0</v>
      </c>
      <c r="W92">
        <v>0</v>
      </c>
      <c r="X92">
        <v>26</v>
      </c>
      <c r="Y92">
        <v>1</v>
      </c>
      <c r="Z92">
        <v>4</v>
      </c>
      <c r="AA92">
        <v>0</v>
      </c>
      <c r="AB92">
        <v>0</v>
      </c>
      <c r="AC92">
        <v>1</v>
      </c>
      <c r="AD92">
        <v>0</v>
      </c>
      <c r="AE92">
        <v>30</v>
      </c>
      <c r="AF92">
        <v>1</v>
      </c>
      <c r="AG92">
        <v>30</v>
      </c>
      <c r="AH92">
        <v>0</v>
      </c>
      <c r="AI92">
        <v>0</v>
      </c>
      <c r="AJ92">
        <v>0</v>
      </c>
      <c r="AK92">
        <v>27</v>
      </c>
      <c r="AL92">
        <v>4</v>
      </c>
      <c r="AM92">
        <v>0</v>
      </c>
      <c r="AN92">
        <v>31</v>
      </c>
      <c r="AO92">
        <v>0.93548387096774188</v>
      </c>
      <c r="AP92">
        <v>6.4516129032258063E-2</v>
      </c>
      <c r="AQ92">
        <v>0</v>
      </c>
      <c r="AR92">
        <v>0</v>
      </c>
      <c r="AS92">
        <v>3.2258064516129031E-2</v>
      </c>
      <c r="AT92">
        <v>6.4516129032258063E-2</v>
      </c>
      <c r="AU92">
        <v>0.16129032258064521</v>
      </c>
      <c r="AV92">
        <v>0.32258064516129031</v>
      </c>
      <c r="AW92">
        <v>0.19354838709677419</v>
      </c>
      <c r="AX92">
        <v>0.1290322580645161</v>
      </c>
      <c r="AY92">
        <v>6.4516129032258063E-2</v>
      </c>
      <c r="AZ92">
        <v>0</v>
      </c>
      <c r="BA92">
        <v>0</v>
      </c>
      <c r="BB92">
        <v>3.2258064516129031E-2</v>
      </c>
      <c r="BC92">
        <v>0</v>
      </c>
      <c r="BD92">
        <v>1</v>
      </c>
      <c r="BE92">
        <v>0</v>
      </c>
      <c r="BF92">
        <v>0</v>
      </c>
      <c r="BG92">
        <v>0.83870967741935487</v>
      </c>
      <c r="BH92">
        <v>3.2258064516129031E-2</v>
      </c>
      <c r="BI92">
        <v>0.1290322580645161</v>
      </c>
      <c r="BJ92">
        <v>0</v>
      </c>
      <c r="BK92">
        <v>0</v>
      </c>
      <c r="BL92">
        <v>3.2258064516129031E-2</v>
      </c>
      <c r="BM92">
        <v>0</v>
      </c>
      <c r="BN92">
        <v>0.967741935483871</v>
      </c>
      <c r="BO92">
        <v>3.2258064516129031E-2</v>
      </c>
      <c r="BP92">
        <v>0.967741935483871</v>
      </c>
      <c r="BQ92">
        <v>0</v>
      </c>
      <c r="BR92">
        <v>0</v>
      </c>
      <c r="BS92">
        <v>0</v>
      </c>
      <c r="BT92">
        <v>0.87096774193548387</v>
      </c>
      <c r="BU92">
        <v>0.1290322580645161</v>
      </c>
      <c r="BV92">
        <v>0</v>
      </c>
      <c r="BW92">
        <v>1</v>
      </c>
      <c r="BX92" t="s">
        <v>1054</v>
      </c>
      <c r="BY92">
        <v>126</v>
      </c>
      <c r="BZ92">
        <v>0.24603174603174599</v>
      </c>
      <c r="CA92">
        <v>0</v>
      </c>
    </row>
    <row r="93" spans="1:79" customFormat="1" x14ac:dyDescent="0.25">
      <c r="A93" t="s">
        <v>1056</v>
      </c>
      <c r="B93" t="s">
        <v>356</v>
      </c>
      <c r="C93" t="s">
        <v>382</v>
      </c>
      <c r="D93" t="s">
        <v>949</v>
      </c>
      <c r="E93">
        <v>2014</v>
      </c>
      <c r="F93">
        <v>49</v>
      </c>
      <c r="G93">
        <v>8</v>
      </c>
      <c r="H93">
        <v>0</v>
      </c>
      <c r="I93">
        <v>0</v>
      </c>
      <c r="J93">
        <v>2</v>
      </c>
      <c r="K93">
        <v>12</v>
      </c>
      <c r="L93">
        <v>12</v>
      </c>
      <c r="M93">
        <v>14</v>
      </c>
      <c r="N93">
        <v>13</v>
      </c>
      <c r="O93">
        <v>2</v>
      </c>
      <c r="P93">
        <v>2</v>
      </c>
      <c r="Q93">
        <v>0</v>
      </c>
      <c r="R93">
        <v>0</v>
      </c>
      <c r="S93">
        <v>0</v>
      </c>
      <c r="T93">
        <v>0</v>
      </c>
      <c r="U93">
        <v>57</v>
      </c>
      <c r="V93">
        <v>0</v>
      </c>
      <c r="W93">
        <v>0</v>
      </c>
      <c r="X93">
        <v>52</v>
      </c>
      <c r="Y93">
        <v>4</v>
      </c>
      <c r="Z93">
        <v>1</v>
      </c>
      <c r="AA93">
        <v>0</v>
      </c>
      <c r="AB93">
        <v>1</v>
      </c>
      <c r="AC93">
        <v>2</v>
      </c>
      <c r="AD93">
        <v>0</v>
      </c>
      <c r="AE93">
        <v>54</v>
      </c>
      <c r="AF93">
        <v>1</v>
      </c>
      <c r="AG93">
        <v>56</v>
      </c>
      <c r="AH93">
        <v>0</v>
      </c>
      <c r="AI93">
        <v>0</v>
      </c>
      <c r="AJ93">
        <v>0</v>
      </c>
      <c r="AK93">
        <v>15</v>
      </c>
      <c r="AL93">
        <v>42</v>
      </c>
      <c r="AM93">
        <v>0</v>
      </c>
      <c r="AN93">
        <v>57</v>
      </c>
      <c r="AO93">
        <v>0.85964912280701755</v>
      </c>
      <c r="AP93">
        <v>0.14035087719298239</v>
      </c>
      <c r="AQ93">
        <v>0</v>
      </c>
      <c r="AR93">
        <v>0</v>
      </c>
      <c r="AS93">
        <v>3.5087719298245612E-2</v>
      </c>
      <c r="AT93">
        <v>0.2105263157894737</v>
      </c>
      <c r="AU93">
        <v>0.2105263157894737</v>
      </c>
      <c r="AV93">
        <v>0.24561403508771931</v>
      </c>
      <c r="AW93">
        <v>0.22807017543859651</v>
      </c>
      <c r="AX93">
        <v>3.5087719298245612E-2</v>
      </c>
      <c r="AY93">
        <v>3.5087719298245612E-2</v>
      </c>
      <c r="AZ93">
        <v>0</v>
      </c>
      <c r="BA93">
        <v>0</v>
      </c>
      <c r="BB93">
        <v>0</v>
      </c>
      <c r="BC93">
        <v>0</v>
      </c>
      <c r="BD93">
        <v>1</v>
      </c>
      <c r="BE93">
        <v>0</v>
      </c>
      <c r="BF93">
        <v>0</v>
      </c>
      <c r="BG93">
        <v>0.91228070175438591</v>
      </c>
      <c r="BH93">
        <v>7.0175438596491224E-2</v>
      </c>
      <c r="BI93">
        <v>1.754385964912281E-2</v>
      </c>
      <c r="BJ93">
        <v>0</v>
      </c>
      <c r="BK93">
        <v>1.754385964912281E-2</v>
      </c>
      <c r="BL93">
        <v>3.5087719298245612E-2</v>
      </c>
      <c r="BM93">
        <v>0</v>
      </c>
      <c r="BN93">
        <v>0.94736842105263153</v>
      </c>
      <c r="BO93">
        <v>1.754385964912281E-2</v>
      </c>
      <c r="BP93">
        <v>0.98245614035087714</v>
      </c>
      <c r="BQ93">
        <v>0</v>
      </c>
      <c r="BR93">
        <v>0</v>
      </c>
      <c r="BS93">
        <v>0</v>
      </c>
      <c r="BT93">
        <v>0.26315789473684209</v>
      </c>
      <c r="BU93">
        <v>0.73684210526315785</v>
      </c>
      <c r="BV93">
        <v>0</v>
      </c>
      <c r="BW93">
        <v>1</v>
      </c>
      <c r="BX93" t="s">
        <v>1054</v>
      </c>
      <c r="BY93">
        <v>126</v>
      </c>
      <c r="BZ93">
        <v>0.45238095238095238</v>
      </c>
      <c r="CA93">
        <v>0</v>
      </c>
    </row>
    <row r="94" spans="1:79" customFormat="1" x14ac:dyDescent="0.25">
      <c r="A94" t="s">
        <v>1057</v>
      </c>
      <c r="B94" t="s">
        <v>356</v>
      </c>
      <c r="C94" t="s">
        <v>382</v>
      </c>
      <c r="D94" t="s">
        <v>951</v>
      </c>
      <c r="E94">
        <v>2014</v>
      </c>
      <c r="F94">
        <v>7</v>
      </c>
      <c r="G94">
        <v>1</v>
      </c>
      <c r="H94">
        <v>0</v>
      </c>
      <c r="I94">
        <v>0</v>
      </c>
      <c r="J94">
        <v>0</v>
      </c>
      <c r="K94">
        <v>0</v>
      </c>
      <c r="L94">
        <v>3</v>
      </c>
      <c r="M94">
        <v>1</v>
      </c>
      <c r="N94">
        <v>1</v>
      </c>
      <c r="O94">
        <v>2</v>
      </c>
      <c r="P94">
        <v>1</v>
      </c>
      <c r="Q94">
        <v>0</v>
      </c>
      <c r="R94">
        <v>0</v>
      </c>
      <c r="S94">
        <v>0</v>
      </c>
      <c r="T94">
        <v>0</v>
      </c>
      <c r="U94">
        <v>8</v>
      </c>
      <c r="V94">
        <v>0</v>
      </c>
      <c r="W94">
        <v>0</v>
      </c>
      <c r="X94">
        <v>7</v>
      </c>
      <c r="Y94">
        <v>0</v>
      </c>
      <c r="Z94">
        <v>1</v>
      </c>
      <c r="AA94">
        <v>0</v>
      </c>
      <c r="AB94">
        <v>0</v>
      </c>
      <c r="AC94">
        <v>0</v>
      </c>
      <c r="AD94">
        <v>0</v>
      </c>
      <c r="AE94">
        <v>8</v>
      </c>
      <c r="AF94">
        <v>0</v>
      </c>
      <c r="AG94">
        <v>8</v>
      </c>
      <c r="AH94">
        <v>0</v>
      </c>
      <c r="AI94">
        <v>0</v>
      </c>
      <c r="AJ94">
        <v>0</v>
      </c>
      <c r="AK94">
        <v>4</v>
      </c>
      <c r="AL94">
        <v>4</v>
      </c>
      <c r="AM94">
        <v>0</v>
      </c>
      <c r="AN94">
        <v>8</v>
      </c>
      <c r="AO94">
        <v>0.875</v>
      </c>
      <c r="AP94">
        <v>0.125</v>
      </c>
      <c r="AQ94">
        <v>0</v>
      </c>
      <c r="AR94">
        <v>0</v>
      </c>
      <c r="AS94">
        <v>0</v>
      </c>
      <c r="AT94">
        <v>0</v>
      </c>
      <c r="AU94">
        <v>0.375</v>
      </c>
      <c r="AV94">
        <v>0.125</v>
      </c>
      <c r="AW94">
        <v>0.125</v>
      </c>
      <c r="AX94">
        <v>0.25</v>
      </c>
      <c r="AY94">
        <v>0.125</v>
      </c>
      <c r="AZ94">
        <v>0</v>
      </c>
      <c r="BA94">
        <v>0</v>
      </c>
      <c r="BB94">
        <v>0</v>
      </c>
      <c r="BC94">
        <v>0</v>
      </c>
      <c r="BD94">
        <v>1</v>
      </c>
      <c r="BE94">
        <v>0</v>
      </c>
      <c r="BF94">
        <v>0</v>
      </c>
      <c r="BG94">
        <v>0.875</v>
      </c>
      <c r="BH94">
        <v>0</v>
      </c>
      <c r="BI94">
        <v>0.125</v>
      </c>
      <c r="BJ94">
        <v>0</v>
      </c>
      <c r="BK94">
        <v>0</v>
      </c>
      <c r="BL94">
        <v>0</v>
      </c>
      <c r="BM94">
        <v>0</v>
      </c>
      <c r="BN94">
        <v>1</v>
      </c>
      <c r="BO94">
        <v>0</v>
      </c>
      <c r="BP94">
        <v>1</v>
      </c>
      <c r="BQ94">
        <v>0</v>
      </c>
      <c r="BR94">
        <v>0</v>
      </c>
      <c r="BS94">
        <v>0</v>
      </c>
      <c r="BT94">
        <v>0.5</v>
      </c>
      <c r="BU94">
        <v>0.5</v>
      </c>
      <c r="BV94">
        <v>0</v>
      </c>
      <c r="BW94">
        <v>1</v>
      </c>
      <c r="BX94" t="s">
        <v>1054</v>
      </c>
      <c r="BY94">
        <v>126</v>
      </c>
      <c r="BZ94">
        <v>6.3492063492063489E-2</v>
      </c>
      <c r="CA94">
        <v>0</v>
      </c>
    </row>
    <row r="95" spans="1:79" customFormat="1" x14ac:dyDescent="0.25">
      <c r="A95" t="s">
        <v>1058</v>
      </c>
      <c r="B95" t="s">
        <v>356</v>
      </c>
      <c r="C95" t="s">
        <v>382</v>
      </c>
      <c r="D95" t="s">
        <v>953</v>
      </c>
      <c r="E95">
        <v>2014</v>
      </c>
      <c r="F95">
        <v>23</v>
      </c>
      <c r="G95">
        <v>7</v>
      </c>
      <c r="H95">
        <v>0</v>
      </c>
      <c r="I95">
        <v>0</v>
      </c>
      <c r="J95">
        <v>2</v>
      </c>
      <c r="K95">
        <v>2</v>
      </c>
      <c r="L95">
        <v>5</v>
      </c>
      <c r="M95">
        <v>7</v>
      </c>
      <c r="N95">
        <v>8</v>
      </c>
      <c r="O95">
        <v>2</v>
      </c>
      <c r="P95">
        <v>3</v>
      </c>
      <c r="Q95">
        <v>0</v>
      </c>
      <c r="R95">
        <v>1</v>
      </c>
      <c r="S95">
        <v>0</v>
      </c>
      <c r="T95">
        <v>0</v>
      </c>
      <c r="U95">
        <v>30</v>
      </c>
      <c r="V95">
        <v>0</v>
      </c>
      <c r="W95">
        <v>0</v>
      </c>
      <c r="X95">
        <v>25</v>
      </c>
      <c r="Y95">
        <v>2</v>
      </c>
      <c r="Z95">
        <v>3</v>
      </c>
      <c r="AA95">
        <v>0</v>
      </c>
      <c r="AB95">
        <v>3</v>
      </c>
      <c r="AC95">
        <v>0</v>
      </c>
      <c r="AD95">
        <v>0</v>
      </c>
      <c r="AE95">
        <v>27</v>
      </c>
      <c r="AF95">
        <v>3</v>
      </c>
      <c r="AG95">
        <v>18</v>
      </c>
      <c r="AH95">
        <v>9</v>
      </c>
      <c r="AI95">
        <v>0</v>
      </c>
      <c r="AJ95">
        <v>0</v>
      </c>
      <c r="AK95">
        <v>4</v>
      </c>
      <c r="AL95">
        <v>26</v>
      </c>
      <c r="AM95">
        <v>0</v>
      </c>
      <c r="AN95">
        <v>30</v>
      </c>
      <c r="AO95">
        <v>0.76666666666666672</v>
      </c>
      <c r="AP95">
        <v>0.23333333333333331</v>
      </c>
      <c r="AQ95">
        <v>0</v>
      </c>
      <c r="AR95">
        <v>0</v>
      </c>
      <c r="AS95">
        <v>6.6666666666666666E-2</v>
      </c>
      <c r="AT95">
        <v>6.6666666666666666E-2</v>
      </c>
      <c r="AU95">
        <v>0.16666666666666671</v>
      </c>
      <c r="AV95">
        <v>0.23333333333333331</v>
      </c>
      <c r="AW95">
        <v>0.26666666666666672</v>
      </c>
      <c r="AX95">
        <v>6.6666666666666666E-2</v>
      </c>
      <c r="AY95">
        <v>0.1</v>
      </c>
      <c r="AZ95">
        <v>0</v>
      </c>
      <c r="BA95">
        <v>0</v>
      </c>
      <c r="BB95">
        <v>3.3333333333333333E-2</v>
      </c>
      <c r="BC95">
        <v>0</v>
      </c>
      <c r="BD95">
        <v>1</v>
      </c>
      <c r="BE95">
        <v>0</v>
      </c>
      <c r="BF95">
        <v>0</v>
      </c>
      <c r="BG95">
        <v>0.83333333333333337</v>
      </c>
      <c r="BH95">
        <v>6.6666666666666666E-2</v>
      </c>
      <c r="BI95">
        <v>0.1</v>
      </c>
      <c r="BJ95">
        <v>0</v>
      </c>
      <c r="BK95">
        <v>0.1</v>
      </c>
      <c r="BL95">
        <v>0</v>
      </c>
      <c r="BM95">
        <v>0</v>
      </c>
      <c r="BN95">
        <v>0.9</v>
      </c>
      <c r="BO95">
        <v>0.1</v>
      </c>
      <c r="BP95">
        <v>0.6</v>
      </c>
      <c r="BQ95">
        <v>0.3</v>
      </c>
      <c r="BR95">
        <v>0</v>
      </c>
      <c r="BS95">
        <v>0</v>
      </c>
      <c r="BT95">
        <v>0.1333333333333333</v>
      </c>
      <c r="BU95">
        <v>0.8666666666666667</v>
      </c>
      <c r="BV95">
        <v>0</v>
      </c>
      <c r="BW95">
        <v>1</v>
      </c>
      <c r="BX95" t="s">
        <v>1054</v>
      </c>
      <c r="BY95">
        <v>126</v>
      </c>
      <c r="BZ95">
        <v>0.23809523809523811</v>
      </c>
      <c r="CA95">
        <v>0</v>
      </c>
    </row>
    <row r="96" spans="1:79" customFormat="1" x14ac:dyDescent="0.25">
      <c r="A96" t="s">
        <v>1059</v>
      </c>
      <c r="B96" t="s">
        <v>356</v>
      </c>
      <c r="C96" t="s">
        <v>391</v>
      </c>
      <c r="D96" t="s">
        <v>44</v>
      </c>
      <c r="E96">
        <v>2014</v>
      </c>
      <c r="F96">
        <v>38</v>
      </c>
      <c r="G96">
        <v>3</v>
      </c>
      <c r="H96">
        <v>0</v>
      </c>
      <c r="I96">
        <v>2</v>
      </c>
      <c r="J96">
        <v>3</v>
      </c>
      <c r="K96">
        <v>4</v>
      </c>
      <c r="L96">
        <v>3</v>
      </c>
      <c r="M96">
        <v>4</v>
      </c>
      <c r="N96">
        <v>9</v>
      </c>
      <c r="O96">
        <v>11</v>
      </c>
      <c r="P96">
        <v>3</v>
      </c>
      <c r="Q96">
        <v>1</v>
      </c>
      <c r="R96">
        <v>1</v>
      </c>
      <c r="S96">
        <v>0</v>
      </c>
      <c r="T96">
        <v>0</v>
      </c>
      <c r="U96">
        <v>40</v>
      </c>
      <c r="V96">
        <v>1</v>
      </c>
      <c r="W96">
        <v>0</v>
      </c>
      <c r="X96">
        <v>33</v>
      </c>
      <c r="Y96">
        <v>0</v>
      </c>
      <c r="Z96" t="s">
        <v>74</v>
      </c>
      <c r="AA96" t="s">
        <v>74</v>
      </c>
      <c r="AB96" t="s">
        <v>74</v>
      </c>
      <c r="AC96" t="s">
        <v>74</v>
      </c>
      <c r="AD96">
        <v>3</v>
      </c>
      <c r="AE96">
        <v>31</v>
      </c>
      <c r="AF96" t="s">
        <v>74</v>
      </c>
      <c r="AG96">
        <v>34</v>
      </c>
      <c r="AH96">
        <v>0</v>
      </c>
      <c r="AI96" t="s">
        <v>74</v>
      </c>
      <c r="AJ96" t="s">
        <v>74</v>
      </c>
      <c r="AK96" t="s">
        <v>74</v>
      </c>
      <c r="AL96" t="s">
        <v>74</v>
      </c>
      <c r="AM96" t="s">
        <v>74</v>
      </c>
      <c r="AN96">
        <v>41</v>
      </c>
      <c r="AO96">
        <v>0.92682926829268297</v>
      </c>
      <c r="AP96">
        <v>7.3170731707317069E-2</v>
      </c>
      <c r="AQ96">
        <v>0</v>
      </c>
      <c r="AR96">
        <v>4.878048780487805E-2</v>
      </c>
      <c r="AS96">
        <v>7.3170731707317069E-2</v>
      </c>
      <c r="AT96">
        <v>9.7560975609756101E-2</v>
      </c>
      <c r="AU96">
        <v>7.3170731707317069E-2</v>
      </c>
      <c r="AV96">
        <v>9.7560975609756101E-2</v>
      </c>
      <c r="AW96">
        <v>0.21951219512195119</v>
      </c>
      <c r="AX96">
        <v>0.26829268292682928</v>
      </c>
      <c r="AY96">
        <v>7.3170731707317069E-2</v>
      </c>
      <c r="AZ96">
        <v>2.4390243902439029E-2</v>
      </c>
      <c r="BA96">
        <v>0</v>
      </c>
      <c r="BB96">
        <v>2.4390243902439029E-2</v>
      </c>
      <c r="BC96">
        <v>0</v>
      </c>
      <c r="BD96">
        <v>0.97560975609756095</v>
      </c>
      <c r="BE96">
        <v>2.4390243902439029E-2</v>
      </c>
      <c r="BF96">
        <v>0</v>
      </c>
      <c r="BG96">
        <v>0.80487804878048785</v>
      </c>
      <c r="BH96">
        <v>0</v>
      </c>
      <c r="BI96">
        <v>0</v>
      </c>
      <c r="BJ96">
        <v>0</v>
      </c>
      <c r="BK96">
        <v>0</v>
      </c>
      <c r="BL96">
        <v>0</v>
      </c>
      <c r="BM96">
        <v>7.3170731707317069E-2</v>
      </c>
      <c r="BN96">
        <v>0.75609756097560976</v>
      </c>
      <c r="BO96">
        <v>0</v>
      </c>
      <c r="BP96">
        <v>0.82926829268292679</v>
      </c>
      <c r="BQ96">
        <v>0</v>
      </c>
      <c r="BR96">
        <v>0</v>
      </c>
      <c r="BS96">
        <v>0</v>
      </c>
      <c r="BT96">
        <v>0</v>
      </c>
      <c r="BU96">
        <v>0</v>
      </c>
      <c r="BV96">
        <v>0</v>
      </c>
      <c r="BW96">
        <v>1</v>
      </c>
      <c r="BX96" t="s">
        <v>1060</v>
      </c>
      <c r="BY96">
        <v>41</v>
      </c>
      <c r="BZ96">
        <v>1</v>
      </c>
      <c r="CA96">
        <v>0</v>
      </c>
    </row>
    <row r="97" spans="1:79" customFormat="1" x14ac:dyDescent="0.25">
      <c r="A97" t="s">
        <v>1061</v>
      </c>
      <c r="B97" t="s">
        <v>356</v>
      </c>
      <c r="C97" t="s">
        <v>391</v>
      </c>
      <c r="D97" t="s">
        <v>947</v>
      </c>
      <c r="E97">
        <v>2014</v>
      </c>
      <c r="F97">
        <v>25</v>
      </c>
      <c r="G97">
        <v>1</v>
      </c>
      <c r="H97">
        <v>0</v>
      </c>
      <c r="I97">
        <v>2</v>
      </c>
      <c r="J97">
        <v>1</v>
      </c>
      <c r="K97">
        <v>3</v>
      </c>
      <c r="L97">
        <v>2</v>
      </c>
      <c r="M97">
        <v>2</v>
      </c>
      <c r="N97">
        <v>7</v>
      </c>
      <c r="O97">
        <v>7</v>
      </c>
      <c r="P97">
        <v>1</v>
      </c>
      <c r="Q97">
        <v>0</v>
      </c>
      <c r="R97">
        <v>1</v>
      </c>
      <c r="S97">
        <v>0</v>
      </c>
      <c r="T97">
        <v>0</v>
      </c>
      <c r="U97">
        <v>25</v>
      </c>
      <c r="V97">
        <v>1</v>
      </c>
      <c r="W97">
        <v>0</v>
      </c>
      <c r="X97">
        <v>21</v>
      </c>
      <c r="Y97">
        <v>0</v>
      </c>
      <c r="Z97" t="s">
        <v>74</v>
      </c>
      <c r="AA97" t="s">
        <v>74</v>
      </c>
      <c r="AB97" t="s">
        <v>74</v>
      </c>
      <c r="AC97" t="s">
        <v>74</v>
      </c>
      <c r="AD97">
        <v>1</v>
      </c>
      <c r="AE97">
        <v>21</v>
      </c>
      <c r="AF97" t="s">
        <v>74</v>
      </c>
      <c r="AG97">
        <v>23</v>
      </c>
      <c r="AH97">
        <v>0</v>
      </c>
      <c r="AI97" t="s">
        <v>74</v>
      </c>
      <c r="AJ97" t="s">
        <v>74</v>
      </c>
      <c r="AK97" t="s">
        <v>74</v>
      </c>
      <c r="AL97" t="s">
        <v>74</v>
      </c>
      <c r="AM97" t="s">
        <v>74</v>
      </c>
      <c r="AN97">
        <v>26</v>
      </c>
      <c r="AO97">
        <v>0.96153846153846156</v>
      </c>
      <c r="AP97">
        <v>3.8461538461538457E-2</v>
      </c>
      <c r="AQ97">
        <v>0</v>
      </c>
      <c r="AR97">
        <v>7.6923076923076927E-2</v>
      </c>
      <c r="AS97">
        <v>3.8461538461538457E-2</v>
      </c>
      <c r="AT97">
        <v>0.1153846153846154</v>
      </c>
      <c r="AU97">
        <v>7.6923076923076927E-2</v>
      </c>
      <c r="AV97">
        <v>7.6923076923076927E-2</v>
      </c>
      <c r="AW97">
        <v>0.26923076923076922</v>
      </c>
      <c r="AX97">
        <v>0.26923076923076922</v>
      </c>
      <c r="AY97">
        <v>3.8461538461538457E-2</v>
      </c>
      <c r="AZ97">
        <v>0</v>
      </c>
      <c r="BA97">
        <v>0</v>
      </c>
      <c r="BB97">
        <v>3.8461538461538457E-2</v>
      </c>
      <c r="BC97">
        <v>0</v>
      </c>
      <c r="BD97">
        <v>0.96153846153846156</v>
      </c>
      <c r="BE97">
        <v>3.8461538461538457E-2</v>
      </c>
      <c r="BF97">
        <v>0</v>
      </c>
      <c r="BG97">
        <v>0.80769230769230771</v>
      </c>
      <c r="BH97">
        <v>0</v>
      </c>
      <c r="BI97">
        <v>0</v>
      </c>
      <c r="BJ97">
        <v>0</v>
      </c>
      <c r="BK97">
        <v>0</v>
      </c>
      <c r="BL97">
        <v>0</v>
      </c>
      <c r="BM97">
        <v>3.8461538461538457E-2</v>
      </c>
      <c r="BN97">
        <v>0.80769230769230771</v>
      </c>
      <c r="BO97">
        <v>0</v>
      </c>
      <c r="BP97">
        <v>0.88461538461538458</v>
      </c>
      <c r="BQ97">
        <v>0</v>
      </c>
      <c r="BR97">
        <v>0</v>
      </c>
      <c r="BS97">
        <v>0</v>
      </c>
      <c r="BT97">
        <v>0</v>
      </c>
      <c r="BU97">
        <v>0</v>
      </c>
      <c r="BV97">
        <v>0</v>
      </c>
      <c r="BW97">
        <v>1</v>
      </c>
      <c r="BX97" t="s">
        <v>1060</v>
      </c>
      <c r="BY97">
        <v>41</v>
      </c>
      <c r="BZ97">
        <v>0.63414634146341464</v>
      </c>
      <c r="CA97">
        <v>0</v>
      </c>
    </row>
    <row r="98" spans="1:79" customFormat="1" x14ac:dyDescent="0.25">
      <c r="A98" t="s">
        <v>1062</v>
      </c>
      <c r="B98" t="s">
        <v>356</v>
      </c>
      <c r="C98" t="s">
        <v>391</v>
      </c>
      <c r="D98" t="s">
        <v>949</v>
      </c>
      <c r="E98">
        <v>2014</v>
      </c>
      <c r="F98">
        <v>6</v>
      </c>
      <c r="G98">
        <v>0</v>
      </c>
      <c r="H98">
        <v>0</v>
      </c>
      <c r="I98">
        <v>0</v>
      </c>
      <c r="J98">
        <v>0</v>
      </c>
      <c r="K98">
        <v>1</v>
      </c>
      <c r="L98">
        <v>0</v>
      </c>
      <c r="M98">
        <v>1</v>
      </c>
      <c r="N98">
        <v>1</v>
      </c>
      <c r="O98">
        <v>3</v>
      </c>
      <c r="P98">
        <v>0</v>
      </c>
      <c r="Q98">
        <v>0</v>
      </c>
      <c r="R98">
        <v>0</v>
      </c>
      <c r="S98">
        <v>0</v>
      </c>
      <c r="T98">
        <v>0</v>
      </c>
      <c r="U98">
        <v>6</v>
      </c>
      <c r="V98">
        <v>0</v>
      </c>
      <c r="W98">
        <v>0</v>
      </c>
      <c r="X98">
        <v>3</v>
      </c>
      <c r="Y98">
        <v>0</v>
      </c>
      <c r="Z98" t="s">
        <v>74</v>
      </c>
      <c r="AA98" t="s">
        <v>74</v>
      </c>
      <c r="AB98" t="s">
        <v>74</v>
      </c>
      <c r="AC98" t="s">
        <v>74</v>
      </c>
      <c r="AD98">
        <v>0</v>
      </c>
      <c r="AE98">
        <v>4</v>
      </c>
      <c r="AF98" t="s">
        <v>74</v>
      </c>
      <c r="AG98">
        <v>6</v>
      </c>
      <c r="AH98">
        <v>0</v>
      </c>
      <c r="AI98" t="s">
        <v>74</v>
      </c>
      <c r="AJ98" t="s">
        <v>74</v>
      </c>
      <c r="AK98" t="s">
        <v>74</v>
      </c>
      <c r="AL98" t="s">
        <v>74</v>
      </c>
      <c r="AM98" t="s">
        <v>74</v>
      </c>
      <c r="AN98">
        <v>6</v>
      </c>
      <c r="AO98">
        <v>1</v>
      </c>
      <c r="AP98">
        <v>0</v>
      </c>
      <c r="AQ98">
        <v>0</v>
      </c>
      <c r="AR98">
        <v>0</v>
      </c>
      <c r="AS98">
        <v>0</v>
      </c>
      <c r="AT98">
        <v>0.16666666666666671</v>
      </c>
      <c r="AU98">
        <v>0</v>
      </c>
      <c r="AV98">
        <v>0.16666666666666671</v>
      </c>
      <c r="AW98">
        <v>0.16666666666666671</v>
      </c>
      <c r="AX98">
        <v>0.5</v>
      </c>
      <c r="AY98">
        <v>0</v>
      </c>
      <c r="AZ98">
        <v>0</v>
      </c>
      <c r="BA98">
        <v>0</v>
      </c>
      <c r="BB98">
        <v>0</v>
      </c>
      <c r="BC98">
        <v>0</v>
      </c>
      <c r="BD98">
        <v>1</v>
      </c>
      <c r="BE98">
        <v>0</v>
      </c>
      <c r="BF98">
        <v>0</v>
      </c>
      <c r="BG98">
        <v>0.5</v>
      </c>
      <c r="BH98">
        <v>0</v>
      </c>
      <c r="BI98">
        <v>0</v>
      </c>
      <c r="BJ98">
        <v>0</v>
      </c>
      <c r="BK98">
        <v>0</v>
      </c>
      <c r="BL98">
        <v>0</v>
      </c>
      <c r="BM98">
        <v>0</v>
      </c>
      <c r="BN98">
        <v>0.66666666666666663</v>
      </c>
      <c r="BO98">
        <v>0</v>
      </c>
      <c r="BP98">
        <v>1</v>
      </c>
      <c r="BQ98">
        <v>0</v>
      </c>
      <c r="BR98">
        <v>0</v>
      </c>
      <c r="BS98">
        <v>0</v>
      </c>
      <c r="BT98">
        <v>0</v>
      </c>
      <c r="BU98">
        <v>0</v>
      </c>
      <c r="BV98">
        <v>0</v>
      </c>
      <c r="BW98">
        <v>1</v>
      </c>
      <c r="BX98" t="s">
        <v>1060</v>
      </c>
      <c r="BY98">
        <v>41</v>
      </c>
      <c r="BZ98">
        <v>0.14634146341463411</v>
      </c>
      <c r="CA98">
        <v>0</v>
      </c>
    </row>
    <row r="99" spans="1:79" customFormat="1" x14ac:dyDescent="0.25">
      <c r="A99" t="s">
        <v>1063</v>
      </c>
      <c r="B99" t="s">
        <v>356</v>
      </c>
      <c r="C99" t="s">
        <v>391</v>
      </c>
      <c r="D99" t="s">
        <v>953</v>
      </c>
      <c r="E99">
        <v>2014</v>
      </c>
      <c r="F99">
        <v>6</v>
      </c>
      <c r="G99">
        <v>2</v>
      </c>
      <c r="H99">
        <v>0</v>
      </c>
      <c r="I99">
        <v>0</v>
      </c>
      <c r="J99">
        <v>2</v>
      </c>
      <c r="K99">
        <v>0</v>
      </c>
      <c r="L99">
        <v>1</v>
      </c>
      <c r="M99">
        <v>1</v>
      </c>
      <c r="N99">
        <v>0</v>
      </c>
      <c r="O99">
        <v>1</v>
      </c>
      <c r="P99">
        <v>2</v>
      </c>
      <c r="Q99">
        <v>1</v>
      </c>
      <c r="R99">
        <v>0</v>
      </c>
      <c r="S99">
        <v>0</v>
      </c>
      <c r="T99">
        <v>0</v>
      </c>
      <c r="U99">
        <v>8</v>
      </c>
      <c r="V99">
        <v>0</v>
      </c>
      <c r="W99">
        <v>0</v>
      </c>
      <c r="X99">
        <v>8</v>
      </c>
      <c r="Y99">
        <v>0</v>
      </c>
      <c r="Z99" t="s">
        <v>74</v>
      </c>
      <c r="AA99" t="s">
        <v>74</v>
      </c>
      <c r="AB99" t="s">
        <v>74</v>
      </c>
      <c r="AC99" t="s">
        <v>74</v>
      </c>
      <c r="AD99">
        <v>1</v>
      </c>
      <c r="AE99">
        <v>6</v>
      </c>
      <c r="AF99" t="s">
        <v>74</v>
      </c>
      <c r="AG99">
        <v>5</v>
      </c>
      <c r="AH99">
        <v>0</v>
      </c>
      <c r="AI99" t="s">
        <v>74</v>
      </c>
      <c r="AJ99" t="s">
        <v>74</v>
      </c>
      <c r="AK99" t="s">
        <v>74</v>
      </c>
      <c r="AL99" t="s">
        <v>74</v>
      </c>
      <c r="AM99" t="s">
        <v>74</v>
      </c>
      <c r="AN99">
        <v>8</v>
      </c>
      <c r="AO99">
        <v>0.75</v>
      </c>
      <c r="AP99">
        <v>0.25</v>
      </c>
      <c r="AQ99">
        <v>0</v>
      </c>
      <c r="AR99">
        <v>0</v>
      </c>
      <c r="AS99">
        <v>0.25</v>
      </c>
      <c r="AT99">
        <v>0</v>
      </c>
      <c r="AU99">
        <v>0.125</v>
      </c>
      <c r="AV99">
        <v>0.125</v>
      </c>
      <c r="AW99">
        <v>0</v>
      </c>
      <c r="AX99">
        <v>0.125</v>
      </c>
      <c r="AY99">
        <v>0.25</v>
      </c>
      <c r="AZ99">
        <v>0.125</v>
      </c>
      <c r="BA99">
        <v>0</v>
      </c>
      <c r="BB99">
        <v>0</v>
      </c>
      <c r="BC99">
        <v>0</v>
      </c>
      <c r="BD99">
        <v>1</v>
      </c>
      <c r="BE99">
        <v>0</v>
      </c>
      <c r="BF99">
        <v>0</v>
      </c>
      <c r="BG99">
        <v>1</v>
      </c>
      <c r="BH99">
        <v>0</v>
      </c>
      <c r="BI99">
        <v>0</v>
      </c>
      <c r="BJ99">
        <v>0</v>
      </c>
      <c r="BK99">
        <v>0</v>
      </c>
      <c r="BL99">
        <v>0</v>
      </c>
      <c r="BM99">
        <v>0.125</v>
      </c>
      <c r="BN99">
        <v>0.75</v>
      </c>
      <c r="BO99">
        <v>0</v>
      </c>
      <c r="BP99">
        <v>0.625</v>
      </c>
      <c r="BQ99">
        <v>0</v>
      </c>
      <c r="BR99">
        <v>0</v>
      </c>
      <c r="BS99">
        <v>0</v>
      </c>
      <c r="BT99">
        <v>0</v>
      </c>
      <c r="BU99">
        <v>0</v>
      </c>
      <c r="BV99">
        <v>0</v>
      </c>
      <c r="BW99">
        <v>1</v>
      </c>
      <c r="BX99" t="s">
        <v>1060</v>
      </c>
      <c r="BY99">
        <v>41</v>
      </c>
      <c r="BZ99">
        <v>0.1951219512195122</v>
      </c>
      <c r="CA99">
        <v>0</v>
      </c>
    </row>
    <row r="100" spans="1:79" customFormat="1" x14ac:dyDescent="0.25">
      <c r="A100" t="s">
        <v>1064</v>
      </c>
      <c r="B100" t="s">
        <v>356</v>
      </c>
      <c r="C100" t="s">
        <v>391</v>
      </c>
      <c r="D100" t="s">
        <v>961</v>
      </c>
      <c r="E100">
        <v>2014</v>
      </c>
      <c r="F100">
        <v>1</v>
      </c>
      <c r="G100">
        <v>0</v>
      </c>
      <c r="H100">
        <v>0</v>
      </c>
      <c r="I100">
        <v>0</v>
      </c>
      <c r="J100">
        <v>0</v>
      </c>
      <c r="K100">
        <v>0</v>
      </c>
      <c r="L100">
        <v>0</v>
      </c>
      <c r="M100">
        <v>0</v>
      </c>
      <c r="N100">
        <v>1</v>
      </c>
      <c r="O100">
        <v>0</v>
      </c>
      <c r="P100">
        <v>0</v>
      </c>
      <c r="Q100">
        <v>0</v>
      </c>
      <c r="R100">
        <v>0</v>
      </c>
      <c r="S100">
        <v>0</v>
      </c>
      <c r="T100">
        <v>0</v>
      </c>
      <c r="U100">
        <v>1</v>
      </c>
      <c r="V100">
        <v>0</v>
      </c>
      <c r="W100">
        <v>0</v>
      </c>
      <c r="X100">
        <v>1</v>
      </c>
      <c r="Y100">
        <v>0</v>
      </c>
      <c r="Z100" t="s">
        <v>74</v>
      </c>
      <c r="AA100" t="s">
        <v>74</v>
      </c>
      <c r="AB100" t="s">
        <v>74</v>
      </c>
      <c r="AC100" t="s">
        <v>74</v>
      </c>
      <c r="AD100">
        <v>1</v>
      </c>
      <c r="AE100">
        <v>0</v>
      </c>
      <c r="AF100" t="s">
        <v>74</v>
      </c>
      <c r="AG100">
        <v>0</v>
      </c>
      <c r="AH100">
        <v>0</v>
      </c>
      <c r="AI100" t="s">
        <v>74</v>
      </c>
      <c r="AJ100" t="s">
        <v>74</v>
      </c>
      <c r="AK100" t="s">
        <v>74</v>
      </c>
      <c r="AL100" t="s">
        <v>74</v>
      </c>
      <c r="AM100" t="s">
        <v>74</v>
      </c>
      <c r="AN100">
        <v>1</v>
      </c>
      <c r="AO100">
        <v>1</v>
      </c>
      <c r="AP100">
        <v>0</v>
      </c>
      <c r="AQ100">
        <v>0</v>
      </c>
      <c r="AR100">
        <v>0</v>
      </c>
      <c r="AS100">
        <v>0</v>
      </c>
      <c r="AT100">
        <v>0</v>
      </c>
      <c r="AU100">
        <v>0</v>
      </c>
      <c r="AV100">
        <v>0</v>
      </c>
      <c r="AW100">
        <v>1</v>
      </c>
      <c r="AX100">
        <v>0</v>
      </c>
      <c r="AY100">
        <v>0</v>
      </c>
      <c r="AZ100">
        <v>0</v>
      </c>
      <c r="BA100">
        <v>0</v>
      </c>
      <c r="BB100">
        <v>0</v>
      </c>
      <c r="BC100">
        <v>0</v>
      </c>
      <c r="BD100">
        <v>1</v>
      </c>
      <c r="BE100">
        <v>0</v>
      </c>
      <c r="BF100">
        <v>0</v>
      </c>
      <c r="BG100">
        <v>1</v>
      </c>
      <c r="BH100">
        <v>0</v>
      </c>
      <c r="BI100">
        <v>0</v>
      </c>
      <c r="BJ100">
        <v>0</v>
      </c>
      <c r="BK100">
        <v>0</v>
      </c>
      <c r="BL100">
        <v>0</v>
      </c>
      <c r="BM100">
        <v>1</v>
      </c>
      <c r="BN100">
        <v>0</v>
      </c>
      <c r="BO100">
        <v>0</v>
      </c>
      <c r="BP100">
        <v>0</v>
      </c>
      <c r="BQ100">
        <v>0</v>
      </c>
      <c r="BR100">
        <v>0</v>
      </c>
      <c r="BS100">
        <v>0</v>
      </c>
      <c r="BT100">
        <v>0</v>
      </c>
      <c r="BU100">
        <v>0</v>
      </c>
      <c r="BV100">
        <v>0</v>
      </c>
      <c r="BW100">
        <v>1</v>
      </c>
      <c r="BX100" t="s">
        <v>1060</v>
      </c>
      <c r="BY100">
        <v>41</v>
      </c>
      <c r="BZ100">
        <v>2.4390243902439029E-2</v>
      </c>
      <c r="CA100">
        <v>0</v>
      </c>
    </row>
    <row r="101" spans="1:79" customFormat="1" x14ac:dyDescent="0.25">
      <c r="A101" t="s">
        <v>1065</v>
      </c>
      <c r="B101" t="s">
        <v>356</v>
      </c>
      <c r="C101" t="s">
        <v>394</v>
      </c>
      <c r="D101" t="s">
        <v>44</v>
      </c>
      <c r="E101">
        <v>2014</v>
      </c>
      <c r="F101">
        <v>138</v>
      </c>
      <c r="G101">
        <v>4</v>
      </c>
      <c r="H101">
        <v>0</v>
      </c>
      <c r="I101">
        <v>2</v>
      </c>
      <c r="J101">
        <v>9</v>
      </c>
      <c r="K101">
        <v>19</v>
      </c>
      <c r="L101">
        <v>28</v>
      </c>
      <c r="M101">
        <v>28</v>
      </c>
      <c r="N101">
        <v>35</v>
      </c>
      <c r="O101">
        <v>12</v>
      </c>
      <c r="P101">
        <v>8</v>
      </c>
      <c r="Q101">
        <v>1</v>
      </c>
      <c r="R101">
        <v>0</v>
      </c>
      <c r="S101">
        <v>0</v>
      </c>
      <c r="T101">
        <v>0</v>
      </c>
      <c r="U101">
        <v>139</v>
      </c>
      <c r="V101">
        <v>3</v>
      </c>
      <c r="W101">
        <v>0</v>
      </c>
      <c r="X101">
        <v>121</v>
      </c>
      <c r="Y101">
        <v>15</v>
      </c>
      <c r="Z101">
        <v>6</v>
      </c>
      <c r="AA101">
        <v>0</v>
      </c>
      <c r="AB101">
        <v>1</v>
      </c>
      <c r="AC101">
        <v>11</v>
      </c>
      <c r="AD101">
        <v>0</v>
      </c>
      <c r="AE101">
        <v>130</v>
      </c>
      <c r="AF101">
        <v>3</v>
      </c>
      <c r="AG101">
        <v>133</v>
      </c>
      <c r="AH101">
        <v>6</v>
      </c>
      <c r="AI101">
        <v>0</v>
      </c>
      <c r="AJ101">
        <v>0</v>
      </c>
      <c r="AK101">
        <v>47</v>
      </c>
      <c r="AL101">
        <v>93</v>
      </c>
      <c r="AM101">
        <v>2</v>
      </c>
      <c r="AN101">
        <v>142</v>
      </c>
      <c r="AO101">
        <v>0.971830985915493</v>
      </c>
      <c r="AP101">
        <v>2.8169014084507039E-2</v>
      </c>
      <c r="AQ101">
        <v>0</v>
      </c>
      <c r="AR101">
        <v>1.408450704225352E-2</v>
      </c>
      <c r="AS101">
        <v>6.3380281690140844E-2</v>
      </c>
      <c r="AT101">
        <v>0.13380281690140841</v>
      </c>
      <c r="AU101">
        <v>0.19718309859154931</v>
      </c>
      <c r="AV101">
        <v>0.19718309859154931</v>
      </c>
      <c r="AW101">
        <v>0.2464788732394366</v>
      </c>
      <c r="AX101">
        <v>8.4507042253521125E-2</v>
      </c>
      <c r="AY101">
        <v>5.6338028169014093E-2</v>
      </c>
      <c r="AZ101">
        <v>7.0422535211267607E-3</v>
      </c>
      <c r="BA101">
        <v>0</v>
      </c>
      <c r="BB101">
        <v>0</v>
      </c>
      <c r="BC101">
        <v>0</v>
      </c>
      <c r="BD101">
        <v>0.97887323943661975</v>
      </c>
      <c r="BE101">
        <v>2.1126760563380281E-2</v>
      </c>
      <c r="BF101">
        <v>0</v>
      </c>
      <c r="BG101">
        <v>0.852112676056338</v>
      </c>
      <c r="BH101">
        <v>0.10563380281690141</v>
      </c>
      <c r="BI101">
        <v>4.2253521126760563E-2</v>
      </c>
      <c r="BJ101">
        <v>0</v>
      </c>
      <c r="BK101">
        <v>7.0422535211267607E-3</v>
      </c>
      <c r="BL101">
        <v>7.746478873239436E-2</v>
      </c>
      <c r="BM101">
        <v>0</v>
      </c>
      <c r="BN101">
        <v>0.91549295774647887</v>
      </c>
      <c r="BO101">
        <v>2.1126760563380281E-2</v>
      </c>
      <c r="BP101">
        <v>0.93661971830985913</v>
      </c>
      <c r="BQ101">
        <v>4.2253521126760563E-2</v>
      </c>
      <c r="BR101">
        <v>0</v>
      </c>
      <c r="BS101">
        <v>0</v>
      </c>
      <c r="BT101">
        <v>0.33098591549295769</v>
      </c>
      <c r="BU101">
        <v>0.65492957746478875</v>
      </c>
      <c r="BV101">
        <v>1.408450704225352E-2</v>
      </c>
      <c r="BW101">
        <v>1</v>
      </c>
      <c r="BX101" t="s">
        <v>1066</v>
      </c>
      <c r="BY101">
        <v>142</v>
      </c>
      <c r="BZ101">
        <v>1</v>
      </c>
      <c r="CA101">
        <v>0</v>
      </c>
    </row>
    <row r="102" spans="1:79" customFormat="1" x14ac:dyDescent="0.25">
      <c r="A102" t="s">
        <v>1067</v>
      </c>
      <c r="B102" t="s">
        <v>356</v>
      </c>
      <c r="C102" t="s">
        <v>394</v>
      </c>
      <c r="D102" t="s">
        <v>947</v>
      </c>
      <c r="E102">
        <v>2014</v>
      </c>
      <c r="F102" t="s">
        <v>74</v>
      </c>
      <c r="G102" t="s">
        <v>74</v>
      </c>
      <c r="H102" t="s">
        <v>74</v>
      </c>
      <c r="I102" t="s">
        <v>74</v>
      </c>
      <c r="J102" t="s">
        <v>74</v>
      </c>
      <c r="K102" t="s">
        <v>74</v>
      </c>
      <c r="L102" t="s">
        <v>74</v>
      </c>
      <c r="M102" t="s">
        <v>74</v>
      </c>
      <c r="N102" t="s">
        <v>74</v>
      </c>
      <c r="O102" t="s">
        <v>74</v>
      </c>
      <c r="P102" t="s">
        <v>74</v>
      </c>
      <c r="Q102" t="s">
        <v>74</v>
      </c>
      <c r="R102" t="s">
        <v>74</v>
      </c>
      <c r="S102" t="s">
        <v>74</v>
      </c>
      <c r="T102" t="s">
        <v>74</v>
      </c>
      <c r="U102" t="s">
        <v>74</v>
      </c>
      <c r="V102" t="s">
        <v>74</v>
      </c>
      <c r="W102" t="s">
        <v>74</v>
      </c>
      <c r="X102" t="s">
        <v>74</v>
      </c>
      <c r="Y102" t="s">
        <v>74</v>
      </c>
      <c r="Z102" t="s">
        <v>74</v>
      </c>
      <c r="AA102" t="s">
        <v>74</v>
      </c>
      <c r="AB102" t="s">
        <v>74</v>
      </c>
      <c r="AC102" t="s">
        <v>74</v>
      </c>
      <c r="AD102" t="s">
        <v>74</v>
      </c>
      <c r="AE102" t="s">
        <v>74</v>
      </c>
      <c r="AF102" t="s">
        <v>74</v>
      </c>
      <c r="AG102" t="s">
        <v>74</v>
      </c>
      <c r="AH102" t="s">
        <v>74</v>
      </c>
      <c r="AI102" t="s">
        <v>74</v>
      </c>
      <c r="AJ102" t="s">
        <v>74</v>
      </c>
      <c r="AK102" t="s">
        <v>74</v>
      </c>
      <c r="AL102" t="s">
        <v>74</v>
      </c>
      <c r="AM102" t="s">
        <v>74</v>
      </c>
      <c r="AN102" t="s">
        <v>74</v>
      </c>
      <c r="AO102" t="s">
        <v>74</v>
      </c>
      <c r="AP102" t="s">
        <v>74</v>
      </c>
      <c r="AQ102" t="s">
        <v>74</v>
      </c>
      <c r="AR102" t="s">
        <v>74</v>
      </c>
      <c r="AS102" t="s">
        <v>74</v>
      </c>
      <c r="AT102" t="s">
        <v>74</v>
      </c>
      <c r="AU102" t="s">
        <v>74</v>
      </c>
      <c r="AV102" t="s">
        <v>74</v>
      </c>
      <c r="AW102" t="s">
        <v>74</v>
      </c>
      <c r="AX102" t="s">
        <v>74</v>
      </c>
      <c r="AY102" t="s">
        <v>74</v>
      </c>
      <c r="AZ102" t="s">
        <v>74</v>
      </c>
      <c r="BA102" t="s">
        <v>74</v>
      </c>
      <c r="BB102" t="s">
        <v>74</v>
      </c>
      <c r="BC102" t="s">
        <v>74</v>
      </c>
      <c r="BD102" t="s">
        <v>74</v>
      </c>
      <c r="BE102" t="s">
        <v>74</v>
      </c>
      <c r="BF102" t="s">
        <v>74</v>
      </c>
      <c r="BG102" t="s">
        <v>74</v>
      </c>
      <c r="BH102" t="s">
        <v>74</v>
      </c>
      <c r="BI102" t="s">
        <v>74</v>
      </c>
      <c r="BJ102" t="s">
        <v>74</v>
      </c>
      <c r="BK102" t="s">
        <v>74</v>
      </c>
      <c r="BL102" t="s">
        <v>74</v>
      </c>
      <c r="BM102" t="s">
        <v>74</v>
      </c>
      <c r="BN102" t="s">
        <v>74</v>
      </c>
      <c r="BO102" t="s">
        <v>74</v>
      </c>
      <c r="BP102" t="s">
        <v>74</v>
      </c>
      <c r="BQ102" t="s">
        <v>74</v>
      </c>
      <c r="BR102" t="s">
        <v>74</v>
      </c>
      <c r="BS102" t="s">
        <v>74</v>
      </c>
      <c r="BT102" t="s">
        <v>74</v>
      </c>
      <c r="BU102" t="s">
        <v>74</v>
      </c>
      <c r="BV102" t="s">
        <v>74</v>
      </c>
      <c r="BW102" t="s">
        <v>74</v>
      </c>
      <c r="BX102" t="s">
        <v>1066</v>
      </c>
      <c r="BY102" t="s">
        <v>74</v>
      </c>
      <c r="BZ102" t="s">
        <v>74</v>
      </c>
      <c r="CA102">
        <v>0</v>
      </c>
    </row>
    <row r="103" spans="1:79" customFormat="1" x14ac:dyDescent="0.25">
      <c r="A103" t="s">
        <v>1068</v>
      </c>
      <c r="B103" t="s">
        <v>356</v>
      </c>
      <c r="C103" t="s">
        <v>394</v>
      </c>
      <c r="D103" t="s">
        <v>949</v>
      </c>
      <c r="E103">
        <v>2014</v>
      </c>
      <c r="F103" t="s">
        <v>74</v>
      </c>
      <c r="G103" t="s">
        <v>74</v>
      </c>
      <c r="H103" t="s">
        <v>74</v>
      </c>
      <c r="I103" t="s">
        <v>74</v>
      </c>
      <c r="J103" t="s">
        <v>74</v>
      </c>
      <c r="K103" t="s">
        <v>74</v>
      </c>
      <c r="L103" t="s">
        <v>74</v>
      </c>
      <c r="M103" t="s">
        <v>74</v>
      </c>
      <c r="N103" t="s">
        <v>74</v>
      </c>
      <c r="O103" t="s">
        <v>74</v>
      </c>
      <c r="P103" t="s">
        <v>74</v>
      </c>
      <c r="Q103" t="s">
        <v>74</v>
      </c>
      <c r="R103" t="s">
        <v>74</v>
      </c>
      <c r="S103" t="s">
        <v>74</v>
      </c>
      <c r="T103" t="s">
        <v>74</v>
      </c>
      <c r="U103" t="s">
        <v>74</v>
      </c>
      <c r="V103" t="s">
        <v>74</v>
      </c>
      <c r="W103" t="s">
        <v>74</v>
      </c>
      <c r="X103" t="s">
        <v>74</v>
      </c>
      <c r="Y103" t="s">
        <v>74</v>
      </c>
      <c r="Z103" t="s">
        <v>74</v>
      </c>
      <c r="AA103" t="s">
        <v>74</v>
      </c>
      <c r="AB103" t="s">
        <v>74</v>
      </c>
      <c r="AC103" t="s">
        <v>74</v>
      </c>
      <c r="AD103" t="s">
        <v>74</v>
      </c>
      <c r="AE103" t="s">
        <v>74</v>
      </c>
      <c r="AF103" t="s">
        <v>74</v>
      </c>
      <c r="AG103" t="s">
        <v>74</v>
      </c>
      <c r="AH103" t="s">
        <v>74</v>
      </c>
      <c r="AI103" t="s">
        <v>74</v>
      </c>
      <c r="AJ103" t="s">
        <v>74</v>
      </c>
      <c r="AK103" t="s">
        <v>74</v>
      </c>
      <c r="AL103" t="s">
        <v>74</v>
      </c>
      <c r="AM103" t="s">
        <v>74</v>
      </c>
      <c r="AN103" t="s">
        <v>74</v>
      </c>
      <c r="AO103" t="s">
        <v>74</v>
      </c>
      <c r="AP103" t="s">
        <v>74</v>
      </c>
      <c r="AQ103" t="s">
        <v>74</v>
      </c>
      <c r="AR103" t="s">
        <v>74</v>
      </c>
      <c r="AS103" t="s">
        <v>74</v>
      </c>
      <c r="AT103" t="s">
        <v>74</v>
      </c>
      <c r="AU103" t="s">
        <v>74</v>
      </c>
      <c r="AV103" t="s">
        <v>74</v>
      </c>
      <c r="AW103" t="s">
        <v>74</v>
      </c>
      <c r="AX103" t="s">
        <v>74</v>
      </c>
      <c r="AY103" t="s">
        <v>74</v>
      </c>
      <c r="AZ103" t="s">
        <v>74</v>
      </c>
      <c r="BA103" t="s">
        <v>74</v>
      </c>
      <c r="BB103" t="s">
        <v>74</v>
      </c>
      <c r="BC103" t="s">
        <v>74</v>
      </c>
      <c r="BD103" t="s">
        <v>74</v>
      </c>
      <c r="BE103" t="s">
        <v>74</v>
      </c>
      <c r="BF103" t="s">
        <v>74</v>
      </c>
      <c r="BG103" t="s">
        <v>74</v>
      </c>
      <c r="BH103" t="s">
        <v>74</v>
      </c>
      <c r="BI103" t="s">
        <v>74</v>
      </c>
      <c r="BJ103" t="s">
        <v>74</v>
      </c>
      <c r="BK103" t="s">
        <v>74</v>
      </c>
      <c r="BL103" t="s">
        <v>74</v>
      </c>
      <c r="BM103" t="s">
        <v>74</v>
      </c>
      <c r="BN103" t="s">
        <v>74</v>
      </c>
      <c r="BO103" t="s">
        <v>74</v>
      </c>
      <c r="BP103" t="s">
        <v>74</v>
      </c>
      <c r="BQ103" t="s">
        <v>74</v>
      </c>
      <c r="BR103" t="s">
        <v>74</v>
      </c>
      <c r="BS103" t="s">
        <v>74</v>
      </c>
      <c r="BT103" t="s">
        <v>74</v>
      </c>
      <c r="BU103" t="s">
        <v>74</v>
      </c>
      <c r="BV103" t="s">
        <v>74</v>
      </c>
      <c r="BW103" t="s">
        <v>74</v>
      </c>
      <c r="BX103" t="s">
        <v>1066</v>
      </c>
      <c r="BY103" t="s">
        <v>74</v>
      </c>
      <c r="BZ103" t="s">
        <v>74</v>
      </c>
      <c r="CA103">
        <v>0</v>
      </c>
    </row>
    <row r="104" spans="1:79" customFormat="1" x14ac:dyDescent="0.25">
      <c r="A104" t="s">
        <v>1069</v>
      </c>
      <c r="B104" t="s">
        <v>356</v>
      </c>
      <c r="C104" t="s">
        <v>394</v>
      </c>
      <c r="D104" t="s">
        <v>951</v>
      </c>
      <c r="E104">
        <v>2014</v>
      </c>
      <c r="F104" t="s">
        <v>74</v>
      </c>
      <c r="G104" t="s">
        <v>74</v>
      </c>
      <c r="H104" t="s">
        <v>74</v>
      </c>
      <c r="I104" t="s">
        <v>74</v>
      </c>
      <c r="J104" t="s">
        <v>74</v>
      </c>
      <c r="K104" t="s">
        <v>74</v>
      </c>
      <c r="L104" t="s">
        <v>74</v>
      </c>
      <c r="M104" t="s">
        <v>74</v>
      </c>
      <c r="N104" t="s">
        <v>74</v>
      </c>
      <c r="O104" t="s">
        <v>74</v>
      </c>
      <c r="P104" t="s">
        <v>74</v>
      </c>
      <c r="Q104" t="s">
        <v>74</v>
      </c>
      <c r="R104" t="s">
        <v>74</v>
      </c>
      <c r="S104" t="s">
        <v>74</v>
      </c>
      <c r="T104" t="s">
        <v>74</v>
      </c>
      <c r="U104" t="s">
        <v>74</v>
      </c>
      <c r="V104" t="s">
        <v>74</v>
      </c>
      <c r="W104" t="s">
        <v>74</v>
      </c>
      <c r="X104" t="s">
        <v>74</v>
      </c>
      <c r="Y104" t="s">
        <v>74</v>
      </c>
      <c r="Z104" t="s">
        <v>74</v>
      </c>
      <c r="AA104" t="s">
        <v>74</v>
      </c>
      <c r="AB104" t="s">
        <v>74</v>
      </c>
      <c r="AC104" t="s">
        <v>74</v>
      </c>
      <c r="AD104" t="s">
        <v>74</v>
      </c>
      <c r="AE104" t="s">
        <v>74</v>
      </c>
      <c r="AF104" t="s">
        <v>74</v>
      </c>
      <c r="AG104" t="s">
        <v>74</v>
      </c>
      <c r="AH104" t="s">
        <v>74</v>
      </c>
      <c r="AI104" t="s">
        <v>74</v>
      </c>
      <c r="AJ104" t="s">
        <v>74</v>
      </c>
      <c r="AK104" t="s">
        <v>74</v>
      </c>
      <c r="AL104" t="s">
        <v>74</v>
      </c>
      <c r="AM104" t="s">
        <v>74</v>
      </c>
      <c r="AN104" t="s">
        <v>74</v>
      </c>
      <c r="AO104" t="s">
        <v>74</v>
      </c>
      <c r="AP104" t="s">
        <v>74</v>
      </c>
      <c r="AQ104" t="s">
        <v>74</v>
      </c>
      <c r="AR104" t="s">
        <v>74</v>
      </c>
      <c r="AS104" t="s">
        <v>74</v>
      </c>
      <c r="AT104" t="s">
        <v>74</v>
      </c>
      <c r="AU104" t="s">
        <v>74</v>
      </c>
      <c r="AV104" t="s">
        <v>74</v>
      </c>
      <c r="AW104" t="s">
        <v>74</v>
      </c>
      <c r="AX104" t="s">
        <v>74</v>
      </c>
      <c r="AY104" t="s">
        <v>74</v>
      </c>
      <c r="AZ104" t="s">
        <v>74</v>
      </c>
      <c r="BA104" t="s">
        <v>74</v>
      </c>
      <c r="BB104" t="s">
        <v>74</v>
      </c>
      <c r="BC104" t="s">
        <v>74</v>
      </c>
      <c r="BD104" t="s">
        <v>74</v>
      </c>
      <c r="BE104" t="s">
        <v>74</v>
      </c>
      <c r="BF104" t="s">
        <v>74</v>
      </c>
      <c r="BG104" t="s">
        <v>74</v>
      </c>
      <c r="BH104" t="s">
        <v>74</v>
      </c>
      <c r="BI104" t="s">
        <v>74</v>
      </c>
      <c r="BJ104" t="s">
        <v>74</v>
      </c>
      <c r="BK104" t="s">
        <v>74</v>
      </c>
      <c r="BL104" t="s">
        <v>74</v>
      </c>
      <c r="BM104" t="s">
        <v>74</v>
      </c>
      <c r="BN104" t="s">
        <v>74</v>
      </c>
      <c r="BO104" t="s">
        <v>74</v>
      </c>
      <c r="BP104" t="s">
        <v>74</v>
      </c>
      <c r="BQ104" t="s">
        <v>74</v>
      </c>
      <c r="BR104" t="s">
        <v>74</v>
      </c>
      <c r="BS104" t="s">
        <v>74</v>
      </c>
      <c r="BT104" t="s">
        <v>74</v>
      </c>
      <c r="BU104" t="s">
        <v>74</v>
      </c>
      <c r="BV104" t="s">
        <v>74</v>
      </c>
      <c r="BW104" t="s">
        <v>74</v>
      </c>
      <c r="BX104" t="s">
        <v>1066</v>
      </c>
      <c r="BY104" t="s">
        <v>74</v>
      </c>
      <c r="BZ104" t="s">
        <v>74</v>
      </c>
      <c r="CA104">
        <v>1</v>
      </c>
    </row>
    <row r="105" spans="1:79" customFormat="1" x14ac:dyDescent="0.25">
      <c r="A105" t="s">
        <v>1070</v>
      </c>
      <c r="B105" t="s">
        <v>356</v>
      </c>
      <c r="C105" t="s">
        <v>394</v>
      </c>
      <c r="D105" t="s">
        <v>953</v>
      </c>
      <c r="E105">
        <v>2014</v>
      </c>
      <c r="F105" t="s">
        <v>74</v>
      </c>
      <c r="G105" t="s">
        <v>74</v>
      </c>
      <c r="H105" t="s">
        <v>74</v>
      </c>
      <c r="I105" t="s">
        <v>74</v>
      </c>
      <c r="J105" t="s">
        <v>74</v>
      </c>
      <c r="K105" t="s">
        <v>74</v>
      </c>
      <c r="L105" t="s">
        <v>74</v>
      </c>
      <c r="M105" t="s">
        <v>74</v>
      </c>
      <c r="N105" t="s">
        <v>74</v>
      </c>
      <c r="O105" t="s">
        <v>74</v>
      </c>
      <c r="P105" t="s">
        <v>74</v>
      </c>
      <c r="Q105" t="s">
        <v>74</v>
      </c>
      <c r="R105" t="s">
        <v>74</v>
      </c>
      <c r="S105" t="s">
        <v>74</v>
      </c>
      <c r="T105" t="s">
        <v>74</v>
      </c>
      <c r="U105" t="s">
        <v>74</v>
      </c>
      <c r="V105" t="s">
        <v>74</v>
      </c>
      <c r="W105" t="s">
        <v>74</v>
      </c>
      <c r="X105" t="s">
        <v>74</v>
      </c>
      <c r="Y105" t="s">
        <v>74</v>
      </c>
      <c r="Z105" t="s">
        <v>74</v>
      </c>
      <c r="AA105" t="s">
        <v>74</v>
      </c>
      <c r="AB105" t="s">
        <v>74</v>
      </c>
      <c r="AC105" t="s">
        <v>74</v>
      </c>
      <c r="AD105" t="s">
        <v>74</v>
      </c>
      <c r="AE105" t="s">
        <v>74</v>
      </c>
      <c r="AF105" t="s">
        <v>74</v>
      </c>
      <c r="AG105" t="s">
        <v>74</v>
      </c>
      <c r="AH105" t="s">
        <v>74</v>
      </c>
      <c r="AI105" t="s">
        <v>74</v>
      </c>
      <c r="AJ105" t="s">
        <v>74</v>
      </c>
      <c r="AK105" t="s">
        <v>74</v>
      </c>
      <c r="AL105" t="s">
        <v>74</v>
      </c>
      <c r="AM105" t="s">
        <v>74</v>
      </c>
      <c r="AN105" t="s">
        <v>74</v>
      </c>
      <c r="AO105" t="s">
        <v>74</v>
      </c>
      <c r="AP105" t="s">
        <v>74</v>
      </c>
      <c r="AQ105" t="s">
        <v>74</v>
      </c>
      <c r="AR105" t="s">
        <v>74</v>
      </c>
      <c r="AS105" t="s">
        <v>74</v>
      </c>
      <c r="AT105" t="s">
        <v>74</v>
      </c>
      <c r="AU105" t="s">
        <v>74</v>
      </c>
      <c r="AV105" t="s">
        <v>74</v>
      </c>
      <c r="AW105" t="s">
        <v>74</v>
      </c>
      <c r="AX105" t="s">
        <v>74</v>
      </c>
      <c r="AY105" t="s">
        <v>74</v>
      </c>
      <c r="AZ105" t="s">
        <v>74</v>
      </c>
      <c r="BA105" t="s">
        <v>74</v>
      </c>
      <c r="BB105" t="s">
        <v>74</v>
      </c>
      <c r="BC105" t="s">
        <v>74</v>
      </c>
      <c r="BD105" t="s">
        <v>74</v>
      </c>
      <c r="BE105" t="s">
        <v>74</v>
      </c>
      <c r="BF105" t="s">
        <v>74</v>
      </c>
      <c r="BG105" t="s">
        <v>74</v>
      </c>
      <c r="BH105" t="s">
        <v>74</v>
      </c>
      <c r="BI105" t="s">
        <v>74</v>
      </c>
      <c r="BJ105" t="s">
        <v>74</v>
      </c>
      <c r="BK105" t="s">
        <v>74</v>
      </c>
      <c r="BL105" t="s">
        <v>74</v>
      </c>
      <c r="BM105" t="s">
        <v>74</v>
      </c>
      <c r="BN105" t="s">
        <v>74</v>
      </c>
      <c r="BO105" t="s">
        <v>74</v>
      </c>
      <c r="BP105" t="s">
        <v>74</v>
      </c>
      <c r="BQ105" t="s">
        <v>74</v>
      </c>
      <c r="BR105" t="s">
        <v>74</v>
      </c>
      <c r="BS105" t="s">
        <v>74</v>
      </c>
      <c r="BT105" t="s">
        <v>74</v>
      </c>
      <c r="BU105" t="s">
        <v>74</v>
      </c>
      <c r="BV105" t="s">
        <v>74</v>
      </c>
      <c r="BW105" t="s">
        <v>74</v>
      </c>
      <c r="BX105" t="s">
        <v>1066</v>
      </c>
      <c r="BY105" t="s">
        <v>74</v>
      </c>
      <c r="BZ105" t="s">
        <v>74</v>
      </c>
      <c r="CA105">
        <v>0</v>
      </c>
    </row>
    <row r="106" spans="1:79" customFormat="1" x14ac:dyDescent="0.25">
      <c r="A106" t="s">
        <v>1071</v>
      </c>
      <c r="B106" t="s">
        <v>356</v>
      </c>
      <c r="C106" t="s">
        <v>43</v>
      </c>
      <c r="D106" t="s">
        <v>44</v>
      </c>
      <c r="E106">
        <v>2014</v>
      </c>
      <c r="F106">
        <v>2065</v>
      </c>
      <c r="G106">
        <v>134</v>
      </c>
      <c r="H106">
        <v>0</v>
      </c>
      <c r="I106">
        <v>58</v>
      </c>
      <c r="J106">
        <v>344</v>
      </c>
      <c r="K106">
        <v>300</v>
      </c>
      <c r="L106">
        <v>284</v>
      </c>
      <c r="M106">
        <v>356</v>
      </c>
      <c r="N106">
        <v>405</v>
      </c>
      <c r="O106">
        <v>268</v>
      </c>
      <c r="P106">
        <v>151</v>
      </c>
      <c r="Q106">
        <v>29</v>
      </c>
      <c r="R106">
        <v>4</v>
      </c>
      <c r="S106">
        <v>0</v>
      </c>
      <c r="T106">
        <v>0</v>
      </c>
      <c r="U106">
        <v>2069</v>
      </c>
      <c r="V106">
        <v>129</v>
      </c>
      <c r="W106">
        <v>1</v>
      </c>
      <c r="X106">
        <v>1821</v>
      </c>
      <c r="Y106">
        <v>334</v>
      </c>
      <c r="Z106">
        <v>44</v>
      </c>
      <c r="AA106">
        <v>0</v>
      </c>
      <c r="AB106">
        <v>38</v>
      </c>
      <c r="AC106">
        <v>86</v>
      </c>
      <c r="AD106">
        <v>0</v>
      </c>
      <c r="AE106">
        <v>2075</v>
      </c>
      <c r="AF106">
        <v>22</v>
      </c>
      <c r="AG106">
        <v>2149</v>
      </c>
      <c r="AH106">
        <v>28</v>
      </c>
      <c r="AI106" t="s">
        <v>74</v>
      </c>
      <c r="AJ106">
        <v>0</v>
      </c>
      <c r="AK106">
        <v>275</v>
      </c>
      <c r="AL106">
        <v>1923</v>
      </c>
      <c r="AM106">
        <v>1</v>
      </c>
      <c r="AN106">
        <v>2199</v>
      </c>
      <c r="AO106">
        <v>0.9390632105502501</v>
      </c>
      <c r="AP106">
        <v>6.0936789449749888E-2</v>
      </c>
      <c r="AQ106">
        <v>0</v>
      </c>
      <c r="AR106">
        <v>2.6375625284220099E-2</v>
      </c>
      <c r="AS106">
        <v>0.15643474306502961</v>
      </c>
      <c r="AT106">
        <v>0.13642564802182811</v>
      </c>
      <c r="AU106">
        <v>0.12914961346066389</v>
      </c>
      <c r="AV106">
        <v>0.16189176898590271</v>
      </c>
      <c r="AW106">
        <v>0.18417462482946789</v>
      </c>
      <c r="AX106">
        <v>0.1218735788994998</v>
      </c>
      <c r="AY106">
        <v>6.8667576170986816E-2</v>
      </c>
      <c r="AZ106">
        <v>1.3187812642110049E-2</v>
      </c>
      <c r="BA106">
        <v>0</v>
      </c>
      <c r="BB106">
        <v>1.8190086402910411E-3</v>
      </c>
      <c r="BC106">
        <v>0</v>
      </c>
      <c r="BD106">
        <v>0.94088221919054116</v>
      </c>
      <c r="BE106">
        <v>5.8663028649386093E-2</v>
      </c>
      <c r="BF106">
        <v>4.5475216007276028E-4</v>
      </c>
      <c r="BG106">
        <v>0.82810368349249663</v>
      </c>
      <c r="BH106">
        <v>0.15188722146430189</v>
      </c>
      <c r="BI106">
        <v>2.000909504320145E-2</v>
      </c>
      <c r="BJ106">
        <v>0</v>
      </c>
      <c r="BK106">
        <v>1.7280582082764891E-2</v>
      </c>
      <c r="BL106">
        <v>3.9108685766257388E-2</v>
      </c>
      <c r="BM106">
        <v>0</v>
      </c>
      <c r="BN106">
        <v>0.94361073215097768</v>
      </c>
      <c r="BO106">
        <v>1.000454752160073E-2</v>
      </c>
      <c r="BP106">
        <v>0.977262391996362</v>
      </c>
      <c r="BQ106">
        <v>1.2733060482037289E-2</v>
      </c>
      <c r="BR106">
        <v>0</v>
      </c>
      <c r="BS106">
        <v>0</v>
      </c>
      <c r="BT106">
        <v>0.12505684402000911</v>
      </c>
      <c r="BU106">
        <v>0.8744884038199181</v>
      </c>
      <c r="BV106">
        <v>4.5475216007276028E-4</v>
      </c>
      <c r="BW106">
        <v>1</v>
      </c>
      <c r="BX106" t="s">
        <v>1072</v>
      </c>
      <c r="BY106">
        <v>2199</v>
      </c>
      <c r="BZ106">
        <v>1</v>
      </c>
      <c r="CA106">
        <v>0</v>
      </c>
    </row>
    <row r="107" spans="1:79" customFormat="1" x14ac:dyDescent="0.25">
      <c r="A107" t="s">
        <v>1073</v>
      </c>
      <c r="B107" t="s">
        <v>356</v>
      </c>
      <c r="C107" t="s">
        <v>43</v>
      </c>
      <c r="D107" t="s">
        <v>947</v>
      </c>
      <c r="E107">
        <v>2014</v>
      </c>
      <c r="F107">
        <v>569</v>
      </c>
      <c r="G107">
        <v>41</v>
      </c>
      <c r="H107">
        <v>0</v>
      </c>
      <c r="I107">
        <v>20</v>
      </c>
      <c r="J107">
        <v>91</v>
      </c>
      <c r="K107">
        <v>78</v>
      </c>
      <c r="L107">
        <v>77</v>
      </c>
      <c r="M107">
        <v>85</v>
      </c>
      <c r="N107">
        <v>121</v>
      </c>
      <c r="O107">
        <v>67</v>
      </c>
      <c r="P107">
        <v>59</v>
      </c>
      <c r="Q107">
        <v>11</v>
      </c>
      <c r="R107">
        <v>1</v>
      </c>
      <c r="S107">
        <v>0</v>
      </c>
      <c r="T107">
        <v>0</v>
      </c>
      <c r="U107">
        <v>578</v>
      </c>
      <c r="V107">
        <v>32</v>
      </c>
      <c r="W107">
        <v>0</v>
      </c>
      <c r="X107">
        <v>492</v>
      </c>
      <c r="Y107">
        <v>105</v>
      </c>
      <c r="Z107">
        <v>13</v>
      </c>
      <c r="AA107">
        <v>0</v>
      </c>
      <c r="AB107">
        <v>8</v>
      </c>
      <c r="AC107">
        <v>18</v>
      </c>
      <c r="AD107">
        <v>0</v>
      </c>
      <c r="AE107">
        <v>584</v>
      </c>
      <c r="AF107">
        <v>4</v>
      </c>
      <c r="AG107">
        <v>606</v>
      </c>
      <c r="AH107">
        <v>0</v>
      </c>
      <c r="AI107" t="s">
        <v>74</v>
      </c>
      <c r="AJ107">
        <v>0</v>
      </c>
      <c r="AK107">
        <v>93</v>
      </c>
      <c r="AL107">
        <v>516</v>
      </c>
      <c r="AM107">
        <v>1</v>
      </c>
      <c r="AN107">
        <v>610</v>
      </c>
      <c r="AO107">
        <v>0.93278688524590159</v>
      </c>
      <c r="AP107">
        <v>6.7213114754098358E-2</v>
      </c>
      <c r="AQ107">
        <v>0</v>
      </c>
      <c r="AR107">
        <v>3.2786885245901641E-2</v>
      </c>
      <c r="AS107">
        <v>0.14918032786885249</v>
      </c>
      <c r="AT107">
        <v>0.12786885245901641</v>
      </c>
      <c r="AU107">
        <v>0.1262295081967213</v>
      </c>
      <c r="AV107">
        <v>0.13934426229508201</v>
      </c>
      <c r="AW107">
        <v>0.19836065573770489</v>
      </c>
      <c r="AX107">
        <v>0.1098360655737705</v>
      </c>
      <c r="AY107">
        <v>9.6721311475409841E-2</v>
      </c>
      <c r="AZ107">
        <v>1.8032786885245899E-2</v>
      </c>
      <c r="BA107">
        <v>0</v>
      </c>
      <c r="BB107">
        <v>1.639344262295082E-3</v>
      </c>
      <c r="BC107">
        <v>0</v>
      </c>
      <c r="BD107">
        <v>0.94754098360655736</v>
      </c>
      <c r="BE107">
        <v>5.2459016393442623E-2</v>
      </c>
      <c r="BF107">
        <v>0</v>
      </c>
      <c r="BG107">
        <v>0.80655737704918029</v>
      </c>
      <c r="BH107">
        <v>0.1721311475409836</v>
      </c>
      <c r="BI107">
        <v>2.1311475409836061E-2</v>
      </c>
      <c r="BJ107">
        <v>0</v>
      </c>
      <c r="BK107">
        <v>1.3114754098360659E-2</v>
      </c>
      <c r="BL107">
        <v>2.950819672131148E-2</v>
      </c>
      <c r="BM107">
        <v>0</v>
      </c>
      <c r="BN107">
        <v>0.95737704918032784</v>
      </c>
      <c r="BO107">
        <v>6.5573770491803279E-3</v>
      </c>
      <c r="BP107">
        <v>0.99344262295081964</v>
      </c>
      <c r="BQ107">
        <v>0</v>
      </c>
      <c r="BR107">
        <v>0</v>
      </c>
      <c r="BS107">
        <v>0</v>
      </c>
      <c r="BT107">
        <v>0.15245901639344259</v>
      </c>
      <c r="BU107">
        <v>0.84590163934426232</v>
      </c>
      <c r="BV107">
        <v>1.639344262295082E-3</v>
      </c>
      <c r="BW107">
        <v>1</v>
      </c>
      <c r="BX107" t="s">
        <v>1072</v>
      </c>
      <c r="BY107">
        <v>2199</v>
      </c>
      <c r="BZ107">
        <v>0.27739881764438379</v>
      </c>
      <c r="CA107">
        <v>0</v>
      </c>
    </row>
    <row r="108" spans="1:79" customFormat="1" x14ac:dyDescent="0.25">
      <c r="A108" t="s">
        <v>1074</v>
      </c>
      <c r="B108" t="s">
        <v>356</v>
      </c>
      <c r="C108" t="s">
        <v>43</v>
      </c>
      <c r="D108" t="s">
        <v>949</v>
      </c>
      <c r="E108">
        <v>2014</v>
      </c>
      <c r="F108">
        <v>828</v>
      </c>
      <c r="G108">
        <v>46</v>
      </c>
      <c r="H108">
        <v>0</v>
      </c>
      <c r="I108">
        <v>17</v>
      </c>
      <c r="J108">
        <v>124</v>
      </c>
      <c r="K108">
        <v>117</v>
      </c>
      <c r="L108">
        <v>115</v>
      </c>
      <c r="M108">
        <v>166</v>
      </c>
      <c r="N108">
        <v>174</v>
      </c>
      <c r="O108">
        <v>116</v>
      </c>
      <c r="P108">
        <v>36</v>
      </c>
      <c r="Q108">
        <v>7</v>
      </c>
      <c r="R108">
        <v>2</v>
      </c>
      <c r="S108">
        <v>0</v>
      </c>
      <c r="T108">
        <v>0</v>
      </c>
      <c r="U108">
        <v>808</v>
      </c>
      <c r="V108">
        <v>65</v>
      </c>
      <c r="W108">
        <v>1</v>
      </c>
      <c r="X108">
        <v>759</v>
      </c>
      <c r="Y108">
        <v>93</v>
      </c>
      <c r="Z108">
        <v>22</v>
      </c>
      <c r="AA108">
        <v>0</v>
      </c>
      <c r="AB108">
        <v>21</v>
      </c>
      <c r="AC108">
        <v>49</v>
      </c>
      <c r="AD108">
        <v>0</v>
      </c>
      <c r="AE108">
        <v>804</v>
      </c>
      <c r="AF108">
        <v>12</v>
      </c>
      <c r="AG108">
        <v>862</v>
      </c>
      <c r="AH108">
        <v>0</v>
      </c>
      <c r="AI108" t="s">
        <v>74</v>
      </c>
      <c r="AJ108">
        <v>0</v>
      </c>
      <c r="AK108">
        <v>16</v>
      </c>
      <c r="AL108">
        <v>858</v>
      </c>
      <c r="AM108">
        <v>0</v>
      </c>
      <c r="AN108">
        <v>874</v>
      </c>
      <c r="AO108">
        <v>0.94736842105263153</v>
      </c>
      <c r="AP108">
        <v>5.2631578947368418E-2</v>
      </c>
      <c r="AQ108">
        <v>0</v>
      </c>
      <c r="AR108">
        <v>1.9450800915331811E-2</v>
      </c>
      <c r="AS108">
        <v>0.14187643020594959</v>
      </c>
      <c r="AT108">
        <v>0.13386727688787189</v>
      </c>
      <c r="AU108">
        <v>0.13157894736842099</v>
      </c>
      <c r="AV108">
        <v>0.1899313501144165</v>
      </c>
      <c r="AW108">
        <v>0.1990846681922197</v>
      </c>
      <c r="AX108">
        <v>0.13272311212814639</v>
      </c>
      <c r="AY108">
        <v>4.1189931350114423E-2</v>
      </c>
      <c r="AZ108">
        <v>8.0091533180778034E-3</v>
      </c>
      <c r="BA108">
        <v>0</v>
      </c>
      <c r="BB108">
        <v>2.2883295194508009E-3</v>
      </c>
      <c r="BC108">
        <v>0</v>
      </c>
      <c r="BD108">
        <v>0.92448512585812359</v>
      </c>
      <c r="BE108">
        <v>7.4370709382151026E-2</v>
      </c>
      <c r="BF108">
        <v>1.1441647597254E-3</v>
      </c>
      <c r="BG108">
        <v>0.86842105263157898</v>
      </c>
      <c r="BH108">
        <v>0.10640732265446221</v>
      </c>
      <c r="BI108">
        <v>2.5171624713958809E-2</v>
      </c>
      <c r="BJ108">
        <v>0</v>
      </c>
      <c r="BK108">
        <v>2.4027459954233409E-2</v>
      </c>
      <c r="BL108">
        <v>5.6064073226544622E-2</v>
      </c>
      <c r="BM108">
        <v>0</v>
      </c>
      <c r="BN108">
        <v>0.919908466819222</v>
      </c>
      <c r="BO108">
        <v>1.3729977116704799E-2</v>
      </c>
      <c r="BP108">
        <v>0.98627002288329524</v>
      </c>
      <c r="BQ108">
        <v>0</v>
      </c>
      <c r="BR108">
        <v>0</v>
      </c>
      <c r="BS108">
        <v>0</v>
      </c>
      <c r="BT108">
        <v>1.8306636155606411E-2</v>
      </c>
      <c r="BU108">
        <v>0.98169336384439354</v>
      </c>
      <c r="BV108">
        <v>0</v>
      </c>
      <c r="BW108">
        <v>1</v>
      </c>
      <c r="BX108" t="s">
        <v>1072</v>
      </c>
      <c r="BY108">
        <v>2199</v>
      </c>
      <c r="BZ108">
        <v>0.39745338790359253</v>
      </c>
      <c r="CA108">
        <v>0</v>
      </c>
    </row>
    <row r="109" spans="1:79" customFormat="1" x14ac:dyDescent="0.25">
      <c r="A109" t="s">
        <v>1075</v>
      </c>
      <c r="B109" t="s">
        <v>356</v>
      </c>
      <c r="C109" t="s">
        <v>43</v>
      </c>
      <c r="D109" t="s">
        <v>951</v>
      </c>
      <c r="E109">
        <v>2014</v>
      </c>
      <c r="F109">
        <v>38</v>
      </c>
      <c r="G109">
        <v>2</v>
      </c>
      <c r="H109">
        <v>0</v>
      </c>
      <c r="I109">
        <v>0</v>
      </c>
      <c r="J109">
        <v>6</v>
      </c>
      <c r="K109">
        <v>3</v>
      </c>
      <c r="L109">
        <v>6</v>
      </c>
      <c r="M109">
        <v>7</v>
      </c>
      <c r="N109">
        <v>5</v>
      </c>
      <c r="O109">
        <v>5</v>
      </c>
      <c r="P109">
        <v>7</v>
      </c>
      <c r="Q109">
        <v>1</v>
      </c>
      <c r="R109">
        <v>0</v>
      </c>
      <c r="S109">
        <v>0</v>
      </c>
      <c r="T109">
        <v>0</v>
      </c>
      <c r="U109">
        <v>38</v>
      </c>
      <c r="V109">
        <v>2</v>
      </c>
      <c r="W109">
        <v>0</v>
      </c>
      <c r="X109">
        <v>32</v>
      </c>
      <c r="Y109">
        <v>8</v>
      </c>
      <c r="Z109">
        <v>0</v>
      </c>
      <c r="AA109">
        <v>0</v>
      </c>
      <c r="AB109">
        <v>2</v>
      </c>
      <c r="AC109">
        <v>1</v>
      </c>
      <c r="AD109">
        <v>0</v>
      </c>
      <c r="AE109">
        <v>37</v>
      </c>
      <c r="AF109">
        <v>0</v>
      </c>
      <c r="AG109">
        <v>40</v>
      </c>
      <c r="AH109">
        <v>0</v>
      </c>
      <c r="AI109" t="s">
        <v>74</v>
      </c>
      <c r="AJ109">
        <v>0</v>
      </c>
      <c r="AK109">
        <v>5</v>
      </c>
      <c r="AL109">
        <v>35</v>
      </c>
      <c r="AM109">
        <v>0</v>
      </c>
      <c r="AN109">
        <v>40</v>
      </c>
      <c r="AO109">
        <v>0.95</v>
      </c>
      <c r="AP109">
        <v>0.05</v>
      </c>
      <c r="AQ109">
        <v>0</v>
      </c>
      <c r="AR109">
        <v>0</v>
      </c>
      <c r="AS109">
        <v>0.15</v>
      </c>
      <c r="AT109">
        <v>7.4999999999999997E-2</v>
      </c>
      <c r="AU109">
        <v>0.15</v>
      </c>
      <c r="AV109">
        <v>0.17499999999999999</v>
      </c>
      <c r="AW109">
        <v>0.125</v>
      </c>
      <c r="AX109">
        <v>0.125</v>
      </c>
      <c r="AY109">
        <v>0.17499999999999999</v>
      </c>
      <c r="AZ109">
        <v>2.5000000000000001E-2</v>
      </c>
      <c r="BA109">
        <v>0</v>
      </c>
      <c r="BB109">
        <v>0</v>
      </c>
      <c r="BC109">
        <v>0</v>
      </c>
      <c r="BD109">
        <v>0.95</v>
      </c>
      <c r="BE109">
        <v>0.05</v>
      </c>
      <c r="BF109">
        <v>0</v>
      </c>
      <c r="BG109">
        <v>0.8</v>
      </c>
      <c r="BH109">
        <v>0.2</v>
      </c>
      <c r="BI109">
        <v>0</v>
      </c>
      <c r="BJ109">
        <v>0</v>
      </c>
      <c r="BK109">
        <v>0.05</v>
      </c>
      <c r="BL109">
        <v>2.5000000000000001E-2</v>
      </c>
      <c r="BM109">
        <v>0</v>
      </c>
      <c r="BN109">
        <v>0.92500000000000004</v>
      </c>
      <c r="BO109">
        <v>0</v>
      </c>
      <c r="BP109">
        <v>1</v>
      </c>
      <c r="BQ109">
        <v>0</v>
      </c>
      <c r="BR109">
        <v>0</v>
      </c>
      <c r="BS109">
        <v>0</v>
      </c>
      <c r="BT109">
        <v>0.125</v>
      </c>
      <c r="BU109">
        <v>0.875</v>
      </c>
      <c r="BV109">
        <v>0</v>
      </c>
      <c r="BW109">
        <v>1</v>
      </c>
      <c r="BX109" t="s">
        <v>1072</v>
      </c>
      <c r="BY109">
        <v>2199</v>
      </c>
      <c r="BZ109">
        <v>1.8190086402910411E-2</v>
      </c>
      <c r="CA109">
        <v>0</v>
      </c>
    </row>
    <row r="110" spans="1:79" customFormat="1" x14ac:dyDescent="0.25">
      <c r="A110" t="s">
        <v>1076</v>
      </c>
      <c r="B110" t="s">
        <v>356</v>
      </c>
      <c r="C110" t="s">
        <v>43</v>
      </c>
      <c r="D110" t="s">
        <v>953</v>
      </c>
      <c r="E110">
        <v>2014</v>
      </c>
      <c r="F110">
        <v>630</v>
      </c>
      <c r="G110">
        <v>45</v>
      </c>
      <c r="H110">
        <v>0</v>
      </c>
      <c r="I110">
        <v>21</v>
      </c>
      <c r="J110">
        <v>123</v>
      </c>
      <c r="K110">
        <v>102</v>
      </c>
      <c r="L110">
        <v>86</v>
      </c>
      <c r="M110">
        <v>98</v>
      </c>
      <c r="N110">
        <v>105</v>
      </c>
      <c r="O110">
        <v>80</v>
      </c>
      <c r="P110">
        <v>49</v>
      </c>
      <c r="Q110">
        <v>10</v>
      </c>
      <c r="R110">
        <v>1</v>
      </c>
      <c r="S110">
        <v>0</v>
      </c>
      <c r="T110">
        <v>0</v>
      </c>
      <c r="U110">
        <v>645</v>
      </c>
      <c r="V110">
        <v>30</v>
      </c>
      <c r="W110">
        <v>0</v>
      </c>
      <c r="X110">
        <v>538</v>
      </c>
      <c r="Y110">
        <v>128</v>
      </c>
      <c r="Z110">
        <v>9</v>
      </c>
      <c r="AA110">
        <v>0</v>
      </c>
      <c r="AB110">
        <v>7</v>
      </c>
      <c r="AC110">
        <v>18</v>
      </c>
      <c r="AD110">
        <v>0</v>
      </c>
      <c r="AE110">
        <v>650</v>
      </c>
      <c r="AF110">
        <v>6</v>
      </c>
      <c r="AG110">
        <v>641</v>
      </c>
      <c r="AH110">
        <v>28</v>
      </c>
      <c r="AI110" t="s">
        <v>74</v>
      </c>
      <c r="AJ110">
        <v>0</v>
      </c>
      <c r="AK110">
        <v>161</v>
      </c>
      <c r="AL110">
        <v>514</v>
      </c>
      <c r="AM110">
        <v>0</v>
      </c>
      <c r="AN110">
        <v>675</v>
      </c>
      <c r="AO110">
        <v>0.93333333333333335</v>
      </c>
      <c r="AP110">
        <v>6.6666666666666666E-2</v>
      </c>
      <c r="AQ110">
        <v>0</v>
      </c>
      <c r="AR110">
        <v>3.111111111111111E-2</v>
      </c>
      <c r="AS110">
        <v>0.1822222222222222</v>
      </c>
      <c r="AT110">
        <v>0.15111111111111111</v>
      </c>
      <c r="AU110">
        <v>0.12740740740740741</v>
      </c>
      <c r="AV110">
        <v>0.14518518518518519</v>
      </c>
      <c r="AW110">
        <v>0.15555555555555561</v>
      </c>
      <c r="AX110">
        <v>0.1185185185185185</v>
      </c>
      <c r="AY110">
        <v>7.2592592592592597E-2</v>
      </c>
      <c r="AZ110">
        <v>1.4814814814814821E-2</v>
      </c>
      <c r="BA110">
        <v>0</v>
      </c>
      <c r="BB110">
        <v>1.481481481481481E-3</v>
      </c>
      <c r="BC110">
        <v>0</v>
      </c>
      <c r="BD110">
        <v>0.9555555555555556</v>
      </c>
      <c r="BE110">
        <v>4.4444444444444453E-2</v>
      </c>
      <c r="BF110">
        <v>0</v>
      </c>
      <c r="BG110">
        <v>0.79703703703703699</v>
      </c>
      <c r="BH110">
        <v>0.18962962962962959</v>
      </c>
      <c r="BI110">
        <v>1.3333333333333331E-2</v>
      </c>
      <c r="BJ110">
        <v>0</v>
      </c>
      <c r="BK110">
        <v>1.037037037037037E-2</v>
      </c>
      <c r="BL110">
        <v>2.6666666666666668E-2</v>
      </c>
      <c r="BM110">
        <v>0</v>
      </c>
      <c r="BN110">
        <v>0.96296296296296291</v>
      </c>
      <c r="BO110">
        <v>8.8888888888888889E-3</v>
      </c>
      <c r="BP110">
        <v>0.9496296296296296</v>
      </c>
      <c r="BQ110">
        <v>4.148148148148148E-2</v>
      </c>
      <c r="BR110">
        <v>0</v>
      </c>
      <c r="BS110">
        <v>0</v>
      </c>
      <c r="BT110">
        <v>0.23851851851851849</v>
      </c>
      <c r="BU110">
        <v>0.76148148148148154</v>
      </c>
      <c r="BV110">
        <v>0</v>
      </c>
      <c r="BW110">
        <v>1</v>
      </c>
      <c r="BX110" t="s">
        <v>1072</v>
      </c>
      <c r="BY110">
        <v>2199</v>
      </c>
      <c r="BZ110">
        <v>0.30695770804911321</v>
      </c>
      <c r="CA110">
        <v>0</v>
      </c>
    </row>
    <row r="111" spans="1:79" customFormat="1" x14ac:dyDescent="0.25">
      <c r="A111" t="s">
        <v>1077</v>
      </c>
      <c r="B111" t="s">
        <v>356</v>
      </c>
      <c r="C111" t="s">
        <v>187</v>
      </c>
      <c r="D111" t="s">
        <v>44</v>
      </c>
      <c r="E111">
        <v>2014</v>
      </c>
      <c r="F111">
        <v>12</v>
      </c>
      <c r="G111">
        <v>0</v>
      </c>
      <c r="H111">
        <v>0</v>
      </c>
      <c r="I111">
        <v>2</v>
      </c>
      <c r="J111">
        <v>2</v>
      </c>
      <c r="K111">
        <v>1</v>
      </c>
      <c r="L111">
        <v>4</v>
      </c>
      <c r="M111">
        <v>1</v>
      </c>
      <c r="N111">
        <v>1</v>
      </c>
      <c r="O111">
        <v>1</v>
      </c>
      <c r="P111">
        <v>0</v>
      </c>
      <c r="Q111">
        <v>0</v>
      </c>
      <c r="R111">
        <v>0</v>
      </c>
      <c r="S111">
        <v>0</v>
      </c>
      <c r="T111">
        <v>0</v>
      </c>
      <c r="U111">
        <v>11</v>
      </c>
      <c r="V111">
        <v>1</v>
      </c>
      <c r="W111">
        <v>0</v>
      </c>
      <c r="X111">
        <v>10</v>
      </c>
      <c r="Y111">
        <v>0</v>
      </c>
      <c r="Z111">
        <v>2</v>
      </c>
      <c r="AA111">
        <v>0</v>
      </c>
      <c r="AB111">
        <v>1</v>
      </c>
      <c r="AC111">
        <v>1</v>
      </c>
      <c r="AD111">
        <v>0</v>
      </c>
      <c r="AE111">
        <v>10</v>
      </c>
      <c r="AF111">
        <v>0</v>
      </c>
      <c r="AG111">
        <v>11</v>
      </c>
      <c r="AH111">
        <v>1</v>
      </c>
      <c r="AI111">
        <v>0</v>
      </c>
      <c r="AJ111">
        <v>0</v>
      </c>
      <c r="AK111">
        <v>3</v>
      </c>
      <c r="AL111">
        <v>9</v>
      </c>
      <c r="AM111">
        <v>0</v>
      </c>
      <c r="AN111">
        <v>12</v>
      </c>
      <c r="AO111">
        <v>1</v>
      </c>
      <c r="AP111">
        <v>0</v>
      </c>
      <c r="AQ111">
        <v>0</v>
      </c>
      <c r="AR111">
        <v>0.16666666666666671</v>
      </c>
      <c r="AS111">
        <v>0.16666666666666671</v>
      </c>
      <c r="AT111">
        <v>8.3333333333333329E-2</v>
      </c>
      <c r="AU111">
        <v>0.33333333333333331</v>
      </c>
      <c r="AV111">
        <v>8.3333333333333329E-2</v>
      </c>
      <c r="AW111">
        <v>8.3333333333333329E-2</v>
      </c>
      <c r="AX111">
        <v>8.3333333333333329E-2</v>
      </c>
      <c r="AY111">
        <v>0</v>
      </c>
      <c r="AZ111">
        <v>0</v>
      </c>
      <c r="BA111">
        <v>0</v>
      </c>
      <c r="BB111">
        <v>0</v>
      </c>
      <c r="BC111">
        <v>0</v>
      </c>
      <c r="BD111">
        <v>0.91666666666666663</v>
      </c>
      <c r="BE111">
        <v>8.3333333333333329E-2</v>
      </c>
      <c r="BF111">
        <v>0</v>
      </c>
      <c r="BG111">
        <v>0.83333333333333337</v>
      </c>
      <c r="BH111">
        <v>0</v>
      </c>
      <c r="BI111">
        <v>0.16666666666666671</v>
      </c>
      <c r="BJ111">
        <v>0</v>
      </c>
      <c r="BK111">
        <v>8.3333333333333329E-2</v>
      </c>
      <c r="BL111">
        <v>8.3333333333333329E-2</v>
      </c>
      <c r="BM111">
        <v>0</v>
      </c>
      <c r="BN111">
        <v>0.83333333333333337</v>
      </c>
      <c r="BO111">
        <v>0</v>
      </c>
      <c r="BP111">
        <v>0.91666666666666663</v>
      </c>
      <c r="BQ111">
        <v>8.3333333333333329E-2</v>
      </c>
      <c r="BR111">
        <v>0</v>
      </c>
      <c r="BS111">
        <v>0</v>
      </c>
      <c r="BT111">
        <v>0.25</v>
      </c>
      <c r="BU111">
        <v>0.75</v>
      </c>
      <c r="BV111">
        <v>0</v>
      </c>
      <c r="BW111">
        <v>1</v>
      </c>
      <c r="BX111" t="s">
        <v>1078</v>
      </c>
      <c r="BY111">
        <v>12</v>
      </c>
      <c r="BZ111">
        <v>1</v>
      </c>
      <c r="CA111">
        <v>0</v>
      </c>
    </row>
    <row r="112" spans="1:79" customFormat="1" x14ac:dyDescent="0.25">
      <c r="A112" t="s">
        <v>1079</v>
      </c>
      <c r="B112" t="s">
        <v>356</v>
      </c>
      <c r="C112" t="s">
        <v>187</v>
      </c>
      <c r="D112" t="s">
        <v>947</v>
      </c>
      <c r="E112">
        <v>2014</v>
      </c>
      <c r="F112" t="s">
        <v>74</v>
      </c>
      <c r="G112" t="s">
        <v>74</v>
      </c>
      <c r="H112" t="s">
        <v>74</v>
      </c>
      <c r="I112" t="s">
        <v>74</v>
      </c>
      <c r="J112" t="s">
        <v>74</v>
      </c>
      <c r="K112" t="s">
        <v>74</v>
      </c>
      <c r="L112" t="s">
        <v>74</v>
      </c>
      <c r="M112" t="s">
        <v>74</v>
      </c>
      <c r="N112" t="s">
        <v>74</v>
      </c>
      <c r="O112" t="s">
        <v>74</v>
      </c>
      <c r="P112" t="s">
        <v>74</v>
      </c>
      <c r="Q112" t="s">
        <v>74</v>
      </c>
      <c r="R112" t="s">
        <v>74</v>
      </c>
      <c r="S112" t="s">
        <v>74</v>
      </c>
      <c r="T112" t="s">
        <v>74</v>
      </c>
      <c r="U112" t="s">
        <v>74</v>
      </c>
      <c r="V112" t="s">
        <v>74</v>
      </c>
      <c r="W112" t="s">
        <v>74</v>
      </c>
      <c r="X112" t="s">
        <v>74</v>
      </c>
      <c r="Y112" t="s">
        <v>74</v>
      </c>
      <c r="Z112" t="s">
        <v>74</v>
      </c>
      <c r="AA112" t="s">
        <v>74</v>
      </c>
      <c r="AB112" t="s">
        <v>74</v>
      </c>
      <c r="AC112" t="s">
        <v>74</v>
      </c>
      <c r="AD112" t="s">
        <v>74</v>
      </c>
      <c r="AE112" t="s">
        <v>74</v>
      </c>
      <c r="AF112" t="s">
        <v>74</v>
      </c>
      <c r="AG112" t="s">
        <v>74</v>
      </c>
      <c r="AH112" t="s">
        <v>74</v>
      </c>
      <c r="AI112" t="s">
        <v>74</v>
      </c>
      <c r="AJ112" t="s">
        <v>74</v>
      </c>
      <c r="AK112" t="s">
        <v>74</v>
      </c>
      <c r="AL112" t="s">
        <v>74</v>
      </c>
      <c r="AM112" t="s">
        <v>74</v>
      </c>
      <c r="AN112" t="s">
        <v>74</v>
      </c>
      <c r="AO112" t="s">
        <v>74</v>
      </c>
      <c r="AP112" t="s">
        <v>74</v>
      </c>
      <c r="AQ112" t="s">
        <v>74</v>
      </c>
      <c r="AR112" t="s">
        <v>74</v>
      </c>
      <c r="AS112" t="s">
        <v>74</v>
      </c>
      <c r="AT112" t="s">
        <v>74</v>
      </c>
      <c r="AU112" t="s">
        <v>74</v>
      </c>
      <c r="AV112" t="s">
        <v>74</v>
      </c>
      <c r="AW112" t="s">
        <v>74</v>
      </c>
      <c r="AX112" t="s">
        <v>74</v>
      </c>
      <c r="AY112" t="s">
        <v>74</v>
      </c>
      <c r="AZ112" t="s">
        <v>74</v>
      </c>
      <c r="BA112" t="s">
        <v>74</v>
      </c>
      <c r="BB112" t="s">
        <v>74</v>
      </c>
      <c r="BC112" t="s">
        <v>74</v>
      </c>
      <c r="BD112" t="s">
        <v>74</v>
      </c>
      <c r="BE112" t="s">
        <v>74</v>
      </c>
      <c r="BF112" t="s">
        <v>74</v>
      </c>
      <c r="BG112" t="s">
        <v>74</v>
      </c>
      <c r="BH112" t="s">
        <v>74</v>
      </c>
      <c r="BI112" t="s">
        <v>74</v>
      </c>
      <c r="BJ112" t="s">
        <v>74</v>
      </c>
      <c r="BK112" t="s">
        <v>74</v>
      </c>
      <c r="BL112" t="s">
        <v>74</v>
      </c>
      <c r="BM112" t="s">
        <v>74</v>
      </c>
      <c r="BN112" t="s">
        <v>74</v>
      </c>
      <c r="BO112" t="s">
        <v>74</v>
      </c>
      <c r="BP112" t="s">
        <v>74</v>
      </c>
      <c r="BQ112" t="s">
        <v>74</v>
      </c>
      <c r="BR112" t="s">
        <v>74</v>
      </c>
      <c r="BS112" t="s">
        <v>74</v>
      </c>
      <c r="BT112" t="s">
        <v>74</v>
      </c>
      <c r="BU112" t="s">
        <v>74</v>
      </c>
      <c r="BV112" t="s">
        <v>74</v>
      </c>
      <c r="BW112" t="s">
        <v>74</v>
      </c>
      <c r="BX112" t="s">
        <v>1078</v>
      </c>
      <c r="BY112" t="s">
        <v>74</v>
      </c>
      <c r="BZ112" t="s">
        <v>74</v>
      </c>
      <c r="CA112">
        <v>0</v>
      </c>
    </row>
    <row r="113" spans="1:79" customFormat="1" x14ac:dyDescent="0.25">
      <c r="A113" t="s">
        <v>1080</v>
      </c>
      <c r="B113" t="s">
        <v>356</v>
      </c>
      <c r="C113" t="s">
        <v>187</v>
      </c>
      <c r="D113" t="s">
        <v>949</v>
      </c>
      <c r="E113">
        <v>2014</v>
      </c>
      <c r="F113" t="s">
        <v>74</v>
      </c>
      <c r="G113" t="s">
        <v>74</v>
      </c>
      <c r="H113" t="s">
        <v>74</v>
      </c>
      <c r="I113" t="s">
        <v>74</v>
      </c>
      <c r="J113" t="s">
        <v>74</v>
      </c>
      <c r="K113" t="s">
        <v>74</v>
      </c>
      <c r="L113" t="s">
        <v>74</v>
      </c>
      <c r="M113" t="s">
        <v>74</v>
      </c>
      <c r="N113" t="s">
        <v>74</v>
      </c>
      <c r="O113" t="s">
        <v>74</v>
      </c>
      <c r="P113" t="s">
        <v>74</v>
      </c>
      <c r="Q113" t="s">
        <v>74</v>
      </c>
      <c r="R113" t="s">
        <v>74</v>
      </c>
      <c r="S113" t="s">
        <v>74</v>
      </c>
      <c r="T113" t="s">
        <v>74</v>
      </c>
      <c r="U113" t="s">
        <v>74</v>
      </c>
      <c r="V113" t="s">
        <v>74</v>
      </c>
      <c r="W113" t="s">
        <v>74</v>
      </c>
      <c r="X113" t="s">
        <v>74</v>
      </c>
      <c r="Y113" t="s">
        <v>74</v>
      </c>
      <c r="Z113" t="s">
        <v>74</v>
      </c>
      <c r="AA113" t="s">
        <v>74</v>
      </c>
      <c r="AB113" t="s">
        <v>74</v>
      </c>
      <c r="AC113" t="s">
        <v>74</v>
      </c>
      <c r="AD113" t="s">
        <v>74</v>
      </c>
      <c r="AE113" t="s">
        <v>74</v>
      </c>
      <c r="AF113" t="s">
        <v>74</v>
      </c>
      <c r="AG113" t="s">
        <v>74</v>
      </c>
      <c r="AH113" t="s">
        <v>74</v>
      </c>
      <c r="AI113" t="s">
        <v>74</v>
      </c>
      <c r="AJ113" t="s">
        <v>74</v>
      </c>
      <c r="AK113" t="s">
        <v>74</v>
      </c>
      <c r="AL113" t="s">
        <v>74</v>
      </c>
      <c r="AM113" t="s">
        <v>74</v>
      </c>
      <c r="AN113" t="s">
        <v>74</v>
      </c>
      <c r="AO113" t="s">
        <v>74</v>
      </c>
      <c r="AP113" t="s">
        <v>74</v>
      </c>
      <c r="AQ113" t="s">
        <v>74</v>
      </c>
      <c r="AR113" t="s">
        <v>74</v>
      </c>
      <c r="AS113" t="s">
        <v>74</v>
      </c>
      <c r="AT113" t="s">
        <v>74</v>
      </c>
      <c r="AU113" t="s">
        <v>74</v>
      </c>
      <c r="AV113" t="s">
        <v>74</v>
      </c>
      <c r="AW113" t="s">
        <v>74</v>
      </c>
      <c r="AX113" t="s">
        <v>74</v>
      </c>
      <c r="AY113" t="s">
        <v>74</v>
      </c>
      <c r="AZ113" t="s">
        <v>74</v>
      </c>
      <c r="BA113" t="s">
        <v>74</v>
      </c>
      <c r="BB113" t="s">
        <v>74</v>
      </c>
      <c r="BC113" t="s">
        <v>74</v>
      </c>
      <c r="BD113" t="s">
        <v>74</v>
      </c>
      <c r="BE113" t="s">
        <v>74</v>
      </c>
      <c r="BF113" t="s">
        <v>74</v>
      </c>
      <c r="BG113" t="s">
        <v>74</v>
      </c>
      <c r="BH113" t="s">
        <v>74</v>
      </c>
      <c r="BI113" t="s">
        <v>74</v>
      </c>
      <c r="BJ113" t="s">
        <v>74</v>
      </c>
      <c r="BK113" t="s">
        <v>74</v>
      </c>
      <c r="BL113" t="s">
        <v>74</v>
      </c>
      <c r="BM113" t="s">
        <v>74</v>
      </c>
      <c r="BN113" t="s">
        <v>74</v>
      </c>
      <c r="BO113" t="s">
        <v>74</v>
      </c>
      <c r="BP113" t="s">
        <v>74</v>
      </c>
      <c r="BQ113" t="s">
        <v>74</v>
      </c>
      <c r="BR113" t="s">
        <v>74</v>
      </c>
      <c r="BS113" t="s">
        <v>74</v>
      </c>
      <c r="BT113" t="s">
        <v>74</v>
      </c>
      <c r="BU113" t="s">
        <v>74</v>
      </c>
      <c r="BV113" t="s">
        <v>74</v>
      </c>
      <c r="BW113" t="s">
        <v>74</v>
      </c>
      <c r="BX113" t="s">
        <v>1078</v>
      </c>
      <c r="BY113" t="s">
        <v>74</v>
      </c>
      <c r="BZ113" t="s">
        <v>74</v>
      </c>
      <c r="CA113">
        <v>1</v>
      </c>
    </row>
    <row r="114" spans="1:79" customFormat="1" x14ac:dyDescent="0.25">
      <c r="A114" t="s">
        <v>1081</v>
      </c>
      <c r="B114" t="s">
        <v>356</v>
      </c>
      <c r="C114" t="s">
        <v>187</v>
      </c>
      <c r="D114" t="s">
        <v>953</v>
      </c>
      <c r="E114">
        <v>2014</v>
      </c>
      <c r="F114" t="s">
        <v>74</v>
      </c>
      <c r="G114" t="s">
        <v>74</v>
      </c>
      <c r="H114" t="s">
        <v>74</v>
      </c>
      <c r="I114" t="s">
        <v>74</v>
      </c>
      <c r="J114" t="s">
        <v>74</v>
      </c>
      <c r="K114" t="s">
        <v>74</v>
      </c>
      <c r="L114" t="s">
        <v>74</v>
      </c>
      <c r="M114" t="s">
        <v>74</v>
      </c>
      <c r="N114" t="s">
        <v>74</v>
      </c>
      <c r="O114" t="s">
        <v>74</v>
      </c>
      <c r="P114" t="s">
        <v>74</v>
      </c>
      <c r="Q114" t="s">
        <v>74</v>
      </c>
      <c r="R114" t="s">
        <v>74</v>
      </c>
      <c r="S114" t="s">
        <v>74</v>
      </c>
      <c r="T114" t="s">
        <v>74</v>
      </c>
      <c r="U114" t="s">
        <v>74</v>
      </c>
      <c r="V114" t="s">
        <v>74</v>
      </c>
      <c r="W114" t="s">
        <v>74</v>
      </c>
      <c r="X114" t="s">
        <v>74</v>
      </c>
      <c r="Y114" t="s">
        <v>74</v>
      </c>
      <c r="Z114" t="s">
        <v>74</v>
      </c>
      <c r="AA114" t="s">
        <v>74</v>
      </c>
      <c r="AB114" t="s">
        <v>74</v>
      </c>
      <c r="AC114" t="s">
        <v>74</v>
      </c>
      <c r="AD114" t="s">
        <v>74</v>
      </c>
      <c r="AE114" t="s">
        <v>74</v>
      </c>
      <c r="AF114" t="s">
        <v>74</v>
      </c>
      <c r="AG114" t="s">
        <v>74</v>
      </c>
      <c r="AH114" t="s">
        <v>74</v>
      </c>
      <c r="AI114" t="s">
        <v>74</v>
      </c>
      <c r="AJ114" t="s">
        <v>74</v>
      </c>
      <c r="AK114" t="s">
        <v>74</v>
      </c>
      <c r="AL114" t="s">
        <v>74</v>
      </c>
      <c r="AM114" t="s">
        <v>74</v>
      </c>
      <c r="AN114" t="s">
        <v>74</v>
      </c>
      <c r="AO114" t="s">
        <v>74</v>
      </c>
      <c r="AP114" t="s">
        <v>74</v>
      </c>
      <c r="AQ114" t="s">
        <v>74</v>
      </c>
      <c r="AR114" t="s">
        <v>74</v>
      </c>
      <c r="AS114" t="s">
        <v>74</v>
      </c>
      <c r="AT114" t="s">
        <v>74</v>
      </c>
      <c r="AU114" t="s">
        <v>74</v>
      </c>
      <c r="AV114" t="s">
        <v>74</v>
      </c>
      <c r="AW114" t="s">
        <v>74</v>
      </c>
      <c r="AX114" t="s">
        <v>74</v>
      </c>
      <c r="AY114" t="s">
        <v>74</v>
      </c>
      <c r="AZ114" t="s">
        <v>74</v>
      </c>
      <c r="BA114" t="s">
        <v>74</v>
      </c>
      <c r="BB114" t="s">
        <v>74</v>
      </c>
      <c r="BC114" t="s">
        <v>74</v>
      </c>
      <c r="BD114" t="s">
        <v>74</v>
      </c>
      <c r="BE114" t="s">
        <v>74</v>
      </c>
      <c r="BF114" t="s">
        <v>74</v>
      </c>
      <c r="BG114" t="s">
        <v>74</v>
      </c>
      <c r="BH114" t="s">
        <v>74</v>
      </c>
      <c r="BI114" t="s">
        <v>74</v>
      </c>
      <c r="BJ114" t="s">
        <v>74</v>
      </c>
      <c r="BK114" t="s">
        <v>74</v>
      </c>
      <c r="BL114" t="s">
        <v>74</v>
      </c>
      <c r="BM114" t="s">
        <v>74</v>
      </c>
      <c r="BN114" t="s">
        <v>74</v>
      </c>
      <c r="BO114" t="s">
        <v>74</v>
      </c>
      <c r="BP114" t="s">
        <v>74</v>
      </c>
      <c r="BQ114" t="s">
        <v>74</v>
      </c>
      <c r="BR114" t="s">
        <v>74</v>
      </c>
      <c r="BS114" t="s">
        <v>74</v>
      </c>
      <c r="BT114" t="s">
        <v>74</v>
      </c>
      <c r="BU114" t="s">
        <v>74</v>
      </c>
      <c r="BV114" t="s">
        <v>74</v>
      </c>
      <c r="BW114" t="s">
        <v>74</v>
      </c>
      <c r="BX114" t="s">
        <v>1078</v>
      </c>
      <c r="BY114" t="s">
        <v>74</v>
      </c>
      <c r="BZ114" t="s">
        <v>74</v>
      </c>
      <c r="CA114">
        <v>1</v>
      </c>
    </row>
    <row r="115" spans="1:79" customFormat="1" x14ac:dyDescent="0.25">
      <c r="A115" t="s">
        <v>1082</v>
      </c>
      <c r="B115" t="s">
        <v>356</v>
      </c>
      <c r="C115" t="s">
        <v>420</v>
      </c>
      <c r="D115" t="s">
        <v>44</v>
      </c>
      <c r="E115">
        <v>2014</v>
      </c>
      <c r="F115">
        <v>227</v>
      </c>
      <c r="G115">
        <v>23</v>
      </c>
      <c r="H115">
        <v>0</v>
      </c>
      <c r="I115">
        <v>21</v>
      </c>
      <c r="J115">
        <v>97</v>
      </c>
      <c r="K115">
        <v>62</v>
      </c>
      <c r="L115">
        <v>33</v>
      </c>
      <c r="M115">
        <v>21</v>
      </c>
      <c r="N115">
        <v>9</v>
      </c>
      <c r="O115">
        <v>6</v>
      </c>
      <c r="P115">
        <v>1</v>
      </c>
      <c r="Q115">
        <v>0</v>
      </c>
      <c r="R115">
        <v>0</v>
      </c>
      <c r="S115">
        <v>0</v>
      </c>
      <c r="T115">
        <v>0</v>
      </c>
      <c r="U115">
        <v>248</v>
      </c>
      <c r="V115">
        <v>2</v>
      </c>
      <c r="W115">
        <v>0</v>
      </c>
      <c r="X115">
        <v>238</v>
      </c>
      <c r="Y115">
        <v>10</v>
      </c>
      <c r="Z115">
        <v>2</v>
      </c>
      <c r="AA115">
        <v>0</v>
      </c>
      <c r="AB115">
        <v>2</v>
      </c>
      <c r="AC115">
        <v>12</v>
      </c>
      <c r="AD115">
        <v>2</v>
      </c>
      <c r="AE115">
        <v>234</v>
      </c>
      <c r="AF115">
        <v>3</v>
      </c>
      <c r="AG115">
        <v>246</v>
      </c>
      <c r="AH115">
        <v>1</v>
      </c>
      <c r="AI115">
        <v>0</v>
      </c>
      <c r="AJ115">
        <v>0</v>
      </c>
      <c r="AK115">
        <v>42</v>
      </c>
      <c r="AL115">
        <v>208</v>
      </c>
      <c r="AM115">
        <v>0</v>
      </c>
      <c r="AN115">
        <v>250</v>
      </c>
      <c r="AO115">
        <v>0.90800000000000003</v>
      </c>
      <c r="AP115">
        <v>9.1999999999999998E-2</v>
      </c>
      <c r="AQ115">
        <v>0</v>
      </c>
      <c r="AR115">
        <v>8.4000000000000005E-2</v>
      </c>
      <c r="AS115">
        <v>0.38800000000000001</v>
      </c>
      <c r="AT115">
        <v>0.248</v>
      </c>
      <c r="AU115">
        <v>0.13200000000000001</v>
      </c>
      <c r="AV115">
        <v>8.4000000000000005E-2</v>
      </c>
      <c r="AW115">
        <v>3.5999999999999997E-2</v>
      </c>
      <c r="AX115">
        <v>2.4E-2</v>
      </c>
      <c r="AY115">
        <v>4.0000000000000001E-3</v>
      </c>
      <c r="AZ115">
        <v>0</v>
      </c>
      <c r="BA115">
        <v>0</v>
      </c>
      <c r="BB115">
        <v>0</v>
      </c>
      <c r="BC115">
        <v>0</v>
      </c>
      <c r="BD115">
        <v>0.99199999999999999</v>
      </c>
      <c r="BE115">
        <v>8.0000000000000002E-3</v>
      </c>
      <c r="BF115">
        <v>0</v>
      </c>
      <c r="BG115">
        <v>0.95199999999999996</v>
      </c>
      <c r="BH115">
        <v>0.04</v>
      </c>
      <c r="BI115">
        <v>8.0000000000000002E-3</v>
      </c>
      <c r="BJ115">
        <v>0</v>
      </c>
      <c r="BK115">
        <v>8.0000000000000002E-3</v>
      </c>
      <c r="BL115">
        <v>4.8000000000000001E-2</v>
      </c>
      <c r="BM115">
        <v>8.0000000000000002E-3</v>
      </c>
      <c r="BN115">
        <v>0.93600000000000005</v>
      </c>
      <c r="BO115">
        <v>1.2E-2</v>
      </c>
      <c r="BP115">
        <v>0.98399999999999999</v>
      </c>
      <c r="BQ115">
        <v>4.0000000000000001E-3</v>
      </c>
      <c r="BR115">
        <v>0</v>
      </c>
      <c r="BS115">
        <v>0</v>
      </c>
      <c r="BT115">
        <v>0.16800000000000001</v>
      </c>
      <c r="BU115">
        <v>0.83199999999999996</v>
      </c>
      <c r="BV115">
        <v>0</v>
      </c>
      <c r="BW115">
        <v>1</v>
      </c>
      <c r="BX115" t="s">
        <v>1083</v>
      </c>
      <c r="BY115">
        <v>250</v>
      </c>
      <c r="BZ115">
        <v>1</v>
      </c>
      <c r="CA115">
        <v>0</v>
      </c>
    </row>
    <row r="116" spans="1:79" customFormat="1" x14ac:dyDescent="0.25">
      <c r="A116" t="s">
        <v>1084</v>
      </c>
      <c r="B116" t="s">
        <v>356</v>
      </c>
      <c r="C116" t="s">
        <v>420</v>
      </c>
      <c r="D116" t="s">
        <v>947</v>
      </c>
      <c r="E116">
        <v>2014</v>
      </c>
      <c r="F116">
        <v>59</v>
      </c>
      <c r="G116">
        <v>9</v>
      </c>
      <c r="H116">
        <v>0</v>
      </c>
      <c r="I116">
        <v>4</v>
      </c>
      <c r="J116">
        <v>24</v>
      </c>
      <c r="K116">
        <v>18</v>
      </c>
      <c r="L116">
        <v>7</v>
      </c>
      <c r="M116">
        <v>7</v>
      </c>
      <c r="N116">
        <v>6</v>
      </c>
      <c r="O116">
        <v>2</v>
      </c>
      <c r="P116">
        <v>0</v>
      </c>
      <c r="Q116">
        <v>0</v>
      </c>
      <c r="R116">
        <v>0</v>
      </c>
      <c r="S116">
        <v>0</v>
      </c>
      <c r="T116">
        <v>0</v>
      </c>
      <c r="U116">
        <v>68</v>
      </c>
      <c r="V116">
        <v>0</v>
      </c>
      <c r="W116">
        <v>0</v>
      </c>
      <c r="X116">
        <v>65</v>
      </c>
      <c r="Y116">
        <v>3</v>
      </c>
      <c r="Z116">
        <v>0</v>
      </c>
      <c r="AA116">
        <v>0</v>
      </c>
      <c r="AB116">
        <v>0</v>
      </c>
      <c r="AC116">
        <v>4</v>
      </c>
      <c r="AD116">
        <v>1</v>
      </c>
      <c r="AE116">
        <v>63</v>
      </c>
      <c r="AF116">
        <v>0</v>
      </c>
      <c r="AG116">
        <v>68</v>
      </c>
      <c r="AH116">
        <v>0</v>
      </c>
      <c r="AI116">
        <v>0</v>
      </c>
      <c r="AJ116">
        <v>0</v>
      </c>
      <c r="AK116">
        <v>17</v>
      </c>
      <c r="AL116">
        <v>51</v>
      </c>
      <c r="AM116">
        <v>0</v>
      </c>
      <c r="AN116">
        <v>68</v>
      </c>
      <c r="AO116">
        <v>0.86764705882352944</v>
      </c>
      <c r="AP116">
        <v>0.13235294117647059</v>
      </c>
      <c r="AQ116">
        <v>0</v>
      </c>
      <c r="AR116">
        <v>5.8823529411764712E-2</v>
      </c>
      <c r="AS116">
        <v>0.35294117647058831</v>
      </c>
      <c r="AT116">
        <v>0.26470588235294118</v>
      </c>
      <c r="AU116">
        <v>0.1029411764705882</v>
      </c>
      <c r="AV116">
        <v>0.1029411764705882</v>
      </c>
      <c r="AW116">
        <v>8.8235294117647065E-2</v>
      </c>
      <c r="AX116">
        <v>2.9411764705882349E-2</v>
      </c>
      <c r="AY116">
        <v>0</v>
      </c>
      <c r="AZ116">
        <v>0</v>
      </c>
      <c r="BA116">
        <v>0</v>
      </c>
      <c r="BB116">
        <v>0</v>
      </c>
      <c r="BC116">
        <v>0</v>
      </c>
      <c r="BD116">
        <v>1</v>
      </c>
      <c r="BE116">
        <v>0</v>
      </c>
      <c r="BF116">
        <v>0</v>
      </c>
      <c r="BG116">
        <v>0.95588235294117652</v>
      </c>
      <c r="BH116">
        <v>4.4117647058823532E-2</v>
      </c>
      <c r="BI116">
        <v>0</v>
      </c>
      <c r="BJ116">
        <v>0</v>
      </c>
      <c r="BK116">
        <v>0</v>
      </c>
      <c r="BL116">
        <v>5.8823529411764712E-2</v>
      </c>
      <c r="BM116">
        <v>1.470588235294118E-2</v>
      </c>
      <c r="BN116">
        <v>0.92647058823529416</v>
      </c>
      <c r="BO116">
        <v>0</v>
      </c>
      <c r="BP116">
        <v>1</v>
      </c>
      <c r="BQ116">
        <v>0</v>
      </c>
      <c r="BR116">
        <v>0</v>
      </c>
      <c r="BS116">
        <v>0</v>
      </c>
      <c r="BT116">
        <v>0.25</v>
      </c>
      <c r="BU116">
        <v>0.75</v>
      </c>
      <c r="BV116">
        <v>0</v>
      </c>
      <c r="BW116">
        <v>1</v>
      </c>
      <c r="BX116" t="s">
        <v>1083</v>
      </c>
      <c r="BY116">
        <v>250</v>
      </c>
      <c r="BZ116">
        <v>0.27200000000000002</v>
      </c>
      <c r="CA116">
        <v>0</v>
      </c>
    </row>
    <row r="117" spans="1:79" customFormat="1" x14ac:dyDescent="0.25">
      <c r="A117" t="s">
        <v>1085</v>
      </c>
      <c r="B117" t="s">
        <v>356</v>
      </c>
      <c r="C117" t="s">
        <v>420</v>
      </c>
      <c r="D117" t="s">
        <v>949</v>
      </c>
      <c r="E117">
        <v>2014</v>
      </c>
      <c r="F117">
        <v>85</v>
      </c>
      <c r="G117">
        <v>6</v>
      </c>
      <c r="H117">
        <v>0</v>
      </c>
      <c r="I117">
        <v>6</v>
      </c>
      <c r="J117">
        <v>28</v>
      </c>
      <c r="K117">
        <v>26</v>
      </c>
      <c r="L117">
        <v>14</v>
      </c>
      <c r="M117">
        <v>10</v>
      </c>
      <c r="N117">
        <v>2</v>
      </c>
      <c r="O117">
        <v>4</v>
      </c>
      <c r="P117">
        <v>1</v>
      </c>
      <c r="Q117">
        <v>0</v>
      </c>
      <c r="R117">
        <v>0</v>
      </c>
      <c r="S117">
        <v>0</v>
      </c>
      <c r="T117">
        <v>0</v>
      </c>
      <c r="U117">
        <v>89</v>
      </c>
      <c r="V117">
        <v>2</v>
      </c>
      <c r="W117">
        <v>0</v>
      </c>
      <c r="X117">
        <v>85</v>
      </c>
      <c r="Y117">
        <v>5</v>
      </c>
      <c r="Z117">
        <v>1</v>
      </c>
      <c r="AA117">
        <v>0</v>
      </c>
      <c r="AB117">
        <v>0</v>
      </c>
      <c r="AC117">
        <v>4</v>
      </c>
      <c r="AD117">
        <v>1</v>
      </c>
      <c r="AE117">
        <v>86</v>
      </c>
      <c r="AF117">
        <v>1</v>
      </c>
      <c r="AG117">
        <v>90</v>
      </c>
      <c r="AH117">
        <v>0</v>
      </c>
      <c r="AI117">
        <v>0</v>
      </c>
      <c r="AJ117">
        <v>0</v>
      </c>
      <c r="AK117">
        <v>5</v>
      </c>
      <c r="AL117">
        <v>86</v>
      </c>
      <c r="AM117">
        <v>0</v>
      </c>
      <c r="AN117">
        <v>91</v>
      </c>
      <c r="AO117">
        <v>0.93406593406593408</v>
      </c>
      <c r="AP117">
        <v>6.5934065934065936E-2</v>
      </c>
      <c r="AQ117">
        <v>0</v>
      </c>
      <c r="AR117">
        <v>6.5934065934065936E-2</v>
      </c>
      <c r="AS117">
        <v>0.30769230769230771</v>
      </c>
      <c r="AT117">
        <v>0.2857142857142857</v>
      </c>
      <c r="AU117">
        <v>0.15384615384615391</v>
      </c>
      <c r="AV117">
        <v>0.1098901098901099</v>
      </c>
      <c r="AW117">
        <v>2.197802197802198E-2</v>
      </c>
      <c r="AX117">
        <v>4.3956043956043959E-2</v>
      </c>
      <c r="AY117">
        <v>1.098901098901099E-2</v>
      </c>
      <c r="AZ117">
        <v>0</v>
      </c>
      <c r="BA117">
        <v>0</v>
      </c>
      <c r="BB117">
        <v>0</v>
      </c>
      <c r="BC117">
        <v>0</v>
      </c>
      <c r="BD117">
        <v>0.97802197802197799</v>
      </c>
      <c r="BE117">
        <v>2.197802197802198E-2</v>
      </c>
      <c r="BF117">
        <v>0</v>
      </c>
      <c r="BG117">
        <v>0.93406593406593408</v>
      </c>
      <c r="BH117">
        <v>5.4945054945054937E-2</v>
      </c>
      <c r="BI117">
        <v>1.098901098901099E-2</v>
      </c>
      <c r="BJ117">
        <v>0</v>
      </c>
      <c r="BK117">
        <v>0</v>
      </c>
      <c r="BL117">
        <v>4.3956043956043959E-2</v>
      </c>
      <c r="BM117">
        <v>1.098901098901099E-2</v>
      </c>
      <c r="BN117">
        <v>0.94505494505494503</v>
      </c>
      <c r="BO117">
        <v>1.098901098901099E-2</v>
      </c>
      <c r="BP117">
        <v>0.98901098901098905</v>
      </c>
      <c r="BQ117">
        <v>0</v>
      </c>
      <c r="BR117">
        <v>0</v>
      </c>
      <c r="BS117">
        <v>0</v>
      </c>
      <c r="BT117">
        <v>5.4945054945054937E-2</v>
      </c>
      <c r="BU117">
        <v>0.94505494505494503</v>
      </c>
      <c r="BV117">
        <v>0</v>
      </c>
      <c r="BW117">
        <v>1</v>
      </c>
      <c r="BX117" t="s">
        <v>1083</v>
      </c>
      <c r="BY117">
        <v>250</v>
      </c>
      <c r="BZ117">
        <v>0.36399999999999999</v>
      </c>
      <c r="CA117">
        <v>0</v>
      </c>
    </row>
    <row r="118" spans="1:79" customFormat="1" x14ac:dyDescent="0.25">
      <c r="A118" t="s">
        <v>1086</v>
      </c>
      <c r="B118" t="s">
        <v>356</v>
      </c>
      <c r="C118" t="s">
        <v>420</v>
      </c>
      <c r="D118" t="s">
        <v>951</v>
      </c>
      <c r="E118">
        <v>2014</v>
      </c>
      <c r="F118">
        <v>8</v>
      </c>
      <c r="G118">
        <v>2</v>
      </c>
      <c r="H118">
        <v>0</v>
      </c>
      <c r="I118">
        <v>1</v>
      </c>
      <c r="J118">
        <v>3</v>
      </c>
      <c r="K118">
        <v>2</v>
      </c>
      <c r="L118">
        <v>4</v>
      </c>
      <c r="M118">
        <v>0</v>
      </c>
      <c r="N118">
        <v>0</v>
      </c>
      <c r="O118">
        <v>0</v>
      </c>
      <c r="P118">
        <v>0</v>
      </c>
      <c r="Q118">
        <v>0</v>
      </c>
      <c r="R118">
        <v>0</v>
      </c>
      <c r="S118">
        <v>0</v>
      </c>
      <c r="T118">
        <v>0</v>
      </c>
      <c r="U118">
        <v>10</v>
      </c>
      <c r="V118">
        <v>0</v>
      </c>
      <c r="W118">
        <v>0</v>
      </c>
      <c r="X118">
        <v>10</v>
      </c>
      <c r="Y118">
        <v>0</v>
      </c>
      <c r="Z118">
        <v>0</v>
      </c>
      <c r="AA118">
        <v>0</v>
      </c>
      <c r="AB118">
        <v>1</v>
      </c>
      <c r="AC118">
        <v>0</v>
      </c>
      <c r="AD118">
        <v>0</v>
      </c>
      <c r="AE118">
        <v>9</v>
      </c>
      <c r="AF118">
        <v>1</v>
      </c>
      <c r="AG118">
        <v>9</v>
      </c>
      <c r="AH118">
        <v>0</v>
      </c>
      <c r="AI118">
        <v>0</v>
      </c>
      <c r="AJ118">
        <v>0</v>
      </c>
      <c r="AK118">
        <v>6</v>
      </c>
      <c r="AL118">
        <v>4</v>
      </c>
      <c r="AM118">
        <v>0</v>
      </c>
      <c r="AN118">
        <v>10</v>
      </c>
      <c r="AO118">
        <v>0.8</v>
      </c>
      <c r="AP118">
        <v>0.2</v>
      </c>
      <c r="AQ118">
        <v>0</v>
      </c>
      <c r="AR118">
        <v>0.1</v>
      </c>
      <c r="AS118">
        <v>0.3</v>
      </c>
      <c r="AT118">
        <v>0.2</v>
      </c>
      <c r="AU118">
        <v>0.4</v>
      </c>
      <c r="AV118">
        <v>0</v>
      </c>
      <c r="AW118">
        <v>0</v>
      </c>
      <c r="AX118">
        <v>0</v>
      </c>
      <c r="AY118">
        <v>0</v>
      </c>
      <c r="AZ118">
        <v>0</v>
      </c>
      <c r="BA118">
        <v>0</v>
      </c>
      <c r="BB118">
        <v>0</v>
      </c>
      <c r="BC118">
        <v>0</v>
      </c>
      <c r="BD118">
        <v>1</v>
      </c>
      <c r="BE118">
        <v>0</v>
      </c>
      <c r="BF118">
        <v>0</v>
      </c>
      <c r="BG118">
        <v>1</v>
      </c>
      <c r="BH118">
        <v>0</v>
      </c>
      <c r="BI118">
        <v>0</v>
      </c>
      <c r="BJ118">
        <v>0</v>
      </c>
      <c r="BK118">
        <v>0.1</v>
      </c>
      <c r="BL118">
        <v>0</v>
      </c>
      <c r="BM118">
        <v>0</v>
      </c>
      <c r="BN118">
        <v>0.9</v>
      </c>
      <c r="BO118">
        <v>0.1</v>
      </c>
      <c r="BP118">
        <v>0.9</v>
      </c>
      <c r="BQ118">
        <v>0</v>
      </c>
      <c r="BR118">
        <v>0</v>
      </c>
      <c r="BS118">
        <v>0</v>
      </c>
      <c r="BT118">
        <v>0.6</v>
      </c>
      <c r="BU118">
        <v>0.4</v>
      </c>
      <c r="BV118">
        <v>0</v>
      </c>
      <c r="BW118">
        <v>1</v>
      </c>
      <c r="BX118" t="s">
        <v>1083</v>
      </c>
      <c r="BY118">
        <v>250</v>
      </c>
      <c r="BZ118">
        <v>0.04</v>
      </c>
      <c r="CA118">
        <v>0</v>
      </c>
    </row>
    <row r="119" spans="1:79" customFormat="1" x14ac:dyDescent="0.25">
      <c r="A119" t="s">
        <v>1087</v>
      </c>
      <c r="B119" t="s">
        <v>356</v>
      </c>
      <c r="C119" t="s">
        <v>420</v>
      </c>
      <c r="D119" t="s">
        <v>953</v>
      </c>
      <c r="E119">
        <v>2014</v>
      </c>
      <c r="F119">
        <v>75</v>
      </c>
      <c r="G119">
        <v>6</v>
      </c>
      <c r="H119">
        <v>0</v>
      </c>
      <c r="I119">
        <v>10</v>
      </c>
      <c r="J119">
        <v>42</v>
      </c>
      <c r="K119">
        <v>16</v>
      </c>
      <c r="L119">
        <v>8</v>
      </c>
      <c r="M119">
        <v>4</v>
      </c>
      <c r="N119">
        <v>1</v>
      </c>
      <c r="O119">
        <v>0</v>
      </c>
      <c r="P119">
        <v>0</v>
      </c>
      <c r="Q119">
        <v>0</v>
      </c>
      <c r="R119">
        <v>0</v>
      </c>
      <c r="S119">
        <v>0</v>
      </c>
      <c r="T119">
        <v>0</v>
      </c>
      <c r="U119">
        <v>81</v>
      </c>
      <c r="V119">
        <v>0</v>
      </c>
      <c r="W119">
        <v>0</v>
      </c>
      <c r="X119">
        <v>78</v>
      </c>
      <c r="Y119">
        <v>2</v>
      </c>
      <c r="Z119">
        <v>1</v>
      </c>
      <c r="AA119">
        <v>0</v>
      </c>
      <c r="AB119">
        <v>1</v>
      </c>
      <c r="AC119">
        <v>4</v>
      </c>
      <c r="AD119">
        <v>0</v>
      </c>
      <c r="AE119">
        <v>76</v>
      </c>
      <c r="AF119">
        <v>1</v>
      </c>
      <c r="AG119">
        <v>79</v>
      </c>
      <c r="AH119">
        <v>1</v>
      </c>
      <c r="AI119">
        <v>0</v>
      </c>
      <c r="AJ119">
        <v>0</v>
      </c>
      <c r="AK119">
        <v>14</v>
      </c>
      <c r="AL119">
        <v>67</v>
      </c>
      <c r="AM119">
        <v>0</v>
      </c>
      <c r="AN119">
        <v>81</v>
      </c>
      <c r="AO119">
        <v>0.92592592592592593</v>
      </c>
      <c r="AP119">
        <v>7.407407407407407E-2</v>
      </c>
      <c r="AQ119">
        <v>0</v>
      </c>
      <c r="AR119">
        <v>0.1234567901234568</v>
      </c>
      <c r="AS119">
        <v>0.51851851851851849</v>
      </c>
      <c r="AT119">
        <v>0.19753086419753091</v>
      </c>
      <c r="AU119">
        <v>9.8765432098765427E-2</v>
      </c>
      <c r="AV119">
        <v>4.9382716049382713E-2</v>
      </c>
      <c r="AW119">
        <v>1.234567901234568E-2</v>
      </c>
      <c r="AX119">
        <v>0</v>
      </c>
      <c r="AY119">
        <v>0</v>
      </c>
      <c r="AZ119">
        <v>0</v>
      </c>
      <c r="BA119">
        <v>0</v>
      </c>
      <c r="BB119">
        <v>0</v>
      </c>
      <c r="BC119">
        <v>0</v>
      </c>
      <c r="BD119">
        <v>1</v>
      </c>
      <c r="BE119">
        <v>0</v>
      </c>
      <c r="BF119">
        <v>0</v>
      </c>
      <c r="BG119">
        <v>0.96296296296296291</v>
      </c>
      <c r="BH119">
        <v>2.469135802469136E-2</v>
      </c>
      <c r="BI119">
        <v>1.234567901234568E-2</v>
      </c>
      <c r="BJ119">
        <v>0</v>
      </c>
      <c r="BK119">
        <v>1.234567901234568E-2</v>
      </c>
      <c r="BL119">
        <v>4.9382716049382713E-2</v>
      </c>
      <c r="BM119">
        <v>0</v>
      </c>
      <c r="BN119">
        <v>0.93827160493827155</v>
      </c>
      <c r="BO119">
        <v>1.234567901234568E-2</v>
      </c>
      <c r="BP119">
        <v>0.97530864197530864</v>
      </c>
      <c r="BQ119">
        <v>1.234567901234568E-2</v>
      </c>
      <c r="BR119">
        <v>0</v>
      </c>
      <c r="BS119">
        <v>0</v>
      </c>
      <c r="BT119">
        <v>0.1728395061728395</v>
      </c>
      <c r="BU119">
        <v>0.8271604938271605</v>
      </c>
      <c r="BV119">
        <v>0</v>
      </c>
      <c r="BW119">
        <v>1</v>
      </c>
      <c r="BX119" t="s">
        <v>1083</v>
      </c>
      <c r="BY119">
        <v>250</v>
      </c>
      <c r="BZ119">
        <v>0.32400000000000001</v>
      </c>
      <c r="CA119">
        <v>0</v>
      </c>
    </row>
    <row r="120" spans="1:79" customFormat="1" x14ac:dyDescent="0.25">
      <c r="A120" t="s">
        <v>1088</v>
      </c>
      <c r="B120" t="s">
        <v>356</v>
      </c>
      <c r="C120" t="s">
        <v>426</v>
      </c>
      <c r="D120" t="s">
        <v>44</v>
      </c>
      <c r="E120">
        <v>2014</v>
      </c>
      <c r="F120">
        <v>152</v>
      </c>
      <c r="G120">
        <v>11</v>
      </c>
      <c r="H120">
        <v>0</v>
      </c>
      <c r="I120">
        <v>6</v>
      </c>
      <c r="J120">
        <v>13</v>
      </c>
      <c r="K120">
        <v>14</v>
      </c>
      <c r="L120">
        <v>27</v>
      </c>
      <c r="M120">
        <v>17</v>
      </c>
      <c r="N120">
        <v>33</v>
      </c>
      <c r="O120">
        <v>30</v>
      </c>
      <c r="P120">
        <v>21</v>
      </c>
      <c r="Q120">
        <v>2</v>
      </c>
      <c r="R120">
        <v>0</v>
      </c>
      <c r="S120">
        <v>0</v>
      </c>
      <c r="T120">
        <v>0</v>
      </c>
      <c r="U120">
        <v>154</v>
      </c>
      <c r="V120">
        <v>9</v>
      </c>
      <c r="W120">
        <v>0</v>
      </c>
      <c r="X120">
        <v>133</v>
      </c>
      <c r="Y120">
        <v>17</v>
      </c>
      <c r="Z120">
        <v>13</v>
      </c>
      <c r="AA120">
        <v>0</v>
      </c>
      <c r="AB120">
        <v>4</v>
      </c>
      <c r="AC120">
        <v>2</v>
      </c>
      <c r="AD120">
        <v>0</v>
      </c>
      <c r="AE120">
        <v>157</v>
      </c>
      <c r="AF120">
        <v>3</v>
      </c>
      <c r="AG120">
        <v>156</v>
      </c>
      <c r="AH120">
        <v>4</v>
      </c>
      <c r="AI120">
        <v>0</v>
      </c>
      <c r="AJ120">
        <v>0</v>
      </c>
      <c r="AK120">
        <v>88</v>
      </c>
      <c r="AL120">
        <v>75</v>
      </c>
      <c r="AM120">
        <v>0</v>
      </c>
      <c r="AN120">
        <v>163</v>
      </c>
      <c r="AO120">
        <v>0.93251533742331283</v>
      </c>
      <c r="AP120">
        <v>6.7484662576687116E-2</v>
      </c>
      <c r="AQ120">
        <v>0</v>
      </c>
      <c r="AR120">
        <v>3.6809815950920248E-2</v>
      </c>
      <c r="AS120">
        <v>7.9754601226993863E-2</v>
      </c>
      <c r="AT120">
        <v>8.5889570552147243E-2</v>
      </c>
      <c r="AU120">
        <v>0.16564417177914109</v>
      </c>
      <c r="AV120">
        <v>0.1042944785276074</v>
      </c>
      <c r="AW120">
        <v>0.20245398773006129</v>
      </c>
      <c r="AX120">
        <v>0.18404907975460119</v>
      </c>
      <c r="AY120">
        <v>0.12883435582822089</v>
      </c>
      <c r="AZ120">
        <v>1.226993865030675E-2</v>
      </c>
      <c r="BA120">
        <v>0</v>
      </c>
      <c r="BB120">
        <v>0</v>
      </c>
      <c r="BC120">
        <v>0</v>
      </c>
      <c r="BD120">
        <v>0.94478527607361962</v>
      </c>
      <c r="BE120">
        <v>5.5214723926380369E-2</v>
      </c>
      <c r="BF120">
        <v>0</v>
      </c>
      <c r="BG120">
        <v>0.81595092024539873</v>
      </c>
      <c r="BH120">
        <v>0.1042944785276074</v>
      </c>
      <c r="BI120">
        <v>7.9754601226993863E-2</v>
      </c>
      <c r="BJ120">
        <v>0</v>
      </c>
      <c r="BK120">
        <v>2.4539877300613501E-2</v>
      </c>
      <c r="BL120">
        <v>1.226993865030675E-2</v>
      </c>
      <c r="BM120">
        <v>0</v>
      </c>
      <c r="BN120">
        <v>0.96319018404907975</v>
      </c>
      <c r="BO120">
        <v>1.8404907975460121E-2</v>
      </c>
      <c r="BP120">
        <v>0.95705521472392641</v>
      </c>
      <c r="BQ120">
        <v>2.4539877300613501E-2</v>
      </c>
      <c r="BR120">
        <v>0</v>
      </c>
      <c r="BS120">
        <v>0</v>
      </c>
      <c r="BT120">
        <v>0.53987730061349692</v>
      </c>
      <c r="BU120">
        <v>0.46012269938650308</v>
      </c>
      <c r="BV120">
        <v>0</v>
      </c>
      <c r="BW120">
        <v>1</v>
      </c>
      <c r="BX120" t="s">
        <v>1089</v>
      </c>
      <c r="BY120">
        <v>163</v>
      </c>
      <c r="BZ120">
        <v>1</v>
      </c>
      <c r="CA120">
        <v>0</v>
      </c>
    </row>
    <row r="121" spans="1:79" customFormat="1" x14ac:dyDescent="0.25">
      <c r="A121" t="s">
        <v>1090</v>
      </c>
      <c r="B121" t="s">
        <v>356</v>
      </c>
      <c r="C121" t="s">
        <v>426</v>
      </c>
      <c r="D121" t="s">
        <v>947</v>
      </c>
      <c r="E121">
        <v>2014</v>
      </c>
      <c r="F121">
        <v>110</v>
      </c>
      <c r="G121">
        <v>7</v>
      </c>
      <c r="H121">
        <v>0</v>
      </c>
      <c r="I121">
        <v>5</v>
      </c>
      <c r="J121">
        <v>8</v>
      </c>
      <c r="K121">
        <v>10</v>
      </c>
      <c r="L121">
        <v>20</v>
      </c>
      <c r="M121">
        <v>10</v>
      </c>
      <c r="N121">
        <v>27</v>
      </c>
      <c r="O121">
        <v>18</v>
      </c>
      <c r="P121">
        <v>17</v>
      </c>
      <c r="Q121">
        <v>2</v>
      </c>
      <c r="R121">
        <v>0</v>
      </c>
      <c r="S121">
        <v>0</v>
      </c>
      <c r="T121">
        <v>0</v>
      </c>
      <c r="U121">
        <v>116</v>
      </c>
      <c r="V121">
        <v>1</v>
      </c>
      <c r="W121">
        <v>0</v>
      </c>
      <c r="X121">
        <v>95</v>
      </c>
      <c r="Y121">
        <v>15</v>
      </c>
      <c r="Z121">
        <v>7</v>
      </c>
      <c r="AA121">
        <v>0</v>
      </c>
      <c r="AB121">
        <v>1</v>
      </c>
      <c r="AC121">
        <v>0</v>
      </c>
      <c r="AD121">
        <v>0</v>
      </c>
      <c r="AE121">
        <v>116</v>
      </c>
      <c r="AF121">
        <v>1</v>
      </c>
      <c r="AG121">
        <v>115</v>
      </c>
      <c r="AH121">
        <v>1</v>
      </c>
      <c r="AI121">
        <v>0</v>
      </c>
      <c r="AJ121">
        <v>0</v>
      </c>
      <c r="AK121">
        <v>74</v>
      </c>
      <c r="AL121">
        <v>43</v>
      </c>
      <c r="AM121">
        <v>0</v>
      </c>
      <c r="AN121">
        <v>117</v>
      </c>
      <c r="AO121">
        <v>0.94017094017094016</v>
      </c>
      <c r="AP121">
        <v>5.9829059829059832E-2</v>
      </c>
      <c r="AQ121">
        <v>0</v>
      </c>
      <c r="AR121">
        <v>4.2735042735042743E-2</v>
      </c>
      <c r="AS121">
        <v>6.8376068376068383E-2</v>
      </c>
      <c r="AT121">
        <v>8.5470085470085472E-2</v>
      </c>
      <c r="AU121">
        <v>0.17094017094017089</v>
      </c>
      <c r="AV121">
        <v>8.5470085470085472E-2</v>
      </c>
      <c r="AW121">
        <v>0.23076923076923081</v>
      </c>
      <c r="AX121">
        <v>0.15384615384615391</v>
      </c>
      <c r="AY121">
        <v>0.14529914529914531</v>
      </c>
      <c r="AZ121">
        <v>1.7094017094017099E-2</v>
      </c>
      <c r="BA121">
        <v>0</v>
      </c>
      <c r="BB121">
        <v>0</v>
      </c>
      <c r="BC121">
        <v>0</v>
      </c>
      <c r="BD121">
        <v>0.99145299145299148</v>
      </c>
      <c r="BE121">
        <v>8.5470085470085479E-3</v>
      </c>
      <c r="BF121">
        <v>0</v>
      </c>
      <c r="BG121">
        <v>0.81196581196581197</v>
      </c>
      <c r="BH121">
        <v>0.12820512820512819</v>
      </c>
      <c r="BI121">
        <v>5.9829059829059832E-2</v>
      </c>
      <c r="BJ121">
        <v>0</v>
      </c>
      <c r="BK121">
        <v>8.5470085470085479E-3</v>
      </c>
      <c r="BL121">
        <v>0</v>
      </c>
      <c r="BM121">
        <v>0</v>
      </c>
      <c r="BN121">
        <v>0.99145299145299148</v>
      </c>
      <c r="BO121">
        <v>8.5470085470085479E-3</v>
      </c>
      <c r="BP121">
        <v>0.98290598290598286</v>
      </c>
      <c r="BQ121">
        <v>8.5470085470085479E-3</v>
      </c>
      <c r="BR121">
        <v>0</v>
      </c>
      <c r="BS121">
        <v>0</v>
      </c>
      <c r="BT121">
        <v>0.63247863247863245</v>
      </c>
      <c r="BU121">
        <v>0.36752136752136749</v>
      </c>
      <c r="BV121">
        <v>0</v>
      </c>
      <c r="BW121">
        <v>1</v>
      </c>
      <c r="BX121" t="s">
        <v>1089</v>
      </c>
      <c r="BY121">
        <v>163</v>
      </c>
      <c r="BZ121">
        <v>0.71779141104294475</v>
      </c>
      <c r="CA121">
        <v>0</v>
      </c>
    </row>
    <row r="122" spans="1:79" customFormat="1" x14ac:dyDescent="0.25">
      <c r="A122" t="s">
        <v>1091</v>
      </c>
      <c r="B122" t="s">
        <v>356</v>
      </c>
      <c r="C122" t="s">
        <v>426</v>
      </c>
      <c r="D122" t="s">
        <v>949</v>
      </c>
      <c r="E122">
        <v>2014</v>
      </c>
      <c r="F122">
        <v>20</v>
      </c>
      <c r="G122">
        <v>3</v>
      </c>
      <c r="H122">
        <v>0</v>
      </c>
      <c r="I122">
        <v>1</v>
      </c>
      <c r="J122">
        <v>3</v>
      </c>
      <c r="K122">
        <v>2</v>
      </c>
      <c r="L122">
        <v>4</v>
      </c>
      <c r="M122">
        <v>4</v>
      </c>
      <c r="N122">
        <v>2</v>
      </c>
      <c r="O122">
        <v>5</v>
      </c>
      <c r="P122">
        <v>2</v>
      </c>
      <c r="Q122">
        <v>0</v>
      </c>
      <c r="R122">
        <v>0</v>
      </c>
      <c r="S122">
        <v>0</v>
      </c>
      <c r="T122">
        <v>0</v>
      </c>
      <c r="U122">
        <v>16</v>
      </c>
      <c r="V122">
        <v>7</v>
      </c>
      <c r="W122">
        <v>0</v>
      </c>
      <c r="X122">
        <v>20</v>
      </c>
      <c r="Y122">
        <v>0</v>
      </c>
      <c r="Z122">
        <v>3</v>
      </c>
      <c r="AA122">
        <v>0</v>
      </c>
      <c r="AB122">
        <v>0</v>
      </c>
      <c r="AC122">
        <v>1</v>
      </c>
      <c r="AD122">
        <v>0</v>
      </c>
      <c r="AE122">
        <v>22</v>
      </c>
      <c r="AF122">
        <v>0</v>
      </c>
      <c r="AG122">
        <v>23</v>
      </c>
      <c r="AH122">
        <v>0</v>
      </c>
      <c r="AI122">
        <v>0</v>
      </c>
      <c r="AJ122">
        <v>0</v>
      </c>
      <c r="AK122">
        <v>7</v>
      </c>
      <c r="AL122">
        <v>16</v>
      </c>
      <c r="AM122">
        <v>0</v>
      </c>
      <c r="AN122">
        <v>23</v>
      </c>
      <c r="AO122">
        <v>0.86956521739130432</v>
      </c>
      <c r="AP122">
        <v>0.13043478260869559</v>
      </c>
      <c r="AQ122">
        <v>0</v>
      </c>
      <c r="AR122">
        <v>4.3478260869565223E-2</v>
      </c>
      <c r="AS122">
        <v>0.13043478260869559</v>
      </c>
      <c r="AT122">
        <v>8.6956521739130432E-2</v>
      </c>
      <c r="AU122">
        <v>0.17391304347826089</v>
      </c>
      <c r="AV122">
        <v>0.17391304347826089</v>
      </c>
      <c r="AW122">
        <v>8.6956521739130432E-2</v>
      </c>
      <c r="AX122">
        <v>0.21739130434782611</v>
      </c>
      <c r="AY122">
        <v>8.6956521739130432E-2</v>
      </c>
      <c r="AZ122">
        <v>0</v>
      </c>
      <c r="BA122">
        <v>0</v>
      </c>
      <c r="BB122">
        <v>0</v>
      </c>
      <c r="BC122">
        <v>0</v>
      </c>
      <c r="BD122">
        <v>0.69565217391304346</v>
      </c>
      <c r="BE122">
        <v>0.30434782608695649</v>
      </c>
      <c r="BF122">
        <v>0</v>
      </c>
      <c r="BG122">
        <v>0.86956521739130432</v>
      </c>
      <c r="BH122">
        <v>0</v>
      </c>
      <c r="BI122">
        <v>0.13043478260869559</v>
      </c>
      <c r="BJ122">
        <v>0</v>
      </c>
      <c r="BK122">
        <v>0</v>
      </c>
      <c r="BL122">
        <v>4.3478260869565223E-2</v>
      </c>
      <c r="BM122">
        <v>0</v>
      </c>
      <c r="BN122">
        <v>0.95652173913043481</v>
      </c>
      <c r="BO122">
        <v>0</v>
      </c>
      <c r="BP122">
        <v>1</v>
      </c>
      <c r="BQ122">
        <v>0</v>
      </c>
      <c r="BR122">
        <v>0</v>
      </c>
      <c r="BS122">
        <v>0</v>
      </c>
      <c r="BT122">
        <v>0.30434782608695649</v>
      </c>
      <c r="BU122">
        <v>0.69565217391304346</v>
      </c>
      <c r="BV122">
        <v>0</v>
      </c>
      <c r="BW122">
        <v>1</v>
      </c>
      <c r="BX122" t="s">
        <v>1089</v>
      </c>
      <c r="BY122">
        <v>163</v>
      </c>
      <c r="BZ122">
        <v>0.1411042944785276</v>
      </c>
      <c r="CA122">
        <v>0</v>
      </c>
    </row>
    <row r="123" spans="1:79" customFormat="1" x14ac:dyDescent="0.25">
      <c r="A123" t="s">
        <v>1092</v>
      </c>
      <c r="B123" t="s">
        <v>356</v>
      </c>
      <c r="C123" t="s">
        <v>426</v>
      </c>
      <c r="D123" t="s">
        <v>951</v>
      </c>
      <c r="E123">
        <v>2014</v>
      </c>
      <c r="F123">
        <v>6</v>
      </c>
      <c r="G123">
        <v>0</v>
      </c>
      <c r="H123">
        <v>0</v>
      </c>
      <c r="I123">
        <v>0</v>
      </c>
      <c r="J123">
        <v>0</v>
      </c>
      <c r="K123">
        <v>0</v>
      </c>
      <c r="L123">
        <v>1</v>
      </c>
      <c r="M123">
        <v>0</v>
      </c>
      <c r="N123">
        <v>2</v>
      </c>
      <c r="O123">
        <v>2</v>
      </c>
      <c r="P123">
        <v>1</v>
      </c>
      <c r="Q123">
        <v>0</v>
      </c>
      <c r="R123">
        <v>0</v>
      </c>
      <c r="S123">
        <v>0</v>
      </c>
      <c r="T123">
        <v>0</v>
      </c>
      <c r="U123">
        <v>6</v>
      </c>
      <c r="V123">
        <v>0</v>
      </c>
      <c r="W123">
        <v>0</v>
      </c>
      <c r="X123">
        <v>3</v>
      </c>
      <c r="Y123">
        <v>2</v>
      </c>
      <c r="Z123">
        <v>1</v>
      </c>
      <c r="AA123">
        <v>0</v>
      </c>
      <c r="AB123">
        <v>2</v>
      </c>
      <c r="AC123">
        <v>1</v>
      </c>
      <c r="AD123">
        <v>0</v>
      </c>
      <c r="AE123">
        <v>3</v>
      </c>
      <c r="AF123">
        <v>1</v>
      </c>
      <c r="AG123">
        <v>5</v>
      </c>
      <c r="AH123">
        <v>0</v>
      </c>
      <c r="AI123">
        <v>0</v>
      </c>
      <c r="AJ123">
        <v>0</v>
      </c>
      <c r="AK123">
        <v>1</v>
      </c>
      <c r="AL123">
        <v>5</v>
      </c>
      <c r="AM123">
        <v>0</v>
      </c>
      <c r="AN123">
        <v>6</v>
      </c>
      <c r="AO123">
        <v>1</v>
      </c>
      <c r="AP123">
        <v>0</v>
      </c>
      <c r="AQ123">
        <v>0</v>
      </c>
      <c r="AR123">
        <v>0</v>
      </c>
      <c r="AS123">
        <v>0</v>
      </c>
      <c r="AT123">
        <v>0</v>
      </c>
      <c r="AU123">
        <v>0.16666666666666671</v>
      </c>
      <c r="AV123">
        <v>0</v>
      </c>
      <c r="AW123">
        <v>0.33333333333333331</v>
      </c>
      <c r="AX123">
        <v>0.33333333333333331</v>
      </c>
      <c r="AY123">
        <v>0.16666666666666671</v>
      </c>
      <c r="AZ123">
        <v>0</v>
      </c>
      <c r="BA123">
        <v>0</v>
      </c>
      <c r="BB123">
        <v>0</v>
      </c>
      <c r="BC123">
        <v>0</v>
      </c>
      <c r="BD123">
        <v>1</v>
      </c>
      <c r="BE123">
        <v>0</v>
      </c>
      <c r="BF123">
        <v>0</v>
      </c>
      <c r="BG123">
        <v>0.5</v>
      </c>
      <c r="BH123">
        <v>0.33333333333333331</v>
      </c>
      <c r="BI123">
        <v>0.16666666666666671</v>
      </c>
      <c r="BJ123">
        <v>0</v>
      </c>
      <c r="BK123">
        <v>0.33333333333333331</v>
      </c>
      <c r="BL123">
        <v>0.16666666666666671</v>
      </c>
      <c r="BM123">
        <v>0</v>
      </c>
      <c r="BN123">
        <v>0.5</v>
      </c>
      <c r="BO123">
        <v>0.16666666666666671</v>
      </c>
      <c r="BP123">
        <v>0.83333333333333337</v>
      </c>
      <c r="BQ123">
        <v>0</v>
      </c>
      <c r="BR123">
        <v>0</v>
      </c>
      <c r="BS123">
        <v>0</v>
      </c>
      <c r="BT123">
        <v>0.16666666666666671</v>
      </c>
      <c r="BU123">
        <v>0.83333333333333337</v>
      </c>
      <c r="BV123">
        <v>0</v>
      </c>
      <c r="BW123">
        <v>1</v>
      </c>
      <c r="BX123" t="s">
        <v>1089</v>
      </c>
      <c r="BY123">
        <v>163</v>
      </c>
      <c r="BZ123">
        <v>3.6809815950920248E-2</v>
      </c>
      <c r="CA123">
        <v>0</v>
      </c>
    </row>
    <row r="124" spans="1:79" customFormat="1" x14ac:dyDescent="0.25">
      <c r="A124" t="s">
        <v>1093</v>
      </c>
      <c r="B124" t="s">
        <v>356</v>
      </c>
      <c r="C124" t="s">
        <v>426</v>
      </c>
      <c r="D124" t="s">
        <v>953</v>
      </c>
      <c r="E124">
        <v>2014</v>
      </c>
      <c r="F124">
        <v>16</v>
      </c>
      <c r="G124">
        <v>1</v>
      </c>
      <c r="H124">
        <v>0</v>
      </c>
      <c r="I124">
        <v>0</v>
      </c>
      <c r="J124">
        <v>2</v>
      </c>
      <c r="K124">
        <v>2</v>
      </c>
      <c r="L124">
        <v>2</v>
      </c>
      <c r="M124">
        <v>3</v>
      </c>
      <c r="N124">
        <v>2</v>
      </c>
      <c r="O124">
        <v>5</v>
      </c>
      <c r="P124">
        <v>1</v>
      </c>
      <c r="Q124">
        <v>0</v>
      </c>
      <c r="R124">
        <v>0</v>
      </c>
      <c r="S124">
        <v>0</v>
      </c>
      <c r="T124">
        <v>0</v>
      </c>
      <c r="U124">
        <v>16</v>
      </c>
      <c r="V124">
        <v>1</v>
      </c>
      <c r="W124">
        <v>0</v>
      </c>
      <c r="X124">
        <v>15</v>
      </c>
      <c r="Y124">
        <v>0</v>
      </c>
      <c r="Z124">
        <v>2</v>
      </c>
      <c r="AA124">
        <v>0</v>
      </c>
      <c r="AB124">
        <v>1</v>
      </c>
      <c r="AC124">
        <v>0</v>
      </c>
      <c r="AD124">
        <v>0</v>
      </c>
      <c r="AE124">
        <v>16</v>
      </c>
      <c r="AF124">
        <v>1</v>
      </c>
      <c r="AG124">
        <v>13</v>
      </c>
      <c r="AH124">
        <v>3</v>
      </c>
      <c r="AI124">
        <v>0</v>
      </c>
      <c r="AJ124">
        <v>0</v>
      </c>
      <c r="AK124">
        <v>6</v>
      </c>
      <c r="AL124">
        <v>11</v>
      </c>
      <c r="AM124">
        <v>0</v>
      </c>
      <c r="AN124">
        <v>17</v>
      </c>
      <c r="AO124">
        <v>0.94117647058823528</v>
      </c>
      <c r="AP124">
        <v>5.8823529411764712E-2</v>
      </c>
      <c r="AQ124">
        <v>0</v>
      </c>
      <c r="AR124">
        <v>0</v>
      </c>
      <c r="AS124">
        <v>0.1176470588235294</v>
      </c>
      <c r="AT124">
        <v>0.1176470588235294</v>
      </c>
      <c r="AU124">
        <v>0.1176470588235294</v>
      </c>
      <c r="AV124">
        <v>0.1764705882352941</v>
      </c>
      <c r="AW124">
        <v>0.1176470588235294</v>
      </c>
      <c r="AX124">
        <v>0.29411764705882348</v>
      </c>
      <c r="AY124">
        <v>5.8823529411764712E-2</v>
      </c>
      <c r="AZ124">
        <v>0</v>
      </c>
      <c r="BA124">
        <v>0</v>
      </c>
      <c r="BB124">
        <v>0</v>
      </c>
      <c r="BC124">
        <v>0</v>
      </c>
      <c r="BD124">
        <v>0.94117647058823528</v>
      </c>
      <c r="BE124">
        <v>5.8823529411764712E-2</v>
      </c>
      <c r="BF124">
        <v>0</v>
      </c>
      <c r="BG124">
        <v>0.88235294117647056</v>
      </c>
      <c r="BH124">
        <v>0</v>
      </c>
      <c r="BI124">
        <v>0.1176470588235294</v>
      </c>
      <c r="BJ124">
        <v>0</v>
      </c>
      <c r="BK124">
        <v>5.8823529411764712E-2</v>
      </c>
      <c r="BL124">
        <v>0</v>
      </c>
      <c r="BM124">
        <v>0</v>
      </c>
      <c r="BN124">
        <v>0.94117647058823528</v>
      </c>
      <c r="BO124">
        <v>5.8823529411764712E-2</v>
      </c>
      <c r="BP124">
        <v>0.76470588235294112</v>
      </c>
      <c r="BQ124">
        <v>0.1764705882352941</v>
      </c>
      <c r="BR124">
        <v>0</v>
      </c>
      <c r="BS124">
        <v>0</v>
      </c>
      <c r="BT124">
        <v>0.35294117647058831</v>
      </c>
      <c r="BU124">
        <v>0.6470588235294118</v>
      </c>
      <c r="BV124">
        <v>0</v>
      </c>
      <c r="BW124">
        <v>1</v>
      </c>
      <c r="BX124" t="s">
        <v>1089</v>
      </c>
      <c r="BY124">
        <v>163</v>
      </c>
      <c r="BZ124">
        <v>0.1042944785276074</v>
      </c>
      <c r="CA124">
        <v>0</v>
      </c>
    </row>
    <row r="125" spans="1:79" customFormat="1" x14ac:dyDescent="0.25">
      <c r="A125" t="s">
        <v>1094</v>
      </c>
      <c r="B125" t="s">
        <v>356</v>
      </c>
      <c r="C125" t="s">
        <v>433</v>
      </c>
      <c r="D125" t="s">
        <v>44</v>
      </c>
      <c r="E125">
        <v>2014</v>
      </c>
      <c r="F125">
        <v>6</v>
      </c>
      <c r="G125">
        <v>0</v>
      </c>
      <c r="H125">
        <v>0</v>
      </c>
      <c r="I125">
        <v>0</v>
      </c>
      <c r="J125">
        <v>1</v>
      </c>
      <c r="K125">
        <v>2</v>
      </c>
      <c r="L125">
        <v>2</v>
      </c>
      <c r="M125">
        <v>0</v>
      </c>
      <c r="N125">
        <v>0</v>
      </c>
      <c r="O125">
        <v>1</v>
      </c>
      <c r="P125">
        <v>0</v>
      </c>
      <c r="Q125">
        <v>0</v>
      </c>
      <c r="R125">
        <v>0</v>
      </c>
      <c r="S125">
        <v>0</v>
      </c>
      <c r="T125">
        <v>0</v>
      </c>
      <c r="U125">
        <v>6</v>
      </c>
      <c r="V125">
        <v>0</v>
      </c>
      <c r="W125">
        <v>0</v>
      </c>
      <c r="X125">
        <v>4</v>
      </c>
      <c r="Y125">
        <v>1</v>
      </c>
      <c r="Z125">
        <v>1</v>
      </c>
      <c r="AA125">
        <v>0</v>
      </c>
      <c r="AB125">
        <v>0</v>
      </c>
      <c r="AC125">
        <v>2</v>
      </c>
      <c r="AD125">
        <v>0</v>
      </c>
      <c r="AE125">
        <v>4</v>
      </c>
      <c r="AF125">
        <v>1</v>
      </c>
      <c r="AG125">
        <v>5</v>
      </c>
      <c r="AH125">
        <v>0</v>
      </c>
      <c r="AI125">
        <v>0</v>
      </c>
      <c r="AJ125">
        <v>0</v>
      </c>
      <c r="AK125">
        <v>3</v>
      </c>
      <c r="AL125">
        <v>3</v>
      </c>
      <c r="AM125">
        <v>0</v>
      </c>
      <c r="AN125">
        <v>6</v>
      </c>
      <c r="AO125">
        <v>1</v>
      </c>
      <c r="AP125">
        <v>0</v>
      </c>
      <c r="AQ125">
        <v>0</v>
      </c>
      <c r="AR125">
        <v>0</v>
      </c>
      <c r="AS125">
        <v>0.16666666666666671</v>
      </c>
      <c r="AT125">
        <v>0.33333333333333331</v>
      </c>
      <c r="AU125">
        <v>0.33333333333333331</v>
      </c>
      <c r="AV125">
        <v>0</v>
      </c>
      <c r="AW125">
        <v>0</v>
      </c>
      <c r="AX125">
        <v>0.16666666666666671</v>
      </c>
      <c r="AY125">
        <v>0</v>
      </c>
      <c r="AZ125">
        <v>0</v>
      </c>
      <c r="BA125">
        <v>0</v>
      </c>
      <c r="BB125">
        <v>0</v>
      </c>
      <c r="BC125">
        <v>0</v>
      </c>
      <c r="BD125">
        <v>1</v>
      </c>
      <c r="BE125">
        <v>0</v>
      </c>
      <c r="BF125">
        <v>0</v>
      </c>
      <c r="BG125">
        <v>0.66666666666666663</v>
      </c>
      <c r="BH125">
        <v>0.16666666666666671</v>
      </c>
      <c r="BI125">
        <v>0.16666666666666671</v>
      </c>
      <c r="BJ125">
        <v>0</v>
      </c>
      <c r="BK125">
        <v>0</v>
      </c>
      <c r="BL125">
        <v>0.33333333333333331</v>
      </c>
      <c r="BM125">
        <v>0</v>
      </c>
      <c r="BN125">
        <v>0.66666666666666663</v>
      </c>
      <c r="BO125">
        <v>0.16666666666666671</v>
      </c>
      <c r="BP125">
        <v>0.83333333333333337</v>
      </c>
      <c r="BQ125">
        <v>0</v>
      </c>
      <c r="BR125">
        <v>0</v>
      </c>
      <c r="BS125">
        <v>0</v>
      </c>
      <c r="BT125">
        <v>0.5</v>
      </c>
      <c r="BU125">
        <v>0.5</v>
      </c>
      <c r="BV125">
        <v>0</v>
      </c>
      <c r="BW125">
        <v>1</v>
      </c>
      <c r="BX125" t="s">
        <v>1095</v>
      </c>
      <c r="BY125">
        <v>6</v>
      </c>
      <c r="BZ125">
        <v>1</v>
      </c>
      <c r="CA125">
        <v>0</v>
      </c>
    </row>
    <row r="126" spans="1:79" customFormat="1" x14ac:dyDescent="0.25">
      <c r="A126" t="s">
        <v>1096</v>
      </c>
      <c r="B126" t="s">
        <v>356</v>
      </c>
      <c r="C126" t="s">
        <v>433</v>
      </c>
      <c r="D126" t="s">
        <v>947</v>
      </c>
      <c r="E126">
        <v>2014</v>
      </c>
      <c r="F126" t="s">
        <v>74</v>
      </c>
      <c r="G126" t="s">
        <v>74</v>
      </c>
      <c r="H126" t="s">
        <v>74</v>
      </c>
      <c r="I126" t="s">
        <v>74</v>
      </c>
      <c r="J126" t="s">
        <v>74</v>
      </c>
      <c r="K126" t="s">
        <v>74</v>
      </c>
      <c r="L126" t="s">
        <v>74</v>
      </c>
      <c r="M126" t="s">
        <v>74</v>
      </c>
      <c r="N126" t="s">
        <v>74</v>
      </c>
      <c r="O126" t="s">
        <v>74</v>
      </c>
      <c r="P126" t="s">
        <v>74</v>
      </c>
      <c r="Q126" t="s">
        <v>74</v>
      </c>
      <c r="R126" t="s">
        <v>74</v>
      </c>
      <c r="S126" t="s">
        <v>74</v>
      </c>
      <c r="T126" t="s">
        <v>74</v>
      </c>
      <c r="U126" t="s">
        <v>74</v>
      </c>
      <c r="V126" t="s">
        <v>74</v>
      </c>
      <c r="W126" t="s">
        <v>74</v>
      </c>
      <c r="X126" t="s">
        <v>74</v>
      </c>
      <c r="Y126" t="s">
        <v>74</v>
      </c>
      <c r="Z126" t="s">
        <v>74</v>
      </c>
      <c r="AA126" t="s">
        <v>74</v>
      </c>
      <c r="AB126" t="s">
        <v>74</v>
      </c>
      <c r="AC126" t="s">
        <v>74</v>
      </c>
      <c r="AD126" t="s">
        <v>74</v>
      </c>
      <c r="AE126" t="s">
        <v>74</v>
      </c>
      <c r="AF126" t="s">
        <v>74</v>
      </c>
      <c r="AG126" t="s">
        <v>74</v>
      </c>
      <c r="AH126" t="s">
        <v>74</v>
      </c>
      <c r="AI126" t="s">
        <v>74</v>
      </c>
      <c r="AJ126" t="s">
        <v>74</v>
      </c>
      <c r="AK126" t="s">
        <v>74</v>
      </c>
      <c r="AL126" t="s">
        <v>74</v>
      </c>
      <c r="AM126" t="s">
        <v>74</v>
      </c>
      <c r="AN126" t="s">
        <v>74</v>
      </c>
      <c r="AO126" t="s">
        <v>74</v>
      </c>
      <c r="AP126" t="s">
        <v>74</v>
      </c>
      <c r="AQ126" t="s">
        <v>74</v>
      </c>
      <c r="AR126" t="s">
        <v>74</v>
      </c>
      <c r="AS126" t="s">
        <v>74</v>
      </c>
      <c r="AT126" t="s">
        <v>74</v>
      </c>
      <c r="AU126" t="s">
        <v>74</v>
      </c>
      <c r="AV126" t="s">
        <v>74</v>
      </c>
      <c r="AW126" t="s">
        <v>74</v>
      </c>
      <c r="AX126" t="s">
        <v>74</v>
      </c>
      <c r="AY126" t="s">
        <v>74</v>
      </c>
      <c r="AZ126" t="s">
        <v>74</v>
      </c>
      <c r="BA126" t="s">
        <v>74</v>
      </c>
      <c r="BB126" t="s">
        <v>74</v>
      </c>
      <c r="BC126" t="s">
        <v>74</v>
      </c>
      <c r="BD126" t="s">
        <v>74</v>
      </c>
      <c r="BE126" t="s">
        <v>74</v>
      </c>
      <c r="BF126" t="s">
        <v>74</v>
      </c>
      <c r="BG126" t="s">
        <v>74</v>
      </c>
      <c r="BH126" t="s">
        <v>74</v>
      </c>
      <c r="BI126" t="s">
        <v>74</v>
      </c>
      <c r="BJ126" t="s">
        <v>74</v>
      </c>
      <c r="BK126" t="s">
        <v>74</v>
      </c>
      <c r="BL126" t="s">
        <v>74</v>
      </c>
      <c r="BM126" t="s">
        <v>74</v>
      </c>
      <c r="BN126" t="s">
        <v>74</v>
      </c>
      <c r="BO126" t="s">
        <v>74</v>
      </c>
      <c r="BP126" t="s">
        <v>74</v>
      </c>
      <c r="BQ126" t="s">
        <v>74</v>
      </c>
      <c r="BR126" t="s">
        <v>74</v>
      </c>
      <c r="BS126" t="s">
        <v>74</v>
      </c>
      <c r="BT126" t="s">
        <v>74</v>
      </c>
      <c r="BU126" t="s">
        <v>74</v>
      </c>
      <c r="BV126" t="s">
        <v>74</v>
      </c>
      <c r="BW126" t="s">
        <v>74</v>
      </c>
      <c r="BX126" t="s">
        <v>1095</v>
      </c>
      <c r="BY126" t="s">
        <v>74</v>
      </c>
      <c r="BZ126" t="s">
        <v>74</v>
      </c>
      <c r="CA126">
        <v>0</v>
      </c>
    </row>
    <row r="127" spans="1:79" customFormat="1" x14ac:dyDescent="0.25">
      <c r="A127" t="s">
        <v>1097</v>
      </c>
      <c r="B127" t="s">
        <v>356</v>
      </c>
      <c r="C127" t="s">
        <v>433</v>
      </c>
      <c r="D127" t="s">
        <v>951</v>
      </c>
      <c r="E127">
        <v>2014</v>
      </c>
      <c r="F127" t="s">
        <v>74</v>
      </c>
      <c r="G127" t="s">
        <v>74</v>
      </c>
      <c r="H127" t="s">
        <v>74</v>
      </c>
      <c r="I127" t="s">
        <v>74</v>
      </c>
      <c r="J127" t="s">
        <v>74</v>
      </c>
      <c r="K127" t="s">
        <v>74</v>
      </c>
      <c r="L127" t="s">
        <v>74</v>
      </c>
      <c r="M127" t="s">
        <v>74</v>
      </c>
      <c r="N127" t="s">
        <v>74</v>
      </c>
      <c r="O127" t="s">
        <v>74</v>
      </c>
      <c r="P127" t="s">
        <v>74</v>
      </c>
      <c r="Q127" t="s">
        <v>74</v>
      </c>
      <c r="R127" t="s">
        <v>74</v>
      </c>
      <c r="S127" t="s">
        <v>74</v>
      </c>
      <c r="T127" t="s">
        <v>74</v>
      </c>
      <c r="U127" t="s">
        <v>74</v>
      </c>
      <c r="V127" t="s">
        <v>74</v>
      </c>
      <c r="W127" t="s">
        <v>74</v>
      </c>
      <c r="X127" t="s">
        <v>74</v>
      </c>
      <c r="Y127" t="s">
        <v>74</v>
      </c>
      <c r="Z127" t="s">
        <v>74</v>
      </c>
      <c r="AA127" t="s">
        <v>74</v>
      </c>
      <c r="AB127" t="s">
        <v>74</v>
      </c>
      <c r="AC127" t="s">
        <v>74</v>
      </c>
      <c r="AD127" t="s">
        <v>74</v>
      </c>
      <c r="AE127" t="s">
        <v>74</v>
      </c>
      <c r="AF127" t="s">
        <v>74</v>
      </c>
      <c r="AG127" t="s">
        <v>74</v>
      </c>
      <c r="AH127" t="s">
        <v>74</v>
      </c>
      <c r="AI127" t="s">
        <v>74</v>
      </c>
      <c r="AJ127" t="s">
        <v>74</v>
      </c>
      <c r="AK127" t="s">
        <v>74</v>
      </c>
      <c r="AL127" t="s">
        <v>74</v>
      </c>
      <c r="AM127" t="s">
        <v>74</v>
      </c>
      <c r="AN127" t="s">
        <v>74</v>
      </c>
      <c r="AO127" t="s">
        <v>74</v>
      </c>
      <c r="AP127" t="s">
        <v>74</v>
      </c>
      <c r="AQ127" t="s">
        <v>74</v>
      </c>
      <c r="AR127" t="s">
        <v>74</v>
      </c>
      <c r="AS127" t="s">
        <v>74</v>
      </c>
      <c r="AT127" t="s">
        <v>74</v>
      </c>
      <c r="AU127" t="s">
        <v>74</v>
      </c>
      <c r="AV127" t="s">
        <v>74</v>
      </c>
      <c r="AW127" t="s">
        <v>74</v>
      </c>
      <c r="AX127" t="s">
        <v>74</v>
      </c>
      <c r="AY127" t="s">
        <v>74</v>
      </c>
      <c r="AZ127" t="s">
        <v>74</v>
      </c>
      <c r="BA127" t="s">
        <v>74</v>
      </c>
      <c r="BB127" t="s">
        <v>74</v>
      </c>
      <c r="BC127" t="s">
        <v>74</v>
      </c>
      <c r="BD127" t="s">
        <v>74</v>
      </c>
      <c r="BE127" t="s">
        <v>74</v>
      </c>
      <c r="BF127" t="s">
        <v>74</v>
      </c>
      <c r="BG127" t="s">
        <v>74</v>
      </c>
      <c r="BH127" t="s">
        <v>74</v>
      </c>
      <c r="BI127" t="s">
        <v>74</v>
      </c>
      <c r="BJ127" t="s">
        <v>74</v>
      </c>
      <c r="BK127" t="s">
        <v>74</v>
      </c>
      <c r="BL127" t="s">
        <v>74</v>
      </c>
      <c r="BM127" t="s">
        <v>74</v>
      </c>
      <c r="BN127" t="s">
        <v>74</v>
      </c>
      <c r="BO127" t="s">
        <v>74</v>
      </c>
      <c r="BP127" t="s">
        <v>74</v>
      </c>
      <c r="BQ127" t="s">
        <v>74</v>
      </c>
      <c r="BR127" t="s">
        <v>74</v>
      </c>
      <c r="BS127" t="s">
        <v>74</v>
      </c>
      <c r="BT127" t="s">
        <v>74</v>
      </c>
      <c r="BU127" t="s">
        <v>74</v>
      </c>
      <c r="BV127" t="s">
        <v>74</v>
      </c>
      <c r="BW127" t="s">
        <v>74</v>
      </c>
      <c r="BX127" t="s">
        <v>1095</v>
      </c>
      <c r="BY127" t="s">
        <v>74</v>
      </c>
      <c r="BZ127" t="s">
        <v>74</v>
      </c>
      <c r="CA127">
        <v>1</v>
      </c>
    </row>
    <row r="128" spans="1:79" customFormat="1" x14ac:dyDescent="0.25">
      <c r="A128" t="s">
        <v>1098</v>
      </c>
      <c r="B128" t="s">
        <v>42</v>
      </c>
      <c r="C128" t="s">
        <v>124</v>
      </c>
      <c r="D128" t="s">
        <v>44</v>
      </c>
      <c r="E128">
        <v>2014</v>
      </c>
      <c r="F128">
        <v>30139</v>
      </c>
      <c r="G128">
        <v>1911</v>
      </c>
      <c r="H128">
        <v>0</v>
      </c>
      <c r="I128">
        <v>3814</v>
      </c>
      <c r="J128">
        <v>4644</v>
      </c>
      <c r="K128">
        <v>3640</v>
      </c>
      <c r="L128">
        <v>3875</v>
      </c>
      <c r="M128">
        <v>3715</v>
      </c>
      <c r="N128">
        <v>3832</v>
      </c>
      <c r="O128">
        <v>3705</v>
      </c>
      <c r="P128">
        <v>2904</v>
      </c>
      <c r="Q128">
        <v>1093</v>
      </c>
      <c r="R128">
        <v>325</v>
      </c>
      <c r="S128">
        <v>503</v>
      </c>
      <c r="T128">
        <v>0</v>
      </c>
      <c r="U128">
        <v>28658</v>
      </c>
      <c r="V128">
        <v>3340</v>
      </c>
      <c r="W128">
        <v>52</v>
      </c>
      <c r="X128">
        <v>17288</v>
      </c>
      <c r="Y128">
        <v>9592</v>
      </c>
      <c r="Z128">
        <v>4330</v>
      </c>
      <c r="AA128">
        <v>840</v>
      </c>
      <c r="AB128">
        <v>2330</v>
      </c>
      <c r="AC128">
        <v>24055</v>
      </c>
      <c r="AD128">
        <v>913</v>
      </c>
      <c r="AE128">
        <v>4752</v>
      </c>
      <c r="AF128">
        <v>1114</v>
      </c>
      <c r="AG128">
        <v>27556</v>
      </c>
      <c r="AH128">
        <v>1118</v>
      </c>
      <c r="AI128">
        <v>229</v>
      </c>
      <c r="AJ128">
        <v>2033</v>
      </c>
      <c r="AK128">
        <v>2708</v>
      </c>
      <c r="AL128">
        <v>28767</v>
      </c>
      <c r="AM128">
        <v>575</v>
      </c>
      <c r="AN128">
        <v>32050</v>
      </c>
      <c r="AO128">
        <v>0.94037441497659902</v>
      </c>
      <c r="AP128">
        <v>5.9625585023400943E-2</v>
      </c>
      <c r="AQ128">
        <v>0</v>
      </c>
      <c r="AR128">
        <v>0.11900156006240251</v>
      </c>
      <c r="AS128">
        <v>0.14489859594383769</v>
      </c>
      <c r="AT128">
        <v>0.1135725429017161</v>
      </c>
      <c r="AU128">
        <v>0.1209048361934477</v>
      </c>
      <c r="AV128">
        <v>0.1159126365054602</v>
      </c>
      <c r="AW128">
        <v>0.1195631825273011</v>
      </c>
      <c r="AX128">
        <v>0.115600624024961</v>
      </c>
      <c r="AY128">
        <v>9.0608424336973484E-2</v>
      </c>
      <c r="AZ128">
        <v>3.4102964118564741E-2</v>
      </c>
      <c r="BA128">
        <v>1.5694227769110759E-2</v>
      </c>
      <c r="BB128">
        <v>1.0140405616224649E-2</v>
      </c>
      <c r="BC128">
        <v>0</v>
      </c>
      <c r="BD128">
        <v>0.89416536661466461</v>
      </c>
      <c r="BE128">
        <v>0.1042121684867395</v>
      </c>
      <c r="BF128">
        <v>1.6224648985959441E-3</v>
      </c>
      <c r="BG128">
        <v>0.53940717628705148</v>
      </c>
      <c r="BH128">
        <v>0.2992823712948518</v>
      </c>
      <c r="BI128">
        <v>0.13510140405616219</v>
      </c>
      <c r="BJ128">
        <v>2.6209048361934481E-2</v>
      </c>
      <c r="BK128">
        <v>7.2698907956318254E-2</v>
      </c>
      <c r="BL128">
        <v>0.7505460218408736</v>
      </c>
      <c r="BM128">
        <v>2.8486739469578779E-2</v>
      </c>
      <c r="BN128">
        <v>0.14826833073322929</v>
      </c>
      <c r="BO128">
        <v>3.4758190327613098E-2</v>
      </c>
      <c r="BP128">
        <v>0.8597815912636505</v>
      </c>
      <c r="BQ128">
        <v>3.4882995319812787E-2</v>
      </c>
      <c r="BR128">
        <v>7.1450858034321366E-3</v>
      </c>
      <c r="BS128">
        <v>6.3432137285491422E-2</v>
      </c>
      <c r="BT128">
        <v>8.4492979719188774E-2</v>
      </c>
      <c r="BU128">
        <v>0.89756630265210613</v>
      </c>
      <c r="BV128">
        <v>1.7940717628705149E-2</v>
      </c>
      <c r="BW128">
        <v>1</v>
      </c>
      <c r="BX128" t="s">
        <v>1099</v>
      </c>
      <c r="BY128">
        <v>32050</v>
      </c>
      <c r="BZ128">
        <v>1</v>
      </c>
      <c r="CA128">
        <v>0</v>
      </c>
    </row>
    <row r="129" spans="1:79" customFormat="1" x14ac:dyDescent="0.25">
      <c r="A129" t="s">
        <v>1100</v>
      </c>
      <c r="B129" t="s">
        <v>42</v>
      </c>
      <c r="C129" t="s">
        <v>124</v>
      </c>
      <c r="D129" t="s">
        <v>947</v>
      </c>
      <c r="E129">
        <v>2014</v>
      </c>
      <c r="F129">
        <v>4870</v>
      </c>
      <c r="G129">
        <v>134</v>
      </c>
      <c r="H129">
        <v>0</v>
      </c>
      <c r="I129">
        <v>310</v>
      </c>
      <c r="J129">
        <v>555</v>
      </c>
      <c r="K129">
        <v>529</v>
      </c>
      <c r="L129">
        <v>684</v>
      </c>
      <c r="M129">
        <v>640</v>
      </c>
      <c r="N129">
        <v>737</v>
      </c>
      <c r="O129">
        <v>716</v>
      </c>
      <c r="P129">
        <v>551</v>
      </c>
      <c r="Q129">
        <v>202</v>
      </c>
      <c r="R129">
        <v>52</v>
      </c>
      <c r="S129">
        <v>28</v>
      </c>
      <c r="T129">
        <v>0</v>
      </c>
      <c r="U129">
        <v>4754</v>
      </c>
      <c r="V129">
        <v>244</v>
      </c>
      <c r="W129">
        <v>6</v>
      </c>
      <c r="X129">
        <v>2636</v>
      </c>
      <c r="Y129">
        <v>1562</v>
      </c>
      <c r="Z129">
        <v>660</v>
      </c>
      <c r="AA129">
        <v>146</v>
      </c>
      <c r="AB129">
        <v>402</v>
      </c>
      <c r="AC129">
        <v>4024</v>
      </c>
      <c r="AD129">
        <v>17</v>
      </c>
      <c r="AE129">
        <v>561</v>
      </c>
      <c r="AF129">
        <v>150</v>
      </c>
      <c r="AG129">
        <v>4433</v>
      </c>
      <c r="AH129">
        <v>160</v>
      </c>
      <c r="AI129">
        <v>27</v>
      </c>
      <c r="AJ129">
        <v>234</v>
      </c>
      <c r="AK129">
        <v>657</v>
      </c>
      <c r="AL129">
        <v>4236</v>
      </c>
      <c r="AM129">
        <v>111</v>
      </c>
      <c r="AN129">
        <v>5004</v>
      </c>
      <c r="AO129">
        <v>0.97322142286171065</v>
      </c>
      <c r="AP129">
        <v>2.6778577138289371E-2</v>
      </c>
      <c r="AQ129">
        <v>0</v>
      </c>
      <c r="AR129">
        <v>6.1950439648281383E-2</v>
      </c>
      <c r="AS129">
        <v>0.11091127098321341</v>
      </c>
      <c r="AT129">
        <v>0.1057154276578737</v>
      </c>
      <c r="AU129">
        <v>0.1366906474820144</v>
      </c>
      <c r="AV129">
        <v>0.12789768185451639</v>
      </c>
      <c r="AW129">
        <v>0.14728217426059151</v>
      </c>
      <c r="AX129">
        <v>0.14308553157474019</v>
      </c>
      <c r="AY129">
        <v>0.11011191047162271</v>
      </c>
      <c r="AZ129">
        <v>4.0367705835331738E-2</v>
      </c>
      <c r="BA129">
        <v>5.5955235811350921E-3</v>
      </c>
      <c r="BB129">
        <v>1.0391686650679461E-2</v>
      </c>
      <c r="BC129">
        <v>0</v>
      </c>
      <c r="BD129">
        <v>0.95003996802557955</v>
      </c>
      <c r="BE129">
        <v>4.8760991207034372E-2</v>
      </c>
      <c r="BF129">
        <v>1.199040767386091E-3</v>
      </c>
      <c r="BG129">
        <v>0.52677857713828935</v>
      </c>
      <c r="BH129">
        <v>0.31215027977617898</v>
      </c>
      <c r="BI129">
        <v>0.13189448441247001</v>
      </c>
      <c r="BJ129">
        <v>2.9176658673061549E-2</v>
      </c>
      <c r="BK129">
        <v>8.0335731414868106E-2</v>
      </c>
      <c r="BL129">
        <v>0.80415667466027174</v>
      </c>
      <c r="BM129">
        <v>3.3972821742605909E-3</v>
      </c>
      <c r="BN129">
        <v>0.1121103117505995</v>
      </c>
      <c r="BO129">
        <v>2.9976019184652279E-2</v>
      </c>
      <c r="BP129">
        <v>0.88589128697042363</v>
      </c>
      <c r="BQ129">
        <v>3.1974420463629097E-2</v>
      </c>
      <c r="BR129">
        <v>5.3956834532374104E-3</v>
      </c>
      <c r="BS129">
        <v>4.6762589928057548E-2</v>
      </c>
      <c r="BT129">
        <v>0.13129496402877699</v>
      </c>
      <c r="BU129">
        <v>0.84652278177458029</v>
      </c>
      <c r="BV129">
        <v>2.218225419664269E-2</v>
      </c>
      <c r="BW129">
        <v>1</v>
      </c>
      <c r="BX129" t="s">
        <v>1099</v>
      </c>
      <c r="BY129">
        <v>32050</v>
      </c>
      <c r="BZ129">
        <v>0.15613104524180971</v>
      </c>
      <c r="CA129">
        <v>0</v>
      </c>
    </row>
    <row r="130" spans="1:79" customFormat="1" x14ac:dyDescent="0.25">
      <c r="A130" t="s">
        <v>1101</v>
      </c>
      <c r="B130" t="s">
        <v>42</v>
      </c>
      <c r="C130" t="s">
        <v>124</v>
      </c>
      <c r="D130" t="s">
        <v>949</v>
      </c>
      <c r="E130">
        <v>2014</v>
      </c>
      <c r="F130">
        <v>19008</v>
      </c>
      <c r="G130">
        <v>1340</v>
      </c>
      <c r="H130">
        <v>0</v>
      </c>
      <c r="I130">
        <v>3042</v>
      </c>
      <c r="J130">
        <v>3456</v>
      </c>
      <c r="K130">
        <v>2496</v>
      </c>
      <c r="L130">
        <v>2374</v>
      </c>
      <c r="M130">
        <v>2251</v>
      </c>
      <c r="N130">
        <v>2192</v>
      </c>
      <c r="O130">
        <v>2002</v>
      </c>
      <c r="P130">
        <v>1474</v>
      </c>
      <c r="Q130">
        <v>521</v>
      </c>
      <c r="R130">
        <v>131</v>
      </c>
      <c r="S130">
        <v>409</v>
      </c>
      <c r="T130">
        <v>0</v>
      </c>
      <c r="U130">
        <v>18211</v>
      </c>
      <c r="V130">
        <v>2110</v>
      </c>
      <c r="W130">
        <v>27</v>
      </c>
      <c r="X130">
        <v>10631</v>
      </c>
      <c r="Y130">
        <v>6395</v>
      </c>
      <c r="Z130">
        <v>2858</v>
      </c>
      <c r="AA130">
        <v>464</v>
      </c>
      <c r="AB130">
        <v>1032</v>
      </c>
      <c r="AC130">
        <v>17192</v>
      </c>
      <c r="AD130">
        <v>179</v>
      </c>
      <c r="AE130">
        <v>1945</v>
      </c>
      <c r="AF130">
        <v>521</v>
      </c>
      <c r="AG130">
        <v>18004</v>
      </c>
      <c r="AH130">
        <v>475</v>
      </c>
      <c r="AI130">
        <v>113</v>
      </c>
      <c r="AJ130">
        <v>1235</v>
      </c>
      <c r="AK130">
        <v>1470</v>
      </c>
      <c r="AL130">
        <v>18629</v>
      </c>
      <c r="AM130">
        <v>249</v>
      </c>
      <c r="AN130">
        <v>20348</v>
      </c>
      <c r="AO130">
        <v>0.93414586200117944</v>
      </c>
      <c r="AP130">
        <v>6.5854137998820519E-2</v>
      </c>
      <c r="AQ130">
        <v>0</v>
      </c>
      <c r="AR130">
        <v>0.14949872223314331</v>
      </c>
      <c r="AS130">
        <v>0.1698447021820326</v>
      </c>
      <c r="AT130">
        <v>0.1226656182425791</v>
      </c>
      <c r="AU130">
        <v>0.1166699429919402</v>
      </c>
      <c r="AV130">
        <v>0.11062512286219781</v>
      </c>
      <c r="AW130">
        <v>0.1077255749950855</v>
      </c>
      <c r="AX130">
        <v>9.8388047965402001E-2</v>
      </c>
      <c r="AY130">
        <v>7.2439551798702581E-2</v>
      </c>
      <c r="AZ130">
        <v>2.5604482012974251E-2</v>
      </c>
      <c r="BA130">
        <v>2.0100255553371339E-2</v>
      </c>
      <c r="BB130">
        <v>6.4379791625712602E-3</v>
      </c>
      <c r="BC130">
        <v>0</v>
      </c>
      <c r="BD130">
        <v>0.89497739335561233</v>
      </c>
      <c r="BE130">
        <v>0.1036956949085905</v>
      </c>
      <c r="BF130">
        <v>1.3269117357971301E-3</v>
      </c>
      <c r="BG130">
        <v>0.52245920975034399</v>
      </c>
      <c r="BH130">
        <v>0.31428150186750542</v>
      </c>
      <c r="BI130">
        <v>0.1404560644780814</v>
      </c>
      <c r="BJ130">
        <v>2.2803223904069199E-2</v>
      </c>
      <c r="BK130">
        <v>5.0717515234912518E-2</v>
      </c>
      <c r="BL130">
        <v>0.84489876154904664</v>
      </c>
      <c r="BM130">
        <v>8.7969333595439361E-3</v>
      </c>
      <c r="BN130">
        <v>9.5586789856496948E-2</v>
      </c>
      <c r="BO130">
        <v>2.5604482012974251E-2</v>
      </c>
      <c r="BP130">
        <v>0.88480440338116773</v>
      </c>
      <c r="BQ130">
        <v>2.334381757420877E-2</v>
      </c>
      <c r="BR130">
        <v>5.5533713387065069E-3</v>
      </c>
      <c r="BS130">
        <v>6.0693925692942803E-2</v>
      </c>
      <c r="BT130">
        <v>7.2242972282288181E-2</v>
      </c>
      <c r="BU130">
        <v>0.91551995282091603</v>
      </c>
      <c r="BV130">
        <v>1.2237074896795749E-2</v>
      </c>
      <c r="BW130">
        <v>1</v>
      </c>
      <c r="BX130" t="s">
        <v>1099</v>
      </c>
      <c r="BY130">
        <v>32050</v>
      </c>
      <c r="BZ130">
        <v>0.63488299531981274</v>
      </c>
      <c r="CA130">
        <v>0</v>
      </c>
    </row>
    <row r="131" spans="1:79" customFormat="1" x14ac:dyDescent="0.25">
      <c r="A131" t="s">
        <v>1102</v>
      </c>
      <c r="B131" t="s">
        <v>42</v>
      </c>
      <c r="C131" t="s">
        <v>124</v>
      </c>
      <c r="D131" t="s">
        <v>951</v>
      </c>
      <c r="E131">
        <v>2014</v>
      </c>
      <c r="F131">
        <v>1909</v>
      </c>
      <c r="G131">
        <v>124</v>
      </c>
      <c r="H131">
        <v>0</v>
      </c>
      <c r="I131">
        <v>119</v>
      </c>
      <c r="J131">
        <v>128</v>
      </c>
      <c r="K131">
        <v>166</v>
      </c>
      <c r="L131">
        <v>309</v>
      </c>
      <c r="M131">
        <v>257</v>
      </c>
      <c r="N131">
        <v>224</v>
      </c>
      <c r="O131">
        <v>283</v>
      </c>
      <c r="P131">
        <v>328</v>
      </c>
      <c r="Q131">
        <v>133</v>
      </c>
      <c r="R131">
        <v>64</v>
      </c>
      <c r="S131">
        <v>22</v>
      </c>
      <c r="T131">
        <v>0</v>
      </c>
      <c r="U131">
        <v>1333</v>
      </c>
      <c r="V131">
        <v>691</v>
      </c>
      <c r="W131">
        <v>9</v>
      </c>
      <c r="X131">
        <v>1169</v>
      </c>
      <c r="Y131">
        <v>579</v>
      </c>
      <c r="Z131">
        <v>244</v>
      </c>
      <c r="AA131">
        <v>41</v>
      </c>
      <c r="AB131">
        <v>374</v>
      </c>
      <c r="AC131">
        <v>1386</v>
      </c>
      <c r="AD131">
        <v>12</v>
      </c>
      <c r="AE131">
        <v>261</v>
      </c>
      <c r="AF131">
        <v>103</v>
      </c>
      <c r="AG131">
        <v>1763</v>
      </c>
      <c r="AH131">
        <v>58</v>
      </c>
      <c r="AI131">
        <v>3</v>
      </c>
      <c r="AJ131">
        <v>106</v>
      </c>
      <c r="AK131">
        <v>350</v>
      </c>
      <c r="AL131">
        <v>1637</v>
      </c>
      <c r="AM131">
        <v>46</v>
      </c>
      <c r="AN131">
        <v>2033</v>
      </c>
      <c r="AO131">
        <v>0.93900639449090018</v>
      </c>
      <c r="AP131">
        <v>6.0993605509099852E-2</v>
      </c>
      <c r="AQ131">
        <v>0</v>
      </c>
      <c r="AR131">
        <v>5.8534185932120023E-2</v>
      </c>
      <c r="AS131">
        <v>6.2961141170683715E-2</v>
      </c>
      <c r="AT131">
        <v>8.1652729955730446E-2</v>
      </c>
      <c r="AU131">
        <v>0.15199212985735369</v>
      </c>
      <c r="AV131">
        <v>0.12641416625676341</v>
      </c>
      <c r="AW131">
        <v>0.1101819970486965</v>
      </c>
      <c r="AX131">
        <v>0.1392031480570585</v>
      </c>
      <c r="AY131">
        <v>0.161337924249877</v>
      </c>
      <c r="AZ131">
        <v>6.5420560747663545E-2</v>
      </c>
      <c r="BA131">
        <v>1.082144613871126E-2</v>
      </c>
      <c r="BB131">
        <v>3.1480570585341858E-2</v>
      </c>
      <c r="BC131">
        <v>0</v>
      </c>
      <c r="BD131">
        <v>0.65568125922282339</v>
      </c>
      <c r="BE131">
        <v>0.33989178553861288</v>
      </c>
      <c r="BF131">
        <v>4.426955238563699E-3</v>
      </c>
      <c r="BG131">
        <v>0.57501229709788493</v>
      </c>
      <c r="BH131">
        <v>0.28480078701426459</v>
      </c>
      <c r="BI131">
        <v>0.1200196753566158</v>
      </c>
      <c r="BJ131">
        <v>2.0167240531234629E-2</v>
      </c>
      <c r="BK131">
        <v>0.18396458435809149</v>
      </c>
      <c r="BL131">
        <v>0.68175110673880968</v>
      </c>
      <c r="BM131">
        <v>5.9026069847515983E-3</v>
      </c>
      <c r="BN131">
        <v>0.1283817019183473</v>
      </c>
      <c r="BO131">
        <v>5.0664043285784548E-2</v>
      </c>
      <c r="BP131">
        <v>0.86719134284308907</v>
      </c>
      <c r="BQ131">
        <v>2.8529267092966059E-2</v>
      </c>
      <c r="BR131">
        <v>1.4756517461879E-3</v>
      </c>
      <c r="BS131">
        <v>5.2139695031972452E-2</v>
      </c>
      <c r="BT131">
        <v>0.17215937038858831</v>
      </c>
      <c r="BU131">
        <v>0.80521396950319724</v>
      </c>
      <c r="BV131">
        <v>2.2626660108214462E-2</v>
      </c>
      <c r="BW131">
        <v>1</v>
      </c>
      <c r="BX131" t="s">
        <v>1099</v>
      </c>
      <c r="BY131">
        <v>32050</v>
      </c>
      <c r="BZ131">
        <v>6.3432137285491422E-2</v>
      </c>
      <c r="CA131">
        <v>0</v>
      </c>
    </row>
    <row r="132" spans="1:79" customFormat="1" x14ac:dyDescent="0.25">
      <c r="A132" t="s">
        <v>1103</v>
      </c>
      <c r="B132" t="s">
        <v>42</v>
      </c>
      <c r="C132" t="s">
        <v>124</v>
      </c>
      <c r="D132" t="s">
        <v>953</v>
      </c>
      <c r="E132">
        <v>2014</v>
      </c>
      <c r="F132">
        <v>3667</v>
      </c>
      <c r="G132">
        <v>263</v>
      </c>
      <c r="H132">
        <v>0</v>
      </c>
      <c r="I132">
        <v>156</v>
      </c>
      <c r="J132">
        <v>350</v>
      </c>
      <c r="K132">
        <v>360</v>
      </c>
      <c r="L132">
        <v>435</v>
      </c>
      <c r="M132">
        <v>517</v>
      </c>
      <c r="N132">
        <v>636</v>
      </c>
      <c r="O132">
        <v>660</v>
      </c>
      <c r="P132">
        <v>508</v>
      </c>
      <c r="Q132">
        <v>212</v>
      </c>
      <c r="R132">
        <v>76</v>
      </c>
      <c r="S132">
        <v>20</v>
      </c>
      <c r="T132">
        <v>0</v>
      </c>
      <c r="U132">
        <v>3694</v>
      </c>
      <c r="V132">
        <v>230</v>
      </c>
      <c r="W132">
        <v>6</v>
      </c>
      <c r="X132">
        <v>2543</v>
      </c>
      <c r="Y132">
        <v>780</v>
      </c>
      <c r="Z132">
        <v>422</v>
      </c>
      <c r="AA132">
        <v>185</v>
      </c>
      <c r="AB132">
        <v>520</v>
      </c>
      <c r="AC132">
        <v>1429</v>
      </c>
      <c r="AD132">
        <v>6</v>
      </c>
      <c r="AE132">
        <v>1975</v>
      </c>
      <c r="AF132">
        <v>332</v>
      </c>
      <c r="AG132">
        <v>2809</v>
      </c>
      <c r="AH132">
        <v>414</v>
      </c>
      <c r="AI132">
        <v>84</v>
      </c>
      <c r="AJ132">
        <v>291</v>
      </c>
      <c r="AK132">
        <v>154</v>
      </c>
      <c r="AL132">
        <v>3617</v>
      </c>
      <c r="AM132">
        <v>159</v>
      </c>
      <c r="AN132">
        <v>3930</v>
      </c>
      <c r="AO132">
        <v>0.93307888040712472</v>
      </c>
      <c r="AP132">
        <v>6.6921119592875319E-2</v>
      </c>
      <c r="AQ132">
        <v>0</v>
      </c>
      <c r="AR132">
        <v>3.9694656488549619E-2</v>
      </c>
      <c r="AS132">
        <v>8.9058524173027995E-2</v>
      </c>
      <c r="AT132">
        <v>9.1603053435114504E-2</v>
      </c>
      <c r="AU132">
        <v>0.1106870229007634</v>
      </c>
      <c r="AV132">
        <v>0.13155216284987281</v>
      </c>
      <c r="AW132">
        <v>0.16183206106870229</v>
      </c>
      <c r="AX132">
        <v>0.1679389312977099</v>
      </c>
      <c r="AY132">
        <v>0.1292620865139949</v>
      </c>
      <c r="AZ132">
        <v>5.39440203562341E-2</v>
      </c>
      <c r="BA132">
        <v>5.0890585241730284E-3</v>
      </c>
      <c r="BB132">
        <v>1.9338422391857509E-2</v>
      </c>
      <c r="BC132">
        <v>0</v>
      </c>
      <c r="BD132">
        <v>0.93994910941475829</v>
      </c>
      <c r="BE132">
        <v>5.8524173027989818E-2</v>
      </c>
      <c r="BF132">
        <v>1.5267175572519079E-3</v>
      </c>
      <c r="BG132">
        <v>0.64707379134860055</v>
      </c>
      <c r="BH132">
        <v>0.19847328244274809</v>
      </c>
      <c r="BI132">
        <v>0.10737913486005091</v>
      </c>
      <c r="BJ132">
        <v>4.7073791348600513E-2</v>
      </c>
      <c r="BK132">
        <v>0.13231552162849869</v>
      </c>
      <c r="BL132">
        <v>0.36361323155216291</v>
      </c>
      <c r="BM132">
        <v>1.5267175572519079E-3</v>
      </c>
      <c r="BN132">
        <v>0.50254452926208648</v>
      </c>
      <c r="BO132">
        <v>8.447837150127227E-2</v>
      </c>
      <c r="BP132">
        <v>0.71475826972010181</v>
      </c>
      <c r="BQ132">
        <v>0.1053435114503817</v>
      </c>
      <c r="BR132">
        <v>2.1374045801526721E-2</v>
      </c>
      <c r="BS132">
        <v>7.4045801526717553E-2</v>
      </c>
      <c r="BT132">
        <v>3.9185750636132319E-2</v>
      </c>
      <c r="BU132">
        <v>0.92035623409669209</v>
      </c>
      <c r="BV132">
        <v>4.0458015267175573E-2</v>
      </c>
      <c r="BW132">
        <v>1</v>
      </c>
      <c r="BX132" t="s">
        <v>1099</v>
      </c>
      <c r="BY132">
        <v>32050</v>
      </c>
      <c r="BZ132">
        <v>0.12262090483619351</v>
      </c>
      <c r="CA132">
        <v>0</v>
      </c>
    </row>
    <row r="133" spans="1:79" customFormat="1" x14ac:dyDescent="0.25">
      <c r="A133" t="s">
        <v>1104</v>
      </c>
      <c r="B133" t="s">
        <v>42</v>
      </c>
      <c r="C133" t="s">
        <v>124</v>
      </c>
      <c r="D133" t="s">
        <v>961</v>
      </c>
      <c r="E133">
        <v>2014</v>
      </c>
      <c r="F133">
        <v>685</v>
      </c>
      <c r="G133">
        <v>50</v>
      </c>
      <c r="H133">
        <v>0</v>
      </c>
      <c r="I133">
        <v>187</v>
      </c>
      <c r="J133">
        <v>155</v>
      </c>
      <c r="K133">
        <v>89</v>
      </c>
      <c r="L133">
        <v>73</v>
      </c>
      <c r="M133">
        <v>50</v>
      </c>
      <c r="N133">
        <v>43</v>
      </c>
      <c r="O133">
        <v>44</v>
      </c>
      <c r="P133">
        <v>43</v>
      </c>
      <c r="Q133">
        <v>25</v>
      </c>
      <c r="R133">
        <v>2</v>
      </c>
      <c r="S133">
        <v>24</v>
      </c>
      <c r="T133">
        <v>0</v>
      </c>
      <c r="U133">
        <v>666</v>
      </c>
      <c r="V133">
        <v>65</v>
      </c>
      <c r="W133">
        <v>4</v>
      </c>
      <c r="X133">
        <v>309</v>
      </c>
      <c r="Y133">
        <v>276</v>
      </c>
      <c r="Z133">
        <v>146</v>
      </c>
      <c r="AA133">
        <v>4</v>
      </c>
      <c r="AB133">
        <v>2</v>
      </c>
      <c r="AC133">
        <v>24</v>
      </c>
      <c r="AD133">
        <v>699</v>
      </c>
      <c r="AE133">
        <v>10</v>
      </c>
      <c r="AF133">
        <v>8</v>
      </c>
      <c r="AG133">
        <v>547</v>
      </c>
      <c r="AH133">
        <v>11</v>
      </c>
      <c r="AI133">
        <v>2</v>
      </c>
      <c r="AJ133">
        <v>167</v>
      </c>
      <c r="AK133">
        <v>77</v>
      </c>
      <c r="AL133">
        <v>648</v>
      </c>
      <c r="AM133">
        <v>10</v>
      </c>
      <c r="AN133">
        <v>735</v>
      </c>
      <c r="AO133">
        <v>0.93197278911564629</v>
      </c>
      <c r="AP133">
        <v>6.8027210884353748E-2</v>
      </c>
      <c r="AQ133">
        <v>0</v>
      </c>
      <c r="AR133">
        <v>0.25442176870748301</v>
      </c>
      <c r="AS133">
        <v>0.21088435374149661</v>
      </c>
      <c r="AT133">
        <v>0.12108843537414971</v>
      </c>
      <c r="AU133">
        <v>9.9319727891156465E-2</v>
      </c>
      <c r="AV133">
        <v>6.8027210884353748E-2</v>
      </c>
      <c r="AW133">
        <v>5.8503401360544223E-2</v>
      </c>
      <c r="AX133">
        <v>5.9863945578231291E-2</v>
      </c>
      <c r="AY133">
        <v>5.8503401360544223E-2</v>
      </c>
      <c r="AZ133">
        <v>3.4013605442176867E-2</v>
      </c>
      <c r="BA133">
        <v>3.2653061224489799E-2</v>
      </c>
      <c r="BB133">
        <v>2.721088435374149E-3</v>
      </c>
      <c r="BC133">
        <v>0</v>
      </c>
      <c r="BD133">
        <v>0.90612244897959182</v>
      </c>
      <c r="BE133">
        <v>8.8435374149659865E-2</v>
      </c>
      <c r="BF133">
        <v>5.4421768707482989E-3</v>
      </c>
      <c r="BG133">
        <v>0.42040816326530611</v>
      </c>
      <c r="BH133">
        <v>0.37551020408163271</v>
      </c>
      <c r="BI133">
        <v>0.1986394557823129</v>
      </c>
      <c r="BJ133">
        <v>5.4421768707482989E-3</v>
      </c>
      <c r="BK133">
        <v>2.721088435374149E-3</v>
      </c>
      <c r="BL133">
        <v>3.2653061224489799E-2</v>
      </c>
      <c r="BM133">
        <v>0.95102040816326527</v>
      </c>
      <c r="BN133">
        <v>1.360544217687075E-2</v>
      </c>
      <c r="BO133">
        <v>1.08843537414966E-2</v>
      </c>
      <c r="BP133">
        <v>0.74421768707482994</v>
      </c>
      <c r="BQ133">
        <v>1.4965986394557819E-2</v>
      </c>
      <c r="BR133">
        <v>2.721088435374149E-3</v>
      </c>
      <c r="BS133">
        <v>0.22721088435374151</v>
      </c>
      <c r="BT133">
        <v>0.10476190476190481</v>
      </c>
      <c r="BU133">
        <v>0.88163265306122451</v>
      </c>
      <c r="BV133">
        <v>1.360544217687075E-2</v>
      </c>
      <c r="BW133">
        <v>1</v>
      </c>
      <c r="BX133" t="s">
        <v>1099</v>
      </c>
      <c r="BY133">
        <v>32050</v>
      </c>
      <c r="BZ133">
        <v>2.2932917316692669E-2</v>
      </c>
      <c r="CA133">
        <v>0</v>
      </c>
    </row>
    <row r="134" spans="1:79" customFormat="1" x14ac:dyDescent="0.25">
      <c r="A134" t="s">
        <v>1105</v>
      </c>
      <c r="B134" t="s">
        <v>42</v>
      </c>
      <c r="C134" t="s">
        <v>123</v>
      </c>
      <c r="D134" t="s">
        <v>44</v>
      </c>
      <c r="E134">
        <v>2014</v>
      </c>
      <c r="F134">
        <v>29827</v>
      </c>
      <c r="G134">
        <v>2422</v>
      </c>
      <c r="H134">
        <v>0</v>
      </c>
      <c r="I134">
        <v>3348</v>
      </c>
      <c r="J134">
        <v>3940</v>
      </c>
      <c r="K134">
        <v>3562</v>
      </c>
      <c r="L134">
        <v>3929</v>
      </c>
      <c r="M134">
        <v>3681</v>
      </c>
      <c r="N134">
        <v>4241</v>
      </c>
      <c r="O134">
        <v>4437</v>
      </c>
      <c r="P134">
        <v>3160</v>
      </c>
      <c r="Q134">
        <v>1171</v>
      </c>
      <c r="R134">
        <v>348</v>
      </c>
      <c r="S134">
        <v>432</v>
      </c>
      <c r="T134">
        <v>0</v>
      </c>
      <c r="U134">
        <v>27034</v>
      </c>
      <c r="V134">
        <v>4935</v>
      </c>
      <c r="W134">
        <v>280</v>
      </c>
      <c r="X134">
        <v>15206</v>
      </c>
      <c r="Y134">
        <v>7075</v>
      </c>
      <c r="Z134">
        <v>9797</v>
      </c>
      <c r="AA134">
        <v>171</v>
      </c>
      <c r="AB134">
        <v>2368</v>
      </c>
      <c r="AC134">
        <v>25523</v>
      </c>
      <c r="AD134">
        <v>162</v>
      </c>
      <c r="AE134">
        <v>4196</v>
      </c>
      <c r="AF134">
        <v>1277</v>
      </c>
      <c r="AG134">
        <v>29031</v>
      </c>
      <c r="AH134">
        <v>1563</v>
      </c>
      <c r="AI134">
        <v>216</v>
      </c>
      <c r="AJ134">
        <v>162</v>
      </c>
      <c r="AK134">
        <v>1841</v>
      </c>
      <c r="AL134">
        <v>30289</v>
      </c>
      <c r="AM134">
        <v>119</v>
      </c>
      <c r="AN134">
        <v>32249</v>
      </c>
      <c r="AO134">
        <v>0.9248968960277838</v>
      </c>
      <c r="AP134">
        <v>7.5103103972216187E-2</v>
      </c>
      <c r="AQ134">
        <v>0</v>
      </c>
      <c r="AR134">
        <v>0.1038171726255078</v>
      </c>
      <c r="AS134">
        <v>0.12217433098700731</v>
      </c>
      <c r="AT134">
        <v>0.1104530373034823</v>
      </c>
      <c r="AU134">
        <v>0.1218332351390741</v>
      </c>
      <c r="AV134">
        <v>0.11414307420385129</v>
      </c>
      <c r="AW134">
        <v>0.13150795373499949</v>
      </c>
      <c r="AX134">
        <v>0.13758566157090141</v>
      </c>
      <c r="AY134">
        <v>9.7987534497193718E-2</v>
      </c>
      <c r="AZ134">
        <v>3.6311203448168933E-2</v>
      </c>
      <c r="BA134">
        <v>1.3395764209742939E-2</v>
      </c>
      <c r="BB134">
        <v>1.07910322800707E-2</v>
      </c>
      <c r="BC134">
        <v>0</v>
      </c>
      <c r="BD134">
        <v>0.83828955936618188</v>
      </c>
      <c r="BE134">
        <v>0.153028000868244</v>
      </c>
      <c r="BF134">
        <v>8.6824397655741268E-3</v>
      </c>
      <c r="BG134">
        <v>0.47151849669757201</v>
      </c>
      <c r="BH134">
        <v>0.2193866476479891</v>
      </c>
      <c r="BI134">
        <v>0.30379236565474899</v>
      </c>
      <c r="BJ134">
        <v>5.302489999689913E-3</v>
      </c>
      <c r="BK134">
        <v>7.3428633445998329E-2</v>
      </c>
      <c r="BL134">
        <v>0.79143539334553015</v>
      </c>
      <c r="BM134">
        <v>5.0234115786536018E-3</v>
      </c>
      <c r="BN134">
        <v>0.13011256162981799</v>
      </c>
      <c r="BO134">
        <v>3.959812707370771E-2</v>
      </c>
      <c r="BP134">
        <v>0.90021396012279453</v>
      </c>
      <c r="BQ134">
        <v>4.8466619119972708E-2</v>
      </c>
      <c r="BR134">
        <v>6.6978821048714688E-3</v>
      </c>
      <c r="BS134">
        <v>5.0234115786536018E-3</v>
      </c>
      <c r="BT134">
        <v>5.708704145864988E-2</v>
      </c>
      <c r="BU134">
        <v>0.93922292164098109</v>
      </c>
      <c r="BV134">
        <v>3.690036900369004E-3</v>
      </c>
      <c r="BW134">
        <v>1</v>
      </c>
      <c r="BX134" t="s">
        <v>1106</v>
      </c>
      <c r="BY134">
        <v>32249</v>
      </c>
      <c r="BZ134">
        <v>1</v>
      </c>
      <c r="CA134">
        <v>0</v>
      </c>
    </row>
    <row r="135" spans="1:79" customFormat="1" x14ac:dyDescent="0.25">
      <c r="A135" t="s">
        <v>1107</v>
      </c>
      <c r="B135" t="s">
        <v>42</v>
      </c>
      <c r="C135" t="s">
        <v>123</v>
      </c>
      <c r="D135" t="s">
        <v>947</v>
      </c>
      <c r="E135">
        <v>2014</v>
      </c>
      <c r="F135">
        <v>4642</v>
      </c>
      <c r="G135">
        <v>174</v>
      </c>
      <c r="H135">
        <v>0</v>
      </c>
      <c r="I135">
        <v>236</v>
      </c>
      <c r="J135">
        <v>429</v>
      </c>
      <c r="K135">
        <v>452</v>
      </c>
      <c r="L135">
        <v>540</v>
      </c>
      <c r="M135">
        <v>656</v>
      </c>
      <c r="N135">
        <v>760</v>
      </c>
      <c r="O135">
        <v>831</v>
      </c>
      <c r="P135">
        <v>647</v>
      </c>
      <c r="Q135">
        <v>196</v>
      </c>
      <c r="R135">
        <v>60</v>
      </c>
      <c r="S135">
        <v>9</v>
      </c>
      <c r="T135">
        <v>0</v>
      </c>
      <c r="U135">
        <v>4359</v>
      </c>
      <c r="V135">
        <v>430</v>
      </c>
      <c r="W135">
        <v>27</v>
      </c>
      <c r="X135">
        <v>1926</v>
      </c>
      <c r="Y135">
        <v>1424</v>
      </c>
      <c r="Z135">
        <v>1441</v>
      </c>
      <c r="AA135">
        <v>25</v>
      </c>
      <c r="AB135">
        <v>402</v>
      </c>
      <c r="AC135">
        <v>3853</v>
      </c>
      <c r="AD135">
        <v>0</v>
      </c>
      <c r="AE135">
        <v>561</v>
      </c>
      <c r="AF135">
        <v>139</v>
      </c>
      <c r="AG135">
        <v>4510</v>
      </c>
      <c r="AH135">
        <v>139</v>
      </c>
      <c r="AI135">
        <v>28</v>
      </c>
      <c r="AJ135">
        <v>0</v>
      </c>
      <c r="AK135">
        <v>493</v>
      </c>
      <c r="AL135">
        <v>4322</v>
      </c>
      <c r="AM135">
        <v>1</v>
      </c>
      <c r="AN135">
        <v>4816</v>
      </c>
      <c r="AO135">
        <v>0.96387043189368771</v>
      </c>
      <c r="AP135">
        <v>3.6129568106312293E-2</v>
      </c>
      <c r="AQ135">
        <v>0</v>
      </c>
      <c r="AR135">
        <v>4.9003322259136207E-2</v>
      </c>
      <c r="AS135">
        <v>8.907807308970099E-2</v>
      </c>
      <c r="AT135">
        <v>9.3853820598006649E-2</v>
      </c>
      <c r="AU135">
        <v>0.11212624584717611</v>
      </c>
      <c r="AV135">
        <v>0.13621262458471761</v>
      </c>
      <c r="AW135">
        <v>0.1578073089700997</v>
      </c>
      <c r="AX135">
        <v>0.1725498338870432</v>
      </c>
      <c r="AY135">
        <v>0.13434385382059799</v>
      </c>
      <c r="AZ135">
        <v>4.0697674418604647E-2</v>
      </c>
      <c r="BA135">
        <v>1.868770764119601E-3</v>
      </c>
      <c r="BB135">
        <v>1.2458471760797341E-2</v>
      </c>
      <c r="BC135">
        <v>0</v>
      </c>
      <c r="BD135">
        <v>0.90510797342192695</v>
      </c>
      <c r="BE135">
        <v>8.9285714285714288E-2</v>
      </c>
      <c r="BF135">
        <v>5.6063122923588043E-3</v>
      </c>
      <c r="BG135">
        <v>0.39991694352159468</v>
      </c>
      <c r="BH135">
        <v>0.29568106312292358</v>
      </c>
      <c r="BI135">
        <v>0.29921096345514953</v>
      </c>
      <c r="BJ135">
        <v>5.1910299003322261E-3</v>
      </c>
      <c r="BK135">
        <v>8.3471760797342198E-2</v>
      </c>
      <c r="BL135">
        <v>0.8000415282392026</v>
      </c>
      <c r="BM135">
        <v>0</v>
      </c>
      <c r="BN135">
        <v>0.1164867109634552</v>
      </c>
      <c r="BO135">
        <v>2.8862126245847181E-2</v>
      </c>
      <c r="BP135">
        <v>0.93646179401993357</v>
      </c>
      <c r="BQ135">
        <v>2.8862126245847181E-2</v>
      </c>
      <c r="BR135">
        <v>5.8139534883720929E-3</v>
      </c>
      <c r="BS135">
        <v>0</v>
      </c>
      <c r="BT135">
        <v>0.10236710963455151</v>
      </c>
      <c r="BU135">
        <v>0.89742524916943522</v>
      </c>
      <c r="BV135">
        <v>2.0764119601328899E-4</v>
      </c>
      <c r="BW135">
        <v>1</v>
      </c>
      <c r="BX135" t="s">
        <v>1106</v>
      </c>
      <c r="BY135">
        <v>32249</v>
      </c>
      <c r="BZ135">
        <v>0.14933796396787499</v>
      </c>
      <c r="CA135">
        <v>0</v>
      </c>
    </row>
    <row r="136" spans="1:79" customFormat="1" x14ac:dyDescent="0.25">
      <c r="A136" t="s">
        <v>1108</v>
      </c>
      <c r="B136" t="s">
        <v>42</v>
      </c>
      <c r="C136" t="s">
        <v>123</v>
      </c>
      <c r="D136" t="s">
        <v>949</v>
      </c>
      <c r="E136">
        <v>2014</v>
      </c>
      <c r="F136">
        <v>19304</v>
      </c>
      <c r="G136">
        <v>1791</v>
      </c>
      <c r="H136">
        <v>0</v>
      </c>
      <c r="I136">
        <v>2818</v>
      </c>
      <c r="J136">
        <v>3097</v>
      </c>
      <c r="K136">
        <v>2596</v>
      </c>
      <c r="L136">
        <v>2668</v>
      </c>
      <c r="M136">
        <v>2263</v>
      </c>
      <c r="N136">
        <v>2528</v>
      </c>
      <c r="O136">
        <v>2468</v>
      </c>
      <c r="P136">
        <v>1624</v>
      </c>
      <c r="Q136">
        <v>528</v>
      </c>
      <c r="R136">
        <v>119</v>
      </c>
      <c r="S136">
        <v>386</v>
      </c>
      <c r="T136">
        <v>0</v>
      </c>
      <c r="U136">
        <v>17834</v>
      </c>
      <c r="V136">
        <v>3073</v>
      </c>
      <c r="W136">
        <v>188</v>
      </c>
      <c r="X136">
        <v>10644</v>
      </c>
      <c r="Y136">
        <v>4321</v>
      </c>
      <c r="Z136">
        <v>6031</v>
      </c>
      <c r="AA136">
        <v>99</v>
      </c>
      <c r="AB136">
        <v>1112</v>
      </c>
      <c r="AC136">
        <v>18312</v>
      </c>
      <c r="AD136">
        <v>1</v>
      </c>
      <c r="AE136">
        <v>1670</v>
      </c>
      <c r="AF136">
        <v>562</v>
      </c>
      <c r="AG136">
        <v>20059</v>
      </c>
      <c r="AH136">
        <v>419</v>
      </c>
      <c r="AI136">
        <v>54</v>
      </c>
      <c r="AJ136">
        <v>1</v>
      </c>
      <c r="AK136">
        <v>1048</v>
      </c>
      <c r="AL136">
        <v>19958</v>
      </c>
      <c r="AM136">
        <v>89</v>
      </c>
      <c r="AN136">
        <v>21095</v>
      </c>
      <c r="AO136">
        <v>0.91509836454136051</v>
      </c>
      <c r="AP136">
        <v>8.4901635458639491E-2</v>
      </c>
      <c r="AQ136">
        <v>0</v>
      </c>
      <c r="AR136">
        <v>0.13358615785731209</v>
      </c>
      <c r="AS136">
        <v>0.14681204076795451</v>
      </c>
      <c r="AT136">
        <v>0.1230623370466935</v>
      </c>
      <c r="AU136">
        <v>0.12647546812040769</v>
      </c>
      <c r="AV136">
        <v>0.10727660583076561</v>
      </c>
      <c r="AW136">
        <v>0.11983882436596351</v>
      </c>
      <c r="AX136">
        <v>0.11699454847120171</v>
      </c>
      <c r="AY136">
        <v>7.6985067551552502E-2</v>
      </c>
      <c r="AZ136">
        <v>2.5029627873903771E-2</v>
      </c>
      <c r="BA136">
        <v>1.8298174922967529E-2</v>
      </c>
      <c r="BB136">
        <v>5.6411471912775537E-3</v>
      </c>
      <c r="BC136">
        <v>0</v>
      </c>
      <c r="BD136">
        <v>0.84541360511969665</v>
      </c>
      <c r="BE136">
        <v>0.14567433041004979</v>
      </c>
      <c r="BF136">
        <v>8.9120644702536146E-3</v>
      </c>
      <c r="BG136">
        <v>0.50457454373074184</v>
      </c>
      <c r="BH136">
        <v>0.20483526902109511</v>
      </c>
      <c r="BI136">
        <v>0.28589713202180611</v>
      </c>
      <c r="BJ136">
        <v>4.6930552263569564E-3</v>
      </c>
      <c r="BK136">
        <v>5.2713913249585208E-2</v>
      </c>
      <c r="BL136">
        <v>0.86807300308129887</v>
      </c>
      <c r="BM136">
        <v>4.7404598246029872E-5</v>
      </c>
      <c r="BN136">
        <v>7.9165679070869868E-2</v>
      </c>
      <c r="BO136">
        <v>2.664138421426878E-2</v>
      </c>
      <c r="BP136">
        <v>0.95088883621711306</v>
      </c>
      <c r="BQ136">
        <v>1.9862526665086509E-2</v>
      </c>
      <c r="BR136">
        <v>2.5598483052856132E-3</v>
      </c>
      <c r="BS136">
        <v>4.7404598246029872E-5</v>
      </c>
      <c r="BT136">
        <v>4.9680018961839302E-2</v>
      </c>
      <c r="BU136">
        <v>0.946100971794264</v>
      </c>
      <c r="BV136">
        <v>4.2190092438966582E-3</v>
      </c>
      <c r="BW136">
        <v>1</v>
      </c>
      <c r="BX136" t="s">
        <v>1106</v>
      </c>
      <c r="BY136">
        <v>32249</v>
      </c>
      <c r="BZ136">
        <v>0.65412881019566493</v>
      </c>
      <c r="CA136">
        <v>0</v>
      </c>
    </row>
    <row r="137" spans="1:79" customFormat="1" x14ac:dyDescent="0.25">
      <c r="A137" t="s">
        <v>1109</v>
      </c>
      <c r="B137" t="s">
        <v>42</v>
      </c>
      <c r="C137" t="s">
        <v>123</v>
      </c>
      <c r="D137" t="s">
        <v>951</v>
      </c>
      <c r="E137">
        <v>2014</v>
      </c>
      <c r="F137">
        <v>1920</v>
      </c>
      <c r="G137">
        <v>140</v>
      </c>
      <c r="H137">
        <v>0</v>
      </c>
      <c r="I137">
        <v>96</v>
      </c>
      <c r="J137">
        <v>118</v>
      </c>
      <c r="K137">
        <v>161</v>
      </c>
      <c r="L137">
        <v>258</v>
      </c>
      <c r="M137">
        <v>268</v>
      </c>
      <c r="N137">
        <v>274</v>
      </c>
      <c r="O137">
        <v>361</v>
      </c>
      <c r="P137">
        <v>309</v>
      </c>
      <c r="Q137">
        <v>154</v>
      </c>
      <c r="R137">
        <v>52</v>
      </c>
      <c r="S137">
        <v>9</v>
      </c>
      <c r="T137">
        <v>0</v>
      </c>
      <c r="U137">
        <v>1176</v>
      </c>
      <c r="V137">
        <v>855</v>
      </c>
      <c r="W137">
        <v>29</v>
      </c>
      <c r="X137">
        <v>788</v>
      </c>
      <c r="Y137">
        <v>470</v>
      </c>
      <c r="Z137">
        <v>787</v>
      </c>
      <c r="AA137">
        <v>15</v>
      </c>
      <c r="AB137">
        <v>341</v>
      </c>
      <c r="AC137">
        <v>1597</v>
      </c>
      <c r="AD137">
        <v>0</v>
      </c>
      <c r="AE137">
        <v>122</v>
      </c>
      <c r="AF137">
        <v>66</v>
      </c>
      <c r="AG137">
        <v>1970</v>
      </c>
      <c r="AH137">
        <v>22</v>
      </c>
      <c r="AI137">
        <v>2</v>
      </c>
      <c r="AJ137">
        <v>0</v>
      </c>
      <c r="AK137">
        <v>111</v>
      </c>
      <c r="AL137">
        <v>1946</v>
      </c>
      <c r="AM137">
        <v>3</v>
      </c>
      <c r="AN137">
        <v>2060</v>
      </c>
      <c r="AO137">
        <v>0.93203883495145634</v>
      </c>
      <c r="AP137">
        <v>6.7961165048543687E-2</v>
      </c>
      <c r="AQ137">
        <v>0</v>
      </c>
      <c r="AR137">
        <v>4.6601941747572817E-2</v>
      </c>
      <c r="AS137">
        <v>5.7281553398058252E-2</v>
      </c>
      <c r="AT137">
        <v>7.8155339805825244E-2</v>
      </c>
      <c r="AU137">
        <v>0.12524271844660201</v>
      </c>
      <c r="AV137">
        <v>0.13009708737864081</v>
      </c>
      <c r="AW137">
        <v>0.13300970873786411</v>
      </c>
      <c r="AX137">
        <v>0.17524271844660189</v>
      </c>
      <c r="AY137">
        <v>0.15</v>
      </c>
      <c r="AZ137">
        <v>7.4757281553398058E-2</v>
      </c>
      <c r="BA137">
        <v>4.3689320388349516E-3</v>
      </c>
      <c r="BB137">
        <v>2.524271844660194E-2</v>
      </c>
      <c r="BC137">
        <v>0</v>
      </c>
      <c r="BD137">
        <v>0.57087378640776698</v>
      </c>
      <c r="BE137">
        <v>0.41504854368932043</v>
      </c>
      <c r="BF137">
        <v>1.4077669902912621E-2</v>
      </c>
      <c r="BG137">
        <v>0.3825242718446602</v>
      </c>
      <c r="BH137">
        <v>0.22815533980582531</v>
      </c>
      <c r="BI137">
        <v>0.3820388349514563</v>
      </c>
      <c r="BJ137">
        <v>7.2815533980582527E-3</v>
      </c>
      <c r="BK137">
        <v>0.1655339805825243</v>
      </c>
      <c r="BL137">
        <v>0.77524271844660197</v>
      </c>
      <c r="BM137">
        <v>0</v>
      </c>
      <c r="BN137">
        <v>5.9223300970873777E-2</v>
      </c>
      <c r="BO137">
        <v>3.2038834951456312E-2</v>
      </c>
      <c r="BP137">
        <v>0.9563106796116505</v>
      </c>
      <c r="BQ137">
        <v>1.067961165048544E-2</v>
      </c>
      <c r="BR137">
        <v>9.7087378640776695E-4</v>
      </c>
      <c r="BS137">
        <v>0</v>
      </c>
      <c r="BT137">
        <v>5.3883495145631073E-2</v>
      </c>
      <c r="BU137">
        <v>0.94466019417475733</v>
      </c>
      <c r="BV137">
        <v>1.456310679611651E-3</v>
      </c>
      <c r="BW137">
        <v>1</v>
      </c>
      <c r="BX137" t="s">
        <v>1106</v>
      </c>
      <c r="BY137">
        <v>32249</v>
      </c>
      <c r="BZ137">
        <v>6.3877949703866788E-2</v>
      </c>
      <c r="CA137">
        <v>0</v>
      </c>
    </row>
    <row r="138" spans="1:79" customFormat="1" x14ac:dyDescent="0.25">
      <c r="A138" t="s">
        <v>1110</v>
      </c>
      <c r="B138" t="s">
        <v>42</v>
      </c>
      <c r="C138" t="s">
        <v>123</v>
      </c>
      <c r="D138" t="s">
        <v>953</v>
      </c>
      <c r="E138">
        <v>2014</v>
      </c>
      <c r="F138">
        <v>2474</v>
      </c>
      <c r="G138">
        <v>191</v>
      </c>
      <c r="H138">
        <v>0</v>
      </c>
      <c r="I138">
        <v>74</v>
      </c>
      <c r="J138">
        <v>156</v>
      </c>
      <c r="K138">
        <v>222</v>
      </c>
      <c r="L138">
        <v>277</v>
      </c>
      <c r="M138">
        <v>307</v>
      </c>
      <c r="N138">
        <v>458</v>
      </c>
      <c r="O138">
        <v>521</v>
      </c>
      <c r="P138">
        <v>396</v>
      </c>
      <c r="Q138">
        <v>185</v>
      </c>
      <c r="R138">
        <v>66</v>
      </c>
      <c r="S138">
        <v>3</v>
      </c>
      <c r="T138">
        <v>0</v>
      </c>
      <c r="U138">
        <v>2358</v>
      </c>
      <c r="V138">
        <v>291</v>
      </c>
      <c r="W138">
        <v>16</v>
      </c>
      <c r="X138">
        <v>1256</v>
      </c>
      <c r="Y138">
        <v>507</v>
      </c>
      <c r="Z138">
        <v>890</v>
      </c>
      <c r="AA138">
        <v>12</v>
      </c>
      <c r="AB138">
        <v>307</v>
      </c>
      <c r="AC138">
        <v>932</v>
      </c>
      <c r="AD138">
        <v>10</v>
      </c>
      <c r="AE138">
        <v>1416</v>
      </c>
      <c r="AF138">
        <v>371</v>
      </c>
      <c r="AG138">
        <v>1345</v>
      </c>
      <c r="AH138">
        <v>843</v>
      </c>
      <c r="AI138">
        <v>96</v>
      </c>
      <c r="AJ138">
        <v>10</v>
      </c>
      <c r="AK138">
        <v>81</v>
      </c>
      <c r="AL138">
        <v>2579</v>
      </c>
      <c r="AM138">
        <v>5</v>
      </c>
      <c r="AN138">
        <v>2665</v>
      </c>
      <c r="AO138">
        <v>0.92833020637898689</v>
      </c>
      <c r="AP138">
        <v>7.1669793621013139E-2</v>
      </c>
      <c r="AQ138">
        <v>0</v>
      </c>
      <c r="AR138">
        <v>2.7767354596622891E-2</v>
      </c>
      <c r="AS138">
        <v>5.8536585365853662E-2</v>
      </c>
      <c r="AT138">
        <v>8.3302063789868666E-2</v>
      </c>
      <c r="AU138">
        <v>0.1039399624765478</v>
      </c>
      <c r="AV138">
        <v>0.1151969981238274</v>
      </c>
      <c r="AW138">
        <v>0.17185741088180109</v>
      </c>
      <c r="AX138">
        <v>0.19549718574108821</v>
      </c>
      <c r="AY138">
        <v>0.14859287054409009</v>
      </c>
      <c r="AZ138">
        <v>6.9418386491557224E-2</v>
      </c>
      <c r="BA138">
        <v>1.125703564727955E-3</v>
      </c>
      <c r="BB138">
        <v>2.4765478424015011E-2</v>
      </c>
      <c r="BC138">
        <v>0</v>
      </c>
      <c r="BD138">
        <v>0.88480300187617256</v>
      </c>
      <c r="BE138">
        <v>0.1091932457786116</v>
      </c>
      <c r="BF138">
        <v>6.0037523452157598E-3</v>
      </c>
      <c r="BG138">
        <v>0.47129455909943713</v>
      </c>
      <c r="BH138">
        <v>0.19024390243902439</v>
      </c>
      <c r="BI138">
        <v>0.33395872420262662</v>
      </c>
      <c r="BJ138">
        <v>4.5028142589118199E-3</v>
      </c>
      <c r="BK138">
        <v>0.1151969981238274</v>
      </c>
      <c r="BL138">
        <v>0.34971857410881801</v>
      </c>
      <c r="BM138">
        <v>3.7523452157598499E-3</v>
      </c>
      <c r="BN138">
        <v>0.5313320825515947</v>
      </c>
      <c r="BO138">
        <v>0.1392120075046904</v>
      </c>
      <c r="BP138">
        <v>0.50469043151969983</v>
      </c>
      <c r="BQ138">
        <v>0.31632270168855542</v>
      </c>
      <c r="BR138">
        <v>3.6022514071294559E-2</v>
      </c>
      <c r="BS138">
        <v>3.7523452157598499E-3</v>
      </c>
      <c r="BT138">
        <v>3.0393996247654789E-2</v>
      </c>
      <c r="BU138">
        <v>0.96772983114446531</v>
      </c>
      <c r="BV138">
        <v>1.876172607879925E-3</v>
      </c>
      <c r="BW138">
        <v>1</v>
      </c>
      <c r="BX138" t="s">
        <v>1106</v>
      </c>
      <c r="BY138">
        <v>32249</v>
      </c>
      <c r="BZ138">
        <v>8.2638221340196591E-2</v>
      </c>
      <c r="CA138">
        <v>0</v>
      </c>
    </row>
    <row r="139" spans="1:79" customFormat="1" x14ac:dyDescent="0.25">
      <c r="A139" t="s">
        <v>1111</v>
      </c>
      <c r="B139" t="s">
        <v>42</v>
      </c>
      <c r="C139" t="s">
        <v>123</v>
      </c>
      <c r="D139" t="s">
        <v>961</v>
      </c>
      <c r="E139">
        <v>2014</v>
      </c>
      <c r="F139">
        <v>1487</v>
      </c>
      <c r="G139">
        <v>126</v>
      </c>
      <c r="H139">
        <v>0</v>
      </c>
      <c r="I139">
        <v>124</v>
      </c>
      <c r="J139">
        <v>140</v>
      </c>
      <c r="K139">
        <v>131</v>
      </c>
      <c r="L139">
        <v>186</v>
      </c>
      <c r="M139">
        <v>187</v>
      </c>
      <c r="N139">
        <v>221</v>
      </c>
      <c r="O139">
        <v>256</v>
      </c>
      <c r="P139">
        <v>184</v>
      </c>
      <c r="Q139">
        <v>108</v>
      </c>
      <c r="R139">
        <v>51</v>
      </c>
      <c r="S139">
        <v>25</v>
      </c>
      <c r="T139">
        <v>0</v>
      </c>
      <c r="U139">
        <v>1307</v>
      </c>
      <c r="V139">
        <v>286</v>
      </c>
      <c r="W139">
        <v>20</v>
      </c>
      <c r="X139">
        <v>592</v>
      </c>
      <c r="Y139">
        <v>353</v>
      </c>
      <c r="Z139">
        <v>648</v>
      </c>
      <c r="AA139">
        <v>20</v>
      </c>
      <c r="AB139">
        <v>206</v>
      </c>
      <c r="AC139">
        <v>829</v>
      </c>
      <c r="AD139">
        <v>151</v>
      </c>
      <c r="AE139">
        <v>427</v>
      </c>
      <c r="AF139">
        <v>139</v>
      </c>
      <c r="AG139">
        <v>1147</v>
      </c>
      <c r="AH139">
        <v>140</v>
      </c>
      <c r="AI139">
        <v>36</v>
      </c>
      <c r="AJ139">
        <v>151</v>
      </c>
      <c r="AK139">
        <v>108</v>
      </c>
      <c r="AL139">
        <v>1484</v>
      </c>
      <c r="AM139">
        <v>21</v>
      </c>
      <c r="AN139">
        <v>1613</v>
      </c>
      <c r="AO139">
        <v>0.92188468691878489</v>
      </c>
      <c r="AP139">
        <v>7.8115313081215124E-2</v>
      </c>
      <c r="AQ139">
        <v>0</v>
      </c>
      <c r="AR139">
        <v>7.6875387476751392E-2</v>
      </c>
      <c r="AS139">
        <v>8.6794792312461247E-2</v>
      </c>
      <c r="AT139">
        <v>8.1215127092374453E-2</v>
      </c>
      <c r="AU139">
        <v>0.11531308121512709</v>
      </c>
      <c r="AV139">
        <v>0.115933044017359</v>
      </c>
      <c r="AW139">
        <v>0.1370117792932424</v>
      </c>
      <c r="AX139">
        <v>0.15871047737135771</v>
      </c>
      <c r="AY139">
        <v>0.1140731556106634</v>
      </c>
      <c r="AZ139">
        <v>6.6955982641041537E-2</v>
      </c>
      <c r="BA139">
        <v>1.549907005579665E-2</v>
      </c>
      <c r="BB139">
        <v>3.161810291382517E-2</v>
      </c>
      <c r="BC139">
        <v>0</v>
      </c>
      <c r="BD139">
        <v>0.81029138251704902</v>
      </c>
      <c r="BE139">
        <v>0.17730936143831369</v>
      </c>
      <c r="BF139">
        <v>1.2399256044637321E-2</v>
      </c>
      <c r="BG139">
        <v>0.3670179789212647</v>
      </c>
      <c r="BH139">
        <v>0.21884686918784871</v>
      </c>
      <c r="BI139">
        <v>0.40173589584624919</v>
      </c>
      <c r="BJ139">
        <v>1.2399256044637321E-2</v>
      </c>
      <c r="BK139">
        <v>0.12771233725976441</v>
      </c>
      <c r="BL139">
        <v>0.51394916305021698</v>
      </c>
      <c r="BM139">
        <v>9.3614383137011772E-2</v>
      </c>
      <c r="BN139">
        <v>0.26472411655300682</v>
      </c>
      <c r="BO139">
        <v>8.6174829510229381E-2</v>
      </c>
      <c r="BP139">
        <v>0.71109733415995036</v>
      </c>
      <c r="BQ139">
        <v>8.6794792312461247E-2</v>
      </c>
      <c r="BR139">
        <v>2.2318660880347181E-2</v>
      </c>
      <c r="BS139">
        <v>9.3614383137011772E-2</v>
      </c>
      <c r="BT139">
        <v>6.6955982641041537E-2</v>
      </c>
      <c r="BU139">
        <v>0.92002479851208929</v>
      </c>
      <c r="BV139">
        <v>1.301921884686919E-2</v>
      </c>
      <c r="BW139">
        <v>1</v>
      </c>
      <c r="BX139" t="s">
        <v>1106</v>
      </c>
      <c r="BY139">
        <v>32249</v>
      </c>
      <c r="BZ139">
        <v>5.001705479239666E-2</v>
      </c>
      <c r="CA139">
        <v>0</v>
      </c>
    </row>
    <row r="140" spans="1:79" customFormat="1" x14ac:dyDescent="0.25">
      <c r="A140" t="s">
        <v>1112</v>
      </c>
      <c r="B140" t="s">
        <v>42</v>
      </c>
      <c r="C140" t="s">
        <v>369</v>
      </c>
      <c r="D140" t="s">
        <v>44</v>
      </c>
      <c r="E140">
        <v>2014</v>
      </c>
      <c r="F140" t="s">
        <v>74</v>
      </c>
      <c r="G140" t="s">
        <v>74</v>
      </c>
      <c r="H140" t="s">
        <v>74</v>
      </c>
      <c r="I140">
        <v>1216</v>
      </c>
      <c r="J140">
        <v>1458</v>
      </c>
      <c r="K140">
        <v>1278</v>
      </c>
      <c r="L140">
        <v>1390</v>
      </c>
      <c r="M140">
        <v>1525</v>
      </c>
      <c r="N140">
        <v>2087</v>
      </c>
      <c r="O140">
        <v>1294</v>
      </c>
      <c r="P140">
        <v>1195</v>
      </c>
      <c r="Q140">
        <v>407</v>
      </c>
      <c r="R140">
        <v>126</v>
      </c>
      <c r="S140">
        <v>172</v>
      </c>
      <c r="T140">
        <v>0</v>
      </c>
      <c r="U140">
        <v>11073</v>
      </c>
      <c r="V140">
        <v>1075</v>
      </c>
      <c r="W140">
        <v>0</v>
      </c>
      <c r="X140">
        <v>5545</v>
      </c>
      <c r="Y140">
        <v>5511</v>
      </c>
      <c r="Z140">
        <v>1012</v>
      </c>
      <c r="AA140">
        <v>80</v>
      </c>
      <c r="AB140">
        <v>840</v>
      </c>
      <c r="AC140">
        <v>9157</v>
      </c>
      <c r="AD140">
        <v>139</v>
      </c>
      <c r="AE140">
        <v>2012</v>
      </c>
      <c r="AF140">
        <v>904</v>
      </c>
      <c r="AG140">
        <v>9588</v>
      </c>
      <c r="AH140">
        <v>1065</v>
      </c>
      <c r="AI140">
        <v>411</v>
      </c>
      <c r="AJ140">
        <v>180</v>
      </c>
      <c r="AK140">
        <v>2488</v>
      </c>
      <c r="AL140">
        <v>9654</v>
      </c>
      <c r="AM140">
        <v>6</v>
      </c>
      <c r="AN140">
        <v>12148</v>
      </c>
      <c r="AO140" t="s">
        <v>74</v>
      </c>
      <c r="AP140" t="s">
        <v>74</v>
      </c>
      <c r="AQ140" t="s">
        <v>74</v>
      </c>
      <c r="AR140">
        <v>0.1000987816924597</v>
      </c>
      <c r="AS140">
        <v>0.12001975633849191</v>
      </c>
      <c r="AT140">
        <v>0.1052025024695423</v>
      </c>
      <c r="AU140">
        <v>0.114422127099111</v>
      </c>
      <c r="AV140">
        <v>0.12553506750082319</v>
      </c>
      <c r="AW140">
        <v>0.1717978268027659</v>
      </c>
      <c r="AX140">
        <v>0.1065195917023378</v>
      </c>
      <c r="AY140">
        <v>9.8370102074415544E-2</v>
      </c>
      <c r="AZ140">
        <v>3.3503457359236093E-2</v>
      </c>
      <c r="BA140">
        <v>1.415870925255186E-2</v>
      </c>
      <c r="BB140">
        <v>1.0372077708264741E-2</v>
      </c>
      <c r="BC140">
        <v>0</v>
      </c>
      <c r="BD140">
        <v>0.91150806717155086</v>
      </c>
      <c r="BE140">
        <v>8.8491932828449124E-2</v>
      </c>
      <c r="BF140">
        <v>0</v>
      </c>
      <c r="BG140">
        <v>0.45645373724069799</v>
      </c>
      <c r="BH140">
        <v>0.45365492262100759</v>
      </c>
      <c r="BI140">
        <v>8.3305893974316758E-2</v>
      </c>
      <c r="BJ140">
        <v>6.5854461639776093E-3</v>
      </c>
      <c r="BK140">
        <v>6.9147184721764898E-2</v>
      </c>
      <c r="BL140">
        <v>0.75378663154428716</v>
      </c>
      <c r="BM140">
        <v>1.1442212709911101E-2</v>
      </c>
      <c r="BN140">
        <v>0.16562397102403689</v>
      </c>
      <c r="BO140">
        <v>7.441554165294699E-2</v>
      </c>
      <c r="BP140">
        <v>0.78926572275271645</v>
      </c>
      <c r="BQ140">
        <v>8.7668752057951924E-2</v>
      </c>
      <c r="BR140">
        <v>3.3832729667434967E-2</v>
      </c>
      <c r="BS140">
        <v>1.481725386894962E-2</v>
      </c>
      <c r="BT140">
        <v>0.20480737569970359</v>
      </c>
      <c r="BU140">
        <v>0.794698715837998</v>
      </c>
      <c r="BV140">
        <v>4.9390846229832076E-4</v>
      </c>
      <c r="BW140">
        <v>1</v>
      </c>
      <c r="BX140" t="s">
        <v>1113</v>
      </c>
      <c r="BY140">
        <v>12148</v>
      </c>
      <c r="BZ140">
        <v>1</v>
      </c>
      <c r="CA140">
        <v>0</v>
      </c>
    </row>
    <row r="141" spans="1:79" customFormat="1" x14ac:dyDescent="0.25">
      <c r="A141" t="s">
        <v>1114</v>
      </c>
      <c r="B141" t="s">
        <v>42</v>
      </c>
      <c r="C141" t="s">
        <v>369</v>
      </c>
      <c r="D141" t="s">
        <v>947</v>
      </c>
      <c r="E141">
        <v>2014</v>
      </c>
      <c r="F141" t="s">
        <v>74</v>
      </c>
      <c r="G141" t="s">
        <v>74</v>
      </c>
      <c r="H141" t="s">
        <v>74</v>
      </c>
      <c r="I141">
        <v>66</v>
      </c>
      <c r="J141">
        <v>166</v>
      </c>
      <c r="K141">
        <v>209</v>
      </c>
      <c r="L141">
        <v>250</v>
      </c>
      <c r="M141">
        <v>272</v>
      </c>
      <c r="N141">
        <v>395</v>
      </c>
      <c r="O141">
        <v>226</v>
      </c>
      <c r="P141">
        <v>228</v>
      </c>
      <c r="Q141">
        <v>80</v>
      </c>
      <c r="R141">
        <v>26</v>
      </c>
      <c r="S141">
        <v>4</v>
      </c>
      <c r="T141">
        <v>0</v>
      </c>
      <c r="U141">
        <v>1857</v>
      </c>
      <c r="V141">
        <v>65</v>
      </c>
      <c r="W141">
        <v>0</v>
      </c>
      <c r="X141">
        <v>985</v>
      </c>
      <c r="Y141">
        <v>750</v>
      </c>
      <c r="Z141">
        <v>173</v>
      </c>
      <c r="AA141">
        <v>14</v>
      </c>
      <c r="AB141">
        <v>143</v>
      </c>
      <c r="AC141">
        <v>1510</v>
      </c>
      <c r="AD141">
        <v>16</v>
      </c>
      <c r="AE141">
        <v>253</v>
      </c>
      <c r="AF141">
        <v>129</v>
      </c>
      <c r="AG141">
        <v>1533</v>
      </c>
      <c r="AH141">
        <v>180</v>
      </c>
      <c r="AI141">
        <v>54</v>
      </c>
      <c r="AJ141">
        <v>26</v>
      </c>
      <c r="AK141">
        <v>553</v>
      </c>
      <c r="AL141">
        <v>1369</v>
      </c>
      <c r="AM141">
        <v>0</v>
      </c>
      <c r="AN141">
        <v>1922</v>
      </c>
      <c r="AO141" t="s">
        <v>74</v>
      </c>
      <c r="AP141" t="s">
        <v>74</v>
      </c>
      <c r="AQ141" t="s">
        <v>74</v>
      </c>
      <c r="AR141">
        <v>3.4339229968782518E-2</v>
      </c>
      <c r="AS141">
        <v>8.6368366285119666E-2</v>
      </c>
      <c r="AT141">
        <v>0.10874089490114459</v>
      </c>
      <c r="AU141">
        <v>0.13007284079084289</v>
      </c>
      <c r="AV141">
        <v>0.14151925078043701</v>
      </c>
      <c r="AW141">
        <v>0.2055150884495317</v>
      </c>
      <c r="AX141">
        <v>0.11758584807492201</v>
      </c>
      <c r="AY141">
        <v>0.1186264308012487</v>
      </c>
      <c r="AZ141">
        <v>4.1623309053069719E-2</v>
      </c>
      <c r="BA141">
        <v>2.0811654526534861E-3</v>
      </c>
      <c r="BB141">
        <v>1.352757544224766E-2</v>
      </c>
      <c r="BC141">
        <v>0</v>
      </c>
      <c r="BD141">
        <v>0.96618106139438087</v>
      </c>
      <c r="BE141">
        <v>3.3818938605619138E-2</v>
      </c>
      <c r="BF141">
        <v>0</v>
      </c>
      <c r="BG141">
        <v>0.51248699271592091</v>
      </c>
      <c r="BH141">
        <v>0.39021852237252858</v>
      </c>
      <c r="BI141">
        <v>9.0010405827263273E-2</v>
      </c>
      <c r="BJ141">
        <v>7.2840790842872011E-3</v>
      </c>
      <c r="BK141">
        <v>7.4401664932362124E-2</v>
      </c>
      <c r="BL141">
        <v>0.78563995837669098</v>
      </c>
      <c r="BM141">
        <v>8.3246618106139446E-3</v>
      </c>
      <c r="BN141">
        <v>0.13163371488033301</v>
      </c>
      <c r="BO141">
        <v>6.7117585848074923E-2</v>
      </c>
      <c r="BP141">
        <v>0.79760665972944844</v>
      </c>
      <c r="BQ141">
        <v>9.3652445369406867E-2</v>
      </c>
      <c r="BR141">
        <v>2.8095733610822061E-2</v>
      </c>
      <c r="BS141">
        <v>1.352757544224766E-2</v>
      </c>
      <c r="BT141">
        <v>0.28772112382934439</v>
      </c>
      <c r="BU141">
        <v>0.71227887617065555</v>
      </c>
      <c r="BV141">
        <v>0</v>
      </c>
      <c r="BW141">
        <v>1</v>
      </c>
      <c r="BX141" t="s">
        <v>1113</v>
      </c>
      <c r="BY141">
        <v>12148</v>
      </c>
      <c r="BZ141">
        <v>0.15821534408956209</v>
      </c>
      <c r="CA141">
        <v>0</v>
      </c>
    </row>
    <row r="142" spans="1:79" customFormat="1" x14ac:dyDescent="0.25">
      <c r="A142" t="s">
        <v>1115</v>
      </c>
      <c r="B142" t="s">
        <v>42</v>
      </c>
      <c r="C142" t="s">
        <v>369</v>
      </c>
      <c r="D142" t="s">
        <v>949</v>
      </c>
      <c r="E142">
        <v>2014</v>
      </c>
      <c r="F142" t="s">
        <v>74</v>
      </c>
      <c r="G142" t="s">
        <v>74</v>
      </c>
      <c r="H142" t="s">
        <v>74</v>
      </c>
      <c r="I142">
        <v>1049</v>
      </c>
      <c r="J142">
        <v>1117</v>
      </c>
      <c r="K142">
        <v>870</v>
      </c>
      <c r="L142">
        <v>801</v>
      </c>
      <c r="M142">
        <v>883</v>
      </c>
      <c r="N142">
        <v>1151</v>
      </c>
      <c r="O142">
        <v>675</v>
      </c>
      <c r="P142">
        <v>535</v>
      </c>
      <c r="Q142">
        <v>171</v>
      </c>
      <c r="R142">
        <v>42</v>
      </c>
      <c r="S142">
        <v>161</v>
      </c>
      <c r="T142">
        <v>0</v>
      </c>
      <c r="U142">
        <v>6790</v>
      </c>
      <c r="V142">
        <v>665</v>
      </c>
      <c r="W142">
        <v>0</v>
      </c>
      <c r="X142">
        <v>3156</v>
      </c>
      <c r="Y142">
        <v>3696</v>
      </c>
      <c r="Z142">
        <v>554</v>
      </c>
      <c r="AA142">
        <v>49</v>
      </c>
      <c r="AB142">
        <v>290</v>
      </c>
      <c r="AC142">
        <v>6280</v>
      </c>
      <c r="AD142">
        <v>61</v>
      </c>
      <c r="AE142">
        <v>824</v>
      </c>
      <c r="AF142">
        <v>342</v>
      </c>
      <c r="AG142">
        <v>6359</v>
      </c>
      <c r="AH142">
        <v>407</v>
      </c>
      <c r="AI142">
        <v>238</v>
      </c>
      <c r="AJ142">
        <v>109</v>
      </c>
      <c r="AK142">
        <v>1364</v>
      </c>
      <c r="AL142">
        <v>6086</v>
      </c>
      <c r="AM142">
        <v>5</v>
      </c>
      <c r="AN142">
        <v>7455</v>
      </c>
      <c r="AO142" t="s">
        <v>74</v>
      </c>
      <c r="AP142" t="s">
        <v>74</v>
      </c>
      <c r="AQ142" t="s">
        <v>74</v>
      </c>
      <c r="AR142">
        <v>0.14071093226022799</v>
      </c>
      <c r="AS142">
        <v>0.14983232729711601</v>
      </c>
      <c r="AT142">
        <v>0.1167002012072435</v>
      </c>
      <c r="AU142">
        <v>0.10744466800804831</v>
      </c>
      <c r="AV142">
        <v>0.1184439973172368</v>
      </c>
      <c r="AW142">
        <v>0.15439302481556</v>
      </c>
      <c r="AX142">
        <v>9.0543259557344061E-2</v>
      </c>
      <c r="AY142">
        <v>7.1763916834339372E-2</v>
      </c>
      <c r="AZ142">
        <v>2.2937625754527159E-2</v>
      </c>
      <c r="BA142">
        <v>2.1596244131455399E-2</v>
      </c>
      <c r="BB142">
        <v>5.6338028169014088E-3</v>
      </c>
      <c r="BC142">
        <v>0</v>
      </c>
      <c r="BD142">
        <v>0.91079812206572774</v>
      </c>
      <c r="BE142">
        <v>8.9201877934272297E-2</v>
      </c>
      <c r="BF142">
        <v>0</v>
      </c>
      <c r="BG142">
        <v>0.42334004024144872</v>
      </c>
      <c r="BH142">
        <v>0.49577464788732389</v>
      </c>
      <c r="BI142">
        <v>7.4312541918175726E-2</v>
      </c>
      <c r="BJ142">
        <v>6.5727699530516428E-3</v>
      </c>
      <c r="BK142">
        <v>3.8900067069081147E-2</v>
      </c>
      <c r="BL142">
        <v>0.84238765928906778</v>
      </c>
      <c r="BM142">
        <v>8.1824279007377595E-3</v>
      </c>
      <c r="BN142">
        <v>0.11052984574111339</v>
      </c>
      <c r="BO142">
        <v>4.5875251509054332E-2</v>
      </c>
      <c r="BP142">
        <v>0.85298457411133466</v>
      </c>
      <c r="BQ142">
        <v>5.4594232059020788E-2</v>
      </c>
      <c r="BR142">
        <v>3.1924882629107983E-2</v>
      </c>
      <c r="BS142">
        <v>1.462105969148223E-2</v>
      </c>
      <c r="BT142">
        <v>0.18296445338698861</v>
      </c>
      <c r="BU142">
        <v>0.81636485580147555</v>
      </c>
      <c r="BV142">
        <v>6.7069081153588194E-4</v>
      </c>
      <c r="BW142">
        <v>1</v>
      </c>
      <c r="BX142" t="s">
        <v>1113</v>
      </c>
      <c r="BY142">
        <v>12148</v>
      </c>
      <c r="BZ142">
        <v>0.61368126440566351</v>
      </c>
      <c r="CA142">
        <v>0</v>
      </c>
    </row>
    <row r="143" spans="1:79" customFormat="1" x14ac:dyDescent="0.25">
      <c r="A143" t="s">
        <v>1116</v>
      </c>
      <c r="B143" t="s">
        <v>42</v>
      </c>
      <c r="C143" t="s">
        <v>369</v>
      </c>
      <c r="D143" t="s">
        <v>951</v>
      </c>
      <c r="E143">
        <v>2014</v>
      </c>
      <c r="F143" t="s">
        <v>74</v>
      </c>
      <c r="G143" t="s">
        <v>74</v>
      </c>
      <c r="H143" t="s">
        <v>74</v>
      </c>
      <c r="I143">
        <v>72</v>
      </c>
      <c r="J143">
        <v>106</v>
      </c>
      <c r="K143">
        <v>88</v>
      </c>
      <c r="L143">
        <v>175</v>
      </c>
      <c r="M143">
        <v>177</v>
      </c>
      <c r="N143">
        <v>264</v>
      </c>
      <c r="O143">
        <v>193</v>
      </c>
      <c r="P143">
        <v>210</v>
      </c>
      <c r="Q143">
        <v>86</v>
      </c>
      <c r="R143">
        <v>31</v>
      </c>
      <c r="S143">
        <v>5</v>
      </c>
      <c r="T143">
        <v>0</v>
      </c>
      <c r="U143">
        <v>1107</v>
      </c>
      <c r="V143">
        <v>300</v>
      </c>
      <c r="W143">
        <v>0</v>
      </c>
      <c r="X143">
        <v>567</v>
      </c>
      <c r="Y143">
        <v>687</v>
      </c>
      <c r="Z143">
        <v>146</v>
      </c>
      <c r="AA143">
        <v>7</v>
      </c>
      <c r="AB143">
        <v>242</v>
      </c>
      <c r="AC143">
        <v>1012</v>
      </c>
      <c r="AD143">
        <v>10</v>
      </c>
      <c r="AE143">
        <v>143</v>
      </c>
      <c r="AF143">
        <v>152</v>
      </c>
      <c r="AG143">
        <v>1137</v>
      </c>
      <c r="AH143">
        <v>77</v>
      </c>
      <c r="AI143">
        <v>30</v>
      </c>
      <c r="AJ143">
        <v>11</v>
      </c>
      <c r="AK143">
        <v>368</v>
      </c>
      <c r="AL143">
        <v>1039</v>
      </c>
      <c r="AM143">
        <v>0</v>
      </c>
      <c r="AN143">
        <v>1407</v>
      </c>
      <c r="AO143" t="s">
        <v>74</v>
      </c>
      <c r="AP143" t="s">
        <v>74</v>
      </c>
      <c r="AQ143" t="s">
        <v>74</v>
      </c>
      <c r="AR143">
        <v>5.1172707889125799E-2</v>
      </c>
      <c r="AS143">
        <v>7.5337597725657429E-2</v>
      </c>
      <c r="AT143">
        <v>6.2544420753375976E-2</v>
      </c>
      <c r="AU143">
        <v>0.12437810945273629</v>
      </c>
      <c r="AV143">
        <v>0.1257995735607676</v>
      </c>
      <c r="AW143">
        <v>0.18763326226012789</v>
      </c>
      <c r="AX143">
        <v>0.1371712864250178</v>
      </c>
      <c r="AY143">
        <v>0.1492537313432836</v>
      </c>
      <c r="AZ143">
        <v>6.1122956645344707E-2</v>
      </c>
      <c r="BA143">
        <v>3.55366027007818E-3</v>
      </c>
      <c r="BB143">
        <v>2.2032693674484721E-2</v>
      </c>
      <c r="BC143">
        <v>0</v>
      </c>
      <c r="BD143">
        <v>0.78678038379530912</v>
      </c>
      <c r="BE143">
        <v>0.21321961620469079</v>
      </c>
      <c r="BF143">
        <v>0</v>
      </c>
      <c r="BG143">
        <v>0.40298507462686572</v>
      </c>
      <c r="BH143">
        <v>0.48827292110874199</v>
      </c>
      <c r="BI143">
        <v>0.1037668798862829</v>
      </c>
      <c r="BJ143">
        <v>4.9751243781094526E-3</v>
      </c>
      <c r="BK143">
        <v>0.1719971570717839</v>
      </c>
      <c r="BL143">
        <v>0.71926083866382373</v>
      </c>
      <c r="BM143">
        <v>7.1073205401563609E-3</v>
      </c>
      <c r="BN143">
        <v>0.10163468372423599</v>
      </c>
      <c r="BO143">
        <v>0.1080312722103767</v>
      </c>
      <c r="BP143">
        <v>0.8081023454157783</v>
      </c>
      <c r="BQ143">
        <v>5.4726368159203981E-2</v>
      </c>
      <c r="BR143">
        <v>2.1321961620469079E-2</v>
      </c>
      <c r="BS143">
        <v>7.818052594171997E-3</v>
      </c>
      <c r="BT143">
        <v>0.26154939587775411</v>
      </c>
      <c r="BU143">
        <v>0.73845060412224595</v>
      </c>
      <c r="BV143">
        <v>0</v>
      </c>
      <c r="BW143">
        <v>1</v>
      </c>
      <c r="BX143" t="s">
        <v>1113</v>
      </c>
      <c r="BY143">
        <v>12148</v>
      </c>
      <c r="BZ143">
        <v>0.11582153440895621</v>
      </c>
      <c r="CA143">
        <v>0</v>
      </c>
    </row>
    <row r="144" spans="1:79" customFormat="1" x14ac:dyDescent="0.25">
      <c r="A144" t="s">
        <v>1117</v>
      </c>
      <c r="B144" t="s">
        <v>42</v>
      </c>
      <c r="C144" t="s">
        <v>369</v>
      </c>
      <c r="D144" t="s">
        <v>953</v>
      </c>
      <c r="E144">
        <v>2014</v>
      </c>
      <c r="F144" t="s">
        <v>74</v>
      </c>
      <c r="G144" t="s">
        <v>74</v>
      </c>
      <c r="H144" t="s">
        <v>74</v>
      </c>
      <c r="I144">
        <v>19</v>
      </c>
      <c r="J144">
        <v>60</v>
      </c>
      <c r="K144">
        <v>107</v>
      </c>
      <c r="L144">
        <v>157</v>
      </c>
      <c r="M144">
        <v>187</v>
      </c>
      <c r="N144">
        <v>267</v>
      </c>
      <c r="O144">
        <v>197</v>
      </c>
      <c r="P144">
        <v>217</v>
      </c>
      <c r="Q144">
        <v>66</v>
      </c>
      <c r="R144">
        <v>26</v>
      </c>
      <c r="S144">
        <v>1</v>
      </c>
      <c r="T144">
        <v>0</v>
      </c>
      <c r="U144">
        <v>1261</v>
      </c>
      <c r="V144">
        <v>43</v>
      </c>
      <c r="W144">
        <v>0</v>
      </c>
      <c r="X144">
        <v>805</v>
      </c>
      <c r="Y144">
        <v>359</v>
      </c>
      <c r="Z144">
        <v>135</v>
      </c>
      <c r="AA144">
        <v>5</v>
      </c>
      <c r="AB144">
        <v>164</v>
      </c>
      <c r="AC144">
        <v>340</v>
      </c>
      <c r="AD144">
        <v>12</v>
      </c>
      <c r="AE144">
        <v>788</v>
      </c>
      <c r="AF144">
        <v>276</v>
      </c>
      <c r="AG144">
        <v>529</v>
      </c>
      <c r="AH144">
        <v>396</v>
      </c>
      <c r="AI144">
        <v>87</v>
      </c>
      <c r="AJ144">
        <v>16</v>
      </c>
      <c r="AK144">
        <v>193</v>
      </c>
      <c r="AL144">
        <v>1110</v>
      </c>
      <c r="AM144">
        <v>1</v>
      </c>
      <c r="AN144">
        <v>1304</v>
      </c>
      <c r="AO144" t="s">
        <v>74</v>
      </c>
      <c r="AP144" t="s">
        <v>74</v>
      </c>
      <c r="AQ144" t="s">
        <v>74</v>
      </c>
      <c r="AR144">
        <v>1.4570552147239259E-2</v>
      </c>
      <c r="AS144">
        <v>4.6012269938650298E-2</v>
      </c>
      <c r="AT144">
        <v>8.2055214723926378E-2</v>
      </c>
      <c r="AU144">
        <v>0.120398773006135</v>
      </c>
      <c r="AV144">
        <v>0.1434049079754601</v>
      </c>
      <c r="AW144">
        <v>0.2047546012269939</v>
      </c>
      <c r="AX144">
        <v>0.1510736196319018</v>
      </c>
      <c r="AY144">
        <v>0.16641104294478529</v>
      </c>
      <c r="AZ144">
        <v>5.0613496932515337E-2</v>
      </c>
      <c r="BA144">
        <v>7.668711656441718E-4</v>
      </c>
      <c r="BB144">
        <v>1.9938650306748469E-2</v>
      </c>
      <c r="BC144">
        <v>0</v>
      </c>
      <c r="BD144">
        <v>0.96702453987730064</v>
      </c>
      <c r="BE144">
        <v>3.2975460122699377E-2</v>
      </c>
      <c r="BF144">
        <v>0</v>
      </c>
      <c r="BG144">
        <v>0.61733128834355833</v>
      </c>
      <c r="BH144">
        <v>0.27530674846625769</v>
      </c>
      <c r="BI144">
        <v>0.1035276073619632</v>
      </c>
      <c r="BJ144">
        <v>3.8343558282208589E-3</v>
      </c>
      <c r="BK144">
        <v>0.1257668711656442</v>
      </c>
      <c r="BL144">
        <v>0.2607361963190184</v>
      </c>
      <c r="BM144">
        <v>9.202453987730062E-3</v>
      </c>
      <c r="BN144">
        <v>0.60429447852760731</v>
      </c>
      <c r="BO144">
        <v>0.21165644171779141</v>
      </c>
      <c r="BP144">
        <v>0.40567484662576692</v>
      </c>
      <c r="BQ144">
        <v>0.30368098159509199</v>
      </c>
      <c r="BR144">
        <v>6.6717791411042948E-2</v>
      </c>
      <c r="BS144">
        <v>1.226993865030675E-2</v>
      </c>
      <c r="BT144">
        <v>0.14800613496932519</v>
      </c>
      <c r="BU144">
        <v>0.85122699386503065</v>
      </c>
      <c r="BV144">
        <v>7.668711656441718E-4</v>
      </c>
      <c r="BW144">
        <v>1</v>
      </c>
      <c r="BX144" t="s">
        <v>1113</v>
      </c>
      <c r="BY144">
        <v>12148</v>
      </c>
      <c r="BZ144">
        <v>0.107342772472835</v>
      </c>
      <c r="CA144">
        <v>0</v>
      </c>
    </row>
    <row r="145" spans="1:79" customFormat="1" x14ac:dyDescent="0.25">
      <c r="A145" t="s">
        <v>1118</v>
      </c>
      <c r="B145" t="s">
        <v>42</v>
      </c>
      <c r="C145" t="s">
        <v>369</v>
      </c>
      <c r="D145" t="s">
        <v>961</v>
      </c>
      <c r="E145">
        <v>2014</v>
      </c>
      <c r="F145" t="s">
        <v>74</v>
      </c>
      <c r="G145" t="s">
        <v>74</v>
      </c>
      <c r="H145" t="s">
        <v>74</v>
      </c>
      <c r="I145">
        <v>10</v>
      </c>
      <c r="J145">
        <v>9</v>
      </c>
      <c r="K145">
        <v>4</v>
      </c>
      <c r="L145">
        <v>7</v>
      </c>
      <c r="M145">
        <v>6</v>
      </c>
      <c r="N145">
        <v>10</v>
      </c>
      <c r="O145">
        <v>3</v>
      </c>
      <c r="P145">
        <v>5</v>
      </c>
      <c r="Q145">
        <v>4</v>
      </c>
      <c r="R145">
        <v>1</v>
      </c>
      <c r="S145">
        <v>1</v>
      </c>
      <c r="T145">
        <v>0</v>
      </c>
      <c r="U145">
        <v>58</v>
      </c>
      <c r="V145">
        <v>2</v>
      </c>
      <c r="W145">
        <v>0</v>
      </c>
      <c r="X145">
        <v>32</v>
      </c>
      <c r="Y145">
        <v>19</v>
      </c>
      <c r="Z145">
        <v>4</v>
      </c>
      <c r="AA145">
        <v>5</v>
      </c>
      <c r="AB145">
        <v>1</v>
      </c>
      <c r="AC145">
        <v>15</v>
      </c>
      <c r="AD145">
        <v>40</v>
      </c>
      <c r="AE145">
        <v>4</v>
      </c>
      <c r="AF145">
        <v>5</v>
      </c>
      <c r="AG145">
        <v>30</v>
      </c>
      <c r="AH145">
        <v>5</v>
      </c>
      <c r="AI145">
        <v>2</v>
      </c>
      <c r="AJ145">
        <v>18</v>
      </c>
      <c r="AK145">
        <v>10</v>
      </c>
      <c r="AL145">
        <v>50</v>
      </c>
      <c r="AM145">
        <v>0</v>
      </c>
      <c r="AN145">
        <v>60</v>
      </c>
      <c r="AO145" t="s">
        <v>74</v>
      </c>
      <c r="AP145" t="s">
        <v>74</v>
      </c>
      <c r="AQ145" t="s">
        <v>74</v>
      </c>
      <c r="AR145">
        <v>0.16666666666666671</v>
      </c>
      <c r="AS145">
        <v>0.15</v>
      </c>
      <c r="AT145">
        <v>6.6666666666666666E-2</v>
      </c>
      <c r="AU145">
        <v>0.1166666666666667</v>
      </c>
      <c r="AV145">
        <v>0.1</v>
      </c>
      <c r="AW145">
        <v>0.16666666666666671</v>
      </c>
      <c r="AX145">
        <v>0.05</v>
      </c>
      <c r="AY145">
        <v>8.3333333333333329E-2</v>
      </c>
      <c r="AZ145">
        <v>6.6666666666666666E-2</v>
      </c>
      <c r="BA145">
        <v>1.666666666666667E-2</v>
      </c>
      <c r="BB145">
        <v>1.666666666666667E-2</v>
      </c>
      <c r="BC145">
        <v>0</v>
      </c>
      <c r="BD145">
        <v>0.96666666666666667</v>
      </c>
      <c r="BE145">
        <v>3.3333333333333333E-2</v>
      </c>
      <c r="BF145">
        <v>0</v>
      </c>
      <c r="BG145">
        <v>0.53333333333333333</v>
      </c>
      <c r="BH145">
        <v>0.31666666666666671</v>
      </c>
      <c r="BI145">
        <v>6.6666666666666666E-2</v>
      </c>
      <c r="BJ145">
        <v>8.3333333333333329E-2</v>
      </c>
      <c r="BK145">
        <v>1.666666666666667E-2</v>
      </c>
      <c r="BL145">
        <v>0.25</v>
      </c>
      <c r="BM145">
        <v>0.66666666666666663</v>
      </c>
      <c r="BN145">
        <v>6.6666666666666666E-2</v>
      </c>
      <c r="BO145">
        <v>8.3333333333333329E-2</v>
      </c>
      <c r="BP145">
        <v>0.5</v>
      </c>
      <c r="BQ145">
        <v>8.3333333333333329E-2</v>
      </c>
      <c r="BR145">
        <v>3.3333333333333333E-2</v>
      </c>
      <c r="BS145">
        <v>0.3</v>
      </c>
      <c r="BT145">
        <v>0.16666666666666671</v>
      </c>
      <c r="BU145">
        <v>0.83333333333333337</v>
      </c>
      <c r="BV145">
        <v>0</v>
      </c>
      <c r="BW145">
        <v>1</v>
      </c>
      <c r="BX145" t="s">
        <v>1113</v>
      </c>
      <c r="BY145">
        <v>12148</v>
      </c>
      <c r="BZ145">
        <v>4.9390846229832074E-3</v>
      </c>
      <c r="CA145">
        <v>0</v>
      </c>
    </row>
    <row r="146" spans="1:79" customFormat="1" x14ac:dyDescent="0.25">
      <c r="A146" t="s">
        <v>1119</v>
      </c>
      <c r="B146" t="s">
        <v>42</v>
      </c>
      <c r="C146" t="s">
        <v>376</v>
      </c>
      <c r="D146" t="s">
        <v>44</v>
      </c>
      <c r="E146">
        <v>2014</v>
      </c>
      <c r="F146">
        <v>7558</v>
      </c>
      <c r="G146">
        <v>428</v>
      </c>
      <c r="H146">
        <v>0</v>
      </c>
      <c r="I146">
        <v>758</v>
      </c>
      <c r="J146">
        <v>840</v>
      </c>
      <c r="K146">
        <v>761</v>
      </c>
      <c r="L146">
        <v>921</v>
      </c>
      <c r="M146">
        <v>1262</v>
      </c>
      <c r="N146">
        <v>1302</v>
      </c>
      <c r="O146">
        <v>1040</v>
      </c>
      <c r="P146">
        <v>641</v>
      </c>
      <c r="Q146">
        <v>215</v>
      </c>
      <c r="R146">
        <v>59</v>
      </c>
      <c r="S146">
        <v>187</v>
      </c>
      <c r="T146">
        <v>0</v>
      </c>
      <c r="U146">
        <v>7843</v>
      </c>
      <c r="V146">
        <v>143</v>
      </c>
      <c r="W146">
        <v>0</v>
      </c>
      <c r="X146">
        <v>5057</v>
      </c>
      <c r="Y146">
        <v>2021</v>
      </c>
      <c r="Z146">
        <v>908</v>
      </c>
      <c r="AA146">
        <v>0</v>
      </c>
      <c r="AB146">
        <v>971</v>
      </c>
      <c r="AC146">
        <v>6451</v>
      </c>
      <c r="AD146">
        <v>0</v>
      </c>
      <c r="AE146">
        <v>564</v>
      </c>
      <c r="AF146">
        <v>556</v>
      </c>
      <c r="AG146">
        <v>7028</v>
      </c>
      <c r="AH146">
        <v>370</v>
      </c>
      <c r="AI146">
        <v>32</v>
      </c>
      <c r="AJ146">
        <v>0</v>
      </c>
      <c r="AK146">
        <v>1626</v>
      </c>
      <c r="AL146">
        <v>6358</v>
      </c>
      <c r="AM146">
        <v>2</v>
      </c>
      <c r="AN146">
        <v>7986</v>
      </c>
      <c r="AO146">
        <v>0.94640621086902077</v>
      </c>
      <c r="AP146">
        <v>5.3593789130979223E-2</v>
      </c>
      <c r="AQ146">
        <v>0</v>
      </c>
      <c r="AR146">
        <v>9.4916103180565994E-2</v>
      </c>
      <c r="AS146">
        <v>0.1051840721262209</v>
      </c>
      <c r="AT146">
        <v>9.5291760581016779E-2</v>
      </c>
      <c r="AU146">
        <v>0.11532682193839219</v>
      </c>
      <c r="AV146">
        <v>0.15802654645629849</v>
      </c>
      <c r="AW146">
        <v>0.1630353117956424</v>
      </c>
      <c r="AX146">
        <v>0.13022789882294011</v>
      </c>
      <c r="AY146">
        <v>8.0265464562985223E-2</v>
      </c>
      <c r="AZ146">
        <v>2.69221136989732E-2</v>
      </c>
      <c r="BA146">
        <v>2.3415977961432511E-2</v>
      </c>
      <c r="BB146">
        <v>7.3879288755321817E-3</v>
      </c>
      <c r="BC146">
        <v>0</v>
      </c>
      <c r="BD146">
        <v>0.98209366391184572</v>
      </c>
      <c r="BE146">
        <v>1.790633608815427E-2</v>
      </c>
      <c r="BF146">
        <v>0</v>
      </c>
      <c r="BG146">
        <v>0.63323315802654645</v>
      </c>
      <c r="BH146">
        <v>0.25306786877034809</v>
      </c>
      <c r="BI146">
        <v>0.1136989732031054</v>
      </c>
      <c r="BJ146">
        <v>0</v>
      </c>
      <c r="BK146">
        <v>0.121587778612572</v>
      </c>
      <c r="BL146">
        <v>0.80778863010267965</v>
      </c>
      <c r="BM146">
        <v>0</v>
      </c>
      <c r="BN146">
        <v>7.0623591284748308E-2</v>
      </c>
      <c r="BO146">
        <v>6.9621838216879534E-2</v>
      </c>
      <c r="BP146">
        <v>0.88004007012271479</v>
      </c>
      <c r="BQ146">
        <v>4.6331079388930628E-2</v>
      </c>
      <c r="BR146">
        <v>4.007012271475081E-3</v>
      </c>
      <c r="BS146">
        <v>0</v>
      </c>
      <c r="BT146">
        <v>0.20360631104432761</v>
      </c>
      <c r="BU146">
        <v>0.79614325068870528</v>
      </c>
      <c r="BV146">
        <v>2.5043826696719262E-4</v>
      </c>
      <c r="BW146">
        <v>1</v>
      </c>
      <c r="BX146" t="s">
        <v>1120</v>
      </c>
      <c r="BY146">
        <v>7986</v>
      </c>
      <c r="BZ146">
        <v>1</v>
      </c>
      <c r="CA146">
        <v>0</v>
      </c>
    </row>
    <row r="147" spans="1:79" customFormat="1" x14ac:dyDescent="0.25">
      <c r="A147" t="s">
        <v>1121</v>
      </c>
      <c r="B147" t="s">
        <v>42</v>
      </c>
      <c r="C147" t="s">
        <v>376</v>
      </c>
      <c r="D147" t="s">
        <v>947</v>
      </c>
      <c r="E147">
        <v>2014</v>
      </c>
      <c r="F147">
        <v>990</v>
      </c>
      <c r="G147">
        <v>24</v>
      </c>
      <c r="H147">
        <v>0</v>
      </c>
      <c r="I147">
        <v>11</v>
      </c>
      <c r="J147">
        <v>55</v>
      </c>
      <c r="K147">
        <v>85</v>
      </c>
      <c r="L147">
        <v>121</v>
      </c>
      <c r="M147">
        <v>199</v>
      </c>
      <c r="N147">
        <v>211</v>
      </c>
      <c r="O147">
        <v>178</v>
      </c>
      <c r="P147">
        <v>107</v>
      </c>
      <c r="Q147">
        <v>40</v>
      </c>
      <c r="R147">
        <v>5</v>
      </c>
      <c r="S147">
        <v>2</v>
      </c>
      <c r="T147">
        <v>0</v>
      </c>
      <c r="U147">
        <v>1000</v>
      </c>
      <c r="V147">
        <v>14</v>
      </c>
      <c r="W147">
        <v>0</v>
      </c>
      <c r="X147">
        <v>575</v>
      </c>
      <c r="Y147">
        <v>323</v>
      </c>
      <c r="Z147">
        <v>116</v>
      </c>
      <c r="AA147">
        <v>0</v>
      </c>
      <c r="AB147">
        <v>101</v>
      </c>
      <c r="AC147">
        <v>902</v>
      </c>
      <c r="AD147">
        <v>0</v>
      </c>
      <c r="AE147">
        <v>11</v>
      </c>
      <c r="AF147">
        <v>30</v>
      </c>
      <c r="AG147">
        <v>979</v>
      </c>
      <c r="AH147">
        <v>4</v>
      </c>
      <c r="AI147">
        <v>1</v>
      </c>
      <c r="AJ147">
        <v>0</v>
      </c>
      <c r="AK147">
        <v>424</v>
      </c>
      <c r="AL147">
        <v>589</v>
      </c>
      <c r="AM147">
        <v>1</v>
      </c>
      <c r="AN147">
        <v>1014</v>
      </c>
      <c r="AO147">
        <v>0.97633136094674555</v>
      </c>
      <c r="AP147">
        <v>2.3668639053254441E-2</v>
      </c>
      <c r="AQ147">
        <v>0</v>
      </c>
      <c r="AR147">
        <v>1.0848126232741621E-2</v>
      </c>
      <c r="AS147">
        <v>5.4240631163708093E-2</v>
      </c>
      <c r="AT147">
        <v>8.3826429980276132E-2</v>
      </c>
      <c r="AU147">
        <v>0.1193293885601578</v>
      </c>
      <c r="AV147">
        <v>0.19625246548323469</v>
      </c>
      <c r="AW147">
        <v>0.20808678500986191</v>
      </c>
      <c r="AX147">
        <v>0.17554240631163709</v>
      </c>
      <c r="AY147">
        <v>0.10552268244575939</v>
      </c>
      <c r="AZ147">
        <v>3.9447731755424063E-2</v>
      </c>
      <c r="BA147">
        <v>1.9723865877712028E-3</v>
      </c>
      <c r="BB147">
        <v>4.9309664694280079E-3</v>
      </c>
      <c r="BC147">
        <v>0</v>
      </c>
      <c r="BD147">
        <v>0.98619329388560162</v>
      </c>
      <c r="BE147">
        <v>1.380670611439842E-2</v>
      </c>
      <c r="BF147">
        <v>0</v>
      </c>
      <c r="BG147">
        <v>0.56706114398422092</v>
      </c>
      <c r="BH147">
        <v>0.31854043392504933</v>
      </c>
      <c r="BI147">
        <v>0.1143984220907298</v>
      </c>
      <c r="BJ147">
        <v>0</v>
      </c>
      <c r="BK147">
        <v>9.9605522682445755E-2</v>
      </c>
      <c r="BL147">
        <v>0.88954635108481261</v>
      </c>
      <c r="BM147">
        <v>0</v>
      </c>
      <c r="BN147">
        <v>1.0848126232741621E-2</v>
      </c>
      <c r="BO147">
        <v>2.9585798816568049E-2</v>
      </c>
      <c r="BP147">
        <v>0.96548323471400399</v>
      </c>
      <c r="BQ147">
        <v>3.9447731755424074E-3</v>
      </c>
      <c r="BR147">
        <v>9.8619329388560163E-4</v>
      </c>
      <c r="BS147">
        <v>0</v>
      </c>
      <c r="BT147">
        <v>0.4181459566074951</v>
      </c>
      <c r="BU147">
        <v>0.5808678500986193</v>
      </c>
      <c r="BV147">
        <v>9.8619329388560163E-4</v>
      </c>
      <c r="BW147">
        <v>1</v>
      </c>
      <c r="BX147" t="s">
        <v>1120</v>
      </c>
      <c r="BY147">
        <v>7986</v>
      </c>
      <c r="BZ147">
        <v>0.12697220135236659</v>
      </c>
      <c r="CA147">
        <v>0</v>
      </c>
    </row>
    <row r="148" spans="1:79" customFormat="1" x14ac:dyDescent="0.25">
      <c r="A148" t="s">
        <v>1122</v>
      </c>
      <c r="B148" t="s">
        <v>42</v>
      </c>
      <c r="C148" t="s">
        <v>376</v>
      </c>
      <c r="D148" t="s">
        <v>949</v>
      </c>
      <c r="E148">
        <v>2014</v>
      </c>
      <c r="F148">
        <v>5024</v>
      </c>
      <c r="G148">
        <v>326</v>
      </c>
      <c r="H148">
        <v>0</v>
      </c>
      <c r="I148">
        <v>677</v>
      </c>
      <c r="J148">
        <v>684</v>
      </c>
      <c r="K148">
        <v>535</v>
      </c>
      <c r="L148">
        <v>612</v>
      </c>
      <c r="M148">
        <v>843</v>
      </c>
      <c r="N148">
        <v>823</v>
      </c>
      <c r="O148">
        <v>589</v>
      </c>
      <c r="P148">
        <v>340</v>
      </c>
      <c r="Q148">
        <v>71</v>
      </c>
      <c r="R148">
        <v>15</v>
      </c>
      <c r="S148">
        <v>161</v>
      </c>
      <c r="T148">
        <v>0</v>
      </c>
      <c r="U148">
        <v>5263</v>
      </c>
      <c r="V148">
        <v>87</v>
      </c>
      <c r="W148">
        <v>0</v>
      </c>
      <c r="X148">
        <v>3560</v>
      </c>
      <c r="Y148">
        <v>1229</v>
      </c>
      <c r="Z148">
        <v>561</v>
      </c>
      <c r="AA148">
        <v>0</v>
      </c>
      <c r="AB148">
        <v>478</v>
      </c>
      <c r="AC148">
        <v>4720</v>
      </c>
      <c r="AD148">
        <v>0</v>
      </c>
      <c r="AE148">
        <v>152</v>
      </c>
      <c r="AF148">
        <v>246</v>
      </c>
      <c r="AG148">
        <v>4974</v>
      </c>
      <c r="AH148">
        <v>116</v>
      </c>
      <c r="AI148">
        <v>14</v>
      </c>
      <c r="AJ148">
        <v>0</v>
      </c>
      <c r="AK148">
        <v>712</v>
      </c>
      <c r="AL148">
        <v>4638</v>
      </c>
      <c r="AM148">
        <v>0</v>
      </c>
      <c r="AN148">
        <v>5350</v>
      </c>
      <c r="AO148">
        <v>0.93906542056074771</v>
      </c>
      <c r="AP148">
        <v>6.0934579439252338E-2</v>
      </c>
      <c r="AQ148">
        <v>0</v>
      </c>
      <c r="AR148">
        <v>0.12654205607476629</v>
      </c>
      <c r="AS148">
        <v>0.1278504672897196</v>
      </c>
      <c r="AT148">
        <v>0.1</v>
      </c>
      <c r="AU148">
        <v>0.11439252336448601</v>
      </c>
      <c r="AV148">
        <v>0.1575700934579439</v>
      </c>
      <c r="AW148">
        <v>0.15383177570093459</v>
      </c>
      <c r="AX148">
        <v>0.11009345794392519</v>
      </c>
      <c r="AY148">
        <v>6.3551401869158877E-2</v>
      </c>
      <c r="AZ148">
        <v>1.3271028037383181E-2</v>
      </c>
      <c r="BA148">
        <v>3.009345794392523E-2</v>
      </c>
      <c r="BB148">
        <v>2.8037383177570091E-3</v>
      </c>
      <c r="BC148">
        <v>0</v>
      </c>
      <c r="BD148">
        <v>0.98373831775700937</v>
      </c>
      <c r="BE148">
        <v>1.6261682242990651E-2</v>
      </c>
      <c r="BF148">
        <v>0</v>
      </c>
      <c r="BG148">
        <v>0.66542056074766354</v>
      </c>
      <c r="BH148">
        <v>0.22971962616822431</v>
      </c>
      <c r="BI148">
        <v>0.1048598130841121</v>
      </c>
      <c r="BJ148">
        <v>0</v>
      </c>
      <c r="BK148">
        <v>8.9345794392523367E-2</v>
      </c>
      <c r="BL148">
        <v>0.88224299065420564</v>
      </c>
      <c r="BM148">
        <v>0</v>
      </c>
      <c r="BN148">
        <v>2.8411214953271029E-2</v>
      </c>
      <c r="BO148">
        <v>4.5981308411214963E-2</v>
      </c>
      <c r="BP148">
        <v>0.92971962616822434</v>
      </c>
      <c r="BQ148">
        <v>2.1682242990654209E-2</v>
      </c>
      <c r="BR148">
        <v>2.6168224299065422E-3</v>
      </c>
      <c r="BS148">
        <v>0</v>
      </c>
      <c r="BT148">
        <v>0.1330841121495327</v>
      </c>
      <c r="BU148">
        <v>0.86691588785046725</v>
      </c>
      <c r="BV148">
        <v>0</v>
      </c>
      <c r="BW148">
        <v>1</v>
      </c>
      <c r="BX148" t="s">
        <v>1120</v>
      </c>
      <c r="BY148">
        <v>7986</v>
      </c>
      <c r="BZ148">
        <v>0.66992236413724016</v>
      </c>
      <c r="CA148">
        <v>0</v>
      </c>
    </row>
    <row r="149" spans="1:79" customFormat="1" x14ac:dyDescent="0.25">
      <c r="A149" t="s">
        <v>1123</v>
      </c>
      <c r="B149" t="s">
        <v>42</v>
      </c>
      <c r="C149" t="s">
        <v>376</v>
      </c>
      <c r="D149" t="s">
        <v>951</v>
      </c>
      <c r="E149">
        <v>2014</v>
      </c>
      <c r="F149">
        <v>821</v>
      </c>
      <c r="G149">
        <v>36</v>
      </c>
      <c r="H149">
        <v>0</v>
      </c>
      <c r="I149">
        <v>49</v>
      </c>
      <c r="J149">
        <v>44</v>
      </c>
      <c r="K149">
        <v>57</v>
      </c>
      <c r="L149">
        <v>101</v>
      </c>
      <c r="M149">
        <v>108</v>
      </c>
      <c r="N149">
        <v>150</v>
      </c>
      <c r="O149">
        <v>139</v>
      </c>
      <c r="P149">
        <v>110</v>
      </c>
      <c r="Q149">
        <v>60</v>
      </c>
      <c r="R149">
        <v>18</v>
      </c>
      <c r="S149">
        <v>21</v>
      </c>
      <c r="T149">
        <v>0</v>
      </c>
      <c r="U149">
        <v>826</v>
      </c>
      <c r="V149">
        <v>31</v>
      </c>
      <c r="W149">
        <v>0</v>
      </c>
      <c r="X149">
        <v>380</v>
      </c>
      <c r="Y149">
        <v>324</v>
      </c>
      <c r="Z149">
        <v>153</v>
      </c>
      <c r="AA149">
        <v>0</v>
      </c>
      <c r="AB149">
        <v>283</v>
      </c>
      <c r="AC149">
        <v>570</v>
      </c>
      <c r="AD149">
        <v>0</v>
      </c>
      <c r="AE149">
        <v>4</v>
      </c>
      <c r="AF149">
        <v>95</v>
      </c>
      <c r="AG149">
        <v>759</v>
      </c>
      <c r="AH149">
        <v>3</v>
      </c>
      <c r="AI149">
        <v>0</v>
      </c>
      <c r="AJ149">
        <v>0</v>
      </c>
      <c r="AK149">
        <v>389</v>
      </c>
      <c r="AL149">
        <v>467</v>
      </c>
      <c r="AM149">
        <v>1</v>
      </c>
      <c r="AN149">
        <v>857</v>
      </c>
      <c r="AO149">
        <v>0.95799299883313882</v>
      </c>
      <c r="AP149">
        <v>4.2007001166861152E-2</v>
      </c>
      <c r="AQ149">
        <v>0</v>
      </c>
      <c r="AR149">
        <v>5.7176196032672107E-2</v>
      </c>
      <c r="AS149">
        <v>5.1341890315052513E-2</v>
      </c>
      <c r="AT149">
        <v>6.6511085180863475E-2</v>
      </c>
      <c r="AU149">
        <v>0.117852975495916</v>
      </c>
      <c r="AV149">
        <v>0.1260210035005834</v>
      </c>
      <c r="AW149">
        <v>0.1750291715285881</v>
      </c>
      <c r="AX149">
        <v>0.16219369894982499</v>
      </c>
      <c r="AY149">
        <v>0.1283547257876313</v>
      </c>
      <c r="AZ149">
        <v>7.0011668611435235E-2</v>
      </c>
      <c r="BA149">
        <v>2.4504084014002329E-2</v>
      </c>
      <c r="BB149">
        <v>2.1003500583430569E-2</v>
      </c>
      <c r="BC149">
        <v>0</v>
      </c>
      <c r="BD149">
        <v>0.96382730455075849</v>
      </c>
      <c r="BE149">
        <v>3.6172695449241538E-2</v>
      </c>
      <c r="BF149">
        <v>0</v>
      </c>
      <c r="BG149">
        <v>0.44340723453908992</v>
      </c>
      <c r="BH149">
        <v>0.37806301050175029</v>
      </c>
      <c r="BI149">
        <v>0.17852975495915979</v>
      </c>
      <c r="BJ149">
        <v>0</v>
      </c>
      <c r="BK149">
        <v>0.33022170361726949</v>
      </c>
      <c r="BL149">
        <v>0.66511085180863472</v>
      </c>
      <c r="BM149">
        <v>0</v>
      </c>
      <c r="BN149">
        <v>4.6674445740956822E-3</v>
      </c>
      <c r="BO149">
        <v>0.11085180863477249</v>
      </c>
      <c r="BP149">
        <v>0.8856476079346558</v>
      </c>
      <c r="BQ149">
        <v>3.5005834305717621E-3</v>
      </c>
      <c r="BR149">
        <v>0</v>
      </c>
      <c r="BS149">
        <v>0</v>
      </c>
      <c r="BT149">
        <v>0.45390898483080511</v>
      </c>
      <c r="BU149">
        <v>0.54492415402567096</v>
      </c>
      <c r="BV149">
        <v>1.166861143523921E-3</v>
      </c>
      <c r="BW149">
        <v>1</v>
      </c>
      <c r="BX149" t="s">
        <v>1120</v>
      </c>
      <c r="BY149">
        <v>7986</v>
      </c>
      <c r="BZ149">
        <v>0.107312797395442</v>
      </c>
      <c r="CA149">
        <v>0</v>
      </c>
    </row>
    <row r="150" spans="1:79" customFormat="1" x14ac:dyDescent="0.25">
      <c r="A150" t="s">
        <v>1124</v>
      </c>
      <c r="B150" t="s">
        <v>42</v>
      </c>
      <c r="C150" t="s">
        <v>376</v>
      </c>
      <c r="D150" t="s">
        <v>953</v>
      </c>
      <c r="E150">
        <v>2014</v>
      </c>
      <c r="F150">
        <v>723</v>
      </c>
      <c r="G150">
        <v>42</v>
      </c>
      <c r="H150">
        <v>0</v>
      </c>
      <c r="I150">
        <v>21</v>
      </c>
      <c r="J150">
        <v>57</v>
      </c>
      <c r="K150">
        <v>84</v>
      </c>
      <c r="L150">
        <v>87</v>
      </c>
      <c r="M150">
        <v>112</v>
      </c>
      <c r="N150">
        <v>118</v>
      </c>
      <c r="O150">
        <v>134</v>
      </c>
      <c r="P150">
        <v>84</v>
      </c>
      <c r="Q150">
        <v>44</v>
      </c>
      <c r="R150">
        <v>21</v>
      </c>
      <c r="S150">
        <v>3</v>
      </c>
      <c r="T150">
        <v>0</v>
      </c>
      <c r="U150">
        <v>754</v>
      </c>
      <c r="V150">
        <v>11</v>
      </c>
      <c r="W150">
        <v>0</v>
      </c>
      <c r="X150">
        <v>542</v>
      </c>
      <c r="Y150">
        <v>145</v>
      </c>
      <c r="Z150">
        <v>78</v>
      </c>
      <c r="AA150">
        <v>0</v>
      </c>
      <c r="AB150">
        <v>109</v>
      </c>
      <c r="AC150">
        <v>259</v>
      </c>
      <c r="AD150">
        <v>0</v>
      </c>
      <c r="AE150">
        <v>397</v>
      </c>
      <c r="AF150">
        <v>185</v>
      </c>
      <c r="AG150">
        <v>316</v>
      </c>
      <c r="AH150">
        <v>247</v>
      </c>
      <c r="AI150">
        <v>17</v>
      </c>
      <c r="AJ150">
        <v>0</v>
      </c>
      <c r="AK150">
        <v>101</v>
      </c>
      <c r="AL150">
        <v>664</v>
      </c>
      <c r="AM150">
        <v>0</v>
      </c>
      <c r="AN150">
        <v>765</v>
      </c>
      <c r="AO150">
        <v>0.94509803921568625</v>
      </c>
      <c r="AP150">
        <v>5.4901960784313718E-2</v>
      </c>
      <c r="AQ150">
        <v>0</v>
      </c>
      <c r="AR150">
        <v>2.7450980392156859E-2</v>
      </c>
      <c r="AS150">
        <v>7.4509803921568626E-2</v>
      </c>
      <c r="AT150">
        <v>0.10980392156862739</v>
      </c>
      <c r="AU150">
        <v>0.1137254901960784</v>
      </c>
      <c r="AV150">
        <v>0.14640522875816989</v>
      </c>
      <c r="AW150">
        <v>0.1542483660130719</v>
      </c>
      <c r="AX150">
        <v>0.17516339869281039</v>
      </c>
      <c r="AY150">
        <v>0.10980392156862739</v>
      </c>
      <c r="AZ150">
        <v>5.7516339869281043E-2</v>
      </c>
      <c r="BA150">
        <v>3.9215686274509803E-3</v>
      </c>
      <c r="BB150">
        <v>2.7450980392156859E-2</v>
      </c>
      <c r="BC150">
        <v>0</v>
      </c>
      <c r="BD150">
        <v>0.98562091503267979</v>
      </c>
      <c r="BE150">
        <v>1.4379084967320261E-2</v>
      </c>
      <c r="BF150">
        <v>0</v>
      </c>
      <c r="BG150">
        <v>0.70849673202614383</v>
      </c>
      <c r="BH150">
        <v>0.18954248366013071</v>
      </c>
      <c r="BI150">
        <v>0.1019607843137255</v>
      </c>
      <c r="BJ150">
        <v>0</v>
      </c>
      <c r="BK150">
        <v>0.14248366013071889</v>
      </c>
      <c r="BL150">
        <v>0.33856209150326799</v>
      </c>
      <c r="BM150">
        <v>0</v>
      </c>
      <c r="BN150">
        <v>0.51895424836601312</v>
      </c>
      <c r="BO150">
        <v>0.2418300653594771</v>
      </c>
      <c r="BP150">
        <v>0.41307189542483658</v>
      </c>
      <c r="BQ150">
        <v>0.32287581699346413</v>
      </c>
      <c r="BR150">
        <v>2.222222222222222E-2</v>
      </c>
      <c r="BS150">
        <v>0</v>
      </c>
      <c r="BT150">
        <v>0.1320261437908497</v>
      </c>
      <c r="BU150">
        <v>0.86797385620915035</v>
      </c>
      <c r="BV150">
        <v>0</v>
      </c>
      <c r="BW150">
        <v>1</v>
      </c>
      <c r="BX150" t="s">
        <v>1120</v>
      </c>
      <c r="BY150">
        <v>7986</v>
      </c>
      <c r="BZ150">
        <v>9.579263711495116E-2</v>
      </c>
      <c r="CA150">
        <v>0</v>
      </c>
    </row>
    <row r="151" spans="1:79" customFormat="1" x14ac:dyDescent="0.25">
      <c r="A151" t="s">
        <v>1125</v>
      </c>
      <c r="B151" t="s">
        <v>42</v>
      </c>
      <c r="C151" t="s">
        <v>382</v>
      </c>
      <c r="D151" t="s">
        <v>44</v>
      </c>
      <c r="E151">
        <v>2014</v>
      </c>
      <c r="F151">
        <v>5595</v>
      </c>
      <c r="G151">
        <v>338</v>
      </c>
      <c r="H151">
        <v>0</v>
      </c>
      <c r="I151">
        <v>705</v>
      </c>
      <c r="J151">
        <v>693</v>
      </c>
      <c r="K151">
        <v>716</v>
      </c>
      <c r="L151">
        <v>808</v>
      </c>
      <c r="M151">
        <v>965</v>
      </c>
      <c r="N151">
        <v>900</v>
      </c>
      <c r="O151">
        <v>560</v>
      </c>
      <c r="P151">
        <v>254</v>
      </c>
      <c r="Q151">
        <v>84</v>
      </c>
      <c r="R151">
        <v>18</v>
      </c>
      <c r="S151">
        <v>230</v>
      </c>
      <c r="T151">
        <v>0</v>
      </c>
      <c r="U151">
        <v>5843</v>
      </c>
      <c r="V151">
        <v>90</v>
      </c>
      <c r="W151">
        <v>0</v>
      </c>
      <c r="X151">
        <v>4193</v>
      </c>
      <c r="Y151">
        <v>791</v>
      </c>
      <c r="Z151">
        <v>949</v>
      </c>
      <c r="AA151">
        <v>0</v>
      </c>
      <c r="AB151">
        <v>760</v>
      </c>
      <c r="AC151">
        <v>4599</v>
      </c>
      <c r="AD151">
        <v>53</v>
      </c>
      <c r="AE151">
        <v>521</v>
      </c>
      <c r="AF151">
        <v>330</v>
      </c>
      <c r="AG151">
        <v>5226</v>
      </c>
      <c r="AH151">
        <v>256</v>
      </c>
      <c r="AI151">
        <v>39</v>
      </c>
      <c r="AJ151">
        <v>82</v>
      </c>
      <c r="AK151">
        <v>1451</v>
      </c>
      <c r="AL151">
        <v>4482</v>
      </c>
      <c r="AM151">
        <v>0</v>
      </c>
      <c r="AN151">
        <v>5933</v>
      </c>
      <c r="AO151">
        <v>0.94303050733187255</v>
      </c>
      <c r="AP151">
        <v>5.6969492668127418E-2</v>
      </c>
      <c r="AQ151">
        <v>0</v>
      </c>
      <c r="AR151">
        <v>0.11882690038766219</v>
      </c>
      <c r="AS151">
        <v>0.1168043148491488</v>
      </c>
      <c r="AT151">
        <v>0.1206809371312995</v>
      </c>
      <c r="AU151">
        <v>0.13618742625990221</v>
      </c>
      <c r="AV151">
        <v>0.16264958705545249</v>
      </c>
      <c r="AW151">
        <v>0.15169391538850499</v>
      </c>
      <c r="AX151">
        <v>9.438732513062531E-2</v>
      </c>
      <c r="AY151">
        <v>4.2811393898533633E-2</v>
      </c>
      <c r="AZ151">
        <v>1.4158098769593799E-2</v>
      </c>
      <c r="BA151">
        <v>3.8766222821506817E-2</v>
      </c>
      <c r="BB151">
        <v>3.0338783077701E-3</v>
      </c>
      <c r="BC151">
        <v>0</v>
      </c>
      <c r="BD151">
        <v>0.98483060846114945</v>
      </c>
      <c r="BE151">
        <v>1.51693915388505E-2</v>
      </c>
      <c r="BF151">
        <v>0</v>
      </c>
      <c r="BG151">
        <v>0.70672509691555707</v>
      </c>
      <c r="BH151">
        <v>0.13332209674700829</v>
      </c>
      <c r="BI151">
        <v>0.15995280633743469</v>
      </c>
      <c r="BJ151">
        <v>0</v>
      </c>
      <c r="BK151">
        <v>0.12809708410584861</v>
      </c>
      <c r="BL151">
        <v>0.77515590763526043</v>
      </c>
      <c r="BM151">
        <v>8.9330861284341815E-3</v>
      </c>
      <c r="BN151">
        <v>8.7813922130456773E-2</v>
      </c>
      <c r="BO151">
        <v>5.5621102309118493E-2</v>
      </c>
      <c r="BP151">
        <v>0.8808360020225855</v>
      </c>
      <c r="BQ151">
        <v>4.314849148828586E-2</v>
      </c>
      <c r="BR151">
        <v>6.5734030001685486E-3</v>
      </c>
      <c r="BS151">
        <v>1.3821001179841559E-2</v>
      </c>
      <c r="BT151">
        <v>0.24456430136524521</v>
      </c>
      <c r="BU151">
        <v>0.75543569863475479</v>
      </c>
      <c r="BV151">
        <v>0</v>
      </c>
      <c r="BW151">
        <v>1</v>
      </c>
      <c r="BX151" t="s">
        <v>1126</v>
      </c>
      <c r="BY151">
        <v>5933</v>
      </c>
      <c r="BZ151">
        <v>1</v>
      </c>
      <c r="CA151">
        <v>0</v>
      </c>
    </row>
    <row r="152" spans="1:79" customFormat="1" x14ac:dyDescent="0.25">
      <c r="A152" t="s">
        <v>1127</v>
      </c>
      <c r="B152" t="s">
        <v>42</v>
      </c>
      <c r="C152" t="s">
        <v>382</v>
      </c>
      <c r="D152" t="s">
        <v>947</v>
      </c>
      <c r="E152">
        <v>2014</v>
      </c>
      <c r="F152">
        <v>773</v>
      </c>
      <c r="G152">
        <v>24</v>
      </c>
      <c r="H152">
        <v>0</v>
      </c>
      <c r="I152">
        <v>34</v>
      </c>
      <c r="J152">
        <v>103</v>
      </c>
      <c r="K152">
        <v>121</v>
      </c>
      <c r="L152">
        <v>157</v>
      </c>
      <c r="M152">
        <v>133</v>
      </c>
      <c r="N152">
        <v>105</v>
      </c>
      <c r="O152">
        <v>76</v>
      </c>
      <c r="P152">
        <v>46</v>
      </c>
      <c r="Q152">
        <v>13</v>
      </c>
      <c r="R152">
        <v>6</v>
      </c>
      <c r="S152">
        <v>3</v>
      </c>
      <c r="T152">
        <v>0</v>
      </c>
      <c r="U152">
        <v>789</v>
      </c>
      <c r="V152">
        <v>8</v>
      </c>
      <c r="W152">
        <v>0</v>
      </c>
      <c r="X152">
        <v>591</v>
      </c>
      <c r="Y152">
        <v>115</v>
      </c>
      <c r="Z152">
        <v>91</v>
      </c>
      <c r="AA152">
        <v>0</v>
      </c>
      <c r="AB152">
        <v>129</v>
      </c>
      <c r="AC152">
        <v>609</v>
      </c>
      <c r="AD152">
        <v>1</v>
      </c>
      <c r="AE152">
        <v>58</v>
      </c>
      <c r="AF152">
        <v>37</v>
      </c>
      <c r="AG152">
        <v>735</v>
      </c>
      <c r="AH152">
        <v>18</v>
      </c>
      <c r="AI152">
        <v>5</v>
      </c>
      <c r="AJ152">
        <v>2</v>
      </c>
      <c r="AK152">
        <v>346</v>
      </c>
      <c r="AL152">
        <v>451</v>
      </c>
      <c r="AM152">
        <v>0</v>
      </c>
      <c r="AN152">
        <v>797</v>
      </c>
      <c r="AO152">
        <v>0.96988707653701378</v>
      </c>
      <c r="AP152">
        <v>3.0112923462986201E-2</v>
      </c>
      <c r="AQ152">
        <v>0</v>
      </c>
      <c r="AR152">
        <v>4.2659974905897118E-2</v>
      </c>
      <c r="AS152">
        <v>0.12923462986198239</v>
      </c>
      <c r="AT152">
        <v>0.15181932245922211</v>
      </c>
      <c r="AU152">
        <v>0.19698870765370141</v>
      </c>
      <c r="AV152">
        <v>0.16687578419071519</v>
      </c>
      <c r="AW152">
        <v>0.1317440401505646</v>
      </c>
      <c r="AX152">
        <v>9.5357590966122965E-2</v>
      </c>
      <c r="AY152">
        <v>5.7716436637390213E-2</v>
      </c>
      <c r="AZ152">
        <v>1.631116687578419E-2</v>
      </c>
      <c r="BA152">
        <v>3.7641154328732752E-3</v>
      </c>
      <c r="BB152">
        <v>7.5282308657465486E-3</v>
      </c>
      <c r="BC152">
        <v>0</v>
      </c>
      <c r="BD152">
        <v>0.9899623588456713</v>
      </c>
      <c r="BE152">
        <v>1.003764115432873E-2</v>
      </c>
      <c r="BF152">
        <v>0</v>
      </c>
      <c r="BG152">
        <v>0.74153074027603516</v>
      </c>
      <c r="BH152">
        <v>0.1442910915934755</v>
      </c>
      <c r="BI152">
        <v>0.1141781681304893</v>
      </c>
      <c r="BJ152">
        <v>0</v>
      </c>
      <c r="BK152">
        <v>0.16185696361355081</v>
      </c>
      <c r="BL152">
        <v>0.76411543287327477</v>
      </c>
      <c r="BM152">
        <v>1.2547051442910919E-3</v>
      </c>
      <c r="BN152">
        <v>7.2772898368883315E-2</v>
      </c>
      <c r="BO152">
        <v>4.6424090338770388E-2</v>
      </c>
      <c r="BP152">
        <v>0.92220828105395236</v>
      </c>
      <c r="BQ152">
        <v>2.258469259723965E-2</v>
      </c>
      <c r="BR152">
        <v>6.2735257214554582E-3</v>
      </c>
      <c r="BS152">
        <v>2.509410288582183E-3</v>
      </c>
      <c r="BT152">
        <v>0.43412797992471769</v>
      </c>
      <c r="BU152">
        <v>0.56587202007528226</v>
      </c>
      <c r="BV152">
        <v>0</v>
      </c>
      <c r="BW152">
        <v>1</v>
      </c>
      <c r="BX152" t="s">
        <v>1126</v>
      </c>
      <c r="BY152">
        <v>5933</v>
      </c>
      <c r="BZ152">
        <v>0.13433338951626489</v>
      </c>
      <c r="CA152">
        <v>0</v>
      </c>
    </row>
    <row r="153" spans="1:79" customFormat="1" x14ac:dyDescent="0.25">
      <c r="A153" t="s">
        <v>1128</v>
      </c>
      <c r="B153" t="s">
        <v>42</v>
      </c>
      <c r="C153" t="s">
        <v>382</v>
      </c>
      <c r="D153" t="s">
        <v>949</v>
      </c>
      <c r="E153">
        <v>2014</v>
      </c>
      <c r="F153">
        <v>3748</v>
      </c>
      <c r="G153">
        <v>247</v>
      </c>
      <c r="H153">
        <v>0</v>
      </c>
      <c r="I153">
        <v>616</v>
      </c>
      <c r="J153">
        <v>509</v>
      </c>
      <c r="K153">
        <v>459</v>
      </c>
      <c r="L153">
        <v>505</v>
      </c>
      <c r="M153">
        <v>655</v>
      </c>
      <c r="N153">
        <v>565</v>
      </c>
      <c r="O153">
        <v>327</v>
      </c>
      <c r="P153">
        <v>113</v>
      </c>
      <c r="Q153">
        <v>32</v>
      </c>
      <c r="R153">
        <v>3</v>
      </c>
      <c r="S153">
        <v>211</v>
      </c>
      <c r="T153">
        <v>0</v>
      </c>
      <c r="U153">
        <v>3934</v>
      </c>
      <c r="V153">
        <v>61</v>
      </c>
      <c r="W153">
        <v>0</v>
      </c>
      <c r="X153">
        <v>2777</v>
      </c>
      <c r="Y153">
        <v>525</v>
      </c>
      <c r="Z153">
        <v>693</v>
      </c>
      <c r="AA153">
        <v>0</v>
      </c>
      <c r="AB153">
        <v>371</v>
      </c>
      <c r="AC153">
        <v>3477</v>
      </c>
      <c r="AD153">
        <v>4</v>
      </c>
      <c r="AE153">
        <v>143</v>
      </c>
      <c r="AF153">
        <v>96</v>
      </c>
      <c r="AG153">
        <v>3781</v>
      </c>
      <c r="AH153">
        <v>78</v>
      </c>
      <c r="AI153">
        <v>22</v>
      </c>
      <c r="AJ153">
        <v>18</v>
      </c>
      <c r="AK153">
        <v>810</v>
      </c>
      <c r="AL153">
        <v>3185</v>
      </c>
      <c r="AM153">
        <v>0</v>
      </c>
      <c r="AN153">
        <v>3995</v>
      </c>
      <c r="AO153">
        <v>0.93817271589486861</v>
      </c>
      <c r="AP153">
        <v>6.1827284105131407E-2</v>
      </c>
      <c r="AQ153">
        <v>0</v>
      </c>
      <c r="AR153">
        <v>0.1541927409261577</v>
      </c>
      <c r="AS153">
        <v>0.12740926157697119</v>
      </c>
      <c r="AT153">
        <v>0.1148936170212766</v>
      </c>
      <c r="AU153">
        <v>0.12640801001251559</v>
      </c>
      <c r="AV153">
        <v>0.16395494367959951</v>
      </c>
      <c r="AW153">
        <v>0.1414267834793492</v>
      </c>
      <c r="AX153">
        <v>8.18523153942428E-2</v>
      </c>
      <c r="AY153">
        <v>2.8285356695869839E-2</v>
      </c>
      <c r="AZ153">
        <v>8.0100125156445552E-3</v>
      </c>
      <c r="BA153">
        <v>5.2816020025031288E-2</v>
      </c>
      <c r="BB153">
        <v>7.5093867334167705E-4</v>
      </c>
      <c r="BC153">
        <v>0</v>
      </c>
      <c r="BD153">
        <v>0.98473091364205256</v>
      </c>
      <c r="BE153">
        <v>1.526908635794744E-2</v>
      </c>
      <c r="BF153">
        <v>0</v>
      </c>
      <c r="BG153">
        <v>0.69511889862327914</v>
      </c>
      <c r="BH153">
        <v>0.13141426783479351</v>
      </c>
      <c r="BI153">
        <v>0.17346683354192741</v>
      </c>
      <c r="BJ153">
        <v>0</v>
      </c>
      <c r="BK153">
        <v>9.2866082603254074E-2</v>
      </c>
      <c r="BL153">
        <v>0.87033792240300378</v>
      </c>
      <c r="BM153">
        <v>1.001251564455569E-3</v>
      </c>
      <c r="BN153">
        <v>3.579474342928661E-2</v>
      </c>
      <c r="BO153">
        <v>2.4030037546933669E-2</v>
      </c>
      <c r="BP153">
        <v>0.94643304130162709</v>
      </c>
      <c r="BQ153">
        <v>1.952440550688361E-2</v>
      </c>
      <c r="BR153">
        <v>5.5068836045056319E-3</v>
      </c>
      <c r="BS153">
        <v>4.505632040050063E-3</v>
      </c>
      <c r="BT153">
        <v>0.2027534418022528</v>
      </c>
      <c r="BU153">
        <v>0.79724655819774715</v>
      </c>
      <c r="BV153">
        <v>0</v>
      </c>
      <c r="BW153">
        <v>1</v>
      </c>
      <c r="BX153" t="s">
        <v>1126</v>
      </c>
      <c r="BY153">
        <v>5933</v>
      </c>
      <c r="BZ153">
        <v>0.67335243553008595</v>
      </c>
      <c r="CA153">
        <v>0</v>
      </c>
    </row>
    <row r="154" spans="1:79" customFormat="1" x14ac:dyDescent="0.25">
      <c r="A154" t="s">
        <v>1129</v>
      </c>
      <c r="B154" t="s">
        <v>42</v>
      </c>
      <c r="C154" t="s">
        <v>382</v>
      </c>
      <c r="D154" t="s">
        <v>951</v>
      </c>
      <c r="E154">
        <v>2014</v>
      </c>
      <c r="F154">
        <v>436</v>
      </c>
      <c r="G154">
        <v>19</v>
      </c>
      <c r="H154">
        <v>0</v>
      </c>
      <c r="I154">
        <v>30</v>
      </c>
      <c r="J154">
        <v>33</v>
      </c>
      <c r="K154">
        <v>54</v>
      </c>
      <c r="L154">
        <v>55</v>
      </c>
      <c r="M154">
        <v>65</v>
      </c>
      <c r="N154">
        <v>78</v>
      </c>
      <c r="O154">
        <v>60</v>
      </c>
      <c r="P154">
        <v>46</v>
      </c>
      <c r="Q154">
        <v>18</v>
      </c>
      <c r="R154">
        <v>6</v>
      </c>
      <c r="S154">
        <v>10</v>
      </c>
      <c r="T154">
        <v>0</v>
      </c>
      <c r="U154">
        <v>443</v>
      </c>
      <c r="V154">
        <v>12</v>
      </c>
      <c r="W154">
        <v>0</v>
      </c>
      <c r="X154">
        <v>296</v>
      </c>
      <c r="Y154">
        <v>63</v>
      </c>
      <c r="Z154">
        <v>96</v>
      </c>
      <c r="AA154">
        <v>0</v>
      </c>
      <c r="AB154">
        <v>89</v>
      </c>
      <c r="AC154">
        <v>348</v>
      </c>
      <c r="AD154">
        <v>2</v>
      </c>
      <c r="AE154">
        <v>16</v>
      </c>
      <c r="AF154">
        <v>35</v>
      </c>
      <c r="AG154">
        <v>413</v>
      </c>
      <c r="AH154">
        <v>6</v>
      </c>
      <c r="AI154">
        <v>0</v>
      </c>
      <c r="AJ154">
        <v>1</v>
      </c>
      <c r="AK154">
        <v>173</v>
      </c>
      <c r="AL154">
        <v>282</v>
      </c>
      <c r="AM154">
        <v>0</v>
      </c>
      <c r="AN154">
        <v>455</v>
      </c>
      <c r="AO154">
        <v>0.95824175824175828</v>
      </c>
      <c r="AP154">
        <v>4.1758241758241763E-2</v>
      </c>
      <c r="AQ154">
        <v>0</v>
      </c>
      <c r="AR154">
        <v>6.5934065934065936E-2</v>
      </c>
      <c r="AS154">
        <v>7.2527472527472533E-2</v>
      </c>
      <c r="AT154">
        <v>0.1186813186813187</v>
      </c>
      <c r="AU154">
        <v>0.12087912087912089</v>
      </c>
      <c r="AV154">
        <v>0.14285714285714279</v>
      </c>
      <c r="AW154">
        <v>0.1714285714285714</v>
      </c>
      <c r="AX154">
        <v>0.1318681318681319</v>
      </c>
      <c r="AY154">
        <v>0.1010989010989011</v>
      </c>
      <c r="AZ154">
        <v>3.9560439560439559E-2</v>
      </c>
      <c r="BA154">
        <v>2.197802197802198E-2</v>
      </c>
      <c r="BB154">
        <v>1.318681318681319E-2</v>
      </c>
      <c r="BC154">
        <v>0</v>
      </c>
      <c r="BD154">
        <v>0.97362637362637361</v>
      </c>
      <c r="BE154">
        <v>2.637362637362637E-2</v>
      </c>
      <c r="BF154">
        <v>0</v>
      </c>
      <c r="BG154">
        <v>0.65054945054945057</v>
      </c>
      <c r="BH154">
        <v>0.1384615384615385</v>
      </c>
      <c r="BI154">
        <v>0.21098901098901099</v>
      </c>
      <c r="BJ154">
        <v>0</v>
      </c>
      <c r="BK154">
        <v>0.1956043956043956</v>
      </c>
      <c r="BL154">
        <v>0.76483516483516478</v>
      </c>
      <c r="BM154">
        <v>4.3956043956043956E-3</v>
      </c>
      <c r="BN154">
        <v>3.5164835164835158E-2</v>
      </c>
      <c r="BO154">
        <v>7.6923076923076927E-2</v>
      </c>
      <c r="BP154">
        <v>0.90769230769230769</v>
      </c>
      <c r="BQ154">
        <v>1.318681318681319E-2</v>
      </c>
      <c r="BR154">
        <v>0</v>
      </c>
      <c r="BS154">
        <v>2.1978021978021978E-3</v>
      </c>
      <c r="BT154">
        <v>0.3802197802197802</v>
      </c>
      <c r="BU154">
        <v>0.6197802197802198</v>
      </c>
      <c r="BV154">
        <v>0</v>
      </c>
      <c r="BW154">
        <v>1</v>
      </c>
      <c r="BX154" t="s">
        <v>1126</v>
      </c>
      <c r="BY154">
        <v>5933</v>
      </c>
      <c r="BZ154">
        <v>7.6689701668633065E-2</v>
      </c>
      <c r="CA154">
        <v>0</v>
      </c>
    </row>
    <row r="155" spans="1:79" customFormat="1" x14ac:dyDescent="0.25">
      <c r="A155" t="s">
        <v>1130</v>
      </c>
      <c r="B155" t="s">
        <v>42</v>
      </c>
      <c r="C155" t="s">
        <v>382</v>
      </c>
      <c r="D155" t="s">
        <v>953</v>
      </c>
      <c r="E155">
        <v>2014</v>
      </c>
      <c r="F155">
        <v>593</v>
      </c>
      <c r="G155">
        <v>46</v>
      </c>
      <c r="H155">
        <v>0</v>
      </c>
      <c r="I155">
        <v>16</v>
      </c>
      <c r="J155">
        <v>44</v>
      </c>
      <c r="K155">
        <v>79</v>
      </c>
      <c r="L155">
        <v>89</v>
      </c>
      <c r="M155">
        <v>108</v>
      </c>
      <c r="N155">
        <v>143</v>
      </c>
      <c r="O155">
        <v>89</v>
      </c>
      <c r="P155">
        <v>45</v>
      </c>
      <c r="Q155">
        <v>19</v>
      </c>
      <c r="R155">
        <v>3</v>
      </c>
      <c r="S155">
        <v>4</v>
      </c>
      <c r="T155">
        <v>0</v>
      </c>
      <c r="U155">
        <v>631</v>
      </c>
      <c r="V155">
        <v>8</v>
      </c>
      <c r="W155">
        <v>0</v>
      </c>
      <c r="X155">
        <v>499</v>
      </c>
      <c r="Y155">
        <v>78</v>
      </c>
      <c r="Z155">
        <v>62</v>
      </c>
      <c r="AA155">
        <v>0</v>
      </c>
      <c r="AB155">
        <v>171</v>
      </c>
      <c r="AC155">
        <v>163</v>
      </c>
      <c r="AD155">
        <v>1</v>
      </c>
      <c r="AE155">
        <v>304</v>
      </c>
      <c r="AF155">
        <v>162</v>
      </c>
      <c r="AG155">
        <v>297</v>
      </c>
      <c r="AH155">
        <v>154</v>
      </c>
      <c r="AI155">
        <v>12</v>
      </c>
      <c r="AJ155">
        <v>14</v>
      </c>
      <c r="AK155">
        <v>111</v>
      </c>
      <c r="AL155">
        <v>528</v>
      </c>
      <c r="AM155">
        <v>0</v>
      </c>
      <c r="AN155">
        <v>639</v>
      </c>
      <c r="AO155">
        <v>0.9280125195618153</v>
      </c>
      <c r="AP155">
        <v>7.1987480438184662E-2</v>
      </c>
      <c r="AQ155">
        <v>0</v>
      </c>
      <c r="AR155">
        <v>2.503912363067293E-2</v>
      </c>
      <c r="AS155">
        <v>6.8857589984350542E-2</v>
      </c>
      <c r="AT155">
        <v>0.1236306729264476</v>
      </c>
      <c r="AU155">
        <v>0.13928012519561819</v>
      </c>
      <c r="AV155">
        <v>0.16901408450704231</v>
      </c>
      <c r="AW155">
        <v>0.22378716744913929</v>
      </c>
      <c r="AX155">
        <v>0.13928012519561819</v>
      </c>
      <c r="AY155">
        <v>7.0422535211267609E-2</v>
      </c>
      <c r="AZ155">
        <v>2.9733959311424099E-2</v>
      </c>
      <c r="BA155">
        <v>6.2597809076682318E-3</v>
      </c>
      <c r="BB155">
        <v>4.6948356807511738E-3</v>
      </c>
      <c r="BC155">
        <v>0</v>
      </c>
      <c r="BD155">
        <v>0.98748043818466358</v>
      </c>
      <c r="BE155">
        <v>1.251956181533646E-2</v>
      </c>
      <c r="BF155">
        <v>0</v>
      </c>
      <c r="BG155">
        <v>0.78090766823161184</v>
      </c>
      <c r="BH155">
        <v>0.1220657276995305</v>
      </c>
      <c r="BI155">
        <v>9.7026604068857589E-2</v>
      </c>
      <c r="BJ155">
        <v>0</v>
      </c>
      <c r="BK155">
        <v>0.26760563380281688</v>
      </c>
      <c r="BL155">
        <v>0.25508607198748051</v>
      </c>
      <c r="BM155">
        <v>1.5649452269170579E-3</v>
      </c>
      <c r="BN155">
        <v>0.47574334898278559</v>
      </c>
      <c r="BO155">
        <v>0.25352112676056338</v>
      </c>
      <c r="BP155">
        <v>0.46478873239436619</v>
      </c>
      <c r="BQ155">
        <v>0.2410015649452269</v>
      </c>
      <c r="BR155">
        <v>1.8779342723004699E-2</v>
      </c>
      <c r="BS155">
        <v>2.1909233176838811E-2</v>
      </c>
      <c r="BT155">
        <v>0.17370892018779341</v>
      </c>
      <c r="BU155">
        <v>0.82629107981220662</v>
      </c>
      <c r="BV155">
        <v>0</v>
      </c>
      <c r="BW155">
        <v>1</v>
      </c>
      <c r="BX155" t="s">
        <v>1126</v>
      </c>
      <c r="BY155">
        <v>5933</v>
      </c>
      <c r="BZ155">
        <v>0.1077026799258385</v>
      </c>
      <c r="CA155">
        <v>0</v>
      </c>
    </row>
    <row r="156" spans="1:79" customFormat="1" x14ac:dyDescent="0.25">
      <c r="A156" t="s">
        <v>1131</v>
      </c>
      <c r="B156" t="s">
        <v>42</v>
      </c>
      <c r="C156" t="s">
        <v>382</v>
      </c>
      <c r="D156" t="s">
        <v>961</v>
      </c>
      <c r="E156">
        <v>2014</v>
      </c>
      <c r="F156">
        <v>45</v>
      </c>
      <c r="G156">
        <v>2</v>
      </c>
      <c r="H156">
        <v>0</v>
      </c>
      <c r="I156">
        <v>9</v>
      </c>
      <c r="J156">
        <v>4</v>
      </c>
      <c r="K156">
        <v>3</v>
      </c>
      <c r="L156">
        <v>2</v>
      </c>
      <c r="M156">
        <v>4</v>
      </c>
      <c r="N156">
        <v>9</v>
      </c>
      <c r="O156">
        <v>8</v>
      </c>
      <c r="P156">
        <v>4</v>
      </c>
      <c r="Q156">
        <v>2</v>
      </c>
      <c r="R156">
        <v>0</v>
      </c>
      <c r="S156">
        <v>2</v>
      </c>
      <c r="T156">
        <v>0</v>
      </c>
      <c r="U156">
        <v>46</v>
      </c>
      <c r="V156">
        <v>1</v>
      </c>
      <c r="W156">
        <v>0</v>
      </c>
      <c r="X156">
        <v>30</v>
      </c>
      <c r="Y156">
        <v>10</v>
      </c>
      <c r="Z156">
        <v>7</v>
      </c>
      <c r="AA156">
        <v>0</v>
      </c>
      <c r="AB156">
        <v>0</v>
      </c>
      <c r="AC156">
        <v>2</v>
      </c>
      <c r="AD156">
        <v>45</v>
      </c>
      <c r="AE156">
        <v>0</v>
      </c>
      <c r="AF156">
        <v>0</v>
      </c>
      <c r="AG156">
        <v>0</v>
      </c>
      <c r="AH156">
        <v>0</v>
      </c>
      <c r="AI156">
        <v>0</v>
      </c>
      <c r="AJ156">
        <v>47</v>
      </c>
      <c r="AK156">
        <v>11</v>
      </c>
      <c r="AL156">
        <v>36</v>
      </c>
      <c r="AM156">
        <v>0</v>
      </c>
      <c r="AN156">
        <v>47</v>
      </c>
      <c r="AO156">
        <v>0.95744680851063835</v>
      </c>
      <c r="AP156">
        <v>4.2553191489361701E-2</v>
      </c>
      <c r="AQ156">
        <v>0</v>
      </c>
      <c r="AR156">
        <v>0.19148936170212769</v>
      </c>
      <c r="AS156">
        <v>8.5106382978723402E-2</v>
      </c>
      <c r="AT156">
        <v>6.3829787234042548E-2</v>
      </c>
      <c r="AU156">
        <v>4.2553191489361701E-2</v>
      </c>
      <c r="AV156">
        <v>8.5106382978723402E-2</v>
      </c>
      <c r="AW156">
        <v>0.19148936170212769</v>
      </c>
      <c r="AX156">
        <v>0.1702127659574468</v>
      </c>
      <c r="AY156">
        <v>8.5106382978723402E-2</v>
      </c>
      <c r="AZ156">
        <v>4.2553191489361701E-2</v>
      </c>
      <c r="BA156">
        <v>4.2553191489361701E-2</v>
      </c>
      <c r="BB156">
        <v>0</v>
      </c>
      <c r="BC156">
        <v>0</v>
      </c>
      <c r="BD156">
        <v>0.97872340425531912</v>
      </c>
      <c r="BE156">
        <v>2.1276595744680851E-2</v>
      </c>
      <c r="BF156">
        <v>0</v>
      </c>
      <c r="BG156">
        <v>0.63829787234042556</v>
      </c>
      <c r="BH156">
        <v>0.21276595744680851</v>
      </c>
      <c r="BI156">
        <v>0.14893617021276601</v>
      </c>
      <c r="BJ156">
        <v>0</v>
      </c>
      <c r="BK156">
        <v>0</v>
      </c>
      <c r="BL156">
        <v>4.2553191489361701E-2</v>
      </c>
      <c r="BM156">
        <v>0.95744680851063835</v>
      </c>
      <c r="BN156">
        <v>0</v>
      </c>
      <c r="BO156">
        <v>0</v>
      </c>
      <c r="BP156">
        <v>0</v>
      </c>
      <c r="BQ156">
        <v>0</v>
      </c>
      <c r="BR156">
        <v>0</v>
      </c>
      <c r="BS156">
        <v>1</v>
      </c>
      <c r="BT156">
        <v>0.23404255319148939</v>
      </c>
      <c r="BU156">
        <v>0.76595744680851063</v>
      </c>
      <c r="BV156">
        <v>0</v>
      </c>
      <c r="BW156">
        <v>1</v>
      </c>
      <c r="BX156" t="s">
        <v>1126</v>
      </c>
      <c r="BY156">
        <v>5933</v>
      </c>
      <c r="BZ156">
        <v>7.9217933591774811E-3</v>
      </c>
      <c r="CA156">
        <v>0</v>
      </c>
    </row>
    <row r="157" spans="1:79" customFormat="1" x14ac:dyDescent="0.25">
      <c r="A157" t="s">
        <v>1132</v>
      </c>
      <c r="B157" t="s">
        <v>42</v>
      </c>
      <c r="C157" t="s">
        <v>391</v>
      </c>
      <c r="D157" t="s">
        <v>44</v>
      </c>
      <c r="E157">
        <v>2014</v>
      </c>
      <c r="F157">
        <v>944</v>
      </c>
      <c r="G157">
        <v>119</v>
      </c>
      <c r="H157">
        <v>0</v>
      </c>
      <c r="I157">
        <v>104</v>
      </c>
      <c r="J157">
        <v>162</v>
      </c>
      <c r="K157">
        <v>126</v>
      </c>
      <c r="L157">
        <v>113</v>
      </c>
      <c r="M157">
        <v>86</v>
      </c>
      <c r="N157">
        <v>140</v>
      </c>
      <c r="O157">
        <v>142</v>
      </c>
      <c r="P157">
        <v>109</v>
      </c>
      <c r="Q157">
        <v>54</v>
      </c>
      <c r="R157">
        <v>18</v>
      </c>
      <c r="S157">
        <v>9</v>
      </c>
      <c r="T157">
        <v>0</v>
      </c>
      <c r="U157">
        <v>978</v>
      </c>
      <c r="V157">
        <v>82</v>
      </c>
      <c r="W157">
        <v>3</v>
      </c>
      <c r="X157">
        <v>785</v>
      </c>
      <c r="Y157">
        <v>0</v>
      </c>
      <c r="Z157">
        <v>201</v>
      </c>
      <c r="AA157">
        <v>77</v>
      </c>
      <c r="AB157">
        <v>157</v>
      </c>
      <c r="AC157">
        <v>740</v>
      </c>
      <c r="AD157">
        <v>35</v>
      </c>
      <c r="AE157">
        <v>131</v>
      </c>
      <c r="AF157">
        <v>48</v>
      </c>
      <c r="AG157">
        <v>940</v>
      </c>
      <c r="AH157">
        <v>28</v>
      </c>
      <c r="AI157">
        <v>13</v>
      </c>
      <c r="AJ157">
        <v>34</v>
      </c>
      <c r="AK157" t="s">
        <v>74</v>
      </c>
      <c r="AL157" t="s">
        <v>74</v>
      </c>
      <c r="AM157" t="s">
        <v>74</v>
      </c>
      <c r="AN157">
        <v>1063</v>
      </c>
      <c r="AO157">
        <v>0.88805268109125113</v>
      </c>
      <c r="AP157">
        <v>0.1119473189087488</v>
      </c>
      <c r="AQ157">
        <v>0</v>
      </c>
      <c r="AR157">
        <v>9.7836312323612423E-2</v>
      </c>
      <c r="AS157">
        <v>0.1523988711194732</v>
      </c>
      <c r="AT157">
        <v>0.11853245531514579</v>
      </c>
      <c r="AU157">
        <v>0.10630291627469431</v>
      </c>
      <c r="AV157">
        <v>8.0903104421448727E-2</v>
      </c>
      <c r="AW157">
        <v>0.13170272812793979</v>
      </c>
      <c r="AX157">
        <v>0.13358419567262461</v>
      </c>
      <c r="AY157">
        <v>0.10253998118532449</v>
      </c>
      <c r="AZ157">
        <v>5.0799623706491062E-2</v>
      </c>
      <c r="BA157">
        <v>8.4666039510818431E-3</v>
      </c>
      <c r="BB157">
        <v>1.693320790216369E-2</v>
      </c>
      <c r="BC157">
        <v>0</v>
      </c>
      <c r="BD157">
        <v>0.92003762935089373</v>
      </c>
      <c r="BE157">
        <v>7.7140169332079025E-2</v>
      </c>
      <c r="BF157">
        <v>2.822201317027281E-3</v>
      </c>
      <c r="BG157">
        <v>0.73847601128880525</v>
      </c>
      <c r="BH157">
        <v>0</v>
      </c>
      <c r="BI157">
        <v>0.18908748824082791</v>
      </c>
      <c r="BJ157">
        <v>7.2436500470366885E-2</v>
      </c>
      <c r="BK157">
        <v>0.14769520225776109</v>
      </c>
      <c r="BL157">
        <v>0.69614299153339609</v>
      </c>
      <c r="BM157">
        <v>3.2925682031984947E-2</v>
      </c>
      <c r="BN157">
        <v>0.12323612417685791</v>
      </c>
      <c r="BO157">
        <v>4.5155221072436497E-2</v>
      </c>
      <c r="BP157">
        <v>0.88428974600188148</v>
      </c>
      <c r="BQ157">
        <v>2.634054562558796E-2</v>
      </c>
      <c r="BR157">
        <v>1.2229539040451549E-2</v>
      </c>
      <c r="BS157">
        <v>3.1984948259642522E-2</v>
      </c>
      <c r="BT157">
        <v>0</v>
      </c>
      <c r="BU157">
        <v>0</v>
      </c>
      <c r="BV157">
        <v>0</v>
      </c>
      <c r="BW157">
        <v>1</v>
      </c>
      <c r="BX157" t="s">
        <v>1133</v>
      </c>
      <c r="BY157">
        <v>1063</v>
      </c>
      <c r="BZ157">
        <v>1</v>
      </c>
      <c r="CA157">
        <v>0</v>
      </c>
    </row>
    <row r="158" spans="1:79" customFormat="1" x14ac:dyDescent="0.25">
      <c r="A158" t="s">
        <v>1134</v>
      </c>
      <c r="B158" t="s">
        <v>42</v>
      </c>
      <c r="C158" t="s">
        <v>391</v>
      </c>
      <c r="D158" t="s">
        <v>947</v>
      </c>
      <c r="E158">
        <v>2014</v>
      </c>
      <c r="F158">
        <v>399</v>
      </c>
      <c r="G158">
        <v>36</v>
      </c>
      <c r="H158">
        <v>0</v>
      </c>
      <c r="I158">
        <v>25</v>
      </c>
      <c r="J158">
        <v>55</v>
      </c>
      <c r="K158">
        <v>36</v>
      </c>
      <c r="L158">
        <v>49</v>
      </c>
      <c r="M158">
        <v>26</v>
      </c>
      <c r="N158">
        <v>60</v>
      </c>
      <c r="O158">
        <v>67</v>
      </c>
      <c r="P158">
        <v>69</v>
      </c>
      <c r="Q158">
        <v>34</v>
      </c>
      <c r="R158">
        <v>13</v>
      </c>
      <c r="S158">
        <v>1</v>
      </c>
      <c r="T158">
        <v>0</v>
      </c>
      <c r="U158">
        <v>383</v>
      </c>
      <c r="V158">
        <v>51</v>
      </c>
      <c r="W158">
        <v>1</v>
      </c>
      <c r="X158">
        <v>315</v>
      </c>
      <c r="Y158">
        <v>0</v>
      </c>
      <c r="Z158">
        <v>94</v>
      </c>
      <c r="AA158">
        <v>26</v>
      </c>
      <c r="AB158">
        <v>80</v>
      </c>
      <c r="AC158">
        <v>311</v>
      </c>
      <c r="AD158">
        <v>15</v>
      </c>
      <c r="AE158">
        <v>29</v>
      </c>
      <c r="AF158">
        <v>7</v>
      </c>
      <c r="AG158">
        <v>406</v>
      </c>
      <c r="AH158">
        <v>4</v>
      </c>
      <c r="AI158">
        <v>1</v>
      </c>
      <c r="AJ158">
        <v>17</v>
      </c>
      <c r="AK158" t="s">
        <v>74</v>
      </c>
      <c r="AL158" t="s">
        <v>74</v>
      </c>
      <c r="AM158" t="s">
        <v>74</v>
      </c>
      <c r="AN158">
        <v>435</v>
      </c>
      <c r="AO158">
        <v>0.91724137931034477</v>
      </c>
      <c r="AP158">
        <v>8.2758620689655171E-2</v>
      </c>
      <c r="AQ158">
        <v>0</v>
      </c>
      <c r="AR158">
        <v>5.7471264367816091E-2</v>
      </c>
      <c r="AS158">
        <v>0.12643678160919539</v>
      </c>
      <c r="AT158">
        <v>8.2758620689655171E-2</v>
      </c>
      <c r="AU158">
        <v>0.1126436781609195</v>
      </c>
      <c r="AV158">
        <v>5.9770114942528728E-2</v>
      </c>
      <c r="AW158">
        <v>0.13793103448275859</v>
      </c>
      <c r="AX158">
        <v>0.15402298850574711</v>
      </c>
      <c r="AY158">
        <v>0.1586206896551724</v>
      </c>
      <c r="AZ158">
        <v>7.8160919540229884E-2</v>
      </c>
      <c r="BA158">
        <v>2.2988505747126441E-3</v>
      </c>
      <c r="BB158">
        <v>2.9885057471264371E-2</v>
      </c>
      <c r="BC158">
        <v>0</v>
      </c>
      <c r="BD158">
        <v>0.88045977011494247</v>
      </c>
      <c r="BE158">
        <v>0.1172413793103448</v>
      </c>
      <c r="BF158">
        <v>2.2988505747126441E-3</v>
      </c>
      <c r="BG158">
        <v>0.72413793103448276</v>
      </c>
      <c r="BH158">
        <v>0</v>
      </c>
      <c r="BI158">
        <v>0.2160919540229885</v>
      </c>
      <c r="BJ158">
        <v>5.9770114942528728E-2</v>
      </c>
      <c r="BK158">
        <v>0.18390804597701149</v>
      </c>
      <c r="BL158">
        <v>0.71494252873563213</v>
      </c>
      <c r="BM158">
        <v>3.4482758620689648E-2</v>
      </c>
      <c r="BN158">
        <v>6.6666666666666666E-2</v>
      </c>
      <c r="BO158">
        <v>1.6091954022988509E-2</v>
      </c>
      <c r="BP158">
        <v>0.93333333333333335</v>
      </c>
      <c r="BQ158">
        <v>9.1954022988505746E-3</v>
      </c>
      <c r="BR158">
        <v>2.2988505747126441E-3</v>
      </c>
      <c r="BS158">
        <v>3.9080459770114942E-2</v>
      </c>
      <c r="BT158">
        <v>0</v>
      </c>
      <c r="BU158">
        <v>0</v>
      </c>
      <c r="BV158">
        <v>0</v>
      </c>
      <c r="BW158">
        <v>1</v>
      </c>
      <c r="BX158" t="s">
        <v>1133</v>
      </c>
      <c r="BY158">
        <v>1063</v>
      </c>
      <c r="BZ158">
        <v>0.40921919096895581</v>
      </c>
      <c r="CA158">
        <v>0</v>
      </c>
    </row>
    <row r="159" spans="1:79" customFormat="1" x14ac:dyDescent="0.25">
      <c r="A159" t="s">
        <v>1135</v>
      </c>
      <c r="B159" t="s">
        <v>42</v>
      </c>
      <c r="C159" t="s">
        <v>391</v>
      </c>
      <c r="D159" t="s">
        <v>949</v>
      </c>
      <c r="E159">
        <v>2014</v>
      </c>
      <c r="F159">
        <v>402</v>
      </c>
      <c r="G159">
        <v>47</v>
      </c>
      <c r="H159">
        <v>0</v>
      </c>
      <c r="I159">
        <v>65</v>
      </c>
      <c r="J159">
        <v>86</v>
      </c>
      <c r="K159">
        <v>70</v>
      </c>
      <c r="L159">
        <v>41</v>
      </c>
      <c r="M159">
        <v>40</v>
      </c>
      <c r="N159">
        <v>56</v>
      </c>
      <c r="O159">
        <v>50</v>
      </c>
      <c r="P159">
        <v>21</v>
      </c>
      <c r="Q159">
        <v>10</v>
      </c>
      <c r="R159">
        <v>2</v>
      </c>
      <c r="S159">
        <v>8</v>
      </c>
      <c r="T159">
        <v>0</v>
      </c>
      <c r="U159">
        <v>424</v>
      </c>
      <c r="V159">
        <v>24</v>
      </c>
      <c r="W159">
        <v>1</v>
      </c>
      <c r="X159">
        <v>328</v>
      </c>
      <c r="Y159">
        <v>0</v>
      </c>
      <c r="Z159">
        <v>87</v>
      </c>
      <c r="AA159">
        <v>34</v>
      </c>
      <c r="AB159">
        <v>42</v>
      </c>
      <c r="AC159">
        <v>371</v>
      </c>
      <c r="AD159">
        <v>6</v>
      </c>
      <c r="AE159">
        <v>30</v>
      </c>
      <c r="AF159">
        <v>16</v>
      </c>
      <c r="AG159">
        <v>417</v>
      </c>
      <c r="AH159">
        <v>3</v>
      </c>
      <c r="AI159">
        <v>6</v>
      </c>
      <c r="AJ159">
        <v>7</v>
      </c>
      <c r="AK159" t="s">
        <v>74</v>
      </c>
      <c r="AL159" t="s">
        <v>74</v>
      </c>
      <c r="AM159" t="s">
        <v>74</v>
      </c>
      <c r="AN159">
        <v>449</v>
      </c>
      <c r="AO159">
        <v>0.89532293986636968</v>
      </c>
      <c r="AP159">
        <v>0.1046770601336303</v>
      </c>
      <c r="AQ159">
        <v>0</v>
      </c>
      <c r="AR159">
        <v>0.1447661469933185</v>
      </c>
      <c r="AS159">
        <v>0.19153674832962139</v>
      </c>
      <c r="AT159">
        <v>0.15590200445434299</v>
      </c>
      <c r="AU159">
        <v>9.1314031180400893E-2</v>
      </c>
      <c r="AV159">
        <v>8.9086859688195991E-2</v>
      </c>
      <c r="AW159">
        <v>0.12472160356347441</v>
      </c>
      <c r="AX159">
        <v>0.111358574610245</v>
      </c>
      <c r="AY159">
        <v>4.6770601336302897E-2</v>
      </c>
      <c r="AZ159">
        <v>2.2271714922049001E-2</v>
      </c>
      <c r="BA159">
        <v>1.7817371937639201E-2</v>
      </c>
      <c r="BB159">
        <v>4.4543429844097994E-3</v>
      </c>
      <c r="BC159">
        <v>0</v>
      </c>
      <c r="BD159">
        <v>0.9443207126948775</v>
      </c>
      <c r="BE159">
        <v>5.3452115812917603E-2</v>
      </c>
      <c r="BF159">
        <v>2.2271714922049001E-3</v>
      </c>
      <c r="BG159">
        <v>0.73051224944320714</v>
      </c>
      <c r="BH159">
        <v>0</v>
      </c>
      <c r="BI159">
        <v>0.19376391982182631</v>
      </c>
      <c r="BJ159">
        <v>7.5723830734966593E-2</v>
      </c>
      <c r="BK159">
        <v>9.3541202672605794E-2</v>
      </c>
      <c r="BL159">
        <v>0.82628062360801779</v>
      </c>
      <c r="BM159">
        <v>1.3363028953229401E-2</v>
      </c>
      <c r="BN159">
        <v>6.6815144766147E-2</v>
      </c>
      <c r="BO159">
        <v>3.5634743875278388E-2</v>
      </c>
      <c r="BP159">
        <v>0.92873051224944325</v>
      </c>
      <c r="BQ159">
        <v>6.6815144766146986E-3</v>
      </c>
      <c r="BR159">
        <v>1.3363028953229401E-2</v>
      </c>
      <c r="BS159">
        <v>1.5590200445434301E-2</v>
      </c>
      <c r="BT159">
        <v>0</v>
      </c>
      <c r="BU159">
        <v>0</v>
      </c>
      <c r="BV159">
        <v>0</v>
      </c>
      <c r="BW159">
        <v>1</v>
      </c>
      <c r="BX159" t="s">
        <v>1133</v>
      </c>
      <c r="BY159">
        <v>1063</v>
      </c>
      <c r="BZ159">
        <v>0.42238946378174969</v>
      </c>
      <c r="CA159">
        <v>0</v>
      </c>
    </row>
    <row r="160" spans="1:79" customFormat="1" x14ac:dyDescent="0.25">
      <c r="A160" t="s">
        <v>1136</v>
      </c>
      <c r="B160" t="s">
        <v>42</v>
      </c>
      <c r="C160" t="s">
        <v>391</v>
      </c>
      <c r="D160" t="s">
        <v>951</v>
      </c>
      <c r="E160">
        <v>2014</v>
      </c>
      <c r="F160">
        <v>22</v>
      </c>
      <c r="G160">
        <v>4</v>
      </c>
      <c r="H160">
        <v>0</v>
      </c>
      <c r="I160">
        <v>7</v>
      </c>
      <c r="J160">
        <v>2</v>
      </c>
      <c r="K160">
        <v>3</v>
      </c>
      <c r="L160">
        <v>0</v>
      </c>
      <c r="M160">
        <v>1</v>
      </c>
      <c r="N160">
        <v>5</v>
      </c>
      <c r="O160">
        <v>2</v>
      </c>
      <c r="P160">
        <v>2</v>
      </c>
      <c r="Q160">
        <v>3</v>
      </c>
      <c r="R160">
        <v>1</v>
      </c>
      <c r="S160">
        <v>0</v>
      </c>
      <c r="T160">
        <v>0</v>
      </c>
      <c r="U160">
        <v>25</v>
      </c>
      <c r="V160">
        <v>1</v>
      </c>
      <c r="W160">
        <v>0</v>
      </c>
      <c r="X160">
        <v>17</v>
      </c>
      <c r="Y160">
        <v>0</v>
      </c>
      <c r="Z160">
        <v>7</v>
      </c>
      <c r="AA160">
        <v>2</v>
      </c>
      <c r="AB160">
        <v>9</v>
      </c>
      <c r="AC160">
        <v>14</v>
      </c>
      <c r="AD160">
        <v>1</v>
      </c>
      <c r="AE160">
        <v>2</v>
      </c>
      <c r="AF160">
        <v>0</v>
      </c>
      <c r="AG160">
        <v>25</v>
      </c>
      <c r="AH160">
        <v>0</v>
      </c>
      <c r="AI160">
        <v>0</v>
      </c>
      <c r="AJ160">
        <v>1</v>
      </c>
      <c r="AK160" t="s">
        <v>74</v>
      </c>
      <c r="AL160" t="s">
        <v>74</v>
      </c>
      <c r="AM160" t="s">
        <v>74</v>
      </c>
      <c r="AN160">
        <v>26</v>
      </c>
      <c r="AO160">
        <v>0.84615384615384615</v>
      </c>
      <c r="AP160">
        <v>0.15384615384615391</v>
      </c>
      <c r="AQ160">
        <v>0</v>
      </c>
      <c r="AR160">
        <v>0.26923076923076922</v>
      </c>
      <c r="AS160">
        <v>7.6923076923076927E-2</v>
      </c>
      <c r="AT160">
        <v>0.1153846153846154</v>
      </c>
      <c r="AU160">
        <v>0</v>
      </c>
      <c r="AV160">
        <v>3.8461538461538457E-2</v>
      </c>
      <c r="AW160">
        <v>0.19230769230769229</v>
      </c>
      <c r="AX160">
        <v>7.6923076923076927E-2</v>
      </c>
      <c r="AY160">
        <v>7.6923076923076927E-2</v>
      </c>
      <c r="AZ160">
        <v>0.1153846153846154</v>
      </c>
      <c r="BA160">
        <v>0</v>
      </c>
      <c r="BB160">
        <v>3.8461538461538457E-2</v>
      </c>
      <c r="BC160">
        <v>0</v>
      </c>
      <c r="BD160">
        <v>0.96153846153846156</v>
      </c>
      <c r="BE160">
        <v>3.8461538461538457E-2</v>
      </c>
      <c r="BF160">
        <v>0</v>
      </c>
      <c r="BG160">
        <v>0.65384615384615385</v>
      </c>
      <c r="BH160">
        <v>0</v>
      </c>
      <c r="BI160">
        <v>0.26923076923076922</v>
      </c>
      <c r="BJ160">
        <v>7.6923076923076927E-2</v>
      </c>
      <c r="BK160">
        <v>0.34615384615384609</v>
      </c>
      <c r="BL160">
        <v>0.53846153846153844</v>
      </c>
      <c r="BM160">
        <v>3.8461538461538457E-2</v>
      </c>
      <c r="BN160">
        <v>7.6923076923076927E-2</v>
      </c>
      <c r="BO160">
        <v>0</v>
      </c>
      <c r="BP160">
        <v>0.96153846153846156</v>
      </c>
      <c r="BQ160">
        <v>0</v>
      </c>
      <c r="BR160">
        <v>0</v>
      </c>
      <c r="BS160">
        <v>3.8461538461538457E-2</v>
      </c>
      <c r="BT160">
        <v>0</v>
      </c>
      <c r="BU160">
        <v>0</v>
      </c>
      <c r="BV160">
        <v>0</v>
      </c>
      <c r="BW160">
        <v>1</v>
      </c>
      <c r="BX160" t="s">
        <v>1133</v>
      </c>
      <c r="BY160">
        <v>1063</v>
      </c>
      <c r="BZ160">
        <v>2.4459078080903109E-2</v>
      </c>
      <c r="CA160">
        <v>0</v>
      </c>
    </row>
    <row r="161" spans="1:79" customFormat="1" x14ac:dyDescent="0.25">
      <c r="A161" t="s">
        <v>1137</v>
      </c>
      <c r="B161" t="s">
        <v>42</v>
      </c>
      <c r="C161" t="s">
        <v>391</v>
      </c>
      <c r="D161" t="s">
        <v>953</v>
      </c>
      <c r="E161">
        <v>2014</v>
      </c>
      <c r="F161">
        <v>116</v>
      </c>
      <c r="G161">
        <v>32</v>
      </c>
      <c r="H161">
        <v>0</v>
      </c>
      <c r="I161">
        <v>7</v>
      </c>
      <c r="J161">
        <v>18</v>
      </c>
      <c r="K161">
        <v>17</v>
      </c>
      <c r="L161">
        <v>22</v>
      </c>
      <c r="M161">
        <v>18</v>
      </c>
      <c r="N161">
        <v>19</v>
      </c>
      <c r="O161">
        <v>23</v>
      </c>
      <c r="P161">
        <v>15</v>
      </c>
      <c r="Q161">
        <v>7</v>
      </c>
      <c r="R161">
        <v>2</v>
      </c>
      <c r="S161">
        <v>0</v>
      </c>
      <c r="T161">
        <v>0</v>
      </c>
      <c r="U161">
        <v>141</v>
      </c>
      <c r="V161">
        <v>6</v>
      </c>
      <c r="W161">
        <v>1</v>
      </c>
      <c r="X161">
        <v>123</v>
      </c>
      <c r="Y161">
        <v>0</v>
      </c>
      <c r="Z161">
        <v>10</v>
      </c>
      <c r="AA161">
        <v>15</v>
      </c>
      <c r="AB161">
        <v>26</v>
      </c>
      <c r="AC161">
        <v>44</v>
      </c>
      <c r="AD161">
        <v>8</v>
      </c>
      <c r="AE161">
        <v>70</v>
      </c>
      <c r="AF161">
        <v>25</v>
      </c>
      <c r="AG161">
        <v>91</v>
      </c>
      <c r="AH161">
        <v>21</v>
      </c>
      <c r="AI161">
        <v>6</v>
      </c>
      <c r="AJ161">
        <v>5</v>
      </c>
      <c r="AK161" t="s">
        <v>74</v>
      </c>
      <c r="AL161" t="s">
        <v>74</v>
      </c>
      <c r="AM161" t="s">
        <v>74</v>
      </c>
      <c r="AN161">
        <v>148</v>
      </c>
      <c r="AO161">
        <v>0.78378378378378377</v>
      </c>
      <c r="AP161">
        <v>0.2162162162162162</v>
      </c>
      <c r="AQ161">
        <v>0</v>
      </c>
      <c r="AR161">
        <v>4.72972972972973E-2</v>
      </c>
      <c r="AS161">
        <v>0.1216216216216216</v>
      </c>
      <c r="AT161">
        <v>0.1148648648648649</v>
      </c>
      <c r="AU161">
        <v>0.14864864864864871</v>
      </c>
      <c r="AV161">
        <v>0.1216216216216216</v>
      </c>
      <c r="AW161">
        <v>0.1283783783783784</v>
      </c>
      <c r="AX161">
        <v>0.1554054054054054</v>
      </c>
      <c r="AY161">
        <v>0.1013513513513514</v>
      </c>
      <c r="AZ161">
        <v>4.72972972972973E-2</v>
      </c>
      <c r="BA161">
        <v>0</v>
      </c>
      <c r="BB161">
        <v>1.3513513513513511E-2</v>
      </c>
      <c r="BC161">
        <v>0</v>
      </c>
      <c r="BD161">
        <v>0.95270270270270274</v>
      </c>
      <c r="BE161">
        <v>4.0540540540540543E-2</v>
      </c>
      <c r="BF161">
        <v>6.7567567567567571E-3</v>
      </c>
      <c r="BG161">
        <v>0.83108108108108103</v>
      </c>
      <c r="BH161">
        <v>0</v>
      </c>
      <c r="BI161">
        <v>6.7567567567567571E-2</v>
      </c>
      <c r="BJ161">
        <v>0.1013513513513514</v>
      </c>
      <c r="BK161">
        <v>0.17567567567567571</v>
      </c>
      <c r="BL161">
        <v>0.29729729729729731</v>
      </c>
      <c r="BM161">
        <v>5.4054054054054057E-2</v>
      </c>
      <c r="BN161">
        <v>0.47297297297297303</v>
      </c>
      <c r="BO161">
        <v>0.16891891891891889</v>
      </c>
      <c r="BP161">
        <v>0.61486486486486491</v>
      </c>
      <c r="BQ161">
        <v>0.14189189189189191</v>
      </c>
      <c r="BR161">
        <v>4.0540540540540543E-2</v>
      </c>
      <c r="BS161">
        <v>3.3783783783783793E-2</v>
      </c>
      <c r="BT161">
        <v>0</v>
      </c>
      <c r="BU161">
        <v>0</v>
      </c>
      <c r="BV161">
        <v>0</v>
      </c>
      <c r="BW161">
        <v>1</v>
      </c>
      <c r="BX161" t="s">
        <v>1133</v>
      </c>
      <c r="BY161">
        <v>1063</v>
      </c>
      <c r="BZ161">
        <v>0.13922859830667919</v>
      </c>
      <c r="CA161">
        <v>0</v>
      </c>
    </row>
    <row r="162" spans="1:79" customFormat="1" x14ac:dyDescent="0.25">
      <c r="A162" t="s">
        <v>1138</v>
      </c>
      <c r="B162" t="s">
        <v>42</v>
      </c>
      <c r="C162" t="s">
        <v>391</v>
      </c>
      <c r="D162" t="s">
        <v>961</v>
      </c>
      <c r="E162">
        <v>2014</v>
      </c>
      <c r="F162">
        <v>5</v>
      </c>
      <c r="G162">
        <v>0</v>
      </c>
      <c r="H162">
        <v>0</v>
      </c>
      <c r="I162">
        <v>0</v>
      </c>
      <c r="J162">
        <v>1</v>
      </c>
      <c r="K162">
        <v>0</v>
      </c>
      <c r="L162">
        <v>1</v>
      </c>
      <c r="M162">
        <v>1</v>
      </c>
      <c r="N162">
        <v>0</v>
      </c>
      <c r="O162">
        <v>0</v>
      </c>
      <c r="P162">
        <v>2</v>
      </c>
      <c r="Q162">
        <v>0</v>
      </c>
      <c r="R162">
        <v>0</v>
      </c>
      <c r="S162">
        <v>0</v>
      </c>
      <c r="T162">
        <v>0</v>
      </c>
      <c r="U162">
        <v>5</v>
      </c>
      <c r="V162">
        <v>0</v>
      </c>
      <c r="W162">
        <v>0</v>
      </c>
      <c r="X162">
        <v>2</v>
      </c>
      <c r="Y162">
        <v>0</v>
      </c>
      <c r="Z162">
        <v>3</v>
      </c>
      <c r="AA162">
        <v>0</v>
      </c>
      <c r="AB162">
        <v>0</v>
      </c>
      <c r="AC162">
        <v>0</v>
      </c>
      <c r="AD162">
        <v>5</v>
      </c>
      <c r="AE162">
        <v>0</v>
      </c>
      <c r="AF162">
        <v>0</v>
      </c>
      <c r="AG162">
        <v>1</v>
      </c>
      <c r="AH162">
        <v>0</v>
      </c>
      <c r="AI162">
        <v>0</v>
      </c>
      <c r="AJ162">
        <v>4</v>
      </c>
      <c r="AK162" t="s">
        <v>74</v>
      </c>
      <c r="AL162" t="s">
        <v>74</v>
      </c>
      <c r="AM162" t="s">
        <v>74</v>
      </c>
      <c r="AN162">
        <v>5</v>
      </c>
      <c r="AO162">
        <v>1</v>
      </c>
      <c r="AP162">
        <v>0</v>
      </c>
      <c r="AQ162">
        <v>0</v>
      </c>
      <c r="AR162">
        <v>0</v>
      </c>
      <c r="AS162">
        <v>0.2</v>
      </c>
      <c r="AT162">
        <v>0</v>
      </c>
      <c r="AU162">
        <v>0.2</v>
      </c>
      <c r="AV162">
        <v>0.2</v>
      </c>
      <c r="AW162">
        <v>0</v>
      </c>
      <c r="AX162">
        <v>0</v>
      </c>
      <c r="AY162">
        <v>0.4</v>
      </c>
      <c r="AZ162">
        <v>0</v>
      </c>
      <c r="BA162">
        <v>0</v>
      </c>
      <c r="BB162">
        <v>0</v>
      </c>
      <c r="BC162">
        <v>0</v>
      </c>
      <c r="BD162">
        <v>1</v>
      </c>
      <c r="BE162">
        <v>0</v>
      </c>
      <c r="BF162">
        <v>0</v>
      </c>
      <c r="BG162">
        <v>0.4</v>
      </c>
      <c r="BH162">
        <v>0</v>
      </c>
      <c r="BI162">
        <v>0.6</v>
      </c>
      <c r="BJ162">
        <v>0</v>
      </c>
      <c r="BK162">
        <v>0</v>
      </c>
      <c r="BL162">
        <v>0</v>
      </c>
      <c r="BM162">
        <v>1</v>
      </c>
      <c r="BN162">
        <v>0</v>
      </c>
      <c r="BO162">
        <v>0</v>
      </c>
      <c r="BP162">
        <v>0.2</v>
      </c>
      <c r="BQ162">
        <v>0</v>
      </c>
      <c r="BR162">
        <v>0</v>
      </c>
      <c r="BS162">
        <v>0.8</v>
      </c>
      <c r="BT162">
        <v>0</v>
      </c>
      <c r="BU162">
        <v>0</v>
      </c>
      <c r="BV162">
        <v>0</v>
      </c>
      <c r="BW162">
        <v>1</v>
      </c>
      <c r="BX162" t="s">
        <v>1133</v>
      </c>
      <c r="BY162">
        <v>1063</v>
      </c>
      <c r="BZ162">
        <v>4.7036688617121351E-3</v>
      </c>
      <c r="CA162">
        <v>0</v>
      </c>
    </row>
    <row r="163" spans="1:79" customFormat="1" x14ac:dyDescent="0.25">
      <c r="A163" t="s">
        <v>1139</v>
      </c>
      <c r="B163" t="s">
        <v>42</v>
      </c>
      <c r="C163" t="s">
        <v>394</v>
      </c>
      <c r="D163" t="s">
        <v>44</v>
      </c>
      <c r="E163">
        <v>2014</v>
      </c>
      <c r="F163">
        <v>8716</v>
      </c>
      <c r="G163">
        <v>446</v>
      </c>
      <c r="H163">
        <v>0</v>
      </c>
      <c r="I163">
        <v>843</v>
      </c>
      <c r="J163">
        <v>850</v>
      </c>
      <c r="K163">
        <v>730</v>
      </c>
      <c r="L163">
        <v>938</v>
      </c>
      <c r="M163">
        <v>1200</v>
      </c>
      <c r="N163">
        <v>1574</v>
      </c>
      <c r="O163">
        <v>1435</v>
      </c>
      <c r="P163">
        <v>893</v>
      </c>
      <c r="Q163">
        <v>329</v>
      </c>
      <c r="R163">
        <v>99</v>
      </c>
      <c r="S163">
        <v>271</v>
      </c>
      <c r="T163">
        <v>0</v>
      </c>
      <c r="U163">
        <v>8851</v>
      </c>
      <c r="V163">
        <v>311</v>
      </c>
      <c r="W163">
        <v>0</v>
      </c>
      <c r="X163">
        <v>5990</v>
      </c>
      <c r="Y163">
        <v>2098</v>
      </c>
      <c r="Z163">
        <v>1071</v>
      </c>
      <c r="AA163">
        <v>3</v>
      </c>
      <c r="AB163">
        <v>886</v>
      </c>
      <c r="AC163">
        <v>7074</v>
      </c>
      <c r="AD163">
        <v>8</v>
      </c>
      <c r="AE163">
        <v>1194</v>
      </c>
      <c r="AF163">
        <v>541</v>
      </c>
      <c r="AG163">
        <v>8127</v>
      </c>
      <c r="AH163">
        <v>404</v>
      </c>
      <c r="AI163">
        <v>86</v>
      </c>
      <c r="AJ163">
        <v>4</v>
      </c>
      <c r="AK163">
        <v>2189</v>
      </c>
      <c r="AL163">
        <v>6905</v>
      </c>
      <c r="AM163">
        <v>68</v>
      </c>
      <c r="AN163">
        <v>9162</v>
      </c>
      <c r="AO163">
        <v>0.95132067234228335</v>
      </c>
      <c r="AP163">
        <v>4.8679327657716653E-2</v>
      </c>
      <c r="AQ163">
        <v>0</v>
      </c>
      <c r="AR163">
        <v>9.2010478061558612E-2</v>
      </c>
      <c r="AS163">
        <v>9.2774503383540707E-2</v>
      </c>
      <c r="AT163">
        <v>7.9676926435276144E-2</v>
      </c>
      <c r="AU163">
        <v>0.10237939314560141</v>
      </c>
      <c r="AV163">
        <v>0.13097576948264569</v>
      </c>
      <c r="AW163">
        <v>0.17179655097140359</v>
      </c>
      <c r="AX163">
        <v>0.15662519100633049</v>
      </c>
      <c r="AY163">
        <v>9.7467801790002181E-2</v>
      </c>
      <c r="AZ163">
        <v>3.59091901331587E-2</v>
      </c>
      <c r="BA163">
        <v>2.9578694608164161E-2</v>
      </c>
      <c r="BB163">
        <v>1.0805500982318269E-2</v>
      </c>
      <c r="BC163">
        <v>0</v>
      </c>
      <c r="BD163">
        <v>0.96605544640908103</v>
      </c>
      <c r="BE163">
        <v>3.394455359091901E-2</v>
      </c>
      <c r="BF163">
        <v>0</v>
      </c>
      <c r="BG163">
        <v>0.65378738266753988</v>
      </c>
      <c r="BH163">
        <v>0.22898930364549219</v>
      </c>
      <c r="BI163">
        <v>0.1168958742632613</v>
      </c>
      <c r="BJ163">
        <v>3.2743942370661429E-4</v>
      </c>
      <c r="BK163">
        <v>9.6703776468020086E-2</v>
      </c>
      <c r="BL163">
        <v>0.77210216110019647</v>
      </c>
      <c r="BM163">
        <v>8.731717965509714E-4</v>
      </c>
      <c r="BN163">
        <v>0.1303208906352325</v>
      </c>
      <c r="BO163">
        <v>5.9048242741759439E-2</v>
      </c>
      <c r="BP163">
        <v>0.88703339882121812</v>
      </c>
      <c r="BQ163">
        <v>4.4095175725824047E-2</v>
      </c>
      <c r="BR163">
        <v>9.386596812922943E-3</v>
      </c>
      <c r="BS163">
        <v>4.365858982754857E-4</v>
      </c>
      <c r="BT163">
        <v>0.23892163283125961</v>
      </c>
      <c r="BU163">
        <v>0.75365640689805724</v>
      </c>
      <c r="BV163">
        <v>7.4219602706832571E-3</v>
      </c>
      <c r="BW163">
        <v>1</v>
      </c>
      <c r="BX163" t="s">
        <v>1140</v>
      </c>
      <c r="BY163">
        <v>9162</v>
      </c>
      <c r="BZ163">
        <v>1</v>
      </c>
      <c r="CA163">
        <v>0</v>
      </c>
    </row>
    <row r="164" spans="1:79" customFormat="1" x14ac:dyDescent="0.25">
      <c r="A164" t="s">
        <v>1141</v>
      </c>
      <c r="B164" t="s">
        <v>42</v>
      </c>
      <c r="C164" t="s">
        <v>394</v>
      </c>
      <c r="D164" t="s">
        <v>947</v>
      </c>
      <c r="E164">
        <v>2014</v>
      </c>
      <c r="F164">
        <v>1043</v>
      </c>
      <c r="G164">
        <v>30</v>
      </c>
      <c r="H164">
        <v>0</v>
      </c>
      <c r="I164">
        <v>25</v>
      </c>
      <c r="J164">
        <v>72</v>
      </c>
      <c r="K164">
        <v>85</v>
      </c>
      <c r="L164">
        <v>123</v>
      </c>
      <c r="M164">
        <v>170</v>
      </c>
      <c r="N164">
        <v>193</v>
      </c>
      <c r="O164">
        <v>189</v>
      </c>
      <c r="P164">
        <v>131</v>
      </c>
      <c r="Q164">
        <v>57</v>
      </c>
      <c r="R164">
        <v>19</v>
      </c>
      <c r="S164">
        <v>9</v>
      </c>
      <c r="T164">
        <v>0</v>
      </c>
      <c r="U164">
        <v>1043</v>
      </c>
      <c r="V164">
        <v>30</v>
      </c>
      <c r="W164">
        <v>0</v>
      </c>
      <c r="X164">
        <v>652</v>
      </c>
      <c r="Y164">
        <v>308</v>
      </c>
      <c r="Z164">
        <v>113</v>
      </c>
      <c r="AA164">
        <v>0</v>
      </c>
      <c r="AB164">
        <v>168</v>
      </c>
      <c r="AC164">
        <v>721</v>
      </c>
      <c r="AD164">
        <v>0</v>
      </c>
      <c r="AE164">
        <v>184</v>
      </c>
      <c r="AF164">
        <v>47</v>
      </c>
      <c r="AG164">
        <v>995</v>
      </c>
      <c r="AH164">
        <v>29</v>
      </c>
      <c r="AI164">
        <v>2</v>
      </c>
      <c r="AJ164">
        <v>0</v>
      </c>
      <c r="AK164">
        <v>339</v>
      </c>
      <c r="AL164">
        <v>726</v>
      </c>
      <c r="AM164">
        <v>8</v>
      </c>
      <c r="AN164">
        <v>1073</v>
      </c>
      <c r="AO164">
        <v>0.97204100652376513</v>
      </c>
      <c r="AP164">
        <v>2.7958993476234859E-2</v>
      </c>
      <c r="AQ164">
        <v>0</v>
      </c>
      <c r="AR164">
        <v>2.3299161230195709E-2</v>
      </c>
      <c r="AS164">
        <v>6.7101584342963649E-2</v>
      </c>
      <c r="AT164">
        <v>7.9217148182665426E-2</v>
      </c>
      <c r="AU164">
        <v>0.1146318732525629</v>
      </c>
      <c r="AV164">
        <v>0.15843429636533091</v>
      </c>
      <c r="AW164">
        <v>0.1798695246971109</v>
      </c>
      <c r="AX164">
        <v>0.17614165890027961</v>
      </c>
      <c r="AY164">
        <v>0.12208760484622549</v>
      </c>
      <c r="AZ164">
        <v>5.3122087604846227E-2</v>
      </c>
      <c r="BA164">
        <v>8.3876980428704562E-3</v>
      </c>
      <c r="BB164">
        <v>1.7707362534948739E-2</v>
      </c>
      <c r="BC164">
        <v>0</v>
      </c>
      <c r="BD164">
        <v>0.97204100652376513</v>
      </c>
      <c r="BE164">
        <v>2.7958993476234859E-2</v>
      </c>
      <c r="BF164">
        <v>0</v>
      </c>
      <c r="BG164">
        <v>0.60764212488350422</v>
      </c>
      <c r="BH164">
        <v>0.2870456663560112</v>
      </c>
      <c r="BI164">
        <v>0.1053122087604846</v>
      </c>
      <c r="BJ164">
        <v>0</v>
      </c>
      <c r="BK164">
        <v>0.15657036346691519</v>
      </c>
      <c r="BL164">
        <v>0.67194780987884439</v>
      </c>
      <c r="BM164">
        <v>0</v>
      </c>
      <c r="BN164">
        <v>0.17148182665424039</v>
      </c>
      <c r="BO164">
        <v>4.3802423112767941E-2</v>
      </c>
      <c r="BP164">
        <v>0.9273066169617894</v>
      </c>
      <c r="BQ164">
        <v>2.7027027027027029E-2</v>
      </c>
      <c r="BR164">
        <v>1.863932898415657E-3</v>
      </c>
      <c r="BS164">
        <v>0</v>
      </c>
      <c r="BT164">
        <v>0.31593662628145391</v>
      </c>
      <c r="BU164">
        <v>0.67660764212488356</v>
      </c>
      <c r="BV164">
        <v>7.4557315936626279E-3</v>
      </c>
      <c r="BW164">
        <v>1</v>
      </c>
      <c r="BX164" t="s">
        <v>1140</v>
      </c>
      <c r="BY164">
        <v>9162</v>
      </c>
      <c r="BZ164">
        <v>0.11711416721239901</v>
      </c>
      <c r="CA164">
        <v>0</v>
      </c>
    </row>
    <row r="165" spans="1:79" customFormat="1" x14ac:dyDescent="0.25">
      <c r="A165" t="s">
        <v>1142</v>
      </c>
      <c r="B165" t="s">
        <v>42</v>
      </c>
      <c r="C165" t="s">
        <v>394</v>
      </c>
      <c r="D165" t="s">
        <v>949</v>
      </c>
      <c r="E165">
        <v>2014</v>
      </c>
      <c r="F165">
        <v>5740</v>
      </c>
      <c r="G165">
        <v>323</v>
      </c>
      <c r="H165">
        <v>0</v>
      </c>
      <c r="I165">
        <v>737</v>
      </c>
      <c r="J165">
        <v>687</v>
      </c>
      <c r="K165">
        <v>533</v>
      </c>
      <c r="L165">
        <v>592</v>
      </c>
      <c r="M165">
        <v>791</v>
      </c>
      <c r="N165">
        <v>975</v>
      </c>
      <c r="O165">
        <v>863</v>
      </c>
      <c r="P165">
        <v>463</v>
      </c>
      <c r="Q165">
        <v>139</v>
      </c>
      <c r="R165">
        <v>33</v>
      </c>
      <c r="S165">
        <v>250</v>
      </c>
      <c r="T165">
        <v>0</v>
      </c>
      <c r="U165">
        <v>5915</v>
      </c>
      <c r="V165">
        <v>148</v>
      </c>
      <c r="W165">
        <v>0</v>
      </c>
      <c r="X165">
        <v>4055</v>
      </c>
      <c r="Y165">
        <v>1327</v>
      </c>
      <c r="Z165">
        <v>680</v>
      </c>
      <c r="AA165">
        <v>1</v>
      </c>
      <c r="AB165">
        <v>342</v>
      </c>
      <c r="AC165">
        <v>5324</v>
      </c>
      <c r="AD165">
        <v>4</v>
      </c>
      <c r="AE165">
        <v>393</v>
      </c>
      <c r="AF165">
        <v>260</v>
      </c>
      <c r="AG165">
        <v>5620</v>
      </c>
      <c r="AH165">
        <v>119</v>
      </c>
      <c r="AI165">
        <v>63</v>
      </c>
      <c r="AJ165">
        <v>1</v>
      </c>
      <c r="AK165">
        <v>1205</v>
      </c>
      <c r="AL165">
        <v>4815</v>
      </c>
      <c r="AM165">
        <v>43</v>
      </c>
      <c r="AN165">
        <v>6063</v>
      </c>
      <c r="AO165">
        <v>0.94672604321293086</v>
      </c>
      <c r="AP165">
        <v>5.3273956787069109E-2</v>
      </c>
      <c r="AQ165">
        <v>0</v>
      </c>
      <c r="AR165">
        <v>0.1215569849909286</v>
      </c>
      <c r="AS165">
        <v>0.1133102424542306</v>
      </c>
      <c r="AT165">
        <v>8.7910275441200725E-2</v>
      </c>
      <c r="AU165">
        <v>9.7641431634504366E-2</v>
      </c>
      <c r="AV165">
        <v>0.13046346693056241</v>
      </c>
      <c r="AW165">
        <v>0.16081147946561111</v>
      </c>
      <c r="AX165">
        <v>0.14233877618340759</v>
      </c>
      <c r="AY165">
        <v>7.6364835889823526E-2</v>
      </c>
      <c r="AZ165">
        <v>2.292594425202045E-2</v>
      </c>
      <c r="BA165">
        <v>4.123371268349002E-2</v>
      </c>
      <c r="BB165">
        <v>5.4428500742206816E-3</v>
      </c>
      <c r="BC165">
        <v>0</v>
      </c>
      <c r="BD165">
        <v>0.97558964209137389</v>
      </c>
      <c r="BE165">
        <v>2.4410357908626092E-2</v>
      </c>
      <c r="BF165">
        <v>0</v>
      </c>
      <c r="BG165">
        <v>0.66881081972620815</v>
      </c>
      <c r="BH165">
        <v>0.21886854692396501</v>
      </c>
      <c r="BI165">
        <v>0.1121556984990929</v>
      </c>
      <c r="BJ165">
        <v>1.649348507339601E-4</v>
      </c>
      <c r="BK165">
        <v>5.6407718951014353E-2</v>
      </c>
      <c r="BL165">
        <v>0.87811314530760354</v>
      </c>
      <c r="BM165">
        <v>6.597394029358403E-4</v>
      </c>
      <c r="BN165">
        <v>6.4819396338446314E-2</v>
      </c>
      <c r="BO165">
        <v>4.2883061190829623E-2</v>
      </c>
      <c r="BP165">
        <v>0.92693386112485565</v>
      </c>
      <c r="BQ165">
        <v>1.9627247237341251E-2</v>
      </c>
      <c r="BR165">
        <v>1.0390895596239491E-2</v>
      </c>
      <c r="BS165">
        <v>1.649348507339601E-4</v>
      </c>
      <c r="BT165">
        <v>0.19874649513442191</v>
      </c>
      <c r="BU165">
        <v>0.79416130628401782</v>
      </c>
      <c r="BV165">
        <v>7.0921985815602844E-3</v>
      </c>
      <c r="BW165">
        <v>1</v>
      </c>
      <c r="BX165" t="s">
        <v>1140</v>
      </c>
      <c r="BY165">
        <v>9162</v>
      </c>
      <c r="BZ165">
        <v>0.66175507531106748</v>
      </c>
      <c r="CA165">
        <v>0</v>
      </c>
    </row>
    <row r="166" spans="1:79" customFormat="1" x14ac:dyDescent="0.25">
      <c r="A166" t="s">
        <v>1143</v>
      </c>
      <c r="B166" t="s">
        <v>42</v>
      </c>
      <c r="C166" t="s">
        <v>394</v>
      </c>
      <c r="D166" t="s">
        <v>951</v>
      </c>
      <c r="E166">
        <v>2014</v>
      </c>
      <c r="F166">
        <v>1028</v>
      </c>
      <c r="G166">
        <v>52</v>
      </c>
      <c r="H166">
        <v>0</v>
      </c>
      <c r="I166">
        <v>58</v>
      </c>
      <c r="J166">
        <v>55</v>
      </c>
      <c r="K166">
        <v>52</v>
      </c>
      <c r="L166">
        <v>126</v>
      </c>
      <c r="M166">
        <v>120</v>
      </c>
      <c r="N166">
        <v>186</v>
      </c>
      <c r="O166">
        <v>212</v>
      </c>
      <c r="P166">
        <v>152</v>
      </c>
      <c r="Q166">
        <v>80</v>
      </c>
      <c r="R166">
        <v>30</v>
      </c>
      <c r="S166">
        <v>9</v>
      </c>
      <c r="T166">
        <v>0</v>
      </c>
      <c r="U166">
        <v>975</v>
      </c>
      <c r="V166">
        <v>105</v>
      </c>
      <c r="W166">
        <v>0</v>
      </c>
      <c r="X166">
        <v>641</v>
      </c>
      <c r="Y166">
        <v>306</v>
      </c>
      <c r="Z166">
        <v>132</v>
      </c>
      <c r="AA166">
        <v>1</v>
      </c>
      <c r="AB166">
        <v>212</v>
      </c>
      <c r="AC166">
        <v>780</v>
      </c>
      <c r="AD166">
        <v>0</v>
      </c>
      <c r="AE166">
        <v>88</v>
      </c>
      <c r="AF166">
        <v>71</v>
      </c>
      <c r="AG166">
        <v>996</v>
      </c>
      <c r="AH166">
        <v>13</v>
      </c>
      <c r="AI166">
        <v>0</v>
      </c>
      <c r="AJ166">
        <v>0</v>
      </c>
      <c r="AK166">
        <v>413</v>
      </c>
      <c r="AL166">
        <v>663</v>
      </c>
      <c r="AM166">
        <v>4</v>
      </c>
      <c r="AN166">
        <v>1080</v>
      </c>
      <c r="AO166">
        <v>0.95185185185185184</v>
      </c>
      <c r="AP166">
        <v>4.8148148148148148E-2</v>
      </c>
      <c r="AQ166">
        <v>0</v>
      </c>
      <c r="AR166">
        <v>5.3703703703703698E-2</v>
      </c>
      <c r="AS166">
        <v>5.0925925925925923E-2</v>
      </c>
      <c r="AT166">
        <v>4.8148148148148148E-2</v>
      </c>
      <c r="AU166">
        <v>0.1166666666666667</v>
      </c>
      <c r="AV166">
        <v>0.1111111111111111</v>
      </c>
      <c r="AW166">
        <v>0.17222222222222219</v>
      </c>
      <c r="AX166">
        <v>0.1962962962962963</v>
      </c>
      <c r="AY166">
        <v>0.14074074074074069</v>
      </c>
      <c r="AZ166">
        <v>7.407407407407407E-2</v>
      </c>
      <c r="BA166">
        <v>8.3333333333333332E-3</v>
      </c>
      <c r="BB166">
        <v>2.777777777777778E-2</v>
      </c>
      <c r="BC166">
        <v>0</v>
      </c>
      <c r="BD166">
        <v>0.90277777777777779</v>
      </c>
      <c r="BE166">
        <v>9.7222222222222224E-2</v>
      </c>
      <c r="BF166">
        <v>0</v>
      </c>
      <c r="BG166">
        <v>0.59351851851851856</v>
      </c>
      <c r="BH166">
        <v>0.28333333333333333</v>
      </c>
      <c r="BI166">
        <v>0.1222222222222222</v>
      </c>
      <c r="BJ166">
        <v>9.2592592592592596E-4</v>
      </c>
      <c r="BK166">
        <v>0.1962962962962963</v>
      </c>
      <c r="BL166">
        <v>0.72222222222222221</v>
      </c>
      <c r="BM166">
        <v>0</v>
      </c>
      <c r="BN166">
        <v>8.1481481481481488E-2</v>
      </c>
      <c r="BO166">
        <v>6.5740740740740738E-2</v>
      </c>
      <c r="BP166">
        <v>0.92222222222222228</v>
      </c>
      <c r="BQ166">
        <v>1.2037037037037041E-2</v>
      </c>
      <c r="BR166">
        <v>0</v>
      </c>
      <c r="BS166">
        <v>0</v>
      </c>
      <c r="BT166">
        <v>0.38240740740740742</v>
      </c>
      <c r="BU166">
        <v>0.61388888888888893</v>
      </c>
      <c r="BV166">
        <v>3.7037037037037038E-3</v>
      </c>
      <c r="BW166">
        <v>1</v>
      </c>
      <c r="BX166" t="s">
        <v>1140</v>
      </c>
      <c r="BY166">
        <v>9162</v>
      </c>
      <c r="BZ166">
        <v>0.1178781925343811</v>
      </c>
      <c r="CA166">
        <v>0</v>
      </c>
    </row>
    <row r="167" spans="1:79" customFormat="1" x14ac:dyDescent="0.25">
      <c r="A167" t="s">
        <v>1144</v>
      </c>
      <c r="B167" t="s">
        <v>42</v>
      </c>
      <c r="C167" t="s">
        <v>394</v>
      </c>
      <c r="D167" t="s">
        <v>953</v>
      </c>
      <c r="E167">
        <v>2014</v>
      </c>
      <c r="F167">
        <v>897</v>
      </c>
      <c r="G167">
        <v>41</v>
      </c>
      <c r="H167">
        <v>0</v>
      </c>
      <c r="I167">
        <v>20</v>
      </c>
      <c r="J167">
        <v>35</v>
      </c>
      <c r="K167">
        <v>60</v>
      </c>
      <c r="L167">
        <v>97</v>
      </c>
      <c r="M167">
        <v>118</v>
      </c>
      <c r="N167">
        <v>218</v>
      </c>
      <c r="O167">
        <v>171</v>
      </c>
      <c r="P167">
        <v>146</v>
      </c>
      <c r="Q167">
        <v>53</v>
      </c>
      <c r="R167">
        <v>17</v>
      </c>
      <c r="S167">
        <v>3</v>
      </c>
      <c r="T167">
        <v>0</v>
      </c>
      <c r="U167">
        <v>910</v>
      </c>
      <c r="V167">
        <v>28</v>
      </c>
      <c r="W167">
        <v>0</v>
      </c>
      <c r="X167">
        <v>638</v>
      </c>
      <c r="Y167">
        <v>156</v>
      </c>
      <c r="Z167">
        <v>143</v>
      </c>
      <c r="AA167">
        <v>1</v>
      </c>
      <c r="AB167">
        <v>162</v>
      </c>
      <c r="AC167">
        <v>248</v>
      </c>
      <c r="AD167">
        <v>0</v>
      </c>
      <c r="AE167">
        <v>528</v>
      </c>
      <c r="AF167">
        <v>162</v>
      </c>
      <c r="AG167">
        <v>513</v>
      </c>
      <c r="AH167">
        <v>242</v>
      </c>
      <c r="AI167">
        <v>21</v>
      </c>
      <c r="AJ167">
        <v>0</v>
      </c>
      <c r="AK167">
        <v>231</v>
      </c>
      <c r="AL167">
        <v>696</v>
      </c>
      <c r="AM167">
        <v>11</v>
      </c>
      <c r="AN167">
        <v>938</v>
      </c>
      <c r="AO167">
        <v>0.95628997867803833</v>
      </c>
      <c r="AP167">
        <v>4.3710021321961619E-2</v>
      </c>
      <c r="AQ167">
        <v>0</v>
      </c>
      <c r="AR167">
        <v>2.1321961620469079E-2</v>
      </c>
      <c r="AS167">
        <v>3.7313432835820892E-2</v>
      </c>
      <c r="AT167">
        <v>6.3965884861407252E-2</v>
      </c>
      <c r="AU167">
        <v>0.10341151385927511</v>
      </c>
      <c r="AV167">
        <v>0.1257995735607676</v>
      </c>
      <c r="AW167">
        <v>0.23240938166311301</v>
      </c>
      <c r="AX167">
        <v>0.18230277185501059</v>
      </c>
      <c r="AY167">
        <v>0.15565031982942429</v>
      </c>
      <c r="AZ167">
        <v>5.6503198294243072E-2</v>
      </c>
      <c r="BA167">
        <v>3.198294243070362E-3</v>
      </c>
      <c r="BB167">
        <v>1.8123667377398719E-2</v>
      </c>
      <c r="BC167">
        <v>0</v>
      </c>
      <c r="BD167">
        <v>0.97014925373134331</v>
      </c>
      <c r="BE167">
        <v>2.9850746268656719E-2</v>
      </c>
      <c r="BF167">
        <v>0</v>
      </c>
      <c r="BG167">
        <v>0.6801705756929638</v>
      </c>
      <c r="BH167">
        <v>0.16631130063965879</v>
      </c>
      <c r="BI167">
        <v>0.15245202558635401</v>
      </c>
      <c r="BJ167">
        <v>1.0660980810234539E-3</v>
      </c>
      <c r="BK167">
        <v>0.1727078891257996</v>
      </c>
      <c r="BL167">
        <v>0.26439232409381658</v>
      </c>
      <c r="BM167">
        <v>0</v>
      </c>
      <c r="BN167">
        <v>0.56289978678038377</v>
      </c>
      <c r="BO167">
        <v>0.1727078891257996</v>
      </c>
      <c r="BP167">
        <v>0.54690831556503194</v>
      </c>
      <c r="BQ167">
        <v>0.25799573560767591</v>
      </c>
      <c r="BR167">
        <v>2.2388059701492539E-2</v>
      </c>
      <c r="BS167">
        <v>0</v>
      </c>
      <c r="BT167">
        <v>0.2462686567164179</v>
      </c>
      <c r="BU167">
        <v>0.74200426439232414</v>
      </c>
      <c r="BV167">
        <v>1.1727078891258E-2</v>
      </c>
      <c r="BW167">
        <v>1</v>
      </c>
      <c r="BX167" t="s">
        <v>1140</v>
      </c>
      <c r="BY167">
        <v>9162</v>
      </c>
      <c r="BZ167">
        <v>0.10237939314560141</v>
      </c>
      <c r="CA167">
        <v>0</v>
      </c>
    </row>
    <row r="168" spans="1:79" customFormat="1" x14ac:dyDescent="0.25">
      <c r="A168" t="s">
        <v>1145</v>
      </c>
      <c r="B168" t="s">
        <v>42</v>
      </c>
      <c r="C168" t="s">
        <v>394</v>
      </c>
      <c r="D168" t="s">
        <v>961</v>
      </c>
      <c r="E168">
        <v>2014</v>
      </c>
      <c r="F168">
        <v>8</v>
      </c>
      <c r="G168">
        <v>0</v>
      </c>
      <c r="H168">
        <v>0</v>
      </c>
      <c r="I168">
        <v>3</v>
      </c>
      <c r="J168">
        <v>1</v>
      </c>
      <c r="K168">
        <v>0</v>
      </c>
      <c r="L168">
        <v>0</v>
      </c>
      <c r="M168">
        <v>1</v>
      </c>
      <c r="N168">
        <v>2</v>
      </c>
      <c r="O168">
        <v>0</v>
      </c>
      <c r="P168">
        <v>1</v>
      </c>
      <c r="Q168">
        <v>0</v>
      </c>
      <c r="R168">
        <v>0</v>
      </c>
      <c r="S168">
        <v>0</v>
      </c>
      <c r="T168">
        <v>0</v>
      </c>
      <c r="U168">
        <v>8</v>
      </c>
      <c r="V168">
        <v>0</v>
      </c>
      <c r="W168">
        <v>0</v>
      </c>
      <c r="X168">
        <v>4</v>
      </c>
      <c r="Y168">
        <v>1</v>
      </c>
      <c r="Z168">
        <v>3</v>
      </c>
      <c r="AA168">
        <v>0</v>
      </c>
      <c r="AB168">
        <v>2</v>
      </c>
      <c r="AC168">
        <v>1</v>
      </c>
      <c r="AD168">
        <v>4</v>
      </c>
      <c r="AE168">
        <v>1</v>
      </c>
      <c r="AF168">
        <v>1</v>
      </c>
      <c r="AG168">
        <v>3</v>
      </c>
      <c r="AH168">
        <v>1</v>
      </c>
      <c r="AI168">
        <v>0</v>
      </c>
      <c r="AJ168">
        <v>3</v>
      </c>
      <c r="AK168">
        <v>1</v>
      </c>
      <c r="AL168">
        <v>5</v>
      </c>
      <c r="AM168">
        <v>2</v>
      </c>
      <c r="AN168">
        <v>8</v>
      </c>
      <c r="AO168">
        <v>1</v>
      </c>
      <c r="AP168">
        <v>0</v>
      </c>
      <c r="AQ168">
        <v>0</v>
      </c>
      <c r="AR168">
        <v>0.375</v>
      </c>
      <c r="AS168">
        <v>0.125</v>
      </c>
      <c r="AT168">
        <v>0</v>
      </c>
      <c r="AU168">
        <v>0</v>
      </c>
      <c r="AV168">
        <v>0.125</v>
      </c>
      <c r="AW168">
        <v>0.25</v>
      </c>
      <c r="AX168">
        <v>0</v>
      </c>
      <c r="AY168">
        <v>0.125</v>
      </c>
      <c r="AZ168">
        <v>0</v>
      </c>
      <c r="BA168">
        <v>0</v>
      </c>
      <c r="BB168">
        <v>0</v>
      </c>
      <c r="BC168">
        <v>0</v>
      </c>
      <c r="BD168">
        <v>1</v>
      </c>
      <c r="BE168">
        <v>0</v>
      </c>
      <c r="BF168">
        <v>0</v>
      </c>
      <c r="BG168">
        <v>0.5</v>
      </c>
      <c r="BH168">
        <v>0.125</v>
      </c>
      <c r="BI168">
        <v>0.375</v>
      </c>
      <c r="BJ168">
        <v>0</v>
      </c>
      <c r="BK168">
        <v>0.25</v>
      </c>
      <c r="BL168">
        <v>0.125</v>
      </c>
      <c r="BM168">
        <v>0.5</v>
      </c>
      <c r="BN168">
        <v>0.125</v>
      </c>
      <c r="BO168">
        <v>0.125</v>
      </c>
      <c r="BP168">
        <v>0.375</v>
      </c>
      <c r="BQ168">
        <v>0.125</v>
      </c>
      <c r="BR168">
        <v>0</v>
      </c>
      <c r="BS168">
        <v>0.375</v>
      </c>
      <c r="BT168">
        <v>0.125</v>
      </c>
      <c r="BU168">
        <v>0.625</v>
      </c>
      <c r="BV168">
        <v>0.25</v>
      </c>
      <c r="BW168">
        <v>1</v>
      </c>
      <c r="BX168" t="s">
        <v>1140</v>
      </c>
      <c r="BY168">
        <v>9162</v>
      </c>
      <c r="BZ168">
        <v>8.731717965509714E-4</v>
      </c>
      <c r="CA168">
        <v>0</v>
      </c>
    </row>
    <row r="169" spans="1:79" customFormat="1" x14ac:dyDescent="0.25">
      <c r="A169" t="s">
        <v>1146</v>
      </c>
      <c r="B169" t="s">
        <v>42</v>
      </c>
      <c r="C169" t="s">
        <v>43</v>
      </c>
      <c r="D169" t="s">
        <v>44</v>
      </c>
      <c r="E169">
        <v>2014</v>
      </c>
      <c r="F169">
        <v>89679</v>
      </c>
      <c r="G169">
        <v>5779</v>
      </c>
      <c r="H169">
        <v>0</v>
      </c>
      <c r="I169">
        <v>9302</v>
      </c>
      <c r="J169">
        <v>9271</v>
      </c>
      <c r="K169">
        <v>8992</v>
      </c>
      <c r="L169">
        <v>11268</v>
      </c>
      <c r="M169">
        <v>12358</v>
      </c>
      <c r="N169">
        <v>14002</v>
      </c>
      <c r="O169">
        <v>12405</v>
      </c>
      <c r="P169">
        <v>10040</v>
      </c>
      <c r="Q169">
        <v>4047</v>
      </c>
      <c r="R169">
        <v>1530</v>
      </c>
      <c r="S169">
        <v>2242</v>
      </c>
      <c r="T169">
        <v>1</v>
      </c>
      <c r="U169">
        <v>84163</v>
      </c>
      <c r="V169">
        <v>11144</v>
      </c>
      <c r="W169">
        <v>151</v>
      </c>
      <c r="X169">
        <v>63549</v>
      </c>
      <c r="Y169">
        <v>25048</v>
      </c>
      <c r="Z169">
        <v>6861</v>
      </c>
      <c r="AA169">
        <v>0</v>
      </c>
      <c r="AB169">
        <v>5540</v>
      </c>
      <c r="AC169">
        <v>72182</v>
      </c>
      <c r="AD169">
        <v>0</v>
      </c>
      <c r="AE169">
        <v>17736</v>
      </c>
      <c r="AF169">
        <v>6777</v>
      </c>
      <c r="AG169">
        <v>86488</v>
      </c>
      <c r="AH169">
        <v>2116</v>
      </c>
      <c r="AI169" t="s">
        <v>74</v>
      </c>
      <c r="AJ169">
        <v>77</v>
      </c>
      <c r="AK169">
        <v>5212</v>
      </c>
      <c r="AL169">
        <v>90218</v>
      </c>
      <c r="AM169">
        <v>28</v>
      </c>
      <c r="AN169">
        <v>95458</v>
      </c>
      <c r="AO169">
        <v>0.93946028619916611</v>
      </c>
      <c r="AP169">
        <v>6.0539713800833873E-2</v>
      </c>
      <c r="AQ169">
        <v>0</v>
      </c>
      <c r="AR169">
        <v>9.7445997192482564E-2</v>
      </c>
      <c r="AS169">
        <v>9.7121247040583294E-2</v>
      </c>
      <c r="AT169">
        <v>9.419849567348991E-2</v>
      </c>
      <c r="AU169">
        <v>0.1180414423097069</v>
      </c>
      <c r="AV169">
        <v>0.1294600766829391</v>
      </c>
      <c r="AW169">
        <v>0.14668231054495171</v>
      </c>
      <c r="AX169">
        <v>0.12995243981646379</v>
      </c>
      <c r="AY169">
        <v>0.10517714596995539</v>
      </c>
      <c r="AZ169">
        <v>4.2395608539881412E-2</v>
      </c>
      <c r="BA169">
        <v>2.3486769050262941E-2</v>
      </c>
      <c r="BB169">
        <v>1.6027991367931451E-2</v>
      </c>
      <c r="BC169">
        <v>1.0475811351589181E-5</v>
      </c>
      <c r="BD169">
        <v>0.88167571078380025</v>
      </c>
      <c r="BE169">
        <v>0.1167424417021098</v>
      </c>
      <c r="BF169">
        <v>1.5818475140899661E-3</v>
      </c>
      <c r="BG169">
        <v>0.66572733558214081</v>
      </c>
      <c r="BH169">
        <v>0.26239812273460578</v>
      </c>
      <c r="BI169">
        <v>7.1874541683253371E-2</v>
      </c>
      <c r="BJ169">
        <v>0</v>
      </c>
      <c r="BK169">
        <v>5.803599488780406E-2</v>
      </c>
      <c r="BL169">
        <v>0.75616501498041022</v>
      </c>
      <c r="BM169">
        <v>0</v>
      </c>
      <c r="BN169">
        <v>0.18579899013178569</v>
      </c>
      <c r="BO169">
        <v>7.099457352971987E-2</v>
      </c>
      <c r="BP169">
        <v>0.90603197217624509</v>
      </c>
      <c r="BQ169">
        <v>2.2166816819962711E-2</v>
      </c>
      <c r="BR169">
        <v>0</v>
      </c>
      <c r="BS169">
        <v>8.0663747407236689E-4</v>
      </c>
      <c r="BT169">
        <v>5.4599928764482809E-2</v>
      </c>
      <c r="BU169">
        <v>0.94510674851767273</v>
      </c>
      <c r="BV169">
        <v>2.9332271784449711E-4</v>
      </c>
      <c r="BW169">
        <v>1</v>
      </c>
      <c r="BX169" t="s">
        <v>1147</v>
      </c>
      <c r="BY169">
        <v>95458</v>
      </c>
      <c r="BZ169">
        <v>1</v>
      </c>
      <c r="CA169">
        <v>0</v>
      </c>
    </row>
    <row r="170" spans="1:79" customFormat="1" x14ac:dyDescent="0.25">
      <c r="A170" t="s">
        <v>1148</v>
      </c>
      <c r="B170" t="s">
        <v>42</v>
      </c>
      <c r="C170" t="s">
        <v>43</v>
      </c>
      <c r="D170" t="s">
        <v>947</v>
      </c>
      <c r="E170">
        <v>2014</v>
      </c>
      <c r="F170">
        <v>15569</v>
      </c>
      <c r="G170">
        <v>655</v>
      </c>
      <c r="H170">
        <v>0</v>
      </c>
      <c r="I170">
        <v>953</v>
      </c>
      <c r="J170">
        <v>1353</v>
      </c>
      <c r="K170">
        <v>1573</v>
      </c>
      <c r="L170">
        <v>2085</v>
      </c>
      <c r="M170">
        <v>2128</v>
      </c>
      <c r="N170">
        <v>2373</v>
      </c>
      <c r="O170">
        <v>2162</v>
      </c>
      <c r="P170">
        <v>2081</v>
      </c>
      <c r="Q170">
        <v>940</v>
      </c>
      <c r="R170">
        <v>377</v>
      </c>
      <c r="S170">
        <v>199</v>
      </c>
      <c r="T170">
        <v>0</v>
      </c>
      <c r="U170">
        <v>14798</v>
      </c>
      <c r="V170">
        <v>1397</v>
      </c>
      <c r="W170">
        <v>29</v>
      </c>
      <c r="X170">
        <v>10878</v>
      </c>
      <c r="Y170">
        <v>3857</v>
      </c>
      <c r="Z170">
        <v>1489</v>
      </c>
      <c r="AA170">
        <v>0</v>
      </c>
      <c r="AB170">
        <v>1244</v>
      </c>
      <c r="AC170">
        <v>9751</v>
      </c>
      <c r="AD170">
        <v>0</v>
      </c>
      <c r="AE170">
        <v>5229</v>
      </c>
      <c r="AF170">
        <v>3569</v>
      </c>
      <c r="AG170">
        <v>12466</v>
      </c>
      <c r="AH170">
        <v>184</v>
      </c>
      <c r="AI170" t="s">
        <v>74</v>
      </c>
      <c r="AJ170">
        <v>5</v>
      </c>
      <c r="AK170">
        <v>906</v>
      </c>
      <c r="AL170">
        <v>15312</v>
      </c>
      <c r="AM170">
        <v>6</v>
      </c>
      <c r="AN170">
        <v>16224</v>
      </c>
      <c r="AO170">
        <v>0.95962771203155817</v>
      </c>
      <c r="AP170">
        <v>4.0372287968441813E-2</v>
      </c>
      <c r="AQ170">
        <v>0</v>
      </c>
      <c r="AR170">
        <v>5.8740138067061153E-2</v>
      </c>
      <c r="AS170">
        <v>8.3394970414201186E-2</v>
      </c>
      <c r="AT170">
        <v>9.6955128205128208E-2</v>
      </c>
      <c r="AU170">
        <v>0.12851331360946749</v>
      </c>
      <c r="AV170">
        <v>0.13116370808678501</v>
      </c>
      <c r="AW170">
        <v>0.1462647928994083</v>
      </c>
      <c r="AX170">
        <v>0.13325936883629191</v>
      </c>
      <c r="AY170">
        <v>0.12826676528599609</v>
      </c>
      <c r="AZ170">
        <v>5.793885601577909E-2</v>
      </c>
      <c r="BA170">
        <v>1.226577909270217E-2</v>
      </c>
      <c r="BB170">
        <v>2.3237179487179491E-2</v>
      </c>
      <c r="BC170">
        <v>0</v>
      </c>
      <c r="BD170">
        <v>0.91210552268244571</v>
      </c>
      <c r="BE170">
        <v>8.610700197238659E-2</v>
      </c>
      <c r="BF170">
        <v>1.7874753451676531E-3</v>
      </c>
      <c r="BG170">
        <v>0.67048816568047342</v>
      </c>
      <c r="BH170">
        <v>0.23773422090729779</v>
      </c>
      <c r="BI170">
        <v>9.1777613412228801E-2</v>
      </c>
      <c r="BJ170">
        <v>0</v>
      </c>
      <c r="BK170">
        <v>7.6676528599605526E-2</v>
      </c>
      <c r="BL170">
        <v>0.60102317554240636</v>
      </c>
      <c r="BM170">
        <v>0</v>
      </c>
      <c r="BN170">
        <v>0.32230029585798808</v>
      </c>
      <c r="BO170">
        <v>0.21998274161735701</v>
      </c>
      <c r="BP170">
        <v>0.7683678500986193</v>
      </c>
      <c r="BQ170">
        <v>1.1341222879684421E-2</v>
      </c>
      <c r="BR170">
        <v>0</v>
      </c>
      <c r="BS170">
        <v>3.0818540433925049E-4</v>
      </c>
      <c r="BT170">
        <v>5.584319526627219E-2</v>
      </c>
      <c r="BU170">
        <v>0.94378698224852076</v>
      </c>
      <c r="BV170">
        <v>3.6982248520710058E-4</v>
      </c>
      <c r="BW170">
        <v>1</v>
      </c>
      <c r="BX170" t="s">
        <v>1147</v>
      </c>
      <c r="BY170">
        <v>95458</v>
      </c>
      <c r="BZ170">
        <v>0.16995956336818291</v>
      </c>
      <c r="CA170">
        <v>0</v>
      </c>
    </row>
    <row r="171" spans="1:79" customFormat="1" x14ac:dyDescent="0.25">
      <c r="A171" t="s">
        <v>1149</v>
      </c>
      <c r="B171" t="s">
        <v>42</v>
      </c>
      <c r="C171" t="s">
        <v>43</v>
      </c>
      <c r="D171" t="s">
        <v>949</v>
      </c>
      <c r="E171">
        <v>2014</v>
      </c>
      <c r="F171">
        <v>56677</v>
      </c>
      <c r="G171">
        <v>4170</v>
      </c>
      <c r="H171">
        <v>0</v>
      </c>
      <c r="I171">
        <v>7431</v>
      </c>
      <c r="J171">
        <v>6782</v>
      </c>
      <c r="K171">
        <v>6103</v>
      </c>
      <c r="L171">
        <v>6989</v>
      </c>
      <c r="M171">
        <v>7959</v>
      </c>
      <c r="N171">
        <v>8933</v>
      </c>
      <c r="O171">
        <v>7408</v>
      </c>
      <c r="P171">
        <v>5165</v>
      </c>
      <c r="Q171">
        <v>1722</v>
      </c>
      <c r="R171">
        <v>506</v>
      </c>
      <c r="S171">
        <v>1849</v>
      </c>
      <c r="T171">
        <v>0</v>
      </c>
      <c r="U171">
        <v>53612</v>
      </c>
      <c r="V171">
        <v>7162</v>
      </c>
      <c r="W171">
        <v>73</v>
      </c>
      <c r="X171">
        <v>41164</v>
      </c>
      <c r="Y171">
        <v>15999</v>
      </c>
      <c r="Z171">
        <v>3684</v>
      </c>
      <c r="AA171">
        <v>0</v>
      </c>
      <c r="AB171">
        <v>2299</v>
      </c>
      <c r="AC171">
        <v>52984</v>
      </c>
      <c r="AD171">
        <v>0</v>
      </c>
      <c r="AE171">
        <v>5564</v>
      </c>
      <c r="AF171">
        <v>1389</v>
      </c>
      <c r="AG171">
        <v>59189</v>
      </c>
      <c r="AH171">
        <v>265</v>
      </c>
      <c r="AI171" t="s">
        <v>74</v>
      </c>
      <c r="AJ171">
        <v>4</v>
      </c>
      <c r="AK171">
        <v>2589</v>
      </c>
      <c r="AL171">
        <v>58254</v>
      </c>
      <c r="AM171">
        <v>4</v>
      </c>
      <c r="AN171">
        <v>60847</v>
      </c>
      <c r="AO171">
        <v>0.93146745114796126</v>
      </c>
      <c r="AP171">
        <v>6.8532548852038716E-2</v>
      </c>
      <c r="AQ171">
        <v>0</v>
      </c>
      <c r="AR171">
        <v>0.12212598813417259</v>
      </c>
      <c r="AS171">
        <v>0.11145989120252441</v>
      </c>
      <c r="AT171">
        <v>0.1003007543510773</v>
      </c>
      <c r="AU171">
        <v>0.1148618666491364</v>
      </c>
      <c r="AV171">
        <v>0.1308034907226322</v>
      </c>
      <c r="AW171">
        <v>0.14681085345210121</v>
      </c>
      <c r="AX171">
        <v>0.12174799086232679</v>
      </c>
      <c r="AY171">
        <v>8.4885039525366898E-2</v>
      </c>
      <c r="AZ171">
        <v>2.8300491396453398E-2</v>
      </c>
      <c r="BA171">
        <v>3.0387693723601821E-2</v>
      </c>
      <c r="BB171">
        <v>8.3159399806070969E-3</v>
      </c>
      <c r="BC171">
        <v>0</v>
      </c>
      <c r="BD171">
        <v>0.88109520600851321</v>
      </c>
      <c r="BE171">
        <v>0.1177050635199763</v>
      </c>
      <c r="BF171">
        <v>1.1997304715105101E-3</v>
      </c>
      <c r="BG171">
        <v>0.67651650861998125</v>
      </c>
      <c r="BH171">
        <v>0.2629381892287212</v>
      </c>
      <c r="BI171">
        <v>6.0545302151297518E-2</v>
      </c>
      <c r="BJ171">
        <v>0</v>
      </c>
      <c r="BK171">
        <v>3.7783292520584419E-2</v>
      </c>
      <c r="BL171">
        <v>0.8707742370207241</v>
      </c>
      <c r="BM171">
        <v>0</v>
      </c>
      <c r="BN171">
        <v>9.1442470458691472E-2</v>
      </c>
      <c r="BO171">
        <v>2.2827748286686281E-2</v>
      </c>
      <c r="BP171">
        <v>0.97275132709911749</v>
      </c>
      <c r="BQ171">
        <v>4.3551859582230843E-3</v>
      </c>
      <c r="BR171">
        <v>0</v>
      </c>
      <c r="BS171">
        <v>6.5738655973178635E-5</v>
      </c>
      <c r="BT171">
        <v>4.2549345078639868E-2</v>
      </c>
      <c r="BU171">
        <v>0.95738491626538691</v>
      </c>
      <c r="BV171">
        <v>6.5738655973178635E-5</v>
      </c>
      <c r="BW171">
        <v>1</v>
      </c>
      <c r="BX171" t="s">
        <v>1147</v>
      </c>
      <c r="BY171">
        <v>95458</v>
      </c>
      <c r="BZ171">
        <v>0.63742169331014686</v>
      </c>
      <c r="CA171">
        <v>0</v>
      </c>
    </row>
    <row r="172" spans="1:79" customFormat="1" x14ac:dyDescent="0.25">
      <c r="A172" t="s">
        <v>1150</v>
      </c>
      <c r="B172" t="s">
        <v>42</v>
      </c>
      <c r="C172" t="s">
        <v>43</v>
      </c>
      <c r="D172" t="s">
        <v>951</v>
      </c>
      <c r="E172">
        <v>2014</v>
      </c>
      <c r="F172">
        <v>7461</v>
      </c>
      <c r="G172">
        <v>380</v>
      </c>
      <c r="H172">
        <v>0</v>
      </c>
      <c r="I172">
        <v>507</v>
      </c>
      <c r="J172">
        <v>487</v>
      </c>
      <c r="K172">
        <v>515</v>
      </c>
      <c r="L172">
        <v>1033</v>
      </c>
      <c r="M172">
        <v>977</v>
      </c>
      <c r="N172">
        <v>1037</v>
      </c>
      <c r="O172">
        <v>1227</v>
      </c>
      <c r="P172">
        <v>1169</v>
      </c>
      <c r="Q172">
        <v>530</v>
      </c>
      <c r="R172">
        <v>220</v>
      </c>
      <c r="S172">
        <v>138</v>
      </c>
      <c r="T172">
        <v>1</v>
      </c>
      <c r="U172">
        <v>6027</v>
      </c>
      <c r="V172">
        <v>1785</v>
      </c>
      <c r="W172">
        <v>29</v>
      </c>
      <c r="X172">
        <v>4989</v>
      </c>
      <c r="Y172">
        <v>2275</v>
      </c>
      <c r="Z172">
        <v>577</v>
      </c>
      <c r="AA172">
        <v>0</v>
      </c>
      <c r="AB172">
        <v>1328</v>
      </c>
      <c r="AC172">
        <v>5351</v>
      </c>
      <c r="AD172">
        <v>0</v>
      </c>
      <c r="AE172">
        <v>1162</v>
      </c>
      <c r="AF172">
        <v>574</v>
      </c>
      <c r="AG172">
        <v>7209</v>
      </c>
      <c r="AH172">
        <v>55</v>
      </c>
      <c r="AI172" t="s">
        <v>74</v>
      </c>
      <c r="AJ172">
        <v>3</v>
      </c>
      <c r="AK172">
        <v>1061</v>
      </c>
      <c r="AL172">
        <v>6778</v>
      </c>
      <c r="AM172">
        <v>2</v>
      </c>
      <c r="AN172">
        <v>7841</v>
      </c>
      <c r="AO172">
        <v>0.95153679377630407</v>
      </c>
      <c r="AP172">
        <v>4.8463206223695959E-2</v>
      </c>
      <c r="AQ172">
        <v>0</v>
      </c>
      <c r="AR172">
        <v>6.4660119882668024E-2</v>
      </c>
      <c r="AS172">
        <v>6.2109424818262968E-2</v>
      </c>
      <c r="AT172">
        <v>6.5680397908430041E-2</v>
      </c>
      <c r="AU172">
        <v>0.13174340007652091</v>
      </c>
      <c r="AV172">
        <v>0.1246014538961867</v>
      </c>
      <c r="AW172">
        <v>0.13225353908940191</v>
      </c>
      <c r="AX172">
        <v>0.15648514220124979</v>
      </c>
      <c r="AY172">
        <v>0.1490881265144752</v>
      </c>
      <c r="AZ172">
        <v>6.759341920673384E-2</v>
      </c>
      <c r="BA172">
        <v>1.7599795944394848E-2</v>
      </c>
      <c r="BB172">
        <v>2.805764570845555E-2</v>
      </c>
      <c r="BC172">
        <v>1.275347532202525E-4</v>
      </c>
      <c r="BD172">
        <v>0.76865195765846195</v>
      </c>
      <c r="BE172">
        <v>0.22764953449815081</v>
      </c>
      <c r="BF172">
        <v>3.6985078433873228E-3</v>
      </c>
      <c r="BG172">
        <v>0.63627088381583985</v>
      </c>
      <c r="BH172">
        <v>0.29014156357607451</v>
      </c>
      <c r="BI172">
        <v>7.3587552608085707E-2</v>
      </c>
      <c r="BJ172">
        <v>0</v>
      </c>
      <c r="BK172">
        <v>0.16936615227649529</v>
      </c>
      <c r="BL172">
        <v>0.68243846448157119</v>
      </c>
      <c r="BM172">
        <v>0</v>
      </c>
      <c r="BN172">
        <v>0.1481953832419334</v>
      </c>
      <c r="BO172">
        <v>7.3204948348424947E-2</v>
      </c>
      <c r="BP172">
        <v>0.91939803596480041</v>
      </c>
      <c r="BQ172">
        <v>7.0144114271138876E-3</v>
      </c>
      <c r="BR172">
        <v>0</v>
      </c>
      <c r="BS172">
        <v>3.8260425966075762E-4</v>
      </c>
      <c r="BT172">
        <v>0.1353143731666879</v>
      </c>
      <c r="BU172">
        <v>0.86443055732687157</v>
      </c>
      <c r="BV172">
        <v>2.5506950644050511E-4</v>
      </c>
      <c r="BW172">
        <v>1</v>
      </c>
      <c r="BX172" t="s">
        <v>1147</v>
      </c>
      <c r="BY172">
        <v>95458</v>
      </c>
      <c r="BZ172">
        <v>8.2140836807810771E-2</v>
      </c>
      <c r="CA172">
        <v>0</v>
      </c>
    </row>
    <row r="173" spans="1:79" customFormat="1" x14ac:dyDescent="0.25">
      <c r="A173" t="s">
        <v>1151</v>
      </c>
      <c r="B173" t="s">
        <v>42</v>
      </c>
      <c r="C173" t="s">
        <v>43</v>
      </c>
      <c r="D173" t="s">
        <v>953</v>
      </c>
      <c r="E173">
        <v>2014</v>
      </c>
      <c r="F173">
        <v>9972</v>
      </c>
      <c r="G173">
        <v>574</v>
      </c>
      <c r="H173">
        <v>0</v>
      </c>
      <c r="I173">
        <v>411</v>
      </c>
      <c r="J173">
        <v>649</v>
      </c>
      <c r="K173">
        <v>801</v>
      </c>
      <c r="L173">
        <v>1161</v>
      </c>
      <c r="M173">
        <v>1294</v>
      </c>
      <c r="N173">
        <v>1659</v>
      </c>
      <c r="O173">
        <v>1608</v>
      </c>
      <c r="P173">
        <v>1625</v>
      </c>
      <c r="Q173">
        <v>855</v>
      </c>
      <c r="R173">
        <v>427</v>
      </c>
      <c r="S173">
        <v>56</v>
      </c>
      <c r="T173">
        <v>0</v>
      </c>
      <c r="U173">
        <v>9726</v>
      </c>
      <c r="V173">
        <v>800</v>
      </c>
      <c r="W173">
        <v>20</v>
      </c>
      <c r="X173">
        <v>6518</v>
      </c>
      <c r="Y173">
        <v>2917</v>
      </c>
      <c r="Z173">
        <v>1111</v>
      </c>
      <c r="AA173">
        <v>0</v>
      </c>
      <c r="AB173">
        <v>669</v>
      </c>
      <c r="AC173">
        <v>4096</v>
      </c>
      <c r="AD173">
        <v>0</v>
      </c>
      <c r="AE173">
        <v>5781</v>
      </c>
      <c r="AF173">
        <v>1245</v>
      </c>
      <c r="AG173">
        <v>7624</v>
      </c>
      <c r="AH173">
        <v>1612</v>
      </c>
      <c r="AI173" t="s">
        <v>74</v>
      </c>
      <c r="AJ173">
        <v>65</v>
      </c>
      <c r="AK173">
        <v>656</v>
      </c>
      <c r="AL173">
        <v>9874</v>
      </c>
      <c r="AM173">
        <v>16</v>
      </c>
      <c r="AN173">
        <v>10546</v>
      </c>
      <c r="AO173">
        <v>0.94557178076996018</v>
      </c>
      <c r="AP173">
        <v>5.4428219230039827E-2</v>
      </c>
      <c r="AQ173">
        <v>0</v>
      </c>
      <c r="AR173">
        <v>3.8972122131613877E-2</v>
      </c>
      <c r="AS173">
        <v>6.1539920348947473E-2</v>
      </c>
      <c r="AT173">
        <v>7.5952967949933628E-2</v>
      </c>
      <c r="AU173">
        <v>0.1100891333206903</v>
      </c>
      <c r="AV173">
        <v>0.1227005499715532</v>
      </c>
      <c r="AW173">
        <v>0.15731082875023711</v>
      </c>
      <c r="AX173">
        <v>0.1524748719893799</v>
      </c>
      <c r="AY173">
        <v>0.15408685757633231</v>
      </c>
      <c r="AZ173">
        <v>8.1073392755547133E-2</v>
      </c>
      <c r="BA173">
        <v>5.3100701687843728E-3</v>
      </c>
      <c r="BB173">
        <v>4.0489285036980849E-2</v>
      </c>
      <c r="BC173">
        <v>0</v>
      </c>
      <c r="BD173">
        <v>0.92224540109994313</v>
      </c>
      <c r="BE173">
        <v>7.5858145268348193E-2</v>
      </c>
      <c r="BF173">
        <v>1.8964536317087051E-3</v>
      </c>
      <c r="BG173">
        <v>0.61805423857386688</v>
      </c>
      <c r="BH173">
        <v>0.2765977621847146</v>
      </c>
      <c r="BI173">
        <v>0.10534799924141849</v>
      </c>
      <c r="BJ173">
        <v>0</v>
      </c>
      <c r="BK173">
        <v>6.3436373980656172E-2</v>
      </c>
      <c r="BL173">
        <v>0.38839370377394272</v>
      </c>
      <c r="BM173">
        <v>0</v>
      </c>
      <c r="BN173">
        <v>0.54816992224540106</v>
      </c>
      <c r="BO173">
        <v>0.1180542385738669</v>
      </c>
      <c r="BP173">
        <v>0.72292812440735821</v>
      </c>
      <c r="BQ173">
        <v>0.15285416271572161</v>
      </c>
      <c r="BR173">
        <v>0</v>
      </c>
      <c r="BS173">
        <v>6.1634743030532903E-3</v>
      </c>
      <c r="BT173">
        <v>6.2203679120045513E-2</v>
      </c>
      <c r="BU173">
        <v>0.93627915797458749</v>
      </c>
      <c r="BV173">
        <v>1.517162905366964E-3</v>
      </c>
      <c r="BW173">
        <v>1</v>
      </c>
      <c r="BX173" t="s">
        <v>1147</v>
      </c>
      <c r="BY173">
        <v>95458</v>
      </c>
      <c r="BZ173">
        <v>0.1104779065138595</v>
      </c>
      <c r="CA173">
        <v>0</v>
      </c>
    </row>
    <row r="174" spans="1:79" customFormat="1" x14ac:dyDescent="0.25">
      <c r="A174" t="s">
        <v>1152</v>
      </c>
      <c r="B174" t="s">
        <v>42</v>
      </c>
      <c r="C174" t="s">
        <v>187</v>
      </c>
      <c r="D174" t="s">
        <v>44</v>
      </c>
      <c r="E174">
        <v>2014</v>
      </c>
      <c r="F174">
        <v>1485</v>
      </c>
      <c r="G174">
        <v>52</v>
      </c>
      <c r="H174">
        <v>0</v>
      </c>
      <c r="I174">
        <v>156</v>
      </c>
      <c r="J174">
        <v>142</v>
      </c>
      <c r="K174">
        <v>129</v>
      </c>
      <c r="L174">
        <v>169</v>
      </c>
      <c r="M174">
        <v>202</v>
      </c>
      <c r="N174">
        <v>245</v>
      </c>
      <c r="O174">
        <v>190</v>
      </c>
      <c r="P174">
        <v>168</v>
      </c>
      <c r="Q174">
        <v>73</v>
      </c>
      <c r="R174">
        <v>26</v>
      </c>
      <c r="S174">
        <v>37</v>
      </c>
      <c r="T174">
        <v>0</v>
      </c>
      <c r="U174">
        <v>1503</v>
      </c>
      <c r="V174">
        <v>34</v>
      </c>
      <c r="W174">
        <v>0</v>
      </c>
      <c r="X174">
        <v>812</v>
      </c>
      <c r="Y174">
        <v>520</v>
      </c>
      <c r="Z174">
        <v>205</v>
      </c>
      <c r="AA174">
        <v>0</v>
      </c>
      <c r="AB174">
        <v>136</v>
      </c>
      <c r="AC174">
        <v>1136</v>
      </c>
      <c r="AD174">
        <v>0</v>
      </c>
      <c r="AE174">
        <v>265</v>
      </c>
      <c r="AF174">
        <v>115</v>
      </c>
      <c r="AG174">
        <v>1337</v>
      </c>
      <c r="AH174">
        <v>79</v>
      </c>
      <c r="AI174">
        <v>6</v>
      </c>
      <c r="AJ174">
        <v>0</v>
      </c>
      <c r="AK174">
        <v>459</v>
      </c>
      <c r="AL174">
        <v>1058</v>
      </c>
      <c r="AM174">
        <v>20</v>
      </c>
      <c r="AN174">
        <v>1537</v>
      </c>
      <c r="AO174">
        <v>0.9661678594664932</v>
      </c>
      <c r="AP174">
        <v>3.3832140533506833E-2</v>
      </c>
      <c r="AQ174">
        <v>0</v>
      </c>
      <c r="AR174">
        <v>0.1014964216005205</v>
      </c>
      <c r="AS174">
        <v>9.2387768379960961E-2</v>
      </c>
      <c r="AT174">
        <v>8.3929733246584259E-2</v>
      </c>
      <c r="AU174">
        <v>0.1099544567338972</v>
      </c>
      <c r="AV174">
        <v>0.1314248536109304</v>
      </c>
      <c r="AW174">
        <v>0.15940143135979179</v>
      </c>
      <c r="AX174">
        <v>0.1236174365647365</v>
      </c>
      <c r="AY174">
        <v>0.1093038386467144</v>
      </c>
      <c r="AZ174">
        <v>4.7495120364346131E-2</v>
      </c>
      <c r="BA174">
        <v>2.407286922576448E-2</v>
      </c>
      <c r="BB174">
        <v>1.691607026675342E-2</v>
      </c>
      <c r="BC174">
        <v>0</v>
      </c>
      <c r="BD174">
        <v>0.97787898503578397</v>
      </c>
      <c r="BE174">
        <v>2.2121014964216E-2</v>
      </c>
      <c r="BF174">
        <v>0</v>
      </c>
      <c r="BG174">
        <v>0.52830188679245282</v>
      </c>
      <c r="BH174">
        <v>0.33832140533506833</v>
      </c>
      <c r="BI174">
        <v>0.13337670787247891</v>
      </c>
      <c r="BJ174">
        <v>0</v>
      </c>
      <c r="BK174">
        <v>8.8484059856864014E-2</v>
      </c>
      <c r="BL174">
        <v>0.73910214703968768</v>
      </c>
      <c r="BM174">
        <v>0</v>
      </c>
      <c r="BN174">
        <v>0.17241379310344829</v>
      </c>
      <c r="BO174">
        <v>7.4821080026024722E-2</v>
      </c>
      <c r="BP174">
        <v>0.86987638256343525</v>
      </c>
      <c r="BQ174">
        <v>5.1398828887443071E-2</v>
      </c>
      <c r="BR174">
        <v>3.9037085230969422E-3</v>
      </c>
      <c r="BS174">
        <v>0</v>
      </c>
      <c r="BT174">
        <v>0.29863370201691608</v>
      </c>
      <c r="BU174">
        <v>0.68835393623942742</v>
      </c>
      <c r="BV174">
        <v>1.301236174365647E-2</v>
      </c>
      <c r="BW174">
        <v>1</v>
      </c>
      <c r="BX174" t="s">
        <v>1153</v>
      </c>
      <c r="BY174">
        <v>1537</v>
      </c>
      <c r="BZ174">
        <v>1</v>
      </c>
      <c r="CA174">
        <v>0</v>
      </c>
    </row>
    <row r="175" spans="1:79" customFormat="1" x14ac:dyDescent="0.25">
      <c r="A175" t="s">
        <v>1154</v>
      </c>
      <c r="B175" t="s">
        <v>42</v>
      </c>
      <c r="C175" t="s">
        <v>187</v>
      </c>
      <c r="D175" t="s">
        <v>947</v>
      </c>
      <c r="E175">
        <v>2014</v>
      </c>
      <c r="F175">
        <v>60</v>
      </c>
      <c r="G175">
        <v>1</v>
      </c>
      <c r="H175">
        <v>0</v>
      </c>
      <c r="I175">
        <v>4</v>
      </c>
      <c r="J175">
        <v>3</v>
      </c>
      <c r="K175">
        <v>4</v>
      </c>
      <c r="L175">
        <v>8</v>
      </c>
      <c r="M175">
        <v>7</v>
      </c>
      <c r="N175">
        <v>5</v>
      </c>
      <c r="O175">
        <v>14</v>
      </c>
      <c r="P175">
        <v>9</v>
      </c>
      <c r="Q175">
        <v>5</v>
      </c>
      <c r="R175">
        <v>2</v>
      </c>
      <c r="S175">
        <v>0</v>
      </c>
      <c r="T175">
        <v>0</v>
      </c>
      <c r="U175">
        <v>61</v>
      </c>
      <c r="V175">
        <v>0</v>
      </c>
      <c r="W175">
        <v>0</v>
      </c>
      <c r="X175">
        <v>30</v>
      </c>
      <c r="Y175">
        <v>25</v>
      </c>
      <c r="Z175">
        <v>6</v>
      </c>
      <c r="AA175">
        <v>0</v>
      </c>
      <c r="AB175">
        <v>5</v>
      </c>
      <c r="AC175">
        <v>40</v>
      </c>
      <c r="AD175">
        <v>0</v>
      </c>
      <c r="AE175">
        <v>16</v>
      </c>
      <c r="AF175">
        <v>1</v>
      </c>
      <c r="AG175">
        <v>55</v>
      </c>
      <c r="AH175">
        <v>5</v>
      </c>
      <c r="AI175">
        <v>0</v>
      </c>
      <c r="AJ175">
        <v>0</v>
      </c>
      <c r="AK175">
        <v>28</v>
      </c>
      <c r="AL175">
        <v>31</v>
      </c>
      <c r="AM175">
        <v>2</v>
      </c>
      <c r="AN175">
        <v>61</v>
      </c>
      <c r="AO175">
        <v>0.98360655737704916</v>
      </c>
      <c r="AP175">
        <v>1.6393442622950821E-2</v>
      </c>
      <c r="AQ175">
        <v>0</v>
      </c>
      <c r="AR175">
        <v>6.5573770491803282E-2</v>
      </c>
      <c r="AS175">
        <v>4.9180327868852458E-2</v>
      </c>
      <c r="AT175">
        <v>6.5573770491803282E-2</v>
      </c>
      <c r="AU175">
        <v>0.13114754098360659</v>
      </c>
      <c r="AV175">
        <v>0.1147540983606557</v>
      </c>
      <c r="AW175">
        <v>8.1967213114754092E-2</v>
      </c>
      <c r="AX175">
        <v>0.22950819672131151</v>
      </c>
      <c r="AY175">
        <v>0.1475409836065574</v>
      </c>
      <c r="AZ175">
        <v>8.1967213114754092E-2</v>
      </c>
      <c r="BA175">
        <v>0</v>
      </c>
      <c r="BB175">
        <v>3.2786885245901641E-2</v>
      </c>
      <c r="BC175">
        <v>0</v>
      </c>
      <c r="BD175">
        <v>1</v>
      </c>
      <c r="BE175">
        <v>0</v>
      </c>
      <c r="BF175">
        <v>0</v>
      </c>
      <c r="BG175">
        <v>0.49180327868852458</v>
      </c>
      <c r="BH175">
        <v>0.4098360655737705</v>
      </c>
      <c r="BI175">
        <v>9.8360655737704916E-2</v>
      </c>
      <c r="BJ175">
        <v>0</v>
      </c>
      <c r="BK175">
        <v>8.1967213114754092E-2</v>
      </c>
      <c r="BL175">
        <v>0.65573770491803274</v>
      </c>
      <c r="BM175">
        <v>0</v>
      </c>
      <c r="BN175">
        <v>0.26229508196721307</v>
      </c>
      <c r="BO175">
        <v>1.6393442622950821E-2</v>
      </c>
      <c r="BP175">
        <v>0.90163934426229508</v>
      </c>
      <c r="BQ175">
        <v>8.1967213114754092E-2</v>
      </c>
      <c r="BR175">
        <v>0</v>
      </c>
      <c r="BS175">
        <v>0</v>
      </c>
      <c r="BT175">
        <v>0.45901639344262302</v>
      </c>
      <c r="BU175">
        <v>0.50819672131147542</v>
      </c>
      <c r="BV175">
        <v>3.2786885245901641E-2</v>
      </c>
      <c r="BW175">
        <v>1</v>
      </c>
      <c r="BX175" t="s">
        <v>1153</v>
      </c>
      <c r="BY175">
        <v>1537</v>
      </c>
      <c r="BZ175">
        <v>3.9687703318152252E-2</v>
      </c>
      <c r="CA175">
        <v>0</v>
      </c>
    </row>
    <row r="176" spans="1:79" customFormat="1" x14ac:dyDescent="0.25">
      <c r="A176" t="s">
        <v>1155</v>
      </c>
      <c r="B176" t="s">
        <v>42</v>
      </c>
      <c r="C176" t="s">
        <v>187</v>
      </c>
      <c r="D176" t="s">
        <v>949</v>
      </c>
      <c r="E176">
        <v>2014</v>
      </c>
      <c r="F176">
        <v>873</v>
      </c>
      <c r="G176">
        <v>29</v>
      </c>
      <c r="H176">
        <v>0</v>
      </c>
      <c r="I176">
        <v>133</v>
      </c>
      <c r="J176">
        <v>110</v>
      </c>
      <c r="K176">
        <v>94</v>
      </c>
      <c r="L176">
        <v>90</v>
      </c>
      <c r="M176">
        <v>124</v>
      </c>
      <c r="N176">
        <v>129</v>
      </c>
      <c r="O176">
        <v>91</v>
      </c>
      <c r="P176">
        <v>73</v>
      </c>
      <c r="Q176">
        <v>19</v>
      </c>
      <c r="R176">
        <v>4</v>
      </c>
      <c r="S176">
        <v>35</v>
      </c>
      <c r="T176">
        <v>0</v>
      </c>
      <c r="U176">
        <v>886</v>
      </c>
      <c r="V176">
        <v>16</v>
      </c>
      <c r="W176">
        <v>0</v>
      </c>
      <c r="X176">
        <v>513</v>
      </c>
      <c r="Y176">
        <v>279</v>
      </c>
      <c r="Z176">
        <v>110</v>
      </c>
      <c r="AA176">
        <v>0</v>
      </c>
      <c r="AB176">
        <v>55</v>
      </c>
      <c r="AC176">
        <v>780</v>
      </c>
      <c r="AD176">
        <v>0</v>
      </c>
      <c r="AE176">
        <v>67</v>
      </c>
      <c r="AF176">
        <v>51</v>
      </c>
      <c r="AG176">
        <v>843</v>
      </c>
      <c r="AH176">
        <v>8</v>
      </c>
      <c r="AI176">
        <v>0</v>
      </c>
      <c r="AJ176">
        <v>0</v>
      </c>
      <c r="AK176">
        <v>254</v>
      </c>
      <c r="AL176">
        <v>647</v>
      </c>
      <c r="AM176">
        <v>1</v>
      </c>
      <c r="AN176">
        <v>902</v>
      </c>
      <c r="AO176">
        <v>0.96784922394678496</v>
      </c>
      <c r="AP176">
        <v>3.2150776053215077E-2</v>
      </c>
      <c r="AQ176">
        <v>0</v>
      </c>
      <c r="AR176">
        <v>0.14745011086474499</v>
      </c>
      <c r="AS176">
        <v>0.12195121951219511</v>
      </c>
      <c r="AT176">
        <v>0.1042128603104213</v>
      </c>
      <c r="AU176">
        <v>9.9778270509977826E-2</v>
      </c>
      <c r="AV176">
        <v>0.13747228381374721</v>
      </c>
      <c r="AW176">
        <v>0.14301552106430149</v>
      </c>
      <c r="AX176">
        <v>0.1008869179600887</v>
      </c>
      <c r="AY176">
        <v>8.0931263858093128E-2</v>
      </c>
      <c r="AZ176">
        <v>2.1064301552106431E-2</v>
      </c>
      <c r="BA176">
        <v>3.8802660753880273E-2</v>
      </c>
      <c r="BB176">
        <v>4.434589800443459E-3</v>
      </c>
      <c r="BC176">
        <v>0</v>
      </c>
      <c r="BD176">
        <v>0.9822616407982262</v>
      </c>
      <c r="BE176">
        <v>1.7738359201773839E-2</v>
      </c>
      <c r="BF176">
        <v>0</v>
      </c>
      <c r="BG176">
        <v>0.5687361419068736</v>
      </c>
      <c r="BH176">
        <v>0.30931263858093128</v>
      </c>
      <c r="BI176">
        <v>0.12195121951219511</v>
      </c>
      <c r="BJ176">
        <v>0</v>
      </c>
      <c r="BK176">
        <v>6.097560975609756E-2</v>
      </c>
      <c r="BL176">
        <v>0.8647450110864745</v>
      </c>
      <c r="BM176">
        <v>0</v>
      </c>
      <c r="BN176">
        <v>7.4279379157427938E-2</v>
      </c>
      <c r="BO176">
        <v>5.6541019955654102E-2</v>
      </c>
      <c r="BP176">
        <v>0.93458980044345896</v>
      </c>
      <c r="BQ176">
        <v>8.869179600886918E-3</v>
      </c>
      <c r="BR176">
        <v>0</v>
      </c>
      <c r="BS176">
        <v>0</v>
      </c>
      <c r="BT176">
        <v>0.28159645232815972</v>
      </c>
      <c r="BU176">
        <v>0.71729490022172948</v>
      </c>
      <c r="BV176">
        <v>1.108647450110865E-3</v>
      </c>
      <c r="BW176">
        <v>1</v>
      </c>
      <c r="BX176" t="s">
        <v>1153</v>
      </c>
      <c r="BY176">
        <v>1537</v>
      </c>
      <c r="BZ176">
        <v>0.58685751463890701</v>
      </c>
      <c r="CA176">
        <v>0</v>
      </c>
    </row>
    <row r="177" spans="1:79" customFormat="1" x14ac:dyDescent="0.25">
      <c r="A177" t="s">
        <v>1156</v>
      </c>
      <c r="B177" t="s">
        <v>42</v>
      </c>
      <c r="C177" t="s">
        <v>187</v>
      </c>
      <c r="D177" t="s">
        <v>951</v>
      </c>
      <c r="E177">
        <v>2014</v>
      </c>
      <c r="F177">
        <v>198</v>
      </c>
      <c r="G177">
        <v>14</v>
      </c>
      <c r="H177">
        <v>0</v>
      </c>
      <c r="I177">
        <v>9</v>
      </c>
      <c r="J177">
        <v>16</v>
      </c>
      <c r="K177">
        <v>8</v>
      </c>
      <c r="L177">
        <v>16</v>
      </c>
      <c r="M177">
        <v>28</v>
      </c>
      <c r="N177">
        <v>32</v>
      </c>
      <c r="O177">
        <v>29</v>
      </c>
      <c r="P177">
        <v>41</v>
      </c>
      <c r="Q177">
        <v>21</v>
      </c>
      <c r="R177">
        <v>10</v>
      </c>
      <c r="S177">
        <v>2</v>
      </c>
      <c r="T177">
        <v>0</v>
      </c>
      <c r="U177">
        <v>203</v>
      </c>
      <c r="V177">
        <v>9</v>
      </c>
      <c r="W177">
        <v>0</v>
      </c>
      <c r="X177">
        <v>79</v>
      </c>
      <c r="Y177">
        <v>90</v>
      </c>
      <c r="Z177">
        <v>43</v>
      </c>
      <c r="AA177">
        <v>0</v>
      </c>
      <c r="AB177">
        <v>38</v>
      </c>
      <c r="AC177">
        <v>142</v>
      </c>
      <c r="AD177">
        <v>0</v>
      </c>
      <c r="AE177">
        <v>32</v>
      </c>
      <c r="AF177">
        <v>4</v>
      </c>
      <c r="AG177">
        <v>205</v>
      </c>
      <c r="AH177">
        <v>3</v>
      </c>
      <c r="AI177">
        <v>0</v>
      </c>
      <c r="AJ177">
        <v>0</v>
      </c>
      <c r="AK177">
        <v>65</v>
      </c>
      <c r="AL177">
        <v>146</v>
      </c>
      <c r="AM177">
        <v>1</v>
      </c>
      <c r="AN177">
        <v>212</v>
      </c>
      <c r="AO177">
        <v>0.93396226415094341</v>
      </c>
      <c r="AP177">
        <v>6.6037735849056603E-2</v>
      </c>
      <c r="AQ177">
        <v>0</v>
      </c>
      <c r="AR177">
        <v>4.2452830188679243E-2</v>
      </c>
      <c r="AS177">
        <v>7.5471698113207544E-2</v>
      </c>
      <c r="AT177">
        <v>3.7735849056603772E-2</v>
      </c>
      <c r="AU177">
        <v>7.5471698113207544E-2</v>
      </c>
      <c r="AV177">
        <v>0.13207547169811321</v>
      </c>
      <c r="AW177">
        <v>0.15094339622641509</v>
      </c>
      <c r="AX177">
        <v>0.1367924528301887</v>
      </c>
      <c r="AY177">
        <v>0.19339622641509441</v>
      </c>
      <c r="AZ177">
        <v>9.9056603773584911E-2</v>
      </c>
      <c r="BA177">
        <v>9.433962264150943E-3</v>
      </c>
      <c r="BB177">
        <v>4.716981132075472E-2</v>
      </c>
      <c r="BC177">
        <v>0</v>
      </c>
      <c r="BD177">
        <v>0.95754716981132071</v>
      </c>
      <c r="BE177">
        <v>4.2452830188679243E-2</v>
      </c>
      <c r="BF177">
        <v>0</v>
      </c>
      <c r="BG177">
        <v>0.37264150943396218</v>
      </c>
      <c r="BH177">
        <v>0.42452830188679253</v>
      </c>
      <c r="BI177">
        <v>0.20283018867924529</v>
      </c>
      <c r="BJ177">
        <v>0</v>
      </c>
      <c r="BK177">
        <v>0.17924528301886791</v>
      </c>
      <c r="BL177">
        <v>0.66981132075471694</v>
      </c>
      <c r="BM177">
        <v>0</v>
      </c>
      <c r="BN177">
        <v>0.15094339622641509</v>
      </c>
      <c r="BO177">
        <v>1.886792452830189E-2</v>
      </c>
      <c r="BP177">
        <v>0.96698113207547165</v>
      </c>
      <c r="BQ177">
        <v>1.4150943396226421E-2</v>
      </c>
      <c r="BR177">
        <v>0</v>
      </c>
      <c r="BS177">
        <v>0</v>
      </c>
      <c r="BT177">
        <v>0.30660377358490559</v>
      </c>
      <c r="BU177">
        <v>0.68867924528301883</v>
      </c>
      <c r="BV177">
        <v>4.7169811320754724E-3</v>
      </c>
      <c r="BW177">
        <v>1</v>
      </c>
      <c r="BX177" t="s">
        <v>1153</v>
      </c>
      <c r="BY177">
        <v>1537</v>
      </c>
      <c r="BZ177">
        <v>0.13793103448275859</v>
      </c>
      <c r="CA177">
        <v>0</v>
      </c>
    </row>
    <row r="178" spans="1:79" customFormat="1" x14ac:dyDescent="0.25">
      <c r="A178" t="s">
        <v>1157</v>
      </c>
      <c r="B178" t="s">
        <v>42</v>
      </c>
      <c r="C178" t="s">
        <v>187</v>
      </c>
      <c r="D178" t="s">
        <v>953</v>
      </c>
      <c r="E178">
        <v>2014</v>
      </c>
      <c r="F178">
        <v>354</v>
      </c>
      <c r="G178">
        <v>8</v>
      </c>
      <c r="H178">
        <v>0</v>
      </c>
      <c r="I178">
        <v>10</v>
      </c>
      <c r="J178">
        <v>13</v>
      </c>
      <c r="K178">
        <v>23</v>
      </c>
      <c r="L178">
        <v>55</v>
      </c>
      <c r="M178">
        <v>43</v>
      </c>
      <c r="N178">
        <v>79</v>
      </c>
      <c r="O178">
        <v>56</v>
      </c>
      <c r="P178">
        <v>45</v>
      </c>
      <c r="Q178">
        <v>28</v>
      </c>
      <c r="R178">
        <v>10</v>
      </c>
      <c r="S178">
        <v>0</v>
      </c>
      <c r="T178">
        <v>0</v>
      </c>
      <c r="U178">
        <v>353</v>
      </c>
      <c r="V178">
        <v>9</v>
      </c>
      <c r="W178">
        <v>0</v>
      </c>
      <c r="X178">
        <v>190</v>
      </c>
      <c r="Y178">
        <v>126</v>
      </c>
      <c r="Z178">
        <v>46</v>
      </c>
      <c r="AA178">
        <v>0</v>
      </c>
      <c r="AB178">
        <v>38</v>
      </c>
      <c r="AC178">
        <v>174</v>
      </c>
      <c r="AD178">
        <v>0</v>
      </c>
      <c r="AE178">
        <v>150</v>
      </c>
      <c r="AF178">
        <v>59</v>
      </c>
      <c r="AG178">
        <v>234</v>
      </c>
      <c r="AH178">
        <v>63</v>
      </c>
      <c r="AI178">
        <v>6</v>
      </c>
      <c r="AJ178">
        <v>0</v>
      </c>
      <c r="AK178">
        <v>112</v>
      </c>
      <c r="AL178">
        <v>234</v>
      </c>
      <c r="AM178">
        <v>16</v>
      </c>
      <c r="AN178">
        <v>362</v>
      </c>
      <c r="AO178">
        <v>0.97790055248618779</v>
      </c>
      <c r="AP178">
        <v>2.209944751381215E-2</v>
      </c>
      <c r="AQ178">
        <v>0</v>
      </c>
      <c r="AR178">
        <v>2.7624309392265189E-2</v>
      </c>
      <c r="AS178">
        <v>3.591160220994475E-2</v>
      </c>
      <c r="AT178">
        <v>6.3535911602209949E-2</v>
      </c>
      <c r="AU178">
        <v>0.15193370165745859</v>
      </c>
      <c r="AV178">
        <v>0.11878453038674031</v>
      </c>
      <c r="AW178">
        <v>0.218232044198895</v>
      </c>
      <c r="AX178">
        <v>0.1546961325966851</v>
      </c>
      <c r="AY178">
        <v>0.1243093922651934</v>
      </c>
      <c r="AZ178">
        <v>7.7348066298342538E-2</v>
      </c>
      <c r="BA178">
        <v>0</v>
      </c>
      <c r="BB178">
        <v>2.7624309392265189E-2</v>
      </c>
      <c r="BC178">
        <v>0</v>
      </c>
      <c r="BD178">
        <v>0.97513812154696133</v>
      </c>
      <c r="BE178">
        <v>2.486187845303867E-2</v>
      </c>
      <c r="BF178">
        <v>0</v>
      </c>
      <c r="BG178">
        <v>0.52486187845303867</v>
      </c>
      <c r="BH178">
        <v>0.34806629834254138</v>
      </c>
      <c r="BI178">
        <v>0.1270718232044199</v>
      </c>
      <c r="BJ178">
        <v>0</v>
      </c>
      <c r="BK178">
        <v>0.1049723756906077</v>
      </c>
      <c r="BL178">
        <v>0.48066298342541441</v>
      </c>
      <c r="BM178">
        <v>0</v>
      </c>
      <c r="BN178">
        <v>0.4143646408839779</v>
      </c>
      <c r="BO178">
        <v>0.16298342541436461</v>
      </c>
      <c r="BP178">
        <v>0.64640883977900554</v>
      </c>
      <c r="BQ178">
        <v>0.17403314917127069</v>
      </c>
      <c r="BR178">
        <v>1.6574585635359119E-2</v>
      </c>
      <c r="BS178">
        <v>0</v>
      </c>
      <c r="BT178">
        <v>0.30939226519337021</v>
      </c>
      <c r="BU178">
        <v>0.64640883977900554</v>
      </c>
      <c r="BV178">
        <v>4.4198895027624308E-2</v>
      </c>
      <c r="BW178">
        <v>1</v>
      </c>
      <c r="BX178" t="s">
        <v>1153</v>
      </c>
      <c r="BY178">
        <v>1537</v>
      </c>
      <c r="BZ178">
        <v>0.23552374756018221</v>
      </c>
      <c r="CA178">
        <v>0</v>
      </c>
    </row>
    <row r="179" spans="1:79" customFormat="1" x14ac:dyDescent="0.25">
      <c r="A179" t="s">
        <v>1158</v>
      </c>
      <c r="B179" t="s">
        <v>42</v>
      </c>
      <c r="C179" t="s">
        <v>420</v>
      </c>
      <c r="D179" t="s">
        <v>44</v>
      </c>
      <c r="E179">
        <v>2014</v>
      </c>
      <c r="F179">
        <v>61042</v>
      </c>
      <c r="G179">
        <v>7279</v>
      </c>
      <c r="H179">
        <v>0</v>
      </c>
      <c r="I179">
        <v>7527</v>
      </c>
      <c r="J179">
        <v>9276</v>
      </c>
      <c r="K179">
        <v>8639</v>
      </c>
      <c r="L179">
        <v>8053</v>
      </c>
      <c r="M179">
        <v>8713</v>
      </c>
      <c r="N179">
        <v>9184</v>
      </c>
      <c r="O179">
        <v>7993</v>
      </c>
      <c r="P179">
        <v>3630</v>
      </c>
      <c r="Q179">
        <v>1305</v>
      </c>
      <c r="R179">
        <v>464</v>
      </c>
      <c r="S179">
        <v>3537</v>
      </c>
      <c r="T179">
        <v>0</v>
      </c>
      <c r="U179">
        <v>65531</v>
      </c>
      <c r="V179">
        <v>2790</v>
      </c>
      <c r="W179">
        <v>0</v>
      </c>
      <c r="X179">
        <v>40527</v>
      </c>
      <c r="Y179">
        <v>21992</v>
      </c>
      <c r="Z179">
        <v>5756</v>
      </c>
      <c r="AA179">
        <v>46</v>
      </c>
      <c r="AB179">
        <v>3521</v>
      </c>
      <c r="AC179">
        <v>54883</v>
      </c>
      <c r="AD179">
        <v>109</v>
      </c>
      <c r="AE179">
        <v>9808</v>
      </c>
      <c r="AF179">
        <v>4935</v>
      </c>
      <c r="AG179">
        <v>59347</v>
      </c>
      <c r="AH179">
        <v>2694</v>
      </c>
      <c r="AI179">
        <v>910</v>
      </c>
      <c r="AJ179">
        <v>435</v>
      </c>
      <c r="AK179">
        <v>6598</v>
      </c>
      <c r="AL179">
        <v>61659</v>
      </c>
      <c r="AM179">
        <v>64</v>
      </c>
      <c r="AN179">
        <v>68321</v>
      </c>
      <c r="AO179">
        <v>0.8934588193966716</v>
      </c>
      <c r="AP179">
        <v>0.1065411806033284</v>
      </c>
      <c r="AQ179">
        <v>0</v>
      </c>
      <c r="AR179">
        <v>0.1101711040529266</v>
      </c>
      <c r="AS179">
        <v>0.13577084644545601</v>
      </c>
      <c r="AT179">
        <v>0.12644721242370571</v>
      </c>
      <c r="AU179">
        <v>0.1178700545952196</v>
      </c>
      <c r="AV179">
        <v>0.12753033474334391</v>
      </c>
      <c r="AW179">
        <v>0.1344242619399599</v>
      </c>
      <c r="AX179">
        <v>0.11699184730902649</v>
      </c>
      <c r="AY179">
        <v>5.3131540814683617E-2</v>
      </c>
      <c r="AZ179">
        <v>1.9101008474700309E-2</v>
      </c>
      <c r="BA179">
        <v>5.1770319521084303E-2</v>
      </c>
      <c r="BB179">
        <v>6.7914696798934441E-3</v>
      </c>
      <c r="BC179">
        <v>0</v>
      </c>
      <c r="BD179">
        <v>0.95916336119202006</v>
      </c>
      <c r="BE179">
        <v>4.0836638807979983E-2</v>
      </c>
      <c r="BF179">
        <v>0</v>
      </c>
      <c r="BG179">
        <v>0.59318511145914143</v>
      </c>
      <c r="BH179">
        <v>0.32189224396598409</v>
      </c>
      <c r="BI179">
        <v>8.4249352322126436E-2</v>
      </c>
      <c r="BJ179">
        <v>6.73292252748057E-4</v>
      </c>
      <c r="BK179">
        <v>5.1536130911432797E-2</v>
      </c>
      <c r="BL179">
        <v>0.80331084146894804</v>
      </c>
      <c r="BM179">
        <v>1.595409903250831E-3</v>
      </c>
      <c r="BN179">
        <v>0.1435576177163683</v>
      </c>
      <c r="BO179">
        <v>7.223254928938394E-2</v>
      </c>
      <c r="BP179">
        <v>0.86864946356171602</v>
      </c>
      <c r="BQ179">
        <v>3.9431507150070988E-2</v>
      </c>
      <c r="BR179">
        <v>1.3319477173928951E-2</v>
      </c>
      <c r="BS179">
        <v>6.367002824900104E-3</v>
      </c>
      <c r="BT179">
        <v>9.6573527905036524E-2</v>
      </c>
      <c r="BU179">
        <v>0.90248971765635744</v>
      </c>
      <c r="BV179">
        <v>9.3675443860599227E-4</v>
      </c>
      <c r="BW179">
        <v>1</v>
      </c>
      <c r="BX179" t="s">
        <v>1159</v>
      </c>
      <c r="BY179">
        <v>68321</v>
      </c>
      <c r="BZ179">
        <v>1</v>
      </c>
      <c r="CA179">
        <v>0</v>
      </c>
    </row>
    <row r="180" spans="1:79" customFormat="1" x14ac:dyDescent="0.25">
      <c r="A180" t="s">
        <v>1160</v>
      </c>
      <c r="B180" t="s">
        <v>42</v>
      </c>
      <c r="C180" t="s">
        <v>420</v>
      </c>
      <c r="D180" t="s">
        <v>947</v>
      </c>
      <c r="E180">
        <v>2014</v>
      </c>
      <c r="F180">
        <v>7159</v>
      </c>
      <c r="G180">
        <v>476</v>
      </c>
      <c r="H180">
        <v>0</v>
      </c>
      <c r="I180">
        <v>431</v>
      </c>
      <c r="J180">
        <v>853</v>
      </c>
      <c r="K180">
        <v>957</v>
      </c>
      <c r="L180">
        <v>1086</v>
      </c>
      <c r="M180">
        <v>1113</v>
      </c>
      <c r="N180">
        <v>1129</v>
      </c>
      <c r="O180">
        <v>1015</v>
      </c>
      <c r="P180">
        <v>619</v>
      </c>
      <c r="Q180">
        <v>255</v>
      </c>
      <c r="R180">
        <v>91</v>
      </c>
      <c r="S180">
        <v>86</v>
      </c>
      <c r="T180">
        <v>0</v>
      </c>
      <c r="U180">
        <v>7472</v>
      </c>
      <c r="V180">
        <v>163</v>
      </c>
      <c r="W180">
        <v>0</v>
      </c>
      <c r="X180">
        <v>4594</v>
      </c>
      <c r="Y180">
        <v>2253</v>
      </c>
      <c r="Z180">
        <v>784</v>
      </c>
      <c r="AA180">
        <v>4</v>
      </c>
      <c r="AB180">
        <v>278</v>
      </c>
      <c r="AC180">
        <v>6507</v>
      </c>
      <c r="AD180">
        <v>15</v>
      </c>
      <c r="AE180">
        <v>835</v>
      </c>
      <c r="AF180">
        <v>394</v>
      </c>
      <c r="AG180">
        <v>7133</v>
      </c>
      <c r="AH180">
        <v>5</v>
      </c>
      <c r="AI180">
        <v>62</v>
      </c>
      <c r="AJ180">
        <v>41</v>
      </c>
      <c r="AK180">
        <v>1080</v>
      </c>
      <c r="AL180">
        <v>6555</v>
      </c>
      <c r="AM180">
        <v>0</v>
      </c>
      <c r="AN180">
        <v>7635</v>
      </c>
      <c r="AO180">
        <v>0.93765553372626065</v>
      </c>
      <c r="AP180">
        <v>6.2344466273739359E-2</v>
      </c>
      <c r="AQ180">
        <v>0</v>
      </c>
      <c r="AR180">
        <v>5.6450556647020297E-2</v>
      </c>
      <c r="AS180">
        <v>0.1117223313686968</v>
      </c>
      <c r="AT180">
        <v>0.12534381139489201</v>
      </c>
      <c r="AU180">
        <v>0.1422396856581532</v>
      </c>
      <c r="AV180">
        <v>0.14577603143418469</v>
      </c>
      <c r="AW180">
        <v>0.147871643745907</v>
      </c>
      <c r="AX180">
        <v>0.13294040602488541</v>
      </c>
      <c r="AY180">
        <v>8.1074001309757698E-2</v>
      </c>
      <c r="AZ180">
        <v>3.3398821218074658E-2</v>
      </c>
      <c r="BA180">
        <v>1.1263916175507529E-2</v>
      </c>
      <c r="BB180">
        <v>1.191879502292076E-2</v>
      </c>
      <c r="BC180">
        <v>0</v>
      </c>
      <c r="BD180">
        <v>0.97865094957432874</v>
      </c>
      <c r="BE180">
        <v>2.134905042567125E-2</v>
      </c>
      <c r="BF180">
        <v>0</v>
      </c>
      <c r="BG180">
        <v>0.6017026850032744</v>
      </c>
      <c r="BH180">
        <v>0.29508840864440078</v>
      </c>
      <c r="BI180">
        <v>0.1026850032743942</v>
      </c>
      <c r="BJ180">
        <v>5.2390307793058282E-4</v>
      </c>
      <c r="BK180">
        <v>3.641126391617551E-2</v>
      </c>
      <c r="BL180">
        <v>0.85225933202357562</v>
      </c>
      <c r="BM180">
        <v>1.964636542239686E-3</v>
      </c>
      <c r="BN180">
        <v>0.10936476751800921</v>
      </c>
      <c r="BO180">
        <v>5.1604453176162413E-2</v>
      </c>
      <c r="BP180">
        <v>0.93425016371971181</v>
      </c>
      <c r="BQ180">
        <v>6.5487884741322858E-4</v>
      </c>
      <c r="BR180">
        <v>8.1204977079240345E-3</v>
      </c>
      <c r="BS180">
        <v>5.370006548788474E-3</v>
      </c>
      <c r="BT180">
        <v>0.14145383104125739</v>
      </c>
      <c r="BU180">
        <v>0.85854616895874258</v>
      </c>
      <c r="BV180">
        <v>0</v>
      </c>
      <c r="BW180">
        <v>1</v>
      </c>
      <c r="BX180" t="s">
        <v>1159</v>
      </c>
      <c r="BY180">
        <v>68321</v>
      </c>
      <c r="BZ180">
        <v>0.11175187716807421</v>
      </c>
      <c r="CA180">
        <v>0</v>
      </c>
    </row>
    <row r="181" spans="1:79" customFormat="1" x14ac:dyDescent="0.25">
      <c r="A181" t="s">
        <v>1161</v>
      </c>
      <c r="B181" t="s">
        <v>42</v>
      </c>
      <c r="C181" t="s">
        <v>420</v>
      </c>
      <c r="D181" t="s">
        <v>949</v>
      </c>
      <c r="E181">
        <v>2014</v>
      </c>
      <c r="F181">
        <v>34611</v>
      </c>
      <c r="G181">
        <v>4438</v>
      </c>
      <c r="H181">
        <v>0</v>
      </c>
      <c r="I181">
        <v>5292</v>
      </c>
      <c r="J181">
        <v>5841</v>
      </c>
      <c r="K181">
        <v>5083</v>
      </c>
      <c r="L181">
        <v>4222</v>
      </c>
      <c r="M181">
        <v>4745</v>
      </c>
      <c r="N181">
        <v>4924</v>
      </c>
      <c r="O181">
        <v>4212</v>
      </c>
      <c r="P181">
        <v>1461</v>
      </c>
      <c r="Q181">
        <v>360</v>
      </c>
      <c r="R181">
        <v>99</v>
      </c>
      <c r="S181">
        <v>2810</v>
      </c>
      <c r="T181">
        <v>0</v>
      </c>
      <c r="U181">
        <v>37165</v>
      </c>
      <c r="V181">
        <v>1884</v>
      </c>
      <c r="W181">
        <v>0</v>
      </c>
      <c r="X181">
        <v>24035</v>
      </c>
      <c r="Y181">
        <v>12916</v>
      </c>
      <c r="Z181">
        <v>2079</v>
      </c>
      <c r="AA181">
        <v>19</v>
      </c>
      <c r="AB181">
        <v>1467</v>
      </c>
      <c r="AC181">
        <v>34363</v>
      </c>
      <c r="AD181">
        <v>56</v>
      </c>
      <c r="AE181">
        <v>3163</v>
      </c>
      <c r="AF181">
        <v>1879</v>
      </c>
      <c r="AG181">
        <v>36467</v>
      </c>
      <c r="AH181">
        <v>26</v>
      </c>
      <c r="AI181">
        <v>474</v>
      </c>
      <c r="AJ181">
        <v>203</v>
      </c>
      <c r="AK181">
        <v>1918</v>
      </c>
      <c r="AL181">
        <v>37131</v>
      </c>
      <c r="AM181">
        <v>0</v>
      </c>
      <c r="AN181">
        <v>39049</v>
      </c>
      <c r="AO181">
        <v>0.88634792184178857</v>
      </c>
      <c r="AP181">
        <v>0.1136520781582115</v>
      </c>
      <c r="AQ181">
        <v>0</v>
      </c>
      <c r="AR181">
        <v>0.13552203641578531</v>
      </c>
      <c r="AS181">
        <v>0.1495812952956542</v>
      </c>
      <c r="AT181">
        <v>0.130169786678276</v>
      </c>
      <c r="AU181">
        <v>0.1081205664677713</v>
      </c>
      <c r="AV181">
        <v>0.1215139952367538</v>
      </c>
      <c r="AW181">
        <v>0.12609797946170201</v>
      </c>
      <c r="AX181">
        <v>0.1078644779635842</v>
      </c>
      <c r="AY181">
        <v>3.7414530461727567E-2</v>
      </c>
      <c r="AZ181">
        <v>9.2191861507336936E-3</v>
      </c>
      <c r="BA181">
        <v>7.1960869676560221E-2</v>
      </c>
      <c r="BB181">
        <v>2.5352761914517658E-3</v>
      </c>
      <c r="BC181">
        <v>0</v>
      </c>
      <c r="BD181">
        <v>0.95175292581116033</v>
      </c>
      <c r="BE181">
        <v>4.824707418883966E-2</v>
      </c>
      <c r="BF181">
        <v>0</v>
      </c>
      <c r="BG181">
        <v>0.61550871981356758</v>
      </c>
      <c r="BH181">
        <v>0.33076391200798988</v>
      </c>
      <c r="BI181">
        <v>5.3240800020487082E-2</v>
      </c>
      <c r="BJ181">
        <v>4.8656815795538938E-4</v>
      </c>
      <c r="BK181">
        <v>3.7568183564239799E-2</v>
      </c>
      <c r="BL181">
        <v>0.87999692693794973</v>
      </c>
      <c r="BM181">
        <v>1.434095623447463E-3</v>
      </c>
      <c r="BN181">
        <v>8.1000793874362986E-2</v>
      </c>
      <c r="BO181">
        <v>4.811902993674614E-2</v>
      </c>
      <c r="BP181">
        <v>0.93387794821890446</v>
      </c>
      <c r="BQ181">
        <v>6.6583011088632233E-4</v>
      </c>
      <c r="BR181">
        <v>1.2138595098466031E-2</v>
      </c>
      <c r="BS181">
        <v>5.1985966349970547E-3</v>
      </c>
      <c r="BT181">
        <v>4.911777510307562E-2</v>
      </c>
      <c r="BU181">
        <v>0.95088222489692442</v>
      </c>
      <c r="BV181">
        <v>0</v>
      </c>
      <c r="BW181">
        <v>1</v>
      </c>
      <c r="BX181" t="s">
        <v>1159</v>
      </c>
      <c r="BY181">
        <v>68321</v>
      </c>
      <c r="BZ181">
        <v>0.57155193864258425</v>
      </c>
      <c r="CA181">
        <v>0</v>
      </c>
    </row>
    <row r="182" spans="1:79" customFormat="1" x14ac:dyDescent="0.25">
      <c r="A182" t="s">
        <v>1162</v>
      </c>
      <c r="B182" t="s">
        <v>42</v>
      </c>
      <c r="C182" t="s">
        <v>420</v>
      </c>
      <c r="D182" t="s">
        <v>951</v>
      </c>
      <c r="E182">
        <v>2014</v>
      </c>
      <c r="F182">
        <v>6643</v>
      </c>
      <c r="G182">
        <v>759</v>
      </c>
      <c r="H182">
        <v>0</v>
      </c>
      <c r="I182">
        <v>422</v>
      </c>
      <c r="J182">
        <v>650</v>
      </c>
      <c r="K182">
        <v>715</v>
      </c>
      <c r="L182">
        <v>966</v>
      </c>
      <c r="M182">
        <v>1055</v>
      </c>
      <c r="N182">
        <v>1381</v>
      </c>
      <c r="O182">
        <v>1262</v>
      </c>
      <c r="P182">
        <v>526</v>
      </c>
      <c r="Q182">
        <v>185</v>
      </c>
      <c r="R182">
        <v>43</v>
      </c>
      <c r="S182">
        <v>197</v>
      </c>
      <c r="T182">
        <v>0</v>
      </c>
      <c r="U182">
        <v>7055</v>
      </c>
      <c r="V182">
        <v>347</v>
      </c>
      <c r="W182">
        <v>0</v>
      </c>
      <c r="X182">
        <v>4211</v>
      </c>
      <c r="Y182">
        <v>2653</v>
      </c>
      <c r="Z182">
        <v>535</v>
      </c>
      <c r="AA182">
        <v>3</v>
      </c>
      <c r="AB182">
        <v>976</v>
      </c>
      <c r="AC182">
        <v>5913</v>
      </c>
      <c r="AD182">
        <v>8</v>
      </c>
      <c r="AE182">
        <v>505</v>
      </c>
      <c r="AF182">
        <v>1131</v>
      </c>
      <c r="AG182">
        <v>6206</v>
      </c>
      <c r="AH182">
        <v>8</v>
      </c>
      <c r="AI182">
        <v>25</v>
      </c>
      <c r="AJ182">
        <v>32</v>
      </c>
      <c r="AK182">
        <v>1961</v>
      </c>
      <c r="AL182">
        <v>5441</v>
      </c>
      <c r="AM182">
        <v>0</v>
      </c>
      <c r="AN182">
        <v>7402</v>
      </c>
      <c r="AO182">
        <v>0.8974601459065118</v>
      </c>
      <c r="AP182">
        <v>0.1025398540934882</v>
      </c>
      <c r="AQ182">
        <v>0</v>
      </c>
      <c r="AR182">
        <v>5.7011618481491493E-2</v>
      </c>
      <c r="AS182">
        <v>8.7814104296136175E-2</v>
      </c>
      <c r="AT182">
        <v>9.6595514725749801E-2</v>
      </c>
      <c r="AU182">
        <v>0.13050526884625779</v>
      </c>
      <c r="AV182">
        <v>0.14252904620372869</v>
      </c>
      <c r="AW182">
        <v>0.1865711969737909</v>
      </c>
      <c r="AX182">
        <v>0.17049446095649831</v>
      </c>
      <c r="AY182">
        <v>7.1061875168873273E-2</v>
      </c>
      <c r="AZ182">
        <v>2.4993245068900299E-2</v>
      </c>
      <c r="BA182">
        <v>2.6614428532828961E-2</v>
      </c>
      <c r="BB182">
        <v>5.8092407457443944E-3</v>
      </c>
      <c r="BC182">
        <v>0</v>
      </c>
      <c r="BD182">
        <v>0.95312077816806273</v>
      </c>
      <c r="BE182">
        <v>4.6879221831937323E-2</v>
      </c>
      <c r="BF182">
        <v>0</v>
      </c>
      <c r="BG182">
        <v>0.56890029721696833</v>
      </c>
      <c r="BH182">
        <v>0.35841664415022972</v>
      </c>
      <c r="BI182">
        <v>7.2277762766819784E-2</v>
      </c>
      <c r="BJ182">
        <v>4.0529586598216701E-4</v>
      </c>
      <c r="BK182">
        <v>0.1318562550661983</v>
      </c>
      <c r="BL182">
        <v>0.79883815185085116</v>
      </c>
      <c r="BM182">
        <v>1.080788975952445E-3</v>
      </c>
      <c r="BN182">
        <v>6.8224804106998105E-2</v>
      </c>
      <c r="BO182">
        <v>0.15279654147527699</v>
      </c>
      <c r="BP182">
        <v>0.83842204809510945</v>
      </c>
      <c r="BQ182">
        <v>1.080788975952445E-3</v>
      </c>
      <c r="BR182">
        <v>3.377465549851391E-3</v>
      </c>
      <c r="BS182">
        <v>4.3231559038097809E-3</v>
      </c>
      <c r="BT182">
        <v>0.26492839773034321</v>
      </c>
      <c r="BU182">
        <v>0.73507160226965684</v>
      </c>
      <c r="BV182">
        <v>0</v>
      </c>
      <c r="BW182">
        <v>1</v>
      </c>
      <c r="BX182" t="s">
        <v>1159</v>
      </c>
      <c r="BY182">
        <v>68321</v>
      </c>
      <c r="BZ182">
        <v>0.10834150554002429</v>
      </c>
      <c r="CA182">
        <v>0</v>
      </c>
    </row>
    <row r="183" spans="1:79" customFormat="1" x14ac:dyDescent="0.25">
      <c r="A183" t="s">
        <v>1163</v>
      </c>
      <c r="B183" t="s">
        <v>42</v>
      </c>
      <c r="C183" t="s">
        <v>420</v>
      </c>
      <c r="D183" t="s">
        <v>953</v>
      </c>
      <c r="E183">
        <v>2014</v>
      </c>
      <c r="F183">
        <v>12574</v>
      </c>
      <c r="G183">
        <v>1598</v>
      </c>
      <c r="H183">
        <v>0</v>
      </c>
      <c r="I183">
        <v>1375</v>
      </c>
      <c r="J183">
        <v>1915</v>
      </c>
      <c r="K183">
        <v>1875</v>
      </c>
      <c r="L183">
        <v>1769</v>
      </c>
      <c r="M183">
        <v>1793</v>
      </c>
      <c r="N183">
        <v>1746</v>
      </c>
      <c r="O183">
        <v>1501</v>
      </c>
      <c r="P183">
        <v>1022</v>
      </c>
      <c r="Q183">
        <v>505</v>
      </c>
      <c r="R183">
        <v>231</v>
      </c>
      <c r="S183">
        <v>440</v>
      </c>
      <c r="T183">
        <v>0</v>
      </c>
      <c r="U183">
        <v>13785</v>
      </c>
      <c r="V183">
        <v>387</v>
      </c>
      <c r="W183">
        <v>0</v>
      </c>
      <c r="X183">
        <v>7668</v>
      </c>
      <c r="Y183">
        <v>4143</v>
      </c>
      <c r="Z183">
        <v>2342</v>
      </c>
      <c r="AA183">
        <v>19</v>
      </c>
      <c r="AB183">
        <v>800</v>
      </c>
      <c r="AC183">
        <v>8055</v>
      </c>
      <c r="AD183">
        <v>29</v>
      </c>
      <c r="AE183">
        <v>5288</v>
      </c>
      <c r="AF183">
        <v>1527</v>
      </c>
      <c r="AG183">
        <v>9489</v>
      </c>
      <c r="AH183">
        <v>2650</v>
      </c>
      <c r="AI183">
        <v>348</v>
      </c>
      <c r="AJ183">
        <v>158</v>
      </c>
      <c r="AK183">
        <v>1639</v>
      </c>
      <c r="AL183">
        <v>12532</v>
      </c>
      <c r="AM183">
        <v>1</v>
      </c>
      <c r="AN183">
        <v>14172</v>
      </c>
      <c r="AO183">
        <v>0.8872424499012137</v>
      </c>
      <c r="AP183">
        <v>0.1127575500987863</v>
      </c>
      <c r="AQ183">
        <v>0</v>
      </c>
      <c r="AR183">
        <v>9.7022297488004519E-2</v>
      </c>
      <c r="AS183">
        <v>0.13512559977420269</v>
      </c>
      <c r="AT183">
        <v>0.13230313293818799</v>
      </c>
      <c r="AU183">
        <v>0.1248235958227491</v>
      </c>
      <c r="AV183">
        <v>0.1265170759243579</v>
      </c>
      <c r="AW183">
        <v>0.1232006773920406</v>
      </c>
      <c r="AX183">
        <v>0.1059130680214507</v>
      </c>
      <c r="AY183">
        <v>7.2114027660174995E-2</v>
      </c>
      <c r="AZ183">
        <v>3.5633643804685297E-2</v>
      </c>
      <c r="BA183">
        <v>3.1047135196161441E-2</v>
      </c>
      <c r="BB183">
        <v>1.629974597798476E-2</v>
      </c>
      <c r="BC183">
        <v>0</v>
      </c>
      <c r="BD183">
        <v>0.97269263336155798</v>
      </c>
      <c r="BE183">
        <v>2.7307366638442E-2</v>
      </c>
      <c r="BF183">
        <v>0</v>
      </c>
      <c r="BG183">
        <v>0.54106689246401352</v>
      </c>
      <c r="BH183">
        <v>0.29233700254022021</v>
      </c>
      <c r="BI183">
        <v>0.16525543324865929</v>
      </c>
      <c r="BJ183">
        <v>1.340671747106971E-3</v>
      </c>
      <c r="BK183">
        <v>5.6449336720293543E-2</v>
      </c>
      <c r="BL183">
        <v>0.56837425910245554</v>
      </c>
      <c r="BM183">
        <v>2.0462884561106408E-3</v>
      </c>
      <c r="BN183">
        <v>0.3731301157211403</v>
      </c>
      <c r="BO183">
        <v>0.10774767146486031</v>
      </c>
      <c r="BP183">
        <v>0.66955969517358171</v>
      </c>
      <c r="BQ183">
        <v>0.18698842788597231</v>
      </c>
      <c r="BR183">
        <v>2.455546147332769E-2</v>
      </c>
      <c r="BS183">
        <v>1.114874400225797E-2</v>
      </c>
      <c r="BT183">
        <v>0.1156505786057014</v>
      </c>
      <c r="BU183">
        <v>0.88427885972339826</v>
      </c>
      <c r="BV183">
        <v>7.0561670900366923E-5</v>
      </c>
      <c r="BW183">
        <v>1</v>
      </c>
      <c r="BX183" t="s">
        <v>1159</v>
      </c>
      <c r="BY183">
        <v>68321</v>
      </c>
      <c r="BZ183">
        <v>0.20743256099881441</v>
      </c>
      <c r="CA183">
        <v>0</v>
      </c>
    </row>
    <row r="184" spans="1:79" customFormat="1" x14ac:dyDescent="0.25">
      <c r="A184" t="s">
        <v>1164</v>
      </c>
      <c r="B184" t="s">
        <v>42</v>
      </c>
      <c r="C184" t="s">
        <v>420</v>
      </c>
      <c r="D184" t="s">
        <v>961</v>
      </c>
      <c r="E184">
        <v>2014</v>
      </c>
      <c r="F184">
        <v>55</v>
      </c>
      <c r="G184">
        <v>8</v>
      </c>
      <c r="H184">
        <v>0</v>
      </c>
      <c r="I184">
        <v>7</v>
      </c>
      <c r="J184">
        <v>17</v>
      </c>
      <c r="K184">
        <v>9</v>
      </c>
      <c r="L184">
        <v>10</v>
      </c>
      <c r="M184">
        <v>7</v>
      </c>
      <c r="N184">
        <v>4</v>
      </c>
      <c r="O184">
        <v>3</v>
      </c>
      <c r="P184">
        <v>2</v>
      </c>
      <c r="Q184">
        <v>0</v>
      </c>
      <c r="R184">
        <v>0</v>
      </c>
      <c r="S184">
        <v>4</v>
      </c>
      <c r="T184">
        <v>0</v>
      </c>
      <c r="U184">
        <v>54</v>
      </c>
      <c r="V184">
        <v>9</v>
      </c>
      <c r="W184">
        <v>0</v>
      </c>
      <c r="X184">
        <v>19</v>
      </c>
      <c r="Y184">
        <v>27</v>
      </c>
      <c r="Z184">
        <v>16</v>
      </c>
      <c r="AA184">
        <v>1</v>
      </c>
      <c r="AB184">
        <v>0</v>
      </c>
      <c r="AC184">
        <v>45</v>
      </c>
      <c r="AD184">
        <v>1</v>
      </c>
      <c r="AE184">
        <v>17</v>
      </c>
      <c r="AF184">
        <v>4</v>
      </c>
      <c r="AG184">
        <v>52</v>
      </c>
      <c r="AH184">
        <v>5</v>
      </c>
      <c r="AI184">
        <v>1</v>
      </c>
      <c r="AJ184">
        <v>1</v>
      </c>
      <c r="AK184">
        <v>0</v>
      </c>
      <c r="AL184">
        <v>0</v>
      </c>
      <c r="AM184">
        <v>63</v>
      </c>
      <c r="AN184">
        <v>63</v>
      </c>
      <c r="AO184">
        <v>0.87301587301587302</v>
      </c>
      <c r="AP184">
        <v>0.126984126984127</v>
      </c>
      <c r="AQ184">
        <v>0</v>
      </c>
      <c r="AR184">
        <v>0.1111111111111111</v>
      </c>
      <c r="AS184">
        <v>0.26984126984126983</v>
      </c>
      <c r="AT184">
        <v>0.14285714285714279</v>
      </c>
      <c r="AU184">
        <v>0.15873015873015869</v>
      </c>
      <c r="AV184">
        <v>0.1111111111111111</v>
      </c>
      <c r="AW184">
        <v>6.3492063492063489E-2</v>
      </c>
      <c r="AX184">
        <v>4.7619047619047623E-2</v>
      </c>
      <c r="AY184">
        <v>3.1746031746031737E-2</v>
      </c>
      <c r="AZ184">
        <v>0</v>
      </c>
      <c r="BA184">
        <v>6.3492063492063489E-2</v>
      </c>
      <c r="BB184">
        <v>0</v>
      </c>
      <c r="BC184">
        <v>0</v>
      </c>
      <c r="BD184">
        <v>0.8571428571428571</v>
      </c>
      <c r="BE184">
        <v>0.14285714285714279</v>
      </c>
      <c r="BF184">
        <v>0</v>
      </c>
      <c r="BG184">
        <v>0.30158730158730163</v>
      </c>
      <c r="BH184">
        <v>0.42857142857142849</v>
      </c>
      <c r="BI184">
        <v>0.25396825396825401</v>
      </c>
      <c r="BJ184">
        <v>1.5873015873015869E-2</v>
      </c>
      <c r="BK184">
        <v>0</v>
      </c>
      <c r="BL184">
        <v>0.7142857142857143</v>
      </c>
      <c r="BM184">
        <v>1.5873015873015869E-2</v>
      </c>
      <c r="BN184">
        <v>0.26984126984126983</v>
      </c>
      <c r="BO184">
        <v>6.3492063492063489E-2</v>
      </c>
      <c r="BP184">
        <v>0.82539682539682535</v>
      </c>
      <c r="BQ184">
        <v>7.9365079365079361E-2</v>
      </c>
      <c r="BR184">
        <v>1.5873015873015869E-2</v>
      </c>
      <c r="BS184">
        <v>1.5873015873015869E-2</v>
      </c>
      <c r="BT184">
        <v>0</v>
      </c>
      <c r="BU184">
        <v>0</v>
      </c>
      <c r="BV184">
        <v>1</v>
      </c>
      <c r="BW184">
        <v>1</v>
      </c>
      <c r="BX184" t="s">
        <v>1159</v>
      </c>
      <c r="BY184">
        <v>68321</v>
      </c>
      <c r="BZ184">
        <v>9.2211765050277368E-4</v>
      </c>
      <c r="CA184">
        <v>0</v>
      </c>
    </row>
    <row r="185" spans="1:79" customFormat="1" x14ac:dyDescent="0.25">
      <c r="A185" t="s">
        <v>1165</v>
      </c>
      <c r="B185" t="s">
        <v>42</v>
      </c>
      <c r="C185" t="s">
        <v>426</v>
      </c>
      <c r="D185" t="s">
        <v>44</v>
      </c>
      <c r="E185">
        <v>2014</v>
      </c>
      <c r="F185">
        <v>9562</v>
      </c>
      <c r="G185">
        <v>617</v>
      </c>
      <c r="H185">
        <v>0</v>
      </c>
      <c r="I185">
        <v>1373</v>
      </c>
      <c r="J185">
        <v>1435</v>
      </c>
      <c r="K185">
        <v>978</v>
      </c>
      <c r="L185">
        <v>1023</v>
      </c>
      <c r="M185">
        <v>1017</v>
      </c>
      <c r="N185">
        <v>1317</v>
      </c>
      <c r="O185">
        <v>1311</v>
      </c>
      <c r="P185">
        <v>1003</v>
      </c>
      <c r="Q185">
        <v>322</v>
      </c>
      <c r="R185">
        <v>85</v>
      </c>
      <c r="S185">
        <v>315</v>
      </c>
      <c r="T185">
        <v>0</v>
      </c>
      <c r="U185">
        <v>9412</v>
      </c>
      <c r="V185">
        <v>767</v>
      </c>
      <c r="W185">
        <v>0</v>
      </c>
      <c r="X185">
        <v>5919</v>
      </c>
      <c r="Y185">
        <v>2696</v>
      </c>
      <c r="Z185">
        <v>1521</v>
      </c>
      <c r="AA185">
        <v>43</v>
      </c>
      <c r="AB185">
        <v>605</v>
      </c>
      <c r="AC185">
        <v>8108</v>
      </c>
      <c r="AD185">
        <v>66</v>
      </c>
      <c r="AE185">
        <v>1400</v>
      </c>
      <c r="AF185">
        <v>322</v>
      </c>
      <c r="AG185">
        <v>9240</v>
      </c>
      <c r="AH185">
        <v>510</v>
      </c>
      <c r="AI185">
        <v>37</v>
      </c>
      <c r="AJ185">
        <v>70</v>
      </c>
      <c r="AK185">
        <v>1971</v>
      </c>
      <c r="AL185">
        <v>8188</v>
      </c>
      <c r="AM185">
        <v>20</v>
      </c>
      <c r="AN185">
        <v>10179</v>
      </c>
      <c r="AO185">
        <v>0.93938500835052563</v>
      </c>
      <c r="AP185">
        <v>6.0614991649474398E-2</v>
      </c>
      <c r="AQ185">
        <v>0</v>
      </c>
      <c r="AR185">
        <v>0.1348855486786521</v>
      </c>
      <c r="AS185">
        <v>0.14097652028686511</v>
      </c>
      <c r="AT185">
        <v>9.6080165045682286E-2</v>
      </c>
      <c r="AU185">
        <v>0.1005010315355143</v>
      </c>
      <c r="AV185">
        <v>9.9911582670203364E-2</v>
      </c>
      <c r="AW185">
        <v>0.1293840259357501</v>
      </c>
      <c r="AX185">
        <v>0.12879457707043909</v>
      </c>
      <c r="AY185">
        <v>9.853620198447785E-2</v>
      </c>
      <c r="AZ185">
        <v>3.1633755771686797E-2</v>
      </c>
      <c r="BA185">
        <v>3.0946065428824051E-2</v>
      </c>
      <c r="BB185">
        <v>8.3505255919049028E-3</v>
      </c>
      <c r="BC185">
        <v>0</v>
      </c>
      <c r="BD185">
        <v>0.92464878671775219</v>
      </c>
      <c r="BE185">
        <v>7.5351213282247767E-2</v>
      </c>
      <c r="BF185">
        <v>0</v>
      </c>
      <c r="BG185">
        <v>0.58149130562923668</v>
      </c>
      <c r="BH185">
        <v>0.26485902347971307</v>
      </c>
      <c r="BI185">
        <v>0.14942528735632191</v>
      </c>
      <c r="BJ185">
        <v>4.2243835347283622E-3</v>
      </c>
      <c r="BK185">
        <v>5.9436093918852538E-2</v>
      </c>
      <c r="BL185">
        <v>0.79654189999017588</v>
      </c>
      <c r="BM185">
        <v>6.4839375184202767E-3</v>
      </c>
      <c r="BN185">
        <v>0.1375380685725513</v>
      </c>
      <c r="BO185">
        <v>3.1633755771686797E-2</v>
      </c>
      <c r="BP185">
        <v>0.90775125257883882</v>
      </c>
      <c r="BQ185">
        <v>5.0103153551429407E-2</v>
      </c>
      <c r="BR185">
        <v>3.634934669417428E-3</v>
      </c>
      <c r="BS185">
        <v>6.8769034286275668E-3</v>
      </c>
      <c r="BT185">
        <v>0.19363395225464189</v>
      </c>
      <c r="BU185">
        <v>0.80440121819432164</v>
      </c>
      <c r="BV185">
        <v>1.9648295510364482E-3</v>
      </c>
      <c r="BW185">
        <v>1</v>
      </c>
      <c r="BX185" t="s">
        <v>1166</v>
      </c>
      <c r="BY185">
        <v>10179</v>
      </c>
      <c r="BZ185">
        <v>1</v>
      </c>
      <c r="CA185">
        <v>0</v>
      </c>
    </row>
    <row r="186" spans="1:79" customFormat="1" x14ac:dyDescent="0.25">
      <c r="A186" t="s">
        <v>1167</v>
      </c>
      <c r="B186" t="s">
        <v>42</v>
      </c>
      <c r="C186" t="s">
        <v>426</v>
      </c>
      <c r="D186" t="s">
        <v>947</v>
      </c>
      <c r="E186">
        <v>2014</v>
      </c>
      <c r="F186">
        <v>1801</v>
      </c>
      <c r="G186">
        <v>53</v>
      </c>
      <c r="H186">
        <v>0</v>
      </c>
      <c r="I186">
        <v>98</v>
      </c>
      <c r="J186">
        <v>188</v>
      </c>
      <c r="K186">
        <v>187</v>
      </c>
      <c r="L186">
        <v>213</v>
      </c>
      <c r="M186">
        <v>232</v>
      </c>
      <c r="N186">
        <v>280</v>
      </c>
      <c r="O186">
        <v>320</v>
      </c>
      <c r="P186">
        <v>241</v>
      </c>
      <c r="Q186">
        <v>59</v>
      </c>
      <c r="R186">
        <v>23</v>
      </c>
      <c r="S186">
        <v>13</v>
      </c>
      <c r="T186">
        <v>0</v>
      </c>
      <c r="U186">
        <v>1801</v>
      </c>
      <c r="V186">
        <v>53</v>
      </c>
      <c r="W186">
        <v>0</v>
      </c>
      <c r="X186">
        <v>941</v>
      </c>
      <c r="Y186">
        <v>627</v>
      </c>
      <c r="Z186">
        <v>281</v>
      </c>
      <c r="AA186">
        <v>5</v>
      </c>
      <c r="AB186">
        <v>147</v>
      </c>
      <c r="AC186">
        <v>1454</v>
      </c>
      <c r="AD186">
        <v>0</v>
      </c>
      <c r="AE186">
        <v>253</v>
      </c>
      <c r="AF186">
        <v>42</v>
      </c>
      <c r="AG186">
        <v>1740</v>
      </c>
      <c r="AH186">
        <v>68</v>
      </c>
      <c r="AI186">
        <v>4</v>
      </c>
      <c r="AJ186">
        <v>0</v>
      </c>
      <c r="AK186">
        <v>638</v>
      </c>
      <c r="AL186">
        <v>1209</v>
      </c>
      <c r="AM186">
        <v>7</v>
      </c>
      <c r="AN186">
        <v>1854</v>
      </c>
      <c r="AO186">
        <v>0.97141316073354911</v>
      </c>
      <c r="AP186">
        <v>2.858683926645092E-2</v>
      </c>
      <c r="AQ186">
        <v>0</v>
      </c>
      <c r="AR186">
        <v>5.2858683926645091E-2</v>
      </c>
      <c r="AS186">
        <v>0.1014023732470334</v>
      </c>
      <c r="AT186">
        <v>0.10086299892125131</v>
      </c>
      <c r="AU186">
        <v>0.1148867313915858</v>
      </c>
      <c r="AV186">
        <v>0.1251348435814455</v>
      </c>
      <c r="AW186">
        <v>0.151024811218986</v>
      </c>
      <c r="AX186">
        <v>0.1725997842502697</v>
      </c>
      <c r="AY186">
        <v>0.12998921251348439</v>
      </c>
      <c r="AZ186">
        <v>3.1823085221143473E-2</v>
      </c>
      <c r="BA186">
        <v>7.0118662351672063E-3</v>
      </c>
      <c r="BB186">
        <v>1.2405609492988129E-2</v>
      </c>
      <c r="BC186">
        <v>0</v>
      </c>
      <c r="BD186">
        <v>0.97141316073354911</v>
      </c>
      <c r="BE186">
        <v>2.858683926645092E-2</v>
      </c>
      <c r="BF186">
        <v>0</v>
      </c>
      <c r="BG186">
        <v>0.50755124056094925</v>
      </c>
      <c r="BH186">
        <v>0.33818770226537209</v>
      </c>
      <c r="BI186">
        <v>0.15156418554476811</v>
      </c>
      <c r="BJ186">
        <v>2.6968716289104641E-3</v>
      </c>
      <c r="BK186">
        <v>7.9288025889967639E-2</v>
      </c>
      <c r="BL186">
        <v>0.78425026968716294</v>
      </c>
      <c r="BM186">
        <v>0</v>
      </c>
      <c r="BN186">
        <v>0.13646170442286951</v>
      </c>
      <c r="BO186">
        <v>2.2653721682847901E-2</v>
      </c>
      <c r="BP186">
        <v>0.93851132686084138</v>
      </c>
      <c r="BQ186">
        <v>3.6677454153182312E-2</v>
      </c>
      <c r="BR186">
        <v>2.1574973031283709E-3</v>
      </c>
      <c r="BS186">
        <v>0</v>
      </c>
      <c r="BT186">
        <v>0.34412081984897519</v>
      </c>
      <c r="BU186">
        <v>0.65210355987055013</v>
      </c>
      <c r="BV186">
        <v>3.7756202804746499E-3</v>
      </c>
      <c r="BW186">
        <v>1</v>
      </c>
      <c r="BX186" t="s">
        <v>1166</v>
      </c>
      <c r="BY186">
        <v>10179</v>
      </c>
      <c r="BZ186">
        <v>0.18213969938107871</v>
      </c>
      <c r="CA186">
        <v>0</v>
      </c>
    </row>
    <row r="187" spans="1:79" customFormat="1" x14ac:dyDescent="0.25">
      <c r="A187" t="s">
        <v>1168</v>
      </c>
      <c r="B187" t="s">
        <v>42</v>
      </c>
      <c r="C187" t="s">
        <v>426</v>
      </c>
      <c r="D187" t="s">
        <v>949</v>
      </c>
      <c r="E187">
        <v>2014</v>
      </c>
      <c r="F187">
        <v>5577</v>
      </c>
      <c r="G187">
        <v>431</v>
      </c>
      <c r="H187">
        <v>0</v>
      </c>
      <c r="I187">
        <v>1142</v>
      </c>
      <c r="J187">
        <v>1064</v>
      </c>
      <c r="K187">
        <v>635</v>
      </c>
      <c r="L187">
        <v>552</v>
      </c>
      <c r="M187">
        <v>517</v>
      </c>
      <c r="N187">
        <v>674</v>
      </c>
      <c r="O187">
        <v>600</v>
      </c>
      <c r="P187">
        <v>396</v>
      </c>
      <c r="Q187">
        <v>134</v>
      </c>
      <c r="R187">
        <v>22</v>
      </c>
      <c r="S187">
        <v>272</v>
      </c>
      <c r="T187">
        <v>0</v>
      </c>
      <c r="U187">
        <v>5494</v>
      </c>
      <c r="V187">
        <v>514</v>
      </c>
      <c r="W187">
        <v>0</v>
      </c>
      <c r="X187">
        <v>3565</v>
      </c>
      <c r="Y187">
        <v>1480</v>
      </c>
      <c r="Z187">
        <v>940</v>
      </c>
      <c r="AA187">
        <v>23</v>
      </c>
      <c r="AB187">
        <v>206</v>
      </c>
      <c r="AC187">
        <v>5378</v>
      </c>
      <c r="AD187">
        <v>0</v>
      </c>
      <c r="AE187">
        <v>424</v>
      </c>
      <c r="AF187">
        <v>83</v>
      </c>
      <c r="AG187">
        <v>5807</v>
      </c>
      <c r="AH187">
        <v>105</v>
      </c>
      <c r="AI187">
        <v>9</v>
      </c>
      <c r="AJ187">
        <v>4</v>
      </c>
      <c r="AK187">
        <v>708</v>
      </c>
      <c r="AL187">
        <v>5296</v>
      </c>
      <c r="AM187">
        <v>4</v>
      </c>
      <c r="AN187">
        <v>6008</v>
      </c>
      <c r="AO187">
        <v>0.92826231691078565</v>
      </c>
      <c r="AP187">
        <v>7.1737683089214382E-2</v>
      </c>
      <c r="AQ187">
        <v>0</v>
      </c>
      <c r="AR187">
        <v>0.19007989347536619</v>
      </c>
      <c r="AS187">
        <v>0.17709720372836221</v>
      </c>
      <c r="AT187">
        <v>0.10569241011984019</v>
      </c>
      <c r="AU187">
        <v>9.1877496671105188E-2</v>
      </c>
      <c r="AV187">
        <v>8.605193075898801E-2</v>
      </c>
      <c r="AW187">
        <v>0.1121837549933422</v>
      </c>
      <c r="AX187">
        <v>9.986684420772303E-2</v>
      </c>
      <c r="AY187">
        <v>6.5912117177097204E-2</v>
      </c>
      <c r="AZ187">
        <v>2.2303595206391479E-2</v>
      </c>
      <c r="BA187">
        <v>4.5272969374167783E-2</v>
      </c>
      <c r="BB187">
        <v>3.6617842876165109E-3</v>
      </c>
      <c r="BC187">
        <v>0</v>
      </c>
      <c r="BD187">
        <v>0.91444740346205056</v>
      </c>
      <c r="BE187">
        <v>8.5552596537949402E-2</v>
      </c>
      <c r="BF187">
        <v>0</v>
      </c>
      <c r="BG187">
        <v>0.59337549933422107</v>
      </c>
      <c r="BH187">
        <v>0.24633821571238351</v>
      </c>
      <c r="BI187">
        <v>0.15645805592543269</v>
      </c>
      <c r="BJ187">
        <v>3.8282290279627162E-3</v>
      </c>
      <c r="BK187">
        <v>3.4287616511318238E-2</v>
      </c>
      <c r="BL187">
        <v>0.89513981358189076</v>
      </c>
      <c r="BM187">
        <v>0</v>
      </c>
      <c r="BN187">
        <v>7.057256990679095E-2</v>
      </c>
      <c r="BO187">
        <v>1.3814913448735019E-2</v>
      </c>
      <c r="BP187">
        <v>0.9665446071904128</v>
      </c>
      <c r="BQ187">
        <v>1.7476697736351531E-2</v>
      </c>
      <c r="BR187">
        <v>1.498002663115845E-3</v>
      </c>
      <c r="BS187">
        <v>6.6577896138482028E-4</v>
      </c>
      <c r="BT187">
        <v>0.1178428761651132</v>
      </c>
      <c r="BU187">
        <v>0.881491344873502</v>
      </c>
      <c r="BV187">
        <v>6.6577896138482028E-4</v>
      </c>
      <c r="BW187">
        <v>1</v>
      </c>
      <c r="BX187" t="s">
        <v>1166</v>
      </c>
      <c r="BY187">
        <v>10179</v>
      </c>
      <c r="BZ187">
        <v>0.59023479713134885</v>
      </c>
      <c r="CA187">
        <v>0</v>
      </c>
    </row>
    <row r="188" spans="1:79" customFormat="1" x14ac:dyDescent="0.25">
      <c r="A188" t="s">
        <v>1169</v>
      </c>
      <c r="B188" t="s">
        <v>42</v>
      </c>
      <c r="C188" t="s">
        <v>426</v>
      </c>
      <c r="D188" t="s">
        <v>951</v>
      </c>
      <c r="E188">
        <v>2014</v>
      </c>
      <c r="F188">
        <v>994</v>
      </c>
      <c r="G188">
        <v>61</v>
      </c>
      <c r="H188">
        <v>0</v>
      </c>
      <c r="I188">
        <v>72</v>
      </c>
      <c r="J188">
        <v>86</v>
      </c>
      <c r="K188">
        <v>50</v>
      </c>
      <c r="L188">
        <v>118</v>
      </c>
      <c r="M188">
        <v>119</v>
      </c>
      <c r="N188">
        <v>164</v>
      </c>
      <c r="O188">
        <v>179</v>
      </c>
      <c r="P188">
        <v>170</v>
      </c>
      <c r="Q188">
        <v>64</v>
      </c>
      <c r="R188">
        <v>20</v>
      </c>
      <c r="S188">
        <v>13</v>
      </c>
      <c r="T188">
        <v>0</v>
      </c>
      <c r="U188">
        <v>902</v>
      </c>
      <c r="V188">
        <v>153</v>
      </c>
      <c r="W188">
        <v>0</v>
      </c>
      <c r="X188">
        <v>562</v>
      </c>
      <c r="Y188">
        <v>337</v>
      </c>
      <c r="Z188">
        <v>154</v>
      </c>
      <c r="AA188">
        <v>2</v>
      </c>
      <c r="AB188">
        <v>119</v>
      </c>
      <c r="AC188">
        <v>851</v>
      </c>
      <c r="AD188">
        <v>1</v>
      </c>
      <c r="AE188">
        <v>84</v>
      </c>
      <c r="AF188">
        <v>26</v>
      </c>
      <c r="AG188">
        <v>1021</v>
      </c>
      <c r="AH188">
        <v>8</v>
      </c>
      <c r="AI188">
        <v>0</v>
      </c>
      <c r="AJ188">
        <v>0</v>
      </c>
      <c r="AK188">
        <v>508</v>
      </c>
      <c r="AL188">
        <v>544</v>
      </c>
      <c r="AM188">
        <v>3</v>
      </c>
      <c r="AN188">
        <v>1055</v>
      </c>
      <c r="AO188">
        <v>0.94218009478672982</v>
      </c>
      <c r="AP188">
        <v>5.7819905213270142E-2</v>
      </c>
      <c r="AQ188">
        <v>0</v>
      </c>
      <c r="AR188">
        <v>6.8246445497630329E-2</v>
      </c>
      <c r="AS188">
        <v>8.1516587677725114E-2</v>
      </c>
      <c r="AT188">
        <v>4.7393364928909949E-2</v>
      </c>
      <c r="AU188">
        <v>0.11184834123222751</v>
      </c>
      <c r="AV188">
        <v>0.1127962085308057</v>
      </c>
      <c r="AW188">
        <v>0.15545023696682461</v>
      </c>
      <c r="AX188">
        <v>0.16966824644549761</v>
      </c>
      <c r="AY188">
        <v>0.16113744075829381</v>
      </c>
      <c r="AZ188">
        <v>6.0663507109004741E-2</v>
      </c>
      <c r="BA188">
        <v>1.232227488151659E-2</v>
      </c>
      <c r="BB188">
        <v>1.8957345971563979E-2</v>
      </c>
      <c r="BC188">
        <v>0</v>
      </c>
      <c r="BD188">
        <v>0.85497630331753549</v>
      </c>
      <c r="BE188">
        <v>0.14502369668246451</v>
      </c>
      <c r="BF188">
        <v>0</v>
      </c>
      <c r="BG188">
        <v>0.53270142180094782</v>
      </c>
      <c r="BH188">
        <v>0.3194312796208531</v>
      </c>
      <c r="BI188">
        <v>0.14597156398104269</v>
      </c>
      <c r="BJ188">
        <v>1.8957345971563979E-3</v>
      </c>
      <c r="BK188">
        <v>0.1127962085308057</v>
      </c>
      <c r="BL188">
        <v>0.8066350710900474</v>
      </c>
      <c r="BM188">
        <v>9.4786729857819908E-4</v>
      </c>
      <c r="BN188">
        <v>7.9620853080568724E-2</v>
      </c>
      <c r="BO188">
        <v>2.464454976303318E-2</v>
      </c>
      <c r="BP188">
        <v>0.96777251184834123</v>
      </c>
      <c r="BQ188">
        <v>7.5829383886255926E-3</v>
      </c>
      <c r="BR188">
        <v>0</v>
      </c>
      <c r="BS188">
        <v>0</v>
      </c>
      <c r="BT188">
        <v>0.48151658767772509</v>
      </c>
      <c r="BU188">
        <v>0.51563981042654028</v>
      </c>
      <c r="BV188">
        <v>2.843601895734597E-3</v>
      </c>
      <c r="BW188">
        <v>1</v>
      </c>
      <c r="BX188" t="s">
        <v>1166</v>
      </c>
      <c r="BY188">
        <v>10179</v>
      </c>
      <c r="BZ188">
        <v>0.1036447588171726</v>
      </c>
      <c r="CA188">
        <v>0</v>
      </c>
    </row>
    <row r="189" spans="1:79" customFormat="1" x14ac:dyDescent="0.25">
      <c r="A189" t="s">
        <v>1170</v>
      </c>
      <c r="B189" t="s">
        <v>42</v>
      </c>
      <c r="C189" t="s">
        <v>426</v>
      </c>
      <c r="D189" t="s">
        <v>953</v>
      </c>
      <c r="E189">
        <v>2014</v>
      </c>
      <c r="F189">
        <v>1128</v>
      </c>
      <c r="G189">
        <v>68</v>
      </c>
      <c r="H189">
        <v>0</v>
      </c>
      <c r="I189">
        <v>54</v>
      </c>
      <c r="J189">
        <v>92</v>
      </c>
      <c r="K189">
        <v>103</v>
      </c>
      <c r="L189">
        <v>135</v>
      </c>
      <c r="M189">
        <v>143</v>
      </c>
      <c r="N189">
        <v>189</v>
      </c>
      <c r="O189">
        <v>204</v>
      </c>
      <c r="P189">
        <v>183</v>
      </c>
      <c r="Q189">
        <v>62</v>
      </c>
      <c r="R189">
        <v>18</v>
      </c>
      <c r="S189">
        <v>13</v>
      </c>
      <c r="T189">
        <v>0</v>
      </c>
      <c r="U189">
        <v>1154</v>
      </c>
      <c r="V189">
        <v>42</v>
      </c>
      <c r="W189">
        <v>0</v>
      </c>
      <c r="X189">
        <v>822</v>
      </c>
      <c r="Y189">
        <v>246</v>
      </c>
      <c r="Z189">
        <v>124</v>
      </c>
      <c r="AA189">
        <v>4</v>
      </c>
      <c r="AB189">
        <v>133</v>
      </c>
      <c r="AC189">
        <v>424</v>
      </c>
      <c r="AD189">
        <v>0</v>
      </c>
      <c r="AE189">
        <v>639</v>
      </c>
      <c r="AF189">
        <v>171</v>
      </c>
      <c r="AG189">
        <v>672</v>
      </c>
      <c r="AH189">
        <v>329</v>
      </c>
      <c r="AI189">
        <v>24</v>
      </c>
      <c r="AJ189">
        <v>0</v>
      </c>
      <c r="AK189">
        <v>100</v>
      </c>
      <c r="AL189">
        <v>1090</v>
      </c>
      <c r="AM189">
        <v>6</v>
      </c>
      <c r="AN189">
        <v>1196</v>
      </c>
      <c r="AO189">
        <v>0.94314381270903014</v>
      </c>
      <c r="AP189">
        <v>5.6856187290969903E-2</v>
      </c>
      <c r="AQ189">
        <v>0</v>
      </c>
      <c r="AR189">
        <v>4.51505016722408E-2</v>
      </c>
      <c r="AS189">
        <v>7.6923076923076927E-2</v>
      </c>
      <c r="AT189">
        <v>8.612040133779264E-2</v>
      </c>
      <c r="AU189">
        <v>0.112876254180602</v>
      </c>
      <c r="AV189">
        <v>0.11956521739130439</v>
      </c>
      <c r="AW189">
        <v>0.15802675585284279</v>
      </c>
      <c r="AX189">
        <v>0.1705685618729097</v>
      </c>
      <c r="AY189">
        <v>0.15301003344481609</v>
      </c>
      <c r="AZ189">
        <v>5.1839464882943137E-2</v>
      </c>
      <c r="BA189">
        <v>1.0869565217391301E-2</v>
      </c>
      <c r="BB189">
        <v>1.505016722408027E-2</v>
      </c>
      <c r="BC189">
        <v>0</v>
      </c>
      <c r="BD189">
        <v>0.96488294314381273</v>
      </c>
      <c r="BE189">
        <v>3.5117056856187288E-2</v>
      </c>
      <c r="BF189">
        <v>0</v>
      </c>
      <c r="BG189">
        <v>0.68729096989966554</v>
      </c>
      <c r="BH189">
        <v>0.20568561872909699</v>
      </c>
      <c r="BI189">
        <v>0.1036789297658863</v>
      </c>
      <c r="BJ189">
        <v>3.3444816053511709E-3</v>
      </c>
      <c r="BK189">
        <v>0.1112040133779264</v>
      </c>
      <c r="BL189">
        <v>0.35451505016722412</v>
      </c>
      <c r="BM189">
        <v>0</v>
      </c>
      <c r="BN189">
        <v>0.53428093645484953</v>
      </c>
      <c r="BO189">
        <v>0.1429765886287625</v>
      </c>
      <c r="BP189">
        <v>0.56187290969899661</v>
      </c>
      <c r="BQ189">
        <v>0.27508361204013382</v>
      </c>
      <c r="BR189">
        <v>2.006688963210702E-2</v>
      </c>
      <c r="BS189">
        <v>0</v>
      </c>
      <c r="BT189">
        <v>8.3612040133779264E-2</v>
      </c>
      <c r="BU189">
        <v>0.91137123745819393</v>
      </c>
      <c r="BV189">
        <v>5.016722408026756E-3</v>
      </c>
      <c r="BW189">
        <v>1</v>
      </c>
      <c r="BX189" t="s">
        <v>1166</v>
      </c>
      <c r="BY189">
        <v>10179</v>
      </c>
      <c r="BZ189">
        <v>0.1174968071519796</v>
      </c>
      <c r="CA189">
        <v>0</v>
      </c>
    </row>
    <row r="190" spans="1:79" customFormat="1" x14ac:dyDescent="0.25">
      <c r="A190" t="s">
        <v>1171</v>
      </c>
      <c r="B190" t="s">
        <v>42</v>
      </c>
      <c r="C190" t="s">
        <v>426</v>
      </c>
      <c r="D190" t="s">
        <v>961</v>
      </c>
      <c r="E190">
        <v>2014</v>
      </c>
      <c r="F190">
        <v>62</v>
      </c>
      <c r="G190">
        <v>4</v>
      </c>
      <c r="H190">
        <v>0</v>
      </c>
      <c r="I190">
        <v>7</v>
      </c>
      <c r="J190">
        <v>5</v>
      </c>
      <c r="K190">
        <v>3</v>
      </c>
      <c r="L190">
        <v>5</v>
      </c>
      <c r="M190">
        <v>6</v>
      </c>
      <c r="N190">
        <v>10</v>
      </c>
      <c r="O190">
        <v>8</v>
      </c>
      <c r="P190">
        <v>13</v>
      </c>
      <c r="Q190">
        <v>3</v>
      </c>
      <c r="R190">
        <v>2</v>
      </c>
      <c r="S190">
        <v>4</v>
      </c>
      <c r="T190">
        <v>0</v>
      </c>
      <c r="U190">
        <v>61</v>
      </c>
      <c r="V190">
        <v>5</v>
      </c>
      <c r="W190">
        <v>0</v>
      </c>
      <c r="X190">
        <v>29</v>
      </c>
      <c r="Y190">
        <v>6</v>
      </c>
      <c r="Z190">
        <v>22</v>
      </c>
      <c r="AA190">
        <v>9</v>
      </c>
      <c r="AB190">
        <v>0</v>
      </c>
      <c r="AC190">
        <v>1</v>
      </c>
      <c r="AD190">
        <v>65</v>
      </c>
      <c r="AE190">
        <v>0</v>
      </c>
      <c r="AF190">
        <v>0</v>
      </c>
      <c r="AG190">
        <v>0</v>
      </c>
      <c r="AH190">
        <v>0</v>
      </c>
      <c r="AI190">
        <v>0</v>
      </c>
      <c r="AJ190">
        <v>66</v>
      </c>
      <c r="AK190">
        <v>17</v>
      </c>
      <c r="AL190">
        <v>49</v>
      </c>
      <c r="AM190">
        <v>0</v>
      </c>
      <c r="AN190">
        <v>66</v>
      </c>
      <c r="AO190">
        <v>0.93939393939393945</v>
      </c>
      <c r="AP190">
        <v>6.0606060606060608E-2</v>
      </c>
      <c r="AQ190">
        <v>0</v>
      </c>
      <c r="AR190">
        <v>0.10606060606060611</v>
      </c>
      <c r="AS190">
        <v>7.575757575757576E-2</v>
      </c>
      <c r="AT190">
        <v>4.5454545454545463E-2</v>
      </c>
      <c r="AU190">
        <v>7.575757575757576E-2</v>
      </c>
      <c r="AV190">
        <v>9.0909090909090912E-2</v>
      </c>
      <c r="AW190">
        <v>0.15151515151515149</v>
      </c>
      <c r="AX190">
        <v>0.1212121212121212</v>
      </c>
      <c r="AY190">
        <v>0.19696969696969699</v>
      </c>
      <c r="AZ190">
        <v>4.5454545454545463E-2</v>
      </c>
      <c r="BA190">
        <v>6.0606060606060608E-2</v>
      </c>
      <c r="BB190">
        <v>3.03030303030303E-2</v>
      </c>
      <c r="BC190">
        <v>0</v>
      </c>
      <c r="BD190">
        <v>0.9242424242424242</v>
      </c>
      <c r="BE190">
        <v>7.575757575757576E-2</v>
      </c>
      <c r="BF190">
        <v>0</v>
      </c>
      <c r="BG190">
        <v>0.43939393939393939</v>
      </c>
      <c r="BH190">
        <v>9.0909090909090912E-2</v>
      </c>
      <c r="BI190">
        <v>0.33333333333333331</v>
      </c>
      <c r="BJ190">
        <v>0.13636363636363641</v>
      </c>
      <c r="BK190">
        <v>0</v>
      </c>
      <c r="BL190">
        <v>1.515151515151515E-2</v>
      </c>
      <c r="BM190">
        <v>0.98484848484848486</v>
      </c>
      <c r="BN190">
        <v>0</v>
      </c>
      <c r="BO190">
        <v>0</v>
      </c>
      <c r="BP190">
        <v>0</v>
      </c>
      <c r="BQ190">
        <v>0</v>
      </c>
      <c r="BR190">
        <v>0</v>
      </c>
      <c r="BS190">
        <v>1</v>
      </c>
      <c r="BT190">
        <v>0.25757575757575762</v>
      </c>
      <c r="BU190">
        <v>0.74242424242424243</v>
      </c>
      <c r="BV190">
        <v>0</v>
      </c>
      <c r="BW190">
        <v>1</v>
      </c>
      <c r="BX190" t="s">
        <v>1166</v>
      </c>
      <c r="BY190">
        <v>10179</v>
      </c>
      <c r="BZ190">
        <v>6.4839375184202767E-3</v>
      </c>
      <c r="CA190">
        <v>0</v>
      </c>
    </row>
    <row r="191" spans="1:79" customFormat="1" x14ac:dyDescent="0.25">
      <c r="A191" t="s">
        <v>1172</v>
      </c>
      <c r="B191" t="s">
        <v>42</v>
      </c>
      <c r="C191" t="s">
        <v>433</v>
      </c>
      <c r="D191" t="s">
        <v>44</v>
      </c>
      <c r="E191">
        <v>2014</v>
      </c>
      <c r="F191">
        <v>353</v>
      </c>
      <c r="G191">
        <v>41</v>
      </c>
      <c r="H191">
        <v>0</v>
      </c>
      <c r="I191">
        <v>51</v>
      </c>
      <c r="J191">
        <v>64</v>
      </c>
      <c r="K191">
        <v>48</v>
      </c>
      <c r="L191">
        <v>44</v>
      </c>
      <c r="M191">
        <v>38</v>
      </c>
      <c r="N191">
        <v>55</v>
      </c>
      <c r="O191">
        <v>51</v>
      </c>
      <c r="P191">
        <v>27</v>
      </c>
      <c r="Q191">
        <v>10</v>
      </c>
      <c r="R191">
        <v>1</v>
      </c>
      <c r="S191">
        <v>5</v>
      </c>
      <c r="T191">
        <v>0</v>
      </c>
      <c r="U191">
        <v>350</v>
      </c>
      <c r="V191">
        <v>44</v>
      </c>
      <c r="W191">
        <v>0</v>
      </c>
      <c r="X191">
        <v>183</v>
      </c>
      <c r="Y191">
        <v>154</v>
      </c>
      <c r="Z191">
        <v>53</v>
      </c>
      <c r="AA191">
        <v>4</v>
      </c>
      <c r="AB191">
        <v>35</v>
      </c>
      <c r="AC191">
        <v>312</v>
      </c>
      <c r="AD191">
        <v>0</v>
      </c>
      <c r="AE191">
        <v>47</v>
      </c>
      <c r="AF191">
        <v>33</v>
      </c>
      <c r="AG191">
        <v>349</v>
      </c>
      <c r="AH191">
        <v>11</v>
      </c>
      <c r="AI191">
        <v>1</v>
      </c>
      <c r="AJ191">
        <v>0</v>
      </c>
      <c r="AK191">
        <v>104</v>
      </c>
      <c r="AL191">
        <v>290</v>
      </c>
      <c r="AM191">
        <v>0</v>
      </c>
      <c r="AN191">
        <v>394</v>
      </c>
      <c r="AO191">
        <v>0.89593908629441621</v>
      </c>
      <c r="AP191">
        <v>0.1040609137055838</v>
      </c>
      <c r="AQ191">
        <v>0</v>
      </c>
      <c r="AR191">
        <v>0.12944162436548221</v>
      </c>
      <c r="AS191">
        <v>0.16243654822335021</v>
      </c>
      <c r="AT191">
        <v>0.12182741116751269</v>
      </c>
      <c r="AU191">
        <v>0.1116751269035533</v>
      </c>
      <c r="AV191">
        <v>9.6446700507614211E-2</v>
      </c>
      <c r="AW191">
        <v>0.1395939086294416</v>
      </c>
      <c r="AX191">
        <v>0.12944162436548221</v>
      </c>
      <c r="AY191">
        <v>6.8527918781725886E-2</v>
      </c>
      <c r="AZ191">
        <v>2.538071065989848E-2</v>
      </c>
      <c r="BA191">
        <v>1.269035532994924E-2</v>
      </c>
      <c r="BB191">
        <v>2.538071065989848E-3</v>
      </c>
      <c r="BC191">
        <v>0</v>
      </c>
      <c r="BD191">
        <v>0.8883248730964467</v>
      </c>
      <c r="BE191">
        <v>0.1116751269035533</v>
      </c>
      <c r="BF191">
        <v>0</v>
      </c>
      <c r="BG191">
        <v>0.46446700507614208</v>
      </c>
      <c r="BH191">
        <v>0.39086294416243661</v>
      </c>
      <c r="BI191">
        <v>0.13451776649746189</v>
      </c>
      <c r="BJ191">
        <v>1.015228426395939E-2</v>
      </c>
      <c r="BK191">
        <v>8.8832487309644673E-2</v>
      </c>
      <c r="BL191">
        <v>0.79187817258883253</v>
      </c>
      <c r="BM191">
        <v>0</v>
      </c>
      <c r="BN191">
        <v>0.1192893401015228</v>
      </c>
      <c r="BO191">
        <v>8.3756345177664976E-2</v>
      </c>
      <c r="BP191">
        <v>0.8857868020304569</v>
      </c>
      <c r="BQ191">
        <v>2.7918781725888329E-2</v>
      </c>
      <c r="BR191">
        <v>2.538071065989848E-3</v>
      </c>
      <c r="BS191">
        <v>0</v>
      </c>
      <c r="BT191">
        <v>0.26395939086294418</v>
      </c>
      <c r="BU191">
        <v>0.73604060913705582</v>
      </c>
      <c r="BV191">
        <v>0</v>
      </c>
      <c r="BW191">
        <v>1</v>
      </c>
      <c r="BX191" t="s">
        <v>1173</v>
      </c>
      <c r="BY191">
        <v>394</v>
      </c>
      <c r="BZ191">
        <v>1</v>
      </c>
      <c r="CA191">
        <v>0</v>
      </c>
    </row>
    <row r="192" spans="1:79" customFormat="1" x14ac:dyDescent="0.25">
      <c r="A192" t="s">
        <v>1174</v>
      </c>
      <c r="B192" t="s">
        <v>42</v>
      </c>
      <c r="C192" t="s">
        <v>433</v>
      </c>
      <c r="D192" t="s">
        <v>947</v>
      </c>
      <c r="E192">
        <v>2014</v>
      </c>
      <c r="F192">
        <v>112</v>
      </c>
      <c r="G192">
        <v>13</v>
      </c>
      <c r="H192">
        <v>0</v>
      </c>
      <c r="I192">
        <v>8</v>
      </c>
      <c r="J192">
        <v>19</v>
      </c>
      <c r="K192">
        <v>17</v>
      </c>
      <c r="L192">
        <v>12</v>
      </c>
      <c r="M192">
        <v>15</v>
      </c>
      <c r="N192">
        <v>19</v>
      </c>
      <c r="O192">
        <v>20</v>
      </c>
      <c r="P192">
        <v>8</v>
      </c>
      <c r="Q192">
        <v>7</v>
      </c>
      <c r="R192">
        <v>0</v>
      </c>
      <c r="S192">
        <v>0</v>
      </c>
      <c r="T192">
        <v>0</v>
      </c>
      <c r="U192">
        <v>116</v>
      </c>
      <c r="V192">
        <v>9</v>
      </c>
      <c r="W192">
        <v>0</v>
      </c>
      <c r="X192">
        <v>50</v>
      </c>
      <c r="Y192">
        <v>52</v>
      </c>
      <c r="Z192">
        <v>21</v>
      </c>
      <c r="AA192">
        <v>2</v>
      </c>
      <c r="AB192">
        <v>12</v>
      </c>
      <c r="AC192">
        <v>106</v>
      </c>
      <c r="AD192">
        <v>0</v>
      </c>
      <c r="AE192">
        <v>7</v>
      </c>
      <c r="AF192">
        <v>5</v>
      </c>
      <c r="AG192">
        <v>120</v>
      </c>
      <c r="AH192">
        <v>0</v>
      </c>
      <c r="AI192">
        <v>0</v>
      </c>
      <c r="AJ192">
        <v>0</v>
      </c>
      <c r="AK192">
        <v>64</v>
      </c>
      <c r="AL192">
        <v>61</v>
      </c>
      <c r="AM192">
        <v>0</v>
      </c>
      <c r="AN192">
        <v>125</v>
      </c>
      <c r="AO192">
        <v>0.89600000000000002</v>
      </c>
      <c r="AP192">
        <v>0.104</v>
      </c>
      <c r="AQ192">
        <v>0</v>
      </c>
      <c r="AR192">
        <v>6.4000000000000001E-2</v>
      </c>
      <c r="AS192">
        <v>0.152</v>
      </c>
      <c r="AT192">
        <v>0.13600000000000001</v>
      </c>
      <c r="AU192">
        <v>9.6000000000000002E-2</v>
      </c>
      <c r="AV192">
        <v>0.12</v>
      </c>
      <c r="AW192">
        <v>0.152</v>
      </c>
      <c r="AX192">
        <v>0.16</v>
      </c>
      <c r="AY192">
        <v>6.4000000000000001E-2</v>
      </c>
      <c r="AZ192">
        <v>5.6000000000000001E-2</v>
      </c>
      <c r="BA192">
        <v>0</v>
      </c>
      <c r="BB192">
        <v>0</v>
      </c>
      <c r="BC192">
        <v>0</v>
      </c>
      <c r="BD192">
        <v>0.92800000000000005</v>
      </c>
      <c r="BE192">
        <v>7.1999999999999995E-2</v>
      </c>
      <c r="BF192">
        <v>0</v>
      </c>
      <c r="BG192">
        <v>0.4</v>
      </c>
      <c r="BH192">
        <v>0.41599999999999998</v>
      </c>
      <c r="BI192">
        <v>0.16800000000000001</v>
      </c>
      <c r="BJ192">
        <v>1.6E-2</v>
      </c>
      <c r="BK192">
        <v>9.6000000000000002E-2</v>
      </c>
      <c r="BL192">
        <v>0.84799999999999998</v>
      </c>
      <c r="BM192">
        <v>0</v>
      </c>
      <c r="BN192">
        <v>5.6000000000000001E-2</v>
      </c>
      <c r="BO192">
        <v>0.04</v>
      </c>
      <c r="BP192">
        <v>0.96</v>
      </c>
      <c r="BQ192">
        <v>0</v>
      </c>
      <c r="BR192">
        <v>0</v>
      </c>
      <c r="BS192">
        <v>0</v>
      </c>
      <c r="BT192">
        <v>0.51200000000000001</v>
      </c>
      <c r="BU192">
        <v>0.48799999999999999</v>
      </c>
      <c r="BV192">
        <v>0</v>
      </c>
      <c r="BW192">
        <v>1</v>
      </c>
      <c r="BX192" t="s">
        <v>1173</v>
      </c>
      <c r="BY192">
        <v>394</v>
      </c>
      <c r="BZ192">
        <v>0.31725888324873103</v>
      </c>
      <c r="CA192">
        <v>0</v>
      </c>
    </row>
    <row r="193" spans="1:79" customFormat="1" x14ac:dyDescent="0.25">
      <c r="A193" t="s">
        <v>1175</v>
      </c>
      <c r="B193" t="s">
        <v>42</v>
      </c>
      <c r="C193" t="s">
        <v>433</v>
      </c>
      <c r="D193" t="s">
        <v>949</v>
      </c>
      <c r="E193">
        <v>2014</v>
      </c>
      <c r="F193">
        <v>172</v>
      </c>
      <c r="G193">
        <v>21</v>
      </c>
      <c r="H193">
        <v>0</v>
      </c>
      <c r="I193">
        <v>37</v>
      </c>
      <c r="J193">
        <v>35</v>
      </c>
      <c r="K193">
        <v>25</v>
      </c>
      <c r="L193">
        <v>24</v>
      </c>
      <c r="M193">
        <v>14</v>
      </c>
      <c r="N193">
        <v>25</v>
      </c>
      <c r="O193">
        <v>19</v>
      </c>
      <c r="P193">
        <v>9</v>
      </c>
      <c r="Q193">
        <v>2</v>
      </c>
      <c r="R193">
        <v>1</v>
      </c>
      <c r="S193">
        <v>2</v>
      </c>
      <c r="T193">
        <v>0</v>
      </c>
      <c r="U193">
        <v>170</v>
      </c>
      <c r="V193">
        <v>23</v>
      </c>
      <c r="W193">
        <v>0</v>
      </c>
      <c r="X193">
        <v>82</v>
      </c>
      <c r="Y193">
        <v>85</v>
      </c>
      <c r="Z193">
        <v>24</v>
      </c>
      <c r="AA193">
        <v>2</v>
      </c>
      <c r="AB193">
        <v>8</v>
      </c>
      <c r="AC193">
        <v>175</v>
      </c>
      <c r="AD193">
        <v>0</v>
      </c>
      <c r="AE193">
        <v>10</v>
      </c>
      <c r="AF193">
        <v>13</v>
      </c>
      <c r="AG193">
        <v>178</v>
      </c>
      <c r="AH193">
        <v>2</v>
      </c>
      <c r="AI193">
        <v>0</v>
      </c>
      <c r="AJ193">
        <v>0</v>
      </c>
      <c r="AK193">
        <v>32</v>
      </c>
      <c r="AL193">
        <v>161</v>
      </c>
      <c r="AM193">
        <v>0</v>
      </c>
      <c r="AN193">
        <v>193</v>
      </c>
      <c r="AO193">
        <v>0.89119170984455953</v>
      </c>
      <c r="AP193">
        <v>0.1088082901554404</v>
      </c>
      <c r="AQ193">
        <v>0</v>
      </c>
      <c r="AR193">
        <v>0.19170984455958551</v>
      </c>
      <c r="AS193">
        <v>0.18134715025906739</v>
      </c>
      <c r="AT193">
        <v>0.1295336787564767</v>
      </c>
      <c r="AU193">
        <v>0.1243523316062176</v>
      </c>
      <c r="AV193">
        <v>7.2538860103626937E-2</v>
      </c>
      <c r="AW193">
        <v>0.1295336787564767</v>
      </c>
      <c r="AX193">
        <v>9.8445595854922283E-2</v>
      </c>
      <c r="AY193">
        <v>4.6632124352331612E-2</v>
      </c>
      <c r="AZ193">
        <v>1.036269430051814E-2</v>
      </c>
      <c r="BA193">
        <v>1.036269430051814E-2</v>
      </c>
      <c r="BB193">
        <v>5.1813471502590684E-3</v>
      </c>
      <c r="BC193">
        <v>0</v>
      </c>
      <c r="BD193">
        <v>0.88082901554404147</v>
      </c>
      <c r="BE193">
        <v>0.1191709844559585</v>
      </c>
      <c r="BF193">
        <v>0</v>
      </c>
      <c r="BG193">
        <v>0.42487046632124348</v>
      </c>
      <c r="BH193">
        <v>0.44041450777202068</v>
      </c>
      <c r="BI193">
        <v>0.1243523316062176</v>
      </c>
      <c r="BJ193">
        <v>1.036269430051814E-2</v>
      </c>
      <c r="BK193">
        <v>4.145077720207254E-2</v>
      </c>
      <c r="BL193">
        <v>0.90673575129533679</v>
      </c>
      <c r="BM193">
        <v>0</v>
      </c>
      <c r="BN193">
        <v>5.181347150259067E-2</v>
      </c>
      <c r="BO193">
        <v>6.7357512953367879E-2</v>
      </c>
      <c r="BP193">
        <v>0.92227979274611394</v>
      </c>
      <c r="BQ193">
        <v>1.036269430051814E-2</v>
      </c>
      <c r="BR193">
        <v>0</v>
      </c>
      <c r="BS193">
        <v>0</v>
      </c>
      <c r="BT193">
        <v>0.16580310880829019</v>
      </c>
      <c r="BU193">
        <v>0.83419689119170981</v>
      </c>
      <c r="BV193">
        <v>0</v>
      </c>
      <c r="BW193">
        <v>1</v>
      </c>
      <c r="BX193" t="s">
        <v>1173</v>
      </c>
      <c r="BY193">
        <v>394</v>
      </c>
      <c r="BZ193">
        <v>0.48984771573604058</v>
      </c>
      <c r="CA193">
        <v>0</v>
      </c>
    </row>
    <row r="194" spans="1:79" customFormat="1" x14ac:dyDescent="0.25">
      <c r="A194" t="s">
        <v>1176</v>
      </c>
      <c r="B194" t="s">
        <v>42</v>
      </c>
      <c r="C194" t="s">
        <v>433</v>
      </c>
      <c r="D194" t="s">
        <v>951</v>
      </c>
      <c r="E194">
        <v>2014</v>
      </c>
      <c r="F194">
        <v>29</v>
      </c>
      <c r="G194">
        <v>0</v>
      </c>
      <c r="H194">
        <v>0</v>
      </c>
      <c r="I194">
        <v>4</v>
      </c>
      <c r="J194">
        <v>3</v>
      </c>
      <c r="K194">
        <v>2</v>
      </c>
      <c r="L194">
        <v>4</v>
      </c>
      <c r="M194">
        <v>5</v>
      </c>
      <c r="N194">
        <v>3</v>
      </c>
      <c r="O194">
        <v>3</v>
      </c>
      <c r="P194">
        <v>2</v>
      </c>
      <c r="Q194">
        <v>0</v>
      </c>
      <c r="R194">
        <v>0</v>
      </c>
      <c r="S194">
        <v>3</v>
      </c>
      <c r="T194">
        <v>0</v>
      </c>
      <c r="U194">
        <v>23</v>
      </c>
      <c r="V194">
        <v>6</v>
      </c>
      <c r="W194">
        <v>0</v>
      </c>
      <c r="X194">
        <v>20</v>
      </c>
      <c r="Y194">
        <v>5</v>
      </c>
      <c r="Z194">
        <v>4</v>
      </c>
      <c r="AA194">
        <v>0</v>
      </c>
      <c r="AB194">
        <v>8</v>
      </c>
      <c r="AC194">
        <v>16</v>
      </c>
      <c r="AD194">
        <v>0</v>
      </c>
      <c r="AE194">
        <v>5</v>
      </c>
      <c r="AF194">
        <v>2</v>
      </c>
      <c r="AG194">
        <v>27</v>
      </c>
      <c r="AH194">
        <v>0</v>
      </c>
      <c r="AI194">
        <v>0</v>
      </c>
      <c r="AJ194">
        <v>0</v>
      </c>
      <c r="AK194">
        <v>2</v>
      </c>
      <c r="AL194">
        <v>27</v>
      </c>
      <c r="AM194">
        <v>0</v>
      </c>
      <c r="AN194">
        <v>29</v>
      </c>
      <c r="AO194">
        <v>1</v>
      </c>
      <c r="AP194">
        <v>0</v>
      </c>
      <c r="AQ194">
        <v>0</v>
      </c>
      <c r="AR194">
        <v>0.13793103448275859</v>
      </c>
      <c r="AS194">
        <v>0.10344827586206901</v>
      </c>
      <c r="AT194">
        <v>6.8965517241379309E-2</v>
      </c>
      <c r="AU194">
        <v>0.13793103448275859</v>
      </c>
      <c r="AV194">
        <v>0.17241379310344829</v>
      </c>
      <c r="AW194">
        <v>0.10344827586206901</v>
      </c>
      <c r="AX194">
        <v>0.10344827586206901</v>
      </c>
      <c r="AY194">
        <v>6.8965517241379309E-2</v>
      </c>
      <c r="AZ194">
        <v>0</v>
      </c>
      <c r="BA194">
        <v>0.10344827586206901</v>
      </c>
      <c r="BB194">
        <v>0</v>
      </c>
      <c r="BC194">
        <v>0</v>
      </c>
      <c r="BD194">
        <v>0.7931034482758621</v>
      </c>
      <c r="BE194">
        <v>0.2068965517241379</v>
      </c>
      <c r="BF194">
        <v>0</v>
      </c>
      <c r="BG194">
        <v>0.68965517241379315</v>
      </c>
      <c r="BH194">
        <v>0.17241379310344829</v>
      </c>
      <c r="BI194">
        <v>0.13793103448275859</v>
      </c>
      <c r="BJ194">
        <v>0</v>
      </c>
      <c r="BK194">
        <v>0.27586206896551718</v>
      </c>
      <c r="BL194">
        <v>0.55172413793103448</v>
      </c>
      <c r="BM194">
        <v>0</v>
      </c>
      <c r="BN194">
        <v>0.17241379310344829</v>
      </c>
      <c r="BO194">
        <v>6.8965517241379309E-2</v>
      </c>
      <c r="BP194">
        <v>0.93103448275862066</v>
      </c>
      <c r="BQ194">
        <v>0</v>
      </c>
      <c r="BR194">
        <v>0</v>
      </c>
      <c r="BS194">
        <v>0</v>
      </c>
      <c r="BT194">
        <v>6.8965517241379309E-2</v>
      </c>
      <c r="BU194">
        <v>0.93103448275862066</v>
      </c>
      <c r="BV194">
        <v>0</v>
      </c>
      <c r="BW194">
        <v>1</v>
      </c>
      <c r="BX194" t="s">
        <v>1173</v>
      </c>
      <c r="BY194">
        <v>394</v>
      </c>
      <c r="BZ194">
        <v>7.3604060913705582E-2</v>
      </c>
      <c r="CA194">
        <v>0</v>
      </c>
    </row>
    <row r="195" spans="1:79" customFormat="1" x14ac:dyDescent="0.25">
      <c r="A195" t="s">
        <v>1177</v>
      </c>
      <c r="B195" t="s">
        <v>42</v>
      </c>
      <c r="C195" t="s">
        <v>433</v>
      </c>
      <c r="D195" t="s">
        <v>953</v>
      </c>
      <c r="E195">
        <v>2014</v>
      </c>
      <c r="F195">
        <v>40</v>
      </c>
      <c r="G195">
        <v>7</v>
      </c>
      <c r="H195">
        <v>0</v>
      </c>
      <c r="I195">
        <v>2</v>
      </c>
      <c r="J195">
        <v>7</v>
      </c>
      <c r="K195">
        <v>4</v>
      </c>
      <c r="L195">
        <v>4</v>
      </c>
      <c r="M195">
        <v>4</v>
      </c>
      <c r="N195">
        <v>8</v>
      </c>
      <c r="O195">
        <v>9</v>
      </c>
      <c r="P195">
        <v>8</v>
      </c>
      <c r="Q195">
        <v>1</v>
      </c>
      <c r="R195">
        <v>0</v>
      </c>
      <c r="S195">
        <v>0</v>
      </c>
      <c r="T195">
        <v>0</v>
      </c>
      <c r="U195">
        <v>41</v>
      </c>
      <c r="V195">
        <v>6</v>
      </c>
      <c r="W195">
        <v>0</v>
      </c>
      <c r="X195">
        <v>31</v>
      </c>
      <c r="Y195">
        <v>12</v>
      </c>
      <c r="Z195">
        <v>4</v>
      </c>
      <c r="AA195">
        <v>0</v>
      </c>
      <c r="AB195">
        <v>7</v>
      </c>
      <c r="AC195">
        <v>15</v>
      </c>
      <c r="AD195">
        <v>0</v>
      </c>
      <c r="AE195">
        <v>25</v>
      </c>
      <c r="AF195">
        <v>13</v>
      </c>
      <c r="AG195">
        <v>24</v>
      </c>
      <c r="AH195">
        <v>9</v>
      </c>
      <c r="AI195">
        <v>1</v>
      </c>
      <c r="AJ195">
        <v>0</v>
      </c>
      <c r="AK195">
        <v>6</v>
      </c>
      <c r="AL195">
        <v>41</v>
      </c>
      <c r="AM195">
        <v>0</v>
      </c>
      <c r="AN195">
        <v>47</v>
      </c>
      <c r="AO195">
        <v>0.85106382978723405</v>
      </c>
      <c r="AP195">
        <v>0.14893617021276601</v>
      </c>
      <c r="AQ195">
        <v>0</v>
      </c>
      <c r="AR195">
        <v>4.2553191489361701E-2</v>
      </c>
      <c r="AS195">
        <v>0.14893617021276601</v>
      </c>
      <c r="AT195">
        <v>8.5106382978723402E-2</v>
      </c>
      <c r="AU195">
        <v>8.5106382978723402E-2</v>
      </c>
      <c r="AV195">
        <v>8.5106382978723402E-2</v>
      </c>
      <c r="AW195">
        <v>0.1702127659574468</v>
      </c>
      <c r="AX195">
        <v>0.19148936170212769</v>
      </c>
      <c r="AY195">
        <v>0.1702127659574468</v>
      </c>
      <c r="AZ195">
        <v>2.1276595744680851E-2</v>
      </c>
      <c r="BA195">
        <v>0</v>
      </c>
      <c r="BB195">
        <v>0</v>
      </c>
      <c r="BC195">
        <v>0</v>
      </c>
      <c r="BD195">
        <v>0.87234042553191493</v>
      </c>
      <c r="BE195">
        <v>0.1276595744680851</v>
      </c>
      <c r="BF195">
        <v>0</v>
      </c>
      <c r="BG195">
        <v>0.65957446808510634</v>
      </c>
      <c r="BH195">
        <v>0.25531914893617019</v>
      </c>
      <c r="BI195">
        <v>8.5106382978723402E-2</v>
      </c>
      <c r="BJ195">
        <v>0</v>
      </c>
      <c r="BK195">
        <v>0.14893617021276601</v>
      </c>
      <c r="BL195">
        <v>0.31914893617021278</v>
      </c>
      <c r="BM195">
        <v>0</v>
      </c>
      <c r="BN195">
        <v>0.53191489361702127</v>
      </c>
      <c r="BO195">
        <v>0.27659574468085107</v>
      </c>
      <c r="BP195">
        <v>0.51063829787234039</v>
      </c>
      <c r="BQ195">
        <v>0.19148936170212769</v>
      </c>
      <c r="BR195">
        <v>2.1276595744680851E-2</v>
      </c>
      <c r="BS195">
        <v>0</v>
      </c>
      <c r="BT195">
        <v>0.1276595744680851</v>
      </c>
      <c r="BU195">
        <v>0.87234042553191493</v>
      </c>
      <c r="BV195">
        <v>0</v>
      </c>
      <c r="BW195">
        <v>1</v>
      </c>
      <c r="BX195" t="s">
        <v>1173</v>
      </c>
      <c r="BY195">
        <v>394</v>
      </c>
      <c r="BZ195">
        <v>0.1192893401015228</v>
      </c>
      <c r="CA195">
        <v>0</v>
      </c>
    </row>
    <row r="196" spans="1:79" customFormat="1" x14ac:dyDescent="0.25">
      <c r="A196" t="s">
        <v>1178</v>
      </c>
      <c r="B196" t="s">
        <v>361</v>
      </c>
      <c r="C196" t="s">
        <v>124</v>
      </c>
      <c r="D196" t="s">
        <v>44</v>
      </c>
      <c r="E196">
        <v>2014</v>
      </c>
      <c r="F196">
        <v>1000</v>
      </c>
      <c r="G196">
        <v>292</v>
      </c>
      <c r="H196">
        <v>0</v>
      </c>
      <c r="I196">
        <v>142</v>
      </c>
      <c r="J196">
        <v>127</v>
      </c>
      <c r="K196">
        <v>113</v>
      </c>
      <c r="L196">
        <v>105</v>
      </c>
      <c r="M196">
        <v>194</v>
      </c>
      <c r="N196">
        <v>192</v>
      </c>
      <c r="O196">
        <v>176</v>
      </c>
      <c r="P196">
        <v>122</v>
      </c>
      <c r="Q196">
        <v>63</v>
      </c>
      <c r="R196">
        <v>14</v>
      </c>
      <c r="S196">
        <v>44</v>
      </c>
      <c r="T196">
        <v>0</v>
      </c>
      <c r="U196">
        <v>1165</v>
      </c>
      <c r="V196">
        <v>126</v>
      </c>
      <c r="W196">
        <v>1</v>
      </c>
      <c r="X196">
        <v>687</v>
      </c>
      <c r="Y196">
        <v>439</v>
      </c>
      <c r="Z196">
        <v>166</v>
      </c>
      <c r="AA196">
        <v>0</v>
      </c>
      <c r="AB196">
        <v>104</v>
      </c>
      <c r="AC196">
        <v>1054</v>
      </c>
      <c r="AD196">
        <v>5</v>
      </c>
      <c r="AE196">
        <v>129</v>
      </c>
      <c r="AF196">
        <v>121</v>
      </c>
      <c r="AG196">
        <v>1132</v>
      </c>
      <c r="AH196">
        <v>26</v>
      </c>
      <c r="AI196">
        <v>8</v>
      </c>
      <c r="AJ196">
        <v>5</v>
      </c>
      <c r="AK196">
        <v>330</v>
      </c>
      <c r="AL196">
        <v>956</v>
      </c>
      <c r="AM196">
        <v>6</v>
      </c>
      <c r="AN196">
        <v>1292</v>
      </c>
      <c r="AO196">
        <v>0.77399380804953566</v>
      </c>
      <c r="AP196">
        <v>0.2260061919504644</v>
      </c>
      <c r="AQ196">
        <v>0</v>
      </c>
      <c r="AR196">
        <v>0.1099071207430341</v>
      </c>
      <c r="AS196">
        <v>9.8297213622291019E-2</v>
      </c>
      <c r="AT196">
        <v>8.746130030959752E-2</v>
      </c>
      <c r="AU196">
        <v>8.1269349845201233E-2</v>
      </c>
      <c r="AV196">
        <v>0.15015479876160989</v>
      </c>
      <c r="AW196">
        <v>0.1486068111455108</v>
      </c>
      <c r="AX196">
        <v>0.13622291021671831</v>
      </c>
      <c r="AY196">
        <v>9.4427244582043338E-2</v>
      </c>
      <c r="AZ196">
        <v>4.8761609907120737E-2</v>
      </c>
      <c r="BA196">
        <v>3.4055727554179557E-2</v>
      </c>
      <c r="BB196">
        <v>1.08359133126935E-2</v>
      </c>
      <c r="BC196">
        <v>0</v>
      </c>
      <c r="BD196">
        <v>0.90170278637770895</v>
      </c>
      <c r="BE196">
        <v>9.7523219814241488E-2</v>
      </c>
      <c r="BF196">
        <v>7.7399380804953565E-4</v>
      </c>
      <c r="BG196">
        <v>0.53173374613003099</v>
      </c>
      <c r="BH196">
        <v>0.33978328173374611</v>
      </c>
      <c r="BI196">
        <v>0.12848297213622289</v>
      </c>
      <c r="BJ196">
        <v>0</v>
      </c>
      <c r="BK196">
        <v>8.0495356037151702E-2</v>
      </c>
      <c r="BL196">
        <v>0.81578947368421051</v>
      </c>
      <c r="BM196">
        <v>3.869969040247678E-3</v>
      </c>
      <c r="BN196">
        <v>9.9845201238390094E-2</v>
      </c>
      <c r="BO196">
        <v>9.3653250773993807E-2</v>
      </c>
      <c r="BP196">
        <v>0.87616099071207432</v>
      </c>
      <c r="BQ196">
        <v>2.0123839009287929E-2</v>
      </c>
      <c r="BR196">
        <v>6.1919504643962852E-3</v>
      </c>
      <c r="BS196">
        <v>3.869969040247678E-3</v>
      </c>
      <c r="BT196">
        <v>0.25541795665634681</v>
      </c>
      <c r="BU196">
        <v>0.73993808049535603</v>
      </c>
      <c r="BV196">
        <v>4.6439628482972126E-3</v>
      </c>
      <c r="BW196">
        <v>1</v>
      </c>
      <c r="BX196" t="s">
        <v>1179</v>
      </c>
      <c r="BY196">
        <v>1292</v>
      </c>
      <c r="BZ196">
        <v>1</v>
      </c>
      <c r="CA196">
        <v>0</v>
      </c>
    </row>
    <row r="197" spans="1:79" customFormat="1" x14ac:dyDescent="0.25">
      <c r="A197" t="s">
        <v>1180</v>
      </c>
      <c r="B197" t="s">
        <v>361</v>
      </c>
      <c r="C197" t="s">
        <v>124</v>
      </c>
      <c r="D197" t="s">
        <v>947</v>
      </c>
      <c r="E197">
        <v>2014</v>
      </c>
      <c r="F197">
        <v>253</v>
      </c>
      <c r="G197">
        <v>64</v>
      </c>
      <c r="H197">
        <v>0</v>
      </c>
      <c r="I197">
        <v>20</v>
      </c>
      <c r="J197">
        <v>25</v>
      </c>
      <c r="K197">
        <v>33</v>
      </c>
      <c r="L197">
        <v>23</v>
      </c>
      <c r="M197">
        <v>64</v>
      </c>
      <c r="N197">
        <v>60</v>
      </c>
      <c r="O197">
        <v>47</v>
      </c>
      <c r="P197">
        <v>26</v>
      </c>
      <c r="Q197">
        <v>10</v>
      </c>
      <c r="R197">
        <v>4</v>
      </c>
      <c r="S197">
        <v>5</v>
      </c>
      <c r="T197">
        <v>0</v>
      </c>
      <c r="U197">
        <v>286</v>
      </c>
      <c r="V197">
        <v>31</v>
      </c>
      <c r="W197">
        <v>0</v>
      </c>
      <c r="X197">
        <v>218</v>
      </c>
      <c r="Y197">
        <v>80</v>
      </c>
      <c r="Z197">
        <v>19</v>
      </c>
      <c r="AA197">
        <v>0</v>
      </c>
      <c r="AB197">
        <v>22</v>
      </c>
      <c r="AC197">
        <v>254</v>
      </c>
      <c r="AD197">
        <v>0</v>
      </c>
      <c r="AE197">
        <v>41</v>
      </c>
      <c r="AF197">
        <v>27</v>
      </c>
      <c r="AG197">
        <v>288</v>
      </c>
      <c r="AH197">
        <v>2</v>
      </c>
      <c r="AI197">
        <v>0</v>
      </c>
      <c r="AJ197">
        <v>0</v>
      </c>
      <c r="AK197">
        <v>62</v>
      </c>
      <c r="AL197">
        <v>250</v>
      </c>
      <c r="AM197">
        <v>5</v>
      </c>
      <c r="AN197">
        <v>317</v>
      </c>
      <c r="AO197">
        <v>0.79810725552050477</v>
      </c>
      <c r="AP197">
        <v>0.20189274447949529</v>
      </c>
      <c r="AQ197">
        <v>0</v>
      </c>
      <c r="AR197">
        <v>6.3091482649842268E-2</v>
      </c>
      <c r="AS197">
        <v>7.8864353312302835E-2</v>
      </c>
      <c r="AT197">
        <v>0.10410094637223979</v>
      </c>
      <c r="AU197">
        <v>7.2555205047318619E-2</v>
      </c>
      <c r="AV197">
        <v>0.20189274447949529</v>
      </c>
      <c r="AW197">
        <v>0.1892744479495268</v>
      </c>
      <c r="AX197">
        <v>0.1482649842271293</v>
      </c>
      <c r="AY197">
        <v>8.2018927444794956E-2</v>
      </c>
      <c r="AZ197">
        <v>3.1545741324921127E-2</v>
      </c>
      <c r="BA197">
        <v>1.577287066246057E-2</v>
      </c>
      <c r="BB197">
        <v>1.261829652996845E-2</v>
      </c>
      <c r="BC197">
        <v>0</v>
      </c>
      <c r="BD197">
        <v>0.90220820189274453</v>
      </c>
      <c r="BE197">
        <v>9.7791798107255523E-2</v>
      </c>
      <c r="BF197">
        <v>0</v>
      </c>
      <c r="BG197">
        <v>0.68769716088328081</v>
      </c>
      <c r="BH197">
        <v>0.25236593059936913</v>
      </c>
      <c r="BI197">
        <v>5.993690851735016E-2</v>
      </c>
      <c r="BJ197">
        <v>0</v>
      </c>
      <c r="BK197">
        <v>6.9400630914826497E-2</v>
      </c>
      <c r="BL197">
        <v>0.80126182965299686</v>
      </c>
      <c r="BM197">
        <v>0</v>
      </c>
      <c r="BN197">
        <v>0.12933753943217671</v>
      </c>
      <c r="BO197">
        <v>8.5173501577287064E-2</v>
      </c>
      <c r="BP197">
        <v>0.90851735015772872</v>
      </c>
      <c r="BQ197">
        <v>6.3091482649842269E-3</v>
      </c>
      <c r="BR197">
        <v>0</v>
      </c>
      <c r="BS197">
        <v>0</v>
      </c>
      <c r="BT197">
        <v>0.19558359621451099</v>
      </c>
      <c r="BU197">
        <v>0.78864353312302837</v>
      </c>
      <c r="BV197">
        <v>1.577287066246057E-2</v>
      </c>
      <c r="BW197">
        <v>1</v>
      </c>
      <c r="BX197" t="s">
        <v>1179</v>
      </c>
      <c r="BY197">
        <v>1292</v>
      </c>
      <c r="BZ197">
        <v>0.24535603715170279</v>
      </c>
      <c r="CA197">
        <v>0</v>
      </c>
    </row>
    <row r="198" spans="1:79" customFormat="1" x14ac:dyDescent="0.25">
      <c r="A198" t="s">
        <v>1181</v>
      </c>
      <c r="B198" t="s">
        <v>361</v>
      </c>
      <c r="C198" t="s">
        <v>124</v>
      </c>
      <c r="D198" t="s">
        <v>949</v>
      </c>
      <c r="E198">
        <v>2014</v>
      </c>
      <c r="F198">
        <v>565</v>
      </c>
      <c r="G198">
        <v>188</v>
      </c>
      <c r="H198">
        <v>0</v>
      </c>
      <c r="I198">
        <v>101</v>
      </c>
      <c r="J198">
        <v>89</v>
      </c>
      <c r="K198">
        <v>66</v>
      </c>
      <c r="L198">
        <v>60</v>
      </c>
      <c r="M198">
        <v>98</v>
      </c>
      <c r="N198">
        <v>103</v>
      </c>
      <c r="O198">
        <v>97</v>
      </c>
      <c r="P198">
        <v>63</v>
      </c>
      <c r="Q198">
        <v>32</v>
      </c>
      <c r="R198">
        <v>9</v>
      </c>
      <c r="S198">
        <v>35</v>
      </c>
      <c r="T198">
        <v>0</v>
      </c>
      <c r="U198">
        <v>680</v>
      </c>
      <c r="V198">
        <v>72</v>
      </c>
      <c r="W198">
        <v>1</v>
      </c>
      <c r="X198">
        <v>343</v>
      </c>
      <c r="Y198">
        <v>294</v>
      </c>
      <c r="Z198">
        <v>116</v>
      </c>
      <c r="AA198">
        <v>0</v>
      </c>
      <c r="AB198">
        <v>43</v>
      </c>
      <c r="AC198">
        <v>684</v>
      </c>
      <c r="AD198">
        <v>0</v>
      </c>
      <c r="AE198">
        <v>26</v>
      </c>
      <c r="AF198">
        <v>55</v>
      </c>
      <c r="AG198">
        <v>684</v>
      </c>
      <c r="AH198">
        <v>8</v>
      </c>
      <c r="AI198">
        <v>6</v>
      </c>
      <c r="AJ198">
        <v>0</v>
      </c>
      <c r="AK198">
        <v>208</v>
      </c>
      <c r="AL198">
        <v>545</v>
      </c>
      <c r="AM198">
        <v>0</v>
      </c>
      <c r="AN198">
        <v>753</v>
      </c>
      <c r="AO198">
        <v>0.75033200531208499</v>
      </c>
      <c r="AP198">
        <v>0.24966799468791501</v>
      </c>
      <c r="AQ198">
        <v>0</v>
      </c>
      <c r="AR198">
        <v>0.13413014608233731</v>
      </c>
      <c r="AS198">
        <v>0.1181938911022576</v>
      </c>
      <c r="AT198">
        <v>8.7649402390438252E-2</v>
      </c>
      <c r="AU198">
        <v>7.9681274900398405E-2</v>
      </c>
      <c r="AV198">
        <v>0.13014608233731739</v>
      </c>
      <c r="AW198">
        <v>0.13678618857901731</v>
      </c>
      <c r="AX198">
        <v>0.12881806108897739</v>
      </c>
      <c r="AY198">
        <v>8.3665338645418322E-2</v>
      </c>
      <c r="AZ198">
        <v>4.2496679946879147E-2</v>
      </c>
      <c r="BA198">
        <v>4.6480743691899071E-2</v>
      </c>
      <c r="BB198">
        <v>1.1952191235059761E-2</v>
      </c>
      <c r="BC198">
        <v>0</v>
      </c>
      <c r="BD198">
        <v>0.90305444887118191</v>
      </c>
      <c r="BE198">
        <v>9.5617529880478086E-2</v>
      </c>
      <c r="BF198">
        <v>1.3280212483399729E-3</v>
      </c>
      <c r="BG198">
        <v>0.45551128818061087</v>
      </c>
      <c r="BH198">
        <v>0.39043824701195218</v>
      </c>
      <c r="BI198">
        <v>0.15405046480743689</v>
      </c>
      <c r="BJ198">
        <v>0</v>
      </c>
      <c r="BK198">
        <v>5.7104913678618863E-2</v>
      </c>
      <c r="BL198">
        <v>0.9083665338645418</v>
      </c>
      <c r="BM198">
        <v>0</v>
      </c>
      <c r="BN198">
        <v>3.4528552456839313E-2</v>
      </c>
      <c r="BO198">
        <v>7.3041168658698544E-2</v>
      </c>
      <c r="BP198">
        <v>0.9083665338645418</v>
      </c>
      <c r="BQ198">
        <v>1.062416998671979E-2</v>
      </c>
      <c r="BR198">
        <v>7.9681274900398405E-3</v>
      </c>
      <c r="BS198">
        <v>0</v>
      </c>
      <c r="BT198">
        <v>0.27622841965471451</v>
      </c>
      <c r="BU198">
        <v>0.72377158034528555</v>
      </c>
      <c r="BV198">
        <v>0</v>
      </c>
      <c r="BW198">
        <v>1</v>
      </c>
      <c r="BX198" t="s">
        <v>1179</v>
      </c>
      <c r="BY198">
        <v>1292</v>
      </c>
      <c r="BZ198">
        <v>0.58281733746130027</v>
      </c>
      <c r="CA198">
        <v>0</v>
      </c>
    </row>
    <row r="199" spans="1:79" customFormat="1" x14ac:dyDescent="0.25">
      <c r="A199" t="s">
        <v>1182</v>
      </c>
      <c r="B199" t="s">
        <v>361</v>
      </c>
      <c r="C199" t="s">
        <v>124</v>
      </c>
      <c r="D199" t="s">
        <v>951</v>
      </c>
      <c r="E199">
        <v>2014</v>
      </c>
      <c r="F199">
        <v>86</v>
      </c>
      <c r="G199">
        <v>17</v>
      </c>
      <c r="H199">
        <v>0</v>
      </c>
      <c r="I199">
        <v>8</v>
      </c>
      <c r="J199">
        <v>5</v>
      </c>
      <c r="K199">
        <v>8</v>
      </c>
      <c r="L199">
        <v>8</v>
      </c>
      <c r="M199">
        <v>12</v>
      </c>
      <c r="N199">
        <v>14</v>
      </c>
      <c r="O199">
        <v>16</v>
      </c>
      <c r="P199">
        <v>15</v>
      </c>
      <c r="Q199">
        <v>16</v>
      </c>
      <c r="R199">
        <v>0</v>
      </c>
      <c r="S199">
        <v>1</v>
      </c>
      <c r="T199">
        <v>0</v>
      </c>
      <c r="U199">
        <v>88</v>
      </c>
      <c r="V199">
        <v>15</v>
      </c>
      <c r="W199">
        <v>0</v>
      </c>
      <c r="X199">
        <v>51</v>
      </c>
      <c r="Y199">
        <v>38</v>
      </c>
      <c r="Z199">
        <v>14</v>
      </c>
      <c r="AA199">
        <v>0</v>
      </c>
      <c r="AB199">
        <v>20</v>
      </c>
      <c r="AC199">
        <v>67</v>
      </c>
      <c r="AD199">
        <v>0</v>
      </c>
      <c r="AE199">
        <v>16</v>
      </c>
      <c r="AF199">
        <v>10</v>
      </c>
      <c r="AG199">
        <v>91</v>
      </c>
      <c r="AH199">
        <v>2</v>
      </c>
      <c r="AI199">
        <v>0</v>
      </c>
      <c r="AJ199">
        <v>0</v>
      </c>
      <c r="AK199">
        <v>40</v>
      </c>
      <c r="AL199">
        <v>63</v>
      </c>
      <c r="AM199">
        <v>0</v>
      </c>
      <c r="AN199">
        <v>103</v>
      </c>
      <c r="AO199">
        <v>0.83495145631067957</v>
      </c>
      <c r="AP199">
        <v>0.1650485436893204</v>
      </c>
      <c r="AQ199">
        <v>0</v>
      </c>
      <c r="AR199">
        <v>7.7669902912621352E-2</v>
      </c>
      <c r="AS199">
        <v>4.8543689320388349E-2</v>
      </c>
      <c r="AT199">
        <v>7.7669902912621352E-2</v>
      </c>
      <c r="AU199">
        <v>7.7669902912621352E-2</v>
      </c>
      <c r="AV199">
        <v>0.116504854368932</v>
      </c>
      <c r="AW199">
        <v>0.1359223300970874</v>
      </c>
      <c r="AX199">
        <v>0.1553398058252427</v>
      </c>
      <c r="AY199">
        <v>0.14563106796116501</v>
      </c>
      <c r="AZ199">
        <v>0.1553398058252427</v>
      </c>
      <c r="BA199">
        <v>9.7087378640776691E-3</v>
      </c>
      <c r="BB199">
        <v>0</v>
      </c>
      <c r="BC199">
        <v>0</v>
      </c>
      <c r="BD199">
        <v>0.85436893203883491</v>
      </c>
      <c r="BE199">
        <v>0.14563106796116501</v>
      </c>
      <c r="BF199">
        <v>0</v>
      </c>
      <c r="BG199">
        <v>0.49514563106796122</v>
      </c>
      <c r="BH199">
        <v>0.36893203883495151</v>
      </c>
      <c r="BI199">
        <v>0.1359223300970874</v>
      </c>
      <c r="BJ199">
        <v>0</v>
      </c>
      <c r="BK199">
        <v>0.1941747572815534</v>
      </c>
      <c r="BL199">
        <v>0.65048543689320393</v>
      </c>
      <c r="BM199">
        <v>0</v>
      </c>
      <c r="BN199">
        <v>0.1553398058252427</v>
      </c>
      <c r="BO199">
        <v>9.7087378640776698E-2</v>
      </c>
      <c r="BP199">
        <v>0.88349514563106801</v>
      </c>
      <c r="BQ199">
        <v>1.9417475728155342E-2</v>
      </c>
      <c r="BR199">
        <v>0</v>
      </c>
      <c r="BS199">
        <v>0</v>
      </c>
      <c r="BT199">
        <v>0.38834951456310679</v>
      </c>
      <c r="BU199">
        <v>0.61165048543689315</v>
      </c>
      <c r="BV199">
        <v>0</v>
      </c>
      <c r="BW199">
        <v>1</v>
      </c>
      <c r="BX199" t="s">
        <v>1179</v>
      </c>
      <c r="BY199">
        <v>1292</v>
      </c>
      <c r="BZ199">
        <v>7.9721362229102172E-2</v>
      </c>
      <c r="CA199">
        <v>0</v>
      </c>
    </row>
    <row r="200" spans="1:79" customFormat="1" x14ac:dyDescent="0.25">
      <c r="A200" t="s">
        <v>1183</v>
      </c>
      <c r="B200" t="s">
        <v>361</v>
      </c>
      <c r="C200" t="s">
        <v>124</v>
      </c>
      <c r="D200" t="s">
        <v>953</v>
      </c>
      <c r="E200">
        <v>2014</v>
      </c>
      <c r="F200">
        <v>91</v>
      </c>
      <c r="G200">
        <v>23</v>
      </c>
      <c r="H200">
        <v>0</v>
      </c>
      <c r="I200">
        <v>9</v>
      </c>
      <c r="J200">
        <v>8</v>
      </c>
      <c r="K200">
        <v>5</v>
      </c>
      <c r="L200">
        <v>14</v>
      </c>
      <c r="M200">
        <v>20</v>
      </c>
      <c r="N200">
        <v>15</v>
      </c>
      <c r="O200">
        <v>16</v>
      </c>
      <c r="P200">
        <v>18</v>
      </c>
      <c r="Q200">
        <v>5</v>
      </c>
      <c r="R200">
        <v>1</v>
      </c>
      <c r="S200">
        <v>3</v>
      </c>
      <c r="T200">
        <v>0</v>
      </c>
      <c r="U200">
        <v>107</v>
      </c>
      <c r="V200">
        <v>7</v>
      </c>
      <c r="W200">
        <v>0</v>
      </c>
      <c r="X200">
        <v>75</v>
      </c>
      <c r="Y200">
        <v>27</v>
      </c>
      <c r="Z200">
        <v>12</v>
      </c>
      <c r="AA200">
        <v>0</v>
      </c>
      <c r="AB200">
        <v>19</v>
      </c>
      <c r="AC200">
        <v>49</v>
      </c>
      <c r="AD200">
        <v>0</v>
      </c>
      <c r="AE200">
        <v>46</v>
      </c>
      <c r="AF200">
        <v>29</v>
      </c>
      <c r="AG200">
        <v>69</v>
      </c>
      <c r="AH200">
        <v>14</v>
      </c>
      <c r="AI200">
        <v>2</v>
      </c>
      <c r="AJ200">
        <v>0</v>
      </c>
      <c r="AK200">
        <v>19</v>
      </c>
      <c r="AL200">
        <v>95</v>
      </c>
      <c r="AM200">
        <v>0</v>
      </c>
      <c r="AN200">
        <v>114</v>
      </c>
      <c r="AO200">
        <v>0.79824561403508776</v>
      </c>
      <c r="AP200">
        <v>0.2017543859649123</v>
      </c>
      <c r="AQ200">
        <v>0</v>
      </c>
      <c r="AR200">
        <v>7.8947368421052627E-2</v>
      </c>
      <c r="AS200">
        <v>7.0175438596491224E-2</v>
      </c>
      <c r="AT200">
        <v>4.3859649122807022E-2</v>
      </c>
      <c r="AU200">
        <v>0.1228070175438596</v>
      </c>
      <c r="AV200">
        <v>0.17543859649122809</v>
      </c>
      <c r="AW200">
        <v>0.13157894736842099</v>
      </c>
      <c r="AX200">
        <v>0.14035087719298239</v>
      </c>
      <c r="AY200">
        <v>0.15789473684210531</v>
      </c>
      <c r="AZ200">
        <v>4.3859649122807022E-2</v>
      </c>
      <c r="BA200">
        <v>2.6315789473684209E-2</v>
      </c>
      <c r="BB200">
        <v>8.771929824561403E-3</v>
      </c>
      <c r="BC200">
        <v>0</v>
      </c>
      <c r="BD200">
        <v>0.93859649122807021</v>
      </c>
      <c r="BE200">
        <v>6.1403508771929821E-2</v>
      </c>
      <c r="BF200">
        <v>0</v>
      </c>
      <c r="BG200">
        <v>0.65789473684210531</v>
      </c>
      <c r="BH200">
        <v>0.23684210526315791</v>
      </c>
      <c r="BI200">
        <v>0.10526315789473679</v>
      </c>
      <c r="BJ200">
        <v>0</v>
      </c>
      <c r="BK200">
        <v>0.16666666666666671</v>
      </c>
      <c r="BL200">
        <v>0.42982456140350878</v>
      </c>
      <c r="BM200">
        <v>0</v>
      </c>
      <c r="BN200">
        <v>0.40350877192982448</v>
      </c>
      <c r="BO200">
        <v>0.25438596491228072</v>
      </c>
      <c r="BP200">
        <v>0.60526315789473684</v>
      </c>
      <c r="BQ200">
        <v>0.1228070175438596</v>
      </c>
      <c r="BR200">
        <v>1.754385964912281E-2</v>
      </c>
      <c r="BS200">
        <v>0</v>
      </c>
      <c r="BT200">
        <v>0.16666666666666671</v>
      </c>
      <c r="BU200">
        <v>0.83333333333333337</v>
      </c>
      <c r="BV200">
        <v>0</v>
      </c>
      <c r="BW200">
        <v>1</v>
      </c>
      <c r="BX200" t="s">
        <v>1179</v>
      </c>
      <c r="BY200">
        <v>1292</v>
      </c>
      <c r="BZ200">
        <v>8.8235294117647065E-2</v>
      </c>
      <c r="CA200">
        <v>0</v>
      </c>
    </row>
    <row r="201" spans="1:79" customFormat="1" x14ac:dyDescent="0.25">
      <c r="A201" t="s">
        <v>1184</v>
      </c>
      <c r="B201" t="s">
        <v>361</v>
      </c>
      <c r="C201" t="s">
        <v>124</v>
      </c>
      <c r="D201" t="s">
        <v>961</v>
      </c>
      <c r="E201">
        <v>2014</v>
      </c>
      <c r="F201">
        <v>5</v>
      </c>
      <c r="G201">
        <v>0</v>
      </c>
      <c r="H201">
        <v>0</v>
      </c>
      <c r="I201">
        <v>4</v>
      </c>
      <c r="J201">
        <v>0</v>
      </c>
      <c r="K201">
        <v>1</v>
      </c>
      <c r="L201">
        <v>0</v>
      </c>
      <c r="M201">
        <v>0</v>
      </c>
      <c r="N201">
        <v>0</v>
      </c>
      <c r="O201">
        <v>0</v>
      </c>
      <c r="P201">
        <v>0</v>
      </c>
      <c r="Q201">
        <v>0</v>
      </c>
      <c r="R201">
        <v>0</v>
      </c>
      <c r="S201">
        <v>0</v>
      </c>
      <c r="T201">
        <v>0</v>
      </c>
      <c r="U201">
        <v>4</v>
      </c>
      <c r="V201">
        <v>1</v>
      </c>
      <c r="W201">
        <v>0</v>
      </c>
      <c r="X201">
        <v>0</v>
      </c>
      <c r="Y201">
        <v>0</v>
      </c>
      <c r="Z201">
        <v>5</v>
      </c>
      <c r="AA201">
        <v>0</v>
      </c>
      <c r="AB201">
        <v>0</v>
      </c>
      <c r="AC201">
        <v>0</v>
      </c>
      <c r="AD201">
        <v>5</v>
      </c>
      <c r="AE201">
        <v>0</v>
      </c>
      <c r="AF201">
        <v>0</v>
      </c>
      <c r="AG201">
        <v>0</v>
      </c>
      <c r="AH201">
        <v>0</v>
      </c>
      <c r="AI201">
        <v>0</v>
      </c>
      <c r="AJ201">
        <v>5</v>
      </c>
      <c r="AK201">
        <v>1</v>
      </c>
      <c r="AL201">
        <v>3</v>
      </c>
      <c r="AM201">
        <v>1</v>
      </c>
      <c r="AN201">
        <v>5</v>
      </c>
      <c r="AO201">
        <v>1</v>
      </c>
      <c r="AP201">
        <v>0</v>
      </c>
      <c r="AQ201">
        <v>0</v>
      </c>
      <c r="AR201">
        <v>0.8</v>
      </c>
      <c r="AS201">
        <v>0</v>
      </c>
      <c r="AT201">
        <v>0.2</v>
      </c>
      <c r="AU201">
        <v>0</v>
      </c>
      <c r="AV201">
        <v>0</v>
      </c>
      <c r="AW201">
        <v>0</v>
      </c>
      <c r="AX201">
        <v>0</v>
      </c>
      <c r="AY201">
        <v>0</v>
      </c>
      <c r="AZ201">
        <v>0</v>
      </c>
      <c r="BA201">
        <v>0</v>
      </c>
      <c r="BB201">
        <v>0</v>
      </c>
      <c r="BC201">
        <v>0</v>
      </c>
      <c r="BD201">
        <v>0.8</v>
      </c>
      <c r="BE201">
        <v>0.2</v>
      </c>
      <c r="BF201">
        <v>0</v>
      </c>
      <c r="BG201">
        <v>0</v>
      </c>
      <c r="BH201">
        <v>0</v>
      </c>
      <c r="BI201">
        <v>1</v>
      </c>
      <c r="BJ201">
        <v>0</v>
      </c>
      <c r="BK201">
        <v>0</v>
      </c>
      <c r="BL201">
        <v>0</v>
      </c>
      <c r="BM201">
        <v>1</v>
      </c>
      <c r="BN201">
        <v>0</v>
      </c>
      <c r="BO201">
        <v>0</v>
      </c>
      <c r="BP201">
        <v>0</v>
      </c>
      <c r="BQ201">
        <v>0</v>
      </c>
      <c r="BR201">
        <v>0</v>
      </c>
      <c r="BS201">
        <v>1</v>
      </c>
      <c r="BT201">
        <v>0.2</v>
      </c>
      <c r="BU201">
        <v>0.6</v>
      </c>
      <c r="BV201">
        <v>0.2</v>
      </c>
      <c r="BW201">
        <v>1</v>
      </c>
      <c r="BX201" t="s">
        <v>1179</v>
      </c>
      <c r="BY201">
        <v>1292</v>
      </c>
      <c r="BZ201">
        <v>3.869969040247678E-3</v>
      </c>
      <c r="CA201">
        <v>0</v>
      </c>
    </row>
    <row r="202" spans="1:79" customFormat="1" x14ac:dyDescent="0.25">
      <c r="A202" t="s">
        <v>1185</v>
      </c>
      <c r="B202" t="s">
        <v>361</v>
      </c>
      <c r="C202" t="s">
        <v>123</v>
      </c>
      <c r="D202" t="s">
        <v>44</v>
      </c>
      <c r="E202">
        <v>2014</v>
      </c>
      <c r="F202">
        <v>1855</v>
      </c>
      <c r="G202">
        <v>546</v>
      </c>
      <c r="H202">
        <v>0</v>
      </c>
      <c r="I202">
        <v>220</v>
      </c>
      <c r="J202">
        <v>255</v>
      </c>
      <c r="K202">
        <v>254</v>
      </c>
      <c r="L202">
        <v>336</v>
      </c>
      <c r="M202">
        <v>318</v>
      </c>
      <c r="N202">
        <v>348</v>
      </c>
      <c r="O202">
        <v>293</v>
      </c>
      <c r="P202">
        <v>197</v>
      </c>
      <c r="Q202">
        <v>111</v>
      </c>
      <c r="R202">
        <v>29</v>
      </c>
      <c r="S202">
        <v>40</v>
      </c>
      <c r="T202">
        <v>0</v>
      </c>
      <c r="U202">
        <v>1846</v>
      </c>
      <c r="V202">
        <v>239</v>
      </c>
      <c r="W202">
        <v>316</v>
      </c>
      <c r="X202">
        <v>1547</v>
      </c>
      <c r="Y202">
        <v>390</v>
      </c>
      <c r="Z202">
        <v>464</v>
      </c>
      <c r="AA202">
        <v>0</v>
      </c>
      <c r="AB202">
        <v>143</v>
      </c>
      <c r="AC202">
        <v>2014</v>
      </c>
      <c r="AD202">
        <v>0</v>
      </c>
      <c r="AE202">
        <v>244</v>
      </c>
      <c r="AF202">
        <v>192</v>
      </c>
      <c r="AG202">
        <v>2129</v>
      </c>
      <c r="AH202">
        <v>79</v>
      </c>
      <c r="AI202">
        <v>1</v>
      </c>
      <c r="AJ202">
        <v>0</v>
      </c>
      <c r="AK202">
        <v>65</v>
      </c>
      <c r="AL202">
        <v>2325</v>
      </c>
      <c r="AM202">
        <v>11</v>
      </c>
      <c r="AN202">
        <v>2401</v>
      </c>
      <c r="AO202">
        <v>0.77259475218658891</v>
      </c>
      <c r="AP202">
        <v>0.22740524781341109</v>
      </c>
      <c r="AQ202">
        <v>0</v>
      </c>
      <c r="AR202">
        <v>9.1628488129945854E-2</v>
      </c>
      <c r="AS202">
        <v>0.1062057476051645</v>
      </c>
      <c r="AT202">
        <v>0.1057892544773011</v>
      </c>
      <c r="AU202">
        <v>0.1399416909620991</v>
      </c>
      <c r="AV202">
        <v>0.1324448146605581</v>
      </c>
      <c r="AW202">
        <v>0.14493960849645979</v>
      </c>
      <c r="AX202">
        <v>0.1220324864639733</v>
      </c>
      <c r="AY202">
        <v>8.2049146189087874E-2</v>
      </c>
      <c r="AZ202">
        <v>4.6230737192836317E-2</v>
      </c>
      <c r="BA202">
        <v>1.665972511453561E-2</v>
      </c>
      <c r="BB202">
        <v>1.2078300708038321E-2</v>
      </c>
      <c r="BC202">
        <v>0</v>
      </c>
      <c r="BD202">
        <v>0.76884631403581838</v>
      </c>
      <c r="BE202">
        <v>9.9541857559350272E-2</v>
      </c>
      <c r="BF202">
        <v>0.13161182840483129</v>
      </c>
      <c r="BG202">
        <v>0.64431486880466471</v>
      </c>
      <c r="BH202">
        <v>0.16243231986672221</v>
      </c>
      <c r="BI202">
        <v>0.19325281132861311</v>
      </c>
      <c r="BJ202">
        <v>0</v>
      </c>
      <c r="BK202">
        <v>5.9558517284464797E-2</v>
      </c>
      <c r="BL202">
        <v>0.83881715951686797</v>
      </c>
      <c r="BM202">
        <v>0</v>
      </c>
      <c r="BN202">
        <v>0.1016243231986672</v>
      </c>
      <c r="BO202">
        <v>7.9966680549770935E-2</v>
      </c>
      <c r="BP202">
        <v>0.8867138692211578</v>
      </c>
      <c r="BQ202">
        <v>3.290295710120783E-2</v>
      </c>
      <c r="BR202">
        <v>4.1649312786339032E-4</v>
      </c>
      <c r="BS202">
        <v>0</v>
      </c>
      <c r="BT202">
        <v>2.7072053311120371E-2</v>
      </c>
      <c r="BU202">
        <v>0.96834652228238238</v>
      </c>
      <c r="BV202">
        <v>4.581424406497293E-3</v>
      </c>
      <c r="BW202">
        <v>1</v>
      </c>
      <c r="BX202" t="s">
        <v>1186</v>
      </c>
      <c r="BY202">
        <v>2401</v>
      </c>
      <c r="BZ202">
        <v>1</v>
      </c>
      <c r="CA202">
        <v>0</v>
      </c>
    </row>
    <row r="203" spans="1:79" customFormat="1" x14ac:dyDescent="0.25">
      <c r="A203" t="s">
        <v>1187</v>
      </c>
      <c r="B203" t="s">
        <v>361</v>
      </c>
      <c r="C203" t="s">
        <v>123</v>
      </c>
      <c r="D203" t="s">
        <v>947</v>
      </c>
      <c r="E203">
        <v>2014</v>
      </c>
      <c r="F203">
        <v>693</v>
      </c>
      <c r="G203">
        <v>215</v>
      </c>
      <c r="H203">
        <v>0</v>
      </c>
      <c r="I203">
        <v>62</v>
      </c>
      <c r="J203">
        <v>80</v>
      </c>
      <c r="K203">
        <v>88</v>
      </c>
      <c r="L203">
        <v>118</v>
      </c>
      <c r="M203">
        <v>150</v>
      </c>
      <c r="N203">
        <v>152</v>
      </c>
      <c r="O203">
        <v>122</v>
      </c>
      <c r="P203">
        <v>78</v>
      </c>
      <c r="Q203">
        <v>40</v>
      </c>
      <c r="R203">
        <v>10</v>
      </c>
      <c r="S203">
        <v>8</v>
      </c>
      <c r="T203">
        <v>0</v>
      </c>
      <c r="U203">
        <v>661</v>
      </c>
      <c r="V203">
        <v>116</v>
      </c>
      <c r="W203">
        <v>131</v>
      </c>
      <c r="X203">
        <v>646</v>
      </c>
      <c r="Y203">
        <v>125</v>
      </c>
      <c r="Z203">
        <v>137</v>
      </c>
      <c r="AA203">
        <v>0</v>
      </c>
      <c r="AB203">
        <v>52</v>
      </c>
      <c r="AC203">
        <v>786</v>
      </c>
      <c r="AD203">
        <v>0</v>
      </c>
      <c r="AE203">
        <v>70</v>
      </c>
      <c r="AF203">
        <v>69</v>
      </c>
      <c r="AG203">
        <v>826</v>
      </c>
      <c r="AH203">
        <v>13</v>
      </c>
      <c r="AI203">
        <v>0</v>
      </c>
      <c r="AJ203">
        <v>0</v>
      </c>
      <c r="AK203">
        <v>39</v>
      </c>
      <c r="AL203">
        <v>868</v>
      </c>
      <c r="AM203">
        <v>1</v>
      </c>
      <c r="AN203">
        <v>908</v>
      </c>
      <c r="AO203">
        <v>0.763215859030837</v>
      </c>
      <c r="AP203">
        <v>0.236784140969163</v>
      </c>
      <c r="AQ203">
        <v>0</v>
      </c>
      <c r="AR203">
        <v>6.8281938325991193E-2</v>
      </c>
      <c r="AS203">
        <v>8.8105726872246701E-2</v>
      </c>
      <c r="AT203">
        <v>9.6916299559471369E-2</v>
      </c>
      <c r="AU203">
        <v>0.12995594713656389</v>
      </c>
      <c r="AV203">
        <v>0.16519823788546259</v>
      </c>
      <c r="AW203">
        <v>0.16740088105726869</v>
      </c>
      <c r="AX203">
        <v>0.1343612334801762</v>
      </c>
      <c r="AY203">
        <v>8.590308370044053E-2</v>
      </c>
      <c r="AZ203">
        <v>4.405286343612335E-2</v>
      </c>
      <c r="BA203">
        <v>8.8105726872246704E-3</v>
      </c>
      <c r="BB203">
        <v>1.1013215859030839E-2</v>
      </c>
      <c r="BC203">
        <v>0</v>
      </c>
      <c r="BD203">
        <v>0.72797356828193838</v>
      </c>
      <c r="BE203">
        <v>0.1277533039647577</v>
      </c>
      <c r="BF203">
        <v>0.144273127753304</v>
      </c>
      <c r="BG203">
        <v>0.71145374449339205</v>
      </c>
      <c r="BH203">
        <v>0.13766519823788539</v>
      </c>
      <c r="BI203">
        <v>0.1508810572687225</v>
      </c>
      <c r="BJ203">
        <v>0</v>
      </c>
      <c r="BK203">
        <v>5.7268722466960353E-2</v>
      </c>
      <c r="BL203">
        <v>0.86563876651982374</v>
      </c>
      <c r="BM203">
        <v>0</v>
      </c>
      <c r="BN203">
        <v>7.7092511013215861E-2</v>
      </c>
      <c r="BO203">
        <v>7.5991189427312769E-2</v>
      </c>
      <c r="BP203">
        <v>0.9096916299559471</v>
      </c>
      <c r="BQ203">
        <v>1.431718061674009E-2</v>
      </c>
      <c r="BR203">
        <v>0</v>
      </c>
      <c r="BS203">
        <v>0</v>
      </c>
      <c r="BT203">
        <v>4.2951541850220272E-2</v>
      </c>
      <c r="BU203">
        <v>0.95594713656387664</v>
      </c>
      <c r="BV203">
        <v>1.101321585903084E-3</v>
      </c>
      <c r="BW203">
        <v>1</v>
      </c>
      <c r="BX203" t="s">
        <v>1186</v>
      </c>
      <c r="BY203">
        <v>2401</v>
      </c>
      <c r="BZ203">
        <v>0.37817576009995829</v>
      </c>
      <c r="CA203">
        <v>0</v>
      </c>
    </row>
    <row r="204" spans="1:79" customFormat="1" x14ac:dyDescent="0.25">
      <c r="A204" t="s">
        <v>1188</v>
      </c>
      <c r="B204" t="s">
        <v>361</v>
      </c>
      <c r="C204" t="s">
        <v>123</v>
      </c>
      <c r="D204" t="s">
        <v>949</v>
      </c>
      <c r="E204">
        <v>2014</v>
      </c>
      <c r="F204">
        <v>822</v>
      </c>
      <c r="G204">
        <v>234</v>
      </c>
      <c r="H204">
        <v>0</v>
      </c>
      <c r="I204">
        <v>141</v>
      </c>
      <c r="J204">
        <v>158</v>
      </c>
      <c r="K204">
        <v>133</v>
      </c>
      <c r="L204">
        <v>166</v>
      </c>
      <c r="M204">
        <v>113</v>
      </c>
      <c r="N204">
        <v>132</v>
      </c>
      <c r="O204">
        <v>99</v>
      </c>
      <c r="P204">
        <v>54</v>
      </c>
      <c r="Q204">
        <v>27</v>
      </c>
      <c r="R204">
        <v>6</v>
      </c>
      <c r="S204">
        <v>27</v>
      </c>
      <c r="T204">
        <v>0</v>
      </c>
      <c r="U204">
        <v>869</v>
      </c>
      <c r="V204">
        <v>75</v>
      </c>
      <c r="W204">
        <v>112</v>
      </c>
      <c r="X204">
        <v>630</v>
      </c>
      <c r="Y204">
        <v>173</v>
      </c>
      <c r="Z204">
        <v>253</v>
      </c>
      <c r="AA204">
        <v>0</v>
      </c>
      <c r="AB204">
        <v>29</v>
      </c>
      <c r="AC204">
        <v>961</v>
      </c>
      <c r="AD204">
        <v>0</v>
      </c>
      <c r="AE204">
        <v>66</v>
      </c>
      <c r="AF204">
        <v>41</v>
      </c>
      <c r="AG204">
        <v>1000</v>
      </c>
      <c r="AH204">
        <v>14</v>
      </c>
      <c r="AI204">
        <v>1</v>
      </c>
      <c r="AJ204">
        <v>0</v>
      </c>
      <c r="AK204">
        <v>10</v>
      </c>
      <c r="AL204">
        <v>1046</v>
      </c>
      <c r="AM204">
        <v>0</v>
      </c>
      <c r="AN204">
        <v>1056</v>
      </c>
      <c r="AO204">
        <v>0.77840909090909094</v>
      </c>
      <c r="AP204">
        <v>0.22159090909090909</v>
      </c>
      <c r="AQ204">
        <v>0</v>
      </c>
      <c r="AR204">
        <v>0.13352272727272729</v>
      </c>
      <c r="AS204">
        <v>0.1496212121212121</v>
      </c>
      <c r="AT204">
        <v>0.1259469696969697</v>
      </c>
      <c r="AU204">
        <v>0.1571969696969697</v>
      </c>
      <c r="AV204">
        <v>0.1070075757575758</v>
      </c>
      <c r="AW204">
        <v>0.125</v>
      </c>
      <c r="AX204">
        <v>9.375E-2</v>
      </c>
      <c r="AY204">
        <v>5.113636363636364E-2</v>
      </c>
      <c r="AZ204">
        <v>2.556818181818182E-2</v>
      </c>
      <c r="BA204">
        <v>2.556818181818182E-2</v>
      </c>
      <c r="BB204">
        <v>5.681818181818182E-3</v>
      </c>
      <c r="BC204">
        <v>0</v>
      </c>
      <c r="BD204">
        <v>0.82291666666666663</v>
      </c>
      <c r="BE204">
        <v>7.1022727272727279E-2</v>
      </c>
      <c r="BF204">
        <v>0.10606060606060611</v>
      </c>
      <c r="BG204">
        <v>0.59659090909090906</v>
      </c>
      <c r="BH204">
        <v>0.1638257575757576</v>
      </c>
      <c r="BI204">
        <v>0.23958333333333329</v>
      </c>
      <c r="BJ204">
        <v>0</v>
      </c>
      <c r="BK204">
        <v>2.7462121212121209E-2</v>
      </c>
      <c r="BL204">
        <v>0.91003787878787878</v>
      </c>
      <c r="BM204">
        <v>0</v>
      </c>
      <c r="BN204">
        <v>6.25E-2</v>
      </c>
      <c r="BO204">
        <v>3.8825757575757583E-2</v>
      </c>
      <c r="BP204">
        <v>0.94696969696969702</v>
      </c>
      <c r="BQ204">
        <v>1.325757575757576E-2</v>
      </c>
      <c r="BR204">
        <v>9.46969696969697E-4</v>
      </c>
      <c r="BS204">
        <v>0</v>
      </c>
      <c r="BT204">
        <v>9.46969696969697E-3</v>
      </c>
      <c r="BU204">
        <v>0.99053030303030298</v>
      </c>
      <c r="BV204">
        <v>0</v>
      </c>
      <c r="BW204">
        <v>1</v>
      </c>
      <c r="BX204" t="s">
        <v>1186</v>
      </c>
      <c r="BY204">
        <v>2401</v>
      </c>
      <c r="BZ204">
        <v>0.43981674302374008</v>
      </c>
      <c r="CA204">
        <v>0</v>
      </c>
    </row>
    <row r="205" spans="1:79" customFormat="1" x14ac:dyDescent="0.25">
      <c r="A205" t="s">
        <v>1189</v>
      </c>
      <c r="B205" t="s">
        <v>361</v>
      </c>
      <c r="C205" t="s">
        <v>123</v>
      </c>
      <c r="D205" t="s">
        <v>951</v>
      </c>
      <c r="E205">
        <v>2014</v>
      </c>
      <c r="F205">
        <v>160</v>
      </c>
      <c r="G205">
        <v>29</v>
      </c>
      <c r="H205">
        <v>0</v>
      </c>
      <c r="I205">
        <v>9</v>
      </c>
      <c r="J205">
        <v>9</v>
      </c>
      <c r="K205">
        <v>11</v>
      </c>
      <c r="L205">
        <v>25</v>
      </c>
      <c r="M205">
        <v>23</v>
      </c>
      <c r="N205">
        <v>25</v>
      </c>
      <c r="O205">
        <v>28</v>
      </c>
      <c r="P205">
        <v>26</v>
      </c>
      <c r="Q205">
        <v>25</v>
      </c>
      <c r="R205">
        <v>4</v>
      </c>
      <c r="S205">
        <v>4</v>
      </c>
      <c r="T205">
        <v>0</v>
      </c>
      <c r="U205">
        <v>128</v>
      </c>
      <c r="V205">
        <v>26</v>
      </c>
      <c r="W205">
        <v>35</v>
      </c>
      <c r="X205">
        <v>92</v>
      </c>
      <c r="Y205">
        <v>51</v>
      </c>
      <c r="Z205">
        <v>46</v>
      </c>
      <c r="AA205">
        <v>0</v>
      </c>
      <c r="AB205">
        <v>36</v>
      </c>
      <c r="AC205">
        <v>140</v>
      </c>
      <c r="AD205">
        <v>0</v>
      </c>
      <c r="AE205">
        <v>13</v>
      </c>
      <c r="AF205">
        <v>40</v>
      </c>
      <c r="AG205">
        <v>147</v>
      </c>
      <c r="AH205">
        <v>2</v>
      </c>
      <c r="AI205">
        <v>0</v>
      </c>
      <c r="AJ205">
        <v>0</v>
      </c>
      <c r="AK205">
        <v>11</v>
      </c>
      <c r="AL205">
        <v>177</v>
      </c>
      <c r="AM205">
        <v>1</v>
      </c>
      <c r="AN205">
        <v>189</v>
      </c>
      <c r="AO205">
        <v>0.84656084656084651</v>
      </c>
      <c r="AP205">
        <v>0.1534391534391534</v>
      </c>
      <c r="AQ205">
        <v>0</v>
      </c>
      <c r="AR205">
        <v>4.7619047619047623E-2</v>
      </c>
      <c r="AS205">
        <v>4.7619047619047623E-2</v>
      </c>
      <c r="AT205">
        <v>5.8201058201058198E-2</v>
      </c>
      <c r="AU205">
        <v>0.1322751322751323</v>
      </c>
      <c r="AV205">
        <v>0.1216931216931217</v>
      </c>
      <c r="AW205">
        <v>0.1322751322751323</v>
      </c>
      <c r="AX205">
        <v>0.14814814814814811</v>
      </c>
      <c r="AY205">
        <v>0.13756613756613759</v>
      </c>
      <c r="AZ205">
        <v>0.1322751322751323</v>
      </c>
      <c r="BA205">
        <v>2.1164021164021159E-2</v>
      </c>
      <c r="BB205">
        <v>2.1164021164021159E-2</v>
      </c>
      <c r="BC205">
        <v>0</v>
      </c>
      <c r="BD205">
        <v>0.67724867724867721</v>
      </c>
      <c r="BE205">
        <v>0.13756613756613759</v>
      </c>
      <c r="BF205">
        <v>0.1851851851851852</v>
      </c>
      <c r="BG205">
        <v>0.48677248677248669</v>
      </c>
      <c r="BH205">
        <v>0.26984126984126983</v>
      </c>
      <c r="BI205">
        <v>0.2433862433862434</v>
      </c>
      <c r="BJ205">
        <v>0</v>
      </c>
      <c r="BK205">
        <v>0.19047619047619049</v>
      </c>
      <c r="BL205">
        <v>0.7407407407407407</v>
      </c>
      <c r="BM205">
        <v>0</v>
      </c>
      <c r="BN205">
        <v>6.8783068783068779E-2</v>
      </c>
      <c r="BO205">
        <v>0.2116402116402116</v>
      </c>
      <c r="BP205">
        <v>0.77777777777777779</v>
      </c>
      <c r="BQ205">
        <v>1.058201058201058E-2</v>
      </c>
      <c r="BR205">
        <v>0</v>
      </c>
      <c r="BS205">
        <v>0</v>
      </c>
      <c r="BT205">
        <v>5.8201058201058198E-2</v>
      </c>
      <c r="BU205">
        <v>0.93650793650793651</v>
      </c>
      <c r="BV205">
        <v>5.2910052910052907E-3</v>
      </c>
      <c r="BW205">
        <v>1</v>
      </c>
      <c r="BX205" t="s">
        <v>1186</v>
      </c>
      <c r="BY205">
        <v>2401</v>
      </c>
      <c r="BZ205">
        <v>7.8717201166180764E-2</v>
      </c>
      <c r="CA205">
        <v>0</v>
      </c>
    </row>
    <row r="206" spans="1:79" customFormat="1" x14ac:dyDescent="0.25">
      <c r="A206" t="s">
        <v>1190</v>
      </c>
      <c r="B206" t="s">
        <v>361</v>
      </c>
      <c r="C206" t="s">
        <v>123</v>
      </c>
      <c r="D206" t="s">
        <v>953</v>
      </c>
      <c r="E206">
        <v>2014</v>
      </c>
      <c r="F206">
        <v>180</v>
      </c>
      <c r="G206">
        <v>68</v>
      </c>
      <c r="H206">
        <v>0</v>
      </c>
      <c r="I206">
        <v>8</v>
      </c>
      <c r="J206">
        <v>8</v>
      </c>
      <c r="K206">
        <v>22</v>
      </c>
      <c r="L206">
        <v>27</v>
      </c>
      <c r="M206">
        <v>32</v>
      </c>
      <c r="N206">
        <v>39</v>
      </c>
      <c r="O206">
        <v>44</v>
      </c>
      <c r="P206">
        <v>39</v>
      </c>
      <c r="Q206">
        <v>19</v>
      </c>
      <c r="R206">
        <v>9</v>
      </c>
      <c r="S206">
        <v>1</v>
      </c>
      <c r="T206">
        <v>0</v>
      </c>
      <c r="U206">
        <v>188</v>
      </c>
      <c r="V206">
        <v>22</v>
      </c>
      <c r="W206">
        <v>38</v>
      </c>
      <c r="X206">
        <v>179</v>
      </c>
      <c r="Y206">
        <v>41</v>
      </c>
      <c r="Z206">
        <v>28</v>
      </c>
      <c r="AA206">
        <v>0</v>
      </c>
      <c r="AB206">
        <v>26</v>
      </c>
      <c r="AC206">
        <v>127</v>
      </c>
      <c r="AD206">
        <v>0</v>
      </c>
      <c r="AE206">
        <v>95</v>
      </c>
      <c r="AF206">
        <v>42</v>
      </c>
      <c r="AG206">
        <v>156</v>
      </c>
      <c r="AH206">
        <v>50</v>
      </c>
      <c r="AI206">
        <v>0</v>
      </c>
      <c r="AJ206">
        <v>0</v>
      </c>
      <c r="AK206">
        <v>5</v>
      </c>
      <c r="AL206">
        <v>234</v>
      </c>
      <c r="AM206">
        <v>9</v>
      </c>
      <c r="AN206">
        <v>248</v>
      </c>
      <c r="AO206">
        <v>0.72580645161290325</v>
      </c>
      <c r="AP206">
        <v>0.27419354838709681</v>
      </c>
      <c r="AQ206">
        <v>0</v>
      </c>
      <c r="AR206">
        <v>3.2258064516129031E-2</v>
      </c>
      <c r="AS206">
        <v>3.2258064516129031E-2</v>
      </c>
      <c r="AT206">
        <v>8.8709677419354843E-2</v>
      </c>
      <c r="AU206">
        <v>0.1088709677419355</v>
      </c>
      <c r="AV206">
        <v>0.1290322580645161</v>
      </c>
      <c r="AW206">
        <v>0.157258064516129</v>
      </c>
      <c r="AX206">
        <v>0.17741935483870969</v>
      </c>
      <c r="AY206">
        <v>0.157258064516129</v>
      </c>
      <c r="AZ206">
        <v>7.6612903225806453E-2</v>
      </c>
      <c r="BA206">
        <v>4.0322580645161289E-3</v>
      </c>
      <c r="BB206">
        <v>3.6290322580645157E-2</v>
      </c>
      <c r="BC206">
        <v>0</v>
      </c>
      <c r="BD206">
        <v>0.75806451612903225</v>
      </c>
      <c r="BE206">
        <v>8.8709677419354843E-2</v>
      </c>
      <c r="BF206">
        <v>0.15322580645161291</v>
      </c>
      <c r="BG206">
        <v>0.72177419354838712</v>
      </c>
      <c r="BH206">
        <v>0.16532258064516131</v>
      </c>
      <c r="BI206">
        <v>0.1129032258064516</v>
      </c>
      <c r="BJ206">
        <v>0</v>
      </c>
      <c r="BK206">
        <v>0.1048387096774194</v>
      </c>
      <c r="BL206">
        <v>0.51209677419354838</v>
      </c>
      <c r="BM206">
        <v>0</v>
      </c>
      <c r="BN206">
        <v>0.38306451612903231</v>
      </c>
      <c r="BO206">
        <v>0.16935483870967741</v>
      </c>
      <c r="BP206">
        <v>0.62903225806451613</v>
      </c>
      <c r="BQ206">
        <v>0.20161290322580641</v>
      </c>
      <c r="BR206">
        <v>0</v>
      </c>
      <c r="BS206">
        <v>0</v>
      </c>
      <c r="BT206">
        <v>2.0161290322580641E-2</v>
      </c>
      <c r="BU206">
        <v>0.94354838709677424</v>
      </c>
      <c r="BV206">
        <v>3.6290322580645157E-2</v>
      </c>
      <c r="BW206">
        <v>1</v>
      </c>
      <c r="BX206" t="s">
        <v>1186</v>
      </c>
      <c r="BY206">
        <v>2401</v>
      </c>
      <c r="BZ206">
        <v>0.1032902957101208</v>
      </c>
      <c r="CA206">
        <v>0</v>
      </c>
    </row>
    <row r="207" spans="1:79" customFormat="1" x14ac:dyDescent="0.25">
      <c r="A207" t="s">
        <v>1191</v>
      </c>
      <c r="B207" t="s">
        <v>361</v>
      </c>
      <c r="C207" t="s">
        <v>369</v>
      </c>
      <c r="D207" t="s">
        <v>44</v>
      </c>
      <c r="E207">
        <v>2014</v>
      </c>
      <c r="F207">
        <v>760</v>
      </c>
      <c r="G207">
        <v>187</v>
      </c>
      <c r="H207">
        <v>0</v>
      </c>
      <c r="I207">
        <v>77</v>
      </c>
      <c r="J207">
        <v>97</v>
      </c>
      <c r="K207">
        <v>85</v>
      </c>
      <c r="L207">
        <v>76</v>
      </c>
      <c r="M207">
        <v>108</v>
      </c>
      <c r="N207">
        <v>167</v>
      </c>
      <c r="O207">
        <v>160</v>
      </c>
      <c r="P207">
        <v>100</v>
      </c>
      <c r="Q207">
        <v>29</v>
      </c>
      <c r="R207">
        <v>9</v>
      </c>
      <c r="S207">
        <v>39</v>
      </c>
      <c r="T207">
        <v>0</v>
      </c>
      <c r="U207">
        <v>937</v>
      </c>
      <c r="V207">
        <v>10</v>
      </c>
      <c r="W207">
        <v>0</v>
      </c>
      <c r="X207">
        <v>557</v>
      </c>
      <c r="Y207">
        <v>304</v>
      </c>
      <c r="Z207">
        <v>85</v>
      </c>
      <c r="AA207">
        <v>1</v>
      </c>
      <c r="AB207">
        <v>86</v>
      </c>
      <c r="AC207">
        <v>701</v>
      </c>
      <c r="AD207">
        <v>1</v>
      </c>
      <c r="AE207">
        <v>159</v>
      </c>
      <c r="AF207">
        <v>101</v>
      </c>
      <c r="AG207">
        <v>807</v>
      </c>
      <c r="AH207">
        <v>38</v>
      </c>
      <c r="AI207">
        <v>0</v>
      </c>
      <c r="AJ207">
        <v>1</v>
      </c>
      <c r="AK207">
        <v>271</v>
      </c>
      <c r="AL207">
        <v>660</v>
      </c>
      <c r="AM207">
        <v>16</v>
      </c>
      <c r="AN207">
        <v>947</v>
      </c>
      <c r="AO207">
        <v>0.80253431890179516</v>
      </c>
      <c r="AP207">
        <v>0.19746568109820489</v>
      </c>
      <c r="AQ207">
        <v>0</v>
      </c>
      <c r="AR207">
        <v>8.1309398099260827E-2</v>
      </c>
      <c r="AS207">
        <v>0.10242872228088699</v>
      </c>
      <c r="AT207">
        <v>8.9757127771911305E-2</v>
      </c>
      <c r="AU207">
        <v>8.0253431890179514E-2</v>
      </c>
      <c r="AV207">
        <v>0.1140443505807814</v>
      </c>
      <c r="AW207">
        <v>0.17634635691657871</v>
      </c>
      <c r="AX207">
        <v>0.16895459345300951</v>
      </c>
      <c r="AY207">
        <v>0.10559662090813091</v>
      </c>
      <c r="AZ207">
        <v>3.0623020063357969E-2</v>
      </c>
      <c r="BA207">
        <v>4.118268215417107E-2</v>
      </c>
      <c r="BB207">
        <v>9.5036958817317843E-3</v>
      </c>
      <c r="BC207">
        <v>0</v>
      </c>
      <c r="BD207">
        <v>0.98944033790918695</v>
      </c>
      <c r="BE207">
        <v>1.0559662090813091E-2</v>
      </c>
      <c r="BF207">
        <v>0</v>
      </c>
      <c r="BG207">
        <v>0.58817317845828931</v>
      </c>
      <c r="BH207">
        <v>0.32101372756071811</v>
      </c>
      <c r="BI207">
        <v>8.9757127771911305E-2</v>
      </c>
      <c r="BJ207">
        <v>1.0559662090813091E-3</v>
      </c>
      <c r="BK207">
        <v>9.0813093980992604E-2</v>
      </c>
      <c r="BL207">
        <v>0.74023231256599786</v>
      </c>
      <c r="BM207">
        <v>1.0559662090813091E-3</v>
      </c>
      <c r="BN207">
        <v>0.16789862724392821</v>
      </c>
      <c r="BO207">
        <v>0.10665258711721221</v>
      </c>
      <c r="BP207">
        <v>0.85216473072861665</v>
      </c>
      <c r="BQ207">
        <v>4.0126715945089757E-2</v>
      </c>
      <c r="BR207">
        <v>0</v>
      </c>
      <c r="BS207">
        <v>1.0559662090813091E-3</v>
      </c>
      <c r="BT207">
        <v>0.28616684266103493</v>
      </c>
      <c r="BU207">
        <v>0.69693769799366423</v>
      </c>
      <c r="BV207">
        <v>1.6895459345300949E-2</v>
      </c>
      <c r="BW207">
        <v>1</v>
      </c>
      <c r="BX207" t="s">
        <v>1192</v>
      </c>
      <c r="BY207">
        <v>947</v>
      </c>
      <c r="BZ207">
        <v>1</v>
      </c>
      <c r="CA207">
        <v>0</v>
      </c>
    </row>
    <row r="208" spans="1:79" customFormat="1" x14ac:dyDescent="0.25">
      <c r="A208" t="s">
        <v>1193</v>
      </c>
      <c r="B208" t="s">
        <v>361</v>
      </c>
      <c r="C208" t="s">
        <v>369</v>
      </c>
      <c r="D208" t="s">
        <v>947</v>
      </c>
      <c r="E208">
        <v>2014</v>
      </c>
      <c r="F208">
        <v>205</v>
      </c>
      <c r="G208">
        <v>47</v>
      </c>
      <c r="H208">
        <v>0</v>
      </c>
      <c r="I208">
        <v>14</v>
      </c>
      <c r="J208">
        <v>20</v>
      </c>
      <c r="K208">
        <v>27</v>
      </c>
      <c r="L208">
        <v>16</v>
      </c>
      <c r="M208">
        <v>39</v>
      </c>
      <c r="N208">
        <v>60</v>
      </c>
      <c r="O208">
        <v>45</v>
      </c>
      <c r="P208">
        <v>20</v>
      </c>
      <c r="Q208">
        <v>4</v>
      </c>
      <c r="R208">
        <v>3</v>
      </c>
      <c r="S208">
        <v>4</v>
      </c>
      <c r="T208">
        <v>0</v>
      </c>
      <c r="U208">
        <v>248</v>
      </c>
      <c r="V208">
        <v>4</v>
      </c>
      <c r="W208">
        <v>0</v>
      </c>
      <c r="X208">
        <v>192</v>
      </c>
      <c r="Y208">
        <v>40</v>
      </c>
      <c r="Z208">
        <v>20</v>
      </c>
      <c r="AA208">
        <v>0</v>
      </c>
      <c r="AB208">
        <v>16</v>
      </c>
      <c r="AC208">
        <v>183</v>
      </c>
      <c r="AD208">
        <v>1</v>
      </c>
      <c r="AE208">
        <v>52</v>
      </c>
      <c r="AF208">
        <v>18</v>
      </c>
      <c r="AG208">
        <v>228</v>
      </c>
      <c r="AH208">
        <v>5</v>
      </c>
      <c r="AI208">
        <v>0</v>
      </c>
      <c r="AJ208">
        <v>1</v>
      </c>
      <c r="AK208">
        <v>76</v>
      </c>
      <c r="AL208">
        <v>164</v>
      </c>
      <c r="AM208">
        <v>12</v>
      </c>
      <c r="AN208">
        <v>252</v>
      </c>
      <c r="AO208">
        <v>0.81349206349206349</v>
      </c>
      <c r="AP208">
        <v>0.18650793650793651</v>
      </c>
      <c r="AQ208">
        <v>0</v>
      </c>
      <c r="AR208">
        <v>5.5555555555555552E-2</v>
      </c>
      <c r="AS208">
        <v>7.9365079365079361E-2</v>
      </c>
      <c r="AT208">
        <v>0.1071428571428571</v>
      </c>
      <c r="AU208">
        <v>6.3492063492063489E-2</v>
      </c>
      <c r="AV208">
        <v>0.15476190476190479</v>
      </c>
      <c r="AW208">
        <v>0.23809523809523811</v>
      </c>
      <c r="AX208">
        <v>0.1785714285714286</v>
      </c>
      <c r="AY208">
        <v>7.9365079365079361E-2</v>
      </c>
      <c r="AZ208">
        <v>1.5873015873015869E-2</v>
      </c>
      <c r="BA208">
        <v>1.5873015873015869E-2</v>
      </c>
      <c r="BB208">
        <v>1.1904761904761901E-2</v>
      </c>
      <c r="BC208">
        <v>0</v>
      </c>
      <c r="BD208">
        <v>0.98412698412698407</v>
      </c>
      <c r="BE208">
        <v>1.5873015873015869E-2</v>
      </c>
      <c r="BF208">
        <v>0</v>
      </c>
      <c r="BG208">
        <v>0.76190476190476186</v>
      </c>
      <c r="BH208">
        <v>0.15873015873015869</v>
      </c>
      <c r="BI208">
        <v>7.9365079365079361E-2</v>
      </c>
      <c r="BJ208">
        <v>0</v>
      </c>
      <c r="BK208">
        <v>6.3492063492063489E-2</v>
      </c>
      <c r="BL208">
        <v>0.72619047619047616</v>
      </c>
      <c r="BM208">
        <v>3.968253968253968E-3</v>
      </c>
      <c r="BN208">
        <v>0.20634920634920631</v>
      </c>
      <c r="BO208">
        <v>7.1428571428571425E-2</v>
      </c>
      <c r="BP208">
        <v>0.90476190476190477</v>
      </c>
      <c r="BQ208">
        <v>1.984126984126984E-2</v>
      </c>
      <c r="BR208">
        <v>0</v>
      </c>
      <c r="BS208">
        <v>3.968253968253968E-3</v>
      </c>
      <c r="BT208">
        <v>0.30158730158730163</v>
      </c>
      <c r="BU208">
        <v>0.65079365079365081</v>
      </c>
      <c r="BV208">
        <v>4.7619047619047623E-2</v>
      </c>
      <c r="BW208">
        <v>1</v>
      </c>
      <c r="BX208" t="s">
        <v>1192</v>
      </c>
      <c r="BY208">
        <v>947</v>
      </c>
      <c r="BZ208">
        <v>0.26610348468848999</v>
      </c>
      <c r="CA208">
        <v>0</v>
      </c>
    </row>
    <row r="209" spans="1:79" customFormat="1" x14ac:dyDescent="0.25">
      <c r="A209" t="s">
        <v>1194</v>
      </c>
      <c r="B209" t="s">
        <v>361</v>
      </c>
      <c r="C209" t="s">
        <v>369</v>
      </c>
      <c r="D209" t="s">
        <v>949</v>
      </c>
      <c r="E209">
        <v>2014</v>
      </c>
      <c r="F209">
        <v>324</v>
      </c>
      <c r="G209">
        <v>88</v>
      </c>
      <c r="H209">
        <v>0</v>
      </c>
      <c r="I209">
        <v>51</v>
      </c>
      <c r="J209">
        <v>55</v>
      </c>
      <c r="K209">
        <v>41</v>
      </c>
      <c r="L209">
        <v>30</v>
      </c>
      <c r="M209">
        <v>41</v>
      </c>
      <c r="N209">
        <v>49</v>
      </c>
      <c r="O209">
        <v>58</v>
      </c>
      <c r="P209">
        <v>42</v>
      </c>
      <c r="Q209">
        <v>14</v>
      </c>
      <c r="R209">
        <v>3</v>
      </c>
      <c r="S209">
        <v>28</v>
      </c>
      <c r="T209">
        <v>0</v>
      </c>
      <c r="U209">
        <v>410</v>
      </c>
      <c r="V209">
        <v>2</v>
      </c>
      <c r="W209">
        <v>0</v>
      </c>
      <c r="X209">
        <v>209</v>
      </c>
      <c r="Y209">
        <v>156</v>
      </c>
      <c r="Z209">
        <v>46</v>
      </c>
      <c r="AA209">
        <v>1</v>
      </c>
      <c r="AB209">
        <v>27</v>
      </c>
      <c r="AC209">
        <v>353</v>
      </c>
      <c r="AD209">
        <v>0</v>
      </c>
      <c r="AE209">
        <v>32</v>
      </c>
      <c r="AF209">
        <v>31</v>
      </c>
      <c r="AG209">
        <v>376</v>
      </c>
      <c r="AH209">
        <v>5</v>
      </c>
      <c r="AI209">
        <v>0</v>
      </c>
      <c r="AJ209">
        <v>0</v>
      </c>
      <c r="AK209">
        <v>142</v>
      </c>
      <c r="AL209">
        <v>269</v>
      </c>
      <c r="AM209">
        <v>1</v>
      </c>
      <c r="AN209">
        <v>412</v>
      </c>
      <c r="AO209">
        <v>0.78640776699029125</v>
      </c>
      <c r="AP209">
        <v>0.2135922330097087</v>
      </c>
      <c r="AQ209">
        <v>0</v>
      </c>
      <c r="AR209">
        <v>0.12378640776699031</v>
      </c>
      <c r="AS209">
        <v>0.13349514563106801</v>
      </c>
      <c r="AT209">
        <v>9.9514563106796114E-2</v>
      </c>
      <c r="AU209">
        <v>7.281553398058252E-2</v>
      </c>
      <c r="AV209">
        <v>9.9514563106796114E-2</v>
      </c>
      <c r="AW209">
        <v>0.1189320388349515</v>
      </c>
      <c r="AX209">
        <v>0.14077669902912621</v>
      </c>
      <c r="AY209">
        <v>0.1019417475728155</v>
      </c>
      <c r="AZ209">
        <v>3.3980582524271843E-2</v>
      </c>
      <c r="BA209">
        <v>6.7961165048543687E-2</v>
      </c>
      <c r="BB209">
        <v>7.2815533980582527E-3</v>
      </c>
      <c r="BC209">
        <v>0</v>
      </c>
      <c r="BD209">
        <v>0.99514563106796117</v>
      </c>
      <c r="BE209">
        <v>4.8543689320388354E-3</v>
      </c>
      <c r="BF209">
        <v>0</v>
      </c>
      <c r="BG209">
        <v>0.50728155339805825</v>
      </c>
      <c r="BH209">
        <v>0.37864077669902912</v>
      </c>
      <c r="BI209">
        <v>0.1116504854368932</v>
      </c>
      <c r="BJ209">
        <v>2.4271844660194168E-3</v>
      </c>
      <c r="BK209">
        <v>6.553398058252427E-2</v>
      </c>
      <c r="BL209">
        <v>0.85679611650485432</v>
      </c>
      <c r="BM209">
        <v>0</v>
      </c>
      <c r="BN209">
        <v>7.7669902912621352E-2</v>
      </c>
      <c r="BO209">
        <v>7.5242718446601936E-2</v>
      </c>
      <c r="BP209">
        <v>0.91262135922330101</v>
      </c>
      <c r="BQ209">
        <v>1.2135922330097091E-2</v>
      </c>
      <c r="BR209">
        <v>0</v>
      </c>
      <c r="BS209">
        <v>0</v>
      </c>
      <c r="BT209">
        <v>0.3446601941747573</v>
      </c>
      <c r="BU209">
        <v>0.65291262135922334</v>
      </c>
      <c r="BV209">
        <v>2.4271844660194168E-3</v>
      </c>
      <c r="BW209">
        <v>1</v>
      </c>
      <c r="BX209" t="s">
        <v>1192</v>
      </c>
      <c r="BY209">
        <v>947</v>
      </c>
      <c r="BZ209">
        <v>0.43505807814149949</v>
      </c>
      <c r="CA209">
        <v>0</v>
      </c>
    </row>
    <row r="210" spans="1:79" customFormat="1" x14ac:dyDescent="0.25">
      <c r="A210" t="s">
        <v>1195</v>
      </c>
      <c r="B210" t="s">
        <v>361</v>
      </c>
      <c r="C210" t="s">
        <v>369</v>
      </c>
      <c r="D210" t="s">
        <v>951</v>
      </c>
      <c r="E210">
        <v>2014</v>
      </c>
      <c r="F210">
        <v>141</v>
      </c>
      <c r="G210">
        <v>31</v>
      </c>
      <c r="H210">
        <v>0</v>
      </c>
      <c r="I210">
        <v>5</v>
      </c>
      <c r="J210">
        <v>15</v>
      </c>
      <c r="K210">
        <v>10</v>
      </c>
      <c r="L210">
        <v>19</v>
      </c>
      <c r="M210">
        <v>15</v>
      </c>
      <c r="N210">
        <v>34</v>
      </c>
      <c r="O210">
        <v>40</v>
      </c>
      <c r="P210">
        <v>19</v>
      </c>
      <c r="Q210">
        <v>6</v>
      </c>
      <c r="R210">
        <v>3</v>
      </c>
      <c r="S210">
        <v>6</v>
      </c>
      <c r="T210">
        <v>0</v>
      </c>
      <c r="U210">
        <v>170</v>
      </c>
      <c r="V210">
        <v>2</v>
      </c>
      <c r="W210">
        <v>0</v>
      </c>
      <c r="X210">
        <v>75</v>
      </c>
      <c r="Y210">
        <v>82</v>
      </c>
      <c r="Z210">
        <v>15</v>
      </c>
      <c r="AA210">
        <v>0</v>
      </c>
      <c r="AB210">
        <v>30</v>
      </c>
      <c r="AC210">
        <v>130</v>
      </c>
      <c r="AD210">
        <v>0</v>
      </c>
      <c r="AE210">
        <v>12</v>
      </c>
      <c r="AF210">
        <v>34</v>
      </c>
      <c r="AG210">
        <v>136</v>
      </c>
      <c r="AH210">
        <v>2</v>
      </c>
      <c r="AI210">
        <v>0</v>
      </c>
      <c r="AJ210">
        <v>0</v>
      </c>
      <c r="AK210">
        <v>38</v>
      </c>
      <c r="AL210">
        <v>134</v>
      </c>
      <c r="AM210">
        <v>0</v>
      </c>
      <c r="AN210">
        <v>172</v>
      </c>
      <c r="AO210">
        <v>0.81976744186046513</v>
      </c>
      <c r="AP210">
        <v>0.1802325581395349</v>
      </c>
      <c r="AQ210">
        <v>0</v>
      </c>
      <c r="AR210">
        <v>2.9069767441860461E-2</v>
      </c>
      <c r="AS210">
        <v>8.7209302325581398E-2</v>
      </c>
      <c r="AT210">
        <v>5.8139534883720929E-2</v>
      </c>
      <c r="AU210">
        <v>0.1104651162790698</v>
      </c>
      <c r="AV210">
        <v>8.7209302325581398E-2</v>
      </c>
      <c r="AW210">
        <v>0.19767441860465121</v>
      </c>
      <c r="AX210">
        <v>0.23255813953488369</v>
      </c>
      <c r="AY210">
        <v>0.1104651162790698</v>
      </c>
      <c r="AZ210">
        <v>3.4883720930232558E-2</v>
      </c>
      <c r="BA210">
        <v>3.4883720930232558E-2</v>
      </c>
      <c r="BB210">
        <v>1.7441860465116279E-2</v>
      </c>
      <c r="BC210">
        <v>0</v>
      </c>
      <c r="BD210">
        <v>0.98837209302325579</v>
      </c>
      <c r="BE210">
        <v>1.1627906976744189E-2</v>
      </c>
      <c r="BF210">
        <v>0</v>
      </c>
      <c r="BG210">
        <v>0.43604651162790697</v>
      </c>
      <c r="BH210">
        <v>0.47674418604651159</v>
      </c>
      <c r="BI210">
        <v>8.7209302325581398E-2</v>
      </c>
      <c r="BJ210">
        <v>0</v>
      </c>
      <c r="BK210">
        <v>0.1744186046511628</v>
      </c>
      <c r="BL210">
        <v>0.7558139534883721</v>
      </c>
      <c r="BM210">
        <v>0</v>
      </c>
      <c r="BN210">
        <v>6.9767441860465115E-2</v>
      </c>
      <c r="BO210">
        <v>0.19767441860465121</v>
      </c>
      <c r="BP210">
        <v>0.79069767441860461</v>
      </c>
      <c r="BQ210">
        <v>1.1627906976744189E-2</v>
      </c>
      <c r="BR210">
        <v>0</v>
      </c>
      <c r="BS210">
        <v>0</v>
      </c>
      <c r="BT210">
        <v>0.22093023255813951</v>
      </c>
      <c r="BU210">
        <v>0.77906976744186052</v>
      </c>
      <c r="BV210">
        <v>0</v>
      </c>
      <c r="BW210">
        <v>1</v>
      </c>
      <c r="BX210" t="s">
        <v>1192</v>
      </c>
      <c r="BY210">
        <v>947</v>
      </c>
      <c r="BZ210">
        <v>0.18162618796198521</v>
      </c>
      <c r="CA210">
        <v>0</v>
      </c>
    </row>
    <row r="211" spans="1:79" customFormat="1" x14ac:dyDescent="0.25">
      <c r="A211" t="s">
        <v>1196</v>
      </c>
      <c r="B211" t="s">
        <v>361</v>
      </c>
      <c r="C211" t="s">
        <v>369</v>
      </c>
      <c r="D211" t="s">
        <v>953</v>
      </c>
      <c r="E211">
        <v>2014</v>
      </c>
      <c r="F211">
        <v>90</v>
      </c>
      <c r="G211">
        <v>21</v>
      </c>
      <c r="H211">
        <v>0</v>
      </c>
      <c r="I211">
        <v>7</v>
      </c>
      <c r="J211">
        <v>7</v>
      </c>
      <c r="K211">
        <v>7</v>
      </c>
      <c r="L211">
        <v>11</v>
      </c>
      <c r="M211">
        <v>13</v>
      </c>
      <c r="N211">
        <v>24</v>
      </c>
      <c r="O211">
        <v>17</v>
      </c>
      <c r="P211">
        <v>19</v>
      </c>
      <c r="Q211">
        <v>5</v>
      </c>
      <c r="R211">
        <v>0</v>
      </c>
      <c r="S211">
        <v>1</v>
      </c>
      <c r="T211">
        <v>0</v>
      </c>
      <c r="U211">
        <v>109</v>
      </c>
      <c r="V211">
        <v>2</v>
      </c>
      <c r="W211">
        <v>0</v>
      </c>
      <c r="X211">
        <v>81</v>
      </c>
      <c r="Y211">
        <v>26</v>
      </c>
      <c r="Z211">
        <v>4</v>
      </c>
      <c r="AA211">
        <v>0</v>
      </c>
      <c r="AB211">
        <v>13</v>
      </c>
      <c r="AC211">
        <v>35</v>
      </c>
      <c r="AD211">
        <v>0</v>
      </c>
      <c r="AE211">
        <v>63</v>
      </c>
      <c r="AF211">
        <v>18</v>
      </c>
      <c r="AG211">
        <v>67</v>
      </c>
      <c r="AH211">
        <v>26</v>
      </c>
      <c r="AI211">
        <v>0</v>
      </c>
      <c r="AJ211">
        <v>0</v>
      </c>
      <c r="AK211">
        <v>15</v>
      </c>
      <c r="AL211">
        <v>93</v>
      </c>
      <c r="AM211">
        <v>3</v>
      </c>
      <c r="AN211">
        <v>111</v>
      </c>
      <c r="AO211">
        <v>0.81081081081081086</v>
      </c>
      <c r="AP211">
        <v>0.1891891891891892</v>
      </c>
      <c r="AQ211">
        <v>0</v>
      </c>
      <c r="AR211">
        <v>6.3063063063063057E-2</v>
      </c>
      <c r="AS211">
        <v>6.3063063063063057E-2</v>
      </c>
      <c r="AT211">
        <v>6.3063063063063057E-2</v>
      </c>
      <c r="AU211">
        <v>9.90990990990991E-2</v>
      </c>
      <c r="AV211">
        <v>0.1171171171171171</v>
      </c>
      <c r="AW211">
        <v>0.2162162162162162</v>
      </c>
      <c r="AX211">
        <v>0.15315315315315309</v>
      </c>
      <c r="AY211">
        <v>0.1711711711711712</v>
      </c>
      <c r="AZ211">
        <v>4.5045045045045043E-2</v>
      </c>
      <c r="BA211">
        <v>9.0090090090090089E-3</v>
      </c>
      <c r="BB211">
        <v>0</v>
      </c>
      <c r="BC211">
        <v>0</v>
      </c>
      <c r="BD211">
        <v>0.98198198198198194</v>
      </c>
      <c r="BE211">
        <v>1.8018018018018021E-2</v>
      </c>
      <c r="BF211">
        <v>0</v>
      </c>
      <c r="BG211">
        <v>0.72972972972972971</v>
      </c>
      <c r="BH211">
        <v>0.2342342342342342</v>
      </c>
      <c r="BI211">
        <v>3.6036036036036043E-2</v>
      </c>
      <c r="BJ211">
        <v>0</v>
      </c>
      <c r="BK211">
        <v>0.1171171171171171</v>
      </c>
      <c r="BL211">
        <v>0.31531531531531531</v>
      </c>
      <c r="BM211">
        <v>0</v>
      </c>
      <c r="BN211">
        <v>0.56756756756756754</v>
      </c>
      <c r="BO211">
        <v>0.1621621621621622</v>
      </c>
      <c r="BP211">
        <v>0.60360360360360366</v>
      </c>
      <c r="BQ211">
        <v>0.2342342342342342</v>
      </c>
      <c r="BR211">
        <v>0</v>
      </c>
      <c r="BS211">
        <v>0</v>
      </c>
      <c r="BT211">
        <v>0.13513513513513509</v>
      </c>
      <c r="BU211">
        <v>0.83783783783783783</v>
      </c>
      <c r="BV211">
        <v>2.7027027027027029E-2</v>
      </c>
      <c r="BW211">
        <v>1</v>
      </c>
      <c r="BX211" t="s">
        <v>1192</v>
      </c>
      <c r="BY211">
        <v>947</v>
      </c>
      <c r="BZ211">
        <v>0.1172122492080253</v>
      </c>
      <c r="CA211">
        <v>0</v>
      </c>
    </row>
    <row r="212" spans="1:79" customFormat="1" x14ac:dyDescent="0.25">
      <c r="A212" t="s">
        <v>1197</v>
      </c>
      <c r="B212" t="s">
        <v>361</v>
      </c>
      <c r="C212" t="s">
        <v>426</v>
      </c>
      <c r="D212" t="s">
        <v>44</v>
      </c>
      <c r="E212">
        <v>2014</v>
      </c>
      <c r="F212">
        <v>702</v>
      </c>
      <c r="G212">
        <v>124</v>
      </c>
      <c r="H212">
        <v>0</v>
      </c>
      <c r="I212">
        <v>41</v>
      </c>
      <c r="J212">
        <v>27</v>
      </c>
      <c r="K212">
        <v>46</v>
      </c>
      <c r="L212">
        <v>112</v>
      </c>
      <c r="M212">
        <v>139</v>
      </c>
      <c r="N212">
        <v>162</v>
      </c>
      <c r="O212">
        <v>142</v>
      </c>
      <c r="P212">
        <v>90</v>
      </c>
      <c r="Q212">
        <v>39</v>
      </c>
      <c r="R212">
        <v>14</v>
      </c>
      <c r="S212">
        <v>14</v>
      </c>
      <c r="T212">
        <v>0</v>
      </c>
      <c r="U212">
        <v>812</v>
      </c>
      <c r="V212">
        <v>10</v>
      </c>
      <c r="W212">
        <v>4</v>
      </c>
      <c r="X212">
        <v>594</v>
      </c>
      <c r="Y212">
        <v>148</v>
      </c>
      <c r="Z212">
        <v>82</v>
      </c>
      <c r="AA212">
        <v>2</v>
      </c>
      <c r="AB212">
        <v>94</v>
      </c>
      <c r="AC212">
        <v>635</v>
      </c>
      <c r="AD212">
        <v>0</v>
      </c>
      <c r="AE212">
        <v>97</v>
      </c>
      <c r="AF212">
        <v>40</v>
      </c>
      <c r="AG212">
        <v>748</v>
      </c>
      <c r="AH212">
        <v>38</v>
      </c>
      <c r="AI212">
        <v>0</v>
      </c>
      <c r="AJ212">
        <v>0</v>
      </c>
      <c r="AK212">
        <v>85</v>
      </c>
      <c r="AL212">
        <v>738</v>
      </c>
      <c r="AM212">
        <v>3</v>
      </c>
      <c r="AN212">
        <v>826</v>
      </c>
      <c r="AO212">
        <v>0.84987893462469732</v>
      </c>
      <c r="AP212">
        <v>0.1501210653753027</v>
      </c>
      <c r="AQ212">
        <v>0</v>
      </c>
      <c r="AR212">
        <v>4.9636803874092007E-2</v>
      </c>
      <c r="AS212">
        <v>3.2687651331719129E-2</v>
      </c>
      <c r="AT212">
        <v>5.569007263922518E-2</v>
      </c>
      <c r="AU212">
        <v>0.13559322033898311</v>
      </c>
      <c r="AV212">
        <v>0.16828087167070219</v>
      </c>
      <c r="AW212">
        <v>0.19612590799031479</v>
      </c>
      <c r="AX212">
        <v>0.1719128329297821</v>
      </c>
      <c r="AY212">
        <v>0.10895883777239709</v>
      </c>
      <c r="AZ212">
        <v>4.7215496368038741E-2</v>
      </c>
      <c r="BA212">
        <v>1.6949152542372881E-2</v>
      </c>
      <c r="BB212">
        <v>1.6949152542372881E-2</v>
      </c>
      <c r="BC212">
        <v>0</v>
      </c>
      <c r="BD212">
        <v>0.98305084745762716</v>
      </c>
      <c r="BE212">
        <v>1.210653753026634E-2</v>
      </c>
      <c r="BF212">
        <v>4.8426150121065378E-3</v>
      </c>
      <c r="BG212">
        <v>0.71912832929782078</v>
      </c>
      <c r="BH212">
        <v>0.1791767554479419</v>
      </c>
      <c r="BI212">
        <v>9.9273607748184015E-2</v>
      </c>
      <c r="BJ212">
        <v>2.4213075060532689E-3</v>
      </c>
      <c r="BK212">
        <v>0.1138014527845036</v>
      </c>
      <c r="BL212">
        <v>0.76876513317191286</v>
      </c>
      <c r="BM212">
        <v>0</v>
      </c>
      <c r="BN212">
        <v>0.1174334140435835</v>
      </c>
      <c r="BO212">
        <v>4.8426150121065367E-2</v>
      </c>
      <c r="BP212">
        <v>0.90556900726392253</v>
      </c>
      <c r="BQ212">
        <v>4.6004842615012108E-2</v>
      </c>
      <c r="BR212">
        <v>0</v>
      </c>
      <c r="BS212">
        <v>0</v>
      </c>
      <c r="BT212">
        <v>0.1029055690072639</v>
      </c>
      <c r="BU212">
        <v>0.89346246973365617</v>
      </c>
      <c r="BV212">
        <v>3.6319612590799029E-3</v>
      </c>
      <c r="BW212">
        <v>1</v>
      </c>
      <c r="BX212" t="s">
        <v>1198</v>
      </c>
      <c r="BY212">
        <v>826</v>
      </c>
      <c r="BZ212">
        <v>1</v>
      </c>
      <c r="CA212">
        <v>0</v>
      </c>
    </row>
    <row r="213" spans="1:79" customFormat="1" x14ac:dyDescent="0.25">
      <c r="A213" t="s">
        <v>1199</v>
      </c>
      <c r="B213" t="s">
        <v>361</v>
      </c>
      <c r="C213" t="s">
        <v>426</v>
      </c>
      <c r="D213" t="s">
        <v>947</v>
      </c>
      <c r="E213">
        <v>2014</v>
      </c>
      <c r="F213">
        <v>170</v>
      </c>
      <c r="G213">
        <v>30</v>
      </c>
      <c r="H213">
        <v>0</v>
      </c>
      <c r="I213">
        <v>4</v>
      </c>
      <c r="J213">
        <v>4</v>
      </c>
      <c r="K213">
        <v>10</v>
      </c>
      <c r="L213">
        <v>29</v>
      </c>
      <c r="M213">
        <v>37</v>
      </c>
      <c r="N213">
        <v>41</v>
      </c>
      <c r="O213">
        <v>35</v>
      </c>
      <c r="P213">
        <v>22</v>
      </c>
      <c r="Q213">
        <v>8</v>
      </c>
      <c r="R213">
        <v>7</v>
      </c>
      <c r="S213">
        <v>3</v>
      </c>
      <c r="T213">
        <v>0</v>
      </c>
      <c r="U213">
        <v>197</v>
      </c>
      <c r="V213">
        <v>3</v>
      </c>
      <c r="W213">
        <v>0</v>
      </c>
      <c r="X213">
        <v>150</v>
      </c>
      <c r="Y213">
        <v>37</v>
      </c>
      <c r="Z213">
        <v>12</v>
      </c>
      <c r="AA213">
        <v>1</v>
      </c>
      <c r="AB213">
        <v>15</v>
      </c>
      <c r="AC213">
        <v>169</v>
      </c>
      <c r="AD213">
        <v>0</v>
      </c>
      <c r="AE213">
        <v>16</v>
      </c>
      <c r="AF213">
        <v>5</v>
      </c>
      <c r="AG213">
        <v>193</v>
      </c>
      <c r="AH213">
        <v>2</v>
      </c>
      <c r="AI213">
        <v>0</v>
      </c>
      <c r="AJ213">
        <v>0</v>
      </c>
      <c r="AK213">
        <v>26</v>
      </c>
      <c r="AL213">
        <v>174</v>
      </c>
      <c r="AM213">
        <v>0</v>
      </c>
      <c r="AN213">
        <v>200</v>
      </c>
      <c r="AO213">
        <v>0.85</v>
      </c>
      <c r="AP213">
        <v>0.15</v>
      </c>
      <c r="AQ213">
        <v>0</v>
      </c>
      <c r="AR213">
        <v>0.02</v>
      </c>
      <c r="AS213">
        <v>0.02</v>
      </c>
      <c r="AT213">
        <v>0.05</v>
      </c>
      <c r="AU213">
        <v>0.14499999999999999</v>
      </c>
      <c r="AV213">
        <v>0.185</v>
      </c>
      <c r="AW213">
        <v>0.20499999999999999</v>
      </c>
      <c r="AX213">
        <v>0.17499999999999999</v>
      </c>
      <c r="AY213">
        <v>0.11</v>
      </c>
      <c r="AZ213">
        <v>0.04</v>
      </c>
      <c r="BA213">
        <v>1.4999999999999999E-2</v>
      </c>
      <c r="BB213">
        <v>3.5000000000000003E-2</v>
      </c>
      <c r="BC213">
        <v>0</v>
      </c>
      <c r="BD213">
        <v>0.98499999999999999</v>
      </c>
      <c r="BE213">
        <v>1.4999999999999999E-2</v>
      </c>
      <c r="BF213">
        <v>0</v>
      </c>
      <c r="BG213">
        <v>0.75</v>
      </c>
      <c r="BH213">
        <v>0.185</v>
      </c>
      <c r="BI213">
        <v>0.06</v>
      </c>
      <c r="BJ213">
        <v>5.0000000000000001E-3</v>
      </c>
      <c r="BK213">
        <v>7.4999999999999997E-2</v>
      </c>
      <c r="BL213">
        <v>0.84499999999999997</v>
      </c>
      <c r="BM213">
        <v>0</v>
      </c>
      <c r="BN213">
        <v>0.08</v>
      </c>
      <c r="BO213">
        <v>2.5000000000000001E-2</v>
      </c>
      <c r="BP213">
        <v>0.96499999999999997</v>
      </c>
      <c r="BQ213">
        <v>0.01</v>
      </c>
      <c r="BR213">
        <v>0</v>
      </c>
      <c r="BS213">
        <v>0</v>
      </c>
      <c r="BT213">
        <v>0.13</v>
      </c>
      <c r="BU213">
        <v>0.87</v>
      </c>
      <c r="BV213">
        <v>0</v>
      </c>
      <c r="BW213">
        <v>1</v>
      </c>
      <c r="BX213" t="s">
        <v>1198</v>
      </c>
      <c r="BY213">
        <v>826</v>
      </c>
      <c r="BZ213">
        <v>0.24213075060532691</v>
      </c>
      <c r="CA213">
        <v>0</v>
      </c>
    </row>
    <row r="214" spans="1:79" customFormat="1" x14ac:dyDescent="0.25">
      <c r="A214" t="s">
        <v>1200</v>
      </c>
      <c r="B214" t="s">
        <v>361</v>
      </c>
      <c r="C214" t="s">
        <v>426</v>
      </c>
      <c r="D214" t="s">
        <v>949</v>
      </c>
      <c r="E214">
        <v>2014</v>
      </c>
      <c r="F214">
        <v>177</v>
      </c>
      <c r="G214">
        <v>41</v>
      </c>
      <c r="H214">
        <v>0</v>
      </c>
      <c r="I214">
        <v>26</v>
      </c>
      <c r="J214">
        <v>15</v>
      </c>
      <c r="K214">
        <v>19</v>
      </c>
      <c r="L214">
        <v>27</v>
      </c>
      <c r="M214">
        <v>33</v>
      </c>
      <c r="N214">
        <v>35</v>
      </c>
      <c r="O214">
        <v>28</v>
      </c>
      <c r="P214">
        <v>17</v>
      </c>
      <c r="Q214">
        <v>9</v>
      </c>
      <c r="R214">
        <v>3</v>
      </c>
      <c r="S214">
        <v>6</v>
      </c>
      <c r="T214">
        <v>0</v>
      </c>
      <c r="U214">
        <v>215</v>
      </c>
      <c r="V214">
        <v>1</v>
      </c>
      <c r="W214">
        <v>2</v>
      </c>
      <c r="X214">
        <v>158</v>
      </c>
      <c r="Y214">
        <v>29</v>
      </c>
      <c r="Z214">
        <v>31</v>
      </c>
      <c r="AA214">
        <v>0</v>
      </c>
      <c r="AB214">
        <v>19</v>
      </c>
      <c r="AC214">
        <v>186</v>
      </c>
      <c r="AD214">
        <v>0</v>
      </c>
      <c r="AE214">
        <v>13</v>
      </c>
      <c r="AF214">
        <v>3</v>
      </c>
      <c r="AG214">
        <v>215</v>
      </c>
      <c r="AH214">
        <v>0</v>
      </c>
      <c r="AI214">
        <v>0</v>
      </c>
      <c r="AJ214">
        <v>0</v>
      </c>
      <c r="AK214">
        <v>4</v>
      </c>
      <c r="AL214">
        <v>212</v>
      </c>
      <c r="AM214">
        <v>2</v>
      </c>
      <c r="AN214">
        <v>218</v>
      </c>
      <c r="AO214">
        <v>0.81192660550458717</v>
      </c>
      <c r="AP214">
        <v>0.18807339449541291</v>
      </c>
      <c r="AQ214">
        <v>0</v>
      </c>
      <c r="AR214">
        <v>0.11926605504587159</v>
      </c>
      <c r="AS214">
        <v>6.8807339449541288E-2</v>
      </c>
      <c r="AT214">
        <v>8.7155963302752298E-2</v>
      </c>
      <c r="AU214">
        <v>0.1238532110091743</v>
      </c>
      <c r="AV214">
        <v>0.15137614678899081</v>
      </c>
      <c r="AW214">
        <v>0.16055045871559631</v>
      </c>
      <c r="AX214">
        <v>0.1284403669724771</v>
      </c>
      <c r="AY214">
        <v>7.7981651376146793E-2</v>
      </c>
      <c r="AZ214">
        <v>4.1284403669724773E-2</v>
      </c>
      <c r="BA214">
        <v>2.7522935779816519E-2</v>
      </c>
      <c r="BB214">
        <v>1.3761467889908259E-2</v>
      </c>
      <c r="BC214">
        <v>0</v>
      </c>
      <c r="BD214">
        <v>0.98623853211009171</v>
      </c>
      <c r="BE214">
        <v>4.5871559633027534E-3</v>
      </c>
      <c r="BF214">
        <v>9.1743119266055051E-3</v>
      </c>
      <c r="BG214">
        <v>0.72477064220183485</v>
      </c>
      <c r="BH214">
        <v>0.1330275229357798</v>
      </c>
      <c r="BI214">
        <v>0.1422018348623853</v>
      </c>
      <c r="BJ214">
        <v>0</v>
      </c>
      <c r="BK214">
        <v>8.7155963302752298E-2</v>
      </c>
      <c r="BL214">
        <v>0.85321100917431192</v>
      </c>
      <c r="BM214">
        <v>0</v>
      </c>
      <c r="BN214">
        <v>5.9633027522935783E-2</v>
      </c>
      <c r="BO214">
        <v>1.3761467889908259E-2</v>
      </c>
      <c r="BP214">
        <v>0.98623853211009171</v>
      </c>
      <c r="BQ214">
        <v>0</v>
      </c>
      <c r="BR214">
        <v>0</v>
      </c>
      <c r="BS214">
        <v>0</v>
      </c>
      <c r="BT214">
        <v>1.834862385321101E-2</v>
      </c>
      <c r="BU214">
        <v>0.97247706422018354</v>
      </c>
      <c r="BV214">
        <v>9.1743119266055051E-3</v>
      </c>
      <c r="BW214">
        <v>1</v>
      </c>
      <c r="BX214" t="s">
        <v>1198</v>
      </c>
      <c r="BY214">
        <v>826</v>
      </c>
      <c r="BZ214">
        <v>0.26392251815980627</v>
      </c>
      <c r="CA214">
        <v>0</v>
      </c>
    </row>
    <row r="215" spans="1:79" customFormat="1" x14ac:dyDescent="0.25">
      <c r="A215" t="s">
        <v>1201</v>
      </c>
      <c r="B215" t="s">
        <v>361</v>
      </c>
      <c r="C215" t="s">
        <v>426</v>
      </c>
      <c r="D215" t="s">
        <v>951</v>
      </c>
      <c r="E215">
        <v>2014</v>
      </c>
      <c r="F215">
        <v>243</v>
      </c>
      <c r="G215">
        <v>30</v>
      </c>
      <c r="H215">
        <v>0</v>
      </c>
      <c r="I215">
        <v>8</v>
      </c>
      <c r="J215">
        <v>5</v>
      </c>
      <c r="K215">
        <v>6</v>
      </c>
      <c r="L215">
        <v>42</v>
      </c>
      <c r="M215">
        <v>42</v>
      </c>
      <c r="N215">
        <v>58</v>
      </c>
      <c r="O215">
        <v>55</v>
      </c>
      <c r="P215">
        <v>31</v>
      </c>
      <c r="Q215">
        <v>18</v>
      </c>
      <c r="R215">
        <v>3</v>
      </c>
      <c r="S215">
        <v>5</v>
      </c>
      <c r="T215">
        <v>0</v>
      </c>
      <c r="U215">
        <v>269</v>
      </c>
      <c r="V215">
        <v>3</v>
      </c>
      <c r="W215">
        <v>1</v>
      </c>
      <c r="X215">
        <v>182</v>
      </c>
      <c r="Y215">
        <v>60</v>
      </c>
      <c r="Z215">
        <v>31</v>
      </c>
      <c r="AA215">
        <v>0</v>
      </c>
      <c r="AB215">
        <v>38</v>
      </c>
      <c r="AC215">
        <v>228</v>
      </c>
      <c r="AD215">
        <v>0</v>
      </c>
      <c r="AE215">
        <v>7</v>
      </c>
      <c r="AF215">
        <v>11</v>
      </c>
      <c r="AG215">
        <v>261</v>
      </c>
      <c r="AH215">
        <v>1</v>
      </c>
      <c r="AI215">
        <v>0</v>
      </c>
      <c r="AJ215">
        <v>0</v>
      </c>
      <c r="AK215">
        <v>48</v>
      </c>
      <c r="AL215">
        <v>225</v>
      </c>
      <c r="AM215">
        <v>0</v>
      </c>
      <c r="AN215">
        <v>273</v>
      </c>
      <c r="AO215">
        <v>0.89010989010989006</v>
      </c>
      <c r="AP215">
        <v>0.1098901098901099</v>
      </c>
      <c r="AQ215">
        <v>0</v>
      </c>
      <c r="AR215">
        <v>2.9304029304029301E-2</v>
      </c>
      <c r="AS215">
        <v>1.8315018315018319E-2</v>
      </c>
      <c r="AT215">
        <v>2.197802197802198E-2</v>
      </c>
      <c r="AU215">
        <v>0.15384615384615391</v>
      </c>
      <c r="AV215">
        <v>0.15384615384615391</v>
      </c>
      <c r="AW215">
        <v>0.21245421245421239</v>
      </c>
      <c r="AX215">
        <v>0.2014652014652015</v>
      </c>
      <c r="AY215">
        <v>0.11355311355311359</v>
      </c>
      <c r="AZ215">
        <v>6.5934065934065936E-2</v>
      </c>
      <c r="BA215">
        <v>1.8315018315018319E-2</v>
      </c>
      <c r="BB215">
        <v>1.098901098901099E-2</v>
      </c>
      <c r="BC215">
        <v>0</v>
      </c>
      <c r="BD215">
        <v>0.9853479853479854</v>
      </c>
      <c r="BE215">
        <v>1.098901098901099E-2</v>
      </c>
      <c r="BF215">
        <v>3.663003663003663E-3</v>
      </c>
      <c r="BG215">
        <v>0.66666666666666663</v>
      </c>
      <c r="BH215">
        <v>0.2197802197802198</v>
      </c>
      <c r="BI215">
        <v>0.11355311355311359</v>
      </c>
      <c r="BJ215">
        <v>0</v>
      </c>
      <c r="BK215">
        <v>0.1391941391941392</v>
      </c>
      <c r="BL215">
        <v>0.8351648351648352</v>
      </c>
      <c r="BM215">
        <v>0</v>
      </c>
      <c r="BN215">
        <v>2.564102564102564E-2</v>
      </c>
      <c r="BO215">
        <v>4.0293040293040303E-2</v>
      </c>
      <c r="BP215">
        <v>0.95604395604395609</v>
      </c>
      <c r="BQ215">
        <v>3.663003663003663E-3</v>
      </c>
      <c r="BR215">
        <v>0</v>
      </c>
      <c r="BS215">
        <v>0</v>
      </c>
      <c r="BT215">
        <v>0.17582417582417581</v>
      </c>
      <c r="BU215">
        <v>0.82417582417582413</v>
      </c>
      <c r="BV215">
        <v>0</v>
      </c>
      <c r="BW215">
        <v>1</v>
      </c>
      <c r="BX215" t="s">
        <v>1198</v>
      </c>
      <c r="BY215">
        <v>826</v>
      </c>
      <c r="BZ215">
        <v>0.33050847457627119</v>
      </c>
      <c r="CA215">
        <v>0</v>
      </c>
    </row>
    <row r="216" spans="1:79" customFormat="1" x14ac:dyDescent="0.25">
      <c r="A216" t="s">
        <v>1202</v>
      </c>
      <c r="B216" t="s">
        <v>361</v>
      </c>
      <c r="C216" t="s">
        <v>426</v>
      </c>
      <c r="D216" t="s">
        <v>953</v>
      </c>
      <c r="E216">
        <v>2014</v>
      </c>
      <c r="F216">
        <v>112</v>
      </c>
      <c r="G216">
        <v>23</v>
      </c>
      <c r="H216">
        <v>0</v>
      </c>
      <c r="I216">
        <v>3</v>
      </c>
      <c r="J216">
        <v>3</v>
      </c>
      <c r="K216">
        <v>11</v>
      </c>
      <c r="L216">
        <v>14</v>
      </c>
      <c r="M216">
        <v>27</v>
      </c>
      <c r="N216">
        <v>28</v>
      </c>
      <c r="O216">
        <v>24</v>
      </c>
      <c r="P216">
        <v>20</v>
      </c>
      <c r="Q216">
        <v>4</v>
      </c>
      <c r="R216">
        <v>1</v>
      </c>
      <c r="S216">
        <v>0</v>
      </c>
      <c r="T216">
        <v>0</v>
      </c>
      <c r="U216">
        <v>131</v>
      </c>
      <c r="V216">
        <v>3</v>
      </c>
      <c r="W216">
        <v>1</v>
      </c>
      <c r="X216">
        <v>104</v>
      </c>
      <c r="Y216">
        <v>22</v>
      </c>
      <c r="Z216">
        <v>8</v>
      </c>
      <c r="AA216">
        <v>1</v>
      </c>
      <c r="AB216">
        <v>22</v>
      </c>
      <c r="AC216">
        <v>52</v>
      </c>
      <c r="AD216">
        <v>0</v>
      </c>
      <c r="AE216">
        <v>61</v>
      </c>
      <c r="AF216">
        <v>21</v>
      </c>
      <c r="AG216">
        <v>79</v>
      </c>
      <c r="AH216">
        <v>35</v>
      </c>
      <c r="AI216">
        <v>0</v>
      </c>
      <c r="AJ216">
        <v>0</v>
      </c>
      <c r="AK216">
        <v>7</v>
      </c>
      <c r="AL216">
        <v>127</v>
      </c>
      <c r="AM216">
        <v>1</v>
      </c>
      <c r="AN216">
        <v>135</v>
      </c>
      <c r="AO216">
        <v>0.82962962962962961</v>
      </c>
      <c r="AP216">
        <v>0.17037037037037039</v>
      </c>
      <c r="AQ216">
        <v>0</v>
      </c>
      <c r="AR216">
        <v>2.222222222222222E-2</v>
      </c>
      <c r="AS216">
        <v>2.222222222222222E-2</v>
      </c>
      <c r="AT216">
        <v>8.1481481481481488E-2</v>
      </c>
      <c r="AU216">
        <v>0.1037037037037037</v>
      </c>
      <c r="AV216">
        <v>0.2</v>
      </c>
      <c r="AW216">
        <v>0.2074074074074074</v>
      </c>
      <c r="AX216">
        <v>0.17777777777777781</v>
      </c>
      <c r="AY216">
        <v>0.14814814814814811</v>
      </c>
      <c r="AZ216">
        <v>2.9629629629629631E-2</v>
      </c>
      <c r="BA216">
        <v>0</v>
      </c>
      <c r="BB216">
        <v>7.4074074074074077E-3</v>
      </c>
      <c r="BC216">
        <v>0</v>
      </c>
      <c r="BD216">
        <v>0.97037037037037033</v>
      </c>
      <c r="BE216">
        <v>2.222222222222222E-2</v>
      </c>
      <c r="BF216">
        <v>7.4074074074074077E-3</v>
      </c>
      <c r="BG216">
        <v>0.77037037037037037</v>
      </c>
      <c r="BH216">
        <v>0.162962962962963</v>
      </c>
      <c r="BI216">
        <v>5.9259259259259262E-2</v>
      </c>
      <c r="BJ216">
        <v>7.4074074074074077E-3</v>
      </c>
      <c r="BK216">
        <v>0.162962962962963</v>
      </c>
      <c r="BL216">
        <v>0.38518518518518519</v>
      </c>
      <c r="BM216">
        <v>0</v>
      </c>
      <c r="BN216">
        <v>0.45185185185185178</v>
      </c>
      <c r="BO216">
        <v>0.15555555555555561</v>
      </c>
      <c r="BP216">
        <v>0.58518518518518514</v>
      </c>
      <c r="BQ216">
        <v>0.25925925925925919</v>
      </c>
      <c r="BR216">
        <v>0</v>
      </c>
      <c r="BS216">
        <v>0</v>
      </c>
      <c r="BT216">
        <v>5.185185185185185E-2</v>
      </c>
      <c r="BU216">
        <v>0.94074074074074077</v>
      </c>
      <c r="BV216">
        <v>7.4074074074074077E-3</v>
      </c>
      <c r="BW216">
        <v>1</v>
      </c>
      <c r="BX216" t="s">
        <v>1198</v>
      </c>
      <c r="BY216">
        <v>826</v>
      </c>
      <c r="BZ216">
        <v>0.16343825665859571</v>
      </c>
      <c r="CA216">
        <v>0</v>
      </c>
    </row>
    <row r="217" spans="1:79" customFormat="1" x14ac:dyDescent="0.25">
      <c r="A217" t="s">
        <v>1203</v>
      </c>
      <c r="B217" t="s">
        <v>354</v>
      </c>
      <c r="C217" t="s">
        <v>124</v>
      </c>
      <c r="D217" t="s">
        <v>44</v>
      </c>
      <c r="E217">
        <v>2015</v>
      </c>
      <c r="F217">
        <v>10029</v>
      </c>
      <c r="G217">
        <v>772</v>
      </c>
      <c r="H217">
        <v>0</v>
      </c>
      <c r="I217">
        <v>1859</v>
      </c>
      <c r="J217">
        <v>1935</v>
      </c>
      <c r="K217">
        <v>1461</v>
      </c>
      <c r="L217">
        <v>1285</v>
      </c>
      <c r="M217">
        <v>945</v>
      </c>
      <c r="N217">
        <v>904</v>
      </c>
      <c r="O217">
        <v>824</v>
      </c>
      <c r="P217">
        <v>578</v>
      </c>
      <c r="Q217">
        <v>253</v>
      </c>
      <c r="R217">
        <v>61</v>
      </c>
      <c r="S217">
        <v>696</v>
      </c>
      <c r="T217">
        <v>0</v>
      </c>
      <c r="U217">
        <v>10192</v>
      </c>
      <c r="V217">
        <v>609</v>
      </c>
      <c r="W217">
        <v>0</v>
      </c>
      <c r="X217">
        <v>4331</v>
      </c>
      <c r="Y217">
        <v>4524</v>
      </c>
      <c r="Z217">
        <v>1946</v>
      </c>
      <c r="AA217">
        <v>0</v>
      </c>
      <c r="AB217">
        <v>196</v>
      </c>
      <c r="AC217">
        <v>9662</v>
      </c>
      <c r="AD217">
        <v>0</v>
      </c>
      <c r="AE217">
        <v>943</v>
      </c>
      <c r="AF217">
        <v>398</v>
      </c>
      <c r="AG217">
        <v>10221</v>
      </c>
      <c r="AH217">
        <v>171</v>
      </c>
      <c r="AI217">
        <v>11</v>
      </c>
      <c r="AJ217">
        <v>0</v>
      </c>
      <c r="AK217">
        <v>1959</v>
      </c>
      <c r="AL217">
        <v>8842</v>
      </c>
      <c r="AM217">
        <v>0</v>
      </c>
      <c r="AN217">
        <v>10801</v>
      </c>
      <c r="AO217">
        <v>0.92852513656142954</v>
      </c>
      <c r="AP217">
        <v>7.1474863438570499E-2</v>
      </c>
      <c r="AQ217">
        <v>0</v>
      </c>
      <c r="AR217">
        <v>0.1721136931765577</v>
      </c>
      <c r="AS217">
        <v>0.179150078696417</v>
      </c>
      <c r="AT217">
        <v>0.13526525321729471</v>
      </c>
      <c r="AU217">
        <v>0.1189704656976206</v>
      </c>
      <c r="AV217">
        <v>8.7491898898250167E-2</v>
      </c>
      <c r="AW217">
        <v>8.3695954078326085E-2</v>
      </c>
      <c r="AX217">
        <v>7.6289232478474217E-2</v>
      </c>
      <c r="AY217">
        <v>5.3513563558929729E-2</v>
      </c>
      <c r="AZ217">
        <v>2.3423757059531529E-2</v>
      </c>
      <c r="BA217">
        <v>6.4438477918711226E-2</v>
      </c>
      <c r="BB217">
        <v>5.6476252198870477E-3</v>
      </c>
      <c r="BC217">
        <v>0</v>
      </c>
      <c r="BD217">
        <v>0.9436163318211277</v>
      </c>
      <c r="BE217">
        <v>5.6383668178872318E-2</v>
      </c>
      <c r="BF217">
        <v>0</v>
      </c>
      <c r="BG217">
        <v>0.40098139061198029</v>
      </c>
      <c r="BH217">
        <v>0.41885010647162302</v>
      </c>
      <c r="BI217">
        <v>0.18016850291639661</v>
      </c>
      <c r="BJ217">
        <v>0</v>
      </c>
      <c r="BK217">
        <v>1.8146467919637071E-2</v>
      </c>
      <c r="BL217">
        <v>0.89454680122210906</v>
      </c>
      <c r="BM217">
        <v>0</v>
      </c>
      <c r="BN217">
        <v>8.730673085825387E-2</v>
      </c>
      <c r="BO217">
        <v>3.6848439959263027E-2</v>
      </c>
      <c r="BP217">
        <v>0.94630126840107398</v>
      </c>
      <c r="BQ217">
        <v>1.583186741968336E-2</v>
      </c>
      <c r="BR217">
        <v>1.0184242199796311E-3</v>
      </c>
      <c r="BS217">
        <v>0</v>
      </c>
      <c r="BT217">
        <v>0.18137209517637259</v>
      </c>
      <c r="BU217">
        <v>0.81862790482362746</v>
      </c>
      <c r="BV217">
        <v>0</v>
      </c>
      <c r="BW217">
        <v>1</v>
      </c>
      <c r="BX217" t="s">
        <v>1204</v>
      </c>
      <c r="BY217">
        <v>10801</v>
      </c>
      <c r="BZ217">
        <v>1</v>
      </c>
      <c r="CA217">
        <v>0</v>
      </c>
    </row>
    <row r="218" spans="1:79" customFormat="1" x14ac:dyDescent="0.25">
      <c r="A218" t="s">
        <v>1205</v>
      </c>
      <c r="B218" t="s">
        <v>354</v>
      </c>
      <c r="C218" t="s">
        <v>124</v>
      </c>
      <c r="D218" t="s">
        <v>947</v>
      </c>
      <c r="E218">
        <v>2015</v>
      </c>
      <c r="F218">
        <v>2752</v>
      </c>
      <c r="G218">
        <v>101</v>
      </c>
      <c r="H218">
        <v>0</v>
      </c>
      <c r="I218">
        <v>466</v>
      </c>
      <c r="J218">
        <v>501</v>
      </c>
      <c r="K218">
        <v>392</v>
      </c>
      <c r="L218">
        <v>347</v>
      </c>
      <c r="M218">
        <v>233</v>
      </c>
      <c r="N218">
        <v>236</v>
      </c>
      <c r="O218">
        <v>237</v>
      </c>
      <c r="P218">
        <v>148</v>
      </c>
      <c r="Q218">
        <v>87</v>
      </c>
      <c r="R218">
        <v>18</v>
      </c>
      <c r="S218">
        <v>188</v>
      </c>
      <c r="T218">
        <v>0</v>
      </c>
      <c r="U218">
        <v>2785</v>
      </c>
      <c r="V218">
        <v>68</v>
      </c>
      <c r="W218">
        <v>0</v>
      </c>
      <c r="X218">
        <v>1260</v>
      </c>
      <c r="Y218">
        <v>1037</v>
      </c>
      <c r="Z218">
        <v>556</v>
      </c>
      <c r="AA218">
        <v>0</v>
      </c>
      <c r="AB218">
        <v>78</v>
      </c>
      <c r="AC218">
        <v>2557</v>
      </c>
      <c r="AD218">
        <v>0</v>
      </c>
      <c r="AE218">
        <v>218</v>
      </c>
      <c r="AF218">
        <v>79</v>
      </c>
      <c r="AG218">
        <v>2756</v>
      </c>
      <c r="AH218">
        <v>13</v>
      </c>
      <c r="AI218">
        <v>5</v>
      </c>
      <c r="AJ218">
        <v>0</v>
      </c>
      <c r="AK218">
        <v>1089</v>
      </c>
      <c r="AL218">
        <v>1764</v>
      </c>
      <c r="AM218">
        <v>0</v>
      </c>
      <c r="AN218">
        <v>2853</v>
      </c>
      <c r="AO218">
        <v>0.96459866806869965</v>
      </c>
      <c r="AP218">
        <v>3.5401331931300392E-2</v>
      </c>
      <c r="AQ218">
        <v>0</v>
      </c>
      <c r="AR218">
        <v>0.16333683841570279</v>
      </c>
      <c r="AS218">
        <v>0.17560462670872759</v>
      </c>
      <c r="AT218">
        <v>0.13739922888187869</v>
      </c>
      <c r="AU218">
        <v>0.1216263582194182</v>
      </c>
      <c r="AV218">
        <v>8.1668419207851381E-2</v>
      </c>
      <c r="AW218">
        <v>8.2719943918682093E-2</v>
      </c>
      <c r="AX218">
        <v>8.3070452155625654E-2</v>
      </c>
      <c r="AY218">
        <v>5.1875219067648089E-2</v>
      </c>
      <c r="AZ218">
        <v>3.0494216614090429E-2</v>
      </c>
      <c r="BA218">
        <v>6.5895548545390814E-2</v>
      </c>
      <c r="BB218">
        <v>6.3091482649842269E-3</v>
      </c>
      <c r="BC218">
        <v>0</v>
      </c>
      <c r="BD218">
        <v>0.97616543988783733</v>
      </c>
      <c r="BE218">
        <v>2.3834560112162631E-2</v>
      </c>
      <c r="BF218">
        <v>0</v>
      </c>
      <c r="BG218">
        <v>0.44164037854889587</v>
      </c>
      <c r="BH218">
        <v>0.36347704171048018</v>
      </c>
      <c r="BI218">
        <v>0.1948825797406239</v>
      </c>
      <c r="BJ218">
        <v>0</v>
      </c>
      <c r="BK218">
        <v>2.7339642481598321E-2</v>
      </c>
      <c r="BL218">
        <v>0.89624956186470384</v>
      </c>
      <c r="BM218">
        <v>0</v>
      </c>
      <c r="BN218">
        <v>7.6410795653697863E-2</v>
      </c>
      <c r="BO218">
        <v>2.7690150718541889E-2</v>
      </c>
      <c r="BP218">
        <v>0.96600070101647384</v>
      </c>
      <c r="BQ218">
        <v>4.5566070802663863E-3</v>
      </c>
      <c r="BR218">
        <v>1.7525411847178411E-3</v>
      </c>
      <c r="BS218">
        <v>0</v>
      </c>
      <c r="BT218">
        <v>0.38170347003154581</v>
      </c>
      <c r="BU218">
        <v>0.6182965299684543</v>
      </c>
      <c r="BV218">
        <v>0</v>
      </c>
      <c r="BW218">
        <v>1</v>
      </c>
      <c r="BX218" t="s">
        <v>1204</v>
      </c>
      <c r="BY218">
        <v>10801</v>
      </c>
      <c r="BZ218">
        <v>0.26414220905471708</v>
      </c>
      <c r="CA218">
        <v>0</v>
      </c>
    </row>
    <row r="219" spans="1:79" customFormat="1" x14ac:dyDescent="0.25">
      <c r="A219" t="s">
        <v>1206</v>
      </c>
      <c r="B219" t="s">
        <v>354</v>
      </c>
      <c r="C219" t="s">
        <v>124</v>
      </c>
      <c r="D219" t="s">
        <v>949</v>
      </c>
      <c r="E219">
        <v>2015</v>
      </c>
      <c r="F219">
        <v>4260</v>
      </c>
      <c r="G219">
        <v>342</v>
      </c>
      <c r="H219">
        <v>0</v>
      </c>
      <c r="I219">
        <v>906</v>
      </c>
      <c r="J219">
        <v>884</v>
      </c>
      <c r="K219">
        <v>592</v>
      </c>
      <c r="L219">
        <v>468</v>
      </c>
      <c r="M219">
        <v>342</v>
      </c>
      <c r="N219">
        <v>364</v>
      </c>
      <c r="O219">
        <v>317</v>
      </c>
      <c r="P219">
        <v>249</v>
      </c>
      <c r="Q219">
        <v>95</v>
      </c>
      <c r="R219">
        <v>20</v>
      </c>
      <c r="S219">
        <v>365</v>
      </c>
      <c r="T219">
        <v>0</v>
      </c>
      <c r="U219">
        <v>4364</v>
      </c>
      <c r="V219">
        <v>238</v>
      </c>
      <c r="W219">
        <v>0</v>
      </c>
      <c r="X219">
        <v>1566</v>
      </c>
      <c r="Y219">
        <v>2206</v>
      </c>
      <c r="Z219">
        <v>830</v>
      </c>
      <c r="AA219">
        <v>0</v>
      </c>
      <c r="AB219">
        <v>13</v>
      </c>
      <c r="AC219">
        <v>4186</v>
      </c>
      <c r="AD219">
        <v>0</v>
      </c>
      <c r="AE219">
        <v>403</v>
      </c>
      <c r="AF219">
        <v>112</v>
      </c>
      <c r="AG219">
        <v>4474</v>
      </c>
      <c r="AH219">
        <v>11</v>
      </c>
      <c r="AI219">
        <v>5</v>
      </c>
      <c r="AJ219">
        <v>0</v>
      </c>
      <c r="AK219">
        <v>514</v>
      </c>
      <c r="AL219">
        <v>4088</v>
      </c>
      <c r="AM219">
        <v>0</v>
      </c>
      <c r="AN219">
        <v>4602</v>
      </c>
      <c r="AO219">
        <v>0.9256844850065189</v>
      </c>
      <c r="AP219">
        <v>7.4315514993481088E-2</v>
      </c>
      <c r="AQ219">
        <v>0</v>
      </c>
      <c r="AR219">
        <v>0.196870925684485</v>
      </c>
      <c r="AS219">
        <v>0.19209039548022599</v>
      </c>
      <c r="AT219">
        <v>0.12863972186006081</v>
      </c>
      <c r="AU219">
        <v>0.10169491525423729</v>
      </c>
      <c r="AV219">
        <v>7.4315514993481088E-2</v>
      </c>
      <c r="AW219">
        <v>7.909604519774012E-2</v>
      </c>
      <c r="AX219">
        <v>6.8883094306823114E-2</v>
      </c>
      <c r="AY219">
        <v>5.4106910039113429E-2</v>
      </c>
      <c r="AZ219">
        <v>2.0643198609300299E-2</v>
      </c>
      <c r="BA219">
        <v>7.9313342025206429E-2</v>
      </c>
      <c r="BB219">
        <v>4.3459365493263794E-3</v>
      </c>
      <c r="BC219">
        <v>0</v>
      </c>
      <c r="BD219">
        <v>0.94828335506301609</v>
      </c>
      <c r="BE219">
        <v>5.171664493698392E-2</v>
      </c>
      <c r="BF219">
        <v>0</v>
      </c>
      <c r="BG219">
        <v>0.34028683181225561</v>
      </c>
      <c r="BH219">
        <v>0.47935680139069969</v>
      </c>
      <c r="BI219">
        <v>0.18035636679704481</v>
      </c>
      <c r="BJ219">
        <v>0</v>
      </c>
      <c r="BK219">
        <v>2.8248587570621469E-3</v>
      </c>
      <c r="BL219">
        <v>0.90960451977401124</v>
      </c>
      <c r="BM219">
        <v>0</v>
      </c>
      <c r="BN219">
        <v>8.7570621468926552E-2</v>
      </c>
      <c r="BO219">
        <v>2.4337244676227731E-2</v>
      </c>
      <c r="BP219">
        <v>0.97218600608431116</v>
      </c>
      <c r="BQ219">
        <v>2.3902651021295092E-3</v>
      </c>
      <c r="BR219">
        <v>1.0864841373315951E-3</v>
      </c>
      <c r="BS219">
        <v>0</v>
      </c>
      <c r="BT219">
        <v>0.111690569317688</v>
      </c>
      <c r="BU219">
        <v>0.88830943068231205</v>
      </c>
      <c r="BV219">
        <v>0</v>
      </c>
      <c r="BW219">
        <v>1</v>
      </c>
      <c r="BX219" t="s">
        <v>1204</v>
      </c>
      <c r="BY219">
        <v>10801</v>
      </c>
      <c r="BZ219">
        <v>0.42607166003147862</v>
      </c>
      <c r="CA219">
        <v>0</v>
      </c>
    </row>
    <row r="220" spans="1:79" customFormat="1" x14ac:dyDescent="0.25">
      <c r="A220" t="s">
        <v>1207</v>
      </c>
      <c r="B220" t="s">
        <v>354</v>
      </c>
      <c r="C220" t="s">
        <v>124</v>
      </c>
      <c r="D220" t="s">
        <v>951</v>
      </c>
      <c r="E220">
        <v>2015</v>
      </c>
      <c r="F220">
        <v>2648</v>
      </c>
      <c r="G220">
        <v>301</v>
      </c>
      <c r="H220">
        <v>0</v>
      </c>
      <c r="I220">
        <v>441</v>
      </c>
      <c r="J220">
        <v>483</v>
      </c>
      <c r="K220">
        <v>414</v>
      </c>
      <c r="L220">
        <v>414</v>
      </c>
      <c r="M220">
        <v>321</v>
      </c>
      <c r="N220">
        <v>269</v>
      </c>
      <c r="O220">
        <v>227</v>
      </c>
      <c r="P220">
        <v>160</v>
      </c>
      <c r="Q220">
        <v>65</v>
      </c>
      <c r="R220">
        <v>18</v>
      </c>
      <c r="S220">
        <v>137</v>
      </c>
      <c r="T220">
        <v>0</v>
      </c>
      <c r="U220">
        <v>2659</v>
      </c>
      <c r="V220">
        <v>290</v>
      </c>
      <c r="W220">
        <v>0</v>
      </c>
      <c r="X220">
        <v>1258</v>
      </c>
      <c r="Y220">
        <v>1191</v>
      </c>
      <c r="Z220">
        <v>500</v>
      </c>
      <c r="AA220">
        <v>0</v>
      </c>
      <c r="AB220">
        <v>92</v>
      </c>
      <c r="AC220">
        <v>2746</v>
      </c>
      <c r="AD220">
        <v>0</v>
      </c>
      <c r="AE220">
        <v>111</v>
      </c>
      <c r="AF220">
        <v>154</v>
      </c>
      <c r="AG220">
        <v>2782</v>
      </c>
      <c r="AH220">
        <v>13</v>
      </c>
      <c r="AI220">
        <v>0</v>
      </c>
      <c r="AJ220">
        <v>0</v>
      </c>
      <c r="AK220">
        <v>316</v>
      </c>
      <c r="AL220">
        <v>2633</v>
      </c>
      <c r="AM220">
        <v>0</v>
      </c>
      <c r="AN220">
        <v>2949</v>
      </c>
      <c r="AO220">
        <v>0.89793150220413698</v>
      </c>
      <c r="AP220">
        <v>0.10206849779586299</v>
      </c>
      <c r="AQ220">
        <v>0</v>
      </c>
      <c r="AR220">
        <v>0.14954221770091561</v>
      </c>
      <c r="AS220">
        <v>0.16378433367243131</v>
      </c>
      <c r="AT220">
        <v>0.14038657171922689</v>
      </c>
      <c r="AU220">
        <v>0.14038657171922689</v>
      </c>
      <c r="AV220">
        <v>0.1088504577822991</v>
      </c>
      <c r="AW220">
        <v>9.1217361817565276E-2</v>
      </c>
      <c r="AX220">
        <v>7.6975245846049506E-2</v>
      </c>
      <c r="AY220">
        <v>5.4255679891488641E-2</v>
      </c>
      <c r="AZ220">
        <v>2.204136995591726E-2</v>
      </c>
      <c r="BA220">
        <v>4.6456425907087151E-2</v>
      </c>
      <c r="BB220">
        <v>6.1037639877924718E-3</v>
      </c>
      <c r="BC220">
        <v>0</v>
      </c>
      <c r="BD220">
        <v>0.90166158019667686</v>
      </c>
      <c r="BE220">
        <v>9.8338419803323154E-2</v>
      </c>
      <c r="BF220">
        <v>0</v>
      </c>
      <c r="BG220">
        <v>0.42658528314682942</v>
      </c>
      <c r="BH220">
        <v>0.40386571719226849</v>
      </c>
      <c r="BI220">
        <v>0.16954899966090201</v>
      </c>
      <c r="BJ220">
        <v>0</v>
      </c>
      <c r="BK220">
        <v>3.119701593760597E-2</v>
      </c>
      <c r="BL220">
        <v>0.93116310613767383</v>
      </c>
      <c r="BM220">
        <v>0</v>
      </c>
      <c r="BN220">
        <v>3.7639877924720247E-2</v>
      </c>
      <c r="BO220">
        <v>5.222109189555782E-2</v>
      </c>
      <c r="BP220">
        <v>0.94337063411325872</v>
      </c>
      <c r="BQ220">
        <v>4.408273991183452E-3</v>
      </c>
      <c r="BR220">
        <v>0</v>
      </c>
      <c r="BS220">
        <v>0</v>
      </c>
      <c r="BT220">
        <v>0.1071549677856901</v>
      </c>
      <c r="BU220">
        <v>0.89284503221430989</v>
      </c>
      <c r="BV220">
        <v>0</v>
      </c>
      <c r="BW220">
        <v>1</v>
      </c>
      <c r="BX220" t="s">
        <v>1204</v>
      </c>
      <c r="BY220">
        <v>10801</v>
      </c>
      <c r="BZ220">
        <v>0.27303027497453941</v>
      </c>
      <c r="CA220">
        <v>0</v>
      </c>
    </row>
    <row r="221" spans="1:79" customFormat="1" x14ac:dyDescent="0.25">
      <c r="A221" t="s">
        <v>1208</v>
      </c>
      <c r="B221" t="s">
        <v>354</v>
      </c>
      <c r="C221" t="s">
        <v>124</v>
      </c>
      <c r="D221" t="s">
        <v>953</v>
      </c>
      <c r="E221">
        <v>2015</v>
      </c>
      <c r="F221">
        <v>369</v>
      </c>
      <c r="G221">
        <v>28</v>
      </c>
      <c r="H221">
        <v>0</v>
      </c>
      <c r="I221">
        <v>46</v>
      </c>
      <c r="J221">
        <v>67</v>
      </c>
      <c r="K221">
        <v>63</v>
      </c>
      <c r="L221">
        <v>56</v>
      </c>
      <c r="M221">
        <v>49</v>
      </c>
      <c r="N221">
        <v>35</v>
      </c>
      <c r="O221">
        <v>43</v>
      </c>
      <c r="P221">
        <v>21</v>
      </c>
      <c r="Q221">
        <v>6</v>
      </c>
      <c r="R221">
        <v>5</v>
      </c>
      <c r="S221">
        <v>6</v>
      </c>
      <c r="T221">
        <v>0</v>
      </c>
      <c r="U221">
        <v>384</v>
      </c>
      <c r="V221">
        <v>13</v>
      </c>
      <c r="W221">
        <v>0</v>
      </c>
      <c r="X221">
        <v>247</v>
      </c>
      <c r="Y221">
        <v>90</v>
      </c>
      <c r="Z221">
        <v>60</v>
      </c>
      <c r="AA221">
        <v>0</v>
      </c>
      <c r="AB221">
        <v>13</v>
      </c>
      <c r="AC221">
        <v>173</v>
      </c>
      <c r="AD221">
        <v>0</v>
      </c>
      <c r="AE221">
        <v>211</v>
      </c>
      <c r="AF221">
        <v>53</v>
      </c>
      <c r="AG221">
        <v>209</v>
      </c>
      <c r="AH221">
        <v>134</v>
      </c>
      <c r="AI221">
        <v>1</v>
      </c>
      <c r="AJ221">
        <v>0</v>
      </c>
      <c r="AK221">
        <v>40</v>
      </c>
      <c r="AL221">
        <v>357</v>
      </c>
      <c r="AM221">
        <v>0</v>
      </c>
      <c r="AN221">
        <v>397</v>
      </c>
      <c r="AO221">
        <v>0.92947103274559195</v>
      </c>
      <c r="AP221">
        <v>7.0528967254408062E-2</v>
      </c>
      <c r="AQ221">
        <v>0</v>
      </c>
      <c r="AR221">
        <v>0.11586901763224181</v>
      </c>
      <c r="AS221">
        <v>0.1687657430730479</v>
      </c>
      <c r="AT221">
        <v>0.15869017632241811</v>
      </c>
      <c r="AU221">
        <v>0.1410579345088161</v>
      </c>
      <c r="AV221">
        <v>0.1234256926952141</v>
      </c>
      <c r="AW221">
        <v>8.8161209068010074E-2</v>
      </c>
      <c r="AX221">
        <v>0.1083123425692695</v>
      </c>
      <c r="AY221">
        <v>5.2896725440806043E-2</v>
      </c>
      <c r="AZ221">
        <v>1.5113350125944581E-2</v>
      </c>
      <c r="BA221">
        <v>1.5113350125944581E-2</v>
      </c>
      <c r="BB221">
        <v>1.2594458438287151E-2</v>
      </c>
      <c r="BC221">
        <v>0</v>
      </c>
      <c r="BD221">
        <v>0.96725440806045337</v>
      </c>
      <c r="BE221">
        <v>3.2745591939546598E-2</v>
      </c>
      <c r="BF221">
        <v>0</v>
      </c>
      <c r="BG221">
        <v>0.62216624685138544</v>
      </c>
      <c r="BH221">
        <v>0.22670025188916881</v>
      </c>
      <c r="BI221">
        <v>0.15113350125944591</v>
      </c>
      <c r="BJ221">
        <v>0</v>
      </c>
      <c r="BK221">
        <v>3.2745591939546598E-2</v>
      </c>
      <c r="BL221">
        <v>0.4357682619647355</v>
      </c>
      <c r="BM221">
        <v>0</v>
      </c>
      <c r="BN221">
        <v>0.53148614609571787</v>
      </c>
      <c r="BO221">
        <v>0.13350125944584379</v>
      </c>
      <c r="BP221">
        <v>0.52644836272040307</v>
      </c>
      <c r="BQ221">
        <v>0.33753148614609568</v>
      </c>
      <c r="BR221">
        <v>2.5188916876574311E-3</v>
      </c>
      <c r="BS221">
        <v>0</v>
      </c>
      <c r="BT221">
        <v>0.10075566750629721</v>
      </c>
      <c r="BU221">
        <v>0.89924433249370272</v>
      </c>
      <c r="BV221">
        <v>0</v>
      </c>
      <c r="BW221">
        <v>1</v>
      </c>
      <c r="BX221" t="s">
        <v>1204</v>
      </c>
      <c r="BY221">
        <v>10801</v>
      </c>
      <c r="BZ221">
        <v>3.6755855939264892E-2</v>
      </c>
      <c r="CA221">
        <v>0</v>
      </c>
    </row>
    <row r="222" spans="1:79" customFormat="1" x14ac:dyDescent="0.25">
      <c r="A222" t="s">
        <v>1209</v>
      </c>
      <c r="B222" t="s">
        <v>354</v>
      </c>
      <c r="C222" t="s">
        <v>123</v>
      </c>
      <c r="D222" t="s">
        <v>44</v>
      </c>
      <c r="E222">
        <v>2015</v>
      </c>
      <c r="F222">
        <v>9439</v>
      </c>
      <c r="G222">
        <v>1044</v>
      </c>
      <c r="H222">
        <v>0</v>
      </c>
      <c r="I222">
        <v>1495</v>
      </c>
      <c r="J222">
        <v>1584</v>
      </c>
      <c r="K222">
        <v>1532</v>
      </c>
      <c r="L222">
        <v>1282</v>
      </c>
      <c r="M222">
        <v>1310</v>
      </c>
      <c r="N222">
        <v>1182</v>
      </c>
      <c r="O222">
        <v>977</v>
      </c>
      <c r="P222">
        <v>542</v>
      </c>
      <c r="Q222">
        <v>174</v>
      </c>
      <c r="R222">
        <v>20</v>
      </c>
      <c r="S222">
        <v>385</v>
      </c>
      <c r="T222">
        <v>0</v>
      </c>
      <c r="U222">
        <v>9923</v>
      </c>
      <c r="V222">
        <v>119</v>
      </c>
      <c r="W222">
        <v>441</v>
      </c>
      <c r="X222">
        <v>4784</v>
      </c>
      <c r="Y222">
        <v>2500</v>
      </c>
      <c r="Z222">
        <v>3167</v>
      </c>
      <c r="AA222">
        <v>32</v>
      </c>
      <c r="AB222">
        <v>259</v>
      </c>
      <c r="AC222">
        <v>9532</v>
      </c>
      <c r="AD222">
        <v>10</v>
      </c>
      <c r="AE222">
        <v>682</v>
      </c>
      <c r="AF222">
        <v>231</v>
      </c>
      <c r="AG222">
        <v>9993</v>
      </c>
      <c r="AH222">
        <v>152</v>
      </c>
      <c r="AI222">
        <v>14</v>
      </c>
      <c r="AJ222">
        <v>93</v>
      </c>
      <c r="AK222">
        <v>759</v>
      </c>
      <c r="AL222">
        <v>9722</v>
      </c>
      <c r="AM222">
        <v>2</v>
      </c>
      <c r="AN222">
        <v>10483</v>
      </c>
      <c r="AO222">
        <v>0.90041018792330441</v>
      </c>
      <c r="AP222">
        <v>9.9589812076695608E-2</v>
      </c>
      <c r="AQ222">
        <v>0</v>
      </c>
      <c r="AR222">
        <v>0.14261184775350569</v>
      </c>
      <c r="AS222">
        <v>0.15110178384050371</v>
      </c>
      <c r="AT222">
        <v>0.1461413717447296</v>
      </c>
      <c r="AU222">
        <v>0.1222932366688925</v>
      </c>
      <c r="AV222">
        <v>0.1249642277973862</v>
      </c>
      <c r="AW222">
        <v>0.1127539826385577</v>
      </c>
      <c r="AX222">
        <v>9.3198511876371265E-2</v>
      </c>
      <c r="AY222">
        <v>5.170275684441477E-2</v>
      </c>
      <c r="AZ222">
        <v>1.65983020127826E-2</v>
      </c>
      <c r="BA222">
        <v>3.6726128016789088E-2</v>
      </c>
      <c r="BB222">
        <v>1.907850806066966E-3</v>
      </c>
      <c r="BC222">
        <v>0</v>
      </c>
      <c r="BD222">
        <v>0.94658017743012501</v>
      </c>
      <c r="BE222">
        <v>1.1351712296098441E-2</v>
      </c>
      <c r="BF222">
        <v>4.2068110273776591E-2</v>
      </c>
      <c r="BG222">
        <v>0.45635791281121818</v>
      </c>
      <c r="BH222">
        <v>0.23848135075837071</v>
      </c>
      <c r="BI222">
        <v>0.30210817514070398</v>
      </c>
      <c r="BJ222">
        <v>3.0525612897071451E-3</v>
      </c>
      <c r="BK222">
        <v>2.4706667938567201E-2</v>
      </c>
      <c r="BL222">
        <v>0.90928169417151583</v>
      </c>
      <c r="BM222">
        <v>9.5392540303348278E-4</v>
      </c>
      <c r="BN222">
        <v>6.5057712486883523E-2</v>
      </c>
      <c r="BO222">
        <v>2.203567681007345E-2</v>
      </c>
      <c r="BP222">
        <v>0.9532576552513593</v>
      </c>
      <c r="BQ222">
        <v>1.4499666126108941E-2</v>
      </c>
      <c r="BR222">
        <v>1.3354955642468759E-3</v>
      </c>
      <c r="BS222">
        <v>8.8715062482113902E-3</v>
      </c>
      <c r="BT222">
        <v>7.2402938090241342E-2</v>
      </c>
      <c r="BU222">
        <v>0.927406276829152</v>
      </c>
      <c r="BV222">
        <v>1.9078508060669659E-4</v>
      </c>
      <c r="BW222">
        <v>1</v>
      </c>
      <c r="BX222" t="s">
        <v>1210</v>
      </c>
      <c r="BY222">
        <v>10483</v>
      </c>
      <c r="BZ222">
        <v>1</v>
      </c>
      <c r="CA222">
        <v>0</v>
      </c>
    </row>
    <row r="223" spans="1:79" customFormat="1" x14ac:dyDescent="0.25">
      <c r="A223" t="s">
        <v>1211</v>
      </c>
      <c r="B223" t="s">
        <v>354</v>
      </c>
      <c r="C223" t="s">
        <v>123</v>
      </c>
      <c r="D223" t="s">
        <v>947</v>
      </c>
      <c r="E223">
        <v>2015</v>
      </c>
      <c r="F223">
        <v>949</v>
      </c>
      <c r="G223">
        <v>69</v>
      </c>
      <c r="H223">
        <v>0</v>
      </c>
      <c r="I223">
        <v>156</v>
      </c>
      <c r="J223">
        <v>143</v>
      </c>
      <c r="K223">
        <v>161</v>
      </c>
      <c r="L223">
        <v>127</v>
      </c>
      <c r="M223">
        <v>129</v>
      </c>
      <c r="N223">
        <v>97</v>
      </c>
      <c r="O223">
        <v>87</v>
      </c>
      <c r="P223">
        <v>46</v>
      </c>
      <c r="Q223">
        <v>19</v>
      </c>
      <c r="R223">
        <v>4</v>
      </c>
      <c r="S223">
        <v>49</v>
      </c>
      <c r="T223">
        <v>0</v>
      </c>
      <c r="U223">
        <v>940</v>
      </c>
      <c r="V223">
        <v>7</v>
      </c>
      <c r="W223">
        <v>71</v>
      </c>
      <c r="X223">
        <v>472</v>
      </c>
      <c r="Y223">
        <v>207</v>
      </c>
      <c r="Z223">
        <v>331</v>
      </c>
      <c r="AA223">
        <v>8</v>
      </c>
      <c r="AB223">
        <v>87</v>
      </c>
      <c r="AC223">
        <v>834</v>
      </c>
      <c r="AD223">
        <v>0</v>
      </c>
      <c r="AE223">
        <v>97</v>
      </c>
      <c r="AF223">
        <v>76</v>
      </c>
      <c r="AG223">
        <v>911</v>
      </c>
      <c r="AH223">
        <v>17</v>
      </c>
      <c r="AI223">
        <v>4</v>
      </c>
      <c r="AJ223">
        <v>10</v>
      </c>
      <c r="AK223">
        <v>72</v>
      </c>
      <c r="AL223">
        <v>946</v>
      </c>
      <c r="AM223">
        <v>0</v>
      </c>
      <c r="AN223">
        <v>1018</v>
      </c>
      <c r="AO223">
        <v>0.9322200392927309</v>
      </c>
      <c r="AP223">
        <v>6.777996070726916E-2</v>
      </c>
      <c r="AQ223">
        <v>0</v>
      </c>
      <c r="AR223">
        <v>0.1532416502946955</v>
      </c>
      <c r="AS223">
        <v>0.1404715127701375</v>
      </c>
      <c r="AT223">
        <v>0.15815324165029471</v>
      </c>
      <c r="AU223">
        <v>0.12475442043222</v>
      </c>
      <c r="AV223">
        <v>0.1267190569744597</v>
      </c>
      <c r="AW223">
        <v>9.5284872298624756E-2</v>
      </c>
      <c r="AX223">
        <v>8.5461689587426323E-2</v>
      </c>
      <c r="AY223">
        <v>4.5186640471512773E-2</v>
      </c>
      <c r="AZ223">
        <v>1.8664047151277011E-2</v>
      </c>
      <c r="BA223">
        <v>4.8133595284872301E-2</v>
      </c>
      <c r="BB223">
        <v>3.929273084479371E-3</v>
      </c>
      <c r="BC223">
        <v>0</v>
      </c>
      <c r="BD223">
        <v>0.92337917485265231</v>
      </c>
      <c r="BE223">
        <v>6.8762278978389E-3</v>
      </c>
      <c r="BF223">
        <v>6.9744597249508836E-2</v>
      </c>
      <c r="BG223">
        <v>0.46365422396856582</v>
      </c>
      <c r="BH223">
        <v>0.20333988212180751</v>
      </c>
      <c r="BI223">
        <v>0.325147347740668</v>
      </c>
      <c r="BJ223">
        <v>7.8585461689587421E-3</v>
      </c>
      <c r="BK223">
        <v>8.5461689587426323E-2</v>
      </c>
      <c r="BL223">
        <v>0.81925343811394891</v>
      </c>
      <c r="BM223">
        <v>0</v>
      </c>
      <c r="BN223">
        <v>9.5284872298624756E-2</v>
      </c>
      <c r="BO223">
        <v>7.4656188605108059E-2</v>
      </c>
      <c r="BP223">
        <v>0.89489194499017677</v>
      </c>
      <c r="BQ223">
        <v>1.6699410609037329E-2</v>
      </c>
      <c r="BR223">
        <v>3.929273084479371E-3</v>
      </c>
      <c r="BS223">
        <v>9.823182711198428E-3</v>
      </c>
      <c r="BT223">
        <v>7.072691552062868E-2</v>
      </c>
      <c r="BU223">
        <v>0.92927308447937129</v>
      </c>
      <c r="BV223">
        <v>0</v>
      </c>
      <c r="BW223">
        <v>1</v>
      </c>
      <c r="BX223" t="s">
        <v>1210</v>
      </c>
      <c r="BY223">
        <v>10483</v>
      </c>
      <c r="BZ223">
        <v>9.7109606028808554E-2</v>
      </c>
      <c r="CA223">
        <v>0</v>
      </c>
    </row>
    <row r="224" spans="1:79" customFormat="1" x14ac:dyDescent="0.25">
      <c r="A224" t="s">
        <v>1212</v>
      </c>
      <c r="B224" t="s">
        <v>354</v>
      </c>
      <c r="C224" t="s">
        <v>123</v>
      </c>
      <c r="D224" t="s">
        <v>949</v>
      </c>
      <c r="E224">
        <v>2015</v>
      </c>
      <c r="F224">
        <v>3646</v>
      </c>
      <c r="G224">
        <v>440</v>
      </c>
      <c r="H224">
        <v>0</v>
      </c>
      <c r="I224">
        <v>515</v>
      </c>
      <c r="J224">
        <v>594</v>
      </c>
      <c r="K224">
        <v>590</v>
      </c>
      <c r="L224">
        <v>498</v>
      </c>
      <c r="M224">
        <v>546</v>
      </c>
      <c r="N224">
        <v>482</v>
      </c>
      <c r="O224">
        <v>427</v>
      </c>
      <c r="P224">
        <v>237</v>
      </c>
      <c r="Q224">
        <v>64</v>
      </c>
      <c r="R224">
        <v>4</v>
      </c>
      <c r="S224">
        <v>129</v>
      </c>
      <c r="T224">
        <v>0</v>
      </c>
      <c r="U224">
        <v>3952</v>
      </c>
      <c r="V224">
        <v>48</v>
      </c>
      <c r="W224">
        <v>86</v>
      </c>
      <c r="X224">
        <v>1872</v>
      </c>
      <c r="Y224">
        <v>919</v>
      </c>
      <c r="Z224">
        <v>1287</v>
      </c>
      <c r="AA224">
        <v>8</v>
      </c>
      <c r="AB224">
        <v>11</v>
      </c>
      <c r="AC224">
        <v>3882</v>
      </c>
      <c r="AD224">
        <v>0</v>
      </c>
      <c r="AE224">
        <v>193</v>
      </c>
      <c r="AF224">
        <v>38</v>
      </c>
      <c r="AG224">
        <v>4021</v>
      </c>
      <c r="AH224">
        <v>6</v>
      </c>
      <c r="AI224">
        <v>1</v>
      </c>
      <c r="AJ224">
        <v>20</v>
      </c>
      <c r="AK224">
        <v>264</v>
      </c>
      <c r="AL224">
        <v>3821</v>
      </c>
      <c r="AM224">
        <v>1</v>
      </c>
      <c r="AN224">
        <v>4086</v>
      </c>
      <c r="AO224">
        <v>0.8923152227116985</v>
      </c>
      <c r="AP224">
        <v>0.1076847772883015</v>
      </c>
      <c r="AQ224">
        <v>0</v>
      </c>
      <c r="AR224">
        <v>0.1260401370533529</v>
      </c>
      <c r="AS224">
        <v>0.14537444933920701</v>
      </c>
      <c r="AT224">
        <v>0.1443954968184043</v>
      </c>
      <c r="AU224">
        <v>0.12187958883994129</v>
      </c>
      <c r="AV224">
        <v>0.13362701908957419</v>
      </c>
      <c r="AW224">
        <v>0.11796377875673029</v>
      </c>
      <c r="AX224">
        <v>0.10450318159569261</v>
      </c>
      <c r="AY224">
        <v>5.8002936857562408E-2</v>
      </c>
      <c r="AZ224">
        <v>1.5663240332843859E-2</v>
      </c>
      <c r="BA224">
        <v>3.1571218795888402E-2</v>
      </c>
      <c r="BB224">
        <v>9.7895252080274116E-4</v>
      </c>
      <c r="BC224">
        <v>0</v>
      </c>
      <c r="BD224">
        <v>0.96720509055310822</v>
      </c>
      <c r="BE224">
        <v>1.174743024963289E-2</v>
      </c>
      <c r="BF224">
        <v>2.1047479197258929E-2</v>
      </c>
      <c r="BG224">
        <v>0.45814977973568283</v>
      </c>
      <c r="BH224">
        <v>0.22491434165442981</v>
      </c>
      <c r="BI224">
        <v>0.31497797356828189</v>
      </c>
      <c r="BJ224">
        <v>1.9579050416054819E-3</v>
      </c>
      <c r="BK224">
        <v>2.6921194322075382E-3</v>
      </c>
      <c r="BL224">
        <v>0.95007342143906015</v>
      </c>
      <c r="BM224">
        <v>0</v>
      </c>
      <c r="BN224">
        <v>4.7234459128732247E-2</v>
      </c>
      <c r="BO224">
        <v>9.3000489476260401E-3</v>
      </c>
      <c r="BP224">
        <v>0.98409202153695541</v>
      </c>
      <c r="BQ224">
        <v>1.468428781204112E-3</v>
      </c>
      <c r="BR224">
        <v>2.4473813020068529E-4</v>
      </c>
      <c r="BS224">
        <v>4.8947626040137049E-3</v>
      </c>
      <c r="BT224">
        <v>6.4610866372980913E-2</v>
      </c>
      <c r="BU224">
        <v>0.93514439549681838</v>
      </c>
      <c r="BV224">
        <v>2.4473813020068529E-4</v>
      </c>
      <c r="BW224">
        <v>1</v>
      </c>
      <c r="BX224" t="s">
        <v>1210</v>
      </c>
      <c r="BY224">
        <v>10483</v>
      </c>
      <c r="BZ224">
        <v>0.38977391967948111</v>
      </c>
      <c r="CA224">
        <v>0</v>
      </c>
    </row>
    <row r="225" spans="1:79" customFormat="1" x14ac:dyDescent="0.25">
      <c r="A225" t="s">
        <v>1213</v>
      </c>
      <c r="B225" t="s">
        <v>354</v>
      </c>
      <c r="C225" t="s">
        <v>123</v>
      </c>
      <c r="D225" t="s">
        <v>951</v>
      </c>
      <c r="E225">
        <v>2015</v>
      </c>
      <c r="F225">
        <v>4125</v>
      </c>
      <c r="G225">
        <v>472</v>
      </c>
      <c r="H225">
        <v>0</v>
      </c>
      <c r="I225">
        <v>714</v>
      </c>
      <c r="J225">
        <v>745</v>
      </c>
      <c r="K225">
        <v>663</v>
      </c>
      <c r="L225">
        <v>560</v>
      </c>
      <c r="M225">
        <v>541</v>
      </c>
      <c r="N225">
        <v>515</v>
      </c>
      <c r="O225">
        <v>389</v>
      </c>
      <c r="P225">
        <v>201</v>
      </c>
      <c r="Q225">
        <v>73</v>
      </c>
      <c r="R225">
        <v>9</v>
      </c>
      <c r="S225">
        <v>187</v>
      </c>
      <c r="T225">
        <v>0</v>
      </c>
      <c r="U225">
        <v>4306</v>
      </c>
      <c r="V225">
        <v>52</v>
      </c>
      <c r="W225">
        <v>239</v>
      </c>
      <c r="X225">
        <v>2087</v>
      </c>
      <c r="Y225">
        <v>1206</v>
      </c>
      <c r="Z225">
        <v>1290</v>
      </c>
      <c r="AA225">
        <v>14</v>
      </c>
      <c r="AB225">
        <v>105</v>
      </c>
      <c r="AC225">
        <v>4338</v>
      </c>
      <c r="AD225">
        <v>1</v>
      </c>
      <c r="AE225">
        <v>153</v>
      </c>
      <c r="AF225">
        <v>59</v>
      </c>
      <c r="AG225">
        <v>4504</v>
      </c>
      <c r="AH225">
        <v>5</v>
      </c>
      <c r="AI225">
        <v>4</v>
      </c>
      <c r="AJ225">
        <v>25</v>
      </c>
      <c r="AK225">
        <v>390</v>
      </c>
      <c r="AL225">
        <v>4206</v>
      </c>
      <c r="AM225">
        <v>1</v>
      </c>
      <c r="AN225">
        <v>4597</v>
      </c>
      <c r="AO225">
        <v>0.89732434196214927</v>
      </c>
      <c r="AP225">
        <v>0.10267565803785079</v>
      </c>
      <c r="AQ225">
        <v>0</v>
      </c>
      <c r="AR225">
        <v>0.1553186860996302</v>
      </c>
      <c r="AS225">
        <v>0.16206221448770941</v>
      </c>
      <c r="AT225">
        <v>0.1442244942353709</v>
      </c>
      <c r="AU225">
        <v>0.1218185773330433</v>
      </c>
      <c r="AV225">
        <v>0.1176854470306722</v>
      </c>
      <c r="AW225">
        <v>0.112029584511638</v>
      </c>
      <c r="AX225">
        <v>8.4620404611703282E-2</v>
      </c>
      <c r="AY225">
        <v>4.3724167935610181E-2</v>
      </c>
      <c r="AZ225">
        <v>1.5879921688057429E-2</v>
      </c>
      <c r="BA225">
        <v>4.06787035022841E-2</v>
      </c>
      <c r="BB225">
        <v>1.9577985642810531E-3</v>
      </c>
      <c r="BC225">
        <v>0</v>
      </c>
      <c r="BD225">
        <v>0.93669784642157927</v>
      </c>
      <c r="BE225">
        <v>1.1311725038068311E-2</v>
      </c>
      <c r="BF225">
        <v>5.1990428540352407E-2</v>
      </c>
      <c r="BG225">
        <v>0.45399173373939528</v>
      </c>
      <c r="BH225">
        <v>0.26234500761366109</v>
      </c>
      <c r="BI225">
        <v>0.2806177942136176</v>
      </c>
      <c r="BJ225">
        <v>3.0454644333260819E-3</v>
      </c>
      <c r="BK225">
        <v>2.2840983249945618E-2</v>
      </c>
      <c r="BL225">
        <v>0.94365890798346752</v>
      </c>
      <c r="BM225">
        <v>2.175331738090059E-4</v>
      </c>
      <c r="BN225">
        <v>3.3282575592777898E-2</v>
      </c>
      <c r="BO225">
        <v>1.2834457254731349E-2</v>
      </c>
      <c r="BP225">
        <v>0.97976941483576241</v>
      </c>
      <c r="BQ225">
        <v>1.0876658690450289E-3</v>
      </c>
      <c r="BR225">
        <v>8.7013269523602351E-4</v>
      </c>
      <c r="BS225">
        <v>5.4383293452251466E-3</v>
      </c>
      <c r="BT225">
        <v>8.4837937785512296E-2</v>
      </c>
      <c r="BU225">
        <v>0.91494452904067869</v>
      </c>
      <c r="BV225">
        <v>2.175331738090059E-4</v>
      </c>
      <c r="BW225">
        <v>1</v>
      </c>
      <c r="BX225" t="s">
        <v>1210</v>
      </c>
      <c r="BY225">
        <v>10483</v>
      </c>
      <c r="BZ225">
        <v>0.43851950777449211</v>
      </c>
      <c r="CA225">
        <v>0</v>
      </c>
    </row>
    <row r="226" spans="1:79" customFormat="1" x14ac:dyDescent="0.25">
      <c r="A226" t="s">
        <v>1214</v>
      </c>
      <c r="B226" t="s">
        <v>354</v>
      </c>
      <c r="C226" t="s">
        <v>123</v>
      </c>
      <c r="D226" t="s">
        <v>953</v>
      </c>
      <c r="E226">
        <v>2015</v>
      </c>
      <c r="F226">
        <v>714</v>
      </c>
      <c r="G226">
        <v>62</v>
      </c>
      <c r="H226">
        <v>0</v>
      </c>
      <c r="I226">
        <v>108</v>
      </c>
      <c r="J226">
        <v>101</v>
      </c>
      <c r="K226">
        <v>116</v>
      </c>
      <c r="L226">
        <v>97</v>
      </c>
      <c r="M226">
        <v>94</v>
      </c>
      <c r="N226">
        <v>88</v>
      </c>
      <c r="O226">
        <v>74</v>
      </c>
      <c r="P226">
        <v>58</v>
      </c>
      <c r="Q226">
        <v>18</v>
      </c>
      <c r="R226">
        <v>3</v>
      </c>
      <c r="S226">
        <v>19</v>
      </c>
      <c r="T226">
        <v>0</v>
      </c>
      <c r="U226">
        <v>719</v>
      </c>
      <c r="V226">
        <v>12</v>
      </c>
      <c r="W226">
        <v>45</v>
      </c>
      <c r="X226">
        <v>352</v>
      </c>
      <c r="Y226">
        <v>167</v>
      </c>
      <c r="Z226">
        <v>255</v>
      </c>
      <c r="AA226">
        <v>2</v>
      </c>
      <c r="AB226">
        <v>56</v>
      </c>
      <c r="AC226">
        <v>478</v>
      </c>
      <c r="AD226">
        <v>3</v>
      </c>
      <c r="AE226">
        <v>239</v>
      </c>
      <c r="AF226">
        <v>58</v>
      </c>
      <c r="AG226">
        <v>557</v>
      </c>
      <c r="AH226">
        <v>124</v>
      </c>
      <c r="AI226">
        <v>5</v>
      </c>
      <c r="AJ226">
        <v>32</v>
      </c>
      <c r="AK226">
        <v>33</v>
      </c>
      <c r="AL226">
        <v>743</v>
      </c>
      <c r="AM226">
        <v>0</v>
      </c>
      <c r="AN226">
        <v>776</v>
      </c>
      <c r="AO226">
        <v>0.92010309278350511</v>
      </c>
      <c r="AP226">
        <v>7.9896907216494839E-2</v>
      </c>
      <c r="AQ226">
        <v>0</v>
      </c>
      <c r="AR226">
        <v>0.1391752577319588</v>
      </c>
      <c r="AS226">
        <v>0.13015463917525771</v>
      </c>
      <c r="AT226">
        <v>0.1494845360824742</v>
      </c>
      <c r="AU226">
        <v>0.125</v>
      </c>
      <c r="AV226">
        <v>0.1211340206185567</v>
      </c>
      <c r="AW226">
        <v>0.1134020618556701</v>
      </c>
      <c r="AX226">
        <v>9.5360824742268036E-2</v>
      </c>
      <c r="AY226">
        <v>7.4742268041237112E-2</v>
      </c>
      <c r="AZ226">
        <v>2.3195876288659791E-2</v>
      </c>
      <c r="BA226">
        <v>2.448453608247423E-2</v>
      </c>
      <c r="BB226">
        <v>3.8659793814432991E-3</v>
      </c>
      <c r="BC226">
        <v>0</v>
      </c>
      <c r="BD226">
        <v>0.92654639175257736</v>
      </c>
      <c r="BE226">
        <v>1.54639175257732E-2</v>
      </c>
      <c r="BF226">
        <v>5.7989690721649487E-2</v>
      </c>
      <c r="BG226">
        <v>0.45360824742268041</v>
      </c>
      <c r="BH226">
        <v>0.21520618556701029</v>
      </c>
      <c r="BI226">
        <v>0.32860824742268041</v>
      </c>
      <c r="BJ226">
        <v>2.5773195876288659E-3</v>
      </c>
      <c r="BK226">
        <v>7.2164948453608241E-2</v>
      </c>
      <c r="BL226">
        <v>0.615979381443299</v>
      </c>
      <c r="BM226">
        <v>3.8659793814432991E-3</v>
      </c>
      <c r="BN226">
        <v>0.3079896907216495</v>
      </c>
      <c r="BO226">
        <v>7.4742268041237112E-2</v>
      </c>
      <c r="BP226">
        <v>0.71778350515463918</v>
      </c>
      <c r="BQ226">
        <v>0.15979381443298971</v>
      </c>
      <c r="BR226">
        <v>6.4432989690721646E-3</v>
      </c>
      <c r="BS226">
        <v>4.1237113402061848E-2</v>
      </c>
      <c r="BT226">
        <v>4.252577319587629E-2</v>
      </c>
      <c r="BU226">
        <v>0.95747422680412375</v>
      </c>
      <c r="BV226">
        <v>0</v>
      </c>
      <c r="BW226">
        <v>1</v>
      </c>
      <c r="BX226" t="s">
        <v>1210</v>
      </c>
      <c r="BY226">
        <v>10483</v>
      </c>
      <c r="BZ226">
        <v>7.4024611275398264E-2</v>
      </c>
      <c r="CA226">
        <v>0</v>
      </c>
    </row>
    <row r="227" spans="1:79" customFormat="1" x14ac:dyDescent="0.25">
      <c r="A227" t="s">
        <v>1215</v>
      </c>
      <c r="B227" t="s">
        <v>354</v>
      </c>
      <c r="C227" t="s">
        <v>123</v>
      </c>
      <c r="D227" t="s">
        <v>961</v>
      </c>
      <c r="E227">
        <v>2015</v>
      </c>
      <c r="F227">
        <v>5</v>
      </c>
      <c r="G227">
        <v>1</v>
      </c>
      <c r="H227">
        <v>0</v>
      </c>
      <c r="I227">
        <v>2</v>
      </c>
      <c r="J227">
        <v>1</v>
      </c>
      <c r="K227">
        <v>2</v>
      </c>
      <c r="L227">
        <v>0</v>
      </c>
      <c r="M227">
        <v>0</v>
      </c>
      <c r="N227">
        <v>0</v>
      </c>
      <c r="O227">
        <v>0</v>
      </c>
      <c r="P227">
        <v>0</v>
      </c>
      <c r="Q227">
        <v>0</v>
      </c>
      <c r="R227">
        <v>0</v>
      </c>
      <c r="S227">
        <v>1</v>
      </c>
      <c r="T227">
        <v>0</v>
      </c>
      <c r="U227">
        <v>6</v>
      </c>
      <c r="V227">
        <v>0</v>
      </c>
      <c r="W227">
        <v>0</v>
      </c>
      <c r="X227">
        <v>1</v>
      </c>
      <c r="Y227">
        <v>1</v>
      </c>
      <c r="Z227">
        <v>4</v>
      </c>
      <c r="AA227">
        <v>0</v>
      </c>
      <c r="AB227">
        <v>0</v>
      </c>
      <c r="AC227">
        <v>0</v>
      </c>
      <c r="AD227">
        <v>6</v>
      </c>
      <c r="AE227">
        <v>0</v>
      </c>
      <c r="AF227">
        <v>0</v>
      </c>
      <c r="AG227">
        <v>0</v>
      </c>
      <c r="AH227">
        <v>0</v>
      </c>
      <c r="AI227">
        <v>0</v>
      </c>
      <c r="AJ227">
        <v>6</v>
      </c>
      <c r="AK227">
        <v>0</v>
      </c>
      <c r="AL227">
        <v>6</v>
      </c>
      <c r="AM227">
        <v>0</v>
      </c>
      <c r="AN227">
        <v>6</v>
      </c>
      <c r="AO227">
        <v>0.83333333333333337</v>
      </c>
      <c r="AP227">
        <v>0.16666666666666671</v>
      </c>
      <c r="AQ227">
        <v>0</v>
      </c>
      <c r="AR227">
        <v>0.33333333333333331</v>
      </c>
      <c r="AS227">
        <v>0.16666666666666671</v>
      </c>
      <c r="AT227">
        <v>0.33333333333333331</v>
      </c>
      <c r="AU227">
        <v>0</v>
      </c>
      <c r="AV227">
        <v>0</v>
      </c>
      <c r="AW227">
        <v>0</v>
      </c>
      <c r="AX227">
        <v>0</v>
      </c>
      <c r="AY227">
        <v>0</v>
      </c>
      <c r="AZ227">
        <v>0</v>
      </c>
      <c r="BA227">
        <v>0.16666666666666671</v>
      </c>
      <c r="BB227">
        <v>0</v>
      </c>
      <c r="BC227">
        <v>0</v>
      </c>
      <c r="BD227">
        <v>1</v>
      </c>
      <c r="BE227">
        <v>0</v>
      </c>
      <c r="BF227">
        <v>0</v>
      </c>
      <c r="BG227">
        <v>0.16666666666666671</v>
      </c>
      <c r="BH227">
        <v>0.16666666666666671</v>
      </c>
      <c r="BI227">
        <v>0.66666666666666663</v>
      </c>
      <c r="BJ227">
        <v>0</v>
      </c>
      <c r="BK227">
        <v>0</v>
      </c>
      <c r="BL227">
        <v>0</v>
      </c>
      <c r="BM227">
        <v>1</v>
      </c>
      <c r="BN227">
        <v>0</v>
      </c>
      <c r="BO227">
        <v>0</v>
      </c>
      <c r="BP227">
        <v>0</v>
      </c>
      <c r="BQ227">
        <v>0</v>
      </c>
      <c r="BR227">
        <v>0</v>
      </c>
      <c r="BS227">
        <v>1</v>
      </c>
      <c r="BT227">
        <v>0</v>
      </c>
      <c r="BU227">
        <v>1</v>
      </c>
      <c r="BV227">
        <v>0</v>
      </c>
      <c r="BW227">
        <v>1</v>
      </c>
      <c r="BX227" t="s">
        <v>1210</v>
      </c>
      <c r="BY227">
        <v>10483</v>
      </c>
      <c r="BZ227">
        <v>5.7235524182008965E-4</v>
      </c>
      <c r="CA227">
        <v>0</v>
      </c>
    </row>
    <row r="228" spans="1:79" customFormat="1" x14ac:dyDescent="0.25">
      <c r="A228" t="s">
        <v>1216</v>
      </c>
      <c r="B228" t="s">
        <v>354</v>
      </c>
      <c r="C228" t="s">
        <v>369</v>
      </c>
      <c r="D228" t="s">
        <v>44</v>
      </c>
      <c r="E228">
        <v>2015</v>
      </c>
      <c r="F228">
        <v>2773</v>
      </c>
      <c r="G228">
        <v>259</v>
      </c>
      <c r="H228">
        <v>0</v>
      </c>
      <c r="I228">
        <v>308</v>
      </c>
      <c r="J228">
        <v>325</v>
      </c>
      <c r="K228">
        <v>375</v>
      </c>
      <c r="L228">
        <v>414</v>
      </c>
      <c r="M228">
        <v>407</v>
      </c>
      <c r="N228">
        <v>339</v>
      </c>
      <c r="O228">
        <v>365</v>
      </c>
      <c r="P228">
        <v>261</v>
      </c>
      <c r="Q228">
        <v>133</v>
      </c>
      <c r="R228">
        <v>37</v>
      </c>
      <c r="S228">
        <v>68</v>
      </c>
      <c r="T228">
        <v>0</v>
      </c>
      <c r="U228">
        <v>2721</v>
      </c>
      <c r="V228">
        <v>286</v>
      </c>
      <c r="W228">
        <v>25</v>
      </c>
      <c r="X228">
        <v>1014</v>
      </c>
      <c r="Y228">
        <v>1705</v>
      </c>
      <c r="Z228">
        <v>313</v>
      </c>
      <c r="AA228">
        <v>0</v>
      </c>
      <c r="AB228">
        <v>37</v>
      </c>
      <c r="AC228">
        <v>2793</v>
      </c>
      <c r="AD228">
        <v>0</v>
      </c>
      <c r="AE228">
        <v>202</v>
      </c>
      <c r="AF228">
        <v>62</v>
      </c>
      <c r="AG228">
        <v>2941</v>
      </c>
      <c r="AH228">
        <v>28</v>
      </c>
      <c r="AI228">
        <v>1</v>
      </c>
      <c r="AJ228">
        <v>0</v>
      </c>
      <c r="AK228">
        <v>1183</v>
      </c>
      <c r="AL228">
        <v>1849</v>
      </c>
      <c r="AM228">
        <v>0</v>
      </c>
      <c r="AN228">
        <v>3032</v>
      </c>
      <c r="AO228">
        <v>0.9145778364116095</v>
      </c>
      <c r="AP228">
        <v>8.5422163588390498E-2</v>
      </c>
      <c r="AQ228">
        <v>0</v>
      </c>
      <c r="AR228">
        <v>0.1015831134564644</v>
      </c>
      <c r="AS228">
        <v>0.1071899736147757</v>
      </c>
      <c r="AT228">
        <v>0.12368073878627971</v>
      </c>
      <c r="AU228">
        <v>0.13654353562005281</v>
      </c>
      <c r="AV228">
        <v>0.13423482849604221</v>
      </c>
      <c r="AW228">
        <v>0.1118073878627968</v>
      </c>
      <c r="AX228">
        <v>0.1203825857519789</v>
      </c>
      <c r="AY228">
        <v>8.6081794195250666E-2</v>
      </c>
      <c r="AZ228">
        <v>4.3865435356200529E-2</v>
      </c>
      <c r="BA228">
        <v>2.242744063324538E-2</v>
      </c>
      <c r="BB228">
        <v>1.2203166226912931E-2</v>
      </c>
      <c r="BC228">
        <v>0</v>
      </c>
      <c r="BD228">
        <v>0.89742744063324542</v>
      </c>
      <c r="BE228">
        <v>9.4327176781002636E-2</v>
      </c>
      <c r="BF228">
        <v>8.2453825857519789E-3</v>
      </c>
      <c r="BG228">
        <v>0.33443271767810029</v>
      </c>
      <c r="BH228">
        <v>0.56233509234828494</v>
      </c>
      <c r="BI228">
        <v>0.1032321899736148</v>
      </c>
      <c r="BJ228">
        <v>0</v>
      </c>
      <c r="BK228">
        <v>1.2203166226912931E-2</v>
      </c>
      <c r="BL228">
        <v>0.92117414248021112</v>
      </c>
      <c r="BM228">
        <v>0</v>
      </c>
      <c r="BN228">
        <v>6.6622691292875985E-2</v>
      </c>
      <c r="BO228">
        <v>2.0448548812664911E-2</v>
      </c>
      <c r="BP228">
        <v>0.9699868073878628</v>
      </c>
      <c r="BQ228">
        <v>9.2348284960422165E-3</v>
      </c>
      <c r="BR228">
        <v>3.2981530343007909E-4</v>
      </c>
      <c r="BS228">
        <v>0</v>
      </c>
      <c r="BT228">
        <v>0.39017150395778372</v>
      </c>
      <c r="BU228">
        <v>0.60982849604221634</v>
      </c>
      <c r="BV228">
        <v>0</v>
      </c>
      <c r="BW228">
        <v>1</v>
      </c>
      <c r="BX228" t="s">
        <v>1217</v>
      </c>
      <c r="BY228">
        <v>3032</v>
      </c>
      <c r="BZ228">
        <v>1</v>
      </c>
      <c r="CA228">
        <v>0</v>
      </c>
    </row>
    <row r="229" spans="1:79" customFormat="1" x14ac:dyDescent="0.25">
      <c r="A229" t="s">
        <v>1218</v>
      </c>
      <c r="B229" t="s">
        <v>354</v>
      </c>
      <c r="C229" t="s">
        <v>369</v>
      </c>
      <c r="D229" t="s">
        <v>947</v>
      </c>
      <c r="E229">
        <v>2015</v>
      </c>
      <c r="F229">
        <v>418</v>
      </c>
      <c r="G229">
        <v>34</v>
      </c>
      <c r="H229">
        <v>0</v>
      </c>
      <c r="I229">
        <v>27</v>
      </c>
      <c r="J229">
        <v>45</v>
      </c>
      <c r="K229">
        <v>52</v>
      </c>
      <c r="L229">
        <v>71</v>
      </c>
      <c r="M229">
        <v>68</v>
      </c>
      <c r="N229">
        <v>52</v>
      </c>
      <c r="O229">
        <v>65</v>
      </c>
      <c r="P229">
        <v>44</v>
      </c>
      <c r="Q229">
        <v>19</v>
      </c>
      <c r="R229">
        <v>5</v>
      </c>
      <c r="S229">
        <v>4</v>
      </c>
      <c r="T229">
        <v>0</v>
      </c>
      <c r="U229">
        <v>425</v>
      </c>
      <c r="V229">
        <v>24</v>
      </c>
      <c r="W229">
        <v>3</v>
      </c>
      <c r="X229">
        <v>185</v>
      </c>
      <c r="Y229">
        <v>221</v>
      </c>
      <c r="Z229">
        <v>46</v>
      </c>
      <c r="AA229">
        <v>0</v>
      </c>
      <c r="AB229">
        <v>16</v>
      </c>
      <c r="AC229">
        <v>398</v>
      </c>
      <c r="AD229">
        <v>0</v>
      </c>
      <c r="AE229">
        <v>38</v>
      </c>
      <c r="AF229">
        <v>17</v>
      </c>
      <c r="AG229">
        <v>431</v>
      </c>
      <c r="AH229">
        <v>3</v>
      </c>
      <c r="AI229">
        <v>1</v>
      </c>
      <c r="AJ229">
        <v>0</v>
      </c>
      <c r="AK229">
        <v>174</v>
      </c>
      <c r="AL229">
        <v>278</v>
      </c>
      <c r="AM229">
        <v>0</v>
      </c>
      <c r="AN229">
        <v>452</v>
      </c>
      <c r="AO229">
        <v>0.9247787610619469</v>
      </c>
      <c r="AP229">
        <v>7.5221238938053103E-2</v>
      </c>
      <c r="AQ229">
        <v>0</v>
      </c>
      <c r="AR229">
        <v>5.9734513274336293E-2</v>
      </c>
      <c r="AS229">
        <v>9.9557522123893807E-2</v>
      </c>
      <c r="AT229">
        <v>0.1150442477876106</v>
      </c>
      <c r="AU229">
        <v>0.15707964601769911</v>
      </c>
      <c r="AV229">
        <v>0.15044247787610621</v>
      </c>
      <c r="AW229">
        <v>0.1150442477876106</v>
      </c>
      <c r="AX229">
        <v>0.1438053097345133</v>
      </c>
      <c r="AY229">
        <v>9.7345132743362831E-2</v>
      </c>
      <c r="AZ229">
        <v>4.2035398230088498E-2</v>
      </c>
      <c r="BA229">
        <v>8.8495575221238937E-3</v>
      </c>
      <c r="BB229">
        <v>1.1061946902654871E-2</v>
      </c>
      <c r="BC229">
        <v>0</v>
      </c>
      <c r="BD229">
        <v>0.94026548672566368</v>
      </c>
      <c r="BE229">
        <v>5.3097345132743362E-2</v>
      </c>
      <c r="BF229">
        <v>6.6371681415929203E-3</v>
      </c>
      <c r="BG229">
        <v>0.40929203539823011</v>
      </c>
      <c r="BH229">
        <v>0.48893805309734512</v>
      </c>
      <c r="BI229">
        <v>0.1017699115044248</v>
      </c>
      <c r="BJ229">
        <v>0</v>
      </c>
      <c r="BK229">
        <v>3.5398230088495568E-2</v>
      </c>
      <c r="BL229">
        <v>0.88053097345132747</v>
      </c>
      <c r="BM229">
        <v>0</v>
      </c>
      <c r="BN229">
        <v>8.4070796460176997E-2</v>
      </c>
      <c r="BO229">
        <v>3.7610619469026552E-2</v>
      </c>
      <c r="BP229">
        <v>0.95353982300884954</v>
      </c>
      <c r="BQ229">
        <v>6.6371681415929203E-3</v>
      </c>
      <c r="BR229">
        <v>2.212389380530973E-3</v>
      </c>
      <c r="BS229">
        <v>0</v>
      </c>
      <c r="BT229">
        <v>0.38495575221238942</v>
      </c>
      <c r="BU229">
        <v>0.61504424778761058</v>
      </c>
      <c r="BV229">
        <v>0</v>
      </c>
      <c r="BW229">
        <v>1</v>
      </c>
      <c r="BX229" t="s">
        <v>1217</v>
      </c>
      <c r="BY229">
        <v>3032</v>
      </c>
      <c r="BZ229">
        <v>0.1490765171503958</v>
      </c>
      <c r="CA229">
        <v>0</v>
      </c>
    </row>
    <row r="230" spans="1:79" customFormat="1" x14ac:dyDescent="0.25">
      <c r="A230" t="s">
        <v>1219</v>
      </c>
      <c r="B230" t="s">
        <v>354</v>
      </c>
      <c r="C230" t="s">
        <v>369</v>
      </c>
      <c r="D230" t="s">
        <v>949</v>
      </c>
      <c r="E230">
        <v>2015</v>
      </c>
      <c r="F230">
        <v>1082</v>
      </c>
      <c r="G230">
        <v>92</v>
      </c>
      <c r="H230">
        <v>0</v>
      </c>
      <c r="I230">
        <v>157</v>
      </c>
      <c r="J230">
        <v>153</v>
      </c>
      <c r="K230">
        <v>165</v>
      </c>
      <c r="L230">
        <v>149</v>
      </c>
      <c r="M230">
        <v>145</v>
      </c>
      <c r="N230">
        <v>115</v>
      </c>
      <c r="O230">
        <v>123</v>
      </c>
      <c r="P230">
        <v>79</v>
      </c>
      <c r="Q230">
        <v>37</v>
      </c>
      <c r="R230">
        <v>11</v>
      </c>
      <c r="S230">
        <v>40</v>
      </c>
      <c r="T230">
        <v>0</v>
      </c>
      <c r="U230">
        <v>1103</v>
      </c>
      <c r="V230">
        <v>62</v>
      </c>
      <c r="W230">
        <v>9</v>
      </c>
      <c r="X230">
        <v>373</v>
      </c>
      <c r="Y230">
        <v>684</v>
      </c>
      <c r="Z230">
        <v>117</v>
      </c>
      <c r="AA230">
        <v>0</v>
      </c>
      <c r="AB230">
        <v>5</v>
      </c>
      <c r="AC230">
        <v>1116</v>
      </c>
      <c r="AD230">
        <v>0</v>
      </c>
      <c r="AE230">
        <v>53</v>
      </c>
      <c r="AF230">
        <v>12</v>
      </c>
      <c r="AG230">
        <v>1161</v>
      </c>
      <c r="AH230">
        <v>1</v>
      </c>
      <c r="AI230">
        <v>0</v>
      </c>
      <c r="AJ230">
        <v>0</v>
      </c>
      <c r="AK230">
        <v>614</v>
      </c>
      <c r="AL230">
        <v>560</v>
      </c>
      <c r="AM230">
        <v>0</v>
      </c>
      <c r="AN230">
        <v>1174</v>
      </c>
      <c r="AO230">
        <v>0.92163543441226581</v>
      </c>
      <c r="AP230">
        <v>7.8364565587734247E-2</v>
      </c>
      <c r="AQ230">
        <v>0</v>
      </c>
      <c r="AR230">
        <v>0.13373083475298131</v>
      </c>
      <c r="AS230">
        <v>0.13032367972742759</v>
      </c>
      <c r="AT230">
        <v>0.14054514480408861</v>
      </c>
      <c r="AU230">
        <v>0.1269165247018739</v>
      </c>
      <c r="AV230">
        <v>0.1235093696763203</v>
      </c>
      <c r="AW230">
        <v>9.7955706984667809E-2</v>
      </c>
      <c r="AX230">
        <v>0.1047700170357751</v>
      </c>
      <c r="AY230">
        <v>6.7291311754684835E-2</v>
      </c>
      <c r="AZ230">
        <v>3.1516183986371377E-2</v>
      </c>
      <c r="BA230">
        <v>3.4071550255536633E-2</v>
      </c>
      <c r="BB230">
        <v>9.3696763202725727E-3</v>
      </c>
      <c r="BC230">
        <v>0</v>
      </c>
      <c r="BD230">
        <v>0.9395229982964225</v>
      </c>
      <c r="BE230">
        <v>5.2810902896081771E-2</v>
      </c>
      <c r="BF230">
        <v>7.6660988074957409E-3</v>
      </c>
      <c r="BG230">
        <v>0.31771720613287913</v>
      </c>
      <c r="BH230">
        <v>0.58262350936967633</v>
      </c>
      <c r="BI230">
        <v>9.9659284497444628E-2</v>
      </c>
      <c r="BJ230">
        <v>0</v>
      </c>
      <c r="BK230">
        <v>4.2589437819420782E-3</v>
      </c>
      <c r="BL230">
        <v>0.95059625212947185</v>
      </c>
      <c r="BM230">
        <v>0</v>
      </c>
      <c r="BN230">
        <v>4.5144804088586031E-2</v>
      </c>
      <c r="BO230">
        <v>1.0221465076660991E-2</v>
      </c>
      <c r="BP230">
        <v>0.98892674616695064</v>
      </c>
      <c r="BQ230">
        <v>8.5178875638841568E-4</v>
      </c>
      <c r="BR230">
        <v>0</v>
      </c>
      <c r="BS230">
        <v>0</v>
      </c>
      <c r="BT230">
        <v>0.52299829642248719</v>
      </c>
      <c r="BU230">
        <v>0.47700170357751281</v>
      </c>
      <c r="BV230">
        <v>0</v>
      </c>
      <c r="BW230">
        <v>1</v>
      </c>
      <c r="BX230" t="s">
        <v>1217</v>
      </c>
      <c r="BY230">
        <v>3032</v>
      </c>
      <c r="BZ230">
        <v>0.38720316622691292</v>
      </c>
      <c r="CA230">
        <v>0</v>
      </c>
    </row>
    <row r="231" spans="1:79" customFormat="1" x14ac:dyDescent="0.25">
      <c r="A231" t="s">
        <v>1220</v>
      </c>
      <c r="B231" t="s">
        <v>354</v>
      </c>
      <c r="C231" t="s">
        <v>369</v>
      </c>
      <c r="D231" t="s">
        <v>951</v>
      </c>
      <c r="E231">
        <v>2015</v>
      </c>
      <c r="F231">
        <v>1138</v>
      </c>
      <c r="G231">
        <v>119</v>
      </c>
      <c r="H231">
        <v>0</v>
      </c>
      <c r="I231">
        <v>118</v>
      </c>
      <c r="J231">
        <v>111</v>
      </c>
      <c r="K231">
        <v>148</v>
      </c>
      <c r="L231">
        <v>168</v>
      </c>
      <c r="M231">
        <v>180</v>
      </c>
      <c r="N231">
        <v>156</v>
      </c>
      <c r="O231">
        <v>153</v>
      </c>
      <c r="P231">
        <v>113</v>
      </c>
      <c r="Q231">
        <v>70</v>
      </c>
      <c r="R231">
        <v>17</v>
      </c>
      <c r="S231">
        <v>23</v>
      </c>
      <c r="T231">
        <v>0</v>
      </c>
      <c r="U231">
        <v>1052</v>
      </c>
      <c r="V231">
        <v>193</v>
      </c>
      <c r="W231">
        <v>12</v>
      </c>
      <c r="X231">
        <v>385</v>
      </c>
      <c r="Y231">
        <v>749</v>
      </c>
      <c r="Z231">
        <v>123</v>
      </c>
      <c r="AA231">
        <v>0</v>
      </c>
      <c r="AB231">
        <v>10</v>
      </c>
      <c r="AC231">
        <v>1211</v>
      </c>
      <c r="AD231">
        <v>0</v>
      </c>
      <c r="AE231">
        <v>36</v>
      </c>
      <c r="AF231">
        <v>15</v>
      </c>
      <c r="AG231">
        <v>1237</v>
      </c>
      <c r="AH231">
        <v>5</v>
      </c>
      <c r="AI231">
        <v>0</v>
      </c>
      <c r="AJ231">
        <v>0</v>
      </c>
      <c r="AK231">
        <v>341</v>
      </c>
      <c r="AL231">
        <v>916</v>
      </c>
      <c r="AM231">
        <v>0</v>
      </c>
      <c r="AN231">
        <v>1257</v>
      </c>
      <c r="AO231">
        <v>0.90533015115354021</v>
      </c>
      <c r="AP231">
        <v>9.466984884645982E-2</v>
      </c>
      <c r="AQ231">
        <v>0</v>
      </c>
      <c r="AR231">
        <v>9.3874303898170253E-2</v>
      </c>
      <c r="AS231">
        <v>8.83054892601432E-2</v>
      </c>
      <c r="AT231">
        <v>0.1177406523468576</v>
      </c>
      <c r="AU231">
        <v>0.13365155131264919</v>
      </c>
      <c r="AV231">
        <v>0.14319809069212411</v>
      </c>
      <c r="AW231">
        <v>0.12410501193317421</v>
      </c>
      <c r="AX231">
        <v>0.1217183770883055</v>
      </c>
      <c r="AY231">
        <v>8.9896579156722362E-2</v>
      </c>
      <c r="AZ231">
        <v>5.5688146380270483E-2</v>
      </c>
      <c r="BA231">
        <v>1.8297533810660301E-2</v>
      </c>
      <c r="BB231">
        <v>1.352426412092283E-2</v>
      </c>
      <c r="BC231">
        <v>0</v>
      </c>
      <c r="BD231">
        <v>0.83691328560063638</v>
      </c>
      <c r="BE231">
        <v>0.15354017501988859</v>
      </c>
      <c r="BF231">
        <v>9.5465393794749408E-3</v>
      </c>
      <c r="BG231">
        <v>0.30628480509148759</v>
      </c>
      <c r="BH231">
        <v>0.59586316626889424</v>
      </c>
      <c r="BI231">
        <v>9.7852028639618144E-2</v>
      </c>
      <c r="BJ231">
        <v>0</v>
      </c>
      <c r="BK231">
        <v>7.955449482895784E-3</v>
      </c>
      <c r="BL231">
        <v>0.96340493237867941</v>
      </c>
      <c r="BM231">
        <v>0</v>
      </c>
      <c r="BN231">
        <v>2.8639618138424819E-2</v>
      </c>
      <c r="BO231">
        <v>1.193317422434368E-2</v>
      </c>
      <c r="BP231">
        <v>0.98408910103420844</v>
      </c>
      <c r="BQ231">
        <v>3.977724741447892E-3</v>
      </c>
      <c r="BR231">
        <v>0</v>
      </c>
      <c r="BS231">
        <v>0</v>
      </c>
      <c r="BT231">
        <v>0.27128082736674619</v>
      </c>
      <c r="BU231">
        <v>0.72871917263325381</v>
      </c>
      <c r="BV231">
        <v>0</v>
      </c>
      <c r="BW231">
        <v>1</v>
      </c>
      <c r="BX231" t="s">
        <v>1217</v>
      </c>
      <c r="BY231">
        <v>3032</v>
      </c>
      <c r="BZ231">
        <v>0.4145778364116095</v>
      </c>
      <c r="CA231">
        <v>0</v>
      </c>
    </row>
    <row r="232" spans="1:79" customFormat="1" x14ac:dyDescent="0.25">
      <c r="A232" t="s">
        <v>1221</v>
      </c>
      <c r="B232" t="s">
        <v>354</v>
      </c>
      <c r="C232" t="s">
        <v>369</v>
      </c>
      <c r="D232" t="s">
        <v>953</v>
      </c>
      <c r="E232">
        <v>2015</v>
      </c>
      <c r="F232">
        <v>135</v>
      </c>
      <c r="G232">
        <v>14</v>
      </c>
      <c r="H232">
        <v>0</v>
      </c>
      <c r="I232">
        <v>6</v>
      </c>
      <c r="J232">
        <v>16</v>
      </c>
      <c r="K232">
        <v>10</v>
      </c>
      <c r="L232">
        <v>26</v>
      </c>
      <c r="M232">
        <v>14</v>
      </c>
      <c r="N232">
        <v>16</v>
      </c>
      <c r="O232">
        <v>24</v>
      </c>
      <c r="P232">
        <v>25</v>
      </c>
      <c r="Q232">
        <v>7</v>
      </c>
      <c r="R232">
        <v>4</v>
      </c>
      <c r="S232">
        <v>1</v>
      </c>
      <c r="T232">
        <v>0</v>
      </c>
      <c r="U232">
        <v>141</v>
      </c>
      <c r="V232">
        <v>7</v>
      </c>
      <c r="W232">
        <v>1</v>
      </c>
      <c r="X232">
        <v>71</v>
      </c>
      <c r="Y232">
        <v>51</v>
      </c>
      <c r="Z232">
        <v>27</v>
      </c>
      <c r="AA232">
        <v>0</v>
      </c>
      <c r="AB232">
        <v>6</v>
      </c>
      <c r="AC232">
        <v>68</v>
      </c>
      <c r="AD232">
        <v>0</v>
      </c>
      <c r="AE232">
        <v>75</v>
      </c>
      <c r="AF232">
        <v>18</v>
      </c>
      <c r="AG232">
        <v>112</v>
      </c>
      <c r="AH232">
        <v>19</v>
      </c>
      <c r="AI232">
        <v>0</v>
      </c>
      <c r="AJ232">
        <v>0</v>
      </c>
      <c r="AK232">
        <v>54</v>
      </c>
      <c r="AL232">
        <v>95</v>
      </c>
      <c r="AM232">
        <v>0</v>
      </c>
      <c r="AN232">
        <v>149</v>
      </c>
      <c r="AO232">
        <v>0.90604026845637586</v>
      </c>
      <c r="AP232">
        <v>9.3959731543624164E-2</v>
      </c>
      <c r="AQ232">
        <v>0</v>
      </c>
      <c r="AR232">
        <v>4.0268456375838917E-2</v>
      </c>
      <c r="AS232">
        <v>0.1073825503355705</v>
      </c>
      <c r="AT232">
        <v>6.7114093959731544E-2</v>
      </c>
      <c r="AU232">
        <v>0.17449664429530201</v>
      </c>
      <c r="AV232">
        <v>9.3959731543624164E-2</v>
      </c>
      <c r="AW232">
        <v>0.1073825503355705</v>
      </c>
      <c r="AX232">
        <v>0.16107382550335569</v>
      </c>
      <c r="AY232">
        <v>0.16778523489932889</v>
      </c>
      <c r="AZ232">
        <v>4.6979865771812082E-2</v>
      </c>
      <c r="BA232">
        <v>6.7114093959731542E-3</v>
      </c>
      <c r="BB232">
        <v>2.684563758389262E-2</v>
      </c>
      <c r="BC232">
        <v>0</v>
      </c>
      <c r="BD232">
        <v>0.94630872483221473</v>
      </c>
      <c r="BE232">
        <v>4.6979865771812082E-2</v>
      </c>
      <c r="BF232">
        <v>6.7114093959731542E-3</v>
      </c>
      <c r="BG232">
        <v>0.47651006711409388</v>
      </c>
      <c r="BH232">
        <v>0.34228187919463088</v>
      </c>
      <c r="BI232">
        <v>0.18120805369127521</v>
      </c>
      <c r="BJ232">
        <v>0</v>
      </c>
      <c r="BK232">
        <v>4.0268456375838917E-2</v>
      </c>
      <c r="BL232">
        <v>0.4563758389261745</v>
      </c>
      <c r="BM232">
        <v>0</v>
      </c>
      <c r="BN232">
        <v>0.50335570469798663</v>
      </c>
      <c r="BO232">
        <v>0.1208053691275168</v>
      </c>
      <c r="BP232">
        <v>0.75167785234899331</v>
      </c>
      <c r="BQ232">
        <v>0.12751677852348989</v>
      </c>
      <c r="BR232">
        <v>0</v>
      </c>
      <c r="BS232">
        <v>0</v>
      </c>
      <c r="BT232">
        <v>0.36241610738255031</v>
      </c>
      <c r="BU232">
        <v>0.63758389261744963</v>
      </c>
      <c r="BV232">
        <v>0</v>
      </c>
      <c r="BW232">
        <v>1</v>
      </c>
      <c r="BX232" t="s">
        <v>1217</v>
      </c>
      <c r="BY232">
        <v>3032</v>
      </c>
      <c r="BZ232">
        <v>4.9142480211081793E-2</v>
      </c>
      <c r="CA232">
        <v>0</v>
      </c>
    </row>
    <row r="233" spans="1:79" customFormat="1" x14ac:dyDescent="0.25">
      <c r="A233" t="s">
        <v>1222</v>
      </c>
      <c r="B233" t="s">
        <v>354</v>
      </c>
      <c r="C233" t="s">
        <v>376</v>
      </c>
      <c r="D233" t="s">
        <v>44</v>
      </c>
      <c r="E233">
        <v>2015</v>
      </c>
      <c r="F233">
        <v>2764</v>
      </c>
      <c r="G233">
        <v>297</v>
      </c>
      <c r="H233">
        <v>0</v>
      </c>
      <c r="I233">
        <v>333</v>
      </c>
      <c r="J233">
        <v>339</v>
      </c>
      <c r="K233">
        <v>426</v>
      </c>
      <c r="L233">
        <v>416</v>
      </c>
      <c r="M233">
        <v>423</v>
      </c>
      <c r="N233">
        <v>422</v>
      </c>
      <c r="O233">
        <v>326</v>
      </c>
      <c r="P233">
        <v>181</v>
      </c>
      <c r="Q233">
        <v>44</v>
      </c>
      <c r="R233">
        <v>8</v>
      </c>
      <c r="S233">
        <v>143</v>
      </c>
      <c r="T233">
        <v>0</v>
      </c>
      <c r="U233">
        <v>3036</v>
      </c>
      <c r="V233">
        <v>20</v>
      </c>
      <c r="W233">
        <v>5</v>
      </c>
      <c r="X233">
        <v>1708</v>
      </c>
      <c r="Y233">
        <v>958</v>
      </c>
      <c r="Z233">
        <v>395</v>
      </c>
      <c r="AA233">
        <v>0</v>
      </c>
      <c r="AB233">
        <v>145</v>
      </c>
      <c r="AC233">
        <v>2636</v>
      </c>
      <c r="AD233">
        <v>0</v>
      </c>
      <c r="AE233">
        <v>280</v>
      </c>
      <c r="AF233">
        <v>42</v>
      </c>
      <c r="AG233">
        <v>2875</v>
      </c>
      <c r="AH233">
        <v>144</v>
      </c>
      <c r="AI233">
        <v>0</v>
      </c>
      <c r="AJ233">
        <v>0</v>
      </c>
      <c r="AK233">
        <v>917</v>
      </c>
      <c r="AL233">
        <v>2137</v>
      </c>
      <c r="AM233">
        <v>7</v>
      </c>
      <c r="AN233">
        <v>3061</v>
      </c>
      <c r="AO233">
        <v>0.90297288467820969</v>
      </c>
      <c r="AP233">
        <v>9.7027115321790258E-2</v>
      </c>
      <c r="AQ233">
        <v>0</v>
      </c>
      <c r="AR233">
        <v>0.1087879777850376</v>
      </c>
      <c r="AS233">
        <v>0.1107481215289121</v>
      </c>
      <c r="AT233">
        <v>0.1391702058150931</v>
      </c>
      <c r="AU233">
        <v>0.1359032995753022</v>
      </c>
      <c r="AV233">
        <v>0.1381901339431558</v>
      </c>
      <c r="AW233">
        <v>0.13786344331917669</v>
      </c>
      <c r="AX233">
        <v>0.1065011434171839</v>
      </c>
      <c r="AY233">
        <v>5.9131002940215623E-2</v>
      </c>
      <c r="AZ233">
        <v>1.437438745508004E-2</v>
      </c>
      <c r="BA233">
        <v>4.6716759229010127E-2</v>
      </c>
      <c r="BB233">
        <v>2.6135249918327339E-3</v>
      </c>
      <c r="BC233">
        <v>0</v>
      </c>
      <c r="BD233">
        <v>0.99183273440052266</v>
      </c>
      <c r="BE233">
        <v>6.533812479581836E-3</v>
      </c>
      <c r="BF233">
        <v>1.633453119895459E-3</v>
      </c>
      <c r="BG233">
        <v>0.55798758575628882</v>
      </c>
      <c r="BH233">
        <v>0.31296961777197002</v>
      </c>
      <c r="BI233">
        <v>0.1290427964717413</v>
      </c>
      <c r="BJ233">
        <v>0</v>
      </c>
      <c r="BK233">
        <v>4.737014047696831E-2</v>
      </c>
      <c r="BL233">
        <v>0.86115648480888596</v>
      </c>
      <c r="BM233">
        <v>0</v>
      </c>
      <c r="BN233">
        <v>9.1473374714145697E-2</v>
      </c>
      <c r="BO233">
        <v>1.372100620712186E-2</v>
      </c>
      <c r="BP233">
        <v>0.93923554393988895</v>
      </c>
      <c r="BQ233">
        <v>4.7043449852989222E-2</v>
      </c>
      <c r="BR233">
        <v>0</v>
      </c>
      <c r="BS233">
        <v>0</v>
      </c>
      <c r="BT233">
        <v>0.29957530218882722</v>
      </c>
      <c r="BU233">
        <v>0.69813786344331918</v>
      </c>
      <c r="BV233">
        <v>2.2868343678536431E-3</v>
      </c>
      <c r="BW233">
        <v>1</v>
      </c>
      <c r="BX233" t="s">
        <v>1223</v>
      </c>
      <c r="BY233">
        <v>3061</v>
      </c>
      <c r="BZ233">
        <v>1</v>
      </c>
      <c r="CA233">
        <v>0</v>
      </c>
    </row>
    <row r="234" spans="1:79" customFormat="1" x14ac:dyDescent="0.25">
      <c r="A234" t="s">
        <v>1224</v>
      </c>
      <c r="B234" t="s">
        <v>354</v>
      </c>
      <c r="C234" t="s">
        <v>376</v>
      </c>
      <c r="D234" t="s">
        <v>947</v>
      </c>
      <c r="E234">
        <v>2015</v>
      </c>
      <c r="F234">
        <v>154</v>
      </c>
      <c r="G234">
        <v>10</v>
      </c>
      <c r="H234">
        <v>0</v>
      </c>
      <c r="I234">
        <v>8</v>
      </c>
      <c r="J234">
        <v>18</v>
      </c>
      <c r="K234">
        <v>26</v>
      </c>
      <c r="L234">
        <v>16</v>
      </c>
      <c r="M234">
        <v>23</v>
      </c>
      <c r="N234">
        <v>27</v>
      </c>
      <c r="O234">
        <v>23</v>
      </c>
      <c r="P234">
        <v>15</v>
      </c>
      <c r="Q234">
        <v>6</v>
      </c>
      <c r="R234">
        <v>0</v>
      </c>
      <c r="S234">
        <v>2</v>
      </c>
      <c r="T234">
        <v>0</v>
      </c>
      <c r="U234">
        <v>162</v>
      </c>
      <c r="V234">
        <v>2</v>
      </c>
      <c r="W234">
        <v>0</v>
      </c>
      <c r="X234">
        <v>100</v>
      </c>
      <c r="Y234">
        <v>52</v>
      </c>
      <c r="Z234">
        <v>12</v>
      </c>
      <c r="AA234">
        <v>0</v>
      </c>
      <c r="AB234">
        <v>4</v>
      </c>
      <c r="AC234">
        <v>125</v>
      </c>
      <c r="AD234">
        <v>0</v>
      </c>
      <c r="AE234">
        <v>35</v>
      </c>
      <c r="AF234">
        <v>6</v>
      </c>
      <c r="AG234">
        <v>145</v>
      </c>
      <c r="AH234">
        <v>13</v>
      </c>
      <c r="AI234">
        <v>0</v>
      </c>
      <c r="AJ234">
        <v>0</v>
      </c>
      <c r="AK234">
        <v>79</v>
      </c>
      <c r="AL234">
        <v>85</v>
      </c>
      <c r="AM234">
        <v>0</v>
      </c>
      <c r="AN234">
        <v>164</v>
      </c>
      <c r="AO234">
        <v>0.93902439024390238</v>
      </c>
      <c r="AP234">
        <v>6.097560975609756E-2</v>
      </c>
      <c r="AQ234">
        <v>0</v>
      </c>
      <c r="AR234">
        <v>4.878048780487805E-2</v>
      </c>
      <c r="AS234">
        <v>0.1097560975609756</v>
      </c>
      <c r="AT234">
        <v>0.15853658536585369</v>
      </c>
      <c r="AU234">
        <v>9.7560975609756101E-2</v>
      </c>
      <c r="AV234">
        <v>0.1402439024390244</v>
      </c>
      <c r="AW234">
        <v>0.16463414634146339</v>
      </c>
      <c r="AX234">
        <v>0.1402439024390244</v>
      </c>
      <c r="AY234">
        <v>9.1463414634146339E-2</v>
      </c>
      <c r="AZ234">
        <v>3.6585365853658527E-2</v>
      </c>
      <c r="BA234">
        <v>1.2195121951219509E-2</v>
      </c>
      <c r="BB234">
        <v>0</v>
      </c>
      <c r="BC234">
        <v>0</v>
      </c>
      <c r="BD234">
        <v>0.98780487804878048</v>
      </c>
      <c r="BE234">
        <v>1.2195121951219509E-2</v>
      </c>
      <c r="BF234">
        <v>0</v>
      </c>
      <c r="BG234">
        <v>0.6097560975609756</v>
      </c>
      <c r="BH234">
        <v>0.31707317073170732</v>
      </c>
      <c r="BI234">
        <v>7.3170731707317069E-2</v>
      </c>
      <c r="BJ234">
        <v>0</v>
      </c>
      <c r="BK234">
        <v>2.4390243902439029E-2</v>
      </c>
      <c r="BL234">
        <v>0.76219512195121952</v>
      </c>
      <c r="BM234">
        <v>0</v>
      </c>
      <c r="BN234">
        <v>0.21341463414634149</v>
      </c>
      <c r="BO234">
        <v>3.6585365853658527E-2</v>
      </c>
      <c r="BP234">
        <v>0.88414634146341464</v>
      </c>
      <c r="BQ234">
        <v>7.926829268292683E-2</v>
      </c>
      <c r="BR234">
        <v>0</v>
      </c>
      <c r="BS234">
        <v>0</v>
      </c>
      <c r="BT234">
        <v>0.48170731707317072</v>
      </c>
      <c r="BU234">
        <v>0.51829268292682928</v>
      </c>
      <c r="BV234">
        <v>0</v>
      </c>
      <c r="BW234">
        <v>1</v>
      </c>
      <c r="BX234" t="s">
        <v>1223</v>
      </c>
      <c r="BY234">
        <v>3061</v>
      </c>
      <c r="BZ234">
        <v>5.3577262332571048E-2</v>
      </c>
      <c r="CA234">
        <v>0</v>
      </c>
    </row>
    <row r="235" spans="1:79" customFormat="1" x14ac:dyDescent="0.25">
      <c r="A235" t="s">
        <v>1225</v>
      </c>
      <c r="B235" t="s">
        <v>354</v>
      </c>
      <c r="C235" t="s">
        <v>376</v>
      </c>
      <c r="D235" t="s">
        <v>949</v>
      </c>
      <c r="E235">
        <v>2015</v>
      </c>
      <c r="F235">
        <v>1381</v>
      </c>
      <c r="G235">
        <v>193</v>
      </c>
      <c r="H235">
        <v>0</v>
      </c>
      <c r="I235">
        <v>183</v>
      </c>
      <c r="J235">
        <v>186</v>
      </c>
      <c r="K235">
        <v>229</v>
      </c>
      <c r="L235">
        <v>232</v>
      </c>
      <c r="M235">
        <v>220</v>
      </c>
      <c r="N235">
        <v>208</v>
      </c>
      <c r="O235">
        <v>143</v>
      </c>
      <c r="P235">
        <v>88</v>
      </c>
      <c r="Q235">
        <v>17</v>
      </c>
      <c r="R235">
        <v>5</v>
      </c>
      <c r="S235">
        <v>63</v>
      </c>
      <c r="T235">
        <v>0</v>
      </c>
      <c r="U235">
        <v>1563</v>
      </c>
      <c r="V235">
        <v>7</v>
      </c>
      <c r="W235">
        <v>4</v>
      </c>
      <c r="X235">
        <v>833</v>
      </c>
      <c r="Y235">
        <v>530</v>
      </c>
      <c r="Z235">
        <v>211</v>
      </c>
      <c r="AA235">
        <v>0</v>
      </c>
      <c r="AB235">
        <v>18</v>
      </c>
      <c r="AC235">
        <v>1418</v>
      </c>
      <c r="AD235">
        <v>0</v>
      </c>
      <c r="AE235">
        <v>138</v>
      </c>
      <c r="AF235">
        <v>27</v>
      </c>
      <c r="AG235">
        <v>1442</v>
      </c>
      <c r="AH235">
        <v>105</v>
      </c>
      <c r="AI235">
        <v>0</v>
      </c>
      <c r="AJ235">
        <v>0</v>
      </c>
      <c r="AK235">
        <v>252</v>
      </c>
      <c r="AL235">
        <v>1318</v>
      </c>
      <c r="AM235">
        <v>4</v>
      </c>
      <c r="AN235">
        <v>1574</v>
      </c>
      <c r="AO235">
        <v>0.87738246505717921</v>
      </c>
      <c r="AP235">
        <v>0.12261753494282079</v>
      </c>
      <c r="AQ235">
        <v>0</v>
      </c>
      <c r="AR235">
        <v>0.1162642947903431</v>
      </c>
      <c r="AS235">
        <v>0.1181702668360864</v>
      </c>
      <c r="AT235">
        <v>0.1454891994917408</v>
      </c>
      <c r="AU235">
        <v>0.1473951715374841</v>
      </c>
      <c r="AV235">
        <v>0.13977128335451081</v>
      </c>
      <c r="AW235">
        <v>0.13214739517153751</v>
      </c>
      <c r="AX235">
        <v>9.0851334180432022E-2</v>
      </c>
      <c r="AY235">
        <v>5.5908513341804321E-2</v>
      </c>
      <c r="AZ235">
        <v>1.0800508259212201E-2</v>
      </c>
      <c r="BA235">
        <v>4.0025412960609907E-2</v>
      </c>
      <c r="BB235">
        <v>3.1766200762388822E-3</v>
      </c>
      <c r="BC235">
        <v>0</v>
      </c>
      <c r="BD235">
        <v>0.99301143583227447</v>
      </c>
      <c r="BE235">
        <v>4.4472681067344354E-3</v>
      </c>
      <c r="BF235">
        <v>2.541296060991106E-3</v>
      </c>
      <c r="BG235">
        <v>0.52922490470139771</v>
      </c>
      <c r="BH235">
        <v>0.33672172808132139</v>
      </c>
      <c r="BI235">
        <v>0.13405336721728081</v>
      </c>
      <c r="BJ235">
        <v>0</v>
      </c>
      <c r="BK235">
        <v>1.143583227445997E-2</v>
      </c>
      <c r="BL235">
        <v>0.90088945362134687</v>
      </c>
      <c r="BM235">
        <v>0</v>
      </c>
      <c r="BN235">
        <v>8.7674714104193141E-2</v>
      </c>
      <c r="BO235">
        <v>1.715374841168996E-2</v>
      </c>
      <c r="BP235">
        <v>0.91613722998729352</v>
      </c>
      <c r="BQ235">
        <v>6.6709021601016522E-2</v>
      </c>
      <c r="BR235">
        <v>0</v>
      </c>
      <c r="BS235">
        <v>0</v>
      </c>
      <c r="BT235">
        <v>0.16010165184243971</v>
      </c>
      <c r="BU235">
        <v>0.8373570520965693</v>
      </c>
      <c r="BV235">
        <v>2.541296060991106E-3</v>
      </c>
      <c r="BW235">
        <v>1</v>
      </c>
      <c r="BX235" t="s">
        <v>1223</v>
      </c>
      <c r="BY235">
        <v>3061</v>
      </c>
      <c r="BZ235">
        <v>0.51421104214309055</v>
      </c>
      <c r="CA235">
        <v>0</v>
      </c>
    </row>
    <row r="236" spans="1:79" customFormat="1" x14ac:dyDescent="0.25">
      <c r="A236" t="s">
        <v>1226</v>
      </c>
      <c r="B236" t="s">
        <v>354</v>
      </c>
      <c r="C236" t="s">
        <v>376</v>
      </c>
      <c r="D236" t="s">
        <v>951</v>
      </c>
      <c r="E236">
        <v>2015</v>
      </c>
      <c r="F236">
        <v>1179</v>
      </c>
      <c r="G236">
        <v>88</v>
      </c>
      <c r="H236">
        <v>0</v>
      </c>
      <c r="I236">
        <v>140</v>
      </c>
      <c r="J236">
        <v>127</v>
      </c>
      <c r="K236">
        <v>156</v>
      </c>
      <c r="L236">
        <v>162</v>
      </c>
      <c r="M236">
        <v>168</v>
      </c>
      <c r="N236">
        <v>182</v>
      </c>
      <c r="O236">
        <v>156</v>
      </c>
      <c r="P236">
        <v>76</v>
      </c>
      <c r="Q236">
        <v>20</v>
      </c>
      <c r="R236">
        <v>3</v>
      </c>
      <c r="S236">
        <v>77</v>
      </c>
      <c r="T236">
        <v>0</v>
      </c>
      <c r="U236">
        <v>1256</v>
      </c>
      <c r="V236">
        <v>10</v>
      </c>
      <c r="W236">
        <v>1</v>
      </c>
      <c r="X236">
        <v>739</v>
      </c>
      <c r="Y236">
        <v>358</v>
      </c>
      <c r="Z236">
        <v>170</v>
      </c>
      <c r="AA236">
        <v>0</v>
      </c>
      <c r="AB236">
        <v>120</v>
      </c>
      <c r="AC236">
        <v>1080</v>
      </c>
      <c r="AD236">
        <v>0</v>
      </c>
      <c r="AE236">
        <v>67</v>
      </c>
      <c r="AF236">
        <v>2</v>
      </c>
      <c r="AG236">
        <v>1264</v>
      </c>
      <c r="AH236">
        <v>1</v>
      </c>
      <c r="AI236">
        <v>0</v>
      </c>
      <c r="AJ236">
        <v>0</v>
      </c>
      <c r="AK236">
        <v>578</v>
      </c>
      <c r="AL236">
        <v>686</v>
      </c>
      <c r="AM236">
        <v>3</v>
      </c>
      <c r="AN236">
        <v>1267</v>
      </c>
      <c r="AO236">
        <v>0.93054459352801899</v>
      </c>
      <c r="AP236">
        <v>6.9455406471981063E-2</v>
      </c>
      <c r="AQ236">
        <v>0</v>
      </c>
      <c r="AR236">
        <v>0.1104972375690608</v>
      </c>
      <c r="AS236">
        <v>0.1002367797947908</v>
      </c>
      <c r="AT236">
        <v>0.1231254932912391</v>
      </c>
      <c r="AU236">
        <v>0.12786108918705599</v>
      </c>
      <c r="AV236">
        <v>0.13259668508287289</v>
      </c>
      <c r="AW236">
        <v>0.143646408839779</v>
      </c>
      <c r="AX236">
        <v>0.1231254932912391</v>
      </c>
      <c r="AY236">
        <v>5.9984214680347279E-2</v>
      </c>
      <c r="AZ236">
        <v>1.5785319652722968E-2</v>
      </c>
      <c r="BA236">
        <v>6.0773480662983423E-2</v>
      </c>
      <c r="BB236">
        <v>2.3677979479084449E-3</v>
      </c>
      <c r="BC236">
        <v>0</v>
      </c>
      <c r="BD236">
        <v>0.99131807419100237</v>
      </c>
      <c r="BE236">
        <v>7.8926598263614842E-3</v>
      </c>
      <c r="BF236">
        <v>7.8926598263614838E-4</v>
      </c>
      <c r="BG236">
        <v>0.58326756116811362</v>
      </c>
      <c r="BH236">
        <v>0.2825572217837411</v>
      </c>
      <c r="BI236">
        <v>0.1341752170481452</v>
      </c>
      <c r="BJ236">
        <v>0</v>
      </c>
      <c r="BK236">
        <v>9.4711917916337804E-2</v>
      </c>
      <c r="BL236">
        <v>0.85240726124704025</v>
      </c>
      <c r="BM236">
        <v>0</v>
      </c>
      <c r="BN236">
        <v>5.288082083662194E-2</v>
      </c>
      <c r="BO236">
        <v>1.578531965272297E-3</v>
      </c>
      <c r="BP236">
        <v>0.99763220205209158</v>
      </c>
      <c r="BQ236">
        <v>7.8926598263614838E-4</v>
      </c>
      <c r="BR236">
        <v>0</v>
      </c>
      <c r="BS236">
        <v>0</v>
      </c>
      <c r="BT236">
        <v>0.45619573796369378</v>
      </c>
      <c r="BU236">
        <v>0.54143646408839774</v>
      </c>
      <c r="BV236">
        <v>2.3677979479084449E-3</v>
      </c>
      <c r="BW236">
        <v>1</v>
      </c>
      <c r="BX236" t="s">
        <v>1223</v>
      </c>
      <c r="BY236">
        <v>3061</v>
      </c>
      <c r="BZ236">
        <v>0.41391702058150931</v>
      </c>
      <c r="CA236">
        <v>0</v>
      </c>
    </row>
    <row r="237" spans="1:79" customFormat="1" x14ac:dyDescent="0.25">
      <c r="A237" t="s">
        <v>1227</v>
      </c>
      <c r="B237" t="s">
        <v>354</v>
      </c>
      <c r="C237" t="s">
        <v>376</v>
      </c>
      <c r="D237" t="s">
        <v>953</v>
      </c>
      <c r="E237">
        <v>2015</v>
      </c>
      <c r="F237">
        <v>50</v>
      </c>
      <c r="G237">
        <v>6</v>
      </c>
      <c r="H237">
        <v>0</v>
      </c>
      <c r="I237">
        <v>2</v>
      </c>
      <c r="J237">
        <v>8</v>
      </c>
      <c r="K237">
        <v>15</v>
      </c>
      <c r="L237">
        <v>6</v>
      </c>
      <c r="M237">
        <v>12</v>
      </c>
      <c r="N237">
        <v>5</v>
      </c>
      <c r="O237">
        <v>4</v>
      </c>
      <c r="P237">
        <v>2</v>
      </c>
      <c r="Q237">
        <v>1</v>
      </c>
      <c r="R237">
        <v>0</v>
      </c>
      <c r="S237">
        <v>1</v>
      </c>
      <c r="T237">
        <v>0</v>
      </c>
      <c r="U237">
        <v>55</v>
      </c>
      <c r="V237">
        <v>1</v>
      </c>
      <c r="W237">
        <v>0</v>
      </c>
      <c r="X237">
        <v>36</v>
      </c>
      <c r="Y237">
        <v>18</v>
      </c>
      <c r="Z237">
        <v>2</v>
      </c>
      <c r="AA237">
        <v>0</v>
      </c>
      <c r="AB237">
        <v>3</v>
      </c>
      <c r="AC237">
        <v>13</v>
      </c>
      <c r="AD237">
        <v>0</v>
      </c>
      <c r="AE237">
        <v>40</v>
      </c>
      <c r="AF237">
        <v>7</v>
      </c>
      <c r="AG237">
        <v>24</v>
      </c>
      <c r="AH237">
        <v>25</v>
      </c>
      <c r="AI237">
        <v>0</v>
      </c>
      <c r="AJ237">
        <v>0</v>
      </c>
      <c r="AK237">
        <v>8</v>
      </c>
      <c r="AL237">
        <v>48</v>
      </c>
      <c r="AM237">
        <v>0</v>
      </c>
      <c r="AN237">
        <v>56</v>
      </c>
      <c r="AO237">
        <v>0.8928571428571429</v>
      </c>
      <c r="AP237">
        <v>0.1071428571428571</v>
      </c>
      <c r="AQ237">
        <v>0</v>
      </c>
      <c r="AR237">
        <v>3.5714285714285712E-2</v>
      </c>
      <c r="AS237">
        <v>0.14285714285714279</v>
      </c>
      <c r="AT237">
        <v>0.26785714285714279</v>
      </c>
      <c r="AU237">
        <v>0.1071428571428571</v>
      </c>
      <c r="AV237">
        <v>0.2142857142857143</v>
      </c>
      <c r="AW237">
        <v>8.9285714285714288E-2</v>
      </c>
      <c r="AX237">
        <v>7.1428571428571425E-2</v>
      </c>
      <c r="AY237">
        <v>3.5714285714285712E-2</v>
      </c>
      <c r="AZ237">
        <v>1.785714285714286E-2</v>
      </c>
      <c r="BA237">
        <v>1.785714285714286E-2</v>
      </c>
      <c r="BB237">
        <v>0</v>
      </c>
      <c r="BC237">
        <v>0</v>
      </c>
      <c r="BD237">
        <v>0.9821428571428571</v>
      </c>
      <c r="BE237">
        <v>1.785714285714286E-2</v>
      </c>
      <c r="BF237">
        <v>0</v>
      </c>
      <c r="BG237">
        <v>0.6428571428571429</v>
      </c>
      <c r="BH237">
        <v>0.32142857142857151</v>
      </c>
      <c r="BI237">
        <v>3.5714285714285712E-2</v>
      </c>
      <c r="BJ237">
        <v>0</v>
      </c>
      <c r="BK237">
        <v>5.3571428571428568E-2</v>
      </c>
      <c r="BL237">
        <v>0.23214285714285721</v>
      </c>
      <c r="BM237">
        <v>0</v>
      </c>
      <c r="BN237">
        <v>0.7142857142857143</v>
      </c>
      <c r="BO237">
        <v>0.125</v>
      </c>
      <c r="BP237">
        <v>0.42857142857142849</v>
      </c>
      <c r="BQ237">
        <v>0.44642857142857151</v>
      </c>
      <c r="BR237">
        <v>0</v>
      </c>
      <c r="BS237">
        <v>0</v>
      </c>
      <c r="BT237">
        <v>0.14285714285714279</v>
      </c>
      <c r="BU237">
        <v>0.8571428571428571</v>
      </c>
      <c r="BV237">
        <v>0</v>
      </c>
      <c r="BW237">
        <v>1</v>
      </c>
      <c r="BX237" t="s">
        <v>1223</v>
      </c>
      <c r="BY237">
        <v>3061</v>
      </c>
      <c r="BZ237">
        <v>1.8294674942829142E-2</v>
      </c>
      <c r="CA237">
        <v>0</v>
      </c>
    </row>
    <row r="238" spans="1:79" customFormat="1" x14ac:dyDescent="0.25">
      <c r="A238" t="s">
        <v>1228</v>
      </c>
      <c r="B238" t="s">
        <v>354</v>
      </c>
      <c r="C238" t="s">
        <v>382</v>
      </c>
      <c r="D238" t="s">
        <v>44</v>
      </c>
      <c r="E238">
        <v>2015</v>
      </c>
      <c r="F238">
        <v>2011</v>
      </c>
      <c r="G238">
        <v>234</v>
      </c>
      <c r="H238">
        <v>0</v>
      </c>
      <c r="I238">
        <v>177</v>
      </c>
      <c r="J238">
        <v>210</v>
      </c>
      <c r="K238">
        <v>310</v>
      </c>
      <c r="L238">
        <v>303</v>
      </c>
      <c r="M238">
        <v>364</v>
      </c>
      <c r="N238">
        <v>377</v>
      </c>
      <c r="O238">
        <v>268</v>
      </c>
      <c r="P238">
        <v>104</v>
      </c>
      <c r="Q238">
        <v>13</v>
      </c>
      <c r="R238">
        <v>0</v>
      </c>
      <c r="S238">
        <v>119</v>
      </c>
      <c r="T238">
        <v>0</v>
      </c>
      <c r="U238">
        <v>2162</v>
      </c>
      <c r="V238">
        <v>0</v>
      </c>
      <c r="W238">
        <v>83</v>
      </c>
      <c r="X238">
        <v>1501</v>
      </c>
      <c r="Y238">
        <v>107</v>
      </c>
      <c r="Z238">
        <v>637</v>
      </c>
      <c r="AA238">
        <v>0</v>
      </c>
      <c r="AB238">
        <v>0</v>
      </c>
      <c r="AC238">
        <v>2148</v>
      </c>
      <c r="AD238">
        <v>0</v>
      </c>
      <c r="AE238">
        <v>97</v>
      </c>
      <c r="AF238">
        <v>6</v>
      </c>
      <c r="AG238">
        <v>2235</v>
      </c>
      <c r="AH238">
        <v>4</v>
      </c>
      <c r="AI238">
        <v>0</v>
      </c>
      <c r="AJ238">
        <v>0</v>
      </c>
      <c r="AK238">
        <v>930</v>
      </c>
      <c r="AL238">
        <v>1315</v>
      </c>
      <c r="AM238">
        <v>0</v>
      </c>
      <c r="AN238">
        <v>2245</v>
      </c>
      <c r="AO238">
        <v>0.8957683741648107</v>
      </c>
      <c r="AP238">
        <v>0.1042316258351893</v>
      </c>
      <c r="AQ238">
        <v>0</v>
      </c>
      <c r="AR238">
        <v>7.8841870824053459E-2</v>
      </c>
      <c r="AS238">
        <v>9.3541202672605794E-2</v>
      </c>
      <c r="AT238">
        <v>0.1380846325167038</v>
      </c>
      <c r="AU238">
        <v>0.13496659242761691</v>
      </c>
      <c r="AV238">
        <v>0.16213808463251669</v>
      </c>
      <c r="AW238">
        <v>0.16792873051224941</v>
      </c>
      <c r="AX238">
        <v>0.1193763919821826</v>
      </c>
      <c r="AY238">
        <v>4.6325167037861922E-2</v>
      </c>
      <c r="AZ238">
        <v>5.7906458797327394E-3</v>
      </c>
      <c r="BA238">
        <v>5.3006681514476607E-2</v>
      </c>
      <c r="BB238">
        <v>0</v>
      </c>
      <c r="BC238">
        <v>0</v>
      </c>
      <c r="BD238">
        <v>0.96302895322939863</v>
      </c>
      <c r="BE238">
        <v>0</v>
      </c>
      <c r="BF238">
        <v>3.6971046770601333E-2</v>
      </c>
      <c r="BG238">
        <v>0.66859688195991096</v>
      </c>
      <c r="BH238">
        <v>4.7661469933184847E-2</v>
      </c>
      <c r="BI238">
        <v>0.28374164810690422</v>
      </c>
      <c r="BJ238">
        <v>0</v>
      </c>
      <c r="BK238">
        <v>0</v>
      </c>
      <c r="BL238">
        <v>0.95679287305122496</v>
      </c>
      <c r="BM238">
        <v>0</v>
      </c>
      <c r="BN238">
        <v>4.3207126948775057E-2</v>
      </c>
      <c r="BO238">
        <v>2.6726057906458801E-3</v>
      </c>
      <c r="BP238">
        <v>0.99554565701559017</v>
      </c>
      <c r="BQ238">
        <v>1.7817371937639201E-3</v>
      </c>
      <c r="BR238">
        <v>0</v>
      </c>
      <c r="BS238">
        <v>0</v>
      </c>
      <c r="BT238">
        <v>0.41425389755011138</v>
      </c>
      <c r="BU238">
        <v>0.58574610244988867</v>
      </c>
      <c r="BV238">
        <v>0</v>
      </c>
      <c r="BW238">
        <v>1</v>
      </c>
      <c r="BX238" t="s">
        <v>1229</v>
      </c>
      <c r="BY238">
        <v>2245</v>
      </c>
      <c r="BZ238">
        <v>1</v>
      </c>
      <c r="CA238">
        <v>0</v>
      </c>
    </row>
    <row r="239" spans="1:79" customFormat="1" x14ac:dyDescent="0.25">
      <c r="A239" t="s">
        <v>1230</v>
      </c>
      <c r="B239" t="s">
        <v>354</v>
      </c>
      <c r="C239" t="s">
        <v>382</v>
      </c>
      <c r="D239" t="s">
        <v>947</v>
      </c>
      <c r="E239">
        <v>2015</v>
      </c>
      <c r="F239">
        <v>96</v>
      </c>
      <c r="G239">
        <v>4</v>
      </c>
      <c r="H239">
        <v>0</v>
      </c>
      <c r="I239">
        <v>3</v>
      </c>
      <c r="J239">
        <v>12</v>
      </c>
      <c r="K239">
        <v>18</v>
      </c>
      <c r="L239">
        <v>12</v>
      </c>
      <c r="M239">
        <v>17</v>
      </c>
      <c r="N239">
        <v>17</v>
      </c>
      <c r="O239">
        <v>11</v>
      </c>
      <c r="P239">
        <v>7</v>
      </c>
      <c r="Q239">
        <v>0</v>
      </c>
      <c r="R239">
        <v>0</v>
      </c>
      <c r="S239">
        <v>3</v>
      </c>
      <c r="T239">
        <v>0</v>
      </c>
      <c r="U239">
        <v>98</v>
      </c>
      <c r="V239">
        <v>0</v>
      </c>
      <c r="W239">
        <v>2</v>
      </c>
      <c r="X239">
        <v>70</v>
      </c>
      <c r="Y239">
        <v>5</v>
      </c>
      <c r="Z239">
        <v>25</v>
      </c>
      <c r="AA239">
        <v>0</v>
      </c>
      <c r="AB239">
        <v>0</v>
      </c>
      <c r="AC239">
        <v>96</v>
      </c>
      <c r="AD239">
        <v>0</v>
      </c>
      <c r="AE239">
        <v>4</v>
      </c>
      <c r="AF239">
        <v>0</v>
      </c>
      <c r="AG239">
        <v>100</v>
      </c>
      <c r="AH239">
        <v>0</v>
      </c>
      <c r="AI239">
        <v>0</v>
      </c>
      <c r="AJ239">
        <v>0</v>
      </c>
      <c r="AK239">
        <v>65</v>
      </c>
      <c r="AL239">
        <v>35</v>
      </c>
      <c r="AM239">
        <v>0</v>
      </c>
      <c r="AN239">
        <v>100</v>
      </c>
      <c r="AO239">
        <v>0.96</v>
      </c>
      <c r="AP239">
        <v>0.04</v>
      </c>
      <c r="AQ239">
        <v>0</v>
      </c>
      <c r="AR239">
        <v>0.03</v>
      </c>
      <c r="AS239">
        <v>0.12</v>
      </c>
      <c r="AT239">
        <v>0.18</v>
      </c>
      <c r="AU239">
        <v>0.12</v>
      </c>
      <c r="AV239">
        <v>0.17</v>
      </c>
      <c r="AW239">
        <v>0.17</v>
      </c>
      <c r="AX239">
        <v>0.11</v>
      </c>
      <c r="AY239">
        <v>7.0000000000000007E-2</v>
      </c>
      <c r="AZ239">
        <v>0</v>
      </c>
      <c r="BA239">
        <v>0.03</v>
      </c>
      <c r="BB239">
        <v>0</v>
      </c>
      <c r="BC239">
        <v>0</v>
      </c>
      <c r="BD239">
        <v>0.98</v>
      </c>
      <c r="BE239">
        <v>0</v>
      </c>
      <c r="BF239">
        <v>0.02</v>
      </c>
      <c r="BG239">
        <v>0.7</v>
      </c>
      <c r="BH239">
        <v>0.05</v>
      </c>
      <c r="BI239">
        <v>0.25</v>
      </c>
      <c r="BJ239">
        <v>0</v>
      </c>
      <c r="BK239">
        <v>0</v>
      </c>
      <c r="BL239">
        <v>0.96</v>
      </c>
      <c r="BM239">
        <v>0</v>
      </c>
      <c r="BN239">
        <v>0.04</v>
      </c>
      <c r="BO239">
        <v>0</v>
      </c>
      <c r="BP239">
        <v>1</v>
      </c>
      <c r="BQ239">
        <v>0</v>
      </c>
      <c r="BR239">
        <v>0</v>
      </c>
      <c r="BS239">
        <v>0</v>
      </c>
      <c r="BT239">
        <v>0.65</v>
      </c>
      <c r="BU239">
        <v>0.35</v>
      </c>
      <c r="BV239">
        <v>0</v>
      </c>
      <c r="BW239">
        <v>1</v>
      </c>
      <c r="BX239" t="s">
        <v>1229</v>
      </c>
      <c r="BY239">
        <v>2245</v>
      </c>
      <c r="BZ239">
        <v>4.4543429844098002E-2</v>
      </c>
      <c r="CA239">
        <v>0</v>
      </c>
    </row>
    <row r="240" spans="1:79" customFormat="1" x14ac:dyDescent="0.25">
      <c r="A240" t="s">
        <v>1231</v>
      </c>
      <c r="B240" t="s">
        <v>354</v>
      </c>
      <c r="C240" t="s">
        <v>382</v>
      </c>
      <c r="D240" t="s">
        <v>949</v>
      </c>
      <c r="E240">
        <v>2015</v>
      </c>
      <c r="F240">
        <v>760</v>
      </c>
      <c r="G240">
        <v>134</v>
      </c>
      <c r="H240">
        <v>0</v>
      </c>
      <c r="I240">
        <v>62</v>
      </c>
      <c r="J240">
        <v>85</v>
      </c>
      <c r="K240">
        <v>113</v>
      </c>
      <c r="L240">
        <v>115</v>
      </c>
      <c r="M240">
        <v>145</v>
      </c>
      <c r="N240">
        <v>155</v>
      </c>
      <c r="O240">
        <v>125</v>
      </c>
      <c r="P240">
        <v>46</v>
      </c>
      <c r="Q240">
        <v>5</v>
      </c>
      <c r="R240">
        <v>0</v>
      </c>
      <c r="S240">
        <v>43</v>
      </c>
      <c r="T240">
        <v>0</v>
      </c>
      <c r="U240">
        <v>875</v>
      </c>
      <c r="V240">
        <v>0</v>
      </c>
      <c r="W240">
        <v>19</v>
      </c>
      <c r="X240">
        <v>591</v>
      </c>
      <c r="Y240">
        <v>35</v>
      </c>
      <c r="Z240">
        <v>268</v>
      </c>
      <c r="AA240">
        <v>0</v>
      </c>
      <c r="AB240">
        <v>0</v>
      </c>
      <c r="AC240">
        <v>812</v>
      </c>
      <c r="AD240">
        <v>0</v>
      </c>
      <c r="AE240">
        <v>82</v>
      </c>
      <c r="AF240">
        <v>2</v>
      </c>
      <c r="AG240">
        <v>892</v>
      </c>
      <c r="AH240">
        <v>0</v>
      </c>
      <c r="AI240">
        <v>0</v>
      </c>
      <c r="AJ240">
        <v>0</v>
      </c>
      <c r="AK240">
        <v>350</v>
      </c>
      <c r="AL240">
        <v>544</v>
      </c>
      <c r="AM240">
        <v>0</v>
      </c>
      <c r="AN240">
        <v>894</v>
      </c>
      <c r="AO240">
        <v>0.85011185682326618</v>
      </c>
      <c r="AP240">
        <v>0.1498881431767338</v>
      </c>
      <c r="AQ240">
        <v>0</v>
      </c>
      <c r="AR240">
        <v>6.9351230425055935E-2</v>
      </c>
      <c r="AS240">
        <v>9.507829977628636E-2</v>
      </c>
      <c r="AT240">
        <v>0.12639821029082771</v>
      </c>
      <c r="AU240">
        <v>0.1286353467561521</v>
      </c>
      <c r="AV240">
        <v>0.1621923937360179</v>
      </c>
      <c r="AW240">
        <v>0.1733780760626398</v>
      </c>
      <c r="AX240">
        <v>0.13982102908277411</v>
      </c>
      <c r="AY240">
        <v>5.145413870246085E-2</v>
      </c>
      <c r="AZ240">
        <v>5.5928411633109623E-3</v>
      </c>
      <c r="BA240">
        <v>4.8098434004474271E-2</v>
      </c>
      <c r="BB240">
        <v>0</v>
      </c>
      <c r="BC240">
        <v>0</v>
      </c>
      <c r="BD240">
        <v>0.97874720357941836</v>
      </c>
      <c r="BE240">
        <v>0</v>
      </c>
      <c r="BF240">
        <v>2.1252796420581661E-2</v>
      </c>
      <c r="BG240">
        <v>0.66107382550335569</v>
      </c>
      <c r="BH240">
        <v>3.9149888143176742E-2</v>
      </c>
      <c r="BI240">
        <v>0.29977628635346748</v>
      </c>
      <c r="BJ240">
        <v>0</v>
      </c>
      <c r="BK240">
        <v>0</v>
      </c>
      <c r="BL240">
        <v>0.90827740492170017</v>
      </c>
      <c r="BM240">
        <v>0</v>
      </c>
      <c r="BN240">
        <v>9.1722595078299773E-2</v>
      </c>
      <c r="BO240">
        <v>2.2371364653243852E-3</v>
      </c>
      <c r="BP240">
        <v>0.99776286353467558</v>
      </c>
      <c r="BQ240">
        <v>0</v>
      </c>
      <c r="BR240">
        <v>0</v>
      </c>
      <c r="BS240">
        <v>0</v>
      </c>
      <c r="BT240">
        <v>0.39149888143176742</v>
      </c>
      <c r="BU240">
        <v>0.60850111856823264</v>
      </c>
      <c r="BV240">
        <v>0</v>
      </c>
      <c r="BW240">
        <v>1</v>
      </c>
      <c r="BX240" t="s">
        <v>1229</v>
      </c>
      <c r="BY240">
        <v>2245</v>
      </c>
      <c r="BZ240">
        <v>0.39821826280623612</v>
      </c>
      <c r="CA240">
        <v>0</v>
      </c>
    </row>
    <row r="241" spans="1:79" customFormat="1" x14ac:dyDescent="0.25">
      <c r="A241" t="s">
        <v>1232</v>
      </c>
      <c r="B241" t="s">
        <v>354</v>
      </c>
      <c r="C241" t="s">
        <v>382</v>
      </c>
      <c r="D241" t="s">
        <v>951</v>
      </c>
      <c r="E241">
        <v>2015</v>
      </c>
      <c r="F241">
        <v>1111</v>
      </c>
      <c r="G241">
        <v>95</v>
      </c>
      <c r="H241">
        <v>0</v>
      </c>
      <c r="I241">
        <v>111</v>
      </c>
      <c r="J241">
        <v>109</v>
      </c>
      <c r="K241">
        <v>171</v>
      </c>
      <c r="L241">
        <v>167</v>
      </c>
      <c r="M241">
        <v>197</v>
      </c>
      <c r="N241">
        <v>199</v>
      </c>
      <c r="O241">
        <v>127</v>
      </c>
      <c r="P241">
        <v>47</v>
      </c>
      <c r="Q241">
        <v>7</v>
      </c>
      <c r="R241">
        <v>0</v>
      </c>
      <c r="S241">
        <v>71</v>
      </c>
      <c r="T241">
        <v>0</v>
      </c>
      <c r="U241">
        <v>1145</v>
      </c>
      <c r="V241">
        <v>0</v>
      </c>
      <c r="W241">
        <v>61</v>
      </c>
      <c r="X241">
        <v>815</v>
      </c>
      <c r="Y241">
        <v>60</v>
      </c>
      <c r="Z241">
        <v>331</v>
      </c>
      <c r="AA241">
        <v>0</v>
      </c>
      <c r="AB241">
        <v>0</v>
      </c>
      <c r="AC241">
        <v>1197</v>
      </c>
      <c r="AD241">
        <v>0</v>
      </c>
      <c r="AE241">
        <v>9</v>
      </c>
      <c r="AF241">
        <v>1</v>
      </c>
      <c r="AG241">
        <v>1205</v>
      </c>
      <c r="AH241">
        <v>0</v>
      </c>
      <c r="AI241">
        <v>0</v>
      </c>
      <c r="AJ241">
        <v>0</v>
      </c>
      <c r="AK241">
        <v>499</v>
      </c>
      <c r="AL241">
        <v>707</v>
      </c>
      <c r="AM241">
        <v>0</v>
      </c>
      <c r="AN241">
        <v>1206</v>
      </c>
      <c r="AO241">
        <v>0.9212271973466003</v>
      </c>
      <c r="AP241">
        <v>7.8772802653399671E-2</v>
      </c>
      <c r="AQ241">
        <v>0</v>
      </c>
      <c r="AR241">
        <v>9.2039800995024873E-2</v>
      </c>
      <c r="AS241">
        <v>9.038142620232173E-2</v>
      </c>
      <c r="AT241">
        <v>0.1417910447761194</v>
      </c>
      <c r="AU241">
        <v>0.13847429519071311</v>
      </c>
      <c r="AV241">
        <v>0.1633499170812604</v>
      </c>
      <c r="AW241">
        <v>0.16500829187396349</v>
      </c>
      <c r="AX241">
        <v>0.1053067993366501</v>
      </c>
      <c r="AY241">
        <v>3.8971807628524049E-2</v>
      </c>
      <c r="AZ241">
        <v>5.8043117744610278E-3</v>
      </c>
      <c r="BA241">
        <v>5.887230514096186E-2</v>
      </c>
      <c r="BB241">
        <v>0</v>
      </c>
      <c r="BC241">
        <v>0</v>
      </c>
      <c r="BD241">
        <v>0.94941956882255385</v>
      </c>
      <c r="BE241">
        <v>0</v>
      </c>
      <c r="BF241">
        <v>5.0580431177446102E-2</v>
      </c>
      <c r="BG241">
        <v>0.67578772802653397</v>
      </c>
      <c r="BH241">
        <v>4.975124378109453E-2</v>
      </c>
      <c r="BI241">
        <v>0.2744610281923715</v>
      </c>
      <c r="BJ241">
        <v>0</v>
      </c>
      <c r="BK241">
        <v>0</v>
      </c>
      <c r="BL241">
        <v>0.9925373134328358</v>
      </c>
      <c r="BM241">
        <v>0</v>
      </c>
      <c r="BN241">
        <v>7.462686567164179E-3</v>
      </c>
      <c r="BO241">
        <v>8.2918739635157548E-4</v>
      </c>
      <c r="BP241">
        <v>0.99917081260364837</v>
      </c>
      <c r="BQ241">
        <v>0</v>
      </c>
      <c r="BR241">
        <v>0</v>
      </c>
      <c r="BS241">
        <v>0</v>
      </c>
      <c r="BT241">
        <v>0.41376451077943621</v>
      </c>
      <c r="BU241">
        <v>0.5862354892205639</v>
      </c>
      <c r="BV241">
        <v>0</v>
      </c>
      <c r="BW241">
        <v>1</v>
      </c>
      <c r="BX241" t="s">
        <v>1229</v>
      </c>
      <c r="BY241">
        <v>2245</v>
      </c>
      <c r="BZ241">
        <v>0.53719376391982188</v>
      </c>
      <c r="CA241">
        <v>0</v>
      </c>
    </row>
    <row r="242" spans="1:79" customFormat="1" x14ac:dyDescent="0.25">
      <c r="A242" t="s">
        <v>1233</v>
      </c>
      <c r="B242" t="s">
        <v>354</v>
      </c>
      <c r="C242" t="s">
        <v>382</v>
      </c>
      <c r="D242" t="s">
        <v>953</v>
      </c>
      <c r="E242">
        <v>2015</v>
      </c>
      <c r="F242">
        <v>44</v>
      </c>
      <c r="G242">
        <v>1</v>
      </c>
      <c r="H242">
        <v>0</v>
      </c>
      <c r="I242">
        <v>1</v>
      </c>
      <c r="J242">
        <v>4</v>
      </c>
      <c r="K242">
        <v>8</v>
      </c>
      <c r="L242">
        <v>9</v>
      </c>
      <c r="M242">
        <v>5</v>
      </c>
      <c r="N242">
        <v>6</v>
      </c>
      <c r="O242">
        <v>5</v>
      </c>
      <c r="P242">
        <v>4</v>
      </c>
      <c r="Q242">
        <v>1</v>
      </c>
      <c r="R242">
        <v>0</v>
      </c>
      <c r="S242">
        <v>2</v>
      </c>
      <c r="T242">
        <v>0</v>
      </c>
      <c r="U242">
        <v>44</v>
      </c>
      <c r="V242">
        <v>0</v>
      </c>
      <c r="W242">
        <v>1</v>
      </c>
      <c r="X242">
        <v>25</v>
      </c>
      <c r="Y242">
        <v>7</v>
      </c>
      <c r="Z242">
        <v>13</v>
      </c>
      <c r="AA242">
        <v>0</v>
      </c>
      <c r="AB242">
        <v>0</v>
      </c>
      <c r="AC242">
        <v>43</v>
      </c>
      <c r="AD242">
        <v>0</v>
      </c>
      <c r="AE242">
        <v>2</v>
      </c>
      <c r="AF242">
        <v>3</v>
      </c>
      <c r="AG242">
        <v>38</v>
      </c>
      <c r="AH242">
        <v>4</v>
      </c>
      <c r="AI242">
        <v>0</v>
      </c>
      <c r="AJ242">
        <v>0</v>
      </c>
      <c r="AK242">
        <v>16</v>
      </c>
      <c r="AL242">
        <v>29</v>
      </c>
      <c r="AM242">
        <v>0</v>
      </c>
      <c r="AN242">
        <v>45</v>
      </c>
      <c r="AO242">
        <v>0.97777777777777775</v>
      </c>
      <c r="AP242">
        <v>2.222222222222222E-2</v>
      </c>
      <c r="AQ242">
        <v>0</v>
      </c>
      <c r="AR242">
        <v>2.222222222222222E-2</v>
      </c>
      <c r="AS242">
        <v>8.8888888888888892E-2</v>
      </c>
      <c r="AT242">
        <v>0.17777777777777781</v>
      </c>
      <c r="AU242">
        <v>0.2</v>
      </c>
      <c r="AV242">
        <v>0.1111111111111111</v>
      </c>
      <c r="AW242">
        <v>0.1333333333333333</v>
      </c>
      <c r="AX242">
        <v>0.1111111111111111</v>
      </c>
      <c r="AY242">
        <v>8.8888888888888892E-2</v>
      </c>
      <c r="AZ242">
        <v>2.222222222222222E-2</v>
      </c>
      <c r="BA242">
        <v>4.4444444444444453E-2</v>
      </c>
      <c r="BB242">
        <v>0</v>
      </c>
      <c r="BC242">
        <v>0</v>
      </c>
      <c r="BD242">
        <v>0.97777777777777775</v>
      </c>
      <c r="BE242">
        <v>0</v>
      </c>
      <c r="BF242">
        <v>2.222222222222222E-2</v>
      </c>
      <c r="BG242">
        <v>0.55555555555555558</v>
      </c>
      <c r="BH242">
        <v>0.15555555555555561</v>
      </c>
      <c r="BI242">
        <v>0.28888888888888892</v>
      </c>
      <c r="BJ242">
        <v>0</v>
      </c>
      <c r="BK242">
        <v>0</v>
      </c>
      <c r="BL242">
        <v>0.9555555555555556</v>
      </c>
      <c r="BM242">
        <v>0</v>
      </c>
      <c r="BN242">
        <v>4.4444444444444453E-2</v>
      </c>
      <c r="BO242">
        <v>6.6666666666666666E-2</v>
      </c>
      <c r="BP242">
        <v>0.84444444444444444</v>
      </c>
      <c r="BQ242">
        <v>8.8888888888888892E-2</v>
      </c>
      <c r="BR242">
        <v>0</v>
      </c>
      <c r="BS242">
        <v>0</v>
      </c>
      <c r="BT242">
        <v>0.35555555555555562</v>
      </c>
      <c r="BU242">
        <v>0.64444444444444449</v>
      </c>
      <c r="BV242">
        <v>0</v>
      </c>
      <c r="BW242">
        <v>1</v>
      </c>
      <c r="BX242" t="s">
        <v>1229</v>
      </c>
      <c r="BY242">
        <v>2245</v>
      </c>
      <c r="BZ242">
        <v>2.0044543429844099E-2</v>
      </c>
      <c r="CA242">
        <v>0</v>
      </c>
    </row>
    <row r="243" spans="1:79" customFormat="1" x14ac:dyDescent="0.25">
      <c r="A243" t="s">
        <v>1234</v>
      </c>
      <c r="B243" t="s">
        <v>354</v>
      </c>
      <c r="C243" t="s">
        <v>388</v>
      </c>
      <c r="D243" t="s">
        <v>44</v>
      </c>
      <c r="E243">
        <v>2015</v>
      </c>
      <c r="F243">
        <v>90</v>
      </c>
      <c r="G243">
        <v>15</v>
      </c>
      <c r="H243">
        <v>0</v>
      </c>
      <c r="I243">
        <v>5</v>
      </c>
      <c r="J243">
        <v>13</v>
      </c>
      <c r="K243">
        <v>12</v>
      </c>
      <c r="L243">
        <v>13</v>
      </c>
      <c r="M243">
        <v>10</v>
      </c>
      <c r="N243">
        <v>14</v>
      </c>
      <c r="O243">
        <v>22</v>
      </c>
      <c r="P243">
        <v>9</v>
      </c>
      <c r="Q243">
        <v>5</v>
      </c>
      <c r="R243">
        <v>1</v>
      </c>
      <c r="S243">
        <v>1</v>
      </c>
      <c r="T243">
        <v>0</v>
      </c>
      <c r="U243">
        <v>100</v>
      </c>
      <c r="V243">
        <v>1</v>
      </c>
      <c r="W243">
        <v>4</v>
      </c>
      <c r="X243">
        <v>74</v>
      </c>
      <c r="Y243">
        <v>7</v>
      </c>
      <c r="Z243">
        <v>18</v>
      </c>
      <c r="AA243">
        <v>6</v>
      </c>
      <c r="AB243">
        <v>1</v>
      </c>
      <c r="AC243">
        <v>89</v>
      </c>
      <c r="AD243">
        <v>0</v>
      </c>
      <c r="AE243">
        <v>15</v>
      </c>
      <c r="AF243">
        <v>0</v>
      </c>
      <c r="AG243">
        <v>105</v>
      </c>
      <c r="AH243">
        <v>0</v>
      </c>
      <c r="AI243">
        <v>0</v>
      </c>
      <c r="AJ243">
        <v>0</v>
      </c>
      <c r="AK243">
        <v>55</v>
      </c>
      <c r="AL243">
        <v>39</v>
      </c>
      <c r="AM243">
        <v>11</v>
      </c>
      <c r="AN243">
        <v>105</v>
      </c>
      <c r="AO243">
        <v>0.8571428571428571</v>
      </c>
      <c r="AP243">
        <v>0.14285714285714279</v>
      </c>
      <c r="AQ243">
        <v>0</v>
      </c>
      <c r="AR243">
        <v>4.7619047619047623E-2</v>
      </c>
      <c r="AS243">
        <v>0.1238095238095238</v>
      </c>
      <c r="AT243">
        <v>0.1142857142857143</v>
      </c>
      <c r="AU243">
        <v>0.1238095238095238</v>
      </c>
      <c r="AV243">
        <v>9.5238095238095233E-2</v>
      </c>
      <c r="AW243">
        <v>0.1333333333333333</v>
      </c>
      <c r="AX243">
        <v>0.2095238095238095</v>
      </c>
      <c r="AY243">
        <v>8.5714285714285715E-2</v>
      </c>
      <c r="AZ243">
        <v>4.7619047619047623E-2</v>
      </c>
      <c r="BA243">
        <v>9.5238095238095247E-3</v>
      </c>
      <c r="BB243">
        <v>9.5238095238095247E-3</v>
      </c>
      <c r="BC243">
        <v>0</v>
      </c>
      <c r="BD243">
        <v>0.95238095238095233</v>
      </c>
      <c r="BE243">
        <v>9.5238095238095247E-3</v>
      </c>
      <c r="BF243">
        <v>3.8095238095238099E-2</v>
      </c>
      <c r="BG243">
        <v>0.70476190476190481</v>
      </c>
      <c r="BH243">
        <v>6.6666666666666666E-2</v>
      </c>
      <c r="BI243">
        <v>0.1714285714285714</v>
      </c>
      <c r="BJ243">
        <v>5.7142857142857141E-2</v>
      </c>
      <c r="BK243">
        <v>9.5238095238095247E-3</v>
      </c>
      <c r="BL243">
        <v>0.84761904761904761</v>
      </c>
      <c r="BM243">
        <v>0</v>
      </c>
      <c r="BN243">
        <v>0.14285714285714279</v>
      </c>
      <c r="BO243">
        <v>0</v>
      </c>
      <c r="BP243">
        <v>1</v>
      </c>
      <c r="BQ243">
        <v>0</v>
      </c>
      <c r="BR243">
        <v>0</v>
      </c>
      <c r="BS243">
        <v>0</v>
      </c>
      <c r="BT243">
        <v>0.52380952380952384</v>
      </c>
      <c r="BU243">
        <v>0.37142857142857139</v>
      </c>
      <c r="BV243">
        <v>0.10476190476190481</v>
      </c>
      <c r="BW243">
        <v>1</v>
      </c>
      <c r="BX243" t="s">
        <v>1235</v>
      </c>
      <c r="BY243">
        <v>105</v>
      </c>
      <c r="BZ243">
        <v>1</v>
      </c>
      <c r="CA243">
        <v>0</v>
      </c>
    </row>
    <row r="244" spans="1:79" customFormat="1" x14ac:dyDescent="0.25">
      <c r="A244" t="s">
        <v>1236</v>
      </c>
      <c r="B244" t="s">
        <v>354</v>
      </c>
      <c r="C244" t="s">
        <v>388</v>
      </c>
      <c r="D244" t="s">
        <v>947</v>
      </c>
      <c r="E244">
        <v>2015</v>
      </c>
      <c r="F244">
        <v>14</v>
      </c>
      <c r="G244">
        <v>1</v>
      </c>
      <c r="H244">
        <v>0</v>
      </c>
      <c r="I244">
        <v>1</v>
      </c>
      <c r="J244">
        <v>2</v>
      </c>
      <c r="K244">
        <v>2</v>
      </c>
      <c r="L244">
        <v>1</v>
      </c>
      <c r="M244">
        <v>1</v>
      </c>
      <c r="N244">
        <v>2</v>
      </c>
      <c r="O244">
        <v>5</v>
      </c>
      <c r="P244">
        <v>1</v>
      </c>
      <c r="Q244">
        <v>0</v>
      </c>
      <c r="R244">
        <v>0</v>
      </c>
      <c r="S244">
        <v>0</v>
      </c>
      <c r="T244">
        <v>0</v>
      </c>
      <c r="U244">
        <v>12</v>
      </c>
      <c r="V244">
        <v>0</v>
      </c>
      <c r="W244">
        <v>3</v>
      </c>
      <c r="X244">
        <v>12</v>
      </c>
      <c r="Y244">
        <v>0</v>
      </c>
      <c r="Z244">
        <v>3</v>
      </c>
      <c r="AA244">
        <v>0</v>
      </c>
      <c r="AB244">
        <v>0</v>
      </c>
      <c r="AC244">
        <v>14</v>
      </c>
      <c r="AD244">
        <v>0</v>
      </c>
      <c r="AE244">
        <v>1</v>
      </c>
      <c r="AF244">
        <v>0</v>
      </c>
      <c r="AG244">
        <v>15</v>
      </c>
      <c r="AH244">
        <v>0</v>
      </c>
      <c r="AI244">
        <v>0</v>
      </c>
      <c r="AJ244">
        <v>0</v>
      </c>
      <c r="AK244">
        <v>4</v>
      </c>
      <c r="AL244">
        <v>9</v>
      </c>
      <c r="AM244">
        <v>2</v>
      </c>
      <c r="AN244">
        <v>15</v>
      </c>
      <c r="AO244">
        <v>0.93333333333333335</v>
      </c>
      <c r="AP244">
        <v>6.6666666666666666E-2</v>
      </c>
      <c r="AQ244">
        <v>0</v>
      </c>
      <c r="AR244">
        <v>6.6666666666666666E-2</v>
      </c>
      <c r="AS244">
        <v>0.1333333333333333</v>
      </c>
      <c r="AT244">
        <v>0.1333333333333333</v>
      </c>
      <c r="AU244">
        <v>6.6666666666666666E-2</v>
      </c>
      <c r="AV244">
        <v>6.6666666666666666E-2</v>
      </c>
      <c r="AW244">
        <v>0.1333333333333333</v>
      </c>
      <c r="AX244">
        <v>0.33333333333333331</v>
      </c>
      <c r="AY244">
        <v>6.6666666666666666E-2</v>
      </c>
      <c r="AZ244">
        <v>0</v>
      </c>
      <c r="BA244">
        <v>0</v>
      </c>
      <c r="BB244">
        <v>0</v>
      </c>
      <c r="BC244">
        <v>0</v>
      </c>
      <c r="BD244">
        <v>0.8</v>
      </c>
      <c r="BE244">
        <v>0</v>
      </c>
      <c r="BF244">
        <v>0.2</v>
      </c>
      <c r="BG244">
        <v>0.8</v>
      </c>
      <c r="BH244">
        <v>0</v>
      </c>
      <c r="BI244">
        <v>0.2</v>
      </c>
      <c r="BJ244">
        <v>0</v>
      </c>
      <c r="BK244">
        <v>0</v>
      </c>
      <c r="BL244">
        <v>0.93333333333333335</v>
      </c>
      <c r="BM244">
        <v>0</v>
      </c>
      <c r="BN244">
        <v>6.6666666666666666E-2</v>
      </c>
      <c r="BO244">
        <v>0</v>
      </c>
      <c r="BP244">
        <v>1</v>
      </c>
      <c r="BQ244">
        <v>0</v>
      </c>
      <c r="BR244">
        <v>0</v>
      </c>
      <c r="BS244">
        <v>0</v>
      </c>
      <c r="BT244">
        <v>0.26666666666666672</v>
      </c>
      <c r="BU244">
        <v>0.6</v>
      </c>
      <c r="BV244">
        <v>0.1333333333333333</v>
      </c>
      <c r="BW244">
        <v>1</v>
      </c>
      <c r="BX244" t="s">
        <v>1235</v>
      </c>
      <c r="BY244">
        <v>105</v>
      </c>
      <c r="BZ244">
        <v>0.14285714285714279</v>
      </c>
      <c r="CA244">
        <v>0</v>
      </c>
    </row>
    <row r="245" spans="1:79" customFormat="1" x14ac:dyDescent="0.25">
      <c r="A245" t="s">
        <v>1237</v>
      </c>
      <c r="B245" t="s">
        <v>354</v>
      </c>
      <c r="C245" t="s">
        <v>388</v>
      </c>
      <c r="D245" t="s">
        <v>949</v>
      </c>
      <c r="E245">
        <v>2015</v>
      </c>
      <c r="F245">
        <v>35</v>
      </c>
      <c r="G245">
        <v>5</v>
      </c>
      <c r="H245">
        <v>0</v>
      </c>
      <c r="I245">
        <v>0</v>
      </c>
      <c r="J245">
        <v>6</v>
      </c>
      <c r="K245">
        <v>5</v>
      </c>
      <c r="L245">
        <v>5</v>
      </c>
      <c r="M245">
        <v>3</v>
      </c>
      <c r="N245">
        <v>7</v>
      </c>
      <c r="O245">
        <v>7</v>
      </c>
      <c r="P245">
        <v>5</v>
      </c>
      <c r="Q245">
        <v>2</v>
      </c>
      <c r="R245">
        <v>0</v>
      </c>
      <c r="S245">
        <v>0</v>
      </c>
      <c r="T245">
        <v>0</v>
      </c>
      <c r="U245">
        <v>39</v>
      </c>
      <c r="V245">
        <v>0</v>
      </c>
      <c r="W245">
        <v>1</v>
      </c>
      <c r="X245">
        <v>28</v>
      </c>
      <c r="Y245">
        <v>6</v>
      </c>
      <c r="Z245">
        <v>6</v>
      </c>
      <c r="AA245">
        <v>0</v>
      </c>
      <c r="AB245">
        <v>0</v>
      </c>
      <c r="AC245">
        <v>33</v>
      </c>
      <c r="AD245">
        <v>0</v>
      </c>
      <c r="AE245">
        <v>7</v>
      </c>
      <c r="AF245">
        <v>0</v>
      </c>
      <c r="AG245">
        <v>40</v>
      </c>
      <c r="AH245">
        <v>0</v>
      </c>
      <c r="AI245">
        <v>0</v>
      </c>
      <c r="AJ245">
        <v>0</v>
      </c>
      <c r="AK245">
        <v>16</v>
      </c>
      <c r="AL245">
        <v>20</v>
      </c>
      <c r="AM245">
        <v>4</v>
      </c>
      <c r="AN245">
        <v>40</v>
      </c>
      <c r="AO245">
        <v>0.875</v>
      </c>
      <c r="AP245">
        <v>0.125</v>
      </c>
      <c r="AQ245">
        <v>0</v>
      </c>
      <c r="AR245">
        <v>0</v>
      </c>
      <c r="AS245">
        <v>0.15</v>
      </c>
      <c r="AT245">
        <v>0.125</v>
      </c>
      <c r="AU245">
        <v>0.125</v>
      </c>
      <c r="AV245">
        <v>7.4999999999999997E-2</v>
      </c>
      <c r="AW245">
        <v>0.17499999999999999</v>
      </c>
      <c r="AX245">
        <v>0.17499999999999999</v>
      </c>
      <c r="AY245">
        <v>0.125</v>
      </c>
      <c r="AZ245">
        <v>0.05</v>
      </c>
      <c r="BA245">
        <v>0</v>
      </c>
      <c r="BB245">
        <v>0</v>
      </c>
      <c r="BC245">
        <v>0</v>
      </c>
      <c r="BD245">
        <v>0.97499999999999998</v>
      </c>
      <c r="BE245">
        <v>0</v>
      </c>
      <c r="BF245">
        <v>2.5000000000000001E-2</v>
      </c>
      <c r="BG245">
        <v>0.7</v>
      </c>
      <c r="BH245">
        <v>0.15</v>
      </c>
      <c r="BI245">
        <v>0.15</v>
      </c>
      <c r="BJ245">
        <v>0</v>
      </c>
      <c r="BK245">
        <v>0</v>
      </c>
      <c r="BL245">
        <v>0.82499999999999996</v>
      </c>
      <c r="BM245">
        <v>0</v>
      </c>
      <c r="BN245">
        <v>0.17499999999999999</v>
      </c>
      <c r="BO245">
        <v>0</v>
      </c>
      <c r="BP245">
        <v>1</v>
      </c>
      <c r="BQ245">
        <v>0</v>
      </c>
      <c r="BR245">
        <v>0</v>
      </c>
      <c r="BS245">
        <v>0</v>
      </c>
      <c r="BT245">
        <v>0.4</v>
      </c>
      <c r="BU245">
        <v>0.5</v>
      </c>
      <c r="BV245">
        <v>0.1</v>
      </c>
      <c r="BW245">
        <v>1</v>
      </c>
      <c r="BX245" t="s">
        <v>1235</v>
      </c>
      <c r="BY245">
        <v>105</v>
      </c>
      <c r="BZ245">
        <v>0.38095238095238088</v>
      </c>
      <c r="CA245">
        <v>0</v>
      </c>
    </row>
    <row r="246" spans="1:79" customFormat="1" x14ac:dyDescent="0.25">
      <c r="A246" t="s">
        <v>1238</v>
      </c>
      <c r="B246" t="s">
        <v>354</v>
      </c>
      <c r="C246" t="s">
        <v>388</v>
      </c>
      <c r="D246" t="s">
        <v>951</v>
      </c>
      <c r="E246">
        <v>2015</v>
      </c>
      <c r="F246">
        <v>32</v>
      </c>
      <c r="G246">
        <v>9</v>
      </c>
      <c r="H246">
        <v>0</v>
      </c>
      <c r="I246">
        <v>3</v>
      </c>
      <c r="J246">
        <v>5</v>
      </c>
      <c r="K246">
        <v>4</v>
      </c>
      <c r="L246">
        <v>4</v>
      </c>
      <c r="M246">
        <v>5</v>
      </c>
      <c r="N246">
        <v>5</v>
      </c>
      <c r="O246">
        <v>7</v>
      </c>
      <c r="P246">
        <v>3</v>
      </c>
      <c r="Q246">
        <v>3</v>
      </c>
      <c r="R246">
        <v>1</v>
      </c>
      <c r="S246">
        <v>1</v>
      </c>
      <c r="T246">
        <v>0</v>
      </c>
      <c r="U246">
        <v>40</v>
      </c>
      <c r="V246">
        <v>1</v>
      </c>
      <c r="W246">
        <v>0</v>
      </c>
      <c r="X246">
        <v>27</v>
      </c>
      <c r="Y246">
        <v>1</v>
      </c>
      <c r="Z246">
        <v>8</v>
      </c>
      <c r="AA246">
        <v>5</v>
      </c>
      <c r="AB246">
        <v>1</v>
      </c>
      <c r="AC246">
        <v>38</v>
      </c>
      <c r="AD246">
        <v>0</v>
      </c>
      <c r="AE246">
        <v>2</v>
      </c>
      <c r="AF246">
        <v>0</v>
      </c>
      <c r="AG246">
        <v>41</v>
      </c>
      <c r="AH246">
        <v>0</v>
      </c>
      <c r="AI246">
        <v>0</v>
      </c>
      <c r="AJ246">
        <v>0</v>
      </c>
      <c r="AK246">
        <v>33</v>
      </c>
      <c r="AL246">
        <v>4</v>
      </c>
      <c r="AM246">
        <v>4</v>
      </c>
      <c r="AN246">
        <v>41</v>
      </c>
      <c r="AO246">
        <v>0.78048780487804881</v>
      </c>
      <c r="AP246">
        <v>0.21951219512195119</v>
      </c>
      <c r="AQ246">
        <v>0</v>
      </c>
      <c r="AR246">
        <v>7.3170731707317069E-2</v>
      </c>
      <c r="AS246">
        <v>0.12195121951219511</v>
      </c>
      <c r="AT246">
        <v>9.7560975609756101E-2</v>
      </c>
      <c r="AU246">
        <v>9.7560975609756101E-2</v>
      </c>
      <c r="AV246">
        <v>0.12195121951219511</v>
      </c>
      <c r="AW246">
        <v>0.12195121951219511</v>
      </c>
      <c r="AX246">
        <v>0.17073170731707321</v>
      </c>
      <c r="AY246">
        <v>7.3170731707317069E-2</v>
      </c>
      <c r="AZ246">
        <v>7.3170731707317069E-2</v>
      </c>
      <c r="BA246">
        <v>2.4390243902439029E-2</v>
      </c>
      <c r="BB246">
        <v>2.4390243902439029E-2</v>
      </c>
      <c r="BC246">
        <v>0</v>
      </c>
      <c r="BD246">
        <v>0.97560975609756095</v>
      </c>
      <c r="BE246">
        <v>2.4390243902439029E-2</v>
      </c>
      <c r="BF246">
        <v>0</v>
      </c>
      <c r="BG246">
        <v>0.65853658536585369</v>
      </c>
      <c r="BH246">
        <v>2.4390243902439029E-2</v>
      </c>
      <c r="BI246">
        <v>0.1951219512195122</v>
      </c>
      <c r="BJ246">
        <v>0.12195121951219511</v>
      </c>
      <c r="BK246">
        <v>2.4390243902439029E-2</v>
      </c>
      <c r="BL246">
        <v>0.92682926829268297</v>
      </c>
      <c r="BM246">
        <v>0</v>
      </c>
      <c r="BN246">
        <v>4.878048780487805E-2</v>
      </c>
      <c r="BO246">
        <v>0</v>
      </c>
      <c r="BP246">
        <v>1</v>
      </c>
      <c r="BQ246">
        <v>0</v>
      </c>
      <c r="BR246">
        <v>0</v>
      </c>
      <c r="BS246">
        <v>0</v>
      </c>
      <c r="BT246">
        <v>0.80487804878048785</v>
      </c>
      <c r="BU246">
        <v>9.7560975609756101E-2</v>
      </c>
      <c r="BV246">
        <v>9.7560975609756101E-2</v>
      </c>
      <c r="BW246">
        <v>1</v>
      </c>
      <c r="BX246" t="s">
        <v>1235</v>
      </c>
      <c r="BY246">
        <v>105</v>
      </c>
      <c r="BZ246">
        <v>0.39047619047619048</v>
      </c>
      <c r="CA246">
        <v>0</v>
      </c>
    </row>
    <row r="247" spans="1:79" customFormat="1" x14ac:dyDescent="0.25">
      <c r="A247" t="s">
        <v>1239</v>
      </c>
      <c r="B247" t="s">
        <v>354</v>
      </c>
      <c r="C247" t="s">
        <v>388</v>
      </c>
      <c r="D247" t="s">
        <v>953</v>
      </c>
      <c r="E247">
        <v>2015</v>
      </c>
      <c r="F247">
        <v>9</v>
      </c>
      <c r="G247">
        <v>0</v>
      </c>
      <c r="H247">
        <v>0</v>
      </c>
      <c r="I247">
        <v>1</v>
      </c>
      <c r="J247">
        <v>0</v>
      </c>
      <c r="K247">
        <v>1</v>
      </c>
      <c r="L247">
        <v>3</v>
      </c>
      <c r="M247">
        <v>1</v>
      </c>
      <c r="N247">
        <v>0</v>
      </c>
      <c r="O247">
        <v>3</v>
      </c>
      <c r="P247">
        <v>0</v>
      </c>
      <c r="Q247">
        <v>0</v>
      </c>
      <c r="R247">
        <v>0</v>
      </c>
      <c r="S247">
        <v>0</v>
      </c>
      <c r="T247">
        <v>0</v>
      </c>
      <c r="U247">
        <v>9</v>
      </c>
      <c r="V247">
        <v>0</v>
      </c>
      <c r="W247">
        <v>0</v>
      </c>
      <c r="X247">
        <v>7</v>
      </c>
      <c r="Y247">
        <v>0</v>
      </c>
      <c r="Z247">
        <v>1</v>
      </c>
      <c r="AA247">
        <v>1</v>
      </c>
      <c r="AB247">
        <v>0</v>
      </c>
      <c r="AC247">
        <v>4</v>
      </c>
      <c r="AD247">
        <v>0</v>
      </c>
      <c r="AE247">
        <v>5</v>
      </c>
      <c r="AF247">
        <v>0</v>
      </c>
      <c r="AG247">
        <v>9</v>
      </c>
      <c r="AH247">
        <v>0</v>
      </c>
      <c r="AI247">
        <v>0</v>
      </c>
      <c r="AJ247">
        <v>0</v>
      </c>
      <c r="AK247">
        <v>2</v>
      </c>
      <c r="AL247">
        <v>6</v>
      </c>
      <c r="AM247">
        <v>1</v>
      </c>
      <c r="AN247">
        <v>9</v>
      </c>
      <c r="AO247">
        <v>1</v>
      </c>
      <c r="AP247">
        <v>0</v>
      </c>
      <c r="AQ247">
        <v>0</v>
      </c>
      <c r="AR247">
        <v>0.1111111111111111</v>
      </c>
      <c r="AS247">
        <v>0</v>
      </c>
      <c r="AT247">
        <v>0.1111111111111111</v>
      </c>
      <c r="AU247">
        <v>0.33333333333333331</v>
      </c>
      <c r="AV247">
        <v>0.1111111111111111</v>
      </c>
      <c r="AW247">
        <v>0</v>
      </c>
      <c r="AX247">
        <v>0.33333333333333331</v>
      </c>
      <c r="AY247">
        <v>0</v>
      </c>
      <c r="AZ247">
        <v>0</v>
      </c>
      <c r="BA247">
        <v>0</v>
      </c>
      <c r="BB247">
        <v>0</v>
      </c>
      <c r="BC247">
        <v>0</v>
      </c>
      <c r="BD247">
        <v>1</v>
      </c>
      <c r="BE247">
        <v>0</v>
      </c>
      <c r="BF247">
        <v>0</v>
      </c>
      <c r="BG247">
        <v>0.77777777777777779</v>
      </c>
      <c r="BH247">
        <v>0</v>
      </c>
      <c r="BI247">
        <v>0.1111111111111111</v>
      </c>
      <c r="BJ247">
        <v>0.1111111111111111</v>
      </c>
      <c r="BK247">
        <v>0</v>
      </c>
      <c r="BL247">
        <v>0.44444444444444442</v>
      </c>
      <c r="BM247">
        <v>0</v>
      </c>
      <c r="BN247">
        <v>0.55555555555555558</v>
      </c>
      <c r="BO247">
        <v>0</v>
      </c>
      <c r="BP247">
        <v>1</v>
      </c>
      <c r="BQ247">
        <v>0</v>
      </c>
      <c r="BR247">
        <v>0</v>
      </c>
      <c r="BS247">
        <v>0</v>
      </c>
      <c r="BT247">
        <v>0.22222222222222221</v>
      </c>
      <c r="BU247">
        <v>0.66666666666666663</v>
      </c>
      <c r="BV247">
        <v>0.1111111111111111</v>
      </c>
      <c r="BW247">
        <v>1</v>
      </c>
      <c r="BX247" t="s">
        <v>1235</v>
      </c>
      <c r="BY247">
        <v>105</v>
      </c>
      <c r="BZ247">
        <v>8.5714285714285715E-2</v>
      </c>
      <c r="CA247">
        <v>0</v>
      </c>
    </row>
    <row r="248" spans="1:79" customFormat="1" x14ac:dyDescent="0.25">
      <c r="A248" t="s">
        <v>1240</v>
      </c>
      <c r="B248" t="s">
        <v>354</v>
      </c>
      <c r="C248" t="s">
        <v>394</v>
      </c>
      <c r="D248" t="s">
        <v>44</v>
      </c>
      <c r="E248">
        <v>2015</v>
      </c>
      <c r="F248">
        <v>3593</v>
      </c>
      <c r="G248">
        <v>181</v>
      </c>
      <c r="H248">
        <v>0</v>
      </c>
      <c r="I248">
        <v>378</v>
      </c>
      <c r="J248">
        <v>368</v>
      </c>
      <c r="K248">
        <v>475</v>
      </c>
      <c r="L248">
        <v>538</v>
      </c>
      <c r="M248">
        <v>499</v>
      </c>
      <c r="N248">
        <v>542</v>
      </c>
      <c r="O248">
        <v>481</v>
      </c>
      <c r="P248">
        <v>272</v>
      </c>
      <c r="Q248">
        <v>110</v>
      </c>
      <c r="R248">
        <v>25</v>
      </c>
      <c r="S248">
        <v>86</v>
      </c>
      <c r="T248">
        <v>0</v>
      </c>
      <c r="U248">
        <v>3684</v>
      </c>
      <c r="V248">
        <v>90</v>
      </c>
      <c r="W248">
        <v>0</v>
      </c>
      <c r="X248">
        <v>2089</v>
      </c>
      <c r="Y248">
        <v>1003</v>
      </c>
      <c r="Z248">
        <v>682</v>
      </c>
      <c r="AA248">
        <v>0</v>
      </c>
      <c r="AB248">
        <v>90</v>
      </c>
      <c r="AC248">
        <v>3582</v>
      </c>
      <c r="AD248">
        <v>0</v>
      </c>
      <c r="AE248">
        <v>102</v>
      </c>
      <c r="AF248">
        <v>21</v>
      </c>
      <c r="AG248">
        <v>3736</v>
      </c>
      <c r="AH248">
        <v>13</v>
      </c>
      <c r="AI248">
        <v>4</v>
      </c>
      <c r="AJ248">
        <v>0</v>
      </c>
      <c r="AK248">
        <v>1261</v>
      </c>
      <c r="AL248">
        <v>2511</v>
      </c>
      <c r="AM248">
        <v>2</v>
      </c>
      <c r="AN248">
        <v>3774</v>
      </c>
      <c r="AO248">
        <v>0.95204027556968729</v>
      </c>
      <c r="AP248">
        <v>4.7959724430312663E-2</v>
      </c>
      <c r="AQ248">
        <v>0</v>
      </c>
      <c r="AR248">
        <v>0.10015898251192371</v>
      </c>
      <c r="AS248">
        <v>9.7509273979862213E-2</v>
      </c>
      <c r="AT248">
        <v>0.12586115527291999</v>
      </c>
      <c r="AU248">
        <v>0.14255431902490731</v>
      </c>
      <c r="AV248">
        <v>0.13222045574986749</v>
      </c>
      <c r="AW248">
        <v>0.14361420243773179</v>
      </c>
      <c r="AX248">
        <v>0.12745098039215691</v>
      </c>
      <c r="AY248">
        <v>7.2072072072072071E-2</v>
      </c>
      <c r="AZ248">
        <v>2.9146793852676201E-2</v>
      </c>
      <c r="BA248">
        <v>2.2787493375728669E-2</v>
      </c>
      <c r="BB248">
        <v>6.6242713301536832E-3</v>
      </c>
      <c r="BC248">
        <v>0</v>
      </c>
      <c r="BD248">
        <v>0.97615262321144669</v>
      </c>
      <c r="BE248">
        <v>2.3847376788553261E-2</v>
      </c>
      <c r="BF248">
        <v>0</v>
      </c>
      <c r="BG248">
        <v>0.55352411234764176</v>
      </c>
      <c r="BH248">
        <v>0.26576576576576583</v>
      </c>
      <c r="BI248">
        <v>0.1807101218865925</v>
      </c>
      <c r="BJ248">
        <v>0</v>
      </c>
      <c r="BK248">
        <v>2.3847376788553261E-2</v>
      </c>
      <c r="BL248">
        <v>0.94912559618441972</v>
      </c>
      <c r="BM248">
        <v>0</v>
      </c>
      <c r="BN248">
        <v>2.7027027027027029E-2</v>
      </c>
      <c r="BO248">
        <v>5.5643879173290934E-3</v>
      </c>
      <c r="BP248">
        <v>0.98993110757816638</v>
      </c>
      <c r="BQ248">
        <v>3.4446210916799151E-3</v>
      </c>
      <c r="BR248">
        <v>1.0598834128245889E-3</v>
      </c>
      <c r="BS248">
        <v>0</v>
      </c>
      <c r="BT248">
        <v>0.33412824589295181</v>
      </c>
      <c r="BU248">
        <v>0.66534181240063595</v>
      </c>
      <c r="BV248">
        <v>5.2994170641229468E-4</v>
      </c>
      <c r="BW248">
        <v>1</v>
      </c>
      <c r="BX248" t="s">
        <v>1241</v>
      </c>
      <c r="BY248">
        <v>3774</v>
      </c>
      <c r="BZ248">
        <v>1</v>
      </c>
      <c r="CA248">
        <v>0</v>
      </c>
    </row>
    <row r="249" spans="1:79" customFormat="1" x14ac:dyDescent="0.25">
      <c r="A249" t="s">
        <v>1242</v>
      </c>
      <c r="B249" t="s">
        <v>354</v>
      </c>
      <c r="C249" t="s">
        <v>394</v>
      </c>
      <c r="D249" t="s">
        <v>947</v>
      </c>
      <c r="E249">
        <v>2015</v>
      </c>
      <c r="F249">
        <v>589</v>
      </c>
      <c r="G249">
        <v>24</v>
      </c>
      <c r="H249">
        <v>0</v>
      </c>
      <c r="I249">
        <v>47</v>
      </c>
      <c r="J249">
        <v>57</v>
      </c>
      <c r="K249">
        <v>103</v>
      </c>
      <c r="L249">
        <v>98</v>
      </c>
      <c r="M249">
        <v>94</v>
      </c>
      <c r="N249">
        <v>80</v>
      </c>
      <c r="O249">
        <v>66</v>
      </c>
      <c r="P249">
        <v>43</v>
      </c>
      <c r="Q249">
        <v>12</v>
      </c>
      <c r="R249">
        <v>3</v>
      </c>
      <c r="S249">
        <v>10</v>
      </c>
      <c r="T249">
        <v>0</v>
      </c>
      <c r="U249">
        <v>600</v>
      </c>
      <c r="V249">
        <v>13</v>
      </c>
      <c r="W249">
        <v>0</v>
      </c>
      <c r="X249">
        <v>317</v>
      </c>
      <c r="Y249">
        <v>216</v>
      </c>
      <c r="Z249">
        <v>80</v>
      </c>
      <c r="AA249">
        <v>0</v>
      </c>
      <c r="AB249">
        <v>10</v>
      </c>
      <c r="AC249">
        <v>591</v>
      </c>
      <c r="AD249">
        <v>0</v>
      </c>
      <c r="AE249">
        <v>12</v>
      </c>
      <c r="AF249">
        <v>5</v>
      </c>
      <c r="AG249">
        <v>601</v>
      </c>
      <c r="AH249">
        <v>6</v>
      </c>
      <c r="AI249">
        <v>1</v>
      </c>
      <c r="AJ249">
        <v>0</v>
      </c>
      <c r="AK249">
        <v>150</v>
      </c>
      <c r="AL249">
        <v>463</v>
      </c>
      <c r="AM249">
        <v>0</v>
      </c>
      <c r="AN249">
        <v>613</v>
      </c>
      <c r="AO249">
        <v>0.96084828711256121</v>
      </c>
      <c r="AP249">
        <v>3.9151712887438822E-2</v>
      </c>
      <c r="AQ249">
        <v>0</v>
      </c>
      <c r="AR249">
        <v>7.6672104404567704E-2</v>
      </c>
      <c r="AS249">
        <v>9.2985318107667206E-2</v>
      </c>
      <c r="AT249">
        <v>0.16802610114192501</v>
      </c>
      <c r="AU249">
        <v>0.1598694942903752</v>
      </c>
      <c r="AV249">
        <v>0.15334420880913541</v>
      </c>
      <c r="AW249">
        <v>0.1305057096247961</v>
      </c>
      <c r="AX249">
        <v>0.1076672104404568</v>
      </c>
      <c r="AY249">
        <v>7.01468189233279E-2</v>
      </c>
      <c r="AZ249">
        <v>1.9575856443719411E-2</v>
      </c>
      <c r="BA249">
        <v>1.6313213703099509E-2</v>
      </c>
      <c r="BB249">
        <v>4.8939641109298528E-3</v>
      </c>
      <c r="BC249">
        <v>0</v>
      </c>
      <c r="BD249">
        <v>0.97879282218597063</v>
      </c>
      <c r="BE249">
        <v>2.1207177814029369E-2</v>
      </c>
      <c r="BF249">
        <v>0</v>
      </c>
      <c r="BG249">
        <v>0.5171288743882545</v>
      </c>
      <c r="BH249">
        <v>0.35236541598694943</v>
      </c>
      <c r="BI249">
        <v>0.1305057096247961</v>
      </c>
      <c r="BJ249">
        <v>0</v>
      </c>
      <c r="BK249">
        <v>1.6313213703099509E-2</v>
      </c>
      <c r="BL249">
        <v>0.96411092985318103</v>
      </c>
      <c r="BM249">
        <v>0</v>
      </c>
      <c r="BN249">
        <v>1.9575856443719411E-2</v>
      </c>
      <c r="BO249">
        <v>8.1566068515497546E-3</v>
      </c>
      <c r="BP249">
        <v>0.9804241435562806</v>
      </c>
      <c r="BQ249">
        <v>9.7879282218597055E-3</v>
      </c>
      <c r="BR249">
        <v>1.6313213703099509E-3</v>
      </c>
      <c r="BS249">
        <v>0</v>
      </c>
      <c r="BT249">
        <v>0.24469820554649269</v>
      </c>
      <c r="BU249">
        <v>0.75530179445350731</v>
      </c>
      <c r="BV249">
        <v>0</v>
      </c>
      <c r="BW249">
        <v>1</v>
      </c>
      <c r="BX249" t="s">
        <v>1241</v>
      </c>
      <c r="BY249">
        <v>3774</v>
      </c>
      <c r="BZ249">
        <v>0.16242713301536829</v>
      </c>
      <c r="CA249">
        <v>0</v>
      </c>
    </row>
    <row r="250" spans="1:79" customFormat="1" x14ac:dyDescent="0.25">
      <c r="A250" t="s">
        <v>1243</v>
      </c>
      <c r="B250" t="s">
        <v>354</v>
      </c>
      <c r="C250" t="s">
        <v>394</v>
      </c>
      <c r="D250" t="s">
        <v>949</v>
      </c>
      <c r="E250">
        <v>2015</v>
      </c>
      <c r="F250">
        <v>1717</v>
      </c>
      <c r="G250">
        <v>94</v>
      </c>
      <c r="H250">
        <v>0</v>
      </c>
      <c r="I250">
        <v>201</v>
      </c>
      <c r="J250">
        <v>200</v>
      </c>
      <c r="K250">
        <v>204</v>
      </c>
      <c r="L250">
        <v>263</v>
      </c>
      <c r="M250">
        <v>223</v>
      </c>
      <c r="N250">
        <v>242</v>
      </c>
      <c r="O250">
        <v>237</v>
      </c>
      <c r="P250">
        <v>134</v>
      </c>
      <c r="Q250">
        <v>45</v>
      </c>
      <c r="R250">
        <v>11</v>
      </c>
      <c r="S250">
        <v>51</v>
      </c>
      <c r="T250">
        <v>0</v>
      </c>
      <c r="U250">
        <v>1803</v>
      </c>
      <c r="V250">
        <v>8</v>
      </c>
      <c r="W250">
        <v>0</v>
      </c>
      <c r="X250">
        <v>1071</v>
      </c>
      <c r="Y250">
        <v>383</v>
      </c>
      <c r="Z250">
        <v>357</v>
      </c>
      <c r="AA250">
        <v>0</v>
      </c>
      <c r="AB250">
        <v>18</v>
      </c>
      <c r="AC250">
        <v>1735</v>
      </c>
      <c r="AD250">
        <v>0</v>
      </c>
      <c r="AE250">
        <v>58</v>
      </c>
      <c r="AF250">
        <v>5</v>
      </c>
      <c r="AG250">
        <v>1802</v>
      </c>
      <c r="AH250">
        <v>2</v>
      </c>
      <c r="AI250">
        <v>2</v>
      </c>
      <c r="AJ250">
        <v>0</v>
      </c>
      <c r="AK250">
        <v>651</v>
      </c>
      <c r="AL250">
        <v>1159</v>
      </c>
      <c r="AM250">
        <v>1</v>
      </c>
      <c r="AN250">
        <v>1811</v>
      </c>
      <c r="AO250">
        <v>0.94809497515184982</v>
      </c>
      <c r="AP250">
        <v>5.190502484815019E-2</v>
      </c>
      <c r="AQ250">
        <v>0</v>
      </c>
      <c r="AR250">
        <v>0.1109884041965765</v>
      </c>
      <c r="AS250">
        <v>0.1104362230811706</v>
      </c>
      <c r="AT250">
        <v>0.112644947542794</v>
      </c>
      <c r="AU250">
        <v>0.14522363335173941</v>
      </c>
      <c r="AV250">
        <v>0.1231363887355052</v>
      </c>
      <c r="AW250">
        <v>0.13362782992821651</v>
      </c>
      <c r="AX250">
        <v>0.13086692435118721</v>
      </c>
      <c r="AY250">
        <v>7.3992269464384322E-2</v>
      </c>
      <c r="AZ250">
        <v>2.4848150193263391E-2</v>
      </c>
      <c r="BA250">
        <v>2.816123688569851E-2</v>
      </c>
      <c r="BB250">
        <v>6.0739922694643842E-3</v>
      </c>
      <c r="BC250">
        <v>0</v>
      </c>
      <c r="BD250">
        <v>0.9955825510767532</v>
      </c>
      <c r="BE250">
        <v>4.4174489232468254E-3</v>
      </c>
      <c r="BF250">
        <v>0</v>
      </c>
      <c r="BG250">
        <v>0.59138597459966868</v>
      </c>
      <c r="BH250">
        <v>0.21148536720044181</v>
      </c>
      <c r="BI250">
        <v>0.19712865819988959</v>
      </c>
      <c r="BJ250">
        <v>0</v>
      </c>
      <c r="BK250">
        <v>9.9392600773053567E-3</v>
      </c>
      <c r="BL250">
        <v>0.95803423522915521</v>
      </c>
      <c r="BM250">
        <v>0</v>
      </c>
      <c r="BN250">
        <v>3.202650469353948E-2</v>
      </c>
      <c r="BO250">
        <v>2.7609055770292661E-3</v>
      </c>
      <c r="BP250">
        <v>0.99503036996134731</v>
      </c>
      <c r="BQ250">
        <v>1.1043622308117059E-3</v>
      </c>
      <c r="BR250">
        <v>1.1043622308117059E-3</v>
      </c>
      <c r="BS250">
        <v>0</v>
      </c>
      <c r="BT250">
        <v>0.35946990612921043</v>
      </c>
      <c r="BU250">
        <v>0.63997791275538374</v>
      </c>
      <c r="BV250">
        <v>5.5218111540585317E-4</v>
      </c>
      <c r="BW250">
        <v>1</v>
      </c>
      <c r="BX250" t="s">
        <v>1241</v>
      </c>
      <c r="BY250">
        <v>3774</v>
      </c>
      <c r="BZ250">
        <v>0.47986221515633282</v>
      </c>
      <c r="CA250">
        <v>0</v>
      </c>
    </row>
    <row r="251" spans="1:79" customFormat="1" x14ac:dyDescent="0.25">
      <c r="A251" t="s">
        <v>1244</v>
      </c>
      <c r="B251" t="s">
        <v>354</v>
      </c>
      <c r="C251" t="s">
        <v>394</v>
      </c>
      <c r="D251" t="s">
        <v>951</v>
      </c>
      <c r="E251">
        <v>2015</v>
      </c>
      <c r="F251">
        <v>1212</v>
      </c>
      <c r="G251">
        <v>62</v>
      </c>
      <c r="H251">
        <v>0</v>
      </c>
      <c r="I251">
        <v>129</v>
      </c>
      <c r="J251">
        <v>110</v>
      </c>
      <c r="K251">
        <v>156</v>
      </c>
      <c r="L251">
        <v>165</v>
      </c>
      <c r="M251">
        <v>168</v>
      </c>
      <c r="N251">
        <v>211</v>
      </c>
      <c r="O251">
        <v>171</v>
      </c>
      <c r="P251">
        <v>84</v>
      </c>
      <c r="Q251">
        <v>47</v>
      </c>
      <c r="R251">
        <v>8</v>
      </c>
      <c r="S251">
        <v>25</v>
      </c>
      <c r="T251">
        <v>0</v>
      </c>
      <c r="U251">
        <v>1206</v>
      </c>
      <c r="V251">
        <v>68</v>
      </c>
      <c r="W251">
        <v>0</v>
      </c>
      <c r="X251">
        <v>670</v>
      </c>
      <c r="Y251">
        <v>375</v>
      </c>
      <c r="Z251">
        <v>229</v>
      </c>
      <c r="AA251">
        <v>0</v>
      </c>
      <c r="AB251">
        <v>59</v>
      </c>
      <c r="AC251">
        <v>1203</v>
      </c>
      <c r="AD251">
        <v>0</v>
      </c>
      <c r="AE251">
        <v>12</v>
      </c>
      <c r="AF251">
        <v>8</v>
      </c>
      <c r="AG251">
        <v>1265</v>
      </c>
      <c r="AH251">
        <v>1</v>
      </c>
      <c r="AI251">
        <v>0</v>
      </c>
      <c r="AJ251">
        <v>0</v>
      </c>
      <c r="AK251">
        <v>436</v>
      </c>
      <c r="AL251">
        <v>837</v>
      </c>
      <c r="AM251">
        <v>1</v>
      </c>
      <c r="AN251">
        <v>1274</v>
      </c>
      <c r="AO251">
        <v>0.95133437990580849</v>
      </c>
      <c r="AP251">
        <v>4.8665620094191522E-2</v>
      </c>
      <c r="AQ251">
        <v>0</v>
      </c>
      <c r="AR251">
        <v>0.1012558869701727</v>
      </c>
      <c r="AS251">
        <v>8.6342229199372053E-2</v>
      </c>
      <c r="AT251">
        <v>0.1224489795918367</v>
      </c>
      <c r="AU251">
        <v>0.1295133437990581</v>
      </c>
      <c r="AV251">
        <v>0.1318681318681319</v>
      </c>
      <c r="AW251">
        <v>0.16562009419152279</v>
      </c>
      <c r="AX251">
        <v>0.13422291993720559</v>
      </c>
      <c r="AY251">
        <v>6.5934065934065936E-2</v>
      </c>
      <c r="AZ251">
        <v>3.6891679748822598E-2</v>
      </c>
      <c r="BA251">
        <v>1.9623233908948191E-2</v>
      </c>
      <c r="BB251">
        <v>6.2794348508634227E-3</v>
      </c>
      <c r="BC251">
        <v>0</v>
      </c>
      <c r="BD251">
        <v>0.94662480376766089</v>
      </c>
      <c r="BE251">
        <v>5.3375196232339092E-2</v>
      </c>
      <c r="BF251">
        <v>0</v>
      </c>
      <c r="BG251">
        <v>0.52590266875981162</v>
      </c>
      <c r="BH251">
        <v>0.29434850863422291</v>
      </c>
      <c r="BI251">
        <v>0.1797488226059655</v>
      </c>
      <c r="BJ251">
        <v>0</v>
      </c>
      <c r="BK251">
        <v>4.6310832025117737E-2</v>
      </c>
      <c r="BL251">
        <v>0.94427001569858715</v>
      </c>
      <c r="BM251">
        <v>0</v>
      </c>
      <c r="BN251">
        <v>9.4191522762951327E-3</v>
      </c>
      <c r="BO251">
        <v>6.2794348508634227E-3</v>
      </c>
      <c r="BP251">
        <v>0.99293563579277866</v>
      </c>
      <c r="BQ251">
        <v>7.8492935635792783E-4</v>
      </c>
      <c r="BR251">
        <v>0</v>
      </c>
      <c r="BS251">
        <v>0</v>
      </c>
      <c r="BT251">
        <v>0.34222919937205648</v>
      </c>
      <c r="BU251">
        <v>0.65698587127158559</v>
      </c>
      <c r="BV251">
        <v>7.8492935635792783E-4</v>
      </c>
      <c r="BW251">
        <v>1</v>
      </c>
      <c r="BX251" t="s">
        <v>1241</v>
      </c>
      <c r="BY251">
        <v>3774</v>
      </c>
      <c r="BZ251">
        <v>0.33757286698463168</v>
      </c>
      <c r="CA251">
        <v>0</v>
      </c>
    </row>
    <row r="252" spans="1:79" customFormat="1" x14ac:dyDescent="0.25">
      <c r="A252" t="s">
        <v>1245</v>
      </c>
      <c r="B252" t="s">
        <v>354</v>
      </c>
      <c r="C252" t="s">
        <v>394</v>
      </c>
      <c r="D252" t="s">
        <v>953</v>
      </c>
      <c r="E252">
        <v>2015</v>
      </c>
      <c r="F252">
        <v>75</v>
      </c>
      <c r="G252">
        <v>1</v>
      </c>
      <c r="H252">
        <v>0</v>
      </c>
      <c r="I252">
        <v>1</v>
      </c>
      <c r="J252">
        <v>1</v>
      </c>
      <c r="K252">
        <v>12</v>
      </c>
      <c r="L252">
        <v>12</v>
      </c>
      <c r="M252">
        <v>14</v>
      </c>
      <c r="N252">
        <v>9</v>
      </c>
      <c r="O252">
        <v>7</v>
      </c>
      <c r="P252">
        <v>11</v>
      </c>
      <c r="Q252">
        <v>6</v>
      </c>
      <c r="R252">
        <v>3</v>
      </c>
      <c r="S252">
        <v>0</v>
      </c>
      <c r="T252">
        <v>0</v>
      </c>
      <c r="U252">
        <v>75</v>
      </c>
      <c r="V252">
        <v>1</v>
      </c>
      <c r="W252">
        <v>0</v>
      </c>
      <c r="X252">
        <v>31</v>
      </c>
      <c r="Y252">
        <v>29</v>
      </c>
      <c r="Z252">
        <v>16</v>
      </c>
      <c r="AA252">
        <v>0</v>
      </c>
      <c r="AB252">
        <v>3</v>
      </c>
      <c r="AC252">
        <v>53</v>
      </c>
      <c r="AD252">
        <v>0</v>
      </c>
      <c r="AE252">
        <v>20</v>
      </c>
      <c r="AF252">
        <v>3</v>
      </c>
      <c r="AG252">
        <v>68</v>
      </c>
      <c r="AH252">
        <v>4</v>
      </c>
      <c r="AI252">
        <v>1</v>
      </c>
      <c r="AJ252">
        <v>0</v>
      </c>
      <c r="AK252">
        <v>24</v>
      </c>
      <c r="AL252">
        <v>52</v>
      </c>
      <c r="AM252">
        <v>0</v>
      </c>
      <c r="AN252">
        <v>76</v>
      </c>
      <c r="AO252">
        <v>0.98684210526315785</v>
      </c>
      <c r="AP252">
        <v>1.3157894736842099E-2</v>
      </c>
      <c r="AQ252">
        <v>0</v>
      </c>
      <c r="AR252">
        <v>1.3157894736842099E-2</v>
      </c>
      <c r="AS252">
        <v>1.3157894736842099E-2</v>
      </c>
      <c r="AT252">
        <v>0.15789473684210531</v>
      </c>
      <c r="AU252">
        <v>0.15789473684210531</v>
      </c>
      <c r="AV252">
        <v>0.18421052631578949</v>
      </c>
      <c r="AW252">
        <v>0.1184210526315789</v>
      </c>
      <c r="AX252">
        <v>9.2105263157894732E-2</v>
      </c>
      <c r="AY252">
        <v>0.14473684210526319</v>
      </c>
      <c r="AZ252">
        <v>7.8947368421052627E-2</v>
      </c>
      <c r="BA252">
        <v>0</v>
      </c>
      <c r="BB252">
        <v>3.9473684210526307E-2</v>
      </c>
      <c r="BC252">
        <v>0</v>
      </c>
      <c r="BD252">
        <v>0.98684210526315785</v>
      </c>
      <c r="BE252">
        <v>1.3157894736842099E-2</v>
      </c>
      <c r="BF252">
        <v>0</v>
      </c>
      <c r="BG252">
        <v>0.40789473684210531</v>
      </c>
      <c r="BH252">
        <v>0.38157894736842107</v>
      </c>
      <c r="BI252">
        <v>0.2105263157894737</v>
      </c>
      <c r="BJ252">
        <v>0</v>
      </c>
      <c r="BK252">
        <v>3.9473684210526307E-2</v>
      </c>
      <c r="BL252">
        <v>0.69736842105263153</v>
      </c>
      <c r="BM252">
        <v>0</v>
      </c>
      <c r="BN252">
        <v>0.26315789473684209</v>
      </c>
      <c r="BO252">
        <v>3.9473684210526307E-2</v>
      </c>
      <c r="BP252">
        <v>0.89473684210526316</v>
      </c>
      <c r="BQ252">
        <v>5.2631578947368418E-2</v>
      </c>
      <c r="BR252">
        <v>1.3157894736842099E-2</v>
      </c>
      <c r="BS252">
        <v>0</v>
      </c>
      <c r="BT252">
        <v>0.31578947368421051</v>
      </c>
      <c r="BU252">
        <v>0.68421052631578949</v>
      </c>
      <c r="BV252">
        <v>0</v>
      </c>
      <c r="BW252">
        <v>1</v>
      </c>
      <c r="BX252" t="s">
        <v>1241</v>
      </c>
      <c r="BY252">
        <v>3774</v>
      </c>
      <c r="BZ252">
        <v>2.0137784843667201E-2</v>
      </c>
      <c r="CA252">
        <v>0</v>
      </c>
    </row>
    <row r="253" spans="1:79" customFormat="1" x14ac:dyDescent="0.25">
      <c r="A253" t="s">
        <v>1246</v>
      </c>
      <c r="B253" t="s">
        <v>354</v>
      </c>
      <c r="C253" t="s">
        <v>43</v>
      </c>
      <c r="D253" t="s">
        <v>44</v>
      </c>
      <c r="E253">
        <v>2015</v>
      </c>
      <c r="F253">
        <v>35756</v>
      </c>
      <c r="G253">
        <v>3313</v>
      </c>
      <c r="H253">
        <v>0</v>
      </c>
      <c r="I253">
        <v>5550</v>
      </c>
      <c r="J253">
        <v>5440</v>
      </c>
      <c r="K253">
        <v>4592</v>
      </c>
      <c r="L253">
        <v>4962</v>
      </c>
      <c r="M253">
        <v>4577</v>
      </c>
      <c r="N253">
        <v>4464</v>
      </c>
      <c r="O253">
        <v>3916</v>
      </c>
      <c r="P253">
        <v>2591</v>
      </c>
      <c r="Q253">
        <v>1028</v>
      </c>
      <c r="R253">
        <v>253</v>
      </c>
      <c r="S253">
        <v>1696</v>
      </c>
      <c r="T253">
        <v>0</v>
      </c>
      <c r="U253">
        <v>35663</v>
      </c>
      <c r="V253">
        <v>3325</v>
      </c>
      <c r="W253">
        <v>81</v>
      </c>
      <c r="X253">
        <v>21548</v>
      </c>
      <c r="Y253">
        <v>13948</v>
      </c>
      <c r="Z253">
        <v>3573</v>
      </c>
      <c r="AA253">
        <v>0</v>
      </c>
      <c r="AB253">
        <v>1064</v>
      </c>
      <c r="AC253">
        <v>33644</v>
      </c>
      <c r="AD253">
        <v>0</v>
      </c>
      <c r="AE253">
        <v>4361</v>
      </c>
      <c r="AF253">
        <v>899</v>
      </c>
      <c r="AG253">
        <v>37871</v>
      </c>
      <c r="AH253">
        <v>266</v>
      </c>
      <c r="AI253" t="s">
        <v>74</v>
      </c>
      <c r="AJ253">
        <v>33</v>
      </c>
      <c r="AK253">
        <v>3494</v>
      </c>
      <c r="AL253">
        <v>35550</v>
      </c>
      <c r="AM253">
        <v>25</v>
      </c>
      <c r="AN253">
        <v>39069</v>
      </c>
      <c r="AO253">
        <v>0.91520131050193243</v>
      </c>
      <c r="AP253">
        <v>8.4798689498067528E-2</v>
      </c>
      <c r="AQ253">
        <v>0</v>
      </c>
      <c r="AR253">
        <v>0.14205636182139289</v>
      </c>
      <c r="AS253">
        <v>0.13924083032583379</v>
      </c>
      <c r="AT253">
        <v>0.1175356420691597</v>
      </c>
      <c r="AU253">
        <v>0.12700606619058591</v>
      </c>
      <c r="AV253">
        <v>0.11715170595612889</v>
      </c>
      <c r="AW253">
        <v>0.1142593872379636</v>
      </c>
      <c r="AX253">
        <v>0.1002329212419053</v>
      </c>
      <c r="AY253">
        <v>6.6318564590852086E-2</v>
      </c>
      <c r="AZ253">
        <v>2.6312421613043591E-2</v>
      </c>
      <c r="BA253">
        <v>4.3410376513348177E-2</v>
      </c>
      <c r="BB253">
        <v>6.4757224397860198E-3</v>
      </c>
      <c r="BC253">
        <v>0</v>
      </c>
      <c r="BD253">
        <v>0.91282090660114157</v>
      </c>
      <c r="BE253">
        <v>8.5105838388492158E-2</v>
      </c>
      <c r="BF253">
        <v>2.0732550103662751E-3</v>
      </c>
      <c r="BG253">
        <v>0.55153702423916662</v>
      </c>
      <c r="BH253">
        <v>0.35700939363689882</v>
      </c>
      <c r="BI253">
        <v>9.1453582123934576E-2</v>
      </c>
      <c r="BJ253">
        <v>0</v>
      </c>
      <c r="BK253">
        <v>2.7233868284317491E-2</v>
      </c>
      <c r="BL253">
        <v>0.86114310578719699</v>
      </c>
      <c r="BM253">
        <v>0</v>
      </c>
      <c r="BN253">
        <v>0.1116230259284855</v>
      </c>
      <c r="BO253">
        <v>2.301057104097878E-2</v>
      </c>
      <c r="BP253">
        <v>0.96933630243927416</v>
      </c>
      <c r="BQ253">
        <v>6.8084670710793728E-3</v>
      </c>
      <c r="BR253">
        <v>0</v>
      </c>
      <c r="BS253">
        <v>8.4465944866774173E-4</v>
      </c>
      <c r="BT253">
        <v>8.9431518595305737E-2</v>
      </c>
      <c r="BU253">
        <v>0.90992858788297626</v>
      </c>
      <c r="BV253">
        <v>6.3989352171798608E-4</v>
      </c>
      <c r="BW253">
        <v>1</v>
      </c>
      <c r="BX253" t="s">
        <v>1247</v>
      </c>
      <c r="BY253">
        <v>39069</v>
      </c>
      <c r="BZ253">
        <v>1</v>
      </c>
      <c r="CA253">
        <v>0</v>
      </c>
    </row>
    <row r="254" spans="1:79" customFormat="1" x14ac:dyDescent="0.25">
      <c r="A254" t="s">
        <v>1248</v>
      </c>
      <c r="B254" t="s">
        <v>354</v>
      </c>
      <c r="C254" t="s">
        <v>43</v>
      </c>
      <c r="D254" t="s">
        <v>947</v>
      </c>
      <c r="E254">
        <v>2015</v>
      </c>
      <c r="F254">
        <v>5981</v>
      </c>
      <c r="G254">
        <v>458</v>
      </c>
      <c r="H254">
        <v>0</v>
      </c>
      <c r="I254">
        <v>879</v>
      </c>
      <c r="J254">
        <v>868</v>
      </c>
      <c r="K254">
        <v>759</v>
      </c>
      <c r="L254">
        <v>896</v>
      </c>
      <c r="M254">
        <v>734</v>
      </c>
      <c r="N254">
        <v>739</v>
      </c>
      <c r="O254">
        <v>609</v>
      </c>
      <c r="P254">
        <v>458</v>
      </c>
      <c r="Q254">
        <v>193</v>
      </c>
      <c r="R254">
        <v>55</v>
      </c>
      <c r="S254">
        <v>249</v>
      </c>
      <c r="T254">
        <v>0</v>
      </c>
      <c r="U254">
        <v>5791</v>
      </c>
      <c r="V254">
        <v>619</v>
      </c>
      <c r="W254">
        <v>29</v>
      </c>
      <c r="X254">
        <v>3722</v>
      </c>
      <c r="Y254">
        <v>1964</v>
      </c>
      <c r="Z254">
        <v>753</v>
      </c>
      <c r="AA254">
        <v>0</v>
      </c>
      <c r="AB254">
        <v>408</v>
      </c>
      <c r="AC254">
        <v>4985</v>
      </c>
      <c r="AD254">
        <v>0</v>
      </c>
      <c r="AE254">
        <v>1046</v>
      </c>
      <c r="AF254">
        <v>369</v>
      </c>
      <c r="AG254">
        <v>6029</v>
      </c>
      <c r="AH254">
        <v>41</v>
      </c>
      <c r="AI254" t="s">
        <v>74</v>
      </c>
      <c r="AJ254">
        <v>0</v>
      </c>
      <c r="AK254">
        <v>426</v>
      </c>
      <c r="AL254">
        <v>6003</v>
      </c>
      <c r="AM254">
        <v>10</v>
      </c>
      <c r="AN254">
        <v>6439</v>
      </c>
      <c r="AO254">
        <v>0.92887094269296477</v>
      </c>
      <c r="AP254">
        <v>7.1129057307035254E-2</v>
      </c>
      <c r="AQ254">
        <v>0</v>
      </c>
      <c r="AR254">
        <v>0.13651188072682091</v>
      </c>
      <c r="AS254">
        <v>0.13480354092250349</v>
      </c>
      <c r="AT254">
        <v>0.11787544649790339</v>
      </c>
      <c r="AU254">
        <v>0.13915204224258429</v>
      </c>
      <c r="AV254">
        <v>0.1139928560335456</v>
      </c>
      <c r="AW254">
        <v>0.11476937412641711</v>
      </c>
      <c r="AX254">
        <v>9.457990371175648E-2</v>
      </c>
      <c r="AY254">
        <v>7.1129057307035254E-2</v>
      </c>
      <c r="AZ254">
        <v>2.997359838484237E-2</v>
      </c>
      <c r="BA254">
        <v>3.867060102500388E-2</v>
      </c>
      <c r="BB254">
        <v>8.5416990215872023E-3</v>
      </c>
      <c r="BC254">
        <v>0</v>
      </c>
      <c r="BD254">
        <v>0.8993632551638453</v>
      </c>
      <c r="BE254">
        <v>9.6132939897499617E-2</v>
      </c>
      <c r="BF254">
        <v>4.5038049386550696E-3</v>
      </c>
      <c r="BG254">
        <v>0.57804006833359223</v>
      </c>
      <c r="BH254">
        <v>0.30501630687995029</v>
      </c>
      <c r="BI254">
        <v>0.11694362478645751</v>
      </c>
      <c r="BJ254">
        <v>0</v>
      </c>
      <c r="BK254">
        <v>6.3363876378319611E-2</v>
      </c>
      <c r="BL254">
        <v>0.77418853859294923</v>
      </c>
      <c r="BM254">
        <v>0</v>
      </c>
      <c r="BN254">
        <v>0.16244758502873119</v>
      </c>
      <c r="BO254">
        <v>5.7307035253921418E-2</v>
      </c>
      <c r="BP254">
        <v>0.93632551638453176</v>
      </c>
      <c r="BQ254">
        <v>6.3674483615468241E-3</v>
      </c>
      <c r="BR254">
        <v>0</v>
      </c>
      <c r="BS254">
        <v>0</v>
      </c>
      <c r="BT254">
        <v>6.6159341512657246E-2</v>
      </c>
      <c r="BU254">
        <v>0.93228762230159967</v>
      </c>
      <c r="BV254">
        <v>1.553036185743128E-3</v>
      </c>
      <c r="BW254">
        <v>1</v>
      </c>
      <c r="BX254" t="s">
        <v>1247</v>
      </c>
      <c r="BY254">
        <v>39069</v>
      </c>
      <c r="BZ254">
        <v>0.16481097545368451</v>
      </c>
      <c r="CA254">
        <v>0</v>
      </c>
    </row>
    <row r="255" spans="1:79" customFormat="1" x14ac:dyDescent="0.25">
      <c r="A255" t="s">
        <v>1249</v>
      </c>
      <c r="B255" t="s">
        <v>354</v>
      </c>
      <c r="C255" t="s">
        <v>43</v>
      </c>
      <c r="D255" t="s">
        <v>949</v>
      </c>
      <c r="E255">
        <v>2015</v>
      </c>
      <c r="F255">
        <v>14004</v>
      </c>
      <c r="G255">
        <v>1556</v>
      </c>
      <c r="H255">
        <v>0</v>
      </c>
      <c r="I255">
        <v>2291</v>
      </c>
      <c r="J255">
        <v>2291</v>
      </c>
      <c r="K255">
        <v>1892</v>
      </c>
      <c r="L255">
        <v>1783</v>
      </c>
      <c r="M255">
        <v>1775</v>
      </c>
      <c r="N255">
        <v>1869</v>
      </c>
      <c r="O255">
        <v>1651</v>
      </c>
      <c r="P255">
        <v>971</v>
      </c>
      <c r="Q255">
        <v>350</v>
      </c>
      <c r="R255">
        <v>87</v>
      </c>
      <c r="S255">
        <v>600</v>
      </c>
      <c r="T255">
        <v>0</v>
      </c>
      <c r="U255">
        <v>14764</v>
      </c>
      <c r="V255">
        <v>784</v>
      </c>
      <c r="W255">
        <v>12</v>
      </c>
      <c r="X255">
        <v>8411</v>
      </c>
      <c r="Y255">
        <v>5945</v>
      </c>
      <c r="Z255">
        <v>1204</v>
      </c>
      <c r="AA255">
        <v>0</v>
      </c>
      <c r="AB255">
        <v>60</v>
      </c>
      <c r="AC255">
        <v>14825</v>
      </c>
      <c r="AD255">
        <v>0</v>
      </c>
      <c r="AE255">
        <v>675</v>
      </c>
      <c r="AF255">
        <v>68</v>
      </c>
      <c r="AG255">
        <v>15483</v>
      </c>
      <c r="AH255">
        <v>9</v>
      </c>
      <c r="AI255" t="s">
        <v>74</v>
      </c>
      <c r="AJ255">
        <v>0</v>
      </c>
      <c r="AK255">
        <v>1215</v>
      </c>
      <c r="AL255">
        <v>14339</v>
      </c>
      <c r="AM255">
        <v>6</v>
      </c>
      <c r="AN255">
        <v>15560</v>
      </c>
      <c r="AO255">
        <v>0.9</v>
      </c>
      <c r="AP255">
        <v>0.1</v>
      </c>
      <c r="AQ255">
        <v>0</v>
      </c>
      <c r="AR255">
        <v>0.14723650385604109</v>
      </c>
      <c r="AS255">
        <v>0.14723650385604109</v>
      </c>
      <c r="AT255">
        <v>0.1215938303341902</v>
      </c>
      <c r="AU255">
        <v>0.1145886889460154</v>
      </c>
      <c r="AV255">
        <v>0.11407455012853469</v>
      </c>
      <c r="AW255">
        <v>0.12011568123393319</v>
      </c>
      <c r="AX255">
        <v>0.1061053984575835</v>
      </c>
      <c r="AY255">
        <v>6.2403598971722367E-2</v>
      </c>
      <c r="AZ255">
        <v>2.2493573264781491E-2</v>
      </c>
      <c r="BA255">
        <v>3.8560411311053977E-2</v>
      </c>
      <c r="BB255">
        <v>5.5912596401028278E-3</v>
      </c>
      <c r="BC255">
        <v>0</v>
      </c>
      <c r="BD255">
        <v>0.94884318766066833</v>
      </c>
      <c r="BE255">
        <v>5.0385604113110542E-2</v>
      </c>
      <c r="BF255">
        <v>7.7120822622107974E-4</v>
      </c>
      <c r="BG255">
        <v>0.54055269922879179</v>
      </c>
      <c r="BH255">
        <v>0.38206940874035988</v>
      </c>
      <c r="BI255">
        <v>7.7377892030848328E-2</v>
      </c>
      <c r="BJ255">
        <v>0</v>
      </c>
      <c r="BK255">
        <v>3.856041131105398E-3</v>
      </c>
      <c r="BL255">
        <v>0.95276349614395883</v>
      </c>
      <c r="BM255">
        <v>0</v>
      </c>
      <c r="BN255">
        <v>4.3380462724935731E-2</v>
      </c>
      <c r="BO255">
        <v>4.3701799485861186E-3</v>
      </c>
      <c r="BP255">
        <v>0.99505141388174811</v>
      </c>
      <c r="BQ255">
        <v>5.7840616966580978E-4</v>
      </c>
      <c r="BR255">
        <v>0</v>
      </c>
      <c r="BS255">
        <v>0</v>
      </c>
      <c r="BT255">
        <v>7.8084832904884313E-2</v>
      </c>
      <c r="BU255">
        <v>0.92152956298200517</v>
      </c>
      <c r="BV255">
        <v>3.8560411311053993E-4</v>
      </c>
      <c r="BW255">
        <v>1</v>
      </c>
      <c r="BX255" t="s">
        <v>1247</v>
      </c>
      <c r="BY255">
        <v>39069</v>
      </c>
      <c r="BZ255">
        <v>0.39826972791727461</v>
      </c>
      <c r="CA255">
        <v>0</v>
      </c>
    </row>
    <row r="256" spans="1:79" customFormat="1" x14ac:dyDescent="0.25">
      <c r="A256" t="s">
        <v>1250</v>
      </c>
      <c r="B256" t="s">
        <v>354</v>
      </c>
      <c r="C256" t="s">
        <v>43</v>
      </c>
      <c r="D256" t="s">
        <v>951</v>
      </c>
      <c r="E256">
        <v>2015</v>
      </c>
      <c r="F256">
        <v>13515</v>
      </c>
      <c r="G256">
        <v>1147</v>
      </c>
      <c r="H256">
        <v>0</v>
      </c>
      <c r="I256">
        <v>2114</v>
      </c>
      <c r="J256">
        <v>2003</v>
      </c>
      <c r="K256">
        <v>1678</v>
      </c>
      <c r="L256">
        <v>1959</v>
      </c>
      <c r="M256">
        <v>1776</v>
      </c>
      <c r="N256">
        <v>1585</v>
      </c>
      <c r="O256">
        <v>1400</v>
      </c>
      <c r="P256">
        <v>929</v>
      </c>
      <c r="Q256">
        <v>367</v>
      </c>
      <c r="R256">
        <v>71</v>
      </c>
      <c r="S256">
        <v>780</v>
      </c>
      <c r="T256">
        <v>0</v>
      </c>
      <c r="U256">
        <v>12942</v>
      </c>
      <c r="V256">
        <v>1685</v>
      </c>
      <c r="W256">
        <v>35</v>
      </c>
      <c r="X256">
        <v>7998</v>
      </c>
      <c r="Y256">
        <v>5330</v>
      </c>
      <c r="Z256">
        <v>1334</v>
      </c>
      <c r="AA256">
        <v>0</v>
      </c>
      <c r="AB256">
        <v>452</v>
      </c>
      <c r="AC256">
        <v>12554</v>
      </c>
      <c r="AD256">
        <v>0</v>
      </c>
      <c r="AE256">
        <v>1656</v>
      </c>
      <c r="AF256">
        <v>292</v>
      </c>
      <c r="AG256">
        <v>14354</v>
      </c>
      <c r="AH256">
        <v>14</v>
      </c>
      <c r="AI256" t="s">
        <v>74</v>
      </c>
      <c r="AJ256">
        <v>2</v>
      </c>
      <c r="AK256">
        <v>1576</v>
      </c>
      <c r="AL256">
        <v>13083</v>
      </c>
      <c r="AM256">
        <v>3</v>
      </c>
      <c r="AN256">
        <v>14662</v>
      </c>
      <c r="AO256">
        <v>0.92177056336106944</v>
      </c>
      <c r="AP256">
        <v>7.8229436638930575E-2</v>
      </c>
      <c r="AQ256">
        <v>0</v>
      </c>
      <c r="AR256">
        <v>0.14418223980357389</v>
      </c>
      <c r="AS256">
        <v>0.13661164916109669</v>
      </c>
      <c r="AT256">
        <v>0.114445505388078</v>
      </c>
      <c r="AU256">
        <v>0.13361069431182651</v>
      </c>
      <c r="AV256">
        <v>0.1211294502796344</v>
      </c>
      <c r="AW256">
        <v>0.1081025780930296</v>
      </c>
      <c r="AX256">
        <v>9.548492702223435E-2</v>
      </c>
      <c r="AY256">
        <v>6.3361069431182651E-2</v>
      </c>
      <c r="AZ256">
        <v>2.5030691583685719E-2</v>
      </c>
      <c r="BA256">
        <v>5.3198745055244849E-2</v>
      </c>
      <c r="BB256">
        <v>4.842449870413313E-3</v>
      </c>
      <c r="BC256">
        <v>0</v>
      </c>
      <c r="BD256">
        <v>0.8826899468012549</v>
      </c>
      <c r="BE256">
        <v>0.11492293002318919</v>
      </c>
      <c r="BF256">
        <v>2.387123175555859E-3</v>
      </c>
      <c r="BG256">
        <v>0.5454917473741645</v>
      </c>
      <c r="BH256">
        <v>0.36352475787750649</v>
      </c>
      <c r="BI256">
        <v>9.0983494748329008E-2</v>
      </c>
      <c r="BJ256">
        <v>0</v>
      </c>
      <c r="BK256">
        <v>3.082799072432137E-2</v>
      </c>
      <c r="BL256">
        <v>0.85622698131223574</v>
      </c>
      <c r="BM256">
        <v>0</v>
      </c>
      <c r="BN256">
        <v>0.1129450279634429</v>
      </c>
      <c r="BO256">
        <v>1.9915427636066019E-2</v>
      </c>
      <c r="BP256">
        <v>0.97899331605510842</v>
      </c>
      <c r="BQ256">
        <v>9.5484927022234344E-4</v>
      </c>
      <c r="BR256">
        <v>0</v>
      </c>
      <c r="BS256">
        <v>1.3640703860319189E-4</v>
      </c>
      <c r="BT256">
        <v>0.1074887464193152</v>
      </c>
      <c r="BU256">
        <v>0.89230664302277996</v>
      </c>
      <c r="BV256">
        <v>2.0461055790478789E-4</v>
      </c>
      <c r="BW256">
        <v>1</v>
      </c>
      <c r="BX256" t="s">
        <v>1247</v>
      </c>
      <c r="BY256">
        <v>39069</v>
      </c>
      <c r="BZ256">
        <v>0.37528475261716449</v>
      </c>
      <c r="CA256">
        <v>0</v>
      </c>
    </row>
    <row r="257" spans="1:79" customFormat="1" x14ac:dyDescent="0.25">
      <c r="A257" t="s">
        <v>1251</v>
      </c>
      <c r="B257" t="s">
        <v>354</v>
      </c>
      <c r="C257" t="s">
        <v>43</v>
      </c>
      <c r="D257" t="s">
        <v>953</v>
      </c>
      <c r="E257">
        <v>2015</v>
      </c>
      <c r="F257">
        <v>2256</v>
      </c>
      <c r="G257">
        <v>152</v>
      </c>
      <c r="H257">
        <v>0</v>
      </c>
      <c r="I257">
        <v>266</v>
      </c>
      <c r="J257">
        <v>278</v>
      </c>
      <c r="K257">
        <v>263</v>
      </c>
      <c r="L257">
        <v>324</v>
      </c>
      <c r="M257">
        <v>292</v>
      </c>
      <c r="N257">
        <v>271</v>
      </c>
      <c r="O257">
        <v>256</v>
      </c>
      <c r="P257">
        <v>233</v>
      </c>
      <c r="Q257">
        <v>118</v>
      </c>
      <c r="R257">
        <v>40</v>
      </c>
      <c r="S257">
        <v>67</v>
      </c>
      <c r="T257">
        <v>0</v>
      </c>
      <c r="U257">
        <v>2166</v>
      </c>
      <c r="V257">
        <v>237</v>
      </c>
      <c r="W257">
        <v>5</v>
      </c>
      <c r="X257">
        <v>1417</v>
      </c>
      <c r="Y257">
        <v>709</v>
      </c>
      <c r="Z257">
        <v>282</v>
      </c>
      <c r="AA257">
        <v>0</v>
      </c>
      <c r="AB257">
        <v>144</v>
      </c>
      <c r="AC257">
        <v>1280</v>
      </c>
      <c r="AD257">
        <v>0</v>
      </c>
      <c r="AE257">
        <v>984</v>
      </c>
      <c r="AF257">
        <v>170</v>
      </c>
      <c r="AG257">
        <v>2005</v>
      </c>
      <c r="AH257">
        <v>202</v>
      </c>
      <c r="AI257" t="s">
        <v>74</v>
      </c>
      <c r="AJ257">
        <v>31</v>
      </c>
      <c r="AK257">
        <v>277</v>
      </c>
      <c r="AL257">
        <v>2125</v>
      </c>
      <c r="AM257">
        <v>6</v>
      </c>
      <c r="AN257">
        <v>2408</v>
      </c>
      <c r="AO257">
        <v>0.93687707641196016</v>
      </c>
      <c r="AP257">
        <v>6.3122923588039864E-2</v>
      </c>
      <c r="AQ257">
        <v>0</v>
      </c>
      <c r="AR257">
        <v>0.1104651162790698</v>
      </c>
      <c r="AS257">
        <v>0.1154485049833887</v>
      </c>
      <c r="AT257">
        <v>0.10921926910299</v>
      </c>
      <c r="AU257">
        <v>0.13455149501661129</v>
      </c>
      <c r="AV257">
        <v>0.1212624584717608</v>
      </c>
      <c r="AW257">
        <v>0.1125415282392027</v>
      </c>
      <c r="AX257">
        <v>0.106312292358804</v>
      </c>
      <c r="AY257">
        <v>9.6760797342192686E-2</v>
      </c>
      <c r="AZ257">
        <v>4.9003322259136207E-2</v>
      </c>
      <c r="BA257">
        <v>2.7823920265780729E-2</v>
      </c>
      <c r="BB257">
        <v>1.6611295681063121E-2</v>
      </c>
      <c r="BC257">
        <v>0</v>
      </c>
      <c r="BD257">
        <v>0.89950166112956809</v>
      </c>
      <c r="BE257">
        <v>9.842192691029901E-2</v>
      </c>
      <c r="BF257">
        <v>2.076411960132891E-3</v>
      </c>
      <c r="BG257">
        <v>0.58845514950166111</v>
      </c>
      <c r="BH257">
        <v>0.29443521594684391</v>
      </c>
      <c r="BI257">
        <v>0.11710963455149501</v>
      </c>
      <c r="BJ257">
        <v>0</v>
      </c>
      <c r="BK257">
        <v>5.9800664451827253E-2</v>
      </c>
      <c r="BL257">
        <v>0.53156146179401997</v>
      </c>
      <c r="BM257">
        <v>0</v>
      </c>
      <c r="BN257">
        <v>0.40863787375415278</v>
      </c>
      <c r="BO257">
        <v>7.0598006644518277E-2</v>
      </c>
      <c r="BP257">
        <v>0.83264119601328901</v>
      </c>
      <c r="BQ257">
        <v>8.3887043189368765E-2</v>
      </c>
      <c r="BR257">
        <v>0</v>
      </c>
      <c r="BS257">
        <v>1.287375415282392E-2</v>
      </c>
      <c r="BT257">
        <v>0.1150332225913621</v>
      </c>
      <c r="BU257">
        <v>0.88247508305647837</v>
      </c>
      <c r="BV257">
        <v>2.4916943521594678E-3</v>
      </c>
      <c r="BW257">
        <v>1</v>
      </c>
      <c r="BX257" t="s">
        <v>1247</v>
      </c>
      <c r="BY257">
        <v>39069</v>
      </c>
      <c r="BZ257">
        <v>6.1634544011876423E-2</v>
      </c>
      <c r="CA257">
        <v>0</v>
      </c>
    </row>
    <row r="258" spans="1:79" customFormat="1" x14ac:dyDescent="0.25">
      <c r="A258" t="s">
        <v>1252</v>
      </c>
      <c r="B258" t="s">
        <v>354</v>
      </c>
      <c r="C258" t="s">
        <v>187</v>
      </c>
      <c r="D258" t="s">
        <v>44</v>
      </c>
      <c r="E258">
        <v>2015</v>
      </c>
      <c r="F258">
        <v>494</v>
      </c>
      <c r="G258">
        <v>54</v>
      </c>
      <c r="H258">
        <v>0</v>
      </c>
      <c r="I258">
        <v>50</v>
      </c>
      <c r="J258">
        <v>48</v>
      </c>
      <c r="K258">
        <v>67</v>
      </c>
      <c r="L258">
        <v>53</v>
      </c>
      <c r="M258">
        <v>92</v>
      </c>
      <c r="N258">
        <v>87</v>
      </c>
      <c r="O258">
        <v>72</v>
      </c>
      <c r="P258">
        <v>43</v>
      </c>
      <c r="Q258">
        <v>8</v>
      </c>
      <c r="R258">
        <v>2</v>
      </c>
      <c r="S258">
        <v>25</v>
      </c>
      <c r="T258">
        <v>1</v>
      </c>
      <c r="U258">
        <v>507</v>
      </c>
      <c r="V258">
        <v>1</v>
      </c>
      <c r="W258">
        <v>40</v>
      </c>
      <c r="X258">
        <v>270</v>
      </c>
      <c r="Y258">
        <v>278</v>
      </c>
      <c r="Z258">
        <v>0</v>
      </c>
      <c r="AA258">
        <v>0</v>
      </c>
      <c r="AB258">
        <v>4</v>
      </c>
      <c r="AC258">
        <v>477</v>
      </c>
      <c r="AD258">
        <v>16</v>
      </c>
      <c r="AE258">
        <v>51</v>
      </c>
      <c r="AF258">
        <v>4</v>
      </c>
      <c r="AG258">
        <v>506</v>
      </c>
      <c r="AH258">
        <v>7</v>
      </c>
      <c r="AI258">
        <v>2</v>
      </c>
      <c r="AJ258">
        <v>29</v>
      </c>
      <c r="AK258">
        <v>216</v>
      </c>
      <c r="AL258">
        <v>332</v>
      </c>
      <c r="AM258">
        <v>0</v>
      </c>
      <c r="AN258">
        <v>548</v>
      </c>
      <c r="AO258">
        <v>0.90145985401459849</v>
      </c>
      <c r="AP258">
        <v>9.8540145985401464E-2</v>
      </c>
      <c r="AQ258">
        <v>0</v>
      </c>
      <c r="AR258">
        <v>9.1240875912408759E-2</v>
      </c>
      <c r="AS258">
        <v>8.7591240875912413E-2</v>
      </c>
      <c r="AT258">
        <v>0.1222627737226277</v>
      </c>
      <c r="AU258">
        <v>9.6715328467153291E-2</v>
      </c>
      <c r="AV258">
        <v>0.16788321167883211</v>
      </c>
      <c r="AW258">
        <v>0.15875912408759121</v>
      </c>
      <c r="AX258">
        <v>0.13138686131386859</v>
      </c>
      <c r="AY258">
        <v>7.8467153284671534E-2</v>
      </c>
      <c r="AZ258">
        <v>1.4598540145985399E-2</v>
      </c>
      <c r="BA258">
        <v>4.5620437956204379E-2</v>
      </c>
      <c r="BB258">
        <v>3.6496350364963498E-3</v>
      </c>
      <c r="BC258">
        <v>1.8248175182481749E-3</v>
      </c>
      <c r="BD258">
        <v>0.92518248175182483</v>
      </c>
      <c r="BE258">
        <v>1.8248175182481749E-3</v>
      </c>
      <c r="BF258">
        <v>7.2992700729927001E-2</v>
      </c>
      <c r="BG258">
        <v>0.49270072992700731</v>
      </c>
      <c r="BH258">
        <v>0.50729927007299269</v>
      </c>
      <c r="BI258">
        <v>0</v>
      </c>
      <c r="BJ258">
        <v>0</v>
      </c>
      <c r="BK258">
        <v>7.2992700729926996E-3</v>
      </c>
      <c r="BL258">
        <v>0.87043795620437958</v>
      </c>
      <c r="BM258">
        <v>2.9197080291970798E-2</v>
      </c>
      <c r="BN258">
        <v>9.3065693430656932E-2</v>
      </c>
      <c r="BO258">
        <v>7.2992700729926996E-3</v>
      </c>
      <c r="BP258">
        <v>0.92335766423357668</v>
      </c>
      <c r="BQ258">
        <v>1.277372262773723E-2</v>
      </c>
      <c r="BR258">
        <v>3.6496350364963498E-3</v>
      </c>
      <c r="BS258">
        <v>5.2919708029197078E-2</v>
      </c>
      <c r="BT258">
        <v>0.39416058394160591</v>
      </c>
      <c r="BU258">
        <v>0.6058394160583942</v>
      </c>
      <c r="BV258">
        <v>0</v>
      </c>
      <c r="BW258">
        <v>1</v>
      </c>
      <c r="BX258" t="s">
        <v>1253</v>
      </c>
      <c r="BY258">
        <v>548</v>
      </c>
      <c r="BZ258">
        <v>1</v>
      </c>
      <c r="CA258">
        <v>0</v>
      </c>
    </row>
    <row r="259" spans="1:79" customFormat="1" x14ac:dyDescent="0.25">
      <c r="A259" t="s">
        <v>1254</v>
      </c>
      <c r="B259" t="s">
        <v>354</v>
      </c>
      <c r="C259" t="s">
        <v>187</v>
      </c>
      <c r="D259" t="s">
        <v>947</v>
      </c>
      <c r="E259">
        <v>2015</v>
      </c>
      <c r="F259">
        <v>71</v>
      </c>
      <c r="G259">
        <v>2</v>
      </c>
      <c r="H259">
        <v>0</v>
      </c>
      <c r="I259">
        <v>4</v>
      </c>
      <c r="J259">
        <v>6</v>
      </c>
      <c r="K259">
        <v>8</v>
      </c>
      <c r="L259">
        <v>7</v>
      </c>
      <c r="M259">
        <v>13</v>
      </c>
      <c r="N259">
        <v>15</v>
      </c>
      <c r="O259">
        <v>10</v>
      </c>
      <c r="P259">
        <v>6</v>
      </c>
      <c r="Q259">
        <v>2</v>
      </c>
      <c r="R259">
        <v>0</v>
      </c>
      <c r="S259">
        <v>2</v>
      </c>
      <c r="T259">
        <v>0</v>
      </c>
      <c r="U259">
        <v>68</v>
      </c>
      <c r="V259">
        <v>0</v>
      </c>
      <c r="W259">
        <v>5</v>
      </c>
      <c r="X259">
        <v>50</v>
      </c>
      <c r="Y259">
        <v>23</v>
      </c>
      <c r="Z259">
        <v>0</v>
      </c>
      <c r="AA259">
        <v>0</v>
      </c>
      <c r="AB259">
        <v>1</v>
      </c>
      <c r="AC259">
        <v>62</v>
      </c>
      <c r="AD259">
        <v>3</v>
      </c>
      <c r="AE259">
        <v>7</v>
      </c>
      <c r="AF259">
        <v>1</v>
      </c>
      <c r="AG259">
        <v>64</v>
      </c>
      <c r="AH259">
        <v>2</v>
      </c>
      <c r="AI259">
        <v>1</v>
      </c>
      <c r="AJ259">
        <v>5</v>
      </c>
      <c r="AK259">
        <v>31</v>
      </c>
      <c r="AL259">
        <v>42</v>
      </c>
      <c r="AM259">
        <v>0</v>
      </c>
      <c r="AN259">
        <v>73</v>
      </c>
      <c r="AO259">
        <v>0.9726027397260274</v>
      </c>
      <c r="AP259">
        <v>2.7397260273972601E-2</v>
      </c>
      <c r="AQ259">
        <v>0</v>
      </c>
      <c r="AR259">
        <v>5.4794520547945202E-2</v>
      </c>
      <c r="AS259">
        <v>8.2191780821917804E-2</v>
      </c>
      <c r="AT259">
        <v>0.1095890410958904</v>
      </c>
      <c r="AU259">
        <v>9.5890410958904104E-2</v>
      </c>
      <c r="AV259">
        <v>0.17808219178082191</v>
      </c>
      <c r="AW259">
        <v>0.20547945205479451</v>
      </c>
      <c r="AX259">
        <v>0.13698630136986301</v>
      </c>
      <c r="AY259">
        <v>8.2191780821917804E-2</v>
      </c>
      <c r="AZ259">
        <v>2.7397260273972601E-2</v>
      </c>
      <c r="BA259">
        <v>2.7397260273972601E-2</v>
      </c>
      <c r="BB259">
        <v>0</v>
      </c>
      <c r="BC259">
        <v>0</v>
      </c>
      <c r="BD259">
        <v>0.93150684931506844</v>
      </c>
      <c r="BE259">
        <v>0</v>
      </c>
      <c r="BF259">
        <v>6.8493150684931503E-2</v>
      </c>
      <c r="BG259">
        <v>0.68493150684931503</v>
      </c>
      <c r="BH259">
        <v>0.31506849315068491</v>
      </c>
      <c r="BI259">
        <v>0</v>
      </c>
      <c r="BJ259">
        <v>0</v>
      </c>
      <c r="BK259">
        <v>1.3698630136986301E-2</v>
      </c>
      <c r="BL259">
        <v>0.84931506849315064</v>
      </c>
      <c r="BM259">
        <v>4.1095890410958902E-2</v>
      </c>
      <c r="BN259">
        <v>9.5890410958904104E-2</v>
      </c>
      <c r="BO259">
        <v>1.3698630136986301E-2</v>
      </c>
      <c r="BP259">
        <v>0.87671232876712324</v>
      </c>
      <c r="BQ259">
        <v>2.7397260273972601E-2</v>
      </c>
      <c r="BR259">
        <v>1.3698630136986301E-2</v>
      </c>
      <c r="BS259">
        <v>6.8493150684931503E-2</v>
      </c>
      <c r="BT259">
        <v>0.42465753424657532</v>
      </c>
      <c r="BU259">
        <v>0.57534246575342463</v>
      </c>
      <c r="BV259">
        <v>0</v>
      </c>
      <c r="BW259">
        <v>1</v>
      </c>
      <c r="BX259" t="s">
        <v>1253</v>
      </c>
      <c r="BY259">
        <v>548</v>
      </c>
      <c r="BZ259">
        <v>0.13321167883211679</v>
      </c>
      <c r="CA259">
        <v>0</v>
      </c>
    </row>
    <row r="260" spans="1:79" customFormat="1" x14ac:dyDescent="0.25">
      <c r="A260" t="s">
        <v>1255</v>
      </c>
      <c r="B260" t="s">
        <v>354</v>
      </c>
      <c r="C260" t="s">
        <v>187</v>
      </c>
      <c r="D260" t="s">
        <v>949</v>
      </c>
      <c r="E260">
        <v>2015</v>
      </c>
      <c r="F260">
        <v>232</v>
      </c>
      <c r="G260">
        <v>40</v>
      </c>
      <c r="H260">
        <v>0</v>
      </c>
      <c r="I260">
        <v>31</v>
      </c>
      <c r="J260">
        <v>28</v>
      </c>
      <c r="K260">
        <v>35</v>
      </c>
      <c r="L260">
        <v>24</v>
      </c>
      <c r="M260">
        <v>44</v>
      </c>
      <c r="N260">
        <v>41</v>
      </c>
      <c r="O260">
        <v>34</v>
      </c>
      <c r="P260">
        <v>19</v>
      </c>
      <c r="Q260">
        <v>4</v>
      </c>
      <c r="R260">
        <v>0</v>
      </c>
      <c r="S260">
        <v>11</v>
      </c>
      <c r="T260">
        <v>1</v>
      </c>
      <c r="U260">
        <v>257</v>
      </c>
      <c r="V260">
        <v>0</v>
      </c>
      <c r="W260">
        <v>15</v>
      </c>
      <c r="X260">
        <v>134</v>
      </c>
      <c r="Y260">
        <v>138</v>
      </c>
      <c r="Z260">
        <v>0</v>
      </c>
      <c r="AA260">
        <v>0</v>
      </c>
      <c r="AB260">
        <v>0</v>
      </c>
      <c r="AC260">
        <v>235</v>
      </c>
      <c r="AD260">
        <v>4</v>
      </c>
      <c r="AE260">
        <v>33</v>
      </c>
      <c r="AF260">
        <v>1</v>
      </c>
      <c r="AG260">
        <v>261</v>
      </c>
      <c r="AH260">
        <v>0</v>
      </c>
      <c r="AI260">
        <v>1</v>
      </c>
      <c r="AJ260">
        <v>9</v>
      </c>
      <c r="AK260">
        <v>95</v>
      </c>
      <c r="AL260">
        <v>177</v>
      </c>
      <c r="AM260">
        <v>0</v>
      </c>
      <c r="AN260">
        <v>272</v>
      </c>
      <c r="AO260">
        <v>0.8529411764705882</v>
      </c>
      <c r="AP260">
        <v>0.1470588235294118</v>
      </c>
      <c r="AQ260">
        <v>0</v>
      </c>
      <c r="AR260">
        <v>0.1139705882352941</v>
      </c>
      <c r="AS260">
        <v>0.1029411764705882</v>
      </c>
      <c r="AT260">
        <v>0.12867647058823531</v>
      </c>
      <c r="AU260">
        <v>8.8235294117647065E-2</v>
      </c>
      <c r="AV260">
        <v>0.16176470588235289</v>
      </c>
      <c r="AW260">
        <v>0.15073529411764711</v>
      </c>
      <c r="AX260">
        <v>0.125</v>
      </c>
      <c r="AY260">
        <v>6.985294117647059E-2</v>
      </c>
      <c r="AZ260">
        <v>1.470588235294118E-2</v>
      </c>
      <c r="BA260">
        <v>4.0441176470588237E-2</v>
      </c>
      <c r="BB260">
        <v>0</v>
      </c>
      <c r="BC260">
        <v>3.6764705882352941E-3</v>
      </c>
      <c r="BD260">
        <v>0.94485294117647056</v>
      </c>
      <c r="BE260">
        <v>0</v>
      </c>
      <c r="BF260">
        <v>5.514705882352941E-2</v>
      </c>
      <c r="BG260">
        <v>0.49264705882352938</v>
      </c>
      <c r="BH260">
        <v>0.50735294117647056</v>
      </c>
      <c r="BI260">
        <v>0</v>
      </c>
      <c r="BJ260">
        <v>0</v>
      </c>
      <c r="BK260">
        <v>0</v>
      </c>
      <c r="BL260">
        <v>0.86397058823529416</v>
      </c>
      <c r="BM260">
        <v>1.470588235294118E-2</v>
      </c>
      <c r="BN260">
        <v>0.12132352941176471</v>
      </c>
      <c r="BO260">
        <v>3.6764705882352941E-3</v>
      </c>
      <c r="BP260">
        <v>0.9595588235294118</v>
      </c>
      <c r="BQ260">
        <v>0</v>
      </c>
      <c r="BR260">
        <v>3.6764705882352941E-3</v>
      </c>
      <c r="BS260">
        <v>3.3088235294117647E-2</v>
      </c>
      <c r="BT260">
        <v>0.34926470588235292</v>
      </c>
      <c r="BU260">
        <v>0.65073529411764708</v>
      </c>
      <c r="BV260">
        <v>0</v>
      </c>
      <c r="BW260">
        <v>1</v>
      </c>
      <c r="BX260" t="s">
        <v>1253</v>
      </c>
      <c r="BY260">
        <v>548</v>
      </c>
      <c r="BZ260">
        <v>0.49635036496350371</v>
      </c>
      <c r="CA260">
        <v>0</v>
      </c>
    </row>
    <row r="261" spans="1:79" customFormat="1" x14ac:dyDescent="0.25">
      <c r="A261" t="s">
        <v>1256</v>
      </c>
      <c r="B261" t="s">
        <v>354</v>
      </c>
      <c r="C261" t="s">
        <v>187</v>
      </c>
      <c r="D261" t="s">
        <v>951</v>
      </c>
      <c r="E261">
        <v>2015</v>
      </c>
      <c r="F261">
        <v>151</v>
      </c>
      <c r="G261">
        <v>10</v>
      </c>
      <c r="H261">
        <v>0</v>
      </c>
      <c r="I261">
        <v>14</v>
      </c>
      <c r="J261">
        <v>10</v>
      </c>
      <c r="K261">
        <v>22</v>
      </c>
      <c r="L261">
        <v>16</v>
      </c>
      <c r="M261">
        <v>29</v>
      </c>
      <c r="N261">
        <v>25</v>
      </c>
      <c r="O261">
        <v>17</v>
      </c>
      <c r="P261">
        <v>15</v>
      </c>
      <c r="Q261">
        <v>1</v>
      </c>
      <c r="R261">
        <v>2</v>
      </c>
      <c r="S261">
        <v>10</v>
      </c>
      <c r="T261">
        <v>0</v>
      </c>
      <c r="U261">
        <v>143</v>
      </c>
      <c r="V261">
        <v>1</v>
      </c>
      <c r="W261">
        <v>17</v>
      </c>
      <c r="X261">
        <v>67</v>
      </c>
      <c r="Y261">
        <v>94</v>
      </c>
      <c r="Z261">
        <v>0</v>
      </c>
      <c r="AA261">
        <v>0</v>
      </c>
      <c r="AB261">
        <v>2</v>
      </c>
      <c r="AC261">
        <v>156</v>
      </c>
      <c r="AD261">
        <v>2</v>
      </c>
      <c r="AE261">
        <v>1</v>
      </c>
      <c r="AF261">
        <v>1</v>
      </c>
      <c r="AG261">
        <v>158</v>
      </c>
      <c r="AH261">
        <v>0</v>
      </c>
      <c r="AI261">
        <v>0</v>
      </c>
      <c r="AJ261">
        <v>2</v>
      </c>
      <c r="AK261">
        <v>73</v>
      </c>
      <c r="AL261">
        <v>88</v>
      </c>
      <c r="AM261">
        <v>0</v>
      </c>
      <c r="AN261">
        <v>161</v>
      </c>
      <c r="AO261">
        <v>0.93788819875776397</v>
      </c>
      <c r="AP261">
        <v>6.2111801242236017E-2</v>
      </c>
      <c r="AQ261">
        <v>0</v>
      </c>
      <c r="AR261">
        <v>8.6956521739130432E-2</v>
      </c>
      <c r="AS261">
        <v>6.2111801242236017E-2</v>
      </c>
      <c r="AT261">
        <v>0.13664596273291929</v>
      </c>
      <c r="AU261">
        <v>9.9378881987577633E-2</v>
      </c>
      <c r="AV261">
        <v>0.18012422360248451</v>
      </c>
      <c r="AW261">
        <v>0.15527950310558999</v>
      </c>
      <c r="AX261">
        <v>0.10559006211180121</v>
      </c>
      <c r="AY261">
        <v>9.3167701863354033E-2</v>
      </c>
      <c r="AZ261">
        <v>6.2111801242236021E-3</v>
      </c>
      <c r="BA261">
        <v>6.2111801242236017E-2</v>
      </c>
      <c r="BB261">
        <v>1.2422360248447201E-2</v>
      </c>
      <c r="BC261">
        <v>0</v>
      </c>
      <c r="BD261">
        <v>0.88819875776397517</v>
      </c>
      <c r="BE261">
        <v>6.2111801242236021E-3</v>
      </c>
      <c r="BF261">
        <v>0.10559006211180121</v>
      </c>
      <c r="BG261">
        <v>0.41614906832298137</v>
      </c>
      <c r="BH261">
        <v>0.58385093167701863</v>
      </c>
      <c r="BI261">
        <v>0</v>
      </c>
      <c r="BJ261">
        <v>0</v>
      </c>
      <c r="BK261">
        <v>1.2422360248447201E-2</v>
      </c>
      <c r="BL261">
        <v>0.96894409937888204</v>
      </c>
      <c r="BM261">
        <v>1.2422360248447201E-2</v>
      </c>
      <c r="BN261">
        <v>6.2111801242236021E-3</v>
      </c>
      <c r="BO261">
        <v>6.2111801242236021E-3</v>
      </c>
      <c r="BP261">
        <v>0.98136645962732916</v>
      </c>
      <c r="BQ261">
        <v>0</v>
      </c>
      <c r="BR261">
        <v>0</v>
      </c>
      <c r="BS261">
        <v>1.2422360248447201E-2</v>
      </c>
      <c r="BT261">
        <v>0.453416149068323</v>
      </c>
      <c r="BU261">
        <v>0.54658385093167705</v>
      </c>
      <c r="BV261">
        <v>0</v>
      </c>
      <c r="BW261">
        <v>1</v>
      </c>
      <c r="BX261" t="s">
        <v>1253</v>
      </c>
      <c r="BY261">
        <v>548</v>
      </c>
      <c r="BZ261">
        <v>0.29379562043795621</v>
      </c>
      <c r="CA261">
        <v>0</v>
      </c>
    </row>
    <row r="262" spans="1:79" customFormat="1" x14ac:dyDescent="0.25">
      <c r="A262" t="s">
        <v>1257</v>
      </c>
      <c r="B262" t="s">
        <v>354</v>
      </c>
      <c r="C262" t="s">
        <v>187</v>
      </c>
      <c r="D262" t="s">
        <v>953</v>
      </c>
      <c r="E262">
        <v>2015</v>
      </c>
      <c r="F262">
        <v>31</v>
      </c>
      <c r="G262">
        <v>2</v>
      </c>
      <c r="H262">
        <v>0</v>
      </c>
      <c r="I262">
        <v>1</v>
      </c>
      <c r="J262">
        <v>2</v>
      </c>
      <c r="K262">
        <v>2</v>
      </c>
      <c r="L262">
        <v>4</v>
      </c>
      <c r="M262">
        <v>5</v>
      </c>
      <c r="N262">
        <v>5</v>
      </c>
      <c r="O262">
        <v>10</v>
      </c>
      <c r="P262">
        <v>1</v>
      </c>
      <c r="Q262">
        <v>1</v>
      </c>
      <c r="R262">
        <v>0</v>
      </c>
      <c r="S262">
        <v>2</v>
      </c>
      <c r="T262">
        <v>0</v>
      </c>
      <c r="U262">
        <v>33</v>
      </c>
      <c r="V262">
        <v>0</v>
      </c>
      <c r="W262">
        <v>0</v>
      </c>
      <c r="X262">
        <v>13</v>
      </c>
      <c r="Y262">
        <v>20</v>
      </c>
      <c r="Z262">
        <v>0</v>
      </c>
      <c r="AA262">
        <v>0</v>
      </c>
      <c r="AB262">
        <v>1</v>
      </c>
      <c r="AC262">
        <v>21</v>
      </c>
      <c r="AD262">
        <v>1</v>
      </c>
      <c r="AE262">
        <v>10</v>
      </c>
      <c r="AF262">
        <v>1</v>
      </c>
      <c r="AG262">
        <v>22</v>
      </c>
      <c r="AH262">
        <v>5</v>
      </c>
      <c r="AI262">
        <v>0</v>
      </c>
      <c r="AJ262">
        <v>5</v>
      </c>
      <c r="AK262">
        <v>13</v>
      </c>
      <c r="AL262">
        <v>20</v>
      </c>
      <c r="AM262">
        <v>0</v>
      </c>
      <c r="AN262">
        <v>33</v>
      </c>
      <c r="AO262">
        <v>0.93939393939393945</v>
      </c>
      <c r="AP262">
        <v>6.0606060606060608E-2</v>
      </c>
      <c r="AQ262">
        <v>0</v>
      </c>
      <c r="AR262">
        <v>3.03030303030303E-2</v>
      </c>
      <c r="AS262">
        <v>6.0606060606060608E-2</v>
      </c>
      <c r="AT262">
        <v>6.0606060606060608E-2</v>
      </c>
      <c r="AU262">
        <v>0.1212121212121212</v>
      </c>
      <c r="AV262">
        <v>0.15151515151515149</v>
      </c>
      <c r="AW262">
        <v>0.15151515151515149</v>
      </c>
      <c r="AX262">
        <v>0.30303030303030298</v>
      </c>
      <c r="AY262">
        <v>3.03030303030303E-2</v>
      </c>
      <c r="AZ262">
        <v>3.03030303030303E-2</v>
      </c>
      <c r="BA262">
        <v>6.0606060606060608E-2</v>
      </c>
      <c r="BB262">
        <v>0</v>
      </c>
      <c r="BC262">
        <v>0</v>
      </c>
      <c r="BD262">
        <v>1</v>
      </c>
      <c r="BE262">
        <v>0</v>
      </c>
      <c r="BF262">
        <v>0</v>
      </c>
      <c r="BG262">
        <v>0.39393939393939392</v>
      </c>
      <c r="BH262">
        <v>0.60606060606060608</v>
      </c>
      <c r="BI262">
        <v>0</v>
      </c>
      <c r="BJ262">
        <v>0</v>
      </c>
      <c r="BK262">
        <v>3.03030303030303E-2</v>
      </c>
      <c r="BL262">
        <v>0.63636363636363635</v>
      </c>
      <c r="BM262">
        <v>3.03030303030303E-2</v>
      </c>
      <c r="BN262">
        <v>0.30303030303030298</v>
      </c>
      <c r="BO262">
        <v>3.03030303030303E-2</v>
      </c>
      <c r="BP262">
        <v>0.66666666666666663</v>
      </c>
      <c r="BQ262">
        <v>0.15151515151515149</v>
      </c>
      <c r="BR262">
        <v>0</v>
      </c>
      <c r="BS262">
        <v>0.15151515151515149</v>
      </c>
      <c r="BT262">
        <v>0.39393939393939392</v>
      </c>
      <c r="BU262">
        <v>0.60606060606060608</v>
      </c>
      <c r="BV262">
        <v>0</v>
      </c>
      <c r="BW262">
        <v>1</v>
      </c>
      <c r="BX262" t="s">
        <v>1253</v>
      </c>
      <c r="BY262">
        <v>548</v>
      </c>
      <c r="BZ262">
        <v>6.0218978102189777E-2</v>
      </c>
      <c r="CA262">
        <v>0</v>
      </c>
    </row>
    <row r="263" spans="1:79" customFormat="1" x14ac:dyDescent="0.25">
      <c r="A263" t="s">
        <v>1258</v>
      </c>
      <c r="B263" t="s">
        <v>354</v>
      </c>
      <c r="C263" t="s">
        <v>187</v>
      </c>
      <c r="D263" t="s">
        <v>961</v>
      </c>
      <c r="E263">
        <v>2015</v>
      </c>
      <c r="F263">
        <v>9</v>
      </c>
      <c r="G263">
        <v>0</v>
      </c>
      <c r="H263">
        <v>0</v>
      </c>
      <c r="I263">
        <v>0</v>
      </c>
      <c r="J263">
        <v>2</v>
      </c>
      <c r="K263">
        <v>0</v>
      </c>
      <c r="L263">
        <v>2</v>
      </c>
      <c r="M263">
        <v>1</v>
      </c>
      <c r="N263">
        <v>1</v>
      </c>
      <c r="O263">
        <v>1</v>
      </c>
      <c r="P263">
        <v>2</v>
      </c>
      <c r="Q263">
        <v>0</v>
      </c>
      <c r="R263">
        <v>0</v>
      </c>
      <c r="S263">
        <v>0</v>
      </c>
      <c r="T263">
        <v>0</v>
      </c>
      <c r="U263">
        <v>6</v>
      </c>
      <c r="V263">
        <v>0</v>
      </c>
      <c r="W263">
        <v>3</v>
      </c>
      <c r="X263">
        <v>6</v>
      </c>
      <c r="Y263">
        <v>3</v>
      </c>
      <c r="Z263">
        <v>0</v>
      </c>
      <c r="AA263">
        <v>0</v>
      </c>
      <c r="AB263">
        <v>0</v>
      </c>
      <c r="AC263">
        <v>3</v>
      </c>
      <c r="AD263">
        <v>6</v>
      </c>
      <c r="AE263">
        <v>0</v>
      </c>
      <c r="AF263">
        <v>0</v>
      </c>
      <c r="AG263">
        <v>1</v>
      </c>
      <c r="AH263">
        <v>0</v>
      </c>
      <c r="AI263">
        <v>0</v>
      </c>
      <c r="AJ263">
        <v>8</v>
      </c>
      <c r="AK263">
        <v>4</v>
      </c>
      <c r="AL263">
        <v>5</v>
      </c>
      <c r="AM263">
        <v>0</v>
      </c>
      <c r="AN263">
        <v>9</v>
      </c>
      <c r="AO263">
        <v>1</v>
      </c>
      <c r="AP263">
        <v>0</v>
      </c>
      <c r="AQ263">
        <v>0</v>
      </c>
      <c r="AR263">
        <v>0</v>
      </c>
      <c r="AS263">
        <v>0.22222222222222221</v>
      </c>
      <c r="AT263">
        <v>0</v>
      </c>
      <c r="AU263">
        <v>0.22222222222222221</v>
      </c>
      <c r="AV263">
        <v>0.1111111111111111</v>
      </c>
      <c r="AW263">
        <v>0.1111111111111111</v>
      </c>
      <c r="AX263">
        <v>0.1111111111111111</v>
      </c>
      <c r="AY263">
        <v>0.22222222222222221</v>
      </c>
      <c r="AZ263">
        <v>0</v>
      </c>
      <c r="BA263">
        <v>0</v>
      </c>
      <c r="BB263">
        <v>0</v>
      </c>
      <c r="BC263">
        <v>0</v>
      </c>
      <c r="BD263">
        <v>0.66666666666666663</v>
      </c>
      <c r="BE263">
        <v>0</v>
      </c>
      <c r="BF263">
        <v>0.33333333333333331</v>
      </c>
      <c r="BG263">
        <v>0.66666666666666663</v>
      </c>
      <c r="BH263">
        <v>0.33333333333333331</v>
      </c>
      <c r="BI263">
        <v>0</v>
      </c>
      <c r="BJ263">
        <v>0</v>
      </c>
      <c r="BK263">
        <v>0</v>
      </c>
      <c r="BL263">
        <v>0.33333333333333331</v>
      </c>
      <c r="BM263">
        <v>0.66666666666666663</v>
      </c>
      <c r="BN263">
        <v>0</v>
      </c>
      <c r="BO263">
        <v>0</v>
      </c>
      <c r="BP263">
        <v>0.1111111111111111</v>
      </c>
      <c r="BQ263">
        <v>0</v>
      </c>
      <c r="BR263">
        <v>0</v>
      </c>
      <c r="BS263">
        <v>0.88888888888888884</v>
      </c>
      <c r="BT263">
        <v>0.44444444444444442</v>
      </c>
      <c r="BU263">
        <v>0.55555555555555558</v>
      </c>
      <c r="BV263">
        <v>0</v>
      </c>
      <c r="BW263">
        <v>1</v>
      </c>
      <c r="BX263" t="s">
        <v>1253</v>
      </c>
      <c r="BY263">
        <v>548</v>
      </c>
      <c r="BZ263">
        <v>1.6423357664233581E-2</v>
      </c>
      <c r="CA263">
        <v>0</v>
      </c>
    </row>
    <row r="264" spans="1:79" customFormat="1" x14ac:dyDescent="0.25">
      <c r="A264" t="s">
        <v>1259</v>
      </c>
      <c r="B264" t="s">
        <v>354</v>
      </c>
      <c r="C264" t="s">
        <v>420</v>
      </c>
      <c r="D264" t="s">
        <v>44</v>
      </c>
      <c r="E264">
        <v>2015</v>
      </c>
      <c r="F264">
        <v>22411</v>
      </c>
      <c r="G264">
        <v>2456</v>
      </c>
      <c r="H264">
        <v>0</v>
      </c>
      <c r="I264">
        <v>3218</v>
      </c>
      <c r="J264">
        <v>3488</v>
      </c>
      <c r="K264">
        <v>3671</v>
      </c>
      <c r="L264">
        <v>3576</v>
      </c>
      <c r="M264">
        <v>3252</v>
      </c>
      <c r="N264">
        <v>2960</v>
      </c>
      <c r="O264">
        <v>2224</v>
      </c>
      <c r="P264">
        <v>794</v>
      </c>
      <c r="Q264">
        <v>214</v>
      </c>
      <c r="R264">
        <v>49</v>
      </c>
      <c r="S264">
        <v>1421</v>
      </c>
      <c r="T264">
        <v>0</v>
      </c>
      <c r="U264">
        <v>24839</v>
      </c>
      <c r="V264">
        <v>13</v>
      </c>
      <c r="W264">
        <v>15</v>
      </c>
      <c r="X264">
        <v>10035</v>
      </c>
      <c r="Y264">
        <v>12172</v>
      </c>
      <c r="Z264">
        <v>2660</v>
      </c>
      <c r="AA264">
        <v>0</v>
      </c>
      <c r="AB264">
        <v>0</v>
      </c>
      <c r="AC264">
        <v>23907</v>
      </c>
      <c r="AD264">
        <v>0</v>
      </c>
      <c r="AE264">
        <v>960</v>
      </c>
      <c r="AF264">
        <v>181</v>
      </c>
      <c r="AG264">
        <v>24268</v>
      </c>
      <c r="AH264">
        <v>418</v>
      </c>
      <c r="AI264">
        <v>0</v>
      </c>
      <c r="AJ264">
        <v>0</v>
      </c>
      <c r="AK264">
        <v>1108</v>
      </c>
      <c r="AL264">
        <v>23755</v>
      </c>
      <c r="AM264">
        <v>4</v>
      </c>
      <c r="AN264">
        <v>24867</v>
      </c>
      <c r="AO264">
        <v>0.90123456790123457</v>
      </c>
      <c r="AP264">
        <v>9.8765432098765427E-2</v>
      </c>
      <c r="AQ264">
        <v>0</v>
      </c>
      <c r="AR264">
        <v>0.1294084529697993</v>
      </c>
      <c r="AS264">
        <v>0.14026621627055941</v>
      </c>
      <c r="AT264">
        <v>0.14762536695218559</v>
      </c>
      <c r="AU264">
        <v>0.14380504282784409</v>
      </c>
      <c r="AV264">
        <v>0.13077572686693209</v>
      </c>
      <c r="AW264">
        <v>0.11903325692685091</v>
      </c>
      <c r="AX264">
        <v>8.9435798447741993E-2</v>
      </c>
      <c r="AY264">
        <v>3.1929866891864722E-2</v>
      </c>
      <c r="AZ264">
        <v>8.605782764306109E-3</v>
      </c>
      <c r="BA264">
        <v>5.7144006112518603E-2</v>
      </c>
      <c r="BB264">
        <v>1.9704829693971931E-3</v>
      </c>
      <c r="BC264">
        <v>0</v>
      </c>
      <c r="BD264">
        <v>0.99887400973177298</v>
      </c>
      <c r="BE264">
        <v>5.2278119596252056E-4</v>
      </c>
      <c r="BF264">
        <v>6.0320907226444687E-4</v>
      </c>
      <c r="BG264">
        <v>0.40354686934491502</v>
      </c>
      <c r="BH264">
        <v>0.48948405517352322</v>
      </c>
      <c r="BI264">
        <v>0.1069690754815619</v>
      </c>
      <c r="BJ264">
        <v>0</v>
      </c>
      <c r="BK264">
        <v>0</v>
      </c>
      <c r="BL264">
        <v>0.96139461937507542</v>
      </c>
      <c r="BM264">
        <v>0</v>
      </c>
      <c r="BN264">
        <v>3.86053806249246E-2</v>
      </c>
      <c r="BO264">
        <v>7.2787228053243251E-3</v>
      </c>
      <c r="BP264">
        <v>0.97591185104757305</v>
      </c>
      <c r="BQ264">
        <v>1.6809426147102589E-2</v>
      </c>
      <c r="BR264">
        <v>0</v>
      </c>
      <c r="BS264">
        <v>0</v>
      </c>
      <c r="BT264">
        <v>4.4557043471267141E-2</v>
      </c>
      <c r="BU264">
        <v>0.95528210077612896</v>
      </c>
      <c r="BV264">
        <v>1.6085575260385251E-4</v>
      </c>
      <c r="BW264">
        <v>1</v>
      </c>
      <c r="BX264" t="s">
        <v>1260</v>
      </c>
      <c r="BY264">
        <v>24867</v>
      </c>
      <c r="BZ264">
        <v>1</v>
      </c>
      <c r="CA264">
        <v>0</v>
      </c>
    </row>
    <row r="265" spans="1:79" customFormat="1" x14ac:dyDescent="0.25">
      <c r="A265" t="s">
        <v>1261</v>
      </c>
      <c r="B265" t="s">
        <v>354</v>
      </c>
      <c r="C265" t="s">
        <v>420</v>
      </c>
      <c r="D265" t="s">
        <v>947</v>
      </c>
      <c r="E265">
        <v>2015</v>
      </c>
      <c r="F265">
        <v>439</v>
      </c>
      <c r="G265">
        <v>25</v>
      </c>
      <c r="H265">
        <v>0</v>
      </c>
      <c r="I265">
        <v>65</v>
      </c>
      <c r="J265">
        <v>93</v>
      </c>
      <c r="K265">
        <v>75</v>
      </c>
      <c r="L265">
        <v>60</v>
      </c>
      <c r="M265">
        <v>54</v>
      </c>
      <c r="N265">
        <v>27</v>
      </c>
      <c r="O265">
        <v>37</v>
      </c>
      <c r="P265">
        <v>19</v>
      </c>
      <c r="Q265">
        <v>11</v>
      </c>
      <c r="R265">
        <v>5</v>
      </c>
      <c r="S265">
        <v>18</v>
      </c>
      <c r="T265">
        <v>0</v>
      </c>
      <c r="U265">
        <v>462</v>
      </c>
      <c r="V265">
        <v>1</v>
      </c>
      <c r="W265">
        <v>1</v>
      </c>
      <c r="X265">
        <v>234</v>
      </c>
      <c r="Y265">
        <v>183</v>
      </c>
      <c r="Z265">
        <v>47</v>
      </c>
      <c r="AA265">
        <v>0</v>
      </c>
      <c r="AB265">
        <v>0</v>
      </c>
      <c r="AC265">
        <v>454</v>
      </c>
      <c r="AD265">
        <v>0</v>
      </c>
      <c r="AE265">
        <v>10</v>
      </c>
      <c r="AF265">
        <v>1</v>
      </c>
      <c r="AG265">
        <v>463</v>
      </c>
      <c r="AH265">
        <v>0</v>
      </c>
      <c r="AI265">
        <v>0</v>
      </c>
      <c r="AJ265">
        <v>0</v>
      </c>
      <c r="AK265">
        <v>20</v>
      </c>
      <c r="AL265">
        <v>442</v>
      </c>
      <c r="AM265">
        <v>2</v>
      </c>
      <c r="AN265">
        <v>464</v>
      </c>
      <c r="AO265">
        <v>0.94612068965517238</v>
      </c>
      <c r="AP265">
        <v>5.3879310344827583E-2</v>
      </c>
      <c r="AQ265">
        <v>0</v>
      </c>
      <c r="AR265">
        <v>0.14008620689655171</v>
      </c>
      <c r="AS265">
        <v>0.20043103448275859</v>
      </c>
      <c r="AT265">
        <v>0.16163793103448279</v>
      </c>
      <c r="AU265">
        <v>0.12931034482758619</v>
      </c>
      <c r="AV265">
        <v>0.1163793103448276</v>
      </c>
      <c r="AW265">
        <v>5.8189655172413791E-2</v>
      </c>
      <c r="AX265">
        <v>7.9741379310344834E-2</v>
      </c>
      <c r="AY265">
        <v>4.0948275862068957E-2</v>
      </c>
      <c r="AZ265">
        <v>2.370689655172414E-2</v>
      </c>
      <c r="BA265">
        <v>3.8793103448275863E-2</v>
      </c>
      <c r="BB265">
        <v>1.077586206896552E-2</v>
      </c>
      <c r="BC265">
        <v>0</v>
      </c>
      <c r="BD265">
        <v>0.99568965517241381</v>
      </c>
      <c r="BE265">
        <v>2.155172413793103E-3</v>
      </c>
      <c r="BF265">
        <v>2.155172413793103E-3</v>
      </c>
      <c r="BG265">
        <v>0.50431034482758619</v>
      </c>
      <c r="BH265">
        <v>0.39439655172413801</v>
      </c>
      <c r="BI265">
        <v>0.1012931034482759</v>
      </c>
      <c r="BJ265">
        <v>0</v>
      </c>
      <c r="BK265">
        <v>0</v>
      </c>
      <c r="BL265">
        <v>0.97844827586206895</v>
      </c>
      <c r="BM265">
        <v>0</v>
      </c>
      <c r="BN265">
        <v>2.1551724137931039E-2</v>
      </c>
      <c r="BO265">
        <v>2.155172413793103E-3</v>
      </c>
      <c r="BP265">
        <v>0.99784482758620685</v>
      </c>
      <c r="BQ265">
        <v>0</v>
      </c>
      <c r="BR265">
        <v>0</v>
      </c>
      <c r="BS265">
        <v>0</v>
      </c>
      <c r="BT265">
        <v>4.3103448275862072E-2</v>
      </c>
      <c r="BU265">
        <v>0.95258620689655171</v>
      </c>
      <c r="BV265">
        <v>4.3103448275862068E-3</v>
      </c>
      <c r="BW265">
        <v>1</v>
      </c>
      <c r="BX265" t="s">
        <v>1260</v>
      </c>
      <c r="BY265">
        <v>24867</v>
      </c>
      <c r="BZ265">
        <v>1.8659267302046891E-2</v>
      </c>
      <c r="CA265">
        <v>0</v>
      </c>
    </row>
    <row r="266" spans="1:79" customFormat="1" x14ac:dyDescent="0.25">
      <c r="A266" t="s">
        <v>1262</v>
      </c>
      <c r="B266" t="s">
        <v>354</v>
      </c>
      <c r="C266" t="s">
        <v>420</v>
      </c>
      <c r="D266" t="s">
        <v>949</v>
      </c>
      <c r="E266">
        <v>2015</v>
      </c>
      <c r="F266">
        <v>14466</v>
      </c>
      <c r="G266">
        <v>1579</v>
      </c>
      <c r="H266">
        <v>0</v>
      </c>
      <c r="I266">
        <v>2179</v>
      </c>
      <c r="J266">
        <v>2373</v>
      </c>
      <c r="K266">
        <v>2350</v>
      </c>
      <c r="L266">
        <v>2205</v>
      </c>
      <c r="M266">
        <v>2050</v>
      </c>
      <c r="N266">
        <v>1960</v>
      </c>
      <c r="O266">
        <v>1493</v>
      </c>
      <c r="P266">
        <v>435</v>
      </c>
      <c r="Q266">
        <v>86</v>
      </c>
      <c r="R266">
        <v>9</v>
      </c>
      <c r="S266">
        <v>905</v>
      </c>
      <c r="T266">
        <v>0</v>
      </c>
      <c r="U266">
        <v>16036</v>
      </c>
      <c r="V266">
        <v>4</v>
      </c>
      <c r="W266">
        <v>5</v>
      </c>
      <c r="X266">
        <v>6508</v>
      </c>
      <c r="Y266">
        <v>8475</v>
      </c>
      <c r="Z266">
        <v>1062</v>
      </c>
      <c r="AA266">
        <v>0</v>
      </c>
      <c r="AB266">
        <v>0</v>
      </c>
      <c r="AC266">
        <v>15849</v>
      </c>
      <c r="AD266">
        <v>0</v>
      </c>
      <c r="AE266">
        <v>196</v>
      </c>
      <c r="AF266">
        <v>23</v>
      </c>
      <c r="AG266">
        <v>16015</v>
      </c>
      <c r="AH266">
        <v>7</v>
      </c>
      <c r="AI266">
        <v>0</v>
      </c>
      <c r="AJ266">
        <v>0</v>
      </c>
      <c r="AK266">
        <v>353</v>
      </c>
      <c r="AL266">
        <v>15692</v>
      </c>
      <c r="AM266">
        <v>0</v>
      </c>
      <c r="AN266">
        <v>16045</v>
      </c>
      <c r="AO266">
        <v>0.90158928014957929</v>
      </c>
      <c r="AP266">
        <v>9.8410719850420686E-2</v>
      </c>
      <c r="AQ266">
        <v>0</v>
      </c>
      <c r="AR266">
        <v>0.1358055468993456</v>
      </c>
      <c r="AS266">
        <v>0.147896540978498</v>
      </c>
      <c r="AT266">
        <v>0.1464630726082892</v>
      </c>
      <c r="AU266">
        <v>0.137425989404799</v>
      </c>
      <c r="AV266">
        <v>0.1277656590838267</v>
      </c>
      <c r="AW266">
        <v>0.122156435026488</v>
      </c>
      <c r="AX266">
        <v>9.3050794640074791E-2</v>
      </c>
      <c r="AY266">
        <v>2.711124961047055E-2</v>
      </c>
      <c r="AZ266">
        <v>5.3599252103459019E-3</v>
      </c>
      <c r="BA266">
        <v>5.640386413212839E-2</v>
      </c>
      <c r="BB266">
        <v>5.6092240573387352E-4</v>
      </c>
      <c r="BC266">
        <v>0</v>
      </c>
      <c r="BD266">
        <v>0.99943907759426609</v>
      </c>
      <c r="BE266">
        <v>2.4929884699283271E-4</v>
      </c>
      <c r="BF266">
        <v>3.1162355874104082E-4</v>
      </c>
      <c r="BG266">
        <v>0.40560922405733868</v>
      </c>
      <c r="BH266">
        <v>0.52820193206606414</v>
      </c>
      <c r="BI266">
        <v>6.618884387659707E-2</v>
      </c>
      <c r="BJ266">
        <v>0</v>
      </c>
      <c r="BK266">
        <v>0</v>
      </c>
      <c r="BL266">
        <v>0.98778435649735119</v>
      </c>
      <c r="BM266">
        <v>0</v>
      </c>
      <c r="BN266">
        <v>1.2215643502648799E-2</v>
      </c>
      <c r="BO266">
        <v>1.4334683702087879E-3</v>
      </c>
      <c r="BP266">
        <v>0.99813025864755378</v>
      </c>
      <c r="BQ266">
        <v>4.3627298223745709E-4</v>
      </c>
      <c r="BR266">
        <v>0</v>
      </c>
      <c r="BS266">
        <v>0</v>
      </c>
      <c r="BT266">
        <v>2.200062324711748E-2</v>
      </c>
      <c r="BU266">
        <v>0.97799937675288251</v>
      </c>
      <c r="BV266">
        <v>0</v>
      </c>
      <c r="BW266">
        <v>1</v>
      </c>
      <c r="BX266" t="s">
        <v>1260</v>
      </c>
      <c r="BY266">
        <v>24867</v>
      </c>
      <c r="BZ266">
        <v>0.64523263763220329</v>
      </c>
      <c r="CA266">
        <v>0</v>
      </c>
    </row>
    <row r="267" spans="1:79" customFormat="1" x14ac:dyDescent="0.25">
      <c r="A267" t="s">
        <v>1263</v>
      </c>
      <c r="B267" t="s">
        <v>354</v>
      </c>
      <c r="C267" t="s">
        <v>420</v>
      </c>
      <c r="D267" t="s">
        <v>951</v>
      </c>
      <c r="E267">
        <v>2015</v>
      </c>
      <c r="F267">
        <v>3844</v>
      </c>
      <c r="G267">
        <v>356</v>
      </c>
      <c r="H267">
        <v>0</v>
      </c>
      <c r="I267">
        <v>500</v>
      </c>
      <c r="J267">
        <v>458</v>
      </c>
      <c r="K267">
        <v>591</v>
      </c>
      <c r="L267">
        <v>630</v>
      </c>
      <c r="M267">
        <v>542</v>
      </c>
      <c r="N267">
        <v>489</v>
      </c>
      <c r="O267">
        <v>379</v>
      </c>
      <c r="P267">
        <v>207</v>
      </c>
      <c r="Q267">
        <v>67</v>
      </c>
      <c r="R267">
        <v>23</v>
      </c>
      <c r="S267">
        <v>314</v>
      </c>
      <c r="T267">
        <v>0</v>
      </c>
      <c r="U267">
        <v>4191</v>
      </c>
      <c r="V267">
        <v>5</v>
      </c>
      <c r="W267">
        <v>4</v>
      </c>
      <c r="X267">
        <v>1661</v>
      </c>
      <c r="Y267">
        <v>2053</v>
      </c>
      <c r="Z267">
        <v>486</v>
      </c>
      <c r="AA267">
        <v>0</v>
      </c>
      <c r="AB267">
        <v>0</v>
      </c>
      <c r="AC267">
        <v>4062</v>
      </c>
      <c r="AD267">
        <v>0</v>
      </c>
      <c r="AE267">
        <v>138</v>
      </c>
      <c r="AF267">
        <v>27</v>
      </c>
      <c r="AG267">
        <v>4172</v>
      </c>
      <c r="AH267">
        <v>1</v>
      </c>
      <c r="AI267">
        <v>0</v>
      </c>
      <c r="AJ267">
        <v>0</v>
      </c>
      <c r="AK267">
        <v>414</v>
      </c>
      <c r="AL267">
        <v>3786</v>
      </c>
      <c r="AM267">
        <v>0</v>
      </c>
      <c r="AN267">
        <v>4200</v>
      </c>
      <c r="AO267">
        <v>0.91523809523809518</v>
      </c>
      <c r="AP267">
        <v>8.4761904761904761E-2</v>
      </c>
      <c r="AQ267">
        <v>0</v>
      </c>
      <c r="AR267">
        <v>0.119047619047619</v>
      </c>
      <c r="AS267">
        <v>0.109047619047619</v>
      </c>
      <c r="AT267">
        <v>0.14071428571428571</v>
      </c>
      <c r="AU267">
        <v>0.15</v>
      </c>
      <c r="AV267">
        <v>0.12904761904761899</v>
      </c>
      <c r="AW267">
        <v>0.1164285714285714</v>
      </c>
      <c r="AX267">
        <v>9.0238095238095242E-2</v>
      </c>
      <c r="AY267">
        <v>4.9285714285714287E-2</v>
      </c>
      <c r="AZ267">
        <v>1.5952380952380951E-2</v>
      </c>
      <c r="BA267">
        <v>7.4761904761904766E-2</v>
      </c>
      <c r="BB267">
        <v>5.4761904761904774E-3</v>
      </c>
      <c r="BC267">
        <v>0</v>
      </c>
      <c r="BD267">
        <v>0.99785714285714289</v>
      </c>
      <c r="BE267">
        <v>1.190476190476191E-3</v>
      </c>
      <c r="BF267">
        <v>9.5238095238095238E-4</v>
      </c>
      <c r="BG267">
        <v>0.39547619047619048</v>
      </c>
      <c r="BH267">
        <v>0.4888095238095238</v>
      </c>
      <c r="BI267">
        <v>0.1157142857142857</v>
      </c>
      <c r="BJ267">
        <v>0</v>
      </c>
      <c r="BK267">
        <v>0</v>
      </c>
      <c r="BL267">
        <v>0.96714285714285719</v>
      </c>
      <c r="BM267">
        <v>0</v>
      </c>
      <c r="BN267">
        <v>3.2857142857142863E-2</v>
      </c>
      <c r="BO267">
        <v>6.4285714285714276E-3</v>
      </c>
      <c r="BP267">
        <v>0.99333333333333329</v>
      </c>
      <c r="BQ267">
        <v>2.380952380952381E-4</v>
      </c>
      <c r="BR267">
        <v>0</v>
      </c>
      <c r="BS267">
        <v>0</v>
      </c>
      <c r="BT267">
        <v>9.8571428571428574E-2</v>
      </c>
      <c r="BU267">
        <v>0.90142857142857147</v>
      </c>
      <c r="BV267">
        <v>0</v>
      </c>
      <c r="BW267">
        <v>1</v>
      </c>
      <c r="BX267" t="s">
        <v>1260</v>
      </c>
      <c r="BY267">
        <v>24867</v>
      </c>
      <c r="BZ267">
        <v>0.1688985402340451</v>
      </c>
      <c r="CA267">
        <v>0</v>
      </c>
    </row>
    <row r="268" spans="1:79" customFormat="1" x14ac:dyDescent="0.25">
      <c r="A268" t="s">
        <v>1264</v>
      </c>
      <c r="B268" t="s">
        <v>354</v>
      </c>
      <c r="C268" t="s">
        <v>420</v>
      </c>
      <c r="D268" t="s">
        <v>953</v>
      </c>
      <c r="E268">
        <v>2015</v>
      </c>
      <c r="F268">
        <v>3662</v>
      </c>
      <c r="G268">
        <v>496</v>
      </c>
      <c r="H268">
        <v>0</v>
      </c>
      <c r="I268">
        <v>474</v>
      </c>
      <c r="J268">
        <v>564</v>
      </c>
      <c r="K268">
        <v>655</v>
      </c>
      <c r="L268">
        <v>681</v>
      </c>
      <c r="M268">
        <v>606</v>
      </c>
      <c r="N268">
        <v>484</v>
      </c>
      <c r="O268">
        <v>315</v>
      </c>
      <c r="P268">
        <v>133</v>
      </c>
      <c r="Q268">
        <v>50</v>
      </c>
      <c r="R268">
        <v>12</v>
      </c>
      <c r="S268">
        <v>184</v>
      </c>
      <c r="T268">
        <v>0</v>
      </c>
      <c r="U268">
        <v>4150</v>
      </c>
      <c r="V268">
        <v>3</v>
      </c>
      <c r="W268">
        <v>5</v>
      </c>
      <c r="X268">
        <v>1632</v>
      </c>
      <c r="Y268">
        <v>1461</v>
      </c>
      <c r="Z268">
        <v>1065</v>
      </c>
      <c r="AA268">
        <v>0</v>
      </c>
      <c r="AB268">
        <v>0</v>
      </c>
      <c r="AC268">
        <v>3542</v>
      </c>
      <c r="AD268">
        <v>0</v>
      </c>
      <c r="AE268">
        <v>616</v>
      </c>
      <c r="AF268">
        <v>130</v>
      </c>
      <c r="AG268">
        <v>3618</v>
      </c>
      <c r="AH268">
        <v>410</v>
      </c>
      <c r="AI268">
        <v>0</v>
      </c>
      <c r="AJ268">
        <v>0</v>
      </c>
      <c r="AK268">
        <v>321</v>
      </c>
      <c r="AL268">
        <v>3835</v>
      </c>
      <c r="AM268">
        <v>2</v>
      </c>
      <c r="AN268">
        <v>4158</v>
      </c>
      <c r="AO268">
        <v>0.88071188071188067</v>
      </c>
      <c r="AP268">
        <v>0.1192881192881193</v>
      </c>
      <c r="AQ268">
        <v>0</v>
      </c>
      <c r="AR268">
        <v>0.113997113997114</v>
      </c>
      <c r="AS268">
        <v>0.13564213564213559</v>
      </c>
      <c r="AT268">
        <v>0.15752765752765749</v>
      </c>
      <c r="AU268">
        <v>0.1637806637806638</v>
      </c>
      <c r="AV268">
        <v>0.1457431457431457</v>
      </c>
      <c r="AW268">
        <v>0.1164021164021164</v>
      </c>
      <c r="AX268">
        <v>7.575757575757576E-2</v>
      </c>
      <c r="AY268">
        <v>3.1986531986531987E-2</v>
      </c>
      <c r="AZ268">
        <v>1.202501202501203E-2</v>
      </c>
      <c r="BA268">
        <v>4.4252044252044251E-2</v>
      </c>
      <c r="BB268">
        <v>2.886002886002886E-3</v>
      </c>
      <c r="BC268">
        <v>0</v>
      </c>
      <c r="BD268">
        <v>0.99807599807599812</v>
      </c>
      <c r="BE268">
        <v>7.215007215007215E-4</v>
      </c>
      <c r="BF268">
        <v>1.202501202501203E-3</v>
      </c>
      <c r="BG268">
        <v>0.39249639249639251</v>
      </c>
      <c r="BH268">
        <v>0.35137085137085139</v>
      </c>
      <c r="BI268">
        <v>0.25613275613275621</v>
      </c>
      <c r="BJ268">
        <v>0</v>
      </c>
      <c r="BK268">
        <v>0</v>
      </c>
      <c r="BL268">
        <v>0.85185185185185186</v>
      </c>
      <c r="BM268">
        <v>0</v>
      </c>
      <c r="BN268">
        <v>0.14814814814814811</v>
      </c>
      <c r="BO268">
        <v>3.1265031265031273E-2</v>
      </c>
      <c r="BP268">
        <v>0.87012987012987009</v>
      </c>
      <c r="BQ268">
        <v>9.8605098605098598E-2</v>
      </c>
      <c r="BR268">
        <v>0</v>
      </c>
      <c r="BS268">
        <v>0</v>
      </c>
      <c r="BT268">
        <v>7.72005772005772E-2</v>
      </c>
      <c r="BU268">
        <v>0.92231842231842232</v>
      </c>
      <c r="BV268">
        <v>4.8100048100048102E-4</v>
      </c>
      <c r="BW268">
        <v>1</v>
      </c>
      <c r="BX268" t="s">
        <v>1260</v>
      </c>
      <c r="BY268">
        <v>24867</v>
      </c>
      <c r="BZ268">
        <v>0.16720955483170469</v>
      </c>
      <c r="CA268">
        <v>0</v>
      </c>
    </row>
    <row r="269" spans="1:79" customFormat="1" x14ac:dyDescent="0.25">
      <c r="A269" t="s">
        <v>1265</v>
      </c>
      <c r="B269" t="s">
        <v>354</v>
      </c>
      <c r="C269" t="s">
        <v>426</v>
      </c>
      <c r="D269" t="s">
        <v>44</v>
      </c>
      <c r="E269">
        <v>2015</v>
      </c>
      <c r="F269">
        <v>3060</v>
      </c>
      <c r="G269">
        <v>170</v>
      </c>
      <c r="H269">
        <v>0</v>
      </c>
      <c r="I269">
        <v>525</v>
      </c>
      <c r="J269">
        <v>568</v>
      </c>
      <c r="K269">
        <v>471</v>
      </c>
      <c r="L269">
        <v>334</v>
      </c>
      <c r="M269">
        <v>284</v>
      </c>
      <c r="N269">
        <v>345</v>
      </c>
      <c r="O269">
        <v>311</v>
      </c>
      <c r="P269">
        <v>203</v>
      </c>
      <c r="Q269">
        <v>40</v>
      </c>
      <c r="R269">
        <v>8</v>
      </c>
      <c r="S269">
        <v>141</v>
      </c>
      <c r="T269">
        <v>0</v>
      </c>
      <c r="U269">
        <v>2985</v>
      </c>
      <c r="V269">
        <v>245</v>
      </c>
      <c r="W269">
        <v>0</v>
      </c>
      <c r="X269">
        <v>1603</v>
      </c>
      <c r="Y269">
        <v>941</v>
      </c>
      <c r="Z269">
        <v>684</v>
      </c>
      <c r="AA269">
        <v>2</v>
      </c>
      <c r="AB269">
        <v>43</v>
      </c>
      <c r="AC269">
        <v>2860</v>
      </c>
      <c r="AD269">
        <v>0</v>
      </c>
      <c r="AE269">
        <v>327</v>
      </c>
      <c r="AF269">
        <v>144</v>
      </c>
      <c r="AG269">
        <v>3073</v>
      </c>
      <c r="AH269">
        <v>13</v>
      </c>
      <c r="AI269">
        <v>0</v>
      </c>
      <c r="AJ269">
        <v>0</v>
      </c>
      <c r="AK269">
        <v>991</v>
      </c>
      <c r="AL269">
        <v>2232</v>
      </c>
      <c r="AM269">
        <v>7</v>
      </c>
      <c r="AN269">
        <v>3230</v>
      </c>
      <c r="AO269">
        <v>0.94736842105263153</v>
      </c>
      <c r="AP269">
        <v>5.2631578947368418E-2</v>
      </c>
      <c r="AQ269">
        <v>0</v>
      </c>
      <c r="AR269">
        <v>0.16253869969040249</v>
      </c>
      <c r="AS269">
        <v>0.17585139318885451</v>
      </c>
      <c r="AT269">
        <v>0.1458204334365325</v>
      </c>
      <c r="AU269">
        <v>0.10340557275541799</v>
      </c>
      <c r="AV269">
        <v>8.7925696594427241E-2</v>
      </c>
      <c r="AW269">
        <v>0.1068111455108359</v>
      </c>
      <c r="AX269">
        <v>9.6284829721362222E-2</v>
      </c>
      <c r="AY269">
        <v>6.2848297213622298E-2</v>
      </c>
      <c r="AZ269">
        <v>1.238390092879257E-2</v>
      </c>
      <c r="BA269">
        <v>4.3653250773993811E-2</v>
      </c>
      <c r="BB269">
        <v>2.4767801857585141E-3</v>
      </c>
      <c r="BC269">
        <v>0</v>
      </c>
      <c r="BD269">
        <v>0.92414860681114552</v>
      </c>
      <c r="BE269">
        <v>7.5851393188854491E-2</v>
      </c>
      <c r="BF269">
        <v>0</v>
      </c>
      <c r="BG269">
        <v>0.49628482972136218</v>
      </c>
      <c r="BH269">
        <v>0.29133126934984521</v>
      </c>
      <c r="BI269">
        <v>0.21176470588235291</v>
      </c>
      <c r="BJ269">
        <v>6.1919504643962852E-4</v>
      </c>
      <c r="BK269">
        <v>1.3312693498452009E-2</v>
      </c>
      <c r="BL269">
        <v>0.88544891640866874</v>
      </c>
      <c r="BM269">
        <v>0</v>
      </c>
      <c r="BN269">
        <v>0.1012383900928793</v>
      </c>
      <c r="BO269">
        <v>4.4582043343653253E-2</v>
      </c>
      <c r="BP269">
        <v>0.9513931888544892</v>
      </c>
      <c r="BQ269">
        <v>4.0247678018575849E-3</v>
      </c>
      <c r="BR269">
        <v>0</v>
      </c>
      <c r="BS269">
        <v>0</v>
      </c>
      <c r="BT269">
        <v>0.30681114551083588</v>
      </c>
      <c r="BU269">
        <v>0.69102167182662544</v>
      </c>
      <c r="BV269">
        <v>2.1671826625386998E-3</v>
      </c>
      <c r="BW269">
        <v>1</v>
      </c>
      <c r="BX269" t="s">
        <v>1266</v>
      </c>
      <c r="BY269">
        <v>3230</v>
      </c>
      <c r="BZ269">
        <v>1</v>
      </c>
      <c r="CA269">
        <v>0</v>
      </c>
    </row>
    <row r="270" spans="1:79" customFormat="1" x14ac:dyDescent="0.25">
      <c r="A270" t="s">
        <v>1267</v>
      </c>
      <c r="B270" t="s">
        <v>354</v>
      </c>
      <c r="C270" t="s">
        <v>426</v>
      </c>
      <c r="D270" t="s">
        <v>947</v>
      </c>
      <c r="E270">
        <v>2015</v>
      </c>
      <c r="F270">
        <v>756</v>
      </c>
      <c r="G270">
        <v>41</v>
      </c>
      <c r="H270">
        <v>0</v>
      </c>
      <c r="I270">
        <v>134</v>
      </c>
      <c r="J270">
        <v>134</v>
      </c>
      <c r="K270">
        <v>102</v>
      </c>
      <c r="L270">
        <v>77</v>
      </c>
      <c r="M270">
        <v>70</v>
      </c>
      <c r="N270">
        <v>97</v>
      </c>
      <c r="O270">
        <v>75</v>
      </c>
      <c r="P270">
        <v>56</v>
      </c>
      <c r="Q270">
        <v>10</v>
      </c>
      <c r="R270">
        <v>1</v>
      </c>
      <c r="S270">
        <v>41</v>
      </c>
      <c r="T270">
        <v>0</v>
      </c>
      <c r="U270">
        <v>746</v>
      </c>
      <c r="V270">
        <v>51</v>
      </c>
      <c r="W270">
        <v>0</v>
      </c>
      <c r="X270">
        <v>337</v>
      </c>
      <c r="Y270">
        <v>264</v>
      </c>
      <c r="Z270">
        <v>196</v>
      </c>
      <c r="AA270">
        <v>0</v>
      </c>
      <c r="AB270">
        <v>17</v>
      </c>
      <c r="AC270">
        <v>704</v>
      </c>
      <c r="AD270">
        <v>0</v>
      </c>
      <c r="AE270">
        <v>76</v>
      </c>
      <c r="AF270">
        <v>58</v>
      </c>
      <c r="AG270">
        <v>735</v>
      </c>
      <c r="AH270">
        <v>4</v>
      </c>
      <c r="AI270">
        <v>0</v>
      </c>
      <c r="AJ270">
        <v>0</v>
      </c>
      <c r="AK270">
        <v>444</v>
      </c>
      <c r="AL270">
        <v>350</v>
      </c>
      <c r="AM270">
        <v>3</v>
      </c>
      <c r="AN270">
        <v>797</v>
      </c>
      <c r="AO270">
        <v>0.94855708908406522</v>
      </c>
      <c r="AP270">
        <v>5.1442910915934753E-2</v>
      </c>
      <c r="AQ270">
        <v>0</v>
      </c>
      <c r="AR270">
        <v>0.16813048933500629</v>
      </c>
      <c r="AS270">
        <v>0.16813048933500629</v>
      </c>
      <c r="AT270">
        <v>0.12797992471769129</v>
      </c>
      <c r="AU270">
        <v>9.6612296110414053E-2</v>
      </c>
      <c r="AV270">
        <v>8.7829360100376411E-2</v>
      </c>
      <c r="AW270">
        <v>0.12170639899623591</v>
      </c>
      <c r="AX270">
        <v>9.4102885821831864E-2</v>
      </c>
      <c r="AY270">
        <v>7.0263488080301126E-2</v>
      </c>
      <c r="AZ270">
        <v>1.254705144291092E-2</v>
      </c>
      <c r="BA270">
        <v>5.1442910915934753E-2</v>
      </c>
      <c r="BB270">
        <v>1.2547051442910919E-3</v>
      </c>
      <c r="BC270">
        <v>0</v>
      </c>
      <c r="BD270">
        <v>0.93601003764115431</v>
      </c>
      <c r="BE270">
        <v>6.3989962358845673E-2</v>
      </c>
      <c r="BF270">
        <v>0</v>
      </c>
      <c r="BG270">
        <v>0.42283563362609788</v>
      </c>
      <c r="BH270">
        <v>0.33124215809284818</v>
      </c>
      <c r="BI270">
        <v>0.24592220828105399</v>
      </c>
      <c r="BJ270">
        <v>0</v>
      </c>
      <c r="BK270">
        <v>2.1329987452948559E-2</v>
      </c>
      <c r="BL270">
        <v>0.88331242158092849</v>
      </c>
      <c r="BM270">
        <v>0</v>
      </c>
      <c r="BN270">
        <v>9.5357590966122965E-2</v>
      </c>
      <c r="BO270">
        <v>7.2772898368883315E-2</v>
      </c>
      <c r="BP270">
        <v>0.92220828105395236</v>
      </c>
      <c r="BQ270">
        <v>5.018820577164366E-3</v>
      </c>
      <c r="BR270">
        <v>0</v>
      </c>
      <c r="BS270">
        <v>0</v>
      </c>
      <c r="BT270">
        <v>0.55708908406524471</v>
      </c>
      <c r="BU270">
        <v>0.43914680050188198</v>
      </c>
      <c r="BV270">
        <v>3.7641154328732752E-3</v>
      </c>
      <c r="BW270">
        <v>1</v>
      </c>
      <c r="BX270" t="s">
        <v>1266</v>
      </c>
      <c r="BY270">
        <v>3230</v>
      </c>
      <c r="BZ270">
        <v>0.24674922600619201</v>
      </c>
      <c r="CA270">
        <v>0</v>
      </c>
    </row>
    <row r="271" spans="1:79" customFormat="1" x14ac:dyDescent="0.25">
      <c r="A271" t="s">
        <v>1268</v>
      </c>
      <c r="B271" t="s">
        <v>354</v>
      </c>
      <c r="C271" t="s">
        <v>426</v>
      </c>
      <c r="D271" t="s">
        <v>949</v>
      </c>
      <c r="E271">
        <v>2015</v>
      </c>
      <c r="F271">
        <v>1680</v>
      </c>
      <c r="G271">
        <v>92</v>
      </c>
      <c r="H271">
        <v>0</v>
      </c>
      <c r="I271">
        <v>272</v>
      </c>
      <c r="J271">
        <v>312</v>
      </c>
      <c r="K271">
        <v>285</v>
      </c>
      <c r="L271">
        <v>178</v>
      </c>
      <c r="M271">
        <v>157</v>
      </c>
      <c r="N271">
        <v>191</v>
      </c>
      <c r="O271">
        <v>177</v>
      </c>
      <c r="P271">
        <v>109</v>
      </c>
      <c r="Q271">
        <v>17</v>
      </c>
      <c r="R271">
        <v>2</v>
      </c>
      <c r="S271">
        <v>72</v>
      </c>
      <c r="T271">
        <v>0</v>
      </c>
      <c r="U271">
        <v>1676</v>
      </c>
      <c r="V271">
        <v>96</v>
      </c>
      <c r="W271">
        <v>0</v>
      </c>
      <c r="X271">
        <v>994</v>
      </c>
      <c r="Y271">
        <v>463</v>
      </c>
      <c r="Z271">
        <v>315</v>
      </c>
      <c r="AA271">
        <v>0</v>
      </c>
      <c r="AB271">
        <v>1</v>
      </c>
      <c r="AC271">
        <v>1571</v>
      </c>
      <c r="AD271">
        <v>0</v>
      </c>
      <c r="AE271">
        <v>200</v>
      </c>
      <c r="AF271">
        <v>51</v>
      </c>
      <c r="AG271">
        <v>1717</v>
      </c>
      <c r="AH271">
        <v>4</v>
      </c>
      <c r="AI271">
        <v>0</v>
      </c>
      <c r="AJ271">
        <v>0</v>
      </c>
      <c r="AK271">
        <v>343</v>
      </c>
      <c r="AL271">
        <v>1428</v>
      </c>
      <c r="AM271">
        <v>1</v>
      </c>
      <c r="AN271">
        <v>1772</v>
      </c>
      <c r="AO271">
        <v>0.94808126410835214</v>
      </c>
      <c r="AP271">
        <v>5.1918735891647853E-2</v>
      </c>
      <c r="AQ271">
        <v>0</v>
      </c>
      <c r="AR271">
        <v>0.15349887133182841</v>
      </c>
      <c r="AS271">
        <v>0.1760722347629797</v>
      </c>
      <c r="AT271">
        <v>0.16083521444695259</v>
      </c>
      <c r="AU271">
        <v>0.100451467268623</v>
      </c>
      <c r="AV271">
        <v>8.8600451467268623E-2</v>
      </c>
      <c r="AW271">
        <v>0.1077878103837472</v>
      </c>
      <c r="AX271">
        <v>9.9887133182844243E-2</v>
      </c>
      <c r="AY271">
        <v>6.1512415349887127E-2</v>
      </c>
      <c r="AZ271">
        <v>9.5936794582392772E-3</v>
      </c>
      <c r="BA271">
        <v>4.0632054176072227E-2</v>
      </c>
      <c r="BB271">
        <v>1.128668171557562E-3</v>
      </c>
      <c r="BC271">
        <v>0</v>
      </c>
      <c r="BD271">
        <v>0.94582392776523705</v>
      </c>
      <c r="BE271">
        <v>5.4176072234762979E-2</v>
      </c>
      <c r="BF271">
        <v>0</v>
      </c>
      <c r="BG271">
        <v>0.56094808126410833</v>
      </c>
      <c r="BH271">
        <v>0.26128668171557562</v>
      </c>
      <c r="BI271">
        <v>0.17776523702031599</v>
      </c>
      <c r="BJ271">
        <v>0</v>
      </c>
      <c r="BK271">
        <v>5.6433408577878099E-4</v>
      </c>
      <c r="BL271">
        <v>0.88656884875846498</v>
      </c>
      <c r="BM271">
        <v>0</v>
      </c>
      <c r="BN271">
        <v>0.11286681715575619</v>
      </c>
      <c r="BO271">
        <v>2.8781038374717832E-2</v>
      </c>
      <c r="BP271">
        <v>0.96896162528216701</v>
      </c>
      <c r="BQ271">
        <v>2.257336343115124E-3</v>
      </c>
      <c r="BR271">
        <v>0</v>
      </c>
      <c r="BS271">
        <v>0</v>
      </c>
      <c r="BT271">
        <v>0.1935665914221219</v>
      </c>
      <c r="BU271">
        <v>0.80586907449209932</v>
      </c>
      <c r="BV271">
        <v>5.6433408577878099E-4</v>
      </c>
      <c r="BW271">
        <v>1</v>
      </c>
      <c r="BX271" t="s">
        <v>1266</v>
      </c>
      <c r="BY271">
        <v>3230</v>
      </c>
      <c r="BZ271">
        <v>0.5486068111455108</v>
      </c>
      <c r="CA271">
        <v>0</v>
      </c>
    </row>
    <row r="272" spans="1:79" customFormat="1" x14ac:dyDescent="0.25">
      <c r="A272" t="s">
        <v>1269</v>
      </c>
      <c r="B272" t="s">
        <v>354</v>
      </c>
      <c r="C272" t="s">
        <v>426</v>
      </c>
      <c r="D272" t="s">
        <v>951</v>
      </c>
      <c r="E272">
        <v>2015</v>
      </c>
      <c r="F272">
        <v>576</v>
      </c>
      <c r="G272">
        <v>35</v>
      </c>
      <c r="H272">
        <v>0</v>
      </c>
      <c r="I272">
        <v>112</v>
      </c>
      <c r="J272">
        <v>114</v>
      </c>
      <c r="K272">
        <v>75</v>
      </c>
      <c r="L272">
        <v>71</v>
      </c>
      <c r="M272">
        <v>56</v>
      </c>
      <c r="N272">
        <v>52</v>
      </c>
      <c r="O272">
        <v>51</v>
      </c>
      <c r="P272">
        <v>36</v>
      </c>
      <c r="Q272">
        <v>12</v>
      </c>
      <c r="R272">
        <v>4</v>
      </c>
      <c r="S272">
        <v>28</v>
      </c>
      <c r="T272">
        <v>0</v>
      </c>
      <c r="U272">
        <v>515</v>
      </c>
      <c r="V272">
        <v>96</v>
      </c>
      <c r="W272">
        <v>0</v>
      </c>
      <c r="X272">
        <v>245</v>
      </c>
      <c r="Y272">
        <v>198</v>
      </c>
      <c r="Z272">
        <v>166</v>
      </c>
      <c r="AA272">
        <v>2</v>
      </c>
      <c r="AB272">
        <v>22</v>
      </c>
      <c r="AC272">
        <v>559</v>
      </c>
      <c r="AD272">
        <v>0</v>
      </c>
      <c r="AE272">
        <v>30</v>
      </c>
      <c r="AF272">
        <v>18</v>
      </c>
      <c r="AG272">
        <v>593</v>
      </c>
      <c r="AH272">
        <v>0</v>
      </c>
      <c r="AI272">
        <v>0</v>
      </c>
      <c r="AJ272">
        <v>0</v>
      </c>
      <c r="AK272">
        <v>198</v>
      </c>
      <c r="AL272">
        <v>410</v>
      </c>
      <c r="AM272">
        <v>3</v>
      </c>
      <c r="AN272">
        <v>611</v>
      </c>
      <c r="AO272">
        <v>0.94271685761047463</v>
      </c>
      <c r="AP272">
        <v>5.7283142389525372E-2</v>
      </c>
      <c r="AQ272">
        <v>0</v>
      </c>
      <c r="AR272">
        <v>0.1833060556464812</v>
      </c>
      <c r="AS272">
        <v>0.18657937806873981</v>
      </c>
      <c r="AT272">
        <v>0.12274959083469721</v>
      </c>
      <c r="AU272">
        <v>0.11620294599018</v>
      </c>
      <c r="AV272">
        <v>9.1653027823240585E-2</v>
      </c>
      <c r="AW272">
        <v>8.5106382978723402E-2</v>
      </c>
      <c r="AX272">
        <v>8.346972176759411E-2</v>
      </c>
      <c r="AY272">
        <v>5.8919803600654658E-2</v>
      </c>
      <c r="AZ272">
        <v>1.9639934533551551E-2</v>
      </c>
      <c r="BA272">
        <v>4.5826513911620292E-2</v>
      </c>
      <c r="BB272">
        <v>6.5466448445171853E-3</v>
      </c>
      <c r="BC272">
        <v>0</v>
      </c>
      <c r="BD272">
        <v>0.84288052373158762</v>
      </c>
      <c r="BE272">
        <v>0.15711947626841241</v>
      </c>
      <c r="BF272">
        <v>0</v>
      </c>
      <c r="BG272">
        <v>0.40098199672667761</v>
      </c>
      <c r="BH272">
        <v>0.32405891980360058</v>
      </c>
      <c r="BI272">
        <v>0.27168576104746323</v>
      </c>
      <c r="BJ272">
        <v>3.2733224222585931E-3</v>
      </c>
      <c r="BK272">
        <v>3.6006546644844518E-2</v>
      </c>
      <c r="BL272">
        <v>0.91489361702127658</v>
      </c>
      <c r="BM272">
        <v>0</v>
      </c>
      <c r="BN272">
        <v>4.9099836333878877E-2</v>
      </c>
      <c r="BO272">
        <v>2.9459901800327329E-2</v>
      </c>
      <c r="BP272">
        <v>0.97054009819967269</v>
      </c>
      <c r="BQ272">
        <v>0</v>
      </c>
      <c r="BR272">
        <v>0</v>
      </c>
      <c r="BS272">
        <v>0</v>
      </c>
      <c r="BT272">
        <v>0.32405891980360058</v>
      </c>
      <c r="BU272">
        <v>0.67103109656301141</v>
      </c>
      <c r="BV272">
        <v>4.9099836333878887E-3</v>
      </c>
      <c r="BW272">
        <v>1</v>
      </c>
      <c r="BX272" t="s">
        <v>1266</v>
      </c>
      <c r="BY272">
        <v>3230</v>
      </c>
      <c r="BZ272">
        <v>0.1891640866873065</v>
      </c>
      <c r="CA272">
        <v>0</v>
      </c>
    </row>
    <row r="273" spans="1:79" customFormat="1" x14ac:dyDescent="0.25">
      <c r="A273" t="s">
        <v>1270</v>
      </c>
      <c r="B273" t="s">
        <v>354</v>
      </c>
      <c r="C273" t="s">
        <v>426</v>
      </c>
      <c r="D273" t="s">
        <v>953</v>
      </c>
      <c r="E273">
        <v>2015</v>
      </c>
      <c r="F273">
        <v>48</v>
      </c>
      <c r="G273">
        <v>2</v>
      </c>
      <c r="H273">
        <v>0</v>
      </c>
      <c r="I273">
        <v>7</v>
      </c>
      <c r="J273">
        <v>8</v>
      </c>
      <c r="K273">
        <v>9</v>
      </c>
      <c r="L273">
        <v>8</v>
      </c>
      <c r="M273">
        <v>1</v>
      </c>
      <c r="N273">
        <v>5</v>
      </c>
      <c r="O273">
        <v>8</v>
      </c>
      <c r="P273">
        <v>2</v>
      </c>
      <c r="Q273">
        <v>1</v>
      </c>
      <c r="R273">
        <v>1</v>
      </c>
      <c r="S273">
        <v>0</v>
      </c>
      <c r="T273">
        <v>0</v>
      </c>
      <c r="U273">
        <v>48</v>
      </c>
      <c r="V273">
        <v>2</v>
      </c>
      <c r="W273">
        <v>0</v>
      </c>
      <c r="X273">
        <v>27</v>
      </c>
      <c r="Y273">
        <v>16</v>
      </c>
      <c r="Z273">
        <v>7</v>
      </c>
      <c r="AA273">
        <v>0</v>
      </c>
      <c r="AB273">
        <v>3</v>
      </c>
      <c r="AC273">
        <v>26</v>
      </c>
      <c r="AD273">
        <v>0</v>
      </c>
      <c r="AE273">
        <v>21</v>
      </c>
      <c r="AF273">
        <v>17</v>
      </c>
      <c r="AG273">
        <v>28</v>
      </c>
      <c r="AH273">
        <v>5</v>
      </c>
      <c r="AI273">
        <v>0</v>
      </c>
      <c r="AJ273">
        <v>0</v>
      </c>
      <c r="AK273">
        <v>6</v>
      </c>
      <c r="AL273">
        <v>44</v>
      </c>
      <c r="AM273">
        <v>0</v>
      </c>
      <c r="AN273">
        <v>50</v>
      </c>
      <c r="AO273">
        <v>0.96</v>
      </c>
      <c r="AP273">
        <v>0.04</v>
      </c>
      <c r="AQ273">
        <v>0</v>
      </c>
      <c r="AR273">
        <v>0.14000000000000001</v>
      </c>
      <c r="AS273">
        <v>0.16</v>
      </c>
      <c r="AT273">
        <v>0.18</v>
      </c>
      <c r="AU273">
        <v>0.16</v>
      </c>
      <c r="AV273">
        <v>0.02</v>
      </c>
      <c r="AW273">
        <v>0.1</v>
      </c>
      <c r="AX273">
        <v>0.16</v>
      </c>
      <c r="AY273">
        <v>0.04</v>
      </c>
      <c r="AZ273">
        <v>0.02</v>
      </c>
      <c r="BA273">
        <v>0</v>
      </c>
      <c r="BB273">
        <v>0.02</v>
      </c>
      <c r="BC273">
        <v>0</v>
      </c>
      <c r="BD273">
        <v>0.96</v>
      </c>
      <c r="BE273">
        <v>0.04</v>
      </c>
      <c r="BF273">
        <v>0</v>
      </c>
      <c r="BG273">
        <v>0.54</v>
      </c>
      <c r="BH273">
        <v>0.32</v>
      </c>
      <c r="BI273">
        <v>0.14000000000000001</v>
      </c>
      <c r="BJ273">
        <v>0</v>
      </c>
      <c r="BK273">
        <v>0.06</v>
      </c>
      <c r="BL273">
        <v>0.52</v>
      </c>
      <c r="BM273">
        <v>0</v>
      </c>
      <c r="BN273">
        <v>0.42</v>
      </c>
      <c r="BO273">
        <v>0.34</v>
      </c>
      <c r="BP273">
        <v>0.56000000000000005</v>
      </c>
      <c r="BQ273">
        <v>0.1</v>
      </c>
      <c r="BR273">
        <v>0</v>
      </c>
      <c r="BS273">
        <v>0</v>
      </c>
      <c r="BT273">
        <v>0.12</v>
      </c>
      <c r="BU273">
        <v>0.88</v>
      </c>
      <c r="BV273">
        <v>0</v>
      </c>
      <c r="BW273">
        <v>1</v>
      </c>
      <c r="BX273" t="s">
        <v>1266</v>
      </c>
      <c r="BY273">
        <v>3230</v>
      </c>
      <c r="BZ273">
        <v>1.547987616099071E-2</v>
      </c>
      <c r="CA273">
        <v>0</v>
      </c>
    </row>
    <row r="274" spans="1:79" customFormat="1" x14ac:dyDescent="0.25">
      <c r="A274" t="s">
        <v>1271</v>
      </c>
      <c r="B274" t="s">
        <v>354</v>
      </c>
      <c r="C274" t="s">
        <v>433</v>
      </c>
      <c r="D274" t="s">
        <v>44</v>
      </c>
      <c r="E274">
        <v>2015</v>
      </c>
      <c r="F274">
        <v>105</v>
      </c>
      <c r="G274">
        <v>7</v>
      </c>
      <c r="H274">
        <v>0</v>
      </c>
      <c r="I274">
        <v>17</v>
      </c>
      <c r="J274">
        <v>17</v>
      </c>
      <c r="K274">
        <v>12</v>
      </c>
      <c r="L274">
        <v>10</v>
      </c>
      <c r="M274">
        <v>5</v>
      </c>
      <c r="N274">
        <v>18</v>
      </c>
      <c r="O274">
        <v>15</v>
      </c>
      <c r="P274">
        <v>10</v>
      </c>
      <c r="Q274">
        <v>2</v>
      </c>
      <c r="R274">
        <v>1</v>
      </c>
      <c r="S274">
        <v>5</v>
      </c>
      <c r="T274">
        <v>0</v>
      </c>
      <c r="U274">
        <v>109</v>
      </c>
      <c r="V274">
        <v>3</v>
      </c>
      <c r="W274">
        <v>0</v>
      </c>
      <c r="X274">
        <v>74</v>
      </c>
      <c r="Y274">
        <v>13</v>
      </c>
      <c r="Z274">
        <v>24</v>
      </c>
      <c r="AA274">
        <v>1</v>
      </c>
      <c r="AB274" t="s">
        <v>74</v>
      </c>
      <c r="AC274">
        <v>102</v>
      </c>
      <c r="AD274">
        <v>0</v>
      </c>
      <c r="AE274" t="s">
        <v>74</v>
      </c>
      <c r="AF274" t="s">
        <v>74</v>
      </c>
      <c r="AG274">
        <v>107</v>
      </c>
      <c r="AH274" t="s">
        <v>74</v>
      </c>
      <c r="AI274">
        <v>0</v>
      </c>
      <c r="AJ274">
        <v>0</v>
      </c>
      <c r="AK274">
        <v>7</v>
      </c>
      <c r="AL274">
        <v>104</v>
      </c>
      <c r="AM274">
        <v>1</v>
      </c>
      <c r="AN274">
        <v>112</v>
      </c>
      <c r="AO274">
        <v>0.9375</v>
      </c>
      <c r="AP274">
        <v>6.25E-2</v>
      </c>
      <c r="AQ274">
        <v>0</v>
      </c>
      <c r="AR274">
        <v>0.1517857142857143</v>
      </c>
      <c r="AS274">
        <v>0.1517857142857143</v>
      </c>
      <c r="AT274">
        <v>0.1071428571428571</v>
      </c>
      <c r="AU274">
        <v>8.9285714285714288E-2</v>
      </c>
      <c r="AV274">
        <v>4.4642857142857137E-2</v>
      </c>
      <c r="AW274">
        <v>0.1607142857142857</v>
      </c>
      <c r="AX274">
        <v>0.1339285714285714</v>
      </c>
      <c r="AY274">
        <v>8.9285714285714288E-2</v>
      </c>
      <c r="AZ274">
        <v>1.785714285714286E-2</v>
      </c>
      <c r="BA274">
        <v>4.4642857142857137E-2</v>
      </c>
      <c r="BB274">
        <v>8.9285714285714281E-3</v>
      </c>
      <c r="BC274">
        <v>0</v>
      </c>
      <c r="BD274">
        <v>0.9732142857142857</v>
      </c>
      <c r="BE274">
        <v>2.6785714285714281E-2</v>
      </c>
      <c r="BF274">
        <v>0</v>
      </c>
      <c r="BG274">
        <v>0.6607142857142857</v>
      </c>
      <c r="BH274">
        <v>0.1160714285714286</v>
      </c>
      <c r="BI274">
        <v>0.2142857142857143</v>
      </c>
      <c r="BJ274">
        <v>8.9285714285714281E-3</v>
      </c>
      <c r="BK274">
        <v>0</v>
      </c>
      <c r="BL274">
        <v>0.9107142857142857</v>
      </c>
      <c r="BM274">
        <v>0</v>
      </c>
      <c r="BN274">
        <v>0</v>
      </c>
      <c r="BO274">
        <v>0</v>
      </c>
      <c r="BP274">
        <v>0.9553571428571429</v>
      </c>
      <c r="BQ274">
        <v>0</v>
      </c>
      <c r="BR274">
        <v>0</v>
      </c>
      <c r="BS274">
        <v>0</v>
      </c>
      <c r="BT274">
        <v>6.25E-2</v>
      </c>
      <c r="BU274">
        <v>0.9285714285714286</v>
      </c>
      <c r="BV274">
        <v>8.9285714285714281E-3</v>
      </c>
      <c r="BW274">
        <v>1</v>
      </c>
      <c r="BX274" t="s">
        <v>1272</v>
      </c>
      <c r="BY274">
        <v>112</v>
      </c>
      <c r="BZ274">
        <v>1</v>
      </c>
      <c r="CA274">
        <v>0</v>
      </c>
    </row>
    <row r="275" spans="1:79" customFormat="1" x14ac:dyDescent="0.25">
      <c r="A275" t="s">
        <v>1273</v>
      </c>
      <c r="B275" t="s">
        <v>354</v>
      </c>
      <c r="C275" t="s">
        <v>433</v>
      </c>
      <c r="D275" t="s">
        <v>947</v>
      </c>
      <c r="E275">
        <v>2015</v>
      </c>
      <c r="F275">
        <v>7</v>
      </c>
      <c r="G275">
        <v>0</v>
      </c>
      <c r="H275">
        <v>0</v>
      </c>
      <c r="I275">
        <v>0</v>
      </c>
      <c r="J275">
        <v>3</v>
      </c>
      <c r="K275">
        <v>2</v>
      </c>
      <c r="L275">
        <v>0</v>
      </c>
      <c r="M275">
        <v>0</v>
      </c>
      <c r="N275">
        <v>0</v>
      </c>
      <c r="O275">
        <v>2</v>
      </c>
      <c r="P275">
        <v>0</v>
      </c>
      <c r="Q275">
        <v>0</v>
      </c>
      <c r="R275">
        <v>0</v>
      </c>
      <c r="S275">
        <v>0</v>
      </c>
      <c r="T275">
        <v>0</v>
      </c>
      <c r="U275">
        <v>7</v>
      </c>
      <c r="V275">
        <v>0</v>
      </c>
      <c r="W275">
        <v>0</v>
      </c>
      <c r="X275">
        <v>3</v>
      </c>
      <c r="Y275">
        <v>1</v>
      </c>
      <c r="Z275">
        <v>3</v>
      </c>
      <c r="AA275">
        <v>0</v>
      </c>
      <c r="AB275" t="s">
        <v>74</v>
      </c>
      <c r="AC275">
        <v>6</v>
      </c>
      <c r="AD275">
        <v>0</v>
      </c>
      <c r="AE275" t="s">
        <v>74</v>
      </c>
      <c r="AF275" t="s">
        <v>74</v>
      </c>
      <c r="AG275">
        <v>6</v>
      </c>
      <c r="AH275" t="s">
        <v>74</v>
      </c>
      <c r="AI275">
        <v>0</v>
      </c>
      <c r="AJ275">
        <v>0</v>
      </c>
      <c r="AK275">
        <v>0</v>
      </c>
      <c r="AL275">
        <v>7</v>
      </c>
      <c r="AM275">
        <v>0</v>
      </c>
      <c r="AN275">
        <v>7</v>
      </c>
      <c r="AO275">
        <v>1</v>
      </c>
      <c r="AP275">
        <v>0</v>
      </c>
      <c r="AQ275">
        <v>0</v>
      </c>
      <c r="AR275">
        <v>0</v>
      </c>
      <c r="AS275">
        <v>0.42857142857142849</v>
      </c>
      <c r="AT275">
        <v>0.2857142857142857</v>
      </c>
      <c r="AU275">
        <v>0</v>
      </c>
      <c r="AV275">
        <v>0</v>
      </c>
      <c r="AW275">
        <v>0</v>
      </c>
      <c r="AX275">
        <v>0.2857142857142857</v>
      </c>
      <c r="AY275">
        <v>0</v>
      </c>
      <c r="AZ275">
        <v>0</v>
      </c>
      <c r="BA275">
        <v>0</v>
      </c>
      <c r="BB275">
        <v>0</v>
      </c>
      <c r="BC275">
        <v>0</v>
      </c>
      <c r="BD275">
        <v>1</v>
      </c>
      <c r="BE275">
        <v>0</v>
      </c>
      <c r="BF275">
        <v>0</v>
      </c>
      <c r="BG275">
        <v>0.42857142857142849</v>
      </c>
      <c r="BH275">
        <v>0.14285714285714279</v>
      </c>
      <c r="BI275">
        <v>0.42857142857142849</v>
      </c>
      <c r="BJ275">
        <v>0</v>
      </c>
      <c r="BK275">
        <v>0</v>
      </c>
      <c r="BL275">
        <v>0.8571428571428571</v>
      </c>
      <c r="BM275">
        <v>0</v>
      </c>
      <c r="BN275">
        <v>0</v>
      </c>
      <c r="BO275">
        <v>0</v>
      </c>
      <c r="BP275">
        <v>0.8571428571428571</v>
      </c>
      <c r="BQ275">
        <v>0</v>
      </c>
      <c r="BR275">
        <v>0</v>
      </c>
      <c r="BS275">
        <v>0</v>
      </c>
      <c r="BT275">
        <v>0</v>
      </c>
      <c r="BU275">
        <v>1</v>
      </c>
      <c r="BV275">
        <v>0</v>
      </c>
      <c r="BW275">
        <v>1</v>
      </c>
      <c r="BX275" t="s">
        <v>1272</v>
      </c>
      <c r="BY275">
        <v>112</v>
      </c>
      <c r="BZ275">
        <v>6.25E-2</v>
      </c>
      <c r="CA275">
        <v>0</v>
      </c>
    </row>
    <row r="276" spans="1:79" customFormat="1" x14ac:dyDescent="0.25">
      <c r="A276" t="s">
        <v>1274</v>
      </c>
      <c r="B276" t="s">
        <v>354</v>
      </c>
      <c r="C276" t="s">
        <v>433</v>
      </c>
      <c r="D276" t="s">
        <v>949</v>
      </c>
      <c r="E276">
        <v>2015</v>
      </c>
      <c r="F276">
        <v>31</v>
      </c>
      <c r="G276">
        <v>1</v>
      </c>
      <c r="H276">
        <v>0</v>
      </c>
      <c r="I276">
        <v>7</v>
      </c>
      <c r="J276">
        <v>6</v>
      </c>
      <c r="K276">
        <v>4</v>
      </c>
      <c r="L276">
        <v>2</v>
      </c>
      <c r="M276">
        <v>0</v>
      </c>
      <c r="N276">
        <v>3</v>
      </c>
      <c r="O276">
        <v>3</v>
      </c>
      <c r="P276">
        <v>6</v>
      </c>
      <c r="Q276">
        <v>0</v>
      </c>
      <c r="R276">
        <v>1</v>
      </c>
      <c r="S276">
        <v>0</v>
      </c>
      <c r="T276">
        <v>0</v>
      </c>
      <c r="U276">
        <v>31</v>
      </c>
      <c r="V276">
        <v>1</v>
      </c>
      <c r="W276">
        <v>0</v>
      </c>
      <c r="X276">
        <v>18</v>
      </c>
      <c r="Y276">
        <v>3</v>
      </c>
      <c r="Z276">
        <v>11</v>
      </c>
      <c r="AA276">
        <v>0</v>
      </c>
      <c r="AB276" t="s">
        <v>74</v>
      </c>
      <c r="AC276">
        <v>32</v>
      </c>
      <c r="AD276">
        <v>0</v>
      </c>
      <c r="AE276" t="s">
        <v>74</v>
      </c>
      <c r="AF276" t="s">
        <v>74</v>
      </c>
      <c r="AG276">
        <v>32</v>
      </c>
      <c r="AH276" t="s">
        <v>74</v>
      </c>
      <c r="AI276">
        <v>0</v>
      </c>
      <c r="AJ276">
        <v>0</v>
      </c>
      <c r="AK276">
        <v>6</v>
      </c>
      <c r="AL276">
        <v>25</v>
      </c>
      <c r="AM276">
        <v>1</v>
      </c>
      <c r="AN276">
        <v>32</v>
      </c>
      <c r="AO276">
        <v>0.96875</v>
      </c>
      <c r="AP276">
        <v>3.125E-2</v>
      </c>
      <c r="AQ276">
        <v>0</v>
      </c>
      <c r="AR276">
        <v>0.21875</v>
      </c>
      <c r="AS276">
        <v>0.1875</v>
      </c>
      <c r="AT276">
        <v>0.125</v>
      </c>
      <c r="AU276">
        <v>6.25E-2</v>
      </c>
      <c r="AV276">
        <v>0</v>
      </c>
      <c r="AW276">
        <v>9.375E-2</v>
      </c>
      <c r="AX276">
        <v>9.375E-2</v>
      </c>
      <c r="AY276">
        <v>0.1875</v>
      </c>
      <c r="AZ276">
        <v>0</v>
      </c>
      <c r="BA276">
        <v>0</v>
      </c>
      <c r="BB276">
        <v>3.125E-2</v>
      </c>
      <c r="BC276">
        <v>0</v>
      </c>
      <c r="BD276">
        <v>0.96875</v>
      </c>
      <c r="BE276">
        <v>3.125E-2</v>
      </c>
      <c r="BF276">
        <v>0</v>
      </c>
      <c r="BG276">
        <v>0.5625</v>
      </c>
      <c r="BH276">
        <v>9.375E-2</v>
      </c>
      <c r="BI276">
        <v>0.34375</v>
      </c>
      <c r="BJ276">
        <v>0</v>
      </c>
      <c r="BK276">
        <v>0</v>
      </c>
      <c r="BL276">
        <v>1</v>
      </c>
      <c r="BM276">
        <v>0</v>
      </c>
      <c r="BN276">
        <v>0</v>
      </c>
      <c r="BO276">
        <v>0</v>
      </c>
      <c r="BP276">
        <v>1</v>
      </c>
      <c r="BQ276">
        <v>0</v>
      </c>
      <c r="BR276">
        <v>0</v>
      </c>
      <c r="BS276">
        <v>0</v>
      </c>
      <c r="BT276">
        <v>0.1875</v>
      </c>
      <c r="BU276">
        <v>0.78125</v>
      </c>
      <c r="BV276">
        <v>3.125E-2</v>
      </c>
      <c r="BW276">
        <v>1</v>
      </c>
      <c r="BX276" t="s">
        <v>1272</v>
      </c>
      <c r="BY276">
        <v>112</v>
      </c>
      <c r="BZ276">
        <v>0.2857142857142857</v>
      </c>
      <c r="CA276">
        <v>0</v>
      </c>
    </row>
    <row r="277" spans="1:79" customFormat="1" x14ac:dyDescent="0.25">
      <c r="A277" t="s">
        <v>1275</v>
      </c>
      <c r="B277" t="s">
        <v>354</v>
      </c>
      <c r="C277" t="s">
        <v>433</v>
      </c>
      <c r="D277" t="s">
        <v>951</v>
      </c>
      <c r="E277">
        <v>2015</v>
      </c>
      <c r="F277">
        <v>60</v>
      </c>
      <c r="G277">
        <v>6</v>
      </c>
      <c r="H277">
        <v>0</v>
      </c>
      <c r="I277">
        <v>8</v>
      </c>
      <c r="J277">
        <v>8</v>
      </c>
      <c r="K277">
        <v>6</v>
      </c>
      <c r="L277">
        <v>8</v>
      </c>
      <c r="M277">
        <v>5</v>
      </c>
      <c r="N277">
        <v>12</v>
      </c>
      <c r="O277">
        <v>9</v>
      </c>
      <c r="P277">
        <v>3</v>
      </c>
      <c r="Q277">
        <v>2</v>
      </c>
      <c r="R277">
        <v>0</v>
      </c>
      <c r="S277">
        <v>5</v>
      </c>
      <c r="T277">
        <v>0</v>
      </c>
      <c r="U277">
        <v>64</v>
      </c>
      <c r="V277">
        <v>2</v>
      </c>
      <c r="W277">
        <v>0</v>
      </c>
      <c r="X277">
        <v>47</v>
      </c>
      <c r="Y277">
        <v>8</v>
      </c>
      <c r="Z277">
        <v>10</v>
      </c>
      <c r="AA277">
        <v>1</v>
      </c>
      <c r="AB277" t="s">
        <v>74</v>
      </c>
      <c r="AC277">
        <v>59</v>
      </c>
      <c r="AD277">
        <v>0</v>
      </c>
      <c r="AE277" t="s">
        <v>74</v>
      </c>
      <c r="AF277" t="s">
        <v>74</v>
      </c>
      <c r="AG277">
        <v>63</v>
      </c>
      <c r="AH277" t="s">
        <v>74</v>
      </c>
      <c r="AI277">
        <v>0</v>
      </c>
      <c r="AJ277">
        <v>0</v>
      </c>
      <c r="AK277">
        <v>1</v>
      </c>
      <c r="AL277">
        <v>65</v>
      </c>
      <c r="AM277">
        <v>0</v>
      </c>
      <c r="AN277">
        <v>66</v>
      </c>
      <c r="AO277">
        <v>0.90909090909090906</v>
      </c>
      <c r="AP277">
        <v>9.0909090909090912E-2</v>
      </c>
      <c r="AQ277">
        <v>0</v>
      </c>
      <c r="AR277">
        <v>0.1212121212121212</v>
      </c>
      <c r="AS277">
        <v>0.1212121212121212</v>
      </c>
      <c r="AT277">
        <v>9.0909090909090912E-2</v>
      </c>
      <c r="AU277">
        <v>0.1212121212121212</v>
      </c>
      <c r="AV277">
        <v>7.575757575757576E-2</v>
      </c>
      <c r="AW277">
        <v>0.1818181818181818</v>
      </c>
      <c r="AX277">
        <v>0.13636363636363641</v>
      </c>
      <c r="AY277">
        <v>4.5454545454545463E-2</v>
      </c>
      <c r="AZ277">
        <v>3.03030303030303E-2</v>
      </c>
      <c r="BA277">
        <v>7.575757575757576E-2</v>
      </c>
      <c r="BB277">
        <v>0</v>
      </c>
      <c r="BC277">
        <v>0</v>
      </c>
      <c r="BD277">
        <v>0.96969696969696972</v>
      </c>
      <c r="BE277">
        <v>3.03030303030303E-2</v>
      </c>
      <c r="BF277">
        <v>0</v>
      </c>
      <c r="BG277">
        <v>0.71212121212121215</v>
      </c>
      <c r="BH277">
        <v>0.1212121212121212</v>
      </c>
      <c r="BI277">
        <v>0.15151515151515149</v>
      </c>
      <c r="BJ277">
        <v>1.515151515151515E-2</v>
      </c>
      <c r="BK277">
        <v>0</v>
      </c>
      <c r="BL277">
        <v>0.89393939393939392</v>
      </c>
      <c r="BM277">
        <v>0</v>
      </c>
      <c r="BN277">
        <v>0</v>
      </c>
      <c r="BO277">
        <v>0</v>
      </c>
      <c r="BP277">
        <v>0.95454545454545459</v>
      </c>
      <c r="BQ277">
        <v>0</v>
      </c>
      <c r="BR277">
        <v>0</v>
      </c>
      <c r="BS277">
        <v>0</v>
      </c>
      <c r="BT277">
        <v>1.515151515151515E-2</v>
      </c>
      <c r="BU277">
        <v>0.98484848484848486</v>
      </c>
      <c r="BV277">
        <v>0</v>
      </c>
      <c r="BW277">
        <v>1</v>
      </c>
      <c r="BX277" t="s">
        <v>1272</v>
      </c>
      <c r="BY277">
        <v>112</v>
      </c>
      <c r="BZ277">
        <v>0.5892857142857143</v>
      </c>
      <c r="CA277">
        <v>0</v>
      </c>
    </row>
    <row r="278" spans="1:79" customFormat="1" x14ac:dyDescent="0.25">
      <c r="A278" t="s">
        <v>1276</v>
      </c>
      <c r="B278" t="s">
        <v>354</v>
      </c>
      <c r="C278" t="s">
        <v>433</v>
      </c>
      <c r="D278" t="s">
        <v>953</v>
      </c>
      <c r="E278">
        <v>2015</v>
      </c>
      <c r="F278">
        <v>7</v>
      </c>
      <c r="G278">
        <v>0</v>
      </c>
      <c r="H278">
        <v>0</v>
      </c>
      <c r="I278">
        <v>2</v>
      </c>
      <c r="J278">
        <v>0</v>
      </c>
      <c r="K278">
        <v>0</v>
      </c>
      <c r="L278">
        <v>0</v>
      </c>
      <c r="M278">
        <v>0</v>
      </c>
      <c r="N278">
        <v>3</v>
      </c>
      <c r="O278">
        <v>1</v>
      </c>
      <c r="P278">
        <v>1</v>
      </c>
      <c r="Q278">
        <v>0</v>
      </c>
      <c r="R278">
        <v>0</v>
      </c>
      <c r="S278">
        <v>0</v>
      </c>
      <c r="T278">
        <v>0</v>
      </c>
      <c r="U278">
        <v>7</v>
      </c>
      <c r="V278">
        <v>0</v>
      </c>
      <c r="W278">
        <v>0</v>
      </c>
      <c r="X278">
        <v>6</v>
      </c>
      <c r="Y278">
        <v>1</v>
      </c>
      <c r="Z278">
        <v>0</v>
      </c>
      <c r="AA278">
        <v>0</v>
      </c>
      <c r="AB278" t="s">
        <v>74</v>
      </c>
      <c r="AC278">
        <v>5</v>
      </c>
      <c r="AD278">
        <v>0</v>
      </c>
      <c r="AE278" t="s">
        <v>74</v>
      </c>
      <c r="AF278" t="s">
        <v>74</v>
      </c>
      <c r="AG278">
        <v>6</v>
      </c>
      <c r="AH278" t="s">
        <v>74</v>
      </c>
      <c r="AI278">
        <v>0</v>
      </c>
      <c r="AJ278">
        <v>0</v>
      </c>
      <c r="AK278">
        <v>0</v>
      </c>
      <c r="AL278">
        <v>7</v>
      </c>
      <c r="AM278">
        <v>0</v>
      </c>
      <c r="AN278">
        <v>7</v>
      </c>
      <c r="AO278">
        <v>1</v>
      </c>
      <c r="AP278">
        <v>0</v>
      </c>
      <c r="AQ278">
        <v>0</v>
      </c>
      <c r="AR278">
        <v>0.2857142857142857</v>
      </c>
      <c r="AS278">
        <v>0</v>
      </c>
      <c r="AT278">
        <v>0</v>
      </c>
      <c r="AU278">
        <v>0</v>
      </c>
      <c r="AV278">
        <v>0</v>
      </c>
      <c r="AW278">
        <v>0.42857142857142849</v>
      </c>
      <c r="AX278">
        <v>0.14285714285714279</v>
      </c>
      <c r="AY278">
        <v>0.14285714285714279</v>
      </c>
      <c r="AZ278">
        <v>0</v>
      </c>
      <c r="BA278">
        <v>0</v>
      </c>
      <c r="BB278">
        <v>0</v>
      </c>
      <c r="BC278">
        <v>0</v>
      </c>
      <c r="BD278">
        <v>1</v>
      </c>
      <c r="BE278">
        <v>0</v>
      </c>
      <c r="BF278">
        <v>0</v>
      </c>
      <c r="BG278">
        <v>0.8571428571428571</v>
      </c>
      <c r="BH278">
        <v>0.14285714285714279</v>
      </c>
      <c r="BI278">
        <v>0</v>
      </c>
      <c r="BJ278">
        <v>0</v>
      </c>
      <c r="BK278">
        <v>0</v>
      </c>
      <c r="BL278">
        <v>0.7142857142857143</v>
      </c>
      <c r="BM278">
        <v>0</v>
      </c>
      <c r="BN278">
        <v>0</v>
      </c>
      <c r="BO278">
        <v>0</v>
      </c>
      <c r="BP278">
        <v>0.8571428571428571</v>
      </c>
      <c r="BQ278">
        <v>0</v>
      </c>
      <c r="BR278">
        <v>0</v>
      </c>
      <c r="BS278">
        <v>0</v>
      </c>
      <c r="BT278">
        <v>0</v>
      </c>
      <c r="BU278">
        <v>1</v>
      </c>
      <c r="BV278">
        <v>0</v>
      </c>
      <c r="BW278">
        <v>1</v>
      </c>
      <c r="BX278" t="s">
        <v>1272</v>
      </c>
      <c r="BY278">
        <v>112</v>
      </c>
      <c r="BZ278">
        <v>6.25E-2</v>
      </c>
      <c r="CA278">
        <v>0</v>
      </c>
    </row>
    <row r="279" spans="1:79" customFormat="1" x14ac:dyDescent="0.25">
      <c r="A279" t="s">
        <v>1277</v>
      </c>
      <c r="B279" t="s">
        <v>356</v>
      </c>
      <c r="C279" t="s">
        <v>124</v>
      </c>
      <c r="D279" t="s">
        <v>44</v>
      </c>
      <c r="E279">
        <v>2015</v>
      </c>
      <c r="F279">
        <v>346</v>
      </c>
      <c r="G279">
        <v>31</v>
      </c>
      <c r="H279">
        <v>0</v>
      </c>
      <c r="I279">
        <v>2</v>
      </c>
      <c r="J279">
        <v>45</v>
      </c>
      <c r="K279">
        <v>62</v>
      </c>
      <c r="L279">
        <v>67</v>
      </c>
      <c r="M279">
        <v>66</v>
      </c>
      <c r="N279">
        <v>57</v>
      </c>
      <c r="O279">
        <v>43</v>
      </c>
      <c r="P279">
        <v>28</v>
      </c>
      <c r="Q279">
        <v>7</v>
      </c>
      <c r="R279">
        <v>0</v>
      </c>
      <c r="S279">
        <v>0</v>
      </c>
      <c r="T279">
        <v>0</v>
      </c>
      <c r="U279">
        <v>371</v>
      </c>
      <c r="V279">
        <v>6</v>
      </c>
      <c r="W279">
        <v>0</v>
      </c>
      <c r="X279">
        <v>283</v>
      </c>
      <c r="Y279">
        <v>70</v>
      </c>
      <c r="Z279">
        <v>20</v>
      </c>
      <c r="AA279">
        <v>4</v>
      </c>
      <c r="AB279">
        <v>4</v>
      </c>
      <c r="AC279">
        <v>40</v>
      </c>
      <c r="AD279">
        <v>6</v>
      </c>
      <c r="AE279">
        <v>327</v>
      </c>
      <c r="AF279">
        <v>5</v>
      </c>
      <c r="AG279">
        <v>320</v>
      </c>
      <c r="AH279">
        <v>14</v>
      </c>
      <c r="AI279">
        <v>1</v>
      </c>
      <c r="AJ279">
        <v>37</v>
      </c>
      <c r="AK279">
        <v>22</v>
      </c>
      <c r="AL279">
        <v>354</v>
      </c>
      <c r="AM279">
        <v>1</v>
      </c>
      <c r="AN279">
        <v>377</v>
      </c>
      <c r="AO279">
        <v>0.91777188328912462</v>
      </c>
      <c r="AP279">
        <v>8.2228116710875335E-2</v>
      </c>
      <c r="AQ279">
        <v>0</v>
      </c>
      <c r="AR279">
        <v>5.3050397877984082E-3</v>
      </c>
      <c r="AS279">
        <v>0.1193633952254642</v>
      </c>
      <c r="AT279">
        <v>0.1644562334217507</v>
      </c>
      <c r="AU279">
        <v>0.17771883289124671</v>
      </c>
      <c r="AV279">
        <v>0.17506631299734751</v>
      </c>
      <c r="AW279">
        <v>0.1511936339522546</v>
      </c>
      <c r="AX279">
        <v>0.11405835543766581</v>
      </c>
      <c r="AY279">
        <v>7.4270557029177717E-2</v>
      </c>
      <c r="AZ279">
        <v>1.8567639257294429E-2</v>
      </c>
      <c r="BA279">
        <v>0</v>
      </c>
      <c r="BB279">
        <v>0</v>
      </c>
      <c r="BC279">
        <v>0</v>
      </c>
      <c r="BD279">
        <v>0.98408488063660482</v>
      </c>
      <c r="BE279">
        <v>1.5915119363395229E-2</v>
      </c>
      <c r="BF279">
        <v>0</v>
      </c>
      <c r="BG279">
        <v>0.75066312997347484</v>
      </c>
      <c r="BH279">
        <v>0.1856763925729443</v>
      </c>
      <c r="BI279">
        <v>5.3050397877984087E-2</v>
      </c>
      <c r="BJ279">
        <v>1.061007957559682E-2</v>
      </c>
      <c r="BK279">
        <v>1.061007957559682E-2</v>
      </c>
      <c r="BL279">
        <v>0.1061007957559682</v>
      </c>
      <c r="BM279">
        <v>1.5915119363395229E-2</v>
      </c>
      <c r="BN279">
        <v>0.86737400530503983</v>
      </c>
      <c r="BO279">
        <v>1.326259946949602E-2</v>
      </c>
      <c r="BP279">
        <v>0.8488063660477454</v>
      </c>
      <c r="BQ279">
        <v>3.7135278514588858E-2</v>
      </c>
      <c r="BR279">
        <v>2.6525198938992041E-3</v>
      </c>
      <c r="BS279">
        <v>9.8143236074270557E-2</v>
      </c>
      <c r="BT279">
        <v>5.8355437665782488E-2</v>
      </c>
      <c r="BU279">
        <v>0.93899204244031831</v>
      </c>
      <c r="BV279">
        <v>2.6525198938992041E-3</v>
      </c>
      <c r="BW279">
        <v>1</v>
      </c>
      <c r="BX279" t="s">
        <v>1278</v>
      </c>
      <c r="BY279">
        <v>377</v>
      </c>
      <c r="BZ279">
        <v>1</v>
      </c>
      <c r="CA279">
        <v>0</v>
      </c>
    </row>
    <row r="280" spans="1:79" customFormat="1" x14ac:dyDescent="0.25">
      <c r="A280" t="s">
        <v>1279</v>
      </c>
      <c r="B280" t="s">
        <v>356</v>
      </c>
      <c r="C280" t="s">
        <v>124</v>
      </c>
      <c r="D280" t="s">
        <v>947</v>
      </c>
      <c r="E280">
        <v>2015</v>
      </c>
      <c r="F280">
        <v>72</v>
      </c>
      <c r="G280">
        <v>7</v>
      </c>
      <c r="H280">
        <v>0</v>
      </c>
      <c r="I280">
        <v>0</v>
      </c>
      <c r="J280">
        <v>9</v>
      </c>
      <c r="K280">
        <v>9</v>
      </c>
      <c r="L280">
        <v>12</v>
      </c>
      <c r="M280">
        <v>10</v>
      </c>
      <c r="N280">
        <v>13</v>
      </c>
      <c r="O280">
        <v>11</v>
      </c>
      <c r="P280">
        <v>10</v>
      </c>
      <c r="Q280">
        <v>5</v>
      </c>
      <c r="R280">
        <v>0</v>
      </c>
      <c r="S280">
        <v>0</v>
      </c>
      <c r="T280">
        <v>0</v>
      </c>
      <c r="U280">
        <v>77</v>
      </c>
      <c r="V280">
        <v>2</v>
      </c>
      <c r="W280">
        <v>0</v>
      </c>
      <c r="X280">
        <v>55</v>
      </c>
      <c r="Y280">
        <v>20</v>
      </c>
      <c r="Z280">
        <v>4</v>
      </c>
      <c r="AA280">
        <v>0</v>
      </c>
      <c r="AB280">
        <v>0</v>
      </c>
      <c r="AC280">
        <v>4</v>
      </c>
      <c r="AD280">
        <v>0</v>
      </c>
      <c r="AE280">
        <v>75</v>
      </c>
      <c r="AF280">
        <v>2</v>
      </c>
      <c r="AG280">
        <v>67</v>
      </c>
      <c r="AH280">
        <v>1</v>
      </c>
      <c r="AI280">
        <v>0</v>
      </c>
      <c r="AJ280">
        <v>9</v>
      </c>
      <c r="AK280">
        <v>11</v>
      </c>
      <c r="AL280">
        <v>67</v>
      </c>
      <c r="AM280">
        <v>1</v>
      </c>
      <c r="AN280">
        <v>79</v>
      </c>
      <c r="AO280">
        <v>0.91139240506329111</v>
      </c>
      <c r="AP280">
        <v>8.8607594936708861E-2</v>
      </c>
      <c r="AQ280">
        <v>0</v>
      </c>
      <c r="AR280">
        <v>0</v>
      </c>
      <c r="AS280">
        <v>0.1139240506329114</v>
      </c>
      <c r="AT280">
        <v>0.1139240506329114</v>
      </c>
      <c r="AU280">
        <v>0.15189873417721519</v>
      </c>
      <c r="AV280">
        <v>0.12658227848101269</v>
      </c>
      <c r="AW280">
        <v>0.16455696202531639</v>
      </c>
      <c r="AX280">
        <v>0.13924050632911389</v>
      </c>
      <c r="AY280">
        <v>0.12658227848101269</v>
      </c>
      <c r="AZ280">
        <v>6.3291139240506333E-2</v>
      </c>
      <c r="BA280">
        <v>0</v>
      </c>
      <c r="BB280">
        <v>0</v>
      </c>
      <c r="BC280">
        <v>0</v>
      </c>
      <c r="BD280">
        <v>0.97468354430379744</v>
      </c>
      <c r="BE280">
        <v>2.5316455696202531E-2</v>
      </c>
      <c r="BF280">
        <v>0</v>
      </c>
      <c r="BG280">
        <v>0.69620253164556967</v>
      </c>
      <c r="BH280">
        <v>0.25316455696202528</v>
      </c>
      <c r="BI280">
        <v>5.0632911392405063E-2</v>
      </c>
      <c r="BJ280">
        <v>0</v>
      </c>
      <c r="BK280">
        <v>0</v>
      </c>
      <c r="BL280">
        <v>5.0632911392405063E-2</v>
      </c>
      <c r="BM280">
        <v>0</v>
      </c>
      <c r="BN280">
        <v>0.94936708860759489</v>
      </c>
      <c r="BO280">
        <v>2.5316455696202531E-2</v>
      </c>
      <c r="BP280">
        <v>0.84810126582278478</v>
      </c>
      <c r="BQ280">
        <v>1.2658227848101271E-2</v>
      </c>
      <c r="BR280">
        <v>0</v>
      </c>
      <c r="BS280">
        <v>0.1139240506329114</v>
      </c>
      <c r="BT280">
        <v>0.13924050632911389</v>
      </c>
      <c r="BU280">
        <v>0.84810126582278478</v>
      </c>
      <c r="BV280">
        <v>1.2658227848101271E-2</v>
      </c>
      <c r="BW280">
        <v>1</v>
      </c>
      <c r="BX280" t="s">
        <v>1278</v>
      </c>
      <c r="BY280">
        <v>377</v>
      </c>
      <c r="BZ280">
        <v>0.2095490716180371</v>
      </c>
      <c r="CA280">
        <v>0</v>
      </c>
    </row>
    <row r="281" spans="1:79" customFormat="1" x14ac:dyDescent="0.25">
      <c r="A281" t="s">
        <v>1280</v>
      </c>
      <c r="B281" t="s">
        <v>356</v>
      </c>
      <c r="C281" t="s">
        <v>124</v>
      </c>
      <c r="D281" t="s">
        <v>949</v>
      </c>
      <c r="E281">
        <v>2015</v>
      </c>
      <c r="F281">
        <v>195</v>
      </c>
      <c r="G281">
        <v>18</v>
      </c>
      <c r="H281">
        <v>0</v>
      </c>
      <c r="I281">
        <v>1</v>
      </c>
      <c r="J281">
        <v>26</v>
      </c>
      <c r="K281">
        <v>45</v>
      </c>
      <c r="L281">
        <v>41</v>
      </c>
      <c r="M281">
        <v>36</v>
      </c>
      <c r="N281">
        <v>30</v>
      </c>
      <c r="O281">
        <v>24</v>
      </c>
      <c r="P281">
        <v>8</v>
      </c>
      <c r="Q281">
        <v>2</v>
      </c>
      <c r="R281">
        <v>0</v>
      </c>
      <c r="S281">
        <v>0</v>
      </c>
      <c r="T281">
        <v>0</v>
      </c>
      <c r="U281">
        <v>213</v>
      </c>
      <c r="V281">
        <v>0</v>
      </c>
      <c r="W281">
        <v>0</v>
      </c>
      <c r="X281">
        <v>167</v>
      </c>
      <c r="Y281">
        <v>34</v>
      </c>
      <c r="Z281">
        <v>12</v>
      </c>
      <c r="AA281">
        <v>0</v>
      </c>
      <c r="AB281">
        <v>2</v>
      </c>
      <c r="AC281">
        <v>31</v>
      </c>
      <c r="AD281">
        <v>1</v>
      </c>
      <c r="AE281">
        <v>179</v>
      </c>
      <c r="AF281">
        <v>0</v>
      </c>
      <c r="AG281">
        <v>199</v>
      </c>
      <c r="AH281">
        <v>1</v>
      </c>
      <c r="AI281">
        <v>0</v>
      </c>
      <c r="AJ281">
        <v>13</v>
      </c>
      <c r="AK281">
        <v>1</v>
      </c>
      <c r="AL281">
        <v>212</v>
      </c>
      <c r="AM281">
        <v>0</v>
      </c>
      <c r="AN281">
        <v>213</v>
      </c>
      <c r="AO281">
        <v>0.91549295774647887</v>
      </c>
      <c r="AP281">
        <v>8.4507042253521125E-2</v>
      </c>
      <c r="AQ281">
        <v>0</v>
      </c>
      <c r="AR281">
        <v>4.6948356807511738E-3</v>
      </c>
      <c r="AS281">
        <v>0.1220657276995305</v>
      </c>
      <c r="AT281">
        <v>0.21126760563380281</v>
      </c>
      <c r="AU281">
        <v>0.1924882629107981</v>
      </c>
      <c r="AV281">
        <v>0.16901408450704231</v>
      </c>
      <c r="AW281">
        <v>0.14084507042253519</v>
      </c>
      <c r="AX281">
        <v>0.1126760563380282</v>
      </c>
      <c r="AY281">
        <v>3.7558685446009391E-2</v>
      </c>
      <c r="AZ281">
        <v>9.3896713615023476E-3</v>
      </c>
      <c r="BA281">
        <v>0</v>
      </c>
      <c r="BB281">
        <v>0</v>
      </c>
      <c r="BC281">
        <v>0</v>
      </c>
      <c r="BD281">
        <v>1</v>
      </c>
      <c r="BE281">
        <v>0</v>
      </c>
      <c r="BF281">
        <v>0</v>
      </c>
      <c r="BG281">
        <v>0.784037558685446</v>
      </c>
      <c r="BH281">
        <v>0.15962441314553991</v>
      </c>
      <c r="BI281">
        <v>5.6338028169014093E-2</v>
      </c>
      <c r="BJ281">
        <v>0</v>
      </c>
      <c r="BK281">
        <v>9.3896713615023476E-3</v>
      </c>
      <c r="BL281">
        <v>0.1455399061032864</v>
      </c>
      <c r="BM281">
        <v>4.6948356807511738E-3</v>
      </c>
      <c r="BN281">
        <v>0.84037558685446012</v>
      </c>
      <c r="BO281">
        <v>0</v>
      </c>
      <c r="BP281">
        <v>0.93427230046948362</v>
      </c>
      <c r="BQ281">
        <v>4.6948356807511738E-3</v>
      </c>
      <c r="BR281">
        <v>0</v>
      </c>
      <c r="BS281">
        <v>6.1032863849765258E-2</v>
      </c>
      <c r="BT281">
        <v>4.6948356807511738E-3</v>
      </c>
      <c r="BU281">
        <v>0.99530516431924887</v>
      </c>
      <c r="BV281">
        <v>0</v>
      </c>
      <c r="BW281">
        <v>1</v>
      </c>
      <c r="BX281" t="s">
        <v>1278</v>
      </c>
      <c r="BY281">
        <v>377</v>
      </c>
      <c r="BZ281">
        <v>0.56498673740053051</v>
      </c>
      <c r="CA281">
        <v>0</v>
      </c>
    </row>
    <row r="282" spans="1:79" customFormat="1" x14ac:dyDescent="0.25">
      <c r="A282" t="s">
        <v>1281</v>
      </c>
      <c r="B282" t="s">
        <v>356</v>
      </c>
      <c r="C282" t="s">
        <v>124</v>
      </c>
      <c r="D282" t="s">
        <v>951</v>
      </c>
      <c r="E282">
        <v>2015</v>
      </c>
      <c r="F282">
        <v>8</v>
      </c>
      <c r="G282">
        <v>0</v>
      </c>
      <c r="H282">
        <v>0</v>
      </c>
      <c r="I282">
        <v>0</v>
      </c>
      <c r="J282">
        <v>0</v>
      </c>
      <c r="K282">
        <v>0</v>
      </c>
      <c r="L282">
        <v>2</v>
      </c>
      <c r="M282">
        <v>1</v>
      </c>
      <c r="N282">
        <v>4</v>
      </c>
      <c r="O282">
        <v>1</v>
      </c>
      <c r="P282">
        <v>0</v>
      </c>
      <c r="Q282">
        <v>0</v>
      </c>
      <c r="R282">
        <v>0</v>
      </c>
      <c r="S282">
        <v>0</v>
      </c>
      <c r="T282">
        <v>0</v>
      </c>
      <c r="U282">
        <v>8</v>
      </c>
      <c r="V282">
        <v>0</v>
      </c>
      <c r="W282">
        <v>0</v>
      </c>
      <c r="X282">
        <v>7</v>
      </c>
      <c r="Y282">
        <v>1</v>
      </c>
      <c r="Z282">
        <v>0</v>
      </c>
      <c r="AA282">
        <v>0</v>
      </c>
      <c r="AB282">
        <v>0</v>
      </c>
      <c r="AC282">
        <v>0</v>
      </c>
      <c r="AD282">
        <v>0</v>
      </c>
      <c r="AE282">
        <v>8</v>
      </c>
      <c r="AF282">
        <v>0</v>
      </c>
      <c r="AG282">
        <v>7</v>
      </c>
      <c r="AH282">
        <v>0</v>
      </c>
      <c r="AI282">
        <v>0</v>
      </c>
      <c r="AJ282">
        <v>1</v>
      </c>
      <c r="AK282">
        <v>0</v>
      </c>
      <c r="AL282">
        <v>8</v>
      </c>
      <c r="AM282">
        <v>0</v>
      </c>
      <c r="AN282">
        <v>8</v>
      </c>
      <c r="AO282">
        <v>1</v>
      </c>
      <c r="AP282">
        <v>0</v>
      </c>
      <c r="AQ282">
        <v>0</v>
      </c>
      <c r="AR282">
        <v>0</v>
      </c>
      <c r="AS282">
        <v>0</v>
      </c>
      <c r="AT282">
        <v>0</v>
      </c>
      <c r="AU282">
        <v>0.25</v>
      </c>
      <c r="AV282">
        <v>0.125</v>
      </c>
      <c r="AW282">
        <v>0.5</v>
      </c>
      <c r="AX282">
        <v>0.125</v>
      </c>
      <c r="AY282">
        <v>0</v>
      </c>
      <c r="AZ282">
        <v>0</v>
      </c>
      <c r="BA282">
        <v>0</v>
      </c>
      <c r="BB282">
        <v>0</v>
      </c>
      <c r="BC282">
        <v>0</v>
      </c>
      <c r="BD282">
        <v>1</v>
      </c>
      <c r="BE282">
        <v>0</v>
      </c>
      <c r="BF282">
        <v>0</v>
      </c>
      <c r="BG282">
        <v>0.875</v>
      </c>
      <c r="BH282">
        <v>0.125</v>
      </c>
      <c r="BI282">
        <v>0</v>
      </c>
      <c r="BJ282">
        <v>0</v>
      </c>
      <c r="BK282">
        <v>0</v>
      </c>
      <c r="BL282">
        <v>0</v>
      </c>
      <c r="BM282">
        <v>0</v>
      </c>
      <c r="BN282">
        <v>1</v>
      </c>
      <c r="BO282">
        <v>0</v>
      </c>
      <c r="BP282">
        <v>0.875</v>
      </c>
      <c r="BQ282">
        <v>0</v>
      </c>
      <c r="BR282">
        <v>0</v>
      </c>
      <c r="BS282">
        <v>0.125</v>
      </c>
      <c r="BT282">
        <v>0</v>
      </c>
      <c r="BU282">
        <v>1</v>
      </c>
      <c r="BV282">
        <v>0</v>
      </c>
      <c r="BW282">
        <v>1</v>
      </c>
      <c r="BX282" t="s">
        <v>1278</v>
      </c>
      <c r="BY282">
        <v>377</v>
      </c>
      <c r="BZ282">
        <v>2.1220159151193629E-2</v>
      </c>
      <c r="CA282">
        <v>0</v>
      </c>
    </row>
    <row r="283" spans="1:79" customFormat="1" x14ac:dyDescent="0.25">
      <c r="A283" t="s">
        <v>1282</v>
      </c>
      <c r="B283" t="s">
        <v>356</v>
      </c>
      <c r="C283" t="s">
        <v>124</v>
      </c>
      <c r="D283" t="s">
        <v>953</v>
      </c>
      <c r="E283">
        <v>2015</v>
      </c>
      <c r="F283">
        <v>64</v>
      </c>
      <c r="G283">
        <v>6</v>
      </c>
      <c r="H283">
        <v>0</v>
      </c>
      <c r="I283">
        <v>1</v>
      </c>
      <c r="J283">
        <v>8</v>
      </c>
      <c r="K283">
        <v>7</v>
      </c>
      <c r="L283">
        <v>11</v>
      </c>
      <c r="M283">
        <v>18</v>
      </c>
      <c r="N283">
        <v>10</v>
      </c>
      <c r="O283">
        <v>6</v>
      </c>
      <c r="P283">
        <v>9</v>
      </c>
      <c r="Q283">
        <v>0</v>
      </c>
      <c r="R283">
        <v>0</v>
      </c>
      <c r="S283">
        <v>0</v>
      </c>
      <c r="T283">
        <v>0</v>
      </c>
      <c r="U283">
        <v>67</v>
      </c>
      <c r="V283">
        <v>3</v>
      </c>
      <c r="W283">
        <v>0</v>
      </c>
      <c r="X283">
        <v>51</v>
      </c>
      <c r="Y283">
        <v>14</v>
      </c>
      <c r="Z283">
        <v>4</v>
      </c>
      <c r="AA283">
        <v>1</v>
      </c>
      <c r="AB283">
        <v>2</v>
      </c>
      <c r="AC283">
        <v>5</v>
      </c>
      <c r="AD283">
        <v>0</v>
      </c>
      <c r="AE283">
        <v>63</v>
      </c>
      <c r="AF283">
        <v>3</v>
      </c>
      <c r="AG283">
        <v>46</v>
      </c>
      <c r="AH283">
        <v>12</v>
      </c>
      <c r="AI283">
        <v>1</v>
      </c>
      <c r="AJ283">
        <v>8</v>
      </c>
      <c r="AK283">
        <v>7</v>
      </c>
      <c r="AL283">
        <v>63</v>
      </c>
      <c r="AM283">
        <v>0</v>
      </c>
      <c r="AN283">
        <v>70</v>
      </c>
      <c r="AO283">
        <v>0.91428571428571426</v>
      </c>
      <c r="AP283">
        <v>8.5714285714285715E-2</v>
      </c>
      <c r="AQ283">
        <v>0</v>
      </c>
      <c r="AR283">
        <v>1.428571428571429E-2</v>
      </c>
      <c r="AS283">
        <v>0.1142857142857143</v>
      </c>
      <c r="AT283">
        <v>0.1</v>
      </c>
      <c r="AU283">
        <v>0.15714285714285711</v>
      </c>
      <c r="AV283">
        <v>0.25714285714285712</v>
      </c>
      <c r="AW283">
        <v>0.14285714285714279</v>
      </c>
      <c r="AX283">
        <v>8.5714285714285715E-2</v>
      </c>
      <c r="AY283">
        <v>0.12857142857142859</v>
      </c>
      <c r="AZ283">
        <v>0</v>
      </c>
      <c r="BA283">
        <v>0</v>
      </c>
      <c r="BB283">
        <v>0</v>
      </c>
      <c r="BC283">
        <v>0</v>
      </c>
      <c r="BD283">
        <v>0.95714285714285718</v>
      </c>
      <c r="BE283">
        <v>4.2857142857142858E-2</v>
      </c>
      <c r="BF283">
        <v>0</v>
      </c>
      <c r="BG283">
        <v>0.72857142857142854</v>
      </c>
      <c r="BH283">
        <v>0.2</v>
      </c>
      <c r="BI283">
        <v>5.7142857142857141E-2</v>
      </c>
      <c r="BJ283">
        <v>1.428571428571429E-2</v>
      </c>
      <c r="BK283">
        <v>2.8571428571428571E-2</v>
      </c>
      <c r="BL283">
        <v>7.1428571428571425E-2</v>
      </c>
      <c r="BM283">
        <v>0</v>
      </c>
      <c r="BN283">
        <v>0.9</v>
      </c>
      <c r="BO283">
        <v>4.2857142857142858E-2</v>
      </c>
      <c r="BP283">
        <v>0.65714285714285714</v>
      </c>
      <c r="BQ283">
        <v>0.1714285714285714</v>
      </c>
      <c r="BR283">
        <v>1.428571428571429E-2</v>
      </c>
      <c r="BS283">
        <v>0.1142857142857143</v>
      </c>
      <c r="BT283">
        <v>0.1</v>
      </c>
      <c r="BU283">
        <v>0.9</v>
      </c>
      <c r="BV283">
        <v>0</v>
      </c>
      <c r="BW283">
        <v>1</v>
      </c>
      <c r="BX283" t="s">
        <v>1278</v>
      </c>
      <c r="BY283">
        <v>377</v>
      </c>
      <c r="BZ283">
        <v>0.1856763925729443</v>
      </c>
      <c r="CA283">
        <v>0</v>
      </c>
    </row>
    <row r="284" spans="1:79" customFormat="1" x14ac:dyDescent="0.25">
      <c r="A284" t="s">
        <v>1283</v>
      </c>
      <c r="B284" t="s">
        <v>356</v>
      </c>
      <c r="C284" t="s">
        <v>124</v>
      </c>
      <c r="D284" t="s">
        <v>961</v>
      </c>
      <c r="E284">
        <v>2015</v>
      </c>
      <c r="F284">
        <v>7</v>
      </c>
      <c r="G284">
        <v>0</v>
      </c>
      <c r="H284">
        <v>0</v>
      </c>
      <c r="I284">
        <v>0</v>
      </c>
      <c r="J284">
        <v>2</v>
      </c>
      <c r="K284">
        <v>1</v>
      </c>
      <c r="L284">
        <v>1</v>
      </c>
      <c r="M284">
        <v>1</v>
      </c>
      <c r="N284">
        <v>0</v>
      </c>
      <c r="O284">
        <v>1</v>
      </c>
      <c r="P284">
        <v>1</v>
      </c>
      <c r="Q284">
        <v>0</v>
      </c>
      <c r="R284">
        <v>0</v>
      </c>
      <c r="S284">
        <v>0</v>
      </c>
      <c r="T284">
        <v>0</v>
      </c>
      <c r="U284">
        <v>6</v>
      </c>
      <c r="V284">
        <v>1</v>
      </c>
      <c r="W284">
        <v>0</v>
      </c>
      <c r="X284">
        <v>3</v>
      </c>
      <c r="Y284">
        <v>1</v>
      </c>
      <c r="Z284">
        <v>0</v>
      </c>
      <c r="AA284">
        <v>3</v>
      </c>
      <c r="AB284">
        <v>0</v>
      </c>
      <c r="AC284">
        <v>0</v>
      </c>
      <c r="AD284">
        <v>5</v>
      </c>
      <c r="AE284">
        <v>2</v>
      </c>
      <c r="AF284">
        <v>0</v>
      </c>
      <c r="AG284">
        <v>1</v>
      </c>
      <c r="AH284">
        <v>0</v>
      </c>
      <c r="AI284">
        <v>0</v>
      </c>
      <c r="AJ284">
        <v>6</v>
      </c>
      <c r="AK284">
        <v>3</v>
      </c>
      <c r="AL284">
        <v>4</v>
      </c>
      <c r="AM284">
        <v>0</v>
      </c>
      <c r="AN284">
        <v>7</v>
      </c>
      <c r="AO284">
        <v>1</v>
      </c>
      <c r="AP284">
        <v>0</v>
      </c>
      <c r="AQ284">
        <v>0</v>
      </c>
      <c r="AR284">
        <v>0</v>
      </c>
      <c r="AS284">
        <v>0.2857142857142857</v>
      </c>
      <c r="AT284">
        <v>0.14285714285714279</v>
      </c>
      <c r="AU284">
        <v>0.14285714285714279</v>
      </c>
      <c r="AV284">
        <v>0.14285714285714279</v>
      </c>
      <c r="AW284">
        <v>0</v>
      </c>
      <c r="AX284">
        <v>0.14285714285714279</v>
      </c>
      <c r="AY284">
        <v>0.14285714285714279</v>
      </c>
      <c r="AZ284">
        <v>0</v>
      </c>
      <c r="BA284">
        <v>0</v>
      </c>
      <c r="BB284">
        <v>0</v>
      </c>
      <c r="BC284">
        <v>0</v>
      </c>
      <c r="BD284">
        <v>0.8571428571428571</v>
      </c>
      <c r="BE284">
        <v>0.14285714285714279</v>
      </c>
      <c r="BF284">
        <v>0</v>
      </c>
      <c r="BG284">
        <v>0.42857142857142849</v>
      </c>
      <c r="BH284">
        <v>0.14285714285714279</v>
      </c>
      <c r="BI284">
        <v>0</v>
      </c>
      <c r="BJ284">
        <v>0.42857142857142849</v>
      </c>
      <c r="BK284">
        <v>0</v>
      </c>
      <c r="BL284">
        <v>0</v>
      </c>
      <c r="BM284">
        <v>0.7142857142857143</v>
      </c>
      <c r="BN284">
        <v>0.2857142857142857</v>
      </c>
      <c r="BO284">
        <v>0</v>
      </c>
      <c r="BP284">
        <v>0.14285714285714279</v>
      </c>
      <c r="BQ284">
        <v>0</v>
      </c>
      <c r="BR284">
        <v>0</v>
      </c>
      <c r="BS284">
        <v>0.8571428571428571</v>
      </c>
      <c r="BT284">
        <v>0.42857142857142849</v>
      </c>
      <c r="BU284">
        <v>0.5714285714285714</v>
      </c>
      <c r="BV284">
        <v>0</v>
      </c>
      <c r="BW284">
        <v>1</v>
      </c>
      <c r="BX284" t="s">
        <v>1278</v>
      </c>
      <c r="BY284">
        <v>377</v>
      </c>
      <c r="BZ284">
        <v>1.8567639257294429E-2</v>
      </c>
      <c r="CA284">
        <v>0</v>
      </c>
    </row>
    <row r="285" spans="1:79" customFormat="1" x14ac:dyDescent="0.25">
      <c r="A285" t="s">
        <v>1284</v>
      </c>
      <c r="B285" t="s">
        <v>356</v>
      </c>
      <c r="C285" t="s">
        <v>123</v>
      </c>
      <c r="D285" t="s">
        <v>44</v>
      </c>
      <c r="E285">
        <v>2015</v>
      </c>
      <c r="F285">
        <v>218</v>
      </c>
      <c r="G285">
        <v>18</v>
      </c>
      <c r="H285">
        <v>0</v>
      </c>
      <c r="I285">
        <v>4</v>
      </c>
      <c r="J285">
        <v>34</v>
      </c>
      <c r="K285">
        <v>49</v>
      </c>
      <c r="L285">
        <v>42</v>
      </c>
      <c r="M285">
        <v>30</v>
      </c>
      <c r="N285">
        <v>35</v>
      </c>
      <c r="O285">
        <v>30</v>
      </c>
      <c r="P285">
        <v>9</v>
      </c>
      <c r="Q285">
        <v>3</v>
      </c>
      <c r="R285">
        <v>0</v>
      </c>
      <c r="S285">
        <v>0</v>
      </c>
      <c r="T285">
        <v>0</v>
      </c>
      <c r="U285">
        <v>220</v>
      </c>
      <c r="V285">
        <v>15</v>
      </c>
      <c r="W285">
        <v>1</v>
      </c>
      <c r="X285">
        <v>181</v>
      </c>
      <c r="Y285">
        <v>33</v>
      </c>
      <c r="Z285">
        <v>22</v>
      </c>
      <c r="AA285">
        <v>0</v>
      </c>
      <c r="AB285">
        <v>0</v>
      </c>
      <c r="AC285">
        <v>14</v>
      </c>
      <c r="AD285">
        <v>4</v>
      </c>
      <c r="AE285">
        <v>218</v>
      </c>
      <c r="AF285">
        <v>3</v>
      </c>
      <c r="AG285">
        <v>202</v>
      </c>
      <c r="AH285">
        <v>7</v>
      </c>
      <c r="AI285">
        <v>0</v>
      </c>
      <c r="AJ285">
        <v>24</v>
      </c>
      <c r="AK285">
        <v>32</v>
      </c>
      <c r="AL285">
        <v>204</v>
      </c>
      <c r="AM285">
        <v>0</v>
      </c>
      <c r="AN285">
        <v>236</v>
      </c>
      <c r="AO285">
        <v>0.92372881355932202</v>
      </c>
      <c r="AP285">
        <v>7.6271186440677971E-2</v>
      </c>
      <c r="AQ285">
        <v>0</v>
      </c>
      <c r="AR285">
        <v>1.6949152542372881E-2</v>
      </c>
      <c r="AS285">
        <v>0.1440677966101695</v>
      </c>
      <c r="AT285">
        <v>0.2076271186440678</v>
      </c>
      <c r="AU285">
        <v>0.17796610169491531</v>
      </c>
      <c r="AV285">
        <v>0.1271186440677966</v>
      </c>
      <c r="AW285">
        <v>0.14830508474576271</v>
      </c>
      <c r="AX285">
        <v>0.1271186440677966</v>
      </c>
      <c r="AY285">
        <v>3.8135593220338992E-2</v>
      </c>
      <c r="AZ285">
        <v>1.271186440677966E-2</v>
      </c>
      <c r="BA285">
        <v>0</v>
      </c>
      <c r="BB285">
        <v>0</v>
      </c>
      <c r="BC285">
        <v>0</v>
      </c>
      <c r="BD285">
        <v>0.93220338983050843</v>
      </c>
      <c r="BE285">
        <v>6.3559322033898302E-2</v>
      </c>
      <c r="BF285">
        <v>4.2372881355932203E-3</v>
      </c>
      <c r="BG285">
        <v>0.76694915254237284</v>
      </c>
      <c r="BH285">
        <v>0.13983050847457629</v>
      </c>
      <c r="BI285">
        <v>9.3220338983050849E-2</v>
      </c>
      <c r="BJ285">
        <v>0</v>
      </c>
      <c r="BK285">
        <v>0</v>
      </c>
      <c r="BL285">
        <v>5.9322033898305093E-2</v>
      </c>
      <c r="BM285">
        <v>1.6949152542372881E-2</v>
      </c>
      <c r="BN285">
        <v>0.92372881355932202</v>
      </c>
      <c r="BO285">
        <v>1.271186440677966E-2</v>
      </c>
      <c r="BP285">
        <v>0.85593220338983056</v>
      </c>
      <c r="BQ285">
        <v>2.966101694915254E-2</v>
      </c>
      <c r="BR285">
        <v>0</v>
      </c>
      <c r="BS285">
        <v>0.10169491525423729</v>
      </c>
      <c r="BT285">
        <v>0.13559322033898311</v>
      </c>
      <c r="BU285">
        <v>0.86440677966101698</v>
      </c>
      <c r="BV285">
        <v>0</v>
      </c>
      <c r="BW285">
        <v>1</v>
      </c>
      <c r="BX285" t="s">
        <v>1285</v>
      </c>
      <c r="BY285">
        <v>236</v>
      </c>
      <c r="BZ285">
        <v>1</v>
      </c>
      <c r="CA285">
        <v>0</v>
      </c>
    </row>
    <row r="286" spans="1:79" customFormat="1" x14ac:dyDescent="0.25">
      <c r="A286" t="s">
        <v>1286</v>
      </c>
      <c r="B286" t="s">
        <v>356</v>
      </c>
      <c r="C286" t="s">
        <v>123</v>
      </c>
      <c r="D286" t="s">
        <v>947</v>
      </c>
      <c r="E286">
        <v>2015</v>
      </c>
      <c r="F286">
        <v>109</v>
      </c>
      <c r="G286">
        <v>10</v>
      </c>
      <c r="H286">
        <v>0</v>
      </c>
      <c r="I286">
        <v>3</v>
      </c>
      <c r="J286">
        <v>20</v>
      </c>
      <c r="K286">
        <v>23</v>
      </c>
      <c r="L286">
        <v>18</v>
      </c>
      <c r="M286">
        <v>13</v>
      </c>
      <c r="N286">
        <v>21</v>
      </c>
      <c r="O286">
        <v>16</v>
      </c>
      <c r="P286">
        <v>3</v>
      </c>
      <c r="Q286">
        <v>2</v>
      </c>
      <c r="R286">
        <v>0</v>
      </c>
      <c r="S286">
        <v>0</v>
      </c>
      <c r="T286">
        <v>0</v>
      </c>
      <c r="U286">
        <v>114</v>
      </c>
      <c r="V286">
        <v>4</v>
      </c>
      <c r="W286">
        <v>1</v>
      </c>
      <c r="X286">
        <v>89</v>
      </c>
      <c r="Y286">
        <v>17</v>
      </c>
      <c r="Z286">
        <v>13</v>
      </c>
      <c r="AA286">
        <v>0</v>
      </c>
      <c r="AB286">
        <v>0</v>
      </c>
      <c r="AC286">
        <v>4</v>
      </c>
      <c r="AD286">
        <v>0</v>
      </c>
      <c r="AE286">
        <v>115</v>
      </c>
      <c r="AF286">
        <v>0</v>
      </c>
      <c r="AG286">
        <v>103</v>
      </c>
      <c r="AH286">
        <v>0</v>
      </c>
      <c r="AI286">
        <v>0</v>
      </c>
      <c r="AJ286">
        <v>16</v>
      </c>
      <c r="AK286">
        <v>24</v>
      </c>
      <c r="AL286">
        <v>95</v>
      </c>
      <c r="AM286">
        <v>0</v>
      </c>
      <c r="AN286">
        <v>119</v>
      </c>
      <c r="AO286">
        <v>0.91596638655462181</v>
      </c>
      <c r="AP286">
        <v>8.4033613445378158E-2</v>
      </c>
      <c r="AQ286">
        <v>0</v>
      </c>
      <c r="AR286">
        <v>2.5210084033613449E-2</v>
      </c>
      <c r="AS286">
        <v>0.16806722689075629</v>
      </c>
      <c r="AT286">
        <v>0.19327731092436981</v>
      </c>
      <c r="AU286">
        <v>0.15126050420168069</v>
      </c>
      <c r="AV286">
        <v>0.1092436974789916</v>
      </c>
      <c r="AW286">
        <v>0.1764705882352941</v>
      </c>
      <c r="AX286">
        <v>0.13445378151260501</v>
      </c>
      <c r="AY286">
        <v>2.5210084033613449E-2</v>
      </c>
      <c r="AZ286">
        <v>1.680672268907563E-2</v>
      </c>
      <c r="BA286">
        <v>0</v>
      </c>
      <c r="BB286">
        <v>0</v>
      </c>
      <c r="BC286">
        <v>0</v>
      </c>
      <c r="BD286">
        <v>0.95798319327731096</v>
      </c>
      <c r="BE286">
        <v>3.3613445378151259E-2</v>
      </c>
      <c r="BF286">
        <v>8.4033613445378148E-3</v>
      </c>
      <c r="BG286">
        <v>0.74789915966386555</v>
      </c>
      <c r="BH286">
        <v>0.14285714285714279</v>
      </c>
      <c r="BI286">
        <v>0.1092436974789916</v>
      </c>
      <c r="BJ286">
        <v>0</v>
      </c>
      <c r="BK286">
        <v>0</v>
      </c>
      <c r="BL286">
        <v>3.3613445378151259E-2</v>
      </c>
      <c r="BM286">
        <v>0</v>
      </c>
      <c r="BN286">
        <v>0.96638655462184875</v>
      </c>
      <c r="BO286">
        <v>0</v>
      </c>
      <c r="BP286">
        <v>0.86554621848739499</v>
      </c>
      <c r="BQ286">
        <v>0</v>
      </c>
      <c r="BR286">
        <v>0</v>
      </c>
      <c r="BS286">
        <v>0.13445378151260501</v>
      </c>
      <c r="BT286">
        <v>0.2016806722689076</v>
      </c>
      <c r="BU286">
        <v>0.79831932773109249</v>
      </c>
      <c r="BV286">
        <v>0</v>
      </c>
      <c r="BW286">
        <v>1</v>
      </c>
      <c r="BX286" t="s">
        <v>1285</v>
      </c>
      <c r="BY286">
        <v>236</v>
      </c>
      <c r="BZ286">
        <v>0.50423728813559321</v>
      </c>
      <c r="CA286">
        <v>0</v>
      </c>
    </row>
    <row r="287" spans="1:79" customFormat="1" x14ac:dyDescent="0.25">
      <c r="A287" t="s">
        <v>1287</v>
      </c>
      <c r="B287" t="s">
        <v>356</v>
      </c>
      <c r="C287" t="s">
        <v>123</v>
      </c>
      <c r="D287" t="s">
        <v>949</v>
      </c>
      <c r="E287">
        <v>2015</v>
      </c>
      <c r="F287">
        <v>62</v>
      </c>
      <c r="G287">
        <v>5</v>
      </c>
      <c r="H287">
        <v>0</v>
      </c>
      <c r="I287">
        <v>0</v>
      </c>
      <c r="J287">
        <v>11</v>
      </c>
      <c r="K287">
        <v>13</v>
      </c>
      <c r="L287">
        <v>16</v>
      </c>
      <c r="M287">
        <v>12</v>
      </c>
      <c r="N287">
        <v>5</v>
      </c>
      <c r="O287">
        <v>6</v>
      </c>
      <c r="P287">
        <v>3</v>
      </c>
      <c r="Q287">
        <v>1</v>
      </c>
      <c r="R287">
        <v>0</v>
      </c>
      <c r="S287">
        <v>0</v>
      </c>
      <c r="T287">
        <v>0</v>
      </c>
      <c r="U287">
        <v>58</v>
      </c>
      <c r="V287">
        <v>9</v>
      </c>
      <c r="W287">
        <v>0</v>
      </c>
      <c r="X287">
        <v>53</v>
      </c>
      <c r="Y287">
        <v>11</v>
      </c>
      <c r="Z287">
        <v>3</v>
      </c>
      <c r="AA287">
        <v>0</v>
      </c>
      <c r="AB287">
        <v>0</v>
      </c>
      <c r="AC287">
        <v>7</v>
      </c>
      <c r="AD287">
        <v>0</v>
      </c>
      <c r="AE287">
        <v>60</v>
      </c>
      <c r="AF287">
        <v>0</v>
      </c>
      <c r="AG287">
        <v>64</v>
      </c>
      <c r="AH287">
        <v>0</v>
      </c>
      <c r="AI287">
        <v>0</v>
      </c>
      <c r="AJ287">
        <v>3</v>
      </c>
      <c r="AK287">
        <v>2</v>
      </c>
      <c r="AL287">
        <v>65</v>
      </c>
      <c r="AM287">
        <v>0</v>
      </c>
      <c r="AN287">
        <v>67</v>
      </c>
      <c r="AO287">
        <v>0.92537313432835822</v>
      </c>
      <c r="AP287">
        <v>7.4626865671641784E-2</v>
      </c>
      <c r="AQ287">
        <v>0</v>
      </c>
      <c r="AR287">
        <v>0</v>
      </c>
      <c r="AS287">
        <v>0.16417910447761189</v>
      </c>
      <c r="AT287">
        <v>0.19402985074626869</v>
      </c>
      <c r="AU287">
        <v>0.2388059701492537</v>
      </c>
      <c r="AV287">
        <v>0.17910447761194029</v>
      </c>
      <c r="AW287">
        <v>7.4626865671641784E-2</v>
      </c>
      <c r="AX287">
        <v>8.9552238805970144E-2</v>
      </c>
      <c r="AY287">
        <v>4.4776119402985072E-2</v>
      </c>
      <c r="AZ287">
        <v>1.492537313432836E-2</v>
      </c>
      <c r="BA287">
        <v>0</v>
      </c>
      <c r="BB287">
        <v>0</v>
      </c>
      <c r="BC287">
        <v>0</v>
      </c>
      <c r="BD287">
        <v>0.86567164179104472</v>
      </c>
      <c r="BE287">
        <v>0.1343283582089552</v>
      </c>
      <c r="BF287">
        <v>0</v>
      </c>
      <c r="BG287">
        <v>0.79104477611940294</v>
      </c>
      <c r="BH287">
        <v>0.16417910447761189</v>
      </c>
      <c r="BI287">
        <v>4.4776119402985072E-2</v>
      </c>
      <c r="BJ287">
        <v>0</v>
      </c>
      <c r="BK287">
        <v>0</v>
      </c>
      <c r="BL287">
        <v>0.1044776119402985</v>
      </c>
      <c r="BM287">
        <v>0</v>
      </c>
      <c r="BN287">
        <v>0.89552238805970152</v>
      </c>
      <c r="BO287">
        <v>0</v>
      </c>
      <c r="BP287">
        <v>0.95522388059701491</v>
      </c>
      <c r="BQ287">
        <v>0</v>
      </c>
      <c r="BR287">
        <v>0</v>
      </c>
      <c r="BS287">
        <v>4.4776119402985072E-2</v>
      </c>
      <c r="BT287">
        <v>2.9850746268656719E-2</v>
      </c>
      <c r="BU287">
        <v>0.97014925373134331</v>
      </c>
      <c r="BV287">
        <v>0</v>
      </c>
      <c r="BW287">
        <v>1</v>
      </c>
      <c r="BX287" t="s">
        <v>1285</v>
      </c>
      <c r="BY287">
        <v>236</v>
      </c>
      <c r="BZ287">
        <v>0.28389830508474578</v>
      </c>
      <c r="CA287">
        <v>0</v>
      </c>
    </row>
    <row r="288" spans="1:79" customFormat="1" x14ac:dyDescent="0.25">
      <c r="A288" t="s">
        <v>1288</v>
      </c>
      <c r="B288" t="s">
        <v>356</v>
      </c>
      <c r="C288" t="s">
        <v>123</v>
      </c>
      <c r="D288" t="s">
        <v>951</v>
      </c>
      <c r="E288">
        <v>2015</v>
      </c>
      <c r="F288">
        <v>6</v>
      </c>
      <c r="G288">
        <v>1</v>
      </c>
      <c r="H288">
        <v>0</v>
      </c>
      <c r="I288">
        <v>0</v>
      </c>
      <c r="J288">
        <v>0</v>
      </c>
      <c r="K288">
        <v>1</v>
      </c>
      <c r="L288">
        <v>1</v>
      </c>
      <c r="M288">
        <v>0</v>
      </c>
      <c r="N288">
        <v>2</v>
      </c>
      <c r="O288">
        <v>2</v>
      </c>
      <c r="P288">
        <v>1</v>
      </c>
      <c r="Q288">
        <v>0</v>
      </c>
      <c r="R288">
        <v>0</v>
      </c>
      <c r="S288">
        <v>0</v>
      </c>
      <c r="T288">
        <v>0</v>
      </c>
      <c r="U288">
        <v>7</v>
      </c>
      <c r="V288">
        <v>0</v>
      </c>
      <c r="W288">
        <v>0</v>
      </c>
      <c r="X288">
        <v>6</v>
      </c>
      <c r="Y288">
        <v>0</v>
      </c>
      <c r="Z288">
        <v>1</v>
      </c>
      <c r="AA288">
        <v>0</v>
      </c>
      <c r="AB288">
        <v>0</v>
      </c>
      <c r="AC288">
        <v>0</v>
      </c>
      <c r="AD288">
        <v>0</v>
      </c>
      <c r="AE288">
        <v>7</v>
      </c>
      <c r="AF288">
        <v>0</v>
      </c>
      <c r="AG288">
        <v>7</v>
      </c>
      <c r="AH288">
        <v>0</v>
      </c>
      <c r="AI288">
        <v>0</v>
      </c>
      <c r="AJ288">
        <v>0</v>
      </c>
      <c r="AK288">
        <v>1</v>
      </c>
      <c r="AL288">
        <v>6</v>
      </c>
      <c r="AM288">
        <v>0</v>
      </c>
      <c r="AN288">
        <v>7</v>
      </c>
      <c r="AO288">
        <v>0.8571428571428571</v>
      </c>
      <c r="AP288">
        <v>0.14285714285714279</v>
      </c>
      <c r="AQ288">
        <v>0</v>
      </c>
      <c r="AR288">
        <v>0</v>
      </c>
      <c r="AS288">
        <v>0</v>
      </c>
      <c r="AT288">
        <v>0.14285714285714279</v>
      </c>
      <c r="AU288">
        <v>0.14285714285714279</v>
      </c>
      <c r="AV288">
        <v>0</v>
      </c>
      <c r="AW288">
        <v>0.2857142857142857</v>
      </c>
      <c r="AX288">
        <v>0.2857142857142857</v>
      </c>
      <c r="AY288">
        <v>0.14285714285714279</v>
      </c>
      <c r="AZ288">
        <v>0</v>
      </c>
      <c r="BA288">
        <v>0</v>
      </c>
      <c r="BB288">
        <v>0</v>
      </c>
      <c r="BC288">
        <v>0</v>
      </c>
      <c r="BD288">
        <v>1</v>
      </c>
      <c r="BE288">
        <v>0</v>
      </c>
      <c r="BF288">
        <v>0</v>
      </c>
      <c r="BG288">
        <v>0.8571428571428571</v>
      </c>
      <c r="BH288">
        <v>0</v>
      </c>
      <c r="BI288">
        <v>0.14285714285714279</v>
      </c>
      <c r="BJ288">
        <v>0</v>
      </c>
      <c r="BK288">
        <v>0</v>
      </c>
      <c r="BL288">
        <v>0</v>
      </c>
      <c r="BM288">
        <v>0</v>
      </c>
      <c r="BN288">
        <v>1</v>
      </c>
      <c r="BO288">
        <v>0</v>
      </c>
      <c r="BP288">
        <v>1</v>
      </c>
      <c r="BQ288">
        <v>0</v>
      </c>
      <c r="BR288">
        <v>0</v>
      </c>
      <c r="BS288">
        <v>0</v>
      </c>
      <c r="BT288">
        <v>0.14285714285714279</v>
      </c>
      <c r="BU288">
        <v>0.8571428571428571</v>
      </c>
      <c r="BV288">
        <v>0</v>
      </c>
      <c r="BW288">
        <v>1</v>
      </c>
      <c r="BX288" t="s">
        <v>1285</v>
      </c>
      <c r="BY288">
        <v>236</v>
      </c>
      <c r="BZ288">
        <v>2.966101694915254E-2</v>
      </c>
      <c r="CA288">
        <v>0</v>
      </c>
    </row>
    <row r="289" spans="1:79" customFormat="1" x14ac:dyDescent="0.25">
      <c r="A289" t="s">
        <v>1289</v>
      </c>
      <c r="B289" t="s">
        <v>356</v>
      </c>
      <c r="C289" t="s">
        <v>123</v>
      </c>
      <c r="D289" t="s">
        <v>953</v>
      </c>
      <c r="E289">
        <v>2015</v>
      </c>
      <c r="F289">
        <v>37</v>
      </c>
      <c r="G289">
        <v>2</v>
      </c>
      <c r="H289">
        <v>0</v>
      </c>
      <c r="I289">
        <v>1</v>
      </c>
      <c r="J289">
        <v>2</v>
      </c>
      <c r="K289">
        <v>11</v>
      </c>
      <c r="L289">
        <v>6</v>
      </c>
      <c r="M289">
        <v>4</v>
      </c>
      <c r="N289">
        <v>7</v>
      </c>
      <c r="O289">
        <v>6</v>
      </c>
      <c r="P289">
        <v>2</v>
      </c>
      <c r="Q289">
        <v>0</v>
      </c>
      <c r="R289">
        <v>0</v>
      </c>
      <c r="S289">
        <v>0</v>
      </c>
      <c r="T289">
        <v>0</v>
      </c>
      <c r="U289">
        <v>39</v>
      </c>
      <c r="V289">
        <v>0</v>
      </c>
      <c r="W289">
        <v>0</v>
      </c>
      <c r="X289">
        <v>30</v>
      </c>
      <c r="Y289">
        <v>5</v>
      </c>
      <c r="Z289">
        <v>4</v>
      </c>
      <c r="AA289">
        <v>0</v>
      </c>
      <c r="AB289">
        <v>0</v>
      </c>
      <c r="AC289">
        <v>3</v>
      </c>
      <c r="AD289">
        <v>0</v>
      </c>
      <c r="AE289">
        <v>36</v>
      </c>
      <c r="AF289">
        <v>3</v>
      </c>
      <c r="AG289">
        <v>28</v>
      </c>
      <c r="AH289">
        <v>7</v>
      </c>
      <c r="AI289">
        <v>0</v>
      </c>
      <c r="AJ289">
        <v>1</v>
      </c>
      <c r="AK289">
        <v>5</v>
      </c>
      <c r="AL289">
        <v>34</v>
      </c>
      <c r="AM289">
        <v>0</v>
      </c>
      <c r="AN289">
        <v>39</v>
      </c>
      <c r="AO289">
        <v>0.94871794871794868</v>
      </c>
      <c r="AP289">
        <v>5.128205128205128E-2</v>
      </c>
      <c r="AQ289">
        <v>0</v>
      </c>
      <c r="AR289">
        <v>2.564102564102564E-2</v>
      </c>
      <c r="AS289">
        <v>5.128205128205128E-2</v>
      </c>
      <c r="AT289">
        <v>0.28205128205128199</v>
      </c>
      <c r="AU289">
        <v>0.15384615384615391</v>
      </c>
      <c r="AV289">
        <v>0.1025641025641026</v>
      </c>
      <c r="AW289">
        <v>0.17948717948717949</v>
      </c>
      <c r="AX289">
        <v>0.15384615384615391</v>
      </c>
      <c r="AY289">
        <v>5.128205128205128E-2</v>
      </c>
      <c r="AZ289">
        <v>0</v>
      </c>
      <c r="BA289">
        <v>0</v>
      </c>
      <c r="BB289">
        <v>0</v>
      </c>
      <c r="BC289">
        <v>0</v>
      </c>
      <c r="BD289">
        <v>1</v>
      </c>
      <c r="BE289">
        <v>0</v>
      </c>
      <c r="BF289">
        <v>0</v>
      </c>
      <c r="BG289">
        <v>0.76923076923076927</v>
      </c>
      <c r="BH289">
        <v>0.12820512820512819</v>
      </c>
      <c r="BI289">
        <v>0.1025641025641026</v>
      </c>
      <c r="BJ289">
        <v>0</v>
      </c>
      <c r="BK289">
        <v>0</v>
      </c>
      <c r="BL289">
        <v>7.6923076923076927E-2</v>
      </c>
      <c r="BM289">
        <v>0</v>
      </c>
      <c r="BN289">
        <v>0.92307692307692313</v>
      </c>
      <c r="BO289">
        <v>7.6923076923076927E-2</v>
      </c>
      <c r="BP289">
        <v>0.71794871794871795</v>
      </c>
      <c r="BQ289">
        <v>0.17948717948717949</v>
      </c>
      <c r="BR289">
        <v>0</v>
      </c>
      <c r="BS289">
        <v>2.564102564102564E-2</v>
      </c>
      <c r="BT289">
        <v>0.12820512820512819</v>
      </c>
      <c r="BU289">
        <v>0.87179487179487181</v>
      </c>
      <c r="BV289">
        <v>0</v>
      </c>
      <c r="BW289">
        <v>1</v>
      </c>
      <c r="BX289" t="s">
        <v>1285</v>
      </c>
      <c r="BY289">
        <v>236</v>
      </c>
      <c r="BZ289">
        <v>0.1652542372881356</v>
      </c>
      <c r="CA289">
        <v>0</v>
      </c>
    </row>
    <row r="290" spans="1:79" customFormat="1" x14ac:dyDescent="0.25">
      <c r="A290" t="s">
        <v>1290</v>
      </c>
      <c r="B290" t="s">
        <v>356</v>
      </c>
      <c r="C290" t="s">
        <v>123</v>
      </c>
      <c r="D290" t="s">
        <v>961</v>
      </c>
      <c r="E290">
        <v>2015</v>
      </c>
      <c r="F290">
        <v>4</v>
      </c>
      <c r="G290">
        <v>0</v>
      </c>
      <c r="H290">
        <v>0</v>
      </c>
      <c r="I290">
        <v>0</v>
      </c>
      <c r="J290">
        <v>1</v>
      </c>
      <c r="K290">
        <v>1</v>
      </c>
      <c r="L290">
        <v>1</v>
      </c>
      <c r="M290">
        <v>1</v>
      </c>
      <c r="N290">
        <v>0</v>
      </c>
      <c r="O290">
        <v>0</v>
      </c>
      <c r="P290">
        <v>0</v>
      </c>
      <c r="Q290">
        <v>0</v>
      </c>
      <c r="R290">
        <v>0</v>
      </c>
      <c r="S290">
        <v>0</v>
      </c>
      <c r="T290">
        <v>0</v>
      </c>
      <c r="U290">
        <v>2</v>
      </c>
      <c r="V290">
        <v>2</v>
      </c>
      <c r="W290">
        <v>0</v>
      </c>
      <c r="X290">
        <v>3</v>
      </c>
      <c r="Y290">
        <v>0</v>
      </c>
      <c r="Z290">
        <v>1</v>
      </c>
      <c r="AA290">
        <v>0</v>
      </c>
      <c r="AB290">
        <v>0</v>
      </c>
      <c r="AC290">
        <v>0</v>
      </c>
      <c r="AD290">
        <v>4</v>
      </c>
      <c r="AE290">
        <v>0</v>
      </c>
      <c r="AF290">
        <v>0</v>
      </c>
      <c r="AG290">
        <v>0</v>
      </c>
      <c r="AH290">
        <v>0</v>
      </c>
      <c r="AI290">
        <v>0</v>
      </c>
      <c r="AJ290">
        <v>4</v>
      </c>
      <c r="AK290">
        <v>0</v>
      </c>
      <c r="AL290">
        <v>4</v>
      </c>
      <c r="AM290">
        <v>0</v>
      </c>
      <c r="AN290">
        <v>4</v>
      </c>
      <c r="AO290">
        <v>1</v>
      </c>
      <c r="AP290">
        <v>0</v>
      </c>
      <c r="AQ290">
        <v>0</v>
      </c>
      <c r="AR290">
        <v>0</v>
      </c>
      <c r="AS290">
        <v>0.25</v>
      </c>
      <c r="AT290">
        <v>0.25</v>
      </c>
      <c r="AU290">
        <v>0.25</v>
      </c>
      <c r="AV290">
        <v>0.25</v>
      </c>
      <c r="AW290">
        <v>0</v>
      </c>
      <c r="AX290">
        <v>0</v>
      </c>
      <c r="AY290">
        <v>0</v>
      </c>
      <c r="AZ290">
        <v>0</v>
      </c>
      <c r="BA290">
        <v>0</v>
      </c>
      <c r="BB290">
        <v>0</v>
      </c>
      <c r="BC290">
        <v>0</v>
      </c>
      <c r="BD290">
        <v>0.5</v>
      </c>
      <c r="BE290">
        <v>0.5</v>
      </c>
      <c r="BF290">
        <v>0</v>
      </c>
      <c r="BG290">
        <v>0.75</v>
      </c>
      <c r="BH290">
        <v>0</v>
      </c>
      <c r="BI290">
        <v>0.25</v>
      </c>
      <c r="BJ290">
        <v>0</v>
      </c>
      <c r="BK290">
        <v>0</v>
      </c>
      <c r="BL290">
        <v>0</v>
      </c>
      <c r="BM290">
        <v>1</v>
      </c>
      <c r="BN290">
        <v>0</v>
      </c>
      <c r="BO290">
        <v>0</v>
      </c>
      <c r="BP290">
        <v>0</v>
      </c>
      <c r="BQ290">
        <v>0</v>
      </c>
      <c r="BR290">
        <v>0</v>
      </c>
      <c r="BS290">
        <v>1</v>
      </c>
      <c r="BT290">
        <v>0</v>
      </c>
      <c r="BU290">
        <v>1</v>
      </c>
      <c r="BV290">
        <v>0</v>
      </c>
      <c r="BW290">
        <v>1</v>
      </c>
      <c r="BX290" t="s">
        <v>1285</v>
      </c>
      <c r="BY290">
        <v>236</v>
      </c>
      <c r="BZ290">
        <v>1.6949152542372881E-2</v>
      </c>
      <c r="CA290">
        <v>0</v>
      </c>
    </row>
    <row r="291" spans="1:79" customFormat="1" x14ac:dyDescent="0.25">
      <c r="A291" t="s">
        <v>1291</v>
      </c>
      <c r="B291" t="s">
        <v>356</v>
      </c>
      <c r="C291" t="s">
        <v>369</v>
      </c>
      <c r="D291" t="s">
        <v>44</v>
      </c>
      <c r="E291">
        <v>2015</v>
      </c>
      <c r="F291" t="s">
        <v>74</v>
      </c>
      <c r="G291" t="s">
        <v>74</v>
      </c>
      <c r="H291" t="s">
        <v>74</v>
      </c>
      <c r="I291">
        <v>4</v>
      </c>
      <c r="J291">
        <v>21</v>
      </c>
      <c r="K291">
        <v>38</v>
      </c>
      <c r="L291">
        <v>20</v>
      </c>
      <c r="M291">
        <v>24</v>
      </c>
      <c r="N291">
        <v>22</v>
      </c>
      <c r="O291">
        <v>10</v>
      </c>
      <c r="P291">
        <v>7</v>
      </c>
      <c r="Q291">
        <v>1</v>
      </c>
      <c r="R291">
        <v>1</v>
      </c>
      <c r="S291">
        <v>0</v>
      </c>
      <c r="T291">
        <v>0</v>
      </c>
      <c r="U291">
        <v>147</v>
      </c>
      <c r="V291">
        <v>1</v>
      </c>
      <c r="W291">
        <v>0</v>
      </c>
      <c r="X291">
        <v>85</v>
      </c>
      <c r="Y291">
        <v>56</v>
      </c>
      <c r="Z291">
        <v>5</v>
      </c>
      <c r="AA291">
        <v>2</v>
      </c>
      <c r="AB291">
        <v>1</v>
      </c>
      <c r="AC291">
        <v>7</v>
      </c>
      <c r="AD291">
        <v>1</v>
      </c>
      <c r="AE291">
        <v>139</v>
      </c>
      <c r="AF291">
        <v>2</v>
      </c>
      <c r="AG291">
        <v>126</v>
      </c>
      <c r="AH291">
        <v>12</v>
      </c>
      <c r="AI291">
        <v>6</v>
      </c>
      <c r="AJ291">
        <v>2</v>
      </c>
      <c r="AK291">
        <v>36</v>
      </c>
      <c r="AL291">
        <v>112</v>
      </c>
      <c r="AM291">
        <v>0</v>
      </c>
      <c r="AN291">
        <v>148</v>
      </c>
      <c r="AO291" t="s">
        <v>74</v>
      </c>
      <c r="AP291" t="s">
        <v>74</v>
      </c>
      <c r="AQ291" t="s">
        <v>74</v>
      </c>
      <c r="AR291">
        <v>2.7027027027027029E-2</v>
      </c>
      <c r="AS291">
        <v>0.14189189189189191</v>
      </c>
      <c r="AT291">
        <v>0.25675675675675669</v>
      </c>
      <c r="AU291">
        <v>0.13513513513513509</v>
      </c>
      <c r="AV291">
        <v>0.1621621621621622</v>
      </c>
      <c r="AW291">
        <v>0.14864864864864871</v>
      </c>
      <c r="AX291">
        <v>6.7567567567567571E-2</v>
      </c>
      <c r="AY291">
        <v>4.72972972972973E-2</v>
      </c>
      <c r="AZ291">
        <v>6.7567567567567571E-3</v>
      </c>
      <c r="BA291">
        <v>0</v>
      </c>
      <c r="BB291">
        <v>6.7567567567567571E-3</v>
      </c>
      <c r="BC291">
        <v>0</v>
      </c>
      <c r="BD291">
        <v>0.9932432432432432</v>
      </c>
      <c r="BE291">
        <v>6.7567567567567571E-3</v>
      </c>
      <c r="BF291">
        <v>0</v>
      </c>
      <c r="BG291">
        <v>0.57432432432432434</v>
      </c>
      <c r="BH291">
        <v>0.3783783783783784</v>
      </c>
      <c r="BI291">
        <v>3.3783783783783793E-2</v>
      </c>
      <c r="BJ291">
        <v>1.3513513513513511E-2</v>
      </c>
      <c r="BK291">
        <v>6.7567567567567571E-3</v>
      </c>
      <c r="BL291">
        <v>4.72972972972973E-2</v>
      </c>
      <c r="BM291">
        <v>6.7567567567567571E-3</v>
      </c>
      <c r="BN291">
        <v>0.93918918918918914</v>
      </c>
      <c r="BO291">
        <v>1.3513513513513511E-2</v>
      </c>
      <c r="BP291">
        <v>0.85135135135135132</v>
      </c>
      <c r="BQ291">
        <v>8.1081081081081086E-2</v>
      </c>
      <c r="BR291">
        <v>4.0540540540540543E-2</v>
      </c>
      <c r="BS291">
        <v>1.3513513513513511E-2</v>
      </c>
      <c r="BT291">
        <v>0.24324324324324331</v>
      </c>
      <c r="BU291">
        <v>0.7567567567567568</v>
      </c>
      <c r="BV291">
        <v>0</v>
      </c>
      <c r="BW291">
        <v>1</v>
      </c>
      <c r="BX291" t="s">
        <v>1292</v>
      </c>
      <c r="BY291">
        <v>148</v>
      </c>
      <c r="BZ291">
        <v>1</v>
      </c>
      <c r="CA291">
        <v>0</v>
      </c>
    </row>
    <row r="292" spans="1:79" customFormat="1" x14ac:dyDescent="0.25">
      <c r="A292" t="s">
        <v>1293</v>
      </c>
      <c r="B292" t="s">
        <v>356</v>
      </c>
      <c r="C292" t="s">
        <v>369</v>
      </c>
      <c r="D292" t="s">
        <v>947</v>
      </c>
      <c r="E292">
        <v>2015</v>
      </c>
      <c r="F292" t="s">
        <v>74</v>
      </c>
      <c r="G292" t="s">
        <v>74</v>
      </c>
      <c r="H292" t="s">
        <v>74</v>
      </c>
      <c r="I292" t="s">
        <v>74</v>
      </c>
      <c r="J292" t="s">
        <v>74</v>
      </c>
      <c r="K292" t="s">
        <v>74</v>
      </c>
      <c r="L292" t="s">
        <v>74</v>
      </c>
      <c r="M292" t="s">
        <v>74</v>
      </c>
      <c r="N292" t="s">
        <v>74</v>
      </c>
      <c r="O292" t="s">
        <v>74</v>
      </c>
      <c r="P292" t="s">
        <v>74</v>
      </c>
      <c r="Q292" t="s">
        <v>74</v>
      </c>
      <c r="R292" t="s">
        <v>74</v>
      </c>
      <c r="S292" t="s">
        <v>74</v>
      </c>
      <c r="T292" t="s">
        <v>74</v>
      </c>
      <c r="U292" t="s">
        <v>74</v>
      </c>
      <c r="V292" t="s">
        <v>74</v>
      </c>
      <c r="W292" t="s">
        <v>74</v>
      </c>
      <c r="X292" t="s">
        <v>74</v>
      </c>
      <c r="Y292" t="s">
        <v>74</v>
      </c>
      <c r="Z292" t="s">
        <v>74</v>
      </c>
      <c r="AA292" t="s">
        <v>74</v>
      </c>
      <c r="AB292" t="s">
        <v>74</v>
      </c>
      <c r="AC292" t="s">
        <v>74</v>
      </c>
      <c r="AD292" t="s">
        <v>74</v>
      </c>
      <c r="AE292" t="s">
        <v>74</v>
      </c>
      <c r="AF292" t="s">
        <v>74</v>
      </c>
      <c r="AG292" t="s">
        <v>74</v>
      </c>
      <c r="AH292" t="s">
        <v>74</v>
      </c>
      <c r="AI292" t="s">
        <v>74</v>
      </c>
      <c r="AJ292" t="s">
        <v>74</v>
      </c>
      <c r="AK292" t="s">
        <v>74</v>
      </c>
      <c r="AL292" t="s">
        <v>74</v>
      </c>
      <c r="AM292" t="s">
        <v>74</v>
      </c>
      <c r="AN292" t="s">
        <v>74</v>
      </c>
      <c r="AO292" t="s">
        <v>74</v>
      </c>
      <c r="AP292" t="s">
        <v>74</v>
      </c>
      <c r="AQ292" t="s">
        <v>74</v>
      </c>
      <c r="AR292" t="s">
        <v>74</v>
      </c>
      <c r="AS292" t="s">
        <v>74</v>
      </c>
      <c r="AT292" t="s">
        <v>74</v>
      </c>
      <c r="AU292" t="s">
        <v>74</v>
      </c>
      <c r="AV292" t="s">
        <v>74</v>
      </c>
      <c r="AW292" t="s">
        <v>74</v>
      </c>
      <c r="AX292" t="s">
        <v>74</v>
      </c>
      <c r="AY292" t="s">
        <v>74</v>
      </c>
      <c r="AZ292" t="s">
        <v>74</v>
      </c>
      <c r="BA292" t="s">
        <v>74</v>
      </c>
      <c r="BB292" t="s">
        <v>74</v>
      </c>
      <c r="BC292" t="s">
        <v>74</v>
      </c>
      <c r="BD292" t="s">
        <v>74</v>
      </c>
      <c r="BE292" t="s">
        <v>74</v>
      </c>
      <c r="BF292" t="s">
        <v>74</v>
      </c>
      <c r="BG292" t="s">
        <v>74</v>
      </c>
      <c r="BH292" t="s">
        <v>74</v>
      </c>
      <c r="BI292" t="s">
        <v>74</v>
      </c>
      <c r="BJ292" t="s">
        <v>74</v>
      </c>
      <c r="BK292" t="s">
        <v>74</v>
      </c>
      <c r="BL292" t="s">
        <v>74</v>
      </c>
      <c r="BM292" t="s">
        <v>74</v>
      </c>
      <c r="BN292" t="s">
        <v>74</v>
      </c>
      <c r="BO292" t="s">
        <v>74</v>
      </c>
      <c r="BP292" t="s">
        <v>74</v>
      </c>
      <c r="BQ292" t="s">
        <v>74</v>
      </c>
      <c r="BR292" t="s">
        <v>74</v>
      </c>
      <c r="BS292" t="s">
        <v>74</v>
      </c>
      <c r="BT292" t="s">
        <v>74</v>
      </c>
      <c r="BU292" t="s">
        <v>74</v>
      </c>
      <c r="BV292" t="s">
        <v>74</v>
      </c>
      <c r="BW292" t="s">
        <v>74</v>
      </c>
      <c r="BX292" t="s">
        <v>1292</v>
      </c>
      <c r="BY292" t="s">
        <v>74</v>
      </c>
      <c r="BZ292" t="s">
        <v>74</v>
      </c>
      <c r="CA292">
        <v>0</v>
      </c>
    </row>
    <row r="293" spans="1:79" customFormat="1" x14ac:dyDescent="0.25">
      <c r="A293" t="s">
        <v>1294</v>
      </c>
      <c r="B293" t="s">
        <v>356</v>
      </c>
      <c r="C293" t="s">
        <v>369</v>
      </c>
      <c r="D293" t="s">
        <v>949</v>
      </c>
      <c r="E293">
        <v>2015</v>
      </c>
      <c r="F293" t="s">
        <v>74</v>
      </c>
      <c r="G293" t="s">
        <v>74</v>
      </c>
      <c r="H293" t="s">
        <v>74</v>
      </c>
      <c r="I293" t="s">
        <v>74</v>
      </c>
      <c r="J293" t="s">
        <v>74</v>
      </c>
      <c r="K293" t="s">
        <v>74</v>
      </c>
      <c r="L293" t="s">
        <v>74</v>
      </c>
      <c r="M293" t="s">
        <v>74</v>
      </c>
      <c r="N293" t="s">
        <v>74</v>
      </c>
      <c r="O293" t="s">
        <v>74</v>
      </c>
      <c r="P293" t="s">
        <v>74</v>
      </c>
      <c r="Q293" t="s">
        <v>74</v>
      </c>
      <c r="R293" t="s">
        <v>74</v>
      </c>
      <c r="S293" t="s">
        <v>74</v>
      </c>
      <c r="T293" t="s">
        <v>74</v>
      </c>
      <c r="U293" t="s">
        <v>74</v>
      </c>
      <c r="V293" t="s">
        <v>74</v>
      </c>
      <c r="W293" t="s">
        <v>74</v>
      </c>
      <c r="X293" t="s">
        <v>74</v>
      </c>
      <c r="Y293" t="s">
        <v>74</v>
      </c>
      <c r="Z293" t="s">
        <v>74</v>
      </c>
      <c r="AA293" t="s">
        <v>74</v>
      </c>
      <c r="AB293" t="s">
        <v>74</v>
      </c>
      <c r="AC293" t="s">
        <v>74</v>
      </c>
      <c r="AD293" t="s">
        <v>74</v>
      </c>
      <c r="AE293" t="s">
        <v>74</v>
      </c>
      <c r="AF293" t="s">
        <v>74</v>
      </c>
      <c r="AG293" t="s">
        <v>74</v>
      </c>
      <c r="AH293" t="s">
        <v>74</v>
      </c>
      <c r="AI293" t="s">
        <v>74</v>
      </c>
      <c r="AJ293" t="s">
        <v>74</v>
      </c>
      <c r="AK293" t="s">
        <v>74</v>
      </c>
      <c r="AL293" t="s">
        <v>74</v>
      </c>
      <c r="AM293" t="s">
        <v>74</v>
      </c>
      <c r="AN293" t="s">
        <v>74</v>
      </c>
      <c r="AO293" t="s">
        <v>74</v>
      </c>
      <c r="AP293" t="s">
        <v>74</v>
      </c>
      <c r="AQ293" t="s">
        <v>74</v>
      </c>
      <c r="AR293" t="s">
        <v>74</v>
      </c>
      <c r="AS293" t="s">
        <v>74</v>
      </c>
      <c r="AT293" t="s">
        <v>74</v>
      </c>
      <c r="AU293" t="s">
        <v>74</v>
      </c>
      <c r="AV293" t="s">
        <v>74</v>
      </c>
      <c r="AW293" t="s">
        <v>74</v>
      </c>
      <c r="AX293" t="s">
        <v>74</v>
      </c>
      <c r="AY293" t="s">
        <v>74</v>
      </c>
      <c r="AZ293" t="s">
        <v>74</v>
      </c>
      <c r="BA293" t="s">
        <v>74</v>
      </c>
      <c r="BB293" t="s">
        <v>74</v>
      </c>
      <c r="BC293" t="s">
        <v>74</v>
      </c>
      <c r="BD293" t="s">
        <v>74</v>
      </c>
      <c r="BE293" t="s">
        <v>74</v>
      </c>
      <c r="BF293" t="s">
        <v>74</v>
      </c>
      <c r="BG293" t="s">
        <v>74</v>
      </c>
      <c r="BH293" t="s">
        <v>74</v>
      </c>
      <c r="BI293" t="s">
        <v>74</v>
      </c>
      <c r="BJ293" t="s">
        <v>74</v>
      </c>
      <c r="BK293" t="s">
        <v>74</v>
      </c>
      <c r="BL293" t="s">
        <v>74</v>
      </c>
      <c r="BM293" t="s">
        <v>74</v>
      </c>
      <c r="BN293" t="s">
        <v>74</v>
      </c>
      <c r="BO293" t="s">
        <v>74</v>
      </c>
      <c r="BP293" t="s">
        <v>74</v>
      </c>
      <c r="BQ293" t="s">
        <v>74</v>
      </c>
      <c r="BR293" t="s">
        <v>74</v>
      </c>
      <c r="BS293" t="s">
        <v>74</v>
      </c>
      <c r="BT293" t="s">
        <v>74</v>
      </c>
      <c r="BU293" t="s">
        <v>74</v>
      </c>
      <c r="BV293" t="s">
        <v>74</v>
      </c>
      <c r="BW293" t="s">
        <v>74</v>
      </c>
      <c r="BX293" t="s">
        <v>1292</v>
      </c>
      <c r="BY293" t="s">
        <v>74</v>
      </c>
      <c r="BZ293" t="s">
        <v>74</v>
      </c>
      <c r="CA293">
        <v>0</v>
      </c>
    </row>
    <row r="294" spans="1:79" customFormat="1" x14ac:dyDescent="0.25">
      <c r="A294" t="s">
        <v>1295</v>
      </c>
      <c r="B294" t="s">
        <v>356</v>
      </c>
      <c r="C294" t="s">
        <v>369</v>
      </c>
      <c r="D294" t="s">
        <v>951</v>
      </c>
      <c r="E294">
        <v>2015</v>
      </c>
      <c r="F294" t="s">
        <v>74</v>
      </c>
      <c r="G294" t="s">
        <v>74</v>
      </c>
      <c r="H294" t="s">
        <v>74</v>
      </c>
      <c r="I294" t="s">
        <v>74</v>
      </c>
      <c r="J294" t="s">
        <v>74</v>
      </c>
      <c r="K294" t="s">
        <v>74</v>
      </c>
      <c r="L294" t="s">
        <v>74</v>
      </c>
      <c r="M294" t="s">
        <v>74</v>
      </c>
      <c r="N294" t="s">
        <v>74</v>
      </c>
      <c r="O294" t="s">
        <v>74</v>
      </c>
      <c r="P294" t="s">
        <v>74</v>
      </c>
      <c r="Q294" t="s">
        <v>74</v>
      </c>
      <c r="R294" t="s">
        <v>74</v>
      </c>
      <c r="S294" t="s">
        <v>74</v>
      </c>
      <c r="T294" t="s">
        <v>74</v>
      </c>
      <c r="U294" t="s">
        <v>74</v>
      </c>
      <c r="V294" t="s">
        <v>74</v>
      </c>
      <c r="W294" t="s">
        <v>74</v>
      </c>
      <c r="X294" t="s">
        <v>74</v>
      </c>
      <c r="Y294" t="s">
        <v>74</v>
      </c>
      <c r="Z294" t="s">
        <v>74</v>
      </c>
      <c r="AA294" t="s">
        <v>74</v>
      </c>
      <c r="AB294" t="s">
        <v>74</v>
      </c>
      <c r="AC294" t="s">
        <v>74</v>
      </c>
      <c r="AD294" t="s">
        <v>74</v>
      </c>
      <c r="AE294" t="s">
        <v>74</v>
      </c>
      <c r="AF294" t="s">
        <v>74</v>
      </c>
      <c r="AG294" t="s">
        <v>74</v>
      </c>
      <c r="AH294" t="s">
        <v>74</v>
      </c>
      <c r="AI294" t="s">
        <v>74</v>
      </c>
      <c r="AJ294" t="s">
        <v>74</v>
      </c>
      <c r="AK294" t="s">
        <v>74</v>
      </c>
      <c r="AL294" t="s">
        <v>74</v>
      </c>
      <c r="AM294" t="s">
        <v>74</v>
      </c>
      <c r="AN294" t="s">
        <v>74</v>
      </c>
      <c r="AO294" t="s">
        <v>74</v>
      </c>
      <c r="AP294" t="s">
        <v>74</v>
      </c>
      <c r="AQ294" t="s">
        <v>74</v>
      </c>
      <c r="AR294" t="s">
        <v>74</v>
      </c>
      <c r="AS294" t="s">
        <v>74</v>
      </c>
      <c r="AT294" t="s">
        <v>74</v>
      </c>
      <c r="AU294" t="s">
        <v>74</v>
      </c>
      <c r="AV294" t="s">
        <v>74</v>
      </c>
      <c r="AW294" t="s">
        <v>74</v>
      </c>
      <c r="AX294" t="s">
        <v>74</v>
      </c>
      <c r="AY294" t="s">
        <v>74</v>
      </c>
      <c r="AZ294" t="s">
        <v>74</v>
      </c>
      <c r="BA294" t="s">
        <v>74</v>
      </c>
      <c r="BB294" t="s">
        <v>74</v>
      </c>
      <c r="BC294" t="s">
        <v>74</v>
      </c>
      <c r="BD294" t="s">
        <v>74</v>
      </c>
      <c r="BE294" t="s">
        <v>74</v>
      </c>
      <c r="BF294" t="s">
        <v>74</v>
      </c>
      <c r="BG294" t="s">
        <v>74</v>
      </c>
      <c r="BH294" t="s">
        <v>74</v>
      </c>
      <c r="BI294" t="s">
        <v>74</v>
      </c>
      <c r="BJ294" t="s">
        <v>74</v>
      </c>
      <c r="BK294" t="s">
        <v>74</v>
      </c>
      <c r="BL294" t="s">
        <v>74</v>
      </c>
      <c r="BM294" t="s">
        <v>74</v>
      </c>
      <c r="BN294" t="s">
        <v>74</v>
      </c>
      <c r="BO294" t="s">
        <v>74</v>
      </c>
      <c r="BP294" t="s">
        <v>74</v>
      </c>
      <c r="BQ294" t="s">
        <v>74</v>
      </c>
      <c r="BR294" t="s">
        <v>74</v>
      </c>
      <c r="BS294" t="s">
        <v>74</v>
      </c>
      <c r="BT294" t="s">
        <v>74</v>
      </c>
      <c r="BU294" t="s">
        <v>74</v>
      </c>
      <c r="BV294" t="s">
        <v>74</v>
      </c>
      <c r="BW294" t="s">
        <v>74</v>
      </c>
      <c r="BX294" t="s">
        <v>1292</v>
      </c>
      <c r="BY294" t="s">
        <v>74</v>
      </c>
      <c r="BZ294" t="s">
        <v>74</v>
      </c>
      <c r="CA294">
        <v>1</v>
      </c>
    </row>
    <row r="295" spans="1:79" customFormat="1" x14ac:dyDescent="0.25">
      <c r="A295" t="s">
        <v>1296</v>
      </c>
      <c r="B295" t="s">
        <v>356</v>
      </c>
      <c r="C295" t="s">
        <v>369</v>
      </c>
      <c r="D295" t="s">
        <v>953</v>
      </c>
      <c r="E295">
        <v>2015</v>
      </c>
      <c r="F295" t="s">
        <v>74</v>
      </c>
      <c r="G295" t="s">
        <v>74</v>
      </c>
      <c r="H295" t="s">
        <v>74</v>
      </c>
      <c r="I295" t="s">
        <v>74</v>
      </c>
      <c r="J295" t="s">
        <v>74</v>
      </c>
      <c r="K295" t="s">
        <v>74</v>
      </c>
      <c r="L295" t="s">
        <v>74</v>
      </c>
      <c r="M295" t="s">
        <v>74</v>
      </c>
      <c r="N295" t="s">
        <v>74</v>
      </c>
      <c r="O295" t="s">
        <v>74</v>
      </c>
      <c r="P295" t="s">
        <v>74</v>
      </c>
      <c r="Q295" t="s">
        <v>74</v>
      </c>
      <c r="R295" t="s">
        <v>74</v>
      </c>
      <c r="S295" t="s">
        <v>74</v>
      </c>
      <c r="T295" t="s">
        <v>74</v>
      </c>
      <c r="U295" t="s">
        <v>74</v>
      </c>
      <c r="V295" t="s">
        <v>74</v>
      </c>
      <c r="W295" t="s">
        <v>74</v>
      </c>
      <c r="X295" t="s">
        <v>74</v>
      </c>
      <c r="Y295" t="s">
        <v>74</v>
      </c>
      <c r="Z295" t="s">
        <v>74</v>
      </c>
      <c r="AA295" t="s">
        <v>74</v>
      </c>
      <c r="AB295" t="s">
        <v>74</v>
      </c>
      <c r="AC295" t="s">
        <v>74</v>
      </c>
      <c r="AD295" t="s">
        <v>74</v>
      </c>
      <c r="AE295" t="s">
        <v>74</v>
      </c>
      <c r="AF295" t="s">
        <v>74</v>
      </c>
      <c r="AG295" t="s">
        <v>74</v>
      </c>
      <c r="AH295" t="s">
        <v>74</v>
      </c>
      <c r="AI295" t="s">
        <v>74</v>
      </c>
      <c r="AJ295" t="s">
        <v>74</v>
      </c>
      <c r="AK295" t="s">
        <v>74</v>
      </c>
      <c r="AL295" t="s">
        <v>74</v>
      </c>
      <c r="AM295" t="s">
        <v>74</v>
      </c>
      <c r="AN295" t="s">
        <v>74</v>
      </c>
      <c r="AO295" t="s">
        <v>74</v>
      </c>
      <c r="AP295" t="s">
        <v>74</v>
      </c>
      <c r="AQ295" t="s">
        <v>74</v>
      </c>
      <c r="AR295" t="s">
        <v>74</v>
      </c>
      <c r="AS295" t="s">
        <v>74</v>
      </c>
      <c r="AT295" t="s">
        <v>74</v>
      </c>
      <c r="AU295" t="s">
        <v>74</v>
      </c>
      <c r="AV295" t="s">
        <v>74</v>
      </c>
      <c r="AW295" t="s">
        <v>74</v>
      </c>
      <c r="AX295" t="s">
        <v>74</v>
      </c>
      <c r="AY295" t="s">
        <v>74</v>
      </c>
      <c r="AZ295" t="s">
        <v>74</v>
      </c>
      <c r="BA295" t="s">
        <v>74</v>
      </c>
      <c r="BB295" t="s">
        <v>74</v>
      </c>
      <c r="BC295" t="s">
        <v>74</v>
      </c>
      <c r="BD295" t="s">
        <v>74</v>
      </c>
      <c r="BE295" t="s">
        <v>74</v>
      </c>
      <c r="BF295" t="s">
        <v>74</v>
      </c>
      <c r="BG295" t="s">
        <v>74</v>
      </c>
      <c r="BH295" t="s">
        <v>74</v>
      </c>
      <c r="BI295" t="s">
        <v>74</v>
      </c>
      <c r="BJ295" t="s">
        <v>74</v>
      </c>
      <c r="BK295" t="s">
        <v>74</v>
      </c>
      <c r="BL295" t="s">
        <v>74</v>
      </c>
      <c r="BM295" t="s">
        <v>74</v>
      </c>
      <c r="BN295" t="s">
        <v>74</v>
      </c>
      <c r="BO295" t="s">
        <v>74</v>
      </c>
      <c r="BP295" t="s">
        <v>74</v>
      </c>
      <c r="BQ295" t="s">
        <v>74</v>
      </c>
      <c r="BR295" t="s">
        <v>74</v>
      </c>
      <c r="BS295" t="s">
        <v>74</v>
      </c>
      <c r="BT295" t="s">
        <v>74</v>
      </c>
      <c r="BU295" t="s">
        <v>74</v>
      </c>
      <c r="BV295" t="s">
        <v>74</v>
      </c>
      <c r="BW295" t="s">
        <v>74</v>
      </c>
      <c r="BX295" t="s">
        <v>1292</v>
      </c>
      <c r="BY295" t="s">
        <v>74</v>
      </c>
      <c r="BZ295" t="s">
        <v>74</v>
      </c>
      <c r="CA295">
        <v>0</v>
      </c>
    </row>
    <row r="296" spans="1:79" customFormat="1" x14ac:dyDescent="0.25">
      <c r="A296" t="s">
        <v>1297</v>
      </c>
      <c r="B296" t="s">
        <v>356</v>
      </c>
      <c r="C296" t="s">
        <v>369</v>
      </c>
      <c r="D296" t="s">
        <v>961</v>
      </c>
      <c r="E296">
        <v>2015</v>
      </c>
      <c r="F296" t="s">
        <v>74</v>
      </c>
      <c r="G296" t="s">
        <v>74</v>
      </c>
      <c r="H296" t="s">
        <v>74</v>
      </c>
      <c r="I296" t="s">
        <v>74</v>
      </c>
      <c r="J296" t="s">
        <v>74</v>
      </c>
      <c r="K296" t="s">
        <v>74</v>
      </c>
      <c r="L296" t="s">
        <v>74</v>
      </c>
      <c r="M296" t="s">
        <v>74</v>
      </c>
      <c r="N296" t="s">
        <v>74</v>
      </c>
      <c r="O296" t="s">
        <v>74</v>
      </c>
      <c r="P296" t="s">
        <v>74</v>
      </c>
      <c r="Q296" t="s">
        <v>74</v>
      </c>
      <c r="R296" t="s">
        <v>74</v>
      </c>
      <c r="S296" t="s">
        <v>74</v>
      </c>
      <c r="T296" t="s">
        <v>74</v>
      </c>
      <c r="U296" t="s">
        <v>74</v>
      </c>
      <c r="V296" t="s">
        <v>74</v>
      </c>
      <c r="W296" t="s">
        <v>74</v>
      </c>
      <c r="X296" t="s">
        <v>74</v>
      </c>
      <c r="Y296" t="s">
        <v>74</v>
      </c>
      <c r="Z296" t="s">
        <v>74</v>
      </c>
      <c r="AA296" t="s">
        <v>74</v>
      </c>
      <c r="AB296" t="s">
        <v>74</v>
      </c>
      <c r="AC296" t="s">
        <v>74</v>
      </c>
      <c r="AD296" t="s">
        <v>74</v>
      </c>
      <c r="AE296" t="s">
        <v>74</v>
      </c>
      <c r="AF296" t="s">
        <v>74</v>
      </c>
      <c r="AG296" t="s">
        <v>74</v>
      </c>
      <c r="AH296" t="s">
        <v>74</v>
      </c>
      <c r="AI296" t="s">
        <v>74</v>
      </c>
      <c r="AJ296" t="s">
        <v>74</v>
      </c>
      <c r="AK296" t="s">
        <v>74</v>
      </c>
      <c r="AL296" t="s">
        <v>74</v>
      </c>
      <c r="AM296" t="s">
        <v>74</v>
      </c>
      <c r="AN296" t="s">
        <v>74</v>
      </c>
      <c r="AO296" t="s">
        <v>74</v>
      </c>
      <c r="AP296" t="s">
        <v>74</v>
      </c>
      <c r="AQ296" t="s">
        <v>74</v>
      </c>
      <c r="AR296" t="s">
        <v>74</v>
      </c>
      <c r="AS296" t="s">
        <v>74</v>
      </c>
      <c r="AT296" t="s">
        <v>74</v>
      </c>
      <c r="AU296" t="s">
        <v>74</v>
      </c>
      <c r="AV296" t="s">
        <v>74</v>
      </c>
      <c r="AW296" t="s">
        <v>74</v>
      </c>
      <c r="AX296" t="s">
        <v>74</v>
      </c>
      <c r="AY296" t="s">
        <v>74</v>
      </c>
      <c r="AZ296" t="s">
        <v>74</v>
      </c>
      <c r="BA296" t="s">
        <v>74</v>
      </c>
      <c r="BB296" t="s">
        <v>74</v>
      </c>
      <c r="BC296" t="s">
        <v>74</v>
      </c>
      <c r="BD296" t="s">
        <v>74</v>
      </c>
      <c r="BE296" t="s">
        <v>74</v>
      </c>
      <c r="BF296" t="s">
        <v>74</v>
      </c>
      <c r="BG296" t="s">
        <v>74</v>
      </c>
      <c r="BH296" t="s">
        <v>74</v>
      </c>
      <c r="BI296" t="s">
        <v>74</v>
      </c>
      <c r="BJ296" t="s">
        <v>74</v>
      </c>
      <c r="BK296" t="s">
        <v>74</v>
      </c>
      <c r="BL296" t="s">
        <v>74</v>
      </c>
      <c r="BM296" t="s">
        <v>74</v>
      </c>
      <c r="BN296" t="s">
        <v>74</v>
      </c>
      <c r="BO296" t="s">
        <v>74</v>
      </c>
      <c r="BP296" t="s">
        <v>74</v>
      </c>
      <c r="BQ296" t="s">
        <v>74</v>
      </c>
      <c r="BR296" t="s">
        <v>74</v>
      </c>
      <c r="BS296" t="s">
        <v>74</v>
      </c>
      <c r="BT296" t="s">
        <v>74</v>
      </c>
      <c r="BU296" t="s">
        <v>74</v>
      </c>
      <c r="BV296" t="s">
        <v>74</v>
      </c>
      <c r="BW296" t="s">
        <v>74</v>
      </c>
      <c r="BX296" t="s">
        <v>1292</v>
      </c>
      <c r="BY296" t="s">
        <v>74</v>
      </c>
      <c r="BZ296" t="s">
        <v>74</v>
      </c>
      <c r="CA296">
        <v>0</v>
      </c>
    </row>
    <row r="297" spans="1:79" customFormat="1" x14ac:dyDescent="0.25">
      <c r="A297" t="s">
        <v>1298</v>
      </c>
      <c r="B297" t="s">
        <v>356</v>
      </c>
      <c r="C297" t="s">
        <v>376</v>
      </c>
      <c r="D297" t="s">
        <v>44</v>
      </c>
      <c r="E297">
        <v>2015</v>
      </c>
      <c r="F297">
        <v>103</v>
      </c>
      <c r="G297">
        <v>3</v>
      </c>
      <c r="H297">
        <v>0</v>
      </c>
      <c r="I297">
        <v>3</v>
      </c>
      <c r="J297">
        <v>17</v>
      </c>
      <c r="K297">
        <v>24</v>
      </c>
      <c r="L297">
        <v>15</v>
      </c>
      <c r="M297">
        <v>17</v>
      </c>
      <c r="N297">
        <v>13</v>
      </c>
      <c r="O297">
        <v>9</v>
      </c>
      <c r="P297">
        <v>7</v>
      </c>
      <c r="Q297">
        <v>1</v>
      </c>
      <c r="R297">
        <v>0</v>
      </c>
      <c r="S297">
        <v>0</v>
      </c>
      <c r="T297">
        <v>0</v>
      </c>
      <c r="U297">
        <v>102</v>
      </c>
      <c r="V297">
        <v>4</v>
      </c>
      <c r="W297">
        <v>0</v>
      </c>
      <c r="X297">
        <v>83</v>
      </c>
      <c r="Y297">
        <v>11</v>
      </c>
      <c r="Z297">
        <v>12</v>
      </c>
      <c r="AA297">
        <v>0</v>
      </c>
      <c r="AB297">
        <v>1</v>
      </c>
      <c r="AC297">
        <v>15</v>
      </c>
      <c r="AD297">
        <v>0</v>
      </c>
      <c r="AE297">
        <v>90</v>
      </c>
      <c r="AF297">
        <v>0</v>
      </c>
      <c r="AG297">
        <v>100</v>
      </c>
      <c r="AH297">
        <v>6</v>
      </c>
      <c r="AI297">
        <v>0</v>
      </c>
      <c r="AJ297">
        <v>0</v>
      </c>
      <c r="AK297">
        <v>40</v>
      </c>
      <c r="AL297">
        <v>66</v>
      </c>
      <c r="AM297">
        <v>0</v>
      </c>
      <c r="AN297">
        <v>106</v>
      </c>
      <c r="AO297">
        <v>0.97169811320754718</v>
      </c>
      <c r="AP297">
        <v>2.8301886792452831E-2</v>
      </c>
      <c r="AQ297">
        <v>0</v>
      </c>
      <c r="AR297">
        <v>2.8301886792452831E-2</v>
      </c>
      <c r="AS297">
        <v>0.160377358490566</v>
      </c>
      <c r="AT297">
        <v>0.22641509433962259</v>
      </c>
      <c r="AU297">
        <v>0.14150943396226409</v>
      </c>
      <c r="AV297">
        <v>0.160377358490566</v>
      </c>
      <c r="AW297">
        <v>0.12264150943396231</v>
      </c>
      <c r="AX297">
        <v>8.4905660377358486E-2</v>
      </c>
      <c r="AY297">
        <v>6.6037735849056603E-2</v>
      </c>
      <c r="AZ297">
        <v>9.433962264150943E-3</v>
      </c>
      <c r="BA297">
        <v>0</v>
      </c>
      <c r="BB297">
        <v>0</v>
      </c>
      <c r="BC297">
        <v>0</v>
      </c>
      <c r="BD297">
        <v>0.96226415094339623</v>
      </c>
      <c r="BE297">
        <v>3.7735849056603772E-2</v>
      </c>
      <c r="BF297">
        <v>0</v>
      </c>
      <c r="BG297">
        <v>0.78301886792452835</v>
      </c>
      <c r="BH297">
        <v>0.1037735849056604</v>
      </c>
      <c r="BI297">
        <v>0.1132075471698113</v>
      </c>
      <c r="BJ297">
        <v>0</v>
      </c>
      <c r="BK297">
        <v>9.433962264150943E-3</v>
      </c>
      <c r="BL297">
        <v>0.14150943396226409</v>
      </c>
      <c r="BM297">
        <v>0</v>
      </c>
      <c r="BN297">
        <v>0.84905660377358494</v>
      </c>
      <c r="BO297">
        <v>0</v>
      </c>
      <c r="BP297">
        <v>0.94339622641509435</v>
      </c>
      <c r="BQ297">
        <v>5.6603773584905662E-2</v>
      </c>
      <c r="BR297">
        <v>0</v>
      </c>
      <c r="BS297">
        <v>0</v>
      </c>
      <c r="BT297">
        <v>0.37735849056603782</v>
      </c>
      <c r="BU297">
        <v>0.62264150943396224</v>
      </c>
      <c r="BV297">
        <v>0</v>
      </c>
      <c r="BW297">
        <v>1</v>
      </c>
      <c r="BX297" t="s">
        <v>1299</v>
      </c>
      <c r="BY297">
        <v>106</v>
      </c>
      <c r="BZ297">
        <v>1</v>
      </c>
      <c r="CA297">
        <v>0</v>
      </c>
    </row>
    <row r="298" spans="1:79" customFormat="1" x14ac:dyDescent="0.25">
      <c r="A298" t="s">
        <v>1300</v>
      </c>
      <c r="B298" t="s">
        <v>356</v>
      </c>
      <c r="C298" t="s">
        <v>376</v>
      </c>
      <c r="D298" t="s">
        <v>947</v>
      </c>
      <c r="E298">
        <v>2015</v>
      </c>
      <c r="F298">
        <v>52</v>
      </c>
      <c r="G298">
        <v>1</v>
      </c>
      <c r="H298">
        <v>0</v>
      </c>
      <c r="I298">
        <v>0</v>
      </c>
      <c r="J298">
        <v>3</v>
      </c>
      <c r="K298">
        <v>11</v>
      </c>
      <c r="L298">
        <v>12</v>
      </c>
      <c r="M298">
        <v>10</v>
      </c>
      <c r="N298">
        <v>6</v>
      </c>
      <c r="O298">
        <v>5</v>
      </c>
      <c r="P298">
        <v>5</v>
      </c>
      <c r="Q298">
        <v>1</v>
      </c>
      <c r="R298">
        <v>0</v>
      </c>
      <c r="S298">
        <v>0</v>
      </c>
      <c r="T298">
        <v>0</v>
      </c>
      <c r="U298">
        <v>51</v>
      </c>
      <c r="V298">
        <v>2</v>
      </c>
      <c r="W298">
        <v>0</v>
      </c>
      <c r="X298">
        <v>44</v>
      </c>
      <c r="Y298">
        <v>5</v>
      </c>
      <c r="Z298">
        <v>4</v>
      </c>
      <c r="AA298">
        <v>0</v>
      </c>
      <c r="AB298">
        <v>0</v>
      </c>
      <c r="AC298">
        <v>1</v>
      </c>
      <c r="AD298">
        <v>0</v>
      </c>
      <c r="AE298">
        <v>52</v>
      </c>
      <c r="AF298">
        <v>0</v>
      </c>
      <c r="AG298">
        <v>53</v>
      </c>
      <c r="AH298">
        <v>0</v>
      </c>
      <c r="AI298">
        <v>0</v>
      </c>
      <c r="AJ298">
        <v>0</v>
      </c>
      <c r="AK298">
        <v>27</v>
      </c>
      <c r="AL298">
        <v>26</v>
      </c>
      <c r="AM298">
        <v>0</v>
      </c>
      <c r="AN298">
        <v>53</v>
      </c>
      <c r="AO298">
        <v>0.98113207547169812</v>
      </c>
      <c r="AP298">
        <v>1.886792452830189E-2</v>
      </c>
      <c r="AQ298">
        <v>0</v>
      </c>
      <c r="AR298">
        <v>0</v>
      </c>
      <c r="AS298">
        <v>5.6603773584905662E-2</v>
      </c>
      <c r="AT298">
        <v>0.20754716981132079</v>
      </c>
      <c r="AU298">
        <v>0.22641509433962259</v>
      </c>
      <c r="AV298">
        <v>0.18867924528301891</v>
      </c>
      <c r="AW298">
        <v>0.1132075471698113</v>
      </c>
      <c r="AX298">
        <v>9.4339622641509441E-2</v>
      </c>
      <c r="AY298">
        <v>9.4339622641509441E-2</v>
      </c>
      <c r="AZ298">
        <v>1.886792452830189E-2</v>
      </c>
      <c r="BA298">
        <v>0</v>
      </c>
      <c r="BB298">
        <v>0</v>
      </c>
      <c r="BC298">
        <v>0</v>
      </c>
      <c r="BD298">
        <v>0.96226415094339623</v>
      </c>
      <c r="BE298">
        <v>3.7735849056603772E-2</v>
      </c>
      <c r="BF298">
        <v>0</v>
      </c>
      <c r="BG298">
        <v>0.83018867924528306</v>
      </c>
      <c r="BH298">
        <v>9.4339622641509441E-2</v>
      </c>
      <c r="BI298">
        <v>7.5471698113207544E-2</v>
      </c>
      <c r="BJ298">
        <v>0</v>
      </c>
      <c r="BK298">
        <v>0</v>
      </c>
      <c r="BL298">
        <v>1.886792452830189E-2</v>
      </c>
      <c r="BM298">
        <v>0</v>
      </c>
      <c r="BN298">
        <v>0.98113207547169812</v>
      </c>
      <c r="BO298">
        <v>0</v>
      </c>
      <c r="BP298">
        <v>1</v>
      </c>
      <c r="BQ298">
        <v>0</v>
      </c>
      <c r="BR298">
        <v>0</v>
      </c>
      <c r="BS298">
        <v>0</v>
      </c>
      <c r="BT298">
        <v>0.50943396226415094</v>
      </c>
      <c r="BU298">
        <v>0.49056603773584911</v>
      </c>
      <c r="BV298">
        <v>0</v>
      </c>
      <c r="BW298">
        <v>1</v>
      </c>
      <c r="BX298" t="s">
        <v>1299</v>
      </c>
      <c r="BY298">
        <v>106</v>
      </c>
      <c r="BZ298">
        <v>0.5</v>
      </c>
      <c r="CA298">
        <v>0</v>
      </c>
    </row>
    <row r="299" spans="1:79" customFormat="1" x14ac:dyDescent="0.25">
      <c r="A299" t="s">
        <v>1301</v>
      </c>
      <c r="B299" t="s">
        <v>356</v>
      </c>
      <c r="C299" t="s">
        <v>376</v>
      </c>
      <c r="D299" t="s">
        <v>949</v>
      </c>
      <c r="E299">
        <v>2015</v>
      </c>
      <c r="F299">
        <v>29</v>
      </c>
      <c r="G299">
        <v>2</v>
      </c>
      <c r="H299">
        <v>0</v>
      </c>
      <c r="I299">
        <v>3</v>
      </c>
      <c r="J299">
        <v>7</v>
      </c>
      <c r="K299">
        <v>9</v>
      </c>
      <c r="L299">
        <v>3</v>
      </c>
      <c r="M299">
        <v>2</v>
      </c>
      <c r="N299">
        <v>4</v>
      </c>
      <c r="O299">
        <v>2</v>
      </c>
      <c r="P299">
        <v>1</v>
      </c>
      <c r="Q299">
        <v>0</v>
      </c>
      <c r="R299">
        <v>0</v>
      </c>
      <c r="S299">
        <v>0</v>
      </c>
      <c r="T299">
        <v>0</v>
      </c>
      <c r="U299">
        <v>29</v>
      </c>
      <c r="V299">
        <v>2</v>
      </c>
      <c r="W299">
        <v>0</v>
      </c>
      <c r="X299">
        <v>24</v>
      </c>
      <c r="Y299">
        <v>3</v>
      </c>
      <c r="Z299">
        <v>4</v>
      </c>
      <c r="AA299">
        <v>0</v>
      </c>
      <c r="AB299">
        <v>0</v>
      </c>
      <c r="AC299">
        <v>13</v>
      </c>
      <c r="AD299">
        <v>0</v>
      </c>
      <c r="AE299">
        <v>18</v>
      </c>
      <c r="AF299">
        <v>0</v>
      </c>
      <c r="AG299">
        <v>31</v>
      </c>
      <c r="AH299">
        <v>0</v>
      </c>
      <c r="AI299">
        <v>0</v>
      </c>
      <c r="AJ299">
        <v>0</v>
      </c>
      <c r="AK299">
        <v>6</v>
      </c>
      <c r="AL299">
        <v>25</v>
      </c>
      <c r="AM299">
        <v>0</v>
      </c>
      <c r="AN299">
        <v>31</v>
      </c>
      <c r="AO299">
        <v>0.93548387096774188</v>
      </c>
      <c r="AP299">
        <v>6.4516129032258063E-2</v>
      </c>
      <c r="AQ299">
        <v>0</v>
      </c>
      <c r="AR299">
        <v>9.6774193548387094E-2</v>
      </c>
      <c r="AS299">
        <v>0.22580645161290319</v>
      </c>
      <c r="AT299">
        <v>0.29032258064516131</v>
      </c>
      <c r="AU299">
        <v>9.6774193548387094E-2</v>
      </c>
      <c r="AV299">
        <v>6.4516129032258063E-2</v>
      </c>
      <c r="AW299">
        <v>0.1290322580645161</v>
      </c>
      <c r="AX299">
        <v>6.4516129032258063E-2</v>
      </c>
      <c r="AY299">
        <v>3.2258064516129031E-2</v>
      </c>
      <c r="AZ299">
        <v>0</v>
      </c>
      <c r="BA299">
        <v>0</v>
      </c>
      <c r="BB299">
        <v>0</v>
      </c>
      <c r="BC299">
        <v>0</v>
      </c>
      <c r="BD299">
        <v>0.93548387096774188</v>
      </c>
      <c r="BE299">
        <v>6.4516129032258063E-2</v>
      </c>
      <c r="BF299">
        <v>0</v>
      </c>
      <c r="BG299">
        <v>0.77419354838709675</v>
      </c>
      <c r="BH299">
        <v>9.6774193548387094E-2</v>
      </c>
      <c r="BI299">
        <v>0.1290322580645161</v>
      </c>
      <c r="BJ299">
        <v>0</v>
      </c>
      <c r="BK299">
        <v>0</v>
      </c>
      <c r="BL299">
        <v>0.41935483870967738</v>
      </c>
      <c r="BM299">
        <v>0</v>
      </c>
      <c r="BN299">
        <v>0.58064516129032262</v>
      </c>
      <c r="BO299">
        <v>0</v>
      </c>
      <c r="BP299">
        <v>1</v>
      </c>
      <c r="BQ299">
        <v>0</v>
      </c>
      <c r="BR299">
        <v>0</v>
      </c>
      <c r="BS299">
        <v>0</v>
      </c>
      <c r="BT299">
        <v>0.19354838709677419</v>
      </c>
      <c r="BU299">
        <v>0.80645161290322576</v>
      </c>
      <c r="BV299">
        <v>0</v>
      </c>
      <c r="BW299">
        <v>1</v>
      </c>
      <c r="BX299" t="s">
        <v>1299</v>
      </c>
      <c r="BY299">
        <v>106</v>
      </c>
      <c r="BZ299">
        <v>0.29245283018867918</v>
      </c>
      <c r="CA299">
        <v>0</v>
      </c>
    </row>
    <row r="300" spans="1:79" customFormat="1" x14ac:dyDescent="0.25">
      <c r="A300" t="s">
        <v>1302</v>
      </c>
      <c r="B300" t="s">
        <v>356</v>
      </c>
      <c r="C300" t="s">
        <v>376</v>
      </c>
      <c r="D300" t="s">
        <v>951</v>
      </c>
      <c r="E300">
        <v>2015</v>
      </c>
      <c r="F300">
        <v>6</v>
      </c>
      <c r="G300">
        <v>0</v>
      </c>
      <c r="H300">
        <v>0</v>
      </c>
      <c r="I300">
        <v>0</v>
      </c>
      <c r="J300">
        <v>2</v>
      </c>
      <c r="K300">
        <v>1</v>
      </c>
      <c r="L300">
        <v>0</v>
      </c>
      <c r="M300">
        <v>0</v>
      </c>
      <c r="N300">
        <v>2</v>
      </c>
      <c r="O300">
        <v>0</v>
      </c>
      <c r="P300">
        <v>1</v>
      </c>
      <c r="Q300">
        <v>0</v>
      </c>
      <c r="R300">
        <v>0</v>
      </c>
      <c r="S300">
        <v>0</v>
      </c>
      <c r="T300">
        <v>0</v>
      </c>
      <c r="U300">
        <v>6</v>
      </c>
      <c r="V300">
        <v>0</v>
      </c>
      <c r="W300">
        <v>0</v>
      </c>
      <c r="X300">
        <v>5</v>
      </c>
      <c r="Y300">
        <v>0</v>
      </c>
      <c r="Z300">
        <v>1</v>
      </c>
      <c r="AA300">
        <v>0</v>
      </c>
      <c r="AB300">
        <v>0</v>
      </c>
      <c r="AC300">
        <v>1</v>
      </c>
      <c r="AD300">
        <v>0</v>
      </c>
      <c r="AE300">
        <v>5</v>
      </c>
      <c r="AF300">
        <v>0</v>
      </c>
      <c r="AG300">
        <v>6</v>
      </c>
      <c r="AH300">
        <v>0</v>
      </c>
      <c r="AI300">
        <v>0</v>
      </c>
      <c r="AJ300">
        <v>0</v>
      </c>
      <c r="AK300">
        <v>2</v>
      </c>
      <c r="AL300">
        <v>4</v>
      </c>
      <c r="AM300">
        <v>0</v>
      </c>
      <c r="AN300">
        <v>6</v>
      </c>
      <c r="AO300">
        <v>1</v>
      </c>
      <c r="AP300">
        <v>0</v>
      </c>
      <c r="AQ300">
        <v>0</v>
      </c>
      <c r="AR300">
        <v>0</v>
      </c>
      <c r="AS300">
        <v>0.33333333333333331</v>
      </c>
      <c r="AT300">
        <v>0.16666666666666671</v>
      </c>
      <c r="AU300">
        <v>0</v>
      </c>
      <c r="AV300">
        <v>0</v>
      </c>
      <c r="AW300">
        <v>0.33333333333333331</v>
      </c>
      <c r="AX300">
        <v>0</v>
      </c>
      <c r="AY300">
        <v>0.16666666666666671</v>
      </c>
      <c r="AZ300">
        <v>0</v>
      </c>
      <c r="BA300">
        <v>0</v>
      </c>
      <c r="BB300">
        <v>0</v>
      </c>
      <c r="BC300">
        <v>0</v>
      </c>
      <c r="BD300">
        <v>1</v>
      </c>
      <c r="BE300">
        <v>0</v>
      </c>
      <c r="BF300">
        <v>0</v>
      </c>
      <c r="BG300">
        <v>0.83333333333333337</v>
      </c>
      <c r="BH300">
        <v>0</v>
      </c>
      <c r="BI300">
        <v>0.16666666666666671</v>
      </c>
      <c r="BJ300">
        <v>0</v>
      </c>
      <c r="BK300">
        <v>0</v>
      </c>
      <c r="BL300">
        <v>0.16666666666666671</v>
      </c>
      <c r="BM300">
        <v>0</v>
      </c>
      <c r="BN300">
        <v>0.83333333333333337</v>
      </c>
      <c r="BO300">
        <v>0</v>
      </c>
      <c r="BP300">
        <v>1</v>
      </c>
      <c r="BQ300">
        <v>0</v>
      </c>
      <c r="BR300">
        <v>0</v>
      </c>
      <c r="BS300">
        <v>0</v>
      </c>
      <c r="BT300">
        <v>0.33333333333333331</v>
      </c>
      <c r="BU300">
        <v>0.66666666666666663</v>
      </c>
      <c r="BV300">
        <v>0</v>
      </c>
      <c r="BW300">
        <v>1</v>
      </c>
      <c r="BX300" t="s">
        <v>1299</v>
      </c>
      <c r="BY300">
        <v>106</v>
      </c>
      <c r="BZ300">
        <v>5.6603773584905662E-2</v>
      </c>
      <c r="CA300">
        <v>0</v>
      </c>
    </row>
    <row r="301" spans="1:79" customFormat="1" x14ac:dyDescent="0.25">
      <c r="A301" t="s">
        <v>1303</v>
      </c>
      <c r="B301" t="s">
        <v>356</v>
      </c>
      <c r="C301" t="s">
        <v>376</v>
      </c>
      <c r="D301" t="s">
        <v>953</v>
      </c>
      <c r="E301">
        <v>2015</v>
      </c>
      <c r="F301">
        <v>16</v>
      </c>
      <c r="G301">
        <v>0</v>
      </c>
      <c r="H301">
        <v>0</v>
      </c>
      <c r="I301">
        <v>0</v>
      </c>
      <c r="J301">
        <v>5</v>
      </c>
      <c r="K301">
        <v>3</v>
      </c>
      <c r="L301">
        <v>0</v>
      </c>
      <c r="M301">
        <v>5</v>
      </c>
      <c r="N301">
        <v>1</v>
      </c>
      <c r="O301">
        <v>2</v>
      </c>
      <c r="P301">
        <v>0</v>
      </c>
      <c r="Q301">
        <v>0</v>
      </c>
      <c r="R301">
        <v>0</v>
      </c>
      <c r="S301">
        <v>0</v>
      </c>
      <c r="T301">
        <v>0</v>
      </c>
      <c r="U301">
        <v>16</v>
      </c>
      <c r="V301">
        <v>0</v>
      </c>
      <c r="W301">
        <v>0</v>
      </c>
      <c r="X301">
        <v>10</v>
      </c>
      <c r="Y301">
        <v>3</v>
      </c>
      <c r="Z301">
        <v>3</v>
      </c>
      <c r="AA301">
        <v>0</v>
      </c>
      <c r="AB301">
        <v>1</v>
      </c>
      <c r="AC301">
        <v>0</v>
      </c>
      <c r="AD301">
        <v>0</v>
      </c>
      <c r="AE301">
        <v>15</v>
      </c>
      <c r="AF301">
        <v>0</v>
      </c>
      <c r="AG301">
        <v>10</v>
      </c>
      <c r="AH301">
        <v>6</v>
      </c>
      <c r="AI301">
        <v>0</v>
      </c>
      <c r="AJ301">
        <v>0</v>
      </c>
      <c r="AK301">
        <v>5</v>
      </c>
      <c r="AL301">
        <v>11</v>
      </c>
      <c r="AM301">
        <v>0</v>
      </c>
      <c r="AN301">
        <v>16</v>
      </c>
      <c r="AO301">
        <v>1</v>
      </c>
      <c r="AP301">
        <v>0</v>
      </c>
      <c r="AQ301">
        <v>0</v>
      </c>
      <c r="AR301">
        <v>0</v>
      </c>
      <c r="AS301">
        <v>0.3125</v>
      </c>
      <c r="AT301">
        <v>0.1875</v>
      </c>
      <c r="AU301">
        <v>0</v>
      </c>
      <c r="AV301">
        <v>0.3125</v>
      </c>
      <c r="AW301">
        <v>6.25E-2</v>
      </c>
      <c r="AX301">
        <v>0.125</v>
      </c>
      <c r="AY301">
        <v>0</v>
      </c>
      <c r="AZ301">
        <v>0</v>
      </c>
      <c r="BA301">
        <v>0</v>
      </c>
      <c r="BB301">
        <v>0</v>
      </c>
      <c r="BC301">
        <v>0</v>
      </c>
      <c r="BD301">
        <v>1</v>
      </c>
      <c r="BE301">
        <v>0</v>
      </c>
      <c r="BF301">
        <v>0</v>
      </c>
      <c r="BG301">
        <v>0.625</v>
      </c>
      <c r="BH301">
        <v>0.1875</v>
      </c>
      <c r="BI301">
        <v>0.1875</v>
      </c>
      <c r="BJ301">
        <v>0</v>
      </c>
      <c r="BK301">
        <v>6.25E-2</v>
      </c>
      <c r="BL301">
        <v>0</v>
      </c>
      <c r="BM301">
        <v>0</v>
      </c>
      <c r="BN301">
        <v>0.9375</v>
      </c>
      <c r="BO301">
        <v>0</v>
      </c>
      <c r="BP301">
        <v>0.625</v>
      </c>
      <c r="BQ301">
        <v>0.375</v>
      </c>
      <c r="BR301">
        <v>0</v>
      </c>
      <c r="BS301">
        <v>0</v>
      </c>
      <c r="BT301">
        <v>0.3125</v>
      </c>
      <c r="BU301">
        <v>0.6875</v>
      </c>
      <c r="BV301">
        <v>0</v>
      </c>
      <c r="BW301">
        <v>1</v>
      </c>
      <c r="BX301" t="s">
        <v>1299</v>
      </c>
      <c r="BY301">
        <v>106</v>
      </c>
      <c r="BZ301">
        <v>0.15094339622641509</v>
      </c>
      <c r="CA301">
        <v>0</v>
      </c>
    </row>
    <row r="302" spans="1:79" customFormat="1" x14ac:dyDescent="0.25">
      <c r="A302" t="s">
        <v>1304</v>
      </c>
      <c r="B302" t="s">
        <v>356</v>
      </c>
      <c r="C302" t="s">
        <v>382</v>
      </c>
      <c r="D302" t="s">
        <v>44</v>
      </c>
      <c r="E302">
        <v>2015</v>
      </c>
      <c r="F302">
        <v>117</v>
      </c>
      <c r="G302">
        <v>19</v>
      </c>
      <c r="H302">
        <v>0</v>
      </c>
      <c r="I302">
        <v>0</v>
      </c>
      <c r="J302">
        <v>13</v>
      </c>
      <c r="K302">
        <v>16</v>
      </c>
      <c r="L302">
        <v>23</v>
      </c>
      <c r="M302">
        <v>31</v>
      </c>
      <c r="N302">
        <v>30</v>
      </c>
      <c r="O302">
        <v>12</v>
      </c>
      <c r="P302">
        <v>9</v>
      </c>
      <c r="Q302">
        <v>0</v>
      </c>
      <c r="R302">
        <v>2</v>
      </c>
      <c r="S302">
        <v>0</v>
      </c>
      <c r="T302">
        <v>0</v>
      </c>
      <c r="U302">
        <v>136</v>
      </c>
      <c r="V302">
        <v>0</v>
      </c>
      <c r="W302">
        <v>0</v>
      </c>
      <c r="X302">
        <v>118</v>
      </c>
      <c r="Y302">
        <v>6</v>
      </c>
      <c r="Z302">
        <v>12</v>
      </c>
      <c r="AA302">
        <v>0</v>
      </c>
      <c r="AB302">
        <v>5</v>
      </c>
      <c r="AC302">
        <v>5</v>
      </c>
      <c r="AD302">
        <v>0</v>
      </c>
      <c r="AE302">
        <v>126</v>
      </c>
      <c r="AF302">
        <v>3</v>
      </c>
      <c r="AG302">
        <v>125</v>
      </c>
      <c r="AH302">
        <v>8</v>
      </c>
      <c r="AI302">
        <v>0</v>
      </c>
      <c r="AJ302">
        <v>0</v>
      </c>
      <c r="AK302">
        <v>54</v>
      </c>
      <c r="AL302">
        <v>82</v>
      </c>
      <c r="AM302">
        <v>0</v>
      </c>
      <c r="AN302">
        <v>136</v>
      </c>
      <c r="AO302">
        <v>0.86029411764705888</v>
      </c>
      <c r="AP302">
        <v>0.13970588235294121</v>
      </c>
      <c r="AQ302">
        <v>0</v>
      </c>
      <c r="AR302">
        <v>0</v>
      </c>
      <c r="AS302">
        <v>9.5588235294117641E-2</v>
      </c>
      <c r="AT302">
        <v>0.1176470588235294</v>
      </c>
      <c r="AU302">
        <v>0.16911764705882351</v>
      </c>
      <c r="AV302">
        <v>0.2279411764705882</v>
      </c>
      <c r="AW302">
        <v>0.22058823529411761</v>
      </c>
      <c r="AX302">
        <v>8.8235294117647065E-2</v>
      </c>
      <c r="AY302">
        <v>6.6176470588235295E-2</v>
      </c>
      <c r="AZ302">
        <v>0</v>
      </c>
      <c r="BA302">
        <v>0</v>
      </c>
      <c r="BB302">
        <v>1.470588235294118E-2</v>
      </c>
      <c r="BC302">
        <v>0</v>
      </c>
      <c r="BD302">
        <v>1</v>
      </c>
      <c r="BE302">
        <v>0</v>
      </c>
      <c r="BF302">
        <v>0</v>
      </c>
      <c r="BG302">
        <v>0.86764705882352944</v>
      </c>
      <c r="BH302">
        <v>4.4117647058823532E-2</v>
      </c>
      <c r="BI302">
        <v>8.8235294117647065E-2</v>
      </c>
      <c r="BJ302">
        <v>0</v>
      </c>
      <c r="BK302">
        <v>3.6764705882352942E-2</v>
      </c>
      <c r="BL302">
        <v>3.6764705882352942E-2</v>
      </c>
      <c r="BM302">
        <v>0</v>
      </c>
      <c r="BN302">
        <v>0.92647058823529416</v>
      </c>
      <c r="BO302">
        <v>2.205882352941177E-2</v>
      </c>
      <c r="BP302">
        <v>0.91911764705882348</v>
      </c>
      <c r="BQ302">
        <v>5.8823529411764712E-2</v>
      </c>
      <c r="BR302">
        <v>0</v>
      </c>
      <c r="BS302">
        <v>0</v>
      </c>
      <c r="BT302">
        <v>0.39705882352941169</v>
      </c>
      <c r="BU302">
        <v>0.6029411764705882</v>
      </c>
      <c r="BV302">
        <v>0</v>
      </c>
      <c r="BW302">
        <v>1</v>
      </c>
      <c r="BX302" t="s">
        <v>1305</v>
      </c>
      <c r="BY302">
        <v>136</v>
      </c>
      <c r="BZ302">
        <v>1</v>
      </c>
      <c r="CA302">
        <v>0</v>
      </c>
    </row>
    <row r="303" spans="1:79" customFormat="1" x14ac:dyDescent="0.25">
      <c r="A303" t="s">
        <v>1306</v>
      </c>
      <c r="B303" t="s">
        <v>356</v>
      </c>
      <c r="C303" t="s">
        <v>382</v>
      </c>
      <c r="D303" t="s">
        <v>947</v>
      </c>
      <c r="E303">
        <v>2015</v>
      </c>
      <c r="F303">
        <v>33</v>
      </c>
      <c r="G303">
        <v>4</v>
      </c>
      <c r="H303">
        <v>0</v>
      </c>
      <c r="I303">
        <v>0</v>
      </c>
      <c r="J303">
        <v>3</v>
      </c>
      <c r="K303">
        <v>1</v>
      </c>
      <c r="L303">
        <v>4</v>
      </c>
      <c r="M303">
        <v>10</v>
      </c>
      <c r="N303">
        <v>9</v>
      </c>
      <c r="O303">
        <v>5</v>
      </c>
      <c r="P303">
        <v>4</v>
      </c>
      <c r="Q303">
        <v>0</v>
      </c>
      <c r="R303">
        <v>1</v>
      </c>
      <c r="S303">
        <v>0</v>
      </c>
      <c r="T303">
        <v>0</v>
      </c>
      <c r="U303">
        <v>37</v>
      </c>
      <c r="V303">
        <v>0</v>
      </c>
      <c r="W303">
        <v>0</v>
      </c>
      <c r="X303">
        <v>30</v>
      </c>
      <c r="Y303">
        <v>1</v>
      </c>
      <c r="Z303">
        <v>6</v>
      </c>
      <c r="AA303">
        <v>0</v>
      </c>
      <c r="AB303">
        <v>0</v>
      </c>
      <c r="AC303">
        <v>2</v>
      </c>
      <c r="AD303">
        <v>0</v>
      </c>
      <c r="AE303">
        <v>35</v>
      </c>
      <c r="AF303">
        <v>2</v>
      </c>
      <c r="AG303">
        <v>34</v>
      </c>
      <c r="AH303">
        <v>1</v>
      </c>
      <c r="AI303">
        <v>0</v>
      </c>
      <c r="AJ303">
        <v>0</v>
      </c>
      <c r="AK303">
        <v>27</v>
      </c>
      <c r="AL303">
        <v>10</v>
      </c>
      <c r="AM303">
        <v>0</v>
      </c>
      <c r="AN303">
        <v>37</v>
      </c>
      <c r="AO303">
        <v>0.89189189189189189</v>
      </c>
      <c r="AP303">
        <v>0.1081081081081081</v>
      </c>
      <c r="AQ303">
        <v>0</v>
      </c>
      <c r="AR303">
        <v>0</v>
      </c>
      <c r="AS303">
        <v>8.1081081081081086E-2</v>
      </c>
      <c r="AT303">
        <v>2.7027027027027029E-2</v>
      </c>
      <c r="AU303">
        <v>0.1081081081081081</v>
      </c>
      <c r="AV303">
        <v>0.27027027027027029</v>
      </c>
      <c r="AW303">
        <v>0.24324324324324331</v>
      </c>
      <c r="AX303">
        <v>0.13513513513513509</v>
      </c>
      <c r="AY303">
        <v>0.1081081081081081</v>
      </c>
      <c r="AZ303">
        <v>0</v>
      </c>
      <c r="BA303">
        <v>0</v>
      </c>
      <c r="BB303">
        <v>2.7027027027027029E-2</v>
      </c>
      <c r="BC303">
        <v>0</v>
      </c>
      <c r="BD303">
        <v>1</v>
      </c>
      <c r="BE303">
        <v>0</v>
      </c>
      <c r="BF303">
        <v>0</v>
      </c>
      <c r="BG303">
        <v>0.81081081081081086</v>
      </c>
      <c r="BH303">
        <v>2.7027027027027029E-2</v>
      </c>
      <c r="BI303">
        <v>0.1621621621621622</v>
      </c>
      <c r="BJ303">
        <v>0</v>
      </c>
      <c r="BK303">
        <v>0</v>
      </c>
      <c r="BL303">
        <v>5.4054054054054057E-2</v>
      </c>
      <c r="BM303">
        <v>0</v>
      </c>
      <c r="BN303">
        <v>0.94594594594594594</v>
      </c>
      <c r="BO303">
        <v>5.4054054054054057E-2</v>
      </c>
      <c r="BP303">
        <v>0.91891891891891897</v>
      </c>
      <c r="BQ303">
        <v>2.7027027027027029E-2</v>
      </c>
      <c r="BR303">
        <v>0</v>
      </c>
      <c r="BS303">
        <v>0</v>
      </c>
      <c r="BT303">
        <v>0.72972972972972971</v>
      </c>
      <c r="BU303">
        <v>0.27027027027027029</v>
      </c>
      <c r="BV303">
        <v>0</v>
      </c>
      <c r="BW303">
        <v>1</v>
      </c>
      <c r="BX303" t="s">
        <v>1305</v>
      </c>
      <c r="BY303">
        <v>136</v>
      </c>
      <c r="BZ303">
        <v>0.27205882352941169</v>
      </c>
      <c r="CA303">
        <v>0</v>
      </c>
    </row>
    <row r="304" spans="1:79" customFormat="1" x14ac:dyDescent="0.25">
      <c r="A304" t="s">
        <v>1307</v>
      </c>
      <c r="B304" t="s">
        <v>356</v>
      </c>
      <c r="C304" t="s">
        <v>382</v>
      </c>
      <c r="D304" t="s">
        <v>949</v>
      </c>
      <c r="E304">
        <v>2015</v>
      </c>
      <c r="F304">
        <v>52</v>
      </c>
      <c r="G304">
        <v>7</v>
      </c>
      <c r="H304">
        <v>0</v>
      </c>
      <c r="I304">
        <v>0</v>
      </c>
      <c r="J304">
        <v>7</v>
      </c>
      <c r="K304">
        <v>10</v>
      </c>
      <c r="L304">
        <v>11</v>
      </c>
      <c r="M304">
        <v>15</v>
      </c>
      <c r="N304">
        <v>11</v>
      </c>
      <c r="O304">
        <v>3</v>
      </c>
      <c r="P304">
        <v>2</v>
      </c>
      <c r="Q304">
        <v>0</v>
      </c>
      <c r="R304">
        <v>0</v>
      </c>
      <c r="S304">
        <v>0</v>
      </c>
      <c r="T304">
        <v>0</v>
      </c>
      <c r="U304">
        <v>59</v>
      </c>
      <c r="V304">
        <v>0</v>
      </c>
      <c r="W304">
        <v>0</v>
      </c>
      <c r="X304">
        <v>55</v>
      </c>
      <c r="Y304">
        <v>3</v>
      </c>
      <c r="Z304">
        <v>1</v>
      </c>
      <c r="AA304">
        <v>0</v>
      </c>
      <c r="AB304">
        <v>3</v>
      </c>
      <c r="AC304">
        <v>3</v>
      </c>
      <c r="AD304">
        <v>0</v>
      </c>
      <c r="AE304">
        <v>53</v>
      </c>
      <c r="AF304">
        <v>1</v>
      </c>
      <c r="AG304">
        <v>58</v>
      </c>
      <c r="AH304">
        <v>0</v>
      </c>
      <c r="AI304">
        <v>0</v>
      </c>
      <c r="AJ304">
        <v>0</v>
      </c>
      <c r="AK304">
        <v>17</v>
      </c>
      <c r="AL304">
        <v>42</v>
      </c>
      <c r="AM304">
        <v>0</v>
      </c>
      <c r="AN304">
        <v>59</v>
      </c>
      <c r="AO304">
        <v>0.88135593220338981</v>
      </c>
      <c r="AP304">
        <v>0.1186440677966102</v>
      </c>
      <c r="AQ304">
        <v>0</v>
      </c>
      <c r="AR304">
        <v>0</v>
      </c>
      <c r="AS304">
        <v>0.1186440677966102</v>
      </c>
      <c r="AT304">
        <v>0.16949152542372881</v>
      </c>
      <c r="AU304">
        <v>0.1864406779661017</v>
      </c>
      <c r="AV304">
        <v>0.25423728813559321</v>
      </c>
      <c r="AW304">
        <v>0.1864406779661017</v>
      </c>
      <c r="AX304">
        <v>5.0847457627118647E-2</v>
      </c>
      <c r="AY304">
        <v>3.3898305084745763E-2</v>
      </c>
      <c r="AZ304">
        <v>0</v>
      </c>
      <c r="BA304">
        <v>0</v>
      </c>
      <c r="BB304">
        <v>0</v>
      </c>
      <c r="BC304">
        <v>0</v>
      </c>
      <c r="BD304">
        <v>1</v>
      </c>
      <c r="BE304">
        <v>0</v>
      </c>
      <c r="BF304">
        <v>0</v>
      </c>
      <c r="BG304">
        <v>0.93220338983050843</v>
      </c>
      <c r="BH304">
        <v>5.0847457627118647E-2</v>
      </c>
      <c r="BI304">
        <v>1.6949152542372881E-2</v>
      </c>
      <c r="BJ304">
        <v>0</v>
      </c>
      <c r="BK304">
        <v>5.0847457627118647E-2</v>
      </c>
      <c r="BL304">
        <v>5.0847457627118647E-2</v>
      </c>
      <c r="BM304">
        <v>0</v>
      </c>
      <c r="BN304">
        <v>0.89830508474576276</v>
      </c>
      <c r="BO304">
        <v>1.6949152542372881E-2</v>
      </c>
      <c r="BP304">
        <v>0.98305084745762716</v>
      </c>
      <c r="BQ304">
        <v>0</v>
      </c>
      <c r="BR304">
        <v>0</v>
      </c>
      <c r="BS304">
        <v>0</v>
      </c>
      <c r="BT304">
        <v>0.28813559322033899</v>
      </c>
      <c r="BU304">
        <v>0.71186440677966101</v>
      </c>
      <c r="BV304">
        <v>0</v>
      </c>
      <c r="BW304">
        <v>1</v>
      </c>
      <c r="BX304" t="s">
        <v>1305</v>
      </c>
      <c r="BY304">
        <v>136</v>
      </c>
      <c r="BZ304">
        <v>0.43382352941176472</v>
      </c>
      <c r="CA304">
        <v>0</v>
      </c>
    </row>
    <row r="305" spans="1:79" customFormat="1" x14ac:dyDescent="0.25">
      <c r="A305" t="s">
        <v>1308</v>
      </c>
      <c r="B305" t="s">
        <v>356</v>
      </c>
      <c r="C305" t="s">
        <v>382</v>
      </c>
      <c r="D305" t="s">
        <v>951</v>
      </c>
      <c r="E305">
        <v>2015</v>
      </c>
      <c r="F305">
        <v>7</v>
      </c>
      <c r="G305">
        <v>1</v>
      </c>
      <c r="H305">
        <v>0</v>
      </c>
      <c r="I305">
        <v>0</v>
      </c>
      <c r="J305">
        <v>1</v>
      </c>
      <c r="K305">
        <v>0</v>
      </c>
      <c r="L305">
        <v>3</v>
      </c>
      <c r="M305">
        <v>0</v>
      </c>
      <c r="N305">
        <v>2</v>
      </c>
      <c r="O305">
        <v>1</v>
      </c>
      <c r="P305">
        <v>1</v>
      </c>
      <c r="Q305">
        <v>0</v>
      </c>
      <c r="R305">
        <v>0</v>
      </c>
      <c r="S305">
        <v>0</v>
      </c>
      <c r="T305">
        <v>0</v>
      </c>
      <c r="U305">
        <v>8</v>
      </c>
      <c r="V305">
        <v>0</v>
      </c>
      <c r="W305">
        <v>0</v>
      </c>
      <c r="X305">
        <v>7</v>
      </c>
      <c r="Y305">
        <v>0</v>
      </c>
      <c r="Z305">
        <v>1</v>
      </c>
      <c r="AA305">
        <v>0</v>
      </c>
      <c r="AB305">
        <v>0</v>
      </c>
      <c r="AC305">
        <v>0</v>
      </c>
      <c r="AD305">
        <v>0</v>
      </c>
      <c r="AE305">
        <v>8</v>
      </c>
      <c r="AF305">
        <v>0</v>
      </c>
      <c r="AG305">
        <v>8</v>
      </c>
      <c r="AH305">
        <v>0</v>
      </c>
      <c r="AI305">
        <v>0</v>
      </c>
      <c r="AJ305">
        <v>0</v>
      </c>
      <c r="AK305">
        <v>3</v>
      </c>
      <c r="AL305">
        <v>5</v>
      </c>
      <c r="AM305">
        <v>0</v>
      </c>
      <c r="AN305">
        <v>8</v>
      </c>
      <c r="AO305">
        <v>0.875</v>
      </c>
      <c r="AP305">
        <v>0.125</v>
      </c>
      <c r="AQ305">
        <v>0</v>
      </c>
      <c r="AR305">
        <v>0</v>
      </c>
      <c r="AS305">
        <v>0.125</v>
      </c>
      <c r="AT305">
        <v>0</v>
      </c>
      <c r="AU305">
        <v>0.375</v>
      </c>
      <c r="AV305">
        <v>0</v>
      </c>
      <c r="AW305">
        <v>0.25</v>
      </c>
      <c r="AX305">
        <v>0.125</v>
      </c>
      <c r="AY305">
        <v>0.125</v>
      </c>
      <c r="AZ305">
        <v>0</v>
      </c>
      <c r="BA305">
        <v>0</v>
      </c>
      <c r="BB305">
        <v>0</v>
      </c>
      <c r="BC305">
        <v>0</v>
      </c>
      <c r="BD305">
        <v>1</v>
      </c>
      <c r="BE305">
        <v>0</v>
      </c>
      <c r="BF305">
        <v>0</v>
      </c>
      <c r="BG305">
        <v>0.875</v>
      </c>
      <c r="BH305">
        <v>0</v>
      </c>
      <c r="BI305">
        <v>0.125</v>
      </c>
      <c r="BJ305">
        <v>0</v>
      </c>
      <c r="BK305">
        <v>0</v>
      </c>
      <c r="BL305">
        <v>0</v>
      </c>
      <c r="BM305">
        <v>0</v>
      </c>
      <c r="BN305">
        <v>1</v>
      </c>
      <c r="BO305">
        <v>0</v>
      </c>
      <c r="BP305">
        <v>1</v>
      </c>
      <c r="BQ305">
        <v>0</v>
      </c>
      <c r="BR305">
        <v>0</v>
      </c>
      <c r="BS305">
        <v>0</v>
      </c>
      <c r="BT305">
        <v>0.375</v>
      </c>
      <c r="BU305">
        <v>0.625</v>
      </c>
      <c r="BV305">
        <v>0</v>
      </c>
      <c r="BW305">
        <v>1</v>
      </c>
      <c r="BX305" t="s">
        <v>1305</v>
      </c>
      <c r="BY305">
        <v>136</v>
      </c>
      <c r="BZ305">
        <v>5.8823529411764712E-2</v>
      </c>
      <c r="CA305">
        <v>0</v>
      </c>
    </row>
    <row r="306" spans="1:79" customFormat="1" x14ac:dyDescent="0.25">
      <c r="A306" t="s">
        <v>1309</v>
      </c>
      <c r="B306" t="s">
        <v>356</v>
      </c>
      <c r="C306" t="s">
        <v>382</v>
      </c>
      <c r="D306" t="s">
        <v>953</v>
      </c>
      <c r="E306">
        <v>2015</v>
      </c>
      <c r="F306">
        <v>25</v>
      </c>
      <c r="G306">
        <v>7</v>
      </c>
      <c r="H306">
        <v>0</v>
      </c>
      <c r="I306">
        <v>0</v>
      </c>
      <c r="J306">
        <v>2</v>
      </c>
      <c r="K306">
        <v>5</v>
      </c>
      <c r="L306">
        <v>5</v>
      </c>
      <c r="M306">
        <v>6</v>
      </c>
      <c r="N306">
        <v>8</v>
      </c>
      <c r="O306">
        <v>3</v>
      </c>
      <c r="P306">
        <v>2</v>
      </c>
      <c r="Q306">
        <v>0</v>
      </c>
      <c r="R306">
        <v>1</v>
      </c>
      <c r="S306">
        <v>0</v>
      </c>
      <c r="T306">
        <v>0</v>
      </c>
      <c r="U306">
        <v>32</v>
      </c>
      <c r="V306">
        <v>0</v>
      </c>
      <c r="W306">
        <v>0</v>
      </c>
      <c r="X306">
        <v>26</v>
      </c>
      <c r="Y306">
        <v>2</v>
      </c>
      <c r="Z306">
        <v>4</v>
      </c>
      <c r="AA306">
        <v>0</v>
      </c>
      <c r="AB306">
        <v>2</v>
      </c>
      <c r="AC306">
        <v>0</v>
      </c>
      <c r="AD306">
        <v>0</v>
      </c>
      <c r="AE306">
        <v>30</v>
      </c>
      <c r="AF306">
        <v>0</v>
      </c>
      <c r="AG306">
        <v>25</v>
      </c>
      <c r="AH306">
        <v>7</v>
      </c>
      <c r="AI306">
        <v>0</v>
      </c>
      <c r="AJ306">
        <v>0</v>
      </c>
      <c r="AK306">
        <v>7</v>
      </c>
      <c r="AL306">
        <v>25</v>
      </c>
      <c r="AM306">
        <v>0</v>
      </c>
      <c r="AN306">
        <v>32</v>
      </c>
      <c r="AO306">
        <v>0.78125</v>
      </c>
      <c r="AP306">
        <v>0.21875</v>
      </c>
      <c r="AQ306">
        <v>0</v>
      </c>
      <c r="AR306">
        <v>0</v>
      </c>
      <c r="AS306">
        <v>6.25E-2</v>
      </c>
      <c r="AT306">
        <v>0.15625</v>
      </c>
      <c r="AU306">
        <v>0.15625</v>
      </c>
      <c r="AV306">
        <v>0.1875</v>
      </c>
      <c r="AW306">
        <v>0.25</v>
      </c>
      <c r="AX306">
        <v>9.375E-2</v>
      </c>
      <c r="AY306">
        <v>6.25E-2</v>
      </c>
      <c r="AZ306">
        <v>0</v>
      </c>
      <c r="BA306">
        <v>0</v>
      </c>
      <c r="BB306">
        <v>3.125E-2</v>
      </c>
      <c r="BC306">
        <v>0</v>
      </c>
      <c r="BD306">
        <v>1</v>
      </c>
      <c r="BE306">
        <v>0</v>
      </c>
      <c r="BF306">
        <v>0</v>
      </c>
      <c r="BG306">
        <v>0.8125</v>
      </c>
      <c r="BH306">
        <v>6.25E-2</v>
      </c>
      <c r="BI306">
        <v>0.125</v>
      </c>
      <c r="BJ306">
        <v>0</v>
      </c>
      <c r="BK306">
        <v>6.25E-2</v>
      </c>
      <c r="BL306">
        <v>0</v>
      </c>
      <c r="BM306">
        <v>0</v>
      </c>
      <c r="BN306">
        <v>0.9375</v>
      </c>
      <c r="BO306">
        <v>0</v>
      </c>
      <c r="BP306">
        <v>0.78125</v>
      </c>
      <c r="BQ306">
        <v>0.21875</v>
      </c>
      <c r="BR306">
        <v>0</v>
      </c>
      <c r="BS306">
        <v>0</v>
      </c>
      <c r="BT306">
        <v>0.21875</v>
      </c>
      <c r="BU306">
        <v>0.78125</v>
      </c>
      <c r="BV306">
        <v>0</v>
      </c>
      <c r="BW306">
        <v>1</v>
      </c>
      <c r="BX306" t="s">
        <v>1305</v>
      </c>
      <c r="BY306">
        <v>136</v>
      </c>
      <c r="BZ306">
        <v>0.23529411764705879</v>
      </c>
      <c r="CA306">
        <v>0</v>
      </c>
    </row>
    <row r="307" spans="1:79" customFormat="1" x14ac:dyDescent="0.25">
      <c r="A307" t="s">
        <v>1310</v>
      </c>
      <c r="B307" t="s">
        <v>356</v>
      </c>
      <c r="C307" t="s">
        <v>391</v>
      </c>
      <c r="D307" t="s">
        <v>44</v>
      </c>
      <c r="E307">
        <v>2015</v>
      </c>
      <c r="F307">
        <v>40</v>
      </c>
      <c r="G307">
        <v>5</v>
      </c>
      <c r="H307">
        <v>0</v>
      </c>
      <c r="I307">
        <v>0</v>
      </c>
      <c r="J307">
        <v>7</v>
      </c>
      <c r="K307">
        <v>2</v>
      </c>
      <c r="L307">
        <v>5</v>
      </c>
      <c r="M307">
        <v>4</v>
      </c>
      <c r="N307">
        <v>8</v>
      </c>
      <c r="O307">
        <v>11</v>
      </c>
      <c r="P307">
        <v>5</v>
      </c>
      <c r="Q307">
        <v>2</v>
      </c>
      <c r="R307">
        <v>1</v>
      </c>
      <c r="S307">
        <v>0</v>
      </c>
      <c r="T307">
        <v>0</v>
      </c>
      <c r="U307">
        <v>43</v>
      </c>
      <c r="V307">
        <v>2</v>
      </c>
      <c r="W307">
        <v>0</v>
      </c>
      <c r="X307" t="s">
        <v>74</v>
      </c>
      <c r="Y307">
        <v>0</v>
      </c>
      <c r="Z307" t="s">
        <v>74</v>
      </c>
      <c r="AA307">
        <v>0</v>
      </c>
      <c r="AB307" t="s">
        <v>74</v>
      </c>
      <c r="AC307" t="s">
        <v>74</v>
      </c>
      <c r="AD307">
        <v>0</v>
      </c>
      <c r="AE307">
        <v>45</v>
      </c>
      <c r="AF307" t="s">
        <v>74</v>
      </c>
      <c r="AG307">
        <v>39</v>
      </c>
      <c r="AH307" t="s">
        <v>74</v>
      </c>
      <c r="AI307">
        <v>0</v>
      </c>
      <c r="AJ307">
        <v>0</v>
      </c>
      <c r="AK307" t="s">
        <v>74</v>
      </c>
      <c r="AL307" t="s">
        <v>74</v>
      </c>
      <c r="AM307" t="s">
        <v>74</v>
      </c>
      <c r="AN307">
        <v>45</v>
      </c>
      <c r="AO307">
        <v>0.88888888888888884</v>
      </c>
      <c r="AP307">
        <v>0.1111111111111111</v>
      </c>
      <c r="AQ307">
        <v>0</v>
      </c>
      <c r="AR307">
        <v>0</v>
      </c>
      <c r="AS307">
        <v>0.15555555555555561</v>
      </c>
      <c r="AT307">
        <v>4.4444444444444453E-2</v>
      </c>
      <c r="AU307">
        <v>0.1111111111111111</v>
      </c>
      <c r="AV307">
        <v>8.8888888888888892E-2</v>
      </c>
      <c r="AW307">
        <v>0.17777777777777781</v>
      </c>
      <c r="AX307">
        <v>0.24444444444444441</v>
      </c>
      <c r="AY307">
        <v>0.1111111111111111</v>
      </c>
      <c r="AZ307">
        <v>4.4444444444444453E-2</v>
      </c>
      <c r="BA307">
        <v>0</v>
      </c>
      <c r="BB307">
        <v>2.222222222222222E-2</v>
      </c>
      <c r="BC307">
        <v>0</v>
      </c>
      <c r="BD307">
        <v>0.9555555555555556</v>
      </c>
      <c r="BE307">
        <v>4.4444444444444453E-2</v>
      </c>
      <c r="BF307">
        <v>0</v>
      </c>
      <c r="BG307">
        <v>0</v>
      </c>
      <c r="BH307">
        <v>0</v>
      </c>
      <c r="BI307">
        <v>0</v>
      </c>
      <c r="BJ307">
        <v>0</v>
      </c>
      <c r="BK307">
        <v>0</v>
      </c>
      <c r="BL307">
        <v>0</v>
      </c>
      <c r="BM307">
        <v>0</v>
      </c>
      <c r="BN307">
        <v>1</v>
      </c>
      <c r="BO307">
        <v>0</v>
      </c>
      <c r="BP307">
        <v>0.8666666666666667</v>
      </c>
      <c r="BQ307">
        <v>0</v>
      </c>
      <c r="BR307">
        <v>0</v>
      </c>
      <c r="BS307">
        <v>0</v>
      </c>
      <c r="BT307">
        <v>0</v>
      </c>
      <c r="BU307">
        <v>0</v>
      </c>
      <c r="BV307">
        <v>0</v>
      </c>
      <c r="BW307">
        <v>1</v>
      </c>
      <c r="BX307" t="s">
        <v>1311</v>
      </c>
      <c r="BY307">
        <v>45</v>
      </c>
      <c r="BZ307">
        <v>1</v>
      </c>
      <c r="CA307">
        <v>0</v>
      </c>
    </row>
    <row r="308" spans="1:79" customFormat="1" x14ac:dyDescent="0.25">
      <c r="A308" t="s">
        <v>1312</v>
      </c>
      <c r="B308" t="s">
        <v>356</v>
      </c>
      <c r="C308" t="s">
        <v>391</v>
      </c>
      <c r="D308" t="s">
        <v>947</v>
      </c>
      <c r="E308">
        <v>2015</v>
      </c>
      <c r="F308">
        <v>28</v>
      </c>
      <c r="G308">
        <v>2</v>
      </c>
      <c r="H308">
        <v>0</v>
      </c>
      <c r="I308">
        <v>0</v>
      </c>
      <c r="J308">
        <v>5</v>
      </c>
      <c r="K308">
        <v>1</v>
      </c>
      <c r="L308">
        <v>2</v>
      </c>
      <c r="M308">
        <v>2</v>
      </c>
      <c r="N308">
        <v>8</v>
      </c>
      <c r="O308">
        <v>8</v>
      </c>
      <c r="P308">
        <v>2</v>
      </c>
      <c r="Q308">
        <v>1</v>
      </c>
      <c r="R308">
        <v>1</v>
      </c>
      <c r="S308">
        <v>0</v>
      </c>
      <c r="T308">
        <v>0</v>
      </c>
      <c r="U308">
        <v>28</v>
      </c>
      <c r="V308">
        <v>2</v>
      </c>
      <c r="W308">
        <v>0</v>
      </c>
      <c r="X308" t="s">
        <v>74</v>
      </c>
      <c r="Y308">
        <v>0</v>
      </c>
      <c r="Z308" t="s">
        <v>74</v>
      </c>
      <c r="AA308">
        <v>0</v>
      </c>
      <c r="AB308" t="s">
        <v>74</v>
      </c>
      <c r="AC308" t="s">
        <v>74</v>
      </c>
      <c r="AD308">
        <v>0</v>
      </c>
      <c r="AE308">
        <v>30</v>
      </c>
      <c r="AF308" t="s">
        <v>74</v>
      </c>
      <c r="AG308">
        <v>29</v>
      </c>
      <c r="AH308" t="s">
        <v>74</v>
      </c>
      <c r="AI308">
        <v>0</v>
      </c>
      <c r="AJ308">
        <v>0</v>
      </c>
      <c r="AK308" t="s">
        <v>74</v>
      </c>
      <c r="AL308" t="s">
        <v>74</v>
      </c>
      <c r="AM308" t="s">
        <v>74</v>
      </c>
      <c r="AN308">
        <v>30</v>
      </c>
      <c r="AO308">
        <v>0.93333333333333335</v>
      </c>
      <c r="AP308">
        <v>6.6666666666666666E-2</v>
      </c>
      <c r="AQ308">
        <v>0</v>
      </c>
      <c r="AR308">
        <v>0</v>
      </c>
      <c r="AS308">
        <v>0.16666666666666671</v>
      </c>
      <c r="AT308">
        <v>3.3333333333333333E-2</v>
      </c>
      <c r="AU308">
        <v>6.6666666666666666E-2</v>
      </c>
      <c r="AV308">
        <v>6.6666666666666666E-2</v>
      </c>
      <c r="AW308">
        <v>0.26666666666666672</v>
      </c>
      <c r="AX308">
        <v>0.26666666666666672</v>
      </c>
      <c r="AY308">
        <v>6.6666666666666666E-2</v>
      </c>
      <c r="AZ308">
        <v>3.3333333333333333E-2</v>
      </c>
      <c r="BA308">
        <v>0</v>
      </c>
      <c r="BB308">
        <v>3.3333333333333333E-2</v>
      </c>
      <c r="BC308">
        <v>0</v>
      </c>
      <c r="BD308">
        <v>0.93333333333333335</v>
      </c>
      <c r="BE308">
        <v>6.6666666666666666E-2</v>
      </c>
      <c r="BF308">
        <v>0</v>
      </c>
      <c r="BG308">
        <v>0</v>
      </c>
      <c r="BH308">
        <v>0</v>
      </c>
      <c r="BI308">
        <v>0</v>
      </c>
      <c r="BJ308">
        <v>0</v>
      </c>
      <c r="BK308">
        <v>0</v>
      </c>
      <c r="BL308">
        <v>0</v>
      </c>
      <c r="BM308">
        <v>0</v>
      </c>
      <c r="BN308">
        <v>1</v>
      </c>
      <c r="BO308">
        <v>0</v>
      </c>
      <c r="BP308">
        <v>0.96666666666666667</v>
      </c>
      <c r="BQ308">
        <v>0</v>
      </c>
      <c r="BR308">
        <v>0</v>
      </c>
      <c r="BS308">
        <v>0</v>
      </c>
      <c r="BT308">
        <v>0</v>
      </c>
      <c r="BU308">
        <v>0</v>
      </c>
      <c r="BV308">
        <v>0</v>
      </c>
      <c r="BW308">
        <v>1</v>
      </c>
      <c r="BX308" t="s">
        <v>1311</v>
      </c>
      <c r="BY308">
        <v>45</v>
      </c>
      <c r="BZ308">
        <v>0.66666666666666663</v>
      </c>
      <c r="CA308">
        <v>0</v>
      </c>
    </row>
    <row r="309" spans="1:79" customFormat="1" x14ac:dyDescent="0.25">
      <c r="A309" t="s">
        <v>1313</v>
      </c>
      <c r="B309" t="s">
        <v>356</v>
      </c>
      <c r="C309" t="s">
        <v>391</v>
      </c>
      <c r="D309" t="s">
        <v>949</v>
      </c>
      <c r="E309">
        <v>2015</v>
      </c>
      <c r="F309">
        <v>7</v>
      </c>
      <c r="G309">
        <v>1</v>
      </c>
      <c r="H309">
        <v>0</v>
      </c>
      <c r="I309">
        <v>0</v>
      </c>
      <c r="J309">
        <v>1</v>
      </c>
      <c r="K309">
        <v>1</v>
      </c>
      <c r="L309">
        <v>1</v>
      </c>
      <c r="M309">
        <v>2</v>
      </c>
      <c r="N309">
        <v>0</v>
      </c>
      <c r="O309">
        <v>3</v>
      </c>
      <c r="P309">
        <v>0</v>
      </c>
      <c r="Q309">
        <v>0</v>
      </c>
      <c r="R309">
        <v>0</v>
      </c>
      <c r="S309">
        <v>0</v>
      </c>
      <c r="T309">
        <v>0</v>
      </c>
      <c r="U309">
        <v>8</v>
      </c>
      <c r="V309">
        <v>0</v>
      </c>
      <c r="W309">
        <v>0</v>
      </c>
      <c r="X309" t="s">
        <v>74</v>
      </c>
      <c r="Y309">
        <v>0</v>
      </c>
      <c r="Z309" t="s">
        <v>74</v>
      </c>
      <c r="AA309">
        <v>0</v>
      </c>
      <c r="AB309" t="s">
        <v>74</v>
      </c>
      <c r="AC309" t="s">
        <v>74</v>
      </c>
      <c r="AD309">
        <v>0</v>
      </c>
      <c r="AE309">
        <v>8</v>
      </c>
      <c r="AF309" t="s">
        <v>74</v>
      </c>
      <c r="AG309">
        <v>8</v>
      </c>
      <c r="AH309" t="s">
        <v>74</v>
      </c>
      <c r="AI309">
        <v>0</v>
      </c>
      <c r="AJ309">
        <v>0</v>
      </c>
      <c r="AK309" t="s">
        <v>74</v>
      </c>
      <c r="AL309" t="s">
        <v>74</v>
      </c>
      <c r="AM309" t="s">
        <v>74</v>
      </c>
      <c r="AN309">
        <v>8</v>
      </c>
      <c r="AO309">
        <v>0.875</v>
      </c>
      <c r="AP309">
        <v>0.125</v>
      </c>
      <c r="AQ309">
        <v>0</v>
      </c>
      <c r="AR309">
        <v>0</v>
      </c>
      <c r="AS309">
        <v>0.125</v>
      </c>
      <c r="AT309">
        <v>0.125</v>
      </c>
      <c r="AU309">
        <v>0.125</v>
      </c>
      <c r="AV309">
        <v>0.25</v>
      </c>
      <c r="AW309">
        <v>0</v>
      </c>
      <c r="AX309">
        <v>0.375</v>
      </c>
      <c r="AY309">
        <v>0</v>
      </c>
      <c r="AZ309">
        <v>0</v>
      </c>
      <c r="BA309">
        <v>0</v>
      </c>
      <c r="BB309">
        <v>0</v>
      </c>
      <c r="BC309">
        <v>0</v>
      </c>
      <c r="BD309">
        <v>1</v>
      </c>
      <c r="BE309">
        <v>0</v>
      </c>
      <c r="BF309">
        <v>0</v>
      </c>
      <c r="BG309">
        <v>0</v>
      </c>
      <c r="BH309">
        <v>0</v>
      </c>
      <c r="BI309">
        <v>0</v>
      </c>
      <c r="BJ309">
        <v>0</v>
      </c>
      <c r="BK309">
        <v>0</v>
      </c>
      <c r="BL309">
        <v>0</v>
      </c>
      <c r="BM309">
        <v>0</v>
      </c>
      <c r="BN309">
        <v>1</v>
      </c>
      <c r="BO309">
        <v>0</v>
      </c>
      <c r="BP309">
        <v>1</v>
      </c>
      <c r="BQ309">
        <v>0</v>
      </c>
      <c r="BR309">
        <v>0</v>
      </c>
      <c r="BS309">
        <v>0</v>
      </c>
      <c r="BT309">
        <v>0</v>
      </c>
      <c r="BU309">
        <v>0</v>
      </c>
      <c r="BV309">
        <v>0</v>
      </c>
      <c r="BW309">
        <v>1</v>
      </c>
      <c r="BX309" t="s">
        <v>1311</v>
      </c>
      <c r="BY309">
        <v>45</v>
      </c>
      <c r="BZ309">
        <v>0.17777777777777781</v>
      </c>
      <c r="CA309">
        <v>0</v>
      </c>
    </row>
    <row r="310" spans="1:79" customFormat="1" x14ac:dyDescent="0.25">
      <c r="A310" t="s">
        <v>1314</v>
      </c>
      <c r="B310" t="s">
        <v>356</v>
      </c>
      <c r="C310" t="s">
        <v>391</v>
      </c>
      <c r="D310" t="s">
        <v>953</v>
      </c>
      <c r="E310">
        <v>2015</v>
      </c>
      <c r="F310">
        <v>5</v>
      </c>
      <c r="G310">
        <v>2</v>
      </c>
      <c r="H310">
        <v>0</v>
      </c>
      <c r="I310">
        <v>0</v>
      </c>
      <c r="J310">
        <v>1</v>
      </c>
      <c r="K310">
        <v>0</v>
      </c>
      <c r="L310">
        <v>2</v>
      </c>
      <c r="M310">
        <v>0</v>
      </c>
      <c r="N310">
        <v>0</v>
      </c>
      <c r="O310">
        <v>0</v>
      </c>
      <c r="P310">
        <v>3</v>
      </c>
      <c r="Q310">
        <v>1</v>
      </c>
      <c r="R310">
        <v>0</v>
      </c>
      <c r="S310">
        <v>0</v>
      </c>
      <c r="T310">
        <v>0</v>
      </c>
      <c r="U310">
        <v>7</v>
      </c>
      <c r="V310">
        <v>0</v>
      </c>
      <c r="W310">
        <v>0</v>
      </c>
      <c r="X310" t="s">
        <v>74</v>
      </c>
      <c r="Y310">
        <v>0</v>
      </c>
      <c r="Z310" t="s">
        <v>74</v>
      </c>
      <c r="AA310">
        <v>0</v>
      </c>
      <c r="AB310" t="s">
        <v>74</v>
      </c>
      <c r="AC310" t="s">
        <v>74</v>
      </c>
      <c r="AD310">
        <v>0</v>
      </c>
      <c r="AE310">
        <v>7</v>
      </c>
      <c r="AF310" t="s">
        <v>74</v>
      </c>
      <c r="AG310">
        <v>2</v>
      </c>
      <c r="AH310" t="s">
        <v>74</v>
      </c>
      <c r="AI310">
        <v>0</v>
      </c>
      <c r="AJ310">
        <v>0</v>
      </c>
      <c r="AK310" t="s">
        <v>74</v>
      </c>
      <c r="AL310" t="s">
        <v>74</v>
      </c>
      <c r="AM310" t="s">
        <v>74</v>
      </c>
      <c r="AN310">
        <v>7</v>
      </c>
      <c r="AO310">
        <v>0.7142857142857143</v>
      </c>
      <c r="AP310">
        <v>0.2857142857142857</v>
      </c>
      <c r="AQ310">
        <v>0</v>
      </c>
      <c r="AR310">
        <v>0</v>
      </c>
      <c r="AS310">
        <v>0.14285714285714279</v>
      </c>
      <c r="AT310">
        <v>0</v>
      </c>
      <c r="AU310">
        <v>0.2857142857142857</v>
      </c>
      <c r="AV310">
        <v>0</v>
      </c>
      <c r="AW310">
        <v>0</v>
      </c>
      <c r="AX310">
        <v>0</v>
      </c>
      <c r="AY310">
        <v>0.42857142857142849</v>
      </c>
      <c r="AZ310">
        <v>0.14285714285714279</v>
      </c>
      <c r="BA310">
        <v>0</v>
      </c>
      <c r="BB310">
        <v>0</v>
      </c>
      <c r="BC310">
        <v>0</v>
      </c>
      <c r="BD310">
        <v>1</v>
      </c>
      <c r="BE310">
        <v>0</v>
      </c>
      <c r="BF310">
        <v>0</v>
      </c>
      <c r="BG310">
        <v>0</v>
      </c>
      <c r="BH310">
        <v>0</v>
      </c>
      <c r="BI310">
        <v>0</v>
      </c>
      <c r="BJ310">
        <v>0</v>
      </c>
      <c r="BK310">
        <v>0</v>
      </c>
      <c r="BL310">
        <v>0</v>
      </c>
      <c r="BM310">
        <v>0</v>
      </c>
      <c r="BN310">
        <v>1</v>
      </c>
      <c r="BO310">
        <v>0</v>
      </c>
      <c r="BP310">
        <v>0.2857142857142857</v>
      </c>
      <c r="BQ310">
        <v>0</v>
      </c>
      <c r="BR310">
        <v>0</v>
      </c>
      <c r="BS310">
        <v>0</v>
      </c>
      <c r="BT310">
        <v>0</v>
      </c>
      <c r="BU310">
        <v>0</v>
      </c>
      <c r="BV310">
        <v>0</v>
      </c>
      <c r="BW310">
        <v>1</v>
      </c>
      <c r="BX310" t="s">
        <v>1311</v>
      </c>
      <c r="BY310">
        <v>45</v>
      </c>
      <c r="BZ310">
        <v>0.15555555555555561</v>
      </c>
      <c r="CA310">
        <v>0</v>
      </c>
    </row>
    <row r="311" spans="1:79" customFormat="1" x14ac:dyDescent="0.25">
      <c r="A311" t="s">
        <v>1315</v>
      </c>
      <c r="B311" t="s">
        <v>356</v>
      </c>
      <c r="C311" t="s">
        <v>394</v>
      </c>
      <c r="D311" t="s">
        <v>44</v>
      </c>
      <c r="E311">
        <v>2015</v>
      </c>
      <c r="F311">
        <v>137</v>
      </c>
      <c r="G311">
        <v>6</v>
      </c>
      <c r="H311">
        <v>0</v>
      </c>
      <c r="I311">
        <v>2</v>
      </c>
      <c r="J311">
        <v>13</v>
      </c>
      <c r="K311">
        <v>22</v>
      </c>
      <c r="L311">
        <v>23</v>
      </c>
      <c r="M311">
        <v>23</v>
      </c>
      <c r="N311">
        <v>34</v>
      </c>
      <c r="O311">
        <v>17</v>
      </c>
      <c r="P311">
        <v>8</v>
      </c>
      <c r="Q311">
        <v>1</v>
      </c>
      <c r="R311">
        <v>0</v>
      </c>
      <c r="S311">
        <v>0</v>
      </c>
      <c r="T311">
        <v>0</v>
      </c>
      <c r="U311">
        <v>140</v>
      </c>
      <c r="V311">
        <v>3</v>
      </c>
      <c r="W311">
        <v>0</v>
      </c>
      <c r="X311">
        <v>123</v>
      </c>
      <c r="Y311">
        <v>14</v>
      </c>
      <c r="Z311">
        <v>6</v>
      </c>
      <c r="AA311">
        <v>0</v>
      </c>
      <c r="AB311">
        <v>0</v>
      </c>
      <c r="AC311">
        <v>5</v>
      </c>
      <c r="AD311">
        <v>0</v>
      </c>
      <c r="AE311">
        <v>138</v>
      </c>
      <c r="AF311">
        <v>1</v>
      </c>
      <c r="AG311">
        <v>138</v>
      </c>
      <c r="AH311">
        <v>4</v>
      </c>
      <c r="AI311">
        <v>0</v>
      </c>
      <c r="AJ311">
        <v>0</v>
      </c>
      <c r="AK311">
        <v>50</v>
      </c>
      <c r="AL311">
        <v>91</v>
      </c>
      <c r="AM311">
        <v>2</v>
      </c>
      <c r="AN311">
        <v>143</v>
      </c>
      <c r="AO311">
        <v>0.95804195804195802</v>
      </c>
      <c r="AP311">
        <v>4.195804195804196E-2</v>
      </c>
      <c r="AQ311">
        <v>0</v>
      </c>
      <c r="AR311">
        <v>1.3986013986013989E-2</v>
      </c>
      <c r="AS311">
        <v>9.0909090909090912E-2</v>
      </c>
      <c r="AT311">
        <v>0.15384615384615391</v>
      </c>
      <c r="AU311">
        <v>0.16083916083916081</v>
      </c>
      <c r="AV311">
        <v>0.16083916083916081</v>
      </c>
      <c r="AW311">
        <v>0.23776223776223779</v>
      </c>
      <c r="AX311">
        <v>0.11888111888111889</v>
      </c>
      <c r="AY311">
        <v>5.5944055944055937E-2</v>
      </c>
      <c r="AZ311">
        <v>6.993006993006993E-3</v>
      </c>
      <c r="BA311">
        <v>0</v>
      </c>
      <c r="BB311">
        <v>0</v>
      </c>
      <c r="BC311">
        <v>0</v>
      </c>
      <c r="BD311">
        <v>0.97902097902097907</v>
      </c>
      <c r="BE311">
        <v>2.097902097902098E-2</v>
      </c>
      <c r="BF311">
        <v>0</v>
      </c>
      <c r="BG311">
        <v>0.8601398601398601</v>
      </c>
      <c r="BH311">
        <v>9.7902097902097904E-2</v>
      </c>
      <c r="BI311">
        <v>4.195804195804196E-2</v>
      </c>
      <c r="BJ311">
        <v>0</v>
      </c>
      <c r="BK311">
        <v>0</v>
      </c>
      <c r="BL311">
        <v>3.4965034965034968E-2</v>
      </c>
      <c r="BM311">
        <v>0</v>
      </c>
      <c r="BN311">
        <v>0.965034965034965</v>
      </c>
      <c r="BO311">
        <v>6.993006993006993E-3</v>
      </c>
      <c r="BP311">
        <v>0.965034965034965</v>
      </c>
      <c r="BQ311">
        <v>2.7972027972027969E-2</v>
      </c>
      <c r="BR311">
        <v>0</v>
      </c>
      <c r="BS311">
        <v>0</v>
      </c>
      <c r="BT311">
        <v>0.34965034965034958</v>
      </c>
      <c r="BU311">
        <v>0.63636363636363635</v>
      </c>
      <c r="BV311">
        <v>1.3986013986013989E-2</v>
      </c>
      <c r="BW311">
        <v>1</v>
      </c>
      <c r="BX311" t="s">
        <v>1316</v>
      </c>
      <c r="BY311">
        <v>143</v>
      </c>
      <c r="BZ311">
        <v>1</v>
      </c>
      <c r="CA311">
        <v>0</v>
      </c>
    </row>
    <row r="312" spans="1:79" customFormat="1" x14ac:dyDescent="0.25">
      <c r="A312" t="s">
        <v>1317</v>
      </c>
      <c r="B312" t="s">
        <v>356</v>
      </c>
      <c r="C312" t="s">
        <v>394</v>
      </c>
      <c r="D312" t="s">
        <v>947</v>
      </c>
      <c r="E312">
        <v>2015</v>
      </c>
      <c r="F312" t="s">
        <v>74</v>
      </c>
      <c r="G312" t="s">
        <v>74</v>
      </c>
      <c r="H312" t="s">
        <v>74</v>
      </c>
      <c r="I312" t="s">
        <v>74</v>
      </c>
      <c r="J312" t="s">
        <v>74</v>
      </c>
      <c r="K312" t="s">
        <v>74</v>
      </c>
      <c r="L312" t="s">
        <v>74</v>
      </c>
      <c r="M312" t="s">
        <v>74</v>
      </c>
      <c r="N312" t="s">
        <v>74</v>
      </c>
      <c r="O312" t="s">
        <v>74</v>
      </c>
      <c r="P312" t="s">
        <v>74</v>
      </c>
      <c r="Q312" t="s">
        <v>74</v>
      </c>
      <c r="R312" t="s">
        <v>74</v>
      </c>
      <c r="S312" t="s">
        <v>74</v>
      </c>
      <c r="T312" t="s">
        <v>74</v>
      </c>
      <c r="U312" t="s">
        <v>74</v>
      </c>
      <c r="V312" t="s">
        <v>74</v>
      </c>
      <c r="W312" t="s">
        <v>74</v>
      </c>
      <c r="X312" t="s">
        <v>74</v>
      </c>
      <c r="Y312" t="s">
        <v>74</v>
      </c>
      <c r="Z312" t="s">
        <v>74</v>
      </c>
      <c r="AA312" t="s">
        <v>74</v>
      </c>
      <c r="AB312" t="s">
        <v>74</v>
      </c>
      <c r="AC312" t="s">
        <v>74</v>
      </c>
      <c r="AD312" t="s">
        <v>74</v>
      </c>
      <c r="AE312" t="s">
        <v>74</v>
      </c>
      <c r="AF312" t="s">
        <v>74</v>
      </c>
      <c r="AG312" t="s">
        <v>74</v>
      </c>
      <c r="AH312" t="s">
        <v>74</v>
      </c>
      <c r="AI312" t="s">
        <v>74</v>
      </c>
      <c r="AJ312" t="s">
        <v>74</v>
      </c>
      <c r="AK312" t="s">
        <v>74</v>
      </c>
      <c r="AL312" t="s">
        <v>74</v>
      </c>
      <c r="AM312" t="s">
        <v>74</v>
      </c>
      <c r="AN312" t="s">
        <v>74</v>
      </c>
      <c r="AO312" t="s">
        <v>74</v>
      </c>
      <c r="AP312" t="s">
        <v>74</v>
      </c>
      <c r="AQ312" t="s">
        <v>74</v>
      </c>
      <c r="AR312" t="s">
        <v>74</v>
      </c>
      <c r="AS312" t="s">
        <v>74</v>
      </c>
      <c r="AT312" t="s">
        <v>74</v>
      </c>
      <c r="AU312" t="s">
        <v>74</v>
      </c>
      <c r="AV312" t="s">
        <v>74</v>
      </c>
      <c r="AW312" t="s">
        <v>74</v>
      </c>
      <c r="AX312" t="s">
        <v>74</v>
      </c>
      <c r="AY312" t="s">
        <v>74</v>
      </c>
      <c r="AZ312" t="s">
        <v>74</v>
      </c>
      <c r="BA312" t="s">
        <v>74</v>
      </c>
      <c r="BB312" t="s">
        <v>74</v>
      </c>
      <c r="BC312" t="s">
        <v>74</v>
      </c>
      <c r="BD312" t="s">
        <v>74</v>
      </c>
      <c r="BE312" t="s">
        <v>74</v>
      </c>
      <c r="BF312" t="s">
        <v>74</v>
      </c>
      <c r="BG312" t="s">
        <v>74</v>
      </c>
      <c r="BH312" t="s">
        <v>74</v>
      </c>
      <c r="BI312" t="s">
        <v>74</v>
      </c>
      <c r="BJ312" t="s">
        <v>74</v>
      </c>
      <c r="BK312" t="s">
        <v>74</v>
      </c>
      <c r="BL312" t="s">
        <v>74</v>
      </c>
      <c r="BM312" t="s">
        <v>74</v>
      </c>
      <c r="BN312" t="s">
        <v>74</v>
      </c>
      <c r="BO312" t="s">
        <v>74</v>
      </c>
      <c r="BP312" t="s">
        <v>74</v>
      </c>
      <c r="BQ312" t="s">
        <v>74</v>
      </c>
      <c r="BR312" t="s">
        <v>74</v>
      </c>
      <c r="BS312" t="s">
        <v>74</v>
      </c>
      <c r="BT312" t="s">
        <v>74</v>
      </c>
      <c r="BU312" t="s">
        <v>74</v>
      </c>
      <c r="BV312" t="s">
        <v>74</v>
      </c>
      <c r="BW312" t="s">
        <v>74</v>
      </c>
      <c r="BX312" t="s">
        <v>1316</v>
      </c>
      <c r="BY312" t="s">
        <v>74</v>
      </c>
      <c r="BZ312" t="s">
        <v>74</v>
      </c>
      <c r="CA312">
        <v>0</v>
      </c>
    </row>
    <row r="313" spans="1:79" customFormat="1" x14ac:dyDescent="0.25">
      <c r="A313" t="s">
        <v>1318</v>
      </c>
      <c r="B313" t="s">
        <v>356</v>
      </c>
      <c r="C313" t="s">
        <v>394</v>
      </c>
      <c r="D313" t="s">
        <v>949</v>
      </c>
      <c r="E313">
        <v>2015</v>
      </c>
      <c r="F313" t="s">
        <v>74</v>
      </c>
      <c r="G313" t="s">
        <v>74</v>
      </c>
      <c r="H313" t="s">
        <v>74</v>
      </c>
      <c r="I313" t="s">
        <v>74</v>
      </c>
      <c r="J313" t="s">
        <v>74</v>
      </c>
      <c r="K313" t="s">
        <v>74</v>
      </c>
      <c r="L313" t="s">
        <v>74</v>
      </c>
      <c r="M313" t="s">
        <v>74</v>
      </c>
      <c r="N313" t="s">
        <v>74</v>
      </c>
      <c r="O313" t="s">
        <v>74</v>
      </c>
      <c r="P313" t="s">
        <v>74</v>
      </c>
      <c r="Q313" t="s">
        <v>74</v>
      </c>
      <c r="R313" t="s">
        <v>74</v>
      </c>
      <c r="S313" t="s">
        <v>74</v>
      </c>
      <c r="T313" t="s">
        <v>74</v>
      </c>
      <c r="U313" t="s">
        <v>74</v>
      </c>
      <c r="V313" t="s">
        <v>74</v>
      </c>
      <c r="W313" t="s">
        <v>74</v>
      </c>
      <c r="X313" t="s">
        <v>74</v>
      </c>
      <c r="Y313" t="s">
        <v>74</v>
      </c>
      <c r="Z313" t="s">
        <v>74</v>
      </c>
      <c r="AA313" t="s">
        <v>74</v>
      </c>
      <c r="AB313" t="s">
        <v>74</v>
      </c>
      <c r="AC313" t="s">
        <v>74</v>
      </c>
      <c r="AD313" t="s">
        <v>74</v>
      </c>
      <c r="AE313" t="s">
        <v>74</v>
      </c>
      <c r="AF313" t="s">
        <v>74</v>
      </c>
      <c r="AG313" t="s">
        <v>74</v>
      </c>
      <c r="AH313" t="s">
        <v>74</v>
      </c>
      <c r="AI313" t="s">
        <v>74</v>
      </c>
      <c r="AJ313" t="s">
        <v>74</v>
      </c>
      <c r="AK313" t="s">
        <v>74</v>
      </c>
      <c r="AL313" t="s">
        <v>74</v>
      </c>
      <c r="AM313" t="s">
        <v>74</v>
      </c>
      <c r="AN313" t="s">
        <v>74</v>
      </c>
      <c r="AO313" t="s">
        <v>74</v>
      </c>
      <c r="AP313" t="s">
        <v>74</v>
      </c>
      <c r="AQ313" t="s">
        <v>74</v>
      </c>
      <c r="AR313" t="s">
        <v>74</v>
      </c>
      <c r="AS313" t="s">
        <v>74</v>
      </c>
      <c r="AT313" t="s">
        <v>74</v>
      </c>
      <c r="AU313" t="s">
        <v>74</v>
      </c>
      <c r="AV313" t="s">
        <v>74</v>
      </c>
      <c r="AW313" t="s">
        <v>74</v>
      </c>
      <c r="AX313" t="s">
        <v>74</v>
      </c>
      <c r="AY313" t="s">
        <v>74</v>
      </c>
      <c r="AZ313" t="s">
        <v>74</v>
      </c>
      <c r="BA313" t="s">
        <v>74</v>
      </c>
      <c r="BB313" t="s">
        <v>74</v>
      </c>
      <c r="BC313" t="s">
        <v>74</v>
      </c>
      <c r="BD313" t="s">
        <v>74</v>
      </c>
      <c r="BE313" t="s">
        <v>74</v>
      </c>
      <c r="BF313" t="s">
        <v>74</v>
      </c>
      <c r="BG313" t="s">
        <v>74</v>
      </c>
      <c r="BH313" t="s">
        <v>74</v>
      </c>
      <c r="BI313" t="s">
        <v>74</v>
      </c>
      <c r="BJ313" t="s">
        <v>74</v>
      </c>
      <c r="BK313" t="s">
        <v>74</v>
      </c>
      <c r="BL313" t="s">
        <v>74</v>
      </c>
      <c r="BM313" t="s">
        <v>74</v>
      </c>
      <c r="BN313" t="s">
        <v>74</v>
      </c>
      <c r="BO313" t="s">
        <v>74</v>
      </c>
      <c r="BP313" t="s">
        <v>74</v>
      </c>
      <c r="BQ313" t="s">
        <v>74</v>
      </c>
      <c r="BR313" t="s">
        <v>74</v>
      </c>
      <c r="BS313" t="s">
        <v>74</v>
      </c>
      <c r="BT313" t="s">
        <v>74</v>
      </c>
      <c r="BU313" t="s">
        <v>74</v>
      </c>
      <c r="BV313" t="s">
        <v>74</v>
      </c>
      <c r="BW313" t="s">
        <v>74</v>
      </c>
      <c r="BX313" t="s">
        <v>1316</v>
      </c>
      <c r="BY313" t="s">
        <v>74</v>
      </c>
      <c r="BZ313" t="s">
        <v>74</v>
      </c>
      <c r="CA313">
        <v>0</v>
      </c>
    </row>
    <row r="314" spans="1:79" customFormat="1" x14ac:dyDescent="0.25">
      <c r="A314" t="s">
        <v>1319</v>
      </c>
      <c r="B314" t="s">
        <v>356</v>
      </c>
      <c r="C314" t="s">
        <v>394</v>
      </c>
      <c r="D314" t="s">
        <v>951</v>
      </c>
      <c r="E314">
        <v>2015</v>
      </c>
      <c r="F314" t="s">
        <v>74</v>
      </c>
      <c r="G314" t="s">
        <v>74</v>
      </c>
      <c r="H314" t="s">
        <v>74</v>
      </c>
      <c r="I314" t="s">
        <v>74</v>
      </c>
      <c r="J314" t="s">
        <v>74</v>
      </c>
      <c r="K314" t="s">
        <v>74</v>
      </c>
      <c r="L314" t="s">
        <v>74</v>
      </c>
      <c r="M314" t="s">
        <v>74</v>
      </c>
      <c r="N314" t="s">
        <v>74</v>
      </c>
      <c r="O314" t="s">
        <v>74</v>
      </c>
      <c r="P314" t="s">
        <v>74</v>
      </c>
      <c r="Q314" t="s">
        <v>74</v>
      </c>
      <c r="R314" t="s">
        <v>74</v>
      </c>
      <c r="S314" t="s">
        <v>74</v>
      </c>
      <c r="T314" t="s">
        <v>74</v>
      </c>
      <c r="U314" t="s">
        <v>74</v>
      </c>
      <c r="V314" t="s">
        <v>74</v>
      </c>
      <c r="W314" t="s">
        <v>74</v>
      </c>
      <c r="X314" t="s">
        <v>74</v>
      </c>
      <c r="Y314" t="s">
        <v>74</v>
      </c>
      <c r="Z314" t="s">
        <v>74</v>
      </c>
      <c r="AA314" t="s">
        <v>74</v>
      </c>
      <c r="AB314" t="s">
        <v>74</v>
      </c>
      <c r="AC314" t="s">
        <v>74</v>
      </c>
      <c r="AD314" t="s">
        <v>74</v>
      </c>
      <c r="AE314" t="s">
        <v>74</v>
      </c>
      <c r="AF314" t="s">
        <v>74</v>
      </c>
      <c r="AG314" t="s">
        <v>74</v>
      </c>
      <c r="AH314" t="s">
        <v>74</v>
      </c>
      <c r="AI314" t="s">
        <v>74</v>
      </c>
      <c r="AJ314" t="s">
        <v>74</v>
      </c>
      <c r="AK314" t="s">
        <v>74</v>
      </c>
      <c r="AL314" t="s">
        <v>74</v>
      </c>
      <c r="AM314" t="s">
        <v>74</v>
      </c>
      <c r="AN314" t="s">
        <v>74</v>
      </c>
      <c r="AO314" t="s">
        <v>74</v>
      </c>
      <c r="AP314" t="s">
        <v>74</v>
      </c>
      <c r="AQ314" t="s">
        <v>74</v>
      </c>
      <c r="AR314" t="s">
        <v>74</v>
      </c>
      <c r="AS314" t="s">
        <v>74</v>
      </c>
      <c r="AT314" t="s">
        <v>74</v>
      </c>
      <c r="AU314" t="s">
        <v>74</v>
      </c>
      <c r="AV314" t="s">
        <v>74</v>
      </c>
      <c r="AW314" t="s">
        <v>74</v>
      </c>
      <c r="AX314" t="s">
        <v>74</v>
      </c>
      <c r="AY314" t="s">
        <v>74</v>
      </c>
      <c r="AZ314" t="s">
        <v>74</v>
      </c>
      <c r="BA314" t="s">
        <v>74</v>
      </c>
      <c r="BB314" t="s">
        <v>74</v>
      </c>
      <c r="BC314" t="s">
        <v>74</v>
      </c>
      <c r="BD314" t="s">
        <v>74</v>
      </c>
      <c r="BE314" t="s">
        <v>74</v>
      </c>
      <c r="BF314" t="s">
        <v>74</v>
      </c>
      <c r="BG314" t="s">
        <v>74</v>
      </c>
      <c r="BH314" t="s">
        <v>74</v>
      </c>
      <c r="BI314" t="s">
        <v>74</v>
      </c>
      <c r="BJ314" t="s">
        <v>74</v>
      </c>
      <c r="BK314" t="s">
        <v>74</v>
      </c>
      <c r="BL314" t="s">
        <v>74</v>
      </c>
      <c r="BM314" t="s">
        <v>74</v>
      </c>
      <c r="BN314" t="s">
        <v>74</v>
      </c>
      <c r="BO314" t="s">
        <v>74</v>
      </c>
      <c r="BP314" t="s">
        <v>74</v>
      </c>
      <c r="BQ314" t="s">
        <v>74</v>
      </c>
      <c r="BR314" t="s">
        <v>74</v>
      </c>
      <c r="BS314" t="s">
        <v>74</v>
      </c>
      <c r="BT314" t="s">
        <v>74</v>
      </c>
      <c r="BU314" t="s">
        <v>74</v>
      </c>
      <c r="BV314" t="s">
        <v>74</v>
      </c>
      <c r="BW314" t="s">
        <v>74</v>
      </c>
      <c r="BX314" t="s">
        <v>1316</v>
      </c>
      <c r="BY314" t="s">
        <v>74</v>
      </c>
      <c r="BZ314" t="s">
        <v>74</v>
      </c>
      <c r="CA314">
        <v>1</v>
      </c>
    </row>
    <row r="315" spans="1:79" customFormat="1" x14ac:dyDescent="0.25">
      <c r="A315" t="s">
        <v>1320</v>
      </c>
      <c r="B315" t="s">
        <v>356</v>
      </c>
      <c r="C315" t="s">
        <v>394</v>
      </c>
      <c r="D315" t="s">
        <v>953</v>
      </c>
      <c r="E315">
        <v>2015</v>
      </c>
      <c r="F315" t="s">
        <v>74</v>
      </c>
      <c r="G315" t="s">
        <v>74</v>
      </c>
      <c r="H315" t="s">
        <v>74</v>
      </c>
      <c r="I315" t="s">
        <v>74</v>
      </c>
      <c r="J315" t="s">
        <v>74</v>
      </c>
      <c r="K315" t="s">
        <v>74</v>
      </c>
      <c r="L315" t="s">
        <v>74</v>
      </c>
      <c r="M315" t="s">
        <v>74</v>
      </c>
      <c r="N315" t="s">
        <v>74</v>
      </c>
      <c r="O315" t="s">
        <v>74</v>
      </c>
      <c r="P315" t="s">
        <v>74</v>
      </c>
      <c r="Q315" t="s">
        <v>74</v>
      </c>
      <c r="R315" t="s">
        <v>74</v>
      </c>
      <c r="S315" t="s">
        <v>74</v>
      </c>
      <c r="T315" t="s">
        <v>74</v>
      </c>
      <c r="U315" t="s">
        <v>74</v>
      </c>
      <c r="V315" t="s">
        <v>74</v>
      </c>
      <c r="W315" t="s">
        <v>74</v>
      </c>
      <c r="X315" t="s">
        <v>74</v>
      </c>
      <c r="Y315" t="s">
        <v>74</v>
      </c>
      <c r="Z315" t="s">
        <v>74</v>
      </c>
      <c r="AA315" t="s">
        <v>74</v>
      </c>
      <c r="AB315" t="s">
        <v>74</v>
      </c>
      <c r="AC315" t="s">
        <v>74</v>
      </c>
      <c r="AD315" t="s">
        <v>74</v>
      </c>
      <c r="AE315" t="s">
        <v>74</v>
      </c>
      <c r="AF315" t="s">
        <v>74</v>
      </c>
      <c r="AG315" t="s">
        <v>74</v>
      </c>
      <c r="AH315" t="s">
        <v>74</v>
      </c>
      <c r="AI315" t="s">
        <v>74</v>
      </c>
      <c r="AJ315" t="s">
        <v>74</v>
      </c>
      <c r="AK315" t="s">
        <v>74</v>
      </c>
      <c r="AL315" t="s">
        <v>74</v>
      </c>
      <c r="AM315" t="s">
        <v>74</v>
      </c>
      <c r="AN315" t="s">
        <v>74</v>
      </c>
      <c r="AO315" t="s">
        <v>74</v>
      </c>
      <c r="AP315" t="s">
        <v>74</v>
      </c>
      <c r="AQ315" t="s">
        <v>74</v>
      </c>
      <c r="AR315" t="s">
        <v>74</v>
      </c>
      <c r="AS315" t="s">
        <v>74</v>
      </c>
      <c r="AT315" t="s">
        <v>74</v>
      </c>
      <c r="AU315" t="s">
        <v>74</v>
      </c>
      <c r="AV315" t="s">
        <v>74</v>
      </c>
      <c r="AW315" t="s">
        <v>74</v>
      </c>
      <c r="AX315" t="s">
        <v>74</v>
      </c>
      <c r="AY315" t="s">
        <v>74</v>
      </c>
      <c r="AZ315" t="s">
        <v>74</v>
      </c>
      <c r="BA315" t="s">
        <v>74</v>
      </c>
      <c r="BB315" t="s">
        <v>74</v>
      </c>
      <c r="BC315" t="s">
        <v>74</v>
      </c>
      <c r="BD315" t="s">
        <v>74</v>
      </c>
      <c r="BE315" t="s">
        <v>74</v>
      </c>
      <c r="BF315" t="s">
        <v>74</v>
      </c>
      <c r="BG315" t="s">
        <v>74</v>
      </c>
      <c r="BH315" t="s">
        <v>74</v>
      </c>
      <c r="BI315" t="s">
        <v>74</v>
      </c>
      <c r="BJ315" t="s">
        <v>74</v>
      </c>
      <c r="BK315" t="s">
        <v>74</v>
      </c>
      <c r="BL315" t="s">
        <v>74</v>
      </c>
      <c r="BM315" t="s">
        <v>74</v>
      </c>
      <c r="BN315" t="s">
        <v>74</v>
      </c>
      <c r="BO315" t="s">
        <v>74</v>
      </c>
      <c r="BP315" t="s">
        <v>74</v>
      </c>
      <c r="BQ315" t="s">
        <v>74</v>
      </c>
      <c r="BR315" t="s">
        <v>74</v>
      </c>
      <c r="BS315" t="s">
        <v>74</v>
      </c>
      <c r="BT315" t="s">
        <v>74</v>
      </c>
      <c r="BU315" t="s">
        <v>74</v>
      </c>
      <c r="BV315" t="s">
        <v>74</v>
      </c>
      <c r="BW315" t="s">
        <v>74</v>
      </c>
      <c r="BX315" t="s">
        <v>1316</v>
      </c>
      <c r="BY315" t="s">
        <v>74</v>
      </c>
      <c r="BZ315" t="s">
        <v>74</v>
      </c>
      <c r="CA315">
        <v>0</v>
      </c>
    </row>
    <row r="316" spans="1:79" customFormat="1" x14ac:dyDescent="0.25">
      <c r="A316" t="s">
        <v>1321</v>
      </c>
      <c r="B316" t="s">
        <v>356</v>
      </c>
      <c r="C316" t="s">
        <v>43</v>
      </c>
      <c r="D316" t="s">
        <v>44</v>
      </c>
      <c r="E316">
        <v>2015</v>
      </c>
      <c r="F316">
        <v>2257</v>
      </c>
      <c r="G316">
        <v>148</v>
      </c>
      <c r="H316">
        <v>0</v>
      </c>
      <c r="I316">
        <v>71</v>
      </c>
      <c r="J316">
        <v>370</v>
      </c>
      <c r="K316">
        <v>358</v>
      </c>
      <c r="L316">
        <v>316</v>
      </c>
      <c r="M316">
        <v>365</v>
      </c>
      <c r="N316">
        <v>425</v>
      </c>
      <c r="O316">
        <v>276</v>
      </c>
      <c r="P316">
        <v>183</v>
      </c>
      <c r="Q316">
        <v>38</v>
      </c>
      <c r="R316">
        <v>3</v>
      </c>
      <c r="S316">
        <v>0</v>
      </c>
      <c r="T316">
        <v>0</v>
      </c>
      <c r="U316">
        <v>2263</v>
      </c>
      <c r="V316">
        <v>141</v>
      </c>
      <c r="W316">
        <v>1</v>
      </c>
      <c r="X316">
        <v>1961</v>
      </c>
      <c r="Y316">
        <v>384</v>
      </c>
      <c r="Z316">
        <v>60</v>
      </c>
      <c r="AA316">
        <v>0</v>
      </c>
      <c r="AB316">
        <v>39</v>
      </c>
      <c r="AC316">
        <v>105</v>
      </c>
      <c r="AD316">
        <v>0</v>
      </c>
      <c r="AE316">
        <v>2261</v>
      </c>
      <c r="AF316">
        <v>20</v>
      </c>
      <c r="AG316">
        <v>2354</v>
      </c>
      <c r="AH316">
        <v>31</v>
      </c>
      <c r="AI316" t="s">
        <v>74</v>
      </c>
      <c r="AJ316">
        <v>0</v>
      </c>
      <c r="AK316">
        <v>296</v>
      </c>
      <c r="AL316">
        <v>2109</v>
      </c>
      <c r="AM316">
        <v>0</v>
      </c>
      <c r="AN316">
        <v>2405</v>
      </c>
      <c r="AO316">
        <v>0.93846153846153846</v>
      </c>
      <c r="AP316">
        <v>6.1538461538461542E-2</v>
      </c>
      <c r="AQ316">
        <v>0</v>
      </c>
      <c r="AR316">
        <v>2.952182952182952E-2</v>
      </c>
      <c r="AS316">
        <v>0.15384615384615391</v>
      </c>
      <c r="AT316">
        <v>0.14885654885654889</v>
      </c>
      <c r="AU316">
        <v>0.1313929313929314</v>
      </c>
      <c r="AV316">
        <v>0.1517671517671518</v>
      </c>
      <c r="AW316">
        <v>0.1767151767151767</v>
      </c>
      <c r="AX316">
        <v>0.1147609147609148</v>
      </c>
      <c r="AY316">
        <v>7.6091476091476096E-2</v>
      </c>
      <c r="AZ316">
        <v>1.5800415800415801E-2</v>
      </c>
      <c r="BA316">
        <v>0</v>
      </c>
      <c r="BB316">
        <v>1.247401247401247E-3</v>
      </c>
      <c r="BC316">
        <v>0</v>
      </c>
      <c r="BD316">
        <v>0.94095634095634095</v>
      </c>
      <c r="BE316">
        <v>5.8627858627858631E-2</v>
      </c>
      <c r="BF316">
        <v>4.1580041580041582E-4</v>
      </c>
      <c r="BG316">
        <v>0.81538461538461537</v>
      </c>
      <c r="BH316">
        <v>0.1596673596673597</v>
      </c>
      <c r="BI316">
        <v>2.4948024948024949E-2</v>
      </c>
      <c r="BJ316">
        <v>0</v>
      </c>
      <c r="BK316">
        <v>1.6216216216216221E-2</v>
      </c>
      <c r="BL316">
        <v>4.3659043659043661E-2</v>
      </c>
      <c r="BM316">
        <v>0</v>
      </c>
      <c r="BN316">
        <v>0.94012474012474012</v>
      </c>
      <c r="BO316">
        <v>8.3160083160083165E-3</v>
      </c>
      <c r="BP316">
        <v>0.97879417879417885</v>
      </c>
      <c r="BQ316">
        <v>1.2889812889812891E-2</v>
      </c>
      <c r="BR316">
        <v>0</v>
      </c>
      <c r="BS316">
        <v>0</v>
      </c>
      <c r="BT316">
        <v>0.1230769230769231</v>
      </c>
      <c r="BU316">
        <v>0.87692307692307692</v>
      </c>
      <c r="BV316">
        <v>0</v>
      </c>
      <c r="BW316">
        <v>1</v>
      </c>
      <c r="BX316" t="s">
        <v>1322</v>
      </c>
      <c r="BY316">
        <v>2405</v>
      </c>
      <c r="BZ316">
        <v>1</v>
      </c>
      <c r="CA316">
        <v>0</v>
      </c>
    </row>
    <row r="317" spans="1:79" customFormat="1" x14ac:dyDescent="0.25">
      <c r="A317" t="s">
        <v>1323</v>
      </c>
      <c r="B317" t="s">
        <v>356</v>
      </c>
      <c r="C317" t="s">
        <v>43</v>
      </c>
      <c r="D317" t="s">
        <v>947</v>
      </c>
      <c r="E317">
        <v>2015</v>
      </c>
      <c r="F317">
        <v>636</v>
      </c>
      <c r="G317">
        <v>50</v>
      </c>
      <c r="H317">
        <v>0</v>
      </c>
      <c r="I317">
        <v>20</v>
      </c>
      <c r="J317">
        <v>112</v>
      </c>
      <c r="K317">
        <v>106</v>
      </c>
      <c r="L317">
        <v>88</v>
      </c>
      <c r="M317">
        <v>75</v>
      </c>
      <c r="N317">
        <v>121</v>
      </c>
      <c r="O317">
        <v>82</v>
      </c>
      <c r="P317">
        <v>68</v>
      </c>
      <c r="Q317">
        <v>12</v>
      </c>
      <c r="R317">
        <v>2</v>
      </c>
      <c r="S317">
        <v>0</v>
      </c>
      <c r="T317">
        <v>0</v>
      </c>
      <c r="U317">
        <v>648</v>
      </c>
      <c r="V317">
        <v>38</v>
      </c>
      <c r="W317">
        <v>0</v>
      </c>
      <c r="X317">
        <v>540</v>
      </c>
      <c r="Y317">
        <v>129</v>
      </c>
      <c r="Z317">
        <v>17</v>
      </c>
      <c r="AA317">
        <v>0</v>
      </c>
      <c r="AB317">
        <v>6</v>
      </c>
      <c r="AC317">
        <v>22</v>
      </c>
      <c r="AD317">
        <v>0</v>
      </c>
      <c r="AE317">
        <v>658</v>
      </c>
      <c r="AF317">
        <v>5</v>
      </c>
      <c r="AG317">
        <v>680</v>
      </c>
      <c r="AH317">
        <v>1</v>
      </c>
      <c r="AI317" t="s">
        <v>74</v>
      </c>
      <c r="AJ317">
        <v>0</v>
      </c>
      <c r="AK317">
        <v>104</v>
      </c>
      <c r="AL317">
        <v>582</v>
      </c>
      <c r="AM317">
        <v>0</v>
      </c>
      <c r="AN317">
        <v>686</v>
      </c>
      <c r="AO317">
        <v>0.92711370262390669</v>
      </c>
      <c r="AP317">
        <v>7.2886297376093298E-2</v>
      </c>
      <c r="AQ317">
        <v>0</v>
      </c>
      <c r="AR317">
        <v>2.915451895043732E-2</v>
      </c>
      <c r="AS317">
        <v>0.16326530612244899</v>
      </c>
      <c r="AT317">
        <v>0.15451895043731781</v>
      </c>
      <c r="AU317">
        <v>0.1282798833819242</v>
      </c>
      <c r="AV317">
        <v>0.1093294460641399</v>
      </c>
      <c r="AW317">
        <v>0.17638483965014581</v>
      </c>
      <c r="AX317">
        <v>0.119533527696793</v>
      </c>
      <c r="AY317">
        <v>9.9125364431486881E-2</v>
      </c>
      <c r="AZ317">
        <v>1.7492711370262391E-2</v>
      </c>
      <c r="BA317">
        <v>0</v>
      </c>
      <c r="BB317">
        <v>2.9154518950437322E-3</v>
      </c>
      <c r="BC317">
        <v>0</v>
      </c>
      <c r="BD317">
        <v>0.94460641399416911</v>
      </c>
      <c r="BE317">
        <v>5.5393586005830907E-2</v>
      </c>
      <c r="BF317">
        <v>0</v>
      </c>
      <c r="BG317">
        <v>0.78717201166180761</v>
      </c>
      <c r="BH317">
        <v>0.18804664723032069</v>
      </c>
      <c r="BI317">
        <v>2.478134110787172E-2</v>
      </c>
      <c r="BJ317">
        <v>0</v>
      </c>
      <c r="BK317">
        <v>8.7463556851311956E-3</v>
      </c>
      <c r="BL317">
        <v>3.2069970845481049E-2</v>
      </c>
      <c r="BM317">
        <v>0</v>
      </c>
      <c r="BN317">
        <v>0.95918367346938771</v>
      </c>
      <c r="BO317">
        <v>7.2886297376093291E-3</v>
      </c>
      <c r="BP317">
        <v>0.99125364431486884</v>
      </c>
      <c r="BQ317">
        <v>1.4577259475218661E-3</v>
      </c>
      <c r="BR317">
        <v>0</v>
      </c>
      <c r="BS317">
        <v>0</v>
      </c>
      <c r="BT317">
        <v>0.15160349854227409</v>
      </c>
      <c r="BU317">
        <v>0.84839650145772594</v>
      </c>
      <c r="BV317">
        <v>0</v>
      </c>
      <c r="BW317">
        <v>1</v>
      </c>
      <c r="BX317" t="s">
        <v>1322</v>
      </c>
      <c r="BY317">
        <v>2405</v>
      </c>
      <c r="BZ317">
        <v>0.28523908523908531</v>
      </c>
      <c r="CA317">
        <v>0</v>
      </c>
    </row>
    <row r="318" spans="1:79" customFormat="1" x14ac:dyDescent="0.25">
      <c r="A318" t="s">
        <v>1324</v>
      </c>
      <c r="B318" t="s">
        <v>356</v>
      </c>
      <c r="C318" t="s">
        <v>43</v>
      </c>
      <c r="D318" t="s">
        <v>949</v>
      </c>
      <c r="E318">
        <v>2015</v>
      </c>
      <c r="F318">
        <v>901</v>
      </c>
      <c r="G318">
        <v>56</v>
      </c>
      <c r="H318">
        <v>0</v>
      </c>
      <c r="I318">
        <v>29</v>
      </c>
      <c r="J318">
        <v>127</v>
      </c>
      <c r="K318">
        <v>130</v>
      </c>
      <c r="L318">
        <v>135</v>
      </c>
      <c r="M318">
        <v>163</v>
      </c>
      <c r="N318">
        <v>194</v>
      </c>
      <c r="O318">
        <v>112</v>
      </c>
      <c r="P318">
        <v>58</v>
      </c>
      <c r="Q318">
        <v>8</v>
      </c>
      <c r="R318">
        <v>1</v>
      </c>
      <c r="S318">
        <v>0</v>
      </c>
      <c r="T318">
        <v>0</v>
      </c>
      <c r="U318">
        <v>884</v>
      </c>
      <c r="V318">
        <v>72</v>
      </c>
      <c r="W318">
        <v>1</v>
      </c>
      <c r="X318">
        <v>812</v>
      </c>
      <c r="Y318">
        <v>114</v>
      </c>
      <c r="Z318">
        <v>31</v>
      </c>
      <c r="AA318">
        <v>0</v>
      </c>
      <c r="AB318">
        <v>23</v>
      </c>
      <c r="AC318">
        <v>61</v>
      </c>
      <c r="AD318">
        <v>0</v>
      </c>
      <c r="AE318">
        <v>873</v>
      </c>
      <c r="AF318">
        <v>10</v>
      </c>
      <c r="AG318">
        <v>946</v>
      </c>
      <c r="AH318">
        <v>1</v>
      </c>
      <c r="AI318" t="s">
        <v>74</v>
      </c>
      <c r="AJ318">
        <v>0</v>
      </c>
      <c r="AK318">
        <v>22</v>
      </c>
      <c r="AL318">
        <v>935</v>
      </c>
      <c r="AM318">
        <v>0</v>
      </c>
      <c r="AN318">
        <v>957</v>
      </c>
      <c r="AO318">
        <v>0.94148380355276906</v>
      </c>
      <c r="AP318">
        <v>5.8516196447230932E-2</v>
      </c>
      <c r="AQ318">
        <v>0</v>
      </c>
      <c r="AR318">
        <v>3.03030303030303E-2</v>
      </c>
      <c r="AS318">
        <v>0.13270637408568439</v>
      </c>
      <c r="AT318">
        <v>0.13584117032392901</v>
      </c>
      <c r="AU318">
        <v>0.14106583072100309</v>
      </c>
      <c r="AV318">
        <v>0.17032392894461859</v>
      </c>
      <c r="AW318">
        <v>0.20271682340647859</v>
      </c>
      <c r="AX318">
        <v>0.11703239289446191</v>
      </c>
      <c r="AY318">
        <v>6.0606060606060608E-2</v>
      </c>
      <c r="AZ318">
        <v>8.3594566353187051E-3</v>
      </c>
      <c r="BA318">
        <v>0</v>
      </c>
      <c r="BB318">
        <v>1.0449320794148379E-3</v>
      </c>
      <c r="BC318">
        <v>0</v>
      </c>
      <c r="BD318">
        <v>0.9237199582027168</v>
      </c>
      <c r="BE318">
        <v>7.5235109717868343E-2</v>
      </c>
      <c r="BF318">
        <v>1.0449320794148379E-3</v>
      </c>
      <c r="BG318">
        <v>0.84848484848484851</v>
      </c>
      <c r="BH318">
        <v>0.11912225705329151</v>
      </c>
      <c r="BI318">
        <v>3.2392894461859979E-2</v>
      </c>
      <c r="BJ318">
        <v>0</v>
      </c>
      <c r="BK318">
        <v>2.4033437826541271E-2</v>
      </c>
      <c r="BL318">
        <v>6.3740856844305124E-2</v>
      </c>
      <c r="BM318">
        <v>0</v>
      </c>
      <c r="BN318">
        <v>0.91222570532915359</v>
      </c>
      <c r="BO318">
        <v>1.0449320794148381E-2</v>
      </c>
      <c r="BP318">
        <v>0.9885057471264368</v>
      </c>
      <c r="BQ318">
        <v>1.0449320794148379E-3</v>
      </c>
      <c r="BR318">
        <v>0</v>
      </c>
      <c r="BS318">
        <v>0</v>
      </c>
      <c r="BT318">
        <v>2.298850574712644E-2</v>
      </c>
      <c r="BU318">
        <v>0.97701149425287359</v>
      </c>
      <c r="BV318">
        <v>0</v>
      </c>
      <c r="BW318">
        <v>1</v>
      </c>
      <c r="BX318" t="s">
        <v>1322</v>
      </c>
      <c r="BY318">
        <v>2405</v>
      </c>
      <c r="BZ318">
        <v>0.39792099792099789</v>
      </c>
      <c r="CA318">
        <v>0</v>
      </c>
    </row>
    <row r="319" spans="1:79" customFormat="1" x14ac:dyDescent="0.25">
      <c r="A319" t="s">
        <v>1325</v>
      </c>
      <c r="B319" t="s">
        <v>356</v>
      </c>
      <c r="C319" t="s">
        <v>43</v>
      </c>
      <c r="D319" t="s">
        <v>951</v>
      </c>
      <c r="E319">
        <v>2015</v>
      </c>
      <c r="F319">
        <v>51</v>
      </c>
      <c r="G319">
        <v>1</v>
      </c>
      <c r="H319">
        <v>0</v>
      </c>
      <c r="I319">
        <v>0</v>
      </c>
      <c r="J319">
        <v>10</v>
      </c>
      <c r="K319">
        <v>7</v>
      </c>
      <c r="L319">
        <v>10</v>
      </c>
      <c r="M319">
        <v>7</v>
      </c>
      <c r="N319">
        <v>4</v>
      </c>
      <c r="O319">
        <v>8</v>
      </c>
      <c r="P319">
        <v>6</v>
      </c>
      <c r="Q319">
        <v>0</v>
      </c>
      <c r="R319">
        <v>0</v>
      </c>
      <c r="S319">
        <v>0</v>
      </c>
      <c r="T319">
        <v>0</v>
      </c>
      <c r="U319">
        <v>50</v>
      </c>
      <c r="V319">
        <v>2</v>
      </c>
      <c r="W319">
        <v>0</v>
      </c>
      <c r="X319">
        <v>45</v>
      </c>
      <c r="Y319">
        <v>7</v>
      </c>
      <c r="Z319">
        <v>0</v>
      </c>
      <c r="AA319">
        <v>0</v>
      </c>
      <c r="AB319">
        <v>4</v>
      </c>
      <c r="AC319">
        <v>2</v>
      </c>
      <c r="AD319">
        <v>0</v>
      </c>
      <c r="AE319">
        <v>46</v>
      </c>
      <c r="AF319">
        <v>2</v>
      </c>
      <c r="AG319">
        <v>50</v>
      </c>
      <c r="AH319">
        <v>0</v>
      </c>
      <c r="AI319" t="s">
        <v>74</v>
      </c>
      <c r="AJ319">
        <v>0</v>
      </c>
      <c r="AK319">
        <v>6</v>
      </c>
      <c r="AL319">
        <v>46</v>
      </c>
      <c r="AM319">
        <v>0</v>
      </c>
      <c r="AN319">
        <v>52</v>
      </c>
      <c r="AO319">
        <v>0.98076923076923073</v>
      </c>
      <c r="AP319">
        <v>1.9230769230769228E-2</v>
      </c>
      <c r="AQ319">
        <v>0</v>
      </c>
      <c r="AR319">
        <v>0</v>
      </c>
      <c r="AS319">
        <v>0.19230769230769229</v>
      </c>
      <c r="AT319">
        <v>0.13461538461538461</v>
      </c>
      <c r="AU319">
        <v>0.19230769230769229</v>
      </c>
      <c r="AV319">
        <v>0.13461538461538461</v>
      </c>
      <c r="AW319">
        <v>7.6923076923076927E-2</v>
      </c>
      <c r="AX319">
        <v>0.15384615384615391</v>
      </c>
      <c r="AY319">
        <v>0.1153846153846154</v>
      </c>
      <c r="AZ319">
        <v>0</v>
      </c>
      <c r="BA319">
        <v>0</v>
      </c>
      <c r="BB319">
        <v>0</v>
      </c>
      <c r="BC319">
        <v>0</v>
      </c>
      <c r="BD319">
        <v>0.96153846153846156</v>
      </c>
      <c r="BE319">
        <v>3.8461538461538457E-2</v>
      </c>
      <c r="BF319">
        <v>0</v>
      </c>
      <c r="BG319">
        <v>0.86538461538461542</v>
      </c>
      <c r="BH319">
        <v>0.13461538461538461</v>
      </c>
      <c r="BI319">
        <v>0</v>
      </c>
      <c r="BJ319">
        <v>0</v>
      </c>
      <c r="BK319">
        <v>7.6923076923076927E-2</v>
      </c>
      <c r="BL319">
        <v>3.8461538461538457E-2</v>
      </c>
      <c r="BM319">
        <v>0</v>
      </c>
      <c r="BN319">
        <v>0.88461538461538458</v>
      </c>
      <c r="BO319">
        <v>3.8461538461538457E-2</v>
      </c>
      <c r="BP319">
        <v>0.96153846153846156</v>
      </c>
      <c r="BQ319">
        <v>0</v>
      </c>
      <c r="BR319">
        <v>0</v>
      </c>
      <c r="BS319">
        <v>0</v>
      </c>
      <c r="BT319">
        <v>0.1153846153846154</v>
      </c>
      <c r="BU319">
        <v>0.88461538461538458</v>
      </c>
      <c r="BV319">
        <v>0</v>
      </c>
      <c r="BW319">
        <v>1</v>
      </c>
      <c r="BX319" t="s">
        <v>1322</v>
      </c>
      <c r="BY319">
        <v>2405</v>
      </c>
      <c r="BZ319">
        <v>2.1621621621621619E-2</v>
      </c>
      <c r="CA319">
        <v>0</v>
      </c>
    </row>
    <row r="320" spans="1:79" customFormat="1" x14ac:dyDescent="0.25">
      <c r="A320" t="s">
        <v>1326</v>
      </c>
      <c r="B320" t="s">
        <v>356</v>
      </c>
      <c r="C320" t="s">
        <v>43</v>
      </c>
      <c r="D320" t="s">
        <v>953</v>
      </c>
      <c r="E320">
        <v>2015</v>
      </c>
      <c r="F320">
        <v>669</v>
      </c>
      <c r="G320">
        <v>41</v>
      </c>
      <c r="H320">
        <v>0</v>
      </c>
      <c r="I320">
        <v>22</v>
      </c>
      <c r="J320">
        <v>121</v>
      </c>
      <c r="K320">
        <v>115</v>
      </c>
      <c r="L320">
        <v>83</v>
      </c>
      <c r="M320">
        <v>120</v>
      </c>
      <c r="N320">
        <v>106</v>
      </c>
      <c r="O320">
        <v>74</v>
      </c>
      <c r="P320">
        <v>51</v>
      </c>
      <c r="Q320">
        <v>18</v>
      </c>
      <c r="R320">
        <v>0</v>
      </c>
      <c r="S320">
        <v>0</v>
      </c>
      <c r="T320">
        <v>0</v>
      </c>
      <c r="U320">
        <v>681</v>
      </c>
      <c r="V320">
        <v>29</v>
      </c>
      <c r="W320">
        <v>0</v>
      </c>
      <c r="X320">
        <v>564</v>
      </c>
      <c r="Y320">
        <v>134</v>
      </c>
      <c r="Z320">
        <v>12</v>
      </c>
      <c r="AA320">
        <v>0</v>
      </c>
      <c r="AB320">
        <v>6</v>
      </c>
      <c r="AC320">
        <v>20</v>
      </c>
      <c r="AD320">
        <v>0</v>
      </c>
      <c r="AE320">
        <v>684</v>
      </c>
      <c r="AF320">
        <v>3</v>
      </c>
      <c r="AG320">
        <v>678</v>
      </c>
      <c r="AH320">
        <v>29</v>
      </c>
      <c r="AI320" t="s">
        <v>74</v>
      </c>
      <c r="AJ320">
        <v>0</v>
      </c>
      <c r="AK320">
        <v>164</v>
      </c>
      <c r="AL320">
        <v>546</v>
      </c>
      <c r="AM320">
        <v>0</v>
      </c>
      <c r="AN320">
        <v>710</v>
      </c>
      <c r="AO320">
        <v>0.94225352112676053</v>
      </c>
      <c r="AP320">
        <v>5.7746478873239443E-2</v>
      </c>
      <c r="AQ320">
        <v>0</v>
      </c>
      <c r="AR320">
        <v>3.098591549295775E-2</v>
      </c>
      <c r="AS320">
        <v>0.1704225352112676</v>
      </c>
      <c r="AT320">
        <v>0.1619718309859155</v>
      </c>
      <c r="AU320">
        <v>0.11690140845070419</v>
      </c>
      <c r="AV320">
        <v>0.16901408450704231</v>
      </c>
      <c r="AW320">
        <v>0.14929577464788729</v>
      </c>
      <c r="AX320">
        <v>0.1042253521126761</v>
      </c>
      <c r="AY320">
        <v>7.1830985915492959E-2</v>
      </c>
      <c r="AZ320">
        <v>2.5352112676056339E-2</v>
      </c>
      <c r="BA320">
        <v>0</v>
      </c>
      <c r="BB320">
        <v>0</v>
      </c>
      <c r="BC320">
        <v>0</v>
      </c>
      <c r="BD320">
        <v>0.95915492957746484</v>
      </c>
      <c r="BE320">
        <v>4.0845070422535212E-2</v>
      </c>
      <c r="BF320">
        <v>0</v>
      </c>
      <c r="BG320">
        <v>0.79436619718309864</v>
      </c>
      <c r="BH320">
        <v>0.18873239436619721</v>
      </c>
      <c r="BI320">
        <v>1.690140845070422E-2</v>
      </c>
      <c r="BJ320">
        <v>0</v>
      </c>
      <c r="BK320">
        <v>8.4507042253521118E-3</v>
      </c>
      <c r="BL320">
        <v>2.8169014084507039E-2</v>
      </c>
      <c r="BM320">
        <v>0</v>
      </c>
      <c r="BN320">
        <v>0.96338028169014089</v>
      </c>
      <c r="BO320">
        <v>4.2253521126760559E-3</v>
      </c>
      <c r="BP320">
        <v>0.95492957746478868</v>
      </c>
      <c r="BQ320">
        <v>4.0845070422535212E-2</v>
      </c>
      <c r="BR320">
        <v>0</v>
      </c>
      <c r="BS320">
        <v>0</v>
      </c>
      <c r="BT320">
        <v>0.23098591549295769</v>
      </c>
      <c r="BU320">
        <v>0.76901408450704223</v>
      </c>
      <c r="BV320">
        <v>0</v>
      </c>
      <c r="BW320">
        <v>1</v>
      </c>
      <c r="BX320" t="s">
        <v>1322</v>
      </c>
      <c r="BY320">
        <v>2405</v>
      </c>
      <c r="BZ320">
        <v>0.29521829521829518</v>
      </c>
      <c r="CA320">
        <v>0</v>
      </c>
    </row>
    <row r="321" spans="1:79" customFormat="1" x14ac:dyDescent="0.25">
      <c r="A321" t="s">
        <v>1327</v>
      </c>
      <c r="B321" t="s">
        <v>356</v>
      </c>
      <c r="C321" t="s">
        <v>187</v>
      </c>
      <c r="D321" t="s">
        <v>44</v>
      </c>
      <c r="E321">
        <v>2015</v>
      </c>
      <c r="F321">
        <v>14</v>
      </c>
      <c r="G321">
        <v>0</v>
      </c>
      <c r="H321">
        <v>0</v>
      </c>
      <c r="I321">
        <v>1</v>
      </c>
      <c r="J321">
        <v>6</v>
      </c>
      <c r="K321">
        <v>1</v>
      </c>
      <c r="L321">
        <v>4</v>
      </c>
      <c r="M321">
        <v>1</v>
      </c>
      <c r="N321">
        <v>1</v>
      </c>
      <c r="O321">
        <v>0</v>
      </c>
      <c r="P321">
        <v>0</v>
      </c>
      <c r="Q321">
        <v>0</v>
      </c>
      <c r="R321">
        <v>0</v>
      </c>
      <c r="S321">
        <v>0</v>
      </c>
      <c r="T321">
        <v>0</v>
      </c>
      <c r="U321">
        <v>8</v>
      </c>
      <c r="V321">
        <v>1</v>
      </c>
      <c r="W321">
        <v>5</v>
      </c>
      <c r="X321">
        <v>13</v>
      </c>
      <c r="Y321">
        <v>0</v>
      </c>
      <c r="Z321">
        <v>1</v>
      </c>
      <c r="AA321">
        <v>0</v>
      </c>
      <c r="AB321">
        <v>0</v>
      </c>
      <c r="AC321">
        <v>1</v>
      </c>
      <c r="AD321">
        <v>0</v>
      </c>
      <c r="AE321">
        <v>13</v>
      </c>
      <c r="AF321">
        <v>0</v>
      </c>
      <c r="AG321">
        <v>13</v>
      </c>
      <c r="AH321">
        <v>1</v>
      </c>
      <c r="AI321">
        <v>0</v>
      </c>
      <c r="AJ321">
        <v>0</v>
      </c>
      <c r="AK321">
        <v>6</v>
      </c>
      <c r="AL321">
        <v>8</v>
      </c>
      <c r="AM321">
        <v>0</v>
      </c>
      <c r="AN321">
        <v>14</v>
      </c>
      <c r="AO321">
        <v>1</v>
      </c>
      <c r="AP321">
        <v>0</v>
      </c>
      <c r="AQ321">
        <v>0</v>
      </c>
      <c r="AR321">
        <v>7.1428571428571425E-2</v>
      </c>
      <c r="AS321">
        <v>0.42857142857142849</v>
      </c>
      <c r="AT321">
        <v>7.1428571428571425E-2</v>
      </c>
      <c r="AU321">
        <v>0.2857142857142857</v>
      </c>
      <c r="AV321">
        <v>7.1428571428571425E-2</v>
      </c>
      <c r="AW321">
        <v>7.1428571428571425E-2</v>
      </c>
      <c r="AX321">
        <v>0</v>
      </c>
      <c r="AY321">
        <v>0</v>
      </c>
      <c r="AZ321">
        <v>0</v>
      </c>
      <c r="BA321">
        <v>0</v>
      </c>
      <c r="BB321">
        <v>0</v>
      </c>
      <c r="BC321">
        <v>0</v>
      </c>
      <c r="BD321">
        <v>0.5714285714285714</v>
      </c>
      <c r="BE321">
        <v>7.1428571428571425E-2</v>
      </c>
      <c r="BF321">
        <v>0.35714285714285721</v>
      </c>
      <c r="BG321">
        <v>0.9285714285714286</v>
      </c>
      <c r="BH321">
        <v>0</v>
      </c>
      <c r="BI321">
        <v>7.1428571428571425E-2</v>
      </c>
      <c r="BJ321">
        <v>0</v>
      </c>
      <c r="BK321">
        <v>0</v>
      </c>
      <c r="BL321">
        <v>7.1428571428571425E-2</v>
      </c>
      <c r="BM321">
        <v>0</v>
      </c>
      <c r="BN321">
        <v>0.9285714285714286</v>
      </c>
      <c r="BO321">
        <v>0</v>
      </c>
      <c r="BP321">
        <v>0.9285714285714286</v>
      </c>
      <c r="BQ321">
        <v>7.1428571428571425E-2</v>
      </c>
      <c r="BR321">
        <v>0</v>
      </c>
      <c r="BS321">
        <v>0</v>
      </c>
      <c r="BT321">
        <v>0.42857142857142849</v>
      </c>
      <c r="BU321">
        <v>0.5714285714285714</v>
      </c>
      <c r="BV321">
        <v>0</v>
      </c>
      <c r="BW321">
        <v>1</v>
      </c>
      <c r="BX321" t="s">
        <v>1328</v>
      </c>
      <c r="BY321">
        <v>14</v>
      </c>
      <c r="BZ321">
        <v>1</v>
      </c>
      <c r="CA321">
        <v>0</v>
      </c>
    </row>
    <row r="322" spans="1:79" customFormat="1" x14ac:dyDescent="0.25">
      <c r="A322" t="s">
        <v>1329</v>
      </c>
      <c r="B322" t="s">
        <v>356</v>
      </c>
      <c r="C322" t="s">
        <v>187</v>
      </c>
      <c r="D322" t="s">
        <v>947</v>
      </c>
      <c r="E322">
        <v>2015</v>
      </c>
      <c r="F322" t="s">
        <v>74</v>
      </c>
      <c r="G322" t="s">
        <v>74</v>
      </c>
      <c r="H322" t="s">
        <v>74</v>
      </c>
      <c r="I322" t="s">
        <v>74</v>
      </c>
      <c r="J322" t="s">
        <v>74</v>
      </c>
      <c r="K322" t="s">
        <v>74</v>
      </c>
      <c r="L322" t="s">
        <v>74</v>
      </c>
      <c r="M322" t="s">
        <v>74</v>
      </c>
      <c r="N322" t="s">
        <v>74</v>
      </c>
      <c r="O322" t="s">
        <v>74</v>
      </c>
      <c r="P322" t="s">
        <v>74</v>
      </c>
      <c r="Q322" t="s">
        <v>74</v>
      </c>
      <c r="R322" t="s">
        <v>74</v>
      </c>
      <c r="S322" t="s">
        <v>74</v>
      </c>
      <c r="T322" t="s">
        <v>74</v>
      </c>
      <c r="U322" t="s">
        <v>74</v>
      </c>
      <c r="V322" t="s">
        <v>74</v>
      </c>
      <c r="W322" t="s">
        <v>74</v>
      </c>
      <c r="X322" t="s">
        <v>74</v>
      </c>
      <c r="Y322" t="s">
        <v>74</v>
      </c>
      <c r="Z322" t="s">
        <v>74</v>
      </c>
      <c r="AA322" t="s">
        <v>74</v>
      </c>
      <c r="AB322" t="s">
        <v>74</v>
      </c>
      <c r="AC322" t="s">
        <v>74</v>
      </c>
      <c r="AD322" t="s">
        <v>74</v>
      </c>
      <c r="AE322" t="s">
        <v>74</v>
      </c>
      <c r="AF322" t="s">
        <v>74</v>
      </c>
      <c r="AG322" t="s">
        <v>74</v>
      </c>
      <c r="AH322" t="s">
        <v>74</v>
      </c>
      <c r="AI322" t="s">
        <v>74</v>
      </c>
      <c r="AJ322" t="s">
        <v>74</v>
      </c>
      <c r="AK322" t="s">
        <v>74</v>
      </c>
      <c r="AL322" t="s">
        <v>74</v>
      </c>
      <c r="AM322" t="s">
        <v>74</v>
      </c>
      <c r="AN322" t="s">
        <v>74</v>
      </c>
      <c r="AO322" t="s">
        <v>74</v>
      </c>
      <c r="AP322" t="s">
        <v>74</v>
      </c>
      <c r="AQ322" t="s">
        <v>74</v>
      </c>
      <c r="AR322" t="s">
        <v>74</v>
      </c>
      <c r="AS322" t="s">
        <v>74</v>
      </c>
      <c r="AT322" t="s">
        <v>74</v>
      </c>
      <c r="AU322" t="s">
        <v>74</v>
      </c>
      <c r="AV322" t="s">
        <v>74</v>
      </c>
      <c r="AW322" t="s">
        <v>74</v>
      </c>
      <c r="AX322" t="s">
        <v>74</v>
      </c>
      <c r="AY322" t="s">
        <v>74</v>
      </c>
      <c r="AZ322" t="s">
        <v>74</v>
      </c>
      <c r="BA322" t="s">
        <v>74</v>
      </c>
      <c r="BB322" t="s">
        <v>74</v>
      </c>
      <c r="BC322" t="s">
        <v>74</v>
      </c>
      <c r="BD322" t="s">
        <v>74</v>
      </c>
      <c r="BE322" t="s">
        <v>74</v>
      </c>
      <c r="BF322" t="s">
        <v>74</v>
      </c>
      <c r="BG322" t="s">
        <v>74</v>
      </c>
      <c r="BH322" t="s">
        <v>74</v>
      </c>
      <c r="BI322" t="s">
        <v>74</v>
      </c>
      <c r="BJ322" t="s">
        <v>74</v>
      </c>
      <c r="BK322" t="s">
        <v>74</v>
      </c>
      <c r="BL322" t="s">
        <v>74</v>
      </c>
      <c r="BM322" t="s">
        <v>74</v>
      </c>
      <c r="BN322" t="s">
        <v>74</v>
      </c>
      <c r="BO322" t="s">
        <v>74</v>
      </c>
      <c r="BP322" t="s">
        <v>74</v>
      </c>
      <c r="BQ322" t="s">
        <v>74</v>
      </c>
      <c r="BR322" t="s">
        <v>74</v>
      </c>
      <c r="BS322" t="s">
        <v>74</v>
      </c>
      <c r="BT322" t="s">
        <v>74</v>
      </c>
      <c r="BU322" t="s">
        <v>74</v>
      </c>
      <c r="BV322" t="s">
        <v>74</v>
      </c>
      <c r="BW322" t="s">
        <v>74</v>
      </c>
      <c r="BX322" t="s">
        <v>1328</v>
      </c>
      <c r="BY322" t="s">
        <v>74</v>
      </c>
      <c r="BZ322" t="s">
        <v>74</v>
      </c>
      <c r="CA322">
        <v>0</v>
      </c>
    </row>
    <row r="323" spans="1:79" customFormat="1" x14ac:dyDescent="0.25">
      <c r="A323" t="s">
        <v>1330</v>
      </c>
      <c r="B323" t="s">
        <v>356</v>
      </c>
      <c r="C323" t="s">
        <v>187</v>
      </c>
      <c r="D323" t="s">
        <v>953</v>
      </c>
      <c r="E323">
        <v>2015</v>
      </c>
      <c r="F323" t="s">
        <v>74</v>
      </c>
      <c r="G323" t="s">
        <v>74</v>
      </c>
      <c r="H323" t="s">
        <v>74</v>
      </c>
      <c r="I323" t="s">
        <v>74</v>
      </c>
      <c r="J323" t="s">
        <v>74</v>
      </c>
      <c r="K323" t="s">
        <v>74</v>
      </c>
      <c r="L323" t="s">
        <v>74</v>
      </c>
      <c r="M323" t="s">
        <v>74</v>
      </c>
      <c r="N323" t="s">
        <v>74</v>
      </c>
      <c r="O323" t="s">
        <v>74</v>
      </c>
      <c r="P323" t="s">
        <v>74</v>
      </c>
      <c r="Q323" t="s">
        <v>74</v>
      </c>
      <c r="R323" t="s">
        <v>74</v>
      </c>
      <c r="S323" t="s">
        <v>74</v>
      </c>
      <c r="T323" t="s">
        <v>74</v>
      </c>
      <c r="U323" t="s">
        <v>74</v>
      </c>
      <c r="V323" t="s">
        <v>74</v>
      </c>
      <c r="W323" t="s">
        <v>74</v>
      </c>
      <c r="X323" t="s">
        <v>74</v>
      </c>
      <c r="Y323" t="s">
        <v>74</v>
      </c>
      <c r="Z323" t="s">
        <v>74</v>
      </c>
      <c r="AA323" t="s">
        <v>74</v>
      </c>
      <c r="AB323" t="s">
        <v>74</v>
      </c>
      <c r="AC323" t="s">
        <v>74</v>
      </c>
      <c r="AD323" t="s">
        <v>74</v>
      </c>
      <c r="AE323" t="s">
        <v>74</v>
      </c>
      <c r="AF323" t="s">
        <v>74</v>
      </c>
      <c r="AG323" t="s">
        <v>74</v>
      </c>
      <c r="AH323" t="s">
        <v>74</v>
      </c>
      <c r="AI323" t="s">
        <v>74</v>
      </c>
      <c r="AJ323" t="s">
        <v>74</v>
      </c>
      <c r="AK323" t="s">
        <v>74</v>
      </c>
      <c r="AL323" t="s">
        <v>74</v>
      </c>
      <c r="AM323" t="s">
        <v>74</v>
      </c>
      <c r="AN323" t="s">
        <v>74</v>
      </c>
      <c r="AO323" t="s">
        <v>74</v>
      </c>
      <c r="AP323" t="s">
        <v>74</v>
      </c>
      <c r="AQ323" t="s">
        <v>74</v>
      </c>
      <c r="AR323" t="s">
        <v>74</v>
      </c>
      <c r="AS323" t="s">
        <v>74</v>
      </c>
      <c r="AT323" t="s">
        <v>74</v>
      </c>
      <c r="AU323" t="s">
        <v>74</v>
      </c>
      <c r="AV323" t="s">
        <v>74</v>
      </c>
      <c r="AW323" t="s">
        <v>74</v>
      </c>
      <c r="AX323" t="s">
        <v>74</v>
      </c>
      <c r="AY323" t="s">
        <v>74</v>
      </c>
      <c r="AZ323" t="s">
        <v>74</v>
      </c>
      <c r="BA323" t="s">
        <v>74</v>
      </c>
      <c r="BB323" t="s">
        <v>74</v>
      </c>
      <c r="BC323" t="s">
        <v>74</v>
      </c>
      <c r="BD323" t="s">
        <v>74</v>
      </c>
      <c r="BE323" t="s">
        <v>74</v>
      </c>
      <c r="BF323" t="s">
        <v>74</v>
      </c>
      <c r="BG323" t="s">
        <v>74</v>
      </c>
      <c r="BH323" t="s">
        <v>74</v>
      </c>
      <c r="BI323" t="s">
        <v>74</v>
      </c>
      <c r="BJ323" t="s">
        <v>74</v>
      </c>
      <c r="BK323" t="s">
        <v>74</v>
      </c>
      <c r="BL323" t="s">
        <v>74</v>
      </c>
      <c r="BM323" t="s">
        <v>74</v>
      </c>
      <c r="BN323" t="s">
        <v>74</v>
      </c>
      <c r="BO323" t="s">
        <v>74</v>
      </c>
      <c r="BP323" t="s">
        <v>74</v>
      </c>
      <c r="BQ323" t="s">
        <v>74</v>
      </c>
      <c r="BR323" t="s">
        <v>74</v>
      </c>
      <c r="BS323" t="s">
        <v>74</v>
      </c>
      <c r="BT323" t="s">
        <v>74</v>
      </c>
      <c r="BU323" t="s">
        <v>74</v>
      </c>
      <c r="BV323" t="s">
        <v>74</v>
      </c>
      <c r="BW323" t="s">
        <v>74</v>
      </c>
      <c r="BX323" t="s">
        <v>1328</v>
      </c>
      <c r="BY323" t="s">
        <v>74</v>
      </c>
      <c r="BZ323" t="s">
        <v>74</v>
      </c>
      <c r="CA323">
        <v>1</v>
      </c>
    </row>
    <row r="324" spans="1:79" customFormat="1" x14ac:dyDescent="0.25">
      <c r="A324" t="s">
        <v>1331</v>
      </c>
      <c r="B324" t="s">
        <v>356</v>
      </c>
      <c r="C324" t="s">
        <v>420</v>
      </c>
      <c r="D324" t="s">
        <v>44</v>
      </c>
      <c r="E324">
        <v>2015</v>
      </c>
      <c r="F324">
        <v>279</v>
      </c>
      <c r="G324">
        <v>24</v>
      </c>
      <c r="H324">
        <v>0</v>
      </c>
      <c r="I324">
        <v>22</v>
      </c>
      <c r="J324">
        <v>112</v>
      </c>
      <c r="K324">
        <v>84</v>
      </c>
      <c r="L324">
        <v>41</v>
      </c>
      <c r="M324">
        <v>22</v>
      </c>
      <c r="N324">
        <v>12</v>
      </c>
      <c r="O324">
        <v>8</v>
      </c>
      <c r="P324">
        <v>2</v>
      </c>
      <c r="Q324">
        <v>0</v>
      </c>
      <c r="R324">
        <v>0</v>
      </c>
      <c r="S324">
        <v>0</v>
      </c>
      <c r="T324">
        <v>0</v>
      </c>
      <c r="U324">
        <v>301</v>
      </c>
      <c r="V324">
        <v>2</v>
      </c>
      <c r="W324">
        <v>0</v>
      </c>
      <c r="X324">
        <v>288</v>
      </c>
      <c r="Y324">
        <v>13</v>
      </c>
      <c r="Z324">
        <v>2</v>
      </c>
      <c r="AA324">
        <v>0</v>
      </c>
      <c r="AB324">
        <v>2</v>
      </c>
      <c r="AC324">
        <v>13</v>
      </c>
      <c r="AD324">
        <v>0</v>
      </c>
      <c r="AE324">
        <v>288</v>
      </c>
      <c r="AF324">
        <v>3</v>
      </c>
      <c r="AG324">
        <v>297</v>
      </c>
      <c r="AH324">
        <v>3</v>
      </c>
      <c r="AI324">
        <v>0</v>
      </c>
      <c r="AJ324">
        <v>0</v>
      </c>
      <c r="AK324">
        <v>58</v>
      </c>
      <c r="AL324">
        <v>244</v>
      </c>
      <c r="AM324">
        <v>1</v>
      </c>
      <c r="AN324">
        <v>303</v>
      </c>
      <c r="AO324">
        <v>0.92079207920792083</v>
      </c>
      <c r="AP324">
        <v>7.9207920792079209E-2</v>
      </c>
      <c r="AQ324">
        <v>0</v>
      </c>
      <c r="AR324">
        <v>7.2607260726072612E-2</v>
      </c>
      <c r="AS324">
        <v>0.36963696369636961</v>
      </c>
      <c r="AT324">
        <v>0.27722772277227731</v>
      </c>
      <c r="AU324">
        <v>0.13531353135313531</v>
      </c>
      <c r="AV324">
        <v>7.2607260726072612E-2</v>
      </c>
      <c r="AW324">
        <v>3.9603960396039598E-2</v>
      </c>
      <c r="AX324">
        <v>2.6402640264026399E-2</v>
      </c>
      <c r="AY324">
        <v>6.6006600660066007E-3</v>
      </c>
      <c r="AZ324">
        <v>0</v>
      </c>
      <c r="BA324">
        <v>0</v>
      </c>
      <c r="BB324">
        <v>0</v>
      </c>
      <c r="BC324">
        <v>0</v>
      </c>
      <c r="BD324">
        <v>0.99339933993399343</v>
      </c>
      <c r="BE324">
        <v>6.6006600660066007E-3</v>
      </c>
      <c r="BF324">
        <v>0</v>
      </c>
      <c r="BG324">
        <v>0.95049504950495045</v>
      </c>
      <c r="BH324">
        <v>4.2904290429042903E-2</v>
      </c>
      <c r="BI324">
        <v>6.6006600660066007E-3</v>
      </c>
      <c r="BJ324">
        <v>0</v>
      </c>
      <c r="BK324">
        <v>6.6006600660066007E-3</v>
      </c>
      <c r="BL324">
        <v>4.2904290429042903E-2</v>
      </c>
      <c r="BM324">
        <v>0</v>
      </c>
      <c r="BN324">
        <v>0.95049504950495045</v>
      </c>
      <c r="BO324">
        <v>9.9009900990099011E-3</v>
      </c>
      <c r="BP324">
        <v>0.98019801980198018</v>
      </c>
      <c r="BQ324">
        <v>9.9009900990099011E-3</v>
      </c>
      <c r="BR324">
        <v>0</v>
      </c>
      <c r="BS324">
        <v>0</v>
      </c>
      <c r="BT324">
        <v>0.1914191419141914</v>
      </c>
      <c r="BU324">
        <v>0.80528052805280526</v>
      </c>
      <c r="BV324">
        <v>3.3003300330032999E-3</v>
      </c>
      <c r="BW324">
        <v>1</v>
      </c>
      <c r="BX324" t="s">
        <v>1332</v>
      </c>
      <c r="BY324">
        <v>303</v>
      </c>
      <c r="BZ324">
        <v>1</v>
      </c>
      <c r="CA324">
        <v>0</v>
      </c>
    </row>
    <row r="325" spans="1:79" customFormat="1" x14ac:dyDescent="0.25">
      <c r="A325" t="s">
        <v>1333</v>
      </c>
      <c r="B325" t="s">
        <v>356</v>
      </c>
      <c r="C325" t="s">
        <v>420</v>
      </c>
      <c r="D325" t="s">
        <v>947</v>
      </c>
      <c r="E325">
        <v>2015</v>
      </c>
      <c r="F325">
        <v>121</v>
      </c>
      <c r="G325">
        <v>14</v>
      </c>
      <c r="H325">
        <v>0</v>
      </c>
      <c r="I325">
        <v>9</v>
      </c>
      <c r="J325">
        <v>52</v>
      </c>
      <c r="K325">
        <v>39</v>
      </c>
      <c r="L325">
        <v>13</v>
      </c>
      <c r="M325">
        <v>12</v>
      </c>
      <c r="N325">
        <v>6</v>
      </c>
      <c r="O325">
        <v>4</v>
      </c>
      <c r="P325">
        <v>0</v>
      </c>
      <c r="Q325">
        <v>0</v>
      </c>
      <c r="R325">
        <v>0</v>
      </c>
      <c r="S325">
        <v>0</v>
      </c>
      <c r="T325">
        <v>0</v>
      </c>
      <c r="U325">
        <v>135</v>
      </c>
      <c r="V325">
        <v>0</v>
      </c>
      <c r="W325">
        <v>0</v>
      </c>
      <c r="X325">
        <v>128</v>
      </c>
      <c r="Y325">
        <v>6</v>
      </c>
      <c r="Z325">
        <v>1</v>
      </c>
      <c r="AA325">
        <v>0</v>
      </c>
      <c r="AB325">
        <v>1</v>
      </c>
      <c r="AC325">
        <v>5</v>
      </c>
      <c r="AD325">
        <v>0</v>
      </c>
      <c r="AE325">
        <v>129</v>
      </c>
      <c r="AF325">
        <v>1</v>
      </c>
      <c r="AG325">
        <v>134</v>
      </c>
      <c r="AH325">
        <v>0</v>
      </c>
      <c r="AI325">
        <v>0</v>
      </c>
      <c r="AJ325">
        <v>0</v>
      </c>
      <c r="AK325">
        <v>32</v>
      </c>
      <c r="AL325">
        <v>103</v>
      </c>
      <c r="AM325">
        <v>0</v>
      </c>
      <c r="AN325">
        <v>135</v>
      </c>
      <c r="AO325">
        <v>0.89629629629629626</v>
      </c>
      <c r="AP325">
        <v>0.1037037037037037</v>
      </c>
      <c r="AQ325">
        <v>0</v>
      </c>
      <c r="AR325">
        <v>6.6666666666666666E-2</v>
      </c>
      <c r="AS325">
        <v>0.38518518518518519</v>
      </c>
      <c r="AT325">
        <v>0.28888888888888892</v>
      </c>
      <c r="AU325">
        <v>9.6296296296296297E-2</v>
      </c>
      <c r="AV325">
        <v>8.8888888888888892E-2</v>
      </c>
      <c r="AW325">
        <v>4.4444444444444453E-2</v>
      </c>
      <c r="AX325">
        <v>2.9629629629629631E-2</v>
      </c>
      <c r="AY325">
        <v>0</v>
      </c>
      <c r="AZ325">
        <v>0</v>
      </c>
      <c r="BA325">
        <v>0</v>
      </c>
      <c r="BB325">
        <v>0</v>
      </c>
      <c r="BC325">
        <v>0</v>
      </c>
      <c r="BD325">
        <v>1</v>
      </c>
      <c r="BE325">
        <v>0</v>
      </c>
      <c r="BF325">
        <v>0</v>
      </c>
      <c r="BG325">
        <v>0.94814814814814818</v>
      </c>
      <c r="BH325">
        <v>4.4444444444444453E-2</v>
      </c>
      <c r="BI325">
        <v>7.4074074074074077E-3</v>
      </c>
      <c r="BJ325">
        <v>0</v>
      </c>
      <c r="BK325">
        <v>7.4074074074074077E-3</v>
      </c>
      <c r="BL325">
        <v>3.7037037037037028E-2</v>
      </c>
      <c r="BM325">
        <v>0</v>
      </c>
      <c r="BN325">
        <v>0.9555555555555556</v>
      </c>
      <c r="BO325">
        <v>7.4074074074074077E-3</v>
      </c>
      <c r="BP325">
        <v>0.99259259259259258</v>
      </c>
      <c r="BQ325">
        <v>0</v>
      </c>
      <c r="BR325">
        <v>0</v>
      </c>
      <c r="BS325">
        <v>0</v>
      </c>
      <c r="BT325">
        <v>0.23703703703703699</v>
      </c>
      <c r="BU325">
        <v>0.76296296296296295</v>
      </c>
      <c r="BV325">
        <v>0</v>
      </c>
      <c r="BW325">
        <v>1</v>
      </c>
      <c r="BX325" t="s">
        <v>1332</v>
      </c>
      <c r="BY325">
        <v>303</v>
      </c>
      <c r="BZ325">
        <v>0.44554455445544561</v>
      </c>
      <c r="CA325">
        <v>0</v>
      </c>
    </row>
    <row r="326" spans="1:79" customFormat="1" x14ac:dyDescent="0.25">
      <c r="A326" t="s">
        <v>1334</v>
      </c>
      <c r="B326" t="s">
        <v>356</v>
      </c>
      <c r="C326" t="s">
        <v>420</v>
      </c>
      <c r="D326" t="s">
        <v>949</v>
      </c>
      <c r="E326">
        <v>2015</v>
      </c>
      <c r="F326">
        <v>123</v>
      </c>
      <c r="G326">
        <v>7</v>
      </c>
      <c r="H326">
        <v>0</v>
      </c>
      <c r="I326">
        <v>12</v>
      </c>
      <c r="J326">
        <v>42</v>
      </c>
      <c r="K326">
        <v>37</v>
      </c>
      <c r="L326">
        <v>19</v>
      </c>
      <c r="M326">
        <v>8</v>
      </c>
      <c r="N326">
        <v>6</v>
      </c>
      <c r="O326">
        <v>4</v>
      </c>
      <c r="P326">
        <v>2</v>
      </c>
      <c r="Q326">
        <v>0</v>
      </c>
      <c r="R326">
        <v>0</v>
      </c>
      <c r="S326">
        <v>0</v>
      </c>
      <c r="T326">
        <v>0</v>
      </c>
      <c r="U326">
        <v>128</v>
      </c>
      <c r="V326">
        <v>2</v>
      </c>
      <c r="W326">
        <v>0</v>
      </c>
      <c r="X326">
        <v>124</v>
      </c>
      <c r="Y326">
        <v>5</v>
      </c>
      <c r="Z326">
        <v>1</v>
      </c>
      <c r="AA326">
        <v>0</v>
      </c>
      <c r="AB326">
        <v>0</v>
      </c>
      <c r="AC326">
        <v>7</v>
      </c>
      <c r="AD326">
        <v>0</v>
      </c>
      <c r="AE326">
        <v>123</v>
      </c>
      <c r="AF326">
        <v>1</v>
      </c>
      <c r="AG326">
        <v>129</v>
      </c>
      <c r="AH326">
        <v>0</v>
      </c>
      <c r="AI326">
        <v>0</v>
      </c>
      <c r="AJ326">
        <v>0</v>
      </c>
      <c r="AK326">
        <v>9</v>
      </c>
      <c r="AL326">
        <v>121</v>
      </c>
      <c r="AM326">
        <v>0</v>
      </c>
      <c r="AN326">
        <v>130</v>
      </c>
      <c r="AO326">
        <v>0.94615384615384612</v>
      </c>
      <c r="AP326">
        <v>5.3846153846153849E-2</v>
      </c>
      <c r="AQ326">
        <v>0</v>
      </c>
      <c r="AR326">
        <v>9.2307692307692313E-2</v>
      </c>
      <c r="AS326">
        <v>0.32307692307692309</v>
      </c>
      <c r="AT326">
        <v>0.2846153846153846</v>
      </c>
      <c r="AU326">
        <v>0.14615384615384619</v>
      </c>
      <c r="AV326">
        <v>6.1538461538461542E-2</v>
      </c>
      <c r="AW326">
        <v>4.6153846153846163E-2</v>
      </c>
      <c r="AX326">
        <v>3.0769230769230771E-2</v>
      </c>
      <c r="AY326">
        <v>1.5384615384615391E-2</v>
      </c>
      <c r="AZ326">
        <v>0</v>
      </c>
      <c r="BA326">
        <v>0</v>
      </c>
      <c r="BB326">
        <v>0</v>
      </c>
      <c r="BC326">
        <v>0</v>
      </c>
      <c r="BD326">
        <v>0.98461538461538467</v>
      </c>
      <c r="BE326">
        <v>1.5384615384615391E-2</v>
      </c>
      <c r="BF326">
        <v>0</v>
      </c>
      <c r="BG326">
        <v>0.9538461538461539</v>
      </c>
      <c r="BH326">
        <v>3.8461538461538457E-2</v>
      </c>
      <c r="BI326">
        <v>7.6923076923076927E-3</v>
      </c>
      <c r="BJ326">
        <v>0</v>
      </c>
      <c r="BK326">
        <v>0</v>
      </c>
      <c r="BL326">
        <v>5.3846153846153849E-2</v>
      </c>
      <c r="BM326">
        <v>0</v>
      </c>
      <c r="BN326">
        <v>0.94615384615384612</v>
      </c>
      <c r="BO326">
        <v>7.6923076923076927E-3</v>
      </c>
      <c r="BP326">
        <v>0.99230769230769234</v>
      </c>
      <c r="BQ326">
        <v>0</v>
      </c>
      <c r="BR326">
        <v>0</v>
      </c>
      <c r="BS326">
        <v>0</v>
      </c>
      <c r="BT326">
        <v>6.9230769230769235E-2</v>
      </c>
      <c r="BU326">
        <v>0.93076923076923079</v>
      </c>
      <c r="BV326">
        <v>0</v>
      </c>
      <c r="BW326">
        <v>1</v>
      </c>
      <c r="BX326" t="s">
        <v>1332</v>
      </c>
      <c r="BY326">
        <v>303</v>
      </c>
      <c r="BZ326">
        <v>0.42904290429042902</v>
      </c>
      <c r="CA326">
        <v>0</v>
      </c>
    </row>
    <row r="327" spans="1:79" customFormat="1" x14ac:dyDescent="0.25">
      <c r="A327" t="s">
        <v>1335</v>
      </c>
      <c r="B327" t="s">
        <v>356</v>
      </c>
      <c r="C327" t="s">
        <v>420</v>
      </c>
      <c r="D327" t="s">
        <v>951</v>
      </c>
      <c r="E327">
        <v>2015</v>
      </c>
      <c r="F327">
        <v>24</v>
      </c>
      <c r="G327">
        <v>3</v>
      </c>
      <c r="H327">
        <v>0</v>
      </c>
      <c r="I327">
        <v>1</v>
      </c>
      <c r="J327">
        <v>12</v>
      </c>
      <c r="K327">
        <v>5</v>
      </c>
      <c r="L327">
        <v>7</v>
      </c>
      <c r="M327">
        <v>2</v>
      </c>
      <c r="N327">
        <v>0</v>
      </c>
      <c r="O327">
        <v>0</v>
      </c>
      <c r="P327">
        <v>0</v>
      </c>
      <c r="Q327">
        <v>0</v>
      </c>
      <c r="R327">
        <v>0</v>
      </c>
      <c r="S327">
        <v>0</v>
      </c>
      <c r="T327">
        <v>0</v>
      </c>
      <c r="U327">
        <v>27</v>
      </c>
      <c r="V327">
        <v>0</v>
      </c>
      <c r="W327">
        <v>0</v>
      </c>
      <c r="X327">
        <v>27</v>
      </c>
      <c r="Y327">
        <v>0</v>
      </c>
      <c r="Z327">
        <v>0</v>
      </c>
      <c r="AA327">
        <v>0</v>
      </c>
      <c r="AB327">
        <v>1</v>
      </c>
      <c r="AC327">
        <v>0</v>
      </c>
      <c r="AD327">
        <v>0</v>
      </c>
      <c r="AE327">
        <v>26</v>
      </c>
      <c r="AF327">
        <v>1</v>
      </c>
      <c r="AG327">
        <v>26</v>
      </c>
      <c r="AH327">
        <v>0</v>
      </c>
      <c r="AI327">
        <v>0</v>
      </c>
      <c r="AJ327">
        <v>0</v>
      </c>
      <c r="AK327">
        <v>16</v>
      </c>
      <c r="AL327">
        <v>11</v>
      </c>
      <c r="AM327">
        <v>0</v>
      </c>
      <c r="AN327">
        <v>27</v>
      </c>
      <c r="AO327">
        <v>0.88888888888888884</v>
      </c>
      <c r="AP327">
        <v>0.1111111111111111</v>
      </c>
      <c r="AQ327">
        <v>0</v>
      </c>
      <c r="AR327">
        <v>3.7037037037037028E-2</v>
      </c>
      <c r="AS327">
        <v>0.44444444444444442</v>
      </c>
      <c r="AT327">
        <v>0.1851851851851852</v>
      </c>
      <c r="AU327">
        <v>0.25925925925925919</v>
      </c>
      <c r="AV327">
        <v>7.407407407407407E-2</v>
      </c>
      <c r="AW327">
        <v>0</v>
      </c>
      <c r="AX327">
        <v>0</v>
      </c>
      <c r="AY327">
        <v>0</v>
      </c>
      <c r="AZ327">
        <v>0</v>
      </c>
      <c r="BA327">
        <v>0</v>
      </c>
      <c r="BB327">
        <v>0</v>
      </c>
      <c r="BC327">
        <v>0</v>
      </c>
      <c r="BD327">
        <v>1</v>
      </c>
      <c r="BE327">
        <v>0</v>
      </c>
      <c r="BF327">
        <v>0</v>
      </c>
      <c r="BG327">
        <v>1</v>
      </c>
      <c r="BH327">
        <v>0</v>
      </c>
      <c r="BI327">
        <v>0</v>
      </c>
      <c r="BJ327">
        <v>0</v>
      </c>
      <c r="BK327">
        <v>3.7037037037037028E-2</v>
      </c>
      <c r="BL327">
        <v>0</v>
      </c>
      <c r="BM327">
        <v>0</v>
      </c>
      <c r="BN327">
        <v>0.96296296296296291</v>
      </c>
      <c r="BO327">
        <v>3.7037037037037028E-2</v>
      </c>
      <c r="BP327">
        <v>0.96296296296296291</v>
      </c>
      <c r="BQ327">
        <v>0</v>
      </c>
      <c r="BR327">
        <v>0</v>
      </c>
      <c r="BS327">
        <v>0</v>
      </c>
      <c r="BT327">
        <v>0.59259259259259256</v>
      </c>
      <c r="BU327">
        <v>0.40740740740740738</v>
      </c>
      <c r="BV327">
        <v>0</v>
      </c>
      <c r="BW327">
        <v>1</v>
      </c>
      <c r="BX327" t="s">
        <v>1332</v>
      </c>
      <c r="BY327">
        <v>303</v>
      </c>
      <c r="BZ327">
        <v>8.9108910891089105E-2</v>
      </c>
      <c r="CA327">
        <v>0</v>
      </c>
    </row>
    <row r="328" spans="1:79" customFormat="1" x14ac:dyDescent="0.25">
      <c r="A328" t="s">
        <v>1336</v>
      </c>
      <c r="B328" t="s">
        <v>356</v>
      </c>
      <c r="C328" t="s">
        <v>420</v>
      </c>
      <c r="D328" t="s">
        <v>953</v>
      </c>
      <c r="E328">
        <v>2015</v>
      </c>
      <c r="F328">
        <v>10</v>
      </c>
      <c r="G328">
        <v>0</v>
      </c>
      <c r="H328">
        <v>0</v>
      </c>
      <c r="I328">
        <v>0</v>
      </c>
      <c r="J328">
        <v>6</v>
      </c>
      <c r="K328">
        <v>2</v>
      </c>
      <c r="L328">
        <v>2</v>
      </c>
      <c r="M328">
        <v>0</v>
      </c>
      <c r="N328">
        <v>0</v>
      </c>
      <c r="O328">
        <v>0</v>
      </c>
      <c r="P328">
        <v>0</v>
      </c>
      <c r="Q328">
        <v>0</v>
      </c>
      <c r="R328">
        <v>0</v>
      </c>
      <c r="S328">
        <v>0</v>
      </c>
      <c r="T328">
        <v>0</v>
      </c>
      <c r="U328">
        <v>10</v>
      </c>
      <c r="V328">
        <v>0</v>
      </c>
      <c r="W328">
        <v>0</v>
      </c>
      <c r="X328">
        <v>8</v>
      </c>
      <c r="Y328">
        <v>2</v>
      </c>
      <c r="Z328">
        <v>0</v>
      </c>
      <c r="AA328">
        <v>0</v>
      </c>
      <c r="AB328">
        <v>0</v>
      </c>
      <c r="AC328">
        <v>1</v>
      </c>
      <c r="AD328">
        <v>0</v>
      </c>
      <c r="AE328">
        <v>9</v>
      </c>
      <c r="AF328">
        <v>0</v>
      </c>
      <c r="AG328">
        <v>7</v>
      </c>
      <c r="AH328">
        <v>3</v>
      </c>
      <c r="AI328">
        <v>0</v>
      </c>
      <c r="AJ328">
        <v>0</v>
      </c>
      <c r="AK328">
        <v>1</v>
      </c>
      <c r="AL328">
        <v>9</v>
      </c>
      <c r="AM328">
        <v>0</v>
      </c>
      <c r="AN328">
        <v>10</v>
      </c>
      <c r="AO328">
        <v>1</v>
      </c>
      <c r="AP328">
        <v>0</v>
      </c>
      <c r="AQ328">
        <v>0</v>
      </c>
      <c r="AR328">
        <v>0</v>
      </c>
      <c r="AS328">
        <v>0.6</v>
      </c>
      <c r="AT328">
        <v>0.2</v>
      </c>
      <c r="AU328">
        <v>0.2</v>
      </c>
      <c r="AV328">
        <v>0</v>
      </c>
      <c r="AW328">
        <v>0</v>
      </c>
      <c r="AX328">
        <v>0</v>
      </c>
      <c r="AY328">
        <v>0</v>
      </c>
      <c r="AZ328">
        <v>0</v>
      </c>
      <c r="BA328">
        <v>0</v>
      </c>
      <c r="BB328">
        <v>0</v>
      </c>
      <c r="BC328">
        <v>0</v>
      </c>
      <c r="BD328">
        <v>1</v>
      </c>
      <c r="BE328">
        <v>0</v>
      </c>
      <c r="BF328">
        <v>0</v>
      </c>
      <c r="BG328">
        <v>0.8</v>
      </c>
      <c r="BH328">
        <v>0.2</v>
      </c>
      <c r="BI328">
        <v>0</v>
      </c>
      <c r="BJ328">
        <v>0</v>
      </c>
      <c r="BK328">
        <v>0</v>
      </c>
      <c r="BL328">
        <v>0.1</v>
      </c>
      <c r="BM328">
        <v>0</v>
      </c>
      <c r="BN328">
        <v>0.9</v>
      </c>
      <c r="BO328">
        <v>0</v>
      </c>
      <c r="BP328">
        <v>0.7</v>
      </c>
      <c r="BQ328">
        <v>0.3</v>
      </c>
      <c r="BR328">
        <v>0</v>
      </c>
      <c r="BS328">
        <v>0</v>
      </c>
      <c r="BT328">
        <v>0.1</v>
      </c>
      <c r="BU328">
        <v>0.9</v>
      </c>
      <c r="BV328">
        <v>0</v>
      </c>
      <c r="BW328">
        <v>1</v>
      </c>
      <c r="BX328" t="s">
        <v>1332</v>
      </c>
      <c r="BY328">
        <v>303</v>
      </c>
      <c r="BZ328">
        <v>3.3003300330033E-2</v>
      </c>
      <c r="CA328">
        <v>0</v>
      </c>
    </row>
    <row r="329" spans="1:79" customFormat="1" x14ac:dyDescent="0.25">
      <c r="A329" t="s">
        <v>1337</v>
      </c>
      <c r="B329" t="s">
        <v>356</v>
      </c>
      <c r="C329" t="s">
        <v>420</v>
      </c>
      <c r="D329" t="s">
        <v>961</v>
      </c>
      <c r="E329">
        <v>2015</v>
      </c>
      <c r="F329">
        <v>1</v>
      </c>
      <c r="G329">
        <v>0</v>
      </c>
      <c r="H329">
        <v>0</v>
      </c>
      <c r="I329">
        <v>0</v>
      </c>
      <c r="J329">
        <v>0</v>
      </c>
      <c r="K329">
        <v>1</v>
      </c>
      <c r="L329">
        <v>0</v>
      </c>
      <c r="M329">
        <v>0</v>
      </c>
      <c r="N329">
        <v>0</v>
      </c>
      <c r="O329">
        <v>0</v>
      </c>
      <c r="P329">
        <v>0</v>
      </c>
      <c r="Q329">
        <v>0</v>
      </c>
      <c r="R329">
        <v>0</v>
      </c>
      <c r="S329">
        <v>0</v>
      </c>
      <c r="T329">
        <v>0</v>
      </c>
      <c r="U329">
        <v>1</v>
      </c>
      <c r="V329">
        <v>0</v>
      </c>
      <c r="W329">
        <v>0</v>
      </c>
      <c r="X329">
        <v>1</v>
      </c>
      <c r="Y329">
        <v>0</v>
      </c>
      <c r="Z329">
        <v>0</v>
      </c>
      <c r="AA329">
        <v>0</v>
      </c>
      <c r="AB329">
        <v>0</v>
      </c>
      <c r="AC329">
        <v>0</v>
      </c>
      <c r="AD329">
        <v>0</v>
      </c>
      <c r="AE329">
        <v>1</v>
      </c>
      <c r="AF329">
        <v>0</v>
      </c>
      <c r="AG329">
        <v>1</v>
      </c>
      <c r="AH329">
        <v>0</v>
      </c>
      <c r="AI329">
        <v>0</v>
      </c>
      <c r="AJ329">
        <v>0</v>
      </c>
      <c r="AK329">
        <v>0</v>
      </c>
      <c r="AL329">
        <v>0</v>
      </c>
      <c r="AM329">
        <v>1</v>
      </c>
      <c r="AN329">
        <v>1</v>
      </c>
      <c r="AO329">
        <v>1</v>
      </c>
      <c r="AP329">
        <v>0</v>
      </c>
      <c r="AQ329">
        <v>0</v>
      </c>
      <c r="AR329">
        <v>0</v>
      </c>
      <c r="AS329">
        <v>0</v>
      </c>
      <c r="AT329">
        <v>1</v>
      </c>
      <c r="AU329">
        <v>0</v>
      </c>
      <c r="AV329">
        <v>0</v>
      </c>
      <c r="AW329">
        <v>0</v>
      </c>
      <c r="AX329">
        <v>0</v>
      </c>
      <c r="AY329">
        <v>0</v>
      </c>
      <c r="AZ329">
        <v>0</v>
      </c>
      <c r="BA329">
        <v>0</v>
      </c>
      <c r="BB329">
        <v>0</v>
      </c>
      <c r="BC329">
        <v>0</v>
      </c>
      <c r="BD329">
        <v>1</v>
      </c>
      <c r="BE329">
        <v>0</v>
      </c>
      <c r="BF329">
        <v>0</v>
      </c>
      <c r="BG329">
        <v>1</v>
      </c>
      <c r="BH329">
        <v>0</v>
      </c>
      <c r="BI329">
        <v>0</v>
      </c>
      <c r="BJ329">
        <v>0</v>
      </c>
      <c r="BK329">
        <v>0</v>
      </c>
      <c r="BL329">
        <v>0</v>
      </c>
      <c r="BM329">
        <v>0</v>
      </c>
      <c r="BN329">
        <v>1</v>
      </c>
      <c r="BO329">
        <v>0</v>
      </c>
      <c r="BP329">
        <v>1</v>
      </c>
      <c r="BQ329">
        <v>0</v>
      </c>
      <c r="BR329">
        <v>0</v>
      </c>
      <c r="BS329">
        <v>0</v>
      </c>
      <c r="BT329">
        <v>0</v>
      </c>
      <c r="BU329">
        <v>0</v>
      </c>
      <c r="BV329">
        <v>1</v>
      </c>
      <c r="BW329">
        <v>1</v>
      </c>
      <c r="BX329" t="s">
        <v>1332</v>
      </c>
      <c r="BY329">
        <v>303</v>
      </c>
      <c r="BZ329">
        <v>3.3003300330032999E-3</v>
      </c>
      <c r="CA329">
        <v>0</v>
      </c>
    </row>
    <row r="330" spans="1:79" customFormat="1" x14ac:dyDescent="0.25">
      <c r="A330" t="s">
        <v>1338</v>
      </c>
      <c r="B330" t="s">
        <v>356</v>
      </c>
      <c r="C330" t="s">
        <v>426</v>
      </c>
      <c r="D330" t="s">
        <v>44</v>
      </c>
      <c r="E330">
        <v>2015</v>
      </c>
      <c r="F330">
        <v>160</v>
      </c>
      <c r="G330">
        <v>12</v>
      </c>
      <c r="H330">
        <v>0</v>
      </c>
      <c r="I330">
        <v>3</v>
      </c>
      <c r="J330">
        <v>21</v>
      </c>
      <c r="K330">
        <v>13</v>
      </c>
      <c r="L330">
        <v>31</v>
      </c>
      <c r="M330">
        <v>20</v>
      </c>
      <c r="N330">
        <v>31</v>
      </c>
      <c r="O330">
        <v>29</v>
      </c>
      <c r="P330">
        <v>21</v>
      </c>
      <c r="Q330">
        <v>2</v>
      </c>
      <c r="R330">
        <v>1</v>
      </c>
      <c r="S330">
        <v>0</v>
      </c>
      <c r="T330">
        <v>0</v>
      </c>
      <c r="U330">
        <v>157</v>
      </c>
      <c r="V330">
        <v>9</v>
      </c>
      <c r="W330">
        <v>6</v>
      </c>
      <c r="X330">
        <v>133</v>
      </c>
      <c r="Y330">
        <v>25</v>
      </c>
      <c r="Z330">
        <v>14</v>
      </c>
      <c r="AA330">
        <v>0</v>
      </c>
      <c r="AB330">
        <v>1</v>
      </c>
      <c r="AC330">
        <v>1</v>
      </c>
      <c r="AD330">
        <v>10</v>
      </c>
      <c r="AE330">
        <v>160</v>
      </c>
      <c r="AF330">
        <v>2</v>
      </c>
      <c r="AG330">
        <v>157</v>
      </c>
      <c r="AH330">
        <v>3</v>
      </c>
      <c r="AI330">
        <v>0</v>
      </c>
      <c r="AJ330">
        <v>10</v>
      </c>
      <c r="AK330">
        <v>93</v>
      </c>
      <c r="AL330">
        <v>79</v>
      </c>
      <c r="AM330">
        <v>0</v>
      </c>
      <c r="AN330">
        <v>172</v>
      </c>
      <c r="AO330">
        <v>0.93023255813953487</v>
      </c>
      <c r="AP330">
        <v>6.9767441860465115E-2</v>
      </c>
      <c r="AQ330">
        <v>0</v>
      </c>
      <c r="AR330">
        <v>1.7441860465116279E-2</v>
      </c>
      <c r="AS330">
        <v>0.12209302325581391</v>
      </c>
      <c r="AT330">
        <v>7.5581395348837205E-2</v>
      </c>
      <c r="AU330">
        <v>0.1802325581395349</v>
      </c>
      <c r="AV330">
        <v>0.1162790697674419</v>
      </c>
      <c r="AW330">
        <v>0.1802325581395349</v>
      </c>
      <c r="AX330">
        <v>0.16860465116279069</v>
      </c>
      <c r="AY330">
        <v>0.12209302325581391</v>
      </c>
      <c r="AZ330">
        <v>1.1627906976744189E-2</v>
      </c>
      <c r="BA330">
        <v>0</v>
      </c>
      <c r="BB330">
        <v>5.8139534883720929E-3</v>
      </c>
      <c r="BC330">
        <v>0</v>
      </c>
      <c r="BD330">
        <v>0.91279069767441856</v>
      </c>
      <c r="BE330">
        <v>5.232558139534884E-2</v>
      </c>
      <c r="BF330">
        <v>3.4883720930232558E-2</v>
      </c>
      <c r="BG330">
        <v>0.77325581395348841</v>
      </c>
      <c r="BH330">
        <v>0.14534883720930231</v>
      </c>
      <c r="BI330">
        <v>8.1395348837209308E-2</v>
      </c>
      <c r="BJ330">
        <v>0</v>
      </c>
      <c r="BK330">
        <v>5.8139534883720929E-3</v>
      </c>
      <c r="BL330">
        <v>5.8139534883720929E-3</v>
      </c>
      <c r="BM330">
        <v>5.8139534883720929E-2</v>
      </c>
      <c r="BN330">
        <v>0.93023255813953487</v>
      </c>
      <c r="BO330">
        <v>1.1627906976744189E-2</v>
      </c>
      <c r="BP330">
        <v>0.91279069767441856</v>
      </c>
      <c r="BQ330">
        <v>1.7441860465116279E-2</v>
      </c>
      <c r="BR330">
        <v>0</v>
      </c>
      <c r="BS330">
        <v>5.8139534883720929E-2</v>
      </c>
      <c r="BT330">
        <v>0.54069767441860461</v>
      </c>
      <c r="BU330">
        <v>0.45930232558139528</v>
      </c>
      <c r="BV330">
        <v>0</v>
      </c>
      <c r="BW330">
        <v>1</v>
      </c>
      <c r="BX330" t="s">
        <v>1339</v>
      </c>
      <c r="BY330">
        <v>172</v>
      </c>
      <c r="BZ330">
        <v>1</v>
      </c>
      <c r="CA330">
        <v>0</v>
      </c>
    </row>
    <row r="331" spans="1:79" customFormat="1" x14ac:dyDescent="0.25">
      <c r="A331" t="s">
        <v>1340</v>
      </c>
      <c r="B331" t="s">
        <v>356</v>
      </c>
      <c r="C331" t="s">
        <v>426</v>
      </c>
      <c r="D331" t="s">
        <v>947</v>
      </c>
      <c r="E331">
        <v>2015</v>
      </c>
      <c r="F331" t="s">
        <v>74</v>
      </c>
      <c r="G331" t="s">
        <v>74</v>
      </c>
      <c r="H331" t="s">
        <v>74</v>
      </c>
      <c r="I331" t="s">
        <v>74</v>
      </c>
      <c r="J331" t="s">
        <v>74</v>
      </c>
      <c r="K331" t="s">
        <v>74</v>
      </c>
      <c r="L331" t="s">
        <v>74</v>
      </c>
      <c r="M331" t="s">
        <v>74</v>
      </c>
      <c r="N331" t="s">
        <v>74</v>
      </c>
      <c r="O331" t="s">
        <v>74</v>
      </c>
      <c r="P331" t="s">
        <v>74</v>
      </c>
      <c r="Q331" t="s">
        <v>74</v>
      </c>
      <c r="R331" t="s">
        <v>74</v>
      </c>
      <c r="S331" t="s">
        <v>74</v>
      </c>
      <c r="T331" t="s">
        <v>74</v>
      </c>
      <c r="U331" t="s">
        <v>74</v>
      </c>
      <c r="V331" t="s">
        <v>74</v>
      </c>
      <c r="W331" t="s">
        <v>74</v>
      </c>
      <c r="X331" t="s">
        <v>74</v>
      </c>
      <c r="Y331" t="s">
        <v>74</v>
      </c>
      <c r="Z331" t="s">
        <v>74</v>
      </c>
      <c r="AA331" t="s">
        <v>74</v>
      </c>
      <c r="AB331" t="s">
        <v>74</v>
      </c>
      <c r="AC331" t="s">
        <v>74</v>
      </c>
      <c r="AD331" t="s">
        <v>74</v>
      </c>
      <c r="AE331" t="s">
        <v>74</v>
      </c>
      <c r="AF331" t="s">
        <v>74</v>
      </c>
      <c r="AG331" t="s">
        <v>74</v>
      </c>
      <c r="AH331" t="s">
        <v>74</v>
      </c>
      <c r="AI331" t="s">
        <v>74</v>
      </c>
      <c r="AJ331" t="s">
        <v>74</v>
      </c>
      <c r="AK331" t="s">
        <v>74</v>
      </c>
      <c r="AL331" t="s">
        <v>74</v>
      </c>
      <c r="AM331" t="s">
        <v>74</v>
      </c>
      <c r="AN331" t="s">
        <v>74</v>
      </c>
      <c r="AO331" t="s">
        <v>74</v>
      </c>
      <c r="AP331" t="s">
        <v>74</v>
      </c>
      <c r="AQ331" t="s">
        <v>74</v>
      </c>
      <c r="AR331" t="s">
        <v>74</v>
      </c>
      <c r="AS331" t="s">
        <v>74</v>
      </c>
      <c r="AT331" t="s">
        <v>74</v>
      </c>
      <c r="AU331" t="s">
        <v>74</v>
      </c>
      <c r="AV331" t="s">
        <v>74</v>
      </c>
      <c r="AW331" t="s">
        <v>74</v>
      </c>
      <c r="AX331" t="s">
        <v>74</v>
      </c>
      <c r="AY331" t="s">
        <v>74</v>
      </c>
      <c r="AZ331" t="s">
        <v>74</v>
      </c>
      <c r="BA331" t="s">
        <v>74</v>
      </c>
      <c r="BB331" t="s">
        <v>74</v>
      </c>
      <c r="BC331" t="s">
        <v>74</v>
      </c>
      <c r="BD331" t="s">
        <v>74</v>
      </c>
      <c r="BE331" t="s">
        <v>74</v>
      </c>
      <c r="BF331" t="s">
        <v>74</v>
      </c>
      <c r="BG331" t="s">
        <v>74</v>
      </c>
      <c r="BH331" t="s">
        <v>74</v>
      </c>
      <c r="BI331" t="s">
        <v>74</v>
      </c>
      <c r="BJ331" t="s">
        <v>74</v>
      </c>
      <c r="BK331" t="s">
        <v>74</v>
      </c>
      <c r="BL331" t="s">
        <v>74</v>
      </c>
      <c r="BM331" t="s">
        <v>74</v>
      </c>
      <c r="BN331" t="s">
        <v>74</v>
      </c>
      <c r="BO331" t="s">
        <v>74</v>
      </c>
      <c r="BP331" t="s">
        <v>74</v>
      </c>
      <c r="BQ331" t="s">
        <v>74</v>
      </c>
      <c r="BR331" t="s">
        <v>74</v>
      </c>
      <c r="BS331" t="s">
        <v>74</v>
      </c>
      <c r="BT331" t="s">
        <v>74</v>
      </c>
      <c r="BU331" t="s">
        <v>74</v>
      </c>
      <c r="BV331" t="s">
        <v>74</v>
      </c>
      <c r="BW331" t="s">
        <v>74</v>
      </c>
      <c r="BX331" t="s">
        <v>1339</v>
      </c>
      <c r="BY331" t="s">
        <v>74</v>
      </c>
      <c r="BZ331" t="s">
        <v>74</v>
      </c>
      <c r="CA331">
        <v>0</v>
      </c>
    </row>
    <row r="332" spans="1:79" customFormat="1" x14ac:dyDescent="0.25">
      <c r="A332" t="s">
        <v>1341</v>
      </c>
      <c r="B332" t="s">
        <v>356</v>
      </c>
      <c r="C332" t="s">
        <v>426</v>
      </c>
      <c r="D332" t="s">
        <v>949</v>
      </c>
      <c r="E332">
        <v>2015</v>
      </c>
      <c r="F332" t="s">
        <v>74</v>
      </c>
      <c r="G332" t="s">
        <v>74</v>
      </c>
      <c r="H332" t="s">
        <v>74</v>
      </c>
      <c r="I332" t="s">
        <v>74</v>
      </c>
      <c r="J332" t="s">
        <v>74</v>
      </c>
      <c r="K332" t="s">
        <v>74</v>
      </c>
      <c r="L332" t="s">
        <v>74</v>
      </c>
      <c r="M332" t="s">
        <v>74</v>
      </c>
      <c r="N332" t="s">
        <v>74</v>
      </c>
      <c r="O332" t="s">
        <v>74</v>
      </c>
      <c r="P332" t="s">
        <v>74</v>
      </c>
      <c r="Q332" t="s">
        <v>74</v>
      </c>
      <c r="R332" t="s">
        <v>74</v>
      </c>
      <c r="S332" t="s">
        <v>74</v>
      </c>
      <c r="T332" t="s">
        <v>74</v>
      </c>
      <c r="U332" t="s">
        <v>74</v>
      </c>
      <c r="V332" t="s">
        <v>74</v>
      </c>
      <c r="W332" t="s">
        <v>74</v>
      </c>
      <c r="X332" t="s">
        <v>74</v>
      </c>
      <c r="Y332" t="s">
        <v>74</v>
      </c>
      <c r="Z332" t="s">
        <v>74</v>
      </c>
      <c r="AA332" t="s">
        <v>74</v>
      </c>
      <c r="AB332" t="s">
        <v>74</v>
      </c>
      <c r="AC332" t="s">
        <v>74</v>
      </c>
      <c r="AD332" t="s">
        <v>74</v>
      </c>
      <c r="AE332" t="s">
        <v>74</v>
      </c>
      <c r="AF332" t="s">
        <v>74</v>
      </c>
      <c r="AG332" t="s">
        <v>74</v>
      </c>
      <c r="AH332" t="s">
        <v>74</v>
      </c>
      <c r="AI332" t="s">
        <v>74</v>
      </c>
      <c r="AJ332" t="s">
        <v>74</v>
      </c>
      <c r="AK332" t="s">
        <v>74</v>
      </c>
      <c r="AL332" t="s">
        <v>74</v>
      </c>
      <c r="AM332" t="s">
        <v>74</v>
      </c>
      <c r="AN332" t="s">
        <v>74</v>
      </c>
      <c r="AO332" t="s">
        <v>74</v>
      </c>
      <c r="AP332" t="s">
        <v>74</v>
      </c>
      <c r="AQ332" t="s">
        <v>74</v>
      </c>
      <c r="AR332" t="s">
        <v>74</v>
      </c>
      <c r="AS332" t="s">
        <v>74</v>
      </c>
      <c r="AT332" t="s">
        <v>74</v>
      </c>
      <c r="AU332" t="s">
        <v>74</v>
      </c>
      <c r="AV332" t="s">
        <v>74</v>
      </c>
      <c r="AW332" t="s">
        <v>74</v>
      </c>
      <c r="AX332" t="s">
        <v>74</v>
      </c>
      <c r="AY332" t="s">
        <v>74</v>
      </c>
      <c r="AZ332" t="s">
        <v>74</v>
      </c>
      <c r="BA332" t="s">
        <v>74</v>
      </c>
      <c r="BB332" t="s">
        <v>74</v>
      </c>
      <c r="BC332" t="s">
        <v>74</v>
      </c>
      <c r="BD332" t="s">
        <v>74</v>
      </c>
      <c r="BE332" t="s">
        <v>74</v>
      </c>
      <c r="BF332" t="s">
        <v>74</v>
      </c>
      <c r="BG332" t="s">
        <v>74</v>
      </c>
      <c r="BH332" t="s">
        <v>74</v>
      </c>
      <c r="BI332" t="s">
        <v>74</v>
      </c>
      <c r="BJ332" t="s">
        <v>74</v>
      </c>
      <c r="BK332" t="s">
        <v>74</v>
      </c>
      <c r="BL332" t="s">
        <v>74</v>
      </c>
      <c r="BM332" t="s">
        <v>74</v>
      </c>
      <c r="BN332" t="s">
        <v>74</v>
      </c>
      <c r="BO332" t="s">
        <v>74</v>
      </c>
      <c r="BP332" t="s">
        <v>74</v>
      </c>
      <c r="BQ332" t="s">
        <v>74</v>
      </c>
      <c r="BR332" t="s">
        <v>74</v>
      </c>
      <c r="BS332" t="s">
        <v>74</v>
      </c>
      <c r="BT332" t="s">
        <v>74</v>
      </c>
      <c r="BU332" t="s">
        <v>74</v>
      </c>
      <c r="BV332" t="s">
        <v>74</v>
      </c>
      <c r="BW332" t="s">
        <v>74</v>
      </c>
      <c r="BX332" t="s">
        <v>1339</v>
      </c>
      <c r="BY332" t="s">
        <v>74</v>
      </c>
      <c r="BZ332" t="s">
        <v>74</v>
      </c>
      <c r="CA332">
        <v>0</v>
      </c>
    </row>
    <row r="333" spans="1:79" customFormat="1" x14ac:dyDescent="0.25">
      <c r="A333" t="s">
        <v>1342</v>
      </c>
      <c r="B333" t="s">
        <v>356</v>
      </c>
      <c r="C333" t="s">
        <v>426</v>
      </c>
      <c r="D333" t="s">
        <v>951</v>
      </c>
      <c r="E333">
        <v>2015</v>
      </c>
      <c r="F333" t="s">
        <v>74</v>
      </c>
      <c r="G333" t="s">
        <v>74</v>
      </c>
      <c r="H333" t="s">
        <v>74</v>
      </c>
      <c r="I333" t="s">
        <v>74</v>
      </c>
      <c r="J333" t="s">
        <v>74</v>
      </c>
      <c r="K333" t="s">
        <v>74</v>
      </c>
      <c r="L333" t="s">
        <v>74</v>
      </c>
      <c r="M333" t="s">
        <v>74</v>
      </c>
      <c r="N333" t="s">
        <v>74</v>
      </c>
      <c r="O333" t="s">
        <v>74</v>
      </c>
      <c r="P333" t="s">
        <v>74</v>
      </c>
      <c r="Q333" t="s">
        <v>74</v>
      </c>
      <c r="R333" t="s">
        <v>74</v>
      </c>
      <c r="S333" t="s">
        <v>74</v>
      </c>
      <c r="T333" t="s">
        <v>74</v>
      </c>
      <c r="U333" t="s">
        <v>74</v>
      </c>
      <c r="V333" t="s">
        <v>74</v>
      </c>
      <c r="W333" t="s">
        <v>74</v>
      </c>
      <c r="X333" t="s">
        <v>74</v>
      </c>
      <c r="Y333" t="s">
        <v>74</v>
      </c>
      <c r="Z333" t="s">
        <v>74</v>
      </c>
      <c r="AA333" t="s">
        <v>74</v>
      </c>
      <c r="AB333" t="s">
        <v>74</v>
      </c>
      <c r="AC333" t="s">
        <v>74</v>
      </c>
      <c r="AD333" t="s">
        <v>74</v>
      </c>
      <c r="AE333" t="s">
        <v>74</v>
      </c>
      <c r="AF333" t="s">
        <v>74</v>
      </c>
      <c r="AG333" t="s">
        <v>74</v>
      </c>
      <c r="AH333" t="s">
        <v>74</v>
      </c>
      <c r="AI333" t="s">
        <v>74</v>
      </c>
      <c r="AJ333" t="s">
        <v>74</v>
      </c>
      <c r="AK333" t="s">
        <v>74</v>
      </c>
      <c r="AL333" t="s">
        <v>74</v>
      </c>
      <c r="AM333" t="s">
        <v>74</v>
      </c>
      <c r="AN333" t="s">
        <v>74</v>
      </c>
      <c r="AO333" t="s">
        <v>74</v>
      </c>
      <c r="AP333" t="s">
        <v>74</v>
      </c>
      <c r="AQ333" t="s">
        <v>74</v>
      </c>
      <c r="AR333" t="s">
        <v>74</v>
      </c>
      <c r="AS333" t="s">
        <v>74</v>
      </c>
      <c r="AT333" t="s">
        <v>74</v>
      </c>
      <c r="AU333" t="s">
        <v>74</v>
      </c>
      <c r="AV333" t="s">
        <v>74</v>
      </c>
      <c r="AW333" t="s">
        <v>74</v>
      </c>
      <c r="AX333" t="s">
        <v>74</v>
      </c>
      <c r="AY333" t="s">
        <v>74</v>
      </c>
      <c r="AZ333" t="s">
        <v>74</v>
      </c>
      <c r="BA333" t="s">
        <v>74</v>
      </c>
      <c r="BB333" t="s">
        <v>74</v>
      </c>
      <c r="BC333" t="s">
        <v>74</v>
      </c>
      <c r="BD333" t="s">
        <v>74</v>
      </c>
      <c r="BE333" t="s">
        <v>74</v>
      </c>
      <c r="BF333" t="s">
        <v>74</v>
      </c>
      <c r="BG333" t="s">
        <v>74</v>
      </c>
      <c r="BH333" t="s">
        <v>74</v>
      </c>
      <c r="BI333" t="s">
        <v>74</v>
      </c>
      <c r="BJ333" t="s">
        <v>74</v>
      </c>
      <c r="BK333" t="s">
        <v>74</v>
      </c>
      <c r="BL333" t="s">
        <v>74</v>
      </c>
      <c r="BM333" t="s">
        <v>74</v>
      </c>
      <c r="BN333" t="s">
        <v>74</v>
      </c>
      <c r="BO333" t="s">
        <v>74</v>
      </c>
      <c r="BP333" t="s">
        <v>74</v>
      </c>
      <c r="BQ333" t="s">
        <v>74</v>
      </c>
      <c r="BR333" t="s">
        <v>74</v>
      </c>
      <c r="BS333" t="s">
        <v>74</v>
      </c>
      <c r="BT333" t="s">
        <v>74</v>
      </c>
      <c r="BU333" t="s">
        <v>74</v>
      </c>
      <c r="BV333" t="s">
        <v>74</v>
      </c>
      <c r="BW333" t="s">
        <v>74</v>
      </c>
      <c r="BX333" t="s">
        <v>1339</v>
      </c>
      <c r="BY333" t="s">
        <v>74</v>
      </c>
      <c r="BZ333" t="s">
        <v>74</v>
      </c>
      <c r="CA333">
        <v>1</v>
      </c>
    </row>
    <row r="334" spans="1:79" customFormat="1" x14ac:dyDescent="0.25">
      <c r="A334" t="s">
        <v>1343</v>
      </c>
      <c r="B334" t="s">
        <v>356</v>
      </c>
      <c r="C334" t="s">
        <v>426</v>
      </c>
      <c r="D334" t="s">
        <v>953</v>
      </c>
      <c r="E334">
        <v>2015</v>
      </c>
      <c r="F334" t="s">
        <v>74</v>
      </c>
      <c r="G334" t="s">
        <v>74</v>
      </c>
      <c r="H334" t="s">
        <v>74</v>
      </c>
      <c r="I334" t="s">
        <v>74</v>
      </c>
      <c r="J334" t="s">
        <v>74</v>
      </c>
      <c r="K334" t="s">
        <v>74</v>
      </c>
      <c r="L334" t="s">
        <v>74</v>
      </c>
      <c r="M334" t="s">
        <v>74</v>
      </c>
      <c r="N334" t="s">
        <v>74</v>
      </c>
      <c r="O334" t="s">
        <v>74</v>
      </c>
      <c r="P334" t="s">
        <v>74</v>
      </c>
      <c r="Q334" t="s">
        <v>74</v>
      </c>
      <c r="R334" t="s">
        <v>74</v>
      </c>
      <c r="S334" t="s">
        <v>74</v>
      </c>
      <c r="T334" t="s">
        <v>74</v>
      </c>
      <c r="U334" t="s">
        <v>74</v>
      </c>
      <c r="V334" t="s">
        <v>74</v>
      </c>
      <c r="W334" t="s">
        <v>74</v>
      </c>
      <c r="X334" t="s">
        <v>74</v>
      </c>
      <c r="Y334" t="s">
        <v>74</v>
      </c>
      <c r="Z334" t="s">
        <v>74</v>
      </c>
      <c r="AA334" t="s">
        <v>74</v>
      </c>
      <c r="AB334" t="s">
        <v>74</v>
      </c>
      <c r="AC334" t="s">
        <v>74</v>
      </c>
      <c r="AD334" t="s">
        <v>74</v>
      </c>
      <c r="AE334" t="s">
        <v>74</v>
      </c>
      <c r="AF334" t="s">
        <v>74</v>
      </c>
      <c r="AG334" t="s">
        <v>74</v>
      </c>
      <c r="AH334" t="s">
        <v>74</v>
      </c>
      <c r="AI334" t="s">
        <v>74</v>
      </c>
      <c r="AJ334" t="s">
        <v>74</v>
      </c>
      <c r="AK334" t="s">
        <v>74</v>
      </c>
      <c r="AL334" t="s">
        <v>74</v>
      </c>
      <c r="AM334" t="s">
        <v>74</v>
      </c>
      <c r="AN334" t="s">
        <v>74</v>
      </c>
      <c r="AO334" t="s">
        <v>74</v>
      </c>
      <c r="AP334" t="s">
        <v>74</v>
      </c>
      <c r="AQ334" t="s">
        <v>74</v>
      </c>
      <c r="AR334" t="s">
        <v>74</v>
      </c>
      <c r="AS334" t="s">
        <v>74</v>
      </c>
      <c r="AT334" t="s">
        <v>74</v>
      </c>
      <c r="AU334" t="s">
        <v>74</v>
      </c>
      <c r="AV334" t="s">
        <v>74</v>
      </c>
      <c r="AW334" t="s">
        <v>74</v>
      </c>
      <c r="AX334" t="s">
        <v>74</v>
      </c>
      <c r="AY334" t="s">
        <v>74</v>
      </c>
      <c r="AZ334" t="s">
        <v>74</v>
      </c>
      <c r="BA334" t="s">
        <v>74</v>
      </c>
      <c r="BB334" t="s">
        <v>74</v>
      </c>
      <c r="BC334" t="s">
        <v>74</v>
      </c>
      <c r="BD334" t="s">
        <v>74</v>
      </c>
      <c r="BE334" t="s">
        <v>74</v>
      </c>
      <c r="BF334" t="s">
        <v>74</v>
      </c>
      <c r="BG334" t="s">
        <v>74</v>
      </c>
      <c r="BH334" t="s">
        <v>74</v>
      </c>
      <c r="BI334" t="s">
        <v>74</v>
      </c>
      <c r="BJ334" t="s">
        <v>74</v>
      </c>
      <c r="BK334" t="s">
        <v>74</v>
      </c>
      <c r="BL334" t="s">
        <v>74</v>
      </c>
      <c r="BM334" t="s">
        <v>74</v>
      </c>
      <c r="BN334" t="s">
        <v>74</v>
      </c>
      <c r="BO334" t="s">
        <v>74</v>
      </c>
      <c r="BP334" t="s">
        <v>74</v>
      </c>
      <c r="BQ334" t="s">
        <v>74</v>
      </c>
      <c r="BR334" t="s">
        <v>74</v>
      </c>
      <c r="BS334" t="s">
        <v>74</v>
      </c>
      <c r="BT334" t="s">
        <v>74</v>
      </c>
      <c r="BU334" t="s">
        <v>74</v>
      </c>
      <c r="BV334" t="s">
        <v>74</v>
      </c>
      <c r="BW334" t="s">
        <v>74</v>
      </c>
      <c r="BX334" t="s">
        <v>1339</v>
      </c>
      <c r="BY334" t="s">
        <v>74</v>
      </c>
      <c r="BZ334" t="s">
        <v>74</v>
      </c>
      <c r="CA334">
        <v>0</v>
      </c>
    </row>
    <row r="335" spans="1:79" customFormat="1" x14ac:dyDescent="0.25">
      <c r="A335" t="s">
        <v>1344</v>
      </c>
      <c r="B335" t="s">
        <v>356</v>
      </c>
      <c r="C335" t="s">
        <v>426</v>
      </c>
      <c r="D335" t="s">
        <v>961</v>
      </c>
      <c r="E335">
        <v>2015</v>
      </c>
      <c r="F335" t="s">
        <v>74</v>
      </c>
      <c r="G335" t="s">
        <v>74</v>
      </c>
      <c r="H335" t="s">
        <v>74</v>
      </c>
      <c r="I335" t="s">
        <v>74</v>
      </c>
      <c r="J335" t="s">
        <v>74</v>
      </c>
      <c r="K335" t="s">
        <v>74</v>
      </c>
      <c r="L335" t="s">
        <v>74</v>
      </c>
      <c r="M335" t="s">
        <v>74</v>
      </c>
      <c r="N335" t="s">
        <v>74</v>
      </c>
      <c r="O335" t="s">
        <v>74</v>
      </c>
      <c r="P335" t="s">
        <v>74</v>
      </c>
      <c r="Q335" t="s">
        <v>74</v>
      </c>
      <c r="R335" t="s">
        <v>74</v>
      </c>
      <c r="S335" t="s">
        <v>74</v>
      </c>
      <c r="T335" t="s">
        <v>74</v>
      </c>
      <c r="U335" t="s">
        <v>74</v>
      </c>
      <c r="V335" t="s">
        <v>74</v>
      </c>
      <c r="W335" t="s">
        <v>74</v>
      </c>
      <c r="X335" t="s">
        <v>74</v>
      </c>
      <c r="Y335" t="s">
        <v>74</v>
      </c>
      <c r="Z335" t="s">
        <v>74</v>
      </c>
      <c r="AA335" t="s">
        <v>74</v>
      </c>
      <c r="AB335" t="s">
        <v>74</v>
      </c>
      <c r="AC335" t="s">
        <v>74</v>
      </c>
      <c r="AD335" t="s">
        <v>74</v>
      </c>
      <c r="AE335" t="s">
        <v>74</v>
      </c>
      <c r="AF335" t="s">
        <v>74</v>
      </c>
      <c r="AG335" t="s">
        <v>74</v>
      </c>
      <c r="AH335" t="s">
        <v>74</v>
      </c>
      <c r="AI335" t="s">
        <v>74</v>
      </c>
      <c r="AJ335" t="s">
        <v>74</v>
      </c>
      <c r="AK335" t="s">
        <v>74</v>
      </c>
      <c r="AL335" t="s">
        <v>74</v>
      </c>
      <c r="AM335" t="s">
        <v>74</v>
      </c>
      <c r="AN335" t="s">
        <v>74</v>
      </c>
      <c r="AO335" t="s">
        <v>74</v>
      </c>
      <c r="AP335" t="s">
        <v>74</v>
      </c>
      <c r="AQ335" t="s">
        <v>74</v>
      </c>
      <c r="AR335" t="s">
        <v>74</v>
      </c>
      <c r="AS335" t="s">
        <v>74</v>
      </c>
      <c r="AT335" t="s">
        <v>74</v>
      </c>
      <c r="AU335" t="s">
        <v>74</v>
      </c>
      <c r="AV335" t="s">
        <v>74</v>
      </c>
      <c r="AW335" t="s">
        <v>74</v>
      </c>
      <c r="AX335" t="s">
        <v>74</v>
      </c>
      <c r="AY335" t="s">
        <v>74</v>
      </c>
      <c r="AZ335" t="s">
        <v>74</v>
      </c>
      <c r="BA335" t="s">
        <v>74</v>
      </c>
      <c r="BB335" t="s">
        <v>74</v>
      </c>
      <c r="BC335" t="s">
        <v>74</v>
      </c>
      <c r="BD335" t="s">
        <v>74</v>
      </c>
      <c r="BE335" t="s">
        <v>74</v>
      </c>
      <c r="BF335" t="s">
        <v>74</v>
      </c>
      <c r="BG335" t="s">
        <v>74</v>
      </c>
      <c r="BH335" t="s">
        <v>74</v>
      </c>
      <c r="BI335" t="s">
        <v>74</v>
      </c>
      <c r="BJ335" t="s">
        <v>74</v>
      </c>
      <c r="BK335" t="s">
        <v>74</v>
      </c>
      <c r="BL335" t="s">
        <v>74</v>
      </c>
      <c r="BM335" t="s">
        <v>74</v>
      </c>
      <c r="BN335" t="s">
        <v>74</v>
      </c>
      <c r="BO335" t="s">
        <v>74</v>
      </c>
      <c r="BP335" t="s">
        <v>74</v>
      </c>
      <c r="BQ335" t="s">
        <v>74</v>
      </c>
      <c r="BR335" t="s">
        <v>74</v>
      </c>
      <c r="BS335" t="s">
        <v>74</v>
      </c>
      <c r="BT335" t="s">
        <v>74</v>
      </c>
      <c r="BU335" t="s">
        <v>74</v>
      </c>
      <c r="BV335" t="s">
        <v>74</v>
      </c>
      <c r="BW335" t="s">
        <v>74</v>
      </c>
      <c r="BX335" t="s">
        <v>1339</v>
      </c>
      <c r="BY335" t="s">
        <v>74</v>
      </c>
      <c r="BZ335" t="s">
        <v>74</v>
      </c>
      <c r="CA335">
        <v>0</v>
      </c>
    </row>
    <row r="336" spans="1:79" customFormat="1" x14ac:dyDescent="0.25">
      <c r="A336" t="s">
        <v>1345</v>
      </c>
      <c r="B336" t="s">
        <v>356</v>
      </c>
      <c r="C336" t="s">
        <v>433</v>
      </c>
      <c r="D336" t="s">
        <v>44</v>
      </c>
      <c r="E336">
        <v>2015</v>
      </c>
      <c r="F336">
        <v>5</v>
      </c>
      <c r="G336">
        <v>0</v>
      </c>
      <c r="H336">
        <v>0</v>
      </c>
      <c r="I336">
        <v>0</v>
      </c>
      <c r="J336">
        <v>1</v>
      </c>
      <c r="K336">
        <v>1</v>
      </c>
      <c r="L336">
        <v>2</v>
      </c>
      <c r="M336">
        <v>0</v>
      </c>
      <c r="N336">
        <v>0</v>
      </c>
      <c r="O336">
        <v>1</v>
      </c>
      <c r="P336">
        <v>0</v>
      </c>
      <c r="Q336">
        <v>0</v>
      </c>
      <c r="R336">
        <v>0</v>
      </c>
      <c r="S336">
        <v>0</v>
      </c>
      <c r="T336">
        <v>0</v>
      </c>
      <c r="U336">
        <v>5</v>
      </c>
      <c r="V336">
        <v>0</v>
      </c>
      <c r="W336">
        <v>0</v>
      </c>
      <c r="X336">
        <v>5</v>
      </c>
      <c r="Y336">
        <v>0</v>
      </c>
      <c r="Z336">
        <v>0</v>
      </c>
      <c r="AA336">
        <v>0</v>
      </c>
      <c r="AB336">
        <v>0</v>
      </c>
      <c r="AC336">
        <v>0</v>
      </c>
      <c r="AD336">
        <v>0</v>
      </c>
      <c r="AE336">
        <v>5</v>
      </c>
      <c r="AF336">
        <v>0</v>
      </c>
      <c r="AG336">
        <v>3</v>
      </c>
      <c r="AH336">
        <v>2</v>
      </c>
      <c r="AI336">
        <v>0</v>
      </c>
      <c r="AJ336">
        <v>0</v>
      </c>
      <c r="AK336">
        <v>0</v>
      </c>
      <c r="AL336">
        <v>5</v>
      </c>
      <c r="AM336">
        <v>0</v>
      </c>
      <c r="AN336">
        <v>5</v>
      </c>
      <c r="AO336">
        <v>1</v>
      </c>
      <c r="AP336">
        <v>0</v>
      </c>
      <c r="AQ336">
        <v>0</v>
      </c>
      <c r="AR336">
        <v>0</v>
      </c>
      <c r="AS336">
        <v>0.2</v>
      </c>
      <c r="AT336">
        <v>0.2</v>
      </c>
      <c r="AU336">
        <v>0.4</v>
      </c>
      <c r="AV336">
        <v>0</v>
      </c>
      <c r="AW336">
        <v>0</v>
      </c>
      <c r="AX336">
        <v>0.2</v>
      </c>
      <c r="AY336">
        <v>0</v>
      </c>
      <c r="AZ336">
        <v>0</v>
      </c>
      <c r="BA336">
        <v>0</v>
      </c>
      <c r="BB336">
        <v>0</v>
      </c>
      <c r="BC336">
        <v>0</v>
      </c>
      <c r="BD336">
        <v>1</v>
      </c>
      <c r="BE336">
        <v>0</v>
      </c>
      <c r="BF336">
        <v>0</v>
      </c>
      <c r="BG336">
        <v>1</v>
      </c>
      <c r="BH336">
        <v>0</v>
      </c>
      <c r="BI336">
        <v>0</v>
      </c>
      <c r="BJ336">
        <v>0</v>
      </c>
      <c r="BK336">
        <v>0</v>
      </c>
      <c r="BL336">
        <v>0</v>
      </c>
      <c r="BM336">
        <v>0</v>
      </c>
      <c r="BN336">
        <v>1</v>
      </c>
      <c r="BO336">
        <v>0</v>
      </c>
      <c r="BP336">
        <v>0.6</v>
      </c>
      <c r="BQ336">
        <v>0.4</v>
      </c>
      <c r="BR336">
        <v>0</v>
      </c>
      <c r="BS336">
        <v>0</v>
      </c>
      <c r="BT336">
        <v>0</v>
      </c>
      <c r="BU336">
        <v>1</v>
      </c>
      <c r="BV336">
        <v>0</v>
      </c>
      <c r="BW336">
        <v>1</v>
      </c>
      <c r="BX336" t="s">
        <v>1346</v>
      </c>
      <c r="BY336">
        <v>5</v>
      </c>
      <c r="BZ336">
        <v>1</v>
      </c>
      <c r="CA336">
        <v>0</v>
      </c>
    </row>
    <row r="337" spans="1:79" customFormat="1" x14ac:dyDescent="0.25">
      <c r="A337" t="s">
        <v>1347</v>
      </c>
      <c r="B337" t="s">
        <v>356</v>
      </c>
      <c r="C337" t="s">
        <v>433</v>
      </c>
      <c r="D337" t="s">
        <v>947</v>
      </c>
      <c r="E337">
        <v>2015</v>
      </c>
      <c r="F337" t="s">
        <v>74</v>
      </c>
      <c r="G337" t="s">
        <v>74</v>
      </c>
      <c r="H337" t="s">
        <v>74</v>
      </c>
      <c r="I337" t="s">
        <v>74</v>
      </c>
      <c r="J337" t="s">
        <v>74</v>
      </c>
      <c r="K337" t="s">
        <v>74</v>
      </c>
      <c r="L337" t="s">
        <v>74</v>
      </c>
      <c r="M337" t="s">
        <v>74</v>
      </c>
      <c r="N337" t="s">
        <v>74</v>
      </c>
      <c r="O337" t="s">
        <v>74</v>
      </c>
      <c r="P337" t="s">
        <v>74</v>
      </c>
      <c r="Q337" t="s">
        <v>74</v>
      </c>
      <c r="R337" t="s">
        <v>74</v>
      </c>
      <c r="S337" t="s">
        <v>74</v>
      </c>
      <c r="T337" t="s">
        <v>74</v>
      </c>
      <c r="U337" t="s">
        <v>74</v>
      </c>
      <c r="V337" t="s">
        <v>74</v>
      </c>
      <c r="W337" t="s">
        <v>74</v>
      </c>
      <c r="X337" t="s">
        <v>74</v>
      </c>
      <c r="Y337" t="s">
        <v>74</v>
      </c>
      <c r="Z337" t="s">
        <v>74</v>
      </c>
      <c r="AA337" t="s">
        <v>74</v>
      </c>
      <c r="AB337" t="s">
        <v>74</v>
      </c>
      <c r="AC337" t="s">
        <v>74</v>
      </c>
      <c r="AD337" t="s">
        <v>74</v>
      </c>
      <c r="AE337" t="s">
        <v>74</v>
      </c>
      <c r="AF337" t="s">
        <v>74</v>
      </c>
      <c r="AG337" t="s">
        <v>74</v>
      </c>
      <c r="AH337" t="s">
        <v>74</v>
      </c>
      <c r="AI337" t="s">
        <v>74</v>
      </c>
      <c r="AJ337" t="s">
        <v>74</v>
      </c>
      <c r="AK337" t="s">
        <v>74</v>
      </c>
      <c r="AL337" t="s">
        <v>74</v>
      </c>
      <c r="AM337" t="s">
        <v>74</v>
      </c>
      <c r="AN337" t="s">
        <v>74</v>
      </c>
      <c r="AO337" t="s">
        <v>74</v>
      </c>
      <c r="AP337" t="s">
        <v>74</v>
      </c>
      <c r="AQ337" t="s">
        <v>74</v>
      </c>
      <c r="AR337" t="s">
        <v>74</v>
      </c>
      <c r="AS337" t="s">
        <v>74</v>
      </c>
      <c r="AT337" t="s">
        <v>74</v>
      </c>
      <c r="AU337" t="s">
        <v>74</v>
      </c>
      <c r="AV337" t="s">
        <v>74</v>
      </c>
      <c r="AW337" t="s">
        <v>74</v>
      </c>
      <c r="AX337" t="s">
        <v>74</v>
      </c>
      <c r="AY337" t="s">
        <v>74</v>
      </c>
      <c r="AZ337" t="s">
        <v>74</v>
      </c>
      <c r="BA337" t="s">
        <v>74</v>
      </c>
      <c r="BB337" t="s">
        <v>74</v>
      </c>
      <c r="BC337" t="s">
        <v>74</v>
      </c>
      <c r="BD337" t="s">
        <v>74</v>
      </c>
      <c r="BE337" t="s">
        <v>74</v>
      </c>
      <c r="BF337" t="s">
        <v>74</v>
      </c>
      <c r="BG337" t="s">
        <v>74</v>
      </c>
      <c r="BH337" t="s">
        <v>74</v>
      </c>
      <c r="BI337" t="s">
        <v>74</v>
      </c>
      <c r="BJ337" t="s">
        <v>74</v>
      </c>
      <c r="BK337" t="s">
        <v>74</v>
      </c>
      <c r="BL337" t="s">
        <v>74</v>
      </c>
      <c r="BM337" t="s">
        <v>74</v>
      </c>
      <c r="BN337" t="s">
        <v>74</v>
      </c>
      <c r="BO337" t="s">
        <v>74</v>
      </c>
      <c r="BP337" t="s">
        <v>74</v>
      </c>
      <c r="BQ337" t="s">
        <v>74</v>
      </c>
      <c r="BR337" t="s">
        <v>74</v>
      </c>
      <c r="BS337" t="s">
        <v>74</v>
      </c>
      <c r="BT337" t="s">
        <v>74</v>
      </c>
      <c r="BU337" t="s">
        <v>74</v>
      </c>
      <c r="BV337" t="s">
        <v>74</v>
      </c>
      <c r="BW337" t="s">
        <v>74</v>
      </c>
      <c r="BX337" t="s">
        <v>1346</v>
      </c>
      <c r="BY337" t="s">
        <v>74</v>
      </c>
      <c r="BZ337" t="s">
        <v>74</v>
      </c>
      <c r="CA337">
        <v>1</v>
      </c>
    </row>
    <row r="338" spans="1:79" customFormat="1" x14ac:dyDescent="0.25">
      <c r="A338" t="s">
        <v>1348</v>
      </c>
      <c r="B338" t="s">
        <v>356</v>
      </c>
      <c r="C338" t="s">
        <v>433</v>
      </c>
      <c r="D338" t="s">
        <v>951</v>
      </c>
      <c r="E338">
        <v>2015</v>
      </c>
      <c r="F338" t="s">
        <v>74</v>
      </c>
      <c r="G338" t="s">
        <v>74</v>
      </c>
      <c r="H338" t="s">
        <v>74</v>
      </c>
      <c r="I338" t="s">
        <v>74</v>
      </c>
      <c r="J338" t="s">
        <v>74</v>
      </c>
      <c r="K338" t="s">
        <v>74</v>
      </c>
      <c r="L338" t="s">
        <v>74</v>
      </c>
      <c r="M338" t="s">
        <v>74</v>
      </c>
      <c r="N338" t="s">
        <v>74</v>
      </c>
      <c r="O338" t="s">
        <v>74</v>
      </c>
      <c r="P338" t="s">
        <v>74</v>
      </c>
      <c r="Q338" t="s">
        <v>74</v>
      </c>
      <c r="R338" t="s">
        <v>74</v>
      </c>
      <c r="S338" t="s">
        <v>74</v>
      </c>
      <c r="T338" t="s">
        <v>74</v>
      </c>
      <c r="U338" t="s">
        <v>74</v>
      </c>
      <c r="V338" t="s">
        <v>74</v>
      </c>
      <c r="W338" t="s">
        <v>74</v>
      </c>
      <c r="X338" t="s">
        <v>74</v>
      </c>
      <c r="Y338" t="s">
        <v>74</v>
      </c>
      <c r="Z338" t="s">
        <v>74</v>
      </c>
      <c r="AA338" t="s">
        <v>74</v>
      </c>
      <c r="AB338" t="s">
        <v>74</v>
      </c>
      <c r="AC338" t="s">
        <v>74</v>
      </c>
      <c r="AD338" t="s">
        <v>74</v>
      </c>
      <c r="AE338" t="s">
        <v>74</v>
      </c>
      <c r="AF338" t="s">
        <v>74</v>
      </c>
      <c r="AG338" t="s">
        <v>74</v>
      </c>
      <c r="AH338" t="s">
        <v>74</v>
      </c>
      <c r="AI338" t="s">
        <v>74</v>
      </c>
      <c r="AJ338" t="s">
        <v>74</v>
      </c>
      <c r="AK338" t="s">
        <v>74</v>
      </c>
      <c r="AL338" t="s">
        <v>74</v>
      </c>
      <c r="AM338" t="s">
        <v>74</v>
      </c>
      <c r="AN338" t="s">
        <v>74</v>
      </c>
      <c r="AO338" t="s">
        <v>74</v>
      </c>
      <c r="AP338" t="s">
        <v>74</v>
      </c>
      <c r="AQ338" t="s">
        <v>74</v>
      </c>
      <c r="AR338" t="s">
        <v>74</v>
      </c>
      <c r="AS338" t="s">
        <v>74</v>
      </c>
      <c r="AT338" t="s">
        <v>74</v>
      </c>
      <c r="AU338" t="s">
        <v>74</v>
      </c>
      <c r="AV338" t="s">
        <v>74</v>
      </c>
      <c r="AW338" t="s">
        <v>74</v>
      </c>
      <c r="AX338" t="s">
        <v>74</v>
      </c>
      <c r="AY338" t="s">
        <v>74</v>
      </c>
      <c r="AZ338" t="s">
        <v>74</v>
      </c>
      <c r="BA338" t="s">
        <v>74</v>
      </c>
      <c r="BB338" t="s">
        <v>74</v>
      </c>
      <c r="BC338" t="s">
        <v>74</v>
      </c>
      <c r="BD338" t="s">
        <v>74</v>
      </c>
      <c r="BE338" t="s">
        <v>74</v>
      </c>
      <c r="BF338" t="s">
        <v>74</v>
      </c>
      <c r="BG338" t="s">
        <v>74</v>
      </c>
      <c r="BH338" t="s">
        <v>74</v>
      </c>
      <c r="BI338" t="s">
        <v>74</v>
      </c>
      <c r="BJ338" t="s">
        <v>74</v>
      </c>
      <c r="BK338" t="s">
        <v>74</v>
      </c>
      <c r="BL338" t="s">
        <v>74</v>
      </c>
      <c r="BM338" t="s">
        <v>74</v>
      </c>
      <c r="BN338" t="s">
        <v>74</v>
      </c>
      <c r="BO338" t="s">
        <v>74</v>
      </c>
      <c r="BP338" t="s">
        <v>74</v>
      </c>
      <c r="BQ338" t="s">
        <v>74</v>
      </c>
      <c r="BR338" t="s">
        <v>74</v>
      </c>
      <c r="BS338" t="s">
        <v>74</v>
      </c>
      <c r="BT338" t="s">
        <v>74</v>
      </c>
      <c r="BU338" t="s">
        <v>74</v>
      </c>
      <c r="BV338" t="s">
        <v>74</v>
      </c>
      <c r="BW338" t="s">
        <v>74</v>
      </c>
      <c r="BX338" t="s">
        <v>1346</v>
      </c>
      <c r="BY338" t="s">
        <v>74</v>
      </c>
      <c r="BZ338" t="s">
        <v>74</v>
      </c>
      <c r="CA338">
        <v>1</v>
      </c>
    </row>
    <row r="339" spans="1:79" customFormat="1" x14ac:dyDescent="0.25">
      <c r="A339" t="s">
        <v>1349</v>
      </c>
      <c r="B339" t="s">
        <v>356</v>
      </c>
      <c r="C339" t="s">
        <v>433</v>
      </c>
      <c r="D339" t="s">
        <v>953</v>
      </c>
      <c r="E339">
        <v>2015</v>
      </c>
      <c r="F339" t="s">
        <v>74</v>
      </c>
      <c r="G339" t="s">
        <v>74</v>
      </c>
      <c r="H339" t="s">
        <v>74</v>
      </c>
      <c r="I339" t="s">
        <v>74</v>
      </c>
      <c r="J339" t="s">
        <v>74</v>
      </c>
      <c r="K339" t="s">
        <v>74</v>
      </c>
      <c r="L339" t="s">
        <v>74</v>
      </c>
      <c r="M339" t="s">
        <v>74</v>
      </c>
      <c r="N339" t="s">
        <v>74</v>
      </c>
      <c r="O339" t="s">
        <v>74</v>
      </c>
      <c r="P339" t="s">
        <v>74</v>
      </c>
      <c r="Q339" t="s">
        <v>74</v>
      </c>
      <c r="R339" t="s">
        <v>74</v>
      </c>
      <c r="S339" t="s">
        <v>74</v>
      </c>
      <c r="T339" t="s">
        <v>74</v>
      </c>
      <c r="U339" t="s">
        <v>74</v>
      </c>
      <c r="V339" t="s">
        <v>74</v>
      </c>
      <c r="W339" t="s">
        <v>74</v>
      </c>
      <c r="X339" t="s">
        <v>74</v>
      </c>
      <c r="Y339" t="s">
        <v>74</v>
      </c>
      <c r="Z339" t="s">
        <v>74</v>
      </c>
      <c r="AA339" t="s">
        <v>74</v>
      </c>
      <c r="AB339" t="s">
        <v>74</v>
      </c>
      <c r="AC339" t="s">
        <v>74</v>
      </c>
      <c r="AD339" t="s">
        <v>74</v>
      </c>
      <c r="AE339" t="s">
        <v>74</v>
      </c>
      <c r="AF339" t="s">
        <v>74</v>
      </c>
      <c r="AG339" t="s">
        <v>74</v>
      </c>
      <c r="AH339" t="s">
        <v>74</v>
      </c>
      <c r="AI339" t="s">
        <v>74</v>
      </c>
      <c r="AJ339" t="s">
        <v>74</v>
      </c>
      <c r="AK339" t="s">
        <v>74</v>
      </c>
      <c r="AL339" t="s">
        <v>74</v>
      </c>
      <c r="AM339" t="s">
        <v>74</v>
      </c>
      <c r="AN339" t="s">
        <v>74</v>
      </c>
      <c r="AO339" t="s">
        <v>74</v>
      </c>
      <c r="AP339" t="s">
        <v>74</v>
      </c>
      <c r="AQ339" t="s">
        <v>74</v>
      </c>
      <c r="AR339" t="s">
        <v>74</v>
      </c>
      <c r="AS339" t="s">
        <v>74</v>
      </c>
      <c r="AT339" t="s">
        <v>74</v>
      </c>
      <c r="AU339" t="s">
        <v>74</v>
      </c>
      <c r="AV339" t="s">
        <v>74</v>
      </c>
      <c r="AW339" t="s">
        <v>74</v>
      </c>
      <c r="AX339" t="s">
        <v>74</v>
      </c>
      <c r="AY339" t="s">
        <v>74</v>
      </c>
      <c r="AZ339" t="s">
        <v>74</v>
      </c>
      <c r="BA339" t="s">
        <v>74</v>
      </c>
      <c r="BB339" t="s">
        <v>74</v>
      </c>
      <c r="BC339" t="s">
        <v>74</v>
      </c>
      <c r="BD339" t="s">
        <v>74</v>
      </c>
      <c r="BE339" t="s">
        <v>74</v>
      </c>
      <c r="BF339" t="s">
        <v>74</v>
      </c>
      <c r="BG339" t="s">
        <v>74</v>
      </c>
      <c r="BH339" t="s">
        <v>74</v>
      </c>
      <c r="BI339" t="s">
        <v>74</v>
      </c>
      <c r="BJ339" t="s">
        <v>74</v>
      </c>
      <c r="BK339" t="s">
        <v>74</v>
      </c>
      <c r="BL339" t="s">
        <v>74</v>
      </c>
      <c r="BM339" t="s">
        <v>74</v>
      </c>
      <c r="BN339" t="s">
        <v>74</v>
      </c>
      <c r="BO339" t="s">
        <v>74</v>
      </c>
      <c r="BP339" t="s">
        <v>74</v>
      </c>
      <c r="BQ339" t="s">
        <v>74</v>
      </c>
      <c r="BR339" t="s">
        <v>74</v>
      </c>
      <c r="BS339" t="s">
        <v>74</v>
      </c>
      <c r="BT339" t="s">
        <v>74</v>
      </c>
      <c r="BU339" t="s">
        <v>74</v>
      </c>
      <c r="BV339" t="s">
        <v>74</v>
      </c>
      <c r="BW339" t="s">
        <v>74</v>
      </c>
      <c r="BX339" t="s">
        <v>1346</v>
      </c>
      <c r="BY339" t="s">
        <v>74</v>
      </c>
      <c r="BZ339" t="s">
        <v>74</v>
      </c>
      <c r="CA339">
        <v>1</v>
      </c>
    </row>
    <row r="340" spans="1:79" customFormat="1" x14ac:dyDescent="0.25">
      <c r="A340" t="s">
        <v>1350</v>
      </c>
      <c r="B340" t="s">
        <v>42</v>
      </c>
      <c r="C340" t="s">
        <v>124</v>
      </c>
      <c r="D340" t="s">
        <v>44</v>
      </c>
      <c r="E340">
        <v>2015</v>
      </c>
      <c r="F340">
        <v>31621</v>
      </c>
      <c r="G340">
        <v>2152</v>
      </c>
      <c r="H340">
        <v>0</v>
      </c>
      <c r="I340">
        <v>4537</v>
      </c>
      <c r="J340">
        <v>5123</v>
      </c>
      <c r="K340">
        <v>3969</v>
      </c>
      <c r="L340">
        <v>3908</v>
      </c>
      <c r="M340">
        <v>3739</v>
      </c>
      <c r="N340">
        <v>3781</v>
      </c>
      <c r="O340">
        <v>3509</v>
      </c>
      <c r="P340">
        <v>2941</v>
      </c>
      <c r="Q340">
        <v>1103</v>
      </c>
      <c r="R340">
        <v>335</v>
      </c>
      <c r="S340">
        <v>828</v>
      </c>
      <c r="T340">
        <v>0</v>
      </c>
      <c r="U340">
        <v>30532</v>
      </c>
      <c r="V340">
        <v>3227</v>
      </c>
      <c r="W340">
        <v>14</v>
      </c>
      <c r="X340">
        <v>17443</v>
      </c>
      <c r="Y340">
        <v>10827</v>
      </c>
      <c r="Z340">
        <v>5188</v>
      </c>
      <c r="AA340">
        <v>315</v>
      </c>
      <c r="AB340">
        <v>2267</v>
      </c>
      <c r="AC340">
        <v>25563</v>
      </c>
      <c r="AD340">
        <v>1055</v>
      </c>
      <c r="AE340">
        <v>4888</v>
      </c>
      <c r="AF340">
        <v>1054</v>
      </c>
      <c r="AG340">
        <v>29736</v>
      </c>
      <c r="AH340">
        <v>1070</v>
      </c>
      <c r="AI340">
        <v>213</v>
      </c>
      <c r="AJ340">
        <v>1700</v>
      </c>
      <c r="AK340">
        <v>2837</v>
      </c>
      <c r="AL340">
        <v>30819</v>
      </c>
      <c r="AM340">
        <v>117</v>
      </c>
      <c r="AN340">
        <v>33773</v>
      </c>
      <c r="AO340">
        <v>0.93628046072306281</v>
      </c>
      <c r="AP340">
        <v>6.3719539276937201E-2</v>
      </c>
      <c r="AQ340">
        <v>0</v>
      </c>
      <c r="AR340">
        <v>0.13433808071536429</v>
      </c>
      <c r="AS340">
        <v>0.15168921919876821</v>
      </c>
      <c r="AT340">
        <v>0.11751991235602401</v>
      </c>
      <c r="AU340">
        <v>0.11571373582447519</v>
      </c>
      <c r="AV340">
        <v>0.1107097385485447</v>
      </c>
      <c r="AW340">
        <v>0.11195333550469309</v>
      </c>
      <c r="AX340">
        <v>0.10389956474106531</v>
      </c>
      <c r="AY340">
        <v>8.7081396381725046E-2</v>
      </c>
      <c r="AZ340">
        <v>3.2659224824564001E-2</v>
      </c>
      <c r="BA340">
        <v>2.451662570692565E-2</v>
      </c>
      <c r="BB340">
        <v>9.9191661978503542E-3</v>
      </c>
      <c r="BC340">
        <v>0</v>
      </c>
      <c r="BD340">
        <v>0.90403576821721499</v>
      </c>
      <c r="BE340">
        <v>9.5549699464068924E-2</v>
      </c>
      <c r="BF340">
        <v>4.1453231871613422E-4</v>
      </c>
      <c r="BG340">
        <v>0.5164776596689663</v>
      </c>
      <c r="BH340">
        <v>0.32058152962425612</v>
      </c>
      <c r="BI340">
        <v>0.1536138335356646</v>
      </c>
      <c r="BJ340">
        <v>9.3269771711130198E-3</v>
      </c>
      <c r="BK340">
        <v>6.7124626180676869E-2</v>
      </c>
      <c r="BL340">
        <v>0.75690640452432412</v>
      </c>
      <c r="BM340">
        <v>3.1237971160394399E-2</v>
      </c>
      <c r="BN340">
        <v>0.1447309981346046</v>
      </c>
      <c r="BO340">
        <v>3.1208361709057528E-2</v>
      </c>
      <c r="BP340">
        <v>0.88046664495306903</v>
      </c>
      <c r="BQ340">
        <v>3.1682112930447398E-2</v>
      </c>
      <c r="BR340">
        <v>6.3068131347526132E-3</v>
      </c>
      <c r="BS340">
        <v>5.0336067272673438E-2</v>
      </c>
      <c r="BT340">
        <v>8.4002013442690912E-2</v>
      </c>
      <c r="BU340">
        <v>0.91253368075089569</v>
      </c>
      <c r="BV340">
        <v>3.464305806413407E-3</v>
      </c>
      <c r="BW340">
        <v>1</v>
      </c>
      <c r="BX340" t="s">
        <v>1351</v>
      </c>
      <c r="BY340">
        <v>33773</v>
      </c>
      <c r="BZ340">
        <v>1</v>
      </c>
      <c r="CA340">
        <v>0</v>
      </c>
    </row>
    <row r="341" spans="1:79" customFormat="1" x14ac:dyDescent="0.25">
      <c r="A341" t="s">
        <v>1352</v>
      </c>
      <c r="B341" t="s">
        <v>42</v>
      </c>
      <c r="C341" t="s">
        <v>124</v>
      </c>
      <c r="D341" t="s">
        <v>947</v>
      </c>
      <c r="E341">
        <v>2015</v>
      </c>
      <c r="F341">
        <v>5059</v>
      </c>
      <c r="G341">
        <v>154</v>
      </c>
      <c r="H341">
        <v>0</v>
      </c>
      <c r="I341">
        <v>351</v>
      </c>
      <c r="J341">
        <v>622</v>
      </c>
      <c r="K341">
        <v>592</v>
      </c>
      <c r="L341">
        <v>678</v>
      </c>
      <c r="M341">
        <v>681</v>
      </c>
      <c r="N341">
        <v>738</v>
      </c>
      <c r="O341">
        <v>681</v>
      </c>
      <c r="P341">
        <v>558</v>
      </c>
      <c r="Q341">
        <v>214</v>
      </c>
      <c r="R341">
        <v>54</v>
      </c>
      <c r="S341">
        <v>44</v>
      </c>
      <c r="T341">
        <v>0</v>
      </c>
      <c r="U341">
        <v>4984</v>
      </c>
      <c r="V341">
        <v>228</v>
      </c>
      <c r="W341">
        <v>1</v>
      </c>
      <c r="X341">
        <v>2686</v>
      </c>
      <c r="Y341">
        <v>1767</v>
      </c>
      <c r="Z341">
        <v>742</v>
      </c>
      <c r="AA341">
        <v>18</v>
      </c>
      <c r="AB341">
        <v>399</v>
      </c>
      <c r="AC341">
        <v>4212</v>
      </c>
      <c r="AD341">
        <v>20</v>
      </c>
      <c r="AE341">
        <v>582</v>
      </c>
      <c r="AF341">
        <v>104</v>
      </c>
      <c r="AG341">
        <v>4859</v>
      </c>
      <c r="AH341">
        <v>128</v>
      </c>
      <c r="AI341">
        <v>14</v>
      </c>
      <c r="AJ341">
        <v>108</v>
      </c>
      <c r="AK341">
        <v>654</v>
      </c>
      <c r="AL341">
        <v>4557</v>
      </c>
      <c r="AM341">
        <v>2</v>
      </c>
      <c r="AN341">
        <v>5213</v>
      </c>
      <c r="AO341">
        <v>0.97045846921158641</v>
      </c>
      <c r="AP341">
        <v>2.9541530788413581E-2</v>
      </c>
      <c r="AQ341">
        <v>0</v>
      </c>
      <c r="AR341">
        <v>6.7331670822942641E-2</v>
      </c>
      <c r="AS341">
        <v>0.1193170918856704</v>
      </c>
      <c r="AT341">
        <v>0.1135622482255899</v>
      </c>
      <c r="AU341">
        <v>0.13005946671782079</v>
      </c>
      <c r="AV341">
        <v>0.13063495108382889</v>
      </c>
      <c r="AW341">
        <v>0.14156915403798201</v>
      </c>
      <c r="AX341">
        <v>0.13063495108382889</v>
      </c>
      <c r="AY341">
        <v>0.10704009207749859</v>
      </c>
      <c r="AZ341">
        <v>4.1051218108574719E-2</v>
      </c>
      <c r="BA341">
        <v>8.4404373681181664E-3</v>
      </c>
      <c r="BB341">
        <v>1.035871858814502E-2</v>
      </c>
      <c r="BC341">
        <v>0</v>
      </c>
      <c r="BD341">
        <v>0.95607136006138504</v>
      </c>
      <c r="BE341">
        <v>4.3736811816612313E-2</v>
      </c>
      <c r="BF341">
        <v>1.918281220026856E-4</v>
      </c>
      <c r="BG341">
        <v>0.51525033569921352</v>
      </c>
      <c r="BH341">
        <v>0.33896029157874552</v>
      </c>
      <c r="BI341">
        <v>0.14233646652599269</v>
      </c>
      <c r="BJ341">
        <v>3.4529061960483411E-3</v>
      </c>
      <c r="BK341">
        <v>7.6539420679071546E-2</v>
      </c>
      <c r="BL341">
        <v>0.80798004987531169</v>
      </c>
      <c r="BM341">
        <v>3.8365624400537122E-3</v>
      </c>
      <c r="BN341">
        <v>0.11164396700556301</v>
      </c>
      <c r="BO341">
        <v>1.9950124688279301E-2</v>
      </c>
      <c r="BP341">
        <v>0.93209284481104926</v>
      </c>
      <c r="BQ341">
        <v>2.4553999616343761E-2</v>
      </c>
      <c r="BR341">
        <v>2.6855937080375982E-3</v>
      </c>
      <c r="BS341">
        <v>2.071743717629004E-2</v>
      </c>
      <c r="BT341">
        <v>0.1254555917897564</v>
      </c>
      <c r="BU341">
        <v>0.87416075196623821</v>
      </c>
      <c r="BV341">
        <v>3.8365624400537121E-4</v>
      </c>
      <c r="BW341">
        <v>1</v>
      </c>
      <c r="BX341" t="s">
        <v>1351</v>
      </c>
      <c r="BY341">
        <v>33773</v>
      </c>
      <c r="BZ341">
        <v>0.15435406981908631</v>
      </c>
      <c r="CA341">
        <v>0</v>
      </c>
    </row>
    <row r="342" spans="1:79" customFormat="1" x14ac:dyDescent="0.25">
      <c r="A342" t="s">
        <v>1353</v>
      </c>
      <c r="B342" t="s">
        <v>42</v>
      </c>
      <c r="C342" t="s">
        <v>124</v>
      </c>
      <c r="D342" t="s">
        <v>949</v>
      </c>
      <c r="E342">
        <v>2015</v>
      </c>
      <c r="F342">
        <v>20356</v>
      </c>
      <c r="G342">
        <v>1534</v>
      </c>
      <c r="H342">
        <v>0</v>
      </c>
      <c r="I342">
        <v>3673</v>
      </c>
      <c r="J342">
        <v>3853</v>
      </c>
      <c r="K342">
        <v>2722</v>
      </c>
      <c r="L342">
        <v>2437</v>
      </c>
      <c r="M342">
        <v>2241</v>
      </c>
      <c r="N342">
        <v>2205</v>
      </c>
      <c r="O342">
        <v>1938</v>
      </c>
      <c r="P342">
        <v>1502</v>
      </c>
      <c r="Q342">
        <v>535</v>
      </c>
      <c r="R342">
        <v>132</v>
      </c>
      <c r="S342">
        <v>652</v>
      </c>
      <c r="T342">
        <v>0</v>
      </c>
      <c r="U342">
        <v>19840</v>
      </c>
      <c r="V342">
        <v>2042</v>
      </c>
      <c r="W342">
        <v>8</v>
      </c>
      <c r="X342">
        <v>10876</v>
      </c>
      <c r="Y342">
        <v>7356</v>
      </c>
      <c r="Z342">
        <v>3520</v>
      </c>
      <c r="AA342">
        <v>138</v>
      </c>
      <c r="AB342">
        <v>1025</v>
      </c>
      <c r="AC342">
        <v>18448</v>
      </c>
      <c r="AD342">
        <v>272</v>
      </c>
      <c r="AE342">
        <v>2145</v>
      </c>
      <c r="AF342">
        <v>376</v>
      </c>
      <c r="AG342">
        <v>20712</v>
      </c>
      <c r="AH342">
        <v>192</v>
      </c>
      <c r="AI342">
        <v>83</v>
      </c>
      <c r="AJ342">
        <v>527</v>
      </c>
      <c r="AK342">
        <v>1604</v>
      </c>
      <c r="AL342">
        <v>20265</v>
      </c>
      <c r="AM342">
        <v>21</v>
      </c>
      <c r="AN342">
        <v>21890</v>
      </c>
      <c r="AO342">
        <v>0.92992233896756504</v>
      </c>
      <c r="AP342">
        <v>7.0077661032434901E-2</v>
      </c>
      <c r="AQ342">
        <v>0</v>
      </c>
      <c r="AR342">
        <v>0.16779351301964371</v>
      </c>
      <c r="AS342">
        <v>0.17601644586569209</v>
      </c>
      <c r="AT342">
        <v>0.1243490178163545</v>
      </c>
      <c r="AU342">
        <v>0.1113293741434445</v>
      </c>
      <c r="AV342">
        <v>0.10237551393330289</v>
      </c>
      <c r="AW342">
        <v>0.1007309273640932</v>
      </c>
      <c r="AX342">
        <v>8.8533576975788036E-2</v>
      </c>
      <c r="AY342">
        <v>6.8615806304248517E-2</v>
      </c>
      <c r="AZ342">
        <v>2.4440383736866151E-2</v>
      </c>
      <c r="BA342">
        <v>2.978529008679762E-2</v>
      </c>
      <c r="BB342">
        <v>6.030150753768844E-3</v>
      </c>
      <c r="BC342">
        <v>0</v>
      </c>
      <c r="BD342">
        <v>0.90634993147555964</v>
      </c>
      <c r="BE342">
        <v>9.3284604842393787E-2</v>
      </c>
      <c r="BF342">
        <v>3.6546368204659662E-4</v>
      </c>
      <c r="BG342">
        <v>0.49684787574234812</v>
      </c>
      <c r="BH342">
        <v>0.33604385564184558</v>
      </c>
      <c r="BI342">
        <v>0.16080402010050249</v>
      </c>
      <c r="BJ342">
        <v>6.304248515303792E-3</v>
      </c>
      <c r="BK342">
        <v>4.6825034262220191E-2</v>
      </c>
      <c r="BL342">
        <v>0.8427592507994518</v>
      </c>
      <c r="BM342">
        <v>1.2425765189584289E-2</v>
      </c>
      <c r="BN342">
        <v>9.7989949748743713E-2</v>
      </c>
      <c r="BO342">
        <v>1.7176793056190041E-2</v>
      </c>
      <c r="BP342">
        <v>0.94618547281863863</v>
      </c>
      <c r="BQ342">
        <v>8.7711283691183188E-3</v>
      </c>
      <c r="BR342">
        <v>3.7916857012334402E-3</v>
      </c>
      <c r="BS342">
        <v>2.4074920054819551E-2</v>
      </c>
      <c r="BT342">
        <v>7.3275468250342618E-2</v>
      </c>
      <c r="BU342">
        <v>0.92576518958428511</v>
      </c>
      <c r="BV342">
        <v>9.5934216537231617E-4</v>
      </c>
      <c r="BW342">
        <v>1</v>
      </c>
      <c r="BX342" t="s">
        <v>1351</v>
      </c>
      <c r="BY342">
        <v>33773</v>
      </c>
      <c r="BZ342">
        <v>0.64815088976401269</v>
      </c>
      <c r="CA342">
        <v>0</v>
      </c>
    </row>
    <row r="343" spans="1:79" customFormat="1" x14ac:dyDescent="0.25">
      <c r="A343" t="s">
        <v>1354</v>
      </c>
      <c r="B343" t="s">
        <v>42</v>
      </c>
      <c r="C343" t="s">
        <v>124</v>
      </c>
      <c r="D343" t="s">
        <v>951</v>
      </c>
      <c r="E343">
        <v>2015</v>
      </c>
      <c r="F343">
        <v>1940</v>
      </c>
      <c r="G343">
        <v>128</v>
      </c>
      <c r="H343">
        <v>0</v>
      </c>
      <c r="I343">
        <v>128</v>
      </c>
      <c r="J343">
        <v>175</v>
      </c>
      <c r="K343">
        <v>178</v>
      </c>
      <c r="L343">
        <v>315</v>
      </c>
      <c r="M343">
        <v>273</v>
      </c>
      <c r="N343">
        <v>200</v>
      </c>
      <c r="O343">
        <v>259</v>
      </c>
      <c r="P343">
        <v>314</v>
      </c>
      <c r="Q343">
        <v>131</v>
      </c>
      <c r="R343">
        <v>56</v>
      </c>
      <c r="S343">
        <v>39</v>
      </c>
      <c r="T343">
        <v>0</v>
      </c>
      <c r="U343">
        <v>1379</v>
      </c>
      <c r="V343">
        <v>687</v>
      </c>
      <c r="W343">
        <v>2</v>
      </c>
      <c r="X343">
        <v>1125</v>
      </c>
      <c r="Y343">
        <v>662</v>
      </c>
      <c r="Z343">
        <v>265</v>
      </c>
      <c r="AA343">
        <v>16</v>
      </c>
      <c r="AB343">
        <v>358</v>
      </c>
      <c r="AC343">
        <v>1424</v>
      </c>
      <c r="AD343">
        <v>25</v>
      </c>
      <c r="AE343">
        <v>261</v>
      </c>
      <c r="AF343">
        <v>103</v>
      </c>
      <c r="AG343">
        <v>1901</v>
      </c>
      <c r="AH343">
        <v>40</v>
      </c>
      <c r="AI343">
        <v>0</v>
      </c>
      <c r="AJ343">
        <v>24</v>
      </c>
      <c r="AK343">
        <v>346</v>
      </c>
      <c r="AL343">
        <v>1720</v>
      </c>
      <c r="AM343">
        <v>2</v>
      </c>
      <c r="AN343">
        <v>2068</v>
      </c>
      <c r="AO343">
        <v>0.93810444874274657</v>
      </c>
      <c r="AP343">
        <v>6.1895551257253392E-2</v>
      </c>
      <c r="AQ343">
        <v>0</v>
      </c>
      <c r="AR343">
        <v>6.1895551257253392E-2</v>
      </c>
      <c r="AS343">
        <v>8.4622823984526113E-2</v>
      </c>
      <c r="AT343">
        <v>8.6073500967117994E-2</v>
      </c>
      <c r="AU343">
        <v>0.15232108317214699</v>
      </c>
      <c r="AV343">
        <v>0.13201160541586071</v>
      </c>
      <c r="AW343">
        <v>9.6711798839458407E-2</v>
      </c>
      <c r="AX343">
        <v>0.12524177949709861</v>
      </c>
      <c r="AY343">
        <v>0.15183752417794971</v>
      </c>
      <c r="AZ343">
        <v>6.3346228239845259E-2</v>
      </c>
      <c r="BA343">
        <v>1.8858800773694388E-2</v>
      </c>
      <c r="BB343">
        <v>2.707930367504836E-2</v>
      </c>
      <c r="BC343">
        <v>0</v>
      </c>
      <c r="BD343">
        <v>0.6668278529980658</v>
      </c>
      <c r="BE343">
        <v>0.33220502901353971</v>
      </c>
      <c r="BF343">
        <v>9.6711798839458415E-4</v>
      </c>
      <c r="BG343">
        <v>0.54400386847195359</v>
      </c>
      <c r="BH343">
        <v>0.32011605415860728</v>
      </c>
      <c r="BI343">
        <v>0.1281431334622824</v>
      </c>
      <c r="BJ343">
        <v>7.7369439071566732E-3</v>
      </c>
      <c r="BK343">
        <v>0.17311411992263059</v>
      </c>
      <c r="BL343">
        <v>0.68858800773694395</v>
      </c>
      <c r="BM343">
        <v>1.2088974854932299E-2</v>
      </c>
      <c r="BN343">
        <v>0.12620889748549319</v>
      </c>
      <c r="BO343">
        <v>4.9806576402321077E-2</v>
      </c>
      <c r="BP343">
        <v>0.91924564796905217</v>
      </c>
      <c r="BQ343">
        <v>1.9342359767891681E-2</v>
      </c>
      <c r="BR343">
        <v>0</v>
      </c>
      <c r="BS343">
        <v>1.160541586073501E-2</v>
      </c>
      <c r="BT343">
        <v>0.16731141199226299</v>
      </c>
      <c r="BU343">
        <v>0.83172147001934238</v>
      </c>
      <c r="BV343">
        <v>9.6711798839458415E-4</v>
      </c>
      <c r="BW343">
        <v>1</v>
      </c>
      <c r="BX343" t="s">
        <v>1351</v>
      </c>
      <c r="BY343">
        <v>33773</v>
      </c>
      <c r="BZ343">
        <v>6.1232345364640388E-2</v>
      </c>
      <c r="CA343">
        <v>0</v>
      </c>
    </row>
    <row r="344" spans="1:79" customFormat="1" x14ac:dyDescent="0.25">
      <c r="A344" t="s">
        <v>1355</v>
      </c>
      <c r="B344" t="s">
        <v>42</v>
      </c>
      <c r="C344" t="s">
        <v>124</v>
      </c>
      <c r="D344" t="s">
        <v>953</v>
      </c>
      <c r="E344">
        <v>2015</v>
      </c>
      <c r="F344">
        <v>3553</v>
      </c>
      <c r="G344">
        <v>272</v>
      </c>
      <c r="H344">
        <v>0</v>
      </c>
      <c r="I344">
        <v>200</v>
      </c>
      <c r="J344">
        <v>349</v>
      </c>
      <c r="K344">
        <v>375</v>
      </c>
      <c r="L344">
        <v>415</v>
      </c>
      <c r="M344">
        <v>483</v>
      </c>
      <c r="N344">
        <v>587</v>
      </c>
      <c r="O344">
        <v>586</v>
      </c>
      <c r="P344">
        <v>520</v>
      </c>
      <c r="Q344">
        <v>203</v>
      </c>
      <c r="R344">
        <v>82</v>
      </c>
      <c r="S344">
        <v>25</v>
      </c>
      <c r="T344">
        <v>0</v>
      </c>
      <c r="U344">
        <v>3623</v>
      </c>
      <c r="V344">
        <v>199</v>
      </c>
      <c r="W344">
        <v>3</v>
      </c>
      <c r="X344">
        <v>2530</v>
      </c>
      <c r="Y344">
        <v>835</v>
      </c>
      <c r="Z344">
        <v>453</v>
      </c>
      <c r="AA344">
        <v>7</v>
      </c>
      <c r="AB344">
        <v>482</v>
      </c>
      <c r="AC344">
        <v>1449</v>
      </c>
      <c r="AD344">
        <v>17</v>
      </c>
      <c r="AE344">
        <v>1877</v>
      </c>
      <c r="AF344">
        <v>468</v>
      </c>
      <c r="AG344">
        <v>2222</v>
      </c>
      <c r="AH344">
        <v>707</v>
      </c>
      <c r="AI344">
        <v>116</v>
      </c>
      <c r="AJ344">
        <v>312</v>
      </c>
      <c r="AK344">
        <v>167</v>
      </c>
      <c r="AL344">
        <v>3567</v>
      </c>
      <c r="AM344">
        <v>91</v>
      </c>
      <c r="AN344">
        <v>3825</v>
      </c>
      <c r="AO344">
        <v>0.92888888888888888</v>
      </c>
      <c r="AP344">
        <v>7.1111111111111111E-2</v>
      </c>
      <c r="AQ344">
        <v>0</v>
      </c>
      <c r="AR344">
        <v>5.2287581699346407E-2</v>
      </c>
      <c r="AS344">
        <v>9.1241830065359478E-2</v>
      </c>
      <c r="AT344">
        <v>9.8039215686274508E-2</v>
      </c>
      <c r="AU344">
        <v>0.10849673202614379</v>
      </c>
      <c r="AV344">
        <v>0.1262745098039216</v>
      </c>
      <c r="AW344">
        <v>0.1534640522875817</v>
      </c>
      <c r="AX344">
        <v>0.153202614379085</v>
      </c>
      <c r="AY344">
        <v>0.13594771241830059</v>
      </c>
      <c r="AZ344">
        <v>5.3071895424836597E-2</v>
      </c>
      <c r="BA344">
        <v>6.5359477124183009E-3</v>
      </c>
      <c r="BB344">
        <v>2.1437908496732029E-2</v>
      </c>
      <c r="BC344">
        <v>0</v>
      </c>
      <c r="BD344">
        <v>0.94718954248366016</v>
      </c>
      <c r="BE344">
        <v>5.2026143790849667E-2</v>
      </c>
      <c r="BF344">
        <v>7.8431372549019605E-4</v>
      </c>
      <c r="BG344">
        <v>0.66143790849673201</v>
      </c>
      <c r="BH344">
        <v>0.21830065359477119</v>
      </c>
      <c r="BI344">
        <v>0.1184313725490196</v>
      </c>
      <c r="BJ344">
        <v>1.8300653594771239E-3</v>
      </c>
      <c r="BK344">
        <v>0.12601307189542479</v>
      </c>
      <c r="BL344">
        <v>0.37882352941176473</v>
      </c>
      <c r="BM344">
        <v>4.4444444444444436E-3</v>
      </c>
      <c r="BN344">
        <v>0.49071895424836598</v>
      </c>
      <c r="BO344">
        <v>0.12235294117647059</v>
      </c>
      <c r="BP344">
        <v>0.58091503267973854</v>
      </c>
      <c r="BQ344">
        <v>0.18483660130718951</v>
      </c>
      <c r="BR344">
        <v>3.032679738562092E-2</v>
      </c>
      <c r="BS344">
        <v>8.1568627450980397E-2</v>
      </c>
      <c r="BT344">
        <v>4.3660130718954249E-2</v>
      </c>
      <c r="BU344">
        <v>0.93254901960784309</v>
      </c>
      <c r="BV344">
        <v>2.3790849673202611E-2</v>
      </c>
      <c r="BW344">
        <v>1</v>
      </c>
      <c r="BX344" t="s">
        <v>1351</v>
      </c>
      <c r="BY344">
        <v>33773</v>
      </c>
      <c r="BZ344">
        <v>0.1132561513635152</v>
      </c>
      <c r="CA344">
        <v>0</v>
      </c>
    </row>
    <row r="345" spans="1:79" customFormat="1" x14ac:dyDescent="0.25">
      <c r="A345" t="s">
        <v>1356</v>
      </c>
      <c r="B345" t="s">
        <v>42</v>
      </c>
      <c r="C345" t="s">
        <v>124</v>
      </c>
      <c r="D345" t="s">
        <v>961</v>
      </c>
      <c r="E345">
        <v>2015</v>
      </c>
      <c r="F345">
        <v>713</v>
      </c>
      <c r="G345">
        <v>64</v>
      </c>
      <c r="H345">
        <v>0</v>
      </c>
      <c r="I345">
        <v>185</v>
      </c>
      <c r="J345">
        <v>124</v>
      </c>
      <c r="K345">
        <v>102</v>
      </c>
      <c r="L345">
        <v>63</v>
      </c>
      <c r="M345">
        <v>61</v>
      </c>
      <c r="N345">
        <v>51</v>
      </c>
      <c r="O345">
        <v>45</v>
      </c>
      <c r="P345">
        <v>47</v>
      </c>
      <c r="Q345">
        <v>20</v>
      </c>
      <c r="R345">
        <v>11</v>
      </c>
      <c r="S345">
        <v>68</v>
      </c>
      <c r="T345">
        <v>0</v>
      </c>
      <c r="U345">
        <v>706</v>
      </c>
      <c r="V345">
        <v>71</v>
      </c>
      <c r="W345">
        <v>0</v>
      </c>
      <c r="X345">
        <v>226</v>
      </c>
      <c r="Y345">
        <v>207</v>
      </c>
      <c r="Z345">
        <v>208</v>
      </c>
      <c r="AA345">
        <v>136</v>
      </c>
      <c r="AB345">
        <v>3</v>
      </c>
      <c r="AC345">
        <v>30</v>
      </c>
      <c r="AD345">
        <v>721</v>
      </c>
      <c r="AE345">
        <v>23</v>
      </c>
      <c r="AF345">
        <v>3</v>
      </c>
      <c r="AG345">
        <v>42</v>
      </c>
      <c r="AH345">
        <v>3</v>
      </c>
      <c r="AI345">
        <v>0</v>
      </c>
      <c r="AJ345">
        <v>729</v>
      </c>
      <c r="AK345">
        <v>66</v>
      </c>
      <c r="AL345">
        <v>710</v>
      </c>
      <c r="AM345">
        <v>1</v>
      </c>
      <c r="AN345">
        <v>777</v>
      </c>
      <c r="AO345">
        <v>0.91763191763191765</v>
      </c>
      <c r="AP345">
        <v>8.2368082368082365E-2</v>
      </c>
      <c r="AQ345">
        <v>0</v>
      </c>
      <c r="AR345">
        <v>0.23809523809523811</v>
      </c>
      <c r="AS345">
        <v>0.15958815958815961</v>
      </c>
      <c r="AT345">
        <v>0.13127413127413129</v>
      </c>
      <c r="AU345">
        <v>8.1081081081081086E-2</v>
      </c>
      <c r="AV345">
        <v>7.8507078507078512E-2</v>
      </c>
      <c r="AW345">
        <v>6.5637065637065631E-2</v>
      </c>
      <c r="AX345">
        <v>5.7915057915057917E-2</v>
      </c>
      <c r="AY345">
        <v>6.0489060489060491E-2</v>
      </c>
      <c r="AZ345">
        <v>2.5740025740025738E-2</v>
      </c>
      <c r="BA345">
        <v>8.7516087516087512E-2</v>
      </c>
      <c r="BB345">
        <v>1.4157014157014159E-2</v>
      </c>
      <c r="BC345">
        <v>0</v>
      </c>
      <c r="BD345">
        <v>0.90862290862290862</v>
      </c>
      <c r="BE345">
        <v>9.137709137709138E-2</v>
      </c>
      <c r="BF345">
        <v>0</v>
      </c>
      <c r="BG345">
        <v>0.29086229086229087</v>
      </c>
      <c r="BH345">
        <v>0.26640926640926638</v>
      </c>
      <c r="BI345">
        <v>0.2676962676962677</v>
      </c>
      <c r="BJ345">
        <v>0.175032175032175</v>
      </c>
      <c r="BK345">
        <v>3.8610038610038611E-3</v>
      </c>
      <c r="BL345">
        <v>3.8610038610038609E-2</v>
      </c>
      <c r="BM345">
        <v>0.92792792792792789</v>
      </c>
      <c r="BN345">
        <v>2.9601029601029599E-2</v>
      </c>
      <c r="BO345">
        <v>3.8610038610038611E-3</v>
      </c>
      <c r="BP345">
        <v>5.4054054054054057E-2</v>
      </c>
      <c r="BQ345">
        <v>3.8610038610038611E-3</v>
      </c>
      <c r="BR345">
        <v>0</v>
      </c>
      <c r="BS345">
        <v>0.93822393822393824</v>
      </c>
      <c r="BT345">
        <v>8.4942084942084939E-2</v>
      </c>
      <c r="BU345">
        <v>0.9137709137709138</v>
      </c>
      <c r="BV345">
        <v>1.287001287001287E-3</v>
      </c>
      <c r="BW345">
        <v>1</v>
      </c>
      <c r="BX345" t="s">
        <v>1351</v>
      </c>
      <c r="BY345">
        <v>33773</v>
      </c>
      <c r="BZ345">
        <v>2.300654368874545E-2</v>
      </c>
      <c r="CA345">
        <v>0</v>
      </c>
    </row>
    <row r="346" spans="1:79" customFormat="1" x14ac:dyDescent="0.25">
      <c r="A346" t="s">
        <v>1357</v>
      </c>
      <c r="B346" t="s">
        <v>42</v>
      </c>
      <c r="C346" t="s">
        <v>123</v>
      </c>
      <c r="D346" t="s">
        <v>44</v>
      </c>
      <c r="E346">
        <v>2015</v>
      </c>
      <c r="F346">
        <v>30967</v>
      </c>
      <c r="G346">
        <v>2578</v>
      </c>
      <c r="H346">
        <v>0</v>
      </c>
      <c r="I346">
        <v>3505</v>
      </c>
      <c r="J346">
        <v>4349</v>
      </c>
      <c r="K346">
        <v>3827</v>
      </c>
      <c r="L346">
        <v>4001</v>
      </c>
      <c r="M346">
        <v>3862</v>
      </c>
      <c r="N346">
        <v>4264</v>
      </c>
      <c r="O346">
        <v>4421</v>
      </c>
      <c r="P346">
        <v>3317</v>
      </c>
      <c r="Q346">
        <v>1258</v>
      </c>
      <c r="R346">
        <v>365</v>
      </c>
      <c r="S346">
        <v>376</v>
      </c>
      <c r="T346">
        <v>0</v>
      </c>
      <c r="U346">
        <v>28104</v>
      </c>
      <c r="V346">
        <v>5142</v>
      </c>
      <c r="W346">
        <v>299</v>
      </c>
      <c r="X346">
        <v>18459</v>
      </c>
      <c r="Y346">
        <v>9241</v>
      </c>
      <c r="Z346">
        <v>5765</v>
      </c>
      <c r="AA346">
        <v>80</v>
      </c>
      <c r="AB346">
        <v>2595</v>
      </c>
      <c r="AC346">
        <v>25984</v>
      </c>
      <c r="AD346">
        <v>596</v>
      </c>
      <c r="AE346">
        <v>4370</v>
      </c>
      <c r="AF346">
        <v>1304</v>
      </c>
      <c r="AG346">
        <v>29138</v>
      </c>
      <c r="AH346">
        <v>1659</v>
      </c>
      <c r="AI346">
        <v>225</v>
      </c>
      <c r="AJ346">
        <v>1219</v>
      </c>
      <c r="AK346">
        <v>1590</v>
      </c>
      <c r="AL346">
        <v>31885</v>
      </c>
      <c r="AM346">
        <v>70</v>
      </c>
      <c r="AN346">
        <v>33545</v>
      </c>
      <c r="AO346">
        <v>0.92314801013563874</v>
      </c>
      <c r="AP346">
        <v>7.68519898643613E-2</v>
      </c>
      <c r="AQ346">
        <v>0</v>
      </c>
      <c r="AR346">
        <v>0.104486510657326</v>
      </c>
      <c r="AS346">
        <v>0.12964674318080191</v>
      </c>
      <c r="AT346">
        <v>0.11408555671486061</v>
      </c>
      <c r="AU346">
        <v>0.1192726188701744</v>
      </c>
      <c r="AV346">
        <v>0.1151289312863318</v>
      </c>
      <c r="AW346">
        <v>0.1271128335072291</v>
      </c>
      <c r="AX346">
        <v>0.13179311372782829</v>
      </c>
      <c r="AY346">
        <v>9.8882098673423763E-2</v>
      </c>
      <c r="AZ346">
        <v>3.750186316887763E-2</v>
      </c>
      <c r="BA346">
        <v>1.120882396780444E-2</v>
      </c>
      <c r="BB346">
        <v>1.0880906245342079E-2</v>
      </c>
      <c r="BC346">
        <v>0</v>
      </c>
      <c r="BD346">
        <v>0.83779997018929797</v>
      </c>
      <c r="BE346">
        <v>0.15328662990013411</v>
      </c>
      <c r="BF346">
        <v>8.9133999105678943E-3</v>
      </c>
      <c r="BG346">
        <v>0.55027574899388876</v>
      </c>
      <c r="BH346">
        <v>0.27548069757042781</v>
      </c>
      <c r="BI346">
        <v>0.17185869727232081</v>
      </c>
      <c r="BJ346">
        <v>2.3848561633626471E-3</v>
      </c>
      <c r="BK346">
        <v>7.7358771799075868E-2</v>
      </c>
      <c r="BL346">
        <v>0.77460128186018784</v>
      </c>
      <c r="BM346">
        <v>1.7767178417051721E-2</v>
      </c>
      <c r="BN346">
        <v>0.13027276792368461</v>
      </c>
      <c r="BO346">
        <v>3.887315546281115E-2</v>
      </c>
      <c r="BP346">
        <v>0.86862423610076023</v>
      </c>
      <c r="BQ346">
        <v>4.9455954687732888E-2</v>
      </c>
      <c r="BR346">
        <v>6.7074079594574452E-3</v>
      </c>
      <c r="BS346">
        <v>3.6339245789238327E-2</v>
      </c>
      <c r="BT346">
        <v>4.7399016246832612E-2</v>
      </c>
      <c r="BU346">
        <v>0.95051423461022511</v>
      </c>
      <c r="BV346">
        <v>2.0867491429423161E-3</v>
      </c>
      <c r="BW346">
        <v>1</v>
      </c>
      <c r="BX346" t="s">
        <v>1358</v>
      </c>
      <c r="BY346">
        <v>33545</v>
      </c>
      <c r="BZ346">
        <v>1</v>
      </c>
      <c r="CA346">
        <v>0</v>
      </c>
    </row>
    <row r="347" spans="1:79" customFormat="1" x14ac:dyDescent="0.25">
      <c r="A347" t="s">
        <v>1359</v>
      </c>
      <c r="B347" t="s">
        <v>42</v>
      </c>
      <c r="C347" t="s">
        <v>123</v>
      </c>
      <c r="D347" t="s">
        <v>947</v>
      </c>
      <c r="E347">
        <v>2015</v>
      </c>
      <c r="F347">
        <v>5118</v>
      </c>
      <c r="G347">
        <v>226</v>
      </c>
      <c r="H347">
        <v>0</v>
      </c>
      <c r="I347">
        <v>261</v>
      </c>
      <c r="J347">
        <v>510</v>
      </c>
      <c r="K347">
        <v>559</v>
      </c>
      <c r="L347">
        <v>599</v>
      </c>
      <c r="M347">
        <v>697</v>
      </c>
      <c r="N347">
        <v>826</v>
      </c>
      <c r="O347">
        <v>856</v>
      </c>
      <c r="P347">
        <v>707</v>
      </c>
      <c r="Q347">
        <v>248</v>
      </c>
      <c r="R347">
        <v>66</v>
      </c>
      <c r="S347">
        <v>15</v>
      </c>
      <c r="T347">
        <v>0</v>
      </c>
      <c r="U347">
        <v>4848</v>
      </c>
      <c r="V347">
        <v>461</v>
      </c>
      <c r="W347">
        <v>35</v>
      </c>
      <c r="X347">
        <v>2482</v>
      </c>
      <c r="Y347">
        <v>1884</v>
      </c>
      <c r="Z347">
        <v>962</v>
      </c>
      <c r="AA347">
        <v>16</v>
      </c>
      <c r="AB347">
        <v>507</v>
      </c>
      <c r="AC347">
        <v>4267</v>
      </c>
      <c r="AD347">
        <v>0</v>
      </c>
      <c r="AE347">
        <v>570</v>
      </c>
      <c r="AF347">
        <v>142</v>
      </c>
      <c r="AG347">
        <v>4915</v>
      </c>
      <c r="AH347">
        <v>179</v>
      </c>
      <c r="AI347">
        <v>35</v>
      </c>
      <c r="AJ347">
        <v>73</v>
      </c>
      <c r="AK347">
        <v>525</v>
      </c>
      <c r="AL347">
        <v>4814</v>
      </c>
      <c r="AM347">
        <v>5</v>
      </c>
      <c r="AN347">
        <v>5344</v>
      </c>
      <c r="AO347">
        <v>0.95770958083832336</v>
      </c>
      <c r="AP347">
        <v>4.2290419161676647E-2</v>
      </c>
      <c r="AQ347">
        <v>0</v>
      </c>
      <c r="AR347">
        <v>4.8839820359281437E-2</v>
      </c>
      <c r="AS347">
        <v>9.5434131736526942E-2</v>
      </c>
      <c r="AT347">
        <v>0.10460329341317361</v>
      </c>
      <c r="AU347">
        <v>0.1120883233532934</v>
      </c>
      <c r="AV347">
        <v>0.1304266467065868</v>
      </c>
      <c r="AW347">
        <v>0.15456586826347299</v>
      </c>
      <c r="AX347">
        <v>0.16017964071856289</v>
      </c>
      <c r="AY347">
        <v>0.1322979041916168</v>
      </c>
      <c r="AZ347">
        <v>4.6407185628742513E-2</v>
      </c>
      <c r="BA347">
        <v>2.8068862275449102E-3</v>
      </c>
      <c r="BB347">
        <v>1.23502994011976E-2</v>
      </c>
      <c r="BC347">
        <v>0</v>
      </c>
      <c r="BD347">
        <v>0.90718562874251496</v>
      </c>
      <c r="BE347">
        <v>8.6264970059880236E-2</v>
      </c>
      <c r="BF347">
        <v>6.54940119760479E-3</v>
      </c>
      <c r="BG347">
        <v>0.46444610778443107</v>
      </c>
      <c r="BH347">
        <v>0.35254491017964068</v>
      </c>
      <c r="BI347">
        <v>0.18001497005988021</v>
      </c>
      <c r="BJ347">
        <v>2.9940119760479039E-3</v>
      </c>
      <c r="BK347">
        <v>9.4872754491017966E-2</v>
      </c>
      <c r="BL347">
        <v>0.79846556886227549</v>
      </c>
      <c r="BM347">
        <v>0</v>
      </c>
      <c r="BN347">
        <v>0.1066616766467066</v>
      </c>
      <c r="BO347">
        <v>2.6571856287425151E-2</v>
      </c>
      <c r="BP347">
        <v>0.91972305389221554</v>
      </c>
      <c r="BQ347">
        <v>3.3495508982035932E-2</v>
      </c>
      <c r="BR347">
        <v>6.54940119760479E-3</v>
      </c>
      <c r="BS347">
        <v>1.366017964071856E-2</v>
      </c>
      <c r="BT347">
        <v>9.824101796407185E-2</v>
      </c>
      <c r="BU347">
        <v>0.90082335329341312</v>
      </c>
      <c r="BV347">
        <v>9.3562874251497006E-4</v>
      </c>
      <c r="BW347">
        <v>1</v>
      </c>
      <c r="BX347" t="s">
        <v>1358</v>
      </c>
      <c r="BY347">
        <v>33545</v>
      </c>
      <c r="BZ347">
        <v>0.15930839171262479</v>
      </c>
      <c r="CA347">
        <v>0</v>
      </c>
    </row>
    <row r="348" spans="1:79" customFormat="1" x14ac:dyDescent="0.25">
      <c r="A348" t="s">
        <v>1360</v>
      </c>
      <c r="B348" t="s">
        <v>42</v>
      </c>
      <c r="C348" t="s">
        <v>123</v>
      </c>
      <c r="D348" t="s">
        <v>949</v>
      </c>
      <c r="E348">
        <v>2015</v>
      </c>
      <c r="F348">
        <v>19773</v>
      </c>
      <c r="G348">
        <v>1873</v>
      </c>
      <c r="H348">
        <v>0</v>
      </c>
      <c r="I348">
        <v>2913</v>
      </c>
      <c r="J348">
        <v>3352</v>
      </c>
      <c r="K348">
        <v>2732</v>
      </c>
      <c r="L348">
        <v>2691</v>
      </c>
      <c r="M348">
        <v>2380</v>
      </c>
      <c r="N348">
        <v>2505</v>
      </c>
      <c r="O348">
        <v>2414</v>
      </c>
      <c r="P348">
        <v>1657</v>
      </c>
      <c r="Q348">
        <v>555</v>
      </c>
      <c r="R348">
        <v>125</v>
      </c>
      <c r="S348">
        <v>322</v>
      </c>
      <c r="T348">
        <v>0</v>
      </c>
      <c r="U348">
        <v>18251</v>
      </c>
      <c r="V348">
        <v>3208</v>
      </c>
      <c r="W348">
        <v>187</v>
      </c>
      <c r="X348">
        <v>12368</v>
      </c>
      <c r="Y348">
        <v>5689</v>
      </c>
      <c r="Z348">
        <v>3559</v>
      </c>
      <c r="AA348">
        <v>30</v>
      </c>
      <c r="AB348">
        <v>1150</v>
      </c>
      <c r="AC348">
        <v>18801</v>
      </c>
      <c r="AD348">
        <v>0</v>
      </c>
      <c r="AE348">
        <v>1695</v>
      </c>
      <c r="AF348">
        <v>528</v>
      </c>
      <c r="AG348">
        <v>20344</v>
      </c>
      <c r="AH348">
        <v>400</v>
      </c>
      <c r="AI348">
        <v>59</v>
      </c>
      <c r="AJ348">
        <v>315</v>
      </c>
      <c r="AK348">
        <v>784</v>
      </c>
      <c r="AL348">
        <v>20809</v>
      </c>
      <c r="AM348">
        <v>53</v>
      </c>
      <c r="AN348">
        <v>21646</v>
      </c>
      <c r="AO348">
        <v>0.9134713110967384</v>
      </c>
      <c r="AP348">
        <v>8.6528688903261569E-2</v>
      </c>
      <c r="AQ348">
        <v>0</v>
      </c>
      <c r="AR348">
        <v>0.13457451723182109</v>
      </c>
      <c r="AS348">
        <v>0.1548554005358958</v>
      </c>
      <c r="AT348">
        <v>0.12621269518617759</v>
      </c>
      <c r="AU348">
        <v>0.12431858080014779</v>
      </c>
      <c r="AV348">
        <v>0.1099510302134344</v>
      </c>
      <c r="AW348">
        <v>0.11572576919523241</v>
      </c>
      <c r="AX348">
        <v>0.1115217592164834</v>
      </c>
      <c r="AY348">
        <v>7.6549939942714584E-2</v>
      </c>
      <c r="AZ348">
        <v>2.5639841079183219E-2</v>
      </c>
      <c r="BA348">
        <v>1.4875727617111711E-2</v>
      </c>
      <c r="BB348">
        <v>5.7747389817980228E-3</v>
      </c>
      <c r="BC348">
        <v>0</v>
      </c>
      <c r="BD348">
        <v>0.84315808925436575</v>
      </c>
      <c r="BE348">
        <v>0.14820290122886451</v>
      </c>
      <c r="BF348">
        <v>8.6390095167698418E-3</v>
      </c>
      <c r="BG348">
        <v>0.57137577381502358</v>
      </c>
      <c r="BH348">
        <v>0.26281992053959158</v>
      </c>
      <c r="BI348">
        <v>0.16441836828975331</v>
      </c>
      <c r="BJ348">
        <v>1.3859373556315249E-3</v>
      </c>
      <c r="BK348">
        <v>5.3127598632541809E-2</v>
      </c>
      <c r="BL348">
        <v>0.86856694077427699</v>
      </c>
      <c r="BM348">
        <v>0</v>
      </c>
      <c r="BN348">
        <v>7.8305460593181192E-2</v>
      </c>
      <c r="BO348">
        <v>2.4392497459114849E-2</v>
      </c>
      <c r="BP348">
        <v>0.93985031876559177</v>
      </c>
      <c r="BQ348">
        <v>1.8479164741753672E-2</v>
      </c>
      <c r="BR348">
        <v>2.7256767994086671E-3</v>
      </c>
      <c r="BS348">
        <v>1.4552342234131019E-2</v>
      </c>
      <c r="BT348">
        <v>3.6219162893837198E-2</v>
      </c>
      <c r="BU348">
        <v>0.96133234777788046</v>
      </c>
      <c r="BV348">
        <v>2.4484893282823621E-3</v>
      </c>
      <c r="BW348">
        <v>1</v>
      </c>
      <c r="BX348" t="s">
        <v>1358</v>
      </c>
      <c r="BY348">
        <v>33545</v>
      </c>
      <c r="BZ348">
        <v>0.64528245640184823</v>
      </c>
      <c r="CA348">
        <v>0</v>
      </c>
    </row>
    <row r="349" spans="1:79" customFormat="1" x14ac:dyDescent="0.25">
      <c r="A349" t="s">
        <v>1361</v>
      </c>
      <c r="B349" t="s">
        <v>42</v>
      </c>
      <c r="C349" t="s">
        <v>123</v>
      </c>
      <c r="D349" t="s">
        <v>951</v>
      </c>
      <c r="E349">
        <v>2015</v>
      </c>
      <c r="F349">
        <v>2228</v>
      </c>
      <c r="G349">
        <v>191</v>
      </c>
      <c r="H349">
        <v>0</v>
      </c>
      <c r="I349">
        <v>104</v>
      </c>
      <c r="J349">
        <v>159</v>
      </c>
      <c r="K349">
        <v>160</v>
      </c>
      <c r="L349">
        <v>287</v>
      </c>
      <c r="M349">
        <v>321</v>
      </c>
      <c r="N349">
        <v>312</v>
      </c>
      <c r="O349">
        <v>437</v>
      </c>
      <c r="P349">
        <v>357</v>
      </c>
      <c r="Q349">
        <v>203</v>
      </c>
      <c r="R349">
        <v>67</v>
      </c>
      <c r="S349">
        <v>12</v>
      </c>
      <c r="T349">
        <v>0</v>
      </c>
      <c r="U349">
        <v>1349</v>
      </c>
      <c r="V349">
        <v>1029</v>
      </c>
      <c r="W349">
        <v>41</v>
      </c>
      <c r="X349">
        <v>1282</v>
      </c>
      <c r="Y349">
        <v>719</v>
      </c>
      <c r="Z349">
        <v>410</v>
      </c>
      <c r="AA349">
        <v>8</v>
      </c>
      <c r="AB349">
        <v>501</v>
      </c>
      <c r="AC349">
        <v>1773</v>
      </c>
      <c r="AD349">
        <v>0</v>
      </c>
      <c r="AE349">
        <v>145</v>
      </c>
      <c r="AF349">
        <v>93</v>
      </c>
      <c r="AG349">
        <v>2275</v>
      </c>
      <c r="AH349">
        <v>30</v>
      </c>
      <c r="AI349">
        <v>0</v>
      </c>
      <c r="AJ349">
        <v>21</v>
      </c>
      <c r="AK349">
        <v>140</v>
      </c>
      <c r="AL349">
        <v>2277</v>
      </c>
      <c r="AM349">
        <v>2</v>
      </c>
      <c r="AN349">
        <v>2419</v>
      </c>
      <c r="AO349">
        <v>0.92104175279040923</v>
      </c>
      <c r="AP349">
        <v>7.8958247209590743E-2</v>
      </c>
      <c r="AQ349">
        <v>0</v>
      </c>
      <c r="AR349">
        <v>4.2992972302604383E-2</v>
      </c>
      <c r="AS349">
        <v>6.5729640347250928E-2</v>
      </c>
      <c r="AT349">
        <v>6.6143034311699045E-2</v>
      </c>
      <c r="AU349">
        <v>0.1186440677966102</v>
      </c>
      <c r="AV349">
        <v>0.13269946258784621</v>
      </c>
      <c r="AW349">
        <v>0.12897891690781321</v>
      </c>
      <c r="AX349">
        <v>0.18065316246382801</v>
      </c>
      <c r="AY349">
        <v>0.14758164530797849</v>
      </c>
      <c r="AZ349">
        <v>8.391897478296817E-2</v>
      </c>
      <c r="BA349">
        <v>4.9607275733774287E-3</v>
      </c>
      <c r="BB349">
        <v>2.7697395618023979E-2</v>
      </c>
      <c r="BC349">
        <v>0</v>
      </c>
      <c r="BD349">
        <v>0.55766845804051257</v>
      </c>
      <c r="BE349">
        <v>0.42538238941711448</v>
      </c>
      <c r="BF349">
        <v>1.6949152542372881E-2</v>
      </c>
      <c r="BG349">
        <v>0.52997106242248859</v>
      </c>
      <c r="BH349">
        <v>0.29723026043819761</v>
      </c>
      <c r="BI349">
        <v>0.16949152542372881</v>
      </c>
      <c r="BJ349">
        <v>3.3071517155849519E-3</v>
      </c>
      <c r="BK349">
        <v>0.20711037618850761</v>
      </c>
      <c r="BL349">
        <v>0.73294749896651512</v>
      </c>
      <c r="BM349">
        <v>0</v>
      </c>
      <c r="BN349">
        <v>5.9942124844977261E-2</v>
      </c>
      <c r="BO349">
        <v>3.8445638693675073E-2</v>
      </c>
      <c r="BP349">
        <v>0.94047126911947088</v>
      </c>
      <c r="BQ349">
        <v>1.2401818933443569E-2</v>
      </c>
      <c r="BR349">
        <v>0</v>
      </c>
      <c r="BS349">
        <v>8.6812732534105007E-3</v>
      </c>
      <c r="BT349">
        <v>5.7875155022736671E-2</v>
      </c>
      <c r="BU349">
        <v>0.94129805704836711</v>
      </c>
      <c r="BV349">
        <v>8.2678792889623808E-4</v>
      </c>
      <c r="BW349">
        <v>1</v>
      </c>
      <c r="BX349" t="s">
        <v>1358</v>
      </c>
      <c r="BY349">
        <v>33545</v>
      </c>
      <c r="BZ349">
        <v>7.2112088239678046E-2</v>
      </c>
      <c r="CA349">
        <v>0</v>
      </c>
    </row>
    <row r="350" spans="1:79" customFormat="1" x14ac:dyDescent="0.25">
      <c r="A350" t="s">
        <v>1362</v>
      </c>
      <c r="B350" t="s">
        <v>42</v>
      </c>
      <c r="C350" t="s">
        <v>123</v>
      </c>
      <c r="D350" t="s">
        <v>953</v>
      </c>
      <c r="E350">
        <v>2015</v>
      </c>
      <c r="F350">
        <v>3284</v>
      </c>
      <c r="G350">
        <v>237</v>
      </c>
      <c r="H350">
        <v>0</v>
      </c>
      <c r="I350">
        <v>107</v>
      </c>
      <c r="J350">
        <v>249</v>
      </c>
      <c r="K350">
        <v>320</v>
      </c>
      <c r="L350">
        <v>377</v>
      </c>
      <c r="M350">
        <v>409</v>
      </c>
      <c r="N350">
        <v>561</v>
      </c>
      <c r="O350">
        <v>637</v>
      </c>
      <c r="P350">
        <v>533</v>
      </c>
      <c r="Q350">
        <v>231</v>
      </c>
      <c r="R350">
        <v>94</v>
      </c>
      <c r="S350">
        <v>3</v>
      </c>
      <c r="T350">
        <v>0</v>
      </c>
      <c r="U350">
        <v>3134</v>
      </c>
      <c r="V350">
        <v>364</v>
      </c>
      <c r="W350">
        <v>23</v>
      </c>
      <c r="X350">
        <v>2077</v>
      </c>
      <c r="Y350">
        <v>808</v>
      </c>
      <c r="Z350">
        <v>622</v>
      </c>
      <c r="AA350">
        <v>14</v>
      </c>
      <c r="AB350">
        <v>435</v>
      </c>
      <c r="AC350">
        <v>1126</v>
      </c>
      <c r="AD350">
        <v>1</v>
      </c>
      <c r="AE350">
        <v>1959</v>
      </c>
      <c r="AF350">
        <v>540</v>
      </c>
      <c r="AG350">
        <v>1586</v>
      </c>
      <c r="AH350">
        <v>1050</v>
      </c>
      <c r="AI350">
        <v>131</v>
      </c>
      <c r="AJ350">
        <v>214</v>
      </c>
      <c r="AK350">
        <v>104</v>
      </c>
      <c r="AL350">
        <v>3413</v>
      </c>
      <c r="AM350">
        <v>4</v>
      </c>
      <c r="AN350">
        <v>3521</v>
      </c>
      <c r="AO350">
        <v>0.93268957682476572</v>
      </c>
      <c r="AP350">
        <v>6.7310423175234307E-2</v>
      </c>
      <c r="AQ350">
        <v>0</v>
      </c>
      <c r="AR350">
        <v>3.0389094007384269E-2</v>
      </c>
      <c r="AS350">
        <v>7.0718545867651236E-2</v>
      </c>
      <c r="AT350">
        <v>9.0883271797784715E-2</v>
      </c>
      <c r="AU350">
        <v>0.1070718545867651</v>
      </c>
      <c r="AV350">
        <v>0.11616018176654359</v>
      </c>
      <c r="AW350">
        <v>0.15932973587049129</v>
      </c>
      <c r="AX350">
        <v>0.18091451292246519</v>
      </c>
      <c r="AY350">
        <v>0.15137744958818519</v>
      </c>
      <c r="AZ350">
        <v>6.560636182902585E-2</v>
      </c>
      <c r="BA350">
        <v>8.5203067310423179E-4</v>
      </c>
      <c r="BB350">
        <v>2.6696961090599259E-2</v>
      </c>
      <c r="BC350">
        <v>0</v>
      </c>
      <c r="BD350">
        <v>0.89008804316955414</v>
      </c>
      <c r="BE350">
        <v>0.10337972166998011</v>
      </c>
      <c r="BF350">
        <v>6.5322351604657769E-3</v>
      </c>
      <c r="BG350">
        <v>0.58988923601249643</v>
      </c>
      <c r="BH350">
        <v>0.22948026128940641</v>
      </c>
      <c r="BI350">
        <v>0.17665435955694411</v>
      </c>
      <c r="BJ350">
        <v>3.9761431411530811E-3</v>
      </c>
      <c r="BK350">
        <v>0.1235444476001136</v>
      </c>
      <c r="BL350">
        <v>0.31979551263845502</v>
      </c>
      <c r="BM350">
        <v>2.8401022436807719E-4</v>
      </c>
      <c r="BN350">
        <v>0.55637602953706333</v>
      </c>
      <c r="BO350">
        <v>0.1533655211587617</v>
      </c>
      <c r="BP350">
        <v>0.4504402158477705</v>
      </c>
      <c r="BQ350">
        <v>0.29821073558648109</v>
      </c>
      <c r="BR350">
        <v>3.7205339392218123E-2</v>
      </c>
      <c r="BS350">
        <v>6.0778188014768531E-2</v>
      </c>
      <c r="BT350">
        <v>2.953706333428003E-2</v>
      </c>
      <c r="BU350">
        <v>0.96932689576824771</v>
      </c>
      <c r="BV350">
        <v>1.136040897472309E-3</v>
      </c>
      <c r="BW350">
        <v>1</v>
      </c>
      <c r="BX350" t="s">
        <v>1358</v>
      </c>
      <c r="BY350">
        <v>33545</v>
      </c>
      <c r="BZ350">
        <v>0.1049634818899985</v>
      </c>
      <c r="CA350">
        <v>0</v>
      </c>
    </row>
    <row r="351" spans="1:79" customFormat="1" x14ac:dyDescent="0.25">
      <c r="A351" t="s">
        <v>1363</v>
      </c>
      <c r="B351" t="s">
        <v>42</v>
      </c>
      <c r="C351" t="s">
        <v>123</v>
      </c>
      <c r="D351" t="s">
        <v>961</v>
      </c>
      <c r="E351">
        <v>2015</v>
      </c>
      <c r="F351">
        <v>564</v>
      </c>
      <c r="G351">
        <v>51</v>
      </c>
      <c r="H351">
        <v>0</v>
      </c>
      <c r="I351">
        <v>120</v>
      </c>
      <c r="J351">
        <v>79</v>
      </c>
      <c r="K351">
        <v>56</v>
      </c>
      <c r="L351">
        <v>47</v>
      </c>
      <c r="M351">
        <v>55</v>
      </c>
      <c r="N351">
        <v>60</v>
      </c>
      <c r="O351">
        <v>77</v>
      </c>
      <c r="P351">
        <v>63</v>
      </c>
      <c r="Q351">
        <v>21</v>
      </c>
      <c r="R351">
        <v>13</v>
      </c>
      <c r="S351">
        <v>24</v>
      </c>
      <c r="T351">
        <v>0</v>
      </c>
      <c r="U351">
        <v>522</v>
      </c>
      <c r="V351">
        <v>80</v>
      </c>
      <c r="W351">
        <v>13</v>
      </c>
      <c r="X351">
        <v>250</v>
      </c>
      <c r="Y351">
        <v>141</v>
      </c>
      <c r="Z351">
        <v>212</v>
      </c>
      <c r="AA351">
        <v>12</v>
      </c>
      <c r="AB351">
        <v>2</v>
      </c>
      <c r="AC351">
        <v>17</v>
      </c>
      <c r="AD351">
        <v>595</v>
      </c>
      <c r="AE351">
        <v>1</v>
      </c>
      <c r="AF351">
        <v>1</v>
      </c>
      <c r="AG351">
        <v>18</v>
      </c>
      <c r="AH351">
        <v>0</v>
      </c>
      <c r="AI351">
        <v>0</v>
      </c>
      <c r="AJ351">
        <v>596</v>
      </c>
      <c r="AK351">
        <v>37</v>
      </c>
      <c r="AL351">
        <v>572</v>
      </c>
      <c r="AM351">
        <v>6</v>
      </c>
      <c r="AN351">
        <v>615</v>
      </c>
      <c r="AO351">
        <v>0.91707317073170735</v>
      </c>
      <c r="AP351">
        <v>8.2926829268292687E-2</v>
      </c>
      <c r="AQ351">
        <v>0</v>
      </c>
      <c r="AR351">
        <v>0.1951219512195122</v>
      </c>
      <c r="AS351">
        <v>0.12845528455284549</v>
      </c>
      <c r="AT351">
        <v>9.1056910569105698E-2</v>
      </c>
      <c r="AU351">
        <v>7.642276422764227E-2</v>
      </c>
      <c r="AV351">
        <v>8.943089430894309E-2</v>
      </c>
      <c r="AW351">
        <v>9.7560975609756101E-2</v>
      </c>
      <c r="AX351">
        <v>0.12520325203252031</v>
      </c>
      <c r="AY351">
        <v>0.1024390243902439</v>
      </c>
      <c r="AZ351">
        <v>3.4146341463414637E-2</v>
      </c>
      <c r="BA351">
        <v>3.9024390243902439E-2</v>
      </c>
      <c r="BB351">
        <v>2.113821138211382E-2</v>
      </c>
      <c r="BC351">
        <v>0</v>
      </c>
      <c r="BD351">
        <v>0.84878048780487803</v>
      </c>
      <c r="BE351">
        <v>0.13008130081300809</v>
      </c>
      <c r="BF351">
        <v>2.113821138211382E-2</v>
      </c>
      <c r="BG351">
        <v>0.4065040650406504</v>
      </c>
      <c r="BH351">
        <v>0.22926829268292681</v>
      </c>
      <c r="BI351">
        <v>0.34471544715447161</v>
      </c>
      <c r="BJ351">
        <v>1.9512195121951219E-2</v>
      </c>
      <c r="BK351">
        <v>3.2520325203252028E-3</v>
      </c>
      <c r="BL351">
        <v>2.764227642276423E-2</v>
      </c>
      <c r="BM351">
        <v>0.96747967479674801</v>
      </c>
      <c r="BN351">
        <v>1.6260162601626021E-3</v>
      </c>
      <c r="BO351">
        <v>1.6260162601626021E-3</v>
      </c>
      <c r="BP351">
        <v>2.9268292682926831E-2</v>
      </c>
      <c r="BQ351">
        <v>0</v>
      </c>
      <c r="BR351">
        <v>0</v>
      </c>
      <c r="BS351">
        <v>0.96910569105691058</v>
      </c>
      <c r="BT351">
        <v>6.0162601626016263E-2</v>
      </c>
      <c r="BU351">
        <v>0.9300813008130081</v>
      </c>
      <c r="BV351">
        <v>9.7560975609756097E-3</v>
      </c>
      <c r="BW351">
        <v>1</v>
      </c>
      <c r="BX351" t="s">
        <v>1358</v>
      </c>
      <c r="BY351">
        <v>33545</v>
      </c>
      <c r="BZ351">
        <v>1.8333581755850349E-2</v>
      </c>
      <c r="CA351">
        <v>0</v>
      </c>
    </row>
    <row r="352" spans="1:79" customFormat="1" x14ac:dyDescent="0.25">
      <c r="A352" t="s">
        <v>1364</v>
      </c>
      <c r="B352" t="s">
        <v>42</v>
      </c>
      <c r="C352" t="s">
        <v>369</v>
      </c>
      <c r="D352" t="s">
        <v>44</v>
      </c>
      <c r="E352">
        <v>2015</v>
      </c>
      <c r="F352" t="s">
        <v>74</v>
      </c>
      <c r="G352" t="s">
        <v>74</v>
      </c>
      <c r="H352" t="s">
        <v>74</v>
      </c>
      <c r="I352">
        <v>1215</v>
      </c>
      <c r="J352">
        <v>1564</v>
      </c>
      <c r="K352">
        <v>1301</v>
      </c>
      <c r="L352">
        <v>1384</v>
      </c>
      <c r="M352">
        <v>1514</v>
      </c>
      <c r="N352">
        <v>1718</v>
      </c>
      <c r="O352">
        <v>1566</v>
      </c>
      <c r="P352">
        <v>1221</v>
      </c>
      <c r="Q352">
        <v>411</v>
      </c>
      <c r="R352">
        <v>130</v>
      </c>
      <c r="S352">
        <v>141</v>
      </c>
      <c r="T352">
        <v>0</v>
      </c>
      <c r="U352">
        <v>11052</v>
      </c>
      <c r="V352">
        <v>1113</v>
      </c>
      <c r="W352">
        <v>0</v>
      </c>
      <c r="X352">
        <v>5590</v>
      </c>
      <c r="Y352">
        <v>5514</v>
      </c>
      <c r="Z352">
        <v>976</v>
      </c>
      <c r="AA352">
        <v>85</v>
      </c>
      <c r="AB352">
        <v>834</v>
      </c>
      <c r="AC352">
        <v>9228</v>
      </c>
      <c r="AD352">
        <v>100</v>
      </c>
      <c r="AE352">
        <v>2003</v>
      </c>
      <c r="AF352">
        <v>937</v>
      </c>
      <c r="AG352">
        <v>9760</v>
      </c>
      <c r="AH352">
        <v>1027</v>
      </c>
      <c r="AI352">
        <v>400</v>
      </c>
      <c r="AJ352">
        <v>41</v>
      </c>
      <c r="AK352">
        <v>2501</v>
      </c>
      <c r="AL352">
        <v>9653</v>
      </c>
      <c r="AM352">
        <v>11</v>
      </c>
      <c r="AN352">
        <v>12165</v>
      </c>
      <c r="AO352" t="s">
        <v>74</v>
      </c>
      <c r="AP352" t="s">
        <v>74</v>
      </c>
      <c r="AQ352" t="s">
        <v>74</v>
      </c>
      <c r="AR352">
        <v>9.98766954377312E-2</v>
      </c>
      <c r="AS352">
        <v>0.12856555692560631</v>
      </c>
      <c r="AT352">
        <v>0.10694615700780929</v>
      </c>
      <c r="AU352">
        <v>0.11376900945334981</v>
      </c>
      <c r="AV352">
        <v>0.1244554048499795</v>
      </c>
      <c r="AW352">
        <v>0.14122482531853681</v>
      </c>
      <c r="AX352">
        <v>0.12872996300863129</v>
      </c>
      <c r="AY352">
        <v>0.10036991368680639</v>
      </c>
      <c r="AZ352">
        <v>3.3785450061652282E-2</v>
      </c>
      <c r="BA352">
        <v>1.159062885326757E-2</v>
      </c>
      <c r="BB352">
        <v>1.068639539662967E-2</v>
      </c>
      <c r="BC352">
        <v>0</v>
      </c>
      <c r="BD352">
        <v>0.90850801479654753</v>
      </c>
      <c r="BE352">
        <v>9.149198520345253E-2</v>
      </c>
      <c r="BF352">
        <v>0</v>
      </c>
      <c r="BG352">
        <v>0.45951500205507612</v>
      </c>
      <c r="BH352">
        <v>0.45326757090012332</v>
      </c>
      <c r="BI352">
        <v>8.0230168516235101E-2</v>
      </c>
      <c r="BJ352">
        <v>6.9872585285655573E-3</v>
      </c>
      <c r="BK352">
        <v>6.8557336621454995E-2</v>
      </c>
      <c r="BL352">
        <v>0.75856966707768192</v>
      </c>
      <c r="BM352">
        <v>8.2203041512535959E-3</v>
      </c>
      <c r="BN352">
        <v>0.16465269214960951</v>
      </c>
      <c r="BO352">
        <v>7.7024249897246197E-2</v>
      </c>
      <c r="BP352">
        <v>0.80230168516235101</v>
      </c>
      <c r="BQ352">
        <v>8.4422523633374436E-2</v>
      </c>
      <c r="BR352">
        <v>3.2881216605014377E-2</v>
      </c>
      <c r="BS352">
        <v>3.3703247020139739E-3</v>
      </c>
      <c r="BT352">
        <v>0.20558980682285241</v>
      </c>
      <c r="BU352">
        <v>0.79350595972050963</v>
      </c>
      <c r="BV352">
        <v>9.0423345663789563E-4</v>
      </c>
      <c r="BW352">
        <v>1</v>
      </c>
      <c r="BX352" t="s">
        <v>1365</v>
      </c>
      <c r="BY352">
        <v>12165</v>
      </c>
      <c r="BZ352">
        <v>1</v>
      </c>
      <c r="CA352">
        <v>0</v>
      </c>
    </row>
    <row r="353" spans="1:79" customFormat="1" x14ac:dyDescent="0.25">
      <c r="A353" t="s">
        <v>1366</v>
      </c>
      <c r="B353" t="s">
        <v>42</v>
      </c>
      <c r="C353" t="s">
        <v>369</v>
      </c>
      <c r="D353" t="s">
        <v>947</v>
      </c>
      <c r="E353">
        <v>2015</v>
      </c>
      <c r="F353" t="s">
        <v>74</v>
      </c>
      <c r="G353" t="s">
        <v>74</v>
      </c>
      <c r="H353" t="s">
        <v>74</v>
      </c>
      <c r="I353">
        <v>59</v>
      </c>
      <c r="J353">
        <v>181</v>
      </c>
      <c r="K353">
        <v>209</v>
      </c>
      <c r="L353">
        <v>249</v>
      </c>
      <c r="M353">
        <v>269</v>
      </c>
      <c r="N353">
        <v>339</v>
      </c>
      <c r="O353">
        <v>286</v>
      </c>
      <c r="P353">
        <v>226</v>
      </c>
      <c r="Q353">
        <v>85</v>
      </c>
      <c r="R353">
        <v>24</v>
      </c>
      <c r="S353">
        <v>3</v>
      </c>
      <c r="T353">
        <v>0</v>
      </c>
      <c r="U353">
        <v>1859</v>
      </c>
      <c r="V353">
        <v>71</v>
      </c>
      <c r="W353">
        <v>0</v>
      </c>
      <c r="X353">
        <v>987</v>
      </c>
      <c r="Y353">
        <v>760</v>
      </c>
      <c r="Z353">
        <v>169</v>
      </c>
      <c r="AA353">
        <v>14</v>
      </c>
      <c r="AB353">
        <v>138</v>
      </c>
      <c r="AC353">
        <v>1518</v>
      </c>
      <c r="AD353">
        <v>9</v>
      </c>
      <c r="AE353">
        <v>265</v>
      </c>
      <c r="AF353">
        <v>127</v>
      </c>
      <c r="AG353">
        <v>1575</v>
      </c>
      <c r="AH353">
        <v>165</v>
      </c>
      <c r="AI353">
        <v>56</v>
      </c>
      <c r="AJ353">
        <v>7</v>
      </c>
      <c r="AK353">
        <v>559</v>
      </c>
      <c r="AL353">
        <v>1371</v>
      </c>
      <c r="AM353">
        <v>0</v>
      </c>
      <c r="AN353">
        <v>1930</v>
      </c>
      <c r="AO353" t="s">
        <v>74</v>
      </c>
      <c r="AP353" t="s">
        <v>74</v>
      </c>
      <c r="AQ353" t="s">
        <v>74</v>
      </c>
      <c r="AR353">
        <v>3.0569948186528501E-2</v>
      </c>
      <c r="AS353">
        <v>9.3782383419689114E-2</v>
      </c>
      <c r="AT353">
        <v>0.1082901554404145</v>
      </c>
      <c r="AU353">
        <v>0.1290155440414508</v>
      </c>
      <c r="AV353">
        <v>0.13937823834196891</v>
      </c>
      <c r="AW353">
        <v>0.1756476683937824</v>
      </c>
      <c r="AX353">
        <v>0.14818652849740929</v>
      </c>
      <c r="AY353">
        <v>0.1170984455958549</v>
      </c>
      <c r="AZ353">
        <v>4.4041450777202069E-2</v>
      </c>
      <c r="BA353">
        <v>1.5544041450777199E-3</v>
      </c>
      <c r="BB353">
        <v>1.2435233160621759E-2</v>
      </c>
      <c r="BC353">
        <v>0</v>
      </c>
      <c r="BD353">
        <v>0.96321243523316058</v>
      </c>
      <c r="BE353">
        <v>3.6787564766839378E-2</v>
      </c>
      <c r="BF353">
        <v>0</v>
      </c>
      <c r="BG353">
        <v>0.51139896373056992</v>
      </c>
      <c r="BH353">
        <v>0.39378238341968907</v>
      </c>
      <c r="BI353">
        <v>8.7564766839378236E-2</v>
      </c>
      <c r="BJ353">
        <v>7.2538860103626944E-3</v>
      </c>
      <c r="BK353">
        <v>7.1502590673575131E-2</v>
      </c>
      <c r="BL353">
        <v>0.7865284974093264</v>
      </c>
      <c r="BM353">
        <v>4.6632124352331602E-3</v>
      </c>
      <c r="BN353">
        <v>0.1373056994818653</v>
      </c>
      <c r="BO353">
        <v>6.5803108808290156E-2</v>
      </c>
      <c r="BP353">
        <v>0.81606217616580312</v>
      </c>
      <c r="BQ353">
        <v>8.549222797927461E-2</v>
      </c>
      <c r="BR353">
        <v>2.9015544041450781E-2</v>
      </c>
      <c r="BS353">
        <v>3.6269430051813472E-3</v>
      </c>
      <c r="BT353">
        <v>0.28963730569948187</v>
      </c>
      <c r="BU353">
        <v>0.71036269430051813</v>
      </c>
      <c r="BV353">
        <v>0</v>
      </c>
      <c r="BW353">
        <v>1</v>
      </c>
      <c r="BX353" t="s">
        <v>1365</v>
      </c>
      <c r="BY353">
        <v>12165</v>
      </c>
      <c r="BZ353">
        <v>0.1586518701191944</v>
      </c>
      <c r="CA353">
        <v>0</v>
      </c>
    </row>
    <row r="354" spans="1:79" customFormat="1" x14ac:dyDescent="0.25">
      <c r="A354" t="s">
        <v>1367</v>
      </c>
      <c r="B354" t="s">
        <v>42</v>
      </c>
      <c r="C354" t="s">
        <v>369</v>
      </c>
      <c r="D354" t="s">
        <v>949</v>
      </c>
      <c r="E354">
        <v>2015</v>
      </c>
      <c r="F354" t="s">
        <v>74</v>
      </c>
      <c r="G354" t="s">
        <v>74</v>
      </c>
      <c r="H354" t="s">
        <v>74</v>
      </c>
      <c r="I354">
        <v>1053</v>
      </c>
      <c r="J354">
        <v>1195</v>
      </c>
      <c r="K354">
        <v>869</v>
      </c>
      <c r="L354">
        <v>798</v>
      </c>
      <c r="M354">
        <v>850</v>
      </c>
      <c r="N354">
        <v>947</v>
      </c>
      <c r="O354">
        <v>790</v>
      </c>
      <c r="P354">
        <v>593</v>
      </c>
      <c r="Q354">
        <v>161</v>
      </c>
      <c r="R354">
        <v>46</v>
      </c>
      <c r="S354">
        <v>132</v>
      </c>
      <c r="T354">
        <v>0</v>
      </c>
      <c r="U354">
        <v>6780</v>
      </c>
      <c r="V354">
        <v>654</v>
      </c>
      <c r="W354">
        <v>0</v>
      </c>
      <c r="X354">
        <v>3156</v>
      </c>
      <c r="Y354">
        <v>3695</v>
      </c>
      <c r="Z354">
        <v>535</v>
      </c>
      <c r="AA354">
        <v>48</v>
      </c>
      <c r="AB354">
        <v>286</v>
      </c>
      <c r="AC354">
        <v>6291</v>
      </c>
      <c r="AD354">
        <v>46</v>
      </c>
      <c r="AE354">
        <v>811</v>
      </c>
      <c r="AF354">
        <v>333</v>
      </c>
      <c r="AG354">
        <v>6473</v>
      </c>
      <c r="AH354">
        <v>392</v>
      </c>
      <c r="AI354">
        <v>221</v>
      </c>
      <c r="AJ354">
        <v>15</v>
      </c>
      <c r="AK354">
        <v>1351</v>
      </c>
      <c r="AL354">
        <v>6075</v>
      </c>
      <c r="AM354">
        <v>8</v>
      </c>
      <c r="AN354">
        <v>7434</v>
      </c>
      <c r="AO354" t="s">
        <v>74</v>
      </c>
      <c r="AP354" t="s">
        <v>74</v>
      </c>
      <c r="AQ354" t="s">
        <v>74</v>
      </c>
      <c r="AR354">
        <v>0.1416464891041162</v>
      </c>
      <c r="AS354">
        <v>0.16074791498520311</v>
      </c>
      <c r="AT354">
        <v>0.116895345708905</v>
      </c>
      <c r="AU354">
        <v>0.10734463276836161</v>
      </c>
      <c r="AV354">
        <v>0.11433952111918209</v>
      </c>
      <c r="AW354">
        <v>0.12738767823513589</v>
      </c>
      <c r="AX354">
        <v>0.1062684960990046</v>
      </c>
      <c r="AY354">
        <v>7.9768630616088243E-2</v>
      </c>
      <c r="AZ354">
        <v>2.165725047080979E-2</v>
      </c>
      <c r="BA354">
        <v>1.7756255044390639E-2</v>
      </c>
      <c r="BB354">
        <v>6.1877858488027983E-3</v>
      </c>
      <c r="BC354">
        <v>0</v>
      </c>
      <c r="BD354">
        <v>0.91202582728006454</v>
      </c>
      <c r="BE354">
        <v>8.7974172719935434E-2</v>
      </c>
      <c r="BF354">
        <v>0</v>
      </c>
      <c r="BG354">
        <v>0.42453591606133978</v>
      </c>
      <c r="BH354">
        <v>0.49704062415926831</v>
      </c>
      <c r="BI354">
        <v>7.1966639763249934E-2</v>
      </c>
      <c r="BJ354">
        <v>6.4568200161420498E-3</v>
      </c>
      <c r="BK354">
        <v>3.8471885929513047E-2</v>
      </c>
      <c r="BL354">
        <v>0.84624697336561738</v>
      </c>
      <c r="BM354">
        <v>6.1877858488027983E-3</v>
      </c>
      <c r="BN354">
        <v>0.10909335485606669</v>
      </c>
      <c r="BO354">
        <v>4.4794188861985468E-2</v>
      </c>
      <c r="BP354">
        <v>0.87072908259348936</v>
      </c>
      <c r="BQ354">
        <v>5.2730696798493411E-2</v>
      </c>
      <c r="BR354">
        <v>2.972827549098736E-2</v>
      </c>
      <c r="BS354">
        <v>2.01775625504439E-3</v>
      </c>
      <c r="BT354">
        <v>0.18173258003766479</v>
      </c>
      <c r="BU354">
        <v>0.81719128329297819</v>
      </c>
      <c r="BV354">
        <v>1.0761366693570081E-3</v>
      </c>
      <c r="BW354">
        <v>1</v>
      </c>
      <c r="BX354" t="s">
        <v>1365</v>
      </c>
      <c r="BY354">
        <v>12165</v>
      </c>
      <c r="BZ354">
        <v>0.61109741060419231</v>
      </c>
      <c r="CA354">
        <v>0</v>
      </c>
    </row>
    <row r="355" spans="1:79" customFormat="1" x14ac:dyDescent="0.25">
      <c r="A355" t="s">
        <v>1368</v>
      </c>
      <c r="B355" t="s">
        <v>42</v>
      </c>
      <c r="C355" t="s">
        <v>369</v>
      </c>
      <c r="D355" t="s">
        <v>951</v>
      </c>
      <c r="E355">
        <v>2015</v>
      </c>
      <c r="F355" t="s">
        <v>74</v>
      </c>
      <c r="G355" t="s">
        <v>74</v>
      </c>
      <c r="H355" t="s">
        <v>74</v>
      </c>
      <c r="I355">
        <v>75</v>
      </c>
      <c r="J355">
        <v>121</v>
      </c>
      <c r="K355">
        <v>100</v>
      </c>
      <c r="L355">
        <v>172</v>
      </c>
      <c r="M355">
        <v>188</v>
      </c>
      <c r="N355">
        <v>219</v>
      </c>
      <c r="O355">
        <v>246</v>
      </c>
      <c r="P355">
        <v>192</v>
      </c>
      <c r="Q355">
        <v>88</v>
      </c>
      <c r="R355">
        <v>31</v>
      </c>
      <c r="S355">
        <v>4</v>
      </c>
      <c r="T355">
        <v>0</v>
      </c>
      <c r="U355">
        <v>1103</v>
      </c>
      <c r="V355">
        <v>333</v>
      </c>
      <c r="W355">
        <v>0</v>
      </c>
      <c r="X355">
        <v>589</v>
      </c>
      <c r="Y355">
        <v>688</v>
      </c>
      <c r="Z355">
        <v>149</v>
      </c>
      <c r="AA355">
        <v>10</v>
      </c>
      <c r="AB355">
        <v>247</v>
      </c>
      <c r="AC355">
        <v>1040</v>
      </c>
      <c r="AD355">
        <v>6</v>
      </c>
      <c r="AE355">
        <v>143</v>
      </c>
      <c r="AF355">
        <v>162</v>
      </c>
      <c r="AG355">
        <v>1154</v>
      </c>
      <c r="AH355">
        <v>87</v>
      </c>
      <c r="AI355">
        <v>29</v>
      </c>
      <c r="AJ355">
        <v>4</v>
      </c>
      <c r="AK355">
        <v>375</v>
      </c>
      <c r="AL355">
        <v>1060</v>
      </c>
      <c r="AM355">
        <v>1</v>
      </c>
      <c r="AN355">
        <v>1436</v>
      </c>
      <c r="AO355" t="s">
        <v>74</v>
      </c>
      <c r="AP355" t="s">
        <v>74</v>
      </c>
      <c r="AQ355" t="s">
        <v>74</v>
      </c>
      <c r="AR355">
        <v>5.2228412256267412E-2</v>
      </c>
      <c r="AS355">
        <v>8.4261838440111425E-2</v>
      </c>
      <c r="AT355">
        <v>6.9637883008356549E-2</v>
      </c>
      <c r="AU355">
        <v>0.1197771587743733</v>
      </c>
      <c r="AV355">
        <v>0.1309192200557103</v>
      </c>
      <c r="AW355">
        <v>0.15250696378830081</v>
      </c>
      <c r="AX355">
        <v>0.1713091922005571</v>
      </c>
      <c r="AY355">
        <v>0.1337047353760446</v>
      </c>
      <c r="AZ355">
        <v>6.1281337047353758E-2</v>
      </c>
      <c r="BA355">
        <v>2.7855153203342618E-3</v>
      </c>
      <c r="BB355">
        <v>2.1587743732590529E-2</v>
      </c>
      <c r="BC355">
        <v>0</v>
      </c>
      <c r="BD355">
        <v>0.76810584958217265</v>
      </c>
      <c r="BE355">
        <v>0.23189415041782729</v>
      </c>
      <c r="BF355">
        <v>0</v>
      </c>
      <c r="BG355">
        <v>0.41016713091922008</v>
      </c>
      <c r="BH355">
        <v>0.47910863509749302</v>
      </c>
      <c r="BI355">
        <v>0.1037604456824513</v>
      </c>
      <c r="BJ355">
        <v>6.9637883008356544E-3</v>
      </c>
      <c r="BK355">
        <v>0.17200557103064071</v>
      </c>
      <c r="BL355">
        <v>0.72423398328690802</v>
      </c>
      <c r="BM355">
        <v>4.178272980501393E-3</v>
      </c>
      <c r="BN355">
        <v>9.9582172701949856E-2</v>
      </c>
      <c r="BO355">
        <v>0.11281337047353759</v>
      </c>
      <c r="BP355">
        <v>0.80362116991643451</v>
      </c>
      <c r="BQ355">
        <v>6.0584958217270203E-2</v>
      </c>
      <c r="BR355">
        <v>2.0194986072423399E-2</v>
      </c>
      <c r="BS355">
        <v>2.7855153203342618E-3</v>
      </c>
      <c r="BT355">
        <v>0.26114206128133699</v>
      </c>
      <c r="BU355">
        <v>0.73816155988857934</v>
      </c>
      <c r="BV355">
        <v>6.9637883008356546E-4</v>
      </c>
      <c r="BW355">
        <v>1</v>
      </c>
      <c r="BX355" t="s">
        <v>1365</v>
      </c>
      <c r="BY355">
        <v>12165</v>
      </c>
      <c r="BZ355">
        <v>0.1180435676120016</v>
      </c>
      <c r="CA355">
        <v>0</v>
      </c>
    </row>
    <row r="356" spans="1:79" customFormat="1" x14ac:dyDescent="0.25">
      <c r="A356" t="s">
        <v>1369</v>
      </c>
      <c r="B356" t="s">
        <v>42</v>
      </c>
      <c r="C356" t="s">
        <v>369</v>
      </c>
      <c r="D356" t="s">
        <v>953</v>
      </c>
      <c r="E356">
        <v>2015</v>
      </c>
      <c r="F356" t="s">
        <v>74</v>
      </c>
      <c r="G356" t="s">
        <v>74</v>
      </c>
      <c r="H356" t="s">
        <v>74</v>
      </c>
      <c r="I356">
        <v>20</v>
      </c>
      <c r="J356">
        <v>59</v>
      </c>
      <c r="K356">
        <v>107</v>
      </c>
      <c r="L356">
        <v>155</v>
      </c>
      <c r="M356">
        <v>204</v>
      </c>
      <c r="N356">
        <v>203</v>
      </c>
      <c r="O356">
        <v>235</v>
      </c>
      <c r="P356">
        <v>207</v>
      </c>
      <c r="Q356">
        <v>74</v>
      </c>
      <c r="R356">
        <v>25</v>
      </c>
      <c r="S356">
        <v>2</v>
      </c>
      <c r="T356">
        <v>0</v>
      </c>
      <c r="U356">
        <v>1240</v>
      </c>
      <c r="V356">
        <v>51</v>
      </c>
      <c r="W356">
        <v>0</v>
      </c>
      <c r="X356">
        <v>835</v>
      </c>
      <c r="Y356">
        <v>334</v>
      </c>
      <c r="Z356">
        <v>116</v>
      </c>
      <c r="AA356">
        <v>6</v>
      </c>
      <c r="AB356">
        <v>160</v>
      </c>
      <c r="AC356">
        <v>351</v>
      </c>
      <c r="AD356">
        <v>6</v>
      </c>
      <c r="AE356">
        <v>774</v>
      </c>
      <c r="AF356">
        <v>308</v>
      </c>
      <c r="AG356">
        <v>508</v>
      </c>
      <c r="AH356">
        <v>378</v>
      </c>
      <c r="AI356">
        <v>91</v>
      </c>
      <c r="AJ356">
        <v>6</v>
      </c>
      <c r="AK356">
        <v>203</v>
      </c>
      <c r="AL356">
        <v>1086</v>
      </c>
      <c r="AM356">
        <v>2</v>
      </c>
      <c r="AN356">
        <v>1291</v>
      </c>
      <c r="AO356" t="s">
        <v>74</v>
      </c>
      <c r="AP356" t="s">
        <v>74</v>
      </c>
      <c r="AQ356" t="s">
        <v>74</v>
      </c>
      <c r="AR356">
        <v>1.5491866769945781E-2</v>
      </c>
      <c r="AS356">
        <v>4.5701006971340052E-2</v>
      </c>
      <c r="AT356">
        <v>8.2881487219209918E-2</v>
      </c>
      <c r="AU356">
        <v>0.1200619674670798</v>
      </c>
      <c r="AV356">
        <v>0.15801704105344691</v>
      </c>
      <c r="AW356">
        <v>0.15724244771494969</v>
      </c>
      <c r="AX356">
        <v>0.18202943454686291</v>
      </c>
      <c r="AY356">
        <v>0.16034082106893879</v>
      </c>
      <c r="AZ356">
        <v>5.7319907048799378E-2</v>
      </c>
      <c r="BA356">
        <v>1.5491866769945779E-3</v>
      </c>
      <c r="BB356">
        <v>1.9364833462432219E-2</v>
      </c>
      <c r="BC356">
        <v>0</v>
      </c>
      <c r="BD356">
        <v>0.96049573973663827</v>
      </c>
      <c r="BE356">
        <v>3.9504260263361728E-2</v>
      </c>
      <c r="BF356">
        <v>0</v>
      </c>
      <c r="BG356">
        <v>0.64678543764523622</v>
      </c>
      <c r="BH356">
        <v>0.25871417505809452</v>
      </c>
      <c r="BI356">
        <v>8.9852827265685511E-2</v>
      </c>
      <c r="BJ356">
        <v>4.6475600309837332E-3</v>
      </c>
      <c r="BK356">
        <v>0.1239349341595662</v>
      </c>
      <c r="BL356">
        <v>0.27188226181254838</v>
      </c>
      <c r="BM356">
        <v>4.6475600309837332E-3</v>
      </c>
      <c r="BN356">
        <v>0.59953524399690161</v>
      </c>
      <c r="BO356">
        <v>0.23857474825716499</v>
      </c>
      <c r="BP356">
        <v>0.39349341595662279</v>
      </c>
      <c r="BQ356">
        <v>0.29279628195197521</v>
      </c>
      <c r="BR356">
        <v>7.0487993803253296E-2</v>
      </c>
      <c r="BS356">
        <v>4.6475600309837332E-3</v>
      </c>
      <c r="BT356">
        <v>0.15724244771494969</v>
      </c>
      <c r="BU356">
        <v>0.84120836560805579</v>
      </c>
      <c r="BV356">
        <v>1.5491866769945779E-3</v>
      </c>
      <c r="BW356">
        <v>1</v>
      </c>
      <c r="BX356" t="s">
        <v>1365</v>
      </c>
      <c r="BY356">
        <v>12165</v>
      </c>
      <c r="BZ356">
        <v>0.1061241265926839</v>
      </c>
      <c r="CA356">
        <v>0</v>
      </c>
    </row>
    <row r="357" spans="1:79" customFormat="1" x14ac:dyDescent="0.25">
      <c r="A357" t="s">
        <v>1370</v>
      </c>
      <c r="B357" t="s">
        <v>42</v>
      </c>
      <c r="C357" t="s">
        <v>369</v>
      </c>
      <c r="D357" t="s">
        <v>961</v>
      </c>
      <c r="E357">
        <v>2015</v>
      </c>
      <c r="F357" t="s">
        <v>74</v>
      </c>
      <c r="G357" t="s">
        <v>74</v>
      </c>
      <c r="H357" t="s">
        <v>74</v>
      </c>
      <c r="I357">
        <v>8</v>
      </c>
      <c r="J357">
        <v>8</v>
      </c>
      <c r="K357">
        <v>16</v>
      </c>
      <c r="L357">
        <v>10</v>
      </c>
      <c r="M357">
        <v>3</v>
      </c>
      <c r="N357">
        <v>10</v>
      </c>
      <c r="O357">
        <v>9</v>
      </c>
      <c r="P357">
        <v>3</v>
      </c>
      <c r="Q357">
        <v>3</v>
      </c>
      <c r="R357">
        <v>4</v>
      </c>
      <c r="S357">
        <v>0</v>
      </c>
      <c r="T357">
        <v>0</v>
      </c>
      <c r="U357">
        <v>70</v>
      </c>
      <c r="V357">
        <v>4</v>
      </c>
      <c r="W357">
        <v>0</v>
      </c>
      <c r="X357">
        <v>23</v>
      </c>
      <c r="Y357">
        <v>37</v>
      </c>
      <c r="Z357">
        <v>7</v>
      </c>
      <c r="AA357">
        <v>7</v>
      </c>
      <c r="AB357">
        <v>3</v>
      </c>
      <c r="AC357">
        <v>28</v>
      </c>
      <c r="AD357">
        <v>33</v>
      </c>
      <c r="AE357">
        <v>10</v>
      </c>
      <c r="AF357">
        <v>7</v>
      </c>
      <c r="AG357">
        <v>50</v>
      </c>
      <c r="AH357">
        <v>5</v>
      </c>
      <c r="AI357">
        <v>3</v>
      </c>
      <c r="AJ357">
        <v>9</v>
      </c>
      <c r="AK357">
        <v>13</v>
      </c>
      <c r="AL357">
        <v>61</v>
      </c>
      <c r="AM357">
        <v>0</v>
      </c>
      <c r="AN357">
        <v>74</v>
      </c>
      <c r="AO357" t="s">
        <v>74</v>
      </c>
      <c r="AP357" t="s">
        <v>74</v>
      </c>
      <c r="AQ357" t="s">
        <v>74</v>
      </c>
      <c r="AR357">
        <v>0.1081081081081081</v>
      </c>
      <c r="AS357">
        <v>0.1081081081081081</v>
      </c>
      <c r="AT357">
        <v>0.2162162162162162</v>
      </c>
      <c r="AU357">
        <v>0.13513513513513509</v>
      </c>
      <c r="AV357">
        <v>4.0540540540540543E-2</v>
      </c>
      <c r="AW357">
        <v>0.13513513513513509</v>
      </c>
      <c r="AX357">
        <v>0.1216216216216216</v>
      </c>
      <c r="AY357">
        <v>4.0540540540540543E-2</v>
      </c>
      <c r="AZ357">
        <v>4.0540540540540543E-2</v>
      </c>
      <c r="BA357">
        <v>0</v>
      </c>
      <c r="BB357">
        <v>5.4054054054054057E-2</v>
      </c>
      <c r="BC357">
        <v>0</v>
      </c>
      <c r="BD357">
        <v>0.94594594594594594</v>
      </c>
      <c r="BE357">
        <v>5.4054054054054057E-2</v>
      </c>
      <c r="BF357">
        <v>0</v>
      </c>
      <c r="BG357">
        <v>0.3108108108108108</v>
      </c>
      <c r="BH357">
        <v>0.5</v>
      </c>
      <c r="BI357">
        <v>9.45945945945946E-2</v>
      </c>
      <c r="BJ357">
        <v>9.45945945945946E-2</v>
      </c>
      <c r="BK357">
        <v>4.0540540540540543E-2</v>
      </c>
      <c r="BL357">
        <v>0.3783783783783784</v>
      </c>
      <c r="BM357">
        <v>0.44594594594594589</v>
      </c>
      <c r="BN357">
        <v>0.13513513513513509</v>
      </c>
      <c r="BO357">
        <v>9.45945945945946E-2</v>
      </c>
      <c r="BP357">
        <v>0.67567567567567566</v>
      </c>
      <c r="BQ357">
        <v>6.7567567567567571E-2</v>
      </c>
      <c r="BR357">
        <v>4.0540540540540543E-2</v>
      </c>
      <c r="BS357">
        <v>0.1216216216216216</v>
      </c>
      <c r="BT357">
        <v>0.17567567567567571</v>
      </c>
      <c r="BU357">
        <v>0.82432432432432434</v>
      </c>
      <c r="BV357">
        <v>0</v>
      </c>
      <c r="BW357">
        <v>1</v>
      </c>
      <c r="BX357" t="s">
        <v>1365</v>
      </c>
      <c r="BY357">
        <v>12165</v>
      </c>
      <c r="BZ357">
        <v>6.0830250719276606E-3</v>
      </c>
      <c r="CA357">
        <v>0</v>
      </c>
    </row>
    <row r="358" spans="1:79" customFormat="1" x14ac:dyDescent="0.25">
      <c r="A358" t="s">
        <v>1371</v>
      </c>
      <c r="B358" t="s">
        <v>42</v>
      </c>
      <c r="C358" t="s">
        <v>376</v>
      </c>
      <c r="D358" t="s">
        <v>44</v>
      </c>
      <c r="E358">
        <v>2015</v>
      </c>
      <c r="F358">
        <v>7424</v>
      </c>
      <c r="G358">
        <v>431</v>
      </c>
      <c r="H358">
        <v>0</v>
      </c>
      <c r="I358">
        <v>742</v>
      </c>
      <c r="J358">
        <v>878</v>
      </c>
      <c r="K358">
        <v>779</v>
      </c>
      <c r="L358">
        <v>879</v>
      </c>
      <c r="M358">
        <v>1160</v>
      </c>
      <c r="N358">
        <v>1294</v>
      </c>
      <c r="O358">
        <v>1040</v>
      </c>
      <c r="P358">
        <v>638</v>
      </c>
      <c r="Q358">
        <v>205</v>
      </c>
      <c r="R358">
        <v>53</v>
      </c>
      <c r="S358">
        <v>187</v>
      </c>
      <c r="T358">
        <v>0</v>
      </c>
      <c r="U358">
        <v>7716</v>
      </c>
      <c r="V358">
        <v>139</v>
      </c>
      <c r="W358">
        <v>0</v>
      </c>
      <c r="X358">
        <v>4897</v>
      </c>
      <c r="Y358">
        <v>2004</v>
      </c>
      <c r="Z358">
        <v>954</v>
      </c>
      <c r="AA358">
        <v>0</v>
      </c>
      <c r="AB358">
        <v>969</v>
      </c>
      <c r="AC358">
        <v>6347</v>
      </c>
      <c r="AD358">
        <v>0</v>
      </c>
      <c r="AE358">
        <v>539</v>
      </c>
      <c r="AF358">
        <v>533</v>
      </c>
      <c r="AG358">
        <v>6935</v>
      </c>
      <c r="AH358">
        <v>354</v>
      </c>
      <c r="AI358">
        <v>33</v>
      </c>
      <c r="AJ358">
        <v>0</v>
      </c>
      <c r="AK358">
        <v>1583</v>
      </c>
      <c r="AL358">
        <v>6272</v>
      </c>
      <c r="AM358">
        <v>0</v>
      </c>
      <c r="AN358">
        <v>7855</v>
      </c>
      <c r="AO358">
        <v>0.94513049013367278</v>
      </c>
      <c r="AP358">
        <v>5.486950986632718E-2</v>
      </c>
      <c r="AQ358">
        <v>0</v>
      </c>
      <c r="AR358">
        <v>9.4462126034373012E-2</v>
      </c>
      <c r="AS358">
        <v>0.11177593889242519</v>
      </c>
      <c r="AT358">
        <v>9.9172501591343096E-2</v>
      </c>
      <c r="AU358">
        <v>0.1119032463399109</v>
      </c>
      <c r="AV358">
        <v>0.14767663908338641</v>
      </c>
      <c r="AW358">
        <v>0.16473583704646719</v>
      </c>
      <c r="AX358">
        <v>0.13239974538510499</v>
      </c>
      <c r="AY358">
        <v>8.122215149586251E-2</v>
      </c>
      <c r="AZ358">
        <v>2.6098026734563969E-2</v>
      </c>
      <c r="BA358">
        <v>2.380649267982177E-2</v>
      </c>
      <c r="BB358">
        <v>6.7472947167409297E-3</v>
      </c>
      <c r="BC358">
        <v>0</v>
      </c>
      <c r="BD358">
        <v>0.98230426479949073</v>
      </c>
      <c r="BE358">
        <v>1.7695735200509231E-2</v>
      </c>
      <c r="BF358">
        <v>0</v>
      </c>
      <c r="BG358">
        <v>0.62342457033736476</v>
      </c>
      <c r="BH358">
        <v>0.25512412476129848</v>
      </c>
      <c r="BI358">
        <v>0.1214513049013367</v>
      </c>
      <c r="BJ358">
        <v>0</v>
      </c>
      <c r="BK358">
        <v>0.1233609166136219</v>
      </c>
      <c r="BL358">
        <v>0.8080203691915977</v>
      </c>
      <c r="BM358">
        <v>0</v>
      </c>
      <c r="BN358">
        <v>6.8618714194780397E-2</v>
      </c>
      <c r="BO358">
        <v>6.7854869509866328E-2</v>
      </c>
      <c r="BP358">
        <v>0.88287714831317632</v>
      </c>
      <c r="BQ358">
        <v>4.5066836409929978E-2</v>
      </c>
      <c r="BR358">
        <v>4.2011457670273712E-3</v>
      </c>
      <c r="BS358">
        <v>0</v>
      </c>
      <c r="BT358">
        <v>0.20152768936982809</v>
      </c>
      <c r="BU358">
        <v>0.79847231063017188</v>
      </c>
      <c r="BV358">
        <v>0</v>
      </c>
      <c r="BW358">
        <v>1</v>
      </c>
      <c r="BX358" t="s">
        <v>1372</v>
      </c>
      <c r="BY358">
        <v>7855</v>
      </c>
      <c r="BZ358">
        <v>1</v>
      </c>
      <c r="CA358">
        <v>0</v>
      </c>
    </row>
    <row r="359" spans="1:79" customFormat="1" x14ac:dyDescent="0.25">
      <c r="A359" t="s">
        <v>1373</v>
      </c>
      <c r="B359" t="s">
        <v>42</v>
      </c>
      <c r="C359" t="s">
        <v>376</v>
      </c>
      <c r="D359" t="s">
        <v>947</v>
      </c>
      <c r="E359">
        <v>2015</v>
      </c>
      <c r="F359">
        <v>967</v>
      </c>
      <c r="G359">
        <v>23</v>
      </c>
      <c r="H359">
        <v>0</v>
      </c>
      <c r="I359">
        <v>13</v>
      </c>
      <c r="J359">
        <v>54</v>
      </c>
      <c r="K359">
        <v>81</v>
      </c>
      <c r="L359">
        <v>113</v>
      </c>
      <c r="M359">
        <v>200</v>
      </c>
      <c r="N359">
        <v>209</v>
      </c>
      <c r="O359">
        <v>177</v>
      </c>
      <c r="P359">
        <v>105</v>
      </c>
      <c r="Q359">
        <v>34</v>
      </c>
      <c r="R359">
        <v>3</v>
      </c>
      <c r="S359">
        <v>1</v>
      </c>
      <c r="T359">
        <v>0</v>
      </c>
      <c r="U359">
        <v>976</v>
      </c>
      <c r="V359">
        <v>14</v>
      </c>
      <c r="W359">
        <v>0</v>
      </c>
      <c r="X359">
        <v>587</v>
      </c>
      <c r="Y359">
        <v>304</v>
      </c>
      <c r="Z359">
        <v>99</v>
      </c>
      <c r="AA359">
        <v>0</v>
      </c>
      <c r="AB359">
        <v>101</v>
      </c>
      <c r="AC359">
        <v>876</v>
      </c>
      <c r="AD359">
        <v>0</v>
      </c>
      <c r="AE359">
        <v>13</v>
      </c>
      <c r="AF359">
        <v>31</v>
      </c>
      <c r="AG359">
        <v>952</v>
      </c>
      <c r="AH359">
        <v>4</v>
      </c>
      <c r="AI359">
        <v>3</v>
      </c>
      <c r="AJ359">
        <v>0</v>
      </c>
      <c r="AK359">
        <v>413</v>
      </c>
      <c r="AL359">
        <v>577</v>
      </c>
      <c r="AM359">
        <v>0</v>
      </c>
      <c r="AN359">
        <v>990</v>
      </c>
      <c r="AO359">
        <v>0.97676767676767673</v>
      </c>
      <c r="AP359">
        <v>2.3232323232323229E-2</v>
      </c>
      <c r="AQ359">
        <v>0</v>
      </c>
      <c r="AR359">
        <v>1.3131313131313129E-2</v>
      </c>
      <c r="AS359">
        <v>5.4545454545454543E-2</v>
      </c>
      <c r="AT359">
        <v>8.1818181818181818E-2</v>
      </c>
      <c r="AU359">
        <v>0.1141414141414141</v>
      </c>
      <c r="AV359">
        <v>0.20202020202020199</v>
      </c>
      <c r="AW359">
        <v>0.21111111111111111</v>
      </c>
      <c r="AX359">
        <v>0.1787878787878788</v>
      </c>
      <c r="AY359">
        <v>0.10606060606060611</v>
      </c>
      <c r="AZ359">
        <v>3.4343434343434343E-2</v>
      </c>
      <c r="BA359">
        <v>1.0101010101010101E-3</v>
      </c>
      <c r="BB359">
        <v>3.0303030303030299E-3</v>
      </c>
      <c r="BC359">
        <v>0</v>
      </c>
      <c r="BD359">
        <v>0.98585858585858588</v>
      </c>
      <c r="BE359">
        <v>1.4141414141414141E-2</v>
      </c>
      <c r="BF359">
        <v>0</v>
      </c>
      <c r="BG359">
        <v>0.59292929292929297</v>
      </c>
      <c r="BH359">
        <v>0.30707070707070699</v>
      </c>
      <c r="BI359">
        <v>0.1</v>
      </c>
      <c r="BJ359">
        <v>0</v>
      </c>
      <c r="BK359">
        <v>0.102020202020202</v>
      </c>
      <c r="BL359">
        <v>0.88484848484848488</v>
      </c>
      <c r="BM359">
        <v>0</v>
      </c>
      <c r="BN359">
        <v>1.3131313131313129E-2</v>
      </c>
      <c r="BO359">
        <v>3.1313131313131307E-2</v>
      </c>
      <c r="BP359">
        <v>0.96161616161616159</v>
      </c>
      <c r="BQ359">
        <v>4.0404040404040404E-3</v>
      </c>
      <c r="BR359">
        <v>3.0303030303030299E-3</v>
      </c>
      <c r="BS359">
        <v>0</v>
      </c>
      <c r="BT359">
        <v>0.41717171717171719</v>
      </c>
      <c r="BU359">
        <v>0.58282828282828281</v>
      </c>
      <c r="BV359">
        <v>0</v>
      </c>
      <c r="BW359">
        <v>1</v>
      </c>
      <c r="BX359" t="s">
        <v>1372</v>
      </c>
      <c r="BY359">
        <v>7855</v>
      </c>
      <c r="BZ359">
        <v>0.1260343730108211</v>
      </c>
      <c r="CA359">
        <v>0</v>
      </c>
    </row>
    <row r="360" spans="1:79" customFormat="1" x14ac:dyDescent="0.25">
      <c r="A360" t="s">
        <v>1374</v>
      </c>
      <c r="B360" t="s">
        <v>42</v>
      </c>
      <c r="C360" t="s">
        <v>376</v>
      </c>
      <c r="D360" t="s">
        <v>949</v>
      </c>
      <c r="E360">
        <v>2015</v>
      </c>
      <c r="F360">
        <v>4968</v>
      </c>
      <c r="G360">
        <v>327</v>
      </c>
      <c r="H360">
        <v>0</v>
      </c>
      <c r="I360">
        <v>662</v>
      </c>
      <c r="J360">
        <v>721</v>
      </c>
      <c r="K360">
        <v>553</v>
      </c>
      <c r="L360">
        <v>572</v>
      </c>
      <c r="M360">
        <v>764</v>
      </c>
      <c r="N360">
        <v>836</v>
      </c>
      <c r="O360">
        <v>602</v>
      </c>
      <c r="P360">
        <v>321</v>
      </c>
      <c r="Q360">
        <v>79</v>
      </c>
      <c r="R360">
        <v>15</v>
      </c>
      <c r="S360">
        <v>170</v>
      </c>
      <c r="T360">
        <v>0</v>
      </c>
      <c r="U360">
        <v>5208</v>
      </c>
      <c r="V360">
        <v>87</v>
      </c>
      <c r="W360">
        <v>0</v>
      </c>
      <c r="X360">
        <v>3395</v>
      </c>
      <c r="Y360">
        <v>1251</v>
      </c>
      <c r="Z360">
        <v>649</v>
      </c>
      <c r="AA360">
        <v>0</v>
      </c>
      <c r="AB360">
        <v>484</v>
      </c>
      <c r="AC360">
        <v>4663</v>
      </c>
      <c r="AD360">
        <v>0</v>
      </c>
      <c r="AE360">
        <v>148</v>
      </c>
      <c r="AF360">
        <v>237</v>
      </c>
      <c r="AG360">
        <v>4935</v>
      </c>
      <c r="AH360">
        <v>111</v>
      </c>
      <c r="AI360">
        <v>12</v>
      </c>
      <c r="AJ360">
        <v>0</v>
      </c>
      <c r="AK360">
        <v>696</v>
      </c>
      <c r="AL360">
        <v>4599</v>
      </c>
      <c r="AM360">
        <v>0</v>
      </c>
      <c r="AN360">
        <v>5295</v>
      </c>
      <c r="AO360">
        <v>0.93824362606232292</v>
      </c>
      <c r="AP360">
        <v>6.175637393767705E-2</v>
      </c>
      <c r="AQ360">
        <v>0</v>
      </c>
      <c r="AR360">
        <v>0.1250236071765817</v>
      </c>
      <c r="AS360">
        <v>0.136166194523135</v>
      </c>
      <c r="AT360">
        <v>0.104438149197356</v>
      </c>
      <c r="AU360">
        <v>0.1080264400377715</v>
      </c>
      <c r="AV360">
        <v>0.1442870632672332</v>
      </c>
      <c r="AW360">
        <v>0.15788479697828139</v>
      </c>
      <c r="AX360">
        <v>0.1136921624173749</v>
      </c>
      <c r="AY360">
        <v>6.0623229461756377E-2</v>
      </c>
      <c r="AZ360">
        <v>1.4919735599622289E-2</v>
      </c>
      <c r="BA360">
        <v>3.2105760151085933E-2</v>
      </c>
      <c r="BB360">
        <v>2.8328611898016999E-3</v>
      </c>
      <c r="BC360">
        <v>0</v>
      </c>
      <c r="BD360">
        <v>0.98356940509915014</v>
      </c>
      <c r="BE360">
        <v>1.643059490084986E-2</v>
      </c>
      <c r="BF360">
        <v>0</v>
      </c>
      <c r="BG360">
        <v>0.64117091595845133</v>
      </c>
      <c r="BH360">
        <v>0.23626062322946181</v>
      </c>
      <c r="BI360">
        <v>0.1225684608120869</v>
      </c>
      <c r="BJ360">
        <v>0</v>
      </c>
      <c r="BK360">
        <v>9.1406987724268182E-2</v>
      </c>
      <c r="BL360">
        <v>0.88064211520302171</v>
      </c>
      <c r="BM360">
        <v>0</v>
      </c>
      <c r="BN360">
        <v>2.7950897072710101E-2</v>
      </c>
      <c r="BO360">
        <v>4.4759206798866857E-2</v>
      </c>
      <c r="BP360">
        <v>0.93201133144475923</v>
      </c>
      <c r="BQ360">
        <v>2.0963172804532582E-2</v>
      </c>
      <c r="BR360">
        <v>2.2662889518413601E-3</v>
      </c>
      <c r="BS360">
        <v>0</v>
      </c>
      <c r="BT360">
        <v>0.13144475920679891</v>
      </c>
      <c r="BU360">
        <v>0.86855524079320112</v>
      </c>
      <c r="BV360">
        <v>0</v>
      </c>
      <c r="BW360">
        <v>1</v>
      </c>
      <c r="BX360" t="s">
        <v>1372</v>
      </c>
      <c r="BY360">
        <v>7855</v>
      </c>
      <c r="BZ360">
        <v>0.67409293443666451</v>
      </c>
      <c r="CA360">
        <v>0</v>
      </c>
    </row>
    <row r="361" spans="1:79" customFormat="1" x14ac:dyDescent="0.25">
      <c r="A361" t="s">
        <v>1375</v>
      </c>
      <c r="B361" t="s">
        <v>42</v>
      </c>
      <c r="C361" t="s">
        <v>376</v>
      </c>
      <c r="D361" t="s">
        <v>951</v>
      </c>
      <c r="E361">
        <v>2015</v>
      </c>
      <c r="F361">
        <v>792</v>
      </c>
      <c r="G361">
        <v>33</v>
      </c>
      <c r="H361">
        <v>0</v>
      </c>
      <c r="I361">
        <v>48</v>
      </c>
      <c r="J361">
        <v>52</v>
      </c>
      <c r="K361">
        <v>54</v>
      </c>
      <c r="L361">
        <v>103</v>
      </c>
      <c r="M361">
        <v>93</v>
      </c>
      <c r="N361">
        <v>137</v>
      </c>
      <c r="O361">
        <v>137</v>
      </c>
      <c r="P361">
        <v>113</v>
      </c>
      <c r="Q361">
        <v>55</v>
      </c>
      <c r="R361">
        <v>20</v>
      </c>
      <c r="S361">
        <v>13</v>
      </c>
      <c r="T361">
        <v>0</v>
      </c>
      <c r="U361">
        <v>799</v>
      </c>
      <c r="V361">
        <v>26</v>
      </c>
      <c r="W361">
        <v>0</v>
      </c>
      <c r="X361">
        <v>384</v>
      </c>
      <c r="Y361">
        <v>307</v>
      </c>
      <c r="Z361">
        <v>134</v>
      </c>
      <c r="AA361">
        <v>0</v>
      </c>
      <c r="AB361">
        <v>282</v>
      </c>
      <c r="AC361">
        <v>540</v>
      </c>
      <c r="AD361">
        <v>0</v>
      </c>
      <c r="AE361">
        <v>3</v>
      </c>
      <c r="AF361">
        <v>93</v>
      </c>
      <c r="AG361">
        <v>729</v>
      </c>
      <c r="AH361">
        <v>3</v>
      </c>
      <c r="AI361">
        <v>0</v>
      </c>
      <c r="AJ361">
        <v>0</v>
      </c>
      <c r="AK361">
        <v>371</v>
      </c>
      <c r="AL361">
        <v>454</v>
      </c>
      <c r="AM361">
        <v>0</v>
      </c>
      <c r="AN361">
        <v>825</v>
      </c>
      <c r="AO361">
        <v>0.96</v>
      </c>
      <c r="AP361">
        <v>0.04</v>
      </c>
      <c r="AQ361">
        <v>0</v>
      </c>
      <c r="AR361">
        <v>5.8181818181818182E-2</v>
      </c>
      <c r="AS361">
        <v>6.3030303030303034E-2</v>
      </c>
      <c r="AT361">
        <v>6.545454545454546E-2</v>
      </c>
      <c r="AU361">
        <v>0.12484848484848481</v>
      </c>
      <c r="AV361">
        <v>0.1127272727272727</v>
      </c>
      <c r="AW361">
        <v>0.16606060606060599</v>
      </c>
      <c r="AX361">
        <v>0.16606060606060599</v>
      </c>
      <c r="AY361">
        <v>0.13696969696969699</v>
      </c>
      <c r="AZ361">
        <v>6.6666666666666666E-2</v>
      </c>
      <c r="BA361">
        <v>1.5757575757575758E-2</v>
      </c>
      <c r="BB361">
        <v>2.4242424242424239E-2</v>
      </c>
      <c r="BC361">
        <v>0</v>
      </c>
      <c r="BD361">
        <v>0.9684848484848485</v>
      </c>
      <c r="BE361">
        <v>3.1515151515151517E-2</v>
      </c>
      <c r="BF361">
        <v>0</v>
      </c>
      <c r="BG361">
        <v>0.46545454545454551</v>
      </c>
      <c r="BH361">
        <v>0.37212121212121207</v>
      </c>
      <c r="BI361">
        <v>0.16242424242424239</v>
      </c>
      <c r="BJ361">
        <v>0</v>
      </c>
      <c r="BK361">
        <v>0.3418181818181818</v>
      </c>
      <c r="BL361">
        <v>0.65454545454545454</v>
      </c>
      <c r="BM361">
        <v>0</v>
      </c>
      <c r="BN361">
        <v>3.6363636363636359E-3</v>
      </c>
      <c r="BO361">
        <v>0.1127272727272727</v>
      </c>
      <c r="BP361">
        <v>0.88363636363636366</v>
      </c>
      <c r="BQ361">
        <v>3.6363636363636359E-3</v>
      </c>
      <c r="BR361">
        <v>0</v>
      </c>
      <c r="BS361">
        <v>0</v>
      </c>
      <c r="BT361">
        <v>0.44969696969696971</v>
      </c>
      <c r="BU361">
        <v>0.55030303030303029</v>
      </c>
      <c r="BV361">
        <v>0</v>
      </c>
      <c r="BW361">
        <v>1</v>
      </c>
      <c r="BX361" t="s">
        <v>1372</v>
      </c>
      <c r="BY361">
        <v>7855</v>
      </c>
      <c r="BZ361">
        <v>0.1050286441756843</v>
      </c>
      <c r="CA361">
        <v>0</v>
      </c>
    </row>
    <row r="362" spans="1:79" customFormat="1" x14ac:dyDescent="0.25">
      <c r="A362" t="s">
        <v>1376</v>
      </c>
      <c r="B362" t="s">
        <v>42</v>
      </c>
      <c r="C362" t="s">
        <v>376</v>
      </c>
      <c r="D362" t="s">
        <v>953</v>
      </c>
      <c r="E362">
        <v>2015</v>
      </c>
      <c r="F362">
        <v>697</v>
      </c>
      <c r="G362">
        <v>48</v>
      </c>
      <c r="H362">
        <v>0</v>
      </c>
      <c r="I362">
        <v>19</v>
      </c>
      <c r="J362">
        <v>51</v>
      </c>
      <c r="K362">
        <v>91</v>
      </c>
      <c r="L362">
        <v>91</v>
      </c>
      <c r="M362">
        <v>103</v>
      </c>
      <c r="N362">
        <v>112</v>
      </c>
      <c r="O362">
        <v>124</v>
      </c>
      <c r="P362">
        <v>99</v>
      </c>
      <c r="Q362">
        <v>37</v>
      </c>
      <c r="R362">
        <v>15</v>
      </c>
      <c r="S362">
        <v>3</v>
      </c>
      <c r="T362">
        <v>0</v>
      </c>
      <c r="U362">
        <v>733</v>
      </c>
      <c r="V362">
        <v>12</v>
      </c>
      <c r="W362">
        <v>0</v>
      </c>
      <c r="X362">
        <v>531</v>
      </c>
      <c r="Y362">
        <v>142</v>
      </c>
      <c r="Z362">
        <v>72</v>
      </c>
      <c r="AA362">
        <v>0</v>
      </c>
      <c r="AB362">
        <v>102</v>
      </c>
      <c r="AC362">
        <v>268</v>
      </c>
      <c r="AD362">
        <v>0</v>
      </c>
      <c r="AE362">
        <v>375</v>
      </c>
      <c r="AF362">
        <v>172</v>
      </c>
      <c r="AG362">
        <v>319</v>
      </c>
      <c r="AH362">
        <v>236</v>
      </c>
      <c r="AI362">
        <v>18</v>
      </c>
      <c r="AJ362">
        <v>0</v>
      </c>
      <c r="AK362">
        <v>103</v>
      </c>
      <c r="AL362">
        <v>642</v>
      </c>
      <c r="AM362">
        <v>0</v>
      </c>
      <c r="AN362">
        <v>745</v>
      </c>
      <c r="AO362">
        <v>0.93557046979865777</v>
      </c>
      <c r="AP362">
        <v>6.4429530201342289E-2</v>
      </c>
      <c r="AQ362">
        <v>0</v>
      </c>
      <c r="AR362">
        <v>2.5503355704697989E-2</v>
      </c>
      <c r="AS362">
        <v>6.8456375838926178E-2</v>
      </c>
      <c r="AT362">
        <v>0.12214765100671141</v>
      </c>
      <c r="AU362">
        <v>0.12214765100671141</v>
      </c>
      <c r="AV362">
        <v>0.13825503355704699</v>
      </c>
      <c r="AW362">
        <v>0.15033557046979859</v>
      </c>
      <c r="AX362">
        <v>0.1664429530201342</v>
      </c>
      <c r="AY362">
        <v>0.13288590604026851</v>
      </c>
      <c r="AZ362">
        <v>4.9664429530201337E-2</v>
      </c>
      <c r="BA362">
        <v>4.0268456375838931E-3</v>
      </c>
      <c r="BB362">
        <v>2.0134228187919458E-2</v>
      </c>
      <c r="BC362">
        <v>0</v>
      </c>
      <c r="BD362">
        <v>0.98389261744966439</v>
      </c>
      <c r="BE362">
        <v>1.6107382550335569E-2</v>
      </c>
      <c r="BF362">
        <v>0</v>
      </c>
      <c r="BG362">
        <v>0.71275167785234894</v>
      </c>
      <c r="BH362">
        <v>0.1906040268456376</v>
      </c>
      <c r="BI362">
        <v>9.6644295302013419E-2</v>
      </c>
      <c r="BJ362">
        <v>0</v>
      </c>
      <c r="BK362">
        <v>0.13691275167785241</v>
      </c>
      <c r="BL362">
        <v>0.3597315436241611</v>
      </c>
      <c r="BM362">
        <v>0</v>
      </c>
      <c r="BN362">
        <v>0.50335570469798663</v>
      </c>
      <c r="BO362">
        <v>0.23087248322147649</v>
      </c>
      <c r="BP362">
        <v>0.42818791946308732</v>
      </c>
      <c r="BQ362">
        <v>0.31677852348993291</v>
      </c>
      <c r="BR362">
        <v>2.4161073825503351E-2</v>
      </c>
      <c r="BS362">
        <v>0</v>
      </c>
      <c r="BT362">
        <v>0.13825503355704699</v>
      </c>
      <c r="BU362">
        <v>0.86174496644295306</v>
      </c>
      <c r="BV362">
        <v>0</v>
      </c>
      <c r="BW362">
        <v>1</v>
      </c>
      <c r="BX362" t="s">
        <v>1372</v>
      </c>
      <c r="BY362">
        <v>7855</v>
      </c>
      <c r="BZ362">
        <v>9.484404837683004E-2</v>
      </c>
      <c r="CA362">
        <v>0</v>
      </c>
    </row>
    <row r="363" spans="1:79" customFormat="1" x14ac:dyDescent="0.25">
      <c r="A363" t="s">
        <v>1377</v>
      </c>
      <c r="B363" t="s">
        <v>42</v>
      </c>
      <c r="C363" t="s">
        <v>382</v>
      </c>
      <c r="D363" t="s">
        <v>44</v>
      </c>
      <c r="E363">
        <v>2015</v>
      </c>
      <c r="F363">
        <v>5596</v>
      </c>
      <c r="G363">
        <v>340</v>
      </c>
      <c r="H363">
        <v>0</v>
      </c>
      <c r="I363">
        <v>704</v>
      </c>
      <c r="J363">
        <v>706</v>
      </c>
      <c r="K363">
        <v>718</v>
      </c>
      <c r="L363">
        <v>777</v>
      </c>
      <c r="M363">
        <v>932</v>
      </c>
      <c r="N363">
        <v>934</v>
      </c>
      <c r="O363">
        <v>552</v>
      </c>
      <c r="P363">
        <v>261</v>
      </c>
      <c r="Q363">
        <v>85</v>
      </c>
      <c r="R363">
        <v>17</v>
      </c>
      <c r="S363">
        <v>250</v>
      </c>
      <c r="T363">
        <v>0</v>
      </c>
      <c r="U363">
        <v>5855</v>
      </c>
      <c r="V363">
        <v>81</v>
      </c>
      <c r="W363">
        <v>0</v>
      </c>
      <c r="X363">
        <v>4199</v>
      </c>
      <c r="Y363">
        <v>764</v>
      </c>
      <c r="Z363">
        <v>973</v>
      </c>
      <c r="AA363">
        <v>0</v>
      </c>
      <c r="AB363">
        <v>764</v>
      </c>
      <c r="AC363">
        <v>4674</v>
      </c>
      <c r="AD363">
        <v>7</v>
      </c>
      <c r="AE363">
        <v>491</v>
      </c>
      <c r="AF363">
        <v>338</v>
      </c>
      <c r="AG363">
        <v>5312</v>
      </c>
      <c r="AH363">
        <v>254</v>
      </c>
      <c r="AI363">
        <v>32</v>
      </c>
      <c r="AJ363">
        <v>0</v>
      </c>
      <c r="AK363">
        <v>1432</v>
      </c>
      <c r="AL363">
        <v>4503</v>
      </c>
      <c r="AM363">
        <v>1</v>
      </c>
      <c r="AN363">
        <v>5936</v>
      </c>
      <c r="AO363">
        <v>0.94272237196765496</v>
      </c>
      <c r="AP363">
        <v>5.7277628032345013E-2</v>
      </c>
      <c r="AQ363">
        <v>0</v>
      </c>
      <c r="AR363">
        <v>0.1185983827493261</v>
      </c>
      <c r="AS363">
        <v>0.1189353099730458</v>
      </c>
      <c r="AT363">
        <v>0.12095687331536389</v>
      </c>
      <c r="AU363">
        <v>0.13089622641509441</v>
      </c>
      <c r="AV363">
        <v>0.15700808625336929</v>
      </c>
      <c r="AW363">
        <v>0.15734501347708901</v>
      </c>
      <c r="AX363">
        <v>9.2991913746630725E-2</v>
      </c>
      <c r="AY363">
        <v>4.3969002695417793E-2</v>
      </c>
      <c r="AZ363">
        <v>1.431940700808625E-2</v>
      </c>
      <c r="BA363">
        <v>4.2115902964959567E-2</v>
      </c>
      <c r="BB363">
        <v>2.8638814016172512E-3</v>
      </c>
      <c r="BC363">
        <v>0</v>
      </c>
      <c r="BD363">
        <v>0.98635444743935308</v>
      </c>
      <c r="BE363">
        <v>1.36455525606469E-2</v>
      </c>
      <c r="BF363">
        <v>0</v>
      </c>
      <c r="BG363">
        <v>0.70737870619946097</v>
      </c>
      <c r="BH363">
        <v>0.12870619946091641</v>
      </c>
      <c r="BI363">
        <v>0.16391509433962259</v>
      </c>
      <c r="BJ363">
        <v>0</v>
      </c>
      <c r="BK363">
        <v>0.12870619946091641</v>
      </c>
      <c r="BL363">
        <v>0.78739892183288407</v>
      </c>
      <c r="BM363">
        <v>1.1792452830188681E-3</v>
      </c>
      <c r="BN363">
        <v>8.2715633423180598E-2</v>
      </c>
      <c r="BO363">
        <v>5.6940700808625337E-2</v>
      </c>
      <c r="BP363">
        <v>0.89487870619946097</v>
      </c>
      <c r="BQ363">
        <v>4.2789757412398932E-2</v>
      </c>
      <c r="BR363">
        <v>5.3908355795148251E-3</v>
      </c>
      <c r="BS363">
        <v>0</v>
      </c>
      <c r="BT363">
        <v>0.2412398921832884</v>
      </c>
      <c r="BU363">
        <v>0.7585916442048517</v>
      </c>
      <c r="BV363">
        <v>1.6846361185983831E-4</v>
      </c>
      <c r="BW363">
        <v>1</v>
      </c>
      <c r="BX363" t="s">
        <v>1378</v>
      </c>
      <c r="BY363">
        <v>5936</v>
      </c>
      <c r="BZ363">
        <v>1</v>
      </c>
      <c r="CA363">
        <v>0</v>
      </c>
    </row>
    <row r="364" spans="1:79" customFormat="1" x14ac:dyDescent="0.25">
      <c r="A364" t="s">
        <v>1379</v>
      </c>
      <c r="B364" t="s">
        <v>42</v>
      </c>
      <c r="C364" t="s">
        <v>382</v>
      </c>
      <c r="D364" t="s">
        <v>947</v>
      </c>
      <c r="E364">
        <v>2015</v>
      </c>
      <c r="F364">
        <v>766</v>
      </c>
      <c r="G364">
        <v>26</v>
      </c>
      <c r="H364">
        <v>0</v>
      </c>
      <c r="I364">
        <v>33</v>
      </c>
      <c r="J364">
        <v>73</v>
      </c>
      <c r="K364">
        <v>136</v>
      </c>
      <c r="L364">
        <v>146</v>
      </c>
      <c r="M364">
        <v>139</v>
      </c>
      <c r="N364">
        <v>118</v>
      </c>
      <c r="O364">
        <v>78</v>
      </c>
      <c r="P364">
        <v>40</v>
      </c>
      <c r="Q364">
        <v>16</v>
      </c>
      <c r="R364">
        <v>5</v>
      </c>
      <c r="S364">
        <v>8</v>
      </c>
      <c r="T364">
        <v>0</v>
      </c>
      <c r="U364">
        <v>782</v>
      </c>
      <c r="V364">
        <v>10</v>
      </c>
      <c r="W364">
        <v>0</v>
      </c>
      <c r="X364">
        <v>591</v>
      </c>
      <c r="Y364">
        <v>103</v>
      </c>
      <c r="Z364">
        <v>98</v>
      </c>
      <c r="AA364">
        <v>0</v>
      </c>
      <c r="AB364">
        <v>131</v>
      </c>
      <c r="AC364">
        <v>608</v>
      </c>
      <c r="AD364">
        <v>1</v>
      </c>
      <c r="AE364">
        <v>52</v>
      </c>
      <c r="AF364">
        <v>42</v>
      </c>
      <c r="AG364">
        <v>729</v>
      </c>
      <c r="AH364">
        <v>16</v>
      </c>
      <c r="AI364">
        <v>5</v>
      </c>
      <c r="AJ364">
        <v>0</v>
      </c>
      <c r="AK364">
        <v>341</v>
      </c>
      <c r="AL364">
        <v>451</v>
      </c>
      <c r="AM364">
        <v>0</v>
      </c>
      <c r="AN364">
        <v>792</v>
      </c>
      <c r="AO364">
        <v>0.96717171717171713</v>
      </c>
      <c r="AP364">
        <v>3.2828282828282832E-2</v>
      </c>
      <c r="AQ364">
        <v>0</v>
      </c>
      <c r="AR364">
        <v>4.1666666666666657E-2</v>
      </c>
      <c r="AS364">
        <v>9.2171717171717168E-2</v>
      </c>
      <c r="AT364">
        <v>0.17171717171717171</v>
      </c>
      <c r="AU364">
        <v>0.18434343434343431</v>
      </c>
      <c r="AV364">
        <v>0.1755050505050505</v>
      </c>
      <c r="AW364">
        <v>0.14898989898989901</v>
      </c>
      <c r="AX364">
        <v>9.8484848484848481E-2</v>
      </c>
      <c r="AY364">
        <v>5.0505050505050497E-2</v>
      </c>
      <c r="AZ364">
        <v>2.02020202020202E-2</v>
      </c>
      <c r="BA364">
        <v>1.01010101010101E-2</v>
      </c>
      <c r="BB364">
        <v>6.313131313131313E-3</v>
      </c>
      <c r="BC364">
        <v>0</v>
      </c>
      <c r="BD364">
        <v>0.98737373737373735</v>
      </c>
      <c r="BE364">
        <v>1.262626262626263E-2</v>
      </c>
      <c r="BF364">
        <v>0</v>
      </c>
      <c r="BG364">
        <v>0.74621212121212122</v>
      </c>
      <c r="BH364">
        <v>0.13005050505050511</v>
      </c>
      <c r="BI364">
        <v>0.1237373737373737</v>
      </c>
      <c r="BJ364">
        <v>0</v>
      </c>
      <c r="BK364">
        <v>0.16540404040404039</v>
      </c>
      <c r="BL364">
        <v>0.76767676767676762</v>
      </c>
      <c r="BM364">
        <v>1.262626262626263E-3</v>
      </c>
      <c r="BN364">
        <v>6.5656565656565663E-2</v>
      </c>
      <c r="BO364">
        <v>5.3030303030303032E-2</v>
      </c>
      <c r="BP364">
        <v>0.92045454545454541</v>
      </c>
      <c r="BQ364">
        <v>2.02020202020202E-2</v>
      </c>
      <c r="BR364">
        <v>6.313131313131313E-3</v>
      </c>
      <c r="BS364">
        <v>0</v>
      </c>
      <c r="BT364">
        <v>0.43055555555555558</v>
      </c>
      <c r="BU364">
        <v>0.56944444444444442</v>
      </c>
      <c r="BV364">
        <v>0</v>
      </c>
      <c r="BW364">
        <v>1</v>
      </c>
      <c r="BX364" t="s">
        <v>1378</v>
      </c>
      <c r="BY364">
        <v>5936</v>
      </c>
      <c r="BZ364">
        <v>0.13342318059299191</v>
      </c>
      <c r="CA364">
        <v>0</v>
      </c>
    </row>
    <row r="365" spans="1:79" customFormat="1" x14ac:dyDescent="0.25">
      <c r="A365" t="s">
        <v>1380</v>
      </c>
      <c r="B365" t="s">
        <v>42</v>
      </c>
      <c r="C365" t="s">
        <v>382</v>
      </c>
      <c r="D365" t="s">
        <v>949</v>
      </c>
      <c r="E365">
        <v>2015</v>
      </c>
      <c r="F365">
        <v>3819</v>
      </c>
      <c r="G365">
        <v>244</v>
      </c>
      <c r="H365">
        <v>0</v>
      </c>
      <c r="I365">
        <v>635</v>
      </c>
      <c r="J365">
        <v>558</v>
      </c>
      <c r="K365">
        <v>448</v>
      </c>
      <c r="L365">
        <v>495</v>
      </c>
      <c r="M365">
        <v>604</v>
      </c>
      <c r="N365">
        <v>612</v>
      </c>
      <c r="O365">
        <v>322</v>
      </c>
      <c r="P365">
        <v>124</v>
      </c>
      <c r="Q365">
        <v>32</v>
      </c>
      <c r="R365">
        <v>2</v>
      </c>
      <c r="S365">
        <v>231</v>
      </c>
      <c r="T365">
        <v>0</v>
      </c>
      <c r="U365">
        <v>4008</v>
      </c>
      <c r="V365">
        <v>55</v>
      </c>
      <c r="W365">
        <v>0</v>
      </c>
      <c r="X365">
        <v>2833</v>
      </c>
      <c r="Y365">
        <v>498</v>
      </c>
      <c r="Z365">
        <v>732</v>
      </c>
      <c r="AA365">
        <v>0</v>
      </c>
      <c r="AB365">
        <v>378</v>
      </c>
      <c r="AC365">
        <v>3550</v>
      </c>
      <c r="AD365">
        <v>3</v>
      </c>
      <c r="AE365">
        <v>132</v>
      </c>
      <c r="AF365">
        <v>104</v>
      </c>
      <c r="AG365">
        <v>3868</v>
      </c>
      <c r="AH365">
        <v>74</v>
      </c>
      <c r="AI365">
        <v>17</v>
      </c>
      <c r="AJ365">
        <v>0</v>
      </c>
      <c r="AK365">
        <v>830</v>
      </c>
      <c r="AL365">
        <v>3233</v>
      </c>
      <c r="AM365">
        <v>0</v>
      </c>
      <c r="AN365">
        <v>4063</v>
      </c>
      <c r="AO365">
        <v>0.93994585281811471</v>
      </c>
      <c r="AP365">
        <v>6.0054147181885308E-2</v>
      </c>
      <c r="AQ365">
        <v>0</v>
      </c>
      <c r="AR365">
        <v>0.15628845680531631</v>
      </c>
      <c r="AS365">
        <v>0.137336943145459</v>
      </c>
      <c r="AT365">
        <v>0.11026335220280579</v>
      </c>
      <c r="AU365">
        <v>0.12183115924193939</v>
      </c>
      <c r="AV365">
        <v>0.14865862663056861</v>
      </c>
      <c r="AW365">
        <v>0.15062761506276151</v>
      </c>
      <c r="AX365">
        <v>7.9251784395766675E-2</v>
      </c>
      <c r="AY365">
        <v>3.0519320698990889E-2</v>
      </c>
      <c r="AZ365">
        <v>7.875953728771843E-3</v>
      </c>
      <c r="BA365">
        <v>5.6854540979571752E-2</v>
      </c>
      <c r="BB365">
        <v>4.9224710804824019E-4</v>
      </c>
      <c r="BC365">
        <v>0</v>
      </c>
      <c r="BD365">
        <v>0.98646320452867342</v>
      </c>
      <c r="BE365">
        <v>1.353679547132661E-2</v>
      </c>
      <c r="BF365">
        <v>0</v>
      </c>
      <c r="BG365">
        <v>0.69726802855033232</v>
      </c>
      <c r="BH365">
        <v>0.12256952990401181</v>
      </c>
      <c r="BI365">
        <v>0.18016244154565589</v>
      </c>
      <c r="BJ365">
        <v>0</v>
      </c>
      <c r="BK365">
        <v>9.3034703421117401E-2</v>
      </c>
      <c r="BL365">
        <v>0.87373861678562637</v>
      </c>
      <c r="BM365">
        <v>7.3837066207236028E-4</v>
      </c>
      <c r="BN365">
        <v>3.2488309131183862E-2</v>
      </c>
      <c r="BO365">
        <v>2.5596849618508489E-2</v>
      </c>
      <c r="BP365">
        <v>0.95200590696529663</v>
      </c>
      <c r="BQ365">
        <v>1.8213142997784891E-2</v>
      </c>
      <c r="BR365">
        <v>4.1841004184100406E-3</v>
      </c>
      <c r="BS365">
        <v>0</v>
      </c>
      <c r="BT365">
        <v>0.2042825498400197</v>
      </c>
      <c r="BU365">
        <v>0.7957174501599803</v>
      </c>
      <c r="BV365">
        <v>0</v>
      </c>
      <c r="BW365">
        <v>1</v>
      </c>
      <c r="BX365" t="s">
        <v>1378</v>
      </c>
      <c r="BY365">
        <v>5936</v>
      </c>
      <c r="BZ365">
        <v>0.68446765498652296</v>
      </c>
      <c r="CA365">
        <v>0</v>
      </c>
    </row>
    <row r="366" spans="1:79" customFormat="1" x14ac:dyDescent="0.25">
      <c r="A366" t="s">
        <v>1381</v>
      </c>
      <c r="B366" t="s">
        <v>42</v>
      </c>
      <c r="C366" t="s">
        <v>382</v>
      </c>
      <c r="D366" t="s">
        <v>951</v>
      </c>
      <c r="E366">
        <v>2015</v>
      </c>
      <c r="F366">
        <v>440</v>
      </c>
      <c r="G366">
        <v>22</v>
      </c>
      <c r="H366">
        <v>0</v>
      </c>
      <c r="I366">
        <v>29</v>
      </c>
      <c r="J366">
        <v>35</v>
      </c>
      <c r="K366">
        <v>57</v>
      </c>
      <c r="L366">
        <v>52</v>
      </c>
      <c r="M366">
        <v>79</v>
      </c>
      <c r="N366">
        <v>72</v>
      </c>
      <c r="O366">
        <v>54</v>
      </c>
      <c r="P366">
        <v>48</v>
      </c>
      <c r="Q366">
        <v>21</v>
      </c>
      <c r="R366">
        <v>6</v>
      </c>
      <c r="S366">
        <v>9</v>
      </c>
      <c r="T366">
        <v>0</v>
      </c>
      <c r="U366">
        <v>450</v>
      </c>
      <c r="V366">
        <v>12</v>
      </c>
      <c r="W366">
        <v>0</v>
      </c>
      <c r="X366">
        <v>300</v>
      </c>
      <c r="Y366">
        <v>76</v>
      </c>
      <c r="Z366">
        <v>86</v>
      </c>
      <c r="AA366">
        <v>0</v>
      </c>
      <c r="AB366">
        <v>94</v>
      </c>
      <c r="AC366">
        <v>349</v>
      </c>
      <c r="AD366">
        <v>3</v>
      </c>
      <c r="AE366">
        <v>16</v>
      </c>
      <c r="AF366">
        <v>32</v>
      </c>
      <c r="AG366">
        <v>424</v>
      </c>
      <c r="AH366">
        <v>6</v>
      </c>
      <c r="AI366">
        <v>0</v>
      </c>
      <c r="AJ366">
        <v>0</v>
      </c>
      <c r="AK366">
        <v>173</v>
      </c>
      <c r="AL366">
        <v>289</v>
      </c>
      <c r="AM366">
        <v>0</v>
      </c>
      <c r="AN366">
        <v>462</v>
      </c>
      <c r="AO366">
        <v>0.95238095238095233</v>
      </c>
      <c r="AP366">
        <v>4.7619047619047623E-2</v>
      </c>
      <c r="AQ366">
        <v>0</v>
      </c>
      <c r="AR366">
        <v>6.2770562770562768E-2</v>
      </c>
      <c r="AS366">
        <v>7.575757575757576E-2</v>
      </c>
      <c r="AT366">
        <v>0.1233766233766234</v>
      </c>
      <c r="AU366">
        <v>0.1125541125541126</v>
      </c>
      <c r="AV366">
        <v>0.17099567099567101</v>
      </c>
      <c r="AW366">
        <v>0.15584415584415581</v>
      </c>
      <c r="AX366">
        <v>0.11688311688311689</v>
      </c>
      <c r="AY366">
        <v>0.1038961038961039</v>
      </c>
      <c r="AZ366">
        <v>4.5454545454545463E-2</v>
      </c>
      <c r="BA366">
        <v>1.948051948051948E-2</v>
      </c>
      <c r="BB366">
        <v>1.298701298701299E-2</v>
      </c>
      <c r="BC366">
        <v>0</v>
      </c>
      <c r="BD366">
        <v>0.97402597402597402</v>
      </c>
      <c r="BE366">
        <v>2.5974025974025979E-2</v>
      </c>
      <c r="BF366">
        <v>0</v>
      </c>
      <c r="BG366">
        <v>0.64935064935064934</v>
      </c>
      <c r="BH366">
        <v>0.16450216450216451</v>
      </c>
      <c r="BI366">
        <v>0.18614718614718609</v>
      </c>
      <c r="BJ366">
        <v>0</v>
      </c>
      <c r="BK366">
        <v>0.20346320346320351</v>
      </c>
      <c r="BL366">
        <v>0.75541125541125542</v>
      </c>
      <c r="BM366">
        <v>6.4935064935064939E-3</v>
      </c>
      <c r="BN366">
        <v>3.4632034632034632E-2</v>
      </c>
      <c r="BO366">
        <v>6.9264069264069264E-2</v>
      </c>
      <c r="BP366">
        <v>0.91774891774891776</v>
      </c>
      <c r="BQ366">
        <v>1.298701298701299E-2</v>
      </c>
      <c r="BR366">
        <v>0</v>
      </c>
      <c r="BS366">
        <v>0</v>
      </c>
      <c r="BT366">
        <v>0.37445887445887438</v>
      </c>
      <c r="BU366">
        <v>0.62554112554112551</v>
      </c>
      <c r="BV366">
        <v>0</v>
      </c>
      <c r="BW366">
        <v>1</v>
      </c>
      <c r="BX366" t="s">
        <v>1378</v>
      </c>
      <c r="BY366">
        <v>5936</v>
      </c>
      <c r="BZ366">
        <v>7.783018867924528E-2</v>
      </c>
      <c r="CA366">
        <v>0</v>
      </c>
    </row>
    <row r="367" spans="1:79" customFormat="1" x14ac:dyDescent="0.25">
      <c r="A367" t="s">
        <v>1382</v>
      </c>
      <c r="B367" t="s">
        <v>42</v>
      </c>
      <c r="C367" t="s">
        <v>382</v>
      </c>
      <c r="D367" t="s">
        <v>953</v>
      </c>
      <c r="E367">
        <v>2015</v>
      </c>
      <c r="F367">
        <v>571</v>
      </c>
      <c r="G367">
        <v>48</v>
      </c>
      <c r="H367">
        <v>0</v>
      </c>
      <c r="I367">
        <v>7</v>
      </c>
      <c r="J367">
        <v>40</v>
      </c>
      <c r="K367">
        <v>77</v>
      </c>
      <c r="L367">
        <v>84</v>
      </c>
      <c r="M367">
        <v>110</v>
      </c>
      <c r="N367">
        <v>132</v>
      </c>
      <c r="O367">
        <v>98</v>
      </c>
      <c r="P367">
        <v>49</v>
      </c>
      <c r="Q367">
        <v>16</v>
      </c>
      <c r="R367">
        <v>4</v>
      </c>
      <c r="S367">
        <v>2</v>
      </c>
      <c r="T367">
        <v>0</v>
      </c>
      <c r="U367">
        <v>615</v>
      </c>
      <c r="V367">
        <v>4</v>
      </c>
      <c r="W367">
        <v>0</v>
      </c>
      <c r="X367">
        <v>475</v>
      </c>
      <c r="Y367">
        <v>87</v>
      </c>
      <c r="Z367">
        <v>57</v>
      </c>
      <c r="AA367">
        <v>0</v>
      </c>
      <c r="AB367">
        <v>161</v>
      </c>
      <c r="AC367">
        <v>167</v>
      </c>
      <c r="AD367">
        <v>0</v>
      </c>
      <c r="AE367">
        <v>291</v>
      </c>
      <c r="AF367">
        <v>160</v>
      </c>
      <c r="AG367">
        <v>291</v>
      </c>
      <c r="AH367">
        <v>158</v>
      </c>
      <c r="AI367">
        <v>10</v>
      </c>
      <c r="AJ367">
        <v>0</v>
      </c>
      <c r="AK367">
        <v>88</v>
      </c>
      <c r="AL367">
        <v>530</v>
      </c>
      <c r="AM367">
        <v>1</v>
      </c>
      <c r="AN367">
        <v>619</v>
      </c>
      <c r="AO367">
        <v>0.92245557350565432</v>
      </c>
      <c r="AP367">
        <v>7.7544426494345717E-2</v>
      </c>
      <c r="AQ367">
        <v>0</v>
      </c>
      <c r="AR367">
        <v>1.130856219709208E-2</v>
      </c>
      <c r="AS367">
        <v>6.4620355411954766E-2</v>
      </c>
      <c r="AT367">
        <v>0.1243941841680129</v>
      </c>
      <c r="AU367">
        <v>0.13570274636510499</v>
      </c>
      <c r="AV367">
        <v>0.17770597738287561</v>
      </c>
      <c r="AW367">
        <v>0.21324717285945069</v>
      </c>
      <c r="AX367">
        <v>0.15831987075928919</v>
      </c>
      <c r="AY367">
        <v>7.9159935379644594E-2</v>
      </c>
      <c r="AZ367">
        <v>2.5848142164781911E-2</v>
      </c>
      <c r="BA367">
        <v>3.2310177705977381E-3</v>
      </c>
      <c r="BB367">
        <v>6.462035541195477E-3</v>
      </c>
      <c r="BC367">
        <v>0</v>
      </c>
      <c r="BD367">
        <v>0.99353796445880449</v>
      </c>
      <c r="BE367">
        <v>6.462035541195477E-3</v>
      </c>
      <c r="BF367">
        <v>0</v>
      </c>
      <c r="BG367">
        <v>0.76736672051696286</v>
      </c>
      <c r="BH367">
        <v>0.14054927302100159</v>
      </c>
      <c r="BI367">
        <v>9.2084006462035545E-2</v>
      </c>
      <c r="BJ367">
        <v>0</v>
      </c>
      <c r="BK367">
        <v>0.26009693053311789</v>
      </c>
      <c r="BL367">
        <v>0.26978998384491121</v>
      </c>
      <c r="BM367">
        <v>0</v>
      </c>
      <c r="BN367">
        <v>0.47011308562197091</v>
      </c>
      <c r="BO367">
        <v>0.25848142164781912</v>
      </c>
      <c r="BP367">
        <v>0.47011308562197091</v>
      </c>
      <c r="BQ367">
        <v>0.25525040387722131</v>
      </c>
      <c r="BR367">
        <v>1.6155088852988692E-2</v>
      </c>
      <c r="BS367">
        <v>0</v>
      </c>
      <c r="BT367">
        <v>0.1421647819063005</v>
      </c>
      <c r="BU367">
        <v>0.85621970920840063</v>
      </c>
      <c r="BV367">
        <v>1.615508885298869E-3</v>
      </c>
      <c r="BW367">
        <v>1</v>
      </c>
      <c r="BX367" t="s">
        <v>1378</v>
      </c>
      <c r="BY367">
        <v>5936</v>
      </c>
      <c r="BZ367">
        <v>0.1042789757412399</v>
      </c>
      <c r="CA367">
        <v>0</v>
      </c>
    </row>
    <row r="368" spans="1:79" customFormat="1" x14ac:dyDescent="0.25">
      <c r="A368" t="s">
        <v>1383</v>
      </c>
      <c r="B368" t="s">
        <v>42</v>
      </c>
      <c r="C368" t="s">
        <v>391</v>
      </c>
      <c r="D368" t="s">
        <v>44</v>
      </c>
      <c r="E368">
        <v>2015</v>
      </c>
      <c r="F368">
        <v>870</v>
      </c>
      <c r="G368">
        <v>110</v>
      </c>
      <c r="H368">
        <v>0</v>
      </c>
      <c r="I368">
        <v>88</v>
      </c>
      <c r="J368">
        <v>163</v>
      </c>
      <c r="K368">
        <v>118</v>
      </c>
      <c r="L368">
        <v>103</v>
      </c>
      <c r="M368">
        <v>85</v>
      </c>
      <c r="N368">
        <v>121</v>
      </c>
      <c r="O368">
        <v>129</v>
      </c>
      <c r="P368">
        <v>93</v>
      </c>
      <c r="Q368">
        <v>54</v>
      </c>
      <c r="R368">
        <v>23</v>
      </c>
      <c r="S368">
        <v>3</v>
      </c>
      <c r="T368">
        <v>0</v>
      </c>
      <c r="U368">
        <v>905</v>
      </c>
      <c r="V368">
        <v>75</v>
      </c>
      <c r="W368">
        <v>0</v>
      </c>
      <c r="X368">
        <v>705</v>
      </c>
      <c r="Y368">
        <v>0</v>
      </c>
      <c r="Z368">
        <v>275</v>
      </c>
      <c r="AA368">
        <v>0</v>
      </c>
      <c r="AB368">
        <v>146</v>
      </c>
      <c r="AC368">
        <v>735</v>
      </c>
      <c r="AD368">
        <v>5</v>
      </c>
      <c r="AE368">
        <v>94</v>
      </c>
      <c r="AF368">
        <v>48</v>
      </c>
      <c r="AG368">
        <v>892</v>
      </c>
      <c r="AH368">
        <v>26</v>
      </c>
      <c r="AI368">
        <v>9</v>
      </c>
      <c r="AJ368">
        <v>5</v>
      </c>
      <c r="AK368" t="s">
        <v>74</v>
      </c>
      <c r="AL368" t="s">
        <v>74</v>
      </c>
      <c r="AM368" t="s">
        <v>74</v>
      </c>
      <c r="AN368">
        <v>980</v>
      </c>
      <c r="AO368">
        <v>0.88775510204081631</v>
      </c>
      <c r="AP368">
        <v>0.1122448979591837</v>
      </c>
      <c r="AQ368">
        <v>0</v>
      </c>
      <c r="AR368">
        <v>8.9795918367346933E-2</v>
      </c>
      <c r="AS368">
        <v>0.16632653061224489</v>
      </c>
      <c r="AT368">
        <v>0.1204081632653061</v>
      </c>
      <c r="AU368">
        <v>0.1051020408163265</v>
      </c>
      <c r="AV368">
        <v>8.673469387755102E-2</v>
      </c>
      <c r="AW368">
        <v>0.12346938775510199</v>
      </c>
      <c r="AX368">
        <v>0.13163265306122451</v>
      </c>
      <c r="AY368">
        <v>9.4897959183673469E-2</v>
      </c>
      <c r="AZ368">
        <v>5.5102040816326532E-2</v>
      </c>
      <c r="BA368">
        <v>3.0612244897959182E-3</v>
      </c>
      <c r="BB368">
        <v>2.3469387755102041E-2</v>
      </c>
      <c r="BC368">
        <v>0</v>
      </c>
      <c r="BD368">
        <v>0.92346938775510201</v>
      </c>
      <c r="BE368">
        <v>7.6530612244897961E-2</v>
      </c>
      <c r="BF368">
        <v>0</v>
      </c>
      <c r="BG368">
        <v>0.71938775510204078</v>
      </c>
      <c r="BH368">
        <v>0</v>
      </c>
      <c r="BI368">
        <v>0.28061224489795922</v>
      </c>
      <c r="BJ368">
        <v>0</v>
      </c>
      <c r="BK368">
        <v>0.1489795918367347</v>
      </c>
      <c r="BL368">
        <v>0.75</v>
      </c>
      <c r="BM368">
        <v>5.1020408163265302E-3</v>
      </c>
      <c r="BN368">
        <v>9.5918367346938774E-2</v>
      </c>
      <c r="BO368">
        <v>4.8979591836734691E-2</v>
      </c>
      <c r="BP368">
        <v>0.91020408163265309</v>
      </c>
      <c r="BQ368">
        <v>2.6530612244897962E-2</v>
      </c>
      <c r="BR368">
        <v>9.1836734693877559E-3</v>
      </c>
      <c r="BS368">
        <v>5.1020408163265302E-3</v>
      </c>
      <c r="BT368">
        <v>0</v>
      </c>
      <c r="BU368">
        <v>0</v>
      </c>
      <c r="BV368">
        <v>0</v>
      </c>
      <c r="BW368">
        <v>1</v>
      </c>
      <c r="BX368" t="s">
        <v>1384</v>
      </c>
      <c r="BY368">
        <v>980</v>
      </c>
      <c r="BZ368">
        <v>1</v>
      </c>
      <c r="CA368">
        <v>0</v>
      </c>
    </row>
    <row r="369" spans="1:79" customFormat="1" x14ac:dyDescent="0.25">
      <c r="A369" t="s">
        <v>1385</v>
      </c>
      <c r="B369" t="s">
        <v>42</v>
      </c>
      <c r="C369" t="s">
        <v>391</v>
      </c>
      <c r="D369" t="s">
        <v>947</v>
      </c>
      <c r="E369">
        <v>2015</v>
      </c>
      <c r="F369">
        <v>410</v>
      </c>
      <c r="G369">
        <v>47</v>
      </c>
      <c r="H369">
        <v>0</v>
      </c>
      <c r="I369">
        <v>27</v>
      </c>
      <c r="J369">
        <v>62</v>
      </c>
      <c r="K369">
        <v>41</v>
      </c>
      <c r="L369">
        <v>46</v>
      </c>
      <c r="M369">
        <v>34</v>
      </c>
      <c r="N369">
        <v>54</v>
      </c>
      <c r="O369">
        <v>79</v>
      </c>
      <c r="P369">
        <v>59</v>
      </c>
      <c r="Q369">
        <v>36</v>
      </c>
      <c r="R369">
        <v>18</v>
      </c>
      <c r="S369">
        <v>1</v>
      </c>
      <c r="T369">
        <v>0</v>
      </c>
      <c r="U369">
        <v>410</v>
      </c>
      <c r="V369">
        <v>47</v>
      </c>
      <c r="W369">
        <v>0</v>
      </c>
      <c r="X369">
        <v>276</v>
      </c>
      <c r="Y369">
        <v>0</v>
      </c>
      <c r="Z369">
        <v>181</v>
      </c>
      <c r="AA369">
        <v>0</v>
      </c>
      <c r="AB369">
        <v>79</v>
      </c>
      <c r="AC369">
        <v>357</v>
      </c>
      <c r="AD369">
        <v>0</v>
      </c>
      <c r="AE369">
        <v>21</v>
      </c>
      <c r="AF369">
        <v>13</v>
      </c>
      <c r="AG369">
        <v>441</v>
      </c>
      <c r="AH369">
        <v>3</v>
      </c>
      <c r="AI369">
        <v>0</v>
      </c>
      <c r="AJ369">
        <v>0</v>
      </c>
      <c r="AK369" t="s">
        <v>74</v>
      </c>
      <c r="AL369" t="s">
        <v>74</v>
      </c>
      <c r="AM369" t="s">
        <v>74</v>
      </c>
      <c r="AN369">
        <v>457</v>
      </c>
      <c r="AO369">
        <v>0.89715536105032823</v>
      </c>
      <c r="AP369">
        <v>0.1028446389496718</v>
      </c>
      <c r="AQ369">
        <v>0</v>
      </c>
      <c r="AR369">
        <v>5.9080962800875277E-2</v>
      </c>
      <c r="AS369">
        <v>0.13566739606126921</v>
      </c>
      <c r="AT369">
        <v>8.9715536105032828E-2</v>
      </c>
      <c r="AU369">
        <v>0.100656455142232</v>
      </c>
      <c r="AV369">
        <v>7.4398249452954049E-2</v>
      </c>
      <c r="AW369">
        <v>0.11816192560175059</v>
      </c>
      <c r="AX369">
        <v>0.1728665207877462</v>
      </c>
      <c r="AY369">
        <v>0.12910284463894969</v>
      </c>
      <c r="AZ369">
        <v>7.8774617067833702E-2</v>
      </c>
      <c r="BA369">
        <v>2.1881838074398249E-3</v>
      </c>
      <c r="BB369">
        <v>3.9387308533916851E-2</v>
      </c>
      <c r="BC369">
        <v>0</v>
      </c>
      <c r="BD369">
        <v>0.89715536105032823</v>
      </c>
      <c r="BE369">
        <v>0.1028446389496718</v>
      </c>
      <c r="BF369">
        <v>0</v>
      </c>
      <c r="BG369">
        <v>0.60393873085339167</v>
      </c>
      <c r="BH369">
        <v>0</v>
      </c>
      <c r="BI369">
        <v>0.39606126914660827</v>
      </c>
      <c r="BJ369">
        <v>0</v>
      </c>
      <c r="BK369">
        <v>0.1728665207877462</v>
      </c>
      <c r="BL369">
        <v>0.78118161925601748</v>
      </c>
      <c r="BM369">
        <v>0</v>
      </c>
      <c r="BN369">
        <v>4.5951859956236317E-2</v>
      </c>
      <c r="BO369">
        <v>2.8446389496717722E-2</v>
      </c>
      <c r="BP369">
        <v>0.96498905908096277</v>
      </c>
      <c r="BQ369">
        <v>6.5645514223194746E-3</v>
      </c>
      <c r="BR369">
        <v>0</v>
      </c>
      <c r="BS369">
        <v>0</v>
      </c>
      <c r="BT369">
        <v>0</v>
      </c>
      <c r="BU369">
        <v>0</v>
      </c>
      <c r="BV369">
        <v>0</v>
      </c>
      <c r="BW369">
        <v>1</v>
      </c>
      <c r="BX369" t="s">
        <v>1384</v>
      </c>
      <c r="BY369">
        <v>980</v>
      </c>
      <c r="BZ369">
        <v>0.46632653061224488</v>
      </c>
      <c r="CA369">
        <v>0</v>
      </c>
    </row>
    <row r="370" spans="1:79" customFormat="1" x14ac:dyDescent="0.25">
      <c r="A370" t="s">
        <v>1386</v>
      </c>
      <c r="B370" t="s">
        <v>42</v>
      </c>
      <c r="C370" t="s">
        <v>391</v>
      </c>
      <c r="D370" t="s">
        <v>949</v>
      </c>
      <c r="E370">
        <v>2015</v>
      </c>
      <c r="F370">
        <v>346</v>
      </c>
      <c r="G370">
        <v>35</v>
      </c>
      <c r="H370">
        <v>0</v>
      </c>
      <c r="I370">
        <v>55</v>
      </c>
      <c r="J370">
        <v>82</v>
      </c>
      <c r="K370">
        <v>57</v>
      </c>
      <c r="L370">
        <v>41</v>
      </c>
      <c r="M370">
        <v>29</v>
      </c>
      <c r="N370">
        <v>48</v>
      </c>
      <c r="O370">
        <v>36</v>
      </c>
      <c r="P370">
        <v>18</v>
      </c>
      <c r="Q370">
        <v>10</v>
      </c>
      <c r="R370">
        <v>3</v>
      </c>
      <c r="S370">
        <v>2</v>
      </c>
      <c r="T370">
        <v>0</v>
      </c>
      <c r="U370">
        <v>362</v>
      </c>
      <c r="V370">
        <v>19</v>
      </c>
      <c r="W370">
        <v>0</v>
      </c>
      <c r="X370">
        <v>304</v>
      </c>
      <c r="Y370">
        <v>0</v>
      </c>
      <c r="Z370">
        <v>77</v>
      </c>
      <c r="AA370">
        <v>0</v>
      </c>
      <c r="AB370">
        <v>39</v>
      </c>
      <c r="AC370">
        <v>321</v>
      </c>
      <c r="AD370">
        <v>0</v>
      </c>
      <c r="AE370">
        <v>21</v>
      </c>
      <c r="AF370">
        <v>11</v>
      </c>
      <c r="AG370">
        <v>362</v>
      </c>
      <c r="AH370">
        <v>4</v>
      </c>
      <c r="AI370">
        <v>4</v>
      </c>
      <c r="AJ370">
        <v>0</v>
      </c>
      <c r="AK370" t="s">
        <v>74</v>
      </c>
      <c r="AL370" t="s">
        <v>74</v>
      </c>
      <c r="AM370" t="s">
        <v>74</v>
      </c>
      <c r="AN370">
        <v>381</v>
      </c>
      <c r="AO370">
        <v>0.90813648293963256</v>
      </c>
      <c r="AP370">
        <v>9.1863517060367453E-2</v>
      </c>
      <c r="AQ370">
        <v>0</v>
      </c>
      <c r="AR370">
        <v>0.14435695538057741</v>
      </c>
      <c r="AS370">
        <v>0.21522309711286089</v>
      </c>
      <c r="AT370">
        <v>0.14960629921259841</v>
      </c>
      <c r="AU370">
        <v>0.1076115485564304</v>
      </c>
      <c r="AV370">
        <v>7.6115485564304461E-2</v>
      </c>
      <c r="AW370">
        <v>0.12598425196850391</v>
      </c>
      <c r="AX370">
        <v>9.4488188976377951E-2</v>
      </c>
      <c r="AY370">
        <v>4.7244094488188983E-2</v>
      </c>
      <c r="AZ370">
        <v>2.624671916010499E-2</v>
      </c>
      <c r="BA370">
        <v>5.2493438320209973E-3</v>
      </c>
      <c r="BB370">
        <v>7.874015748031496E-3</v>
      </c>
      <c r="BC370">
        <v>0</v>
      </c>
      <c r="BD370">
        <v>0.95013123359580054</v>
      </c>
      <c r="BE370">
        <v>4.9868766404199467E-2</v>
      </c>
      <c r="BF370">
        <v>0</v>
      </c>
      <c r="BG370">
        <v>0.79790026246719159</v>
      </c>
      <c r="BH370">
        <v>0</v>
      </c>
      <c r="BI370">
        <v>0.20209973753280841</v>
      </c>
      <c r="BJ370">
        <v>0</v>
      </c>
      <c r="BK370">
        <v>0.10236220472440941</v>
      </c>
      <c r="BL370">
        <v>0.84251968503937003</v>
      </c>
      <c r="BM370">
        <v>0</v>
      </c>
      <c r="BN370">
        <v>5.5118110236220472E-2</v>
      </c>
      <c r="BO370">
        <v>2.8871391076115489E-2</v>
      </c>
      <c r="BP370">
        <v>0.95013123359580054</v>
      </c>
      <c r="BQ370">
        <v>1.0498687664041989E-2</v>
      </c>
      <c r="BR370">
        <v>1.0498687664041989E-2</v>
      </c>
      <c r="BS370">
        <v>0</v>
      </c>
      <c r="BT370">
        <v>0</v>
      </c>
      <c r="BU370">
        <v>0</v>
      </c>
      <c r="BV370">
        <v>0</v>
      </c>
      <c r="BW370">
        <v>1</v>
      </c>
      <c r="BX370" t="s">
        <v>1384</v>
      </c>
      <c r="BY370">
        <v>980</v>
      </c>
      <c r="BZ370">
        <v>0.38877551020408158</v>
      </c>
      <c r="CA370">
        <v>0</v>
      </c>
    </row>
    <row r="371" spans="1:79" customFormat="1" x14ac:dyDescent="0.25">
      <c r="A371" t="s">
        <v>1387</v>
      </c>
      <c r="B371" t="s">
        <v>42</v>
      </c>
      <c r="C371" t="s">
        <v>391</v>
      </c>
      <c r="D371" t="s">
        <v>951</v>
      </c>
      <c r="E371">
        <v>2015</v>
      </c>
      <c r="F371">
        <v>17</v>
      </c>
      <c r="G371">
        <v>1</v>
      </c>
      <c r="H371">
        <v>0</v>
      </c>
      <c r="I371">
        <v>5</v>
      </c>
      <c r="J371">
        <v>1</v>
      </c>
      <c r="K371">
        <v>1</v>
      </c>
      <c r="L371">
        <v>0</v>
      </c>
      <c r="M371">
        <v>2</v>
      </c>
      <c r="N371">
        <v>3</v>
      </c>
      <c r="O371">
        <v>0</v>
      </c>
      <c r="P371">
        <v>2</v>
      </c>
      <c r="Q371">
        <v>2</v>
      </c>
      <c r="R371">
        <v>2</v>
      </c>
      <c r="S371">
        <v>0</v>
      </c>
      <c r="T371">
        <v>0</v>
      </c>
      <c r="U371">
        <v>17</v>
      </c>
      <c r="V371">
        <v>1</v>
      </c>
      <c r="W371">
        <v>0</v>
      </c>
      <c r="X371">
        <v>15</v>
      </c>
      <c r="Y371">
        <v>0</v>
      </c>
      <c r="Z371">
        <v>3</v>
      </c>
      <c r="AA371">
        <v>0</v>
      </c>
      <c r="AB371">
        <v>9</v>
      </c>
      <c r="AC371">
        <v>9</v>
      </c>
      <c r="AD371">
        <v>0</v>
      </c>
      <c r="AE371">
        <v>0</v>
      </c>
      <c r="AF371">
        <v>2</v>
      </c>
      <c r="AG371">
        <v>16</v>
      </c>
      <c r="AH371">
        <v>0</v>
      </c>
      <c r="AI371">
        <v>0</v>
      </c>
      <c r="AJ371">
        <v>0</v>
      </c>
      <c r="AK371" t="s">
        <v>74</v>
      </c>
      <c r="AL371" t="s">
        <v>74</v>
      </c>
      <c r="AM371" t="s">
        <v>74</v>
      </c>
      <c r="AN371">
        <v>18</v>
      </c>
      <c r="AO371">
        <v>0.94444444444444442</v>
      </c>
      <c r="AP371">
        <v>5.5555555555555552E-2</v>
      </c>
      <c r="AQ371">
        <v>0</v>
      </c>
      <c r="AR371">
        <v>0.27777777777777779</v>
      </c>
      <c r="AS371">
        <v>5.5555555555555552E-2</v>
      </c>
      <c r="AT371">
        <v>5.5555555555555552E-2</v>
      </c>
      <c r="AU371">
        <v>0</v>
      </c>
      <c r="AV371">
        <v>0.1111111111111111</v>
      </c>
      <c r="AW371">
        <v>0.16666666666666671</v>
      </c>
      <c r="AX371">
        <v>0</v>
      </c>
      <c r="AY371">
        <v>0.1111111111111111</v>
      </c>
      <c r="AZ371">
        <v>0.1111111111111111</v>
      </c>
      <c r="BA371">
        <v>0</v>
      </c>
      <c r="BB371">
        <v>0.1111111111111111</v>
      </c>
      <c r="BC371">
        <v>0</v>
      </c>
      <c r="BD371">
        <v>0.94444444444444442</v>
      </c>
      <c r="BE371">
        <v>5.5555555555555552E-2</v>
      </c>
      <c r="BF371">
        <v>0</v>
      </c>
      <c r="BG371">
        <v>0.83333333333333337</v>
      </c>
      <c r="BH371">
        <v>0</v>
      </c>
      <c r="BI371">
        <v>0.16666666666666671</v>
      </c>
      <c r="BJ371">
        <v>0</v>
      </c>
      <c r="BK371">
        <v>0.5</v>
      </c>
      <c r="BL371">
        <v>0.5</v>
      </c>
      <c r="BM371">
        <v>0</v>
      </c>
      <c r="BN371">
        <v>0</v>
      </c>
      <c r="BO371">
        <v>0.1111111111111111</v>
      </c>
      <c r="BP371">
        <v>0.88888888888888884</v>
      </c>
      <c r="BQ371">
        <v>0</v>
      </c>
      <c r="BR371">
        <v>0</v>
      </c>
      <c r="BS371">
        <v>0</v>
      </c>
      <c r="BT371">
        <v>0</v>
      </c>
      <c r="BU371">
        <v>0</v>
      </c>
      <c r="BV371">
        <v>0</v>
      </c>
      <c r="BW371">
        <v>1</v>
      </c>
      <c r="BX371" t="s">
        <v>1384</v>
      </c>
      <c r="BY371">
        <v>980</v>
      </c>
      <c r="BZ371">
        <v>1.8367346938775508E-2</v>
      </c>
      <c r="CA371">
        <v>0</v>
      </c>
    </row>
    <row r="372" spans="1:79" customFormat="1" x14ac:dyDescent="0.25">
      <c r="A372" t="s">
        <v>1388</v>
      </c>
      <c r="B372" t="s">
        <v>42</v>
      </c>
      <c r="C372" t="s">
        <v>391</v>
      </c>
      <c r="D372" t="s">
        <v>953</v>
      </c>
      <c r="E372">
        <v>2015</v>
      </c>
      <c r="F372">
        <v>93</v>
      </c>
      <c r="G372">
        <v>26</v>
      </c>
      <c r="H372">
        <v>0</v>
      </c>
      <c r="I372">
        <v>0</v>
      </c>
      <c r="J372">
        <v>18</v>
      </c>
      <c r="K372">
        <v>18</v>
      </c>
      <c r="L372">
        <v>15</v>
      </c>
      <c r="M372">
        <v>19</v>
      </c>
      <c r="N372">
        <v>16</v>
      </c>
      <c r="O372">
        <v>14</v>
      </c>
      <c r="P372">
        <v>14</v>
      </c>
      <c r="Q372">
        <v>5</v>
      </c>
      <c r="R372">
        <v>0</v>
      </c>
      <c r="S372">
        <v>0</v>
      </c>
      <c r="T372">
        <v>0</v>
      </c>
      <c r="U372">
        <v>111</v>
      </c>
      <c r="V372">
        <v>8</v>
      </c>
      <c r="W372">
        <v>0</v>
      </c>
      <c r="X372">
        <v>106</v>
      </c>
      <c r="Y372">
        <v>0</v>
      </c>
      <c r="Z372">
        <v>13</v>
      </c>
      <c r="AA372">
        <v>0</v>
      </c>
      <c r="AB372">
        <v>19</v>
      </c>
      <c r="AC372">
        <v>48</v>
      </c>
      <c r="AD372">
        <v>0</v>
      </c>
      <c r="AE372">
        <v>52</v>
      </c>
      <c r="AF372">
        <v>22</v>
      </c>
      <c r="AG372">
        <v>73</v>
      </c>
      <c r="AH372">
        <v>19</v>
      </c>
      <c r="AI372">
        <v>5</v>
      </c>
      <c r="AJ372">
        <v>0</v>
      </c>
      <c r="AK372" t="s">
        <v>74</v>
      </c>
      <c r="AL372" t="s">
        <v>74</v>
      </c>
      <c r="AM372" t="s">
        <v>74</v>
      </c>
      <c r="AN372">
        <v>119</v>
      </c>
      <c r="AO372">
        <v>0.78151260504201681</v>
      </c>
      <c r="AP372">
        <v>0.21848739495798319</v>
      </c>
      <c r="AQ372">
        <v>0</v>
      </c>
      <c r="AR372">
        <v>0</v>
      </c>
      <c r="AS372">
        <v>0.15126050420168069</v>
      </c>
      <c r="AT372">
        <v>0.15126050420168069</v>
      </c>
      <c r="AU372">
        <v>0.1260504201680672</v>
      </c>
      <c r="AV372">
        <v>0.1596638655462185</v>
      </c>
      <c r="AW372">
        <v>0.13445378151260501</v>
      </c>
      <c r="AX372">
        <v>0.1176470588235294</v>
      </c>
      <c r="AY372">
        <v>0.1176470588235294</v>
      </c>
      <c r="AZ372">
        <v>4.2016806722689079E-2</v>
      </c>
      <c r="BA372">
        <v>0</v>
      </c>
      <c r="BB372">
        <v>0</v>
      </c>
      <c r="BC372">
        <v>0</v>
      </c>
      <c r="BD372">
        <v>0.9327731092436975</v>
      </c>
      <c r="BE372">
        <v>6.7226890756302518E-2</v>
      </c>
      <c r="BF372">
        <v>0</v>
      </c>
      <c r="BG372">
        <v>0.89075630252100846</v>
      </c>
      <c r="BH372">
        <v>0</v>
      </c>
      <c r="BI372">
        <v>0.1092436974789916</v>
      </c>
      <c r="BJ372">
        <v>0</v>
      </c>
      <c r="BK372">
        <v>0.1596638655462185</v>
      </c>
      <c r="BL372">
        <v>0.40336134453781508</v>
      </c>
      <c r="BM372">
        <v>0</v>
      </c>
      <c r="BN372">
        <v>0.43697478991596639</v>
      </c>
      <c r="BO372">
        <v>0.18487394957983189</v>
      </c>
      <c r="BP372">
        <v>0.61344537815126055</v>
      </c>
      <c r="BQ372">
        <v>0.1596638655462185</v>
      </c>
      <c r="BR372">
        <v>4.2016806722689079E-2</v>
      </c>
      <c r="BS372">
        <v>0</v>
      </c>
      <c r="BT372">
        <v>0</v>
      </c>
      <c r="BU372">
        <v>0</v>
      </c>
      <c r="BV372">
        <v>0</v>
      </c>
      <c r="BW372">
        <v>1</v>
      </c>
      <c r="BX372" t="s">
        <v>1384</v>
      </c>
      <c r="BY372">
        <v>980</v>
      </c>
      <c r="BZ372">
        <v>0.1214285714285714</v>
      </c>
      <c r="CA372">
        <v>0</v>
      </c>
    </row>
    <row r="373" spans="1:79" customFormat="1" x14ac:dyDescent="0.25">
      <c r="A373" t="s">
        <v>1389</v>
      </c>
      <c r="B373" t="s">
        <v>42</v>
      </c>
      <c r="C373" t="s">
        <v>391</v>
      </c>
      <c r="D373" t="s">
        <v>961</v>
      </c>
      <c r="E373">
        <v>2015</v>
      </c>
      <c r="F373">
        <v>4</v>
      </c>
      <c r="G373">
        <v>1</v>
      </c>
      <c r="H373">
        <v>0</v>
      </c>
      <c r="I373">
        <v>1</v>
      </c>
      <c r="J373">
        <v>0</v>
      </c>
      <c r="K373">
        <v>1</v>
      </c>
      <c r="L373">
        <v>1</v>
      </c>
      <c r="M373">
        <v>1</v>
      </c>
      <c r="N373">
        <v>0</v>
      </c>
      <c r="O373">
        <v>0</v>
      </c>
      <c r="P373">
        <v>0</v>
      </c>
      <c r="Q373">
        <v>1</v>
      </c>
      <c r="R373">
        <v>0</v>
      </c>
      <c r="S373">
        <v>0</v>
      </c>
      <c r="T373">
        <v>0</v>
      </c>
      <c r="U373">
        <v>5</v>
      </c>
      <c r="V373">
        <v>0</v>
      </c>
      <c r="W373">
        <v>0</v>
      </c>
      <c r="X373">
        <v>4</v>
      </c>
      <c r="Y373">
        <v>0</v>
      </c>
      <c r="Z373">
        <v>1</v>
      </c>
      <c r="AA373">
        <v>0</v>
      </c>
      <c r="AB373">
        <v>0</v>
      </c>
      <c r="AC373">
        <v>0</v>
      </c>
      <c r="AD373">
        <v>5</v>
      </c>
      <c r="AE373">
        <v>0</v>
      </c>
      <c r="AF373">
        <v>0</v>
      </c>
      <c r="AG373">
        <v>0</v>
      </c>
      <c r="AH373">
        <v>0</v>
      </c>
      <c r="AI373">
        <v>0</v>
      </c>
      <c r="AJ373">
        <v>5</v>
      </c>
      <c r="AK373" t="s">
        <v>74</v>
      </c>
      <c r="AL373" t="s">
        <v>74</v>
      </c>
      <c r="AM373" t="s">
        <v>74</v>
      </c>
      <c r="AN373">
        <v>5</v>
      </c>
      <c r="AO373">
        <v>0.8</v>
      </c>
      <c r="AP373">
        <v>0.2</v>
      </c>
      <c r="AQ373">
        <v>0</v>
      </c>
      <c r="AR373">
        <v>0.2</v>
      </c>
      <c r="AS373">
        <v>0</v>
      </c>
      <c r="AT373">
        <v>0.2</v>
      </c>
      <c r="AU373">
        <v>0.2</v>
      </c>
      <c r="AV373">
        <v>0.2</v>
      </c>
      <c r="AW373">
        <v>0</v>
      </c>
      <c r="AX373">
        <v>0</v>
      </c>
      <c r="AY373">
        <v>0</v>
      </c>
      <c r="AZ373">
        <v>0.2</v>
      </c>
      <c r="BA373">
        <v>0</v>
      </c>
      <c r="BB373">
        <v>0</v>
      </c>
      <c r="BC373">
        <v>0</v>
      </c>
      <c r="BD373">
        <v>1</v>
      </c>
      <c r="BE373">
        <v>0</v>
      </c>
      <c r="BF373">
        <v>0</v>
      </c>
      <c r="BG373">
        <v>0.8</v>
      </c>
      <c r="BH373">
        <v>0</v>
      </c>
      <c r="BI373">
        <v>0.2</v>
      </c>
      <c r="BJ373">
        <v>0</v>
      </c>
      <c r="BK373">
        <v>0</v>
      </c>
      <c r="BL373">
        <v>0</v>
      </c>
      <c r="BM373">
        <v>1</v>
      </c>
      <c r="BN373">
        <v>0</v>
      </c>
      <c r="BO373">
        <v>0</v>
      </c>
      <c r="BP373">
        <v>0</v>
      </c>
      <c r="BQ373">
        <v>0</v>
      </c>
      <c r="BR373">
        <v>0</v>
      </c>
      <c r="BS373">
        <v>1</v>
      </c>
      <c r="BT373">
        <v>0</v>
      </c>
      <c r="BU373">
        <v>0</v>
      </c>
      <c r="BV373">
        <v>0</v>
      </c>
      <c r="BW373">
        <v>1</v>
      </c>
      <c r="BX373" t="s">
        <v>1384</v>
      </c>
      <c r="BY373">
        <v>980</v>
      </c>
      <c r="BZ373">
        <v>5.1020408163265302E-3</v>
      </c>
      <c r="CA373">
        <v>0</v>
      </c>
    </row>
    <row r="374" spans="1:79" customFormat="1" x14ac:dyDescent="0.25">
      <c r="A374" t="s">
        <v>1390</v>
      </c>
      <c r="B374" t="s">
        <v>42</v>
      </c>
      <c r="C374" t="s">
        <v>394</v>
      </c>
      <c r="D374" t="s">
        <v>44</v>
      </c>
      <c r="E374">
        <v>2015</v>
      </c>
      <c r="F374">
        <v>8679</v>
      </c>
      <c r="G374">
        <v>474</v>
      </c>
      <c r="H374">
        <v>0</v>
      </c>
      <c r="I374">
        <v>910</v>
      </c>
      <c r="J374">
        <v>850</v>
      </c>
      <c r="K374">
        <v>759</v>
      </c>
      <c r="L374">
        <v>912</v>
      </c>
      <c r="M374">
        <v>1093</v>
      </c>
      <c r="N374">
        <v>1548</v>
      </c>
      <c r="O374">
        <v>1384</v>
      </c>
      <c r="P374">
        <v>965</v>
      </c>
      <c r="Q374">
        <v>314</v>
      </c>
      <c r="R374">
        <v>106</v>
      </c>
      <c r="S374">
        <v>312</v>
      </c>
      <c r="T374">
        <v>0</v>
      </c>
      <c r="U374">
        <v>8841</v>
      </c>
      <c r="V374">
        <v>312</v>
      </c>
      <c r="W374">
        <v>0</v>
      </c>
      <c r="X374">
        <v>6042</v>
      </c>
      <c r="Y374">
        <v>2041</v>
      </c>
      <c r="Z374">
        <v>1067</v>
      </c>
      <c r="AA374">
        <v>3</v>
      </c>
      <c r="AB374">
        <v>860</v>
      </c>
      <c r="AC374">
        <v>7076</v>
      </c>
      <c r="AD374">
        <v>7</v>
      </c>
      <c r="AE374">
        <v>1210</v>
      </c>
      <c r="AF374">
        <v>451</v>
      </c>
      <c r="AG374">
        <v>8228</v>
      </c>
      <c r="AH374">
        <v>392</v>
      </c>
      <c r="AI374">
        <v>78</v>
      </c>
      <c r="AJ374">
        <v>4</v>
      </c>
      <c r="AK374">
        <v>2134</v>
      </c>
      <c r="AL374">
        <v>6948</v>
      </c>
      <c r="AM374">
        <v>71</v>
      </c>
      <c r="AN374">
        <v>9153</v>
      </c>
      <c r="AO374">
        <v>0.94821370042608977</v>
      </c>
      <c r="AP374">
        <v>5.1786299573910191E-2</v>
      </c>
      <c r="AQ374">
        <v>0</v>
      </c>
      <c r="AR374">
        <v>9.9420954878182019E-2</v>
      </c>
      <c r="AS374">
        <v>9.2865727084016164E-2</v>
      </c>
      <c r="AT374">
        <v>8.2923631596197964E-2</v>
      </c>
      <c r="AU374">
        <v>9.9639462471320883E-2</v>
      </c>
      <c r="AV374">
        <v>0.1194143996503878</v>
      </c>
      <c r="AW374">
        <v>0.16912487708947879</v>
      </c>
      <c r="AX374">
        <v>0.15120725445209221</v>
      </c>
      <c r="AY374">
        <v>0.10542991368950071</v>
      </c>
      <c r="AZ374">
        <v>3.4305692122801268E-2</v>
      </c>
      <c r="BA374">
        <v>3.4087184529662397E-2</v>
      </c>
      <c r="BB374">
        <v>1.1580902436359661E-2</v>
      </c>
      <c r="BC374">
        <v>0</v>
      </c>
      <c r="BD374">
        <v>0.96591281547033758</v>
      </c>
      <c r="BE374">
        <v>3.4087184529662397E-2</v>
      </c>
      <c r="BF374">
        <v>0</v>
      </c>
      <c r="BG374">
        <v>0.66011143887250079</v>
      </c>
      <c r="BH374">
        <v>0.22298699879820821</v>
      </c>
      <c r="BI374">
        <v>0.11657380093958269</v>
      </c>
      <c r="BJ374">
        <v>3.2776138970829242E-4</v>
      </c>
      <c r="BK374">
        <v>9.3958265049710471E-2</v>
      </c>
      <c r="BL374">
        <v>0.7730798645252922</v>
      </c>
      <c r="BM374">
        <v>7.647765759860155E-4</v>
      </c>
      <c r="BN374">
        <v>0.13219709384901129</v>
      </c>
      <c r="BO374">
        <v>4.9273462252813288E-2</v>
      </c>
      <c r="BP374">
        <v>0.89894023817327651</v>
      </c>
      <c r="BQ374">
        <v>4.2827488255216872E-2</v>
      </c>
      <c r="BR374">
        <v>8.5217961324156009E-3</v>
      </c>
      <c r="BS374">
        <v>4.3701518627772308E-4</v>
      </c>
      <c r="BT374">
        <v>0.23314760187916531</v>
      </c>
      <c r="BU374">
        <v>0.75909537856440512</v>
      </c>
      <c r="BV374">
        <v>7.757019556429586E-3</v>
      </c>
      <c r="BW374">
        <v>1</v>
      </c>
      <c r="BX374" t="s">
        <v>1391</v>
      </c>
      <c r="BY374">
        <v>9153</v>
      </c>
      <c r="BZ374">
        <v>1</v>
      </c>
      <c r="CA374">
        <v>0</v>
      </c>
    </row>
    <row r="375" spans="1:79" customFormat="1" x14ac:dyDescent="0.25">
      <c r="A375" t="s">
        <v>1392</v>
      </c>
      <c r="B375" t="s">
        <v>42</v>
      </c>
      <c r="C375" t="s">
        <v>394</v>
      </c>
      <c r="D375" t="s">
        <v>947</v>
      </c>
      <c r="E375">
        <v>2015</v>
      </c>
      <c r="F375">
        <v>1034</v>
      </c>
      <c r="G375">
        <v>33</v>
      </c>
      <c r="H375">
        <v>0</v>
      </c>
      <c r="I375">
        <v>37</v>
      </c>
      <c r="J375">
        <v>62</v>
      </c>
      <c r="K375">
        <v>89</v>
      </c>
      <c r="L375">
        <v>134</v>
      </c>
      <c r="M375">
        <v>161</v>
      </c>
      <c r="N375">
        <v>187</v>
      </c>
      <c r="O375">
        <v>188</v>
      </c>
      <c r="P375">
        <v>136</v>
      </c>
      <c r="Q375">
        <v>51</v>
      </c>
      <c r="R375">
        <v>19</v>
      </c>
      <c r="S375">
        <v>3</v>
      </c>
      <c r="T375">
        <v>0</v>
      </c>
      <c r="U375">
        <v>1036</v>
      </c>
      <c r="V375">
        <v>31</v>
      </c>
      <c r="W375">
        <v>0</v>
      </c>
      <c r="X375">
        <v>652</v>
      </c>
      <c r="Y375">
        <v>295</v>
      </c>
      <c r="Z375">
        <v>120</v>
      </c>
      <c r="AA375">
        <v>0</v>
      </c>
      <c r="AB375">
        <v>164</v>
      </c>
      <c r="AC375">
        <v>729</v>
      </c>
      <c r="AD375">
        <v>0</v>
      </c>
      <c r="AE375">
        <v>174</v>
      </c>
      <c r="AF375">
        <v>45</v>
      </c>
      <c r="AG375">
        <v>990</v>
      </c>
      <c r="AH375">
        <v>29</v>
      </c>
      <c r="AI375">
        <v>3</v>
      </c>
      <c r="AJ375">
        <v>0</v>
      </c>
      <c r="AK375">
        <v>332</v>
      </c>
      <c r="AL375">
        <v>726</v>
      </c>
      <c r="AM375">
        <v>9</v>
      </c>
      <c r="AN375">
        <v>1067</v>
      </c>
      <c r="AO375">
        <v>0.96907216494845361</v>
      </c>
      <c r="AP375">
        <v>3.0927835051546389E-2</v>
      </c>
      <c r="AQ375">
        <v>0</v>
      </c>
      <c r="AR375">
        <v>3.4676663542642927E-2</v>
      </c>
      <c r="AS375">
        <v>5.8106841611996252E-2</v>
      </c>
      <c r="AT375">
        <v>8.3411433926897843E-2</v>
      </c>
      <c r="AU375">
        <v>0.12558575445173381</v>
      </c>
      <c r="AV375">
        <v>0.1508903467666354</v>
      </c>
      <c r="AW375">
        <v>0.1752577319587629</v>
      </c>
      <c r="AX375">
        <v>0.17619493908153699</v>
      </c>
      <c r="AY375">
        <v>0.12746016869728211</v>
      </c>
      <c r="AZ375">
        <v>4.779756326148079E-2</v>
      </c>
      <c r="BA375">
        <v>2.8116213683223989E-3</v>
      </c>
      <c r="BB375">
        <v>1.780693533270853E-2</v>
      </c>
      <c r="BC375">
        <v>0</v>
      </c>
      <c r="BD375">
        <v>0.97094657919400185</v>
      </c>
      <c r="BE375">
        <v>2.9053420805998129E-2</v>
      </c>
      <c r="BF375">
        <v>0</v>
      </c>
      <c r="BG375">
        <v>0.61105904404873479</v>
      </c>
      <c r="BH375">
        <v>0.27647610121836919</v>
      </c>
      <c r="BI375">
        <v>0.112464854732896</v>
      </c>
      <c r="BJ375">
        <v>0</v>
      </c>
      <c r="BK375">
        <v>0.15370196813495779</v>
      </c>
      <c r="BL375">
        <v>0.683223992502343</v>
      </c>
      <c r="BM375">
        <v>0</v>
      </c>
      <c r="BN375">
        <v>0.16307403936269921</v>
      </c>
      <c r="BO375">
        <v>4.2174320524835988E-2</v>
      </c>
      <c r="BP375">
        <v>0.92783505154639179</v>
      </c>
      <c r="BQ375">
        <v>2.7179006560449859E-2</v>
      </c>
      <c r="BR375">
        <v>2.8116213683223989E-3</v>
      </c>
      <c r="BS375">
        <v>0</v>
      </c>
      <c r="BT375">
        <v>0.31115276476101222</v>
      </c>
      <c r="BU375">
        <v>0.68041237113402064</v>
      </c>
      <c r="BV375">
        <v>8.4348641049671984E-3</v>
      </c>
      <c r="BW375">
        <v>1</v>
      </c>
      <c r="BX375" t="s">
        <v>1391</v>
      </c>
      <c r="BY375">
        <v>9153</v>
      </c>
      <c r="BZ375">
        <v>0.11657380093958269</v>
      </c>
      <c r="CA375">
        <v>0</v>
      </c>
    </row>
    <row r="376" spans="1:79" customFormat="1" x14ac:dyDescent="0.25">
      <c r="A376" t="s">
        <v>1393</v>
      </c>
      <c r="B376" t="s">
        <v>42</v>
      </c>
      <c r="C376" t="s">
        <v>394</v>
      </c>
      <c r="D376" t="s">
        <v>949</v>
      </c>
      <c r="E376">
        <v>2015</v>
      </c>
      <c r="F376">
        <v>5736</v>
      </c>
      <c r="G376">
        <v>344</v>
      </c>
      <c r="H376">
        <v>0</v>
      </c>
      <c r="I376">
        <v>799</v>
      </c>
      <c r="J376">
        <v>687</v>
      </c>
      <c r="K376">
        <v>565</v>
      </c>
      <c r="L376">
        <v>574</v>
      </c>
      <c r="M376">
        <v>681</v>
      </c>
      <c r="N376">
        <v>982</v>
      </c>
      <c r="O376">
        <v>820</v>
      </c>
      <c r="P376">
        <v>503</v>
      </c>
      <c r="Q376">
        <v>138</v>
      </c>
      <c r="R376">
        <v>35</v>
      </c>
      <c r="S376">
        <v>296</v>
      </c>
      <c r="T376">
        <v>0</v>
      </c>
      <c r="U376">
        <v>5935</v>
      </c>
      <c r="V376">
        <v>145</v>
      </c>
      <c r="W376">
        <v>0</v>
      </c>
      <c r="X376">
        <v>4123</v>
      </c>
      <c r="Y376">
        <v>1287</v>
      </c>
      <c r="Z376">
        <v>668</v>
      </c>
      <c r="AA376">
        <v>2</v>
      </c>
      <c r="AB376">
        <v>337</v>
      </c>
      <c r="AC376">
        <v>5310</v>
      </c>
      <c r="AD376">
        <v>1</v>
      </c>
      <c r="AE376">
        <v>432</v>
      </c>
      <c r="AF376">
        <v>173</v>
      </c>
      <c r="AG376">
        <v>5732</v>
      </c>
      <c r="AH376">
        <v>120</v>
      </c>
      <c r="AI376">
        <v>55</v>
      </c>
      <c r="AJ376">
        <v>0</v>
      </c>
      <c r="AK376">
        <v>1174</v>
      </c>
      <c r="AL376">
        <v>4856</v>
      </c>
      <c r="AM376">
        <v>50</v>
      </c>
      <c r="AN376">
        <v>6080</v>
      </c>
      <c r="AO376">
        <v>0.94342105263157894</v>
      </c>
      <c r="AP376">
        <v>5.6578947368421062E-2</v>
      </c>
      <c r="AQ376">
        <v>0</v>
      </c>
      <c r="AR376">
        <v>0.1314144736842105</v>
      </c>
      <c r="AS376">
        <v>0.1129934210526316</v>
      </c>
      <c r="AT376">
        <v>9.2927631578947373E-2</v>
      </c>
      <c r="AU376">
        <v>9.4407894736842107E-2</v>
      </c>
      <c r="AV376">
        <v>0.1120065789473684</v>
      </c>
      <c r="AW376">
        <v>0.1615131578947368</v>
      </c>
      <c r="AX376">
        <v>0.13486842105263161</v>
      </c>
      <c r="AY376">
        <v>8.2730263157894737E-2</v>
      </c>
      <c r="AZ376">
        <v>2.2697368421052629E-2</v>
      </c>
      <c r="BA376">
        <v>4.8684210526315788E-2</v>
      </c>
      <c r="BB376">
        <v>5.7565789473684207E-3</v>
      </c>
      <c r="BC376">
        <v>0</v>
      </c>
      <c r="BD376">
        <v>0.97615131578947367</v>
      </c>
      <c r="BE376">
        <v>2.3848684210526321E-2</v>
      </c>
      <c r="BF376">
        <v>0</v>
      </c>
      <c r="BG376">
        <v>0.67812499999999998</v>
      </c>
      <c r="BH376">
        <v>0.2116776315789474</v>
      </c>
      <c r="BI376">
        <v>0.1098684210526316</v>
      </c>
      <c r="BJ376">
        <v>3.2894736842105262E-4</v>
      </c>
      <c r="BK376">
        <v>5.5427631578947367E-2</v>
      </c>
      <c r="BL376">
        <v>0.87335526315789469</v>
      </c>
      <c r="BM376">
        <v>1.6447368421052631E-4</v>
      </c>
      <c r="BN376">
        <v>7.1052631578947367E-2</v>
      </c>
      <c r="BO376">
        <v>2.8453947368421051E-2</v>
      </c>
      <c r="BP376">
        <v>0.94276315789473686</v>
      </c>
      <c r="BQ376">
        <v>1.973684210526316E-2</v>
      </c>
      <c r="BR376">
        <v>9.0460526315789477E-3</v>
      </c>
      <c r="BS376">
        <v>0</v>
      </c>
      <c r="BT376">
        <v>0.1930921052631579</v>
      </c>
      <c r="BU376">
        <v>0.79868421052631577</v>
      </c>
      <c r="BV376">
        <v>8.2236842105263153E-3</v>
      </c>
      <c r="BW376">
        <v>1</v>
      </c>
      <c r="BX376" t="s">
        <v>1391</v>
      </c>
      <c r="BY376">
        <v>9153</v>
      </c>
      <c r="BZ376">
        <v>0.66426308314213922</v>
      </c>
      <c r="CA376">
        <v>0</v>
      </c>
    </row>
    <row r="377" spans="1:79" customFormat="1" x14ac:dyDescent="0.25">
      <c r="A377" t="s">
        <v>1394</v>
      </c>
      <c r="B377" t="s">
        <v>42</v>
      </c>
      <c r="C377" t="s">
        <v>394</v>
      </c>
      <c r="D377" t="s">
        <v>951</v>
      </c>
      <c r="E377">
        <v>2015</v>
      </c>
      <c r="F377">
        <v>1007</v>
      </c>
      <c r="G377">
        <v>52</v>
      </c>
      <c r="H377">
        <v>0</v>
      </c>
      <c r="I377">
        <v>54</v>
      </c>
      <c r="J377">
        <v>60</v>
      </c>
      <c r="K377">
        <v>53</v>
      </c>
      <c r="L377">
        <v>107</v>
      </c>
      <c r="M377">
        <v>133</v>
      </c>
      <c r="N377">
        <v>185</v>
      </c>
      <c r="O377">
        <v>197</v>
      </c>
      <c r="P377">
        <v>156</v>
      </c>
      <c r="Q377">
        <v>71</v>
      </c>
      <c r="R377">
        <v>34</v>
      </c>
      <c r="S377">
        <v>9</v>
      </c>
      <c r="T377">
        <v>0</v>
      </c>
      <c r="U377">
        <v>952</v>
      </c>
      <c r="V377">
        <v>107</v>
      </c>
      <c r="W377">
        <v>0</v>
      </c>
      <c r="X377">
        <v>626</v>
      </c>
      <c r="Y377">
        <v>304</v>
      </c>
      <c r="Z377">
        <v>129</v>
      </c>
      <c r="AA377">
        <v>0</v>
      </c>
      <c r="AB377">
        <v>208</v>
      </c>
      <c r="AC377">
        <v>760</v>
      </c>
      <c r="AD377">
        <v>1</v>
      </c>
      <c r="AE377">
        <v>90</v>
      </c>
      <c r="AF377">
        <v>75</v>
      </c>
      <c r="AG377">
        <v>971</v>
      </c>
      <c r="AH377">
        <v>12</v>
      </c>
      <c r="AI377">
        <v>1</v>
      </c>
      <c r="AJ377">
        <v>0</v>
      </c>
      <c r="AK377">
        <v>395</v>
      </c>
      <c r="AL377">
        <v>662</v>
      </c>
      <c r="AM377">
        <v>2</v>
      </c>
      <c r="AN377">
        <v>1059</v>
      </c>
      <c r="AO377">
        <v>0.95089707271010382</v>
      </c>
      <c r="AP377">
        <v>4.9102927289896132E-2</v>
      </c>
      <c r="AQ377">
        <v>0</v>
      </c>
      <c r="AR377">
        <v>5.0991501416430593E-2</v>
      </c>
      <c r="AS377">
        <v>5.6657223796034002E-2</v>
      </c>
      <c r="AT377">
        <v>5.0047214353163359E-2</v>
      </c>
      <c r="AU377">
        <v>0.101038715769594</v>
      </c>
      <c r="AV377">
        <v>0.12559017941454201</v>
      </c>
      <c r="AW377">
        <v>0.17469310670443819</v>
      </c>
      <c r="AX377">
        <v>0.18602455146364491</v>
      </c>
      <c r="AY377">
        <v>0.1473087818696884</v>
      </c>
      <c r="AZ377">
        <v>6.7044381491973559E-2</v>
      </c>
      <c r="BA377">
        <v>8.4985835694051E-3</v>
      </c>
      <c r="BB377">
        <v>3.2105760151085933E-2</v>
      </c>
      <c r="BC377">
        <v>0</v>
      </c>
      <c r="BD377">
        <v>0.898961284230406</v>
      </c>
      <c r="BE377">
        <v>0.101038715769594</v>
      </c>
      <c r="BF377">
        <v>0</v>
      </c>
      <c r="BG377">
        <v>0.59112370160528804</v>
      </c>
      <c r="BH377">
        <v>0.28706326723323888</v>
      </c>
      <c r="BI377">
        <v>0.1218130311614731</v>
      </c>
      <c r="BJ377">
        <v>0</v>
      </c>
      <c r="BK377">
        <v>0.1964117091595845</v>
      </c>
      <c r="BL377">
        <v>0.71765816808309724</v>
      </c>
      <c r="BM377">
        <v>9.4428706326723328E-4</v>
      </c>
      <c r="BN377">
        <v>8.4985835694050993E-2</v>
      </c>
      <c r="BO377">
        <v>7.0821529745042494E-2</v>
      </c>
      <c r="BP377">
        <v>0.91690273843248349</v>
      </c>
      <c r="BQ377">
        <v>1.1331444759206799E-2</v>
      </c>
      <c r="BR377">
        <v>9.4428706326723328E-4</v>
      </c>
      <c r="BS377">
        <v>0</v>
      </c>
      <c r="BT377">
        <v>0.37299338999055709</v>
      </c>
      <c r="BU377">
        <v>0.62511803588290837</v>
      </c>
      <c r="BV377">
        <v>1.888574126534467E-3</v>
      </c>
      <c r="BW377">
        <v>1</v>
      </c>
      <c r="BX377" t="s">
        <v>1391</v>
      </c>
      <c r="BY377">
        <v>9153</v>
      </c>
      <c r="BZ377">
        <v>0.1156997705670272</v>
      </c>
      <c r="CA377">
        <v>0</v>
      </c>
    </row>
    <row r="378" spans="1:79" customFormat="1" x14ac:dyDescent="0.25">
      <c r="A378" t="s">
        <v>1395</v>
      </c>
      <c r="B378" t="s">
        <v>42</v>
      </c>
      <c r="C378" t="s">
        <v>394</v>
      </c>
      <c r="D378" t="s">
        <v>953</v>
      </c>
      <c r="E378">
        <v>2015</v>
      </c>
      <c r="F378">
        <v>896</v>
      </c>
      <c r="G378">
        <v>45</v>
      </c>
      <c r="H378">
        <v>0</v>
      </c>
      <c r="I378">
        <v>20</v>
      </c>
      <c r="J378">
        <v>41</v>
      </c>
      <c r="K378">
        <v>51</v>
      </c>
      <c r="L378">
        <v>96</v>
      </c>
      <c r="M378">
        <v>117</v>
      </c>
      <c r="N378">
        <v>193</v>
      </c>
      <c r="O378">
        <v>179</v>
      </c>
      <c r="P378">
        <v>168</v>
      </c>
      <c r="Q378">
        <v>54</v>
      </c>
      <c r="R378">
        <v>18</v>
      </c>
      <c r="S378">
        <v>4</v>
      </c>
      <c r="T378">
        <v>0</v>
      </c>
      <c r="U378">
        <v>914</v>
      </c>
      <c r="V378">
        <v>27</v>
      </c>
      <c r="W378">
        <v>0</v>
      </c>
      <c r="X378">
        <v>638</v>
      </c>
      <c r="Y378">
        <v>154</v>
      </c>
      <c r="Z378">
        <v>148</v>
      </c>
      <c r="AA378">
        <v>1</v>
      </c>
      <c r="AB378">
        <v>150</v>
      </c>
      <c r="AC378">
        <v>276</v>
      </c>
      <c r="AD378">
        <v>1</v>
      </c>
      <c r="AE378">
        <v>514</v>
      </c>
      <c r="AF378">
        <v>158</v>
      </c>
      <c r="AG378">
        <v>533</v>
      </c>
      <c r="AH378">
        <v>231</v>
      </c>
      <c r="AI378">
        <v>19</v>
      </c>
      <c r="AJ378">
        <v>0</v>
      </c>
      <c r="AK378">
        <v>229</v>
      </c>
      <c r="AL378">
        <v>702</v>
      </c>
      <c r="AM378">
        <v>10</v>
      </c>
      <c r="AN378">
        <v>941</v>
      </c>
      <c r="AO378">
        <v>0.95217853347502657</v>
      </c>
      <c r="AP378">
        <v>4.7821466524973433E-2</v>
      </c>
      <c r="AQ378">
        <v>0</v>
      </c>
      <c r="AR378">
        <v>2.1253985122210411E-2</v>
      </c>
      <c r="AS378">
        <v>4.3570669500531352E-2</v>
      </c>
      <c r="AT378">
        <v>5.4197662061636558E-2</v>
      </c>
      <c r="AU378">
        <v>0.10201912858661</v>
      </c>
      <c r="AV378">
        <v>0.1243358129649309</v>
      </c>
      <c r="AW378">
        <v>0.20510095642933049</v>
      </c>
      <c r="AX378">
        <v>0.19022316684378321</v>
      </c>
      <c r="AY378">
        <v>0.1785334750265675</v>
      </c>
      <c r="AZ378">
        <v>5.7385759829968123E-2</v>
      </c>
      <c r="BA378">
        <v>4.2507970244420826E-3</v>
      </c>
      <c r="BB378">
        <v>1.9128586609989371E-2</v>
      </c>
      <c r="BC378">
        <v>0</v>
      </c>
      <c r="BD378">
        <v>0.97130712008501596</v>
      </c>
      <c r="BE378">
        <v>2.8692879914984062E-2</v>
      </c>
      <c r="BF378">
        <v>0</v>
      </c>
      <c r="BG378">
        <v>0.67800212539851223</v>
      </c>
      <c r="BH378">
        <v>0.16365568544102019</v>
      </c>
      <c r="BI378">
        <v>0.15727948990435711</v>
      </c>
      <c r="BJ378">
        <v>1.0626992561105211E-3</v>
      </c>
      <c r="BK378">
        <v>0.1594048884165781</v>
      </c>
      <c r="BL378">
        <v>0.29330499468650367</v>
      </c>
      <c r="BM378">
        <v>1.0626992561105211E-3</v>
      </c>
      <c r="BN378">
        <v>0.54622741764080762</v>
      </c>
      <c r="BO378">
        <v>0.1679064824654623</v>
      </c>
      <c r="BP378">
        <v>0.56641870350690759</v>
      </c>
      <c r="BQ378">
        <v>0.2454835281615303</v>
      </c>
      <c r="BR378">
        <v>2.019128586609989E-2</v>
      </c>
      <c r="BS378">
        <v>0</v>
      </c>
      <c r="BT378">
        <v>0.24335812964930931</v>
      </c>
      <c r="BU378">
        <v>0.74601487778958553</v>
      </c>
      <c r="BV378">
        <v>1.0626992561105209E-2</v>
      </c>
      <c r="BW378">
        <v>1</v>
      </c>
      <c r="BX378" t="s">
        <v>1391</v>
      </c>
      <c r="BY378">
        <v>9153</v>
      </c>
      <c r="BZ378">
        <v>0.10280782257183441</v>
      </c>
      <c r="CA378">
        <v>0</v>
      </c>
    </row>
    <row r="379" spans="1:79" customFormat="1" x14ac:dyDescent="0.25">
      <c r="A379" t="s">
        <v>1396</v>
      </c>
      <c r="B379" t="s">
        <v>42</v>
      </c>
      <c r="C379" t="s">
        <v>394</v>
      </c>
      <c r="D379" t="s">
        <v>961</v>
      </c>
      <c r="E379">
        <v>2015</v>
      </c>
      <c r="F379">
        <v>6</v>
      </c>
      <c r="G379">
        <v>0</v>
      </c>
      <c r="H379">
        <v>0</v>
      </c>
      <c r="I379">
        <v>0</v>
      </c>
      <c r="J379">
        <v>0</v>
      </c>
      <c r="K379">
        <v>1</v>
      </c>
      <c r="L379">
        <v>1</v>
      </c>
      <c r="M379">
        <v>1</v>
      </c>
      <c r="N379">
        <v>1</v>
      </c>
      <c r="O379">
        <v>0</v>
      </c>
      <c r="P379">
        <v>2</v>
      </c>
      <c r="Q379">
        <v>0</v>
      </c>
      <c r="R379">
        <v>0</v>
      </c>
      <c r="S379">
        <v>0</v>
      </c>
      <c r="T379">
        <v>0</v>
      </c>
      <c r="U379">
        <v>4</v>
      </c>
      <c r="V379">
        <v>2</v>
      </c>
      <c r="W379">
        <v>0</v>
      </c>
      <c r="X379">
        <v>3</v>
      </c>
      <c r="Y379">
        <v>1</v>
      </c>
      <c r="Z379">
        <v>2</v>
      </c>
      <c r="AA379">
        <v>0</v>
      </c>
      <c r="AB379">
        <v>1</v>
      </c>
      <c r="AC379">
        <v>1</v>
      </c>
      <c r="AD379">
        <v>4</v>
      </c>
      <c r="AE379">
        <v>0</v>
      </c>
      <c r="AF379">
        <v>0</v>
      </c>
      <c r="AG379">
        <v>2</v>
      </c>
      <c r="AH379">
        <v>0</v>
      </c>
      <c r="AI379">
        <v>0</v>
      </c>
      <c r="AJ379">
        <v>4</v>
      </c>
      <c r="AK379">
        <v>4</v>
      </c>
      <c r="AL379">
        <v>2</v>
      </c>
      <c r="AM379">
        <v>0</v>
      </c>
      <c r="AN379">
        <v>6</v>
      </c>
      <c r="AO379">
        <v>1</v>
      </c>
      <c r="AP379">
        <v>0</v>
      </c>
      <c r="AQ379">
        <v>0</v>
      </c>
      <c r="AR379">
        <v>0</v>
      </c>
      <c r="AS379">
        <v>0</v>
      </c>
      <c r="AT379">
        <v>0.16666666666666671</v>
      </c>
      <c r="AU379">
        <v>0.16666666666666671</v>
      </c>
      <c r="AV379">
        <v>0.16666666666666671</v>
      </c>
      <c r="AW379">
        <v>0.16666666666666671</v>
      </c>
      <c r="AX379">
        <v>0</v>
      </c>
      <c r="AY379">
        <v>0.33333333333333331</v>
      </c>
      <c r="AZ379">
        <v>0</v>
      </c>
      <c r="BA379">
        <v>0</v>
      </c>
      <c r="BB379">
        <v>0</v>
      </c>
      <c r="BC379">
        <v>0</v>
      </c>
      <c r="BD379">
        <v>0.66666666666666663</v>
      </c>
      <c r="BE379">
        <v>0.33333333333333331</v>
      </c>
      <c r="BF379">
        <v>0</v>
      </c>
      <c r="BG379">
        <v>0.5</v>
      </c>
      <c r="BH379">
        <v>0.16666666666666671</v>
      </c>
      <c r="BI379">
        <v>0.33333333333333331</v>
      </c>
      <c r="BJ379">
        <v>0</v>
      </c>
      <c r="BK379">
        <v>0.16666666666666671</v>
      </c>
      <c r="BL379">
        <v>0.16666666666666671</v>
      </c>
      <c r="BM379">
        <v>0.66666666666666663</v>
      </c>
      <c r="BN379">
        <v>0</v>
      </c>
      <c r="BO379">
        <v>0</v>
      </c>
      <c r="BP379">
        <v>0.33333333333333331</v>
      </c>
      <c r="BQ379">
        <v>0</v>
      </c>
      <c r="BR379">
        <v>0</v>
      </c>
      <c r="BS379">
        <v>0.66666666666666663</v>
      </c>
      <c r="BT379">
        <v>0.66666666666666663</v>
      </c>
      <c r="BU379">
        <v>0.33333333333333331</v>
      </c>
      <c r="BV379">
        <v>0</v>
      </c>
      <c r="BW379">
        <v>1</v>
      </c>
      <c r="BX379" t="s">
        <v>1391</v>
      </c>
      <c r="BY379">
        <v>9153</v>
      </c>
      <c r="BZ379">
        <v>6.5552277941658473E-4</v>
      </c>
      <c r="CA379">
        <v>0</v>
      </c>
    </row>
    <row r="380" spans="1:79" customFormat="1" x14ac:dyDescent="0.25">
      <c r="A380" t="s">
        <v>1397</v>
      </c>
      <c r="B380" t="s">
        <v>42</v>
      </c>
      <c r="C380" t="s">
        <v>43</v>
      </c>
      <c r="D380" t="s">
        <v>44</v>
      </c>
      <c r="E380">
        <v>2015</v>
      </c>
      <c r="F380">
        <v>89598</v>
      </c>
      <c r="G380">
        <v>6061</v>
      </c>
      <c r="H380">
        <v>0</v>
      </c>
      <c r="I380">
        <v>9836</v>
      </c>
      <c r="J380">
        <v>9767</v>
      </c>
      <c r="K380">
        <v>9053</v>
      </c>
      <c r="L380">
        <v>10991</v>
      </c>
      <c r="M380">
        <v>12072</v>
      </c>
      <c r="N380">
        <v>14010</v>
      </c>
      <c r="O380">
        <v>11956</v>
      </c>
      <c r="P380">
        <v>9962</v>
      </c>
      <c r="Q380">
        <v>4130</v>
      </c>
      <c r="R380">
        <v>1528</v>
      </c>
      <c r="S380">
        <v>2353</v>
      </c>
      <c r="T380">
        <v>1</v>
      </c>
      <c r="U380">
        <v>84438</v>
      </c>
      <c r="V380">
        <v>10999</v>
      </c>
      <c r="W380">
        <v>222</v>
      </c>
      <c r="X380">
        <v>63674</v>
      </c>
      <c r="Y380">
        <v>25169</v>
      </c>
      <c r="Z380">
        <v>6816</v>
      </c>
      <c r="AA380">
        <v>0</v>
      </c>
      <c r="AB380">
        <v>5473</v>
      </c>
      <c r="AC380">
        <v>72496</v>
      </c>
      <c r="AD380">
        <v>0</v>
      </c>
      <c r="AE380">
        <v>17690</v>
      </c>
      <c r="AF380">
        <v>6670</v>
      </c>
      <c r="AG380">
        <v>86757</v>
      </c>
      <c r="AH380">
        <v>2159</v>
      </c>
      <c r="AI380" t="s">
        <v>74</v>
      </c>
      <c r="AJ380">
        <v>73</v>
      </c>
      <c r="AK380">
        <v>5226</v>
      </c>
      <c r="AL380">
        <v>90422</v>
      </c>
      <c r="AM380">
        <v>11</v>
      </c>
      <c r="AN380">
        <v>95659</v>
      </c>
      <c r="AO380">
        <v>0.93663952163413788</v>
      </c>
      <c r="AP380">
        <v>6.3360478365862075E-2</v>
      </c>
      <c r="AQ380">
        <v>0</v>
      </c>
      <c r="AR380">
        <v>0.1028235712269624</v>
      </c>
      <c r="AS380">
        <v>0.1021022590660576</v>
      </c>
      <c r="AT380">
        <v>9.4638246270607046E-2</v>
      </c>
      <c r="AU380">
        <v>0.1148977095725441</v>
      </c>
      <c r="AV380">
        <v>0.12619826676005391</v>
      </c>
      <c r="AW380">
        <v>0.146457730061991</v>
      </c>
      <c r="AX380">
        <v>0.1249856260257791</v>
      </c>
      <c r="AY380">
        <v>0.10414074995557129</v>
      </c>
      <c r="AZ380">
        <v>4.317419165995881E-2</v>
      </c>
      <c r="BA380">
        <v>2.4597790066799779E-2</v>
      </c>
      <c r="BB380">
        <v>1.5973405534241421E-2</v>
      </c>
      <c r="BC380">
        <v>1.0453799433404069E-5</v>
      </c>
      <c r="BD380">
        <v>0.88269791655777297</v>
      </c>
      <c r="BE380">
        <v>0.1149813399680114</v>
      </c>
      <c r="BF380">
        <v>2.3207434742157041E-3</v>
      </c>
      <c r="BG380">
        <v>0.66563522512257078</v>
      </c>
      <c r="BH380">
        <v>0.26311167793934698</v>
      </c>
      <c r="BI380">
        <v>7.1253096938082142E-2</v>
      </c>
      <c r="BJ380">
        <v>0</v>
      </c>
      <c r="BK380">
        <v>5.7213644299020483E-2</v>
      </c>
      <c r="BL380">
        <v>0.75785864372406153</v>
      </c>
      <c r="BM380">
        <v>0</v>
      </c>
      <c r="BN380">
        <v>0.18492771197691801</v>
      </c>
      <c r="BO380">
        <v>6.9726842220805149E-2</v>
      </c>
      <c r="BP380">
        <v>0.90694027744383698</v>
      </c>
      <c r="BQ380">
        <v>2.2569752976719391E-2</v>
      </c>
      <c r="BR380">
        <v>0</v>
      </c>
      <c r="BS380">
        <v>7.6312735863849721E-4</v>
      </c>
      <c r="BT380">
        <v>5.4631555838969677E-2</v>
      </c>
      <c r="BU380">
        <v>0.94525345236726288</v>
      </c>
      <c r="BV380">
        <v>1.149917937674448E-4</v>
      </c>
      <c r="BW380">
        <v>1</v>
      </c>
      <c r="BX380" t="s">
        <v>1398</v>
      </c>
      <c r="BY380">
        <v>95659</v>
      </c>
      <c r="BZ380">
        <v>1</v>
      </c>
      <c r="CA380">
        <v>0</v>
      </c>
    </row>
    <row r="381" spans="1:79" customFormat="1" x14ac:dyDescent="0.25">
      <c r="A381" t="s">
        <v>1399</v>
      </c>
      <c r="B381" t="s">
        <v>42</v>
      </c>
      <c r="C381" t="s">
        <v>43</v>
      </c>
      <c r="D381" t="s">
        <v>947</v>
      </c>
      <c r="E381">
        <v>2015</v>
      </c>
      <c r="F381">
        <v>15490</v>
      </c>
      <c r="G381">
        <v>701</v>
      </c>
      <c r="H381">
        <v>0</v>
      </c>
      <c r="I381">
        <v>1054</v>
      </c>
      <c r="J381">
        <v>1404</v>
      </c>
      <c r="K381">
        <v>1615</v>
      </c>
      <c r="L381">
        <v>2064</v>
      </c>
      <c r="M381">
        <v>2091</v>
      </c>
      <c r="N381">
        <v>2350</v>
      </c>
      <c r="O381">
        <v>2057</v>
      </c>
      <c r="P381">
        <v>2016</v>
      </c>
      <c r="Q381">
        <v>926</v>
      </c>
      <c r="R381">
        <v>384</v>
      </c>
      <c r="S381">
        <v>230</v>
      </c>
      <c r="T381">
        <v>0</v>
      </c>
      <c r="U381">
        <v>14798</v>
      </c>
      <c r="V381">
        <v>1350</v>
      </c>
      <c r="W381">
        <v>43</v>
      </c>
      <c r="X381">
        <v>10994</v>
      </c>
      <c r="Y381">
        <v>3659</v>
      </c>
      <c r="Z381">
        <v>1538</v>
      </c>
      <c r="AA381">
        <v>0</v>
      </c>
      <c r="AB381">
        <v>1216</v>
      </c>
      <c r="AC381">
        <v>9680</v>
      </c>
      <c r="AD381">
        <v>0</v>
      </c>
      <c r="AE381">
        <v>5295</v>
      </c>
      <c r="AF381">
        <v>3553</v>
      </c>
      <c r="AG381">
        <v>12442</v>
      </c>
      <c r="AH381">
        <v>193</v>
      </c>
      <c r="AI381" t="s">
        <v>74</v>
      </c>
      <c r="AJ381">
        <v>3</v>
      </c>
      <c r="AK381">
        <v>928</v>
      </c>
      <c r="AL381">
        <v>15256</v>
      </c>
      <c r="AM381">
        <v>7</v>
      </c>
      <c r="AN381">
        <v>16191</v>
      </c>
      <c r="AO381">
        <v>0.95670434191834974</v>
      </c>
      <c r="AP381">
        <v>4.3295658081650298E-2</v>
      </c>
      <c r="AQ381">
        <v>0</v>
      </c>
      <c r="AR381">
        <v>6.5097893891668215E-2</v>
      </c>
      <c r="AS381">
        <v>8.6714841578654805E-2</v>
      </c>
      <c r="AT381">
        <v>9.9746772898523878E-2</v>
      </c>
      <c r="AU381">
        <v>0.12747822864554381</v>
      </c>
      <c r="AV381">
        <v>0.12914582175282571</v>
      </c>
      <c r="AW381">
        <v>0.14514236304119571</v>
      </c>
      <c r="AX381">
        <v>0.12704588969180411</v>
      </c>
      <c r="AY381">
        <v>0.1245136186770428</v>
      </c>
      <c r="AZ381">
        <v>5.7192267308998818E-2</v>
      </c>
      <c r="BA381">
        <v>1.420542276573405E-2</v>
      </c>
      <c r="BB381">
        <v>2.3716879748008152E-2</v>
      </c>
      <c r="BC381">
        <v>0</v>
      </c>
      <c r="BD381">
        <v>0.91396454820579331</v>
      </c>
      <c r="BE381">
        <v>8.3379655364091157E-2</v>
      </c>
      <c r="BF381">
        <v>2.6557964301154959E-3</v>
      </c>
      <c r="BG381">
        <v>0.67901920820208761</v>
      </c>
      <c r="BH381">
        <v>0.2259897473905256</v>
      </c>
      <c r="BI381">
        <v>9.4991044407386815E-2</v>
      </c>
      <c r="BJ381">
        <v>0</v>
      </c>
      <c r="BK381">
        <v>7.5103452535359147E-2</v>
      </c>
      <c r="BL381">
        <v>0.59786301031437217</v>
      </c>
      <c r="BM381">
        <v>0</v>
      </c>
      <c r="BN381">
        <v>0.32703353715026873</v>
      </c>
      <c r="BO381">
        <v>0.21944290037675249</v>
      </c>
      <c r="BP381">
        <v>0.76845160891853503</v>
      </c>
      <c r="BQ381">
        <v>1.192020258168118E-2</v>
      </c>
      <c r="BR381">
        <v>0</v>
      </c>
      <c r="BS381">
        <v>1.8528812303131371E-4</v>
      </c>
      <c r="BT381">
        <v>5.7315792724353033E-2</v>
      </c>
      <c r="BU381">
        <v>0.94225186832190722</v>
      </c>
      <c r="BV381">
        <v>4.3233895373973188E-4</v>
      </c>
      <c r="BW381">
        <v>1</v>
      </c>
      <c r="BX381" t="s">
        <v>1398</v>
      </c>
      <c r="BY381">
        <v>95659</v>
      </c>
      <c r="BZ381">
        <v>0.1692574666262453</v>
      </c>
      <c r="CA381">
        <v>0</v>
      </c>
    </row>
    <row r="382" spans="1:79" customFormat="1" x14ac:dyDescent="0.25">
      <c r="A382" t="s">
        <v>1400</v>
      </c>
      <c r="B382" t="s">
        <v>42</v>
      </c>
      <c r="C382" t="s">
        <v>43</v>
      </c>
      <c r="D382" t="s">
        <v>949</v>
      </c>
      <c r="E382">
        <v>2015</v>
      </c>
      <c r="F382">
        <v>56698</v>
      </c>
      <c r="G382">
        <v>4363</v>
      </c>
      <c r="H382">
        <v>0</v>
      </c>
      <c r="I382">
        <v>7727</v>
      </c>
      <c r="J382">
        <v>7146</v>
      </c>
      <c r="K382">
        <v>6172</v>
      </c>
      <c r="L382">
        <v>6859</v>
      </c>
      <c r="M382">
        <v>7631</v>
      </c>
      <c r="N382">
        <v>8918</v>
      </c>
      <c r="O382">
        <v>7257</v>
      </c>
      <c r="P382">
        <v>5147</v>
      </c>
      <c r="Q382">
        <v>1802</v>
      </c>
      <c r="R382">
        <v>507</v>
      </c>
      <c r="S382">
        <v>1895</v>
      </c>
      <c r="T382">
        <v>0</v>
      </c>
      <c r="U382">
        <v>53947</v>
      </c>
      <c r="V382">
        <v>7009</v>
      </c>
      <c r="W382">
        <v>105</v>
      </c>
      <c r="X382">
        <v>41150</v>
      </c>
      <c r="Y382">
        <v>16353</v>
      </c>
      <c r="Z382">
        <v>3558</v>
      </c>
      <c r="AA382">
        <v>0</v>
      </c>
      <c r="AB382">
        <v>2295</v>
      </c>
      <c r="AC382">
        <v>53243</v>
      </c>
      <c r="AD382">
        <v>0</v>
      </c>
      <c r="AE382">
        <v>5523</v>
      </c>
      <c r="AF382">
        <v>1370</v>
      </c>
      <c r="AG382">
        <v>59436</v>
      </c>
      <c r="AH382">
        <v>253</v>
      </c>
      <c r="AI382" t="s">
        <v>74</v>
      </c>
      <c r="AJ382">
        <v>2</v>
      </c>
      <c r="AK382">
        <v>2581</v>
      </c>
      <c r="AL382">
        <v>58480</v>
      </c>
      <c r="AM382">
        <v>0</v>
      </c>
      <c r="AN382">
        <v>61061</v>
      </c>
      <c r="AO382">
        <v>0.92854686297309252</v>
      </c>
      <c r="AP382">
        <v>7.1453137026907518E-2</v>
      </c>
      <c r="AQ382">
        <v>0</v>
      </c>
      <c r="AR382">
        <v>0.12654558556197901</v>
      </c>
      <c r="AS382">
        <v>0.1170305104731334</v>
      </c>
      <c r="AT382">
        <v>0.1010792486202322</v>
      </c>
      <c r="AU382">
        <v>0.1123302926581615</v>
      </c>
      <c r="AV382">
        <v>0.1249733872684692</v>
      </c>
      <c r="AW382">
        <v>0.1460506706408346</v>
      </c>
      <c r="AX382">
        <v>0.1188483647500041</v>
      </c>
      <c r="AY382">
        <v>8.4292756423903964E-2</v>
      </c>
      <c r="AZ382">
        <v>2.9511472134422959E-2</v>
      </c>
      <c r="BA382">
        <v>3.1034539231260538E-2</v>
      </c>
      <c r="BB382">
        <v>8.303172237598468E-3</v>
      </c>
      <c r="BC382">
        <v>0</v>
      </c>
      <c r="BD382">
        <v>0.88349355562470322</v>
      </c>
      <c r="BE382">
        <v>0.11478685249177049</v>
      </c>
      <c r="BF382">
        <v>1.71959188352631E-3</v>
      </c>
      <c r="BG382">
        <v>0.67391624768673952</v>
      </c>
      <c r="BH382">
        <v>0.26781415306005468</v>
      </c>
      <c r="BI382">
        <v>5.8269599253205809E-2</v>
      </c>
      <c r="BJ382">
        <v>0</v>
      </c>
      <c r="BK382">
        <v>3.7585365454217923E-2</v>
      </c>
      <c r="BL382">
        <v>0.87196410147229819</v>
      </c>
      <c r="BM382">
        <v>0</v>
      </c>
      <c r="BN382">
        <v>9.0450533073483899E-2</v>
      </c>
      <c r="BO382">
        <v>2.2436579813628999E-2</v>
      </c>
      <c r="BP382">
        <v>0.97338726846923573</v>
      </c>
      <c r="BQ382">
        <v>4.1433975860205368E-3</v>
      </c>
      <c r="BR382">
        <v>0</v>
      </c>
      <c r="BS382">
        <v>3.2754131114786852E-5</v>
      </c>
      <c r="BT382">
        <v>4.2269206203632427E-2</v>
      </c>
      <c r="BU382">
        <v>0.95773079379636761</v>
      </c>
      <c r="BV382">
        <v>0</v>
      </c>
      <c r="BW382">
        <v>1</v>
      </c>
      <c r="BX382" t="s">
        <v>1398</v>
      </c>
      <c r="BY382">
        <v>95659</v>
      </c>
      <c r="BZ382">
        <v>0.63831944720308598</v>
      </c>
      <c r="CA382">
        <v>0</v>
      </c>
    </row>
    <row r="383" spans="1:79" customFormat="1" x14ac:dyDescent="0.25">
      <c r="A383" t="s">
        <v>1401</v>
      </c>
      <c r="B383" t="s">
        <v>42</v>
      </c>
      <c r="C383" t="s">
        <v>43</v>
      </c>
      <c r="D383" t="s">
        <v>951</v>
      </c>
      <c r="E383">
        <v>2015</v>
      </c>
      <c r="F383">
        <v>7455</v>
      </c>
      <c r="G383">
        <v>416</v>
      </c>
      <c r="H383">
        <v>0</v>
      </c>
      <c r="I383">
        <v>596</v>
      </c>
      <c r="J383">
        <v>510</v>
      </c>
      <c r="K383">
        <v>500</v>
      </c>
      <c r="L383">
        <v>952</v>
      </c>
      <c r="M383">
        <v>1014</v>
      </c>
      <c r="N383">
        <v>1047</v>
      </c>
      <c r="O383">
        <v>1158</v>
      </c>
      <c r="P383">
        <v>1188</v>
      </c>
      <c r="Q383">
        <v>541</v>
      </c>
      <c r="R383">
        <v>194</v>
      </c>
      <c r="S383">
        <v>170</v>
      </c>
      <c r="T383">
        <v>1</v>
      </c>
      <c r="U383">
        <v>5991</v>
      </c>
      <c r="V383">
        <v>1841</v>
      </c>
      <c r="W383">
        <v>39</v>
      </c>
      <c r="X383">
        <v>5007</v>
      </c>
      <c r="Y383">
        <v>2265</v>
      </c>
      <c r="Z383">
        <v>599</v>
      </c>
      <c r="AA383">
        <v>0</v>
      </c>
      <c r="AB383">
        <v>1299</v>
      </c>
      <c r="AC383">
        <v>5446</v>
      </c>
      <c r="AD383">
        <v>0</v>
      </c>
      <c r="AE383">
        <v>1126</v>
      </c>
      <c r="AF383">
        <v>536</v>
      </c>
      <c r="AG383">
        <v>7285</v>
      </c>
      <c r="AH383">
        <v>47</v>
      </c>
      <c r="AI383" t="s">
        <v>74</v>
      </c>
      <c r="AJ383">
        <v>3</v>
      </c>
      <c r="AK383">
        <v>1040</v>
      </c>
      <c r="AL383">
        <v>6831</v>
      </c>
      <c r="AM383">
        <v>0</v>
      </c>
      <c r="AN383">
        <v>7871</v>
      </c>
      <c r="AO383">
        <v>0.94714775759115744</v>
      </c>
      <c r="AP383">
        <v>5.2852242408842592E-2</v>
      </c>
      <c r="AQ383">
        <v>0</v>
      </c>
      <c r="AR383">
        <v>7.5721001143437938E-2</v>
      </c>
      <c r="AS383">
        <v>6.4794816414686832E-2</v>
      </c>
      <c r="AT383">
        <v>6.3524329818320416E-2</v>
      </c>
      <c r="AU383">
        <v>0.12095032397408211</v>
      </c>
      <c r="AV383">
        <v>0.12882734087155381</v>
      </c>
      <c r="AW383">
        <v>0.13301994663956301</v>
      </c>
      <c r="AX383">
        <v>0.14712234785923009</v>
      </c>
      <c r="AY383">
        <v>0.15093380764832931</v>
      </c>
      <c r="AZ383">
        <v>6.8733324863422693E-2</v>
      </c>
      <c r="BA383">
        <v>2.159827213822894E-2</v>
      </c>
      <c r="BB383">
        <v>2.4647439969508321E-2</v>
      </c>
      <c r="BC383">
        <v>1.2704865963664079E-4</v>
      </c>
      <c r="BD383">
        <v>0.76114851988311527</v>
      </c>
      <c r="BE383">
        <v>0.23389658239105579</v>
      </c>
      <c r="BF383">
        <v>4.9548977258289922E-3</v>
      </c>
      <c r="BG383">
        <v>0.63613263880066062</v>
      </c>
      <c r="BH383">
        <v>0.28776521407699152</v>
      </c>
      <c r="BI383">
        <v>7.6102147122347863E-2</v>
      </c>
      <c r="BJ383">
        <v>0</v>
      </c>
      <c r="BK383">
        <v>0.16503620886799639</v>
      </c>
      <c r="BL383">
        <v>0.69190700038114594</v>
      </c>
      <c r="BM383">
        <v>0</v>
      </c>
      <c r="BN383">
        <v>0.14305679075085759</v>
      </c>
      <c r="BO383">
        <v>6.8098081565239485E-2</v>
      </c>
      <c r="BP383">
        <v>0.92554948545292848</v>
      </c>
      <c r="BQ383">
        <v>5.9712870029221187E-3</v>
      </c>
      <c r="BR383">
        <v>0</v>
      </c>
      <c r="BS383">
        <v>3.8114597890992252E-4</v>
      </c>
      <c r="BT383">
        <v>0.13213060602210649</v>
      </c>
      <c r="BU383">
        <v>0.86786939397789353</v>
      </c>
      <c r="BV383">
        <v>0</v>
      </c>
      <c r="BW383">
        <v>1</v>
      </c>
      <c r="BX383" t="s">
        <v>1398</v>
      </c>
      <c r="BY383">
        <v>95659</v>
      </c>
      <c r="BZ383">
        <v>8.2281855340323437E-2</v>
      </c>
      <c r="CA383">
        <v>0</v>
      </c>
    </row>
    <row r="384" spans="1:79" customFormat="1" x14ac:dyDescent="0.25">
      <c r="A384" t="s">
        <v>1402</v>
      </c>
      <c r="B384" t="s">
        <v>42</v>
      </c>
      <c r="C384" t="s">
        <v>43</v>
      </c>
      <c r="D384" t="s">
        <v>953</v>
      </c>
      <c r="E384">
        <v>2015</v>
      </c>
      <c r="F384">
        <v>9955</v>
      </c>
      <c r="G384">
        <v>581</v>
      </c>
      <c r="H384">
        <v>0</v>
      </c>
      <c r="I384">
        <v>459</v>
      </c>
      <c r="J384">
        <v>707</v>
      </c>
      <c r="K384">
        <v>766</v>
      </c>
      <c r="L384">
        <v>1116</v>
      </c>
      <c r="M384">
        <v>1336</v>
      </c>
      <c r="N384">
        <v>1695</v>
      </c>
      <c r="O384">
        <v>1484</v>
      </c>
      <c r="P384">
        <v>1611</v>
      </c>
      <c r="Q384">
        <v>861</v>
      </c>
      <c r="R384">
        <v>443</v>
      </c>
      <c r="S384">
        <v>58</v>
      </c>
      <c r="T384">
        <v>0</v>
      </c>
      <c r="U384">
        <v>9702</v>
      </c>
      <c r="V384">
        <v>799</v>
      </c>
      <c r="W384">
        <v>35</v>
      </c>
      <c r="X384">
        <v>6523</v>
      </c>
      <c r="Y384">
        <v>2892</v>
      </c>
      <c r="Z384">
        <v>1121</v>
      </c>
      <c r="AA384">
        <v>0</v>
      </c>
      <c r="AB384">
        <v>663</v>
      </c>
      <c r="AC384">
        <v>4127</v>
      </c>
      <c r="AD384">
        <v>0</v>
      </c>
      <c r="AE384">
        <v>5746</v>
      </c>
      <c r="AF384">
        <v>1211</v>
      </c>
      <c r="AG384">
        <v>7594</v>
      </c>
      <c r="AH384">
        <v>1666</v>
      </c>
      <c r="AI384" t="s">
        <v>74</v>
      </c>
      <c r="AJ384">
        <v>65</v>
      </c>
      <c r="AK384">
        <v>677</v>
      </c>
      <c r="AL384">
        <v>9855</v>
      </c>
      <c r="AM384">
        <v>4</v>
      </c>
      <c r="AN384">
        <v>10536</v>
      </c>
      <c r="AO384">
        <v>0.94485573272589218</v>
      </c>
      <c r="AP384">
        <v>5.5144267274107817E-2</v>
      </c>
      <c r="AQ384">
        <v>0</v>
      </c>
      <c r="AR384">
        <v>4.3564920273348517E-2</v>
      </c>
      <c r="AS384">
        <v>6.7103264996203491E-2</v>
      </c>
      <c r="AT384">
        <v>7.270311313591496E-2</v>
      </c>
      <c r="AU384">
        <v>0.1059225512528474</v>
      </c>
      <c r="AV384">
        <v>0.12680334092634779</v>
      </c>
      <c r="AW384">
        <v>0.16087699316628701</v>
      </c>
      <c r="AX384">
        <v>0.14085041761579351</v>
      </c>
      <c r="AY384">
        <v>0.15290432801822321</v>
      </c>
      <c r="AZ384">
        <v>8.171981776765376E-2</v>
      </c>
      <c r="BA384">
        <v>5.5049354593773728E-3</v>
      </c>
      <c r="BB384">
        <v>4.2046317388003039E-2</v>
      </c>
      <c r="BC384">
        <v>0</v>
      </c>
      <c r="BD384">
        <v>0.92084282460136679</v>
      </c>
      <c r="BE384">
        <v>7.5835231586940013E-2</v>
      </c>
      <c r="BF384">
        <v>3.3219438116932421E-3</v>
      </c>
      <c r="BG384">
        <v>0.61911541381928625</v>
      </c>
      <c r="BH384">
        <v>0.2744874715261959</v>
      </c>
      <c r="BI384">
        <v>0.1063971146545178</v>
      </c>
      <c r="BJ384">
        <v>0</v>
      </c>
      <c r="BK384">
        <v>6.2927107061503423E-2</v>
      </c>
      <c r="BL384">
        <v>0.39170463173880032</v>
      </c>
      <c r="BM384">
        <v>0</v>
      </c>
      <c r="BN384">
        <v>0.54536826119969628</v>
      </c>
      <c r="BO384">
        <v>0.1149392558845862</v>
      </c>
      <c r="BP384">
        <v>0.72076689445709952</v>
      </c>
      <c r="BQ384">
        <v>0.1581245254365983</v>
      </c>
      <c r="BR384">
        <v>0</v>
      </c>
      <c r="BS384">
        <v>6.1693242217160209E-3</v>
      </c>
      <c r="BT384">
        <v>6.4255884586180714E-2</v>
      </c>
      <c r="BU384">
        <v>0.93536446469248291</v>
      </c>
      <c r="BV384">
        <v>3.7965072133637061E-4</v>
      </c>
      <c r="BW384">
        <v>1</v>
      </c>
      <c r="BX384" t="s">
        <v>1398</v>
      </c>
      <c r="BY384">
        <v>95659</v>
      </c>
      <c r="BZ384">
        <v>0.1101412308303453</v>
      </c>
      <c r="CA384">
        <v>0</v>
      </c>
    </row>
    <row r="385" spans="1:79" customFormat="1" x14ac:dyDescent="0.25">
      <c r="A385" t="s">
        <v>1403</v>
      </c>
      <c r="B385" t="s">
        <v>42</v>
      </c>
      <c r="C385" t="s">
        <v>187</v>
      </c>
      <c r="D385" t="s">
        <v>44</v>
      </c>
      <c r="E385">
        <v>2015</v>
      </c>
      <c r="F385">
        <v>1472</v>
      </c>
      <c r="G385">
        <v>51</v>
      </c>
      <c r="H385">
        <v>0</v>
      </c>
      <c r="I385">
        <v>155</v>
      </c>
      <c r="J385">
        <v>153</v>
      </c>
      <c r="K385">
        <v>145</v>
      </c>
      <c r="L385">
        <v>136</v>
      </c>
      <c r="M385">
        <v>206</v>
      </c>
      <c r="N385">
        <v>239</v>
      </c>
      <c r="O385">
        <v>188</v>
      </c>
      <c r="P385">
        <v>162</v>
      </c>
      <c r="Q385">
        <v>77</v>
      </c>
      <c r="R385">
        <v>26</v>
      </c>
      <c r="S385">
        <v>36</v>
      </c>
      <c r="T385">
        <v>0</v>
      </c>
      <c r="U385">
        <v>1488</v>
      </c>
      <c r="V385">
        <v>35</v>
      </c>
      <c r="W385">
        <v>0</v>
      </c>
      <c r="X385">
        <v>778</v>
      </c>
      <c r="Y385">
        <v>528</v>
      </c>
      <c r="Z385">
        <v>217</v>
      </c>
      <c r="AA385">
        <v>0</v>
      </c>
      <c r="AB385">
        <v>128</v>
      </c>
      <c r="AC385">
        <v>1130</v>
      </c>
      <c r="AD385">
        <v>0</v>
      </c>
      <c r="AE385">
        <v>265</v>
      </c>
      <c r="AF385">
        <v>111</v>
      </c>
      <c r="AG385">
        <v>1336</v>
      </c>
      <c r="AH385">
        <v>74</v>
      </c>
      <c r="AI385">
        <v>2</v>
      </c>
      <c r="AJ385">
        <v>0</v>
      </c>
      <c r="AK385">
        <v>465</v>
      </c>
      <c r="AL385">
        <v>1034</v>
      </c>
      <c r="AM385">
        <v>24</v>
      </c>
      <c r="AN385">
        <v>1523</v>
      </c>
      <c r="AO385">
        <v>0.96651346027577145</v>
      </c>
      <c r="AP385">
        <v>3.3486539724228499E-2</v>
      </c>
      <c r="AQ385">
        <v>0</v>
      </c>
      <c r="AR385">
        <v>0.1017728168089297</v>
      </c>
      <c r="AS385">
        <v>0.1004596191726855</v>
      </c>
      <c r="AT385">
        <v>9.5206828627708476E-2</v>
      </c>
      <c r="AU385">
        <v>8.9297439264609327E-2</v>
      </c>
      <c r="AV385">
        <v>0.13525935653315821</v>
      </c>
      <c r="AW385">
        <v>0.1569271175311884</v>
      </c>
      <c r="AX385">
        <v>0.12344057780695999</v>
      </c>
      <c r="AY385">
        <v>0.1063690085357846</v>
      </c>
      <c r="AZ385">
        <v>5.0558108995403812E-2</v>
      </c>
      <c r="BA385">
        <v>2.3637557452396589E-2</v>
      </c>
      <c r="BB385">
        <v>1.707156927117531E-2</v>
      </c>
      <c r="BC385">
        <v>0</v>
      </c>
      <c r="BD385">
        <v>0.97701904136572559</v>
      </c>
      <c r="BE385">
        <v>2.2980958634274459E-2</v>
      </c>
      <c r="BF385">
        <v>0</v>
      </c>
      <c r="BG385">
        <v>0.51083388049901512</v>
      </c>
      <c r="BH385">
        <v>0.34668417596848328</v>
      </c>
      <c r="BI385">
        <v>0.14248194353250171</v>
      </c>
      <c r="BJ385">
        <v>0</v>
      </c>
      <c r="BK385">
        <v>8.4044648719632298E-2</v>
      </c>
      <c r="BL385">
        <v>0.7419566644780039</v>
      </c>
      <c r="BM385">
        <v>0</v>
      </c>
      <c r="BN385">
        <v>0.17399868680236369</v>
      </c>
      <c r="BO385">
        <v>7.2882468811556134E-2</v>
      </c>
      <c r="BP385">
        <v>0.87721602101116214</v>
      </c>
      <c r="BQ385">
        <v>4.8588312541037418E-2</v>
      </c>
      <c r="BR385">
        <v>1.3131976362442551E-3</v>
      </c>
      <c r="BS385">
        <v>0</v>
      </c>
      <c r="BT385">
        <v>0.30531845042678918</v>
      </c>
      <c r="BU385">
        <v>0.67892317793827972</v>
      </c>
      <c r="BV385">
        <v>1.5758371634931059E-2</v>
      </c>
      <c r="BW385">
        <v>1</v>
      </c>
      <c r="BX385" t="s">
        <v>1404</v>
      </c>
      <c r="BY385">
        <v>1523</v>
      </c>
      <c r="BZ385">
        <v>1</v>
      </c>
      <c r="CA385">
        <v>0</v>
      </c>
    </row>
    <row r="386" spans="1:79" customFormat="1" x14ac:dyDescent="0.25">
      <c r="A386" t="s">
        <v>1405</v>
      </c>
      <c r="B386" t="s">
        <v>42</v>
      </c>
      <c r="C386" t="s">
        <v>187</v>
      </c>
      <c r="D386" t="s">
        <v>947</v>
      </c>
      <c r="E386">
        <v>2015</v>
      </c>
      <c r="F386">
        <v>70</v>
      </c>
      <c r="G386">
        <v>1</v>
      </c>
      <c r="H386">
        <v>0</v>
      </c>
      <c r="I386">
        <v>3</v>
      </c>
      <c r="J386">
        <v>10</v>
      </c>
      <c r="K386">
        <v>5</v>
      </c>
      <c r="L386">
        <v>5</v>
      </c>
      <c r="M386">
        <v>10</v>
      </c>
      <c r="N386">
        <v>9</v>
      </c>
      <c r="O386">
        <v>13</v>
      </c>
      <c r="P386">
        <v>8</v>
      </c>
      <c r="Q386">
        <v>7</v>
      </c>
      <c r="R386">
        <v>1</v>
      </c>
      <c r="S386">
        <v>0</v>
      </c>
      <c r="T386">
        <v>0</v>
      </c>
      <c r="U386">
        <v>70</v>
      </c>
      <c r="V386">
        <v>1</v>
      </c>
      <c r="W386">
        <v>0</v>
      </c>
      <c r="X386">
        <v>39</v>
      </c>
      <c r="Y386">
        <v>27</v>
      </c>
      <c r="Z386">
        <v>5</v>
      </c>
      <c r="AA386">
        <v>0</v>
      </c>
      <c r="AB386">
        <v>8</v>
      </c>
      <c r="AC386">
        <v>48</v>
      </c>
      <c r="AD386">
        <v>0</v>
      </c>
      <c r="AE386">
        <v>15</v>
      </c>
      <c r="AF386">
        <v>3</v>
      </c>
      <c r="AG386">
        <v>63</v>
      </c>
      <c r="AH386">
        <v>5</v>
      </c>
      <c r="AI386">
        <v>0</v>
      </c>
      <c r="AJ386">
        <v>0</v>
      </c>
      <c r="AK386">
        <v>34</v>
      </c>
      <c r="AL386">
        <v>34</v>
      </c>
      <c r="AM386">
        <v>3</v>
      </c>
      <c r="AN386">
        <v>71</v>
      </c>
      <c r="AO386">
        <v>0.9859154929577465</v>
      </c>
      <c r="AP386">
        <v>1.408450704225352E-2</v>
      </c>
      <c r="AQ386">
        <v>0</v>
      </c>
      <c r="AR386">
        <v>4.2253521126760563E-2</v>
      </c>
      <c r="AS386">
        <v>0.14084507042253519</v>
      </c>
      <c r="AT386">
        <v>7.0422535211267609E-2</v>
      </c>
      <c r="AU386">
        <v>7.0422535211267609E-2</v>
      </c>
      <c r="AV386">
        <v>0.14084507042253519</v>
      </c>
      <c r="AW386">
        <v>0.12676056338028169</v>
      </c>
      <c r="AX386">
        <v>0.18309859154929581</v>
      </c>
      <c r="AY386">
        <v>0.1126760563380282</v>
      </c>
      <c r="AZ386">
        <v>9.8591549295774641E-2</v>
      </c>
      <c r="BA386">
        <v>0</v>
      </c>
      <c r="BB386">
        <v>1.408450704225352E-2</v>
      </c>
      <c r="BC386">
        <v>0</v>
      </c>
      <c r="BD386">
        <v>0.9859154929577465</v>
      </c>
      <c r="BE386">
        <v>1.408450704225352E-2</v>
      </c>
      <c r="BF386">
        <v>0</v>
      </c>
      <c r="BG386">
        <v>0.54929577464788737</v>
      </c>
      <c r="BH386">
        <v>0.38028169014084512</v>
      </c>
      <c r="BI386">
        <v>7.0422535211267609E-2</v>
      </c>
      <c r="BJ386">
        <v>0</v>
      </c>
      <c r="BK386">
        <v>0.1126760563380282</v>
      </c>
      <c r="BL386">
        <v>0.676056338028169</v>
      </c>
      <c r="BM386">
        <v>0</v>
      </c>
      <c r="BN386">
        <v>0.21126760563380281</v>
      </c>
      <c r="BO386">
        <v>4.2253521126760563E-2</v>
      </c>
      <c r="BP386">
        <v>0.88732394366197187</v>
      </c>
      <c r="BQ386">
        <v>7.0422535211267609E-2</v>
      </c>
      <c r="BR386">
        <v>0</v>
      </c>
      <c r="BS386">
        <v>0</v>
      </c>
      <c r="BT386">
        <v>0.47887323943661969</v>
      </c>
      <c r="BU386">
        <v>0.47887323943661969</v>
      </c>
      <c r="BV386">
        <v>4.2253521126760563E-2</v>
      </c>
      <c r="BW386">
        <v>1</v>
      </c>
      <c r="BX386" t="s">
        <v>1404</v>
      </c>
      <c r="BY386">
        <v>1523</v>
      </c>
      <c r="BZ386">
        <v>4.6618516086671037E-2</v>
      </c>
      <c r="CA386">
        <v>0</v>
      </c>
    </row>
    <row r="387" spans="1:79" customFormat="1" x14ac:dyDescent="0.25">
      <c r="A387" t="s">
        <v>1406</v>
      </c>
      <c r="B387" t="s">
        <v>42</v>
      </c>
      <c r="C387" t="s">
        <v>187</v>
      </c>
      <c r="D387" t="s">
        <v>949</v>
      </c>
      <c r="E387">
        <v>2015</v>
      </c>
      <c r="F387">
        <v>856</v>
      </c>
      <c r="G387">
        <v>30</v>
      </c>
      <c r="H387">
        <v>0</v>
      </c>
      <c r="I387">
        <v>137</v>
      </c>
      <c r="J387">
        <v>117</v>
      </c>
      <c r="K387">
        <v>102</v>
      </c>
      <c r="L387">
        <v>81</v>
      </c>
      <c r="M387">
        <v>109</v>
      </c>
      <c r="N387">
        <v>124</v>
      </c>
      <c r="O387">
        <v>89</v>
      </c>
      <c r="P387">
        <v>66</v>
      </c>
      <c r="Q387">
        <v>25</v>
      </c>
      <c r="R387">
        <v>4</v>
      </c>
      <c r="S387">
        <v>32</v>
      </c>
      <c r="T387">
        <v>0</v>
      </c>
      <c r="U387">
        <v>870</v>
      </c>
      <c r="V387">
        <v>16</v>
      </c>
      <c r="W387">
        <v>0</v>
      </c>
      <c r="X387">
        <v>467</v>
      </c>
      <c r="Y387">
        <v>290</v>
      </c>
      <c r="Z387">
        <v>129</v>
      </c>
      <c r="AA387">
        <v>0</v>
      </c>
      <c r="AB387">
        <v>46</v>
      </c>
      <c r="AC387">
        <v>768</v>
      </c>
      <c r="AD387">
        <v>0</v>
      </c>
      <c r="AE387">
        <v>72</v>
      </c>
      <c r="AF387">
        <v>48</v>
      </c>
      <c r="AG387">
        <v>831</v>
      </c>
      <c r="AH387">
        <v>7</v>
      </c>
      <c r="AI387">
        <v>0</v>
      </c>
      <c r="AJ387">
        <v>0</v>
      </c>
      <c r="AK387">
        <v>256</v>
      </c>
      <c r="AL387">
        <v>626</v>
      </c>
      <c r="AM387">
        <v>4</v>
      </c>
      <c r="AN387">
        <v>886</v>
      </c>
      <c r="AO387">
        <v>0.96613995485327309</v>
      </c>
      <c r="AP387">
        <v>3.3860045146726872E-2</v>
      </c>
      <c r="AQ387">
        <v>0</v>
      </c>
      <c r="AR387">
        <v>0.15462753950338601</v>
      </c>
      <c r="AS387">
        <v>0.1320541760722348</v>
      </c>
      <c r="AT387">
        <v>0.1151241534988713</v>
      </c>
      <c r="AU387">
        <v>9.1422121896162528E-2</v>
      </c>
      <c r="AV387">
        <v>0.1230248306997743</v>
      </c>
      <c r="AW387">
        <v>0.1399548532731377</v>
      </c>
      <c r="AX387">
        <v>0.100451467268623</v>
      </c>
      <c r="AY387">
        <v>7.4492099322799099E-2</v>
      </c>
      <c r="AZ387">
        <v>2.8216704288939048E-2</v>
      </c>
      <c r="BA387">
        <v>3.6117381489841983E-2</v>
      </c>
      <c r="BB387">
        <v>4.5146726862302479E-3</v>
      </c>
      <c r="BC387">
        <v>0</v>
      </c>
      <c r="BD387">
        <v>0.98194130925507905</v>
      </c>
      <c r="BE387">
        <v>1.8058690744920992E-2</v>
      </c>
      <c r="BF387">
        <v>0</v>
      </c>
      <c r="BG387">
        <v>0.52708803611738153</v>
      </c>
      <c r="BH387">
        <v>0.32731376975169302</v>
      </c>
      <c r="BI387">
        <v>0.14559819413092551</v>
      </c>
      <c r="BJ387">
        <v>0</v>
      </c>
      <c r="BK387">
        <v>5.1918735891647853E-2</v>
      </c>
      <c r="BL387">
        <v>0.86681715575620766</v>
      </c>
      <c r="BM387">
        <v>0</v>
      </c>
      <c r="BN387">
        <v>8.1264108352144468E-2</v>
      </c>
      <c r="BO387">
        <v>5.4176072234762979E-2</v>
      </c>
      <c r="BP387">
        <v>0.93792325056433412</v>
      </c>
      <c r="BQ387">
        <v>7.900677200902935E-3</v>
      </c>
      <c r="BR387">
        <v>0</v>
      </c>
      <c r="BS387">
        <v>0</v>
      </c>
      <c r="BT387">
        <v>0.28893905191873592</v>
      </c>
      <c r="BU387">
        <v>0.7065462753950339</v>
      </c>
      <c r="BV387">
        <v>4.5146726862302479E-3</v>
      </c>
      <c r="BW387">
        <v>1</v>
      </c>
      <c r="BX387" t="s">
        <v>1404</v>
      </c>
      <c r="BY387">
        <v>1523</v>
      </c>
      <c r="BZ387">
        <v>0.58174655285620491</v>
      </c>
      <c r="CA387">
        <v>0</v>
      </c>
    </row>
    <row r="388" spans="1:79" customFormat="1" x14ac:dyDescent="0.25">
      <c r="A388" t="s">
        <v>1407</v>
      </c>
      <c r="B388" t="s">
        <v>42</v>
      </c>
      <c r="C388" t="s">
        <v>187</v>
      </c>
      <c r="D388" t="s">
        <v>951</v>
      </c>
      <c r="E388">
        <v>2015</v>
      </c>
      <c r="F388">
        <v>195</v>
      </c>
      <c r="G388">
        <v>14</v>
      </c>
      <c r="H388">
        <v>0</v>
      </c>
      <c r="I388">
        <v>8</v>
      </c>
      <c r="J388">
        <v>12</v>
      </c>
      <c r="K388">
        <v>11</v>
      </c>
      <c r="L388">
        <v>14</v>
      </c>
      <c r="M388">
        <v>27</v>
      </c>
      <c r="N388">
        <v>38</v>
      </c>
      <c r="O388">
        <v>28</v>
      </c>
      <c r="P388">
        <v>35</v>
      </c>
      <c r="Q388">
        <v>21</v>
      </c>
      <c r="R388">
        <v>12</v>
      </c>
      <c r="S388">
        <v>3</v>
      </c>
      <c r="T388">
        <v>0</v>
      </c>
      <c r="U388">
        <v>200</v>
      </c>
      <c r="V388">
        <v>9</v>
      </c>
      <c r="W388">
        <v>0</v>
      </c>
      <c r="X388">
        <v>82</v>
      </c>
      <c r="Y388">
        <v>92</v>
      </c>
      <c r="Z388">
        <v>35</v>
      </c>
      <c r="AA388">
        <v>0</v>
      </c>
      <c r="AB388">
        <v>34</v>
      </c>
      <c r="AC388">
        <v>144</v>
      </c>
      <c r="AD388">
        <v>0</v>
      </c>
      <c r="AE388">
        <v>31</v>
      </c>
      <c r="AF388">
        <v>8</v>
      </c>
      <c r="AG388">
        <v>200</v>
      </c>
      <c r="AH388">
        <v>1</v>
      </c>
      <c r="AI388">
        <v>0</v>
      </c>
      <c r="AJ388">
        <v>0</v>
      </c>
      <c r="AK388">
        <v>67</v>
      </c>
      <c r="AL388">
        <v>142</v>
      </c>
      <c r="AM388">
        <v>0</v>
      </c>
      <c r="AN388">
        <v>209</v>
      </c>
      <c r="AO388">
        <v>0.93301435406698563</v>
      </c>
      <c r="AP388">
        <v>6.6985645933014357E-2</v>
      </c>
      <c r="AQ388">
        <v>0</v>
      </c>
      <c r="AR388">
        <v>3.8277511961722487E-2</v>
      </c>
      <c r="AS388">
        <v>5.7416267942583733E-2</v>
      </c>
      <c r="AT388">
        <v>5.2631578947368418E-2</v>
      </c>
      <c r="AU388">
        <v>6.6985645933014357E-2</v>
      </c>
      <c r="AV388">
        <v>0.12918660287081341</v>
      </c>
      <c r="AW388">
        <v>0.1818181818181818</v>
      </c>
      <c r="AX388">
        <v>0.13397129186602871</v>
      </c>
      <c r="AY388">
        <v>0.1674641148325359</v>
      </c>
      <c r="AZ388">
        <v>0.1004784688995215</v>
      </c>
      <c r="BA388">
        <v>1.435406698564593E-2</v>
      </c>
      <c r="BB388">
        <v>5.7416267942583733E-2</v>
      </c>
      <c r="BC388">
        <v>0</v>
      </c>
      <c r="BD388">
        <v>0.9569377990430622</v>
      </c>
      <c r="BE388">
        <v>4.3062200956937802E-2</v>
      </c>
      <c r="BF388">
        <v>0</v>
      </c>
      <c r="BG388">
        <v>0.3923444976076555</v>
      </c>
      <c r="BH388">
        <v>0.44019138755980858</v>
      </c>
      <c r="BI388">
        <v>0.1674641148325359</v>
      </c>
      <c r="BJ388">
        <v>0</v>
      </c>
      <c r="BK388">
        <v>0.16267942583732059</v>
      </c>
      <c r="BL388">
        <v>0.68899521531100483</v>
      </c>
      <c r="BM388">
        <v>0</v>
      </c>
      <c r="BN388">
        <v>0.14832535885167461</v>
      </c>
      <c r="BO388">
        <v>3.8277511961722487E-2</v>
      </c>
      <c r="BP388">
        <v>0.9569377990430622</v>
      </c>
      <c r="BQ388">
        <v>4.7846889952153108E-3</v>
      </c>
      <c r="BR388">
        <v>0</v>
      </c>
      <c r="BS388">
        <v>0</v>
      </c>
      <c r="BT388">
        <v>0.32057416267942579</v>
      </c>
      <c r="BU388">
        <v>0.67942583732057416</v>
      </c>
      <c r="BV388">
        <v>0</v>
      </c>
      <c r="BW388">
        <v>1</v>
      </c>
      <c r="BX388" t="s">
        <v>1404</v>
      </c>
      <c r="BY388">
        <v>1523</v>
      </c>
      <c r="BZ388">
        <v>0.13722915298752461</v>
      </c>
      <c r="CA388">
        <v>0</v>
      </c>
    </row>
    <row r="389" spans="1:79" customFormat="1" x14ac:dyDescent="0.25">
      <c r="A389" t="s">
        <v>1408</v>
      </c>
      <c r="B389" t="s">
        <v>42</v>
      </c>
      <c r="C389" t="s">
        <v>187</v>
      </c>
      <c r="D389" t="s">
        <v>953</v>
      </c>
      <c r="E389">
        <v>2015</v>
      </c>
      <c r="F389">
        <v>351</v>
      </c>
      <c r="G389">
        <v>6</v>
      </c>
      <c r="H389">
        <v>0</v>
      </c>
      <c r="I389">
        <v>7</v>
      </c>
      <c r="J389">
        <v>14</v>
      </c>
      <c r="K389">
        <v>27</v>
      </c>
      <c r="L389">
        <v>36</v>
      </c>
      <c r="M389">
        <v>60</v>
      </c>
      <c r="N389">
        <v>68</v>
      </c>
      <c r="O389">
        <v>58</v>
      </c>
      <c r="P389">
        <v>53</v>
      </c>
      <c r="Q389">
        <v>24</v>
      </c>
      <c r="R389">
        <v>9</v>
      </c>
      <c r="S389">
        <v>1</v>
      </c>
      <c r="T389">
        <v>0</v>
      </c>
      <c r="U389">
        <v>348</v>
      </c>
      <c r="V389">
        <v>9</v>
      </c>
      <c r="W389">
        <v>0</v>
      </c>
      <c r="X389">
        <v>190</v>
      </c>
      <c r="Y389">
        <v>119</v>
      </c>
      <c r="Z389">
        <v>48</v>
      </c>
      <c r="AA389">
        <v>0</v>
      </c>
      <c r="AB389">
        <v>40</v>
      </c>
      <c r="AC389">
        <v>170</v>
      </c>
      <c r="AD389">
        <v>0</v>
      </c>
      <c r="AE389">
        <v>147</v>
      </c>
      <c r="AF389">
        <v>52</v>
      </c>
      <c r="AG389">
        <v>242</v>
      </c>
      <c r="AH389">
        <v>61</v>
      </c>
      <c r="AI389">
        <v>2</v>
      </c>
      <c r="AJ389">
        <v>0</v>
      </c>
      <c r="AK389">
        <v>108</v>
      </c>
      <c r="AL389">
        <v>232</v>
      </c>
      <c r="AM389">
        <v>17</v>
      </c>
      <c r="AN389">
        <v>357</v>
      </c>
      <c r="AO389">
        <v>0.98319327731092432</v>
      </c>
      <c r="AP389">
        <v>1.680672268907563E-2</v>
      </c>
      <c r="AQ389">
        <v>0</v>
      </c>
      <c r="AR389">
        <v>1.9607843137254902E-2</v>
      </c>
      <c r="AS389">
        <v>3.9215686274509803E-2</v>
      </c>
      <c r="AT389">
        <v>7.5630252100840331E-2</v>
      </c>
      <c r="AU389">
        <v>0.1008403361344538</v>
      </c>
      <c r="AV389">
        <v>0.16806722689075629</v>
      </c>
      <c r="AW389">
        <v>0.19047619047619049</v>
      </c>
      <c r="AX389">
        <v>0.16246498599439779</v>
      </c>
      <c r="AY389">
        <v>0.1484593837535014</v>
      </c>
      <c r="AZ389">
        <v>6.7226890756302518E-2</v>
      </c>
      <c r="BA389">
        <v>2.8011204481792722E-3</v>
      </c>
      <c r="BB389">
        <v>2.5210084033613449E-2</v>
      </c>
      <c r="BC389">
        <v>0</v>
      </c>
      <c r="BD389">
        <v>0.97478991596638653</v>
      </c>
      <c r="BE389">
        <v>2.5210084033613449E-2</v>
      </c>
      <c r="BF389">
        <v>0</v>
      </c>
      <c r="BG389">
        <v>0.53221288515406162</v>
      </c>
      <c r="BH389">
        <v>0.33333333333333331</v>
      </c>
      <c r="BI389">
        <v>0.13445378151260501</v>
      </c>
      <c r="BJ389">
        <v>0</v>
      </c>
      <c r="BK389">
        <v>0.1120448179271709</v>
      </c>
      <c r="BL389">
        <v>0.47619047619047622</v>
      </c>
      <c r="BM389">
        <v>0</v>
      </c>
      <c r="BN389">
        <v>0.41176470588235292</v>
      </c>
      <c r="BO389">
        <v>0.14565826330532211</v>
      </c>
      <c r="BP389">
        <v>0.67787114845938379</v>
      </c>
      <c r="BQ389">
        <v>0.17086834733893561</v>
      </c>
      <c r="BR389">
        <v>5.6022408963585426E-3</v>
      </c>
      <c r="BS389">
        <v>0</v>
      </c>
      <c r="BT389">
        <v>0.30252100840336132</v>
      </c>
      <c r="BU389">
        <v>0.64985994397759106</v>
      </c>
      <c r="BV389">
        <v>4.7619047619047623E-2</v>
      </c>
      <c r="BW389">
        <v>1</v>
      </c>
      <c r="BX389" t="s">
        <v>1404</v>
      </c>
      <c r="BY389">
        <v>1523</v>
      </c>
      <c r="BZ389">
        <v>0.2344057780695995</v>
      </c>
      <c r="CA389">
        <v>0</v>
      </c>
    </row>
    <row r="390" spans="1:79" customFormat="1" x14ac:dyDescent="0.25">
      <c r="A390" t="s">
        <v>1409</v>
      </c>
      <c r="B390" t="s">
        <v>42</v>
      </c>
      <c r="C390" t="s">
        <v>420</v>
      </c>
      <c r="D390" t="s">
        <v>44</v>
      </c>
      <c r="E390">
        <v>2015</v>
      </c>
      <c r="F390">
        <v>60988</v>
      </c>
      <c r="G390">
        <v>7447</v>
      </c>
      <c r="H390">
        <v>0</v>
      </c>
      <c r="I390">
        <v>7761</v>
      </c>
      <c r="J390">
        <v>9373</v>
      </c>
      <c r="K390">
        <v>8803</v>
      </c>
      <c r="L390">
        <v>8344</v>
      </c>
      <c r="M390">
        <v>8560</v>
      </c>
      <c r="N390">
        <v>8914</v>
      </c>
      <c r="O390">
        <v>7721</v>
      </c>
      <c r="P390">
        <v>3423</v>
      </c>
      <c r="Q390">
        <v>1288</v>
      </c>
      <c r="R390">
        <v>498</v>
      </c>
      <c r="S390">
        <v>3750</v>
      </c>
      <c r="T390">
        <v>0</v>
      </c>
      <c r="U390">
        <v>65441</v>
      </c>
      <c r="V390">
        <v>2994</v>
      </c>
      <c r="W390">
        <v>0</v>
      </c>
      <c r="X390">
        <v>40911</v>
      </c>
      <c r="Y390">
        <v>22089</v>
      </c>
      <c r="Z390">
        <v>5402</v>
      </c>
      <c r="AA390">
        <v>33</v>
      </c>
      <c r="AB390">
        <v>3367</v>
      </c>
      <c r="AC390">
        <v>55350</v>
      </c>
      <c r="AD390">
        <v>44</v>
      </c>
      <c r="AE390">
        <v>9674</v>
      </c>
      <c r="AF390">
        <v>4702</v>
      </c>
      <c r="AG390">
        <v>59746</v>
      </c>
      <c r="AH390">
        <v>2683</v>
      </c>
      <c r="AI390">
        <v>879</v>
      </c>
      <c r="AJ390">
        <v>425</v>
      </c>
      <c r="AK390">
        <v>6644</v>
      </c>
      <c r="AL390">
        <v>61716</v>
      </c>
      <c r="AM390">
        <v>75</v>
      </c>
      <c r="AN390">
        <v>68435</v>
      </c>
      <c r="AO390">
        <v>0.8911814130196537</v>
      </c>
      <c r="AP390">
        <v>0.1088185869803463</v>
      </c>
      <c r="AQ390">
        <v>0</v>
      </c>
      <c r="AR390">
        <v>0.1134068824431943</v>
      </c>
      <c r="AS390">
        <v>0.1369620808066048</v>
      </c>
      <c r="AT390">
        <v>0.1286330094250018</v>
      </c>
      <c r="AU390">
        <v>0.12192591510192149</v>
      </c>
      <c r="AV390">
        <v>0.1250821947833711</v>
      </c>
      <c r="AW390">
        <v>0.13025498648352449</v>
      </c>
      <c r="AX390">
        <v>0.1128223862058888</v>
      </c>
      <c r="AY390">
        <v>5.0018265507415803E-2</v>
      </c>
      <c r="AZ390">
        <v>1.8820778841236209E-2</v>
      </c>
      <c r="BA390">
        <v>5.4796522247388027E-2</v>
      </c>
      <c r="BB390">
        <v>7.2769781544531308E-3</v>
      </c>
      <c r="BC390">
        <v>0</v>
      </c>
      <c r="BD390">
        <v>0.95625045663768538</v>
      </c>
      <c r="BE390">
        <v>4.3749543362314597E-2</v>
      </c>
      <c r="BF390">
        <v>0</v>
      </c>
      <c r="BG390">
        <v>0.59780813911010444</v>
      </c>
      <c r="BH390">
        <v>0.32277343464601449</v>
      </c>
      <c r="BI390">
        <v>7.8936216848104035E-2</v>
      </c>
      <c r="BJ390">
        <v>4.8220939577701472E-4</v>
      </c>
      <c r="BK390">
        <v>4.9199970775188132E-2</v>
      </c>
      <c r="BL390">
        <v>0.80879666837144737</v>
      </c>
      <c r="BM390">
        <v>6.4294586103601963E-4</v>
      </c>
      <c r="BN390">
        <v>0.14136041499232849</v>
      </c>
      <c r="BO390">
        <v>6.8707532695258269E-2</v>
      </c>
      <c r="BP390">
        <v>0.87303280485131873</v>
      </c>
      <c r="BQ390">
        <v>3.920508511726456E-2</v>
      </c>
      <c r="BR390">
        <v>1.2844304814787761E-2</v>
      </c>
      <c r="BS390">
        <v>6.2102725213706439E-3</v>
      </c>
      <c r="BT390">
        <v>9.7084825016438961E-2</v>
      </c>
      <c r="BU390">
        <v>0.90181924453861328</v>
      </c>
      <c r="BV390">
        <v>1.0959304449477611E-3</v>
      </c>
      <c r="BW390">
        <v>1</v>
      </c>
      <c r="BX390" t="s">
        <v>1410</v>
      </c>
      <c r="BY390">
        <v>68435</v>
      </c>
      <c r="BZ390">
        <v>1</v>
      </c>
      <c r="CA390">
        <v>0</v>
      </c>
    </row>
    <row r="391" spans="1:79" customFormat="1" x14ac:dyDescent="0.25">
      <c r="A391" t="s">
        <v>1411</v>
      </c>
      <c r="B391" t="s">
        <v>42</v>
      </c>
      <c r="C391" t="s">
        <v>420</v>
      </c>
      <c r="D391" t="s">
        <v>947</v>
      </c>
      <c r="E391">
        <v>2015</v>
      </c>
      <c r="F391">
        <v>8218</v>
      </c>
      <c r="G391">
        <v>602</v>
      </c>
      <c r="H391">
        <v>0</v>
      </c>
      <c r="I391">
        <v>602</v>
      </c>
      <c r="J391">
        <v>1110</v>
      </c>
      <c r="K391">
        <v>1133</v>
      </c>
      <c r="L391">
        <v>1292</v>
      </c>
      <c r="M391">
        <v>1263</v>
      </c>
      <c r="N391">
        <v>1219</v>
      </c>
      <c r="O391">
        <v>1112</v>
      </c>
      <c r="P391">
        <v>606</v>
      </c>
      <c r="Q391">
        <v>265</v>
      </c>
      <c r="R391">
        <v>103</v>
      </c>
      <c r="S391">
        <v>115</v>
      </c>
      <c r="T391">
        <v>0</v>
      </c>
      <c r="U391">
        <v>8627</v>
      </c>
      <c r="V391">
        <v>193</v>
      </c>
      <c r="W391">
        <v>0</v>
      </c>
      <c r="X391">
        <v>5375</v>
      </c>
      <c r="Y391">
        <v>2634</v>
      </c>
      <c r="Z391">
        <v>809</v>
      </c>
      <c r="AA391">
        <v>2</v>
      </c>
      <c r="AB391">
        <v>319</v>
      </c>
      <c r="AC391">
        <v>7612</v>
      </c>
      <c r="AD391">
        <v>6</v>
      </c>
      <c r="AE391">
        <v>883</v>
      </c>
      <c r="AF391">
        <v>447</v>
      </c>
      <c r="AG391">
        <v>8270</v>
      </c>
      <c r="AH391">
        <v>5</v>
      </c>
      <c r="AI391">
        <v>62</v>
      </c>
      <c r="AJ391">
        <v>36</v>
      </c>
      <c r="AK391">
        <v>1285</v>
      </c>
      <c r="AL391">
        <v>7535</v>
      </c>
      <c r="AM391">
        <v>0</v>
      </c>
      <c r="AN391">
        <v>8820</v>
      </c>
      <c r="AO391">
        <v>0.93174603174603177</v>
      </c>
      <c r="AP391">
        <v>6.8253968253968247E-2</v>
      </c>
      <c r="AQ391">
        <v>0</v>
      </c>
      <c r="AR391">
        <v>6.8253968253968247E-2</v>
      </c>
      <c r="AS391">
        <v>0.12585034013605439</v>
      </c>
      <c r="AT391">
        <v>0.12845804988662129</v>
      </c>
      <c r="AU391">
        <v>0.1464852607709751</v>
      </c>
      <c r="AV391">
        <v>0.14319727891156461</v>
      </c>
      <c r="AW391">
        <v>0.13820861678004531</v>
      </c>
      <c r="AX391">
        <v>0.12607709750566889</v>
      </c>
      <c r="AY391">
        <v>6.8707482993197275E-2</v>
      </c>
      <c r="AZ391">
        <v>3.0045351473922899E-2</v>
      </c>
      <c r="BA391">
        <v>1.3038548752834471E-2</v>
      </c>
      <c r="BB391">
        <v>1.167800453514739E-2</v>
      </c>
      <c r="BC391">
        <v>0</v>
      </c>
      <c r="BD391">
        <v>0.97811791383219959</v>
      </c>
      <c r="BE391">
        <v>2.1882086167800449E-2</v>
      </c>
      <c r="BF391">
        <v>0</v>
      </c>
      <c r="BG391">
        <v>0.60941043083900226</v>
      </c>
      <c r="BH391">
        <v>0.29863945578231288</v>
      </c>
      <c r="BI391">
        <v>9.1723356009070292E-2</v>
      </c>
      <c r="BJ391">
        <v>2.2675736961451251E-4</v>
      </c>
      <c r="BK391">
        <v>3.616780045351474E-2</v>
      </c>
      <c r="BL391">
        <v>0.86303854875283448</v>
      </c>
      <c r="BM391">
        <v>6.8027210884353737E-4</v>
      </c>
      <c r="BN391">
        <v>0.1001133786848073</v>
      </c>
      <c r="BO391">
        <v>5.0680272108843537E-2</v>
      </c>
      <c r="BP391">
        <v>0.93764172335600904</v>
      </c>
      <c r="BQ391">
        <v>5.6689342403628119E-4</v>
      </c>
      <c r="BR391">
        <v>7.0294784580498867E-3</v>
      </c>
      <c r="BS391">
        <v>4.0816326530612249E-3</v>
      </c>
      <c r="BT391">
        <v>0.1456916099773243</v>
      </c>
      <c r="BU391">
        <v>0.85430839002267578</v>
      </c>
      <c r="BV391">
        <v>0</v>
      </c>
      <c r="BW391">
        <v>1</v>
      </c>
      <c r="BX391" t="s">
        <v>1410</v>
      </c>
      <c r="BY391">
        <v>68435</v>
      </c>
      <c r="BZ391">
        <v>0.12888142032585659</v>
      </c>
      <c r="CA391">
        <v>0</v>
      </c>
    </row>
    <row r="392" spans="1:79" customFormat="1" x14ac:dyDescent="0.25">
      <c r="A392" t="s">
        <v>1412</v>
      </c>
      <c r="B392" t="s">
        <v>42</v>
      </c>
      <c r="C392" t="s">
        <v>420</v>
      </c>
      <c r="D392" t="s">
        <v>949</v>
      </c>
      <c r="E392">
        <v>2015</v>
      </c>
      <c r="F392">
        <v>37009</v>
      </c>
      <c r="G392">
        <v>4840</v>
      </c>
      <c r="H392">
        <v>0</v>
      </c>
      <c r="I392">
        <v>6070</v>
      </c>
      <c r="J392">
        <v>6465</v>
      </c>
      <c r="K392">
        <v>5605</v>
      </c>
      <c r="L392">
        <v>4670</v>
      </c>
      <c r="M392">
        <v>4783</v>
      </c>
      <c r="N392">
        <v>4972</v>
      </c>
      <c r="O392">
        <v>4082</v>
      </c>
      <c r="P392">
        <v>1456</v>
      </c>
      <c r="Q392">
        <v>401</v>
      </c>
      <c r="R392">
        <v>103</v>
      </c>
      <c r="S392">
        <v>3242</v>
      </c>
      <c r="T392">
        <v>0</v>
      </c>
      <c r="U392">
        <v>39808</v>
      </c>
      <c r="V392">
        <v>2041</v>
      </c>
      <c r="W392">
        <v>0</v>
      </c>
      <c r="X392">
        <v>25464</v>
      </c>
      <c r="Y392">
        <v>14140</v>
      </c>
      <c r="Z392">
        <v>2234</v>
      </c>
      <c r="AA392">
        <v>11</v>
      </c>
      <c r="AB392">
        <v>1553</v>
      </c>
      <c r="AC392">
        <v>36892</v>
      </c>
      <c r="AD392">
        <v>21</v>
      </c>
      <c r="AE392">
        <v>3383</v>
      </c>
      <c r="AF392">
        <v>2003</v>
      </c>
      <c r="AG392">
        <v>39148</v>
      </c>
      <c r="AH392">
        <v>27</v>
      </c>
      <c r="AI392">
        <v>464</v>
      </c>
      <c r="AJ392">
        <v>207</v>
      </c>
      <c r="AK392">
        <v>2354</v>
      </c>
      <c r="AL392">
        <v>39495</v>
      </c>
      <c r="AM392">
        <v>0</v>
      </c>
      <c r="AN392">
        <v>41849</v>
      </c>
      <c r="AO392">
        <v>0.88434610146001102</v>
      </c>
      <c r="AP392">
        <v>0.115653898539989</v>
      </c>
      <c r="AQ392">
        <v>0</v>
      </c>
      <c r="AR392">
        <v>0.14504528184663909</v>
      </c>
      <c r="AS392">
        <v>0.1544839781117828</v>
      </c>
      <c r="AT392">
        <v>0.13393390523071039</v>
      </c>
      <c r="AU392">
        <v>0.1115916748309398</v>
      </c>
      <c r="AV392">
        <v>0.1142918588257784</v>
      </c>
      <c r="AW392">
        <v>0.1188080957728978</v>
      </c>
      <c r="AX392">
        <v>9.7541159884346099E-2</v>
      </c>
      <c r="AY392">
        <v>3.4791751296327271E-2</v>
      </c>
      <c r="AZ392">
        <v>9.5820688666395856E-3</v>
      </c>
      <c r="BA392">
        <v>7.7468995674926516E-2</v>
      </c>
      <c r="BB392">
        <v>2.4612296590121631E-3</v>
      </c>
      <c r="BC392">
        <v>0</v>
      </c>
      <c r="BD392">
        <v>0.95122942005782696</v>
      </c>
      <c r="BE392">
        <v>4.8770579942173049E-2</v>
      </c>
      <c r="BF392">
        <v>0</v>
      </c>
      <c r="BG392">
        <v>0.60847332074840499</v>
      </c>
      <c r="BH392">
        <v>0.33788143085856293</v>
      </c>
      <c r="BI392">
        <v>5.3382398623623033E-2</v>
      </c>
      <c r="BJ392">
        <v>2.6284976940906592E-4</v>
      </c>
      <c r="BK392">
        <v>3.7109608353843582E-2</v>
      </c>
      <c r="BL392">
        <v>0.88155033573084185</v>
      </c>
      <c r="BM392">
        <v>5.0180410523548949E-4</v>
      </c>
      <c r="BN392">
        <v>8.0838251810079087E-2</v>
      </c>
      <c r="BO392">
        <v>4.7862553466032638E-2</v>
      </c>
      <c r="BP392">
        <v>0.93545843389328298</v>
      </c>
      <c r="BQ392">
        <v>6.451767067313436E-4</v>
      </c>
      <c r="BR392">
        <v>1.1087481182346049E-2</v>
      </c>
      <c r="BS392">
        <v>4.9463547516069677E-3</v>
      </c>
      <c r="BT392">
        <v>5.6249850653540108E-2</v>
      </c>
      <c r="BU392">
        <v>0.94375014934645984</v>
      </c>
      <c r="BV392">
        <v>0</v>
      </c>
      <c r="BW392">
        <v>1</v>
      </c>
      <c r="BX392" t="s">
        <v>1410</v>
      </c>
      <c r="BY392">
        <v>68435</v>
      </c>
      <c r="BZ392">
        <v>0.61151457587491775</v>
      </c>
      <c r="CA392">
        <v>0</v>
      </c>
    </row>
    <row r="393" spans="1:79" customFormat="1" x14ac:dyDescent="0.25">
      <c r="A393" t="s">
        <v>1413</v>
      </c>
      <c r="B393" t="s">
        <v>42</v>
      </c>
      <c r="C393" t="s">
        <v>420</v>
      </c>
      <c r="D393" t="s">
        <v>951</v>
      </c>
      <c r="E393">
        <v>2015</v>
      </c>
      <c r="F393">
        <v>7653</v>
      </c>
      <c r="G393">
        <v>928</v>
      </c>
      <c r="H393">
        <v>0</v>
      </c>
      <c r="I393">
        <v>613</v>
      </c>
      <c r="J393">
        <v>845</v>
      </c>
      <c r="K393">
        <v>897</v>
      </c>
      <c r="L393">
        <v>1132</v>
      </c>
      <c r="M393">
        <v>1243</v>
      </c>
      <c r="N393">
        <v>1446</v>
      </c>
      <c r="O393">
        <v>1305</v>
      </c>
      <c r="P393">
        <v>549</v>
      </c>
      <c r="Q393">
        <v>201</v>
      </c>
      <c r="R393">
        <v>62</v>
      </c>
      <c r="S393">
        <v>288</v>
      </c>
      <c r="T393">
        <v>0</v>
      </c>
      <c r="U393">
        <v>8135</v>
      </c>
      <c r="V393">
        <v>446</v>
      </c>
      <c r="W393">
        <v>0</v>
      </c>
      <c r="X393">
        <v>4848</v>
      </c>
      <c r="Y393">
        <v>3081</v>
      </c>
      <c r="Z393">
        <v>647</v>
      </c>
      <c r="AA393">
        <v>5</v>
      </c>
      <c r="AB393">
        <v>1063</v>
      </c>
      <c r="AC393">
        <v>6911</v>
      </c>
      <c r="AD393">
        <v>8</v>
      </c>
      <c r="AE393">
        <v>599</v>
      </c>
      <c r="AF393">
        <v>1218</v>
      </c>
      <c r="AG393">
        <v>7281</v>
      </c>
      <c r="AH393">
        <v>5</v>
      </c>
      <c r="AI393">
        <v>33</v>
      </c>
      <c r="AJ393">
        <v>44</v>
      </c>
      <c r="AK393">
        <v>2222</v>
      </c>
      <c r="AL393">
        <v>6359</v>
      </c>
      <c r="AM393">
        <v>0</v>
      </c>
      <c r="AN393">
        <v>8581</v>
      </c>
      <c r="AO393">
        <v>0.89185409625917722</v>
      </c>
      <c r="AP393">
        <v>0.10814590374082279</v>
      </c>
      <c r="AQ393">
        <v>0</v>
      </c>
      <c r="AR393">
        <v>7.1436895466728823E-2</v>
      </c>
      <c r="AS393">
        <v>9.8473371401934504E-2</v>
      </c>
      <c r="AT393">
        <v>0.1045332711805151</v>
      </c>
      <c r="AU393">
        <v>0.13191935671833119</v>
      </c>
      <c r="AV393">
        <v>0.14485491201491671</v>
      </c>
      <c r="AW393">
        <v>0.16851182845822171</v>
      </c>
      <c r="AX393">
        <v>0.15208017713553201</v>
      </c>
      <c r="AY393">
        <v>6.3978557277706558E-2</v>
      </c>
      <c r="AZ393">
        <v>2.3423843374898029E-2</v>
      </c>
      <c r="BA393">
        <v>3.3562521850600158E-2</v>
      </c>
      <c r="BB393">
        <v>7.2252651206153127E-3</v>
      </c>
      <c r="BC393">
        <v>0</v>
      </c>
      <c r="BD393">
        <v>0.94802470574525111</v>
      </c>
      <c r="BE393">
        <v>5.1975294254748873E-2</v>
      </c>
      <c r="BF393">
        <v>0</v>
      </c>
      <c r="BG393">
        <v>0.56496911781843606</v>
      </c>
      <c r="BH393">
        <v>0.35904906188089969</v>
      </c>
      <c r="BI393">
        <v>7.5399137629646895E-2</v>
      </c>
      <c r="BJ393">
        <v>5.8268267101736391E-4</v>
      </c>
      <c r="BK393">
        <v>0.1238783358582916</v>
      </c>
      <c r="BL393">
        <v>0.80538398788020049</v>
      </c>
      <c r="BM393">
        <v>9.3229227362778236E-4</v>
      </c>
      <c r="BN393">
        <v>6.9805383987880207E-2</v>
      </c>
      <c r="BO393">
        <v>0.14194149865982991</v>
      </c>
      <c r="BP393">
        <v>0.84850250553548534</v>
      </c>
      <c r="BQ393">
        <v>5.8268267101736391E-4</v>
      </c>
      <c r="BR393">
        <v>3.8457056287146021E-3</v>
      </c>
      <c r="BS393">
        <v>5.1276075049528028E-3</v>
      </c>
      <c r="BT393">
        <v>0.25894417900011651</v>
      </c>
      <c r="BU393">
        <v>0.74105582099988343</v>
      </c>
      <c r="BV393">
        <v>0</v>
      </c>
      <c r="BW393">
        <v>1</v>
      </c>
      <c r="BX393" t="s">
        <v>1410</v>
      </c>
      <c r="BY393">
        <v>68435</v>
      </c>
      <c r="BZ393">
        <v>0.12538905530795649</v>
      </c>
      <c r="CA393">
        <v>0</v>
      </c>
    </row>
    <row r="394" spans="1:79" customFormat="1" x14ac:dyDescent="0.25">
      <c r="A394" t="s">
        <v>1414</v>
      </c>
      <c r="B394" t="s">
        <v>42</v>
      </c>
      <c r="C394" t="s">
        <v>420</v>
      </c>
      <c r="D394" t="s">
        <v>953</v>
      </c>
      <c r="E394">
        <v>2015</v>
      </c>
      <c r="F394">
        <v>8040</v>
      </c>
      <c r="G394">
        <v>1070</v>
      </c>
      <c r="H394">
        <v>0</v>
      </c>
      <c r="I394">
        <v>470</v>
      </c>
      <c r="J394">
        <v>941</v>
      </c>
      <c r="K394">
        <v>1158</v>
      </c>
      <c r="L394">
        <v>1239</v>
      </c>
      <c r="M394">
        <v>1263</v>
      </c>
      <c r="N394">
        <v>1270</v>
      </c>
      <c r="O394">
        <v>1214</v>
      </c>
      <c r="P394">
        <v>807</v>
      </c>
      <c r="Q394">
        <v>420</v>
      </c>
      <c r="R394">
        <v>230</v>
      </c>
      <c r="S394">
        <v>98</v>
      </c>
      <c r="T394">
        <v>0</v>
      </c>
      <c r="U394">
        <v>8803</v>
      </c>
      <c r="V394">
        <v>307</v>
      </c>
      <c r="W394">
        <v>0</v>
      </c>
      <c r="X394">
        <v>5192</v>
      </c>
      <c r="Y394">
        <v>2211</v>
      </c>
      <c r="Z394">
        <v>1693</v>
      </c>
      <c r="AA394">
        <v>14</v>
      </c>
      <c r="AB394">
        <v>427</v>
      </c>
      <c r="AC394">
        <v>3889</v>
      </c>
      <c r="AD394">
        <v>8</v>
      </c>
      <c r="AE394">
        <v>4786</v>
      </c>
      <c r="AF394">
        <v>1020</v>
      </c>
      <c r="AG394">
        <v>4990</v>
      </c>
      <c r="AH394">
        <v>2645</v>
      </c>
      <c r="AI394">
        <v>318</v>
      </c>
      <c r="AJ394">
        <v>137</v>
      </c>
      <c r="AK394">
        <v>783</v>
      </c>
      <c r="AL394">
        <v>8327</v>
      </c>
      <c r="AM394">
        <v>0</v>
      </c>
      <c r="AN394">
        <v>9110</v>
      </c>
      <c r="AO394">
        <v>0.88254665203073546</v>
      </c>
      <c r="AP394">
        <v>0.1174533479692645</v>
      </c>
      <c r="AQ394">
        <v>0</v>
      </c>
      <c r="AR394">
        <v>5.159165751920966E-2</v>
      </c>
      <c r="AS394">
        <v>0.1032930845225027</v>
      </c>
      <c r="AT394">
        <v>0.12711306256860591</v>
      </c>
      <c r="AU394">
        <v>0.1360043907793633</v>
      </c>
      <c r="AV394">
        <v>0.13863885839736551</v>
      </c>
      <c r="AW394">
        <v>0.13940724478594951</v>
      </c>
      <c r="AX394">
        <v>0.1332601536772777</v>
      </c>
      <c r="AY394">
        <v>8.8583973655323819E-2</v>
      </c>
      <c r="AZ394">
        <v>4.6103183315038418E-2</v>
      </c>
      <c r="BA394">
        <v>1.0757409440175629E-2</v>
      </c>
      <c r="BB394">
        <v>2.5246981339187711E-2</v>
      </c>
      <c r="BC394">
        <v>0</v>
      </c>
      <c r="BD394">
        <v>0.96630076838638856</v>
      </c>
      <c r="BE394">
        <v>3.3699231613611408E-2</v>
      </c>
      <c r="BF394">
        <v>0</v>
      </c>
      <c r="BG394">
        <v>0.56992316136114163</v>
      </c>
      <c r="BH394">
        <v>0.24270032930845231</v>
      </c>
      <c r="BI394">
        <v>0.18583973655323821</v>
      </c>
      <c r="BJ394">
        <v>1.536772777167947E-3</v>
      </c>
      <c r="BK394">
        <v>4.6871569703622391E-2</v>
      </c>
      <c r="BL394">
        <v>0.42689352360043908</v>
      </c>
      <c r="BM394">
        <v>8.7815587266739845E-4</v>
      </c>
      <c r="BN394">
        <v>0.52535675082327116</v>
      </c>
      <c r="BO394">
        <v>0.1119648737650933</v>
      </c>
      <c r="BP394">
        <v>0.54774972557628976</v>
      </c>
      <c r="BQ394">
        <v>0.29034028540065859</v>
      </c>
      <c r="BR394">
        <v>3.4906695938529089E-2</v>
      </c>
      <c r="BS394">
        <v>1.5038419319429199E-2</v>
      </c>
      <c r="BT394">
        <v>8.5949506037321627E-2</v>
      </c>
      <c r="BU394">
        <v>0.91405049396267835</v>
      </c>
      <c r="BV394">
        <v>0</v>
      </c>
      <c r="BW394">
        <v>1</v>
      </c>
      <c r="BX394" t="s">
        <v>1410</v>
      </c>
      <c r="BY394">
        <v>68435</v>
      </c>
      <c r="BZ394">
        <v>0.13311901804632131</v>
      </c>
      <c r="CA394">
        <v>0</v>
      </c>
    </row>
    <row r="395" spans="1:79" customFormat="1" x14ac:dyDescent="0.25">
      <c r="A395" t="s">
        <v>1415</v>
      </c>
      <c r="B395" t="s">
        <v>42</v>
      </c>
      <c r="C395" t="s">
        <v>420</v>
      </c>
      <c r="D395" t="s">
        <v>961</v>
      </c>
      <c r="E395">
        <v>2015</v>
      </c>
      <c r="F395">
        <v>68</v>
      </c>
      <c r="G395">
        <v>7</v>
      </c>
      <c r="H395">
        <v>0</v>
      </c>
      <c r="I395">
        <v>6</v>
      </c>
      <c r="J395">
        <v>12</v>
      </c>
      <c r="K395">
        <v>10</v>
      </c>
      <c r="L395">
        <v>11</v>
      </c>
      <c r="M395">
        <v>8</v>
      </c>
      <c r="N395">
        <v>7</v>
      </c>
      <c r="O395">
        <v>8</v>
      </c>
      <c r="P395">
        <v>5</v>
      </c>
      <c r="Q395">
        <v>1</v>
      </c>
      <c r="R395">
        <v>0</v>
      </c>
      <c r="S395">
        <v>7</v>
      </c>
      <c r="T395">
        <v>0</v>
      </c>
      <c r="U395">
        <v>68</v>
      </c>
      <c r="V395">
        <v>7</v>
      </c>
      <c r="W395">
        <v>0</v>
      </c>
      <c r="X395">
        <v>32</v>
      </c>
      <c r="Y395">
        <v>23</v>
      </c>
      <c r="Z395">
        <v>19</v>
      </c>
      <c r="AA395">
        <v>1</v>
      </c>
      <c r="AB395">
        <v>5</v>
      </c>
      <c r="AC395">
        <v>46</v>
      </c>
      <c r="AD395">
        <v>1</v>
      </c>
      <c r="AE395">
        <v>23</v>
      </c>
      <c r="AF395">
        <v>14</v>
      </c>
      <c r="AG395">
        <v>57</v>
      </c>
      <c r="AH395">
        <v>1</v>
      </c>
      <c r="AI395">
        <v>2</v>
      </c>
      <c r="AJ395">
        <v>1</v>
      </c>
      <c r="AK395">
        <v>0</v>
      </c>
      <c r="AL395">
        <v>0</v>
      </c>
      <c r="AM395">
        <v>75</v>
      </c>
      <c r="AN395">
        <v>75</v>
      </c>
      <c r="AO395">
        <v>0.90666666666666662</v>
      </c>
      <c r="AP395">
        <v>9.3333333333333338E-2</v>
      </c>
      <c r="AQ395">
        <v>0</v>
      </c>
      <c r="AR395">
        <v>0.08</v>
      </c>
      <c r="AS395">
        <v>0.16</v>
      </c>
      <c r="AT395">
        <v>0.1333333333333333</v>
      </c>
      <c r="AU395">
        <v>0.1466666666666667</v>
      </c>
      <c r="AV395">
        <v>0.1066666666666667</v>
      </c>
      <c r="AW395">
        <v>9.3333333333333338E-2</v>
      </c>
      <c r="AX395">
        <v>0.1066666666666667</v>
      </c>
      <c r="AY395">
        <v>6.6666666666666666E-2</v>
      </c>
      <c r="AZ395">
        <v>1.3333333333333331E-2</v>
      </c>
      <c r="BA395">
        <v>9.3333333333333338E-2</v>
      </c>
      <c r="BB395">
        <v>0</v>
      </c>
      <c r="BC395">
        <v>0</v>
      </c>
      <c r="BD395">
        <v>0.90666666666666662</v>
      </c>
      <c r="BE395">
        <v>9.3333333333333338E-2</v>
      </c>
      <c r="BF395">
        <v>0</v>
      </c>
      <c r="BG395">
        <v>0.42666666666666669</v>
      </c>
      <c r="BH395">
        <v>0.30666666666666659</v>
      </c>
      <c r="BI395">
        <v>0.25333333333333341</v>
      </c>
      <c r="BJ395">
        <v>1.3333333333333331E-2</v>
      </c>
      <c r="BK395">
        <v>6.6666666666666666E-2</v>
      </c>
      <c r="BL395">
        <v>0.61333333333333329</v>
      </c>
      <c r="BM395">
        <v>1.3333333333333331E-2</v>
      </c>
      <c r="BN395">
        <v>0.30666666666666659</v>
      </c>
      <c r="BO395">
        <v>0.1866666666666667</v>
      </c>
      <c r="BP395">
        <v>0.76</v>
      </c>
      <c r="BQ395">
        <v>1.3333333333333331E-2</v>
      </c>
      <c r="BR395">
        <v>2.6666666666666668E-2</v>
      </c>
      <c r="BS395">
        <v>1.3333333333333331E-2</v>
      </c>
      <c r="BT395">
        <v>0</v>
      </c>
      <c r="BU395">
        <v>0</v>
      </c>
      <c r="BV395">
        <v>1</v>
      </c>
      <c r="BW395">
        <v>1</v>
      </c>
      <c r="BX395" t="s">
        <v>1410</v>
      </c>
      <c r="BY395">
        <v>68435</v>
      </c>
      <c r="BZ395">
        <v>1.0959304449477611E-3</v>
      </c>
      <c r="CA395">
        <v>0</v>
      </c>
    </row>
    <row r="396" spans="1:79" customFormat="1" x14ac:dyDescent="0.25">
      <c r="A396" t="s">
        <v>1416</v>
      </c>
      <c r="B396" t="s">
        <v>42</v>
      </c>
      <c r="C396" t="s">
        <v>426</v>
      </c>
      <c r="D396" t="s">
        <v>44</v>
      </c>
      <c r="E396">
        <v>2015</v>
      </c>
      <c r="F396">
        <v>9429</v>
      </c>
      <c r="G396">
        <v>625</v>
      </c>
      <c r="H396">
        <v>0</v>
      </c>
      <c r="I396">
        <v>1360</v>
      </c>
      <c r="J396">
        <v>1500</v>
      </c>
      <c r="K396">
        <v>1036</v>
      </c>
      <c r="L396">
        <v>996</v>
      </c>
      <c r="M396">
        <v>1014</v>
      </c>
      <c r="N396">
        <v>1220</v>
      </c>
      <c r="O396">
        <v>1251</v>
      </c>
      <c r="P396">
        <v>1009</v>
      </c>
      <c r="Q396">
        <v>315</v>
      </c>
      <c r="R396">
        <v>95</v>
      </c>
      <c r="S396">
        <v>258</v>
      </c>
      <c r="T396">
        <v>0</v>
      </c>
      <c r="U396">
        <v>9166</v>
      </c>
      <c r="V396">
        <v>770</v>
      </c>
      <c r="W396">
        <v>118</v>
      </c>
      <c r="X396">
        <v>5921</v>
      </c>
      <c r="Y396">
        <v>2730</v>
      </c>
      <c r="Z396">
        <v>1403</v>
      </c>
      <c r="AA396">
        <v>0</v>
      </c>
      <c r="AB396">
        <v>556</v>
      </c>
      <c r="AC396">
        <v>7955</v>
      </c>
      <c r="AD396">
        <v>221</v>
      </c>
      <c r="AE396">
        <v>1322</v>
      </c>
      <c r="AF396">
        <v>288</v>
      </c>
      <c r="AG396">
        <v>9030</v>
      </c>
      <c r="AH396">
        <v>483</v>
      </c>
      <c r="AI396">
        <v>30</v>
      </c>
      <c r="AJ396">
        <v>223</v>
      </c>
      <c r="AK396">
        <v>1882</v>
      </c>
      <c r="AL396">
        <v>8158</v>
      </c>
      <c r="AM396">
        <v>14</v>
      </c>
      <c r="AN396">
        <v>10054</v>
      </c>
      <c r="AO396">
        <v>0.93783568728864131</v>
      </c>
      <c r="AP396">
        <v>6.2164312711358673E-2</v>
      </c>
      <c r="AQ396">
        <v>0</v>
      </c>
      <c r="AR396">
        <v>0.13526954445991651</v>
      </c>
      <c r="AS396">
        <v>0.14919435050726079</v>
      </c>
      <c r="AT396">
        <v>0.10304356475034809</v>
      </c>
      <c r="AU396">
        <v>9.9065048736821162E-2</v>
      </c>
      <c r="AV396">
        <v>0.1008553809429083</v>
      </c>
      <c r="AW396">
        <v>0.1213447384125721</v>
      </c>
      <c r="AX396">
        <v>0.12442808832305551</v>
      </c>
      <c r="AY396">
        <v>0.10035806644121741</v>
      </c>
      <c r="AZ396">
        <v>3.1330813606524767E-2</v>
      </c>
      <c r="BA396">
        <v>2.566142828724886E-2</v>
      </c>
      <c r="BB396">
        <v>9.4489755321265165E-3</v>
      </c>
      <c r="BC396">
        <v>0</v>
      </c>
      <c r="BD396">
        <v>0.9116769444997016</v>
      </c>
      <c r="BE396">
        <v>7.6586433260393869E-2</v>
      </c>
      <c r="BF396">
        <v>1.173662223990452E-2</v>
      </c>
      <c r="BG396">
        <v>0.58891983290232741</v>
      </c>
      <c r="BH396">
        <v>0.27153371792321462</v>
      </c>
      <c r="BI396">
        <v>0.13954644917445791</v>
      </c>
      <c r="BJ396">
        <v>0</v>
      </c>
      <c r="BK396">
        <v>5.5301372588024672E-2</v>
      </c>
      <c r="BL396">
        <v>0.79122737219017303</v>
      </c>
      <c r="BM396">
        <v>2.1981300974736419E-2</v>
      </c>
      <c r="BN396">
        <v>0.1314899542470658</v>
      </c>
      <c r="BO396">
        <v>2.8645315297394069E-2</v>
      </c>
      <c r="BP396">
        <v>0.89814999005370999</v>
      </c>
      <c r="BQ396">
        <v>4.8040580863337977E-2</v>
      </c>
      <c r="BR396">
        <v>2.983887010145216E-3</v>
      </c>
      <c r="BS396">
        <v>2.218022677541277E-2</v>
      </c>
      <c r="BT396">
        <v>0.1871891784364432</v>
      </c>
      <c r="BU396">
        <v>0.81141834095882237</v>
      </c>
      <c r="BV396">
        <v>1.3924806047344339E-3</v>
      </c>
      <c r="BW396">
        <v>1</v>
      </c>
      <c r="BX396" t="s">
        <v>1417</v>
      </c>
      <c r="BY396">
        <v>10054</v>
      </c>
      <c r="BZ396">
        <v>1</v>
      </c>
      <c r="CA396">
        <v>0</v>
      </c>
    </row>
    <row r="397" spans="1:79" customFormat="1" x14ac:dyDescent="0.25">
      <c r="A397" t="s">
        <v>1418</v>
      </c>
      <c r="B397" t="s">
        <v>42</v>
      </c>
      <c r="C397" t="s">
        <v>426</v>
      </c>
      <c r="D397" t="s">
        <v>947</v>
      </c>
      <c r="E397">
        <v>2015</v>
      </c>
      <c r="F397">
        <v>1706</v>
      </c>
      <c r="G397">
        <v>50</v>
      </c>
      <c r="H397">
        <v>0</v>
      </c>
      <c r="I397">
        <v>80</v>
      </c>
      <c r="J397">
        <v>169</v>
      </c>
      <c r="K397">
        <v>183</v>
      </c>
      <c r="L397">
        <v>208</v>
      </c>
      <c r="M397">
        <v>219</v>
      </c>
      <c r="N397">
        <v>270</v>
      </c>
      <c r="O397">
        <v>287</v>
      </c>
      <c r="P397">
        <v>234</v>
      </c>
      <c r="Q397">
        <v>69</v>
      </c>
      <c r="R397">
        <v>24</v>
      </c>
      <c r="S397">
        <v>13</v>
      </c>
      <c r="T397">
        <v>0</v>
      </c>
      <c r="U397">
        <v>1688</v>
      </c>
      <c r="V397">
        <v>43</v>
      </c>
      <c r="W397">
        <v>25</v>
      </c>
      <c r="X397">
        <v>904</v>
      </c>
      <c r="Y397">
        <v>614</v>
      </c>
      <c r="Z397">
        <v>238</v>
      </c>
      <c r="AA397">
        <v>0</v>
      </c>
      <c r="AB397">
        <v>134</v>
      </c>
      <c r="AC397">
        <v>1395</v>
      </c>
      <c r="AD397">
        <v>0</v>
      </c>
      <c r="AE397">
        <v>227</v>
      </c>
      <c r="AF397">
        <v>40</v>
      </c>
      <c r="AG397">
        <v>1649</v>
      </c>
      <c r="AH397">
        <v>63</v>
      </c>
      <c r="AI397">
        <v>4</v>
      </c>
      <c r="AJ397">
        <v>0</v>
      </c>
      <c r="AK397">
        <v>602</v>
      </c>
      <c r="AL397">
        <v>1150</v>
      </c>
      <c r="AM397">
        <v>4</v>
      </c>
      <c r="AN397">
        <v>1756</v>
      </c>
      <c r="AO397">
        <v>0.97152619589977218</v>
      </c>
      <c r="AP397">
        <v>2.847380410022779E-2</v>
      </c>
      <c r="AQ397">
        <v>0</v>
      </c>
      <c r="AR397">
        <v>4.5558086560364468E-2</v>
      </c>
      <c r="AS397">
        <v>9.6241457858769933E-2</v>
      </c>
      <c r="AT397">
        <v>0.10421412300683371</v>
      </c>
      <c r="AU397">
        <v>0.1184510250569476</v>
      </c>
      <c r="AV397">
        <v>0.12471526195899769</v>
      </c>
      <c r="AW397">
        <v>0.15375854214123011</v>
      </c>
      <c r="AX397">
        <v>0.16343963553530749</v>
      </c>
      <c r="AY397">
        <v>0.13325740318906609</v>
      </c>
      <c r="AZ397">
        <v>3.9293849658314353E-2</v>
      </c>
      <c r="BA397">
        <v>7.4031890660592259E-3</v>
      </c>
      <c r="BB397">
        <v>1.366742596810934E-2</v>
      </c>
      <c r="BC397">
        <v>0</v>
      </c>
      <c r="BD397">
        <v>0.96127562642369024</v>
      </c>
      <c r="BE397">
        <v>2.44874715261959E-2</v>
      </c>
      <c r="BF397">
        <v>1.423690205011389E-2</v>
      </c>
      <c r="BG397">
        <v>0.51480637813211849</v>
      </c>
      <c r="BH397">
        <v>0.34965831435079731</v>
      </c>
      <c r="BI397">
        <v>0.13553530751708431</v>
      </c>
      <c r="BJ397">
        <v>0</v>
      </c>
      <c r="BK397">
        <v>7.6309794988610472E-2</v>
      </c>
      <c r="BL397">
        <v>0.79441913439635536</v>
      </c>
      <c r="BM397">
        <v>0</v>
      </c>
      <c r="BN397">
        <v>0.12927107061503421</v>
      </c>
      <c r="BO397">
        <v>2.277904328018223E-2</v>
      </c>
      <c r="BP397">
        <v>0.93906605922551256</v>
      </c>
      <c r="BQ397">
        <v>3.5876993166287008E-2</v>
      </c>
      <c r="BR397">
        <v>2.2779043280182231E-3</v>
      </c>
      <c r="BS397">
        <v>0</v>
      </c>
      <c r="BT397">
        <v>0.34282460136674259</v>
      </c>
      <c r="BU397">
        <v>0.65489749430523914</v>
      </c>
      <c r="BV397">
        <v>2.2779043280182231E-3</v>
      </c>
      <c r="BW397">
        <v>1</v>
      </c>
      <c r="BX397" t="s">
        <v>1417</v>
      </c>
      <c r="BY397">
        <v>10054</v>
      </c>
      <c r="BZ397">
        <v>0.17465685299383329</v>
      </c>
      <c r="CA397">
        <v>0</v>
      </c>
    </row>
    <row r="398" spans="1:79" customFormat="1" x14ac:dyDescent="0.25">
      <c r="A398" t="s">
        <v>1419</v>
      </c>
      <c r="B398" t="s">
        <v>42</v>
      </c>
      <c r="C398" t="s">
        <v>426</v>
      </c>
      <c r="D398" t="s">
        <v>949</v>
      </c>
      <c r="E398">
        <v>2015</v>
      </c>
      <c r="F398">
        <v>5525</v>
      </c>
      <c r="G398">
        <v>428</v>
      </c>
      <c r="H398">
        <v>0</v>
      </c>
      <c r="I398">
        <v>1127</v>
      </c>
      <c r="J398">
        <v>1115</v>
      </c>
      <c r="K398">
        <v>688</v>
      </c>
      <c r="L398">
        <v>548</v>
      </c>
      <c r="M398">
        <v>515</v>
      </c>
      <c r="N398">
        <v>602</v>
      </c>
      <c r="O398">
        <v>577</v>
      </c>
      <c r="P398">
        <v>415</v>
      </c>
      <c r="Q398">
        <v>124</v>
      </c>
      <c r="R398">
        <v>25</v>
      </c>
      <c r="S398">
        <v>217</v>
      </c>
      <c r="T398">
        <v>0</v>
      </c>
      <c r="U398">
        <v>5390</v>
      </c>
      <c r="V398">
        <v>501</v>
      </c>
      <c r="W398">
        <v>62</v>
      </c>
      <c r="X398">
        <v>3596</v>
      </c>
      <c r="Y398">
        <v>1506</v>
      </c>
      <c r="Z398">
        <v>851</v>
      </c>
      <c r="AA398">
        <v>0</v>
      </c>
      <c r="AB398">
        <v>196</v>
      </c>
      <c r="AC398">
        <v>5348</v>
      </c>
      <c r="AD398">
        <v>0</v>
      </c>
      <c r="AE398">
        <v>409</v>
      </c>
      <c r="AF398">
        <v>77</v>
      </c>
      <c r="AG398">
        <v>5768</v>
      </c>
      <c r="AH398">
        <v>99</v>
      </c>
      <c r="AI398">
        <v>8</v>
      </c>
      <c r="AJ398">
        <v>1</v>
      </c>
      <c r="AK398">
        <v>686</v>
      </c>
      <c r="AL398">
        <v>5267</v>
      </c>
      <c r="AM398">
        <v>0</v>
      </c>
      <c r="AN398">
        <v>5953</v>
      </c>
      <c r="AO398">
        <v>0.92810347723836717</v>
      </c>
      <c r="AP398">
        <v>7.1896522761632789E-2</v>
      </c>
      <c r="AQ398">
        <v>0</v>
      </c>
      <c r="AR398">
        <v>0.18931631110364519</v>
      </c>
      <c r="AS398">
        <v>0.18730052074584241</v>
      </c>
      <c r="AT398">
        <v>0.11557198051402651</v>
      </c>
      <c r="AU398">
        <v>9.2054426339660669E-2</v>
      </c>
      <c r="AV398">
        <v>8.6511002855703012E-2</v>
      </c>
      <c r="AW398">
        <v>0.10112548294977319</v>
      </c>
      <c r="AX398">
        <v>9.6925919704350744E-2</v>
      </c>
      <c r="AY398">
        <v>6.9712749874013102E-2</v>
      </c>
      <c r="AZ398">
        <v>2.0829833697295481E-2</v>
      </c>
      <c r="BA398">
        <v>3.6452208970267103E-2</v>
      </c>
      <c r="BB398">
        <v>4.1995632454224757E-3</v>
      </c>
      <c r="BC398">
        <v>0</v>
      </c>
      <c r="BD398">
        <v>0.90542583571308588</v>
      </c>
      <c r="BE398">
        <v>8.4159247438266416E-2</v>
      </c>
      <c r="BF398">
        <v>1.041491684864774E-2</v>
      </c>
      <c r="BG398">
        <v>0.60406517722156894</v>
      </c>
      <c r="BH398">
        <v>0.25298168990425002</v>
      </c>
      <c r="BI398">
        <v>0.1429531328741811</v>
      </c>
      <c r="BJ398">
        <v>0</v>
      </c>
      <c r="BK398">
        <v>3.2924575844112222E-2</v>
      </c>
      <c r="BL398">
        <v>0.89837056946077609</v>
      </c>
      <c r="BM398">
        <v>0</v>
      </c>
      <c r="BN398">
        <v>6.8704854695111714E-2</v>
      </c>
      <c r="BO398">
        <v>1.2934654795901231E-2</v>
      </c>
      <c r="BP398">
        <v>0.96892323198387365</v>
      </c>
      <c r="BQ398">
        <v>1.663027045187301E-2</v>
      </c>
      <c r="BR398">
        <v>1.3438602385351919E-3</v>
      </c>
      <c r="BS398">
        <v>1.6798252981689899E-4</v>
      </c>
      <c r="BT398">
        <v>0.1152360154543927</v>
      </c>
      <c r="BU398">
        <v>0.88476398454560723</v>
      </c>
      <c r="BV398">
        <v>0</v>
      </c>
      <c r="BW398">
        <v>1</v>
      </c>
      <c r="BX398" t="s">
        <v>1417</v>
      </c>
      <c r="BY398">
        <v>10054</v>
      </c>
      <c r="BZ398">
        <v>0.59210264571314897</v>
      </c>
      <c r="CA398">
        <v>0</v>
      </c>
    </row>
    <row r="399" spans="1:79" customFormat="1" x14ac:dyDescent="0.25">
      <c r="A399" t="s">
        <v>1420</v>
      </c>
      <c r="B399" t="s">
        <v>42</v>
      </c>
      <c r="C399" t="s">
        <v>426</v>
      </c>
      <c r="D399" t="s">
        <v>951</v>
      </c>
      <c r="E399">
        <v>2015</v>
      </c>
      <c r="F399">
        <v>928</v>
      </c>
      <c r="G399">
        <v>61</v>
      </c>
      <c r="H399">
        <v>0</v>
      </c>
      <c r="I399">
        <v>65</v>
      </c>
      <c r="J399">
        <v>98</v>
      </c>
      <c r="K399">
        <v>56</v>
      </c>
      <c r="L399">
        <v>104</v>
      </c>
      <c r="M399">
        <v>113</v>
      </c>
      <c r="N399">
        <v>161</v>
      </c>
      <c r="O399">
        <v>154</v>
      </c>
      <c r="P399">
        <v>159</v>
      </c>
      <c r="Q399">
        <v>52</v>
      </c>
      <c r="R399">
        <v>19</v>
      </c>
      <c r="S399">
        <v>8</v>
      </c>
      <c r="T399">
        <v>0</v>
      </c>
      <c r="U399">
        <v>813</v>
      </c>
      <c r="V399">
        <v>161</v>
      </c>
      <c r="W399">
        <v>15</v>
      </c>
      <c r="X399">
        <v>525</v>
      </c>
      <c r="Y399">
        <v>320</v>
      </c>
      <c r="Z399">
        <v>144</v>
      </c>
      <c r="AA399">
        <v>0</v>
      </c>
      <c r="AB399">
        <v>109</v>
      </c>
      <c r="AC399">
        <v>800</v>
      </c>
      <c r="AD399">
        <v>0</v>
      </c>
      <c r="AE399">
        <v>80</v>
      </c>
      <c r="AF399">
        <v>21</v>
      </c>
      <c r="AG399">
        <v>962</v>
      </c>
      <c r="AH399">
        <v>6</v>
      </c>
      <c r="AI399">
        <v>0</v>
      </c>
      <c r="AJ399">
        <v>0</v>
      </c>
      <c r="AK399">
        <v>471</v>
      </c>
      <c r="AL399">
        <v>518</v>
      </c>
      <c r="AM399">
        <v>0</v>
      </c>
      <c r="AN399">
        <v>989</v>
      </c>
      <c r="AO399">
        <v>0.93832153690596565</v>
      </c>
      <c r="AP399">
        <v>6.167846309403438E-2</v>
      </c>
      <c r="AQ399">
        <v>0</v>
      </c>
      <c r="AR399">
        <v>6.5722952477249741E-2</v>
      </c>
      <c r="AS399">
        <v>9.9089989888776542E-2</v>
      </c>
      <c r="AT399">
        <v>5.6622851365015173E-2</v>
      </c>
      <c r="AU399">
        <v>0.1051567239635996</v>
      </c>
      <c r="AV399">
        <v>0.11425682507583421</v>
      </c>
      <c r="AW399">
        <v>0.16279069767441859</v>
      </c>
      <c r="AX399">
        <v>0.1557128412537917</v>
      </c>
      <c r="AY399">
        <v>0.16076845298281089</v>
      </c>
      <c r="AZ399">
        <v>5.2578361981799798E-2</v>
      </c>
      <c r="BA399">
        <v>8.0889787664307385E-3</v>
      </c>
      <c r="BB399">
        <v>1.9211324570273001E-2</v>
      </c>
      <c r="BC399">
        <v>0</v>
      </c>
      <c r="BD399">
        <v>0.8220424671385238</v>
      </c>
      <c r="BE399">
        <v>0.16279069767441859</v>
      </c>
      <c r="BF399">
        <v>1.516683518705763E-2</v>
      </c>
      <c r="BG399">
        <v>0.53083923154701718</v>
      </c>
      <c r="BH399">
        <v>0.32355915065722951</v>
      </c>
      <c r="BI399">
        <v>0.14560161779575331</v>
      </c>
      <c r="BJ399">
        <v>0</v>
      </c>
      <c r="BK399">
        <v>0.1102123356926188</v>
      </c>
      <c r="BL399">
        <v>0.80889787664307378</v>
      </c>
      <c r="BM399">
        <v>0</v>
      </c>
      <c r="BN399">
        <v>8.0889787664307378E-2</v>
      </c>
      <c r="BO399">
        <v>2.1233569261880691E-2</v>
      </c>
      <c r="BP399">
        <v>0.97269969666329625</v>
      </c>
      <c r="BQ399">
        <v>6.0667340748230538E-3</v>
      </c>
      <c r="BR399">
        <v>0</v>
      </c>
      <c r="BS399">
        <v>0</v>
      </c>
      <c r="BT399">
        <v>0.47623862487360968</v>
      </c>
      <c r="BU399">
        <v>0.52376137512639032</v>
      </c>
      <c r="BV399">
        <v>0</v>
      </c>
      <c r="BW399">
        <v>1</v>
      </c>
      <c r="BX399" t="s">
        <v>1417</v>
      </c>
      <c r="BY399">
        <v>10054</v>
      </c>
      <c r="BZ399">
        <v>9.8368808434453947E-2</v>
      </c>
      <c r="CA399">
        <v>0</v>
      </c>
    </row>
    <row r="400" spans="1:79" customFormat="1" x14ac:dyDescent="0.25">
      <c r="A400" t="s">
        <v>1421</v>
      </c>
      <c r="B400" t="s">
        <v>42</v>
      </c>
      <c r="C400" t="s">
        <v>426</v>
      </c>
      <c r="D400" t="s">
        <v>953</v>
      </c>
      <c r="E400">
        <v>2015</v>
      </c>
      <c r="F400">
        <v>1066</v>
      </c>
      <c r="G400">
        <v>66</v>
      </c>
      <c r="H400">
        <v>0</v>
      </c>
      <c r="I400">
        <v>43</v>
      </c>
      <c r="J400">
        <v>91</v>
      </c>
      <c r="K400">
        <v>93</v>
      </c>
      <c r="L400">
        <v>118</v>
      </c>
      <c r="M400">
        <v>143</v>
      </c>
      <c r="N400">
        <v>168</v>
      </c>
      <c r="O400">
        <v>208</v>
      </c>
      <c r="P400">
        <v>179</v>
      </c>
      <c r="Q400">
        <v>62</v>
      </c>
      <c r="R400">
        <v>23</v>
      </c>
      <c r="S400">
        <v>4</v>
      </c>
      <c r="T400">
        <v>0</v>
      </c>
      <c r="U400">
        <v>1081</v>
      </c>
      <c r="V400">
        <v>42</v>
      </c>
      <c r="W400">
        <v>9</v>
      </c>
      <c r="X400">
        <v>780</v>
      </c>
      <c r="Y400">
        <v>235</v>
      </c>
      <c r="Z400">
        <v>117</v>
      </c>
      <c r="AA400">
        <v>0</v>
      </c>
      <c r="AB400">
        <v>117</v>
      </c>
      <c r="AC400">
        <v>410</v>
      </c>
      <c r="AD400">
        <v>0</v>
      </c>
      <c r="AE400">
        <v>605</v>
      </c>
      <c r="AF400">
        <v>150</v>
      </c>
      <c r="AG400">
        <v>650</v>
      </c>
      <c r="AH400">
        <v>314</v>
      </c>
      <c r="AI400">
        <v>18</v>
      </c>
      <c r="AJ400">
        <v>0</v>
      </c>
      <c r="AK400">
        <v>84</v>
      </c>
      <c r="AL400">
        <v>1041</v>
      </c>
      <c r="AM400">
        <v>7</v>
      </c>
      <c r="AN400">
        <v>1132</v>
      </c>
      <c r="AO400">
        <v>0.94169611307420498</v>
      </c>
      <c r="AP400">
        <v>5.8303886925795051E-2</v>
      </c>
      <c r="AQ400">
        <v>0</v>
      </c>
      <c r="AR400">
        <v>3.7985865724381618E-2</v>
      </c>
      <c r="AS400">
        <v>8.0388692579505303E-2</v>
      </c>
      <c r="AT400">
        <v>8.2155477031802121E-2</v>
      </c>
      <c r="AU400">
        <v>0.1042402826855124</v>
      </c>
      <c r="AV400">
        <v>0.1263250883392226</v>
      </c>
      <c r="AW400">
        <v>0.14840989399293289</v>
      </c>
      <c r="AX400">
        <v>0.18374558303886929</v>
      </c>
      <c r="AY400">
        <v>0.15812720848056541</v>
      </c>
      <c r="AZ400">
        <v>5.4770318021201407E-2</v>
      </c>
      <c r="BA400">
        <v>3.53356890459364E-3</v>
      </c>
      <c r="BB400">
        <v>2.031802120141343E-2</v>
      </c>
      <c r="BC400">
        <v>0</v>
      </c>
      <c r="BD400">
        <v>0.95494699646643111</v>
      </c>
      <c r="BE400">
        <v>3.7102473498233222E-2</v>
      </c>
      <c r="BF400">
        <v>7.9505300353356883E-3</v>
      </c>
      <c r="BG400">
        <v>0.68904593639575973</v>
      </c>
      <c r="BH400">
        <v>0.2075971731448763</v>
      </c>
      <c r="BI400">
        <v>0.103356890459364</v>
      </c>
      <c r="BJ400">
        <v>0</v>
      </c>
      <c r="BK400">
        <v>0.103356890459364</v>
      </c>
      <c r="BL400">
        <v>0.36219081272084808</v>
      </c>
      <c r="BM400">
        <v>0</v>
      </c>
      <c r="BN400">
        <v>0.53445229681978801</v>
      </c>
      <c r="BO400">
        <v>0.13250883392226151</v>
      </c>
      <c r="BP400">
        <v>0.5742049469964664</v>
      </c>
      <c r="BQ400">
        <v>0.27738515901060068</v>
      </c>
      <c r="BR400">
        <v>1.590106007067138E-2</v>
      </c>
      <c r="BS400">
        <v>0</v>
      </c>
      <c r="BT400">
        <v>7.4204946996466431E-2</v>
      </c>
      <c r="BU400">
        <v>0.91961130742049468</v>
      </c>
      <c r="BV400">
        <v>6.183745583038869E-3</v>
      </c>
      <c r="BW400">
        <v>1</v>
      </c>
      <c r="BX400" t="s">
        <v>1417</v>
      </c>
      <c r="BY400">
        <v>10054</v>
      </c>
      <c r="BZ400">
        <v>0.1125920031828128</v>
      </c>
      <c r="CA400">
        <v>0</v>
      </c>
    </row>
    <row r="401" spans="1:79" customFormat="1" x14ac:dyDescent="0.25">
      <c r="A401" t="s">
        <v>1422</v>
      </c>
      <c r="B401" t="s">
        <v>42</v>
      </c>
      <c r="C401" t="s">
        <v>426</v>
      </c>
      <c r="D401" t="s">
        <v>961</v>
      </c>
      <c r="E401">
        <v>2015</v>
      </c>
      <c r="F401">
        <v>204</v>
      </c>
      <c r="G401">
        <v>20</v>
      </c>
      <c r="H401">
        <v>0</v>
      </c>
      <c r="I401">
        <v>45</v>
      </c>
      <c r="J401">
        <v>27</v>
      </c>
      <c r="K401">
        <v>16</v>
      </c>
      <c r="L401">
        <v>18</v>
      </c>
      <c r="M401">
        <v>24</v>
      </c>
      <c r="N401">
        <v>19</v>
      </c>
      <c r="O401">
        <v>25</v>
      </c>
      <c r="P401">
        <v>22</v>
      </c>
      <c r="Q401">
        <v>8</v>
      </c>
      <c r="R401">
        <v>4</v>
      </c>
      <c r="S401">
        <v>16</v>
      </c>
      <c r="T401">
        <v>0</v>
      </c>
      <c r="U401">
        <v>194</v>
      </c>
      <c r="V401">
        <v>23</v>
      </c>
      <c r="W401">
        <v>7</v>
      </c>
      <c r="X401">
        <v>116</v>
      </c>
      <c r="Y401">
        <v>55</v>
      </c>
      <c r="Z401">
        <v>53</v>
      </c>
      <c r="AA401">
        <v>0</v>
      </c>
      <c r="AB401">
        <v>0</v>
      </c>
      <c r="AC401">
        <v>2</v>
      </c>
      <c r="AD401">
        <v>221</v>
      </c>
      <c r="AE401">
        <v>1</v>
      </c>
      <c r="AF401">
        <v>0</v>
      </c>
      <c r="AG401">
        <v>1</v>
      </c>
      <c r="AH401">
        <v>1</v>
      </c>
      <c r="AI401">
        <v>0</v>
      </c>
      <c r="AJ401">
        <v>222</v>
      </c>
      <c r="AK401">
        <v>39</v>
      </c>
      <c r="AL401">
        <v>182</v>
      </c>
      <c r="AM401">
        <v>3</v>
      </c>
      <c r="AN401">
        <v>224</v>
      </c>
      <c r="AO401">
        <v>0.9107142857142857</v>
      </c>
      <c r="AP401">
        <v>8.9285714285714288E-2</v>
      </c>
      <c r="AQ401">
        <v>0</v>
      </c>
      <c r="AR401">
        <v>0.20089285714285721</v>
      </c>
      <c r="AS401">
        <v>0.1205357142857143</v>
      </c>
      <c r="AT401">
        <v>7.1428571428571425E-2</v>
      </c>
      <c r="AU401">
        <v>8.0357142857142863E-2</v>
      </c>
      <c r="AV401">
        <v>0.1071428571428571</v>
      </c>
      <c r="AW401">
        <v>8.4821428571428575E-2</v>
      </c>
      <c r="AX401">
        <v>0.1116071428571429</v>
      </c>
      <c r="AY401">
        <v>9.8214285714285712E-2</v>
      </c>
      <c r="AZ401">
        <v>3.5714285714285712E-2</v>
      </c>
      <c r="BA401">
        <v>7.1428571428571425E-2</v>
      </c>
      <c r="BB401">
        <v>1.785714285714286E-2</v>
      </c>
      <c r="BC401">
        <v>0</v>
      </c>
      <c r="BD401">
        <v>0.8660714285714286</v>
      </c>
      <c r="BE401">
        <v>0.1026785714285714</v>
      </c>
      <c r="BF401">
        <v>3.125E-2</v>
      </c>
      <c r="BG401">
        <v>0.5178571428571429</v>
      </c>
      <c r="BH401">
        <v>0.2455357142857143</v>
      </c>
      <c r="BI401">
        <v>0.23660714285714279</v>
      </c>
      <c r="BJ401">
        <v>0</v>
      </c>
      <c r="BK401">
        <v>0</v>
      </c>
      <c r="BL401">
        <v>8.9285714285714281E-3</v>
      </c>
      <c r="BM401">
        <v>0.9866071428571429</v>
      </c>
      <c r="BN401">
        <v>4.464285714285714E-3</v>
      </c>
      <c r="BO401">
        <v>0</v>
      </c>
      <c r="BP401">
        <v>4.464285714285714E-3</v>
      </c>
      <c r="BQ401">
        <v>4.464285714285714E-3</v>
      </c>
      <c r="BR401">
        <v>0</v>
      </c>
      <c r="BS401">
        <v>0.9910714285714286</v>
      </c>
      <c r="BT401">
        <v>0.17410714285714279</v>
      </c>
      <c r="BU401">
        <v>0.8125</v>
      </c>
      <c r="BV401">
        <v>1.339285714285714E-2</v>
      </c>
      <c r="BW401">
        <v>1</v>
      </c>
      <c r="BX401" t="s">
        <v>1417</v>
      </c>
      <c r="BY401">
        <v>10054</v>
      </c>
      <c r="BZ401">
        <v>2.227968967575095E-2</v>
      </c>
      <c r="CA401">
        <v>0</v>
      </c>
    </row>
    <row r="402" spans="1:79" customFormat="1" x14ac:dyDescent="0.25">
      <c r="A402" t="s">
        <v>1423</v>
      </c>
      <c r="B402" t="s">
        <v>42</v>
      </c>
      <c r="C402" t="s">
        <v>433</v>
      </c>
      <c r="D402" t="s">
        <v>44</v>
      </c>
      <c r="E402">
        <v>2015</v>
      </c>
      <c r="F402">
        <v>350</v>
      </c>
      <c r="G402">
        <v>42</v>
      </c>
      <c r="H402">
        <v>0</v>
      </c>
      <c r="I402">
        <v>48</v>
      </c>
      <c r="J402">
        <v>69</v>
      </c>
      <c r="K402">
        <v>48</v>
      </c>
      <c r="L402">
        <v>40</v>
      </c>
      <c r="M402">
        <v>38</v>
      </c>
      <c r="N402">
        <v>46</v>
      </c>
      <c r="O402">
        <v>48</v>
      </c>
      <c r="P402">
        <v>37</v>
      </c>
      <c r="Q402">
        <v>14</v>
      </c>
      <c r="R402">
        <v>1</v>
      </c>
      <c r="S402">
        <v>3</v>
      </c>
      <c r="T402">
        <v>0</v>
      </c>
      <c r="U402">
        <v>353</v>
      </c>
      <c r="V402">
        <v>39</v>
      </c>
      <c r="W402">
        <v>0</v>
      </c>
      <c r="X402">
        <v>192</v>
      </c>
      <c r="Y402">
        <v>143</v>
      </c>
      <c r="Z402">
        <v>57</v>
      </c>
      <c r="AA402">
        <v>0</v>
      </c>
      <c r="AB402">
        <v>37</v>
      </c>
      <c r="AC402">
        <v>305</v>
      </c>
      <c r="AD402">
        <v>0</v>
      </c>
      <c r="AE402">
        <v>50</v>
      </c>
      <c r="AF402">
        <v>35</v>
      </c>
      <c r="AG402">
        <v>345</v>
      </c>
      <c r="AH402">
        <v>11</v>
      </c>
      <c r="AI402">
        <v>1</v>
      </c>
      <c r="AJ402">
        <v>0</v>
      </c>
      <c r="AK402">
        <v>70</v>
      </c>
      <c r="AL402">
        <v>306</v>
      </c>
      <c r="AM402">
        <v>16</v>
      </c>
      <c r="AN402">
        <v>392</v>
      </c>
      <c r="AO402">
        <v>0.8928571428571429</v>
      </c>
      <c r="AP402">
        <v>0.1071428571428571</v>
      </c>
      <c r="AQ402">
        <v>0</v>
      </c>
      <c r="AR402">
        <v>0.1224489795918367</v>
      </c>
      <c r="AS402">
        <v>0.17602040816326531</v>
      </c>
      <c r="AT402">
        <v>0.1224489795918367</v>
      </c>
      <c r="AU402">
        <v>0.1020408163265306</v>
      </c>
      <c r="AV402">
        <v>9.6938775510204078E-2</v>
      </c>
      <c r="AW402">
        <v>0.1173469387755102</v>
      </c>
      <c r="AX402">
        <v>0.1224489795918367</v>
      </c>
      <c r="AY402">
        <v>9.438775510204081E-2</v>
      </c>
      <c r="AZ402">
        <v>3.5714285714285712E-2</v>
      </c>
      <c r="BA402">
        <v>7.6530612244897957E-3</v>
      </c>
      <c r="BB402">
        <v>2.5510204081632651E-3</v>
      </c>
      <c r="BC402">
        <v>0</v>
      </c>
      <c r="BD402">
        <v>0.90051020408163263</v>
      </c>
      <c r="BE402">
        <v>9.9489795918367346E-2</v>
      </c>
      <c r="BF402">
        <v>0</v>
      </c>
      <c r="BG402">
        <v>0.48979591836734693</v>
      </c>
      <c r="BH402">
        <v>0.36479591836734693</v>
      </c>
      <c r="BI402">
        <v>0.14540816326530609</v>
      </c>
      <c r="BJ402">
        <v>0</v>
      </c>
      <c r="BK402">
        <v>9.438775510204081E-2</v>
      </c>
      <c r="BL402">
        <v>0.77806122448979587</v>
      </c>
      <c r="BM402">
        <v>0</v>
      </c>
      <c r="BN402">
        <v>0.1275510204081633</v>
      </c>
      <c r="BO402">
        <v>8.9285714285714288E-2</v>
      </c>
      <c r="BP402">
        <v>0.88010204081632648</v>
      </c>
      <c r="BQ402">
        <v>2.8061224489795918E-2</v>
      </c>
      <c r="BR402">
        <v>2.5510204081632651E-3</v>
      </c>
      <c r="BS402">
        <v>0</v>
      </c>
      <c r="BT402">
        <v>0.1785714285714286</v>
      </c>
      <c r="BU402">
        <v>0.78061224489795922</v>
      </c>
      <c r="BV402">
        <v>4.0816326530612242E-2</v>
      </c>
      <c r="BW402">
        <v>1</v>
      </c>
      <c r="BX402" t="s">
        <v>1424</v>
      </c>
      <c r="BY402">
        <v>392</v>
      </c>
      <c r="BZ402">
        <v>1</v>
      </c>
      <c r="CA402">
        <v>0</v>
      </c>
    </row>
    <row r="403" spans="1:79" customFormat="1" x14ac:dyDescent="0.25">
      <c r="A403" t="s">
        <v>1425</v>
      </c>
      <c r="B403" t="s">
        <v>42</v>
      </c>
      <c r="C403" t="s">
        <v>433</v>
      </c>
      <c r="D403" t="s">
        <v>947</v>
      </c>
      <c r="E403">
        <v>2015</v>
      </c>
      <c r="F403">
        <v>100</v>
      </c>
      <c r="G403">
        <v>9</v>
      </c>
      <c r="H403">
        <v>0</v>
      </c>
      <c r="I403">
        <v>5</v>
      </c>
      <c r="J403">
        <v>13</v>
      </c>
      <c r="K403">
        <v>16</v>
      </c>
      <c r="L403">
        <v>13</v>
      </c>
      <c r="M403">
        <v>10</v>
      </c>
      <c r="N403">
        <v>17</v>
      </c>
      <c r="O403">
        <v>13</v>
      </c>
      <c r="P403">
        <v>14</v>
      </c>
      <c r="Q403">
        <v>8</v>
      </c>
      <c r="R403">
        <v>0</v>
      </c>
      <c r="S403">
        <v>0</v>
      </c>
      <c r="T403">
        <v>0</v>
      </c>
      <c r="U403">
        <v>102</v>
      </c>
      <c r="V403">
        <v>7</v>
      </c>
      <c r="W403">
        <v>0</v>
      </c>
      <c r="X403">
        <v>47</v>
      </c>
      <c r="Y403">
        <v>41</v>
      </c>
      <c r="Z403">
        <v>21</v>
      </c>
      <c r="AA403">
        <v>0</v>
      </c>
      <c r="AB403">
        <v>13</v>
      </c>
      <c r="AC403">
        <v>88</v>
      </c>
      <c r="AD403">
        <v>0</v>
      </c>
      <c r="AE403">
        <v>8</v>
      </c>
      <c r="AF403">
        <v>5</v>
      </c>
      <c r="AG403">
        <v>104</v>
      </c>
      <c r="AH403">
        <v>0</v>
      </c>
      <c r="AI403">
        <v>0</v>
      </c>
      <c r="AJ403">
        <v>0</v>
      </c>
      <c r="AK403">
        <v>37</v>
      </c>
      <c r="AL403">
        <v>71</v>
      </c>
      <c r="AM403">
        <v>1</v>
      </c>
      <c r="AN403">
        <v>109</v>
      </c>
      <c r="AO403">
        <v>0.91743119266055051</v>
      </c>
      <c r="AP403">
        <v>8.2568807339449546E-2</v>
      </c>
      <c r="AQ403">
        <v>0</v>
      </c>
      <c r="AR403">
        <v>4.5871559633027532E-2</v>
      </c>
      <c r="AS403">
        <v>0.11926605504587159</v>
      </c>
      <c r="AT403">
        <v>0.14678899082568811</v>
      </c>
      <c r="AU403">
        <v>0.11926605504587159</v>
      </c>
      <c r="AV403">
        <v>9.1743119266055051E-2</v>
      </c>
      <c r="AW403">
        <v>0.15596330275229359</v>
      </c>
      <c r="AX403">
        <v>0.11926605504587159</v>
      </c>
      <c r="AY403">
        <v>0.1284403669724771</v>
      </c>
      <c r="AZ403">
        <v>7.3394495412844041E-2</v>
      </c>
      <c r="BA403">
        <v>0</v>
      </c>
      <c r="BB403">
        <v>0</v>
      </c>
      <c r="BC403">
        <v>0</v>
      </c>
      <c r="BD403">
        <v>0.93577981651376152</v>
      </c>
      <c r="BE403">
        <v>6.4220183486238536E-2</v>
      </c>
      <c r="BF403">
        <v>0</v>
      </c>
      <c r="BG403">
        <v>0.43119266055045868</v>
      </c>
      <c r="BH403">
        <v>0.37614678899082571</v>
      </c>
      <c r="BI403">
        <v>0.19266055045871561</v>
      </c>
      <c r="BJ403">
        <v>0</v>
      </c>
      <c r="BK403">
        <v>0.11926605504587159</v>
      </c>
      <c r="BL403">
        <v>0.80733944954128445</v>
      </c>
      <c r="BM403">
        <v>0</v>
      </c>
      <c r="BN403">
        <v>7.3394495412844041E-2</v>
      </c>
      <c r="BO403">
        <v>4.5871559633027532E-2</v>
      </c>
      <c r="BP403">
        <v>0.95412844036697253</v>
      </c>
      <c r="BQ403">
        <v>0</v>
      </c>
      <c r="BR403">
        <v>0</v>
      </c>
      <c r="BS403">
        <v>0</v>
      </c>
      <c r="BT403">
        <v>0.33944954128440369</v>
      </c>
      <c r="BU403">
        <v>0.65137614678899081</v>
      </c>
      <c r="BV403">
        <v>9.1743119266055051E-3</v>
      </c>
      <c r="BW403">
        <v>1</v>
      </c>
      <c r="BX403" t="s">
        <v>1424</v>
      </c>
      <c r="BY403">
        <v>392</v>
      </c>
      <c r="BZ403">
        <v>0.27806122448979592</v>
      </c>
      <c r="CA403">
        <v>0</v>
      </c>
    </row>
    <row r="404" spans="1:79" customFormat="1" x14ac:dyDescent="0.25">
      <c r="A404" t="s">
        <v>1426</v>
      </c>
      <c r="B404" t="s">
        <v>42</v>
      </c>
      <c r="C404" t="s">
        <v>433</v>
      </c>
      <c r="D404" t="s">
        <v>949</v>
      </c>
      <c r="E404">
        <v>2015</v>
      </c>
      <c r="F404">
        <v>190</v>
      </c>
      <c r="G404">
        <v>24</v>
      </c>
      <c r="H404">
        <v>0</v>
      </c>
      <c r="I404">
        <v>35</v>
      </c>
      <c r="J404">
        <v>48</v>
      </c>
      <c r="K404">
        <v>29</v>
      </c>
      <c r="L404">
        <v>19</v>
      </c>
      <c r="M404">
        <v>19</v>
      </c>
      <c r="N404">
        <v>20</v>
      </c>
      <c r="O404">
        <v>21</v>
      </c>
      <c r="P404">
        <v>15</v>
      </c>
      <c r="Q404">
        <v>4</v>
      </c>
      <c r="R404">
        <v>1</v>
      </c>
      <c r="S404">
        <v>3</v>
      </c>
      <c r="T404">
        <v>0</v>
      </c>
      <c r="U404">
        <v>194</v>
      </c>
      <c r="V404">
        <v>20</v>
      </c>
      <c r="W404">
        <v>0</v>
      </c>
      <c r="X404">
        <v>94</v>
      </c>
      <c r="Y404">
        <v>87</v>
      </c>
      <c r="Z404">
        <v>33</v>
      </c>
      <c r="AA404">
        <v>0</v>
      </c>
      <c r="AB404">
        <v>8</v>
      </c>
      <c r="AC404">
        <v>191</v>
      </c>
      <c r="AD404">
        <v>0</v>
      </c>
      <c r="AE404">
        <v>15</v>
      </c>
      <c r="AF404">
        <v>17</v>
      </c>
      <c r="AG404">
        <v>196</v>
      </c>
      <c r="AH404">
        <v>1</v>
      </c>
      <c r="AI404">
        <v>0</v>
      </c>
      <c r="AJ404">
        <v>0</v>
      </c>
      <c r="AK404">
        <v>32</v>
      </c>
      <c r="AL404">
        <v>172</v>
      </c>
      <c r="AM404">
        <v>10</v>
      </c>
      <c r="AN404">
        <v>214</v>
      </c>
      <c r="AO404">
        <v>0.88785046728971961</v>
      </c>
      <c r="AP404">
        <v>0.1121495327102804</v>
      </c>
      <c r="AQ404">
        <v>0</v>
      </c>
      <c r="AR404">
        <v>0.1635514018691589</v>
      </c>
      <c r="AS404">
        <v>0.22429906542056069</v>
      </c>
      <c r="AT404">
        <v>0.1355140186915888</v>
      </c>
      <c r="AU404">
        <v>8.8785046728971959E-2</v>
      </c>
      <c r="AV404">
        <v>8.8785046728971959E-2</v>
      </c>
      <c r="AW404">
        <v>9.3457943925233641E-2</v>
      </c>
      <c r="AX404">
        <v>9.8130841121495324E-2</v>
      </c>
      <c r="AY404">
        <v>7.0093457943925228E-2</v>
      </c>
      <c r="AZ404">
        <v>1.8691588785046731E-2</v>
      </c>
      <c r="BA404">
        <v>1.401869158878505E-2</v>
      </c>
      <c r="BB404">
        <v>4.6728971962616819E-3</v>
      </c>
      <c r="BC404">
        <v>0</v>
      </c>
      <c r="BD404">
        <v>0.90654205607476634</v>
      </c>
      <c r="BE404">
        <v>9.3457943925233641E-2</v>
      </c>
      <c r="BF404">
        <v>0</v>
      </c>
      <c r="BG404">
        <v>0.43925233644859812</v>
      </c>
      <c r="BH404">
        <v>0.40654205607476629</v>
      </c>
      <c r="BI404">
        <v>0.1542056074766355</v>
      </c>
      <c r="BJ404">
        <v>0</v>
      </c>
      <c r="BK404">
        <v>3.7383177570093462E-2</v>
      </c>
      <c r="BL404">
        <v>0.89252336448598135</v>
      </c>
      <c r="BM404">
        <v>0</v>
      </c>
      <c r="BN404">
        <v>7.0093457943925228E-2</v>
      </c>
      <c r="BO404">
        <v>7.9439252336448593E-2</v>
      </c>
      <c r="BP404">
        <v>0.91588785046728971</v>
      </c>
      <c r="BQ404">
        <v>4.6728971962616819E-3</v>
      </c>
      <c r="BR404">
        <v>0</v>
      </c>
      <c r="BS404">
        <v>0</v>
      </c>
      <c r="BT404">
        <v>0.14953271028037379</v>
      </c>
      <c r="BU404">
        <v>0.80373831775700932</v>
      </c>
      <c r="BV404">
        <v>4.6728971962616821E-2</v>
      </c>
      <c r="BW404">
        <v>1</v>
      </c>
      <c r="BX404" t="s">
        <v>1424</v>
      </c>
      <c r="BY404">
        <v>392</v>
      </c>
      <c r="BZ404">
        <v>0.54591836734693877</v>
      </c>
      <c r="CA404">
        <v>0</v>
      </c>
    </row>
    <row r="405" spans="1:79" customFormat="1" x14ac:dyDescent="0.25">
      <c r="A405" t="s">
        <v>1427</v>
      </c>
      <c r="B405" t="s">
        <v>42</v>
      </c>
      <c r="C405" t="s">
        <v>433</v>
      </c>
      <c r="D405" t="s">
        <v>951</v>
      </c>
      <c r="E405">
        <v>2015</v>
      </c>
      <c r="F405">
        <v>28</v>
      </c>
      <c r="G405">
        <v>1</v>
      </c>
      <c r="H405">
        <v>0</v>
      </c>
      <c r="I405">
        <v>3</v>
      </c>
      <c r="J405">
        <v>4</v>
      </c>
      <c r="K405">
        <v>0</v>
      </c>
      <c r="L405">
        <v>4</v>
      </c>
      <c r="M405">
        <v>7</v>
      </c>
      <c r="N405">
        <v>3</v>
      </c>
      <c r="O405">
        <v>6</v>
      </c>
      <c r="P405">
        <v>2</v>
      </c>
      <c r="Q405">
        <v>0</v>
      </c>
      <c r="R405">
        <v>0</v>
      </c>
      <c r="S405">
        <v>0</v>
      </c>
      <c r="T405">
        <v>0</v>
      </c>
      <c r="U405">
        <v>21</v>
      </c>
      <c r="V405">
        <v>8</v>
      </c>
      <c r="W405">
        <v>0</v>
      </c>
      <c r="X405">
        <v>20</v>
      </c>
      <c r="Y405">
        <v>8</v>
      </c>
      <c r="Z405">
        <v>1</v>
      </c>
      <c r="AA405">
        <v>0</v>
      </c>
      <c r="AB405">
        <v>10</v>
      </c>
      <c r="AC405">
        <v>15</v>
      </c>
      <c r="AD405">
        <v>0</v>
      </c>
      <c r="AE405">
        <v>4</v>
      </c>
      <c r="AF405">
        <v>3</v>
      </c>
      <c r="AG405">
        <v>26</v>
      </c>
      <c r="AH405">
        <v>0</v>
      </c>
      <c r="AI405">
        <v>0</v>
      </c>
      <c r="AJ405">
        <v>0</v>
      </c>
      <c r="AK405">
        <v>0</v>
      </c>
      <c r="AL405">
        <v>28</v>
      </c>
      <c r="AM405">
        <v>1</v>
      </c>
      <c r="AN405">
        <v>29</v>
      </c>
      <c r="AO405">
        <v>0.96551724137931039</v>
      </c>
      <c r="AP405">
        <v>3.4482758620689648E-2</v>
      </c>
      <c r="AQ405">
        <v>0</v>
      </c>
      <c r="AR405">
        <v>0.10344827586206901</v>
      </c>
      <c r="AS405">
        <v>0.13793103448275859</v>
      </c>
      <c r="AT405">
        <v>0</v>
      </c>
      <c r="AU405">
        <v>0.13793103448275859</v>
      </c>
      <c r="AV405">
        <v>0.2413793103448276</v>
      </c>
      <c r="AW405">
        <v>0.10344827586206901</v>
      </c>
      <c r="AX405">
        <v>0.2068965517241379</v>
      </c>
      <c r="AY405">
        <v>6.8965517241379309E-2</v>
      </c>
      <c r="AZ405">
        <v>0</v>
      </c>
      <c r="BA405">
        <v>0</v>
      </c>
      <c r="BB405">
        <v>0</v>
      </c>
      <c r="BC405">
        <v>0</v>
      </c>
      <c r="BD405">
        <v>0.72413793103448276</v>
      </c>
      <c r="BE405">
        <v>0.27586206896551718</v>
      </c>
      <c r="BF405">
        <v>0</v>
      </c>
      <c r="BG405">
        <v>0.68965517241379315</v>
      </c>
      <c r="BH405">
        <v>0.27586206896551718</v>
      </c>
      <c r="BI405">
        <v>3.4482758620689648E-2</v>
      </c>
      <c r="BJ405">
        <v>0</v>
      </c>
      <c r="BK405">
        <v>0.34482758620689657</v>
      </c>
      <c r="BL405">
        <v>0.51724137931034486</v>
      </c>
      <c r="BM405">
        <v>0</v>
      </c>
      <c r="BN405">
        <v>0.13793103448275859</v>
      </c>
      <c r="BO405">
        <v>0.10344827586206901</v>
      </c>
      <c r="BP405">
        <v>0.89655172413793105</v>
      </c>
      <c r="BQ405">
        <v>0</v>
      </c>
      <c r="BR405">
        <v>0</v>
      </c>
      <c r="BS405">
        <v>0</v>
      </c>
      <c r="BT405">
        <v>0</v>
      </c>
      <c r="BU405">
        <v>0.96551724137931039</v>
      </c>
      <c r="BV405">
        <v>3.4482758620689648E-2</v>
      </c>
      <c r="BW405">
        <v>1</v>
      </c>
      <c r="BX405" t="s">
        <v>1424</v>
      </c>
      <c r="BY405">
        <v>392</v>
      </c>
      <c r="BZ405">
        <v>7.3979591836734693E-2</v>
      </c>
      <c r="CA405">
        <v>0</v>
      </c>
    </row>
    <row r="406" spans="1:79" customFormat="1" x14ac:dyDescent="0.25">
      <c r="A406" t="s">
        <v>1428</v>
      </c>
      <c r="B406" t="s">
        <v>42</v>
      </c>
      <c r="C406" t="s">
        <v>433</v>
      </c>
      <c r="D406" t="s">
        <v>953</v>
      </c>
      <c r="E406">
        <v>2015</v>
      </c>
      <c r="F406">
        <v>32</v>
      </c>
      <c r="G406">
        <v>8</v>
      </c>
      <c r="H406">
        <v>0</v>
      </c>
      <c r="I406">
        <v>5</v>
      </c>
      <c r="J406">
        <v>4</v>
      </c>
      <c r="K406">
        <v>3</v>
      </c>
      <c r="L406">
        <v>4</v>
      </c>
      <c r="M406">
        <v>2</v>
      </c>
      <c r="N406">
        <v>6</v>
      </c>
      <c r="O406">
        <v>8</v>
      </c>
      <c r="P406">
        <v>6</v>
      </c>
      <c r="Q406">
        <v>2</v>
      </c>
      <c r="R406">
        <v>0</v>
      </c>
      <c r="S406">
        <v>0</v>
      </c>
      <c r="T406">
        <v>0</v>
      </c>
      <c r="U406">
        <v>36</v>
      </c>
      <c r="V406">
        <v>4</v>
      </c>
      <c r="W406">
        <v>0</v>
      </c>
      <c r="X406">
        <v>31</v>
      </c>
      <c r="Y406">
        <v>7</v>
      </c>
      <c r="Z406">
        <v>2</v>
      </c>
      <c r="AA406">
        <v>0</v>
      </c>
      <c r="AB406">
        <v>6</v>
      </c>
      <c r="AC406">
        <v>11</v>
      </c>
      <c r="AD406">
        <v>0</v>
      </c>
      <c r="AE406">
        <v>23</v>
      </c>
      <c r="AF406">
        <v>10</v>
      </c>
      <c r="AG406">
        <v>19</v>
      </c>
      <c r="AH406">
        <v>10</v>
      </c>
      <c r="AI406">
        <v>1</v>
      </c>
      <c r="AJ406">
        <v>0</v>
      </c>
      <c r="AK406">
        <v>1</v>
      </c>
      <c r="AL406">
        <v>35</v>
      </c>
      <c r="AM406">
        <v>4</v>
      </c>
      <c r="AN406">
        <v>40</v>
      </c>
      <c r="AO406">
        <v>0.8</v>
      </c>
      <c r="AP406">
        <v>0.2</v>
      </c>
      <c r="AQ406">
        <v>0</v>
      </c>
      <c r="AR406">
        <v>0.125</v>
      </c>
      <c r="AS406">
        <v>0.1</v>
      </c>
      <c r="AT406">
        <v>7.4999999999999997E-2</v>
      </c>
      <c r="AU406">
        <v>0.1</v>
      </c>
      <c r="AV406">
        <v>0.05</v>
      </c>
      <c r="AW406">
        <v>0.15</v>
      </c>
      <c r="AX406">
        <v>0.2</v>
      </c>
      <c r="AY406">
        <v>0.15</v>
      </c>
      <c r="AZ406">
        <v>0.05</v>
      </c>
      <c r="BA406">
        <v>0</v>
      </c>
      <c r="BB406">
        <v>0</v>
      </c>
      <c r="BC406">
        <v>0</v>
      </c>
      <c r="BD406">
        <v>0.9</v>
      </c>
      <c r="BE406">
        <v>0.1</v>
      </c>
      <c r="BF406">
        <v>0</v>
      </c>
      <c r="BG406">
        <v>0.77500000000000002</v>
      </c>
      <c r="BH406">
        <v>0.17499999999999999</v>
      </c>
      <c r="BI406">
        <v>0.05</v>
      </c>
      <c r="BJ406">
        <v>0</v>
      </c>
      <c r="BK406">
        <v>0.15</v>
      </c>
      <c r="BL406">
        <v>0.27500000000000002</v>
      </c>
      <c r="BM406">
        <v>0</v>
      </c>
      <c r="BN406">
        <v>0.57499999999999996</v>
      </c>
      <c r="BO406">
        <v>0.25</v>
      </c>
      <c r="BP406">
        <v>0.47499999999999998</v>
      </c>
      <c r="BQ406">
        <v>0.25</v>
      </c>
      <c r="BR406">
        <v>2.5000000000000001E-2</v>
      </c>
      <c r="BS406">
        <v>0</v>
      </c>
      <c r="BT406">
        <v>2.5000000000000001E-2</v>
      </c>
      <c r="BU406">
        <v>0.875</v>
      </c>
      <c r="BV406">
        <v>0.1</v>
      </c>
      <c r="BW406">
        <v>1</v>
      </c>
      <c r="BX406" t="s">
        <v>1424</v>
      </c>
      <c r="BY406">
        <v>392</v>
      </c>
      <c r="BZ406">
        <v>0.1020408163265306</v>
      </c>
      <c r="CA406">
        <v>0</v>
      </c>
    </row>
    <row r="407" spans="1:79" customFormat="1" x14ac:dyDescent="0.25">
      <c r="A407" t="s">
        <v>1429</v>
      </c>
      <c r="B407" t="s">
        <v>361</v>
      </c>
      <c r="C407" t="s">
        <v>124</v>
      </c>
      <c r="D407" t="s">
        <v>44</v>
      </c>
      <c r="E407">
        <v>2015</v>
      </c>
      <c r="F407">
        <v>994</v>
      </c>
      <c r="G407">
        <v>291</v>
      </c>
      <c r="H407">
        <v>0</v>
      </c>
      <c r="I407">
        <v>136</v>
      </c>
      <c r="J407">
        <v>127</v>
      </c>
      <c r="K407">
        <v>133</v>
      </c>
      <c r="L407">
        <v>87</v>
      </c>
      <c r="M407">
        <v>179</v>
      </c>
      <c r="N407">
        <v>205</v>
      </c>
      <c r="O407">
        <v>173</v>
      </c>
      <c r="P407">
        <v>114</v>
      </c>
      <c r="Q407">
        <v>68</v>
      </c>
      <c r="R407">
        <v>19</v>
      </c>
      <c r="S407">
        <v>44</v>
      </c>
      <c r="T407">
        <v>0</v>
      </c>
      <c r="U407">
        <v>1164</v>
      </c>
      <c r="V407">
        <v>121</v>
      </c>
      <c r="W407">
        <v>0</v>
      </c>
      <c r="X407">
        <v>675</v>
      </c>
      <c r="Y407">
        <v>447</v>
      </c>
      <c r="Z407">
        <v>163</v>
      </c>
      <c r="AA407">
        <v>0</v>
      </c>
      <c r="AB407">
        <v>103</v>
      </c>
      <c r="AC407">
        <v>1036</v>
      </c>
      <c r="AD407">
        <v>12</v>
      </c>
      <c r="AE407">
        <v>134</v>
      </c>
      <c r="AF407">
        <v>127</v>
      </c>
      <c r="AG407">
        <v>1114</v>
      </c>
      <c r="AH407">
        <v>24</v>
      </c>
      <c r="AI407">
        <v>8</v>
      </c>
      <c r="AJ407">
        <v>12</v>
      </c>
      <c r="AK407">
        <v>331</v>
      </c>
      <c r="AL407">
        <v>948</v>
      </c>
      <c r="AM407">
        <v>6</v>
      </c>
      <c r="AN407">
        <v>1285</v>
      </c>
      <c r="AO407">
        <v>0.77354085603112843</v>
      </c>
      <c r="AP407">
        <v>0.2264591439688716</v>
      </c>
      <c r="AQ407">
        <v>0</v>
      </c>
      <c r="AR407">
        <v>0.10583657587548639</v>
      </c>
      <c r="AS407">
        <v>9.883268482490272E-2</v>
      </c>
      <c r="AT407">
        <v>0.10350194552529179</v>
      </c>
      <c r="AU407">
        <v>6.7704280155642019E-2</v>
      </c>
      <c r="AV407">
        <v>0.13929961089494161</v>
      </c>
      <c r="AW407">
        <v>0.15953307392996111</v>
      </c>
      <c r="AX407">
        <v>0.13463035019455249</v>
      </c>
      <c r="AY407">
        <v>8.8715953307393E-2</v>
      </c>
      <c r="AZ407">
        <v>5.291828793774319E-2</v>
      </c>
      <c r="BA407">
        <v>3.4241245136186767E-2</v>
      </c>
      <c r="BB407">
        <v>1.478599221789883E-2</v>
      </c>
      <c r="BC407">
        <v>0</v>
      </c>
      <c r="BD407">
        <v>0.90583657587548638</v>
      </c>
      <c r="BE407">
        <v>9.4163424124513617E-2</v>
      </c>
      <c r="BF407">
        <v>0</v>
      </c>
      <c r="BG407">
        <v>0.52529182879377434</v>
      </c>
      <c r="BH407">
        <v>0.34785992217898831</v>
      </c>
      <c r="BI407">
        <v>0.12684824902723729</v>
      </c>
      <c r="BJ407">
        <v>0</v>
      </c>
      <c r="BK407">
        <v>8.015564202334631E-2</v>
      </c>
      <c r="BL407">
        <v>0.80622568093385216</v>
      </c>
      <c r="BM407">
        <v>9.3385214007782099E-3</v>
      </c>
      <c r="BN407">
        <v>0.10428015564202341</v>
      </c>
      <c r="BO407">
        <v>9.883268482490272E-2</v>
      </c>
      <c r="BP407">
        <v>0.86692607003891053</v>
      </c>
      <c r="BQ407">
        <v>1.867704280155642E-2</v>
      </c>
      <c r="BR407">
        <v>6.2256809338521414E-3</v>
      </c>
      <c r="BS407">
        <v>9.3385214007782099E-3</v>
      </c>
      <c r="BT407">
        <v>0.25758754863813232</v>
      </c>
      <c r="BU407">
        <v>0.73774319066147864</v>
      </c>
      <c r="BV407">
        <v>4.6692607003891049E-3</v>
      </c>
      <c r="BW407">
        <v>1</v>
      </c>
      <c r="BX407" t="s">
        <v>1430</v>
      </c>
      <c r="BY407">
        <v>1285</v>
      </c>
      <c r="BZ407">
        <v>1</v>
      </c>
      <c r="CA407">
        <v>0</v>
      </c>
    </row>
    <row r="408" spans="1:79" customFormat="1" x14ac:dyDescent="0.25">
      <c r="A408" t="s">
        <v>1431</v>
      </c>
      <c r="B408" t="s">
        <v>361</v>
      </c>
      <c r="C408" t="s">
        <v>124</v>
      </c>
      <c r="D408" t="s">
        <v>947</v>
      </c>
      <c r="E408">
        <v>2015</v>
      </c>
      <c r="F408">
        <v>257</v>
      </c>
      <c r="G408">
        <v>66</v>
      </c>
      <c r="H408">
        <v>0</v>
      </c>
      <c r="I408">
        <v>20</v>
      </c>
      <c r="J408">
        <v>28</v>
      </c>
      <c r="K408">
        <v>37</v>
      </c>
      <c r="L408">
        <v>22</v>
      </c>
      <c r="M408">
        <v>55</v>
      </c>
      <c r="N408">
        <v>65</v>
      </c>
      <c r="O408">
        <v>46</v>
      </c>
      <c r="P408">
        <v>30</v>
      </c>
      <c r="Q408">
        <v>9</v>
      </c>
      <c r="R408">
        <v>4</v>
      </c>
      <c r="S408">
        <v>7</v>
      </c>
      <c r="T408">
        <v>0</v>
      </c>
      <c r="U408">
        <v>295</v>
      </c>
      <c r="V408">
        <v>28</v>
      </c>
      <c r="W408">
        <v>0</v>
      </c>
      <c r="X408">
        <v>224</v>
      </c>
      <c r="Y408">
        <v>78</v>
      </c>
      <c r="Z408">
        <v>21</v>
      </c>
      <c r="AA408">
        <v>0</v>
      </c>
      <c r="AB408">
        <v>25</v>
      </c>
      <c r="AC408">
        <v>255</v>
      </c>
      <c r="AD408">
        <v>0</v>
      </c>
      <c r="AE408">
        <v>43</v>
      </c>
      <c r="AF408">
        <v>30</v>
      </c>
      <c r="AG408">
        <v>291</v>
      </c>
      <c r="AH408">
        <v>2</v>
      </c>
      <c r="AI408">
        <v>0</v>
      </c>
      <c r="AJ408">
        <v>0</v>
      </c>
      <c r="AK408">
        <v>66</v>
      </c>
      <c r="AL408">
        <v>253</v>
      </c>
      <c r="AM408">
        <v>4</v>
      </c>
      <c r="AN408">
        <v>323</v>
      </c>
      <c r="AO408">
        <v>0.79566563467492257</v>
      </c>
      <c r="AP408">
        <v>0.2043343653250774</v>
      </c>
      <c r="AQ408">
        <v>0</v>
      </c>
      <c r="AR408">
        <v>6.1919504643962849E-2</v>
      </c>
      <c r="AS408">
        <v>8.6687306501547989E-2</v>
      </c>
      <c r="AT408">
        <v>0.1145510835913313</v>
      </c>
      <c r="AU408">
        <v>6.8111455108359129E-2</v>
      </c>
      <c r="AV408">
        <v>0.1702786377708978</v>
      </c>
      <c r="AW408">
        <v>0.20123839009287919</v>
      </c>
      <c r="AX408">
        <v>0.14241486068111461</v>
      </c>
      <c r="AY408">
        <v>9.2879256965944276E-2</v>
      </c>
      <c r="AZ408">
        <v>2.7863777089783281E-2</v>
      </c>
      <c r="BA408">
        <v>2.1671826625387001E-2</v>
      </c>
      <c r="BB408">
        <v>1.238390092879257E-2</v>
      </c>
      <c r="BC408">
        <v>0</v>
      </c>
      <c r="BD408">
        <v>0.91331269349845201</v>
      </c>
      <c r="BE408">
        <v>8.6687306501547989E-2</v>
      </c>
      <c r="BF408">
        <v>0</v>
      </c>
      <c r="BG408">
        <v>0.69349845201238391</v>
      </c>
      <c r="BH408">
        <v>0.24148606811145509</v>
      </c>
      <c r="BI408">
        <v>6.5015479876160992E-2</v>
      </c>
      <c r="BJ408">
        <v>0</v>
      </c>
      <c r="BK408">
        <v>7.7399380804953566E-2</v>
      </c>
      <c r="BL408">
        <v>0.78947368421052633</v>
      </c>
      <c r="BM408">
        <v>0</v>
      </c>
      <c r="BN408">
        <v>0.13312693498452011</v>
      </c>
      <c r="BO408">
        <v>9.2879256965944276E-2</v>
      </c>
      <c r="BP408">
        <v>0.90092879256965941</v>
      </c>
      <c r="BQ408">
        <v>6.1919504643962852E-3</v>
      </c>
      <c r="BR408">
        <v>0</v>
      </c>
      <c r="BS408">
        <v>0</v>
      </c>
      <c r="BT408">
        <v>0.2043343653250774</v>
      </c>
      <c r="BU408">
        <v>0.78328173374613008</v>
      </c>
      <c r="BV408">
        <v>1.238390092879257E-2</v>
      </c>
      <c r="BW408">
        <v>1</v>
      </c>
      <c r="BX408" t="s">
        <v>1430</v>
      </c>
      <c r="BY408">
        <v>1285</v>
      </c>
      <c r="BZ408">
        <v>0.25136186770428021</v>
      </c>
      <c r="CA408">
        <v>0</v>
      </c>
    </row>
    <row r="409" spans="1:79" customFormat="1" x14ac:dyDescent="0.25">
      <c r="A409" t="s">
        <v>1432</v>
      </c>
      <c r="B409" t="s">
        <v>361</v>
      </c>
      <c r="C409" t="s">
        <v>124</v>
      </c>
      <c r="D409" t="s">
        <v>949</v>
      </c>
      <c r="E409">
        <v>2015</v>
      </c>
      <c r="F409">
        <v>554</v>
      </c>
      <c r="G409">
        <v>183</v>
      </c>
      <c r="H409">
        <v>0</v>
      </c>
      <c r="I409">
        <v>105</v>
      </c>
      <c r="J409">
        <v>82</v>
      </c>
      <c r="K409">
        <v>82</v>
      </c>
      <c r="L409">
        <v>53</v>
      </c>
      <c r="M409">
        <v>84</v>
      </c>
      <c r="N409">
        <v>108</v>
      </c>
      <c r="O409">
        <v>95</v>
      </c>
      <c r="P409">
        <v>54</v>
      </c>
      <c r="Q409">
        <v>35</v>
      </c>
      <c r="R409">
        <v>9</v>
      </c>
      <c r="S409">
        <v>30</v>
      </c>
      <c r="T409">
        <v>0</v>
      </c>
      <c r="U409">
        <v>671</v>
      </c>
      <c r="V409">
        <v>66</v>
      </c>
      <c r="W409">
        <v>0</v>
      </c>
      <c r="X409">
        <v>328</v>
      </c>
      <c r="Y409">
        <v>305</v>
      </c>
      <c r="Z409">
        <v>104</v>
      </c>
      <c r="AA409">
        <v>0</v>
      </c>
      <c r="AB409">
        <v>41</v>
      </c>
      <c r="AC409">
        <v>670</v>
      </c>
      <c r="AD409">
        <v>0</v>
      </c>
      <c r="AE409">
        <v>26</v>
      </c>
      <c r="AF409">
        <v>59</v>
      </c>
      <c r="AG409">
        <v>667</v>
      </c>
      <c r="AH409">
        <v>6</v>
      </c>
      <c r="AI409">
        <v>5</v>
      </c>
      <c r="AJ409">
        <v>0</v>
      </c>
      <c r="AK409">
        <v>202</v>
      </c>
      <c r="AL409">
        <v>535</v>
      </c>
      <c r="AM409">
        <v>0</v>
      </c>
      <c r="AN409">
        <v>737</v>
      </c>
      <c r="AO409">
        <v>0.75169606512890097</v>
      </c>
      <c r="AP409">
        <v>0.24830393487109911</v>
      </c>
      <c r="AQ409">
        <v>0</v>
      </c>
      <c r="AR409">
        <v>0.1424694708276798</v>
      </c>
      <c r="AS409">
        <v>0.1112618724559023</v>
      </c>
      <c r="AT409">
        <v>0.1112618724559023</v>
      </c>
      <c r="AU409">
        <v>7.1913161465400277E-2</v>
      </c>
      <c r="AV409">
        <v>0.11397557666214379</v>
      </c>
      <c r="AW409">
        <v>0.14654002713704209</v>
      </c>
      <c r="AX409">
        <v>0.12890094979647221</v>
      </c>
      <c r="AY409">
        <v>7.3270013568521031E-2</v>
      </c>
      <c r="AZ409">
        <v>4.7489823609226593E-2</v>
      </c>
      <c r="BA409">
        <v>4.0705563093622797E-2</v>
      </c>
      <c r="BB409">
        <v>1.221166892808684E-2</v>
      </c>
      <c r="BC409">
        <v>0</v>
      </c>
      <c r="BD409">
        <v>0.91044776119402981</v>
      </c>
      <c r="BE409">
        <v>8.9552238805970144E-2</v>
      </c>
      <c r="BF409">
        <v>0</v>
      </c>
      <c r="BG409">
        <v>0.4450474898236092</v>
      </c>
      <c r="BH409">
        <v>0.41383989145183181</v>
      </c>
      <c r="BI409">
        <v>0.14111261872455899</v>
      </c>
      <c r="BJ409">
        <v>0</v>
      </c>
      <c r="BK409">
        <v>5.563093622795115E-2</v>
      </c>
      <c r="BL409">
        <v>0.90909090909090906</v>
      </c>
      <c r="BM409">
        <v>0</v>
      </c>
      <c r="BN409">
        <v>3.5278154681139748E-2</v>
      </c>
      <c r="BO409">
        <v>8.0054274084124827E-2</v>
      </c>
      <c r="BP409">
        <v>0.9050203527815468</v>
      </c>
      <c r="BQ409">
        <v>8.1411126187245584E-3</v>
      </c>
      <c r="BR409">
        <v>6.7842605156038004E-3</v>
      </c>
      <c r="BS409">
        <v>0</v>
      </c>
      <c r="BT409">
        <v>0.27408412483039352</v>
      </c>
      <c r="BU409">
        <v>0.72591587516960654</v>
      </c>
      <c r="BV409">
        <v>0</v>
      </c>
      <c r="BW409">
        <v>1</v>
      </c>
      <c r="BX409" t="s">
        <v>1430</v>
      </c>
      <c r="BY409">
        <v>1285</v>
      </c>
      <c r="BZ409">
        <v>0.57354085603112837</v>
      </c>
      <c r="CA409">
        <v>0</v>
      </c>
    </row>
    <row r="410" spans="1:79" customFormat="1" x14ac:dyDescent="0.25">
      <c r="A410" t="s">
        <v>1433</v>
      </c>
      <c r="B410" t="s">
        <v>361</v>
      </c>
      <c r="C410" t="s">
        <v>124</v>
      </c>
      <c r="D410" t="s">
        <v>951</v>
      </c>
      <c r="E410">
        <v>2015</v>
      </c>
      <c r="F410">
        <v>83</v>
      </c>
      <c r="G410">
        <v>17</v>
      </c>
      <c r="H410">
        <v>0</v>
      </c>
      <c r="I410">
        <v>6</v>
      </c>
      <c r="J410">
        <v>4</v>
      </c>
      <c r="K410">
        <v>10</v>
      </c>
      <c r="L410">
        <v>5</v>
      </c>
      <c r="M410">
        <v>14</v>
      </c>
      <c r="N410">
        <v>13</v>
      </c>
      <c r="O410">
        <v>15</v>
      </c>
      <c r="P410">
        <v>12</v>
      </c>
      <c r="Q410">
        <v>15</v>
      </c>
      <c r="R410">
        <v>4</v>
      </c>
      <c r="S410">
        <v>2</v>
      </c>
      <c r="T410">
        <v>0</v>
      </c>
      <c r="U410">
        <v>86</v>
      </c>
      <c r="V410">
        <v>14</v>
      </c>
      <c r="W410">
        <v>0</v>
      </c>
      <c r="X410">
        <v>46</v>
      </c>
      <c r="Y410">
        <v>36</v>
      </c>
      <c r="Z410">
        <v>18</v>
      </c>
      <c r="AA410">
        <v>0</v>
      </c>
      <c r="AB410">
        <v>19</v>
      </c>
      <c r="AC410">
        <v>63</v>
      </c>
      <c r="AD410">
        <v>0</v>
      </c>
      <c r="AE410">
        <v>18</v>
      </c>
      <c r="AF410">
        <v>10</v>
      </c>
      <c r="AG410">
        <v>89</v>
      </c>
      <c r="AH410">
        <v>1</v>
      </c>
      <c r="AI410">
        <v>0</v>
      </c>
      <c r="AJ410">
        <v>0</v>
      </c>
      <c r="AK410">
        <v>40</v>
      </c>
      <c r="AL410">
        <v>60</v>
      </c>
      <c r="AM410">
        <v>0</v>
      </c>
      <c r="AN410">
        <v>100</v>
      </c>
      <c r="AO410">
        <v>0.83</v>
      </c>
      <c r="AP410">
        <v>0.17</v>
      </c>
      <c r="AQ410">
        <v>0</v>
      </c>
      <c r="AR410">
        <v>0.06</v>
      </c>
      <c r="AS410">
        <v>0.04</v>
      </c>
      <c r="AT410">
        <v>0.1</v>
      </c>
      <c r="AU410">
        <v>0.05</v>
      </c>
      <c r="AV410">
        <v>0.14000000000000001</v>
      </c>
      <c r="AW410">
        <v>0.13</v>
      </c>
      <c r="AX410">
        <v>0.15</v>
      </c>
      <c r="AY410">
        <v>0.12</v>
      </c>
      <c r="AZ410">
        <v>0.15</v>
      </c>
      <c r="BA410">
        <v>0.02</v>
      </c>
      <c r="BB410">
        <v>0.04</v>
      </c>
      <c r="BC410">
        <v>0</v>
      </c>
      <c r="BD410">
        <v>0.86</v>
      </c>
      <c r="BE410">
        <v>0.14000000000000001</v>
      </c>
      <c r="BF410">
        <v>0</v>
      </c>
      <c r="BG410">
        <v>0.46</v>
      </c>
      <c r="BH410">
        <v>0.36</v>
      </c>
      <c r="BI410">
        <v>0.18</v>
      </c>
      <c r="BJ410">
        <v>0</v>
      </c>
      <c r="BK410">
        <v>0.19</v>
      </c>
      <c r="BL410">
        <v>0.63</v>
      </c>
      <c r="BM410">
        <v>0</v>
      </c>
      <c r="BN410">
        <v>0.18</v>
      </c>
      <c r="BO410">
        <v>0.1</v>
      </c>
      <c r="BP410">
        <v>0.89</v>
      </c>
      <c r="BQ410">
        <v>0.01</v>
      </c>
      <c r="BR410">
        <v>0</v>
      </c>
      <c r="BS410">
        <v>0</v>
      </c>
      <c r="BT410">
        <v>0.4</v>
      </c>
      <c r="BU410">
        <v>0.6</v>
      </c>
      <c r="BV410">
        <v>0</v>
      </c>
      <c r="BW410">
        <v>1</v>
      </c>
      <c r="BX410" t="s">
        <v>1430</v>
      </c>
      <c r="BY410">
        <v>1285</v>
      </c>
      <c r="BZ410">
        <v>7.7821011673151752E-2</v>
      </c>
      <c r="CA410">
        <v>0</v>
      </c>
    </row>
    <row r="411" spans="1:79" customFormat="1" x14ac:dyDescent="0.25">
      <c r="A411" t="s">
        <v>1434</v>
      </c>
      <c r="B411" t="s">
        <v>361</v>
      </c>
      <c r="C411" t="s">
        <v>124</v>
      </c>
      <c r="D411" t="s">
        <v>953</v>
      </c>
      <c r="E411">
        <v>2015</v>
      </c>
      <c r="F411">
        <v>89</v>
      </c>
      <c r="G411">
        <v>24</v>
      </c>
      <c r="H411">
        <v>0</v>
      </c>
      <c r="I411">
        <v>3</v>
      </c>
      <c r="J411">
        <v>12</v>
      </c>
      <c r="K411">
        <v>4</v>
      </c>
      <c r="L411">
        <v>6</v>
      </c>
      <c r="M411">
        <v>26</v>
      </c>
      <c r="N411">
        <v>16</v>
      </c>
      <c r="O411">
        <v>17</v>
      </c>
      <c r="P411">
        <v>18</v>
      </c>
      <c r="Q411">
        <v>7</v>
      </c>
      <c r="R411">
        <v>1</v>
      </c>
      <c r="S411">
        <v>3</v>
      </c>
      <c r="T411">
        <v>0</v>
      </c>
      <c r="U411">
        <v>104</v>
      </c>
      <c r="V411">
        <v>9</v>
      </c>
      <c r="W411">
        <v>0</v>
      </c>
      <c r="X411">
        <v>77</v>
      </c>
      <c r="Y411">
        <v>28</v>
      </c>
      <c r="Z411">
        <v>8</v>
      </c>
      <c r="AA411">
        <v>0</v>
      </c>
      <c r="AB411">
        <v>18</v>
      </c>
      <c r="AC411">
        <v>48</v>
      </c>
      <c r="AD411">
        <v>0</v>
      </c>
      <c r="AE411">
        <v>47</v>
      </c>
      <c r="AF411">
        <v>28</v>
      </c>
      <c r="AG411">
        <v>67</v>
      </c>
      <c r="AH411">
        <v>15</v>
      </c>
      <c r="AI411">
        <v>3</v>
      </c>
      <c r="AJ411">
        <v>0</v>
      </c>
      <c r="AK411">
        <v>22</v>
      </c>
      <c r="AL411">
        <v>90</v>
      </c>
      <c r="AM411">
        <v>1</v>
      </c>
      <c r="AN411">
        <v>113</v>
      </c>
      <c r="AO411">
        <v>0.78761061946902655</v>
      </c>
      <c r="AP411">
        <v>0.21238938053097339</v>
      </c>
      <c r="AQ411">
        <v>0</v>
      </c>
      <c r="AR411">
        <v>2.6548672566371681E-2</v>
      </c>
      <c r="AS411">
        <v>0.1061946902654867</v>
      </c>
      <c r="AT411">
        <v>3.5398230088495568E-2</v>
      </c>
      <c r="AU411">
        <v>5.3097345132743362E-2</v>
      </c>
      <c r="AV411">
        <v>0.23008849557522121</v>
      </c>
      <c r="AW411">
        <v>0.1415929203539823</v>
      </c>
      <c r="AX411">
        <v>0.15044247787610621</v>
      </c>
      <c r="AY411">
        <v>0.15929203539823009</v>
      </c>
      <c r="AZ411">
        <v>6.1946902654867263E-2</v>
      </c>
      <c r="BA411">
        <v>2.6548672566371681E-2</v>
      </c>
      <c r="BB411">
        <v>8.8495575221238937E-3</v>
      </c>
      <c r="BC411">
        <v>0</v>
      </c>
      <c r="BD411">
        <v>0.92035398230088494</v>
      </c>
      <c r="BE411">
        <v>7.9646017699115043E-2</v>
      </c>
      <c r="BF411">
        <v>0</v>
      </c>
      <c r="BG411">
        <v>0.68141592920353977</v>
      </c>
      <c r="BH411">
        <v>0.247787610619469</v>
      </c>
      <c r="BI411">
        <v>7.0796460176991149E-2</v>
      </c>
      <c r="BJ411">
        <v>0</v>
      </c>
      <c r="BK411">
        <v>0.15929203539823009</v>
      </c>
      <c r="BL411">
        <v>0.4247787610619469</v>
      </c>
      <c r="BM411">
        <v>0</v>
      </c>
      <c r="BN411">
        <v>0.41592920353982299</v>
      </c>
      <c r="BO411">
        <v>0.247787610619469</v>
      </c>
      <c r="BP411">
        <v>0.59292035398230092</v>
      </c>
      <c r="BQ411">
        <v>0.13274336283185839</v>
      </c>
      <c r="BR411">
        <v>2.6548672566371681E-2</v>
      </c>
      <c r="BS411">
        <v>0</v>
      </c>
      <c r="BT411">
        <v>0.19469026548672569</v>
      </c>
      <c r="BU411">
        <v>0.79646017699115046</v>
      </c>
      <c r="BV411">
        <v>8.8495575221238937E-3</v>
      </c>
      <c r="BW411">
        <v>1</v>
      </c>
      <c r="BX411" t="s">
        <v>1430</v>
      </c>
      <c r="BY411">
        <v>1285</v>
      </c>
      <c r="BZ411">
        <v>8.7937743190661485E-2</v>
      </c>
      <c r="CA411">
        <v>0</v>
      </c>
    </row>
    <row r="412" spans="1:79" customFormat="1" x14ac:dyDescent="0.25">
      <c r="A412" t="s">
        <v>1435</v>
      </c>
      <c r="B412" t="s">
        <v>361</v>
      </c>
      <c r="C412" t="s">
        <v>124</v>
      </c>
      <c r="D412" t="s">
        <v>961</v>
      </c>
      <c r="E412">
        <v>2015</v>
      </c>
      <c r="F412">
        <v>11</v>
      </c>
      <c r="G412">
        <v>1</v>
      </c>
      <c r="H412">
        <v>0</v>
      </c>
      <c r="I412">
        <v>2</v>
      </c>
      <c r="J412">
        <v>1</v>
      </c>
      <c r="K412">
        <v>0</v>
      </c>
      <c r="L412">
        <v>1</v>
      </c>
      <c r="M412">
        <v>0</v>
      </c>
      <c r="N412">
        <v>3</v>
      </c>
      <c r="O412">
        <v>0</v>
      </c>
      <c r="P412">
        <v>0</v>
      </c>
      <c r="Q412">
        <v>2</v>
      </c>
      <c r="R412">
        <v>1</v>
      </c>
      <c r="S412">
        <v>2</v>
      </c>
      <c r="T412">
        <v>0</v>
      </c>
      <c r="U412">
        <v>8</v>
      </c>
      <c r="V412">
        <v>4</v>
      </c>
      <c r="W412">
        <v>0</v>
      </c>
      <c r="X412">
        <v>0</v>
      </c>
      <c r="Y412">
        <v>0</v>
      </c>
      <c r="Z412">
        <v>12</v>
      </c>
      <c r="AA412">
        <v>0</v>
      </c>
      <c r="AB412">
        <v>0</v>
      </c>
      <c r="AC412">
        <v>0</v>
      </c>
      <c r="AD412">
        <v>12</v>
      </c>
      <c r="AE412">
        <v>0</v>
      </c>
      <c r="AF412">
        <v>0</v>
      </c>
      <c r="AG412">
        <v>0</v>
      </c>
      <c r="AH412">
        <v>0</v>
      </c>
      <c r="AI412">
        <v>0</v>
      </c>
      <c r="AJ412">
        <v>12</v>
      </c>
      <c r="AK412">
        <v>1</v>
      </c>
      <c r="AL412">
        <v>10</v>
      </c>
      <c r="AM412">
        <v>1</v>
      </c>
      <c r="AN412">
        <v>12</v>
      </c>
      <c r="AO412">
        <v>0.91666666666666663</v>
      </c>
      <c r="AP412">
        <v>8.3333333333333329E-2</v>
      </c>
      <c r="AQ412">
        <v>0</v>
      </c>
      <c r="AR412">
        <v>0.16666666666666671</v>
      </c>
      <c r="AS412">
        <v>8.3333333333333329E-2</v>
      </c>
      <c r="AT412">
        <v>0</v>
      </c>
      <c r="AU412">
        <v>8.3333333333333329E-2</v>
      </c>
      <c r="AV412">
        <v>0</v>
      </c>
      <c r="AW412">
        <v>0.25</v>
      </c>
      <c r="AX412">
        <v>0</v>
      </c>
      <c r="AY412">
        <v>0</v>
      </c>
      <c r="AZ412">
        <v>0.16666666666666671</v>
      </c>
      <c r="BA412">
        <v>0.16666666666666671</v>
      </c>
      <c r="BB412">
        <v>8.3333333333333329E-2</v>
      </c>
      <c r="BC412">
        <v>0</v>
      </c>
      <c r="BD412">
        <v>0.66666666666666663</v>
      </c>
      <c r="BE412">
        <v>0.33333333333333331</v>
      </c>
      <c r="BF412">
        <v>0</v>
      </c>
      <c r="BG412">
        <v>0</v>
      </c>
      <c r="BH412">
        <v>0</v>
      </c>
      <c r="BI412">
        <v>1</v>
      </c>
      <c r="BJ412">
        <v>0</v>
      </c>
      <c r="BK412">
        <v>0</v>
      </c>
      <c r="BL412">
        <v>0</v>
      </c>
      <c r="BM412">
        <v>1</v>
      </c>
      <c r="BN412">
        <v>0</v>
      </c>
      <c r="BO412">
        <v>0</v>
      </c>
      <c r="BP412">
        <v>0</v>
      </c>
      <c r="BQ412">
        <v>0</v>
      </c>
      <c r="BR412">
        <v>0</v>
      </c>
      <c r="BS412">
        <v>1</v>
      </c>
      <c r="BT412">
        <v>8.3333333333333329E-2</v>
      </c>
      <c r="BU412">
        <v>0.83333333333333337</v>
      </c>
      <c r="BV412">
        <v>8.3333333333333329E-2</v>
      </c>
      <c r="BW412">
        <v>1</v>
      </c>
      <c r="BX412" t="s">
        <v>1430</v>
      </c>
      <c r="BY412">
        <v>1285</v>
      </c>
      <c r="BZ412">
        <v>9.3385214007782099E-3</v>
      </c>
      <c r="CA412">
        <v>0</v>
      </c>
    </row>
    <row r="413" spans="1:79" customFormat="1" x14ac:dyDescent="0.25">
      <c r="A413" t="s">
        <v>1436</v>
      </c>
      <c r="B413" t="s">
        <v>361</v>
      </c>
      <c r="C413" t="s">
        <v>123</v>
      </c>
      <c r="D413" t="s">
        <v>44</v>
      </c>
      <c r="E413">
        <v>2015</v>
      </c>
      <c r="F413">
        <v>1863</v>
      </c>
      <c r="G413">
        <v>538</v>
      </c>
      <c r="H413">
        <v>0</v>
      </c>
      <c r="I413">
        <v>247</v>
      </c>
      <c r="J413">
        <v>263</v>
      </c>
      <c r="K413">
        <v>263</v>
      </c>
      <c r="L413">
        <v>344</v>
      </c>
      <c r="M413">
        <v>316</v>
      </c>
      <c r="N413">
        <v>334</v>
      </c>
      <c r="O413">
        <v>281</v>
      </c>
      <c r="P413">
        <v>185</v>
      </c>
      <c r="Q413">
        <v>106</v>
      </c>
      <c r="R413">
        <v>28</v>
      </c>
      <c r="S413">
        <v>34</v>
      </c>
      <c r="T413">
        <v>0</v>
      </c>
      <c r="U413">
        <v>1877</v>
      </c>
      <c r="V413">
        <v>226</v>
      </c>
      <c r="W413">
        <v>298</v>
      </c>
      <c r="X413">
        <v>1537</v>
      </c>
      <c r="Y413">
        <v>443</v>
      </c>
      <c r="Z413">
        <v>404</v>
      </c>
      <c r="AA413">
        <v>17</v>
      </c>
      <c r="AB413">
        <v>130</v>
      </c>
      <c r="AC413">
        <v>1991</v>
      </c>
      <c r="AD413">
        <v>61</v>
      </c>
      <c r="AE413">
        <v>219</v>
      </c>
      <c r="AF413">
        <v>171</v>
      </c>
      <c r="AG413">
        <v>2088</v>
      </c>
      <c r="AH413">
        <v>80</v>
      </c>
      <c r="AI413">
        <v>0</v>
      </c>
      <c r="AJ413">
        <v>62</v>
      </c>
      <c r="AK413">
        <v>56</v>
      </c>
      <c r="AL413">
        <v>2329</v>
      </c>
      <c r="AM413">
        <v>16</v>
      </c>
      <c r="AN413">
        <v>2401</v>
      </c>
      <c r="AO413">
        <v>0.77592669720949603</v>
      </c>
      <c r="AP413">
        <v>0.224073302790504</v>
      </c>
      <c r="AQ413">
        <v>0</v>
      </c>
      <c r="AR413">
        <v>0.1028738025822574</v>
      </c>
      <c r="AS413">
        <v>0.1095376926280716</v>
      </c>
      <c r="AT413">
        <v>0.1095376926280716</v>
      </c>
      <c r="AU413">
        <v>0.14327363598500631</v>
      </c>
      <c r="AV413">
        <v>0.13161182840483129</v>
      </c>
      <c r="AW413">
        <v>0.13910870470637229</v>
      </c>
      <c r="AX413">
        <v>0.1170345689296127</v>
      </c>
      <c r="AY413">
        <v>7.7051228654727202E-2</v>
      </c>
      <c r="AZ413">
        <v>4.4148271553519372E-2</v>
      </c>
      <c r="BA413">
        <v>1.416076634735527E-2</v>
      </c>
      <c r="BB413">
        <v>1.166180758017493E-2</v>
      </c>
      <c r="BC413">
        <v>0</v>
      </c>
      <c r="BD413">
        <v>0.78175760099958347</v>
      </c>
      <c r="BE413">
        <v>9.4127446897126196E-2</v>
      </c>
      <c r="BF413">
        <v>0.12411495210329029</v>
      </c>
      <c r="BG413">
        <v>0.64014993752603078</v>
      </c>
      <c r="BH413">
        <v>0.18450645564348189</v>
      </c>
      <c r="BI413">
        <v>0.16826322365680971</v>
      </c>
      <c r="BJ413">
        <v>7.0803831736776339E-3</v>
      </c>
      <c r="BK413">
        <v>5.4144106622240742E-2</v>
      </c>
      <c r="BL413">
        <v>0.82923781757601001</v>
      </c>
      <c r="BM413">
        <v>2.5406080799666809E-2</v>
      </c>
      <c r="BN413">
        <v>9.1211995002082463E-2</v>
      </c>
      <c r="BO413">
        <v>7.1220324864639736E-2</v>
      </c>
      <c r="BP413">
        <v>0.86963765097875889</v>
      </c>
      <c r="BQ413">
        <v>3.3319450229071221E-2</v>
      </c>
      <c r="BR413">
        <v>0</v>
      </c>
      <c r="BS413">
        <v>2.58225739275302E-2</v>
      </c>
      <c r="BT413">
        <v>2.332361516034985E-2</v>
      </c>
      <c r="BU413">
        <v>0.97001249479383589</v>
      </c>
      <c r="BV413">
        <v>6.6638900458142443E-3</v>
      </c>
      <c r="BW413">
        <v>1</v>
      </c>
      <c r="BX413" t="s">
        <v>1437</v>
      </c>
      <c r="BY413">
        <v>2401</v>
      </c>
      <c r="BZ413">
        <v>1</v>
      </c>
      <c r="CA413">
        <v>0</v>
      </c>
    </row>
    <row r="414" spans="1:79" customFormat="1" x14ac:dyDescent="0.25">
      <c r="A414" t="s">
        <v>1438</v>
      </c>
      <c r="B414" t="s">
        <v>361</v>
      </c>
      <c r="C414" t="s">
        <v>123</v>
      </c>
      <c r="D414" t="s">
        <v>947</v>
      </c>
      <c r="E414">
        <v>2015</v>
      </c>
      <c r="F414">
        <v>653</v>
      </c>
      <c r="G414">
        <v>219</v>
      </c>
      <c r="H414">
        <v>0</v>
      </c>
      <c r="I414">
        <v>60</v>
      </c>
      <c r="J414">
        <v>80</v>
      </c>
      <c r="K414">
        <v>85</v>
      </c>
      <c r="L414">
        <v>121</v>
      </c>
      <c r="M414">
        <v>130</v>
      </c>
      <c r="N414">
        <v>137</v>
      </c>
      <c r="O414">
        <v>115</v>
      </c>
      <c r="P414">
        <v>83</v>
      </c>
      <c r="Q414">
        <v>40</v>
      </c>
      <c r="R414">
        <v>14</v>
      </c>
      <c r="S414">
        <v>7</v>
      </c>
      <c r="T414">
        <v>0</v>
      </c>
      <c r="U414">
        <v>639</v>
      </c>
      <c r="V414">
        <v>105</v>
      </c>
      <c r="W414">
        <v>128</v>
      </c>
      <c r="X414">
        <v>636</v>
      </c>
      <c r="Y414">
        <v>115</v>
      </c>
      <c r="Z414">
        <v>117</v>
      </c>
      <c r="AA414">
        <v>4</v>
      </c>
      <c r="AB414">
        <v>55</v>
      </c>
      <c r="AC414">
        <v>755</v>
      </c>
      <c r="AD414">
        <v>0</v>
      </c>
      <c r="AE414">
        <v>62</v>
      </c>
      <c r="AF414">
        <v>71</v>
      </c>
      <c r="AG414">
        <v>793</v>
      </c>
      <c r="AH414">
        <v>8</v>
      </c>
      <c r="AI414">
        <v>0</v>
      </c>
      <c r="AJ414">
        <v>0</v>
      </c>
      <c r="AK414">
        <v>27</v>
      </c>
      <c r="AL414">
        <v>843</v>
      </c>
      <c r="AM414">
        <v>2</v>
      </c>
      <c r="AN414">
        <v>872</v>
      </c>
      <c r="AO414">
        <v>0.74885321100917435</v>
      </c>
      <c r="AP414">
        <v>0.25114678899082571</v>
      </c>
      <c r="AQ414">
        <v>0</v>
      </c>
      <c r="AR414">
        <v>6.8807339449541288E-2</v>
      </c>
      <c r="AS414">
        <v>9.1743119266055051E-2</v>
      </c>
      <c r="AT414">
        <v>9.7477064220183485E-2</v>
      </c>
      <c r="AU414">
        <v>0.13876146788990831</v>
      </c>
      <c r="AV414">
        <v>0.14908256880733939</v>
      </c>
      <c r="AW414">
        <v>0.1571100917431193</v>
      </c>
      <c r="AX414">
        <v>0.13188073394495409</v>
      </c>
      <c r="AY414">
        <v>9.5183486238532108E-2</v>
      </c>
      <c r="AZ414">
        <v>4.5871559633027532E-2</v>
      </c>
      <c r="BA414">
        <v>8.027522935779817E-3</v>
      </c>
      <c r="BB414">
        <v>1.605504587155963E-2</v>
      </c>
      <c r="BC414">
        <v>0</v>
      </c>
      <c r="BD414">
        <v>0.73279816513761464</v>
      </c>
      <c r="BE414">
        <v>0.12041284403669721</v>
      </c>
      <c r="BF414">
        <v>0.14678899082568811</v>
      </c>
      <c r="BG414">
        <v>0.72935779816513757</v>
      </c>
      <c r="BH414">
        <v>0.13188073394495409</v>
      </c>
      <c r="BI414">
        <v>0.13417431192660551</v>
      </c>
      <c r="BJ414">
        <v>4.5871559633027534E-3</v>
      </c>
      <c r="BK414">
        <v>6.3073394495412841E-2</v>
      </c>
      <c r="BL414">
        <v>0.86582568807339455</v>
      </c>
      <c r="BM414">
        <v>0</v>
      </c>
      <c r="BN414">
        <v>7.1100917431192664E-2</v>
      </c>
      <c r="BO414">
        <v>8.1422018348623851E-2</v>
      </c>
      <c r="BP414">
        <v>0.9094036697247706</v>
      </c>
      <c r="BQ414">
        <v>9.1743119266055051E-3</v>
      </c>
      <c r="BR414">
        <v>0</v>
      </c>
      <c r="BS414">
        <v>0</v>
      </c>
      <c r="BT414">
        <v>3.096330275229358E-2</v>
      </c>
      <c r="BU414">
        <v>0.96674311926605505</v>
      </c>
      <c r="BV414">
        <v>2.2935779816513758E-3</v>
      </c>
      <c r="BW414">
        <v>1</v>
      </c>
      <c r="BX414" t="s">
        <v>1437</v>
      </c>
      <c r="BY414">
        <v>2401</v>
      </c>
      <c r="BZ414">
        <v>0.36318200749687629</v>
      </c>
      <c r="CA414">
        <v>0</v>
      </c>
    </row>
    <row r="415" spans="1:79" customFormat="1" x14ac:dyDescent="0.25">
      <c r="A415" t="s">
        <v>1439</v>
      </c>
      <c r="B415" t="s">
        <v>361</v>
      </c>
      <c r="C415" t="s">
        <v>123</v>
      </c>
      <c r="D415" t="s">
        <v>949</v>
      </c>
      <c r="E415">
        <v>2015</v>
      </c>
      <c r="F415">
        <v>847</v>
      </c>
      <c r="G415">
        <v>220</v>
      </c>
      <c r="H415">
        <v>0</v>
      </c>
      <c r="I415">
        <v>147</v>
      </c>
      <c r="J415">
        <v>151</v>
      </c>
      <c r="K415">
        <v>143</v>
      </c>
      <c r="L415">
        <v>168</v>
      </c>
      <c r="M415">
        <v>135</v>
      </c>
      <c r="N415">
        <v>124</v>
      </c>
      <c r="O415">
        <v>96</v>
      </c>
      <c r="P415">
        <v>49</v>
      </c>
      <c r="Q415">
        <v>27</v>
      </c>
      <c r="R415">
        <v>7</v>
      </c>
      <c r="S415">
        <v>20</v>
      </c>
      <c r="T415">
        <v>0</v>
      </c>
      <c r="U415">
        <v>880</v>
      </c>
      <c r="V415">
        <v>80</v>
      </c>
      <c r="W415">
        <v>107</v>
      </c>
      <c r="X415">
        <v>634</v>
      </c>
      <c r="Y415">
        <v>227</v>
      </c>
      <c r="Z415">
        <v>205</v>
      </c>
      <c r="AA415">
        <v>1</v>
      </c>
      <c r="AB415">
        <v>28</v>
      </c>
      <c r="AC415">
        <v>978</v>
      </c>
      <c r="AD415">
        <v>1</v>
      </c>
      <c r="AE415">
        <v>60</v>
      </c>
      <c r="AF415">
        <v>37</v>
      </c>
      <c r="AG415">
        <v>1012</v>
      </c>
      <c r="AH415">
        <v>16</v>
      </c>
      <c r="AI415">
        <v>0</v>
      </c>
      <c r="AJ415">
        <v>2</v>
      </c>
      <c r="AK415">
        <v>12</v>
      </c>
      <c r="AL415">
        <v>1052</v>
      </c>
      <c r="AM415">
        <v>3</v>
      </c>
      <c r="AN415">
        <v>1067</v>
      </c>
      <c r="AO415">
        <v>0.79381443298969068</v>
      </c>
      <c r="AP415">
        <v>0.2061855670103093</v>
      </c>
      <c r="AQ415">
        <v>0</v>
      </c>
      <c r="AR415">
        <v>0.13776944704779759</v>
      </c>
      <c r="AS415">
        <v>0.14151827553889409</v>
      </c>
      <c r="AT415">
        <v>0.134020618556701</v>
      </c>
      <c r="AU415">
        <v>0.15745079662605441</v>
      </c>
      <c r="AV415">
        <v>0.12652296157450801</v>
      </c>
      <c r="AW415">
        <v>0.1162136832239925</v>
      </c>
      <c r="AX415">
        <v>8.9971883786316778E-2</v>
      </c>
      <c r="AY415">
        <v>4.5923149015932523E-2</v>
      </c>
      <c r="AZ415">
        <v>2.5304592314901592E-2</v>
      </c>
      <c r="BA415">
        <v>1.874414245548266E-2</v>
      </c>
      <c r="BB415">
        <v>6.5604498594189313E-3</v>
      </c>
      <c r="BC415">
        <v>0</v>
      </c>
      <c r="BD415">
        <v>0.82474226804123707</v>
      </c>
      <c r="BE415">
        <v>7.4976569821930641E-2</v>
      </c>
      <c r="BF415">
        <v>0.10028116213683221</v>
      </c>
      <c r="BG415">
        <v>0.59418931583880041</v>
      </c>
      <c r="BH415">
        <v>0.21274601686972819</v>
      </c>
      <c r="BI415">
        <v>0.19212746016869731</v>
      </c>
      <c r="BJ415">
        <v>9.372071227741331E-4</v>
      </c>
      <c r="BK415">
        <v>2.6241799437675729E-2</v>
      </c>
      <c r="BL415">
        <v>0.91658856607310213</v>
      </c>
      <c r="BM415">
        <v>9.372071227741331E-4</v>
      </c>
      <c r="BN415">
        <v>5.6232427366447978E-2</v>
      </c>
      <c r="BO415">
        <v>3.4676663542642927E-2</v>
      </c>
      <c r="BP415">
        <v>0.94845360824742264</v>
      </c>
      <c r="BQ415">
        <v>1.499531396438613E-2</v>
      </c>
      <c r="BR415">
        <v>0</v>
      </c>
      <c r="BS415">
        <v>1.874414245548266E-3</v>
      </c>
      <c r="BT415">
        <v>1.1246485473289601E-2</v>
      </c>
      <c r="BU415">
        <v>0.98594189315838798</v>
      </c>
      <c r="BV415">
        <v>2.8116213683223989E-3</v>
      </c>
      <c r="BW415">
        <v>1</v>
      </c>
      <c r="BX415" t="s">
        <v>1437</v>
      </c>
      <c r="BY415">
        <v>2401</v>
      </c>
      <c r="BZ415">
        <v>0.44439816743023741</v>
      </c>
      <c r="CA415">
        <v>0</v>
      </c>
    </row>
    <row r="416" spans="1:79" customFormat="1" x14ac:dyDescent="0.25">
      <c r="A416" t="s">
        <v>1440</v>
      </c>
      <c r="B416" t="s">
        <v>361</v>
      </c>
      <c r="C416" t="s">
        <v>123</v>
      </c>
      <c r="D416" t="s">
        <v>951</v>
      </c>
      <c r="E416">
        <v>2015</v>
      </c>
      <c r="F416">
        <v>141</v>
      </c>
      <c r="G416">
        <v>21</v>
      </c>
      <c r="H416">
        <v>0</v>
      </c>
      <c r="I416">
        <v>12</v>
      </c>
      <c r="J416">
        <v>11</v>
      </c>
      <c r="K416">
        <v>8</v>
      </c>
      <c r="L416">
        <v>25</v>
      </c>
      <c r="M416">
        <v>16</v>
      </c>
      <c r="N416">
        <v>28</v>
      </c>
      <c r="O416">
        <v>23</v>
      </c>
      <c r="P416">
        <v>19</v>
      </c>
      <c r="Q416">
        <v>16</v>
      </c>
      <c r="R416">
        <v>1</v>
      </c>
      <c r="S416">
        <v>3</v>
      </c>
      <c r="T416">
        <v>0</v>
      </c>
      <c r="U416">
        <v>123</v>
      </c>
      <c r="V416">
        <v>17</v>
      </c>
      <c r="W416">
        <v>22</v>
      </c>
      <c r="X416">
        <v>83</v>
      </c>
      <c r="Y416">
        <v>43</v>
      </c>
      <c r="Z416">
        <v>36</v>
      </c>
      <c r="AA416">
        <v>0</v>
      </c>
      <c r="AB416">
        <v>26</v>
      </c>
      <c r="AC416">
        <v>129</v>
      </c>
      <c r="AD416">
        <v>0</v>
      </c>
      <c r="AE416">
        <v>7</v>
      </c>
      <c r="AF416">
        <v>29</v>
      </c>
      <c r="AG416">
        <v>131</v>
      </c>
      <c r="AH416">
        <v>2</v>
      </c>
      <c r="AI416">
        <v>0</v>
      </c>
      <c r="AJ416">
        <v>0</v>
      </c>
      <c r="AK416">
        <v>8</v>
      </c>
      <c r="AL416">
        <v>153</v>
      </c>
      <c r="AM416">
        <v>1</v>
      </c>
      <c r="AN416">
        <v>162</v>
      </c>
      <c r="AO416">
        <v>0.87037037037037035</v>
      </c>
      <c r="AP416">
        <v>0.12962962962962959</v>
      </c>
      <c r="AQ416">
        <v>0</v>
      </c>
      <c r="AR416">
        <v>7.407407407407407E-2</v>
      </c>
      <c r="AS416">
        <v>6.7901234567901231E-2</v>
      </c>
      <c r="AT416">
        <v>4.9382716049382713E-2</v>
      </c>
      <c r="AU416">
        <v>0.15432098765432101</v>
      </c>
      <c r="AV416">
        <v>9.8765432098765427E-2</v>
      </c>
      <c r="AW416">
        <v>0.1728395061728395</v>
      </c>
      <c r="AX416">
        <v>0.1419753086419753</v>
      </c>
      <c r="AY416">
        <v>0.1172839506172839</v>
      </c>
      <c r="AZ416">
        <v>9.8765432098765427E-2</v>
      </c>
      <c r="BA416">
        <v>1.8518518518518521E-2</v>
      </c>
      <c r="BB416">
        <v>6.1728395061728392E-3</v>
      </c>
      <c r="BC416">
        <v>0</v>
      </c>
      <c r="BD416">
        <v>0.7592592592592593</v>
      </c>
      <c r="BE416">
        <v>0.10493827160493829</v>
      </c>
      <c r="BF416">
        <v>0.13580246913580249</v>
      </c>
      <c r="BG416">
        <v>0.51234567901234573</v>
      </c>
      <c r="BH416">
        <v>0.26543209876543211</v>
      </c>
      <c r="BI416">
        <v>0.22222222222222221</v>
      </c>
      <c r="BJ416">
        <v>0</v>
      </c>
      <c r="BK416">
        <v>0.16049382716049379</v>
      </c>
      <c r="BL416">
        <v>0.79629629629629628</v>
      </c>
      <c r="BM416">
        <v>0</v>
      </c>
      <c r="BN416">
        <v>4.3209876543209867E-2</v>
      </c>
      <c r="BO416">
        <v>0.17901234567901231</v>
      </c>
      <c r="BP416">
        <v>0.80864197530864201</v>
      </c>
      <c r="BQ416">
        <v>1.234567901234568E-2</v>
      </c>
      <c r="BR416">
        <v>0</v>
      </c>
      <c r="BS416">
        <v>0</v>
      </c>
      <c r="BT416">
        <v>4.9382716049382713E-2</v>
      </c>
      <c r="BU416">
        <v>0.94444444444444442</v>
      </c>
      <c r="BV416">
        <v>6.1728395061728392E-3</v>
      </c>
      <c r="BW416">
        <v>1</v>
      </c>
      <c r="BX416" t="s">
        <v>1437</v>
      </c>
      <c r="BY416">
        <v>2401</v>
      </c>
      <c r="BZ416">
        <v>6.7471886713869222E-2</v>
      </c>
      <c r="CA416">
        <v>0</v>
      </c>
    </row>
    <row r="417" spans="1:79" customFormat="1" x14ac:dyDescent="0.25">
      <c r="A417" t="s">
        <v>1441</v>
      </c>
      <c r="B417" t="s">
        <v>361</v>
      </c>
      <c r="C417" t="s">
        <v>123</v>
      </c>
      <c r="D417" t="s">
        <v>953</v>
      </c>
      <c r="E417">
        <v>2015</v>
      </c>
      <c r="F417">
        <v>166</v>
      </c>
      <c r="G417">
        <v>69</v>
      </c>
      <c r="H417">
        <v>0</v>
      </c>
      <c r="I417">
        <v>14</v>
      </c>
      <c r="J417">
        <v>10</v>
      </c>
      <c r="K417">
        <v>22</v>
      </c>
      <c r="L417">
        <v>24</v>
      </c>
      <c r="M417">
        <v>30</v>
      </c>
      <c r="N417">
        <v>38</v>
      </c>
      <c r="O417">
        <v>42</v>
      </c>
      <c r="P417">
        <v>33</v>
      </c>
      <c r="Q417">
        <v>16</v>
      </c>
      <c r="R417">
        <v>6</v>
      </c>
      <c r="S417">
        <v>0</v>
      </c>
      <c r="T417">
        <v>0</v>
      </c>
      <c r="U417">
        <v>176</v>
      </c>
      <c r="V417">
        <v>22</v>
      </c>
      <c r="W417">
        <v>37</v>
      </c>
      <c r="X417">
        <v>169</v>
      </c>
      <c r="Y417">
        <v>43</v>
      </c>
      <c r="Z417">
        <v>23</v>
      </c>
      <c r="AA417">
        <v>0</v>
      </c>
      <c r="AB417">
        <v>21</v>
      </c>
      <c r="AC417">
        <v>124</v>
      </c>
      <c r="AD417">
        <v>0</v>
      </c>
      <c r="AE417">
        <v>90</v>
      </c>
      <c r="AF417">
        <v>34</v>
      </c>
      <c r="AG417">
        <v>147</v>
      </c>
      <c r="AH417">
        <v>54</v>
      </c>
      <c r="AI417">
        <v>0</v>
      </c>
      <c r="AJ417">
        <v>0</v>
      </c>
      <c r="AK417">
        <v>4</v>
      </c>
      <c r="AL417">
        <v>222</v>
      </c>
      <c r="AM417">
        <v>9</v>
      </c>
      <c r="AN417">
        <v>235</v>
      </c>
      <c r="AO417">
        <v>0.70638297872340428</v>
      </c>
      <c r="AP417">
        <v>0.29361702127659572</v>
      </c>
      <c r="AQ417">
        <v>0</v>
      </c>
      <c r="AR417">
        <v>5.9574468085106393E-2</v>
      </c>
      <c r="AS417">
        <v>4.2553191489361701E-2</v>
      </c>
      <c r="AT417">
        <v>9.3617021276595741E-2</v>
      </c>
      <c r="AU417">
        <v>0.10212765957446809</v>
      </c>
      <c r="AV417">
        <v>0.1276595744680851</v>
      </c>
      <c r="AW417">
        <v>0.16170212765957451</v>
      </c>
      <c r="AX417">
        <v>0.17872340425531921</v>
      </c>
      <c r="AY417">
        <v>0.1404255319148936</v>
      </c>
      <c r="AZ417">
        <v>6.8085106382978725E-2</v>
      </c>
      <c r="BA417">
        <v>0</v>
      </c>
      <c r="BB417">
        <v>2.553191489361702E-2</v>
      </c>
      <c r="BC417">
        <v>0</v>
      </c>
      <c r="BD417">
        <v>0.74893617021276593</v>
      </c>
      <c r="BE417">
        <v>9.3617021276595741E-2</v>
      </c>
      <c r="BF417">
        <v>0.1574468085106383</v>
      </c>
      <c r="BG417">
        <v>0.7191489361702128</v>
      </c>
      <c r="BH417">
        <v>0.18297872340425531</v>
      </c>
      <c r="BI417">
        <v>9.7872340425531917E-2</v>
      </c>
      <c r="BJ417">
        <v>0</v>
      </c>
      <c r="BK417">
        <v>8.9361702127659579E-2</v>
      </c>
      <c r="BL417">
        <v>0.52765957446808509</v>
      </c>
      <c r="BM417">
        <v>0</v>
      </c>
      <c r="BN417">
        <v>0.38297872340425532</v>
      </c>
      <c r="BO417">
        <v>0.1446808510638298</v>
      </c>
      <c r="BP417">
        <v>0.62553191489361704</v>
      </c>
      <c r="BQ417">
        <v>0.22978723404255319</v>
      </c>
      <c r="BR417">
        <v>0</v>
      </c>
      <c r="BS417">
        <v>0</v>
      </c>
      <c r="BT417">
        <v>1.7021276595744681E-2</v>
      </c>
      <c r="BU417">
        <v>0.94468085106382982</v>
      </c>
      <c r="BV417">
        <v>3.8297872340425532E-2</v>
      </c>
      <c r="BW417">
        <v>1</v>
      </c>
      <c r="BX417" t="s">
        <v>1437</v>
      </c>
      <c r="BY417">
        <v>2401</v>
      </c>
      <c r="BZ417">
        <v>9.787588504789671E-2</v>
      </c>
      <c r="CA417">
        <v>0</v>
      </c>
    </row>
    <row r="418" spans="1:79" customFormat="1" x14ac:dyDescent="0.25">
      <c r="A418" t="s">
        <v>1442</v>
      </c>
      <c r="B418" t="s">
        <v>361</v>
      </c>
      <c r="C418" t="s">
        <v>123</v>
      </c>
      <c r="D418" t="s">
        <v>961</v>
      </c>
      <c r="E418">
        <v>2015</v>
      </c>
      <c r="F418">
        <v>56</v>
      </c>
      <c r="G418">
        <v>9</v>
      </c>
      <c r="H418">
        <v>0</v>
      </c>
      <c r="I418">
        <v>14</v>
      </c>
      <c r="J418">
        <v>11</v>
      </c>
      <c r="K418">
        <v>5</v>
      </c>
      <c r="L418">
        <v>6</v>
      </c>
      <c r="M418">
        <v>5</v>
      </c>
      <c r="N418">
        <v>7</v>
      </c>
      <c r="O418">
        <v>5</v>
      </c>
      <c r="P418">
        <v>1</v>
      </c>
      <c r="Q418">
        <v>7</v>
      </c>
      <c r="R418">
        <v>0</v>
      </c>
      <c r="S418">
        <v>4</v>
      </c>
      <c r="T418">
        <v>0</v>
      </c>
      <c r="U418">
        <v>59</v>
      </c>
      <c r="V418">
        <v>2</v>
      </c>
      <c r="W418">
        <v>4</v>
      </c>
      <c r="X418">
        <v>15</v>
      </c>
      <c r="Y418">
        <v>15</v>
      </c>
      <c r="Z418">
        <v>23</v>
      </c>
      <c r="AA418">
        <v>12</v>
      </c>
      <c r="AB418">
        <v>0</v>
      </c>
      <c r="AC418">
        <v>5</v>
      </c>
      <c r="AD418">
        <v>60</v>
      </c>
      <c r="AE418">
        <v>0</v>
      </c>
      <c r="AF418">
        <v>0</v>
      </c>
      <c r="AG418">
        <v>5</v>
      </c>
      <c r="AH418">
        <v>0</v>
      </c>
      <c r="AI418">
        <v>0</v>
      </c>
      <c r="AJ418">
        <v>60</v>
      </c>
      <c r="AK418">
        <v>5</v>
      </c>
      <c r="AL418">
        <v>59</v>
      </c>
      <c r="AM418">
        <v>1</v>
      </c>
      <c r="AN418">
        <v>65</v>
      </c>
      <c r="AO418">
        <v>0.86153846153846159</v>
      </c>
      <c r="AP418">
        <v>0.1384615384615385</v>
      </c>
      <c r="AQ418">
        <v>0</v>
      </c>
      <c r="AR418">
        <v>0.2153846153846154</v>
      </c>
      <c r="AS418">
        <v>0.16923076923076921</v>
      </c>
      <c r="AT418">
        <v>7.6923076923076927E-2</v>
      </c>
      <c r="AU418">
        <v>9.2307692307692313E-2</v>
      </c>
      <c r="AV418">
        <v>7.6923076923076927E-2</v>
      </c>
      <c r="AW418">
        <v>0.1076923076923077</v>
      </c>
      <c r="AX418">
        <v>7.6923076923076927E-2</v>
      </c>
      <c r="AY418">
        <v>1.5384615384615391E-2</v>
      </c>
      <c r="AZ418">
        <v>0.1076923076923077</v>
      </c>
      <c r="BA418">
        <v>6.1538461538461542E-2</v>
      </c>
      <c r="BB418">
        <v>0</v>
      </c>
      <c r="BC418">
        <v>0</v>
      </c>
      <c r="BD418">
        <v>0.90769230769230769</v>
      </c>
      <c r="BE418">
        <v>3.0769230769230771E-2</v>
      </c>
      <c r="BF418">
        <v>6.1538461538461542E-2</v>
      </c>
      <c r="BG418">
        <v>0.23076923076923081</v>
      </c>
      <c r="BH418">
        <v>0.23076923076923081</v>
      </c>
      <c r="BI418">
        <v>0.35384615384615392</v>
      </c>
      <c r="BJ418">
        <v>0.1846153846153846</v>
      </c>
      <c r="BK418">
        <v>0</v>
      </c>
      <c r="BL418">
        <v>7.6923076923076927E-2</v>
      </c>
      <c r="BM418">
        <v>0.92307692307692313</v>
      </c>
      <c r="BN418">
        <v>0</v>
      </c>
      <c r="BO418">
        <v>0</v>
      </c>
      <c r="BP418">
        <v>7.6923076923076927E-2</v>
      </c>
      <c r="BQ418">
        <v>0</v>
      </c>
      <c r="BR418">
        <v>0</v>
      </c>
      <c r="BS418">
        <v>0.92307692307692313</v>
      </c>
      <c r="BT418">
        <v>7.6923076923076927E-2</v>
      </c>
      <c r="BU418">
        <v>0.90769230769230769</v>
      </c>
      <c r="BV418">
        <v>1.5384615384615391E-2</v>
      </c>
      <c r="BW418">
        <v>1</v>
      </c>
      <c r="BX418" t="s">
        <v>1437</v>
      </c>
      <c r="BY418">
        <v>2401</v>
      </c>
      <c r="BZ418">
        <v>2.7072053311120371E-2</v>
      </c>
      <c r="CA418">
        <v>0</v>
      </c>
    </row>
    <row r="419" spans="1:79" customFormat="1" x14ac:dyDescent="0.25">
      <c r="A419" t="s">
        <v>1443</v>
      </c>
      <c r="B419" t="s">
        <v>361</v>
      </c>
      <c r="C419" t="s">
        <v>369</v>
      </c>
      <c r="D419" t="s">
        <v>44</v>
      </c>
      <c r="E419">
        <v>2015</v>
      </c>
      <c r="F419">
        <v>752</v>
      </c>
      <c r="G419">
        <v>186</v>
      </c>
      <c r="H419">
        <v>0</v>
      </c>
      <c r="I419">
        <v>99</v>
      </c>
      <c r="J419">
        <v>90</v>
      </c>
      <c r="K419">
        <v>92</v>
      </c>
      <c r="L419">
        <v>72</v>
      </c>
      <c r="M419">
        <v>98</v>
      </c>
      <c r="N419">
        <v>159</v>
      </c>
      <c r="O419">
        <v>153</v>
      </c>
      <c r="P419">
        <v>107</v>
      </c>
      <c r="Q419">
        <v>27</v>
      </c>
      <c r="R419">
        <v>9</v>
      </c>
      <c r="S419">
        <v>32</v>
      </c>
      <c r="T419">
        <v>0</v>
      </c>
      <c r="U419">
        <v>929</v>
      </c>
      <c r="V419">
        <v>9</v>
      </c>
      <c r="W419">
        <v>0</v>
      </c>
      <c r="X419">
        <v>564</v>
      </c>
      <c r="Y419">
        <v>290</v>
      </c>
      <c r="Z419">
        <v>84</v>
      </c>
      <c r="AA419">
        <v>0</v>
      </c>
      <c r="AB419">
        <v>79</v>
      </c>
      <c r="AC419">
        <v>698</v>
      </c>
      <c r="AD419">
        <v>0</v>
      </c>
      <c r="AE419">
        <v>161</v>
      </c>
      <c r="AF419">
        <v>98</v>
      </c>
      <c r="AG419">
        <v>802</v>
      </c>
      <c r="AH419">
        <v>37</v>
      </c>
      <c r="AI419">
        <v>1</v>
      </c>
      <c r="AJ419">
        <v>0</v>
      </c>
      <c r="AK419">
        <v>264</v>
      </c>
      <c r="AL419">
        <v>659</v>
      </c>
      <c r="AM419">
        <v>15</v>
      </c>
      <c r="AN419">
        <v>938</v>
      </c>
      <c r="AO419">
        <v>0.80170575692963753</v>
      </c>
      <c r="AP419">
        <v>0.1982942430703625</v>
      </c>
      <c r="AQ419">
        <v>0</v>
      </c>
      <c r="AR419">
        <v>0.105543710021322</v>
      </c>
      <c r="AS419">
        <v>9.5948827292110878E-2</v>
      </c>
      <c r="AT419">
        <v>9.8081023454157784E-2</v>
      </c>
      <c r="AU419">
        <v>7.6759061833688705E-2</v>
      </c>
      <c r="AV419">
        <v>0.1044776119402985</v>
      </c>
      <c r="AW419">
        <v>0.16950959488272921</v>
      </c>
      <c r="AX419">
        <v>0.16311300639658849</v>
      </c>
      <c r="AY419">
        <v>0.1140724946695096</v>
      </c>
      <c r="AZ419">
        <v>2.8784648187633259E-2</v>
      </c>
      <c r="BA419">
        <v>3.4115138592750532E-2</v>
      </c>
      <c r="BB419">
        <v>9.5948827292110881E-3</v>
      </c>
      <c r="BC419">
        <v>0</v>
      </c>
      <c r="BD419">
        <v>0.99040511727078895</v>
      </c>
      <c r="BE419">
        <v>9.5948827292110881E-3</v>
      </c>
      <c r="BF419">
        <v>0</v>
      </c>
      <c r="BG419">
        <v>0.6012793176972282</v>
      </c>
      <c r="BH419">
        <v>0.30916844349680173</v>
      </c>
      <c r="BI419">
        <v>8.9552238805970144E-2</v>
      </c>
      <c r="BJ419">
        <v>0</v>
      </c>
      <c r="BK419">
        <v>8.4221748400852878E-2</v>
      </c>
      <c r="BL419">
        <v>0.74413646055437099</v>
      </c>
      <c r="BM419">
        <v>0</v>
      </c>
      <c r="BN419">
        <v>0.17164179104477609</v>
      </c>
      <c r="BO419">
        <v>0.1044776119402985</v>
      </c>
      <c r="BP419">
        <v>0.85501066098081024</v>
      </c>
      <c r="BQ419">
        <v>3.9445628997867813E-2</v>
      </c>
      <c r="BR419">
        <v>1.0660980810234539E-3</v>
      </c>
      <c r="BS419">
        <v>0</v>
      </c>
      <c r="BT419">
        <v>0.28144989339019189</v>
      </c>
      <c r="BU419">
        <v>0.70255863539445629</v>
      </c>
      <c r="BV419">
        <v>1.5991471215351809E-2</v>
      </c>
      <c r="BW419">
        <v>1</v>
      </c>
      <c r="BX419" t="s">
        <v>1444</v>
      </c>
      <c r="BY419">
        <v>938</v>
      </c>
      <c r="BZ419">
        <v>1</v>
      </c>
      <c r="CA419">
        <v>0</v>
      </c>
    </row>
    <row r="420" spans="1:79" customFormat="1" x14ac:dyDescent="0.25">
      <c r="A420" t="s">
        <v>1445</v>
      </c>
      <c r="B420" t="s">
        <v>361</v>
      </c>
      <c r="C420" t="s">
        <v>369</v>
      </c>
      <c r="D420" t="s">
        <v>947</v>
      </c>
      <c r="E420">
        <v>2015</v>
      </c>
      <c r="F420">
        <v>212</v>
      </c>
      <c r="G420">
        <v>46</v>
      </c>
      <c r="H420">
        <v>0</v>
      </c>
      <c r="I420">
        <v>16</v>
      </c>
      <c r="J420">
        <v>25</v>
      </c>
      <c r="K420">
        <v>29</v>
      </c>
      <c r="L420">
        <v>17</v>
      </c>
      <c r="M420">
        <v>29</v>
      </c>
      <c r="N420">
        <v>59</v>
      </c>
      <c r="O420">
        <v>46</v>
      </c>
      <c r="P420">
        <v>25</v>
      </c>
      <c r="Q420">
        <v>4</v>
      </c>
      <c r="R420">
        <v>3</v>
      </c>
      <c r="S420">
        <v>5</v>
      </c>
      <c r="T420">
        <v>0</v>
      </c>
      <c r="U420">
        <v>255</v>
      </c>
      <c r="V420">
        <v>3</v>
      </c>
      <c r="W420">
        <v>0</v>
      </c>
      <c r="X420">
        <v>196</v>
      </c>
      <c r="Y420">
        <v>41</v>
      </c>
      <c r="Z420">
        <v>21</v>
      </c>
      <c r="AA420">
        <v>0</v>
      </c>
      <c r="AB420">
        <v>15</v>
      </c>
      <c r="AC420">
        <v>190</v>
      </c>
      <c r="AD420">
        <v>0</v>
      </c>
      <c r="AE420">
        <v>53</v>
      </c>
      <c r="AF420">
        <v>18</v>
      </c>
      <c r="AG420">
        <v>235</v>
      </c>
      <c r="AH420">
        <v>5</v>
      </c>
      <c r="AI420">
        <v>0</v>
      </c>
      <c r="AJ420">
        <v>0</v>
      </c>
      <c r="AK420">
        <v>76</v>
      </c>
      <c r="AL420">
        <v>172</v>
      </c>
      <c r="AM420">
        <v>10</v>
      </c>
      <c r="AN420">
        <v>258</v>
      </c>
      <c r="AO420">
        <v>0.82170542635658916</v>
      </c>
      <c r="AP420">
        <v>0.17829457364341089</v>
      </c>
      <c r="AQ420">
        <v>0</v>
      </c>
      <c r="AR420">
        <v>6.2015503875968991E-2</v>
      </c>
      <c r="AS420">
        <v>9.6899224806201556E-2</v>
      </c>
      <c r="AT420">
        <v>0.1124031007751938</v>
      </c>
      <c r="AU420">
        <v>6.589147286821706E-2</v>
      </c>
      <c r="AV420">
        <v>0.1124031007751938</v>
      </c>
      <c r="AW420">
        <v>0.22868217054263559</v>
      </c>
      <c r="AX420">
        <v>0.17829457364341089</v>
      </c>
      <c r="AY420">
        <v>9.6899224806201556E-2</v>
      </c>
      <c r="AZ420">
        <v>1.550387596899225E-2</v>
      </c>
      <c r="BA420">
        <v>1.937984496124031E-2</v>
      </c>
      <c r="BB420">
        <v>1.1627906976744189E-2</v>
      </c>
      <c r="BC420">
        <v>0</v>
      </c>
      <c r="BD420">
        <v>0.98837209302325579</v>
      </c>
      <c r="BE420">
        <v>1.1627906976744189E-2</v>
      </c>
      <c r="BF420">
        <v>0</v>
      </c>
      <c r="BG420">
        <v>0.75968992248062017</v>
      </c>
      <c r="BH420">
        <v>0.15891472868217049</v>
      </c>
      <c r="BI420">
        <v>8.1395348837209308E-2</v>
      </c>
      <c r="BJ420">
        <v>0</v>
      </c>
      <c r="BK420">
        <v>5.8139534883720929E-2</v>
      </c>
      <c r="BL420">
        <v>0.73643410852713176</v>
      </c>
      <c r="BM420">
        <v>0</v>
      </c>
      <c r="BN420">
        <v>0.20542635658914729</v>
      </c>
      <c r="BO420">
        <v>6.9767441860465115E-2</v>
      </c>
      <c r="BP420">
        <v>0.91085271317829453</v>
      </c>
      <c r="BQ420">
        <v>1.937984496124031E-2</v>
      </c>
      <c r="BR420">
        <v>0</v>
      </c>
      <c r="BS420">
        <v>0</v>
      </c>
      <c r="BT420">
        <v>0.29457364341085268</v>
      </c>
      <c r="BU420">
        <v>0.66666666666666663</v>
      </c>
      <c r="BV420">
        <v>3.875968992248062E-2</v>
      </c>
      <c r="BW420">
        <v>1</v>
      </c>
      <c r="BX420" t="s">
        <v>1444</v>
      </c>
      <c r="BY420">
        <v>938</v>
      </c>
      <c r="BZ420">
        <v>0.27505330490405122</v>
      </c>
      <c r="CA420">
        <v>0</v>
      </c>
    </row>
    <row r="421" spans="1:79" customFormat="1" x14ac:dyDescent="0.25">
      <c r="A421" t="s">
        <v>1446</v>
      </c>
      <c r="B421" t="s">
        <v>361</v>
      </c>
      <c r="C421" t="s">
        <v>369</v>
      </c>
      <c r="D421" t="s">
        <v>949</v>
      </c>
      <c r="E421">
        <v>2015</v>
      </c>
      <c r="F421">
        <v>316</v>
      </c>
      <c r="G421">
        <v>87</v>
      </c>
      <c r="H421">
        <v>0</v>
      </c>
      <c r="I421">
        <v>68</v>
      </c>
      <c r="J421">
        <v>45</v>
      </c>
      <c r="K421">
        <v>43</v>
      </c>
      <c r="L421">
        <v>30</v>
      </c>
      <c r="M421">
        <v>38</v>
      </c>
      <c r="N421">
        <v>49</v>
      </c>
      <c r="O421">
        <v>47</v>
      </c>
      <c r="P421">
        <v>48</v>
      </c>
      <c r="Q421">
        <v>11</v>
      </c>
      <c r="R421">
        <v>3</v>
      </c>
      <c r="S421">
        <v>21</v>
      </c>
      <c r="T421">
        <v>0</v>
      </c>
      <c r="U421">
        <v>400</v>
      </c>
      <c r="V421">
        <v>3</v>
      </c>
      <c r="W421">
        <v>0</v>
      </c>
      <c r="X421">
        <v>209</v>
      </c>
      <c r="Y421">
        <v>153</v>
      </c>
      <c r="Z421">
        <v>41</v>
      </c>
      <c r="AA421">
        <v>0</v>
      </c>
      <c r="AB421">
        <v>25</v>
      </c>
      <c r="AC421">
        <v>347</v>
      </c>
      <c r="AD421">
        <v>0</v>
      </c>
      <c r="AE421">
        <v>31</v>
      </c>
      <c r="AF421">
        <v>29</v>
      </c>
      <c r="AG421">
        <v>368</v>
      </c>
      <c r="AH421">
        <v>6</v>
      </c>
      <c r="AI421">
        <v>0</v>
      </c>
      <c r="AJ421">
        <v>0</v>
      </c>
      <c r="AK421">
        <v>140</v>
      </c>
      <c r="AL421">
        <v>262</v>
      </c>
      <c r="AM421">
        <v>1</v>
      </c>
      <c r="AN421">
        <v>403</v>
      </c>
      <c r="AO421">
        <v>0.78411910669975182</v>
      </c>
      <c r="AP421">
        <v>0.21588089330024821</v>
      </c>
      <c r="AQ421">
        <v>0</v>
      </c>
      <c r="AR421">
        <v>0.16873449131513649</v>
      </c>
      <c r="AS421">
        <v>0.1116625310173697</v>
      </c>
      <c r="AT421">
        <v>0.10669975186104221</v>
      </c>
      <c r="AU421">
        <v>7.4441687344913146E-2</v>
      </c>
      <c r="AV421">
        <v>9.4292803970223327E-2</v>
      </c>
      <c r="AW421">
        <v>0.1215880893300248</v>
      </c>
      <c r="AX421">
        <v>0.1166253101736973</v>
      </c>
      <c r="AY421">
        <v>0.119106699751861</v>
      </c>
      <c r="AZ421">
        <v>2.729528535980149E-2</v>
      </c>
      <c r="BA421">
        <v>5.2109181141439212E-2</v>
      </c>
      <c r="BB421">
        <v>7.4441687344913151E-3</v>
      </c>
      <c r="BC421">
        <v>0</v>
      </c>
      <c r="BD421">
        <v>0.99255583126550873</v>
      </c>
      <c r="BE421">
        <v>7.4441687344913151E-3</v>
      </c>
      <c r="BF421">
        <v>0</v>
      </c>
      <c r="BG421">
        <v>0.5186104218362283</v>
      </c>
      <c r="BH421">
        <v>0.37965260545905699</v>
      </c>
      <c r="BI421">
        <v>0.1017369727047146</v>
      </c>
      <c r="BJ421">
        <v>0</v>
      </c>
      <c r="BK421">
        <v>6.2034739454094302E-2</v>
      </c>
      <c r="BL421">
        <v>0.86104218362282881</v>
      </c>
      <c r="BM421">
        <v>0</v>
      </c>
      <c r="BN421">
        <v>7.6923076923076927E-2</v>
      </c>
      <c r="BO421">
        <v>7.1960297766749379E-2</v>
      </c>
      <c r="BP421">
        <v>0.91315136476426795</v>
      </c>
      <c r="BQ421">
        <v>1.488833746898263E-2</v>
      </c>
      <c r="BR421">
        <v>0</v>
      </c>
      <c r="BS421">
        <v>0</v>
      </c>
      <c r="BT421">
        <v>0.34739454094292799</v>
      </c>
      <c r="BU421">
        <v>0.65012406947890822</v>
      </c>
      <c r="BV421">
        <v>2.4813895781637721E-3</v>
      </c>
      <c r="BW421">
        <v>1</v>
      </c>
      <c r="BX421" t="s">
        <v>1444</v>
      </c>
      <c r="BY421">
        <v>938</v>
      </c>
      <c r="BZ421">
        <v>0.42963752665245197</v>
      </c>
      <c r="CA421">
        <v>0</v>
      </c>
    </row>
    <row r="422" spans="1:79" customFormat="1" x14ac:dyDescent="0.25">
      <c r="A422" t="s">
        <v>1447</v>
      </c>
      <c r="B422" t="s">
        <v>361</v>
      </c>
      <c r="C422" t="s">
        <v>369</v>
      </c>
      <c r="D422" t="s">
        <v>951</v>
      </c>
      <c r="E422">
        <v>2015</v>
      </c>
      <c r="F422">
        <v>133</v>
      </c>
      <c r="G422">
        <v>31</v>
      </c>
      <c r="H422">
        <v>0</v>
      </c>
      <c r="I422">
        <v>9</v>
      </c>
      <c r="J422">
        <v>11</v>
      </c>
      <c r="K422">
        <v>10</v>
      </c>
      <c r="L422">
        <v>16</v>
      </c>
      <c r="M422">
        <v>18</v>
      </c>
      <c r="N422">
        <v>27</v>
      </c>
      <c r="O422">
        <v>39</v>
      </c>
      <c r="P422">
        <v>19</v>
      </c>
      <c r="Q422">
        <v>7</v>
      </c>
      <c r="R422">
        <v>3</v>
      </c>
      <c r="S422">
        <v>5</v>
      </c>
      <c r="T422">
        <v>0</v>
      </c>
      <c r="U422">
        <v>162</v>
      </c>
      <c r="V422">
        <v>2</v>
      </c>
      <c r="W422">
        <v>0</v>
      </c>
      <c r="X422">
        <v>73</v>
      </c>
      <c r="Y422">
        <v>71</v>
      </c>
      <c r="Z422">
        <v>20</v>
      </c>
      <c r="AA422">
        <v>0</v>
      </c>
      <c r="AB422">
        <v>25</v>
      </c>
      <c r="AC422">
        <v>123</v>
      </c>
      <c r="AD422">
        <v>0</v>
      </c>
      <c r="AE422">
        <v>16</v>
      </c>
      <c r="AF422">
        <v>27</v>
      </c>
      <c r="AG422">
        <v>133</v>
      </c>
      <c r="AH422">
        <v>4</v>
      </c>
      <c r="AI422">
        <v>0</v>
      </c>
      <c r="AJ422">
        <v>0</v>
      </c>
      <c r="AK422">
        <v>35</v>
      </c>
      <c r="AL422">
        <v>129</v>
      </c>
      <c r="AM422">
        <v>0</v>
      </c>
      <c r="AN422">
        <v>164</v>
      </c>
      <c r="AO422">
        <v>0.81097560975609762</v>
      </c>
      <c r="AP422">
        <v>0.18902439024390241</v>
      </c>
      <c r="AQ422">
        <v>0</v>
      </c>
      <c r="AR422">
        <v>5.4878048780487812E-2</v>
      </c>
      <c r="AS422">
        <v>6.7073170731707321E-2</v>
      </c>
      <c r="AT422">
        <v>6.097560975609756E-2</v>
      </c>
      <c r="AU422">
        <v>9.7560975609756101E-2</v>
      </c>
      <c r="AV422">
        <v>0.1097560975609756</v>
      </c>
      <c r="AW422">
        <v>0.16463414634146339</v>
      </c>
      <c r="AX422">
        <v>0.2378048780487805</v>
      </c>
      <c r="AY422">
        <v>0.1158536585365854</v>
      </c>
      <c r="AZ422">
        <v>4.2682926829268303E-2</v>
      </c>
      <c r="BA422">
        <v>3.048780487804878E-2</v>
      </c>
      <c r="BB422">
        <v>1.8292682926829271E-2</v>
      </c>
      <c r="BC422">
        <v>0</v>
      </c>
      <c r="BD422">
        <v>0.98780487804878048</v>
      </c>
      <c r="BE422">
        <v>1.2195121951219509E-2</v>
      </c>
      <c r="BF422">
        <v>0</v>
      </c>
      <c r="BG422">
        <v>0.4451219512195122</v>
      </c>
      <c r="BH422">
        <v>0.43292682926829268</v>
      </c>
      <c r="BI422">
        <v>0.12195121951219511</v>
      </c>
      <c r="BJ422">
        <v>0</v>
      </c>
      <c r="BK422">
        <v>0.1524390243902439</v>
      </c>
      <c r="BL422">
        <v>0.75</v>
      </c>
      <c r="BM422">
        <v>0</v>
      </c>
      <c r="BN422">
        <v>9.7560975609756101E-2</v>
      </c>
      <c r="BO422">
        <v>0.16463414634146339</v>
      </c>
      <c r="BP422">
        <v>0.81097560975609762</v>
      </c>
      <c r="BQ422">
        <v>2.4390243902439029E-2</v>
      </c>
      <c r="BR422">
        <v>0</v>
      </c>
      <c r="BS422">
        <v>0</v>
      </c>
      <c r="BT422">
        <v>0.21341463414634149</v>
      </c>
      <c r="BU422">
        <v>0.78658536585365857</v>
      </c>
      <c r="BV422">
        <v>0</v>
      </c>
      <c r="BW422">
        <v>1</v>
      </c>
      <c r="BX422" t="s">
        <v>1444</v>
      </c>
      <c r="BY422">
        <v>938</v>
      </c>
      <c r="BZ422">
        <v>0.1748400852878465</v>
      </c>
      <c r="CA422">
        <v>0</v>
      </c>
    </row>
    <row r="423" spans="1:79" customFormat="1" x14ac:dyDescent="0.25">
      <c r="A423" t="s">
        <v>1448</v>
      </c>
      <c r="B423" t="s">
        <v>361</v>
      </c>
      <c r="C423" t="s">
        <v>369</v>
      </c>
      <c r="D423" t="s">
        <v>953</v>
      </c>
      <c r="E423">
        <v>2015</v>
      </c>
      <c r="F423">
        <v>91</v>
      </c>
      <c r="G423">
        <v>22</v>
      </c>
      <c r="H423">
        <v>0</v>
      </c>
      <c r="I423">
        <v>6</v>
      </c>
      <c r="J423">
        <v>9</v>
      </c>
      <c r="K423">
        <v>10</v>
      </c>
      <c r="L423">
        <v>9</v>
      </c>
      <c r="M423">
        <v>13</v>
      </c>
      <c r="N423">
        <v>24</v>
      </c>
      <c r="O423">
        <v>21</v>
      </c>
      <c r="P423">
        <v>15</v>
      </c>
      <c r="Q423">
        <v>5</v>
      </c>
      <c r="R423">
        <v>0</v>
      </c>
      <c r="S423">
        <v>1</v>
      </c>
      <c r="T423">
        <v>0</v>
      </c>
      <c r="U423">
        <v>112</v>
      </c>
      <c r="V423">
        <v>1</v>
      </c>
      <c r="W423">
        <v>0</v>
      </c>
      <c r="X423">
        <v>86</v>
      </c>
      <c r="Y423">
        <v>25</v>
      </c>
      <c r="Z423">
        <v>2</v>
      </c>
      <c r="AA423">
        <v>0</v>
      </c>
      <c r="AB423">
        <v>14</v>
      </c>
      <c r="AC423">
        <v>38</v>
      </c>
      <c r="AD423">
        <v>0</v>
      </c>
      <c r="AE423">
        <v>61</v>
      </c>
      <c r="AF423">
        <v>24</v>
      </c>
      <c r="AG423">
        <v>66</v>
      </c>
      <c r="AH423">
        <v>22</v>
      </c>
      <c r="AI423">
        <v>1</v>
      </c>
      <c r="AJ423">
        <v>0</v>
      </c>
      <c r="AK423">
        <v>13</v>
      </c>
      <c r="AL423">
        <v>96</v>
      </c>
      <c r="AM423">
        <v>4</v>
      </c>
      <c r="AN423">
        <v>113</v>
      </c>
      <c r="AO423">
        <v>0.80530973451327437</v>
      </c>
      <c r="AP423">
        <v>0.19469026548672569</v>
      </c>
      <c r="AQ423">
        <v>0</v>
      </c>
      <c r="AR423">
        <v>5.3097345132743362E-2</v>
      </c>
      <c r="AS423">
        <v>7.9646017699115043E-2</v>
      </c>
      <c r="AT423">
        <v>8.8495575221238937E-2</v>
      </c>
      <c r="AU423">
        <v>7.9646017699115043E-2</v>
      </c>
      <c r="AV423">
        <v>0.1150442477876106</v>
      </c>
      <c r="AW423">
        <v>0.21238938053097339</v>
      </c>
      <c r="AX423">
        <v>0.18584070796460181</v>
      </c>
      <c r="AY423">
        <v>0.13274336283185839</v>
      </c>
      <c r="AZ423">
        <v>4.4247787610619468E-2</v>
      </c>
      <c r="BA423">
        <v>8.8495575221238937E-3</v>
      </c>
      <c r="BB423">
        <v>0</v>
      </c>
      <c r="BC423">
        <v>0</v>
      </c>
      <c r="BD423">
        <v>0.99115044247787609</v>
      </c>
      <c r="BE423">
        <v>8.8495575221238937E-3</v>
      </c>
      <c r="BF423">
        <v>0</v>
      </c>
      <c r="BG423">
        <v>0.76106194690265483</v>
      </c>
      <c r="BH423">
        <v>0.22123893805309741</v>
      </c>
      <c r="BI423">
        <v>1.7699115044247791E-2</v>
      </c>
      <c r="BJ423">
        <v>0</v>
      </c>
      <c r="BK423">
        <v>0.1238938053097345</v>
      </c>
      <c r="BL423">
        <v>0.33628318584070799</v>
      </c>
      <c r="BM423">
        <v>0</v>
      </c>
      <c r="BN423">
        <v>0.53982300884955747</v>
      </c>
      <c r="BO423">
        <v>0.21238938053097339</v>
      </c>
      <c r="BP423">
        <v>0.58407079646017701</v>
      </c>
      <c r="BQ423">
        <v>0.19469026548672569</v>
      </c>
      <c r="BR423">
        <v>8.8495575221238937E-3</v>
      </c>
      <c r="BS423">
        <v>0</v>
      </c>
      <c r="BT423">
        <v>0.1150442477876106</v>
      </c>
      <c r="BU423">
        <v>0.84955752212389379</v>
      </c>
      <c r="BV423">
        <v>3.5398230088495568E-2</v>
      </c>
      <c r="BW423">
        <v>1</v>
      </c>
      <c r="BX423" t="s">
        <v>1444</v>
      </c>
      <c r="BY423">
        <v>938</v>
      </c>
      <c r="BZ423">
        <v>0.1204690831556503</v>
      </c>
      <c r="CA423">
        <v>0</v>
      </c>
    </row>
    <row r="424" spans="1:79" customFormat="1" x14ac:dyDescent="0.25">
      <c r="A424" t="s">
        <v>1449</v>
      </c>
      <c r="B424" t="s">
        <v>361</v>
      </c>
      <c r="C424" t="s">
        <v>426</v>
      </c>
      <c r="D424" t="s">
        <v>44</v>
      </c>
      <c r="E424">
        <v>2015</v>
      </c>
      <c r="F424">
        <v>723</v>
      </c>
      <c r="G424">
        <v>118</v>
      </c>
      <c r="H424">
        <v>0</v>
      </c>
      <c r="I424">
        <v>82</v>
      </c>
      <c r="J424">
        <v>42</v>
      </c>
      <c r="K424">
        <v>37</v>
      </c>
      <c r="L424">
        <v>94</v>
      </c>
      <c r="M424">
        <v>137</v>
      </c>
      <c r="N424">
        <v>163</v>
      </c>
      <c r="O424">
        <v>130</v>
      </c>
      <c r="P424">
        <v>93</v>
      </c>
      <c r="Q424">
        <v>35</v>
      </c>
      <c r="R424">
        <v>13</v>
      </c>
      <c r="S424">
        <v>15</v>
      </c>
      <c r="T424">
        <v>0</v>
      </c>
      <c r="U424">
        <v>797</v>
      </c>
      <c r="V424">
        <v>11</v>
      </c>
      <c r="W424">
        <v>33</v>
      </c>
      <c r="X424">
        <v>582</v>
      </c>
      <c r="Y424">
        <v>153</v>
      </c>
      <c r="Z424">
        <v>99</v>
      </c>
      <c r="AA424">
        <v>7</v>
      </c>
      <c r="AB424">
        <v>98</v>
      </c>
      <c r="AC424">
        <v>620</v>
      </c>
      <c r="AD424">
        <v>22</v>
      </c>
      <c r="AE424">
        <v>101</v>
      </c>
      <c r="AF424">
        <v>28</v>
      </c>
      <c r="AG424">
        <v>746</v>
      </c>
      <c r="AH424">
        <v>44</v>
      </c>
      <c r="AI424">
        <v>0</v>
      </c>
      <c r="AJ424">
        <v>23</v>
      </c>
      <c r="AK424">
        <v>77</v>
      </c>
      <c r="AL424">
        <v>760</v>
      </c>
      <c r="AM424">
        <v>4</v>
      </c>
      <c r="AN424">
        <v>841</v>
      </c>
      <c r="AO424">
        <v>0.85969084423305586</v>
      </c>
      <c r="AP424">
        <v>0.14030915576694411</v>
      </c>
      <c r="AQ424">
        <v>0</v>
      </c>
      <c r="AR424">
        <v>9.7502972651605235E-2</v>
      </c>
      <c r="AS424">
        <v>4.9940546967895363E-2</v>
      </c>
      <c r="AT424">
        <v>4.3995243757431628E-2</v>
      </c>
      <c r="AU424">
        <v>0.1117717003567182</v>
      </c>
      <c r="AV424">
        <v>0.16290130796670629</v>
      </c>
      <c r="AW424">
        <v>0.19381688466111771</v>
      </c>
      <c r="AX424">
        <v>0.15457788347205709</v>
      </c>
      <c r="AY424">
        <v>0.11058263971462549</v>
      </c>
      <c r="AZ424">
        <v>4.1617122473246143E-2</v>
      </c>
      <c r="BA424">
        <v>1.78359096313912E-2</v>
      </c>
      <c r="BB424">
        <v>1.545778834720571E-2</v>
      </c>
      <c r="BC424">
        <v>0</v>
      </c>
      <c r="BD424">
        <v>0.94768133174791913</v>
      </c>
      <c r="BE424">
        <v>1.307966706302021E-2</v>
      </c>
      <c r="BF424">
        <v>3.9239001189060638E-2</v>
      </c>
      <c r="BG424">
        <v>0.69203329369797861</v>
      </c>
      <c r="BH424">
        <v>0.18192627824019031</v>
      </c>
      <c r="BI424">
        <v>0.1177170035671819</v>
      </c>
      <c r="BJ424">
        <v>8.3234244946492272E-3</v>
      </c>
      <c r="BK424">
        <v>0.1165279429250892</v>
      </c>
      <c r="BL424">
        <v>0.73721759809750298</v>
      </c>
      <c r="BM424">
        <v>2.6159334126040431E-2</v>
      </c>
      <c r="BN424">
        <v>0.1200951248513674</v>
      </c>
      <c r="BO424">
        <v>3.3293697978596909E-2</v>
      </c>
      <c r="BP424">
        <v>0.88703923900118908</v>
      </c>
      <c r="BQ424">
        <v>5.2318668252080848E-2</v>
      </c>
      <c r="BR424">
        <v>0</v>
      </c>
      <c r="BS424">
        <v>2.734839476813317E-2</v>
      </c>
      <c r="BT424">
        <v>9.1557669441141493E-2</v>
      </c>
      <c r="BU424">
        <v>0.90368608799048755</v>
      </c>
      <c r="BV424">
        <v>4.7562425683709856E-3</v>
      </c>
      <c r="BW424">
        <v>1</v>
      </c>
      <c r="BX424" t="s">
        <v>1450</v>
      </c>
      <c r="BY424">
        <v>841</v>
      </c>
      <c r="BZ424">
        <v>1</v>
      </c>
      <c r="CA424">
        <v>0</v>
      </c>
    </row>
    <row r="425" spans="1:79" customFormat="1" x14ac:dyDescent="0.25">
      <c r="A425" t="s">
        <v>1451</v>
      </c>
      <c r="B425" t="s">
        <v>361</v>
      </c>
      <c r="C425" t="s">
        <v>426</v>
      </c>
      <c r="D425" t="s">
        <v>947</v>
      </c>
      <c r="E425">
        <v>2015</v>
      </c>
      <c r="F425">
        <v>177</v>
      </c>
      <c r="G425">
        <v>28</v>
      </c>
      <c r="H425">
        <v>0</v>
      </c>
      <c r="I425">
        <v>10</v>
      </c>
      <c r="J425">
        <v>13</v>
      </c>
      <c r="K425">
        <v>7</v>
      </c>
      <c r="L425">
        <v>25</v>
      </c>
      <c r="M425">
        <v>37</v>
      </c>
      <c r="N425">
        <v>40</v>
      </c>
      <c r="O425">
        <v>40</v>
      </c>
      <c r="P425">
        <v>22</v>
      </c>
      <c r="Q425">
        <v>5</v>
      </c>
      <c r="R425">
        <v>4</v>
      </c>
      <c r="S425">
        <v>2</v>
      </c>
      <c r="T425">
        <v>0</v>
      </c>
      <c r="U425">
        <v>203</v>
      </c>
      <c r="V425">
        <v>0</v>
      </c>
      <c r="W425">
        <v>2</v>
      </c>
      <c r="X425">
        <v>151</v>
      </c>
      <c r="Y425">
        <v>38</v>
      </c>
      <c r="Z425">
        <v>16</v>
      </c>
      <c r="AA425">
        <v>0</v>
      </c>
      <c r="AB425">
        <v>14</v>
      </c>
      <c r="AC425">
        <v>172</v>
      </c>
      <c r="AD425">
        <v>0</v>
      </c>
      <c r="AE425">
        <v>19</v>
      </c>
      <c r="AF425">
        <v>1</v>
      </c>
      <c r="AG425">
        <v>199</v>
      </c>
      <c r="AH425">
        <v>5</v>
      </c>
      <c r="AI425">
        <v>0</v>
      </c>
      <c r="AJ425">
        <v>0</v>
      </c>
      <c r="AK425">
        <v>18</v>
      </c>
      <c r="AL425">
        <v>187</v>
      </c>
      <c r="AM425">
        <v>0</v>
      </c>
      <c r="AN425">
        <v>205</v>
      </c>
      <c r="AO425">
        <v>0.86341463414634145</v>
      </c>
      <c r="AP425">
        <v>0.13658536585365849</v>
      </c>
      <c r="AQ425">
        <v>0</v>
      </c>
      <c r="AR425">
        <v>4.878048780487805E-2</v>
      </c>
      <c r="AS425">
        <v>6.3414634146341464E-2</v>
      </c>
      <c r="AT425">
        <v>3.4146341463414637E-2</v>
      </c>
      <c r="AU425">
        <v>0.12195121951219511</v>
      </c>
      <c r="AV425">
        <v>0.1804878048780488</v>
      </c>
      <c r="AW425">
        <v>0.1951219512195122</v>
      </c>
      <c r="AX425">
        <v>0.1951219512195122</v>
      </c>
      <c r="AY425">
        <v>0.10731707317073171</v>
      </c>
      <c r="AZ425">
        <v>2.4390243902439029E-2</v>
      </c>
      <c r="BA425">
        <v>9.7560975609756097E-3</v>
      </c>
      <c r="BB425">
        <v>1.9512195121951219E-2</v>
      </c>
      <c r="BC425">
        <v>0</v>
      </c>
      <c r="BD425">
        <v>0.99024390243902438</v>
      </c>
      <c r="BE425">
        <v>0</v>
      </c>
      <c r="BF425">
        <v>9.7560975609756097E-3</v>
      </c>
      <c r="BG425">
        <v>0.73658536585365852</v>
      </c>
      <c r="BH425">
        <v>0.18536585365853661</v>
      </c>
      <c r="BI425">
        <v>7.8048780487804878E-2</v>
      </c>
      <c r="BJ425">
        <v>0</v>
      </c>
      <c r="BK425">
        <v>6.8292682926829273E-2</v>
      </c>
      <c r="BL425">
        <v>0.83902439024390241</v>
      </c>
      <c r="BM425">
        <v>0</v>
      </c>
      <c r="BN425">
        <v>9.2682926829268292E-2</v>
      </c>
      <c r="BO425">
        <v>4.8780487804878049E-3</v>
      </c>
      <c r="BP425">
        <v>0.97073170731707314</v>
      </c>
      <c r="BQ425">
        <v>2.4390243902439029E-2</v>
      </c>
      <c r="BR425">
        <v>0</v>
      </c>
      <c r="BS425">
        <v>0</v>
      </c>
      <c r="BT425">
        <v>8.7804878048780483E-2</v>
      </c>
      <c r="BU425">
        <v>0.91219512195121955</v>
      </c>
      <c r="BV425">
        <v>0</v>
      </c>
      <c r="BW425">
        <v>1</v>
      </c>
      <c r="BX425" t="s">
        <v>1450</v>
      </c>
      <c r="BY425">
        <v>841</v>
      </c>
      <c r="BZ425">
        <v>0.24375743162901309</v>
      </c>
      <c r="CA425">
        <v>0</v>
      </c>
    </row>
    <row r="426" spans="1:79" customFormat="1" x14ac:dyDescent="0.25">
      <c r="A426" t="s">
        <v>1452</v>
      </c>
      <c r="B426" t="s">
        <v>361</v>
      </c>
      <c r="C426" t="s">
        <v>426</v>
      </c>
      <c r="D426" t="s">
        <v>949</v>
      </c>
      <c r="E426">
        <v>2015</v>
      </c>
      <c r="F426">
        <v>138</v>
      </c>
      <c r="G426">
        <v>32</v>
      </c>
      <c r="H426">
        <v>0</v>
      </c>
      <c r="I426">
        <v>21</v>
      </c>
      <c r="J426">
        <v>11</v>
      </c>
      <c r="K426">
        <v>6</v>
      </c>
      <c r="L426">
        <v>20</v>
      </c>
      <c r="M426">
        <v>30</v>
      </c>
      <c r="N426">
        <v>27</v>
      </c>
      <c r="O426">
        <v>25</v>
      </c>
      <c r="P426">
        <v>12</v>
      </c>
      <c r="Q426">
        <v>8</v>
      </c>
      <c r="R426">
        <v>5</v>
      </c>
      <c r="S426">
        <v>5</v>
      </c>
      <c r="T426">
        <v>0</v>
      </c>
      <c r="U426">
        <v>160</v>
      </c>
      <c r="V426">
        <v>1</v>
      </c>
      <c r="W426">
        <v>9</v>
      </c>
      <c r="X426">
        <v>127</v>
      </c>
      <c r="Y426">
        <v>19</v>
      </c>
      <c r="Z426">
        <v>23</v>
      </c>
      <c r="AA426">
        <v>1</v>
      </c>
      <c r="AB426">
        <v>18</v>
      </c>
      <c r="AC426">
        <v>138</v>
      </c>
      <c r="AD426">
        <v>0</v>
      </c>
      <c r="AE426">
        <v>14</v>
      </c>
      <c r="AF426">
        <v>4</v>
      </c>
      <c r="AG426">
        <v>163</v>
      </c>
      <c r="AH426">
        <v>3</v>
      </c>
      <c r="AI426">
        <v>0</v>
      </c>
      <c r="AJ426">
        <v>0</v>
      </c>
      <c r="AK426">
        <v>20</v>
      </c>
      <c r="AL426">
        <v>148</v>
      </c>
      <c r="AM426">
        <v>2</v>
      </c>
      <c r="AN426">
        <v>170</v>
      </c>
      <c r="AO426">
        <v>0.81176470588235294</v>
      </c>
      <c r="AP426">
        <v>0.18823529411764711</v>
      </c>
      <c r="AQ426">
        <v>0</v>
      </c>
      <c r="AR426">
        <v>0.1235294117647059</v>
      </c>
      <c r="AS426">
        <v>6.4705882352941183E-2</v>
      </c>
      <c r="AT426">
        <v>3.5294117647058823E-2</v>
      </c>
      <c r="AU426">
        <v>0.1176470588235294</v>
      </c>
      <c r="AV426">
        <v>0.1764705882352941</v>
      </c>
      <c r="AW426">
        <v>0.1588235294117647</v>
      </c>
      <c r="AX426">
        <v>0.1470588235294118</v>
      </c>
      <c r="AY426">
        <v>7.0588235294117646E-2</v>
      </c>
      <c r="AZ426">
        <v>4.7058823529411757E-2</v>
      </c>
      <c r="BA426">
        <v>2.9411764705882349E-2</v>
      </c>
      <c r="BB426">
        <v>2.9411764705882349E-2</v>
      </c>
      <c r="BC426">
        <v>0</v>
      </c>
      <c r="BD426">
        <v>0.94117647058823528</v>
      </c>
      <c r="BE426">
        <v>5.8823529411764714E-3</v>
      </c>
      <c r="BF426">
        <v>5.2941176470588228E-2</v>
      </c>
      <c r="BG426">
        <v>0.74705882352941178</v>
      </c>
      <c r="BH426">
        <v>0.1117647058823529</v>
      </c>
      <c r="BI426">
        <v>0.13529411764705879</v>
      </c>
      <c r="BJ426">
        <v>5.8823529411764714E-3</v>
      </c>
      <c r="BK426">
        <v>0.1058823529411765</v>
      </c>
      <c r="BL426">
        <v>0.81176470588235294</v>
      </c>
      <c r="BM426">
        <v>0</v>
      </c>
      <c r="BN426">
        <v>8.2352941176470587E-2</v>
      </c>
      <c r="BO426">
        <v>2.3529411764705879E-2</v>
      </c>
      <c r="BP426">
        <v>0.95882352941176474</v>
      </c>
      <c r="BQ426">
        <v>1.7647058823529412E-2</v>
      </c>
      <c r="BR426">
        <v>0</v>
      </c>
      <c r="BS426">
        <v>0</v>
      </c>
      <c r="BT426">
        <v>0.1176470588235294</v>
      </c>
      <c r="BU426">
        <v>0.87058823529411766</v>
      </c>
      <c r="BV426">
        <v>1.1764705882352939E-2</v>
      </c>
      <c r="BW426">
        <v>1</v>
      </c>
      <c r="BX426" t="s">
        <v>1450</v>
      </c>
      <c r="BY426">
        <v>841</v>
      </c>
      <c r="BZ426">
        <v>0.20214030915576689</v>
      </c>
      <c r="CA426">
        <v>0</v>
      </c>
    </row>
    <row r="427" spans="1:79" customFormat="1" x14ac:dyDescent="0.25">
      <c r="A427" t="s">
        <v>1453</v>
      </c>
      <c r="B427" t="s">
        <v>361</v>
      </c>
      <c r="C427" t="s">
        <v>426</v>
      </c>
      <c r="D427" t="s">
        <v>951</v>
      </c>
      <c r="E427">
        <v>2015</v>
      </c>
      <c r="F427">
        <v>250</v>
      </c>
      <c r="G427">
        <v>26</v>
      </c>
      <c r="H427">
        <v>0</v>
      </c>
      <c r="I427">
        <v>38</v>
      </c>
      <c r="J427">
        <v>13</v>
      </c>
      <c r="K427">
        <v>15</v>
      </c>
      <c r="L427">
        <v>31</v>
      </c>
      <c r="M427">
        <v>45</v>
      </c>
      <c r="N427">
        <v>49</v>
      </c>
      <c r="O427">
        <v>34</v>
      </c>
      <c r="P427">
        <v>31</v>
      </c>
      <c r="Q427">
        <v>10</v>
      </c>
      <c r="R427">
        <v>2</v>
      </c>
      <c r="S427">
        <v>8</v>
      </c>
      <c r="T427">
        <v>0</v>
      </c>
      <c r="U427">
        <v>259</v>
      </c>
      <c r="V427">
        <v>4</v>
      </c>
      <c r="W427">
        <v>13</v>
      </c>
      <c r="X427">
        <v>161</v>
      </c>
      <c r="Y427">
        <v>67</v>
      </c>
      <c r="Z427">
        <v>47</v>
      </c>
      <c r="AA427">
        <v>1</v>
      </c>
      <c r="AB427">
        <v>42</v>
      </c>
      <c r="AC427">
        <v>221</v>
      </c>
      <c r="AD427">
        <v>0</v>
      </c>
      <c r="AE427">
        <v>13</v>
      </c>
      <c r="AF427">
        <v>8</v>
      </c>
      <c r="AG427">
        <v>266</v>
      </c>
      <c r="AH427">
        <v>2</v>
      </c>
      <c r="AI427">
        <v>0</v>
      </c>
      <c r="AJ427">
        <v>0</v>
      </c>
      <c r="AK427">
        <v>35</v>
      </c>
      <c r="AL427">
        <v>240</v>
      </c>
      <c r="AM427">
        <v>1</v>
      </c>
      <c r="AN427">
        <v>276</v>
      </c>
      <c r="AO427">
        <v>0.90579710144927539</v>
      </c>
      <c r="AP427">
        <v>9.420289855072464E-2</v>
      </c>
      <c r="AQ427">
        <v>0</v>
      </c>
      <c r="AR427">
        <v>0.13768115942028991</v>
      </c>
      <c r="AS427">
        <v>4.710144927536232E-2</v>
      </c>
      <c r="AT427">
        <v>5.434782608695652E-2</v>
      </c>
      <c r="AU427">
        <v>0.1123188405797101</v>
      </c>
      <c r="AV427">
        <v>0.1630434782608696</v>
      </c>
      <c r="AW427">
        <v>0.17753623188405801</v>
      </c>
      <c r="AX427">
        <v>0.1231884057971015</v>
      </c>
      <c r="AY427">
        <v>0.1123188405797101</v>
      </c>
      <c r="AZ427">
        <v>3.6231884057971023E-2</v>
      </c>
      <c r="BA427">
        <v>2.8985507246376808E-2</v>
      </c>
      <c r="BB427">
        <v>7.246376811594203E-3</v>
      </c>
      <c r="BC427">
        <v>0</v>
      </c>
      <c r="BD427">
        <v>0.93840579710144922</v>
      </c>
      <c r="BE427">
        <v>1.4492753623188409E-2</v>
      </c>
      <c r="BF427">
        <v>4.710144927536232E-2</v>
      </c>
      <c r="BG427">
        <v>0.58333333333333337</v>
      </c>
      <c r="BH427">
        <v>0.24275362318840579</v>
      </c>
      <c r="BI427">
        <v>0.1702898550724638</v>
      </c>
      <c r="BJ427">
        <v>3.6231884057971011E-3</v>
      </c>
      <c r="BK427">
        <v>0.1521739130434783</v>
      </c>
      <c r="BL427">
        <v>0.80072463768115942</v>
      </c>
      <c r="BM427">
        <v>0</v>
      </c>
      <c r="BN427">
        <v>4.710144927536232E-2</v>
      </c>
      <c r="BO427">
        <v>2.8985507246376808E-2</v>
      </c>
      <c r="BP427">
        <v>0.96376811594202894</v>
      </c>
      <c r="BQ427">
        <v>7.246376811594203E-3</v>
      </c>
      <c r="BR427">
        <v>0</v>
      </c>
      <c r="BS427">
        <v>0</v>
      </c>
      <c r="BT427">
        <v>0.12681159420289859</v>
      </c>
      <c r="BU427">
        <v>0.86956521739130432</v>
      </c>
      <c r="BV427">
        <v>3.6231884057971011E-3</v>
      </c>
      <c r="BW427">
        <v>1</v>
      </c>
      <c r="BX427" t="s">
        <v>1450</v>
      </c>
      <c r="BY427">
        <v>841</v>
      </c>
      <c r="BZ427">
        <v>0.32818073721759811</v>
      </c>
      <c r="CA427">
        <v>0</v>
      </c>
    </row>
    <row r="428" spans="1:79" customFormat="1" x14ac:dyDescent="0.25">
      <c r="A428" t="s">
        <v>1454</v>
      </c>
      <c r="B428" t="s">
        <v>361</v>
      </c>
      <c r="C428" t="s">
        <v>426</v>
      </c>
      <c r="D428" t="s">
        <v>953</v>
      </c>
      <c r="E428">
        <v>2015</v>
      </c>
      <c r="F428">
        <v>133</v>
      </c>
      <c r="G428">
        <v>30</v>
      </c>
      <c r="H428">
        <v>0</v>
      </c>
      <c r="I428">
        <v>9</v>
      </c>
      <c r="J428">
        <v>5</v>
      </c>
      <c r="K428">
        <v>8</v>
      </c>
      <c r="L428">
        <v>15</v>
      </c>
      <c r="M428">
        <v>22</v>
      </c>
      <c r="N428">
        <v>46</v>
      </c>
      <c r="O428">
        <v>25</v>
      </c>
      <c r="P428">
        <v>23</v>
      </c>
      <c r="Q428">
        <v>9</v>
      </c>
      <c r="R428">
        <v>1</v>
      </c>
      <c r="S428">
        <v>0</v>
      </c>
      <c r="T428">
        <v>0</v>
      </c>
      <c r="U428">
        <v>154</v>
      </c>
      <c r="V428">
        <v>5</v>
      </c>
      <c r="W428">
        <v>4</v>
      </c>
      <c r="X428">
        <v>127</v>
      </c>
      <c r="Y428">
        <v>26</v>
      </c>
      <c r="Z428">
        <v>10</v>
      </c>
      <c r="AA428">
        <v>0</v>
      </c>
      <c r="AB428">
        <v>23</v>
      </c>
      <c r="AC428">
        <v>85</v>
      </c>
      <c r="AD428">
        <v>0</v>
      </c>
      <c r="AE428">
        <v>55</v>
      </c>
      <c r="AF428">
        <v>15</v>
      </c>
      <c r="AG428">
        <v>114</v>
      </c>
      <c r="AH428">
        <v>34</v>
      </c>
      <c r="AI428">
        <v>0</v>
      </c>
      <c r="AJ428">
        <v>0</v>
      </c>
      <c r="AK428">
        <v>1</v>
      </c>
      <c r="AL428">
        <v>162</v>
      </c>
      <c r="AM428">
        <v>0</v>
      </c>
      <c r="AN428">
        <v>163</v>
      </c>
      <c r="AO428">
        <v>0.81595092024539873</v>
      </c>
      <c r="AP428">
        <v>0.18404907975460119</v>
      </c>
      <c r="AQ428">
        <v>0</v>
      </c>
      <c r="AR428">
        <v>5.5214723926380369E-2</v>
      </c>
      <c r="AS428">
        <v>3.0674846625766871E-2</v>
      </c>
      <c r="AT428">
        <v>4.9079754601227002E-2</v>
      </c>
      <c r="AU428">
        <v>9.202453987730061E-2</v>
      </c>
      <c r="AV428">
        <v>0.1349693251533742</v>
      </c>
      <c r="AW428">
        <v>0.2822085889570552</v>
      </c>
      <c r="AX428">
        <v>0.15337423312883439</v>
      </c>
      <c r="AY428">
        <v>0.1411042944785276</v>
      </c>
      <c r="AZ428">
        <v>5.5214723926380369E-2</v>
      </c>
      <c r="BA428">
        <v>0</v>
      </c>
      <c r="BB428">
        <v>6.1349693251533744E-3</v>
      </c>
      <c r="BC428">
        <v>0</v>
      </c>
      <c r="BD428">
        <v>0.94478527607361962</v>
      </c>
      <c r="BE428">
        <v>3.0674846625766871E-2</v>
      </c>
      <c r="BF428">
        <v>2.4539877300613501E-2</v>
      </c>
      <c r="BG428">
        <v>0.77914110429447858</v>
      </c>
      <c r="BH428">
        <v>0.1595092024539877</v>
      </c>
      <c r="BI428">
        <v>6.1349693251533742E-2</v>
      </c>
      <c r="BJ428">
        <v>0</v>
      </c>
      <c r="BK428">
        <v>0.1411042944785276</v>
      </c>
      <c r="BL428">
        <v>0.5214723926380368</v>
      </c>
      <c r="BM428">
        <v>0</v>
      </c>
      <c r="BN428">
        <v>0.33742331288343558</v>
      </c>
      <c r="BO428">
        <v>9.202453987730061E-2</v>
      </c>
      <c r="BP428">
        <v>0.69938650306748462</v>
      </c>
      <c r="BQ428">
        <v>0.20858895705521471</v>
      </c>
      <c r="BR428">
        <v>0</v>
      </c>
      <c r="BS428">
        <v>0</v>
      </c>
      <c r="BT428">
        <v>6.1349693251533744E-3</v>
      </c>
      <c r="BU428">
        <v>0.99386503067484666</v>
      </c>
      <c r="BV428">
        <v>0</v>
      </c>
      <c r="BW428">
        <v>1</v>
      </c>
      <c r="BX428" t="s">
        <v>1450</v>
      </c>
      <c r="BY428">
        <v>841</v>
      </c>
      <c r="BZ428">
        <v>0.19381688466111771</v>
      </c>
      <c r="CA428">
        <v>0</v>
      </c>
    </row>
    <row r="429" spans="1:79" customFormat="1" x14ac:dyDescent="0.25">
      <c r="A429" t="s">
        <v>1455</v>
      </c>
      <c r="B429" t="s">
        <v>361</v>
      </c>
      <c r="C429" t="s">
        <v>426</v>
      </c>
      <c r="D429" t="s">
        <v>961</v>
      </c>
      <c r="E429">
        <v>2015</v>
      </c>
      <c r="F429">
        <v>25</v>
      </c>
      <c r="G429">
        <v>2</v>
      </c>
      <c r="H429">
        <v>0</v>
      </c>
      <c r="I429">
        <v>4</v>
      </c>
      <c r="J429">
        <v>0</v>
      </c>
      <c r="K429">
        <v>1</v>
      </c>
      <c r="L429">
        <v>3</v>
      </c>
      <c r="M429">
        <v>3</v>
      </c>
      <c r="N429">
        <v>1</v>
      </c>
      <c r="O429">
        <v>6</v>
      </c>
      <c r="P429">
        <v>5</v>
      </c>
      <c r="Q429">
        <v>3</v>
      </c>
      <c r="R429">
        <v>1</v>
      </c>
      <c r="S429">
        <v>0</v>
      </c>
      <c r="T429">
        <v>0</v>
      </c>
      <c r="U429">
        <v>21</v>
      </c>
      <c r="V429">
        <v>1</v>
      </c>
      <c r="W429">
        <v>5</v>
      </c>
      <c r="X429">
        <v>16</v>
      </c>
      <c r="Y429">
        <v>3</v>
      </c>
      <c r="Z429">
        <v>3</v>
      </c>
      <c r="AA429">
        <v>5</v>
      </c>
      <c r="AB429">
        <v>1</v>
      </c>
      <c r="AC429">
        <v>4</v>
      </c>
      <c r="AD429">
        <v>22</v>
      </c>
      <c r="AE429">
        <v>0</v>
      </c>
      <c r="AF429">
        <v>0</v>
      </c>
      <c r="AG429">
        <v>4</v>
      </c>
      <c r="AH429">
        <v>0</v>
      </c>
      <c r="AI429">
        <v>0</v>
      </c>
      <c r="AJ429">
        <v>23</v>
      </c>
      <c r="AK429">
        <v>3</v>
      </c>
      <c r="AL429">
        <v>23</v>
      </c>
      <c r="AM429">
        <v>1</v>
      </c>
      <c r="AN429">
        <v>27</v>
      </c>
      <c r="AO429">
        <v>0.92592592592592593</v>
      </c>
      <c r="AP429">
        <v>7.407407407407407E-2</v>
      </c>
      <c r="AQ429">
        <v>0</v>
      </c>
      <c r="AR429">
        <v>0.14814814814814811</v>
      </c>
      <c r="AS429">
        <v>0</v>
      </c>
      <c r="AT429">
        <v>3.7037037037037028E-2</v>
      </c>
      <c r="AU429">
        <v>0.1111111111111111</v>
      </c>
      <c r="AV429">
        <v>0.1111111111111111</v>
      </c>
      <c r="AW429">
        <v>3.7037037037037028E-2</v>
      </c>
      <c r="AX429">
        <v>0.22222222222222221</v>
      </c>
      <c r="AY429">
        <v>0.1851851851851852</v>
      </c>
      <c r="AZ429">
        <v>0.1111111111111111</v>
      </c>
      <c r="BA429">
        <v>0</v>
      </c>
      <c r="BB429">
        <v>3.7037037037037028E-2</v>
      </c>
      <c r="BC429">
        <v>0</v>
      </c>
      <c r="BD429">
        <v>0.77777777777777779</v>
      </c>
      <c r="BE429">
        <v>3.7037037037037028E-2</v>
      </c>
      <c r="BF429">
        <v>0.1851851851851852</v>
      </c>
      <c r="BG429">
        <v>0.59259259259259256</v>
      </c>
      <c r="BH429">
        <v>0.1111111111111111</v>
      </c>
      <c r="BI429">
        <v>0.1111111111111111</v>
      </c>
      <c r="BJ429">
        <v>0.1851851851851852</v>
      </c>
      <c r="BK429">
        <v>3.7037037037037028E-2</v>
      </c>
      <c r="BL429">
        <v>0.14814814814814811</v>
      </c>
      <c r="BM429">
        <v>0.81481481481481477</v>
      </c>
      <c r="BN429">
        <v>0</v>
      </c>
      <c r="BO429">
        <v>0</v>
      </c>
      <c r="BP429">
        <v>0.14814814814814811</v>
      </c>
      <c r="BQ429">
        <v>0</v>
      </c>
      <c r="BR429">
        <v>0</v>
      </c>
      <c r="BS429">
        <v>0.85185185185185186</v>
      </c>
      <c r="BT429">
        <v>0.1111111111111111</v>
      </c>
      <c r="BU429">
        <v>0.85185185185185186</v>
      </c>
      <c r="BV429">
        <v>3.7037037037037028E-2</v>
      </c>
      <c r="BW429">
        <v>1</v>
      </c>
      <c r="BX429" t="s">
        <v>1450</v>
      </c>
      <c r="BY429">
        <v>841</v>
      </c>
      <c r="BZ429">
        <v>3.2104637336504163E-2</v>
      </c>
      <c r="CA429">
        <v>0</v>
      </c>
    </row>
    <row r="430" spans="1:79" customFormat="1" x14ac:dyDescent="0.25">
      <c r="A430" t="s">
        <v>1456</v>
      </c>
      <c r="B430" t="s">
        <v>354</v>
      </c>
      <c r="C430" t="s">
        <v>124</v>
      </c>
      <c r="D430" t="s">
        <v>44</v>
      </c>
      <c r="E430">
        <v>2016</v>
      </c>
      <c r="F430">
        <v>10771</v>
      </c>
      <c r="G430">
        <v>860</v>
      </c>
      <c r="H430">
        <v>0</v>
      </c>
      <c r="I430">
        <v>2010</v>
      </c>
      <c r="J430">
        <v>2174</v>
      </c>
      <c r="K430">
        <v>1654</v>
      </c>
      <c r="L430">
        <v>1359</v>
      </c>
      <c r="M430">
        <v>1085</v>
      </c>
      <c r="N430">
        <v>906</v>
      </c>
      <c r="O430">
        <v>810</v>
      </c>
      <c r="P430">
        <v>574</v>
      </c>
      <c r="Q430">
        <v>265</v>
      </c>
      <c r="R430">
        <v>77</v>
      </c>
      <c r="S430">
        <v>717</v>
      </c>
      <c r="T430">
        <v>0</v>
      </c>
      <c r="U430">
        <v>10939</v>
      </c>
      <c r="V430">
        <v>692</v>
      </c>
      <c r="W430">
        <v>0</v>
      </c>
      <c r="X430">
        <v>4465</v>
      </c>
      <c r="Y430">
        <v>4871</v>
      </c>
      <c r="Z430">
        <v>2295</v>
      </c>
      <c r="AA430">
        <v>0</v>
      </c>
      <c r="AB430">
        <v>220</v>
      </c>
      <c r="AC430">
        <v>10344</v>
      </c>
      <c r="AD430">
        <v>0</v>
      </c>
      <c r="AE430">
        <v>1067</v>
      </c>
      <c r="AF430">
        <v>477</v>
      </c>
      <c r="AG430">
        <v>10954</v>
      </c>
      <c r="AH430">
        <v>186</v>
      </c>
      <c r="AI430">
        <v>14</v>
      </c>
      <c r="AJ430">
        <v>0</v>
      </c>
      <c r="AK430">
        <v>2039</v>
      </c>
      <c r="AL430">
        <v>9592</v>
      </c>
      <c r="AM430">
        <v>0</v>
      </c>
      <c r="AN430">
        <v>11631</v>
      </c>
      <c r="AO430">
        <v>0.92605966812827789</v>
      </c>
      <c r="AP430">
        <v>7.3940331871722123E-2</v>
      </c>
      <c r="AQ430">
        <v>0</v>
      </c>
      <c r="AR430">
        <v>0.17281403146762961</v>
      </c>
      <c r="AS430">
        <v>0.18691428080130679</v>
      </c>
      <c r="AT430">
        <v>0.14220617315794001</v>
      </c>
      <c r="AU430">
        <v>0.11684291978333761</v>
      </c>
      <c r="AV430">
        <v>9.3285186140486628E-2</v>
      </c>
      <c r="AW430">
        <v>7.7895279855558427E-2</v>
      </c>
      <c r="AX430">
        <v>6.9641475367552233E-2</v>
      </c>
      <c r="AY430">
        <v>4.9350872667870353E-2</v>
      </c>
      <c r="AZ430">
        <v>2.2783939472100421E-2</v>
      </c>
      <c r="BA430">
        <v>6.1645602269796228E-2</v>
      </c>
      <c r="BB430">
        <v>6.6202390164216323E-3</v>
      </c>
      <c r="BC430">
        <v>0</v>
      </c>
      <c r="BD430">
        <v>0.94050382598228877</v>
      </c>
      <c r="BE430">
        <v>5.949617401771129E-2</v>
      </c>
      <c r="BF430">
        <v>0</v>
      </c>
      <c r="BG430">
        <v>0.38388788582237132</v>
      </c>
      <c r="BH430">
        <v>0.41879460063623081</v>
      </c>
      <c r="BI430">
        <v>0.19731751354139801</v>
      </c>
      <c r="BJ430">
        <v>0</v>
      </c>
      <c r="BK430">
        <v>1.891496861834752E-2</v>
      </c>
      <c r="BL430">
        <v>0.88934743358266699</v>
      </c>
      <c r="BM430">
        <v>0</v>
      </c>
      <c r="BN430">
        <v>9.1737597798985465E-2</v>
      </c>
      <c r="BO430">
        <v>4.1011091049780762E-2</v>
      </c>
      <c r="BP430">
        <v>0.94179348293353971</v>
      </c>
      <c r="BQ430">
        <v>1.599174619551199E-2</v>
      </c>
      <c r="BR430">
        <v>1.20367982116757E-3</v>
      </c>
      <c r="BS430">
        <v>0</v>
      </c>
      <c r="BT430">
        <v>0.17530736824004811</v>
      </c>
      <c r="BU430">
        <v>0.82469263175995189</v>
      </c>
      <c r="BV430">
        <v>0</v>
      </c>
      <c r="BW430">
        <v>1</v>
      </c>
      <c r="BX430" t="s">
        <v>1457</v>
      </c>
      <c r="BY430">
        <v>11631</v>
      </c>
      <c r="BZ430">
        <v>1</v>
      </c>
      <c r="CA430">
        <v>0</v>
      </c>
    </row>
    <row r="431" spans="1:79" customFormat="1" x14ac:dyDescent="0.25">
      <c r="A431" t="s">
        <v>1458</v>
      </c>
      <c r="B431" t="s">
        <v>354</v>
      </c>
      <c r="C431" t="s">
        <v>124</v>
      </c>
      <c r="D431" t="s">
        <v>947</v>
      </c>
      <c r="E431">
        <v>2016</v>
      </c>
      <c r="F431">
        <v>2957</v>
      </c>
      <c r="G431">
        <v>123</v>
      </c>
      <c r="H431">
        <v>0</v>
      </c>
      <c r="I431">
        <v>534</v>
      </c>
      <c r="J431">
        <v>563</v>
      </c>
      <c r="K431">
        <v>410</v>
      </c>
      <c r="L431">
        <v>384</v>
      </c>
      <c r="M431">
        <v>267</v>
      </c>
      <c r="N431">
        <v>246</v>
      </c>
      <c r="O431">
        <v>228</v>
      </c>
      <c r="P431">
        <v>146</v>
      </c>
      <c r="Q431">
        <v>81</v>
      </c>
      <c r="R431">
        <v>23</v>
      </c>
      <c r="S431">
        <v>198</v>
      </c>
      <c r="T431">
        <v>0</v>
      </c>
      <c r="U431">
        <v>2988</v>
      </c>
      <c r="V431">
        <v>92</v>
      </c>
      <c r="W431">
        <v>0</v>
      </c>
      <c r="X431">
        <v>1297</v>
      </c>
      <c r="Y431">
        <v>1120</v>
      </c>
      <c r="Z431">
        <v>663</v>
      </c>
      <c r="AA431">
        <v>0</v>
      </c>
      <c r="AB431">
        <v>89</v>
      </c>
      <c r="AC431">
        <v>2743</v>
      </c>
      <c r="AD431">
        <v>0</v>
      </c>
      <c r="AE431">
        <v>248</v>
      </c>
      <c r="AF431">
        <v>91</v>
      </c>
      <c r="AG431">
        <v>2968</v>
      </c>
      <c r="AH431">
        <v>15</v>
      </c>
      <c r="AI431">
        <v>6</v>
      </c>
      <c r="AJ431">
        <v>0</v>
      </c>
      <c r="AK431">
        <v>1114</v>
      </c>
      <c r="AL431">
        <v>1966</v>
      </c>
      <c r="AM431">
        <v>0</v>
      </c>
      <c r="AN431">
        <v>3080</v>
      </c>
      <c r="AO431">
        <v>0.96006493506493507</v>
      </c>
      <c r="AP431">
        <v>3.9935064935064928E-2</v>
      </c>
      <c r="AQ431">
        <v>0</v>
      </c>
      <c r="AR431">
        <v>0.17337662337662341</v>
      </c>
      <c r="AS431">
        <v>0.18279220779220781</v>
      </c>
      <c r="AT431">
        <v>0.13311688311688311</v>
      </c>
      <c r="AU431">
        <v>0.1246753246753247</v>
      </c>
      <c r="AV431">
        <v>8.6688311688311689E-2</v>
      </c>
      <c r="AW431">
        <v>7.9870129870129869E-2</v>
      </c>
      <c r="AX431">
        <v>7.4025974025974023E-2</v>
      </c>
      <c r="AY431">
        <v>4.7402597402597398E-2</v>
      </c>
      <c r="AZ431">
        <v>2.6298701298701301E-2</v>
      </c>
      <c r="BA431">
        <v>6.4285714285714279E-2</v>
      </c>
      <c r="BB431">
        <v>7.4675324675324674E-3</v>
      </c>
      <c r="BC431">
        <v>0</v>
      </c>
      <c r="BD431">
        <v>0.97012987012987018</v>
      </c>
      <c r="BE431">
        <v>2.987012987012987E-2</v>
      </c>
      <c r="BF431">
        <v>0</v>
      </c>
      <c r="BG431">
        <v>0.42110389610389609</v>
      </c>
      <c r="BH431">
        <v>0.36363636363636359</v>
      </c>
      <c r="BI431">
        <v>0.21525974025974029</v>
      </c>
      <c r="BJ431">
        <v>0</v>
      </c>
      <c r="BK431">
        <v>2.8896103896103899E-2</v>
      </c>
      <c r="BL431">
        <v>0.89058441558441559</v>
      </c>
      <c r="BM431">
        <v>0</v>
      </c>
      <c r="BN431">
        <v>8.0519480519480519E-2</v>
      </c>
      <c r="BO431">
        <v>2.9545454545454541E-2</v>
      </c>
      <c r="BP431">
        <v>0.96363636363636362</v>
      </c>
      <c r="BQ431">
        <v>4.87012987012987E-3</v>
      </c>
      <c r="BR431">
        <v>1.9480519480519481E-3</v>
      </c>
      <c r="BS431">
        <v>0</v>
      </c>
      <c r="BT431">
        <v>0.36168831168831173</v>
      </c>
      <c r="BU431">
        <v>0.63831168831168827</v>
      </c>
      <c r="BV431">
        <v>0</v>
      </c>
      <c r="BW431">
        <v>1</v>
      </c>
      <c r="BX431" t="s">
        <v>1457</v>
      </c>
      <c r="BY431">
        <v>11631</v>
      </c>
      <c r="BZ431">
        <v>0.26480956065686528</v>
      </c>
      <c r="CA431">
        <v>0</v>
      </c>
    </row>
    <row r="432" spans="1:79" customFormat="1" x14ac:dyDescent="0.25">
      <c r="A432" t="s">
        <v>1459</v>
      </c>
      <c r="B432" t="s">
        <v>354</v>
      </c>
      <c r="C432" t="s">
        <v>124</v>
      </c>
      <c r="D432" t="s">
        <v>949</v>
      </c>
      <c r="E432">
        <v>2016</v>
      </c>
      <c r="F432">
        <v>4523</v>
      </c>
      <c r="G432">
        <v>359</v>
      </c>
      <c r="H432">
        <v>0</v>
      </c>
      <c r="I432">
        <v>972</v>
      </c>
      <c r="J432">
        <v>951</v>
      </c>
      <c r="K432">
        <v>684</v>
      </c>
      <c r="L432">
        <v>490</v>
      </c>
      <c r="M432">
        <v>387</v>
      </c>
      <c r="N432">
        <v>345</v>
      </c>
      <c r="O432">
        <v>309</v>
      </c>
      <c r="P432">
        <v>246</v>
      </c>
      <c r="Q432">
        <v>99</v>
      </c>
      <c r="R432">
        <v>31</v>
      </c>
      <c r="S432">
        <v>368</v>
      </c>
      <c r="T432">
        <v>0</v>
      </c>
      <c r="U432">
        <v>4630</v>
      </c>
      <c r="V432">
        <v>252</v>
      </c>
      <c r="W432">
        <v>0</v>
      </c>
      <c r="X432">
        <v>1615</v>
      </c>
      <c r="Y432">
        <v>2308</v>
      </c>
      <c r="Z432">
        <v>959</v>
      </c>
      <c r="AA432">
        <v>0</v>
      </c>
      <c r="AB432">
        <v>13</v>
      </c>
      <c r="AC432">
        <v>4419</v>
      </c>
      <c r="AD432">
        <v>0</v>
      </c>
      <c r="AE432">
        <v>450</v>
      </c>
      <c r="AF432">
        <v>136</v>
      </c>
      <c r="AG432">
        <v>4727</v>
      </c>
      <c r="AH432">
        <v>13</v>
      </c>
      <c r="AI432">
        <v>6</v>
      </c>
      <c r="AJ432">
        <v>0</v>
      </c>
      <c r="AK432">
        <v>531</v>
      </c>
      <c r="AL432">
        <v>4351</v>
      </c>
      <c r="AM432">
        <v>0</v>
      </c>
      <c r="AN432">
        <v>4882</v>
      </c>
      <c r="AO432">
        <v>0.92646456370340025</v>
      </c>
      <c r="AP432">
        <v>7.3535436296599754E-2</v>
      </c>
      <c r="AQ432">
        <v>0</v>
      </c>
      <c r="AR432">
        <v>0.19909873002867681</v>
      </c>
      <c r="AS432">
        <v>0.1947972142564523</v>
      </c>
      <c r="AT432">
        <v>0.14010651372388369</v>
      </c>
      <c r="AU432">
        <v>0.100368701351905</v>
      </c>
      <c r="AV432">
        <v>7.9270790659565757E-2</v>
      </c>
      <c r="AW432">
        <v>7.066775911511676E-2</v>
      </c>
      <c r="AX432">
        <v>6.329373207701762E-2</v>
      </c>
      <c r="AY432">
        <v>5.0389184760344118E-2</v>
      </c>
      <c r="AZ432">
        <v>2.0278574354772639E-2</v>
      </c>
      <c r="BA432">
        <v>7.5378943056124539E-2</v>
      </c>
      <c r="BB432">
        <v>6.3498566161409257E-3</v>
      </c>
      <c r="BC432">
        <v>0</v>
      </c>
      <c r="BD432">
        <v>0.94838181073330607</v>
      </c>
      <c r="BE432">
        <v>5.1618189266693981E-2</v>
      </c>
      <c r="BF432">
        <v>0</v>
      </c>
      <c r="BG432">
        <v>0.33080704629250313</v>
      </c>
      <c r="BH432">
        <v>0.47275706677591151</v>
      </c>
      <c r="BI432">
        <v>0.1964358869315854</v>
      </c>
      <c r="BJ432">
        <v>0</v>
      </c>
      <c r="BK432">
        <v>2.662843097091356E-3</v>
      </c>
      <c r="BL432">
        <v>0.90516181892666936</v>
      </c>
      <c r="BM432">
        <v>0</v>
      </c>
      <c r="BN432">
        <v>9.2175337976239252E-2</v>
      </c>
      <c r="BO432">
        <v>2.785743547726342E-2</v>
      </c>
      <c r="BP432">
        <v>0.96825071691929532</v>
      </c>
      <c r="BQ432">
        <v>2.662843097091356E-3</v>
      </c>
      <c r="BR432">
        <v>1.2290045063498569E-3</v>
      </c>
      <c r="BS432">
        <v>0</v>
      </c>
      <c r="BT432">
        <v>0.1087668988119623</v>
      </c>
      <c r="BU432">
        <v>0.89123310118803767</v>
      </c>
      <c r="BV432">
        <v>0</v>
      </c>
      <c r="BW432">
        <v>1</v>
      </c>
      <c r="BX432" t="s">
        <v>1457</v>
      </c>
      <c r="BY432">
        <v>11631</v>
      </c>
      <c r="BZ432">
        <v>0.41974034906714808</v>
      </c>
      <c r="CA432">
        <v>0</v>
      </c>
    </row>
    <row r="433" spans="1:79" customFormat="1" x14ac:dyDescent="0.25">
      <c r="A433" t="s">
        <v>1460</v>
      </c>
      <c r="B433" t="s">
        <v>354</v>
      </c>
      <c r="C433" t="s">
        <v>124</v>
      </c>
      <c r="D433" t="s">
        <v>951</v>
      </c>
      <c r="E433">
        <v>2016</v>
      </c>
      <c r="F433">
        <v>2876</v>
      </c>
      <c r="G433">
        <v>342</v>
      </c>
      <c r="H433">
        <v>0</v>
      </c>
      <c r="I433">
        <v>458</v>
      </c>
      <c r="J433">
        <v>582</v>
      </c>
      <c r="K433">
        <v>478</v>
      </c>
      <c r="L433">
        <v>432</v>
      </c>
      <c r="M433">
        <v>370</v>
      </c>
      <c r="N433">
        <v>277</v>
      </c>
      <c r="O433">
        <v>231</v>
      </c>
      <c r="P433">
        <v>159</v>
      </c>
      <c r="Q433">
        <v>76</v>
      </c>
      <c r="R433">
        <v>17</v>
      </c>
      <c r="S433">
        <v>138</v>
      </c>
      <c r="T433">
        <v>0</v>
      </c>
      <c r="U433">
        <v>2885</v>
      </c>
      <c r="V433">
        <v>333</v>
      </c>
      <c r="W433">
        <v>0</v>
      </c>
      <c r="X433">
        <v>1303</v>
      </c>
      <c r="Y433">
        <v>1330</v>
      </c>
      <c r="Z433">
        <v>585</v>
      </c>
      <c r="AA433">
        <v>0</v>
      </c>
      <c r="AB433">
        <v>102</v>
      </c>
      <c r="AC433">
        <v>2986</v>
      </c>
      <c r="AD433">
        <v>0</v>
      </c>
      <c r="AE433">
        <v>130</v>
      </c>
      <c r="AF433">
        <v>186</v>
      </c>
      <c r="AG433">
        <v>3018</v>
      </c>
      <c r="AH433">
        <v>14</v>
      </c>
      <c r="AI433">
        <v>0</v>
      </c>
      <c r="AJ433">
        <v>0</v>
      </c>
      <c r="AK433">
        <v>342</v>
      </c>
      <c r="AL433">
        <v>2876</v>
      </c>
      <c r="AM433">
        <v>0</v>
      </c>
      <c r="AN433">
        <v>3218</v>
      </c>
      <c r="AO433">
        <v>0.89372280919825975</v>
      </c>
      <c r="AP433">
        <v>0.1062771908017402</v>
      </c>
      <c r="AQ433">
        <v>0</v>
      </c>
      <c r="AR433">
        <v>0.1423244251087632</v>
      </c>
      <c r="AS433">
        <v>0.18085767557489121</v>
      </c>
      <c r="AT433">
        <v>0.1485394655065258</v>
      </c>
      <c r="AU433">
        <v>0.13424487259167181</v>
      </c>
      <c r="AV433">
        <v>0.1149782473586078</v>
      </c>
      <c r="AW433">
        <v>8.6078309509011811E-2</v>
      </c>
      <c r="AX433">
        <v>7.1783716594157859E-2</v>
      </c>
      <c r="AY433">
        <v>4.9409571162212562E-2</v>
      </c>
      <c r="AZ433">
        <v>2.3617153511497829E-2</v>
      </c>
      <c r="BA433">
        <v>4.288377874456184E-2</v>
      </c>
      <c r="BB433">
        <v>5.2827843380981966E-3</v>
      </c>
      <c r="BC433">
        <v>0</v>
      </c>
      <c r="BD433">
        <v>0.89651957737725296</v>
      </c>
      <c r="BE433">
        <v>0.10348042262274711</v>
      </c>
      <c r="BF433">
        <v>0</v>
      </c>
      <c r="BG433">
        <v>0.40490988191423238</v>
      </c>
      <c r="BH433">
        <v>0.41330018645121192</v>
      </c>
      <c r="BI433">
        <v>0.18178993163455559</v>
      </c>
      <c r="BJ433">
        <v>0</v>
      </c>
      <c r="BK433">
        <v>3.1696706028589178E-2</v>
      </c>
      <c r="BL433">
        <v>0.927905531385954</v>
      </c>
      <c r="BM433">
        <v>0</v>
      </c>
      <c r="BN433">
        <v>4.0397762585456798E-2</v>
      </c>
      <c r="BO433">
        <v>5.7799875699192052E-2</v>
      </c>
      <c r="BP433">
        <v>0.93784959602237417</v>
      </c>
      <c r="BQ433">
        <v>4.3505282784338101E-3</v>
      </c>
      <c r="BR433">
        <v>0</v>
      </c>
      <c r="BS433">
        <v>0</v>
      </c>
      <c r="BT433">
        <v>0.1062771908017402</v>
      </c>
      <c r="BU433">
        <v>0.89372280919825975</v>
      </c>
      <c r="BV433">
        <v>0</v>
      </c>
      <c r="BW433">
        <v>1</v>
      </c>
      <c r="BX433" t="s">
        <v>1457</v>
      </c>
      <c r="BY433">
        <v>11631</v>
      </c>
      <c r="BZ433">
        <v>0.27667440460837422</v>
      </c>
      <c r="CA433">
        <v>0</v>
      </c>
    </row>
    <row r="434" spans="1:79" customFormat="1" x14ac:dyDescent="0.25">
      <c r="A434" t="s">
        <v>1461</v>
      </c>
      <c r="B434" t="s">
        <v>354</v>
      </c>
      <c r="C434" t="s">
        <v>124</v>
      </c>
      <c r="D434" t="s">
        <v>953</v>
      </c>
      <c r="E434">
        <v>2016</v>
      </c>
      <c r="F434">
        <v>415</v>
      </c>
      <c r="G434">
        <v>36</v>
      </c>
      <c r="H434">
        <v>0</v>
      </c>
      <c r="I434">
        <v>46</v>
      </c>
      <c r="J434">
        <v>78</v>
      </c>
      <c r="K434">
        <v>82</v>
      </c>
      <c r="L434">
        <v>53</v>
      </c>
      <c r="M434">
        <v>61</v>
      </c>
      <c r="N434">
        <v>38</v>
      </c>
      <c r="O434">
        <v>42</v>
      </c>
      <c r="P434">
        <v>23</v>
      </c>
      <c r="Q434">
        <v>9</v>
      </c>
      <c r="R434">
        <v>6</v>
      </c>
      <c r="S434">
        <v>13</v>
      </c>
      <c r="T434">
        <v>0</v>
      </c>
      <c r="U434">
        <v>436</v>
      </c>
      <c r="V434">
        <v>15</v>
      </c>
      <c r="W434">
        <v>0</v>
      </c>
      <c r="X434">
        <v>250</v>
      </c>
      <c r="Y434">
        <v>113</v>
      </c>
      <c r="Z434">
        <v>88</v>
      </c>
      <c r="AA434">
        <v>0</v>
      </c>
      <c r="AB434">
        <v>16</v>
      </c>
      <c r="AC434">
        <v>196</v>
      </c>
      <c r="AD434">
        <v>0</v>
      </c>
      <c r="AE434">
        <v>239</v>
      </c>
      <c r="AF434">
        <v>64</v>
      </c>
      <c r="AG434">
        <v>241</v>
      </c>
      <c r="AH434">
        <v>144</v>
      </c>
      <c r="AI434">
        <v>2</v>
      </c>
      <c r="AJ434">
        <v>0</v>
      </c>
      <c r="AK434">
        <v>52</v>
      </c>
      <c r="AL434">
        <v>399</v>
      </c>
      <c r="AM434">
        <v>0</v>
      </c>
      <c r="AN434">
        <v>451</v>
      </c>
      <c r="AO434">
        <v>0.92017738359201773</v>
      </c>
      <c r="AP434">
        <v>7.9822616407982258E-2</v>
      </c>
      <c r="AQ434">
        <v>0</v>
      </c>
      <c r="AR434">
        <v>0.10199556541019961</v>
      </c>
      <c r="AS434">
        <v>0.17294900221729489</v>
      </c>
      <c r="AT434">
        <v>0.1818181818181818</v>
      </c>
      <c r="AU434">
        <v>0.1175166297117517</v>
      </c>
      <c r="AV434">
        <v>0.1352549889135255</v>
      </c>
      <c r="AW434">
        <v>8.4257206208425722E-2</v>
      </c>
      <c r="AX434">
        <v>9.3126385809312637E-2</v>
      </c>
      <c r="AY434">
        <v>5.0997782705099783E-2</v>
      </c>
      <c r="AZ434">
        <v>1.9955654101995561E-2</v>
      </c>
      <c r="BA434">
        <v>2.8824833702882479E-2</v>
      </c>
      <c r="BB434">
        <v>1.330376940133038E-2</v>
      </c>
      <c r="BC434">
        <v>0</v>
      </c>
      <c r="BD434">
        <v>0.96674057649667411</v>
      </c>
      <c r="BE434">
        <v>3.325942350332594E-2</v>
      </c>
      <c r="BF434">
        <v>0</v>
      </c>
      <c r="BG434">
        <v>0.55432372505543237</v>
      </c>
      <c r="BH434">
        <v>0.25055432372505537</v>
      </c>
      <c r="BI434">
        <v>0.1951219512195122</v>
      </c>
      <c r="BJ434">
        <v>0</v>
      </c>
      <c r="BK434">
        <v>3.5476718403547672E-2</v>
      </c>
      <c r="BL434">
        <v>0.43458980044345902</v>
      </c>
      <c r="BM434">
        <v>0</v>
      </c>
      <c r="BN434">
        <v>0.52993348115299332</v>
      </c>
      <c r="BO434">
        <v>0.14190687361419069</v>
      </c>
      <c r="BP434">
        <v>0.53436807095343686</v>
      </c>
      <c r="BQ434">
        <v>0.31929046563192898</v>
      </c>
      <c r="BR434">
        <v>4.434589800443459E-3</v>
      </c>
      <c r="BS434">
        <v>0</v>
      </c>
      <c r="BT434">
        <v>0.1152993348115299</v>
      </c>
      <c r="BU434">
        <v>0.88470066518847001</v>
      </c>
      <c r="BV434">
        <v>0</v>
      </c>
      <c r="BW434">
        <v>1</v>
      </c>
      <c r="BX434" t="s">
        <v>1457</v>
      </c>
      <c r="BY434">
        <v>11631</v>
      </c>
      <c r="BZ434">
        <v>3.8775685667612407E-2</v>
      </c>
      <c r="CA434">
        <v>0</v>
      </c>
    </row>
    <row r="435" spans="1:79" customFormat="1" x14ac:dyDescent="0.25">
      <c r="A435" t="s">
        <v>1462</v>
      </c>
      <c r="B435" t="s">
        <v>354</v>
      </c>
      <c r="C435" t="s">
        <v>123</v>
      </c>
      <c r="D435" t="s">
        <v>44</v>
      </c>
      <c r="E435">
        <v>2016</v>
      </c>
      <c r="F435">
        <v>9731</v>
      </c>
      <c r="G435">
        <v>1101</v>
      </c>
      <c r="H435">
        <v>0</v>
      </c>
      <c r="I435">
        <v>1543</v>
      </c>
      <c r="J435">
        <v>1707</v>
      </c>
      <c r="K435">
        <v>1584</v>
      </c>
      <c r="L435">
        <v>1374</v>
      </c>
      <c r="M435">
        <v>1316</v>
      </c>
      <c r="N435">
        <v>1206</v>
      </c>
      <c r="O435">
        <v>948</v>
      </c>
      <c r="P435">
        <v>588</v>
      </c>
      <c r="Q435">
        <v>183</v>
      </c>
      <c r="R435">
        <v>28</v>
      </c>
      <c r="S435">
        <v>355</v>
      </c>
      <c r="T435">
        <v>0</v>
      </c>
      <c r="U435">
        <v>10205</v>
      </c>
      <c r="V435">
        <v>119</v>
      </c>
      <c r="W435">
        <v>508</v>
      </c>
      <c r="X435">
        <v>4979</v>
      </c>
      <c r="Y435">
        <v>2685</v>
      </c>
      <c r="Z435">
        <v>3147</v>
      </c>
      <c r="AA435">
        <v>21</v>
      </c>
      <c r="AB435">
        <v>265</v>
      </c>
      <c r="AC435">
        <v>9642</v>
      </c>
      <c r="AD435">
        <v>121</v>
      </c>
      <c r="AE435">
        <v>804</v>
      </c>
      <c r="AF435">
        <v>183</v>
      </c>
      <c r="AG435">
        <v>10250</v>
      </c>
      <c r="AH435">
        <v>124</v>
      </c>
      <c r="AI435">
        <v>25</v>
      </c>
      <c r="AJ435">
        <v>250</v>
      </c>
      <c r="AK435">
        <v>797</v>
      </c>
      <c r="AL435">
        <v>9929</v>
      </c>
      <c r="AM435">
        <v>106</v>
      </c>
      <c r="AN435">
        <v>10832</v>
      </c>
      <c r="AO435">
        <v>0.89835672082717877</v>
      </c>
      <c r="AP435">
        <v>0.1016432791728213</v>
      </c>
      <c r="AQ435">
        <v>0</v>
      </c>
      <c r="AR435">
        <v>0.1424483013293944</v>
      </c>
      <c r="AS435">
        <v>0.15758862629246681</v>
      </c>
      <c r="AT435">
        <v>0.1462333825701625</v>
      </c>
      <c r="AU435">
        <v>0.1268463810930576</v>
      </c>
      <c r="AV435">
        <v>0.12149187592319061</v>
      </c>
      <c r="AW435">
        <v>0.1113367799113737</v>
      </c>
      <c r="AX435">
        <v>8.7518463810930577E-2</v>
      </c>
      <c r="AY435">
        <v>5.428360413589365E-2</v>
      </c>
      <c r="AZ435">
        <v>1.68943870014771E-2</v>
      </c>
      <c r="BA435">
        <v>3.2773264401772528E-2</v>
      </c>
      <c r="BB435">
        <v>2.5849335302806499E-3</v>
      </c>
      <c r="BC435">
        <v>0</v>
      </c>
      <c r="BD435">
        <v>0.94211595273264404</v>
      </c>
      <c r="BE435">
        <v>1.098596750369276E-2</v>
      </c>
      <c r="BF435">
        <v>4.6898079763663218E-2</v>
      </c>
      <c r="BG435">
        <v>0.45965657311669128</v>
      </c>
      <c r="BH435">
        <v>0.24787666174298381</v>
      </c>
      <c r="BI435">
        <v>0.29052806499261452</v>
      </c>
      <c r="BJ435">
        <v>1.938700147710488E-3</v>
      </c>
      <c r="BK435">
        <v>2.4464549483013291E-2</v>
      </c>
      <c r="BL435">
        <v>0.89014032496307238</v>
      </c>
      <c r="BM435">
        <v>1.117060561299852E-2</v>
      </c>
      <c r="BN435">
        <v>7.4224519940915806E-2</v>
      </c>
      <c r="BO435">
        <v>1.68943870014771E-2</v>
      </c>
      <c r="BP435">
        <v>0.94627031019202368</v>
      </c>
      <c r="BQ435">
        <v>1.144756277695716E-2</v>
      </c>
      <c r="BR435">
        <v>2.307976366322009E-3</v>
      </c>
      <c r="BS435">
        <v>2.307976366322009E-2</v>
      </c>
      <c r="BT435">
        <v>7.357828655834564E-2</v>
      </c>
      <c r="BU435">
        <v>0.916635893648449</v>
      </c>
      <c r="BV435">
        <v>9.7858197932053168E-3</v>
      </c>
      <c r="BW435">
        <v>1</v>
      </c>
      <c r="BX435" t="s">
        <v>1463</v>
      </c>
      <c r="BY435">
        <v>10832</v>
      </c>
      <c r="BZ435">
        <v>1</v>
      </c>
      <c r="CA435">
        <v>0</v>
      </c>
    </row>
    <row r="436" spans="1:79" customFormat="1" x14ac:dyDescent="0.25">
      <c r="A436" t="s">
        <v>1464</v>
      </c>
      <c r="B436" t="s">
        <v>354</v>
      </c>
      <c r="C436" t="s">
        <v>123</v>
      </c>
      <c r="D436" t="s">
        <v>947</v>
      </c>
      <c r="E436">
        <v>2016</v>
      </c>
      <c r="F436">
        <v>1029</v>
      </c>
      <c r="G436">
        <v>87</v>
      </c>
      <c r="H436">
        <v>0</v>
      </c>
      <c r="I436">
        <v>165</v>
      </c>
      <c r="J436">
        <v>188</v>
      </c>
      <c r="K436">
        <v>168</v>
      </c>
      <c r="L436">
        <v>136</v>
      </c>
      <c r="M436">
        <v>149</v>
      </c>
      <c r="N436">
        <v>108</v>
      </c>
      <c r="O436">
        <v>80</v>
      </c>
      <c r="P436">
        <v>48</v>
      </c>
      <c r="Q436">
        <v>19</v>
      </c>
      <c r="R436">
        <v>7</v>
      </c>
      <c r="S436">
        <v>48</v>
      </c>
      <c r="T436">
        <v>0</v>
      </c>
      <c r="U436">
        <v>1037</v>
      </c>
      <c r="V436">
        <v>8</v>
      </c>
      <c r="W436">
        <v>71</v>
      </c>
      <c r="X436">
        <v>496</v>
      </c>
      <c r="Y436">
        <v>277</v>
      </c>
      <c r="Z436">
        <v>339</v>
      </c>
      <c r="AA436">
        <v>4</v>
      </c>
      <c r="AB436">
        <v>94</v>
      </c>
      <c r="AC436">
        <v>898</v>
      </c>
      <c r="AD436">
        <v>9</v>
      </c>
      <c r="AE436">
        <v>115</v>
      </c>
      <c r="AF436">
        <v>58</v>
      </c>
      <c r="AG436">
        <v>1019</v>
      </c>
      <c r="AH436">
        <v>6</v>
      </c>
      <c r="AI436">
        <v>9</v>
      </c>
      <c r="AJ436">
        <v>24</v>
      </c>
      <c r="AK436">
        <v>82</v>
      </c>
      <c r="AL436">
        <v>1012</v>
      </c>
      <c r="AM436">
        <v>22</v>
      </c>
      <c r="AN436">
        <v>1116</v>
      </c>
      <c r="AO436">
        <v>0.92204301075268813</v>
      </c>
      <c r="AP436">
        <v>7.7956989247311828E-2</v>
      </c>
      <c r="AQ436">
        <v>0</v>
      </c>
      <c r="AR436">
        <v>0.14784946236559141</v>
      </c>
      <c r="AS436">
        <v>0.1684587813620072</v>
      </c>
      <c r="AT436">
        <v>0.15053763440860221</v>
      </c>
      <c r="AU436">
        <v>0.12186379928315411</v>
      </c>
      <c r="AV436">
        <v>0.13351254480286739</v>
      </c>
      <c r="AW436">
        <v>9.6774193548387094E-2</v>
      </c>
      <c r="AX436">
        <v>7.1684587813620068E-2</v>
      </c>
      <c r="AY436">
        <v>4.3010752688172053E-2</v>
      </c>
      <c r="AZ436">
        <v>1.7025089605734772E-2</v>
      </c>
      <c r="BA436">
        <v>4.3010752688172053E-2</v>
      </c>
      <c r="BB436">
        <v>6.2724014336917556E-3</v>
      </c>
      <c r="BC436">
        <v>0</v>
      </c>
      <c r="BD436">
        <v>0.92921146953405021</v>
      </c>
      <c r="BE436">
        <v>7.1684587813620072E-3</v>
      </c>
      <c r="BF436">
        <v>6.3620071684587817E-2</v>
      </c>
      <c r="BG436">
        <v>0.44444444444444442</v>
      </c>
      <c r="BH436">
        <v>0.24820788530465951</v>
      </c>
      <c r="BI436">
        <v>0.30376344086021512</v>
      </c>
      <c r="BJ436">
        <v>3.584229390681004E-3</v>
      </c>
      <c r="BK436">
        <v>8.4229390681003588E-2</v>
      </c>
      <c r="BL436">
        <v>0.80465949820788529</v>
      </c>
      <c r="BM436">
        <v>8.0645161290322578E-3</v>
      </c>
      <c r="BN436">
        <v>0.1030465949820789</v>
      </c>
      <c r="BO436">
        <v>5.197132616487455E-2</v>
      </c>
      <c r="BP436">
        <v>0.9130824372759857</v>
      </c>
      <c r="BQ436">
        <v>5.3763440860215058E-3</v>
      </c>
      <c r="BR436">
        <v>8.0645161290322578E-3</v>
      </c>
      <c r="BS436">
        <v>2.150537634408602E-2</v>
      </c>
      <c r="BT436">
        <v>7.3476702508960573E-2</v>
      </c>
      <c r="BU436">
        <v>0.90681003584229392</v>
      </c>
      <c r="BV436">
        <v>1.9713261648745518E-2</v>
      </c>
      <c r="BW436">
        <v>1</v>
      </c>
      <c r="BX436" t="s">
        <v>1463</v>
      </c>
      <c r="BY436">
        <v>10832</v>
      </c>
      <c r="BZ436">
        <v>0.10302806499261449</v>
      </c>
      <c r="CA436">
        <v>0</v>
      </c>
    </row>
    <row r="437" spans="1:79" customFormat="1" x14ac:dyDescent="0.25">
      <c r="A437" t="s">
        <v>1465</v>
      </c>
      <c r="B437" t="s">
        <v>354</v>
      </c>
      <c r="C437" t="s">
        <v>123</v>
      </c>
      <c r="D437" t="s">
        <v>949</v>
      </c>
      <c r="E437">
        <v>2016</v>
      </c>
      <c r="F437">
        <v>3560</v>
      </c>
      <c r="G437">
        <v>430</v>
      </c>
      <c r="H437">
        <v>0</v>
      </c>
      <c r="I437">
        <v>490</v>
      </c>
      <c r="J437">
        <v>578</v>
      </c>
      <c r="K437">
        <v>582</v>
      </c>
      <c r="L437">
        <v>524</v>
      </c>
      <c r="M437">
        <v>487</v>
      </c>
      <c r="N437">
        <v>484</v>
      </c>
      <c r="O437">
        <v>399</v>
      </c>
      <c r="P437">
        <v>254</v>
      </c>
      <c r="Q437">
        <v>70</v>
      </c>
      <c r="R437">
        <v>5</v>
      </c>
      <c r="S437">
        <v>117</v>
      </c>
      <c r="T437">
        <v>0</v>
      </c>
      <c r="U437">
        <v>3866</v>
      </c>
      <c r="V437">
        <v>32</v>
      </c>
      <c r="W437">
        <v>92</v>
      </c>
      <c r="X437">
        <v>1856</v>
      </c>
      <c r="Y437">
        <v>908</v>
      </c>
      <c r="Z437">
        <v>1225</v>
      </c>
      <c r="AA437">
        <v>1</v>
      </c>
      <c r="AB437">
        <v>5</v>
      </c>
      <c r="AC437">
        <v>3721</v>
      </c>
      <c r="AD437">
        <v>15</v>
      </c>
      <c r="AE437">
        <v>249</v>
      </c>
      <c r="AF437">
        <v>19</v>
      </c>
      <c r="AG437">
        <v>3926</v>
      </c>
      <c r="AH437">
        <v>5</v>
      </c>
      <c r="AI437">
        <v>1</v>
      </c>
      <c r="AJ437">
        <v>39</v>
      </c>
      <c r="AK437">
        <v>236</v>
      </c>
      <c r="AL437">
        <v>3730</v>
      </c>
      <c r="AM437">
        <v>24</v>
      </c>
      <c r="AN437">
        <v>3990</v>
      </c>
      <c r="AO437">
        <v>0.89223057644110271</v>
      </c>
      <c r="AP437">
        <v>0.1077694235588972</v>
      </c>
      <c r="AQ437">
        <v>0</v>
      </c>
      <c r="AR437">
        <v>0.1228070175438596</v>
      </c>
      <c r="AS437">
        <v>0.14486215538847119</v>
      </c>
      <c r="AT437">
        <v>0.14586466165413531</v>
      </c>
      <c r="AU437">
        <v>0.13132832080200499</v>
      </c>
      <c r="AV437">
        <v>0.1220551378446115</v>
      </c>
      <c r="AW437">
        <v>0.1213032581453634</v>
      </c>
      <c r="AX437">
        <v>0.1</v>
      </c>
      <c r="AY437">
        <v>6.3659147869674179E-2</v>
      </c>
      <c r="AZ437">
        <v>1.754385964912281E-2</v>
      </c>
      <c r="BA437">
        <v>2.9323308270676689E-2</v>
      </c>
      <c r="BB437">
        <v>1.2531328320802E-3</v>
      </c>
      <c r="BC437">
        <v>0</v>
      </c>
      <c r="BD437">
        <v>0.96892230576441107</v>
      </c>
      <c r="BE437">
        <v>8.0200501253132831E-3</v>
      </c>
      <c r="BF437">
        <v>2.305764411027569E-2</v>
      </c>
      <c r="BG437">
        <v>0.46516290726817039</v>
      </c>
      <c r="BH437">
        <v>0.22756892230576439</v>
      </c>
      <c r="BI437">
        <v>0.30701754385964908</v>
      </c>
      <c r="BJ437">
        <v>2.506265664160401E-4</v>
      </c>
      <c r="BK437">
        <v>1.2531328320802E-3</v>
      </c>
      <c r="BL437">
        <v>0.93258145363408518</v>
      </c>
      <c r="BM437">
        <v>3.7593984962406009E-3</v>
      </c>
      <c r="BN437">
        <v>6.2406015037593993E-2</v>
      </c>
      <c r="BO437">
        <v>4.7619047619047623E-3</v>
      </c>
      <c r="BP437">
        <v>0.98395989974937348</v>
      </c>
      <c r="BQ437">
        <v>1.2531328320802E-3</v>
      </c>
      <c r="BR437">
        <v>2.506265664160401E-4</v>
      </c>
      <c r="BS437">
        <v>9.7744360902255641E-3</v>
      </c>
      <c r="BT437">
        <v>5.9147869674185463E-2</v>
      </c>
      <c r="BU437">
        <v>0.93483709273182958</v>
      </c>
      <c r="BV437">
        <v>6.0150375939849628E-3</v>
      </c>
      <c r="BW437">
        <v>1</v>
      </c>
      <c r="BX437" t="s">
        <v>1463</v>
      </c>
      <c r="BY437">
        <v>10832</v>
      </c>
      <c r="BZ437">
        <v>0.36835302806499259</v>
      </c>
      <c r="CA437">
        <v>0</v>
      </c>
    </row>
    <row r="438" spans="1:79" customFormat="1" x14ac:dyDescent="0.25">
      <c r="A438" t="s">
        <v>1466</v>
      </c>
      <c r="B438" t="s">
        <v>354</v>
      </c>
      <c r="C438" t="s">
        <v>123</v>
      </c>
      <c r="D438" t="s">
        <v>951</v>
      </c>
      <c r="E438">
        <v>2016</v>
      </c>
      <c r="F438">
        <v>4227</v>
      </c>
      <c r="G438">
        <v>511</v>
      </c>
      <c r="H438">
        <v>0</v>
      </c>
      <c r="I438">
        <v>744</v>
      </c>
      <c r="J438">
        <v>788</v>
      </c>
      <c r="K438">
        <v>667</v>
      </c>
      <c r="L438">
        <v>599</v>
      </c>
      <c r="M438">
        <v>574</v>
      </c>
      <c r="N438">
        <v>510</v>
      </c>
      <c r="O438">
        <v>395</v>
      </c>
      <c r="P438">
        <v>224</v>
      </c>
      <c r="Q438">
        <v>64</v>
      </c>
      <c r="R438">
        <v>12</v>
      </c>
      <c r="S438">
        <v>161</v>
      </c>
      <c r="T438">
        <v>0</v>
      </c>
      <c r="U438">
        <v>4394</v>
      </c>
      <c r="V438">
        <v>65</v>
      </c>
      <c r="W438">
        <v>279</v>
      </c>
      <c r="X438">
        <v>2182</v>
      </c>
      <c r="Y438">
        <v>1263</v>
      </c>
      <c r="Z438">
        <v>1286</v>
      </c>
      <c r="AA438">
        <v>7</v>
      </c>
      <c r="AB438">
        <v>109</v>
      </c>
      <c r="AC438">
        <v>4455</v>
      </c>
      <c r="AD438">
        <v>10</v>
      </c>
      <c r="AE438">
        <v>164</v>
      </c>
      <c r="AF438">
        <v>60</v>
      </c>
      <c r="AG438">
        <v>4650</v>
      </c>
      <c r="AH438">
        <v>2</v>
      </c>
      <c r="AI438">
        <v>7</v>
      </c>
      <c r="AJ438">
        <v>19</v>
      </c>
      <c r="AK438">
        <v>428</v>
      </c>
      <c r="AL438">
        <v>4265</v>
      </c>
      <c r="AM438">
        <v>45</v>
      </c>
      <c r="AN438">
        <v>4738</v>
      </c>
      <c r="AO438">
        <v>0.89214858590122414</v>
      </c>
      <c r="AP438">
        <v>0.1078514140987759</v>
      </c>
      <c r="AQ438">
        <v>0</v>
      </c>
      <c r="AR438">
        <v>0.1570282819755171</v>
      </c>
      <c r="AS438">
        <v>0.16631490080202621</v>
      </c>
      <c r="AT438">
        <v>0.14077669902912621</v>
      </c>
      <c r="AU438">
        <v>0.12642465175179399</v>
      </c>
      <c r="AV438">
        <v>0.1211481637821866</v>
      </c>
      <c r="AW438">
        <v>0.1076403545799916</v>
      </c>
      <c r="AX438">
        <v>8.3368509919797384E-2</v>
      </c>
      <c r="AY438">
        <v>4.7277332207682557E-2</v>
      </c>
      <c r="AZ438">
        <v>1.350780920219502E-2</v>
      </c>
      <c r="BA438">
        <v>3.3980582524271843E-2</v>
      </c>
      <c r="BB438">
        <v>2.5327142254115659E-3</v>
      </c>
      <c r="BC438">
        <v>0</v>
      </c>
      <c r="BD438">
        <v>0.92739552553820181</v>
      </c>
      <c r="BE438">
        <v>1.371886872097932E-2</v>
      </c>
      <c r="BF438">
        <v>5.8885605740818907E-2</v>
      </c>
      <c r="BG438">
        <v>0.46053186998733642</v>
      </c>
      <c r="BH438">
        <v>0.2665681722245673</v>
      </c>
      <c r="BI438">
        <v>0.27142254115660619</v>
      </c>
      <c r="BJ438">
        <v>1.4774166314900799E-3</v>
      </c>
      <c r="BK438">
        <v>2.300548754748839E-2</v>
      </c>
      <c r="BL438">
        <v>0.94027015618404386</v>
      </c>
      <c r="BM438">
        <v>2.1105951878429719E-3</v>
      </c>
      <c r="BN438">
        <v>3.4613761080624743E-2</v>
      </c>
      <c r="BO438">
        <v>1.266357112705783E-2</v>
      </c>
      <c r="BP438">
        <v>0.9814267623469819</v>
      </c>
      <c r="BQ438">
        <v>4.2211903756859427E-4</v>
      </c>
      <c r="BR438">
        <v>1.4774166314900799E-3</v>
      </c>
      <c r="BS438">
        <v>4.0101308569016466E-3</v>
      </c>
      <c r="BT438">
        <v>9.0333474039679187E-2</v>
      </c>
      <c r="BU438">
        <v>0.90016884761502747</v>
      </c>
      <c r="BV438">
        <v>9.4976783452933727E-3</v>
      </c>
      <c r="BW438">
        <v>1</v>
      </c>
      <c r="BX438" t="s">
        <v>1463</v>
      </c>
      <c r="BY438">
        <v>10832</v>
      </c>
      <c r="BZ438">
        <v>0.4374076809453471</v>
      </c>
      <c r="CA438">
        <v>0</v>
      </c>
    </row>
    <row r="439" spans="1:79" customFormat="1" x14ac:dyDescent="0.25">
      <c r="A439" t="s">
        <v>1467</v>
      </c>
      <c r="B439" t="s">
        <v>354</v>
      </c>
      <c r="C439" t="s">
        <v>123</v>
      </c>
      <c r="D439" t="s">
        <v>953</v>
      </c>
      <c r="E439">
        <v>2016</v>
      </c>
      <c r="F439">
        <v>811</v>
      </c>
      <c r="G439">
        <v>62</v>
      </c>
      <c r="H439">
        <v>0</v>
      </c>
      <c r="I439">
        <v>122</v>
      </c>
      <c r="J439">
        <v>134</v>
      </c>
      <c r="K439">
        <v>149</v>
      </c>
      <c r="L439">
        <v>105</v>
      </c>
      <c r="M439">
        <v>97</v>
      </c>
      <c r="N439">
        <v>85</v>
      </c>
      <c r="O439">
        <v>67</v>
      </c>
      <c r="P439">
        <v>61</v>
      </c>
      <c r="Q439">
        <v>26</v>
      </c>
      <c r="R439">
        <v>4</v>
      </c>
      <c r="S439">
        <v>23</v>
      </c>
      <c r="T439">
        <v>0</v>
      </c>
      <c r="U439">
        <v>803</v>
      </c>
      <c r="V439">
        <v>12</v>
      </c>
      <c r="W439">
        <v>58</v>
      </c>
      <c r="X439">
        <v>390</v>
      </c>
      <c r="Y439">
        <v>214</v>
      </c>
      <c r="Z439">
        <v>265</v>
      </c>
      <c r="AA439">
        <v>4</v>
      </c>
      <c r="AB439">
        <v>54</v>
      </c>
      <c r="AC439">
        <v>545</v>
      </c>
      <c r="AD439">
        <v>6</v>
      </c>
      <c r="AE439">
        <v>268</v>
      </c>
      <c r="AF439">
        <v>44</v>
      </c>
      <c r="AG439">
        <v>630</v>
      </c>
      <c r="AH439">
        <v>109</v>
      </c>
      <c r="AI439">
        <v>8</v>
      </c>
      <c r="AJ439">
        <v>82</v>
      </c>
      <c r="AK439">
        <v>48</v>
      </c>
      <c r="AL439">
        <v>815</v>
      </c>
      <c r="AM439">
        <v>10</v>
      </c>
      <c r="AN439">
        <v>873</v>
      </c>
      <c r="AO439">
        <v>0.92898052691867128</v>
      </c>
      <c r="AP439">
        <v>7.1019473081328749E-2</v>
      </c>
      <c r="AQ439">
        <v>0</v>
      </c>
      <c r="AR439">
        <v>0.13974799541809849</v>
      </c>
      <c r="AS439">
        <v>0.1534936998854525</v>
      </c>
      <c r="AT439">
        <v>0.17067583046964491</v>
      </c>
      <c r="AU439">
        <v>0.1202749140893471</v>
      </c>
      <c r="AV439">
        <v>0.1111111111111111</v>
      </c>
      <c r="AW439">
        <v>9.736540664375716E-2</v>
      </c>
      <c r="AX439">
        <v>7.6746849942726236E-2</v>
      </c>
      <c r="AY439">
        <v>6.9873997709049257E-2</v>
      </c>
      <c r="AZ439">
        <v>2.9782359679266891E-2</v>
      </c>
      <c r="BA439">
        <v>2.6345933562428411E-2</v>
      </c>
      <c r="BB439">
        <v>4.5819014891179842E-3</v>
      </c>
      <c r="BC439">
        <v>0</v>
      </c>
      <c r="BD439">
        <v>0.91981672394043523</v>
      </c>
      <c r="BE439">
        <v>1.374570446735395E-2</v>
      </c>
      <c r="BF439">
        <v>6.6437571592210767E-2</v>
      </c>
      <c r="BG439">
        <v>0.44673539518900351</v>
      </c>
      <c r="BH439">
        <v>0.2451317296678121</v>
      </c>
      <c r="BI439">
        <v>0.30355097365406641</v>
      </c>
      <c r="BJ439">
        <v>4.5819014891179842E-3</v>
      </c>
      <c r="BK439">
        <v>6.1855670103092793E-2</v>
      </c>
      <c r="BL439">
        <v>0.62428407789232532</v>
      </c>
      <c r="BM439">
        <v>6.8728522336769758E-3</v>
      </c>
      <c r="BN439">
        <v>0.30698739977090489</v>
      </c>
      <c r="BO439">
        <v>5.0400916380297818E-2</v>
      </c>
      <c r="BP439">
        <v>0.72164948453608246</v>
      </c>
      <c r="BQ439">
        <v>0.12485681557846511</v>
      </c>
      <c r="BR439">
        <v>9.1638029782359683E-3</v>
      </c>
      <c r="BS439">
        <v>9.3928980526918671E-2</v>
      </c>
      <c r="BT439">
        <v>5.4982817869415813E-2</v>
      </c>
      <c r="BU439">
        <v>0.93356242840778925</v>
      </c>
      <c r="BV439">
        <v>1.1454753722794961E-2</v>
      </c>
      <c r="BW439">
        <v>1</v>
      </c>
      <c r="BX439" t="s">
        <v>1463</v>
      </c>
      <c r="BY439">
        <v>10832</v>
      </c>
      <c r="BZ439">
        <v>8.0594534711964552E-2</v>
      </c>
      <c r="CA439">
        <v>0</v>
      </c>
    </row>
    <row r="440" spans="1:79" customFormat="1" x14ac:dyDescent="0.25">
      <c r="A440" t="s">
        <v>1468</v>
      </c>
      <c r="B440" t="s">
        <v>354</v>
      </c>
      <c r="C440" t="s">
        <v>123</v>
      </c>
      <c r="D440" t="s">
        <v>961</v>
      </c>
      <c r="E440">
        <v>2016</v>
      </c>
      <c r="F440">
        <v>104</v>
      </c>
      <c r="G440">
        <v>11</v>
      </c>
      <c r="H440">
        <v>0</v>
      </c>
      <c r="I440">
        <v>22</v>
      </c>
      <c r="J440">
        <v>19</v>
      </c>
      <c r="K440">
        <v>18</v>
      </c>
      <c r="L440">
        <v>10</v>
      </c>
      <c r="M440">
        <v>9</v>
      </c>
      <c r="N440">
        <v>19</v>
      </c>
      <c r="O440">
        <v>7</v>
      </c>
      <c r="P440">
        <v>1</v>
      </c>
      <c r="Q440">
        <v>4</v>
      </c>
      <c r="R440">
        <v>0</v>
      </c>
      <c r="S440">
        <v>6</v>
      </c>
      <c r="T440">
        <v>0</v>
      </c>
      <c r="U440">
        <v>105</v>
      </c>
      <c r="V440">
        <v>2</v>
      </c>
      <c r="W440">
        <v>8</v>
      </c>
      <c r="X440">
        <v>55</v>
      </c>
      <c r="Y440">
        <v>23</v>
      </c>
      <c r="Z440">
        <v>32</v>
      </c>
      <c r="AA440">
        <v>5</v>
      </c>
      <c r="AB440">
        <v>3</v>
      </c>
      <c r="AC440">
        <v>23</v>
      </c>
      <c r="AD440">
        <v>81</v>
      </c>
      <c r="AE440">
        <v>8</v>
      </c>
      <c r="AF440">
        <v>2</v>
      </c>
      <c r="AG440">
        <v>25</v>
      </c>
      <c r="AH440">
        <v>2</v>
      </c>
      <c r="AI440">
        <v>0</v>
      </c>
      <c r="AJ440">
        <v>86</v>
      </c>
      <c r="AK440">
        <v>3</v>
      </c>
      <c r="AL440">
        <v>107</v>
      </c>
      <c r="AM440">
        <v>5</v>
      </c>
      <c r="AN440">
        <v>115</v>
      </c>
      <c r="AO440">
        <v>0.90434782608695652</v>
      </c>
      <c r="AP440">
        <v>9.5652173913043481E-2</v>
      </c>
      <c r="AQ440">
        <v>0</v>
      </c>
      <c r="AR440">
        <v>0.19130434782608699</v>
      </c>
      <c r="AS440">
        <v>0.16521739130434779</v>
      </c>
      <c r="AT440">
        <v>0.15652173913043479</v>
      </c>
      <c r="AU440">
        <v>8.6956521739130432E-2</v>
      </c>
      <c r="AV440">
        <v>7.8260869565217397E-2</v>
      </c>
      <c r="AW440">
        <v>0.16521739130434779</v>
      </c>
      <c r="AX440">
        <v>6.0869565217391307E-2</v>
      </c>
      <c r="AY440">
        <v>8.6956521739130436E-3</v>
      </c>
      <c r="AZ440">
        <v>3.4782608695652167E-2</v>
      </c>
      <c r="BA440">
        <v>5.2173913043478258E-2</v>
      </c>
      <c r="BB440">
        <v>0</v>
      </c>
      <c r="BC440">
        <v>0</v>
      </c>
      <c r="BD440">
        <v>0.91304347826086951</v>
      </c>
      <c r="BE440">
        <v>1.7391304347826091E-2</v>
      </c>
      <c r="BF440">
        <v>6.9565217391304349E-2</v>
      </c>
      <c r="BG440">
        <v>0.47826086956521741</v>
      </c>
      <c r="BH440">
        <v>0.2</v>
      </c>
      <c r="BI440">
        <v>0.27826086956521739</v>
      </c>
      <c r="BJ440">
        <v>4.3478260869565223E-2</v>
      </c>
      <c r="BK440">
        <v>2.6086956521739129E-2</v>
      </c>
      <c r="BL440">
        <v>0.2</v>
      </c>
      <c r="BM440">
        <v>0.70434782608695656</v>
      </c>
      <c r="BN440">
        <v>6.9565217391304349E-2</v>
      </c>
      <c r="BO440">
        <v>1.7391304347826091E-2</v>
      </c>
      <c r="BP440">
        <v>0.21739130434782611</v>
      </c>
      <c r="BQ440">
        <v>1.7391304347826091E-2</v>
      </c>
      <c r="BR440">
        <v>0</v>
      </c>
      <c r="BS440">
        <v>0.74782608695652175</v>
      </c>
      <c r="BT440">
        <v>2.6086956521739129E-2</v>
      </c>
      <c r="BU440">
        <v>0.93043478260869561</v>
      </c>
      <c r="BV440">
        <v>4.3478260869565223E-2</v>
      </c>
      <c r="BW440">
        <v>1</v>
      </c>
      <c r="BX440" t="s">
        <v>1463</v>
      </c>
      <c r="BY440">
        <v>10832</v>
      </c>
      <c r="BZ440">
        <v>1.0616691285081239E-2</v>
      </c>
      <c r="CA440">
        <v>0</v>
      </c>
    </row>
    <row r="441" spans="1:79" customFormat="1" x14ac:dyDescent="0.25">
      <c r="A441" t="s">
        <v>1469</v>
      </c>
      <c r="B441" t="s">
        <v>354</v>
      </c>
      <c r="C441" t="s">
        <v>369</v>
      </c>
      <c r="D441" t="s">
        <v>44</v>
      </c>
      <c r="E441">
        <v>2016</v>
      </c>
      <c r="F441">
        <v>2819</v>
      </c>
      <c r="G441">
        <v>284</v>
      </c>
      <c r="H441">
        <v>0</v>
      </c>
      <c r="I441">
        <v>322</v>
      </c>
      <c r="J441">
        <v>376</v>
      </c>
      <c r="K441">
        <v>387</v>
      </c>
      <c r="L441">
        <v>408</v>
      </c>
      <c r="M441">
        <v>410</v>
      </c>
      <c r="N441">
        <v>359</v>
      </c>
      <c r="O441">
        <v>332</v>
      </c>
      <c r="P441">
        <v>268</v>
      </c>
      <c r="Q441">
        <v>109</v>
      </c>
      <c r="R441">
        <v>43</v>
      </c>
      <c r="S441">
        <v>89</v>
      </c>
      <c r="T441">
        <v>0</v>
      </c>
      <c r="U441">
        <v>2769</v>
      </c>
      <c r="V441">
        <v>333</v>
      </c>
      <c r="W441">
        <v>1</v>
      </c>
      <c r="X441">
        <v>1003</v>
      </c>
      <c r="Y441">
        <v>1786</v>
      </c>
      <c r="Z441">
        <v>313</v>
      </c>
      <c r="AA441">
        <v>1</v>
      </c>
      <c r="AB441">
        <v>35</v>
      </c>
      <c r="AC441">
        <v>2878</v>
      </c>
      <c r="AD441">
        <v>0</v>
      </c>
      <c r="AE441">
        <v>190</v>
      </c>
      <c r="AF441">
        <v>71</v>
      </c>
      <c r="AG441">
        <v>3008</v>
      </c>
      <c r="AH441">
        <v>21</v>
      </c>
      <c r="AI441">
        <v>3</v>
      </c>
      <c r="AJ441">
        <v>0</v>
      </c>
      <c r="AK441">
        <v>1198</v>
      </c>
      <c r="AL441">
        <v>1905</v>
      </c>
      <c r="AM441">
        <v>0</v>
      </c>
      <c r="AN441">
        <v>3103</v>
      </c>
      <c r="AO441">
        <v>0.90847566870770224</v>
      </c>
      <c r="AP441">
        <v>9.152433129229777E-2</v>
      </c>
      <c r="AQ441">
        <v>0</v>
      </c>
      <c r="AR441">
        <v>0.1037705446342249</v>
      </c>
      <c r="AS441">
        <v>0.1211730583306478</v>
      </c>
      <c r="AT441">
        <v>0.1247180148243635</v>
      </c>
      <c r="AU441">
        <v>0.13148565903963899</v>
      </c>
      <c r="AV441">
        <v>0.132130196583951</v>
      </c>
      <c r="AW441">
        <v>0.1156944892039961</v>
      </c>
      <c r="AX441">
        <v>0.1069932323557847</v>
      </c>
      <c r="AY441">
        <v>8.6368030937802126E-2</v>
      </c>
      <c r="AZ441">
        <v>3.5127296165001612E-2</v>
      </c>
      <c r="BA441">
        <v>2.868192072188205E-2</v>
      </c>
      <c r="BB441">
        <v>1.3857557202707061E-2</v>
      </c>
      <c r="BC441">
        <v>0</v>
      </c>
      <c r="BD441">
        <v>0.89236223009990334</v>
      </c>
      <c r="BE441">
        <v>0.10731550112794069</v>
      </c>
      <c r="BF441">
        <v>3.2226877215597811E-4</v>
      </c>
      <c r="BG441">
        <v>0.32323557847244599</v>
      </c>
      <c r="BH441">
        <v>0.57557202707057686</v>
      </c>
      <c r="BI441">
        <v>0.10087012568482109</v>
      </c>
      <c r="BJ441">
        <v>3.2226877215597811E-4</v>
      </c>
      <c r="BK441">
        <v>1.127940702545923E-2</v>
      </c>
      <c r="BL441">
        <v>0.92748952626490488</v>
      </c>
      <c r="BM441">
        <v>0</v>
      </c>
      <c r="BN441">
        <v>6.1231066709635837E-2</v>
      </c>
      <c r="BO441">
        <v>2.2881082823074439E-2</v>
      </c>
      <c r="BP441">
        <v>0.96938446664518207</v>
      </c>
      <c r="BQ441">
        <v>6.7676442152755402E-3</v>
      </c>
      <c r="BR441">
        <v>9.6680631646793428E-4</v>
      </c>
      <c r="BS441">
        <v>0</v>
      </c>
      <c r="BT441">
        <v>0.38607798904286172</v>
      </c>
      <c r="BU441">
        <v>0.61392201095713828</v>
      </c>
      <c r="BV441">
        <v>0</v>
      </c>
      <c r="BW441">
        <v>1</v>
      </c>
      <c r="BX441" t="s">
        <v>1470</v>
      </c>
      <c r="BY441">
        <v>3103</v>
      </c>
      <c r="BZ441">
        <v>1</v>
      </c>
      <c r="CA441">
        <v>0</v>
      </c>
    </row>
    <row r="442" spans="1:79" customFormat="1" x14ac:dyDescent="0.25">
      <c r="A442" t="s">
        <v>1471</v>
      </c>
      <c r="B442" t="s">
        <v>354</v>
      </c>
      <c r="C442" t="s">
        <v>369</v>
      </c>
      <c r="D442" t="s">
        <v>947</v>
      </c>
      <c r="E442">
        <v>2016</v>
      </c>
      <c r="F442">
        <v>426</v>
      </c>
      <c r="G442">
        <v>46</v>
      </c>
      <c r="H442">
        <v>0</v>
      </c>
      <c r="I442">
        <v>22</v>
      </c>
      <c r="J442">
        <v>51</v>
      </c>
      <c r="K442">
        <v>46</v>
      </c>
      <c r="L442">
        <v>69</v>
      </c>
      <c r="M442">
        <v>82</v>
      </c>
      <c r="N442">
        <v>58</v>
      </c>
      <c r="O442">
        <v>55</v>
      </c>
      <c r="P442">
        <v>59</v>
      </c>
      <c r="Q442">
        <v>19</v>
      </c>
      <c r="R442">
        <v>8</v>
      </c>
      <c r="S442">
        <v>3</v>
      </c>
      <c r="T442">
        <v>0</v>
      </c>
      <c r="U442">
        <v>441</v>
      </c>
      <c r="V442">
        <v>31</v>
      </c>
      <c r="W442">
        <v>0</v>
      </c>
      <c r="X442">
        <v>192</v>
      </c>
      <c r="Y442">
        <v>234</v>
      </c>
      <c r="Z442">
        <v>45</v>
      </c>
      <c r="AA442">
        <v>1</v>
      </c>
      <c r="AB442">
        <v>17</v>
      </c>
      <c r="AC442">
        <v>423</v>
      </c>
      <c r="AD442">
        <v>0</v>
      </c>
      <c r="AE442">
        <v>32</v>
      </c>
      <c r="AF442">
        <v>20</v>
      </c>
      <c r="AG442">
        <v>449</v>
      </c>
      <c r="AH442">
        <v>2</v>
      </c>
      <c r="AI442">
        <v>1</v>
      </c>
      <c r="AJ442">
        <v>0</v>
      </c>
      <c r="AK442">
        <v>174</v>
      </c>
      <c r="AL442">
        <v>298</v>
      </c>
      <c r="AM442">
        <v>0</v>
      </c>
      <c r="AN442">
        <v>472</v>
      </c>
      <c r="AO442">
        <v>0.90254237288135597</v>
      </c>
      <c r="AP442">
        <v>9.7457627118644072E-2</v>
      </c>
      <c r="AQ442">
        <v>0</v>
      </c>
      <c r="AR442">
        <v>4.6610169491525417E-2</v>
      </c>
      <c r="AS442">
        <v>0.10805084745762709</v>
      </c>
      <c r="AT442">
        <v>9.7457627118644072E-2</v>
      </c>
      <c r="AU442">
        <v>0.1461864406779661</v>
      </c>
      <c r="AV442">
        <v>0.17372881355932199</v>
      </c>
      <c r="AW442">
        <v>0.1228813559322034</v>
      </c>
      <c r="AX442">
        <v>0.1165254237288136</v>
      </c>
      <c r="AY442">
        <v>0.125</v>
      </c>
      <c r="AZ442">
        <v>4.025423728813559E-2</v>
      </c>
      <c r="BA442">
        <v>6.3559322033898309E-3</v>
      </c>
      <c r="BB442">
        <v>1.6949152542372881E-2</v>
      </c>
      <c r="BC442">
        <v>0</v>
      </c>
      <c r="BD442">
        <v>0.93432203389830504</v>
      </c>
      <c r="BE442">
        <v>6.5677966101694921E-2</v>
      </c>
      <c r="BF442">
        <v>0</v>
      </c>
      <c r="BG442">
        <v>0.40677966101694918</v>
      </c>
      <c r="BH442">
        <v>0.49576271186440679</v>
      </c>
      <c r="BI442">
        <v>9.5338983050847453E-2</v>
      </c>
      <c r="BJ442">
        <v>2.1186440677966102E-3</v>
      </c>
      <c r="BK442">
        <v>3.6016949152542367E-2</v>
      </c>
      <c r="BL442">
        <v>0.89618644067796616</v>
      </c>
      <c r="BM442">
        <v>0</v>
      </c>
      <c r="BN442">
        <v>6.7796610169491525E-2</v>
      </c>
      <c r="BO442">
        <v>4.2372881355932202E-2</v>
      </c>
      <c r="BP442">
        <v>0.95127118644067798</v>
      </c>
      <c r="BQ442">
        <v>4.2372881355932203E-3</v>
      </c>
      <c r="BR442">
        <v>2.1186440677966102E-3</v>
      </c>
      <c r="BS442">
        <v>0</v>
      </c>
      <c r="BT442">
        <v>0.36864406779661019</v>
      </c>
      <c r="BU442">
        <v>0.63135593220338981</v>
      </c>
      <c r="BV442">
        <v>0</v>
      </c>
      <c r="BW442">
        <v>1</v>
      </c>
      <c r="BX442" t="s">
        <v>1470</v>
      </c>
      <c r="BY442">
        <v>3103</v>
      </c>
      <c r="BZ442">
        <v>0.15211086045762159</v>
      </c>
      <c r="CA442">
        <v>0</v>
      </c>
    </row>
    <row r="443" spans="1:79" customFormat="1" x14ac:dyDescent="0.25">
      <c r="A443" t="s">
        <v>1472</v>
      </c>
      <c r="B443" t="s">
        <v>354</v>
      </c>
      <c r="C443" t="s">
        <v>369</v>
      </c>
      <c r="D443" t="s">
        <v>949</v>
      </c>
      <c r="E443">
        <v>2016</v>
      </c>
      <c r="F443">
        <v>1090</v>
      </c>
      <c r="G443">
        <v>97</v>
      </c>
      <c r="H443">
        <v>0</v>
      </c>
      <c r="I443">
        <v>161</v>
      </c>
      <c r="J443">
        <v>167</v>
      </c>
      <c r="K443">
        <v>174</v>
      </c>
      <c r="L443">
        <v>149</v>
      </c>
      <c r="M443">
        <v>134</v>
      </c>
      <c r="N443">
        <v>106</v>
      </c>
      <c r="O443">
        <v>120</v>
      </c>
      <c r="P443">
        <v>80</v>
      </c>
      <c r="Q443">
        <v>30</v>
      </c>
      <c r="R443">
        <v>10</v>
      </c>
      <c r="S443">
        <v>56</v>
      </c>
      <c r="T443">
        <v>0</v>
      </c>
      <c r="U443">
        <v>1121</v>
      </c>
      <c r="V443">
        <v>65</v>
      </c>
      <c r="W443">
        <v>1</v>
      </c>
      <c r="X443">
        <v>355</v>
      </c>
      <c r="Y443">
        <v>712</v>
      </c>
      <c r="Z443">
        <v>120</v>
      </c>
      <c r="AA443">
        <v>0</v>
      </c>
      <c r="AB443">
        <v>5</v>
      </c>
      <c r="AC443">
        <v>1127</v>
      </c>
      <c r="AD443">
        <v>0</v>
      </c>
      <c r="AE443">
        <v>55</v>
      </c>
      <c r="AF443">
        <v>24</v>
      </c>
      <c r="AG443">
        <v>1160</v>
      </c>
      <c r="AH443">
        <v>1</v>
      </c>
      <c r="AI443">
        <v>2</v>
      </c>
      <c r="AJ443">
        <v>0</v>
      </c>
      <c r="AK443">
        <v>600</v>
      </c>
      <c r="AL443">
        <v>587</v>
      </c>
      <c r="AM443">
        <v>0</v>
      </c>
      <c r="AN443">
        <v>1187</v>
      </c>
      <c r="AO443">
        <v>0.91828138163437234</v>
      </c>
      <c r="AP443">
        <v>8.1718618365627632E-2</v>
      </c>
      <c r="AQ443">
        <v>0</v>
      </c>
      <c r="AR443">
        <v>0.13563605728727879</v>
      </c>
      <c r="AS443">
        <v>0.14069081718618359</v>
      </c>
      <c r="AT443">
        <v>0.14658803706823931</v>
      </c>
      <c r="AU443">
        <v>0.12552653748946921</v>
      </c>
      <c r="AV443">
        <v>0.1128896377422072</v>
      </c>
      <c r="AW443">
        <v>8.9300758213984838E-2</v>
      </c>
      <c r="AX443">
        <v>0.101095197978096</v>
      </c>
      <c r="AY443">
        <v>6.7396798652064022E-2</v>
      </c>
      <c r="AZ443">
        <v>2.5273799494524012E-2</v>
      </c>
      <c r="BA443">
        <v>4.7177759056444821E-2</v>
      </c>
      <c r="BB443">
        <v>8.4245998315080027E-3</v>
      </c>
      <c r="BC443">
        <v>0</v>
      </c>
      <c r="BD443">
        <v>0.94439764111204716</v>
      </c>
      <c r="BE443">
        <v>5.4759898904802019E-2</v>
      </c>
      <c r="BF443">
        <v>8.4245998315080029E-4</v>
      </c>
      <c r="BG443">
        <v>0.29907329401853411</v>
      </c>
      <c r="BH443">
        <v>0.59983150800336982</v>
      </c>
      <c r="BI443">
        <v>0.101095197978096</v>
      </c>
      <c r="BJ443">
        <v>0</v>
      </c>
      <c r="BK443">
        <v>4.2122999157540014E-3</v>
      </c>
      <c r="BL443">
        <v>0.94945240101095196</v>
      </c>
      <c r="BM443">
        <v>0</v>
      </c>
      <c r="BN443">
        <v>4.633529907329402E-2</v>
      </c>
      <c r="BO443">
        <v>2.0219039595619211E-2</v>
      </c>
      <c r="BP443">
        <v>0.97725358045492838</v>
      </c>
      <c r="BQ443">
        <v>8.4245998315080029E-4</v>
      </c>
      <c r="BR443">
        <v>1.684919966301601E-3</v>
      </c>
      <c r="BS443">
        <v>0</v>
      </c>
      <c r="BT443">
        <v>0.50547598989048015</v>
      </c>
      <c r="BU443">
        <v>0.4945240101095198</v>
      </c>
      <c r="BV443">
        <v>0</v>
      </c>
      <c r="BW443">
        <v>1</v>
      </c>
      <c r="BX443" t="s">
        <v>1470</v>
      </c>
      <c r="BY443">
        <v>3103</v>
      </c>
      <c r="BZ443">
        <v>0.382533032549146</v>
      </c>
      <c r="CA443">
        <v>0</v>
      </c>
    </row>
    <row r="444" spans="1:79" customFormat="1" x14ac:dyDescent="0.25">
      <c r="A444" t="s">
        <v>1473</v>
      </c>
      <c r="B444" t="s">
        <v>354</v>
      </c>
      <c r="C444" t="s">
        <v>369</v>
      </c>
      <c r="D444" t="s">
        <v>951</v>
      </c>
      <c r="E444">
        <v>2016</v>
      </c>
      <c r="F444">
        <v>1173</v>
      </c>
      <c r="G444">
        <v>127</v>
      </c>
      <c r="H444">
        <v>0</v>
      </c>
      <c r="I444">
        <v>135</v>
      </c>
      <c r="J444">
        <v>145</v>
      </c>
      <c r="K444">
        <v>155</v>
      </c>
      <c r="L444">
        <v>171</v>
      </c>
      <c r="M444">
        <v>178</v>
      </c>
      <c r="N444">
        <v>174</v>
      </c>
      <c r="O444">
        <v>139</v>
      </c>
      <c r="P444">
        <v>105</v>
      </c>
      <c r="Q444">
        <v>50</v>
      </c>
      <c r="R444">
        <v>20</v>
      </c>
      <c r="S444">
        <v>28</v>
      </c>
      <c r="T444">
        <v>0</v>
      </c>
      <c r="U444">
        <v>1067</v>
      </c>
      <c r="V444">
        <v>233</v>
      </c>
      <c r="W444">
        <v>0</v>
      </c>
      <c r="X444">
        <v>391</v>
      </c>
      <c r="Y444">
        <v>785</v>
      </c>
      <c r="Z444">
        <v>124</v>
      </c>
      <c r="AA444">
        <v>0</v>
      </c>
      <c r="AB444">
        <v>8</v>
      </c>
      <c r="AC444">
        <v>1257</v>
      </c>
      <c r="AD444">
        <v>0</v>
      </c>
      <c r="AE444">
        <v>35</v>
      </c>
      <c r="AF444">
        <v>8</v>
      </c>
      <c r="AG444">
        <v>1287</v>
      </c>
      <c r="AH444">
        <v>5</v>
      </c>
      <c r="AI444">
        <v>0</v>
      </c>
      <c r="AJ444">
        <v>0</v>
      </c>
      <c r="AK444">
        <v>374</v>
      </c>
      <c r="AL444">
        <v>926</v>
      </c>
      <c r="AM444">
        <v>0</v>
      </c>
      <c r="AN444">
        <v>1300</v>
      </c>
      <c r="AO444">
        <v>0.90230769230769226</v>
      </c>
      <c r="AP444">
        <v>9.7692307692307689E-2</v>
      </c>
      <c r="AQ444">
        <v>0</v>
      </c>
      <c r="AR444">
        <v>0.10384615384615389</v>
      </c>
      <c r="AS444">
        <v>0.1115384615384615</v>
      </c>
      <c r="AT444">
        <v>0.1192307692307692</v>
      </c>
      <c r="AU444">
        <v>0.13153846153846149</v>
      </c>
      <c r="AV444">
        <v>0.1369230769230769</v>
      </c>
      <c r="AW444">
        <v>0.13384615384615381</v>
      </c>
      <c r="AX444">
        <v>0.1069230769230769</v>
      </c>
      <c r="AY444">
        <v>8.0769230769230774E-2</v>
      </c>
      <c r="AZ444">
        <v>3.8461538461538457E-2</v>
      </c>
      <c r="BA444">
        <v>2.1538461538461541E-2</v>
      </c>
      <c r="BB444">
        <v>1.5384615384615391E-2</v>
      </c>
      <c r="BC444">
        <v>0</v>
      </c>
      <c r="BD444">
        <v>0.82076923076923081</v>
      </c>
      <c r="BE444">
        <v>0.17923076923076919</v>
      </c>
      <c r="BF444">
        <v>0</v>
      </c>
      <c r="BG444">
        <v>0.30076923076923079</v>
      </c>
      <c r="BH444">
        <v>0.60384615384615381</v>
      </c>
      <c r="BI444">
        <v>9.5384615384615387E-2</v>
      </c>
      <c r="BJ444">
        <v>0</v>
      </c>
      <c r="BK444">
        <v>6.1538461538461538E-3</v>
      </c>
      <c r="BL444">
        <v>0.96692307692307689</v>
      </c>
      <c r="BM444">
        <v>0</v>
      </c>
      <c r="BN444">
        <v>2.6923076923076921E-2</v>
      </c>
      <c r="BO444">
        <v>6.1538461538461538E-3</v>
      </c>
      <c r="BP444">
        <v>0.99</v>
      </c>
      <c r="BQ444">
        <v>3.8461538461538459E-3</v>
      </c>
      <c r="BR444">
        <v>0</v>
      </c>
      <c r="BS444">
        <v>0</v>
      </c>
      <c r="BT444">
        <v>0.28769230769230769</v>
      </c>
      <c r="BU444">
        <v>0.71230769230769231</v>
      </c>
      <c r="BV444">
        <v>0</v>
      </c>
      <c r="BW444">
        <v>1</v>
      </c>
      <c r="BX444" t="s">
        <v>1470</v>
      </c>
      <c r="BY444">
        <v>3103</v>
      </c>
      <c r="BZ444">
        <v>0.41894940380277151</v>
      </c>
      <c r="CA444">
        <v>0</v>
      </c>
    </row>
    <row r="445" spans="1:79" customFormat="1" x14ac:dyDescent="0.25">
      <c r="A445" t="s">
        <v>1474</v>
      </c>
      <c r="B445" t="s">
        <v>354</v>
      </c>
      <c r="C445" t="s">
        <v>369</v>
      </c>
      <c r="D445" t="s">
        <v>953</v>
      </c>
      <c r="E445">
        <v>2016</v>
      </c>
      <c r="F445">
        <v>130</v>
      </c>
      <c r="G445">
        <v>14</v>
      </c>
      <c r="H445">
        <v>0</v>
      </c>
      <c r="I445">
        <v>4</v>
      </c>
      <c r="J445">
        <v>13</v>
      </c>
      <c r="K445">
        <v>12</v>
      </c>
      <c r="L445">
        <v>19</v>
      </c>
      <c r="M445">
        <v>16</v>
      </c>
      <c r="N445">
        <v>21</v>
      </c>
      <c r="O445">
        <v>18</v>
      </c>
      <c r="P445">
        <v>24</v>
      </c>
      <c r="Q445">
        <v>10</v>
      </c>
      <c r="R445">
        <v>5</v>
      </c>
      <c r="S445">
        <v>2</v>
      </c>
      <c r="T445">
        <v>0</v>
      </c>
      <c r="U445">
        <v>140</v>
      </c>
      <c r="V445">
        <v>4</v>
      </c>
      <c r="W445">
        <v>0</v>
      </c>
      <c r="X445">
        <v>65</v>
      </c>
      <c r="Y445">
        <v>55</v>
      </c>
      <c r="Z445">
        <v>24</v>
      </c>
      <c r="AA445">
        <v>0</v>
      </c>
      <c r="AB445">
        <v>5</v>
      </c>
      <c r="AC445">
        <v>71</v>
      </c>
      <c r="AD445">
        <v>0</v>
      </c>
      <c r="AE445">
        <v>68</v>
      </c>
      <c r="AF445">
        <v>19</v>
      </c>
      <c r="AG445">
        <v>112</v>
      </c>
      <c r="AH445">
        <v>13</v>
      </c>
      <c r="AI445">
        <v>0</v>
      </c>
      <c r="AJ445">
        <v>0</v>
      </c>
      <c r="AK445">
        <v>50</v>
      </c>
      <c r="AL445">
        <v>94</v>
      </c>
      <c r="AM445">
        <v>0</v>
      </c>
      <c r="AN445">
        <v>144</v>
      </c>
      <c r="AO445">
        <v>0.90277777777777779</v>
      </c>
      <c r="AP445">
        <v>9.7222222222222224E-2</v>
      </c>
      <c r="AQ445">
        <v>0</v>
      </c>
      <c r="AR445">
        <v>2.777777777777778E-2</v>
      </c>
      <c r="AS445">
        <v>9.0277777777777776E-2</v>
      </c>
      <c r="AT445">
        <v>8.3333333333333329E-2</v>
      </c>
      <c r="AU445">
        <v>0.13194444444444439</v>
      </c>
      <c r="AV445">
        <v>0.1111111111111111</v>
      </c>
      <c r="AW445">
        <v>0.14583333333333329</v>
      </c>
      <c r="AX445">
        <v>0.125</v>
      </c>
      <c r="AY445">
        <v>0.16666666666666671</v>
      </c>
      <c r="AZ445">
        <v>6.9444444444444448E-2</v>
      </c>
      <c r="BA445">
        <v>1.388888888888889E-2</v>
      </c>
      <c r="BB445">
        <v>3.4722222222222217E-2</v>
      </c>
      <c r="BC445">
        <v>0</v>
      </c>
      <c r="BD445">
        <v>0.97222222222222221</v>
      </c>
      <c r="BE445">
        <v>2.777777777777778E-2</v>
      </c>
      <c r="BF445">
        <v>0</v>
      </c>
      <c r="BG445">
        <v>0.4513888888888889</v>
      </c>
      <c r="BH445">
        <v>0.38194444444444442</v>
      </c>
      <c r="BI445">
        <v>0.16666666666666671</v>
      </c>
      <c r="BJ445">
        <v>0</v>
      </c>
      <c r="BK445">
        <v>3.4722222222222217E-2</v>
      </c>
      <c r="BL445">
        <v>0.49305555555555558</v>
      </c>
      <c r="BM445">
        <v>0</v>
      </c>
      <c r="BN445">
        <v>0.47222222222222221</v>
      </c>
      <c r="BO445">
        <v>0.13194444444444439</v>
      </c>
      <c r="BP445">
        <v>0.77777777777777779</v>
      </c>
      <c r="BQ445">
        <v>9.0277777777777776E-2</v>
      </c>
      <c r="BR445">
        <v>0</v>
      </c>
      <c r="BS445">
        <v>0</v>
      </c>
      <c r="BT445">
        <v>0.34722222222222221</v>
      </c>
      <c r="BU445">
        <v>0.65277777777777779</v>
      </c>
      <c r="BV445">
        <v>0</v>
      </c>
      <c r="BW445">
        <v>1</v>
      </c>
      <c r="BX445" t="s">
        <v>1470</v>
      </c>
      <c r="BY445">
        <v>3103</v>
      </c>
      <c r="BZ445">
        <v>4.6406703190460842E-2</v>
      </c>
      <c r="CA445">
        <v>0</v>
      </c>
    </row>
    <row r="446" spans="1:79" customFormat="1" x14ac:dyDescent="0.25">
      <c r="A446" t="s">
        <v>1475</v>
      </c>
      <c r="B446" t="s">
        <v>354</v>
      </c>
      <c r="C446" t="s">
        <v>376</v>
      </c>
      <c r="D446" t="s">
        <v>44</v>
      </c>
      <c r="E446">
        <v>2016</v>
      </c>
      <c r="F446">
        <v>2827</v>
      </c>
      <c r="G446">
        <v>312</v>
      </c>
      <c r="H446">
        <v>0</v>
      </c>
      <c r="I446">
        <v>365</v>
      </c>
      <c r="J446">
        <v>355</v>
      </c>
      <c r="K446">
        <v>428</v>
      </c>
      <c r="L446">
        <v>410</v>
      </c>
      <c r="M446">
        <v>413</v>
      </c>
      <c r="N446">
        <v>444</v>
      </c>
      <c r="O446">
        <v>313</v>
      </c>
      <c r="P446">
        <v>189</v>
      </c>
      <c r="Q446">
        <v>50</v>
      </c>
      <c r="R446">
        <v>13</v>
      </c>
      <c r="S446">
        <v>159</v>
      </c>
      <c r="T446">
        <v>0</v>
      </c>
      <c r="U446">
        <v>3114</v>
      </c>
      <c r="V446">
        <v>19</v>
      </c>
      <c r="W446">
        <v>6</v>
      </c>
      <c r="X446">
        <v>1714</v>
      </c>
      <c r="Y446">
        <v>993</v>
      </c>
      <c r="Z446">
        <v>432</v>
      </c>
      <c r="AA446">
        <v>0</v>
      </c>
      <c r="AB446">
        <v>144</v>
      </c>
      <c r="AC446">
        <v>2719</v>
      </c>
      <c r="AD446">
        <v>0</v>
      </c>
      <c r="AE446">
        <v>276</v>
      </c>
      <c r="AF446">
        <v>56</v>
      </c>
      <c r="AG446">
        <v>2923</v>
      </c>
      <c r="AH446">
        <v>160</v>
      </c>
      <c r="AI446">
        <v>0</v>
      </c>
      <c r="AJ446">
        <v>0</v>
      </c>
      <c r="AK446">
        <v>931</v>
      </c>
      <c r="AL446">
        <v>2201</v>
      </c>
      <c r="AM446">
        <v>7</v>
      </c>
      <c r="AN446">
        <v>3139</v>
      </c>
      <c r="AO446">
        <v>0.90060528830837849</v>
      </c>
      <c r="AP446">
        <v>9.9394711691621535E-2</v>
      </c>
      <c r="AQ446">
        <v>0</v>
      </c>
      <c r="AR446">
        <v>0.1162790697674419</v>
      </c>
      <c r="AS446">
        <v>0.11309334182860779</v>
      </c>
      <c r="AT446">
        <v>0.13634915578209619</v>
      </c>
      <c r="AU446">
        <v>0.13061484549219499</v>
      </c>
      <c r="AV446">
        <v>0.13157056387384519</v>
      </c>
      <c r="AW446">
        <v>0.14144632048423059</v>
      </c>
      <c r="AX446">
        <v>9.9713284485504941E-2</v>
      </c>
      <c r="AY446">
        <v>6.0210258043963037E-2</v>
      </c>
      <c r="AZ446">
        <v>1.5928639694170119E-2</v>
      </c>
      <c r="BA446">
        <v>5.0653074227460973E-2</v>
      </c>
      <c r="BB446">
        <v>4.1414463204842303E-3</v>
      </c>
      <c r="BC446">
        <v>0</v>
      </c>
      <c r="BD446">
        <v>0.99203568015291499</v>
      </c>
      <c r="BE446">
        <v>6.0528830837846444E-3</v>
      </c>
      <c r="BF446">
        <v>1.9114367633004141E-3</v>
      </c>
      <c r="BG446">
        <v>0.54603376871615161</v>
      </c>
      <c r="BH446">
        <v>0.31634278432621848</v>
      </c>
      <c r="BI446">
        <v>0.13762344695762979</v>
      </c>
      <c r="BJ446">
        <v>0</v>
      </c>
      <c r="BK446">
        <v>4.5874482319209937E-2</v>
      </c>
      <c r="BL446">
        <v>0.86619942656897098</v>
      </c>
      <c r="BM446">
        <v>0</v>
      </c>
      <c r="BN446">
        <v>8.7926091111819052E-2</v>
      </c>
      <c r="BO446">
        <v>1.784007645747053E-2</v>
      </c>
      <c r="BP446">
        <v>0.93118827652118508</v>
      </c>
      <c r="BQ446">
        <v>5.097164702134438E-2</v>
      </c>
      <c r="BR446">
        <v>0</v>
      </c>
      <c r="BS446">
        <v>0</v>
      </c>
      <c r="BT446">
        <v>0.29659127110544758</v>
      </c>
      <c r="BU446">
        <v>0.70117871933736864</v>
      </c>
      <c r="BV446">
        <v>2.2300095571838171E-3</v>
      </c>
      <c r="BW446">
        <v>1</v>
      </c>
      <c r="BX446" t="s">
        <v>1476</v>
      </c>
      <c r="BY446">
        <v>3139</v>
      </c>
      <c r="BZ446">
        <v>1</v>
      </c>
      <c r="CA446">
        <v>0</v>
      </c>
    </row>
    <row r="447" spans="1:79" customFormat="1" x14ac:dyDescent="0.25">
      <c r="A447" t="s">
        <v>1477</v>
      </c>
      <c r="B447" t="s">
        <v>354</v>
      </c>
      <c r="C447" t="s">
        <v>376</v>
      </c>
      <c r="D447" t="s">
        <v>947</v>
      </c>
      <c r="E447">
        <v>2016</v>
      </c>
      <c r="F447">
        <v>161</v>
      </c>
      <c r="G447">
        <v>11</v>
      </c>
      <c r="H447">
        <v>0</v>
      </c>
      <c r="I447">
        <v>7</v>
      </c>
      <c r="J447">
        <v>15</v>
      </c>
      <c r="K447">
        <v>28</v>
      </c>
      <c r="L447">
        <v>20</v>
      </c>
      <c r="M447">
        <v>23</v>
      </c>
      <c r="N447">
        <v>28</v>
      </c>
      <c r="O447">
        <v>24</v>
      </c>
      <c r="P447">
        <v>14</v>
      </c>
      <c r="Q447">
        <v>7</v>
      </c>
      <c r="R447">
        <v>2</v>
      </c>
      <c r="S447">
        <v>4</v>
      </c>
      <c r="T447">
        <v>0</v>
      </c>
      <c r="U447">
        <v>170</v>
      </c>
      <c r="V447">
        <v>2</v>
      </c>
      <c r="W447">
        <v>0</v>
      </c>
      <c r="X447">
        <v>112</v>
      </c>
      <c r="Y447">
        <v>48</v>
      </c>
      <c r="Z447">
        <v>12</v>
      </c>
      <c r="AA447">
        <v>0</v>
      </c>
      <c r="AB447">
        <v>6</v>
      </c>
      <c r="AC447">
        <v>125</v>
      </c>
      <c r="AD447">
        <v>0</v>
      </c>
      <c r="AE447">
        <v>41</v>
      </c>
      <c r="AF447">
        <v>9</v>
      </c>
      <c r="AG447">
        <v>147</v>
      </c>
      <c r="AH447">
        <v>16</v>
      </c>
      <c r="AI447">
        <v>0</v>
      </c>
      <c r="AJ447">
        <v>0</v>
      </c>
      <c r="AK447">
        <v>73</v>
      </c>
      <c r="AL447">
        <v>99</v>
      </c>
      <c r="AM447">
        <v>0</v>
      </c>
      <c r="AN447">
        <v>172</v>
      </c>
      <c r="AO447">
        <v>0.93604651162790697</v>
      </c>
      <c r="AP447">
        <v>6.3953488372093026E-2</v>
      </c>
      <c r="AQ447">
        <v>0</v>
      </c>
      <c r="AR447">
        <v>4.0697674418604647E-2</v>
      </c>
      <c r="AS447">
        <v>8.7209302325581398E-2</v>
      </c>
      <c r="AT447">
        <v>0.16279069767441859</v>
      </c>
      <c r="AU447">
        <v>0.1162790697674419</v>
      </c>
      <c r="AV447">
        <v>0.1337209302325581</v>
      </c>
      <c r="AW447">
        <v>0.16279069767441859</v>
      </c>
      <c r="AX447">
        <v>0.1395348837209302</v>
      </c>
      <c r="AY447">
        <v>8.1395348837209308E-2</v>
      </c>
      <c r="AZ447">
        <v>4.0697674418604647E-2</v>
      </c>
      <c r="BA447">
        <v>2.3255813953488368E-2</v>
      </c>
      <c r="BB447">
        <v>1.1627906976744189E-2</v>
      </c>
      <c r="BC447">
        <v>0</v>
      </c>
      <c r="BD447">
        <v>0.98837209302325579</v>
      </c>
      <c r="BE447">
        <v>1.1627906976744189E-2</v>
      </c>
      <c r="BF447">
        <v>0</v>
      </c>
      <c r="BG447">
        <v>0.65116279069767447</v>
      </c>
      <c r="BH447">
        <v>0.27906976744186052</v>
      </c>
      <c r="BI447">
        <v>6.9767441860465115E-2</v>
      </c>
      <c r="BJ447">
        <v>0</v>
      </c>
      <c r="BK447">
        <v>3.4883720930232558E-2</v>
      </c>
      <c r="BL447">
        <v>0.72674418604651159</v>
      </c>
      <c r="BM447">
        <v>0</v>
      </c>
      <c r="BN447">
        <v>0.23837209302325579</v>
      </c>
      <c r="BO447">
        <v>5.232558139534884E-2</v>
      </c>
      <c r="BP447">
        <v>0.85465116279069764</v>
      </c>
      <c r="BQ447">
        <v>9.3023255813953487E-2</v>
      </c>
      <c r="BR447">
        <v>0</v>
      </c>
      <c r="BS447">
        <v>0</v>
      </c>
      <c r="BT447">
        <v>0.42441860465116282</v>
      </c>
      <c r="BU447">
        <v>0.57558139534883723</v>
      </c>
      <c r="BV447">
        <v>0</v>
      </c>
      <c r="BW447">
        <v>1</v>
      </c>
      <c r="BX447" t="s">
        <v>1476</v>
      </c>
      <c r="BY447">
        <v>3139</v>
      </c>
      <c r="BZ447">
        <v>5.4794520547945202E-2</v>
      </c>
      <c r="CA447">
        <v>0</v>
      </c>
    </row>
    <row r="448" spans="1:79" customFormat="1" x14ac:dyDescent="0.25">
      <c r="A448" t="s">
        <v>1478</v>
      </c>
      <c r="B448" t="s">
        <v>354</v>
      </c>
      <c r="C448" t="s">
        <v>376</v>
      </c>
      <c r="D448" t="s">
        <v>949</v>
      </c>
      <c r="E448">
        <v>2016</v>
      </c>
      <c r="F448">
        <v>1433</v>
      </c>
      <c r="G448">
        <v>205</v>
      </c>
      <c r="H448">
        <v>0</v>
      </c>
      <c r="I448">
        <v>194</v>
      </c>
      <c r="J448">
        <v>200</v>
      </c>
      <c r="K448">
        <v>224</v>
      </c>
      <c r="L448">
        <v>236</v>
      </c>
      <c r="M448">
        <v>214</v>
      </c>
      <c r="N448">
        <v>229</v>
      </c>
      <c r="O448">
        <v>143</v>
      </c>
      <c r="P448">
        <v>92</v>
      </c>
      <c r="Q448">
        <v>19</v>
      </c>
      <c r="R448">
        <v>8</v>
      </c>
      <c r="S448">
        <v>79</v>
      </c>
      <c r="T448">
        <v>0</v>
      </c>
      <c r="U448">
        <v>1628</v>
      </c>
      <c r="V448">
        <v>6</v>
      </c>
      <c r="W448">
        <v>4</v>
      </c>
      <c r="X448">
        <v>838</v>
      </c>
      <c r="Y448">
        <v>566</v>
      </c>
      <c r="Z448">
        <v>234</v>
      </c>
      <c r="AA448">
        <v>0</v>
      </c>
      <c r="AB448">
        <v>17</v>
      </c>
      <c r="AC448">
        <v>1491</v>
      </c>
      <c r="AD448">
        <v>0</v>
      </c>
      <c r="AE448">
        <v>130</v>
      </c>
      <c r="AF448">
        <v>35</v>
      </c>
      <c r="AG448">
        <v>1485</v>
      </c>
      <c r="AH448">
        <v>118</v>
      </c>
      <c r="AI448">
        <v>0</v>
      </c>
      <c r="AJ448">
        <v>0</v>
      </c>
      <c r="AK448">
        <v>263</v>
      </c>
      <c r="AL448">
        <v>1371</v>
      </c>
      <c r="AM448">
        <v>4</v>
      </c>
      <c r="AN448">
        <v>1638</v>
      </c>
      <c r="AO448">
        <v>0.87484737484737485</v>
      </c>
      <c r="AP448">
        <v>0.12515262515262521</v>
      </c>
      <c r="AQ448">
        <v>0</v>
      </c>
      <c r="AR448">
        <v>0.1184371184371184</v>
      </c>
      <c r="AS448">
        <v>0.1221001221001221</v>
      </c>
      <c r="AT448">
        <v>0.13675213675213679</v>
      </c>
      <c r="AU448">
        <v>0.14407814407814409</v>
      </c>
      <c r="AV448">
        <v>0.13064713064713071</v>
      </c>
      <c r="AW448">
        <v>0.13980463980463981</v>
      </c>
      <c r="AX448">
        <v>8.7301587301587297E-2</v>
      </c>
      <c r="AY448">
        <v>5.6166056166056168E-2</v>
      </c>
      <c r="AZ448">
        <v>1.15995115995116E-2</v>
      </c>
      <c r="BA448">
        <v>4.8229548229548232E-2</v>
      </c>
      <c r="BB448">
        <v>4.884004884004884E-3</v>
      </c>
      <c r="BC448">
        <v>0</v>
      </c>
      <c r="BD448">
        <v>0.99389499389499392</v>
      </c>
      <c r="BE448">
        <v>3.663003663003663E-3</v>
      </c>
      <c r="BF448">
        <v>2.442002442002442E-3</v>
      </c>
      <c r="BG448">
        <v>0.51159951159951156</v>
      </c>
      <c r="BH448">
        <v>0.34554334554334548</v>
      </c>
      <c r="BI448">
        <v>0.14285714285714279</v>
      </c>
      <c r="BJ448">
        <v>0</v>
      </c>
      <c r="BK448">
        <v>1.037851037851038E-2</v>
      </c>
      <c r="BL448">
        <v>0.91025641025641024</v>
      </c>
      <c r="BM448">
        <v>0</v>
      </c>
      <c r="BN448">
        <v>7.9365079365079361E-2</v>
      </c>
      <c r="BO448">
        <v>2.1367521367521371E-2</v>
      </c>
      <c r="BP448">
        <v>0.90659340659340659</v>
      </c>
      <c r="BQ448">
        <v>7.2039072039072033E-2</v>
      </c>
      <c r="BR448">
        <v>0</v>
      </c>
      <c r="BS448">
        <v>0</v>
      </c>
      <c r="BT448">
        <v>0.1605616605616606</v>
      </c>
      <c r="BU448">
        <v>0.83699633699633702</v>
      </c>
      <c r="BV448">
        <v>2.442002442002442E-3</v>
      </c>
      <c r="BW448">
        <v>1</v>
      </c>
      <c r="BX448" t="s">
        <v>1476</v>
      </c>
      <c r="BY448">
        <v>3139</v>
      </c>
      <c r="BZ448">
        <v>0.5218222363810131</v>
      </c>
      <c r="CA448">
        <v>0</v>
      </c>
    </row>
    <row r="449" spans="1:79" customFormat="1" x14ac:dyDescent="0.25">
      <c r="A449" t="s">
        <v>1479</v>
      </c>
      <c r="B449" t="s">
        <v>354</v>
      </c>
      <c r="C449" t="s">
        <v>376</v>
      </c>
      <c r="D449" t="s">
        <v>951</v>
      </c>
      <c r="E449">
        <v>2016</v>
      </c>
      <c r="F449">
        <v>1177</v>
      </c>
      <c r="G449">
        <v>88</v>
      </c>
      <c r="H449">
        <v>0</v>
      </c>
      <c r="I449">
        <v>160</v>
      </c>
      <c r="J449">
        <v>133</v>
      </c>
      <c r="K449">
        <v>164</v>
      </c>
      <c r="L449">
        <v>146</v>
      </c>
      <c r="M449">
        <v>165</v>
      </c>
      <c r="N449">
        <v>181</v>
      </c>
      <c r="O449">
        <v>142</v>
      </c>
      <c r="P449">
        <v>77</v>
      </c>
      <c r="Q449">
        <v>21</v>
      </c>
      <c r="R449">
        <v>3</v>
      </c>
      <c r="S449">
        <v>73</v>
      </c>
      <c r="T449">
        <v>0</v>
      </c>
      <c r="U449">
        <v>1254</v>
      </c>
      <c r="V449">
        <v>9</v>
      </c>
      <c r="W449">
        <v>2</v>
      </c>
      <c r="X449">
        <v>724</v>
      </c>
      <c r="Y449">
        <v>361</v>
      </c>
      <c r="Z449">
        <v>180</v>
      </c>
      <c r="AA449">
        <v>0</v>
      </c>
      <c r="AB449">
        <v>117</v>
      </c>
      <c r="AC449">
        <v>1086</v>
      </c>
      <c r="AD449">
        <v>0</v>
      </c>
      <c r="AE449">
        <v>62</v>
      </c>
      <c r="AF449">
        <v>2</v>
      </c>
      <c r="AG449">
        <v>1262</v>
      </c>
      <c r="AH449">
        <v>1</v>
      </c>
      <c r="AI449">
        <v>0</v>
      </c>
      <c r="AJ449">
        <v>0</v>
      </c>
      <c r="AK449">
        <v>580</v>
      </c>
      <c r="AL449">
        <v>682</v>
      </c>
      <c r="AM449">
        <v>3</v>
      </c>
      <c r="AN449">
        <v>1265</v>
      </c>
      <c r="AO449">
        <v>0.93043478260869561</v>
      </c>
      <c r="AP449">
        <v>6.9565217391304349E-2</v>
      </c>
      <c r="AQ449">
        <v>0</v>
      </c>
      <c r="AR449">
        <v>0.1264822134387352</v>
      </c>
      <c r="AS449">
        <v>0.10513833992094861</v>
      </c>
      <c r="AT449">
        <v>0.12964426877470361</v>
      </c>
      <c r="AU449">
        <v>0.11541501976284579</v>
      </c>
      <c r="AV449">
        <v>0.13043478260869559</v>
      </c>
      <c r="AW449">
        <v>0.1430830039525692</v>
      </c>
      <c r="AX449">
        <v>0.1122529644268775</v>
      </c>
      <c r="AY449">
        <v>6.0869565217391307E-2</v>
      </c>
      <c r="AZ449">
        <v>1.660079051383399E-2</v>
      </c>
      <c r="BA449">
        <v>5.7707509881422918E-2</v>
      </c>
      <c r="BB449">
        <v>2.3715415019762852E-3</v>
      </c>
      <c r="BC449">
        <v>0</v>
      </c>
      <c r="BD449">
        <v>0.99130434782608701</v>
      </c>
      <c r="BE449">
        <v>7.1146245059288526E-3</v>
      </c>
      <c r="BF449">
        <v>1.5810276679841899E-3</v>
      </c>
      <c r="BG449">
        <v>0.57233201581027671</v>
      </c>
      <c r="BH449">
        <v>0.28537549407114632</v>
      </c>
      <c r="BI449">
        <v>0.14229249011857709</v>
      </c>
      <c r="BJ449">
        <v>0</v>
      </c>
      <c r="BK449">
        <v>9.2490118577075092E-2</v>
      </c>
      <c r="BL449">
        <v>0.85849802371541506</v>
      </c>
      <c r="BM449">
        <v>0</v>
      </c>
      <c r="BN449">
        <v>4.9011857707509883E-2</v>
      </c>
      <c r="BO449">
        <v>1.5810276679841899E-3</v>
      </c>
      <c r="BP449">
        <v>0.99762845849802373</v>
      </c>
      <c r="BQ449">
        <v>7.9051383399209485E-4</v>
      </c>
      <c r="BR449">
        <v>0</v>
      </c>
      <c r="BS449">
        <v>0</v>
      </c>
      <c r="BT449">
        <v>0.45849802371541498</v>
      </c>
      <c r="BU449">
        <v>0.53913043478260869</v>
      </c>
      <c r="BV449">
        <v>2.3715415019762852E-3</v>
      </c>
      <c r="BW449">
        <v>1</v>
      </c>
      <c r="BX449" t="s">
        <v>1476</v>
      </c>
      <c r="BY449">
        <v>3139</v>
      </c>
      <c r="BZ449">
        <v>0.40299458426250401</v>
      </c>
      <c r="CA449">
        <v>0</v>
      </c>
    </row>
    <row r="450" spans="1:79" customFormat="1" x14ac:dyDescent="0.25">
      <c r="A450" t="s">
        <v>1480</v>
      </c>
      <c r="B450" t="s">
        <v>354</v>
      </c>
      <c r="C450" t="s">
        <v>376</v>
      </c>
      <c r="D450" t="s">
        <v>953</v>
      </c>
      <c r="E450">
        <v>2016</v>
      </c>
      <c r="F450">
        <v>56</v>
      </c>
      <c r="G450">
        <v>8</v>
      </c>
      <c r="H450">
        <v>0</v>
      </c>
      <c r="I450">
        <v>4</v>
      </c>
      <c r="J450">
        <v>7</v>
      </c>
      <c r="K450">
        <v>12</v>
      </c>
      <c r="L450">
        <v>8</v>
      </c>
      <c r="M450">
        <v>11</v>
      </c>
      <c r="N450">
        <v>6</v>
      </c>
      <c r="O450">
        <v>4</v>
      </c>
      <c r="P450">
        <v>6</v>
      </c>
      <c r="Q450">
        <v>3</v>
      </c>
      <c r="R450">
        <v>0</v>
      </c>
      <c r="S450">
        <v>3</v>
      </c>
      <c r="T450">
        <v>0</v>
      </c>
      <c r="U450">
        <v>62</v>
      </c>
      <c r="V450">
        <v>2</v>
      </c>
      <c r="W450">
        <v>0</v>
      </c>
      <c r="X450">
        <v>40</v>
      </c>
      <c r="Y450">
        <v>18</v>
      </c>
      <c r="Z450">
        <v>6</v>
      </c>
      <c r="AA450">
        <v>0</v>
      </c>
      <c r="AB450">
        <v>4</v>
      </c>
      <c r="AC450">
        <v>17</v>
      </c>
      <c r="AD450">
        <v>0</v>
      </c>
      <c r="AE450">
        <v>43</v>
      </c>
      <c r="AF450">
        <v>10</v>
      </c>
      <c r="AG450">
        <v>29</v>
      </c>
      <c r="AH450">
        <v>25</v>
      </c>
      <c r="AI450">
        <v>0</v>
      </c>
      <c r="AJ450">
        <v>0</v>
      </c>
      <c r="AK450">
        <v>15</v>
      </c>
      <c r="AL450">
        <v>49</v>
      </c>
      <c r="AM450">
        <v>0</v>
      </c>
      <c r="AN450">
        <v>64</v>
      </c>
      <c r="AO450">
        <v>0.875</v>
      </c>
      <c r="AP450">
        <v>0.125</v>
      </c>
      <c r="AQ450">
        <v>0</v>
      </c>
      <c r="AR450">
        <v>6.25E-2</v>
      </c>
      <c r="AS450">
        <v>0.109375</v>
      </c>
      <c r="AT450">
        <v>0.1875</v>
      </c>
      <c r="AU450">
        <v>0.125</v>
      </c>
      <c r="AV450">
        <v>0.171875</v>
      </c>
      <c r="AW450">
        <v>9.375E-2</v>
      </c>
      <c r="AX450">
        <v>6.25E-2</v>
      </c>
      <c r="AY450">
        <v>9.375E-2</v>
      </c>
      <c r="AZ450">
        <v>4.6875E-2</v>
      </c>
      <c r="BA450">
        <v>4.6875E-2</v>
      </c>
      <c r="BB450">
        <v>0</v>
      </c>
      <c r="BC450">
        <v>0</v>
      </c>
      <c r="BD450">
        <v>0.96875</v>
      </c>
      <c r="BE450">
        <v>3.125E-2</v>
      </c>
      <c r="BF450">
        <v>0</v>
      </c>
      <c r="BG450">
        <v>0.625</v>
      </c>
      <c r="BH450">
        <v>0.28125</v>
      </c>
      <c r="BI450">
        <v>9.375E-2</v>
      </c>
      <c r="BJ450">
        <v>0</v>
      </c>
      <c r="BK450">
        <v>6.25E-2</v>
      </c>
      <c r="BL450">
        <v>0.265625</v>
      </c>
      <c r="BM450">
        <v>0</v>
      </c>
      <c r="BN450">
        <v>0.671875</v>
      </c>
      <c r="BO450">
        <v>0.15625</v>
      </c>
      <c r="BP450">
        <v>0.453125</v>
      </c>
      <c r="BQ450">
        <v>0.390625</v>
      </c>
      <c r="BR450">
        <v>0</v>
      </c>
      <c r="BS450">
        <v>0</v>
      </c>
      <c r="BT450">
        <v>0.234375</v>
      </c>
      <c r="BU450">
        <v>0.765625</v>
      </c>
      <c r="BV450">
        <v>0</v>
      </c>
      <c r="BW450">
        <v>1</v>
      </c>
      <c r="BX450" t="s">
        <v>1476</v>
      </c>
      <c r="BY450">
        <v>3139</v>
      </c>
      <c r="BZ450">
        <v>2.0388658808537751E-2</v>
      </c>
      <c r="CA450">
        <v>0</v>
      </c>
    </row>
    <row r="451" spans="1:79" customFormat="1" x14ac:dyDescent="0.25">
      <c r="A451" t="s">
        <v>1481</v>
      </c>
      <c r="B451" t="s">
        <v>354</v>
      </c>
      <c r="C451" t="s">
        <v>382</v>
      </c>
      <c r="D451" t="s">
        <v>44</v>
      </c>
      <c r="E451">
        <v>2016</v>
      </c>
      <c r="F451">
        <v>2045</v>
      </c>
      <c r="G451">
        <v>228</v>
      </c>
      <c r="H451">
        <v>0</v>
      </c>
      <c r="I451">
        <v>196</v>
      </c>
      <c r="J451">
        <v>223</v>
      </c>
      <c r="K451">
        <v>317</v>
      </c>
      <c r="L451">
        <v>276</v>
      </c>
      <c r="M451">
        <v>379</v>
      </c>
      <c r="N451">
        <v>359</v>
      </c>
      <c r="O451">
        <v>275</v>
      </c>
      <c r="P451">
        <v>100</v>
      </c>
      <c r="Q451">
        <v>17</v>
      </c>
      <c r="R451">
        <v>1</v>
      </c>
      <c r="S451">
        <v>130</v>
      </c>
      <c r="T451">
        <v>0</v>
      </c>
      <c r="U451">
        <v>2163</v>
      </c>
      <c r="V451">
        <v>0</v>
      </c>
      <c r="W451">
        <v>110</v>
      </c>
      <c r="X451">
        <v>1498</v>
      </c>
      <c r="Y451">
        <v>104</v>
      </c>
      <c r="Z451">
        <v>671</v>
      </c>
      <c r="AA451">
        <v>0</v>
      </c>
      <c r="AB451">
        <v>0</v>
      </c>
      <c r="AC451">
        <v>2163</v>
      </c>
      <c r="AD451">
        <v>20</v>
      </c>
      <c r="AE451">
        <v>90</v>
      </c>
      <c r="AF451">
        <v>5</v>
      </c>
      <c r="AG451">
        <v>2226</v>
      </c>
      <c r="AH451">
        <v>3</v>
      </c>
      <c r="AI451">
        <v>0</v>
      </c>
      <c r="AJ451">
        <v>39</v>
      </c>
      <c r="AK451">
        <v>958</v>
      </c>
      <c r="AL451">
        <v>1309</v>
      </c>
      <c r="AM451">
        <v>6</v>
      </c>
      <c r="AN451">
        <v>2273</v>
      </c>
      <c r="AO451">
        <v>0.89969203695556532</v>
      </c>
      <c r="AP451">
        <v>0.10030796304443471</v>
      </c>
      <c r="AQ451">
        <v>0</v>
      </c>
      <c r="AR451">
        <v>8.6229652441706994E-2</v>
      </c>
      <c r="AS451">
        <v>9.8108227012758467E-2</v>
      </c>
      <c r="AT451">
        <v>0.139463264408271</v>
      </c>
      <c r="AU451">
        <v>0.1214254289485262</v>
      </c>
      <c r="AV451">
        <v>0.1667399912010559</v>
      </c>
      <c r="AW451">
        <v>0.15794104707435111</v>
      </c>
      <c r="AX451">
        <v>0.1209854817421909</v>
      </c>
      <c r="AY451">
        <v>4.3994720633523977E-2</v>
      </c>
      <c r="AZ451">
        <v>7.479102507699076E-3</v>
      </c>
      <c r="BA451">
        <v>5.7193136823581167E-2</v>
      </c>
      <c r="BB451">
        <v>4.399472063352398E-4</v>
      </c>
      <c r="BC451">
        <v>0</v>
      </c>
      <c r="BD451">
        <v>0.95160580730312361</v>
      </c>
      <c r="BE451">
        <v>0</v>
      </c>
      <c r="BF451">
        <v>4.8394192696876372E-2</v>
      </c>
      <c r="BG451">
        <v>0.65904091509018914</v>
      </c>
      <c r="BH451">
        <v>4.5754509458864938E-2</v>
      </c>
      <c r="BI451">
        <v>0.29520457545094592</v>
      </c>
      <c r="BJ451">
        <v>0</v>
      </c>
      <c r="BK451">
        <v>0</v>
      </c>
      <c r="BL451">
        <v>0.95160580730312361</v>
      </c>
      <c r="BM451">
        <v>8.7989441267047955E-3</v>
      </c>
      <c r="BN451">
        <v>3.9595248570171583E-2</v>
      </c>
      <c r="BO451">
        <v>2.1997360316761989E-3</v>
      </c>
      <c r="BP451">
        <v>0.97932248130224375</v>
      </c>
      <c r="BQ451">
        <v>1.3198416190057191E-3</v>
      </c>
      <c r="BR451">
        <v>0</v>
      </c>
      <c r="BS451">
        <v>1.7157941047074351E-2</v>
      </c>
      <c r="BT451">
        <v>0.42146942366915968</v>
      </c>
      <c r="BU451">
        <v>0.57589089309282882</v>
      </c>
      <c r="BV451">
        <v>2.639683238011439E-3</v>
      </c>
      <c r="BW451">
        <v>1</v>
      </c>
      <c r="BX451" t="s">
        <v>1482</v>
      </c>
      <c r="BY451">
        <v>2273</v>
      </c>
      <c r="BZ451">
        <v>1</v>
      </c>
      <c r="CA451">
        <v>0</v>
      </c>
    </row>
    <row r="452" spans="1:79" customFormat="1" x14ac:dyDescent="0.25">
      <c r="A452" t="s">
        <v>1483</v>
      </c>
      <c r="B452" t="s">
        <v>354</v>
      </c>
      <c r="C452" t="s">
        <v>382</v>
      </c>
      <c r="D452" t="s">
        <v>947</v>
      </c>
      <c r="E452">
        <v>2016</v>
      </c>
      <c r="F452">
        <v>94</v>
      </c>
      <c r="G452">
        <v>4</v>
      </c>
      <c r="H452">
        <v>0</v>
      </c>
      <c r="I452">
        <v>6</v>
      </c>
      <c r="J452">
        <v>7</v>
      </c>
      <c r="K452">
        <v>25</v>
      </c>
      <c r="L452">
        <v>8</v>
      </c>
      <c r="M452">
        <v>14</v>
      </c>
      <c r="N452">
        <v>16</v>
      </c>
      <c r="O452">
        <v>14</v>
      </c>
      <c r="P452">
        <v>6</v>
      </c>
      <c r="Q452">
        <v>0</v>
      </c>
      <c r="R452">
        <v>0</v>
      </c>
      <c r="S452">
        <v>2</v>
      </c>
      <c r="T452">
        <v>0</v>
      </c>
      <c r="U452">
        <v>96</v>
      </c>
      <c r="V452">
        <v>0</v>
      </c>
      <c r="W452">
        <v>2</v>
      </c>
      <c r="X452">
        <v>68</v>
      </c>
      <c r="Y452">
        <v>6</v>
      </c>
      <c r="Z452">
        <v>24</v>
      </c>
      <c r="AA452">
        <v>0</v>
      </c>
      <c r="AB452">
        <v>0</v>
      </c>
      <c r="AC452">
        <v>94</v>
      </c>
      <c r="AD452">
        <v>0</v>
      </c>
      <c r="AE452">
        <v>4</v>
      </c>
      <c r="AF452">
        <v>0</v>
      </c>
      <c r="AG452">
        <v>94</v>
      </c>
      <c r="AH452">
        <v>0</v>
      </c>
      <c r="AI452">
        <v>0</v>
      </c>
      <c r="AJ452">
        <v>4</v>
      </c>
      <c r="AK452">
        <v>63</v>
      </c>
      <c r="AL452">
        <v>35</v>
      </c>
      <c r="AM452">
        <v>0</v>
      </c>
      <c r="AN452">
        <v>98</v>
      </c>
      <c r="AO452">
        <v>0.95918367346938771</v>
      </c>
      <c r="AP452">
        <v>4.0816326530612242E-2</v>
      </c>
      <c r="AQ452">
        <v>0</v>
      </c>
      <c r="AR452">
        <v>6.1224489795918373E-2</v>
      </c>
      <c r="AS452">
        <v>7.1428571428571425E-2</v>
      </c>
      <c r="AT452">
        <v>0.25510204081632648</v>
      </c>
      <c r="AU452">
        <v>8.1632653061224483E-2</v>
      </c>
      <c r="AV452">
        <v>0.14285714285714279</v>
      </c>
      <c r="AW452">
        <v>0.16326530612244899</v>
      </c>
      <c r="AX452">
        <v>0.14285714285714279</v>
      </c>
      <c r="AY452">
        <v>6.1224489795918373E-2</v>
      </c>
      <c r="AZ452">
        <v>0</v>
      </c>
      <c r="BA452">
        <v>2.0408163265306121E-2</v>
      </c>
      <c r="BB452">
        <v>0</v>
      </c>
      <c r="BC452">
        <v>0</v>
      </c>
      <c r="BD452">
        <v>0.97959183673469385</v>
      </c>
      <c r="BE452">
        <v>0</v>
      </c>
      <c r="BF452">
        <v>2.0408163265306121E-2</v>
      </c>
      <c r="BG452">
        <v>0.69387755102040816</v>
      </c>
      <c r="BH452">
        <v>6.1224489795918373E-2</v>
      </c>
      <c r="BI452">
        <v>0.24489795918367349</v>
      </c>
      <c r="BJ452">
        <v>0</v>
      </c>
      <c r="BK452">
        <v>0</v>
      </c>
      <c r="BL452">
        <v>0.95918367346938771</v>
      </c>
      <c r="BM452">
        <v>0</v>
      </c>
      <c r="BN452">
        <v>4.0816326530612242E-2</v>
      </c>
      <c r="BO452">
        <v>0</v>
      </c>
      <c r="BP452">
        <v>0.95918367346938771</v>
      </c>
      <c r="BQ452">
        <v>0</v>
      </c>
      <c r="BR452">
        <v>0</v>
      </c>
      <c r="BS452">
        <v>4.0816326530612242E-2</v>
      </c>
      <c r="BT452">
        <v>0.6428571428571429</v>
      </c>
      <c r="BU452">
        <v>0.35714285714285721</v>
      </c>
      <c r="BV452">
        <v>0</v>
      </c>
      <c r="BW452">
        <v>1</v>
      </c>
      <c r="BX452" t="s">
        <v>1482</v>
      </c>
      <c r="BY452">
        <v>2273</v>
      </c>
      <c r="BZ452">
        <v>4.3114826220853497E-2</v>
      </c>
      <c r="CA452">
        <v>0</v>
      </c>
    </row>
    <row r="453" spans="1:79" customFormat="1" x14ac:dyDescent="0.25">
      <c r="A453" t="s">
        <v>1484</v>
      </c>
      <c r="B453" t="s">
        <v>354</v>
      </c>
      <c r="C453" t="s">
        <v>382</v>
      </c>
      <c r="D453" t="s">
        <v>949</v>
      </c>
      <c r="E453">
        <v>2016</v>
      </c>
      <c r="F453">
        <v>759</v>
      </c>
      <c r="G453">
        <v>121</v>
      </c>
      <c r="H453">
        <v>0</v>
      </c>
      <c r="I453">
        <v>56</v>
      </c>
      <c r="J453">
        <v>97</v>
      </c>
      <c r="K453">
        <v>111</v>
      </c>
      <c r="L453">
        <v>110</v>
      </c>
      <c r="M453">
        <v>138</v>
      </c>
      <c r="N453">
        <v>134</v>
      </c>
      <c r="O453">
        <v>135</v>
      </c>
      <c r="P453">
        <v>43</v>
      </c>
      <c r="Q453">
        <v>5</v>
      </c>
      <c r="R453">
        <v>1</v>
      </c>
      <c r="S453">
        <v>50</v>
      </c>
      <c r="T453">
        <v>0</v>
      </c>
      <c r="U453">
        <v>857</v>
      </c>
      <c r="V453">
        <v>0</v>
      </c>
      <c r="W453">
        <v>23</v>
      </c>
      <c r="X453">
        <v>574</v>
      </c>
      <c r="Y453">
        <v>29</v>
      </c>
      <c r="Z453">
        <v>277</v>
      </c>
      <c r="AA453">
        <v>0</v>
      </c>
      <c r="AB453">
        <v>0</v>
      </c>
      <c r="AC453">
        <v>805</v>
      </c>
      <c r="AD453">
        <v>0</v>
      </c>
      <c r="AE453">
        <v>75</v>
      </c>
      <c r="AF453">
        <v>1</v>
      </c>
      <c r="AG453">
        <v>872</v>
      </c>
      <c r="AH453">
        <v>0</v>
      </c>
      <c r="AI453">
        <v>0</v>
      </c>
      <c r="AJ453">
        <v>7</v>
      </c>
      <c r="AK453">
        <v>354</v>
      </c>
      <c r="AL453">
        <v>526</v>
      </c>
      <c r="AM453">
        <v>0</v>
      </c>
      <c r="AN453">
        <v>880</v>
      </c>
      <c r="AO453">
        <v>0.86250000000000004</v>
      </c>
      <c r="AP453">
        <v>0.13750000000000001</v>
      </c>
      <c r="AQ453">
        <v>0</v>
      </c>
      <c r="AR453">
        <v>6.363636363636363E-2</v>
      </c>
      <c r="AS453">
        <v>0.1102272727272727</v>
      </c>
      <c r="AT453">
        <v>0.1261363636363636</v>
      </c>
      <c r="AU453">
        <v>0.125</v>
      </c>
      <c r="AV453">
        <v>0.1568181818181818</v>
      </c>
      <c r="AW453">
        <v>0.15227272727272731</v>
      </c>
      <c r="AX453">
        <v>0.15340909090909091</v>
      </c>
      <c r="AY453">
        <v>4.8863636363636373E-2</v>
      </c>
      <c r="AZ453">
        <v>5.681818181818182E-3</v>
      </c>
      <c r="BA453">
        <v>5.6818181818181823E-2</v>
      </c>
      <c r="BB453">
        <v>1.1363636363636361E-3</v>
      </c>
      <c r="BC453">
        <v>0</v>
      </c>
      <c r="BD453">
        <v>0.97386363636363638</v>
      </c>
      <c r="BE453">
        <v>0</v>
      </c>
      <c r="BF453">
        <v>2.6136363636363631E-2</v>
      </c>
      <c r="BG453">
        <v>0.65227272727272723</v>
      </c>
      <c r="BH453">
        <v>3.2954545454545452E-2</v>
      </c>
      <c r="BI453">
        <v>0.31477272727272732</v>
      </c>
      <c r="BJ453">
        <v>0</v>
      </c>
      <c r="BK453">
        <v>0</v>
      </c>
      <c r="BL453">
        <v>0.91477272727272729</v>
      </c>
      <c r="BM453">
        <v>0</v>
      </c>
      <c r="BN453">
        <v>8.5227272727272721E-2</v>
      </c>
      <c r="BO453">
        <v>1.1363636363636361E-3</v>
      </c>
      <c r="BP453">
        <v>0.99090909090909096</v>
      </c>
      <c r="BQ453">
        <v>0</v>
      </c>
      <c r="BR453">
        <v>0</v>
      </c>
      <c r="BS453">
        <v>7.9545454545454537E-3</v>
      </c>
      <c r="BT453">
        <v>0.40227272727272728</v>
      </c>
      <c r="BU453">
        <v>0.59772727272727277</v>
      </c>
      <c r="BV453">
        <v>0</v>
      </c>
      <c r="BW453">
        <v>1</v>
      </c>
      <c r="BX453" t="s">
        <v>1482</v>
      </c>
      <c r="BY453">
        <v>2273</v>
      </c>
      <c r="BZ453">
        <v>0.38715354157501097</v>
      </c>
      <c r="CA453">
        <v>0</v>
      </c>
    </row>
    <row r="454" spans="1:79" customFormat="1" x14ac:dyDescent="0.25">
      <c r="A454" t="s">
        <v>1485</v>
      </c>
      <c r="B454" t="s">
        <v>354</v>
      </c>
      <c r="C454" t="s">
        <v>382</v>
      </c>
      <c r="D454" t="s">
        <v>951</v>
      </c>
      <c r="E454">
        <v>2016</v>
      </c>
      <c r="F454">
        <v>1123</v>
      </c>
      <c r="G454">
        <v>102</v>
      </c>
      <c r="H454">
        <v>0</v>
      </c>
      <c r="I454">
        <v>132</v>
      </c>
      <c r="J454">
        <v>110</v>
      </c>
      <c r="K454">
        <v>169</v>
      </c>
      <c r="L454">
        <v>147</v>
      </c>
      <c r="M454">
        <v>219</v>
      </c>
      <c r="N454">
        <v>200</v>
      </c>
      <c r="O454">
        <v>124</v>
      </c>
      <c r="P454">
        <v>46</v>
      </c>
      <c r="Q454">
        <v>10</v>
      </c>
      <c r="R454">
        <v>0</v>
      </c>
      <c r="S454">
        <v>68</v>
      </c>
      <c r="T454">
        <v>0</v>
      </c>
      <c r="U454">
        <v>1146</v>
      </c>
      <c r="V454">
        <v>0</v>
      </c>
      <c r="W454">
        <v>79</v>
      </c>
      <c r="X454">
        <v>828</v>
      </c>
      <c r="Y454">
        <v>60</v>
      </c>
      <c r="Z454">
        <v>337</v>
      </c>
      <c r="AA454">
        <v>0</v>
      </c>
      <c r="AB454">
        <v>0</v>
      </c>
      <c r="AC454">
        <v>1215</v>
      </c>
      <c r="AD454">
        <v>1</v>
      </c>
      <c r="AE454">
        <v>9</v>
      </c>
      <c r="AF454">
        <v>3</v>
      </c>
      <c r="AG454">
        <v>1214</v>
      </c>
      <c r="AH454">
        <v>0</v>
      </c>
      <c r="AI454">
        <v>0</v>
      </c>
      <c r="AJ454">
        <v>8</v>
      </c>
      <c r="AK454">
        <v>516</v>
      </c>
      <c r="AL454">
        <v>705</v>
      </c>
      <c r="AM454">
        <v>4</v>
      </c>
      <c r="AN454">
        <v>1225</v>
      </c>
      <c r="AO454">
        <v>0.91673469387755102</v>
      </c>
      <c r="AP454">
        <v>8.3265306122448979E-2</v>
      </c>
      <c r="AQ454">
        <v>0</v>
      </c>
      <c r="AR454">
        <v>0.1077551020408163</v>
      </c>
      <c r="AS454">
        <v>8.9795918367346933E-2</v>
      </c>
      <c r="AT454">
        <v>0.1379591836734694</v>
      </c>
      <c r="AU454">
        <v>0.12</v>
      </c>
      <c r="AV454">
        <v>0.17877551020408161</v>
      </c>
      <c r="AW454">
        <v>0.16326530612244899</v>
      </c>
      <c r="AX454">
        <v>0.1012244897959184</v>
      </c>
      <c r="AY454">
        <v>3.7551020408163258E-2</v>
      </c>
      <c r="AZ454">
        <v>8.1632653061224497E-3</v>
      </c>
      <c r="BA454">
        <v>5.5510204081632653E-2</v>
      </c>
      <c r="BB454">
        <v>0</v>
      </c>
      <c r="BC454">
        <v>0</v>
      </c>
      <c r="BD454">
        <v>0.93551020408163266</v>
      </c>
      <c r="BE454">
        <v>0</v>
      </c>
      <c r="BF454">
        <v>6.4489795918367343E-2</v>
      </c>
      <c r="BG454">
        <v>0.67591836734693878</v>
      </c>
      <c r="BH454">
        <v>4.8979591836734691E-2</v>
      </c>
      <c r="BI454">
        <v>0.27510204081632661</v>
      </c>
      <c r="BJ454">
        <v>0</v>
      </c>
      <c r="BK454">
        <v>0</v>
      </c>
      <c r="BL454">
        <v>0.99183673469387756</v>
      </c>
      <c r="BM454">
        <v>8.1632653061224493E-4</v>
      </c>
      <c r="BN454">
        <v>7.3469387755102037E-3</v>
      </c>
      <c r="BO454">
        <v>2.448979591836735E-3</v>
      </c>
      <c r="BP454">
        <v>0.99102040816326531</v>
      </c>
      <c r="BQ454">
        <v>0</v>
      </c>
      <c r="BR454">
        <v>0</v>
      </c>
      <c r="BS454">
        <v>6.5306122448979594E-3</v>
      </c>
      <c r="BT454">
        <v>0.42122448979591842</v>
      </c>
      <c r="BU454">
        <v>0.57551020408163267</v>
      </c>
      <c r="BV454">
        <v>3.2653061224489801E-3</v>
      </c>
      <c r="BW454">
        <v>1</v>
      </c>
      <c r="BX454" t="s">
        <v>1482</v>
      </c>
      <c r="BY454">
        <v>2273</v>
      </c>
      <c r="BZ454">
        <v>0.53893532776066877</v>
      </c>
      <c r="CA454">
        <v>0</v>
      </c>
    </row>
    <row r="455" spans="1:79" customFormat="1" x14ac:dyDescent="0.25">
      <c r="A455" t="s">
        <v>1486</v>
      </c>
      <c r="B455" t="s">
        <v>354</v>
      </c>
      <c r="C455" t="s">
        <v>382</v>
      </c>
      <c r="D455" t="s">
        <v>953</v>
      </c>
      <c r="E455">
        <v>2016</v>
      </c>
      <c r="F455">
        <v>49</v>
      </c>
      <c r="G455">
        <v>1</v>
      </c>
      <c r="H455">
        <v>0</v>
      </c>
      <c r="I455">
        <v>1</v>
      </c>
      <c r="J455">
        <v>4</v>
      </c>
      <c r="K455">
        <v>10</v>
      </c>
      <c r="L455">
        <v>8</v>
      </c>
      <c r="M455">
        <v>8</v>
      </c>
      <c r="N455">
        <v>7</v>
      </c>
      <c r="O455">
        <v>2</v>
      </c>
      <c r="P455">
        <v>5</v>
      </c>
      <c r="Q455">
        <v>2</v>
      </c>
      <c r="R455">
        <v>0</v>
      </c>
      <c r="S455">
        <v>3</v>
      </c>
      <c r="T455">
        <v>0</v>
      </c>
      <c r="U455">
        <v>49</v>
      </c>
      <c r="V455">
        <v>0</v>
      </c>
      <c r="W455">
        <v>1</v>
      </c>
      <c r="X455">
        <v>26</v>
      </c>
      <c r="Y455">
        <v>8</v>
      </c>
      <c r="Z455">
        <v>16</v>
      </c>
      <c r="AA455">
        <v>0</v>
      </c>
      <c r="AB455">
        <v>0</v>
      </c>
      <c r="AC455">
        <v>48</v>
      </c>
      <c r="AD455">
        <v>0</v>
      </c>
      <c r="AE455">
        <v>2</v>
      </c>
      <c r="AF455">
        <v>1</v>
      </c>
      <c r="AG455">
        <v>46</v>
      </c>
      <c r="AH455">
        <v>3</v>
      </c>
      <c r="AI455">
        <v>0</v>
      </c>
      <c r="AJ455">
        <v>0</v>
      </c>
      <c r="AK455">
        <v>19</v>
      </c>
      <c r="AL455">
        <v>30</v>
      </c>
      <c r="AM455">
        <v>1</v>
      </c>
      <c r="AN455">
        <v>50</v>
      </c>
      <c r="AO455">
        <v>0.98</v>
      </c>
      <c r="AP455">
        <v>0.02</v>
      </c>
      <c r="AQ455">
        <v>0</v>
      </c>
      <c r="AR455">
        <v>0.02</v>
      </c>
      <c r="AS455">
        <v>0.08</v>
      </c>
      <c r="AT455">
        <v>0.2</v>
      </c>
      <c r="AU455">
        <v>0.16</v>
      </c>
      <c r="AV455">
        <v>0.16</v>
      </c>
      <c r="AW455">
        <v>0.14000000000000001</v>
      </c>
      <c r="AX455">
        <v>0.04</v>
      </c>
      <c r="AY455">
        <v>0.1</v>
      </c>
      <c r="AZ455">
        <v>0.04</v>
      </c>
      <c r="BA455">
        <v>0.06</v>
      </c>
      <c r="BB455">
        <v>0</v>
      </c>
      <c r="BC455">
        <v>0</v>
      </c>
      <c r="BD455">
        <v>0.98</v>
      </c>
      <c r="BE455">
        <v>0</v>
      </c>
      <c r="BF455">
        <v>0.02</v>
      </c>
      <c r="BG455">
        <v>0.52</v>
      </c>
      <c r="BH455">
        <v>0.16</v>
      </c>
      <c r="BI455">
        <v>0.32</v>
      </c>
      <c r="BJ455">
        <v>0</v>
      </c>
      <c r="BK455">
        <v>0</v>
      </c>
      <c r="BL455">
        <v>0.96</v>
      </c>
      <c r="BM455">
        <v>0</v>
      </c>
      <c r="BN455">
        <v>0.04</v>
      </c>
      <c r="BO455">
        <v>0.02</v>
      </c>
      <c r="BP455">
        <v>0.92</v>
      </c>
      <c r="BQ455">
        <v>0.06</v>
      </c>
      <c r="BR455">
        <v>0</v>
      </c>
      <c r="BS455">
        <v>0</v>
      </c>
      <c r="BT455">
        <v>0.38</v>
      </c>
      <c r="BU455">
        <v>0.6</v>
      </c>
      <c r="BV455">
        <v>0.02</v>
      </c>
      <c r="BW455">
        <v>1</v>
      </c>
      <c r="BX455" t="s">
        <v>1482</v>
      </c>
      <c r="BY455">
        <v>2273</v>
      </c>
      <c r="BZ455">
        <v>2.1997360316761989E-2</v>
      </c>
      <c r="CA455">
        <v>0</v>
      </c>
    </row>
    <row r="456" spans="1:79" customFormat="1" x14ac:dyDescent="0.25">
      <c r="A456" t="s">
        <v>1487</v>
      </c>
      <c r="B456" t="s">
        <v>354</v>
      </c>
      <c r="C456" t="s">
        <v>382</v>
      </c>
      <c r="D456" t="s">
        <v>961</v>
      </c>
      <c r="E456">
        <v>2016</v>
      </c>
      <c r="F456">
        <v>20</v>
      </c>
      <c r="G456">
        <v>0</v>
      </c>
      <c r="H456">
        <v>0</v>
      </c>
      <c r="I456">
        <v>1</v>
      </c>
      <c r="J456">
        <v>5</v>
      </c>
      <c r="K456">
        <v>2</v>
      </c>
      <c r="L456">
        <v>3</v>
      </c>
      <c r="M456">
        <v>0</v>
      </c>
      <c r="N456">
        <v>2</v>
      </c>
      <c r="O456">
        <v>0</v>
      </c>
      <c r="P456">
        <v>0</v>
      </c>
      <c r="Q456">
        <v>0</v>
      </c>
      <c r="R456">
        <v>0</v>
      </c>
      <c r="S456">
        <v>7</v>
      </c>
      <c r="T456">
        <v>0</v>
      </c>
      <c r="U456">
        <v>15</v>
      </c>
      <c r="V456">
        <v>0</v>
      </c>
      <c r="W456">
        <v>5</v>
      </c>
      <c r="X456">
        <v>2</v>
      </c>
      <c r="Y456">
        <v>1</v>
      </c>
      <c r="Z456">
        <v>17</v>
      </c>
      <c r="AA456">
        <v>0</v>
      </c>
      <c r="AB456">
        <v>0</v>
      </c>
      <c r="AC456">
        <v>1</v>
      </c>
      <c r="AD456">
        <v>19</v>
      </c>
      <c r="AE456">
        <v>0</v>
      </c>
      <c r="AF456">
        <v>0</v>
      </c>
      <c r="AG456">
        <v>0</v>
      </c>
      <c r="AH456">
        <v>0</v>
      </c>
      <c r="AI456">
        <v>0</v>
      </c>
      <c r="AJ456">
        <v>20</v>
      </c>
      <c r="AK456">
        <v>6</v>
      </c>
      <c r="AL456">
        <v>13</v>
      </c>
      <c r="AM456">
        <v>1</v>
      </c>
      <c r="AN456">
        <v>20</v>
      </c>
      <c r="AO456">
        <v>1</v>
      </c>
      <c r="AP456">
        <v>0</v>
      </c>
      <c r="AQ456">
        <v>0</v>
      </c>
      <c r="AR456">
        <v>0.05</v>
      </c>
      <c r="AS456">
        <v>0.25</v>
      </c>
      <c r="AT456">
        <v>0.1</v>
      </c>
      <c r="AU456">
        <v>0.15</v>
      </c>
      <c r="AV456">
        <v>0</v>
      </c>
      <c r="AW456">
        <v>0.1</v>
      </c>
      <c r="AX456">
        <v>0</v>
      </c>
      <c r="AY456">
        <v>0</v>
      </c>
      <c r="AZ456">
        <v>0</v>
      </c>
      <c r="BA456">
        <v>0.35</v>
      </c>
      <c r="BB456">
        <v>0</v>
      </c>
      <c r="BC456">
        <v>0</v>
      </c>
      <c r="BD456">
        <v>0.75</v>
      </c>
      <c r="BE456">
        <v>0</v>
      </c>
      <c r="BF456">
        <v>0.25</v>
      </c>
      <c r="BG456">
        <v>0.1</v>
      </c>
      <c r="BH456">
        <v>0.05</v>
      </c>
      <c r="BI456">
        <v>0.85</v>
      </c>
      <c r="BJ456">
        <v>0</v>
      </c>
      <c r="BK456">
        <v>0</v>
      </c>
      <c r="BL456">
        <v>0.05</v>
      </c>
      <c r="BM456">
        <v>0.95</v>
      </c>
      <c r="BN456">
        <v>0</v>
      </c>
      <c r="BO456">
        <v>0</v>
      </c>
      <c r="BP456">
        <v>0</v>
      </c>
      <c r="BQ456">
        <v>0</v>
      </c>
      <c r="BR456">
        <v>0</v>
      </c>
      <c r="BS456">
        <v>1</v>
      </c>
      <c r="BT456">
        <v>0.3</v>
      </c>
      <c r="BU456">
        <v>0.65</v>
      </c>
      <c r="BV456">
        <v>0.05</v>
      </c>
      <c r="BW456">
        <v>1</v>
      </c>
      <c r="BX456" t="s">
        <v>1482</v>
      </c>
      <c r="BY456">
        <v>2273</v>
      </c>
      <c r="BZ456">
        <v>8.7989441267047955E-3</v>
      </c>
      <c r="CA456">
        <v>0</v>
      </c>
    </row>
    <row r="457" spans="1:79" customFormat="1" x14ac:dyDescent="0.25">
      <c r="A457" t="s">
        <v>1488</v>
      </c>
      <c r="B457" t="s">
        <v>354</v>
      </c>
      <c r="C457" t="s">
        <v>388</v>
      </c>
      <c r="D457" t="s">
        <v>44</v>
      </c>
      <c r="E457">
        <v>2016</v>
      </c>
      <c r="F457">
        <v>92</v>
      </c>
      <c r="G457">
        <v>24</v>
      </c>
      <c r="H457">
        <v>0</v>
      </c>
      <c r="I457">
        <v>6</v>
      </c>
      <c r="J457">
        <v>20</v>
      </c>
      <c r="K457">
        <v>16</v>
      </c>
      <c r="L457">
        <v>11</v>
      </c>
      <c r="M457">
        <v>8</v>
      </c>
      <c r="N457">
        <v>14</v>
      </c>
      <c r="O457">
        <v>17</v>
      </c>
      <c r="P457">
        <v>16</v>
      </c>
      <c r="Q457">
        <v>4</v>
      </c>
      <c r="R457">
        <v>3</v>
      </c>
      <c r="S457">
        <v>1</v>
      </c>
      <c r="T457">
        <v>0</v>
      </c>
      <c r="U457">
        <v>112</v>
      </c>
      <c r="V457">
        <v>3</v>
      </c>
      <c r="W457">
        <v>1</v>
      </c>
      <c r="X457">
        <v>90</v>
      </c>
      <c r="Y457">
        <v>8</v>
      </c>
      <c r="Z457">
        <v>16</v>
      </c>
      <c r="AA457">
        <v>2</v>
      </c>
      <c r="AB457">
        <v>5</v>
      </c>
      <c r="AC457">
        <v>102</v>
      </c>
      <c r="AD457">
        <v>0</v>
      </c>
      <c r="AE457">
        <v>9</v>
      </c>
      <c r="AF457">
        <v>0</v>
      </c>
      <c r="AG457">
        <v>115</v>
      </c>
      <c r="AH457">
        <v>0</v>
      </c>
      <c r="AI457">
        <v>0</v>
      </c>
      <c r="AJ457">
        <v>1</v>
      </c>
      <c r="AK457">
        <v>66</v>
      </c>
      <c r="AL457">
        <v>39</v>
      </c>
      <c r="AM457">
        <v>11</v>
      </c>
      <c r="AN457">
        <v>116</v>
      </c>
      <c r="AO457">
        <v>0.7931034482758621</v>
      </c>
      <c r="AP457">
        <v>0.2068965517241379</v>
      </c>
      <c r="AQ457">
        <v>0</v>
      </c>
      <c r="AR457">
        <v>5.1724137931034482E-2</v>
      </c>
      <c r="AS457">
        <v>0.17241379310344829</v>
      </c>
      <c r="AT457">
        <v>0.13793103448275859</v>
      </c>
      <c r="AU457">
        <v>9.4827586206896547E-2</v>
      </c>
      <c r="AV457">
        <v>6.8965517241379309E-2</v>
      </c>
      <c r="AW457">
        <v>0.1206896551724138</v>
      </c>
      <c r="AX457">
        <v>0.14655172413793099</v>
      </c>
      <c r="AY457">
        <v>0.13793103448275859</v>
      </c>
      <c r="AZ457">
        <v>3.4482758620689648E-2</v>
      </c>
      <c r="BA457">
        <v>8.6206896551724137E-3</v>
      </c>
      <c r="BB457">
        <v>2.5862068965517241E-2</v>
      </c>
      <c r="BC457">
        <v>0</v>
      </c>
      <c r="BD457">
        <v>0.96551724137931039</v>
      </c>
      <c r="BE457">
        <v>2.5862068965517241E-2</v>
      </c>
      <c r="BF457">
        <v>8.6206896551724137E-3</v>
      </c>
      <c r="BG457">
        <v>0.77586206896551724</v>
      </c>
      <c r="BH457">
        <v>6.8965517241379309E-2</v>
      </c>
      <c r="BI457">
        <v>0.13793103448275859</v>
      </c>
      <c r="BJ457">
        <v>1.7241379310344831E-2</v>
      </c>
      <c r="BK457">
        <v>4.3103448275862072E-2</v>
      </c>
      <c r="BL457">
        <v>0.87931034482758619</v>
      </c>
      <c r="BM457">
        <v>0</v>
      </c>
      <c r="BN457">
        <v>7.7586206896551727E-2</v>
      </c>
      <c r="BO457">
        <v>0</v>
      </c>
      <c r="BP457">
        <v>0.99137931034482762</v>
      </c>
      <c r="BQ457">
        <v>0</v>
      </c>
      <c r="BR457">
        <v>0</v>
      </c>
      <c r="BS457">
        <v>8.6206896551724137E-3</v>
      </c>
      <c r="BT457">
        <v>0.56896551724137934</v>
      </c>
      <c r="BU457">
        <v>0.33620689655172409</v>
      </c>
      <c r="BV457">
        <v>9.4827586206896547E-2</v>
      </c>
      <c r="BW457">
        <v>1</v>
      </c>
      <c r="BX457" t="s">
        <v>1489</v>
      </c>
      <c r="BY457">
        <v>116</v>
      </c>
      <c r="BZ457">
        <v>1</v>
      </c>
      <c r="CA457">
        <v>0</v>
      </c>
    </row>
    <row r="458" spans="1:79" customFormat="1" x14ac:dyDescent="0.25">
      <c r="A458" t="s">
        <v>1490</v>
      </c>
      <c r="B458" t="s">
        <v>354</v>
      </c>
      <c r="C458" t="s">
        <v>388</v>
      </c>
      <c r="D458" t="s">
        <v>947</v>
      </c>
      <c r="E458">
        <v>2016</v>
      </c>
      <c r="F458" t="s">
        <v>74</v>
      </c>
      <c r="G458" t="s">
        <v>74</v>
      </c>
      <c r="H458" t="s">
        <v>74</v>
      </c>
      <c r="I458" t="s">
        <v>74</v>
      </c>
      <c r="J458" t="s">
        <v>74</v>
      </c>
      <c r="K458" t="s">
        <v>74</v>
      </c>
      <c r="L458" t="s">
        <v>74</v>
      </c>
      <c r="M458" t="s">
        <v>74</v>
      </c>
      <c r="N458" t="s">
        <v>74</v>
      </c>
      <c r="O458" t="s">
        <v>74</v>
      </c>
      <c r="P458" t="s">
        <v>74</v>
      </c>
      <c r="Q458" t="s">
        <v>74</v>
      </c>
      <c r="R458" t="s">
        <v>74</v>
      </c>
      <c r="S458" t="s">
        <v>74</v>
      </c>
      <c r="T458" t="s">
        <v>74</v>
      </c>
      <c r="U458" t="s">
        <v>74</v>
      </c>
      <c r="V458" t="s">
        <v>74</v>
      </c>
      <c r="W458" t="s">
        <v>74</v>
      </c>
      <c r="X458" t="s">
        <v>74</v>
      </c>
      <c r="Y458" t="s">
        <v>74</v>
      </c>
      <c r="Z458" t="s">
        <v>74</v>
      </c>
      <c r="AA458" t="s">
        <v>74</v>
      </c>
      <c r="AB458" t="s">
        <v>74</v>
      </c>
      <c r="AC458" t="s">
        <v>74</v>
      </c>
      <c r="AD458" t="s">
        <v>74</v>
      </c>
      <c r="AE458" t="s">
        <v>74</v>
      </c>
      <c r="AF458" t="s">
        <v>74</v>
      </c>
      <c r="AG458" t="s">
        <v>74</v>
      </c>
      <c r="AH458" t="s">
        <v>74</v>
      </c>
      <c r="AI458" t="s">
        <v>74</v>
      </c>
      <c r="AJ458" t="s">
        <v>74</v>
      </c>
      <c r="AK458" t="s">
        <v>74</v>
      </c>
      <c r="AL458" t="s">
        <v>74</v>
      </c>
      <c r="AM458" t="s">
        <v>74</v>
      </c>
      <c r="AN458" t="s">
        <v>74</v>
      </c>
      <c r="AO458" t="s">
        <v>74</v>
      </c>
      <c r="AP458" t="s">
        <v>74</v>
      </c>
      <c r="AQ458" t="s">
        <v>74</v>
      </c>
      <c r="AR458" t="s">
        <v>74</v>
      </c>
      <c r="AS458" t="s">
        <v>74</v>
      </c>
      <c r="AT458" t="s">
        <v>74</v>
      </c>
      <c r="AU458" t="s">
        <v>74</v>
      </c>
      <c r="AV458" t="s">
        <v>74</v>
      </c>
      <c r="AW458" t="s">
        <v>74</v>
      </c>
      <c r="AX458" t="s">
        <v>74</v>
      </c>
      <c r="AY458" t="s">
        <v>74</v>
      </c>
      <c r="AZ458" t="s">
        <v>74</v>
      </c>
      <c r="BA458" t="s">
        <v>74</v>
      </c>
      <c r="BB458" t="s">
        <v>74</v>
      </c>
      <c r="BC458" t="s">
        <v>74</v>
      </c>
      <c r="BD458" t="s">
        <v>74</v>
      </c>
      <c r="BE458" t="s">
        <v>74</v>
      </c>
      <c r="BF458" t="s">
        <v>74</v>
      </c>
      <c r="BG458" t="s">
        <v>74</v>
      </c>
      <c r="BH458" t="s">
        <v>74</v>
      </c>
      <c r="BI458" t="s">
        <v>74</v>
      </c>
      <c r="BJ458" t="s">
        <v>74</v>
      </c>
      <c r="BK458" t="s">
        <v>74</v>
      </c>
      <c r="BL458" t="s">
        <v>74</v>
      </c>
      <c r="BM458" t="s">
        <v>74</v>
      </c>
      <c r="BN458" t="s">
        <v>74</v>
      </c>
      <c r="BO458" t="s">
        <v>74</v>
      </c>
      <c r="BP458" t="s">
        <v>74</v>
      </c>
      <c r="BQ458" t="s">
        <v>74</v>
      </c>
      <c r="BR458" t="s">
        <v>74</v>
      </c>
      <c r="BS458" t="s">
        <v>74</v>
      </c>
      <c r="BT458" t="s">
        <v>74</v>
      </c>
      <c r="BU458" t="s">
        <v>74</v>
      </c>
      <c r="BV458" t="s">
        <v>74</v>
      </c>
      <c r="BW458" t="s">
        <v>74</v>
      </c>
      <c r="BX458" t="s">
        <v>1489</v>
      </c>
      <c r="BY458" t="s">
        <v>74</v>
      </c>
      <c r="BZ458" t="s">
        <v>74</v>
      </c>
      <c r="CA458">
        <v>0</v>
      </c>
    </row>
    <row r="459" spans="1:79" customFormat="1" x14ac:dyDescent="0.25">
      <c r="A459" t="s">
        <v>1491</v>
      </c>
      <c r="B459" t="s">
        <v>354</v>
      </c>
      <c r="C459" t="s">
        <v>388</v>
      </c>
      <c r="D459" t="s">
        <v>949</v>
      </c>
      <c r="E459">
        <v>2016</v>
      </c>
      <c r="F459" t="s">
        <v>74</v>
      </c>
      <c r="G459" t="s">
        <v>74</v>
      </c>
      <c r="H459" t="s">
        <v>74</v>
      </c>
      <c r="I459" t="s">
        <v>74</v>
      </c>
      <c r="J459" t="s">
        <v>74</v>
      </c>
      <c r="K459" t="s">
        <v>74</v>
      </c>
      <c r="L459" t="s">
        <v>74</v>
      </c>
      <c r="M459" t="s">
        <v>74</v>
      </c>
      <c r="N459" t="s">
        <v>74</v>
      </c>
      <c r="O459" t="s">
        <v>74</v>
      </c>
      <c r="P459" t="s">
        <v>74</v>
      </c>
      <c r="Q459" t="s">
        <v>74</v>
      </c>
      <c r="R459" t="s">
        <v>74</v>
      </c>
      <c r="S459" t="s">
        <v>74</v>
      </c>
      <c r="T459" t="s">
        <v>74</v>
      </c>
      <c r="U459" t="s">
        <v>74</v>
      </c>
      <c r="V459" t="s">
        <v>74</v>
      </c>
      <c r="W459" t="s">
        <v>74</v>
      </c>
      <c r="X459" t="s">
        <v>74</v>
      </c>
      <c r="Y459" t="s">
        <v>74</v>
      </c>
      <c r="Z459" t="s">
        <v>74</v>
      </c>
      <c r="AA459" t="s">
        <v>74</v>
      </c>
      <c r="AB459" t="s">
        <v>74</v>
      </c>
      <c r="AC459" t="s">
        <v>74</v>
      </c>
      <c r="AD459" t="s">
        <v>74</v>
      </c>
      <c r="AE459" t="s">
        <v>74</v>
      </c>
      <c r="AF459" t="s">
        <v>74</v>
      </c>
      <c r="AG459" t="s">
        <v>74</v>
      </c>
      <c r="AH459" t="s">
        <v>74</v>
      </c>
      <c r="AI459" t="s">
        <v>74</v>
      </c>
      <c r="AJ459" t="s">
        <v>74</v>
      </c>
      <c r="AK459" t="s">
        <v>74</v>
      </c>
      <c r="AL459" t="s">
        <v>74</v>
      </c>
      <c r="AM459" t="s">
        <v>74</v>
      </c>
      <c r="AN459" t="s">
        <v>74</v>
      </c>
      <c r="AO459" t="s">
        <v>74</v>
      </c>
      <c r="AP459" t="s">
        <v>74</v>
      </c>
      <c r="AQ459" t="s">
        <v>74</v>
      </c>
      <c r="AR459" t="s">
        <v>74</v>
      </c>
      <c r="AS459" t="s">
        <v>74</v>
      </c>
      <c r="AT459" t="s">
        <v>74</v>
      </c>
      <c r="AU459" t="s">
        <v>74</v>
      </c>
      <c r="AV459" t="s">
        <v>74</v>
      </c>
      <c r="AW459" t="s">
        <v>74</v>
      </c>
      <c r="AX459" t="s">
        <v>74</v>
      </c>
      <c r="AY459" t="s">
        <v>74</v>
      </c>
      <c r="AZ459" t="s">
        <v>74</v>
      </c>
      <c r="BA459" t="s">
        <v>74</v>
      </c>
      <c r="BB459" t="s">
        <v>74</v>
      </c>
      <c r="BC459" t="s">
        <v>74</v>
      </c>
      <c r="BD459" t="s">
        <v>74</v>
      </c>
      <c r="BE459" t="s">
        <v>74</v>
      </c>
      <c r="BF459" t="s">
        <v>74</v>
      </c>
      <c r="BG459" t="s">
        <v>74</v>
      </c>
      <c r="BH459" t="s">
        <v>74</v>
      </c>
      <c r="BI459" t="s">
        <v>74</v>
      </c>
      <c r="BJ459" t="s">
        <v>74</v>
      </c>
      <c r="BK459" t="s">
        <v>74</v>
      </c>
      <c r="BL459" t="s">
        <v>74</v>
      </c>
      <c r="BM459" t="s">
        <v>74</v>
      </c>
      <c r="BN459" t="s">
        <v>74</v>
      </c>
      <c r="BO459" t="s">
        <v>74</v>
      </c>
      <c r="BP459" t="s">
        <v>74</v>
      </c>
      <c r="BQ459" t="s">
        <v>74</v>
      </c>
      <c r="BR459" t="s">
        <v>74</v>
      </c>
      <c r="BS459" t="s">
        <v>74</v>
      </c>
      <c r="BT459" t="s">
        <v>74</v>
      </c>
      <c r="BU459" t="s">
        <v>74</v>
      </c>
      <c r="BV459" t="s">
        <v>74</v>
      </c>
      <c r="BW459" t="s">
        <v>74</v>
      </c>
      <c r="BX459" t="s">
        <v>1489</v>
      </c>
      <c r="BY459" t="s">
        <v>74</v>
      </c>
      <c r="BZ459" t="s">
        <v>74</v>
      </c>
      <c r="CA459">
        <v>0</v>
      </c>
    </row>
    <row r="460" spans="1:79" customFormat="1" x14ac:dyDescent="0.25">
      <c r="A460" t="s">
        <v>1492</v>
      </c>
      <c r="B460" t="s">
        <v>354</v>
      </c>
      <c r="C460" t="s">
        <v>388</v>
      </c>
      <c r="D460" t="s">
        <v>951</v>
      </c>
      <c r="E460">
        <v>2016</v>
      </c>
      <c r="F460" t="s">
        <v>74</v>
      </c>
      <c r="G460" t="s">
        <v>74</v>
      </c>
      <c r="H460" t="s">
        <v>74</v>
      </c>
      <c r="I460" t="s">
        <v>74</v>
      </c>
      <c r="J460" t="s">
        <v>74</v>
      </c>
      <c r="K460" t="s">
        <v>74</v>
      </c>
      <c r="L460" t="s">
        <v>74</v>
      </c>
      <c r="M460" t="s">
        <v>74</v>
      </c>
      <c r="N460" t="s">
        <v>74</v>
      </c>
      <c r="O460" t="s">
        <v>74</v>
      </c>
      <c r="P460" t="s">
        <v>74</v>
      </c>
      <c r="Q460" t="s">
        <v>74</v>
      </c>
      <c r="R460" t="s">
        <v>74</v>
      </c>
      <c r="S460" t="s">
        <v>74</v>
      </c>
      <c r="T460" t="s">
        <v>74</v>
      </c>
      <c r="U460" t="s">
        <v>74</v>
      </c>
      <c r="V460" t="s">
        <v>74</v>
      </c>
      <c r="W460" t="s">
        <v>74</v>
      </c>
      <c r="X460" t="s">
        <v>74</v>
      </c>
      <c r="Y460" t="s">
        <v>74</v>
      </c>
      <c r="Z460" t="s">
        <v>74</v>
      </c>
      <c r="AA460" t="s">
        <v>74</v>
      </c>
      <c r="AB460" t="s">
        <v>74</v>
      </c>
      <c r="AC460" t="s">
        <v>74</v>
      </c>
      <c r="AD460" t="s">
        <v>74</v>
      </c>
      <c r="AE460" t="s">
        <v>74</v>
      </c>
      <c r="AF460" t="s">
        <v>74</v>
      </c>
      <c r="AG460" t="s">
        <v>74</v>
      </c>
      <c r="AH460" t="s">
        <v>74</v>
      </c>
      <c r="AI460" t="s">
        <v>74</v>
      </c>
      <c r="AJ460" t="s">
        <v>74</v>
      </c>
      <c r="AK460" t="s">
        <v>74</v>
      </c>
      <c r="AL460" t="s">
        <v>74</v>
      </c>
      <c r="AM460" t="s">
        <v>74</v>
      </c>
      <c r="AN460" t="s">
        <v>74</v>
      </c>
      <c r="AO460" t="s">
        <v>74</v>
      </c>
      <c r="AP460" t="s">
        <v>74</v>
      </c>
      <c r="AQ460" t="s">
        <v>74</v>
      </c>
      <c r="AR460" t="s">
        <v>74</v>
      </c>
      <c r="AS460" t="s">
        <v>74</v>
      </c>
      <c r="AT460" t="s">
        <v>74</v>
      </c>
      <c r="AU460" t="s">
        <v>74</v>
      </c>
      <c r="AV460" t="s">
        <v>74</v>
      </c>
      <c r="AW460" t="s">
        <v>74</v>
      </c>
      <c r="AX460" t="s">
        <v>74</v>
      </c>
      <c r="AY460" t="s">
        <v>74</v>
      </c>
      <c r="AZ460" t="s">
        <v>74</v>
      </c>
      <c r="BA460" t="s">
        <v>74</v>
      </c>
      <c r="BB460" t="s">
        <v>74</v>
      </c>
      <c r="BC460" t="s">
        <v>74</v>
      </c>
      <c r="BD460" t="s">
        <v>74</v>
      </c>
      <c r="BE460" t="s">
        <v>74</v>
      </c>
      <c r="BF460" t="s">
        <v>74</v>
      </c>
      <c r="BG460" t="s">
        <v>74</v>
      </c>
      <c r="BH460" t="s">
        <v>74</v>
      </c>
      <c r="BI460" t="s">
        <v>74</v>
      </c>
      <c r="BJ460" t="s">
        <v>74</v>
      </c>
      <c r="BK460" t="s">
        <v>74</v>
      </c>
      <c r="BL460" t="s">
        <v>74</v>
      </c>
      <c r="BM460" t="s">
        <v>74</v>
      </c>
      <c r="BN460" t="s">
        <v>74</v>
      </c>
      <c r="BO460" t="s">
        <v>74</v>
      </c>
      <c r="BP460" t="s">
        <v>74</v>
      </c>
      <c r="BQ460" t="s">
        <v>74</v>
      </c>
      <c r="BR460" t="s">
        <v>74</v>
      </c>
      <c r="BS460" t="s">
        <v>74</v>
      </c>
      <c r="BT460" t="s">
        <v>74</v>
      </c>
      <c r="BU460" t="s">
        <v>74</v>
      </c>
      <c r="BV460" t="s">
        <v>74</v>
      </c>
      <c r="BW460" t="s">
        <v>74</v>
      </c>
      <c r="BX460" t="s">
        <v>1489</v>
      </c>
      <c r="BY460" t="s">
        <v>74</v>
      </c>
      <c r="BZ460" t="s">
        <v>74</v>
      </c>
      <c r="CA460">
        <v>0</v>
      </c>
    </row>
    <row r="461" spans="1:79" customFormat="1" x14ac:dyDescent="0.25">
      <c r="A461" t="s">
        <v>1493</v>
      </c>
      <c r="B461" t="s">
        <v>354</v>
      </c>
      <c r="C461" t="s">
        <v>388</v>
      </c>
      <c r="D461" t="s">
        <v>953</v>
      </c>
      <c r="E461">
        <v>2016</v>
      </c>
      <c r="F461" t="s">
        <v>74</v>
      </c>
      <c r="G461" t="s">
        <v>74</v>
      </c>
      <c r="H461" t="s">
        <v>74</v>
      </c>
      <c r="I461" t="s">
        <v>74</v>
      </c>
      <c r="J461" t="s">
        <v>74</v>
      </c>
      <c r="K461" t="s">
        <v>74</v>
      </c>
      <c r="L461" t="s">
        <v>74</v>
      </c>
      <c r="M461" t="s">
        <v>74</v>
      </c>
      <c r="N461" t="s">
        <v>74</v>
      </c>
      <c r="O461" t="s">
        <v>74</v>
      </c>
      <c r="P461" t="s">
        <v>74</v>
      </c>
      <c r="Q461" t="s">
        <v>74</v>
      </c>
      <c r="R461" t="s">
        <v>74</v>
      </c>
      <c r="S461" t="s">
        <v>74</v>
      </c>
      <c r="T461" t="s">
        <v>74</v>
      </c>
      <c r="U461" t="s">
        <v>74</v>
      </c>
      <c r="V461" t="s">
        <v>74</v>
      </c>
      <c r="W461" t="s">
        <v>74</v>
      </c>
      <c r="X461" t="s">
        <v>74</v>
      </c>
      <c r="Y461" t="s">
        <v>74</v>
      </c>
      <c r="Z461" t="s">
        <v>74</v>
      </c>
      <c r="AA461" t="s">
        <v>74</v>
      </c>
      <c r="AB461" t="s">
        <v>74</v>
      </c>
      <c r="AC461" t="s">
        <v>74</v>
      </c>
      <c r="AD461" t="s">
        <v>74</v>
      </c>
      <c r="AE461" t="s">
        <v>74</v>
      </c>
      <c r="AF461" t="s">
        <v>74</v>
      </c>
      <c r="AG461" t="s">
        <v>74</v>
      </c>
      <c r="AH461" t="s">
        <v>74</v>
      </c>
      <c r="AI461" t="s">
        <v>74</v>
      </c>
      <c r="AJ461" t="s">
        <v>74</v>
      </c>
      <c r="AK461" t="s">
        <v>74</v>
      </c>
      <c r="AL461" t="s">
        <v>74</v>
      </c>
      <c r="AM461" t="s">
        <v>74</v>
      </c>
      <c r="AN461" t="s">
        <v>74</v>
      </c>
      <c r="AO461" t="s">
        <v>74</v>
      </c>
      <c r="AP461" t="s">
        <v>74</v>
      </c>
      <c r="AQ461" t="s">
        <v>74</v>
      </c>
      <c r="AR461" t="s">
        <v>74</v>
      </c>
      <c r="AS461" t="s">
        <v>74</v>
      </c>
      <c r="AT461" t="s">
        <v>74</v>
      </c>
      <c r="AU461" t="s">
        <v>74</v>
      </c>
      <c r="AV461" t="s">
        <v>74</v>
      </c>
      <c r="AW461" t="s">
        <v>74</v>
      </c>
      <c r="AX461" t="s">
        <v>74</v>
      </c>
      <c r="AY461" t="s">
        <v>74</v>
      </c>
      <c r="AZ461" t="s">
        <v>74</v>
      </c>
      <c r="BA461" t="s">
        <v>74</v>
      </c>
      <c r="BB461" t="s">
        <v>74</v>
      </c>
      <c r="BC461" t="s">
        <v>74</v>
      </c>
      <c r="BD461" t="s">
        <v>74</v>
      </c>
      <c r="BE461" t="s">
        <v>74</v>
      </c>
      <c r="BF461" t="s">
        <v>74</v>
      </c>
      <c r="BG461" t="s">
        <v>74</v>
      </c>
      <c r="BH461" t="s">
        <v>74</v>
      </c>
      <c r="BI461" t="s">
        <v>74</v>
      </c>
      <c r="BJ461" t="s">
        <v>74</v>
      </c>
      <c r="BK461" t="s">
        <v>74</v>
      </c>
      <c r="BL461" t="s">
        <v>74</v>
      </c>
      <c r="BM461" t="s">
        <v>74</v>
      </c>
      <c r="BN461" t="s">
        <v>74</v>
      </c>
      <c r="BO461" t="s">
        <v>74</v>
      </c>
      <c r="BP461" t="s">
        <v>74</v>
      </c>
      <c r="BQ461" t="s">
        <v>74</v>
      </c>
      <c r="BR461" t="s">
        <v>74</v>
      </c>
      <c r="BS461" t="s">
        <v>74</v>
      </c>
      <c r="BT461" t="s">
        <v>74</v>
      </c>
      <c r="BU461" t="s">
        <v>74</v>
      </c>
      <c r="BV461" t="s">
        <v>74</v>
      </c>
      <c r="BW461" t="s">
        <v>74</v>
      </c>
      <c r="BX461" t="s">
        <v>1489</v>
      </c>
      <c r="BY461" t="s">
        <v>74</v>
      </c>
      <c r="BZ461" t="s">
        <v>74</v>
      </c>
      <c r="CA461">
        <v>1</v>
      </c>
    </row>
    <row r="462" spans="1:79" customFormat="1" x14ac:dyDescent="0.25">
      <c r="A462" t="s">
        <v>1494</v>
      </c>
      <c r="B462" t="s">
        <v>354</v>
      </c>
      <c r="C462" t="s">
        <v>394</v>
      </c>
      <c r="D462" t="s">
        <v>44</v>
      </c>
      <c r="E462">
        <v>2016</v>
      </c>
      <c r="F462">
        <v>3648</v>
      </c>
      <c r="G462">
        <v>202</v>
      </c>
      <c r="H462">
        <v>0</v>
      </c>
      <c r="I462">
        <v>421</v>
      </c>
      <c r="J462">
        <v>409</v>
      </c>
      <c r="K462">
        <v>474</v>
      </c>
      <c r="L462">
        <v>520</v>
      </c>
      <c r="M462">
        <v>517</v>
      </c>
      <c r="N462">
        <v>523</v>
      </c>
      <c r="O462">
        <v>478</v>
      </c>
      <c r="P462">
        <v>279</v>
      </c>
      <c r="Q462">
        <v>109</v>
      </c>
      <c r="R462">
        <v>30</v>
      </c>
      <c r="S462">
        <v>90</v>
      </c>
      <c r="T462">
        <v>0</v>
      </c>
      <c r="U462">
        <v>3686</v>
      </c>
      <c r="V462">
        <v>164</v>
      </c>
      <c r="W462">
        <v>0</v>
      </c>
      <c r="X462">
        <v>2179</v>
      </c>
      <c r="Y462">
        <v>985</v>
      </c>
      <c r="Z462">
        <v>686</v>
      </c>
      <c r="AA462">
        <v>0</v>
      </c>
      <c r="AB462">
        <v>109</v>
      </c>
      <c r="AC462">
        <v>3651</v>
      </c>
      <c r="AD462">
        <v>0</v>
      </c>
      <c r="AE462">
        <v>90</v>
      </c>
      <c r="AF462">
        <v>28</v>
      </c>
      <c r="AG462">
        <v>3803</v>
      </c>
      <c r="AH462">
        <v>14</v>
      </c>
      <c r="AI462">
        <v>5</v>
      </c>
      <c r="AJ462">
        <v>0</v>
      </c>
      <c r="AK462">
        <v>1297</v>
      </c>
      <c r="AL462">
        <v>2552</v>
      </c>
      <c r="AM462">
        <v>1</v>
      </c>
      <c r="AN462">
        <v>3850</v>
      </c>
      <c r="AO462">
        <v>0.94753246753246756</v>
      </c>
      <c r="AP462">
        <v>5.2467532467532468E-2</v>
      </c>
      <c r="AQ462">
        <v>0</v>
      </c>
      <c r="AR462">
        <v>0.10935064935064941</v>
      </c>
      <c r="AS462">
        <v>0.10623376623376619</v>
      </c>
      <c r="AT462">
        <v>0.1231168831168831</v>
      </c>
      <c r="AU462">
        <v>0.13506493506493511</v>
      </c>
      <c r="AV462">
        <v>0.13428571428571431</v>
      </c>
      <c r="AW462">
        <v>0.13584415584415591</v>
      </c>
      <c r="AX462">
        <v>0.1241558441558442</v>
      </c>
      <c r="AY462">
        <v>7.2467532467532472E-2</v>
      </c>
      <c r="AZ462">
        <v>2.8311688311688309E-2</v>
      </c>
      <c r="BA462">
        <v>2.3376623376623381E-2</v>
      </c>
      <c r="BB462">
        <v>7.7922077922077922E-3</v>
      </c>
      <c r="BC462">
        <v>0</v>
      </c>
      <c r="BD462">
        <v>0.95740259740259737</v>
      </c>
      <c r="BE462">
        <v>4.2597402597402599E-2</v>
      </c>
      <c r="BF462">
        <v>0</v>
      </c>
      <c r="BG462">
        <v>0.56597402597402602</v>
      </c>
      <c r="BH462">
        <v>0.25584415584415582</v>
      </c>
      <c r="BI462">
        <v>0.17818181818181819</v>
      </c>
      <c r="BJ462">
        <v>0</v>
      </c>
      <c r="BK462">
        <v>2.8311688311688309E-2</v>
      </c>
      <c r="BL462">
        <v>0.94831168831168833</v>
      </c>
      <c r="BM462">
        <v>0</v>
      </c>
      <c r="BN462">
        <v>2.3376623376623381E-2</v>
      </c>
      <c r="BO462">
        <v>7.2727272727272727E-3</v>
      </c>
      <c r="BP462">
        <v>0.98779220779220778</v>
      </c>
      <c r="BQ462">
        <v>3.6363636363636359E-3</v>
      </c>
      <c r="BR462">
        <v>1.2987012987012989E-3</v>
      </c>
      <c r="BS462">
        <v>0</v>
      </c>
      <c r="BT462">
        <v>0.3368831168831169</v>
      </c>
      <c r="BU462">
        <v>0.66285714285714281</v>
      </c>
      <c r="BV462">
        <v>2.5974025974025969E-4</v>
      </c>
      <c r="BW462">
        <v>1</v>
      </c>
      <c r="BX462" t="s">
        <v>1495</v>
      </c>
      <c r="BY462">
        <v>3850</v>
      </c>
      <c r="BZ462">
        <v>1</v>
      </c>
      <c r="CA462">
        <v>0</v>
      </c>
    </row>
    <row r="463" spans="1:79" customFormat="1" x14ac:dyDescent="0.25">
      <c r="A463" t="s">
        <v>1496</v>
      </c>
      <c r="B463" t="s">
        <v>354</v>
      </c>
      <c r="C463" t="s">
        <v>394</v>
      </c>
      <c r="D463" t="s">
        <v>947</v>
      </c>
      <c r="E463">
        <v>2016</v>
      </c>
      <c r="F463">
        <v>637</v>
      </c>
      <c r="G463">
        <v>21</v>
      </c>
      <c r="H463">
        <v>0</v>
      </c>
      <c r="I463">
        <v>66</v>
      </c>
      <c r="J463">
        <v>49</v>
      </c>
      <c r="K463">
        <v>120</v>
      </c>
      <c r="L463">
        <v>101</v>
      </c>
      <c r="M463">
        <v>105</v>
      </c>
      <c r="N463">
        <v>83</v>
      </c>
      <c r="O463">
        <v>65</v>
      </c>
      <c r="P463">
        <v>41</v>
      </c>
      <c r="Q463">
        <v>17</v>
      </c>
      <c r="R463">
        <v>3</v>
      </c>
      <c r="S463">
        <v>8</v>
      </c>
      <c r="T463">
        <v>0</v>
      </c>
      <c r="U463">
        <v>645</v>
      </c>
      <c r="V463">
        <v>13</v>
      </c>
      <c r="W463">
        <v>0</v>
      </c>
      <c r="X463">
        <v>364</v>
      </c>
      <c r="Y463">
        <v>210</v>
      </c>
      <c r="Z463">
        <v>84</v>
      </c>
      <c r="AA463">
        <v>0</v>
      </c>
      <c r="AB463">
        <v>20</v>
      </c>
      <c r="AC463">
        <v>631</v>
      </c>
      <c r="AD463">
        <v>0</v>
      </c>
      <c r="AE463">
        <v>7</v>
      </c>
      <c r="AF463">
        <v>9</v>
      </c>
      <c r="AG463">
        <v>644</v>
      </c>
      <c r="AH463">
        <v>4</v>
      </c>
      <c r="AI463">
        <v>1</v>
      </c>
      <c r="AJ463">
        <v>0</v>
      </c>
      <c r="AK463">
        <v>157</v>
      </c>
      <c r="AL463">
        <v>501</v>
      </c>
      <c r="AM463">
        <v>0</v>
      </c>
      <c r="AN463">
        <v>658</v>
      </c>
      <c r="AO463">
        <v>0.96808510638297873</v>
      </c>
      <c r="AP463">
        <v>3.1914893617021267E-2</v>
      </c>
      <c r="AQ463">
        <v>0</v>
      </c>
      <c r="AR463">
        <v>0.1003039513677812</v>
      </c>
      <c r="AS463">
        <v>7.4468085106382975E-2</v>
      </c>
      <c r="AT463">
        <v>0.18237082066869301</v>
      </c>
      <c r="AU463">
        <v>0.15349544072948329</v>
      </c>
      <c r="AV463">
        <v>0.15957446808510639</v>
      </c>
      <c r="AW463">
        <v>0.12613981762917931</v>
      </c>
      <c r="AX463">
        <v>9.878419452887538E-2</v>
      </c>
      <c r="AY463">
        <v>6.231003039513678E-2</v>
      </c>
      <c r="AZ463">
        <v>2.583586626139818E-2</v>
      </c>
      <c r="BA463">
        <v>1.2158054711246201E-2</v>
      </c>
      <c r="BB463">
        <v>4.559270516717325E-3</v>
      </c>
      <c r="BC463">
        <v>0</v>
      </c>
      <c r="BD463">
        <v>0.98024316109422494</v>
      </c>
      <c r="BE463">
        <v>1.9756838905775079E-2</v>
      </c>
      <c r="BF463">
        <v>0</v>
      </c>
      <c r="BG463">
        <v>0.55319148936170215</v>
      </c>
      <c r="BH463">
        <v>0.31914893617021278</v>
      </c>
      <c r="BI463">
        <v>0.1276595744680851</v>
      </c>
      <c r="BJ463">
        <v>0</v>
      </c>
      <c r="BK463">
        <v>3.0395136778115499E-2</v>
      </c>
      <c r="BL463">
        <v>0.95896656534954405</v>
      </c>
      <c r="BM463">
        <v>0</v>
      </c>
      <c r="BN463">
        <v>1.063829787234043E-2</v>
      </c>
      <c r="BO463">
        <v>1.3677811550151979E-2</v>
      </c>
      <c r="BP463">
        <v>0.97872340425531912</v>
      </c>
      <c r="BQ463">
        <v>6.0790273556231003E-3</v>
      </c>
      <c r="BR463">
        <v>1.5197568389057751E-3</v>
      </c>
      <c r="BS463">
        <v>0</v>
      </c>
      <c r="BT463">
        <v>0.23860182370820671</v>
      </c>
      <c r="BU463">
        <v>0.76139817629179329</v>
      </c>
      <c r="BV463">
        <v>0</v>
      </c>
      <c r="BW463">
        <v>1</v>
      </c>
      <c r="BX463" t="s">
        <v>1495</v>
      </c>
      <c r="BY463">
        <v>3850</v>
      </c>
      <c r="BZ463">
        <v>0.1709090909090909</v>
      </c>
      <c r="CA463">
        <v>0</v>
      </c>
    </row>
    <row r="464" spans="1:79" customFormat="1" x14ac:dyDescent="0.25">
      <c r="A464" t="s">
        <v>1497</v>
      </c>
      <c r="B464" t="s">
        <v>354</v>
      </c>
      <c r="C464" t="s">
        <v>394</v>
      </c>
      <c r="D464" t="s">
        <v>949</v>
      </c>
      <c r="E464">
        <v>2016</v>
      </c>
      <c r="F464">
        <v>1665</v>
      </c>
      <c r="G464">
        <v>94</v>
      </c>
      <c r="H464">
        <v>0</v>
      </c>
      <c r="I464">
        <v>216</v>
      </c>
      <c r="J464">
        <v>209</v>
      </c>
      <c r="K464">
        <v>189</v>
      </c>
      <c r="L464">
        <v>246</v>
      </c>
      <c r="M464">
        <v>218</v>
      </c>
      <c r="N464">
        <v>235</v>
      </c>
      <c r="O464">
        <v>211</v>
      </c>
      <c r="P464">
        <v>138</v>
      </c>
      <c r="Q464">
        <v>36</v>
      </c>
      <c r="R464">
        <v>12</v>
      </c>
      <c r="S464">
        <v>49</v>
      </c>
      <c r="T464">
        <v>0</v>
      </c>
      <c r="U464">
        <v>1730</v>
      </c>
      <c r="V464">
        <v>29</v>
      </c>
      <c r="W464">
        <v>0</v>
      </c>
      <c r="X464">
        <v>1060</v>
      </c>
      <c r="Y464">
        <v>353</v>
      </c>
      <c r="Z464">
        <v>346</v>
      </c>
      <c r="AA464">
        <v>0</v>
      </c>
      <c r="AB464">
        <v>22</v>
      </c>
      <c r="AC464">
        <v>1689</v>
      </c>
      <c r="AD464">
        <v>0</v>
      </c>
      <c r="AE464">
        <v>48</v>
      </c>
      <c r="AF464">
        <v>7</v>
      </c>
      <c r="AG464">
        <v>1749</v>
      </c>
      <c r="AH464">
        <v>1</v>
      </c>
      <c r="AI464">
        <v>2</v>
      </c>
      <c r="AJ464">
        <v>0</v>
      </c>
      <c r="AK464">
        <v>647</v>
      </c>
      <c r="AL464">
        <v>1112</v>
      </c>
      <c r="AM464">
        <v>0</v>
      </c>
      <c r="AN464">
        <v>1759</v>
      </c>
      <c r="AO464">
        <v>0.94656054576463899</v>
      </c>
      <c r="AP464">
        <v>5.3439454235360999E-2</v>
      </c>
      <c r="AQ464">
        <v>0</v>
      </c>
      <c r="AR464">
        <v>0.12279704377487211</v>
      </c>
      <c r="AS464">
        <v>0.1188175099488346</v>
      </c>
      <c r="AT464">
        <v>0.10744741330301311</v>
      </c>
      <c r="AU464">
        <v>0.13985218874360431</v>
      </c>
      <c r="AV464">
        <v>0.1239340534394542</v>
      </c>
      <c r="AW464">
        <v>0.13359863558840249</v>
      </c>
      <c r="AX464">
        <v>0.1199545196134167</v>
      </c>
      <c r="AY464">
        <v>7.845366685616828E-2</v>
      </c>
      <c r="AZ464">
        <v>2.0466173962478681E-2</v>
      </c>
      <c r="BA464">
        <v>2.785673678226265E-2</v>
      </c>
      <c r="BB464">
        <v>6.8220579874928933E-3</v>
      </c>
      <c r="BC464">
        <v>0</v>
      </c>
      <c r="BD464">
        <v>0.98351335986355881</v>
      </c>
      <c r="BE464">
        <v>1.6486640136441161E-2</v>
      </c>
      <c r="BF464">
        <v>0</v>
      </c>
      <c r="BG464">
        <v>0.60261512222853897</v>
      </c>
      <c r="BH464">
        <v>0.20068220579874929</v>
      </c>
      <c r="BI464">
        <v>0.1967026719727118</v>
      </c>
      <c r="BJ464">
        <v>0</v>
      </c>
      <c r="BK464">
        <v>1.2507106310403641E-2</v>
      </c>
      <c r="BL464">
        <v>0.96020466173962482</v>
      </c>
      <c r="BM464">
        <v>0</v>
      </c>
      <c r="BN464">
        <v>2.728823194997157E-2</v>
      </c>
      <c r="BO464">
        <v>3.9795338260375217E-3</v>
      </c>
      <c r="BP464">
        <v>0.99431495167708928</v>
      </c>
      <c r="BQ464">
        <v>5.6850483229107444E-4</v>
      </c>
      <c r="BR464">
        <v>1.1370096645821491E-3</v>
      </c>
      <c r="BS464">
        <v>0</v>
      </c>
      <c r="BT464">
        <v>0.36782262649232522</v>
      </c>
      <c r="BU464">
        <v>0.63217737350767478</v>
      </c>
      <c r="BV464">
        <v>0</v>
      </c>
      <c r="BW464">
        <v>1</v>
      </c>
      <c r="BX464" t="s">
        <v>1495</v>
      </c>
      <c r="BY464">
        <v>3850</v>
      </c>
      <c r="BZ464">
        <v>0.45688311688311689</v>
      </c>
      <c r="CA464">
        <v>0</v>
      </c>
    </row>
    <row r="465" spans="1:79" customFormat="1" x14ac:dyDescent="0.25">
      <c r="A465" t="s">
        <v>1498</v>
      </c>
      <c r="B465" t="s">
        <v>354</v>
      </c>
      <c r="C465" t="s">
        <v>394</v>
      </c>
      <c r="D465" t="s">
        <v>951</v>
      </c>
      <c r="E465">
        <v>2016</v>
      </c>
      <c r="F465">
        <v>1263</v>
      </c>
      <c r="G465">
        <v>85</v>
      </c>
      <c r="H465">
        <v>0</v>
      </c>
      <c r="I465">
        <v>138</v>
      </c>
      <c r="J465">
        <v>148</v>
      </c>
      <c r="K465">
        <v>155</v>
      </c>
      <c r="L465">
        <v>162</v>
      </c>
      <c r="M465">
        <v>180</v>
      </c>
      <c r="N465">
        <v>196</v>
      </c>
      <c r="O465">
        <v>188</v>
      </c>
      <c r="P465">
        <v>92</v>
      </c>
      <c r="Q465">
        <v>45</v>
      </c>
      <c r="R465">
        <v>12</v>
      </c>
      <c r="S465">
        <v>32</v>
      </c>
      <c r="T465">
        <v>0</v>
      </c>
      <c r="U465">
        <v>1229</v>
      </c>
      <c r="V465">
        <v>119</v>
      </c>
      <c r="W465">
        <v>0</v>
      </c>
      <c r="X465">
        <v>721</v>
      </c>
      <c r="Y465">
        <v>391</v>
      </c>
      <c r="Z465">
        <v>236</v>
      </c>
      <c r="AA465">
        <v>0</v>
      </c>
      <c r="AB465">
        <v>62</v>
      </c>
      <c r="AC465">
        <v>1277</v>
      </c>
      <c r="AD465">
        <v>0</v>
      </c>
      <c r="AE465">
        <v>9</v>
      </c>
      <c r="AF465">
        <v>9</v>
      </c>
      <c r="AG465">
        <v>1338</v>
      </c>
      <c r="AH465">
        <v>0</v>
      </c>
      <c r="AI465">
        <v>1</v>
      </c>
      <c r="AJ465">
        <v>0</v>
      </c>
      <c r="AK465">
        <v>464</v>
      </c>
      <c r="AL465">
        <v>883</v>
      </c>
      <c r="AM465">
        <v>1</v>
      </c>
      <c r="AN465">
        <v>1348</v>
      </c>
      <c r="AO465">
        <v>0.93694362017804156</v>
      </c>
      <c r="AP465">
        <v>6.3056379821958455E-2</v>
      </c>
      <c r="AQ465">
        <v>0</v>
      </c>
      <c r="AR465">
        <v>0.10237388724035611</v>
      </c>
      <c r="AS465">
        <v>0.1097922848664688</v>
      </c>
      <c r="AT465">
        <v>0.1149851632047478</v>
      </c>
      <c r="AU465">
        <v>0.12017804154302671</v>
      </c>
      <c r="AV465">
        <v>0.1335311572700297</v>
      </c>
      <c r="AW465">
        <v>0.14540059347181011</v>
      </c>
      <c r="AX465">
        <v>0.1394658753709199</v>
      </c>
      <c r="AY465">
        <v>6.8249258160237386E-2</v>
      </c>
      <c r="AZ465">
        <v>3.3382789317507419E-2</v>
      </c>
      <c r="BA465">
        <v>2.3738872403560832E-2</v>
      </c>
      <c r="BB465">
        <v>8.9020771513353119E-3</v>
      </c>
      <c r="BC465">
        <v>0</v>
      </c>
      <c r="BD465">
        <v>0.91172106824925814</v>
      </c>
      <c r="BE465">
        <v>8.8278931750741835E-2</v>
      </c>
      <c r="BF465">
        <v>0</v>
      </c>
      <c r="BG465">
        <v>0.53486646884272993</v>
      </c>
      <c r="BH465">
        <v>0.2900593471810089</v>
      </c>
      <c r="BI465">
        <v>0.17507418397626109</v>
      </c>
      <c r="BJ465">
        <v>0</v>
      </c>
      <c r="BK465">
        <v>4.5994065281899109E-2</v>
      </c>
      <c r="BL465">
        <v>0.94732937685459939</v>
      </c>
      <c r="BM465">
        <v>0</v>
      </c>
      <c r="BN465">
        <v>6.6765578635014826E-3</v>
      </c>
      <c r="BO465">
        <v>6.6765578635014826E-3</v>
      </c>
      <c r="BP465">
        <v>0.99258160237388726</v>
      </c>
      <c r="BQ465">
        <v>0</v>
      </c>
      <c r="BR465">
        <v>7.4183976261127599E-4</v>
      </c>
      <c r="BS465">
        <v>0</v>
      </c>
      <c r="BT465">
        <v>0.34421364985163211</v>
      </c>
      <c r="BU465">
        <v>0.65504451038575673</v>
      </c>
      <c r="BV465">
        <v>7.4183976261127599E-4</v>
      </c>
      <c r="BW465">
        <v>1</v>
      </c>
      <c r="BX465" t="s">
        <v>1495</v>
      </c>
      <c r="BY465">
        <v>3850</v>
      </c>
      <c r="BZ465">
        <v>0.35012987012987012</v>
      </c>
      <c r="CA465">
        <v>0</v>
      </c>
    </row>
    <row r="466" spans="1:79" customFormat="1" x14ac:dyDescent="0.25">
      <c r="A466" t="s">
        <v>1499</v>
      </c>
      <c r="B466" t="s">
        <v>354</v>
      </c>
      <c r="C466" t="s">
        <v>394</v>
      </c>
      <c r="D466" t="s">
        <v>953</v>
      </c>
      <c r="E466">
        <v>2016</v>
      </c>
      <c r="F466">
        <v>83</v>
      </c>
      <c r="G466">
        <v>2</v>
      </c>
      <c r="H466">
        <v>0</v>
      </c>
      <c r="I466">
        <v>1</v>
      </c>
      <c r="J466">
        <v>3</v>
      </c>
      <c r="K466">
        <v>10</v>
      </c>
      <c r="L466">
        <v>11</v>
      </c>
      <c r="M466">
        <v>14</v>
      </c>
      <c r="N466">
        <v>9</v>
      </c>
      <c r="O466">
        <v>14</v>
      </c>
      <c r="P466">
        <v>8</v>
      </c>
      <c r="Q466">
        <v>11</v>
      </c>
      <c r="R466">
        <v>3</v>
      </c>
      <c r="S466">
        <v>1</v>
      </c>
      <c r="T466">
        <v>0</v>
      </c>
      <c r="U466">
        <v>82</v>
      </c>
      <c r="V466">
        <v>3</v>
      </c>
      <c r="W466">
        <v>0</v>
      </c>
      <c r="X466">
        <v>34</v>
      </c>
      <c r="Y466">
        <v>31</v>
      </c>
      <c r="Z466">
        <v>20</v>
      </c>
      <c r="AA466">
        <v>0</v>
      </c>
      <c r="AB466">
        <v>5</v>
      </c>
      <c r="AC466">
        <v>54</v>
      </c>
      <c r="AD466">
        <v>0</v>
      </c>
      <c r="AE466">
        <v>26</v>
      </c>
      <c r="AF466">
        <v>3</v>
      </c>
      <c r="AG466">
        <v>72</v>
      </c>
      <c r="AH466">
        <v>9</v>
      </c>
      <c r="AI466">
        <v>1</v>
      </c>
      <c r="AJ466">
        <v>0</v>
      </c>
      <c r="AK466">
        <v>29</v>
      </c>
      <c r="AL466">
        <v>56</v>
      </c>
      <c r="AM466">
        <v>0</v>
      </c>
      <c r="AN466">
        <v>85</v>
      </c>
      <c r="AO466">
        <v>0.97647058823529409</v>
      </c>
      <c r="AP466">
        <v>2.3529411764705879E-2</v>
      </c>
      <c r="AQ466">
        <v>0</v>
      </c>
      <c r="AR466">
        <v>1.1764705882352939E-2</v>
      </c>
      <c r="AS466">
        <v>3.5294117647058823E-2</v>
      </c>
      <c r="AT466">
        <v>0.1176470588235294</v>
      </c>
      <c r="AU466">
        <v>0.12941176470588239</v>
      </c>
      <c r="AV466">
        <v>0.1647058823529412</v>
      </c>
      <c r="AW466">
        <v>0.1058823529411765</v>
      </c>
      <c r="AX466">
        <v>0.1647058823529412</v>
      </c>
      <c r="AY466">
        <v>9.4117647058823528E-2</v>
      </c>
      <c r="AZ466">
        <v>0.12941176470588239</v>
      </c>
      <c r="BA466">
        <v>1.1764705882352939E-2</v>
      </c>
      <c r="BB466">
        <v>3.5294117647058823E-2</v>
      </c>
      <c r="BC466">
        <v>0</v>
      </c>
      <c r="BD466">
        <v>0.96470588235294119</v>
      </c>
      <c r="BE466">
        <v>3.5294117647058823E-2</v>
      </c>
      <c r="BF466">
        <v>0</v>
      </c>
      <c r="BG466">
        <v>0.4</v>
      </c>
      <c r="BH466">
        <v>0.36470588235294121</v>
      </c>
      <c r="BI466">
        <v>0.23529411764705879</v>
      </c>
      <c r="BJ466">
        <v>0</v>
      </c>
      <c r="BK466">
        <v>5.8823529411764712E-2</v>
      </c>
      <c r="BL466">
        <v>0.63529411764705879</v>
      </c>
      <c r="BM466">
        <v>0</v>
      </c>
      <c r="BN466">
        <v>0.30588235294117649</v>
      </c>
      <c r="BO466">
        <v>3.5294117647058823E-2</v>
      </c>
      <c r="BP466">
        <v>0.84705882352941175</v>
      </c>
      <c r="BQ466">
        <v>0.1058823529411765</v>
      </c>
      <c r="BR466">
        <v>1.1764705882352939E-2</v>
      </c>
      <c r="BS466">
        <v>0</v>
      </c>
      <c r="BT466">
        <v>0.3411764705882353</v>
      </c>
      <c r="BU466">
        <v>0.6588235294117647</v>
      </c>
      <c r="BV466">
        <v>0</v>
      </c>
      <c r="BW466">
        <v>1</v>
      </c>
      <c r="BX466" t="s">
        <v>1495</v>
      </c>
      <c r="BY466">
        <v>3850</v>
      </c>
      <c r="BZ466">
        <v>2.2077922077922078E-2</v>
      </c>
      <c r="CA466">
        <v>0</v>
      </c>
    </row>
    <row r="467" spans="1:79" customFormat="1" x14ac:dyDescent="0.25">
      <c r="A467" t="s">
        <v>1500</v>
      </c>
      <c r="B467" t="s">
        <v>354</v>
      </c>
      <c r="C467" t="s">
        <v>43</v>
      </c>
      <c r="D467" t="s">
        <v>44</v>
      </c>
      <c r="E467">
        <v>2016</v>
      </c>
      <c r="F467">
        <v>37819</v>
      </c>
      <c r="G467">
        <v>3649</v>
      </c>
      <c r="H467">
        <v>0</v>
      </c>
      <c r="I467">
        <v>5953</v>
      </c>
      <c r="J467">
        <v>6370</v>
      </c>
      <c r="K467">
        <v>5058</v>
      </c>
      <c r="L467">
        <v>5111</v>
      </c>
      <c r="M467">
        <v>4870</v>
      </c>
      <c r="N467">
        <v>4554</v>
      </c>
      <c r="O467">
        <v>3821</v>
      </c>
      <c r="P467">
        <v>2682</v>
      </c>
      <c r="Q467">
        <v>1028</v>
      </c>
      <c r="R467">
        <v>267</v>
      </c>
      <c r="S467">
        <v>1754</v>
      </c>
      <c r="T467">
        <v>0</v>
      </c>
      <c r="U467">
        <v>37451</v>
      </c>
      <c r="V467">
        <v>3919</v>
      </c>
      <c r="W467">
        <v>98</v>
      </c>
      <c r="X467">
        <v>22475</v>
      </c>
      <c r="Y467">
        <v>15066</v>
      </c>
      <c r="Z467">
        <v>3927</v>
      </c>
      <c r="AA467">
        <v>0</v>
      </c>
      <c r="AB467">
        <v>1141</v>
      </c>
      <c r="AC467">
        <v>35532</v>
      </c>
      <c r="AD467">
        <v>0</v>
      </c>
      <c r="AE467">
        <v>4795</v>
      </c>
      <c r="AF467">
        <v>942</v>
      </c>
      <c r="AG467">
        <v>40146</v>
      </c>
      <c r="AH467">
        <v>342</v>
      </c>
      <c r="AI467" t="s">
        <v>74</v>
      </c>
      <c r="AJ467">
        <v>38</v>
      </c>
      <c r="AK467">
        <v>3621</v>
      </c>
      <c r="AL467">
        <v>37823</v>
      </c>
      <c r="AM467">
        <v>24</v>
      </c>
      <c r="AN467">
        <v>41468</v>
      </c>
      <c r="AO467">
        <v>0.91200443715636148</v>
      </c>
      <c r="AP467">
        <v>8.7995562843638464E-2</v>
      </c>
      <c r="AQ467">
        <v>0</v>
      </c>
      <c r="AR467">
        <v>0.14355647728368859</v>
      </c>
      <c r="AS467">
        <v>0.15361242403781231</v>
      </c>
      <c r="AT467">
        <v>0.12197356998167259</v>
      </c>
      <c r="AU467">
        <v>0.1232516639336356</v>
      </c>
      <c r="AV467">
        <v>0.117439953699238</v>
      </c>
      <c r="AW467">
        <v>0.1098196199479116</v>
      </c>
      <c r="AX467">
        <v>9.2143339442461655E-2</v>
      </c>
      <c r="AY467">
        <v>6.4676376965370888E-2</v>
      </c>
      <c r="AZ467">
        <v>2.4790199672036269E-2</v>
      </c>
      <c r="BA467">
        <v>4.2297675315906239E-2</v>
      </c>
      <c r="BB467">
        <v>6.4386997202662286E-3</v>
      </c>
      <c r="BC467">
        <v>0</v>
      </c>
      <c r="BD467">
        <v>0.90313012443329799</v>
      </c>
      <c r="BE467">
        <v>9.4506607504581841E-2</v>
      </c>
      <c r="BF467">
        <v>2.3632680621201892E-3</v>
      </c>
      <c r="BG467">
        <v>0.54198418057297193</v>
      </c>
      <c r="BH467">
        <v>0.36331629208064048</v>
      </c>
      <c r="BI467">
        <v>9.4699527346387577E-2</v>
      </c>
      <c r="BJ467">
        <v>0</v>
      </c>
      <c r="BK467">
        <v>2.7515192437542201E-2</v>
      </c>
      <c r="BL467">
        <v>0.8568534773801485</v>
      </c>
      <c r="BM467">
        <v>0</v>
      </c>
      <c r="BN467">
        <v>0.1156313301823093</v>
      </c>
      <c r="BO467">
        <v>2.271631137262467E-2</v>
      </c>
      <c r="BP467">
        <v>0.96811999614160316</v>
      </c>
      <c r="BQ467">
        <v>8.2473232371949451E-3</v>
      </c>
      <c r="BR467">
        <v>0</v>
      </c>
      <c r="BS467">
        <v>9.1636924857721621E-4</v>
      </c>
      <c r="BT467">
        <v>8.7320343397318409E-2</v>
      </c>
      <c r="BU467">
        <v>0.91210089707726438</v>
      </c>
      <c r="BV467">
        <v>5.7875952541718912E-4</v>
      </c>
      <c r="BW467">
        <v>1</v>
      </c>
      <c r="BX467" t="s">
        <v>1501</v>
      </c>
      <c r="BY467">
        <v>41468</v>
      </c>
      <c r="BZ467">
        <v>1</v>
      </c>
      <c r="CA467">
        <v>0</v>
      </c>
    </row>
    <row r="468" spans="1:79" customFormat="1" x14ac:dyDescent="0.25">
      <c r="A468" t="s">
        <v>1502</v>
      </c>
      <c r="B468" t="s">
        <v>354</v>
      </c>
      <c r="C468" t="s">
        <v>43</v>
      </c>
      <c r="D468" t="s">
        <v>947</v>
      </c>
      <c r="E468">
        <v>2016</v>
      </c>
      <c r="F468">
        <v>6566</v>
      </c>
      <c r="G468">
        <v>521</v>
      </c>
      <c r="H468">
        <v>0</v>
      </c>
      <c r="I468">
        <v>975</v>
      </c>
      <c r="J468">
        <v>1086</v>
      </c>
      <c r="K468">
        <v>888</v>
      </c>
      <c r="L468">
        <v>951</v>
      </c>
      <c r="M468">
        <v>832</v>
      </c>
      <c r="N468">
        <v>744</v>
      </c>
      <c r="O468">
        <v>616</v>
      </c>
      <c r="P468">
        <v>466</v>
      </c>
      <c r="Q468">
        <v>201</v>
      </c>
      <c r="R468">
        <v>44</v>
      </c>
      <c r="S468">
        <v>284</v>
      </c>
      <c r="T468">
        <v>0</v>
      </c>
      <c r="U468">
        <v>6295</v>
      </c>
      <c r="V468">
        <v>756</v>
      </c>
      <c r="W468">
        <v>36</v>
      </c>
      <c r="X468">
        <v>4103</v>
      </c>
      <c r="Y468">
        <v>2135</v>
      </c>
      <c r="Z468">
        <v>849</v>
      </c>
      <c r="AA468">
        <v>0</v>
      </c>
      <c r="AB468">
        <v>429</v>
      </c>
      <c r="AC468">
        <v>5492</v>
      </c>
      <c r="AD468">
        <v>0</v>
      </c>
      <c r="AE468">
        <v>1166</v>
      </c>
      <c r="AF468">
        <v>402</v>
      </c>
      <c r="AG468">
        <v>6626</v>
      </c>
      <c r="AH468">
        <v>56</v>
      </c>
      <c r="AI468" t="s">
        <v>74</v>
      </c>
      <c r="AJ468">
        <v>3</v>
      </c>
      <c r="AK468">
        <v>454</v>
      </c>
      <c r="AL468">
        <v>6625</v>
      </c>
      <c r="AM468">
        <v>8</v>
      </c>
      <c r="AN468">
        <v>7087</v>
      </c>
      <c r="AO468">
        <v>0.92648511358826025</v>
      </c>
      <c r="AP468">
        <v>7.351488641173981E-2</v>
      </c>
      <c r="AQ468">
        <v>0</v>
      </c>
      <c r="AR468">
        <v>0.13757584309298709</v>
      </c>
      <c r="AS468">
        <v>0.15323832369126569</v>
      </c>
      <c r="AT468">
        <v>0.1252998447862283</v>
      </c>
      <c r="AU468">
        <v>0.13418936080146751</v>
      </c>
      <c r="AV468">
        <v>0.11739805277268241</v>
      </c>
      <c r="AW468">
        <v>0.10498095103711021</v>
      </c>
      <c r="AX468">
        <v>8.6919712149005221E-2</v>
      </c>
      <c r="AY468">
        <v>6.5754197827007199E-2</v>
      </c>
      <c r="AZ468">
        <v>2.836178919147735E-2</v>
      </c>
      <c r="BA468">
        <v>4.0073373782982917E-2</v>
      </c>
      <c r="BB468">
        <v>6.2085508677860871E-3</v>
      </c>
      <c r="BC468">
        <v>0</v>
      </c>
      <c r="BD468">
        <v>0.88824608437985042</v>
      </c>
      <c r="BE468">
        <v>0.10667419218287</v>
      </c>
      <c r="BF468">
        <v>5.0797234372795246E-3</v>
      </c>
      <c r="BG468">
        <v>0.57894736842105265</v>
      </c>
      <c r="BH468">
        <v>0.30125582051643862</v>
      </c>
      <c r="BI468">
        <v>0.11979681106250881</v>
      </c>
      <c r="BJ468">
        <v>0</v>
      </c>
      <c r="BK468">
        <v>6.0533370960914351E-2</v>
      </c>
      <c r="BL468">
        <v>0.77494003104275433</v>
      </c>
      <c r="BM468">
        <v>0</v>
      </c>
      <c r="BN468">
        <v>0.16452659799633129</v>
      </c>
      <c r="BO468">
        <v>5.6723578382954713E-2</v>
      </c>
      <c r="BP468">
        <v>0.93495131931705944</v>
      </c>
      <c r="BQ468">
        <v>7.9017920135459295E-3</v>
      </c>
      <c r="BR468">
        <v>0</v>
      </c>
      <c r="BS468">
        <v>4.2331028643996049E-4</v>
      </c>
      <c r="BT468">
        <v>6.4060956681247352E-2</v>
      </c>
      <c r="BU468">
        <v>0.93481021588824609</v>
      </c>
      <c r="BV468">
        <v>1.128827430506561E-3</v>
      </c>
      <c r="BW468">
        <v>1</v>
      </c>
      <c r="BX468" t="s">
        <v>1501</v>
      </c>
      <c r="BY468">
        <v>41468</v>
      </c>
      <c r="BZ468">
        <v>0.17090286485965081</v>
      </c>
      <c r="CA468">
        <v>0</v>
      </c>
    </row>
    <row r="469" spans="1:79" customFormat="1" x14ac:dyDescent="0.25">
      <c r="A469" t="s">
        <v>1503</v>
      </c>
      <c r="B469" t="s">
        <v>354</v>
      </c>
      <c r="C469" t="s">
        <v>43</v>
      </c>
      <c r="D469" t="s">
        <v>949</v>
      </c>
      <c r="E469">
        <v>2016</v>
      </c>
      <c r="F469">
        <v>14521</v>
      </c>
      <c r="G469">
        <v>1704</v>
      </c>
      <c r="H469">
        <v>0</v>
      </c>
      <c r="I469">
        <v>2421</v>
      </c>
      <c r="J469">
        <v>2683</v>
      </c>
      <c r="K469">
        <v>2022</v>
      </c>
      <c r="L469">
        <v>1835</v>
      </c>
      <c r="M469">
        <v>1798</v>
      </c>
      <c r="N469">
        <v>1890</v>
      </c>
      <c r="O469">
        <v>1576</v>
      </c>
      <c r="P469">
        <v>985</v>
      </c>
      <c r="Q469">
        <v>335</v>
      </c>
      <c r="R469">
        <v>77</v>
      </c>
      <c r="S469">
        <v>603</v>
      </c>
      <c r="T469">
        <v>0</v>
      </c>
      <c r="U469">
        <v>15262</v>
      </c>
      <c r="V469">
        <v>949</v>
      </c>
      <c r="W469">
        <v>14</v>
      </c>
      <c r="X469">
        <v>8615</v>
      </c>
      <c r="Y469">
        <v>6406</v>
      </c>
      <c r="Z469">
        <v>1204</v>
      </c>
      <c r="AA469">
        <v>0</v>
      </c>
      <c r="AB469">
        <v>62</v>
      </c>
      <c r="AC469">
        <v>15414</v>
      </c>
      <c r="AD469">
        <v>0</v>
      </c>
      <c r="AE469">
        <v>749</v>
      </c>
      <c r="AF469">
        <v>65</v>
      </c>
      <c r="AG469">
        <v>16148</v>
      </c>
      <c r="AH469">
        <v>11</v>
      </c>
      <c r="AI469" t="s">
        <v>74</v>
      </c>
      <c r="AJ469">
        <v>1</v>
      </c>
      <c r="AK469">
        <v>1184</v>
      </c>
      <c r="AL469">
        <v>15035</v>
      </c>
      <c r="AM469">
        <v>6</v>
      </c>
      <c r="AN469">
        <v>16225</v>
      </c>
      <c r="AO469">
        <v>0.89497688751926041</v>
      </c>
      <c r="AP469">
        <v>0.1050231124807396</v>
      </c>
      <c r="AQ469">
        <v>0</v>
      </c>
      <c r="AR469">
        <v>0.14921417565485359</v>
      </c>
      <c r="AS469">
        <v>0.16536209553158709</v>
      </c>
      <c r="AT469">
        <v>0.1246224961479199</v>
      </c>
      <c r="AU469">
        <v>0.1130970724191063</v>
      </c>
      <c r="AV469">
        <v>0.1108166409861325</v>
      </c>
      <c r="AW469">
        <v>0.1164869029275809</v>
      </c>
      <c r="AX469">
        <v>9.7134052388289677E-2</v>
      </c>
      <c r="AY469">
        <v>6.0708782742681038E-2</v>
      </c>
      <c r="AZ469">
        <v>2.064714946070878E-2</v>
      </c>
      <c r="BA469">
        <v>3.7164869029275807E-2</v>
      </c>
      <c r="BB469">
        <v>4.7457627118644074E-3</v>
      </c>
      <c r="BC469">
        <v>0</v>
      </c>
      <c r="BD469">
        <v>0.94064714946070882</v>
      </c>
      <c r="BE469">
        <v>5.8489984591679513E-2</v>
      </c>
      <c r="BF469">
        <v>8.6286594761171033E-4</v>
      </c>
      <c r="BG469">
        <v>0.53097072419106317</v>
      </c>
      <c r="BH469">
        <v>0.39482280431432981</v>
      </c>
      <c r="BI469">
        <v>7.4206471494607087E-2</v>
      </c>
      <c r="BJ469">
        <v>0</v>
      </c>
      <c r="BK469">
        <v>3.821263482280431E-3</v>
      </c>
      <c r="BL469">
        <v>0.95001540832049303</v>
      </c>
      <c r="BM469">
        <v>0</v>
      </c>
      <c r="BN469">
        <v>4.6163328197226502E-2</v>
      </c>
      <c r="BO469">
        <v>4.0061633281972264E-3</v>
      </c>
      <c r="BP469">
        <v>0.99525423728813556</v>
      </c>
      <c r="BQ469">
        <v>6.779661016949153E-4</v>
      </c>
      <c r="BR469">
        <v>0</v>
      </c>
      <c r="BS469">
        <v>6.163328197226502E-5</v>
      </c>
      <c r="BT469">
        <v>7.2973805855161791E-2</v>
      </c>
      <c r="BU469">
        <v>0.92665639445300463</v>
      </c>
      <c r="BV469">
        <v>3.6979969183359012E-4</v>
      </c>
      <c r="BW469">
        <v>1</v>
      </c>
      <c r="BX469" t="s">
        <v>1501</v>
      </c>
      <c r="BY469">
        <v>41468</v>
      </c>
      <c r="BZ469">
        <v>0.39126555416224562</v>
      </c>
      <c r="CA469">
        <v>0</v>
      </c>
    </row>
    <row r="470" spans="1:79" customFormat="1" x14ac:dyDescent="0.25">
      <c r="A470" t="s">
        <v>1504</v>
      </c>
      <c r="B470" t="s">
        <v>354</v>
      </c>
      <c r="C470" t="s">
        <v>43</v>
      </c>
      <c r="D470" t="s">
        <v>951</v>
      </c>
      <c r="E470">
        <v>2016</v>
      </c>
      <c r="F470">
        <v>14235</v>
      </c>
      <c r="G470">
        <v>1258</v>
      </c>
      <c r="H470">
        <v>0</v>
      </c>
      <c r="I470">
        <v>2263</v>
      </c>
      <c r="J470">
        <v>2296</v>
      </c>
      <c r="K470">
        <v>1837</v>
      </c>
      <c r="L470">
        <v>1981</v>
      </c>
      <c r="M470">
        <v>1914</v>
      </c>
      <c r="N470">
        <v>1622</v>
      </c>
      <c r="O470">
        <v>1363</v>
      </c>
      <c r="P470">
        <v>979</v>
      </c>
      <c r="Q470">
        <v>366</v>
      </c>
      <c r="R470">
        <v>91</v>
      </c>
      <c r="S470">
        <v>781</v>
      </c>
      <c r="T470">
        <v>0</v>
      </c>
      <c r="U470">
        <v>13508</v>
      </c>
      <c r="V470">
        <v>1952</v>
      </c>
      <c r="W470">
        <v>33</v>
      </c>
      <c r="X470">
        <v>8234</v>
      </c>
      <c r="Y470">
        <v>5729</v>
      </c>
      <c r="Z470">
        <v>1530</v>
      </c>
      <c r="AA470">
        <v>0</v>
      </c>
      <c r="AB470">
        <v>489</v>
      </c>
      <c r="AC470">
        <v>13214</v>
      </c>
      <c r="AD470">
        <v>0</v>
      </c>
      <c r="AE470">
        <v>1790</v>
      </c>
      <c r="AF470">
        <v>273</v>
      </c>
      <c r="AG470">
        <v>15191</v>
      </c>
      <c r="AH470">
        <v>25</v>
      </c>
      <c r="AI470" t="s">
        <v>74</v>
      </c>
      <c r="AJ470">
        <v>4</v>
      </c>
      <c r="AK470">
        <v>1666</v>
      </c>
      <c r="AL470">
        <v>13823</v>
      </c>
      <c r="AM470">
        <v>4</v>
      </c>
      <c r="AN470">
        <v>15493</v>
      </c>
      <c r="AO470">
        <v>0.91880203963080098</v>
      </c>
      <c r="AP470">
        <v>8.119796036919899E-2</v>
      </c>
      <c r="AQ470">
        <v>0</v>
      </c>
      <c r="AR470">
        <v>0.14606596527464019</v>
      </c>
      <c r="AS470">
        <v>0.1481959594655651</v>
      </c>
      <c r="AT470">
        <v>0.11856967662815469</v>
      </c>
      <c r="AU470">
        <v>0.12786419673400889</v>
      </c>
      <c r="AV470">
        <v>0.12353966307364619</v>
      </c>
      <c r="AW470">
        <v>0.1046924417478861</v>
      </c>
      <c r="AX470">
        <v>8.797521461305105E-2</v>
      </c>
      <c r="AY470">
        <v>6.3189827664106371E-2</v>
      </c>
      <c r="AZ470">
        <v>2.3623571935712899E-2</v>
      </c>
      <c r="BA470">
        <v>5.0409862518556767E-2</v>
      </c>
      <c r="BB470">
        <v>5.8736203446717872E-3</v>
      </c>
      <c r="BC470">
        <v>0</v>
      </c>
      <c r="BD470">
        <v>0.87187762215193954</v>
      </c>
      <c r="BE470">
        <v>0.1259923836571355</v>
      </c>
      <c r="BF470">
        <v>2.1299941909249339E-3</v>
      </c>
      <c r="BG470">
        <v>0.53146582327502745</v>
      </c>
      <c r="BH470">
        <v>0.36977990060027111</v>
      </c>
      <c r="BI470">
        <v>9.8754276124701473E-2</v>
      </c>
      <c r="BJ470">
        <v>0</v>
      </c>
      <c r="BK470">
        <v>3.1562641192796753E-2</v>
      </c>
      <c r="BL470">
        <v>0.85290131026915383</v>
      </c>
      <c r="BM470">
        <v>0</v>
      </c>
      <c r="BN470">
        <v>0.1155360485380494</v>
      </c>
      <c r="BO470">
        <v>1.7620861034015362E-2</v>
      </c>
      <c r="BP470">
        <v>0.98050732588911116</v>
      </c>
      <c r="BQ470">
        <v>1.61363196282192E-3</v>
      </c>
      <c r="BR470">
        <v>0</v>
      </c>
      <c r="BS470">
        <v>2.5818111405150708E-4</v>
      </c>
      <c r="BT470">
        <v>0.1075324340024527</v>
      </c>
      <c r="BU470">
        <v>0.89220938488349577</v>
      </c>
      <c r="BV470">
        <v>2.5818111405150708E-4</v>
      </c>
      <c r="BW470">
        <v>1</v>
      </c>
      <c r="BX470" t="s">
        <v>1501</v>
      </c>
      <c r="BY470">
        <v>41468</v>
      </c>
      <c r="BZ470">
        <v>0.37361338863702132</v>
      </c>
      <c r="CA470">
        <v>0</v>
      </c>
    </row>
    <row r="471" spans="1:79" customFormat="1" x14ac:dyDescent="0.25">
      <c r="A471" t="s">
        <v>1505</v>
      </c>
      <c r="B471" t="s">
        <v>354</v>
      </c>
      <c r="C471" t="s">
        <v>43</v>
      </c>
      <c r="D471" t="s">
        <v>953</v>
      </c>
      <c r="E471">
        <v>2016</v>
      </c>
      <c r="F471">
        <v>2497</v>
      </c>
      <c r="G471">
        <v>166</v>
      </c>
      <c r="H471">
        <v>0</v>
      </c>
      <c r="I471">
        <v>294</v>
      </c>
      <c r="J471">
        <v>305</v>
      </c>
      <c r="K471">
        <v>311</v>
      </c>
      <c r="L471">
        <v>344</v>
      </c>
      <c r="M471">
        <v>326</v>
      </c>
      <c r="N471">
        <v>298</v>
      </c>
      <c r="O471">
        <v>266</v>
      </c>
      <c r="P471">
        <v>252</v>
      </c>
      <c r="Q471">
        <v>126</v>
      </c>
      <c r="R471">
        <v>55</v>
      </c>
      <c r="S471">
        <v>86</v>
      </c>
      <c r="T471">
        <v>0</v>
      </c>
      <c r="U471">
        <v>2386</v>
      </c>
      <c r="V471">
        <v>262</v>
      </c>
      <c r="W471">
        <v>15</v>
      </c>
      <c r="X471">
        <v>1523</v>
      </c>
      <c r="Y471">
        <v>796</v>
      </c>
      <c r="Z471">
        <v>344</v>
      </c>
      <c r="AA471">
        <v>0</v>
      </c>
      <c r="AB471">
        <v>161</v>
      </c>
      <c r="AC471">
        <v>1412</v>
      </c>
      <c r="AD471">
        <v>0</v>
      </c>
      <c r="AE471">
        <v>1090</v>
      </c>
      <c r="AF471">
        <v>202</v>
      </c>
      <c r="AG471">
        <v>2181</v>
      </c>
      <c r="AH471">
        <v>250</v>
      </c>
      <c r="AI471" t="s">
        <v>74</v>
      </c>
      <c r="AJ471">
        <v>30</v>
      </c>
      <c r="AK471">
        <v>317</v>
      </c>
      <c r="AL471">
        <v>2340</v>
      </c>
      <c r="AM471">
        <v>6</v>
      </c>
      <c r="AN471">
        <v>2663</v>
      </c>
      <c r="AO471">
        <v>0.93766428839654525</v>
      </c>
      <c r="AP471">
        <v>6.2335711603454753E-2</v>
      </c>
      <c r="AQ471">
        <v>0</v>
      </c>
      <c r="AR471">
        <v>0.11040180247840781</v>
      </c>
      <c r="AS471">
        <v>0.1145324821629741</v>
      </c>
      <c r="AT471">
        <v>0.1167855801727375</v>
      </c>
      <c r="AU471">
        <v>0.12917761922643639</v>
      </c>
      <c r="AV471">
        <v>0.1224183251971461</v>
      </c>
      <c r="AW471">
        <v>0.1119038678182501</v>
      </c>
      <c r="AX471">
        <v>9.9887345099511832E-2</v>
      </c>
      <c r="AY471">
        <v>9.4630116410063844E-2</v>
      </c>
      <c r="AZ471">
        <v>4.7315058205031922E-2</v>
      </c>
      <c r="BA471">
        <v>3.2294404806609091E-2</v>
      </c>
      <c r="BB471">
        <v>2.0653398422831391E-2</v>
      </c>
      <c r="BC471">
        <v>0</v>
      </c>
      <c r="BD471">
        <v>0.89598197521592193</v>
      </c>
      <c r="BE471">
        <v>9.8385279759669542E-2</v>
      </c>
      <c r="BF471">
        <v>5.6327450244085617E-3</v>
      </c>
      <c r="BG471">
        <v>0.5719113781449493</v>
      </c>
      <c r="BH471">
        <v>0.29891100262861442</v>
      </c>
      <c r="BI471">
        <v>0.12917761922643639</v>
      </c>
      <c r="BJ471">
        <v>0</v>
      </c>
      <c r="BK471">
        <v>6.0458129928651898E-2</v>
      </c>
      <c r="BL471">
        <v>0.53022906496432598</v>
      </c>
      <c r="BM471">
        <v>0</v>
      </c>
      <c r="BN471">
        <v>0.40931280510702223</v>
      </c>
      <c r="BO471">
        <v>7.5854299662035302E-2</v>
      </c>
      <c r="BP471">
        <v>0.81900112654900492</v>
      </c>
      <c r="BQ471">
        <v>9.3879083740142699E-2</v>
      </c>
      <c r="BR471">
        <v>0</v>
      </c>
      <c r="BS471">
        <v>1.126549004881712E-2</v>
      </c>
      <c r="BT471">
        <v>0.1190386781825009</v>
      </c>
      <c r="BU471">
        <v>0.87870822380773561</v>
      </c>
      <c r="BV471">
        <v>2.2530980097634251E-3</v>
      </c>
      <c r="BW471">
        <v>1</v>
      </c>
      <c r="BX471" t="s">
        <v>1501</v>
      </c>
      <c r="BY471">
        <v>41468</v>
      </c>
      <c r="BZ471">
        <v>6.4218192341082281E-2</v>
      </c>
      <c r="CA471">
        <v>0</v>
      </c>
    </row>
    <row r="472" spans="1:79" customFormat="1" x14ac:dyDescent="0.25">
      <c r="A472" t="s">
        <v>1506</v>
      </c>
      <c r="B472" t="s">
        <v>354</v>
      </c>
      <c r="C472" t="s">
        <v>187</v>
      </c>
      <c r="D472" t="s">
        <v>44</v>
      </c>
      <c r="E472">
        <v>2016</v>
      </c>
      <c r="F472">
        <v>523</v>
      </c>
      <c r="G472">
        <v>55</v>
      </c>
      <c r="H472">
        <v>0</v>
      </c>
      <c r="I472">
        <v>67</v>
      </c>
      <c r="J472">
        <v>60</v>
      </c>
      <c r="K472">
        <v>60</v>
      </c>
      <c r="L472">
        <v>56</v>
      </c>
      <c r="M472">
        <v>85</v>
      </c>
      <c r="N472">
        <v>92</v>
      </c>
      <c r="O472">
        <v>75</v>
      </c>
      <c r="P472">
        <v>41</v>
      </c>
      <c r="Q472">
        <v>13</v>
      </c>
      <c r="R472">
        <v>3</v>
      </c>
      <c r="S472">
        <v>25</v>
      </c>
      <c r="T472">
        <v>1</v>
      </c>
      <c r="U472">
        <v>533</v>
      </c>
      <c r="V472">
        <v>6</v>
      </c>
      <c r="W472">
        <v>39</v>
      </c>
      <c r="X472">
        <v>261</v>
      </c>
      <c r="Y472">
        <v>317</v>
      </c>
      <c r="Z472">
        <v>0</v>
      </c>
      <c r="AA472">
        <v>0</v>
      </c>
      <c r="AB472">
        <v>2</v>
      </c>
      <c r="AC472">
        <v>517</v>
      </c>
      <c r="AD472">
        <v>18</v>
      </c>
      <c r="AE472">
        <v>41</v>
      </c>
      <c r="AF472">
        <v>1</v>
      </c>
      <c r="AG472">
        <v>531</v>
      </c>
      <c r="AH472">
        <v>7</v>
      </c>
      <c r="AI472">
        <v>0</v>
      </c>
      <c r="AJ472">
        <v>39</v>
      </c>
      <c r="AK472">
        <v>218</v>
      </c>
      <c r="AL472">
        <v>360</v>
      </c>
      <c r="AM472">
        <v>0</v>
      </c>
      <c r="AN472">
        <v>578</v>
      </c>
      <c r="AO472">
        <v>0.90484429065743943</v>
      </c>
      <c r="AP472">
        <v>9.5155709342560554E-2</v>
      </c>
      <c r="AQ472">
        <v>0</v>
      </c>
      <c r="AR472">
        <v>0.115916955017301</v>
      </c>
      <c r="AS472">
        <v>0.1038062283737024</v>
      </c>
      <c r="AT472">
        <v>0.1038062283737024</v>
      </c>
      <c r="AU472">
        <v>9.6885813148788927E-2</v>
      </c>
      <c r="AV472">
        <v>0.1470588235294118</v>
      </c>
      <c r="AW472">
        <v>0.1591695501730104</v>
      </c>
      <c r="AX472">
        <v>0.12975778546712799</v>
      </c>
      <c r="AY472">
        <v>7.0934256055363326E-2</v>
      </c>
      <c r="AZ472">
        <v>2.2491349480968859E-2</v>
      </c>
      <c r="BA472">
        <v>4.3252595155709339E-2</v>
      </c>
      <c r="BB472">
        <v>5.1903114186851208E-3</v>
      </c>
      <c r="BC472">
        <v>1.730103806228374E-3</v>
      </c>
      <c r="BD472">
        <v>0.92214532871972321</v>
      </c>
      <c r="BE472">
        <v>1.038062283737024E-2</v>
      </c>
      <c r="BF472">
        <v>6.7474048442906581E-2</v>
      </c>
      <c r="BG472">
        <v>0.45155709342560552</v>
      </c>
      <c r="BH472">
        <v>0.54844290657439443</v>
      </c>
      <c r="BI472">
        <v>0</v>
      </c>
      <c r="BJ472">
        <v>0</v>
      </c>
      <c r="BK472">
        <v>3.4602076124567479E-3</v>
      </c>
      <c r="BL472">
        <v>0.89446366782006925</v>
      </c>
      <c r="BM472">
        <v>3.1141868512110722E-2</v>
      </c>
      <c r="BN472">
        <v>7.0934256055363326E-2</v>
      </c>
      <c r="BO472">
        <v>1.730103806228374E-3</v>
      </c>
      <c r="BP472">
        <v>0.91868512110726641</v>
      </c>
      <c r="BQ472">
        <v>1.2110726643598619E-2</v>
      </c>
      <c r="BR472">
        <v>0</v>
      </c>
      <c r="BS472">
        <v>6.7474048442906581E-2</v>
      </c>
      <c r="BT472">
        <v>0.37716262975778547</v>
      </c>
      <c r="BU472">
        <v>0.62283737024221453</v>
      </c>
      <c r="BV472">
        <v>0</v>
      </c>
      <c r="BW472">
        <v>1</v>
      </c>
      <c r="BX472" t="s">
        <v>1507</v>
      </c>
      <c r="BY472">
        <v>578</v>
      </c>
      <c r="BZ472">
        <v>1</v>
      </c>
      <c r="CA472">
        <v>0</v>
      </c>
    </row>
    <row r="473" spans="1:79" customFormat="1" x14ac:dyDescent="0.25">
      <c r="A473" t="s">
        <v>1508</v>
      </c>
      <c r="B473" t="s">
        <v>354</v>
      </c>
      <c r="C473" t="s">
        <v>187</v>
      </c>
      <c r="D473" t="s">
        <v>947</v>
      </c>
      <c r="E473">
        <v>2016</v>
      </c>
      <c r="F473">
        <v>74</v>
      </c>
      <c r="G473">
        <v>3</v>
      </c>
      <c r="H473">
        <v>0</v>
      </c>
      <c r="I473">
        <v>6</v>
      </c>
      <c r="J473">
        <v>5</v>
      </c>
      <c r="K473">
        <v>7</v>
      </c>
      <c r="L473">
        <v>8</v>
      </c>
      <c r="M473">
        <v>12</v>
      </c>
      <c r="N473">
        <v>20</v>
      </c>
      <c r="O473">
        <v>10</v>
      </c>
      <c r="P473">
        <v>6</v>
      </c>
      <c r="Q473">
        <v>2</v>
      </c>
      <c r="R473">
        <v>0</v>
      </c>
      <c r="S473">
        <v>1</v>
      </c>
      <c r="T473">
        <v>0</v>
      </c>
      <c r="U473">
        <v>73</v>
      </c>
      <c r="V473">
        <v>0</v>
      </c>
      <c r="W473">
        <v>4</v>
      </c>
      <c r="X473">
        <v>46</v>
      </c>
      <c r="Y473">
        <v>31</v>
      </c>
      <c r="Z473">
        <v>0</v>
      </c>
      <c r="AA473">
        <v>0</v>
      </c>
      <c r="AB473">
        <v>0</v>
      </c>
      <c r="AC473">
        <v>69</v>
      </c>
      <c r="AD473">
        <v>3</v>
      </c>
      <c r="AE473">
        <v>5</v>
      </c>
      <c r="AF473">
        <v>0</v>
      </c>
      <c r="AG473">
        <v>69</v>
      </c>
      <c r="AH473">
        <v>1</v>
      </c>
      <c r="AI473">
        <v>0</v>
      </c>
      <c r="AJ473">
        <v>7</v>
      </c>
      <c r="AK473">
        <v>30</v>
      </c>
      <c r="AL473">
        <v>47</v>
      </c>
      <c r="AM473">
        <v>0</v>
      </c>
      <c r="AN473">
        <v>77</v>
      </c>
      <c r="AO473">
        <v>0.96103896103896103</v>
      </c>
      <c r="AP473">
        <v>3.896103896103896E-2</v>
      </c>
      <c r="AQ473">
        <v>0</v>
      </c>
      <c r="AR473">
        <v>7.792207792207792E-2</v>
      </c>
      <c r="AS473">
        <v>6.4935064935064929E-2</v>
      </c>
      <c r="AT473">
        <v>9.0909090909090912E-2</v>
      </c>
      <c r="AU473">
        <v>0.1038961038961039</v>
      </c>
      <c r="AV473">
        <v>0.15584415584415581</v>
      </c>
      <c r="AW473">
        <v>0.25974025974025972</v>
      </c>
      <c r="AX473">
        <v>0.12987012987012991</v>
      </c>
      <c r="AY473">
        <v>7.792207792207792E-2</v>
      </c>
      <c r="AZ473">
        <v>2.5974025974025979E-2</v>
      </c>
      <c r="BA473">
        <v>1.298701298701299E-2</v>
      </c>
      <c r="BB473">
        <v>0</v>
      </c>
      <c r="BC473">
        <v>0</v>
      </c>
      <c r="BD473">
        <v>0.94805194805194803</v>
      </c>
      <c r="BE473">
        <v>0</v>
      </c>
      <c r="BF473">
        <v>5.1948051948051951E-2</v>
      </c>
      <c r="BG473">
        <v>0.59740259740259738</v>
      </c>
      <c r="BH473">
        <v>0.40259740259740262</v>
      </c>
      <c r="BI473">
        <v>0</v>
      </c>
      <c r="BJ473">
        <v>0</v>
      </c>
      <c r="BK473">
        <v>0</v>
      </c>
      <c r="BL473">
        <v>0.89610389610389607</v>
      </c>
      <c r="BM473">
        <v>3.896103896103896E-2</v>
      </c>
      <c r="BN473">
        <v>6.4935064935064929E-2</v>
      </c>
      <c r="BO473">
        <v>0</v>
      </c>
      <c r="BP473">
        <v>0.89610389610389607</v>
      </c>
      <c r="BQ473">
        <v>1.298701298701299E-2</v>
      </c>
      <c r="BR473">
        <v>0</v>
      </c>
      <c r="BS473">
        <v>9.0909090909090912E-2</v>
      </c>
      <c r="BT473">
        <v>0.38961038961038957</v>
      </c>
      <c r="BU473">
        <v>0.61038961038961037</v>
      </c>
      <c r="BV473">
        <v>0</v>
      </c>
      <c r="BW473">
        <v>1</v>
      </c>
      <c r="BX473" t="s">
        <v>1507</v>
      </c>
      <c r="BY473">
        <v>578</v>
      </c>
      <c r="BZ473">
        <v>0.13321799307958479</v>
      </c>
      <c r="CA473">
        <v>0</v>
      </c>
    </row>
    <row r="474" spans="1:79" customFormat="1" x14ac:dyDescent="0.25">
      <c r="A474" t="s">
        <v>1509</v>
      </c>
      <c r="B474" t="s">
        <v>354</v>
      </c>
      <c r="C474" t="s">
        <v>187</v>
      </c>
      <c r="D474" t="s">
        <v>949</v>
      </c>
      <c r="E474">
        <v>2016</v>
      </c>
      <c r="F474">
        <v>230</v>
      </c>
      <c r="G474">
        <v>36</v>
      </c>
      <c r="H474">
        <v>0</v>
      </c>
      <c r="I474">
        <v>43</v>
      </c>
      <c r="J474">
        <v>30</v>
      </c>
      <c r="K474">
        <v>31</v>
      </c>
      <c r="L474">
        <v>24</v>
      </c>
      <c r="M474">
        <v>38</v>
      </c>
      <c r="N474">
        <v>35</v>
      </c>
      <c r="O474">
        <v>36</v>
      </c>
      <c r="P474">
        <v>12</v>
      </c>
      <c r="Q474">
        <v>4</v>
      </c>
      <c r="R474">
        <v>2</v>
      </c>
      <c r="S474">
        <v>10</v>
      </c>
      <c r="T474">
        <v>1</v>
      </c>
      <c r="U474">
        <v>247</v>
      </c>
      <c r="V474">
        <v>0</v>
      </c>
      <c r="W474">
        <v>19</v>
      </c>
      <c r="X474">
        <v>118</v>
      </c>
      <c r="Y474">
        <v>148</v>
      </c>
      <c r="Z474">
        <v>0</v>
      </c>
      <c r="AA474">
        <v>0</v>
      </c>
      <c r="AB474">
        <v>0</v>
      </c>
      <c r="AC474">
        <v>244</v>
      </c>
      <c r="AD474">
        <v>2</v>
      </c>
      <c r="AE474">
        <v>20</v>
      </c>
      <c r="AF474">
        <v>0</v>
      </c>
      <c r="AG474">
        <v>257</v>
      </c>
      <c r="AH474">
        <v>0</v>
      </c>
      <c r="AI474">
        <v>0</v>
      </c>
      <c r="AJ474">
        <v>9</v>
      </c>
      <c r="AK474">
        <v>94</v>
      </c>
      <c r="AL474">
        <v>172</v>
      </c>
      <c r="AM474">
        <v>0</v>
      </c>
      <c r="AN474">
        <v>266</v>
      </c>
      <c r="AO474">
        <v>0.86466165413533835</v>
      </c>
      <c r="AP474">
        <v>0.13533834586466159</v>
      </c>
      <c r="AQ474">
        <v>0</v>
      </c>
      <c r="AR474">
        <v>0.16165413533834591</v>
      </c>
      <c r="AS474">
        <v>0.112781954887218</v>
      </c>
      <c r="AT474">
        <v>0.1165413533834586</v>
      </c>
      <c r="AU474">
        <v>9.0225563909774431E-2</v>
      </c>
      <c r="AV474">
        <v>0.14285714285714279</v>
      </c>
      <c r="AW474">
        <v>0.13157894736842099</v>
      </c>
      <c r="AX474">
        <v>0.13533834586466159</v>
      </c>
      <c r="AY474">
        <v>4.5112781954887222E-2</v>
      </c>
      <c r="AZ474">
        <v>1.503759398496241E-2</v>
      </c>
      <c r="BA474">
        <v>3.7593984962406013E-2</v>
      </c>
      <c r="BB474">
        <v>7.5187969924812026E-3</v>
      </c>
      <c r="BC474">
        <v>3.7593984962406009E-3</v>
      </c>
      <c r="BD474">
        <v>0.9285714285714286</v>
      </c>
      <c r="BE474">
        <v>0</v>
      </c>
      <c r="BF474">
        <v>7.1428571428571425E-2</v>
      </c>
      <c r="BG474">
        <v>0.44360902255639101</v>
      </c>
      <c r="BH474">
        <v>0.55639097744360899</v>
      </c>
      <c r="BI474">
        <v>0</v>
      </c>
      <c r="BJ474">
        <v>0</v>
      </c>
      <c r="BK474">
        <v>0</v>
      </c>
      <c r="BL474">
        <v>0.91729323308270672</v>
      </c>
      <c r="BM474">
        <v>7.5187969924812026E-3</v>
      </c>
      <c r="BN474">
        <v>7.5187969924812026E-2</v>
      </c>
      <c r="BO474">
        <v>0</v>
      </c>
      <c r="BP474">
        <v>0.96616541353383456</v>
      </c>
      <c r="BQ474">
        <v>0</v>
      </c>
      <c r="BR474">
        <v>0</v>
      </c>
      <c r="BS474">
        <v>3.3834586466165412E-2</v>
      </c>
      <c r="BT474">
        <v>0.35338345864661652</v>
      </c>
      <c r="BU474">
        <v>0.64661654135338342</v>
      </c>
      <c r="BV474">
        <v>0</v>
      </c>
      <c r="BW474">
        <v>1</v>
      </c>
      <c r="BX474" t="s">
        <v>1507</v>
      </c>
      <c r="BY474">
        <v>578</v>
      </c>
      <c r="BZ474">
        <v>0.46020761245674741</v>
      </c>
      <c r="CA474">
        <v>0</v>
      </c>
    </row>
    <row r="475" spans="1:79" customFormat="1" x14ac:dyDescent="0.25">
      <c r="A475" t="s">
        <v>1510</v>
      </c>
      <c r="B475" t="s">
        <v>354</v>
      </c>
      <c r="C475" t="s">
        <v>187</v>
      </c>
      <c r="D475" t="s">
        <v>951</v>
      </c>
      <c r="E475">
        <v>2016</v>
      </c>
      <c r="F475">
        <v>167</v>
      </c>
      <c r="G475">
        <v>13</v>
      </c>
      <c r="H475">
        <v>0</v>
      </c>
      <c r="I475">
        <v>16</v>
      </c>
      <c r="J475">
        <v>22</v>
      </c>
      <c r="K475">
        <v>17</v>
      </c>
      <c r="L475">
        <v>20</v>
      </c>
      <c r="M475">
        <v>27</v>
      </c>
      <c r="N475">
        <v>21</v>
      </c>
      <c r="O475">
        <v>21</v>
      </c>
      <c r="P475">
        <v>18</v>
      </c>
      <c r="Q475">
        <v>5</v>
      </c>
      <c r="R475">
        <v>0</v>
      </c>
      <c r="S475">
        <v>13</v>
      </c>
      <c r="T475">
        <v>0</v>
      </c>
      <c r="U475">
        <v>159</v>
      </c>
      <c r="V475">
        <v>6</v>
      </c>
      <c r="W475">
        <v>15</v>
      </c>
      <c r="X475">
        <v>69</v>
      </c>
      <c r="Y475">
        <v>111</v>
      </c>
      <c r="Z475">
        <v>0</v>
      </c>
      <c r="AA475">
        <v>0</v>
      </c>
      <c r="AB475">
        <v>2</v>
      </c>
      <c r="AC475">
        <v>176</v>
      </c>
      <c r="AD475">
        <v>1</v>
      </c>
      <c r="AE475">
        <v>1</v>
      </c>
      <c r="AF475">
        <v>0</v>
      </c>
      <c r="AG475">
        <v>175</v>
      </c>
      <c r="AH475">
        <v>1</v>
      </c>
      <c r="AI475">
        <v>0</v>
      </c>
      <c r="AJ475">
        <v>4</v>
      </c>
      <c r="AK475">
        <v>76</v>
      </c>
      <c r="AL475">
        <v>104</v>
      </c>
      <c r="AM475">
        <v>0</v>
      </c>
      <c r="AN475">
        <v>180</v>
      </c>
      <c r="AO475">
        <v>0.92777777777777781</v>
      </c>
      <c r="AP475">
        <v>7.2222222222222215E-2</v>
      </c>
      <c r="AQ475">
        <v>0</v>
      </c>
      <c r="AR475">
        <v>8.8888888888888892E-2</v>
      </c>
      <c r="AS475">
        <v>0.1222222222222222</v>
      </c>
      <c r="AT475">
        <v>9.4444444444444442E-2</v>
      </c>
      <c r="AU475">
        <v>0.1111111111111111</v>
      </c>
      <c r="AV475">
        <v>0.15</v>
      </c>
      <c r="AW475">
        <v>0.1166666666666667</v>
      </c>
      <c r="AX475">
        <v>0.1166666666666667</v>
      </c>
      <c r="AY475">
        <v>0.1</v>
      </c>
      <c r="AZ475">
        <v>2.777777777777778E-2</v>
      </c>
      <c r="BA475">
        <v>7.2222222222222215E-2</v>
      </c>
      <c r="BB475">
        <v>0</v>
      </c>
      <c r="BC475">
        <v>0</v>
      </c>
      <c r="BD475">
        <v>0.8833333333333333</v>
      </c>
      <c r="BE475">
        <v>3.3333333333333333E-2</v>
      </c>
      <c r="BF475">
        <v>8.3333333333333329E-2</v>
      </c>
      <c r="BG475">
        <v>0.38333333333333341</v>
      </c>
      <c r="BH475">
        <v>0.6166666666666667</v>
      </c>
      <c r="BI475">
        <v>0</v>
      </c>
      <c r="BJ475">
        <v>0</v>
      </c>
      <c r="BK475">
        <v>1.111111111111111E-2</v>
      </c>
      <c r="BL475">
        <v>0.97777777777777775</v>
      </c>
      <c r="BM475">
        <v>5.5555555555555558E-3</v>
      </c>
      <c r="BN475">
        <v>5.5555555555555558E-3</v>
      </c>
      <c r="BO475">
        <v>0</v>
      </c>
      <c r="BP475">
        <v>0.97222222222222221</v>
      </c>
      <c r="BQ475">
        <v>5.5555555555555558E-3</v>
      </c>
      <c r="BR475">
        <v>0</v>
      </c>
      <c r="BS475">
        <v>2.222222222222222E-2</v>
      </c>
      <c r="BT475">
        <v>0.42222222222222222</v>
      </c>
      <c r="BU475">
        <v>0.57777777777777772</v>
      </c>
      <c r="BV475">
        <v>0</v>
      </c>
      <c r="BW475">
        <v>1</v>
      </c>
      <c r="BX475" t="s">
        <v>1507</v>
      </c>
      <c r="BY475">
        <v>578</v>
      </c>
      <c r="BZ475">
        <v>0.31141868512110732</v>
      </c>
      <c r="CA475">
        <v>0</v>
      </c>
    </row>
    <row r="476" spans="1:79" customFormat="1" x14ac:dyDescent="0.25">
      <c r="A476" t="s">
        <v>1511</v>
      </c>
      <c r="B476" t="s">
        <v>354</v>
      </c>
      <c r="C476" t="s">
        <v>187</v>
      </c>
      <c r="D476" t="s">
        <v>953</v>
      </c>
      <c r="E476">
        <v>2016</v>
      </c>
      <c r="F476">
        <v>43</v>
      </c>
      <c r="G476">
        <v>2</v>
      </c>
      <c r="H476">
        <v>0</v>
      </c>
      <c r="I476">
        <v>1</v>
      </c>
      <c r="J476">
        <v>2</v>
      </c>
      <c r="K476">
        <v>2</v>
      </c>
      <c r="L476">
        <v>4</v>
      </c>
      <c r="M476">
        <v>8</v>
      </c>
      <c r="N476">
        <v>15</v>
      </c>
      <c r="O476">
        <v>6</v>
      </c>
      <c r="P476">
        <v>4</v>
      </c>
      <c r="Q476">
        <v>2</v>
      </c>
      <c r="R476">
        <v>1</v>
      </c>
      <c r="S476">
        <v>0</v>
      </c>
      <c r="T476">
        <v>0</v>
      </c>
      <c r="U476">
        <v>45</v>
      </c>
      <c r="V476">
        <v>0</v>
      </c>
      <c r="W476">
        <v>0</v>
      </c>
      <c r="X476">
        <v>22</v>
      </c>
      <c r="Y476">
        <v>23</v>
      </c>
      <c r="Z476">
        <v>0</v>
      </c>
      <c r="AA476">
        <v>0</v>
      </c>
      <c r="AB476">
        <v>0</v>
      </c>
      <c r="AC476">
        <v>27</v>
      </c>
      <c r="AD476">
        <v>3</v>
      </c>
      <c r="AE476">
        <v>15</v>
      </c>
      <c r="AF476">
        <v>1</v>
      </c>
      <c r="AG476">
        <v>30</v>
      </c>
      <c r="AH476">
        <v>5</v>
      </c>
      <c r="AI476">
        <v>0</v>
      </c>
      <c r="AJ476">
        <v>9</v>
      </c>
      <c r="AK476">
        <v>15</v>
      </c>
      <c r="AL476">
        <v>30</v>
      </c>
      <c r="AM476">
        <v>0</v>
      </c>
      <c r="AN476">
        <v>45</v>
      </c>
      <c r="AO476">
        <v>0.9555555555555556</v>
      </c>
      <c r="AP476">
        <v>4.4444444444444453E-2</v>
      </c>
      <c r="AQ476">
        <v>0</v>
      </c>
      <c r="AR476">
        <v>2.222222222222222E-2</v>
      </c>
      <c r="AS476">
        <v>4.4444444444444453E-2</v>
      </c>
      <c r="AT476">
        <v>4.4444444444444453E-2</v>
      </c>
      <c r="AU476">
        <v>8.8888888888888892E-2</v>
      </c>
      <c r="AV476">
        <v>0.17777777777777781</v>
      </c>
      <c r="AW476">
        <v>0.33333333333333331</v>
      </c>
      <c r="AX476">
        <v>0.1333333333333333</v>
      </c>
      <c r="AY476">
        <v>8.8888888888888892E-2</v>
      </c>
      <c r="AZ476">
        <v>4.4444444444444453E-2</v>
      </c>
      <c r="BA476">
        <v>0</v>
      </c>
      <c r="BB476">
        <v>2.222222222222222E-2</v>
      </c>
      <c r="BC476">
        <v>0</v>
      </c>
      <c r="BD476">
        <v>1</v>
      </c>
      <c r="BE476">
        <v>0</v>
      </c>
      <c r="BF476">
        <v>0</v>
      </c>
      <c r="BG476">
        <v>0.48888888888888887</v>
      </c>
      <c r="BH476">
        <v>0.51111111111111107</v>
      </c>
      <c r="BI476">
        <v>0</v>
      </c>
      <c r="BJ476">
        <v>0</v>
      </c>
      <c r="BK476">
        <v>0</v>
      </c>
      <c r="BL476">
        <v>0.6</v>
      </c>
      <c r="BM476">
        <v>6.6666666666666666E-2</v>
      </c>
      <c r="BN476">
        <v>0.33333333333333331</v>
      </c>
      <c r="BO476">
        <v>2.222222222222222E-2</v>
      </c>
      <c r="BP476">
        <v>0.66666666666666663</v>
      </c>
      <c r="BQ476">
        <v>0.1111111111111111</v>
      </c>
      <c r="BR476">
        <v>0</v>
      </c>
      <c r="BS476">
        <v>0.2</v>
      </c>
      <c r="BT476">
        <v>0.33333333333333331</v>
      </c>
      <c r="BU476">
        <v>0.66666666666666663</v>
      </c>
      <c r="BV476">
        <v>0</v>
      </c>
      <c r="BW476">
        <v>1</v>
      </c>
      <c r="BX476" t="s">
        <v>1507</v>
      </c>
      <c r="BY476">
        <v>578</v>
      </c>
      <c r="BZ476">
        <v>7.7854671280276816E-2</v>
      </c>
      <c r="CA476">
        <v>0</v>
      </c>
    </row>
    <row r="477" spans="1:79" customFormat="1" x14ac:dyDescent="0.25">
      <c r="A477" t="s">
        <v>1512</v>
      </c>
      <c r="B477" t="s">
        <v>354</v>
      </c>
      <c r="C477" t="s">
        <v>187</v>
      </c>
      <c r="D477" t="s">
        <v>961</v>
      </c>
      <c r="E477">
        <v>2016</v>
      </c>
      <c r="F477">
        <v>9</v>
      </c>
      <c r="G477">
        <v>1</v>
      </c>
      <c r="H477">
        <v>0</v>
      </c>
      <c r="I477">
        <v>1</v>
      </c>
      <c r="J477">
        <v>1</v>
      </c>
      <c r="K477">
        <v>3</v>
      </c>
      <c r="L477">
        <v>0</v>
      </c>
      <c r="M477">
        <v>0</v>
      </c>
      <c r="N477">
        <v>1</v>
      </c>
      <c r="O477">
        <v>2</v>
      </c>
      <c r="P477">
        <v>1</v>
      </c>
      <c r="Q477">
        <v>0</v>
      </c>
      <c r="R477">
        <v>0</v>
      </c>
      <c r="S477">
        <v>1</v>
      </c>
      <c r="T477">
        <v>0</v>
      </c>
      <c r="U477">
        <v>9</v>
      </c>
      <c r="V477">
        <v>0</v>
      </c>
      <c r="W477">
        <v>1</v>
      </c>
      <c r="X477">
        <v>6</v>
      </c>
      <c r="Y477">
        <v>4</v>
      </c>
      <c r="Z477">
        <v>0</v>
      </c>
      <c r="AA477">
        <v>0</v>
      </c>
      <c r="AB477">
        <v>0</v>
      </c>
      <c r="AC477">
        <v>1</v>
      </c>
      <c r="AD477">
        <v>9</v>
      </c>
      <c r="AE477">
        <v>0</v>
      </c>
      <c r="AF477">
        <v>0</v>
      </c>
      <c r="AG477">
        <v>0</v>
      </c>
      <c r="AH477">
        <v>0</v>
      </c>
      <c r="AI477">
        <v>0</v>
      </c>
      <c r="AJ477">
        <v>10</v>
      </c>
      <c r="AK477">
        <v>3</v>
      </c>
      <c r="AL477">
        <v>7</v>
      </c>
      <c r="AM477">
        <v>0</v>
      </c>
      <c r="AN477">
        <v>10</v>
      </c>
      <c r="AO477">
        <v>0.9</v>
      </c>
      <c r="AP477">
        <v>0.1</v>
      </c>
      <c r="AQ477">
        <v>0</v>
      </c>
      <c r="AR477">
        <v>0.1</v>
      </c>
      <c r="AS477">
        <v>0.1</v>
      </c>
      <c r="AT477">
        <v>0.3</v>
      </c>
      <c r="AU477">
        <v>0</v>
      </c>
      <c r="AV477">
        <v>0</v>
      </c>
      <c r="AW477">
        <v>0.1</v>
      </c>
      <c r="AX477">
        <v>0.2</v>
      </c>
      <c r="AY477">
        <v>0.1</v>
      </c>
      <c r="AZ477">
        <v>0</v>
      </c>
      <c r="BA477">
        <v>0.1</v>
      </c>
      <c r="BB477">
        <v>0</v>
      </c>
      <c r="BC477">
        <v>0</v>
      </c>
      <c r="BD477">
        <v>0.9</v>
      </c>
      <c r="BE477">
        <v>0</v>
      </c>
      <c r="BF477">
        <v>0.1</v>
      </c>
      <c r="BG477">
        <v>0.6</v>
      </c>
      <c r="BH477">
        <v>0.4</v>
      </c>
      <c r="BI477">
        <v>0</v>
      </c>
      <c r="BJ477">
        <v>0</v>
      </c>
      <c r="BK477">
        <v>0</v>
      </c>
      <c r="BL477">
        <v>0.1</v>
      </c>
      <c r="BM477">
        <v>0.9</v>
      </c>
      <c r="BN477">
        <v>0</v>
      </c>
      <c r="BO477">
        <v>0</v>
      </c>
      <c r="BP477">
        <v>0</v>
      </c>
      <c r="BQ477">
        <v>0</v>
      </c>
      <c r="BR477">
        <v>0</v>
      </c>
      <c r="BS477">
        <v>1</v>
      </c>
      <c r="BT477">
        <v>0.3</v>
      </c>
      <c r="BU477">
        <v>0.7</v>
      </c>
      <c r="BV477">
        <v>0</v>
      </c>
      <c r="BW477">
        <v>1</v>
      </c>
      <c r="BX477" t="s">
        <v>1507</v>
      </c>
      <c r="BY477">
        <v>578</v>
      </c>
      <c r="BZ477">
        <v>1.7301038062283738E-2</v>
      </c>
      <c r="CA477">
        <v>0</v>
      </c>
    </row>
    <row r="478" spans="1:79" customFormat="1" x14ac:dyDescent="0.25">
      <c r="A478" t="s">
        <v>1513</v>
      </c>
      <c r="B478" t="s">
        <v>354</v>
      </c>
      <c r="C478" t="s">
        <v>420</v>
      </c>
      <c r="D478" t="s">
        <v>44</v>
      </c>
      <c r="E478">
        <v>2016</v>
      </c>
      <c r="F478">
        <v>22157</v>
      </c>
      <c r="G478">
        <v>2463</v>
      </c>
      <c r="H478">
        <v>0</v>
      </c>
      <c r="I478">
        <v>3199</v>
      </c>
      <c r="J478">
        <v>3473</v>
      </c>
      <c r="K478">
        <v>3704</v>
      </c>
      <c r="L478">
        <v>3595</v>
      </c>
      <c r="M478">
        <v>3296</v>
      </c>
      <c r="N478">
        <v>2967</v>
      </c>
      <c r="O478">
        <v>2189</v>
      </c>
      <c r="P478">
        <v>783</v>
      </c>
      <c r="Q478">
        <v>212</v>
      </c>
      <c r="R478">
        <v>48</v>
      </c>
      <c r="S478">
        <v>1154</v>
      </c>
      <c r="T478">
        <v>0</v>
      </c>
      <c r="U478">
        <v>24587</v>
      </c>
      <c r="V478">
        <v>17</v>
      </c>
      <c r="W478">
        <v>16</v>
      </c>
      <c r="X478">
        <v>10043</v>
      </c>
      <c r="Y478">
        <v>12272</v>
      </c>
      <c r="Z478">
        <v>2305</v>
      </c>
      <c r="AA478">
        <v>0</v>
      </c>
      <c r="AB478">
        <v>0</v>
      </c>
      <c r="AC478">
        <v>23664</v>
      </c>
      <c r="AD478">
        <v>0</v>
      </c>
      <c r="AE478">
        <v>956</v>
      </c>
      <c r="AF478">
        <v>178</v>
      </c>
      <c r="AG478">
        <v>24021</v>
      </c>
      <c r="AH478">
        <v>418</v>
      </c>
      <c r="AI478">
        <v>0</v>
      </c>
      <c r="AJ478">
        <v>3</v>
      </c>
      <c r="AK478">
        <v>1141</v>
      </c>
      <c r="AL478">
        <v>23475</v>
      </c>
      <c r="AM478">
        <v>4</v>
      </c>
      <c r="AN478">
        <v>24620</v>
      </c>
      <c r="AO478">
        <v>0.89995938261575958</v>
      </c>
      <c r="AP478">
        <v>0.1000406173842405</v>
      </c>
      <c r="AQ478">
        <v>0</v>
      </c>
      <c r="AR478">
        <v>0.1299350121852153</v>
      </c>
      <c r="AS478">
        <v>0.1410641754670999</v>
      </c>
      <c r="AT478">
        <v>0.150446791226645</v>
      </c>
      <c r="AU478">
        <v>0.1460194963444354</v>
      </c>
      <c r="AV478">
        <v>0.13387489845653941</v>
      </c>
      <c r="AW478">
        <v>0.12051177904142971</v>
      </c>
      <c r="AX478">
        <v>8.8911454102355805E-2</v>
      </c>
      <c r="AY478">
        <v>3.1803411860276201E-2</v>
      </c>
      <c r="AZ478">
        <v>8.6108854589764423E-3</v>
      </c>
      <c r="BA478">
        <v>4.6872461413484973E-2</v>
      </c>
      <c r="BB478">
        <v>1.9496344435418361E-3</v>
      </c>
      <c r="BC478">
        <v>0</v>
      </c>
      <c r="BD478">
        <v>0.998659626320065</v>
      </c>
      <c r="BE478">
        <v>6.9049553208773353E-4</v>
      </c>
      <c r="BF478">
        <v>6.4987814784727858E-4</v>
      </c>
      <c r="BG478">
        <v>0.40792038992688873</v>
      </c>
      <c r="BH478">
        <v>0.4984565393988627</v>
      </c>
      <c r="BI478">
        <v>9.3623070674248576E-2</v>
      </c>
      <c r="BJ478">
        <v>0</v>
      </c>
      <c r="BK478">
        <v>0</v>
      </c>
      <c r="BL478">
        <v>0.96116978066612513</v>
      </c>
      <c r="BM478">
        <v>0</v>
      </c>
      <c r="BN478">
        <v>3.8830219333874899E-2</v>
      </c>
      <c r="BO478">
        <v>7.2298943948009746E-3</v>
      </c>
      <c r="BP478">
        <v>0.97567018683996753</v>
      </c>
      <c r="BQ478">
        <v>1.697806661251015E-2</v>
      </c>
      <c r="BR478">
        <v>0</v>
      </c>
      <c r="BS478">
        <v>1.218521527213647E-4</v>
      </c>
      <c r="BT478">
        <v>4.6344435418359059E-2</v>
      </c>
      <c r="BU478">
        <v>0.95349309504467916</v>
      </c>
      <c r="BV478">
        <v>1.6246953696181959E-4</v>
      </c>
      <c r="BW478">
        <v>1</v>
      </c>
      <c r="BX478" t="s">
        <v>1514</v>
      </c>
      <c r="BY478">
        <v>24620</v>
      </c>
      <c r="BZ478">
        <v>1</v>
      </c>
      <c r="CA478">
        <v>0</v>
      </c>
    </row>
    <row r="479" spans="1:79" customFormat="1" x14ac:dyDescent="0.25">
      <c r="A479" t="s">
        <v>1515</v>
      </c>
      <c r="B479" t="s">
        <v>354</v>
      </c>
      <c r="C479" t="s">
        <v>420</v>
      </c>
      <c r="D479" t="s">
        <v>947</v>
      </c>
      <c r="E479">
        <v>2016</v>
      </c>
      <c r="F479">
        <v>450</v>
      </c>
      <c r="G479">
        <v>26</v>
      </c>
      <c r="H479">
        <v>0</v>
      </c>
      <c r="I479">
        <v>60</v>
      </c>
      <c r="J479">
        <v>87</v>
      </c>
      <c r="K479">
        <v>89</v>
      </c>
      <c r="L479">
        <v>71</v>
      </c>
      <c r="M479">
        <v>58</v>
      </c>
      <c r="N479">
        <v>31</v>
      </c>
      <c r="O479">
        <v>37</v>
      </c>
      <c r="P479">
        <v>11</v>
      </c>
      <c r="Q479">
        <v>10</v>
      </c>
      <c r="R479">
        <v>8</v>
      </c>
      <c r="S479">
        <v>14</v>
      </c>
      <c r="T479">
        <v>0</v>
      </c>
      <c r="U479">
        <v>473</v>
      </c>
      <c r="V479">
        <v>1</v>
      </c>
      <c r="W479">
        <v>2</v>
      </c>
      <c r="X479">
        <v>252</v>
      </c>
      <c r="Y479">
        <v>182</v>
      </c>
      <c r="Z479">
        <v>42</v>
      </c>
      <c r="AA479">
        <v>0</v>
      </c>
      <c r="AB479">
        <v>0</v>
      </c>
      <c r="AC479">
        <v>467</v>
      </c>
      <c r="AD479">
        <v>0</v>
      </c>
      <c r="AE479">
        <v>9</v>
      </c>
      <c r="AF479">
        <v>1</v>
      </c>
      <c r="AG479">
        <v>475</v>
      </c>
      <c r="AH479">
        <v>0</v>
      </c>
      <c r="AI479">
        <v>0</v>
      </c>
      <c r="AJ479">
        <v>0</v>
      </c>
      <c r="AK479">
        <v>16</v>
      </c>
      <c r="AL479">
        <v>458</v>
      </c>
      <c r="AM479">
        <v>2</v>
      </c>
      <c r="AN479">
        <v>476</v>
      </c>
      <c r="AO479">
        <v>0.94537815126050417</v>
      </c>
      <c r="AP479">
        <v>5.4621848739495799E-2</v>
      </c>
      <c r="AQ479">
        <v>0</v>
      </c>
      <c r="AR479">
        <v>0.1260504201680672</v>
      </c>
      <c r="AS479">
        <v>0.1827731092436975</v>
      </c>
      <c r="AT479">
        <v>0.18697478991596639</v>
      </c>
      <c r="AU479">
        <v>0.14915966386554619</v>
      </c>
      <c r="AV479">
        <v>0.1218487394957983</v>
      </c>
      <c r="AW479">
        <v>6.5126050420168072E-2</v>
      </c>
      <c r="AX479">
        <v>7.7731092436974791E-2</v>
      </c>
      <c r="AY479">
        <v>2.3109243697478989E-2</v>
      </c>
      <c r="AZ479">
        <v>2.100840336134454E-2</v>
      </c>
      <c r="BA479">
        <v>2.9411764705882349E-2</v>
      </c>
      <c r="BB479">
        <v>1.680672268907563E-2</v>
      </c>
      <c r="BC479">
        <v>0</v>
      </c>
      <c r="BD479">
        <v>0.99369747899159666</v>
      </c>
      <c r="BE479">
        <v>2.1008403361344541E-3</v>
      </c>
      <c r="BF479">
        <v>4.2016806722689074E-3</v>
      </c>
      <c r="BG479">
        <v>0.52941176470588236</v>
      </c>
      <c r="BH479">
        <v>0.38235294117647062</v>
      </c>
      <c r="BI479">
        <v>8.8235294117647065E-2</v>
      </c>
      <c r="BJ479">
        <v>0</v>
      </c>
      <c r="BK479">
        <v>0</v>
      </c>
      <c r="BL479">
        <v>0.98109243697478987</v>
      </c>
      <c r="BM479">
        <v>0</v>
      </c>
      <c r="BN479">
        <v>1.8907563025210079E-2</v>
      </c>
      <c r="BO479">
        <v>2.1008403361344541E-3</v>
      </c>
      <c r="BP479">
        <v>0.99789915966386555</v>
      </c>
      <c r="BQ479">
        <v>0</v>
      </c>
      <c r="BR479">
        <v>0</v>
      </c>
      <c r="BS479">
        <v>0</v>
      </c>
      <c r="BT479">
        <v>3.3613445378151259E-2</v>
      </c>
      <c r="BU479">
        <v>0.96218487394957986</v>
      </c>
      <c r="BV479">
        <v>4.2016806722689074E-3</v>
      </c>
      <c r="BW479">
        <v>1</v>
      </c>
      <c r="BX479" t="s">
        <v>1514</v>
      </c>
      <c r="BY479">
        <v>24620</v>
      </c>
      <c r="BZ479">
        <v>1.9333874898456539E-2</v>
      </c>
      <c r="CA479">
        <v>0</v>
      </c>
    </row>
    <row r="480" spans="1:79" customFormat="1" x14ac:dyDescent="0.25">
      <c r="A480" t="s">
        <v>1516</v>
      </c>
      <c r="B480" t="s">
        <v>354</v>
      </c>
      <c r="C480" t="s">
        <v>420</v>
      </c>
      <c r="D480" t="s">
        <v>949</v>
      </c>
      <c r="E480">
        <v>2016</v>
      </c>
      <c r="F480">
        <v>14217</v>
      </c>
      <c r="G480">
        <v>1606</v>
      </c>
      <c r="H480">
        <v>0</v>
      </c>
      <c r="I480">
        <v>2131</v>
      </c>
      <c r="J480">
        <v>2367</v>
      </c>
      <c r="K480">
        <v>2402</v>
      </c>
      <c r="L480">
        <v>2217</v>
      </c>
      <c r="M480">
        <v>2071</v>
      </c>
      <c r="N480">
        <v>1953</v>
      </c>
      <c r="O480">
        <v>1456</v>
      </c>
      <c r="P480">
        <v>419</v>
      </c>
      <c r="Q480">
        <v>84</v>
      </c>
      <c r="R480">
        <v>7</v>
      </c>
      <c r="S480">
        <v>716</v>
      </c>
      <c r="T480">
        <v>0</v>
      </c>
      <c r="U480">
        <v>15810</v>
      </c>
      <c r="V480">
        <v>6</v>
      </c>
      <c r="W480">
        <v>7</v>
      </c>
      <c r="X480">
        <v>6432</v>
      </c>
      <c r="Y480">
        <v>8425</v>
      </c>
      <c r="Z480">
        <v>966</v>
      </c>
      <c r="AA480">
        <v>0</v>
      </c>
      <c r="AB480">
        <v>0</v>
      </c>
      <c r="AC480">
        <v>15607</v>
      </c>
      <c r="AD480">
        <v>0</v>
      </c>
      <c r="AE480">
        <v>216</v>
      </c>
      <c r="AF480">
        <v>21</v>
      </c>
      <c r="AG480">
        <v>15796</v>
      </c>
      <c r="AH480">
        <v>6</v>
      </c>
      <c r="AI480">
        <v>0</v>
      </c>
      <c r="AJ480">
        <v>0</v>
      </c>
      <c r="AK480">
        <v>370</v>
      </c>
      <c r="AL480">
        <v>15453</v>
      </c>
      <c r="AM480">
        <v>0</v>
      </c>
      <c r="AN480">
        <v>15823</v>
      </c>
      <c r="AO480">
        <v>0.89850218037034701</v>
      </c>
      <c r="AP480">
        <v>0.101497819629653</v>
      </c>
      <c r="AQ480">
        <v>0</v>
      </c>
      <c r="AR480">
        <v>0.1346773683877899</v>
      </c>
      <c r="AS480">
        <v>0.1495923655438286</v>
      </c>
      <c r="AT480">
        <v>0.15180433546103769</v>
      </c>
      <c r="AU480">
        <v>0.14011249447007521</v>
      </c>
      <c r="AV480">
        <v>0.13088541995828859</v>
      </c>
      <c r="AW480">
        <v>0.1234279213802692</v>
      </c>
      <c r="AX480">
        <v>9.2017948555899634E-2</v>
      </c>
      <c r="AY480">
        <v>2.6480439866017821E-2</v>
      </c>
      <c r="AZ480">
        <v>5.3087278013019016E-3</v>
      </c>
      <c r="BA480">
        <v>4.5250584592049538E-2</v>
      </c>
      <c r="BB480">
        <v>4.4239398344182523E-4</v>
      </c>
      <c r="BC480">
        <v>0</v>
      </c>
      <c r="BD480">
        <v>0.99917841117360806</v>
      </c>
      <c r="BE480">
        <v>3.7919484295013592E-4</v>
      </c>
      <c r="BF480">
        <v>4.4239398344182523E-4</v>
      </c>
      <c r="BG480">
        <v>0.40649687164254572</v>
      </c>
      <c r="BH480">
        <v>0.53245275864248243</v>
      </c>
      <c r="BI480">
        <v>6.1050369714971867E-2</v>
      </c>
      <c r="BJ480">
        <v>0</v>
      </c>
      <c r="BK480">
        <v>0</v>
      </c>
      <c r="BL480">
        <v>0.98634898565379514</v>
      </c>
      <c r="BM480">
        <v>0</v>
      </c>
      <c r="BN480">
        <v>1.3651014346204891E-2</v>
      </c>
      <c r="BO480">
        <v>1.3271819503254761E-3</v>
      </c>
      <c r="BP480">
        <v>0.99829362320672443</v>
      </c>
      <c r="BQ480">
        <v>3.7919484295013592E-4</v>
      </c>
      <c r="BR480">
        <v>0</v>
      </c>
      <c r="BS480">
        <v>0</v>
      </c>
      <c r="BT480">
        <v>2.3383681981925041E-2</v>
      </c>
      <c r="BU480">
        <v>0.97661631801807491</v>
      </c>
      <c r="BV480">
        <v>0</v>
      </c>
      <c r="BW480">
        <v>1</v>
      </c>
      <c r="BX480" t="s">
        <v>1514</v>
      </c>
      <c r="BY480">
        <v>24620</v>
      </c>
      <c r="BZ480">
        <v>0.64268887083671811</v>
      </c>
      <c r="CA480">
        <v>0</v>
      </c>
    </row>
    <row r="481" spans="1:79" customFormat="1" x14ac:dyDescent="0.25">
      <c r="A481" t="s">
        <v>1517</v>
      </c>
      <c r="B481" t="s">
        <v>354</v>
      </c>
      <c r="C481" t="s">
        <v>420</v>
      </c>
      <c r="D481" t="s">
        <v>951</v>
      </c>
      <c r="E481">
        <v>2016</v>
      </c>
      <c r="F481">
        <v>3865</v>
      </c>
      <c r="G481">
        <v>369</v>
      </c>
      <c r="H481">
        <v>0</v>
      </c>
      <c r="I481">
        <v>536</v>
      </c>
      <c r="J481">
        <v>475</v>
      </c>
      <c r="K481">
        <v>596</v>
      </c>
      <c r="L481">
        <v>642</v>
      </c>
      <c r="M481">
        <v>591</v>
      </c>
      <c r="N481">
        <v>480</v>
      </c>
      <c r="O481">
        <v>360</v>
      </c>
      <c r="P481">
        <v>215</v>
      </c>
      <c r="Q481">
        <v>62</v>
      </c>
      <c r="R481">
        <v>24</v>
      </c>
      <c r="S481">
        <v>253</v>
      </c>
      <c r="T481">
        <v>0</v>
      </c>
      <c r="U481">
        <v>4225</v>
      </c>
      <c r="V481">
        <v>6</v>
      </c>
      <c r="W481">
        <v>3</v>
      </c>
      <c r="X481">
        <v>1715</v>
      </c>
      <c r="Y481">
        <v>2091</v>
      </c>
      <c r="Z481">
        <v>428</v>
      </c>
      <c r="AA481">
        <v>0</v>
      </c>
      <c r="AB481">
        <v>0</v>
      </c>
      <c r="AC481">
        <v>4101</v>
      </c>
      <c r="AD481">
        <v>0</v>
      </c>
      <c r="AE481">
        <v>133</v>
      </c>
      <c r="AF481">
        <v>25</v>
      </c>
      <c r="AG481">
        <v>4209</v>
      </c>
      <c r="AH481">
        <v>0</v>
      </c>
      <c r="AI481">
        <v>0</v>
      </c>
      <c r="AJ481">
        <v>0</v>
      </c>
      <c r="AK481">
        <v>424</v>
      </c>
      <c r="AL481">
        <v>3810</v>
      </c>
      <c r="AM481">
        <v>0</v>
      </c>
      <c r="AN481">
        <v>4234</v>
      </c>
      <c r="AO481">
        <v>0.91284837033538024</v>
      </c>
      <c r="AP481">
        <v>8.7151629664619742E-2</v>
      </c>
      <c r="AQ481">
        <v>0</v>
      </c>
      <c r="AR481">
        <v>0.12659423712801129</v>
      </c>
      <c r="AS481">
        <v>0.1121870571563533</v>
      </c>
      <c r="AT481">
        <v>0.1407652338214454</v>
      </c>
      <c r="AU481">
        <v>0.15162966461974489</v>
      </c>
      <c r="AV481">
        <v>0.1395843174303259</v>
      </c>
      <c r="AW481">
        <v>0.1133679735474728</v>
      </c>
      <c r="AX481">
        <v>8.5025980160604628E-2</v>
      </c>
      <c r="AY481">
        <v>5.0779404818138883E-2</v>
      </c>
      <c r="AZ481">
        <v>1.464336324988191E-2</v>
      </c>
      <c r="BA481">
        <v>5.9754369390647141E-2</v>
      </c>
      <c r="BB481">
        <v>5.6683986773736423E-3</v>
      </c>
      <c r="BC481">
        <v>0</v>
      </c>
      <c r="BD481">
        <v>0.99787435049598483</v>
      </c>
      <c r="BE481">
        <v>1.417099669343411E-3</v>
      </c>
      <c r="BF481">
        <v>7.0854983467170528E-4</v>
      </c>
      <c r="BG481">
        <v>0.40505432215399151</v>
      </c>
      <c r="BH481">
        <v>0.49385923476617849</v>
      </c>
      <c r="BI481">
        <v>0.1010864430798299</v>
      </c>
      <c r="BJ481">
        <v>0</v>
      </c>
      <c r="BK481">
        <v>0</v>
      </c>
      <c r="BL481">
        <v>0.96858762399622111</v>
      </c>
      <c r="BM481">
        <v>0</v>
      </c>
      <c r="BN481">
        <v>3.1412376003778927E-2</v>
      </c>
      <c r="BO481">
        <v>5.9045819555975437E-3</v>
      </c>
      <c r="BP481">
        <v>0.99409541804440249</v>
      </c>
      <c r="BQ481">
        <v>0</v>
      </c>
      <c r="BR481">
        <v>0</v>
      </c>
      <c r="BS481">
        <v>0</v>
      </c>
      <c r="BT481">
        <v>0.10014170996693431</v>
      </c>
      <c r="BU481">
        <v>0.89985829003306561</v>
      </c>
      <c r="BV481">
        <v>0</v>
      </c>
      <c r="BW481">
        <v>1</v>
      </c>
      <c r="BX481" t="s">
        <v>1514</v>
      </c>
      <c r="BY481">
        <v>24620</v>
      </c>
      <c r="BZ481">
        <v>0.17197400487408609</v>
      </c>
      <c r="CA481">
        <v>0</v>
      </c>
    </row>
    <row r="482" spans="1:79" customFormat="1" x14ac:dyDescent="0.25">
      <c r="A482" t="s">
        <v>1518</v>
      </c>
      <c r="B482" t="s">
        <v>354</v>
      </c>
      <c r="C482" t="s">
        <v>420</v>
      </c>
      <c r="D482" t="s">
        <v>953</v>
      </c>
      <c r="E482">
        <v>2016</v>
      </c>
      <c r="F482">
        <v>3625</v>
      </c>
      <c r="G482">
        <v>462</v>
      </c>
      <c r="H482">
        <v>0</v>
      </c>
      <c r="I482">
        <v>472</v>
      </c>
      <c r="J482">
        <v>544</v>
      </c>
      <c r="K482">
        <v>617</v>
      </c>
      <c r="L482">
        <v>665</v>
      </c>
      <c r="M482">
        <v>576</v>
      </c>
      <c r="N482">
        <v>503</v>
      </c>
      <c r="O482">
        <v>336</v>
      </c>
      <c r="P482">
        <v>138</v>
      </c>
      <c r="Q482">
        <v>56</v>
      </c>
      <c r="R482">
        <v>9</v>
      </c>
      <c r="S482">
        <v>171</v>
      </c>
      <c r="T482">
        <v>0</v>
      </c>
      <c r="U482">
        <v>4079</v>
      </c>
      <c r="V482">
        <v>4</v>
      </c>
      <c r="W482">
        <v>4</v>
      </c>
      <c r="X482">
        <v>1644</v>
      </c>
      <c r="Y482">
        <v>1574</v>
      </c>
      <c r="Z482">
        <v>869</v>
      </c>
      <c r="AA482">
        <v>0</v>
      </c>
      <c r="AB482">
        <v>0</v>
      </c>
      <c r="AC482">
        <v>3489</v>
      </c>
      <c r="AD482">
        <v>0</v>
      </c>
      <c r="AE482">
        <v>598</v>
      </c>
      <c r="AF482">
        <v>131</v>
      </c>
      <c r="AG482">
        <v>3541</v>
      </c>
      <c r="AH482">
        <v>412</v>
      </c>
      <c r="AI482">
        <v>0</v>
      </c>
      <c r="AJ482">
        <v>3</v>
      </c>
      <c r="AK482">
        <v>331</v>
      </c>
      <c r="AL482">
        <v>3754</v>
      </c>
      <c r="AM482">
        <v>2</v>
      </c>
      <c r="AN482">
        <v>4087</v>
      </c>
      <c r="AO482">
        <v>0.8869586493760705</v>
      </c>
      <c r="AP482">
        <v>0.1130413506239295</v>
      </c>
      <c r="AQ482">
        <v>0</v>
      </c>
      <c r="AR482">
        <v>0.115488133104967</v>
      </c>
      <c r="AS482">
        <v>0.13310496696843649</v>
      </c>
      <c r="AT482">
        <v>0.15096647908000979</v>
      </c>
      <c r="AU482">
        <v>0.16271103498898951</v>
      </c>
      <c r="AV482">
        <v>0.1409346709077563</v>
      </c>
      <c r="AW482">
        <v>0.123073158796183</v>
      </c>
      <c r="AX482">
        <v>8.2211891362857836E-2</v>
      </c>
      <c r="AY482">
        <v>3.376559823831661E-2</v>
      </c>
      <c r="AZ482">
        <v>1.3701981893809639E-2</v>
      </c>
      <c r="BA482">
        <v>4.183998042574015E-2</v>
      </c>
      <c r="BB482">
        <v>2.2021042329336922E-3</v>
      </c>
      <c r="BC482">
        <v>0</v>
      </c>
      <c r="BD482">
        <v>0.99804257401517005</v>
      </c>
      <c r="BE482">
        <v>9.7871299241497427E-4</v>
      </c>
      <c r="BF482">
        <v>9.7871299241497427E-4</v>
      </c>
      <c r="BG482">
        <v>0.40225103988255451</v>
      </c>
      <c r="BH482">
        <v>0.38512356251529239</v>
      </c>
      <c r="BI482">
        <v>0.21262539760215321</v>
      </c>
      <c r="BJ482">
        <v>0</v>
      </c>
      <c r="BK482">
        <v>0</v>
      </c>
      <c r="BL482">
        <v>0.8536824076339613</v>
      </c>
      <c r="BM482">
        <v>0</v>
      </c>
      <c r="BN482">
        <v>0.1463175923660387</v>
      </c>
      <c r="BO482">
        <v>3.2052850501590409E-2</v>
      </c>
      <c r="BP482">
        <v>0.86640567653535605</v>
      </c>
      <c r="BQ482">
        <v>0.1008074382187424</v>
      </c>
      <c r="BR482">
        <v>0</v>
      </c>
      <c r="BS482">
        <v>7.3403474431123076E-4</v>
      </c>
      <c r="BT482">
        <v>8.098850012233913E-2</v>
      </c>
      <c r="BU482">
        <v>0.91852214338145344</v>
      </c>
      <c r="BV482">
        <v>4.8935649620748714E-4</v>
      </c>
      <c r="BW482">
        <v>1</v>
      </c>
      <c r="BX482" t="s">
        <v>1514</v>
      </c>
      <c r="BY482">
        <v>24620</v>
      </c>
      <c r="BZ482">
        <v>0.16600324939073921</v>
      </c>
      <c r="CA482">
        <v>0</v>
      </c>
    </row>
    <row r="483" spans="1:79" customFormat="1" x14ac:dyDescent="0.25">
      <c r="A483" t="s">
        <v>1519</v>
      </c>
      <c r="B483" t="s">
        <v>354</v>
      </c>
      <c r="C483" t="s">
        <v>426</v>
      </c>
      <c r="D483" t="s">
        <v>44</v>
      </c>
      <c r="E483">
        <v>2016</v>
      </c>
      <c r="F483">
        <v>3186</v>
      </c>
      <c r="G483">
        <v>203</v>
      </c>
      <c r="H483">
        <v>0</v>
      </c>
      <c r="I483">
        <v>554</v>
      </c>
      <c r="J483">
        <v>643</v>
      </c>
      <c r="K483">
        <v>505</v>
      </c>
      <c r="L483">
        <v>367</v>
      </c>
      <c r="M483">
        <v>304</v>
      </c>
      <c r="N483">
        <v>327</v>
      </c>
      <c r="O483">
        <v>282</v>
      </c>
      <c r="P483">
        <v>214</v>
      </c>
      <c r="Q483">
        <v>39</v>
      </c>
      <c r="R483">
        <v>8</v>
      </c>
      <c r="S483">
        <v>146</v>
      </c>
      <c r="T483">
        <v>0</v>
      </c>
      <c r="U483">
        <v>3087</v>
      </c>
      <c r="V483">
        <v>302</v>
      </c>
      <c r="W483">
        <v>0</v>
      </c>
      <c r="X483">
        <v>1650</v>
      </c>
      <c r="Y483">
        <v>924</v>
      </c>
      <c r="Z483">
        <v>813</v>
      </c>
      <c r="AA483">
        <v>2</v>
      </c>
      <c r="AB483">
        <v>48</v>
      </c>
      <c r="AC483">
        <v>2996</v>
      </c>
      <c r="AD483">
        <v>25</v>
      </c>
      <c r="AE483">
        <v>320</v>
      </c>
      <c r="AF483">
        <v>157</v>
      </c>
      <c r="AG483">
        <v>3188</v>
      </c>
      <c r="AH483">
        <v>16</v>
      </c>
      <c r="AI483">
        <v>0</v>
      </c>
      <c r="AJ483">
        <v>28</v>
      </c>
      <c r="AK483">
        <v>1036</v>
      </c>
      <c r="AL483">
        <v>2346</v>
      </c>
      <c r="AM483">
        <v>7</v>
      </c>
      <c r="AN483">
        <v>3389</v>
      </c>
      <c r="AO483">
        <v>0.94010032457952197</v>
      </c>
      <c r="AP483">
        <v>5.989967542047802E-2</v>
      </c>
      <c r="AQ483">
        <v>0</v>
      </c>
      <c r="AR483">
        <v>0.1634700501622898</v>
      </c>
      <c r="AS483">
        <v>0.18973148421363231</v>
      </c>
      <c r="AT483">
        <v>0.14901150781941569</v>
      </c>
      <c r="AU483">
        <v>0.10829153142519921</v>
      </c>
      <c r="AV483">
        <v>8.9701976984361165E-2</v>
      </c>
      <c r="AW483">
        <v>9.6488639716730593E-2</v>
      </c>
      <c r="AX483">
        <v>8.3210386544703446E-2</v>
      </c>
      <c r="AY483">
        <v>6.3145470640306872E-2</v>
      </c>
      <c r="AZ483">
        <v>1.150781941575686E-2</v>
      </c>
      <c r="BA483">
        <v>4.3080554735910298E-2</v>
      </c>
      <c r="BB483">
        <v>2.3605783416937149E-3</v>
      </c>
      <c r="BC483">
        <v>0</v>
      </c>
      <c r="BD483">
        <v>0.91088816760106228</v>
      </c>
      <c r="BE483">
        <v>8.9111832398937746E-2</v>
      </c>
      <c r="BF483">
        <v>0</v>
      </c>
      <c r="BG483">
        <v>0.48686928297432869</v>
      </c>
      <c r="BH483">
        <v>0.27264679846562412</v>
      </c>
      <c r="BI483">
        <v>0.2398937739746238</v>
      </c>
      <c r="BJ483">
        <v>5.9014458542342872E-4</v>
      </c>
      <c r="BK483">
        <v>1.416347005016229E-2</v>
      </c>
      <c r="BL483">
        <v>0.88403658896429627</v>
      </c>
      <c r="BM483">
        <v>7.3768073177928589E-3</v>
      </c>
      <c r="BN483">
        <v>9.4423133667748599E-2</v>
      </c>
      <c r="BO483">
        <v>4.6326349955739157E-2</v>
      </c>
      <c r="BP483">
        <v>0.94069046916494536</v>
      </c>
      <c r="BQ483">
        <v>4.7211566833874298E-3</v>
      </c>
      <c r="BR483">
        <v>0</v>
      </c>
      <c r="BS483">
        <v>8.2620241959280027E-3</v>
      </c>
      <c r="BT483">
        <v>0.30569489524933607</v>
      </c>
      <c r="BU483">
        <v>0.69223959870168195</v>
      </c>
      <c r="BV483">
        <v>2.0655060489820011E-3</v>
      </c>
      <c r="BW483">
        <v>1</v>
      </c>
      <c r="BX483" t="s">
        <v>1520</v>
      </c>
      <c r="BY483">
        <v>3389</v>
      </c>
      <c r="BZ483">
        <v>1</v>
      </c>
      <c r="CA483">
        <v>0</v>
      </c>
    </row>
    <row r="484" spans="1:79" customFormat="1" x14ac:dyDescent="0.25">
      <c r="A484" t="s">
        <v>1521</v>
      </c>
      <c r="B484" t="s">
        <v>354</v>
      </c>
      <c r="C484" t="s">
        <v>426</v>
      </c>
      <c r="D484" t="s">
        <v>947</v>
      </c>
      <c r="E484">
        <v>2016</v>
      </c>
      <c r="F484">
        <v>835</v>
      </c>
      <c r="G484">
        <v>55</v>
      </c>
      <c r="H484">
        <v>0</v>
      </c>
      <c r="I484">
        <v>153</v>
      </c>
      <c r="J484">
        <v>161</v>
      </c>
      <c r="K484">
        <v>131</v>
      </c>
      <c r="L484">
        <v>80</v>
      </c>
      <c r="M484">
        <v>75</v>
      </c>
      <c r="N484">
        <v>94</v>
      </c>
      <c r="O484">
        <v>79</v>
      </c>
      <c r="P484">
        <v>65</v>
      </c>
      <c r="Q484">
        <v>11</v>
      </c>
      <c r="R484">
        <v>1</v>
      </c>
      <c r="S484">
        <v>40</v>
      </c>
      <c r="T484">
        <v>0</v>
      </c>
      <c r="U484">
        <v>826</v>
      </c>
      <c r="V484">
        <v>64</v>
      </c>
      <c r="W484">
        <v>0</v>
      </c>
      <c r="X484">
        <v>385</v>
      </c>
      <c r="Y484">
        <v>257</v>
      </c>
      <c r="Z484">
        <v>247</v>
      </c>
      <c r="AA484">
        <v>1</v>
      </c>
      <c r="AB484">
        <v>19</v>
      </c>
      <c r="AC484">
        <v>780</v>
      </c>
      <c r="AD484">
        <v>0</v>
      </c>
      <c r="AE484">
        <v>91</v>
      </c>
      <c r="AF484">
        <v>65</v>
      </c>
      <c r="AG484">
        <v>820</v>
      </c>
      <c r="AH484">
        <v>3</v>
      </c>
      <c r="AI484">
        <v>0</v>
      </c>
      <c r="AJ484">
        <v>2</v>
      </c>
      <c r="AK484">
        <v>467</v>
      </c>
      <c r="AL484">
        <v>419</v>
      </c>
      <c r="AM484">
        <v>4</v>
      </c>
      <c r="AN484">
        <v>890</v>
      </c>
      <c r="AO484">
        <v>0.9382022471910112</v>
      </c>
      <c r="AP484">
        <v>6.1797752808988762E-2</v>
      </c>
      <c r="AQ484">
        <v>0</v>
      </c>
      <c r="AR484">
        <v>0.17191011235955059</v>
      </c>
      <c r="AS484">
        <v>0.1808988764044944</v>
      </c>
      <c r="AT484">
        <v>0.14719101123595499</v>
      </c>
      <c r="AU484">
        <v>8.98876404494382E-2</v>
      </c>
      <c r="AV484">
        <v>8.4269662921348312E-2</v>
      </c>
      <c r="AW484">
        <v>0.10561797752808991</v>
      </c>
      <c r="AX484">
        <v>8.8764044943820231E-2</v>
      </c>
      <c r="AY484">
        <v>7.3033707865168537E-2</v>
      </c>
      <c r="AZ484">
        <v>1.2359550561797749E-2</v>
      </c>
      <c r="BA484">
        <v>4.49438202247191E-2</v>
      </c>
      <c r="BB484">
        <v>1.1235955056179781E-3</v>
      </c>
      <c r="BC484">
        <v>0</v>
      </c>
      <c r="BD484">
        <v>0.92808988764044942</v>
      </c>
      <c r="BE484">
        <v>7.1910112359550568E-2</v>
      </c>
      <c r="BF484">
        <v>0</v>
      </c>
      <c r="BG484">
        <v>0.43258426966292141</v>
      </c>
      <c r="BH484">
        <v>0.28876404494382019</v>
      </c>
      <c r="BI484">
        <v>0.27752808988764038</v>
      </c>
      <c r="BJ484">
        <v>1.1235955056179781E-3</v>
      </c>
      <c r="BK484">
        <v>2.134831460674157E-2</v>
      </c>
      <c r="BL484">
        <v>0.8764044943820225</v>
      </c>
      <c r="BM484">
        <v>0</v>
      </c>
      <c r="BN484">
        <v>0.102247191011236</v>
      </c>
      <c r="BO484">
        <v>7.3033707865168537E-2</v>
      </c>
      <c r="BP484">
        <v>0.9213483146067416</v>
      </c>
      <c r="BQ484">
        <v>3.3707865168539331E-3</v>
      </c>
      <c r="BR484">
        <v>0</v>
      </c>
      <c r="BS484">
        <v>2.2471910112359548E-3</v>
      </c>
      <c r="BT484">
        <v>0.52471910112359554</v>
      </c>
      <c r="BU484">
        <v>0.47078651685393258</v>
      </c>
      <c r="BV484">
        <v>4.4943820224719114E-3</v>
      </c>
      <c r="BW484">
        <v>1</v>
      </c>
      <c r="BX484" t="s">
        <v>1520</v>
      </c>
      <c r="BY484">
        <v>3389</v>
      </c>
      <c r="BZ484">
        <v>0.2626143405134258</v>
      </c>
      <c r="CA484">
        <v>0</v>
      </c>
    </row>
    <row r="485" spans="1:79" customFormat="1" x14ac:dyDescent="0.25">
      <c r="A485" t="s">
        <v>1522</v>
      </c>
      <c r="B485" t="s">
        <v>354</v>
      </c>
      <c r="C485" t="s">
        <v>426</v>
      </c>
      <c r="D485" t="s">
        <v>949</v>
      </c>
      <c r="E485">
        <v>2016</v>
      </c>
      <c r="F485">
        <v>1671</v>
      </c>
      <c r="G485">
        <v>98</v>
      </c>
      <c r="H485">
        <v>0</v>
      </c>
      <c r="I485">
        <v>265</v>
      </c>
      <c r="J485">
        <v>342</v>
      </c>
      <c r="K485">
        <v>275</v>
      </c>
      <c r="L485">
        <v>209</v>
      </c>
      <c r="M485">
        <v>163</v>
      </c>
      <c r="N485">
        <v>171</v>
      </c>
      <c r="O485">
        <v>153</v>
      </c>
      <c r="P485">
        <v>109</v>
      </c>
      <c r="Q485">
        <v>15</v>
      </c>
      <c r="R485">
        <v>3</v>
      </c>
      <c r="S485">
        <v>64</v>
      </c>
      <c r="T485">
        <v>0</v>
      </c>
      <c r="U485">
        <v>1660</v>
      </c>
      <c r="V485">
        <v>109</v>
      </c>
      <c r="W485">
        <v>0</v>
      </c>
      <c r="X485">
        <v>963</v>
      </c>
      <c r="Y485">
        <v>467</v>
      </c>
      <c r="Z485">
        <v>339</v>
      </c>
      <c r="AA485">
        <v>0</v>
      </c>
      <c r="AB485">
        <v>0</v>
      </c>
      <c r="AC485">
        <v>1589</v>
      </c>
      <c r="AD485">
        <v>0</v>
      </c>
      <c r="AE485">
        <v>180</v>
      </c>
      <c r="AF485">
        <v>55</v>
      </c>
      <c r="AG485">
        <v>1711</v>
      </c>
      <c r="AH485">
        <v>3</v>
      </c>
      <c r="AI485">
        <v>0</v>
      </c>
      <c r="AJ485">
        <v>0</v>
      </c>
      <c r="AK485">
        <v>349</v>
      </c>
      <c r="AL485">
        <v>1420</v>
      </c>
      <c r="AM485">
        <v>0</v>
      </c>
      <c r="AN485">
        <v>1769</v>
      </c>
      <c r="AO485">
        <v>0.94460146975692483</v>
      </c>
      <c r="AP485">
        <v>5.5398530243075193E-2</v>
      </c>
      <c r="AQ485">
        <v>0</v>
      </c>
      <c r="AR485">
        <v>0.14980214810627471</v>
      </c>
      <c r="AS485">
        <v>0.19332956472583379</v>
      </c>
      <c r="AT485">
        <v>0.15545505935556811</v>
      </c>
      <c r="AU485">
        <v>0.1181458451102318</v>
      </c>
      <c r="AV485">
        <v>9.2142453363482188E-2</v>
      </c>
      <c r="AW485">
        <v>9.6664782362916896E-2</v>
      </c>
      <c r="AX485">
        <v>8.6489542114188814E-2</v>
      </c>
      <c r="AY485">
        <v>6.1616732617297908E-2</v>
      </c>
      <c r="AZ485">
        <v>8.4793668739400786E-3</v>
      </c>
      <c r="BA485">
        <v>3.6178631995477668E-2</v>
      </c>
      <c r="BB485">
        <v>1.695873374788016E-3</v>
      </c>
      <c r="BC485">
        <v>0</v>
      </c>
      <c r="BD485">
        <v>0.93838326738270206</v>
      </c>
      <c r="BE485">
        <v>6.1616732617297908E-2</v>
      </c>
      <c r="BF485">
        <v>0</v>
      </c>
      <c r="BG485">
        <v>0.54437535330695308</v>
      </c>
      <c r="BH485">
        <v>0.26399095534200112</v>
      </c>
      <c r="BI485">
        <v>0.1916336913510458</v>
      </c>
      <c r="BJ485">
        <v>0</v>
      </c>
      <c r="BK485">
        <v>0</v>
      </c>
      <c r="BL485">
        <v>0.8982475975127191</v>
      </c>
      <c r="BM485">
        <v>0</v>
      </c>
      <c r="BN485">
        <v>0.1017524024872809</v>
      </c>
      <c r="BO485">
        <v>3.109101187111362E-2</v>
      </c>
      <c r="BP485">
        <v>0.96721311475409832</v>
      </c>
      <c r="BQ485">
        <v>1.695873374788016E-3</v>
      </c>
      <c r="BR485">
        <v>0</v>
      </c>
      <c r="BS485">
        <v>0</v>
      </c>
      <c r="BT485">
        <v>0.1972866026003392</v>
      </c>
      <c r="BU485">
        <v>0.80271339739966086</v>
      </c>
      <c r="BV485">
        <v>0</v>
      </c>
      <c r="BW485">
        <v>1</v>
      </c>
      <c r="BX485" t="s">
        <v>1520</v>
      </c>
      <c r="BY485">
        <v>3389</v>
      </c>
      <c r="BZ485">
        <v>0.52198288580702268</v>
      </c>
      <c r="CA485">
        <v>0</v>
      </c>
    </row>
    <row r="486" spans="1:79" customFormat="1" x14ac:dyDescent="0.25">
      <c r="A486" t="s">
        <v>1523</v>
      </c>
      <c r="B486" t="s">
        <v>354</v>
      </c>
      <c r="C486" t="s">
        <v>426</v>
      </c>
      <c r="D486" t="s">
        <v>951</v>
      </c>
      <c r="E486">
        <v>2016</v>
      </c>
      <c r="F486">
        <v>597</v>
      </c>
      <c r="G486">
        <v>39</v>
      </c>
      <c r="H486">
        <v>0</v>
      </c>
      <c r="I486">
        <v>116</v>
      </c>
      <c r="J486">
        <v>127</v>
      </c>
      <c r="K486">
        <v>85</v>
      </c>
      <c r="L486">
        <v>68</v>
      </c>
      <c r="M486">
        <v>59</v>
      </c>
      <c r="N486">
        <v>57</v>
      </c>
      <c r="O486">
        <v>42</v>
      </c>
      <c r="P486">
        <v>33</v>
      </c>
      <c r="Q486">
        <v>13</v>
      </c>
      <c r="R486">
        <v>3</v>
      </c>
      <c r="S486">
        <v>33</v>
      </c>
      <c r="T486">
        <v>0</v>
      </c>
      <c r="U486">
        <v>522</v>
      </c>
      <c r="V486">
        <v>114</v>
      </c>
      <c r="W486">
        <v>0</v>
      </c>
      <c r="X486">
        <v>263</v>
      </c>
      <c r="Y486">
        <v>176</v>
      </c>
      <c r="Z486">
        <v>197</v>
      </c>
      <c r="AA486">
        <v>0</v>
      </c>
      <c r="AB486">
        <v>23</v>
      </c>
      <c r="AC486">
        <v>585</v>
      </c>
      <c r="AD486">
        <v>0</v>
      </c>
      <c r="AE486">
        <v>28</v>
      </c>
      <c r="AF486">
        <v>24</v>
      </c>
      <c r="AG486">
        <v>611</v>
      </c>
      <c r="AH486">
        <v>1</v>
      </c>
      <c r="AI486">
        <v>0</v>
      </c>
      <c r="AJ486">
        <v>0</v>
      </c>
      <c r="AK486">
        <v>206</v>
      </c>
      <c r="AL486">
        <v>430</v>
      </c>
      <c r="AM486">
        <v>0</v>
      </c>
      <c r="AN486">
        <v>636</v>
      </c>
      <c r="AO486">
        <v>0.93867924528301883</v>
      </c>
      <c r="AP486">
        <v>6.1320754716981132E-2</v>
      </c>
      <c r="AQ486">
        <v>0</v>
      </c>
      <c r="AR486">
        <v>0.1823899371069182</v>
      </c>
      <c r="AS486">
        <v>0.19968553459119501</v>
      </c>
      <c r="AT486">
        <v>0.13364779874213839</v>
      </c>
      <c r="AU486">
        <v>0.1069182389937107</v>
      </c>
      <c r="AV486">
        <v>9.276729559748427E-2</v>
      </c>
      <c r="AW486">
        <v>8.9622641509433956E-2</v>
      </c>
      <c r="AX486">
        <v>6.6037735849056603E-2</v>
      </c>
      <c r="AY486">
        <v>5.1886792452830191E-2</v>
      </c>
      <c r="AZ486">
        <v>2.0440251572327039E-2</v>
      </c>
      <c r="BA486">
        <v>5.1886792452830191E-2</v>
      </c>
      <c r="BB486">
        <v>4.7169811320754724E-3</v>
      </c>
      <c r="BC486">
        <v>0</v>
      </c>
      <c r="BD486">
        <v>0.82075471698113212</v>
      </c>
      <c r="BE486">
        <v>0.17924528301886791</v>
      </c>
      <c r="BF486">
        <v>0</v>
      </c>
      <c r="BG486">
        <v>0.41352201257861643</v>
      </c>
      <c r="BH486">
        <v>0.27672955974842772</v>
      </c>
      <c r="BI486">
        <v>0.30974842767295602</v>
      </c>
      <c r="BJ486">
        <v>0</v>
      </c>
      <c r="BK486">
        <v>3.6163522012578622E-2</v>
      </c>
      <c r="BL486">
        <v>0.91981132075471694</v>
      </c>
      <c r="BM486">
        <v>0</v>
      </c>
      <c r="BN486">
        <v>4.40251572327044E-2</v>
      </c>
      <c r="BO486">
        <v>3.7735849056603772E-2</v>
      </c>
      <c r="BP486">
        <v>0.96069182389937102</v>
      </c>
      <c r="BQ486">
        <v>1.5723270440251571E-3</v>
      </c>
      <c r="BR486">
        <v>0</v>
      </c>
      <c r="BS486">
        <v>0</v>
      </c>
      <c r="BT486">
        <v>0.32389937106918237</v>
      </c>
      <c r="BU486">
        <v>0.67610062893081757</v>
      </c>
      <c r="BV486">
        <v>0</v>
      </c>
      <c r="BW486">
        <v>1</v>
      </c>
      <c r="BX486" t="s">
        <v>1520</v>
      </c>
      <c r="BY486">
        <v>3389</v>
      </c>
      <c r="BZ486">
        <v>0.1876659781646503</v>
      </c>
      <c r="CA486">
        <v>0</v>
      </c>
    </row>
    <row r="487" spans="1:79" customFormat="1" x14ac:dyDescent="0.25">
      <c r="A487" t="s">
        <v>1524</v>
      </c>
      <c r="B487" t="s">
        <v>354</v>
      </c>
      <c r="C487" t="s">
        <v>426</v>
      </c>
      <c r="D487" t="s">
        <v>953</v>
      </c>
      <c r="E487">
        <v>2016</v>
      </c>
      <c r="F487">
        <v>60</v>
      </c>
      <c r="G487">
        <v>8</v>
      </c>
      <c r="H487">
        <v>0</v>
      </c>
      <c r="I487">
        <v>11</v>
      </c>
      <c r="J487">
        <v>10</v>
      </c>
      <c r="K487">
        <v>11</v>
      </c>
      <c r="L487">
        <v>9</v>
      </c>
      <c r="M487">
        <v>6</v>
      </c>
      <c r="N487">
        <v>4</v>
      </c>
      <c r="O487">
        <v>8</v>
      </c>
      <c r="P487">
        <v>6</v>
      </c>
      <c r="Q487">
        <v>0</v>
      </c>
      <c r="R487">
        <v>1</v>
      </c>
      <c r="S487">
        <v>2</v>
      </c>
      <c r="T487">
        <v>0</v>
      </c>
      <c r="U487">
        <v>55</v>
      </c>
      <c r="V487">
        <v>13</v>
      </c>
      <c r="W487">
        <v>0</v>
      </c>
      <c r="X487">
        <v>33</v>
      </c>
      <c r="Y487">
        <v>23</v>
      </c>
      <c r="Z487">
        <v>12</v>
      </c>
      <c r="AA487">
        <v>0</v>
      </c>
      <c r="AB487">
        <v>6</v>
      </c>
      <c r="AC487">
        <v>42</v>
      </c>
      <c r="AD487">
        <v>0</v>
      </c>
      <c r="AE487">
        <v>20</v>
      </c>
      <c r="AF487">
        <v>12</v>
      </c>
      <c r="AG487">
        <v>46</v>
      </c>
      <c r="AH487">
        <v>9</v>
      </c>
      <c r="AI487">
        <v>0</v>
      </c>
      <c r="AJ487">
        <v>1</v>
      </c>
      <c r="AK487">
        <v>8</v>
      </c>
      <c r="AL487">
        <v>59</v>
      </c>
      <c r="AM487">
        <v>1</v>
      </c>
      <c r="AN487">
        <v>68</v>
      </c>
      <c r="AO487">
        <v>0.88235294117647056</v>
      </c>
      <c r="AP487">
        <v>0.1176470588235294</v>
      </c>
      <c r="AQ487">
        <v>0</v>
      </c>
      <c r="AR487">
        <v>0.16176470588235289</v>
      </c>
      <c r="AS487">
        <v>0.1470588235294118</v>
      </c>
      <c r="AT487">
        <v>0.16176470588235289</v>
      </c>
      <c r="AU487">
        <v>0.13235294117647059</v>
      </c>
      <c r="AV487">
        <v>8.8235294117647065E-2</v>
      </c>
      <c r="AW487">
        <v>5.8823529411764712E-2</v>
      </c>
      <c r="AX487">
        <v>0.1176470588235294</v>
      </c>
      <c r="AY487">
        <v>8.8235294117647065E-2</v>
      </c>
      <c r="AZ487">
        <v>0</v>
      </c>
      <c r="BA487">
        <v>2.9411764705882349E-2</v>
      </c>
      <c r="BB487">
        <v>1.470588235294118E-2</v>
      </c>
      <c r="BC487">
        <v>0</v>
      </c>
      <c r="BD487">
        <v>0.80882352941176472</v>
      </c>
      <c r="BE487">
        <v>0.19117647058823531</v>
      </c>
      <c r="BF487">
        <v>0</v>
      </c>
      <c r="BG487">
        <v>0.48529411764705882</v>
      </c>
      <c r="BH487">
        <v>0.33823529411764708</v>
      </c>
      <c r="BI487">
        <v>0.1764705882352941</v>
      </c>
      <c r="BJ487">
        <v>0</v>
      </c>
      <c r="BK487">
        <v>8.8235294117647065E-2</v>
      </c>
      <c r="BL487">
        <v>0.61764705882352944</v>
      </c>
      <c r="BM487">
        <v>0</v>
      </c>
      <c r="BN487">
        <v>0.29411764705882348</v>
      </c>
      <c r="BO487">
        <v>0.1764705882352941</v>
      </c>
      <c r="BP487">
        <v>0.67647058823529416</v>
      </c>
      <c r="BQ487">
        <v>0.13235294117647059</v>
      </c>
      <c r="BR487">
        <v>0</v>
      </c>
      <c r="BS487">
        <v>1.470588235294118E-2</v>
      </c>
      <c r="BT487">
        <v>0.1176470588235294</v>
      </c>
      <c r="BU487">
        <v>0.86764705882352944</v>
      </c>
      <c r="BV487">
        <v>1.470588235294118E-2</v>
      </c>
      <c r="BW487">
        <v>1</v>
      </c>
      <c r="BX487" t="s">
        <v>1520</v>
      </c>
      <c r="BY487">
        <v>3389</v>
      </c>
      <c r="BZ487">
        <v>2.0064915904396581E-2</v>
      </c>
      <c r="CA487">
        <v>0</v>
      </c>
    </row>
    <row r="488" spans="1:79" customFormat="1" x14ac:dyDescent="0.25">
      <c r="A488" t="s">
        <v>1525</v>
      </c>
      <c r="B488" t="s">
        <v>354</v>
      </c>
      <c r="C488" t="s">
        <v>426</v>
      </c>
      <c r="D488" t="s">
        <v>961</v>
      </c>
      <c r="E488">
        <v>2016</v>
      </c>
      <c r="F488">
        <v>23</v>
      </c>
      <c r="G488">
        <v>3</v>
      </c>
      <c r="H488">
        <v>0</v>
      </c>
      <c r="I488">
        <v>9</v>
      </c>
      <c r="J488">
        <v>3</v>
      </c>
      <c r="K488">
        <v>3</v>
      </c>
      <c r="L488">
        <v>1</v>
      </c>
      <c r="M488">
        <v>1</v>
      </c>
      <c r="N488">
        <v>1</v>
      </c>
      <c r="O488">
        <v>0</v>
      </c>
      <c r="P488">
        <v>1</v>
      </c>
      <c r="Q488">
        <v>0</v>
      </c>
      <c r="R488">
        <v>0</v>
      </c>
      <c r="S488">
        <v>7</v>
      </c>
      <c r="T488">
        <v>0</v>
      </c>
      <c r="U488">
        <v>24</v>
      </c>
      <c r="V488">
        <v>2</v>
      </c>
      <c r="W488">
        <v>0</v>
      </c>
      <c r="X488">
        <v>6</v>
      </c>
      <c r="Y488">
        <v>1</v>
      </c>
      <c r="Z488">
        <v>18</v>
      </c>
      <c r="AA488">
        <v>1</v>
      </c>
      <c r="AB488">
        <v>0</v>
      </c>
      <c r="AC488">
        <v>0</v>
      </c>
      <c r="AD488">
        <v>25</v>
      </c>
      <c r="AE488">
        <v>1</v>
      </c>
      <c r="AF488">
        <v>1</v>
      </c>
      <c r="AG488">
        <v>0</v>
      </c>
      <c r="AH488">
        <v>0</v>
      </c>
      <c r="AI488">
        <v>0</v>
      </c>
      <c r="AJ488">
        <v>25</v>
      </c>
      <c r="AK488">
        <v>6</v>
      </c>
      <c r="AL488">
        <v>18</v>
      </c>
      <c r="AM488">
        <v>2</v>
      </c>
      <c r="AN488">
        <v>26</v>
      </c>
      <c r="AO488">
        <v>0.88461538461538458</v>
      </c>
      <c r="AP488">
        <v>0.1153846153846154</v>
      </c>
      <c r="AQ488">
        <v>0</v>
      </c>
      <c r="AR488">
        <v>0.34615384615384609</v>
      </c>
      <c r="AS488">
        <v>0.1153846153846154</v>
      </c>
      <c r="AT488">
        <v>0.1153846153846154</v>
      </c>
      <c r="AU488">
        <v>3.8461538461538457E-2</v>
      </c>
      <c r="AV488">
        <v>3.8461538461538457E-2</v>
      </c>
      <c r="AW488">
        <v>3.8461538461538457E-2</v>
      </c>
      <c r="AX488">
        <v>0</v>
      </c>
      <c r="AY488">
        <v>3.8461538461538457E-2</v>
      </c>
      <c r="AZ488">
        <v>0</v>
      </c>
      <c r="BA488">
        <v>0.26923076923076922</v>
      </c>
      <c r="BB488">
        <v>0</v>
      </c>
      <c r="BC488">
        <v>0</v>
      </c>
      <c r="BD488">
        <v>0.92307692307692313</v>
      </c>
      <c r="BE488">
        <v>7.6923076923076927E-2</v>
      </c>
      <c r="BF488">
        <v>0</v>
      </c>
      <c r="BG488">
        <v>0.23076923076923081</v>
      </c>
      <c r="BH488">
        <v>3.8461538461538457E-2</v>
      </c>
      <c r="BI488">
        <v>0.69230769230769229</v>
      </c>
      <c r="BJ488">
        <v>3.8461538461538457E-2</v>
      </c>
      <c r="BK488">
        <v>0</v>
      </c>
      <c r="BL488">
        <v>0</v>
      </c>
      <c r="BM488">
        <v>0.96153846153846156</v>
      </c>
      <c r="BN488">
        <v>3.8461538461538457E-2</v>
      </c>
      <c r="BO488">
        <v>3.8461538461538457E-2</v>
      </c>
      <c r="BP488">
        <v>0</v>
      </c>
      <c r="BQ488">
        <v>0</v>
      </c>
      <c r="BR488">
        <v>0</v>
      </c>
      <c r="BS488">
        <v>0.96153846153846156</v>
      </c>
      <c r="BT488">
        <v>0.23076923076923081</v>
      </c>
      <c r="BU488">
        <v>0.69230769230769229</v>
      </c>
      <c r="BV488">
        <v>7.6923076923076927E-2</v>
      </c>
      <c r="BW488">
        <v>1</v>
      </c>
      <c r="BX488" t="s">
        <v>1520</v>
      </c>
      <c r="BY488">
        <v>3389</v>
      </c>
      <c r="BZ488">
        <v>7.6718796105045726E-3</v>
      </c>
      <c r="CA488">
        <v>0</v>
      </c>
    </row>
    <row r="489" spans="1:79" customFormat="1" x14ac:dyDescent="0.25">
      <c r="A489" t="s">
        <v>1526</v>
      </c>
      <c r="B489" t="s">
        <v>354</v>
      </c>
      <c r="C489" t="s">
        <v>433</v>
      </c>
      <c r="D489" t="s">
        <v>44</v>
      </c>
      <c r="E489">
        <v>2016</v>
      </c>
      <c r="F489">
        <v>101</v>
      </c>
      <c r="G489">
        <v>9</v>
      </c>
      <c r="H489">
        <v>0</v>
      </c>
      <c r="I489">
        <v>16</v>
      </c>
      <c r="J489">
        <v>20</v>
      </c>
      <c r="K489">
        <v>11</v>
      </c>
      <c r="L489">
        <v>8</v>
      </c>
      <c r="M489">
        <v>7</v>
      </c>
      <c r="N489">
        <v>17</v>
      </c>
      <c r="O489">
        <v>15</v>
      </c>
      <c r="P489">
        <v>9</v>
      </c>
      <c r="Q489">
        <v>1</v>
      </c>
      <c r="R489">
        <v>1</v>
      </c>
      <c r="S489">
        <v>5</v>
      </c>
      <c r="T489">
        <v>0</v>
      </c>
      <c r="U489">
        <v>107</v>
      </c>
      <c r="V489">
        <v>3</v>
      </c>
      <c r="W489">
        <v>0</v>
      </c>
      <c r="X489">
        <v>70</v>
      </c>
      <c r="Y489">
        <v>16</v>
      </c>
      <c r="Z489">
        <v>24</v>
      </c>
      <c r="AA489">
        <v>0</v>
      </c>
      <c r="AB489" t="s">
        <v>74</v>
      </c>
      <c r="AC489">
        <v>104</v>
      </c>
      <c r="AD489">
        <v>0</v>
      </c>
      <c r="AE489" t="s">
        <v>74</v>
      </c>
      <c r="AF489" t="s">
        <v>74</v>
      </c>
      <c r="AG489">
        <v>104</v>
      </c>
      <c r="AH489" t="s">
        <v>74</v>
      </c>
      <c r="AI489">
        <v>0</v>
      </c>
      <c r="AJ489">
        <v>2</v>
      </c>
      <c r="AK489">
        <v>7</v>
      </c>
      <c r="AL489">
        <v>102</v>
      </c>
      <c r="AM489">
        <v>1</v>
      </c>
      <c r="AN489">
        <v>110</v>
      </c>
      <c r="AO489">
        <v>0.91818181818181821</v>
      </c>
      <c r="AP489">
        <v>8.1818181818181818E-2</v>
      </c>
      <c r="AQ489">
        <v>0</v>
      </c>
      <c r="AR489">
        <v>0.14545454545454539</v>
      </c>
      <c r="AS489">
        <v>0.1818181818181818</v>
      </c>
      <c r="AT489">
        <v>0.1</v>
      </c>
      <c r="AU489">
        <v>7.2727272727272724E-2</v>
      </c>
      <c r="AV489">
        <v>6.363636363636363E-2</v>
      </c>
      <c r="AW489">
        <v>0.15454545454545451</v>
      </c>
      <c r="AX489">
        <v>0.13636363636363641</v>
      </c>
      <c r="AY489">
        <v>8.1818181818181818E-2</v>
      </c>
      <c r="AZ489">
        <v>9.0909090909090905E-3</v>
      </c>
      <c r="BA489">
        <v>4.5454545454545463E-2</v>
      </c>
      <c r="BB489">
        <v>9.0909090909090905E-3</v>
      </c>
      <c r="BC489">
        <v>0</v>
      </c>
      <c r="BD489">
        <v>0.97272727272727277</v>
      </c>
      <c r="BE489">
        <v>2.7272727272727271E-2</v>
      </c>
      <c r="BF489">
        <v>0</v>
      </c>
      <c r="BG489">
        <v>0.63636363636363635</v>
      </c>
      <c r="BH489">
        <v>0.14545454545454539</v>
      </c>
      <c r="BI489">
        <v>0.2181818181818182</v>
      </c>
      <c r="BJ489">
        <v>0</v>
      </c>
      <c r="BK489">
        <v>0</v>
      </c>
      <c r="BL489">
        <v>0.94545454545454544</v>
      </c>
      <c r="BM489">
        <v>0</v>
      </c>
      <c r="BN489">
        <v>0</v>
      </c>
      <c r="BO489">
        <v>0</v>
      </c>
      <c r="BP489">
        <v>0.94545454545454544</v>
      </c>
      <c r="BQ489">
        <v>0</v>
      </c>
      <c r="BR489">
        <v>0</v>
      </c>
      <c r="BS489">
        <v>1.8181818181818181E-2</v>
      </c>
      <c r="BT489">
        <v>6.363636363636363E-2</v>
      </c>
      <c r="BU489">
        <v>0.92727272727272725</v>
      </c>
      <c r="BV489">
        <v>9.0909090909090905E-3</v>
      </c>
      <c r="BW489">
        <v>1</v>
      </c>
      <c r="BX489" t="s">
        <v>1527</v>
      </c>
      <c r="BY489">
        <v>110</v>
      </c>
      <c r="BZ489">
        <v>1</v>
      </c>
      <c r="CA489">
        <v>0</v>
      </c>
    </row>
    <row r="490" spans="1:79" customFormat="1" x14ac:dyDescent="0.25">
      <c r="A490" t="s">
        <v>1528</v>
      </c>
      <c r="B490" t="s">
        <v>354</v>
      </c>
      <c r="C490" t="s">
        <v>433</v>
      </c>
      <c r="D490" t="s">
        <v>947</v>
      </c>
      <c r="E490">
        <v>2016</v>
      </c>
      <c r="F490">
        <v>6</v>
      </c>
      <c r="G490">
        <v>0</v>
      </c>
      <c r="H490">
        <v>0</v>
      </c>
      <c r="I490">
        <v>1</v>
      </c>
      <c r="J490">
        <v>3</v>
      </c>
      <c r="K490">
        <v>0</v>
      </c>
      <c r="L490">
        <v>0</v>
      </c>
      <c r="M490">
        <v>0</v>
      </c>
      <c r="N490">
        <v>0</v>
      </c>
      <c r="O490">
        <v>1</v>
      </c>
      <c r="P490">
        <v>0</v>
      </c>
      <c r="Q490">
        <v>0</v>
      </c>
      <c r="R490">
        <v>0</v>
      </c>
      <c r="S490">
        <v>1</v>
      </c>
      <c r="T490">
        <v>0</v>
      </c>
      <c r="U490">
        <v>6</v>
      </c>
      <c r="V490">
        <v>0</v>
      </c>
      <c r="W490">
        <v>0</v>
      </c>
      <c r="X490">
        <v>3</v>
      </c>
      <c r="Y490">
        <v>2</v>
      </c>
      <c r="Z490">
        <v>1</v>
      </c>
      <c r="AA490">
        <v>0</v>
      </c>
      <c r="AB490" t="s">
        <v>74</v>
      </c>
      <c r="AC490">
        <v>6</v>
      </c>
      <c r="AD490">
        <v>0</v>
      </c>
      <c r="AE490" t="s">
        <v>74</v>
      </c>
      <c r="AF490" t="s">
        <v>74</v>
      </c>
      <c r="AG490">
        <v>6</v>
      </c>
      <c r="AH490" t="s">
        <v>74</v>
      </c>
      <c r="AI490">
        <v>0</v>
      </c>
      <c r="AJ490">
        <v>0</v>
      </c>
      <c r="AK490">
        <v>1</v>
      </c>
      <c r="AL490">
        <v>5</v>
      </c>
      <c r="AM490">
        <v>0</v>
      </c>
      <c r="AN490">
        <v>6</v>
      </c>
      <c r="AO490">
        <v>1</v>
      </c>
      <c r="AP490">
        <v>0</v>
      </c>
      <c r="AQ490">
        <v>0</v>
      </c>
      <c r="AR490">
        <v>0.16666666666666671</v>
      </c>
      <c r="AS490">
        <v>0.5</v>
      </c>
      <c r="AT490">
        <v>0</v>
      </c>
      <c r="AU490">
        <v>0</v>
      </c>
      <c r="AV490">
        <v>0</v>
      </c>
      <c r="AW490">
        <v>0</v>
      </c>
      <c r="AX490">
        <v>0.16666666666666671</v>
      </c>
      <c r="AY490">
        <v>0</v>
      </c>
      <c r="AZ490">
        <v>0</v>
      </c>
      <c r="BA490">
        <v>0.16666666666666671</v>
      </c>
      <c r="BB490">
        <v>0</v>
      </c>
      <c r="BC490">
        <v>0</v>
      </c>
      <c r="BD490">
        <v>1</v>
      </c>
      <c r="BE490">
        <v>0</v>
      </c>
      <c r="BF490">
        <v>0</v>
      </c>
      <c r="BG490">
        <v>0.5</v>
      </c>
      <c r="BH490">
        <v>0.33333333333333331</v>
      </c>
      <c r="BI490">
        <v>0.16666666666666671</v>
      </c>
      <c r="BJ490">
        <v>0</v>
      </c>
      <c r="BK490">
        <v>0</v>
      </c>
      <c r="BL490">
        <v>1</v>
      </c>
      <c r="BM490">
        <v>0</v>
      </c>
      <c r="BN490">
        <v>0</v>
      </c>
      <c r="BO490">
        <v>0</v>
      </c>
      <c r="BP490">
        <v>1</v>
      </c>
      <c r="BQ490">
        <v>0</v>
      </c>
      <c r="BR490">
        <v>0</v>
      </c>
      <c r="BS490">
        <v>0</v>
      </c>
      <c r="BT490">
        <v>0.16666666666666671</v>
      </c>
      <c r="BU490">
        <v>0.83333333333333337</v>
      </c>
      <c r="BV490">
        <v>0</v>
      </c>
      <c r="BW490">
        <v>1</v>
      </c>
      <c r="BX490" t="s">
        <v>1527</v>
      </c>
      <c r="BY490">
        <v>110</v>
      </c>
      <c r="BZ490">
        <v>5.4545454545454543E-2</v>
      </c>
      <c r="CA490">
        <v>0</v>
      </c>
    </row>
    <row r="491" spans="1:79" customFormat="1" x14ac:dyDescent="0.25">
      <c r="A491" t="s">
        <v>1529</v>
      </c>
      <c r="B491" t="s">
        <v>354</v>
      </c>
      <c r="C491" t="s">
        <v>433</v>
      </c>
      <c r="D491" t="s">
        <v>949</v>
      </c>
      <c r="E491">
        <v>2016</v>
      </c>
      <c r="F491">
        <v>28</v>
      </c>
      <c r="G491">
        <v>2</v>
      </c>
      <c r="H491">
        <v>0</v>
      </c>
      <c r="I491">
        <v>5</v>
      </c>
      <c r="J491">
        <v>5</v>
      </c>
      <c r="K491">
        <v>4</v>
      </c>
      <c r="L491">
        <v>2</v>
      </c>
      <c r="M491">
        <v>1</v>
      </c>
      <c r="N491">
        <v>3</v>
      </c>
      <c r="O491">
        <v>2</v>
      </c>
      <c r="P491">
        <v>6</v>
      </c>
      <c r="Q491">
        <v>0</v>
      </c>
      <c r="R491">
        <v>1</v>
      </c>
      <c r="S491">
        <v>1</v>
      </c>
      <c r="T491">
        <v>0</v>
      </c>
      <c r="U491">
        <v>29</v>
      </c>
      <c r="V491">
        <v>1</v>
      </c>
      <c r="W491">
        <v>0</v>
      </c>
      <c r="X491">
        <v>15</v>
      </c>
      <c r="Y491">
        <v>6</v>
      </c>
      <c r="Z491">
        <v>9</v>
      </c>
      <c r="AA491">
        <v>0</v>
      </c>
      <c r="AB491" t="s">
        <v>74</v>
      </c>
      <c r="AC491">
        <v>30</v>
      </c>
      <c r="AD491">
        <v>0</v>
      </c>
      <c r="AE491" t="s">
        <v>74</v>
      </c>
      <c r="AF491" t="s">
        <v>74</v>
      </c>
      <c r="AG491">
        <v>29</v>
      </c>
      <c r="AH491" t="s">
        <v>74</v>
      </c>
      <c r="AI491">
        <v>0</v>
      </c>
      <c r="AJ491">
        <v>1</v>
      </c>
      <c r="AK491">
        <v>5</v>
      </c>
      <c r="AL491">
        <v>25</v>
      </c>
      <c r="AM491">
        <v>0</v>
      </c>
      <c r="AN491">
        <v>30</v>
      </c>
      <c r="AO491">
        <v>0.93333333333333335</v>
      </c>
      <c r="AP491">
        <v>6.6666666666666666E-2</v>
      </c>
      <c r="AQ491">
        <v>0</v>
      </c>
      <c r="AR491">
        <v>0.16666666666666671</v>
      </c>
      <c r="AS491">
        <v>0.16666666666666671</v>
      </c>
      <c r="AT491">
        <v>0.1333333333333333</v>
      </c>
      <c r="AU491">
        <v>6.6666666666666666E-2</v>
      </c>
      <c r="AV491">
        <v>3.3333333333333333E-2</v>
      </c>
      <c r="AW491">
        <v>0.1</v>
      </c>
      <c r="AX491">
        <v>6.6666666666666666E-2</v>
      </c>
      <c r="AY491">
        <v>0.2</v>
      </c>
      <c r="AZ491">
        <v>0</v>
      </c>
      <c r="BA491">
        <v>3.3333333333333333E-2</v>
      </c>
      <c r="BB491">
        <v>3.3333333333333333E-2</v>
      </c>
      <c r="BC491">
        <v>0</v>
      </c>
      <c r="BD491">
        <v>0.96666666666666667</v>
      </c>
      <c r="BE491">
        <v>3.3333333333333333E-2</v>
      </c>
      <c r="BF491">
        <v>0</v>
      </c>
      <c r="BG491">
        <v>0.5</v>
      </c>
      <c r="BH491">
        <v>0.2</v>
      </c>
      <c r="BI491">
        <v>0.3</v>
      </c>
      <c r="BJ491">
        <v>0</v>
      </c>
      <c r="BK491">
        <v>0</v>
      </c>
      <c r="BL491">
        <v>1</v>
      </c>
      <c r="BM491">
        <v>0</v>
      </c>
      <c r="BN491">
        <v>0</v>
      </c>
      <c r="BO491">
        <v>0</v>
      </c>
      <c r="BP491">
        <v>0.96666666666666667</v>
      </c>
      <c r="BQ491">
        <v>0</v>
      </c>
      <c r="BR491">
        <v>0</v>
      </c>
      <c r="BS491">
        <v>3.3333333333333333E-2</v>
      </c>
      <c r="BT491">
        <v>0.16666666666666671</v>
      </c>
      <c r="BU491">
        <v>0.83333333333333337</v>
      </c>
      <c r="BV491">
        <v>0</v>
      </c>
      <c r="BW491">
        <v>1</v>
      </c>
      <c r="BX491" t="s">
        <v>1527</v>
      </c>
      <c r="BY491">
        <v>110</v>
      </c>
      <c r="BZ491">
        <v>0.27272727272727271</v>
      </c>
      <c r="CA491">
        <v>0</v>
      </c>
    </row>
    <row r="492" spans="1:79" customFormat="1" x14ac:dyDescent="0.25">
      <c r="A492" t="s">
        <v>1530</v>
      </c>
      <c r="B492" t="s">
        <v>354</v>
      </c>
      <c r="C492" t="s">
        <v>433</v>
      </c>
      <c r="D492" t="s">
        <v>951</v>
      </c>
      <c r="E492">
        <v>2016</v>
      </c>
      <c r="F492">
        <v>60</v>
      </c>
      <c r="G492">
        <v>7</v>
      </c>
      <c r="H492">
        <v>0</v>
      </c>
      <c r="I492">
        <v>9</v>
      </c>
      <c r="J492">
        <v>11</v>
      </c>
      <c r="K492">
        <v>5</v>
      </c>
      <c r="L492">
        <v>6</v>
      </c>
      <c r="M492">
        <v>6</v>
      </c>
      <c r="N492">
        <v>12</v>
      </c>
      <c r="O492">
        <v>11</v>
      </c>
      <c r="P492">
        <v>3</v>
      </c>
      <c r="Q492">
        <v>1</v>
      </c>
      <c r="R492">
        <v>0</v>
      </c>
      <c r="S492">
        <v>3</v>
      </c>
      <c r="T492">
        <v>0</v>
      </c>
      <c r="U492">
        <v>65</v>
      </c>
      <c r="V492">
        <v>2</v>
      </c>
      <c r="W492">
        <v>0</v>
      </c>
      <c r="X492">
        <v>47</v>
      </c>
      <c r="Y492">
        <v>6</v>
      </c>
      <c r="Z492">
        <v>14</v>
      </c>
      <c r="AA492">
        <v>0</v>
      </c>
      <c r="AB492" t="s">
        <v>74</v>
      </c>
      <c r="AC492">
        <v>61</v>
      </c>
      <c r="AD492">
        <v>0</v>
      </c>
      <c r="AE492" t="s">
        <v>74</v>
      </c>
      <c r="AF492" t="s">
        <v>74</v>
      </c>
      <c r="AG492">
        <v>62</v>
      </c>
      <c r="AH492" t="s">
        <v>74</v>
      </c>
      <c r="AI492">
        <v>0</v>
      </c>
      <c r="AJ492">
        <v>1</v>
      </c>
      <c r="AK492">
        <v>1</v>
      </c>
      <c r="AL492">
        <v>65</v>
      </c>
      <c r="AM492">
        <v>1</v>
      </c>
      <c r="AN492">
        <v>67</v>
      </c>
      <c r="AO492">
        <v>0.89552238805970152</v>
      </c>
      <c r="AP492">
        <v>0.1044776119402985</v>
      </c>
      <c r="AQ492">
        <v>0</v>
      </c>
      <c r="AR492">
        <v>0.1343283582089552</v>
      </c>
      <c r="AS492">
        <v>0.16417910447761189</v>
      </c>
      <c r="AT492">
        <v>7.4626865671641784E-2</v>
      </c>
      <c r="AU492">
        <v>8.9552238805970144E-2</v>
      </c>
      <c r="AV492">
        <v>8.9552238805970144E-2</v>
      </c>
      <c r="AW492">
        <v>0.17910447761194029</v>
      </c>
      <c r="AX492">
        <v>0.16417910447761189</v>
      </c>
      <c r="AY492">
        <v>4.4776119402985072E-2</v>
      </c>
      <c r="AZ492">
        <v>1.492537313432836E-2</v>
      </c>
      <c r="BA492">
        <v>4.4776119402985072E-2</v>
      </c>
      <c r="BB492">
        <v>0</v>
      </c>
      <c r="BC492">
        <v>0</v>
      </c>
      <c r="BD492">
        <v>0.97014925373134331</v>
      </c>
      <c r="BE492">
        <v>2.9850746268656719E-2</v>
      </c>
      <c r="BF492">
        <v>0</v>
      </c>
      <c r="BG492">
        <v>0.70149253731343286</v>
      </c>
      <c r="BH492">
        <v>8.9552238805970144E-2</v>
      </c>
      <c r="BI492">
        <v>0.20895522388059701</v>
      </c>
      <c r="BJ492">
        <v>0</v>
      </c>
      <c r="BK492">
        <v>0</v>
      </c>
      <c r="BL492">
        <v>0.91044776119402981</v>
      </c>
      <c r="BM492">
        <v>0</v>
      </c>
      <c r="BN492">
        <v>0</v>
      </c>
      <c r="BO492">
        <v>0</v>
      </c>
      <c r="BP492">
        <v>0.92537313432835822</v>
      </c>
      <c r="BQ492">
        <v>0</v>
      </c>
      <c r="BR492">
        <v>0</v>
      </c>
      <c r="BS492">
        <v>1.492537313432836E-2</v>
      </c>
      <c r="BT492">
        <v>1.492537313432836E-2</v>
      </c>
      <c r="BU492">
        <v>0.97014925373134331</v>
      </c>
      <c r="BV492">
        <v>1.492537313432836E-2</v>
      </c>
      <c r="BW492">
        <v>1</v>
      </c>
      <c r="BX492" t="s">
        <v>1527</v>
      </c>
      <c r="BY492">
        <v>110</v>
      </c>
      <c r="BZ492">
        <v>0.60909090909090913</v>
      </c>
      <c r="CA492">
        <v>0</v>
      </c>
    </row>
    <row r="493" spans="1:79" customFormat="1" x14ac:dyDescent="0.25">
      <c r="A493" t="s">
        <v>1531</v>
      </c>
      <c r="B493" t="s">
        <v>354</v>
      </c>
      <c r="C493" t="s">
        <v>433</v>
      </c>
      <c r="D493" t="s">
        <v>953</v>
      </c>
      <c r="E493">
        <v>2016</v>
      </c>
      <c r="F493">
        <v>7</v>
      </c>
      <c r="G493">
        <v>0</v>
      </c>
      <c r="H493">
        <v>0</v>
      </c>
      <c r="I493">
        <v>1</v>
      </c>
      <c r="J493">
        <v>1</v>
      </c>
      <c r="K493">
        <v>2</v>
      </c>
      <c r="L493">
        <v>0</v>
      </c>
      <c r="M493">
        <v>0</v>
      </c>
      <c r="N493">
        <v>2</v>
      </c>
      <c r="O493">
        <v>1</v>
      </c>
      <c r="P493">
        <v>0</v>
      </c>
      <c r="Q493">
        <v>0</v>
      </c>
      <c r="R493">
        <v>0</v>
      </c>
      <c r="S493">
        <v>0</v>
      </c>
      <c r="T493">
        <v>0</v>
      </c>
      <c r="U493">
        <v>7</v>
      </c>
      <c r="V493">
        <v>0</v>
      </c>
      <c r="W493">
        <v>0</v>
      </c>
      <c r="X493">
        <v>5</v>
      </c>
      <c r="Y493">
        <v>2</v>
      </c>
      <c r="Z493">
        <v>0</v>
      </c>
      <c r="AA493">
        <v>0</v>
      </c>
      <c r="AB493" t="s">
        <v>74</v>
      </c>
      <c r="AC493">
        <v>7</v>
      </c>
      <c r="AD493">
        <v>0</v>
      </c>
      <c r="AE493" t="s">
        <v>74</v>
      </c>
      <c r="AF493" t="s">
        <v>74</v>
      </c>
      <c r="AG493">
        <v>7</v>
      </c>
      <c r="AH493" t="s">
        <v>74</v>
      </c>
      <c r="AI493">
        <v>0</v>
      </c>
      <c r="AJ493">
        <v>0</v>
      </c>
      <c r="AK493">
        <v>0</v>
      </c>
      <c r="AL493">
        <v>7</v>
      </c>
      <c r="AM493">
        <v>0</v>
      </c>
      <c r="AN493">
        <v>7</v>
      </c>
      <c r="AO493">
        <v>1</v>
      </c>
      <c r="AP493">
        <v>0</v>
      </c>
      <c r="AQ493">
        <v>0</v>
      </c>
      <c r="AR493">
        <v>0.14285714285714279</v>
      </c>
      <c r="AS493">
        <v>0.14285714285714279</v>
      </c>
      <c r="AT493">
        <v>0.2857142857142857</v>
      </c>
      <c r="AU493">
        <v>0</v>
      </c>
      <c r="AV493">
        <v>0</v>
      </c>
      <c r="AW493">
        <v>0.2857142857142857</v>
      </c>
      <c r="AX493">
        <v>0.14285714285714279</v>
      </c>
      <c r="AY493">
        <v>0</v>
      </c>
      <c r="AZ493">
        <v>0</v>
      </c>
      <c r="BA493">
        <v>0</v>
      </c>
      <c r="BB493">
        <v>0</v>
      </c>
      <c r="BC493">
        <v>0</v>
      </c>
      <c r="BD493">
        <v>1</v>
      </c>
      <c r="BE493">
        <v>0</v>
      </c>
      <c r="BF493">
        <v>0</v>
      </c>
      <c r="BG493">
        <v>0.7142857142857143</v>
      </c>
      <c r="BH493">
        <v>0.2857142857142857</v>
      </c>
      <c r="BI493">
        <v>0</v>
      </c>
      <c r="BJ493">
        <v>0</v>
      </c>
      <c r="BK493">
        <v>0</v>
      </c>
      <c r="BL493">
        <v>1</v>
      </c>
      <c r="BM493">
        <v>0</v>
      </c>
      <c r="BN493">
        <v>0</v>
      </c>
      <c r="BO493">
        <v>0</v>
      </c>
      <c r="BP493">
        <v>1</v>
      </c>
      <c r="BQ493">
        <v>0</v>
      </c>
      <c r="BR493">
        <v>0</v>
      </c>
      <c r="BS493">
        <v>0</v>
      </c>
      <c r="BT493">
        <v>0</v>
      </c>
      <c r="BU493">
        <v>1</v>
      </c>
      <c r="BV493">
        <v>0</v>
      </c>
      <c r="BW493">
        <v>1</v>
      </c>
      <c r="BX493" t="s">
        <v>1527</v>
      </c>
      <c r="BY493">
        <v>110</v>
      </c>
      <c r="BZ493">
        <v>6.363636363636363E-2</v>
      </c>
      <c r="CA493">
        <v>0</v>
      </c>
    </row>
    <row r="494" spans="1:79" customFormat="1" x14ac:dyDescent="0.25">
      <c r="A494" t="s">
        <v>1532</v>
      </c>
      <c r="B494" t="s">
        <v>356</v>
      </c>
      <c r="C494" t="s">
        <v>124</v>
      </c>
      <c r="D494" t="s">
        <v>44</v>
      </c>
      <c r="E494">
        <v>2016</v>
      </c>
      <c r="F494">
        <v>388</v>
      </c>
      <c r="G494">
        <v>39</v>
      </c>
      <c r="H494">
        <v>0</v>
      </c>
      <c r="I494">
        <v>5</v>
      </c>
      <c r="J494">
        <v>63</v>
      </c>
      <c r="K494">
        <v>77</v>
      </c>
      <c r="L494">
        <v>69</v>
      </c>
      <c r="M494">
        <v>68</v>
      </c>
      <c r="N494">
        <v>66</v>
      </c>
      <c r="O494">
        <v>38</v>
      </c>
      <c r="P494">
        <v>33</v>
      </c>
      <c r="Q494">
        <v>7</v>
      </c>
      <c r="R494">
        <v>1</v>
      </c>
      <c r="S494">
        <v>0</v>
      </c>
      <c r="T494">
        <v>0</v>
      </c>
      <c r="U494">
        <v>415</v>
      </c>
      <c r="V494">
        <v>11</v>
      </c>
      <c r="W494">
        <v>1</v>
      </c>
      <c r="X494">
        <v>265</v>
      </c>
      <c r="Y494">
        <v>99</v>
      </c>
      <c r="Z494">
        <v>3</v>
      </c>
      <c r="AA494">
        <v>60</v>
      </c>
      <c r="AB494">
        <v>2</v>
      </c>
      <c r="AC494">
        <v>16</v>
      </c>
      <c r="AD494">
        <v>3</v>
      </c>
      <c r="AE494">
        <v>406</v>
      </c>
      <c r="AF494">
        <v>7</v>
      </c>
      <c r="AG494">
        <v>398</v>
      </c>
      <c r="AH494">
        <v>8</v>
      </c>
      <c r="AI494">
        <v>1</v>
      </c>
      <c r="AJ494">
        <v>13</v>
      </c>
      <c r="AK494">
        <v>28</v>
      </c>
      <c r="AL494">
        <v>394</v>
      </c>
      <c r="AM494">
        <v>5</v>
      </c>
      <c r="AN494">
        <v>427</v>
      </c>
      <c r="AO494">
        <v>0.90866510538641687</v>
      </c>
      <c r="AP494">
        <v>9.1334894613583142E-2</v>
      </c>
      <c r="AQ494">
        <v>0</v>
      </c>
      <c r="AR494">
        <v>1.1709601873536301E-2</v>
      </c>
      <c r="AS494">
        <v>0.1475409836065574</v>
      </c>
      <c r="AT494">
        <v>0.18032786885245899</v>
      </c>
      <c r="AU494">
        <v>0.16159250585480089</v>
      </c>
      <c r="AV494">
        <v>0.15925058548009369</v>
      </c>
      <c r="AW494">
        <v>0.15456674473067919</v>
      </c>
      <c r="AX494">
        <v>8.899297423887588E-2</v>
      </c>
      <c r="AY494">
        <v>7.7283372365339581E-2</v>
      </c>
      <c r="AZ494">
        <v>1.6393442622950821E-2</v>
      </c>
      <c r="BA494">
        <v>0</v>
      </c>
      <c r="BB494">
        <v>2.34192037470726E-3</v>
      </c>
      <c r="BC494">
        <v>0</v>
      </c>
      <c r="BD494">
        <v>0.97189695550351285</v>
      </c>
      <c r="BE494">
        <v>2.576112412177986E-2</v>
      </c>
      <c r="BF494">
        <v>2.34192037470726E-3</v>
      </c>
      <c r="BG494">
        <v>0.62060889929742391</v>
      </c>
      <c r="BH494">
        <v>0.23185011709601869</v>
      </c>
      <c r="BI494">
        <v>7.0257611241217799E-3</v>
      </c>
      <c r="BJ494">
        <v>0.14051522248243559</v>
      </c>
      <c r="BK494">
        <v>4.6838407494145199E-3</v>
      </c>
      <c r="BL494">
        <v>3.7470725995316159E-2</v>
      </c>
      <c r="BM494">
        <v>7.0257611241217799E-3</v>
      </c>
      <c r="BN494">
        <v>0.95081967213114749</v>
      </c>
      <c r="BO494">
        <v>1.6393442622950821E-2</v>
      </c>
      <c r="BP494">
        <v>0.9320843091334895</v>
      </c>
      <c r="BQ494">
        <v>1.873536299765808E-2</v>
      </c>
      <c r="BR494">
        <v>2.34192037470726E-3</v>
      </c>
      <c r="BS494">
        <v>3.0444964871194378E-2</v>
      </c>
      <c r="BT494">
        <v>6.5573770491803282E-2</v>
      </c>
      <c r="BU494">
        <v>0.92271662763466045</v>
      </c>
      <c r="BV494">
        <v>1.1709601873536301E-2</v>
      </c>
      <c r="BW494">
        <v>1</v>
      </c>
      <c r="BX494" t="s">
        <v>1533</v>
      </c>
      <c r="BY494">
        <v>427</v>
      </c>
      <c r="BZ494">
        <v>1</v>
      </c>
      <c r="CA494">
        <v>0</v>
      </c>
    </row>
    <row r="495" spans="1:79" customFormat="1" x14ac:dyDescent="0.25">
      <c r="A495" t="s">
        <v>1534</v>
      </c>
      <c r="B495" t="s">
        <v>356</v>
      </c>
      <c r="C495" t="s">
        <v>124</v>
      </c>
      <c r="D495" t="s">
        <v>947</v>
      </c>
      <c r="E495">
        <v>2016</v>
      </c>
      <c r="F495">
        <v>93</v>
      </c>
      <c r="G495">
        <v>8</v>
      </c>
      <c r="H495">
        <v>0</v>
      </c>
      <c r="I495">
        <v>3</v>
      </c>
      <c r="J495">
        <v>13</v>
      </c>
      <c r="K495">
        <v>22</v>
      </c>
      <c r="L495">
        <v>10</v>
      </c>
      <c r="M495">
        <v>16</v>
      </c>
      <c r="N495">
        <v>16</v>
      </c>
      <c r="O495">
        <v>5</v>
      </c>
      <c r="P495">
        <v>10</v>
      </c>
      <c r="Q495">
        <v>5</v>
      </c>
      <c r="R495">
        <v>1</v>
      </c>
      <c r="S495">
        <v>0</v>
      </c>
      <c r="T495">
        <v>0</v>
      </c>
      <c r="U495">
        <v>99</v>
      </c>
      <c r="V495">
        <v>2</v>
      </c>
      <c r="W495">
        <v>0</v>
      </c>
      <c r="X495">
        <v>55</v>
      </c>
      <c r="Y495">
        <v>38</v>
      </c>
      <c r="Z495">
        <v>2</v>
      </c>
      <c r="AA495">
        <v>6</v>
      </c>
      <c r="AB495">
        <v>0</v>
      </c>
      <c r="AC495">
        <v>2</v>
      </c>
      <c r="AD495">
        <v>1</v>
      </c>
      <c r="AE495">
        <v>98</v>
      </c>
      <c r="AF495">
        <v>2</v>
      </c>
      <c r="AG495">
        <v>97</v>
      </c>
      <c r="AH495">
        <v>0</v>
      </c>
      <c r="AI495">
        <v>0</v>
      </c>
      <c r="AJ495">
        <v>2</v>
      </c>
      <c r="AK495">
        <v>20</v>
      </c>
      <c r="AL495">
        <v>80</v>
      </c>
      <c r="AM495">
        <v>1</v>
      </c>
      <c r="AN495">
        <v>101</v>
      </c>
      <c r="AO495">
        <v>0.92079207920792083</v>
      </c>
      <c r="AP495">
        <v>7.9207920792079209E-2</v>
      </c>
      <c r="AQ495">
        <v>0</v>
      </c>
      <c r="AR495">
        <v>2.9702970297029702E-2</v>
      </c>
      <c r="AS495">
        <v>0.12871287128712869</v>
      </c>
      <c r="AT495">
        <v>0.21782178217821779</v>
      </c>
      <c r="AU495">
        <v>9.9009900990099015E-2</v>
      </c>
      <c r="AV495">
        <v>0.15841584158415839</v>
      </c>
      <c r="AW495">
        <v>0.15841584158415839</v>
      </c>
      <c r="AX495">
        <v>4.9504950495049507E-2</v>
      </c>
      <c r="AY495">
        <v>9.9009900990099015E-2</v>
      </c>
      <c r="AZ495">
        <v>4.9504950495049507E-2</v>
      </c>
      <c r="BA495">
        <v>0</v>
      </c>
      <c r="BB495">
        <v>9.9009900990099011E-3</v>
      </c>
      <c r="BC495">
        <v>0</v>
      </c>
      <c r="BD495">
        <v>0.98019801980198018</v>
      </c>
      <c r="BE495">
        <v>1.9801980198019799E-2</v>
      </c>
      <c r="BF495">
        <v>0</v>
      </c>
      <c r="BG495">
        <v>0.54455445544554459</v>
      </c>
      <c r="BH495">
        <v>0.37623762376237618</v>
      </c>
      <c r="BI495">
        <v>1.9801980198019799E-2</v>
      </c>
      <c r="BJ495">
        <v>5.9405940594059403E-2</v>
      </c>
      <c r="BK495">
        <v>0</v>
      </c>
      <c r="BL495">
        <v>1.9801980198019799E-2</v>
      </c>
      <c r="BM495">
        <v>9.9009900990099011E-3</v>
      </c>
      <c r="BN495">
        <v>0.97029702970297027</v>
      </c>
      <c r="BO495">
        <v>1.9801980198019799E-2</v>
      </c>
      <c r="BP495">
        <v>0.96039603960396036</v>
      </c>
      <c r="BQ495">
        <v>0</v>
      </c>
      <c r="BR495">
        <v>0</v>
      </c>
      <c r="BS495">
        <v>1.9801980198019799E-2</v>
      </c>
      <c r="BT495">
        <v>0.198019801980198</v>
      </c>
      <c r="BU495">
        <v>0.79207920792079212</v>
      </c>
      <c r="BV495">
        <v>9.9009900990099011E-3</v>
      </c>
      <c r="BW495">
        <v>1</v>
      </c>
      <c r="BX495" t="s">
        <v>1533</v>
      </c>
      <c r="BY495">
        <v>427</v>
      </c>
      <c r="BZ495">
        <v>0.2365339578454333</v>
      </c>
      <c r="CA495">
        <v>0</v>
      </c>
    </row>
    <row r="496" spans="1:79" customFormat="1" x14ac:dyDescent="0.25">
      <c r="A496" t="s">
        <v>1535</v>
      </c>
      <c r="B496" t="s">
        <v>356</v>
      </c>
      <c r="C496" t="s">
        <v>124</v>
      </c>
      <c r="D496" t="s">
        <v>949</v>
      </c>
      <c r="E496">
        <v>2016</v>
      </c>
      <c r="F496">
        <v>208</v>
      </c>
      <c r="G496">
        <v>20</v>
      </c>
      <c r="H496">
        <v>0</v>
      </c>
      <c r="I496">
        <v>1</v>
      </c>
      <c r="J496">
        <v>35</v>
      </c>
      <c r="K496">
        <v>47</v>
      </c>
      <c r="L496">
        <v>39</v>
      </c>
      <c r="M496">
        <v>32</v>
      </c>
      <c r="N496">
        <v>33</v>
      </c>
      <c r="O496">
        <v>28</v>
      </c>
      <c r="P496">
        <v>11</v>
      </c>
      <c r="Q496">
        <v>2</v>
      </c>
      <c r="R496">
        <v>0</v>
      </c>
      <c r="S496">
        <v>0</v>
      </c>
      <c r="T496">
        <v>0</v>
      </c>
      <c r="U496">
        <v>223</v>
      </c>
      <c r="V496">
        <v>5</v>
      </c>
      <c r="W496">
        <v>0</v>
      </c>
      <c r="X496">
        <v>144</v>
      </c>
      <c r="Y496">
        <v>37</v>
      </c>
      <c r="Z496">
        <v>1</v>
      </c>
      <c r="AA496">
        <v>46</v>
      </c>
      <c r="AB496">
        <v>1</v>
      </c>
      <c r="AC496">
        <v>13</v>
      </c>
      <c r="AD496">
        <v>0</v>
      </c>
      <c r="AE496">
        <v>214</v>
      </c>
      <c r="AF496">
        <v>1</v>
      </c>
      <c r="AG496">
        <v>219</v>
      </c>
      <c r="AH496">
        <v>1</v>
      </c>
      <c r="AI496">
        <v>0</v>
      </c>
      <c r="AJ496">
        <v>7</v>
      </c>
      <c r="AK496">
        <v>1</v>
      </c>
      <c r="AL496">
        <v>225</v>
      </c>
      <c r="AM496">
        <v>2</v>
      </c>
      <c r="AN496">
        <v>228</v>
      </c>
      <c r="AO496">
        <v>0.91228070175438591</v>
      </c>
      <c r="AP496">
        <v>8.771929824561403E-2</v>
      </c>
      <c r="AQ496">
        <v>0</v>
      </c>
      <c r="AR496">
        <v>4.3859649122807024E-3</v>
      </c>
      <c r="AS496">
        <v>0.15350877192982459</v>
      </c>
      <c r="AT496">
        <v>0.20614035087719301</v>
      </c>
      <c r="AU496">
        <v>0.1710526315789474</v>
      </c>
      <c r="AV496">
        <v>0.14035087719298239</v>
      </c>
      <c r="AW496">
        <v>0.14473684210526319</v>
      </c>
      <c r="AX496">
        <v>0.1228070175438596</v>
      </c>
      <c r="AY496">
        <v>4.8245614035087717E-2</v>
      </c>
      <c r="AZ496">
        <v>8.771929824561403E-3</v>
      </c>
      <c r="BA496">
        <v>0</v>
      </c>
      <c r="BB496">
        <v>0</v>
      </c>
      <c r="BC496">
        <v>0</v>
      </c>
      <c r="BD496">
        <v>0.97807017543859653</v>
      </c>
      <c r="BE496">
        <v>2.1929824561403511E-2</v>
      </c>
      <c r="BF496">
        <v>0</v>
      </c>
      <c r="BG496">
        <v>0.63157894736842102</v>
      </c>
      <c r="BH496">
        <v>0.162280701754386</v>
      </c>
      <c r="BI496">
        <v>4.3859649122807024E-3</v>
      </c>
      <c r="BJ496">
        <v>0.2017543859649123</v>
      </c>
      <c r="BK496">
        <v>4.3859649122807024E-3</v>
      </c>
      <c r="BL496">
        <v>5.701754385964912E-2</v>
      </c>
      <c r="BM496">
        <v>0</v>
      </c>
      <c r="BN496">
        <v>0.93859649122807021</v>
      </c>
      <c r="BO496">
        <v>4.3859649122807024E-3</v>
      </c>
      <c r="BP496">
        <v>0.96052631578947367</v>
      </c>
      <c r="BQ496">
        <v>4.3859649122807024E-3</v>
      </c>
      <c r="BR496">
        <v>0</v>
      </c>
      <c r="BS496">
        <v>3.0701754385964911E-2</v>
      </c>
      <c r="BT496">
        <v>4.3859649122807024E-3</v>
      </c>
      <c r="BU496">
        <v>0.98684210526315785</v>
      </c>
      <c r="BV496">
        <v>8.771929824561403E-3</v>
      </c>
      <c r="BW496">
        <v>1</v>
      </c>
      <c r="BX496" t="s">
        <v>1533</v>
      </c>
      <c r="BY496">
        <v>427</v>
      </c>
      <c r="BZ496">
        <v>0.53395784543325531</v>
      </c>
      <c r="CA496">
        <v>0</v>
      </c>
    </row>
    <row r="497" spans="1:79" customFormat="1" x14ac:dyDescent="0.25">
      <c r="A497" t="s">
        <v>1536</v>
      </c>
      <c r="B497" t="s">
        <v>356</v>
      </c>
      <c r="C497" t="s">
        <v>124</v>
      </c>
      <c r="D497" t="s">
        <v>951</v>
      </c>
      <c r="E497">
        <v>2016</v>
      </c>
      <c r="F497">
        <v>17</v>
      </c>
      <c r="G497">
        <v>0</v>
      </c>
      <c r="H497">
        <v>0</v>
      </c>
      <c r="I497">
        <v>0</v>
      </c>
      <c r="J497">
        <v>4</v>
      </c>
      <c r="K497">
        <v>0</v>
      </c>
      <c r="L497">
        <v>4</v>
      </c>
      <c r="M497">
        <v>3</v>
      </c>
      <c r="N497">
        <v>4</v>
      </c>
      <c r="O497">
        <v>1</v>
      </c>
      <c r="P497">
        <v>1</v>
      </c>
      <c r="Q497">
        <v>0</v>
      </c>
      <c r="R497">
        <v>0</v>
      </c>
      <c r="S497">
        <v>0</v>
      </c>
      <c r="T497">
        <v>0</v>
      </c>
      <c r="U497">
        <v>16</v>
      </c>
      <c r="V497">
        <v>0</v>
      </c>
      <c r="W497">
        <v>1</v>
      </c>
      <c r="X497">
        <v>14</v>
      </c>
      <c r="Y497">
        <v>2</v>
      </c>
      <c r="Z497">
        <v>0</v>
      </c>
      <c r="AA497">
        <v>1</v>
      </c>
      <c r="AB497">
        <v>0</v>
      </c>
      <c r="AC497">
        <v>1</v>
      </c>
      <c r="AD497">
        <v>0</v>
      </c>
      <c r="AE497">
        <v>16</v>
      </c>
      <c r="AF497">
        <v>0</v>
      </c>
      <c r="AG497">
        <v>17</v>
      </c>
      <c r="AH497">
        <v>0</v>
      </c>
      <c r="AI497">
        <v>0</v>
      </c>
      <c r="AJ497">
        <v>0</v>
      </c>
      <c r="AK497">
        <v>0</v>
      </c>
      <c r="AL497">
        <v>17</v>
      </c>
      <c r="AM497">
        <v>0</v>
      </c>
      <c r="AN497">
        <v>17</v>
      </c>
      <c r="AO497">
        <v>1</v>
      </c>
      <c r="AP497">
        <v>0</v>
      </c>
      <c r="AQ497">
        <v>0</v>
      </c>
      <c r="AR497">
        <v>0</v>
      </c>
      <c r="AS497">
        <v>0.23529411764705879</v>
      </c>
      <c r="AT497">
        <v>0</v>
      </c>
      <c r="AU497">
        <v>0.23529411764705879</v>
      </c>
      <c r="AV497">
        <v>0.1764705882352941</v>
      </c>
      <c r="AW497">
        <v>0.23529411764705879</v>
      </c>
      <c r="AX497">
        <v>5.8823529411764712E-2</v>
      </c>
      <c r="AY497">
        <v>5.8823529411764712E-2</v>
      </c>
      <c r="AZ497">
        <v>0</v>
      </c>
      <c r="BA497">
        <v>0</v>
      </c>
      <c r="BB497">
        <v>0</v>
      </c>
      <c r="BC497">
        <v>0</v>
      </c>
      <c r="BD497">
        <v>0.94117647058823528</v>
      </c>
      <c r="BE497">
        <v>0</v>
      </c>
      <c r="BF497">
        <v>5.8823529411764712E-2</v>
      </c>
      <c r="BG497">
        <v>0.82352941176470584</v>
      </c>
      <c r="BH497">
        <v>0.1176470588235294</v>
      </c>
      <c r="BI497">
        <v>0</v>
      </c>
      <c r="BJ497">
        <v>5.8823529411764712E-2</v>
      </c>
      <c r="BK497">
        <v>0</v>
      </c>
      <c r="BL497">
        <v>5.8823529411764712E-2</v>
      </c>
      <c r="BM497">
        <v>0</v>
      </c>
      <c r="BN497">
        <v>0.94117647058823528</v>
      </c>
      <c r="BO497">
        <v>0</v>
      </c>
      <c r="BP497">
        <v>1</v>
      </c>
      <c r="BQ497">
        <v>0</v>
      </c>
      <c r="BR497">
        <v>0</v>
      </c>
      <c r="BS497">
        <v>0</v>
      </c>
      <c r="BT497">
        <v>0</v>
      </c>
      <c r="BU497">
        <v>1</v>
      </c>
      <c r="BV497">
        <v>0</v>
      </c>
      <c r="BW497">
        <v>1</v>
      </c>
      <c r="BX497" t="s">
        <v>1533</v>
      </c>
      <c r="BY497">
        <v>427</v>
      </c>
      <c r="BZ497">
        <v>3.9812646370023422E-2</v>
      </c>
      <c r="CA497">
        <v>0</v>
      </c>
    </row>
    <row r="498" spans="1:79" customFormat="1" x14ac:dyDescent="0.25">
      <c r="A498" t="s">
        <v>1537</v>
      </c>
      <c r="B498" t="s">
        <v>356</v>
      </c>
      <c r="C498" t="s">
        <v>124</v>
      </c>
      <c r="D498" t="s">
        <v>953</v>
      </c>
      <c r="E498">
        <v>2016</v>
      </c>
      <c r="F498">
        <v>68</v>
      </c>
      <c r="G498">
        <v>10</v>
      </c>
      <c r="H498">
        <v>0</v>
      </c>
      <c r="I498">
        <v>1</v>
      </c>
      <c r="J498">
        <v>11</v>
      </c>
      <c r="K498">
        <v>7</v>
      </c>
      <c r="L498">
        <v>15</v>
      </c>
      <c r="M498">
        <v>17</v>
      </c>
      <c r="N498">
        <v>13</v>
      </c>
      <c r="O498">
        <v>4</v>
      </c>
      <c r="P498">
        <v>10</v>
      </c>
      <c r="Q498">
        <v>0</v>
      </c>
      <c r="R498">
        <v>0</v>
      </c>
      <c r="S498">
        <v>0</v>
      </c>
      <c r="T498">
        <v>0</v>
      </c>
      <c r="U498">
        <v>74</v>
      </c>
      <c r="V498">
        <v>4</v>
      </c>
      <c r="W498">
        <v>0</v>
      </c>
      <c r="X498">
        <v>50</v>
      </c>
      <c r="Y498">
        <v>21</v>
      </c>
      <c r="Z498">
        <v>0</v>
      </c>
      <c r="AA498">
        <v>7</v>
      </c>
      <c r="AB498">
        <v>1</v>
      </c>
      <c r="AC498">
        <v>0</v>
      </c>
      <c r="AD498">
        <v>0</v>
      </c>
      <c r="AE498">
        <v>77</v>
      </c>
      <c r="AF498">
        <v>4</v>
      </c>
      <c r="AG498">
        <v>64</v>
      </c>
      <c r="AH498">
        <v>7</v>
      </c>
      <c r="AI498">
        <v>1</v>
      </c>
      <c r="AJ498">
        <v>2</v>
      </c>
      <c r="AK498">
        <v>7</v>
      </c>
      <c r="AL498">
        <v>69</v>
      </c>
      <c r="AM498">
        <v>2</v>
      </c>
      <c r="AN498">
        <v>78</v>
      </c>
      <c r="AO498">
        <v>0.87179487179487181</v>
      </c>
      <c r="AP498">
        <v>0.12820512820512819</v>
      </c>
      <c r="AQ498">
        <v>0</v>
      </c>
      <c r="AR498">
        <v>1.282051282051282E-2</v>
      </c>
      <c r="AS498">
        <v>0.141025641025641</v>
      </c>
      <c r="AT498">
        <v>8.9743589743589744E-2</v>
      </c>
      <c r="AU498">
        <v>0.19230769230769229</v>
      </c>
      <c r="AV498">
        <v>0.21794871794871801</v>
      </c>
      <c r="AW498">
        <v>0.16666666666666671</v>
      </c>
      <c r="AX498">
        <v>5.128205128205128E-2</v>
      </c>
      <c r="AY498">
        <v>0.12820512820512819</v>
      </c>
      <c r="AZ498">
        <v>0</v>
      </c>
      <c r="BA498">
        <v>0</v>
      </c>
      <c r="BB498">
        <v>0</v>
      </c>
      <c r="BC498">
        <v>0</v>
      </c>
      <c r="BD498">
        <v>0.94871794871794868</v>
      </c>
      <c r="BE498">
        <v>5.128205128205128E-2</v>
      </c>
      <c r="BF498">
        <v>0</v>
      </c>
      <c r="BG498">
        <v>0.64102564102564108</v>
      </c>
      <c r="BH498">
        <v>0.26923076923076922</v>
      </c>
      <c r="BI498">
        <v>0</v>
      </c>
      <c r="BJ498">
        <v>8.9743589743589744E-2</v>
      </c>
      <c r="BK498">
        <v>1.282051282051282E-2</v>
      </c>
      <c r="BL498">
        <v>0</v>
      </c>
      <c r="BM498">
        <v>0</v>
      </c>
      <c r="BN498">
        <v>0.98717948717948723</v>
      </c>
      <c r="BO498">
        <v>5.128205128205128E-2</v>
      </c>
      <c r="BP498">
        <v>0.82051282051282048</v>
      </c>
      <c r="BQ498">
        <v>8.9743589743589744E-2</v>
      </c>
      <c r="BR498">
        <v>1.282051282051282E-2</v>
      </c>
      <c r="BS498">
        <v>2.564102564102564E-2</v>
      </c>
      <c r="BT498">
        <v>8.9743589743589744E-2</v>
      </c>
      <c r="BU498">
        <v>0.88461538461538458</v>
      </c>
      <c r="BV498">
        <v>2.564102564102564E-2</v>
      </c>
      <c r="BW498">
        <v>1</v>
      </c>
      <c r="BX498" t="s">
        <v>1533</v>
      </c>
      <c r="BY498">
        <v>427</v>
      </c>
      <c r="BZ498">
        <v>0.18266978922716631</v>
      </c>
      <c r="CA498">
        <v>0</v>
      </c>
    </row>
    <row r="499" spans="1:79" customFormat="1" x14ac:dyDescent="0.25">
      <c r="A499" t="s">
        <v>1538</v>
      </c>
      <c r="B499" t="s">
        <v>356</v>
      </c>
      <c r="C499" t="s">
        <v>124</v>
      </c>
      <c r="D499" t="s">
        <v>961</v>
      </c>
      <c r="E499">
        <v>2016</v>
      </c>
      <c r="F499">
        <v>2</v>
      </c>
      <c r="G499">
        <v>1</v>
      </c>
      <c r="H499">
        <v>0</v>
      </c>
      <c r="I499">
        <v>0</v>
      </c>
      <c r="J499">
        <v>0</v>
      </c>
      <c r="K499">
        <v>1</v>
      </c>
      <c r="L499">
        <v>1</v>
      </c>
      <c r="M499">
        <v>0</v>
      </c>
      <c r="N499">
        <v>0</v>
      </c>
      <c r="O499">
        <v>0</v>
      </c>
      <c r="P499">
        <v>1</v>
      </c>
      <c r="Q499">
        <v>0</v>
      </c>
      <c r="R499">
        <v>0</v>
      </c>
      <c r="S499">
        <v>0</v>
      </c>
      <c r="T499">
        <v>0</v>
      </c>
      <c r="U499">
        <v>3</v>
      </c>
      <c r="V499">
        <v>0</v>
      </c>
      <c r="W499">
        <v>0</v>
      </c>
      <c r="X499">
        <v>2</v>
      </c>
      <c r="Y499">
        <v>1</v>
      </c>
      <c r="Z499">
        <v>0</v>
      </c>
      <c r="AA499">
        <v>0</v>
      </c>
      <c r="AB499">
        <v>0</v>
      </c>
      <c r="AC499">
        <v>0</v>
      </c>
      <c r="AD499">
        <v>2</v>
      </c>
      <c r="AE499">
        <v>1</v>
      </c>
      <c r="AF499">
        <v>0</v>
      </c>
      <c r="AG499">
        <v>1</v>
      </c>
      <c r="AH499">
        <v>0</v>
      </c>
      <c r="AI499">
        <v>0</v>
      </c>
      <c r="AJ499">
        <v>2</v>
      </c>
      <c r="AK499">
        <v>0</v>
      </c>
      <c r="AL499">
        <v>3</v>
      </c>
      <c r="AM499">
        <v>0</v>
      </c>
      <c r="AN499">
        <v>3</v>
      </c>
      <c r="AO499">
        <v>0.66666666666666663</v>
      </c>
      <c r="AP499">
        <v>0.33333333333333331</v>
      </c>
      <c r="AQ499">
        <v>0</v>
      </c>
      <c r="AR499">
        <v>0</v>
      </c>
      <c r="AS499">
        <v>0</v>
      </c>
      <c r="AT499">
        <v>0.33333333333333331</v>
      </c>
      <c r="AU499">
        <v>0.33333333333333331</v>
      </c>
      <c r="AV499">
        <v>0</v>
      </c>
      <c r="AW499">
        <v>0</v>
      </c>
      <c r="AX499">
        <v>0</v>
      </c>
      <c r="AY499">
        <v>0.33333333333333331</v>
      </c>
      <c r="AZ499">
        <v>0</v>
      </c>
      <c r="BA499">
        <v>0</v>
      </c>
      <c r="BB499">
        <v>0</v>
      </c>
      <c r="BC499">
        <v>0</v>
      </c>
      <c r="BD499">
        <v>1</v>
      </c>
      <c r="BE499">
        <v>0</v>
      </c>
      <c r="BF499">
        <v>0</v>
      </c>
      <c r="BG499">
        <v>0.66666666666666663</v>
      </c>
      <c r="BH499">
        <v>0.33333333333333331</v>
      </c>
      <c r="BI499">
        <v>0</v>
      </c>
      <c r="BJ499">
        <v>0</v>
      </c>
      <c r="BK499">
        <v>0</v>
      </c>
      <c r="BL499">
        <v>0</v>
      </c>
      <c r="BM499">
        <v>0.66666666666666663</v>
      </c>
      <c r="BN499">
        <v>0.33333333333333331</v>
      </c>
      <c r="BO499">
        <v>0</v>
      </c>
      <c r="BP499">
        <v>0.33333333333333331</v>
      </c>
      <c r="BQ499">
        <v>0</v>
      </c>
      <c r="BR499">
        <v>0</v>
      </c>
      <c r="BS499">
        <v>0.66666666666666663</v>
      </c>
      <c r="BT499">
        <v>0</v>
      </c>
      <c r="BU499">
        <v>1</v>
      </c>
      <c r="BV499">
        <v>0</v>
      </c>
      <c r="BW499">
        <v>1</v>
      </c>
      <c r="BX499" t="s">
        <v>1533</v>
      </c>
      <c r="BY499">
        <v>427</v>
      </c>
      <c r="BZ499">
        <v>7.0257611241217799E-3</v>
      </c>
      <c r="CA499">
        <v>0</v>
      </c>
    </row>
    <row r="500" spans="1:79" customFormat="1" x14ac:dyDescent="0.25">
      <c r="A500" t="s">
        <v>1539</v>
      </c>
      <c r="B500" t="s">
        <v>356</v>
      </c>
      <c r="C500" t="s">
        <v>123</v>
      </c>
      <c r="D500" t="s">
        <v>44</v>
      </c>
      <c r="E500">
        <v>2016</v>
      </c>
      <c r="F500">
        <v>246</v>
      </c>
      <c r="G500">
        <v>23</v>
      </c>
      <c r="H500">
        <v>0</v>
      </c>
      <c r="I500">
        <v>3</v>
      </c>
      <c r="J500">
        <v>46</v>
      </c>
      <c r="K500">
        <v>55</v>
      </c>
      <c r="L500">
        <v>51</v>
      </c>
      <c r="M500">
        <v>33</v>
      </c>
      <c r="N500">
        <v>32</v>
      </c>
      <c r="O500">
        <v>32</v>
      </c>
      <c r="P500">
        <v>13</v>
      </c>
      <c r="Q500">
        <v>3</v>
      </c>
      <c r="R500">
        <v>1</v>
      </c>
      <c r="S500">
        <v>0</v>
      </c>
      <c r="T500">
        <v>0</v>
      </c>
      <c r="U500">
        <v>250</v>
      </c>
      <c r="V500">
        <v>18</v>
      </c>
      <c r="W500">
        <v>1</v>
      </c>
      <c r="X500">
        <v>202</v>
      </c>
      <c r="Y500">
        <v>38</v>
      </c>
      <c r="Z500">
        <v>26</v>
      </c>
      <c r="AA500">
        <v>3</v>
      </c>
      <c r="AB500">
        <v>5</v>
      </c>
      <c r="AC500">
        <v>20</v>
      </c>
      <c r="AD500">
        <v>2</v>
      </c>
      <c r="AE500">
        <v>242</v>
      </c>
      <c r="AF500">
        <v>5</v>
      </c>
      <c r="AG500">
        <v>224</v>
      </c>
      <c r="AH500">
        <v>5</v>
      </c>
      <c r="AI500">
        <v>0</v>
      </c>
      <c r="AJ500">
        <v>35</v>
      </c>
      <c r="AK500">
        <v>35</v>
      </c>
      <c r="AL500">
        <v>232</v>
      </c>
      <c r="AM500">
        <v>2</v>
      </c>
      <c r="AN500">
        <v>269</v>
      </c>
      <c r="AO500">
        <v>0.91449814126394047</v>
      </c>
      <c r="AP500">
        <v>8.5501858736059477E-2</v>
      </c>
      <c r="AQ500">
        <v>0</v>
      </c>
      <c r="AR500">
        <v>1.1152416356877319E-2</v>
      </c>
      <c r="AS500">
        <v>0.17100371747211901</v>
      </c>
      <c r="AT500">
        <v>0.20446096654275089</v>
      </c>
      <c r="AU500">
        <v>0.1895910780669145</v>
      </c>
      <c r="AV500">
        <v>0.12267657992565061</v>
      </c>
      <c r="AW500">
        <v>0.1189591078066914</v>
      </c>
      <c r="AX500">
        <v>0.1189591078066914</v>
      </c>
      <c r="AY500">
        <v>4.8327137546468397E-2</v>
      </c>
      <c r="AZ500">
        <v>1.1152416356877319E-2</v>
      </c>
      <c r="BA500">
        <v>0</v>
      </c>
      <c r="BB500">
        <v>3.7174721189591081E-3</v>
      </c>
      <c r="BC500">
        <v>0</v>
      </c>
      <c r="BD500">
        <v>0.92936802973977695</v>
      </c>
      <c r="BE500">
        <v>6.6914498141263934E-2</v>
      </c>
      <c r="BF500">
        <v>3.7174721189591081E-3</v>
      </c>
      <c r="BG500">
        <v>0.75092936802973975</v>
      </c>
      <c r="BH500">
        <v>0.14126394052044611</v>
      </c>
      <c r="BI500">
        <v>9.6654275092936809E-2</v>
      </c>
      <c r="BJ500">
        <v>1.1152416356877319E-2</v>
      </c>
      <c r="BK500">
        <v>1.858736059479554E-2</v>
      </c>
      <c r="BL500">
        <v>7.434944237918216E-2</v>
      </c>
      <c r="BM500">
        <v>7.4349442379182153E-3</v>
      </c>
      <c r="BN500">
        <v>0.8996282527881041</v>
      </c>
      <c r="BO500">
        <v>1.858736059479554E-2</v>
      </c>
      <c r="BP500">
        <v>0.83271375464684017</v>
      </c>
      <c r="BQ500">
        <v>1.858736059479554E-2</v>
      </c>
      <c r="BR500">
        <v>0</v>
      </c>
      <c r="BS500">
        <v>0.1301115241635688</v>
      </c>
      <c r="BT500">
        <v>0.1301115241635688</v>
      </c>
      <c r="BU500">
        <v>0.86245353159851301</v>
      </c>
      <c r="BV500">
        <v>7.4349442379182153E-3</v>
      </c>
      <c r="BW500">
        <v>1</v>
      </c>
      <c r="BX500" t="s">
        <v>1540</v>
      </c>
      <c r="BY500">
        <v>269</v>
      </c>
      <c r="BZ500">
        <v>1</v>
      </c>
      <c r="CA500">
        <v>0</v>
      </c>
    </row>
    <row r="501" spans="1:79" customFormat="1" x14ac:dyDescent="0.25">
      <c r="A501" t="s">
        <v>1541</v>
      </c>
      <c r="B501" t="s">
        <v>356</v>
      </c>
      <c r="C501" t="s">
        <v>123</v>
      </c>
      <c r="D501" t="s">
        <v>947</v>
      </c>
      <c r="E501">
        <v>2016</v>
      </c>
      <c r="F501">
        <v>127</v>
      </c>
      <c r="G501">
        <v>10</v>
      </c>
      <c r="H501">
        <v>0</v>
      </c>
      <c r="I501">
        <v>1</v>
      </c>
      <c r="J501">
        <v>19</v>
      </c>
      <c r="K501">
        <v>28</v>
      </c>
      <c r="L501">
        <v>24</v>
      </c>
      <c r="M501">
        <v>17</v>
      </c>
      <c r="N501">
        <v>16</v>
      </c>
      <c r="O501">
        <v>25</v>
      </c>
      <c r="P501">
        <v>5</v>
      </c>
      <c r="Q501">
        <v>2</v>
      </c>
      <c r="R501">
        <v>0</v>
      </c>
      <c r="S501">
        <v>0</v>
      </c>
      <c r="T501">
        <v>0</v>
      </c>
      <c r="U501">
        <v>129</v>
      </c>
      <c r="V501">
        <v>7</v>
      </c>
      <c r="W501">
        <v>1</v>
      </c>
      <c r="X501">
        <v>106</v>
      </c>
      <c r="Y501">
        <v>21</v>
      </c>
      <c r="Z501">
        <v>9</v>
      </c>
      <c r="AA501">
        <v>1</v>
      </c>
      <c r="AB501">
        <v>1</v>
      </c>
      <c r="AC501">
        <v>3</v>
      </c>
      <c r="AD501">
        <v>0</v>
      </c>
      <c r="AE501">
        <v>133</v>
      </c>
      <c r="AF501">
        <v>0</v>
      </c>
      <c r="AG501">
        <v>112</v>
      </c>
      <c r="AH501">
        <v>0</v>
      </c>
      <c r="AI501">
        <v>0</v>
      </c>
      <c r="AJ501">
        <v>25</v>
      </c>
      <c r="AK501">
        <v>23</v>
      </c>
      <c r="AL501">
        <v>113</v>
      </c>
      <c r="AM501">
        <v>1</v>
      </c>
      <c r="AN501">
        <v>137</v>
      </c>
      <c r="AO501">
        <v>0.92700729927007297</v>
      </c>
      <c r="AP501">
        <v>7.2992700729927001E-2</v>
      </c>
      <c r="AQ501">
        <v>0</v>
      </c>
      <c r="AR501">
        <v>7.2992700729926996E-3</v>
      </c>
      <c r="AS501">
        <v>0.13868613138686131</v>
      </c>
      <c r="AT501">
        <v>0.20437956204379559</v>
      </c>
      <c r="AU501">
        <v>0.1751824817518248</v>
      </c>
      <c r="AV501">
        <v>0.1240875912408759</v>
      </c>
      <c r="AW501">
        <v>0.11678832116788319</v>
      </c>
      <c r="AX501">
        <v>0.18248175182481749</v>
      </c>
      <c r="AY501">
        <v>3.6496350364963501E-2</v>
      </c>
      <c r="AZ501">
        <v>1.4598540145985399E-2</v>
      </c>
      <c r="BA501">
        <v>0</v>
      </c>
      <c r="BB501">
        <v>0</v>
      </c>
      <c r="BC501">
        <v>0</v>
      </c>
      <c r="BD501">
        <v>0.94160583941605835</v>
      </c>
      <c r="BE501">
        <v>5.1094890510948912E-2</v>
      </c>
      <c r="BF501">
        <v>7.2992700729926996E-3</v>
      </c>
      <c r="BG501">
        <v>0.77372262773722633</v>
      </c>
      <c r="BH501">
        <v>0.15328467153284669</v>
      </c>
      <c r="BI501">
        <v>6.569343065693431E-2</v>
      </c>
      <c r="BJ501">
        <v>7.2992700729926996E-3</v>
      </c>
      <c r="BK501">
        <v>7.2992700729926996E-3</v>
      </c>
      <c r="BL501">
        <v>2.18978102189781E-2</v>
      </c>
      <c r="BM501">
        <v>0</v>
      </c>
      <c r="BN501">
        <v>0.97080291970802923</v>
      </c>
      <c r="BO501">
        <v>0</v>
      </c>
      <c r="BP501">
        <v>0.81751824817518248</v>
      </c>
      <c r="BQ501">
        <v>0</v>
      </c>
      <c r="BR501">
        <v>0</v>
      </c>
      <c r="BS501">
        <v>0.18248175182481749</v>
      </c>
      <c r="BT501">
        <v>0.16788321167883211</v>
      </c>
      <c r="BU501">
        <v>0.82481751824817517</v>
      </c>
      <c r="BV501">
        <v>7.2992700729926996E-3</v>
      </c>
      <c r="BW501">
        <v>1</v>
      </c>
      <c r="BX501" t="s">
        <v>1540</v>
      </c>
      <c r="BY501">
        <v>269</v>
      </c>
      <c r="BZ501">
        <v>0.50929368029739774</v>
      </c>
      <c r="CA501">
        <v>0</v>
      </c>
    </row>
    <row r="502" spans="1:79" customFormat="1" x14ac:dyDescent="0.25">
      <c r="A502" t="s">
        <v>1542</v>
      </c>
      <c r="B502" t="s">
        <v>356</v>
      </c>
      <c r="C502" t="s">
        <v>123</v>
      </c>
      <c r="D502" t="s">
        <v>949</v>
      </c>
      <c r="E502">
        <v>2016</v>
      </c>
      <c r="F502">
        <v>79</v>
      </c>
      <c r="G502">
        <v>9</v>
      </c>
      <c r="H502">
        <v>0</v>
      </c>
      <c r="I502">
        <v>2</v>
      </c>
      <c r="J502">
        <v>21</v>
      </c>
      <c r="K502">
        <v>18</v>
      </c>
      <c r="L502">
        <v>19</v>
      </c>
      <c r="M502">
        <v>9</v>
      </c>
      <c r="N502">
        <v>10</v>
      </c>
      <c r="O502">
        <v>5</v>
      </c>
      <c r="P502">
        <v>3</v>
      </c>
      <c r="Q502">
        <v>1</v>
      </c>
      <c r="R502">
        <v>0</v>
      </c>
      <c r="S502">
        <v>0</v>
      </c>
      <c r="T502">
        <v>0</v>
      </c>
      <c r="U502">
        <v>78</v>
      </c>
      <c r="V502">
        <v>10</v>
      </c>
      <c r="W502">
        <v>0</v>
      </c>
      <c r="X502">
        <v>64</v>
      </c>
      <c r="Y502">
        <v>10</v>
      </c>
      <c r="Z502">
        <v>13</v>
      </c>
      <c r="AA502">
        <v>1</v>
      </c>
      <c r="AB502">
        <v>3</v>
      </c>
      <c r="AC502">
        <v>17</v>
      </c>
      <c r="AD502">
        <v>0</v>
      </c>
      <c r="AE502">
        <v>68</v>
      </c>
      <c r="AF502">
        <v>1</v>
      </c>
      <c r="AG502">
        <v>83</v>
      </c>
      <c r="AH502">
        <v>0</v>
      </c>
      <c r="AI502">
        <v>0</v>
      </c>
      <c r="AJ502">
        <v>4</v>
      </c>
      <c r="AK502">
        <v>4</v>
      </c>
      <c r="AL502">
        <v>84</v>
      </c>
      <c r="AM502">
        <v>0</v>
      </c>
      <c r="AN502">
        <v>88</v>
      </c>
      <c r="AO502">
        <v>0.89772727272727271</v>
      </c>
      <c r="AP502">
        <v>0.10227272727272731</v>
      </c>
      <c r="AQ502">
        <v>0</v>
      </c>
      <c r="AR502">
        <v>2.2727272727272731E-2</v>
      </c>
      <c r="AS502">
        <v>0.23863636363636359</v>
      </c>
      <c r="AT502">
        <v>0.20454545454545461</v>
      </c>
      <c r="AU502">
        <v>0.21590909090909091</v>
      </c>
      <c r="AV502">
        <v>0.10227272727272731</v>
      </c>
      <c r="AW502">
        <v>0.1136363636363636</v>
      </c>
      <c r="AX502">
        <v>5.6818181818181823E-2</v>
      </c>
      <c r="AY502">
        <v>3.4090909090909088E-2</v>
      </c>
      <c r="AZ502">
        <v>1.136363636363636E-2</v>
      </c>
      <c r="BA502">
        <v>0</v>
      </c>
      <c r="BB502">
        <v>0</v>
      </c>
      <c r="BC502">
        <v>0</v>
      </c>
      <c r="BD502">
        <v>0.88636363636363635</v>
      </c>
      <c r="BE502">
        <v>0.1136363636363636</v>
      </c>
      <c r="BF502">
        <v>0</v>
      </c>
      <c r="BG502">
        <v>0.72727272727272729</v>
      </c>
      <c r="BH502">
        <v>0.1136363636363636</v>
      </c>
      <c r="BI502">
        <v>0.14772727272727271</v>
      </c>
      <c r="BJ502">
        <v>1.136363636363636E-2</v>
      </c>
      <c r="BK502">
        <v>3.4090909090909088E-2</v>
      </c>
      <c r="BL502">
        <v>0.1931818181818182</v>
      </c>
      <c r="BM502">
        <v>0</v>
      </c>
      <c r="BN502">
        <v>0.77272727272727271</v>
      </c>
      <c r="BO502">
        <v>1.136363636363636E-2</v>
      </c>
      <c r="BP502">
        <v>0.94318181818181823</v>
      </c>
      <c r="BQ502">
        <v>0</v>
      </c>
      <c r="BR502">
        <v>0</v>
      </c>
      <c r="BS502">
        <v>4.5454545454545463E-2</v>
      </c>
      <c r="BT502">
        <v>4.5454545454545463E-2</v>
      </c>
      <c r="BU502">
        <v>0.95454545454545459</v>
      </c>
      <c r="BV502">
        <v>0</v>
      </c>
      <c r="BW502">
        <v>1</v>
      </c>
      <c r="BX502" t="s">
        <v>1540</v>
      </c>
      <c r="BY502">
        <v>269</v>
      </c>
      <c r="BZ502">
        <v>0.32713754646840149</v>
      </c>
      <c r="CA502">
        <v>0</v>
      </c>
    </row>
    <row r="503" spans="1:79" customFormat="1" x14ac:dyDescent="0.25">
      <c r="A503" t="s">
        <v>1543</v>
      </c>
      <c r="B503" t="s">
        <v>356</v>
      </c>
      <c r="C503" t="s">
        <v>123</v>
      </c>
      <c r="D503" t="s">
        <v>951</v>
      </c>
      <c r="E503">
        <v>2016</v>
      </c>
      <c r="F503">
        <v>5</v>
      </c>
      <c r="G503">
        <v>2</v>
      </c>
      <c r="H503">
        <v>0</v>
      </c>
      <c r="I503">
        <v>0</v>
      </c>
      <c r="J503">
        <v>1</v>
      </c>
      <c r="K503">
        <v>1</v>
      </c>
      <c r="L503">
        <v>3</v>
      </c>
      <c r="M503">
        <v>0</v>
      </c>
      <c r="N503">
        <v>0</v>
      </c>
      <c r="O503">
        <v>0</v>
      </c>
      <c r="P503">
        <v>2</v>
      </c>
      <c r="Q503">
        <v>0</v>
      </c>
      <c r="R503">
        <v>0</v>
      </c>
      <c r="S503">
        <v>0</v>
      </c>
      <c r="T503">
        <v>0</v>
      </c>
      <c r="U503">
        <v>7</v>
      </c>
      <c r="V503">
        <v>0</v>
      </c>
      <c r="W503">
        <v>0</v>
      </c>
      <c r="X503">
        <v>4</v>
      </c>
      <c r="Y503">
        <v>2</v>
      </c>
      <c r="Z503">
        <v>1</v>
      </c>
      <c r="AA503">
        <v>0</v>
      </c>
      <c r="AB503">
        <v>0</v>
      </c>
      <c r="AC503">
        <v>0</v>
      </c>
      <c r="AD503">
        <v>0</v>
      </c>
      <c r="AE503">
        <v>7</v>
      </c>
      <c r="AF503">
        <v>0</v>
      </c>
      <c r="AG503">
        <v>7</v>
      </c>
      <c r="AH503">
        <v>0</v>
      </c>
      <c r="AI503">
        <v>0</v>
      </c>
      <c r="AJ503">
        <v>0</v>
      </c>
      <c r="AK503">
        <v>1</v>
      </c>
      <c r="AL503">
        <v>6</v>
      </c>
      <c r="AM503">
        <v>0</v>
      </c>
      <c r="AN503">
        <v>7</v>
      </c>
      <c r="AO503">
        <v>0.7142857142857143</v>
      </c>
      <c r="AP503">
        <v>0.2857142857142857</v>
      </c>
      <c r="AQ503">
        <v>0</v>
      </c>
      <c r="AR503">
        <v>0</v>
      </c>
      <c r="AS503">
        <v>0.14285714285714279</v>
      </c>
      <c r="AT503">
        <v>0.14285714285714279</v>
      </c>
      <c r="AU503">
        <v>0.42857142857142849</v>
      </c>
      <c r="AV503">
        <v>0</v>
      </c>
      <c r="AW503">
        <v>0</v>
      </c>
      <c r="AX503">
        <v>0</v>
      </c>
      <c r="AY503">
        <v>0.2857142857142857</v>
      </c>
      <c r="AZ503">
        <v>0</v>
      </c>
      <c r="BA503">
        <v>0</v>
      </c>
      <c r="BB503">
        <v>0</v>
      </c>
      <c r="BC503">
        <v>0</v>
      </c>
      <c r="BD503">
        <v>1</v>
      </c>
      <c r="BE503">
        <v>0</v>
      </c>
      <c r="BF503">
        <v>0</v>
      </c>
      <c r="BG503">
        <v>0.5714285714285714</v>
      </c>
      <c r="BH503">
        <v>0.2857142857142857</v>
      </c>
      <c r="BI503">
        <v>0.14285714285714279</v>
      </c>
      <c r="BJ503">
        <v>0</v>
      </c>
      <c r="BK503">
        <v>0</v>
      </c>
      <c r="BL503">
        <v>0</v>
      </c>
      <c r="BM503">
        <v>0</v>
      </c>
      <c r="BN503">
        <v>1</v>
      </c>
      <c r="BO503">
        <v>0</v>
      </c>
      <c r="BP503">
        <v>1</v>
      </c>
      <c r="BQ503">
        <v>0</v>
      </c>
      <c r="BR503">
        <v>0</v>
      </c>
      <c r="BS503">
        <v>0</v>
      </c>
      <c r="BT503">
        <v>0.14285714285714279</v>
      </c>
      <c r="BU503">
        <v>0.8571428571428571</v>
      </c>
      <c r="BV503">
        <v>0</v>
      </c>
      <c r="BW503">
        <v>1</v>
      </c>
      <c r="BX503" t="s">
        <v>1540</v>
      </c>
      <c r="BY503">
        <v>269</v>
      </c>
      <c r="BZ503">
        <v>2.6022304832713759E-2</v>
      </c>
      <c r="CA503">
        <v>0</v>
      </c>
    </row>
    <row r="504" spans="1:79" customFormat="1" x14ac:dyDescent="0.25">
      <c r="A504" t="s">
        <v>1544</v>
      </c>
      <c r="B504" t="s">
        <v>356</v>
      </c>
      <c r="C504" t="s">
        <v>123</v>
      </c>
      <c r="D504" t="s">
        <v>953</v>
      </c>
      <c r="E504">
        <v>2016</v>
      </c>
      <c r="F504">
        <v>33</v>
      </c>
      <c r="G504">
        <v>2</v>
      </c>
      <c r="H504">
        <v>0</v>
      </c>
      <c r="I504">
        <v>0</v>
      </c>
      <c r="J504">
        <v>4</v>
      </c>
      <c r="K504">
        <v>8</v>
      </c>
      <c r="L504">
        <v>5</v>
      </c>
      <c r="M504">
        <v>7</v>
      </c>
      <c r="N504">
        <v>5</v>
      </c>
      <c r="O504">
        <v>2</v>
      </c>
      <c r="P504">
        <v>3</v>
      </c>
      <c r="Q504">
        <v>0</v>
      </c>
      <c r="R504">
        <v>1</v>
      </c>
      <c r="S504">
        <v>0</v>
      </c>
      <c r="T504">
        <v>0</v>
      </c>
      <c r="U504">
        <v>34</v>
      </c>
      <c r="V504">
        <v>1</v>
      </c>
      <c r="W504">
        <v>0</v>
      </c>
      <c r="X504">
        <v>26</v>
      </c>
      <c r="Y504">
        <v>5</v>
      </c>
      <c r="Z504">
        <v>3</v>
      </c>
      <c r="AA504">
        <v>1</v>
      </c>
      <c r="AB504">
        <v>1</v>
      </c>
      <c r="AC504">
        <v>0</v>
      </c>
      <c r="AD504">
        <v>0</v>
      </c>
      <c r="AE504">
        <v>34</v>
      </c>
      <c r="AF504">
        <v>4</v>
      </c>
      <c r="AG504">
        <v>22</v>
      </c>
      <c r="AH504">
        <v>5</v>
      </c>
      <c r="AI504">
        <v>0</v>
      </c>
      <c r="AJ504">
        <v>4</v>
      </c>
      <c r="AK504">
        <v>7</v>
      </c>
      <c r="AL504">
        <v>28</v>
      </c>
      <c r="AM504">
        <v>0</v>
      </c>
      <c r="AN504">
        <v>35</v>
      </c>
      <c r="AO504">
        <v>0.94285714285714284</v>
      </c>
      <c r="AP504">
        <v>5.7142857142857141E-2</v>
      </c>
      <c r="AQ504">
        <v>0</v>
      </c>
      <c r="AR504">
        <v>0</v>
      </c>
      <c r="AS504">
        <v>0.1142857142857143</v>
      </c>
      <c r="AT504">
        <v>0.22857142857142859</v>
      </c>
      <c r="AU504">
        <v>0.14285714285714279</v>
      </c>
      <c r="AV504">
        <v>0.2</v>
      </c>
      <c r="AW504">
        <v>0.14285714285714279</v>
      </c>
      <c r="AX504">
        <v>5.7142857142857141E-2</v>
      </c>
      <c r="AY504">
        <v>8.5714285714285715E-2</v>
      </c>
      <c r="AZ504">
        <v>0</v>
      </c>
      <c r="BA504">
        <v>0</v>
      </c>
      <c r="BB504">
        <v>2.8571428571428571E-2</v>
      </c>
      <c r="BC504">
        <v>0</v>
      </c>
      <c r="BD504">
        <v>0.97142857142857142</v>
      </c>
      <c r="BE504">
        <v>2.8571428571428571E-2</v>
      </c>
      <c r="BF504">
        <v>0</v>
      </c>
      <c r="BG504">
        <v>0.74285714285714288</v>
      </c>
      <c r="BH504">
        <v>0.14285714285714279</v>
      </c>
      <c r="BI504">
        <v>8.5714285714285715E-2</v>
      </c>
      <c r="BJ504">
        <v>2.8571428571428571E-2</v>
      </c>
      <c r="BK504">
        <v>2.8571428571428571E-2</v>
      </c>
      <c r="BL504">
        <v>0</v>
      </c>
      <c r="BM504">
        <v>0</v>
      </c>
      <c r="BN504">
        <v>0.97142857142857142</v>
      </c>
      <c r="BO504">
        <v>0.1142857142857143</v>
      </c>
      <c r="BP504">
        <v>0.62857142857142856</v>
      </c>
      <c r="BQ504">
        <v>0.14285714285714279</v>
      </c>
      <c r="BR504">
        <v>0</v>
      </c>
      <c r="BS504">
        <v>0.1142857142857143</v>
      </c>
      <c r="BT504">
        <v>0.2</v>
      </c>
      <c r="BU504">
        <v>0.8</v>
      </c>
      <c r="BV504">
        <v>0</v>
      </c>
      <c r="BW504">
        <v>1</v>
      </c>
      <c r="BX504" t="s">
        <v>1540</v>
      </c>
      <c r="BY504">
        <v>269</v>
      </c>
      <c r="BZ504">
        <v>0.1301115241635688</v>
      </c>
      <c r="CA504">
        <v>0</v>
      </c>
    </row>
    <row r="505" spans="1:79" customFormat="1" x14ac:dyDescent="0.25">
      <c r="A505" t="s">
        <v>1545</v>
      </c>
      <c r="B505" t="s">
        <v>356</v>
      </c>
      <c r="C505" t="s">
        <v>123</v>
      </c>
      <c r="D505" t="s">
        <v>961</v>
      </c>
      <c r="E505">
        <v>2016</v>
      </c>
      <c r="F505">
        <v>2</v>
      </c>
      <c r="G505">
        <v>0</v>
      </c>
      <c r="H505">
        <v>0</v>
      </c>
      <c r="I505">
        <v>0</v>
      </c>
      <c r="J505">
        <v>1</v>
      </c>
      <c r="K505">
        <v>0</v>
      </c>
      <c r="L505">
        <v>0</v>
      </c>
      <c r="M505">
        <v>0</v>
      </c>
      <c r="N505">
        <v>1</v>
      </c>
      <c r="O505">
        <v>0</v>
      </c>
      <c r="P505">
        <v>0</v>
      </c>
      <c r="Q505">
        <v>0</v>
      </c>
      <c r="R505">
        <v>0</v>
      </c>
      <c r="S505">
        <v>0</v>
      </c>
      <c r="T505">
        <v>0</v>
      </c>
      <c r="U505">
        <v>2</v>
      </c>
      <c r="V505">
        <v>0</v>
      </c>
      <c r="W505">
        <v>0</v>
      </c>
      <c r="X505">
        <v>2</v>
      </c>
      <c r="Y505">
        <v>0</v>
      </c>
      <c r="Z505">
        <v>0</v>
      </c>
      <c r="AA505">
        <v>0</v>
      </c>
      <c r="AB505">
        <v>0</v>
      </c>
      <c r="AC505">
        <v>0</v>
      </c>
      <c r="AD505">
        <v>2</v>
      </c>
      <c r="AE505">
        <v>0</v>
      </c>
      <c r="AF505">
        <v>0</v>
      </c>
      <c r="AG505">
        <v>0</v>
      </c>
      <c r="AH505">
        <v>0</v>
      </c>
      <c r="AI505">
        <v>0</v>
      </c>
      <c r="AJ505">
        <v>2</v>
      </c>
      <c r="AK505">
        <v>0</v>
      </c>
      <c r="AL505">
        <v>1</v>
      </c>
      <c r="AM505">
        <v>1</v>
      </c>
      <c r="AN505">
        <v>2</v>
      </c>
      <c r="AO505">
        <v>1</v>
      </c>
      <c r="AP505">
        <v>0</v>
      </c>
      <c r="AQ505">
        <v>0</v>
      </c>
      <c r="AR505">
        <v>0</v>
      </c>
      <c r="AS505">
        <v>0.5</v>
      </c>
      <c r="AT505">
        <v>0</v>
      </c>
      <c r="AU505">
        <v>0</v>
      </c>
      <c r="AV505">
        <v>0</v>
      </c>
      <c r="AW505">
        <v>0.5</v>
      </c>
      <c r="AX505">
        <v>0</v>
      </c>
      <c r="AY505">
        <v>0</v>
      </c>
      <c r="AZ505">
        <v>0</v>
      </c>
      <c r="BA505">
        <v>0</v>
      </c>
      <c r="BB505">
        <v>0</v>
      </c>
      <c r="BC505">
        <v>0</v>
      </c>
      <c r="BD505">
        <v>1</v>
      </c>
      <c r="BE505">
        <v>0</v>
      </c>
      <c r="BF505">
        <v>0</v>
      </c>
      <c r="BG505">
        <v>1</v>
      </c>
      <c r="BH505">
        <v>0</v>
      </c>
      <c r="BI505">
        <v>0</v>
      </c>
      <c r="BJ505">
        <v>0</v>
      </c>
      <c r="BK505">
        <v>0</v>
      </c>
      <c r="BL505">
        <v>0</v>
      </c>
      <c r="BM505">
        <v>1</v>
      </c>
      <c r="BN505">
        <v>0</v>
      </c>
      <c r="BO505">
        <v>0</v>
      </c>
      <c r="BP505">
        <v>0</v>
      </c>
      <c r="BQ505">
        <v>0</v>
      </c>
      <c r="BR505">
        <v>0</v>
      </c>
      <c r="BS505">
        <v>1</v>
      </c>
      <c r="BT505">
        <v>0</v>
      </c>
      <c r="BU505">
        <v>0.5</v>
      </c>
      <c r="BV505">
        <v>0.5</v>
      </c>
      <c r="BW505">
        <v>1</v>
      </c>
      <c r="BX505" t="s">
        <v>1540</v>
      </c>
      <c r="BY505">
        <v>269</v>
      </c>
      <c r="BZ505">
        <v>7.4349442379182153E-3</v>
      </c>
      <c r="CA505">
        <v>0</v>
      </c>
    </row>
    <row r="506" spans="1:79" customFormat="1" x14ac:dyDescent="0.25">
      <c r="A506" t="s">
        <v>1546</v>
      </c>
      <c r="B506" t="s">
        <v>356</v>
      </c>
      <c r="C506" t="s">
        <v>369</v>
      </c>
      <c r="D506" t="s">
        <v>44</v>
      </c>
      <c r="E506">
        <v>2016</v>
      </c>
      <c r="F506" t="s">
        <v>74</v>
      </c>
      <c r="G506" t="s">
        <v>74</v>
      </c>
      <c r="H506" t="s">
        <v>74</v>
      </c>
      <c r="I506">
        <v>9</v>
      </c>
      <c r="J506">
        <v>20</v>
      </c>
      <c r="K506">
        <v>34</v>
      </c>
      <c r="L506">
        <v>28</v>
      </c>
      <c r="M506">
        <v>31</v>
      </c>
      <c r="N506">
        <v>23</v>
      </c>
      <c r="O506">
        <v>9</v>
      </c>
      <c r="P506">
        <v>5</v>
      </c>
      <c r="Q506">
        <v>2</v>
      </c>
      <c r="R506">
        <v>1</v>
      </c>
      <c r="S506">
        <v>0</v>
      </c>
      <c r="T506">
        <v>0</v>
      </c>
      <c r="U506">
        <v>160</v>
      </c>
      <c r="V506">
        <v>2</v>
      </c>
      <c r="W506">
        <v>0</v>
      </c>
      <c r="X506">
        <v>93</v>
      </c>
      <c r="Y506">
        <v>62</v>
      </c>
      <c r="Z506">
        <v>7</v>
      </c>
      <c r="AA506">
        <v>0</v>
      </c>
      <c r="AB506">
        <v>2</v>
      </c>
      <c r="AC506">
        <v>5</v>
      </c>
      <c r="AD506">
        <v>1</v>
      </c>
      <c r="AE506">
        <v>154</v>
      </c>
      <c r="AF506">
        <v>2</v>
      </c>
      <c r="AG506">
        <v>138</v>
      </c>
      <c r="AH506">
        <v>14</v>
      </c>
      <c r="AI506">
        <v>7</v>
      </c>
      <c r="AJ506">
        <v>1</v>
      </c>
      <c r="AK506">
        <v>39</v>
      </c>
      <c r="AL506">
        <v>123</v>
      </c>
      <c r="AM506">
        <v>0</v>
      </c>
      <c r="AN506">
        <v>162</v>
      </c>
      <c r="AO506" t="s">
        <v>74</v>
      </c>
      <c r="AP506" t="s">
        <v>74</v>
      </c>
      <c r="AQ506" t="s">
        <v>74</v>
      </c>
      <c r="AR506">
        <v>5.5555555555555552E-2</v>
      </c>
      <c r="AS506">
        <v>0.1234567901234568</v>
      </c>
      <c r="AT506">
        <v>0.2098765432098765</v>
      </c>
      <c r="AU506">
        <v>0.1728395061728395</v>
      </c>
      <c r="AV506">
        <v>0.19135802469135799</v>
      </c>
      <c r="AW506">
        <v>0.1419753086419753</v>
      </c>
      <c r="AX506">
        <v>5.5555555555555552E-2</v>
      </c>
      <c r="AY506">
        <v>3.0864197530864199E-2</v>
      </c>
      <c r="AZ506">
        <v>1.234567901234568E-2</v>
      </c>
      <c r="BA506">
        <v>0</v>
      </c>
      <c r="BB506">
        <v>6.1728395061728392E-3</v>
      </c>
      <c r="BC506">
        <v>0</v>
      </c>
      <c r="BD506">
        <v>0.98765432098765427</v>
      </c>
      <c r="BE506">
        <v>1.234567901234568E-2</v>
      </c>
      <c r="BF506">
        <v>0</v>
      </c>
      <c r="BG506">
        <v>0.57407407407407407</v>
      </c>
      <c r="BH506">
        <v>0.38271604938271597</v>
      </c>
      <c r="BI506">
        <v>4.3209876543209867E-2</v>
      </c>
      <c r="BJ506">
        <v>0</v>
      </c>
      <c r="BK506">
        <v>1.234567901234568E-2</v>
      </c>
      <c r="BL506">
        <v>3.0864197530864199E-2</v>
      </c>
      <c r="BM506">
        <v>6.1728395061728392E-3</v>
      </c>
      <c r="BN506">
        <v>0.95061728395061729</v>
      </c>
      <c r="BO506">
        <v>1.234567901234568E-2</v>
      </c>
      <c r="BP506">
        <v>0.85185185185185186</v>
      </c>
      <c r="BQ506">
        <v>8.6419753086419748E-2</v>
      </c>
      <c r="BR506">
        <v>4.3209876543209867E-2</v>
      </c>
      <c r="BS506">
        <v>6.1728395061728392E-3</v>
      </c>
      <c r="BT506">
        <v>0.2407407407407407</v>
      </c>
      <c r="BU506">
        <v>0.7592592592592593</v>
      </c>
      <c r="BV506">
        <v>0</v>
      </c>
      <c r="BW506">
        <v>1</v>
      </c>
      <c r="BX506" t="s">
        <v>1547</v>
      </c>
      <c r="BY506">
        <v>162</v>
      </c>
      <c r="BZ506">
        <v>1</v>
      </c>
      <c r="CA506">
        <v>0</v>
      </c>
    </row>
    <row r="507" spans="1:79" customFormat="1" x14ac:dyDescent="0.25">
      <c r="A507" t="s">
        <v>1548</v>
      </c>
      <c r="B507" t="s">
        <v>356</v>
      </c>
      <c r="C507" t="s">
        <v>369</v>
      </c>
      <c r="D507" t="s">
        <v>947</v>
      </c>
      <c r="E507">
        <v>2016</v>
      </c>
      <c r="F507" t="s">
        <v>74</v>
      </c>
      <c r="G507" t="s">
        <v>74</v>
      </c>
      <c r="H507" t="s">
        <v>74</v>
      </c>
      <c r="I507" t="s">
        <v>74</v>
      </c>
      <c r="J507" t="s">
        <v>74</v>
      </c>
      <c r="K507" t="s">
        <v>74</v>
      </c>
      <c r="L507" t="s">
        <v>74</v>
      </c>
      <c r="M507" t="s">
        <v>74</v>
      </c>
      <c r="N507" t="s">
        <v>74</v>
      </c>
      <c r="O507" t="s">
        <v>74</v>
      </c>
      <c r="P507" t="s">
        <v>74</v>
      </c>
      <c r="Q507" t="s">
        <v>74</v>
      </c>
      <c r="R507" t="s">
        <v>74</v>
      </c>
      <c r="S507" t="s">
        <v>74</v>
      </c>
      <c r="T507" t="s">
        <v>74</v>
      </c>
      <c r="U507" t="s">
        <v>74</v>
      </c>
      <c r="V507" t="s">
        <v>74</v>
      </c>
      <c r="W507" t="s">
        <v>74</v>
      </c>
      <c r="X507" t="s">
        <v>74</v>
      </c>
      <c r="Y507" t="s">
        <v>74</v>
      </c>
      <c r="Z507" t="s">
        <v>74</v>
      </c>
      <c r="AA507" t="s">
        <v>74</v>
      </c>
      <c r="AB507" t="s">
        <v>74</v>
      </c>
      <c r="AC507" t="s">
        <v>74</v>
      </c>
      <c r="AD507" t="s">
        <v>74</v>
      </c>
      <c r="AE507" t="s">
        <v>74</v>
      </c>
      <c r="AF507" t="s">
        <v>74</v>
      </c>
      <c r="AG507" t="s">
        <v>74</v>
      </c>
      <c r="AH507" t="s">
        <v>74</v>
      </c>
      <c r="AI507" t="s">
        <v>74</v>
      </c>
      <c r="AJ507" t="s">
        <v>74</v>
      </c>
      <c r="AK507" t="s">
        <v>74</v>
      </c>
      <c r="AL507" t="s">
        <v>74</v>
      </c>
      <c r="AM507" t="s">
        <v>74</v>
      </c>
      <c r="AN507" t="s">
        <v>74</v>
      </c>
      <c r="AO507" t="s">
        <v>74</v>
      </c>
      <c r="AP507" t="s">
        <v>74</v>
      </c>
      <c r="AQ507" t="s">
        <v>74</v>
      </c>
      <c r="AR507" t="s">
        <v>74</v>
      </c>
      <c r="AS507" t="s">
        <v>74</v>
      </c>
      <c r="AT507" t="s">
        <v>74</v>
      </c>
      <c r="AU507" t="s">
        <v>74</v>
      </c>
      <c r="AV507" t="s">
        <v>74</v>
      </c>
      <c r="AW507" t="s">
        <v>74</v>
      </c>
      <c r="AX507" t="s">
        <v>74</v>
      </c>
      <c r="AY507" t="s">
        <v>74</v>
      </c>
      <c r="AZ507" t="s">
        <v>74</v>
      </c>
      <c r="BA507" t="s">
        <v>74</v>
      </c>
      <c r="BB507" t="s">
        <v>74</v>
      </c>
      <c r="BC507" t="s">
        <v>74</v>
      </c>
      <c r="BD507" t="s">
        <v>74</v>
      </c>
      <c r="BE507" t="s">
        <v>74</v>
      </c>
      <c r="BF507" t="s">
        <v>74</v>
      </c>
      <c r="BG507" t="s">
        <v>74</v>
      </c>
      <c r="BH507" t="s">
        <v>74</v>
      </c>
      <c r="BI507" t="s">
        <v>74</v>
      </c>
      <c r="BJ507" t="s">
        <v>74</v>
      </c>
      <c r="BK507" t="s">
        <v>74</v>
      </c>
      <c r="BL507" t="s">
        <v>74</v>
      </c>
      <c r="BM507" t="s">
        <v>74</v>
      </c>
      <c r="BN507" t="s">
        <v>74</v>
      </c>
      <c r="BO507" t="s">
        <v>74</v>
      </c>
      <c r="BP507" t="s">
        <v>74</v>
      </c>
      <c r="BQ507" t="s">
        <v>74</v>
      </c>
      <c r="BR507" t="s">
        <v>74</v>
      </c>
      <c r="BS507" t="s">
        <v>74</v>
      </c>
      <c r="BT507" t="s">
        <v>74</v>
      </c>
      <c r="BU507" t="s">
        <v>74</v>
      </c>
      <c r="BV507" t="s">
        <v>74</v>
      </c>
      <c r="BW507" t="s">
        <v>74</v>
      </c>
      <c r="BX507" t="s">
        <v>1547</v>
      </c>
      <c r="BY507" t="s">
        <v>74</v>
      </c>
      <c r="BZ507" t="s">
        <v>74</v>
      </c>
      <c r="CA507">
        <v>0</v>
      </c>
    </row>
    <row r="508" spans="1:79" customFormat="1" x14ac:dyDescent="0.25">
      <c r="A508" t="s">
        <v>1549</v>
      </c>
      <c r="B508" t="s">
        <v>356</v>
      </c>
      <c r="C508" t="s">
        <v>369</v>
      </c>
      <c r="D508" t="s">
        <v>949</v>
      </c>
      <c r="E508">
        <v>2016</v>
      </c>
      <c r="F508" t="s">
        <v>74</v>
      </c>
      <c r="G508" t="s">
        <v>74</v>
      </c>
      <c r="H508" t="s">
        <v>74</v>
      </c>
      <c r="I508" t="s">
        <v>74</v>
      </c>
      <c r="J508" t="s">
        <v>74</v>
      </c>
      <c r="K508" t="s">
        <v>74</v>
      </c>
      <c r="L508" t="s">
        <v>74</v>
      </c>
      <c r="M508" t="s">
        <v>74</v>
      </c>
      <c r="N508" t="s">
        <v>74</v>
      </c>
      <c r="O508" t="s">
        <v>74</v>
      </c>
      <c r="P508" t="s">
        <v>74</v>
      </c>
      <c r="Q508" t="s">
        <v>74</v>
      </c>
      <c r="R508" t="s">
        <v>74</v>
      </c>
      <c r="S508" t="s">
        <v>74</v>
      </c>
      <c r="T508" t="s">
        <v>74</v>
      </c>
      <c r="U508" t="s">
        <v>74</v>
      </c>
      <c r="V508" t="s">
        <v>74</v>
      </c>
      <c r="W508" t="s">
        <v>74</v>
      </c>
      <c r="X508" t="s">
        <v>74</v>
      </c>
      <c r="Y508" t="s">
        <v>74</v>
      </c>
      <c r="Z508" t="s">
        <v>74</v>
      </c>
      <c r="AA508" t="s">
        <v>74</v>
      </c>
      <c r="AB508" t="s">
        <v>74</v>
      </c>
      <c r="AC508" t="s">
        <v>74</v>
      </c>
      <c r="AD508" t="s">
        <v>74</v>
      </c>
      <c r="AE508" t="s">
        <v>74</v>
      </c>
      <c r="AF508" t="s">
        <v>74</v>
      </c>
      <c r="AG508" t="s">
        <v>74</v>
      </c>
      <c r="AH508" t="s">
        <v>74</v>
      </c>
      <c r="AI508" t="s">
        <v>74</v>
      </c>
      <c r="AJ508" t="s">
        <v>74</v>
      </c>
      <c r="AK508" t="s">
        <v>74</v>
      </c>
      <c r="AL508" t="s">
        <v>74</v>
      </c>
      <c r="AM508" t="s">
        <v>74</v>
      </c>
      <c r="AN508" t="s">
        <v>74</v>
      </c>
      <c r="AO508" t="s">
        <v>74</v>
      </c>
      <c r="AP508" t="s">
        <v>74</v>
      </c>
      <c r="AQ508" t="s">
        <v>74</v>
      </c>
      <c r="AR508" t="s">
        <v>74</v>
      </c>
      <c r="AS508" t="s">
        <v>74</v>
      </c>
      <c r="AT508" t="s">
        <v>74</v>
      </c>
      <c r="AU508" t="s">
        <v>74</v>
      </c>
      <c r="AV508" t="s">
        <v>74</v>
      </c>
      <c r="AW508" t="s">
        <v>74</v>
      </c>
      <c r="AX508" t="s">
        <v>74</v>
      </c>
      <c r="AY508" t="s">
        <v>74</v>
      </c>
      <c r="AZ508" t="s">
        <v>74</v>
      </c>
      <c r="BA508" t="s">
        <v>74</v>
      </c>
      <c r="BB508" t="s">
        <v>74</v>
      </c>
      <c r="BC508" t="s">
        <v>74</v>
      </c>
      <c r="BD508" t="s">
        <v>74</v>
      </c>
      <c r="BE508" t="s">
        <v>74</v>
      </c>
      <c r="BF508" t="s">
        <v>74</v>
      </c>
      <c r="BG508" t="s">
        <v>74</v>
      </c>
      <c r="BH508" t="s">
        <v>74</v>
      </c>
      <c r="BI508" t="s">
        <v>74</v>
      </c>
      <c r="BJ508" t="s">
        <v>74</v>
      </c>
      <c r="BK508" t="s">
        <v>74</v>
      </c>
      <c r="BL508" t="s">
        <v>74</v>
      </c>
      <c r="BM508" t="s">
        <v>74</v>
      </c>
      <c r="BN508" t="s">
        <v>74</v>
      </c>
      <c r="BO508" t="s">
        <v>74</v>
      </c>
      <c r="BP508" t="s">
        <v>74</v>
      </c>
      <c r="BQ508" t="s">
        <v>74</v>
      </c>
      <c r="BR508" t="s">
        <v>74</v>
      </c>
      <c r="BS508" t="s">
        <v>74</v>
      </c>
      <c r="BT508" t="s">
        <v>74</v>
      </c>
      <c r="BU508" t="s">
        <v>74</v>
      </c>
      <c r="BV508" t="s">
        <v>74</v>
      </c>
      <c r="BW508" t="s">
        <v>74</v>
      </c>
      <c r="BX508" t="s">
        <v>1547</v>
      </c>
      <c r="BY508" t="s">
        <v>74</v>
      </c>
      <c r="BZ508" t="s">
        <v>74</v>
      </c>
      <c r="CA508">
        <v>0</v>
      </c>
    </row>
    <row r="509" spans="1:79" customFormat="1" x14ac:dyDescent="0.25">
      <c r="A509" t="s">
        <v>1550</v>
      </c>
      <c r="B509" t="s">
        <v>356</v>
      </c>
      <c r="C509" t="s">
        <v>369</v>
      </c>
      <c r="D509" t="s">
        <v>951</v>
      </c>
      <c r="E509">
        <v>2016</v>
      </c>
      <c r="F509" t="s">
        <v>74</v>
      </c>
      <c r="G509" t="s">
        <v>74</v>
      </c>
      <c r="H509" t="s">
        <v>74</v>
      </c>
      <c r="I509" t="s">
        <v>74</v>
      </c>
      <c r="J509" t="s">
        <v>74</v>
      </c>
      <c r="K509" t="s">
        <v>74</v>
      </c>
      <c r="L509" t="s">
        <v>74</v>
      </c>
      <c r="M509" t="s">
        <v>74</v>
      </c>
      <c r="N509" t="s">
        <v>74</v>
      </c>
      <c r="O509" t="s">
        <v>74</v>
      </c>
      <c r="P509" t="s">
        <v>74</v>
      </c>
      <c r="Q509" t="s">
        <v>74</v>
      </c>
      <c r="R509" t="s">
        <v>74</v>
      </c>
      <c r="S509" t="s">
        <v>74</v>
      </c>
      <c r="T509" t="s">
        <v>74</v>
      </c>
      <c r="U509" t="s">
        <v>74</v>
      </c>
      <c r="V509" t="s">
        <v>74</v>
      </c>
      <c r="W509" t="s">
        <v>74</v>
      </c>
      <c r="X509" t="s">
        <v>74</v>
      </c>
      <c r="Y509" t="s">
        <v>74</v>
      </c>
      <c r="Z509" t="s">
        <v>74</v>
      </c>
      <c r="AA509" t="s">
        <v>74</v>
      </c>
      <c r="AB509" t="s">
        <v>74</v>
      </c>
      <c r="AC509" t="s">
        <v>74</v>
      </c>
      <c r="AD509" t="s">
        <v>74</v>
      </c>
      <c r="AE509" t="s">
        <v>74</v>
      </c>
      <c r="AF509" t="s">
        <v>74</v>
      </c>
      <c r="AG509" t="s">
        <v>74</v>
      </c>
      <c r="AH509" t="s">
        <v>74</v>
      </c>
      <c r="AI509" t="s">
        <v>74</v>
      </c>
      <c r="AJ509" t="s">
        <v>74</v>
      </c>
      <c r="AK509" t="s">
        <v>74</v>
      </c>
      <c r="AL509" t="s">
        <v>74</v>
      </c>
      <c r="AM509" t="s">
        <v>74</v>
      </c>
      <c r="AN509" t="s">
        <v>74</v>
      </c>
      <c r="AO509" t="s">
        <v>74</v>
      </c>
      <c r="AP509" t="s">
        <v>74</v>
      </c>
      <c r="AQ509" t="s">
        <v>74</v>
      </c>
      <c r="AR509" t="s">
        <v>74</v>
      </c>
      <c r="AS509" t="s">
        <v>74</v>
      </c>
      <c r="AT509" t="s">
        <v>74</v>
      </c>
      <c r="AU509" t="s">
        <v>74</v>
      </c>
      <c r="AV509" t="s">
        <v>74</v>
      </c>
      <c r="AW509" t="s">
        <v>74</v>
      </c>
      <c r="AX509" t="s">
        <v>74</v>
      </c>
      <c r="AY509" t="s">
        <v>74</v>
      </c>
      <c r="AZ509" t="s">
        <v>74</v>
      </c>
      <c r="BA509" t="s">
        <v>74</v>
      </c>
      <c r="BB509" t="s">
        <v>74</v>
      </c>
      <c r="BC509" t="s">
        <v>74</v>
      </c>
      <c r="BD509" t="s">
        <v>74</v>
      </c>
      <c r="BE509" t="s">
        <v>74</v>
      </c>
      <c r="BF509" t="s">
        <v>74</v>
      </c>
      <c r="BG509" t="s">
        <v>74</v>
      </c>
      <c r="BH509" t="s">
        <v>74</v>
      </c>
      <c r="BI509" t="s">
        <v>74</v>
      </c>
      <c r="BJ509" t="s">
        <v>74</v>
      </c>
      <c r="BK509" t="s">
        <v>74</v>
      </c>
      <c r="BL509" t="s">
        <v>74</v>
      </c>
      <c r="BM509" t="s">
        <v>74</v>
      </c>
      <c r="BN509" t="s">
        <v>74</v>
      </c>
      <c r="BO509" t="s">
        <v>74</v>
      </c>
      <c r="BP509" t="s">
        <v>74</v>
      </c>
      <c r="BQ509" t="s">
        <v>74</v>
      </c>
      <c r="BR509" t="s">
        <v>74</v>
      </c>
      <c r="BS509" t="s">
        <v>74</v>
      </c>
      <c r="BT509" t="s">
        <v>74</v>
      </c>
      <c r="BU509" t="s">
        <v>74</v>
      </c>
      <c r="BV509" t="s">
        <v>74</v>
      </c>
      <c r="BW509" t="s">
        <v>74</v>
      </c>
      <c r="BX509" t="s">
        <v>1547</v>
      </c>
      <c r="BY509" t="s">
        <v>74</v>
      </c>
      <c r="BZ509" t="s">
        <v>74</v>
      </c>
      <c r="CA509">
        <v>1</v>
      </c>
    </row>
    <row r="510" spans="1:79" customFormat="1" x14ac:dyDescent="0.25">
      <c r="A510" t="s">
        <v>1551</v>
      </c>
      <c r="B510" t="s">
        <v>356</v>
      </c>
      <c r="C510" t="s">
        <v>369</v>
      </c>
      <c r="D510" t="s">
        <v>953</v>
      </c>
      <c r="E510">
        <v>2016</v>
      </c>
      <c r="F510" t="s">
        <v>74</v>
      </c>
      <c r="G510" t="s">
        <v>74</v>
      </c>
      <c r="H510" t="s">
        <v>74</v>
      </c>
      <c r="I510" t="s">
        <v>74</v>
      </c>
      <c r="J510" t="s">
        <v>74</v>
      </c>
      <c r="K510" t="s">
        <v>74</v>
      </c>
      <c r="L510" t="s">
        <v>74</v>
      </c>
      <c r="M510" t="s">
        <v>74</v>
      </c>
      <c r="N510" t="s">
        <v>74</v>
      </c>
      <c r="O510" t="s">
        <v>74</v>
      </c>
      <c r="P510" t="s">
        <v>74</v>
      </c>
      <c r="Q510" t="s">
        <v>74</v>
      </c>
      <c r="R510" t="s">
        <v>74</v>
      </c>
      <c r="S510" t="s">
        <v>74</v>
      </c>
      <c r="T510" t="s">
        <v>74</v>
      </c>
      <c r="U510" t="s">
        <v>74</v>
      </c>
      <c r="V510" t="s">
        <v>74</v>
      </c>
      <c r="W510" t="s">
        <v>74</v>
      </c>
      <c r="X510" t="s">
        <v>74</v>
      </c>
      <c r="Y510" t="s">
        <v>74</v>
      </c>
      <c r="Z510" t="s">
        <v>74</v>
      </c>
      <c r="AA510" t="s">
        <v>74</v>
      </c>
      <c r="AB510" t="s">
        <v>74</v>
      </c>
      <c r="AC510" t="s">
        <v>74</v>
      </c>
      <c r="AD510" t="s">
        <v>74</v>
      </c>
      <c r="AE510" t="s">
        <v>74</v>
      </c>
      <c r="AF510" t="s">
        <v>74</v>
      </c>
      <c r="AG510" t="s">
        <v>74</v>
      </c>
      <c r="AH510" t="s">
        <v>74</v>
      </c>
      <c r="AI510" t="s">
        <v>74</v>
      </c>
      <c r="AJ510" t="s">
        <v>74</v>
      </c>
      <c r="AK510" t="s">
        <v>74</v>
      </c>
      <c r="AL510" t="s">
        <v>74</v>
      </c>
      <c r="AM510" t="s">
        <v>74</v>
      </c>
      <c r="AN510" t="s">
        <v>74</v>
      </c>
      <c r="AO510" t="s">
        <v>74</v>
      </c>
      <c r="AP510" t="s">
        <v>74</v>
      </c>
      <c r="AQ510" t="s">
        <v>74</v>
      </c>
      <c r="AR510" t="s">
        <v>74</v>
      </c>
      <c r="AS510" t="s">
        <v>74</v>
      </c>
      <c r="AT510" t="s">
        <v>74</v>
      </c>
      <c r="AU510" t="s">
        <v>74</v>
      </c>
      <c r="AV510" t="s">
        <v>74</v>
      </c>
      <c r="AW510" t="s">
        <v>74</v>
      </c>
      <c r="AX510" t="s">
        <v>74</v>
      </c>
      <c r="AY510" t="s">
        <v>74</v>
      </c>
      <c r="AZ510" t="s">
        <v>74</v>
      </c>
      <c r="BA510" t="s">
        <v>74</v>
      </c>
      <c r="BB510" t="s">
        <v>74</v>
      </c>
      <c r="BC510" t="s">
        <v>74</v>
      </c>
      <c r="BD510" t="s">
        <v>74</v>
      </c>
      <c r="BE510" t="s">
        <v>74</v>
      </c>
      <c r="BF510" t="s">
        <v>74</v>
      </c>
      <c r="BG510" t="s">
        <v>74</v>
      </c>
      <c r="BH510" t="s">
        <v>74</v>
      </c>
      <c r="BI510" t="s">
        <v>74</v>
      </c>
      <c r="BJ510" t="s">
        <v>74</v>
      </c>
      <c r="BK510" t="s">
        <v>74</v>
      </c>
      <c r="BL510" t="s">
        <v>74</v>
      </c>
      <c r="BM510" t="s">
        <v>74</v>
      </c>
      <c r="BN510" t="s">
        <v>74</v>
      </c>
      <c r="BO510" t="s">
        <v>74</v>
      </c>
      <c r="BP510" t="s">
        <v>74</v>
      </c>
      <c r="BQ510" t="s">
        <v>74</v>
      </c>
      <c r="BR510" t="s">
        <v>74</v>
      </c>
      <c r="BS510" t="s">
        <v>74</v>
      </c>
      <c r="BT510" t="s">
        <v>74</v>
      </c>
      <c r="BU510" t="s">
        <v>74</v>
      </c>
      <c r="BV510" t="s">
        <v>74</v>
      </c>
      <c r="BW510" t="s">
        <v>74</v>
      </c>
      <c r="BX510" t="s">
        <v>1547</v>
      </c>
      <c r="BY510" t="s">
        <v>74</v>
      </c>
      <c r="BZ510" t="s">
        <v>74</v>
      </c>
      <c r="CA510">
        <v>0</v>
      </c>
    </row>
    <row r="511" spans="1:79" customFormat="1" x14ac:dyDescent="0.25">
      <c r="A511" t="s">
        <v>1552</v>
      </c>
      <c r="B511" t="s">
        <v>356</v>
      </c>
      <c r="C511" t="s">
        <v>369</v>
      </c>
      <c r="D511" t="s">
        <v>961</v>
      </c>
      <c r="E511">
        <v>2016</v>
      </c>
      <c r="F511" t="s">
        <v>74</v>
      </c>
      <c r="G511" t="s">
        <v>74</v>
      </c>
      <c r="H511" t="s">
        <v>74</v>
      </c>
      <c r="I511" t="s">
        <v>74</v>
      </c>
      <c r="J511" t="s">
        <v>74</v>
      </c>
      <c r="K511" t="s">
        <v>74</v>
      </c>
      <c r="L511" t="s">
        <v>74</v>
      </c>
      <c r="M511" t="s">
        <v>74</v>
      </c>
      <c r="N511" t="s">
        <v>74</v>
      </c>
      <c r="O511" t="s">
        <v>74</v>
      </c>
      <c r="P511" t="s">
        <v>74</v>
      </c>
      <c r="Q511" t="s">
        <v>74</v>
      </c>
      <c r="R511" t="s">
        <v>74</v>
      </c>
      <c r="S511" t="s">
        <v>74</v>
      </c>
      <c r="T511" t="s">
        <v>74</v>
      </c>
      <c r="U511" t="s">
        <v>74</v>
      </c>
      <c r="V511" t="s">
        <v>74</v>
      </c>
      <c r="W511" t="s">
        <v>74</v>
      </c>
      <c r="X511" t="s">
        <v>74</v>
      </c>
      <c r="Y511" t="s">
        <v>74</v>
      </c>
      <c r="Z511" t="s">
        <v>74</v>
      </c>
      <c r="AA511" t="s">
        <v>74</v>
      </c>
      <c r="AB511" t="s">
        <v>74</v>
      </c>
      <c r="AC511" t="s">
        <v>74</v>
      </c>
      <c r="AD511" t="s">
        <v>74</v>
      </c>
      <c r="AE511" t="s">
        <v>74</v>
      </c>
      <c r="AF511" t="s">
        <v>74</v>
      </c>
      <c r="AG511" t="s">
        <v>74</v>
      </c>
      <c r="AH511" t="s">
        <v>74</v>
      </c>
      <c r="AI511" t="s">
        <v>74</v>
      </c>
      <c r="AJ511" t="s">
        <v>74</v>
      </c>
      <c r="AK511" t="s">
        <v>74</v>
      </c>
      <c r="AL511" t="s">
        <v>74</v>
      </c>
      <c r="AM511" t="s">
        <v>74</v>
      </c>
      <c r="AN511" t="s">
        <v>74</v>
      </c>
      <c r="AO511" t="s">
        <v>74</v>
      </c>
      <c r="AP511" t="s">
        <v>74</v>
      </c>
      <c r="AQ511" t="s">
        <v>74</v>
      </c>
      <c r="AR511" t="s">
        <v>74</v>
      </c>
      <c r="AS511" t="s">
        <v>74</v>
      </c>
      <c r="AT511" t="s">
        <v>74</v>
      </c>
      <c r="AU511" t="s">
        <v>74</v>
      </c>
      <c r="AV511" t="s">
        <v>74</v>
      </c>
      <c r="AW511" t="s">
        <v>74</v>
      </c>
      <c r="AX511" t="s">
        <v>74</v>
      </c>
      <c r="AY511" t="s">
        <v>74</v>
      </c>
      <c r="AZ511" t="s">
        <v>74</v>
      </c>
      <c r="BA511" t="s">
        <v>74</v>
      </c>
      <c r="BB511" t="s">
        <v>74</v>
      </c>
      <c r="BC511" t="s">
        <v>74</v>
      </c>
      <c r="BD511" t="s">
        <v>74</v>
      </c>
      <c r="BE511" t="s">
        <v>74</v>
      </c>
      <c r="BF511" t="s">
        <v>74</v>
      </c>
      <c r="BG511" t="s">
        <v>74</v>
      </c>
      <c r="BH511" t="s">
        <v>74</v>
      </c>
      <c r="BI511" t="s">
        <v>74</v>
      </c>
      <c r="BJ511" t="s">
        <v>74</v>
      </c>
      <c r="BK511" t="s">
        <v>74</v>
      </c>
      <c r="BL511" t="s">
        <v>74</v>
      </c>
      <c r="BM511" t="s">
        <v>74</v>
      </c>
      <c r="BN511" t="s">
        <v>74</v>
      </c>
      <c r="BO511" t="s">
        <v>74</v>
      </c>
      <c r="BP511" t="s">
        <v>74</v>
      </c>
      <c r="BQ511" t="s">
        <v>74</v>
      </c>
      <c r="BR511" t="s">
        <v>74</v>
      </c>
      <c r="BS511" t="s">
        <v>74</v>
      </c>
      <c r="BT511" t="s">
        <v>74</v>
      </c>
      <c r="BU511" t="s">
        <v>74</v>
      </c>
      <c r="BV511" t="s">
        <v>74</v>
      </c>
      <c r="BW511" t="s">
        <v>74</v>
      </c>
      <c r="BX511" t="s">
        <v>1547</v>
      </c>
      <c r="BY511" t="s">
        <v>74</v>
      </c>
      <c r="BZ511" t="s">
        <v>74</v>
      </c>
      <c r="CA511">
        <v>0</v>
      </c>
    </row>
    <row r="512" spans="1:79" customFormat="1" x14ac:dyDescent="0.25">
      <c r="A512" t="s">
        <v>1553</v>
      </c>
      <c r="B512" t="s">
        <v>356</v>
      </c>
      <c r="C512" t="s">
        <v>376</v>
      </c>
      <c r="D512" t="s">
        <v>44</v>
      </c>
      <c r="E512">
        <v>2016</v>
      </c>
      <c r="F512">
        <v>109</v>
      </c>
      <c r="G512">
        <v>4</v>
      </c>
      <c r="H512">
        <v>0</v>
      </c>
      <c r="I512">
        <v>4</v>
      </c>
      <c r="J512">
        <v>17</v>
      </c>
      <c r="K512">
        <v>23</v>
      </c>
      <c r="L512">
        <v>21</v>
      </c>
      <c r="M512">
        <v>15</v>
      </c>
      <c r="N512">
        <v>15</v>
      </c>
      <c r="O512">
        <v>10</v>
      </c>
      <c r="P512">
        <v>8</v>
      </c>
      <c r="Q512">
        <v>0</v>
      </c>
      <c r="R512">
        <v>0</v>
      </c>
      <c r="S512">
        <v>0</v>
      </c>
      <c r="T512">
        <v>0</v>
      </c>
      <c r="U512">
        <v>109</v>
      </c>
      <c r="V512">
        <v>4</v>
      </c>
      <c r="W512">
        <v>0</v>
      </c>
      <c r="X512">
        <v>90</v>
      </c>
      <c r="Y512">
        <v>12</v>
      </c>
      <c r="Z512">
        <v>11</v>
      </c>
      <c r="AA512">
        <v>0</v>
      </c>
      <c r="AB512">
        <v>2</v>
      </c>
      <c r="AC512">
        <v>16</v>
      </c>
      <c r="AD512">
        <v>0</v>
      </c>
      <c r="AE512">
        <v>95</v>
      </c>
      <c r="AF512">
        <v>1</v>
      </c>
      <c r="AG512">
        <v>107</v>
      </c>
      <c r="AH512">
        <v>5</v>
      </c>
      <c r="AI512">
        <v>0</v>
      </c>
      <c r="AJ512">
        <v>0</v>
      </c>
      <c r="AK512">
        <v>47</v>
      </c>
      <c r="AL512">
        <v>66</v>
      </c>
      <c r="AM512">
        <v>0</v>
      </c>
      <c r="AN512">
        <v>113</v>
      </c>
      <c r="AO512">
        <v>0.96460176991150437</v>
      </c>
      <c r="AP512">
        <v>3.5398230088495568E-2</v>
      </c>
      <c r="AQ512">
        <v>0</v>
      </c>
      <c r="AR512">
        <v>3.5398230088495568E-2</v>
      </c>
      <c r="AS512">
        <v>0.15044247787610621</v>
      </c>
      <c r="AT512">
        <v>0.2035398230088496</v>
      </c>
      <c r="AU512">
        <v>0.18584070796460181</v>
      </c>
      <c r="AV512">
        <v>0.13274336283185839</v>
      </c>
      <c r="AW512">
        <v>0.13274336283185839</v>
      </c>
      <c r="AX512">
        <v>8.8495575221238937E-2</v>
      </c>
      <c r="AY512">
        <v>7.0796460176991149E-2</v>
      </c>
      <c r="AZ512">
        <v>0</v>
      </c>
      <c r="BA512">
        <v>0</v>
      </c>
      <c r="BB512">
        <v>0</v>
      </c>
      <c r="BC512">
        <v>0</v>
      </c>
      <c r="BD512">
        <v>0.96460176991150437</v>
      </c>
      <c r="BE512">
        <v>3.5398230088495568E-2</v>
      </c>
      <c r="BF512">
        <v>0</v>
      </c>
      <c r="BG512">
        <v>0.79646017699115046</v>
      </c>
      <c r="BH512">
        <v>0.1061946902654867</v>
      </c>
      <c r="BI512">
        <v>9.7345132743362831E-2</v>
      </c>
      <c r="BJ512">
        <v>0</v>
      </c>
      <c r="BK512">
        <v>1.7699115044247791E-2</v>
      </c>
      <c r="BL512">
        <v>0.1415929203539823</v>
      </c>
      <c r="BM512">
        <v>0</v>
      </c>
      <c r="BN512">
        <v>0.84070796460176989</v>
      </c>
      <c r="BO512">
        <v>8.8495575221238937E-3</v>
      </c>
      <c r="BP512">
        <v>0.94690265486725667</v>
      </c>
      <c r="BQ512">
        <v>4.4247787610619468E-2</v>
      </c>
      <c r="BR512">
        <v>0</v>
      </c>
      <c r="BS512">
        <v>0</v>
      </c>
      <c r="BT512">
        <v>0.41592920353982299</v>
      </c>
      <c r="BU512">
        <v>0.58407079646017701</v>
      </c>
      <c r="BV512">
        <v>0</v>
      </c>
      <c r="BW512">
        <v>1</v>
      </c>
      <c r="BX512" t="s">
        <v>1554</v>
      </c>
      <c r="BY512">
        <v>113</v>
      </c>
      <c r="BZ512">
        <v>1</v>
      </c>
      <c r="CA512">
        <v>0</v>
      </c>
    </row>
    <row r="513" spans="1:79" customFormat="1" x14ac:dyDescent="0.25">
      <c r="A513" t="s">
        <v>1555</v>
      </c>
      <c r="B513" t="s">
        <v>356</v>
      </c>
      <c r="C513" t="s">
        <v>376</v>
      </c>
      <c r="D513" t="s">
        <v>947</v>
      </c>
      <c r="E513">
        <v>2016</v>
      </c>
      <c r="F513">
        <v>58</v>
      </c>
      <c r="G513">
        <v>2</v>
      </c>
      <c r="H513">
        <v>0</v>
      </c>
      <c r="I513">
        <v>0</v>
      </c>
      <c r="J513">
        <v>7</v>
      </c>
      <c r="K513">
        <v>9</v>
      </c>
      <c r="L513">
        <v>15</v>
      </c>
      <c r="M513">
        <v>10</v>
      </c>
      <c r="N513">
        <v>8</v>
      </c>
      <c r="O513">
        <v>4</v>
      </c>
      <c r="P513">
        <v>7</v>
      </c>
      <c r="Q513">
        <v>0</v>
      </c>
      <c r="R513">
        <v>0</v>
      </c>
      <c r="S513">
        <v>0</v>
      </c>
      <c r="T513">
        <v>0</v>
      </c>
      <c r="U513">
        <v>58</v>
      </c>
      <c r="V513">
        <v>2</v>
      </c>
      <c r="W513">
        <v>0</v>
      </c>
      <c r="X513">
        <v>53</v>
      </c>
      <c r="Y513">
        <v>2</v>
      </c>
      <c r="Z513">
        <v>5</v>
      </c>
      <c r="AA513">
        <v>0</v>
      </c>
      <c r="AB513">
        <v>0</v>
      </c>
      <c r="AC513">
        <v>1</v>
      </c>
      <c r="AD513">
        <v>0</v>
      </c>
      <c r="AE513">
        <v>59</v>
      </c>
      <c r="AF513">
        <v>0</v>
      </c>
      <c r="AG513">
        <v>60</v>
      </c>
      <c r="AH513">
        <v>0</v>
      </c>
      <c r="AI513">
        <v>0</v>
      </c>
      <c r="AJ513">
        <v>0</v>
      </c>
      <c r="AK513">
        <v>31</v>
      </c>
      <c r="AL513">
        <v>29</v>
      </c>
      <c r="AM513">
        <v>0</v>
      </c>
      <c r="AN513">
        <v>60</v>
      </c>
      <c r="AO513">
        <v>0.96666666666666667</v>
      </c>
      <c r="AP513">
        <v>3.3333333333333333E-2</v>
      </c>
      <c r="AQ513">
        <v>0</v>
      </c>
      <c r="AR513">
        <v>0</v>
      </c>
      <c r="AS513">
        <v>0.1166666666666667</v>
      </c>
      <c r="AT513">
        <v>0.15</v>
      </c>
      <c r="AU513">
        <v>0.25</v>
      </c>
      <c r="AV513">
        <v>0.16666666666666671</v>
      </c>
      <c r="AW513">
        <v>0.1333333333333333</v>
      </c>
      <c r="AX513">
        <v>6.6666666666666666E-2</v>
      </c>
      <c r="AY513">
        <v>0.1166666666666667</v>
      </c>
      <c r="AZ513">
        <v>0</v>
      </c>
      <c r="BA513">
        <v>0</v>
      </c>
      <c r="BB513">
        <v>0</v>
      </c>
      <c r="BC513">
        <v>0</v>
      </c>
      <c r="BD513">
        <v>0.96666666666666667</v>
      </c>
      <c r="BE513">
        <v>3.3333333333333333E-2</v>
      </c>
      <c r="BF513">
        <v>0</v>
      </c>
      <c r="BG513">
        <v>0.8833333333333333</v>
      </c>
      <c r="BH513">
        <v>3.3333333333333333E-2</v>
      </c>
      <c r="BI513">
        <v>8.3333333333333329E-2</v>
      </c>
      <c r="BJ513">
        <v>0</v>
      </c>
      <c r="BK513">
        <v>0</v>
      </c>
      <c r="BL513">
        <v>1.666666666666667E-2</v>
      </c>
      <c r="BM513">
        <v>0</v>
      </c>
      <c r="BN513">
        <v>0.98333333333333328</v>
      </c>
      <c r="BO513">
        <v>0</v>
      </c>
      <c r="BP513">
        <v>1</v>
      </c>
      <c r="BQ513">
        <v>0</v>
      </c>
      <c r="BR513">
        <v>0</v>
      </c>
      <c r="BS513">
        <v>0</v>
      </c>
      <c r="BT513">
        <v>0.51666666666666672</v>
      </c>
      <c r="BU513">
        <v>0.48333333333333328</v>
      </c>
      <c r="BV513">
        <v>0</v>
      </c>
      <c r="BW513">
        <v>1</v>
      </c>
      <c r="BX513" t="s">
        <v>1554</v>
      </c>
      <c r="BY513">
        <v>113</v>
      </c>
      <c r="BZ513">
        <v>0.53097345132743368</v>
      </c>
      <c r="CA513">
        <v>0</v>
      </c>
    </row>
    <row r="514" spans="1:79" customFormat="1" x14ac:dyDescent="0.25">
      <c r="A514" t="s">
        <v>1556</v>
      </c>
      <c r="B514" t="s">
        <v>356</v>
      </c>
      <c r="C514" t="s">
        <v>376</v>
      </c>
      <c r="D514" t="s">
        <v>949</v>
      </c>
      <c r="E514">
        <v>2016</v>
      </c>
      <c r="F514">
        <v>33</v>
      </c>
      <c r="G514">
        <v>2</v>
      </c>
      <c r="H514">
        <v>0</v>
      </c>
      <c r="I514">
        <v>4</v>
      </c>
      <c r="J514">
        <v>6</v>
      </c>
      <c r="K514">
        <v>12</v>
      </c>
      <c r="L514">
        <v>4</v>
      </c>
      <c r="M514">
        <v>2</v>
      </c>
      <c r="N514">
        <v>4</v>
      </c>
      <c r="O514">
        <v>2</v>
      </c>
      <c r="P514">
        <v>1</v>
      </c>
      <c r="Q514">
        <v>0</v>
      </c>
      <c r="R514">
        <v>0</v>
      </c>
      <c r="S514">
        <v>0</v>
      </c>
      <c r="T514">
        <v>0</v>
      </c>
      <c r="U514">
        <v>33</v>
      </c>
      <c r="V514">
        <v>2</v>
      </c>
      <c r="W514">
        <v>0</v>
      </c>
      <c r="X514">
        <v>23</v>
      </c>
      <c r="Y514">
        <v>7</v>
      </c>
      <c r="Z514">
        <v>5</v>
      </c>
      <c r="AA514">
        <v>0</v>
      </c>
      <c r="AB514">
        <v>1</v>
      </c>
      <c r="AC514">
        <v>15</v>
      </c>
      <c r="AD514">
        <v>0</v>
      </c>
      <c r="AE514">
        <v>19</v>
      </c>
      <c r="AF514">
        <v>1</v>
      </c>
      <c r="AG514">
        <v>33</v>
      </c>
      <c r="AH514">
        <v>1</v>
      </c>
      <c r="AI514">
        <v>0</v>
      </c>
      <c r="AJ514">
        <v>0</v>
      </c>
      <c r="AK514">
        <v>12</v>
      </c>
      <c r="AL514">
        <v>23</v>
      </c>
      <c r="AM514">
        <v>0</v>
      </c>
      <c r="AN514">
        <v>35</v>
      </c>
      <c r="AO514">
        <v>0.94285714285714284</v>
      </c>
      <c r="AP514">
        <v>5.7142857142857141E-2</v>
      </c>
      <c r="AQ514">
        <v>0</v>
      </c>
      <c r="AR514">
        <v>0.1142857142857143</v>
      </c>
      <c r="AS514">
        <v>0.1714285714285714</v>
      </c>
      <c r="AT514">
        <v>0.34285714285714292</v>
      </c>
      <c r="AU514">
        <v>0.1142857142857143</v>
      </c>
      <c r="AV514">
        <v>5.7142857142857141E-2</v>
      </c>
      <c r="AW514">
        <v>0.1142857142857143</v>
      </c>
      <c r="AX514">
        <v>5.7142857142857141E-2</v>
      </c>
      <c r="AY514">
        <v>2.8571428571428571E-2</v>
      </c>
      <c r="AZ514">
        <v>0</v>
      </c>
      <c r="BA514">
        <v>0</v>
      </c>
      <c r="BB514">
        <v>0</v>
      </c>
      <c r="BC514">
        <v>0</v>
      </c>
      <c r="BD514">
        <v>0.94285714285714284</v>
      </c>
      <c r="BE514">
        <v>5.7142857142857141E-2</v>
      </c>
      <c r="BF514">
        <v>0</v>
      </c>
      <c r="BG514">
        <v>0.65714285714285714</v>
      </c>
      <c r="BH514">
        <v>0.2</v>
      </c>
      <c r="BI514">
        <v>0.14285714285714279</v>
      </c>
      <c r="BJ514">
        <v>0</v>
      </c>
      <c r="BK514">
        <v>2.8571428571428571E-2</v>
      </c>
      <c r="BL514">
        <v>0.42857142857142849</v>
      </c>
      <c r="BM514">
        <v>0</v>
      </c>
      <c r="BN514">
        <v>0.54285714285714282</v>
      </c>
      <c r="BO514">
        <v>2.8571428571428571E-2</v>
      </c>
      <c r="BP514">
        <v>0.94285714285714284</v>
      </c>
      <c r="BQ514">
        <v>2.8571428571428571E-2</v>
      </c>
      <c r="BR514">
        <v>0</v>
      </c>
      <c r="BS514">
        <v>0</v>
      </c>
      <c r="BT514">
        <v>0.34285714285714292</v>
      </c>
      <c r="BU514">
        <v>0.65714285714285714</v>
      </c>
      <c r="BV514">
        <v>0</v>
      </c>
      <c r="BW514">
        <v>1</v>
      </c>
      <c r="BX514" t="s">
        <v>1554</v>
      </c>
      <c r="BY514">
        <v>113</v>
      </c>
      <c r="BZ514">
        <v>0.30973451327433632</v>
      </c>
      <c r="CA514">
        <v>0</v>
      </c>
    </row>
    <row r="515" spans="1:79" customFormat="1" x14ac:dyDescent="0.25">
      <c r="A515" t="s">
        <v>1557</v>
      </c>
      <c r="B515" t="s">
        <v>356</v>
      </c>
      <c r="C515" t="s">
        <v>376</v>
      </c>
      <c r="D515" t="s">
        <v>951</v>
      </c>
      <c r="E515">
        <v>2016</v>
      </c>
      <c r="F515">
        <v>6</v>
      </c>
      <c r="G515">
        <v>0</v>
      </c>
      <c r="H515">
        <v>0</v>
      </c>
      <c r="I515">
        <v>0</v>
      </c>
      <c r="J515">
        <v>2</v>
      </c>
      <c r="K515">
        <v>2</v>
      </c>
      <c r="L515">
        <v>0</v>
      </c>
      <c r="M515">
        <v>0</v>
      </c>
      <c r="N515">
        <v>1</v>
      </c>
      <c r="O515">
        <v>1</v>
      </c>
      <c r="P515">
        <v>0</v>
      </c>
      <c r="Q515">
        <v>0</v>
      </c>
      <c r="R515">
        <v>0</v>
      </c>
      <c r="S515">
        <v>0</v>
      </c>
      <c r="T515">
        <v>0</v>
      </c>
      <c r="U515">
        <v>6</v>
      </c>
      <c r="V515">
        <v>0</v>
      </c>
      <c r="W515">
        <v>0</v>
      </c>
      <c r="X515">
        <v>5</v>
      </c>
      <c r="Y515">
        <v>1</v>
      </c>
      <c r="Z515">
        <v>0</v>
      </c>
      <c r="AA515">
        <v>0</v>
      </c>
      <c r="AB515">
        <v>1</v>
      </c>
      <c r="AC515">
        <v>0</v>
      </c>
      <c r="AD515">
        <v>0</v>
      </c>
      <c r="AE515">
        <v>5</v>
      </c>
      <c r="AF515">
        <v>0</v>
      </c>
      <c r="AG515">
        <v>6</v>
      </c>
      <c r="AH515">
        <v>0</v>
      </c>
      <c r="AI515">
        <v>0</v>
      </c>
      <c r="AJ515">
        <v>0</v>
      </c>
      <c r="AK515">
        <v>1</v>
      </c>
      <c r="AL515">
        <v>5</v>
      </c>
      <c r="AM515">
        <v>0</v>
      </c>
      <c r="AN515">
        <v>6</v>
      </c>
      <c r="AO515">
        <v>1</v>
      </c>
      <c r="AP515">
        <v>0</v>
      </c>
      <c r="AQ515">
        <v>0</v>
      </c>
      <c r="AR515">
        <v>0</v>
      </c>
      <c r="AS515">
        <v>0.33333333333333331</v>
      </c>
      <c r="AT515">
        <v>0.33333333333333331</v>
      </c>
      <c r="AU515">
        <v>0</v>
      </c>
      <c r="AV515">
        <v>0</v>
      </c>
      <c r="AW515">
        <v>0.16666666666666671</v>
      </c>
      <c r="AX515">
        <v>0.16666666666666671</v>
      </c>
      <c r="AY515">
        <v>0</v>
      </c>
      <c r="AZ515">
        <v>0</v>
      </c>
      <c r="BA515">
        <v>0</v>
      </c>
      <c r="BB515">
        <v>0</v>
      </c>
      <c r="BC515">
        <v>0</v>
      </c>
      <c r="BD515">
        <v>1</v>
      </c>
      <c r="BE515">
        <v>0</v>
      </c>
      <c r="BF515">
        <v>0</v>
      </c>
      <c r="BG515">
        <v>0.83333333333333337</v>
      </c>
      <c r="BH515">
        <v>0.16666666666666671</v>
      </c>
      <c r="BI515">
        <v>0</v>
      </c>
      <c r="BJ515">
        <v>0</v>
      </c>
      <c r="BK515">
        <v>0.16666666666666671</v>
      </c>
      <c r="BL515">
        <v>0</v>
      </c>
      <c r="BM515">
        <v>0</v>
      </c>
      <c r="BN515">
        <v>0.83333333333333337</v>
      </c>
      <c r="BO515">
        <v>0</v>
      </c>
      <c r="BP515">
        <v>1</v>
      </c>
      <c r="BQ515">
        <v>0</v>
      </c>
      <c r="BR515">
        <v>0</v>
      </c>
      <c r="BS515">
        <v>0</v>
      </c>
      <c r="BT515">
        <v>0.16666666666666671</v>
      </c>
      <c r="BU515">
        <v>0.83333333333333337</v>
      </c>
      <c r="BV515">
        <v>0</v>
      </c>
      <c r="BW515">
        <v>1</v>
      </c>
      <c r="BX515" t="s">
        <v>1554</v>
      </c>
      <c r="BY515">
        <v>113</v>
      </c>
      <c r="BZ515">
        <v>5.3097345132743362E-2</v>
      </c>
      <c r="CA515">
        <v>0</v>
      </c>
    </row>
    <row r="516" spans="1:79" customFormat="1" x14ac:dyDescent="0.25">
      <c r="A516" t="s">
        <v>1558</v>
      </c>
      <c r="B516" t="s">
        <v>356</v>
      </c>
      <c r="C516" t="s">
        <v>376</v>
      </c>
      <c r="D516" t="s">
        <v>953</v>
      </c>
      <c r="E516">
        <v>2016</v>
      </c>
      <c r="F516">
        <v>12</v>
      </c>
      <c r="G516">
        <v>0</v>
      </c>
      <c r="H516">
        <v>0</v>
      </c>
      <c r="I516">
        <v>0</v>
      </c>
      <c r="J516">
        <v>2</v>
      </c>
      <c r="K516">
        <v>0</v>
      </c>
      <c r="L516">
        <v>2</v>
      </c>
      <c r="M516">
        <v>3</v>
      </c>
      <c r="N516">
        <v>2</v>
      </c>
      <c r="O516">
        <v>3</v>
      </c>
      <c r="P516">
        <v>0</v>
      </c>
      <c r="Q516">
        <v>0</v>
      </c>
      <c r="R516">
        <v>0</v>
      </c>
      <c r="S516">
        <v>0</v>
      </c>
      <c r="T516">
        <v>0</v>
      </c>
      <c r="U516">
        <v>12</v>
      </c>
      <c r="V516">
        <v>0</v>
      </c>
      <c r="W516">
        <v>0</v>
      </c>
      <c r="X516">
        <v>9</v>
      </c>
      <c r="Y516">
        <v>2</v>
      </c>
      <c r="Z516">
        <v>1</v>
      </c>
      <c r="AA516">
        <v>0</v>
      </c>
      <c r="AB516">
        <v>0</v>
      </c>
      <c r="AC516">
        <v>0</v>
      </c>
      <c r="AD516">
        <v>0</v>
      </c>
      <c r="AE516">
        <v>12</v>
      </c>
      <c r="AF516">
        <v>0</v>
      </c>
      <c r="AG516">
        <v>8</v>
      </c>
      <c r="AH516">
        <v>4</v>
      </c>
      <c r="AI516">
        <v>0</v>
      </c>
      <c r="AJ516">
        <v>0</v>
      </c>
      <c r="AK516">
        <v>3</v>
      </c>
      <c r="AL516">
        <v>9</v>
      </c>
      <c r="AM516">
        <v>0</v>
      </c>
      <c r="AN516">
        <v>12</v>
      </c>
      <c r="AO516">
        <v>1</v>
      </c>
      <c r="AP516">
        <v>0</v>
      </c>
      <c r="AQ516">
        <v>0</v>
      </c>
      <c r="AR516">
        <v>0</v>
      </c>
      <c r="AS516">
        <v>0.16666666666666671</v>
      </c>
      <c r="AT516">
        <v>0</v>
      </c>
      <c r="AU516">
        <v>0.16666666666666671</v>
      </c>
      <c r="AV516">
        <v>0.25</v>
      </c>
      <c r="AW516">
        <v>0.16666666666666671</v>
      </c>
      <c r="AX516">
        <v>0.25</v>
      </c>
      <c r="AY516">
        <v>0</v>
      </c>
      <c r="AZ516">
        <v>0</v>
      </c>
      <c r="BA516">
        <v>0</v>
      </c>
      <c r="BB516">
        <v>0</v>
      </c>
      <c r="BC516">
        <v>0</v>
      </c>
      <c r="BD516">
        <v>1</v>
      </c>
      <c r="BE516">
        <v>0</v>
      </c>
      <c r="BF516">
        <v>0</v>
      </c>
      <c r="BG516">
        <v>0.75</v>
      </c>
      <c r="BH516">
        <v>0.16666666666666671</v>
      </c>
      <c r="BI516">
        <v>8.3333333333333329E-2</v>
      </c>
      <c r="BJ516">
        <v>0</v>
      </c>
      <c r="BK516">
        <v>0</v>
      </c>
      <c r="BL516">
        <v>0</v>
      </c>
      <c r="BM516">
        <v>0</v>
      </c>
      <c r="BN516">
        <v>1</v>
      </c>
      <c r="BO516">
        <v>0</v>
      </c>
      <c r="BP516">
        <v>0.66666666666666663</v>
      </c>
      <c r="BQ516">
        <v>0.33333333333333331</v>
      </c>
      <c r="BR516">
        <v>0</v>
      </c>
      <c r="BS516">
        <v>0</v>
      </c>
      <c r="BT516">
        <v>0.25</v>
      </c>
      <c r="BU516">
        <v>0.75</v>
      </c>
      <c r="BV516">
        <v>0</v>
      </c>
      <c r="BW516">
        <v>1</v>
      </c>
      <c r="BX516" t="s">
        <v>1554</v>
      </c>
      <c r="BY516">
        <v>113</v>
      </c>
      <c r="BZ516">
        <v>0.1061946902654867</v>
      </c>
      <c r="CA516">
        <v>0</v>
      </c>
    </row>
    <row r="517" spans="1:79" customFormat="1" x14ac:dyDescent="0.25">
      <c r="A517" t="s">
        <v>1559</v>
      </c>
      <c r="B517" t="s">
        <v>356</v>
      </c>
      <c r="C517" t="s">
        <v>382</v>
      </c>
      <c r="D517" t="s">
        <v>44</v>
      </c>
      <c r="E517">
        <v>2016</v>
      </c>
      <c r="F517">
        <v>126</v>
      </c>
      <c r="G517">
        <v>22</v>
      </c>
      <c r="H517">
        <v>0</v>
      </c>
      <c r="I517">
        <v>5</v>
      </c>
      <c r="J517">
        <v>18</v>
      </c>
      <c r="K517">
        <v>15</v>
      </c>
      <c r="L517">
        <v>22</v>
      </c>
      <c r="M517">
        <v>32</v>
      </c>
      <c r="N517">
        <v>26</v>
      </c>
      <c r="O517">
        <v>17</v>
      </c>
      <c r="P517">
        <v>11</v>
      </c>
      <c r="Q517">
        <v>0</v>
      </c>
      <c r="R517">
        <v>2</v>
      </c>
      <c r="S517">
        <v>0</v>
      </c>
      <c r="T517">
        <v>0</v>
      </c>
      <c r="U517">
        <v>148</v>
      </c>
      <c r="V517">
        <v>0</v>
      </c>
      <c r="W517">
        <v>0</v>
      </c>
      <c r="X517">
        <v>120</v>
      </c>
      <c r="Y517">
        <v>7</v>
      </c>
      <c r="Z517">
        <v>21</v>
      </c>
      <c r="AA517">
        <v>0</v>
      </c>
      <c r="AB517">
        <v>2</v>
      </c>
      <c r="AC517">
        <v>11</v>
      </c>
      <c r="AD517">
        <v>0</v>
      </c>
      <c r="AE517">
        <v>135</v>
      </c>
      <c r="AF517">
        <v>3</v>
      </c>
      <c r="AG517">
        <v>137</v>
      </c>
      <c r="AH517">
        <v>8</v>
      </c>
      <c r="AI517">
        <v>0</v>
      </c>
      <c r="AJ517">
        <v>0</v>
      </c>
      <c r="AK517">
        <v>60</v>
      </c>
      <c r="AL517">
        <v>88</v>
      </c>
      <c r="AM517">
        <v>0</v>
      </c>
      <c r="AN517">
        <v>148</v>
      </c>
      <c r="AO517">
        <v>0.85135135135135132</v>
      </c>
      <c r="AP517">
        <v>0.14864864864864871</v>
      </c>
      <c r="AQ517">
        <v>0</v>
      </c>
      <c r="AR517">
        <v>3.3783783783783793E-2</v>
      </c>
      <c r="AS517">
        <v>0.1216216216216216</v>
      </c>
      <c r="AT517">
        <v>0.1013513513513514</v>
      </c>
      <c r="AU517">
        <v>0.14864864864864871</v>
      </c>
      <c r="AV517">
        <v>0.2162162162162162</v>
      </c>
      <c r="AW517">
        <v>0.17567567567567571</v>
      </c>
      <c r="AX517">
        <v>0.1148648648648649</v>
      </c>
      <c r="AY517">
        <v>7.4324324324324328E-2</v>
      </c>
      <c r="AZ517">
        <v>0</v>
      </c>
      <c r="BA517">
        <v>0</v>
      </c>
      <c r="BB517">
        <v>1.3513513513513511E-2</v>
      </c>
      <c r="BC517">
        <v>0</v>
      </c>
      <c r="BD517">
        <v>1</v>
      </c>
      <c r="BE517">
        <v>0</v>
      </c>
      <c r="BF517">
        <v>0</v>
      </c>
      <c r="BG517">
        <v>0.81081081081081086</v>
      </c>
      <c r="BH517">
        <v>4.72972972972973E-2</v>
      </c>
      <c r="BI517">
        <v>0.14189189189189191</v>
      </c>
      <c r="BJ517">
        <v>0</v>
      </c>
      <c r="BK517">
        <v>1.3513513513513511E-2</v>
      </c>
      <c r="BL517">
        <v>7.4324324324324328E-2</v>
      </c>
      <c r="BM517">
        <v>0</v>
      </c>
      <c r="BN517">
        <v>0.91216216216216217</v>
      </c>
      <c r="BO517">
        <v>2.0270270270270271E-2</v>
      </c>
      <c r="BP517">
        <v>0.92567567567567566</v>
      </c>
      <c r="BQ517">
        <v>5.4054054054054057E-2</v>
      </c>
      <c r="BR517">
        <v>0</v>
      </c>
      <c r="BS517">
        <v>0</v>
      </c>
      <c r="BT517">
        <v>0.40540540540540537</v>
      </c>
      <c r="BU517">
        <v>0.59459459459459463</v>
      </c>
      <c r="BV517">
        <v>0</v>
      </c>
      <c r="BW517">
        <v>1</v>
      </c>
      <c r="BX517" t="s">
        <v>1560</v>
      </c>
      <c r="BY517">
        <v>148</v>
      </c>
      <c r="BZ517">
        <v>1</v>
      </c>
      <c r="CA517">
        <v>0</v>
      </c>
    </row>
    <row r="518" spans="1:79" customFormat="1" x14ac:dyDescent="0.25">
      <c r="A518" t="s">
        <v>1561</v>
      </c>
      <c r="B518" t="s">
        <v>356</v>
      </c>
      <c r="C518" t="s">
        <v>382</v>
      </c>
      <c r="D518" t="s">
        <v>947</v>
      </c>
      <c r="E518">
        <v>2016</v>
      </c>
      <c r="F518">
        <v>42</v>
      </c>
      <c r="G518">
        <v>5</v>
      </c>
      <c r="H518">
        <v>0</v>
      </c>
      <c r="I518">
        <v>2</v>
      </c>
      <c r="J518">
        <v>5</v>
      </c>
      <c r="K518">
        <v>3</v>
      </c>
      <c r="L518">
        <v>4</v>
      </c>
      <c r="M518">
        <v>10</v>
      </c>
      <c r="N518">
        <v>11</v>
      </c>
      <c r="O518">
        <v>4</v>
      </c>
      <c r="P518">
        <v>6</v>
      </c>
      <c r="Q518">
        <v>0</v>
      </c>
      <c r="R518">
        <v>2</v>
      </c>
      <c r="S518">
        <v>0</v>
      </c>
      <c r="T518">
        <v>0</v>
      </c>
      <c r="U518">
        <v>47</v>
      </c>
      <c r="V518">
        <v>0</v>
      </c>
      <c r="W518">
        <v>0</v>
      </c>
      <c r="X518">
        <v>33</v>
      </c>
      <c r="Y518">
        <v>2</v>
      </c>
      <c r="Z518">
        <v>12</v>
      </c>
      <c r="AA518">
        <v>0</v>
      </c>
      <c r="AB518">
        <v>0</v>
      </c>
      <c r="AC518">
        <v>3</v>
      </c>
      <c r="AD518">
        <v>0</v>
      </c>
      <c r="AE518">
        <v>44</v>
      </c>
      <c r="AF518">
        <v>2</v>
      </c>
      <c r="AG518">
        <v>44</v>
      </c>
      <c r="AH518">
        <v>1</v>
      </c>
      <c r="AI518">
        <v>0</v>
      </c>
      <c r="AJ518">
        <v>0</v>
      </c>
      <c r="AK518">
        <v>36</v>
      </c>
      <c r="AL518">
        <v>11</v>
      </c>
      <c r="AM518">
        <v>0</v>
      </c>
      <c r="AN518">
        <v>47</v>
      </c>
      <c r="AO518">
        <v>0.8936170212765957</v>
      </c>
      <c r="AP518">
        <v>0.1063829787234043</v>
      </c>
      <c r="AQ518">
        <v>0</v>
      </c>
      <c r="AR518">
        <v>4.2553191489361701E-2</v>
      </c>
      <c r="AS518">
        <v>0.1063829787234043</v>
      </c>
      <c r="AT518">
        <v>6.3829787234042548E-2</v>
      </c>
      <c r="AU518">
        <v>8.5106382978723402E-2</v>
      </c>
      <c r="AV518">
        <v>0.21276595744680851</v>
      </c>
      <c r="AW518">
        <v>0.23404255319148939</v>
      </c>
      <c r="AX518">
        <v>8.5106382978723402E-2</v>
      </c>
      <c r="AY518">
        <v>0.1276595744680851</v>
      </c>
      <c r="AZ518">
        <v>0</v>
      </c>
      <c r="BA518">
        <v>0</v>
      </c>
      <c r="BB518">
        <v>4.2553191489361701E-2</v>
      </c>
      <c r="BC518">
        <v>0</v>
      </c>
      <c r="BD518">
        <v>1</v>
      </c>
      <c r="BE518">
        <v>0</v>
      </c>
      <c r="BF518">
        <v>0</v>
      </c>
      <c r="BG518">
        <v>0.7021276595744681</v>
      </c>
      <c r="BH518">
        <v>4.2553191489361701E-2</v>
      </c>
      <c r="BI518">
        <v>0.25531914893617019</v>
      </c>
      <c r="BJ518">
        <v>0</v>
      </c>
      <c r="BK518">
        <v>0</v>
      </c>
      <c r="BL518">
        <v>6.3829787234042548E-2</v>
      </c>
      <c r="BM518">
        <v>0</v>
      </c>
      <c r="BN518">
        <v>0.93617021276595747</v>
      </c>
      <c r="BO518">
        <v>4.2553191489361701E-2</v>
      </c>
      <c r="BP518">
        <v>0.93617021276595747</v>
      </c>
      <c r="BQ518">
        <v>2.1276595744680851E-2</v>
      </c>
      <c r="BR518">
        <v>0</v>
      </c>
      <c r="BS518">
        <v>0</v>
      </c>
      <c r="BT518">
        <v>0.76595744680851063</v>
      </c>
      <c r="BU518">
        <v>0.23404255319148939</v>
      </c>
      <c r="BV518">
        <v>0</v>
      </c>
      <c r="BW518">
        <v>1</v>
      </c>
      <c r="BX518" t="s">
        <v>1560</v>
      </c>
      <c r="BY518">
        <v>148</v>
      </c>
      <c r="BZ518">
        <v>0.31756756756756749</v>
      </c>
      <c r="CA518">
        <v>0</v>
      </c>
    </row>
    <row r="519" spans="1:79" customFormat="1" x14ac:dyDescent="0.25">
      <c r="A519" t="s">
        <v>1562</v>
      </c>
      <c r="B519" t="s">
        <v>356</v>
      </c>
      <c r="C519" t="s">
        <v>382</v>
      </c>
      <c r="D519" t="s">
        <v>949</v>
      </c>
      <c r="E519">
        <v>2016</v>
      </c>
      <c r="F519">
        <v>51</v>
      </c>
      <c r="G519">
        <v>9</v>
      </c>
      <c r="H519">
        <v>0</v>
      </c>
      <c r="I519">
        <v>3</v>
      </c>
      <c r="J519">
        <v>10</v>
      </c>
      <c r="K519">
        <v>6</v>
      </c>
      <c r="L519">
        <v>11</v>
      </c>
      <c r="M519">
        <v>14</v>
      </c>
      <c r="N519">
        <v>8</v>
      </c>
      <c r="O519">
        <v>7</v>
      </c>
      <c r="P519">
        <v>1</v>
      </c>
      <c r="Q519">
        <v>0</v>
      </c>
      <c r="R519">
        <v>0</v>
      </c>
      <c r="S519">
        <v>0</v>
      </c>
      <c r="T519">
        <v>0</v>
      </c>
      <c r="U519">
        <v>60</v>
      </c>
      <c r="V519">
        <v>0</v>
      </c>
      <c r="W519">
        <v>0</v>
      </c>
      <c r="X519">
        <v>52</v>
      </c>
      <c r="Y519">
        <v>2</v>
      </c>
      <c r="Z519">
        <v>6</v>
      </c>
      <c r="AA519">
        <v>0</v>
      </c>
      <c r="AB519">
        <v>0</v>
      </c>
      <c r="AC519">
        <v>8</v>
      </c>
      <c r="AD519">
        <v>0</v>
      </c>
      <c r="AE519">
        <v>52</v>
      </c>
      <c r="AF519">
        <v>1</v>
      </c>
      <c r="AG519">
        <v>59</v>
      </c>
      <c r="AH519">
        <v>0</v>
      </c>
      <c r="AI519">
        <v>0</v>
      </c>
      <c r="AJ519">
        <v>0</v>
      </c>
      <c r="AK519">
        <v>17</v>
      </c>
      <c r="AL519">
        <v>43</v>
      </c>
      <c r="AM519">
        <v>0</v>
      </c>
      <c r="AN519">
        <v>60</v>
      </c>
      <c r="AO519">
        <v>0.85</v>
      </c>
      <c r="AP519">
        <v>0.15</v>
      </c>
      <c r="AQ519">
        <v>0</v>
      </c>
      <c r="AR519">
        <v>0.05</v>
      </c>
      <c r="AS519">
        <v>0.16666666666666671</v>
      </c>
      <c r="AT519">
        <v>0.1</v>
      </c>
      <c r="AU519">
        <v>0.18333333333333329</v>
      </c>
      <c r="AV519">
        <v>0.23333333333333331</v>
      </c>
      <c r="AW519">
        <v>0.1333333333333333</v>
      </c>
      <c r="AX519">
        <v>0.1166666666666667</v>
      </c>
      <c r="AY519">
        <v>1.666666666666667E-2</v>
      </c>
      <c r="AZ519">
        <v>0</v>
      </c>
      <c r="BA519">
        <v>0</v>
      </c>
      <c r="BB519">
        <v>0</v>
      </c>
      <c r="BC519">
        <v>0</v>
      </c>
      <c r="BD519">
        <v>1</v>
      </c>
      <c r="BE519">
        <v>0</v>
      </c>
      <c r="BF519">
        <v>0</v>
      </c>
      <c r="BG519">
        <v>0.8666666666666667</v>
      </c>
      <c r="BH519">
        <v>3.3333333333333333E-2</v>
      </c>
      <c r="BI519">
        <v>0.1</v>
      </c>
      <c r="BJ519">
        <v>0</v>
      </c>
      <c r="BK519">
        <v>0</v>
      </c>
      <c r="BL519">
        <v>0.1333333333333333</v>
      </c>
      <c r="BM519">
        <v>0</v>
      </c>
      <c r="BN519">
        <v>0.8666666666666667</v>
      </c>
      <c r="BO519">
        <v>1.666666666666667E-2</v>
      </c>
      <c r="BP519">
        <v>0.98333333333333328</v>
      </c>
      <c r="BQ519">
        <v>0</v>
      </c>
      <c r="BR519">
        <v>0</v>
      </c>
      <c r="BS519">
        <v>0</v>
      </c>
      <c r="BT519">
        <v>0.28333333333333333</v>
      </c>
      <c r="BU519">
        <v>0.71666666666666667</v>
      </c>
      <c r="BV519">
        <v>0</v>
      </c>
      <c r="BW519">
        <v>1</v>
      </c>
      <c r="BX519" t="s">
        <v>1560</v>
      </c>
      <c r="BY519">
        <v>148</v>
      </c>
      <c r="BZ519">
        <v>0.40540540540540537</v>
      </c>
      <c r="CA519">
        <v>0</v>
      </c>
    </row>
    <row r="520" spans="1:79" customFormat="1" x14ac:dyDescent="0.25">
      <c r="A520" t="s">
        <v>1563</v>
      </c>
      <c r="B520" t="s">
        <v>356</v>
      </c>
      <c r="C520" t="s">
        <v>382</v>
      </c>
      <c r="D520" t="s">
        <v>951</v>
      </c>
      <c r="E520">
        <v>2016</v>
      </c>
      <c r="F520">
        <v>9</v>
      </c>
      <c r="G520">
        <v>1</v>
      </c>
      <c r="H520">
        <v>0</v>
      </c>
      <c r="I520">
        <v>0</v>
      </c>
      <c r="J520">
        <v>2</v>
      </c>
      <c r="K520">
        <v>0</v>
      </c>
      <c r="L520">
        <v>2</v>
      </c>
      <c r="M520">
        <v>2</v>
      </c>
      <c r="N520">
        <v>2</v>
      </c>
      <c r="O520">
        <v>0</v>
      </c>
      <c r="P520">
        <v>2</v>
      </c>
      <c r="Q520">
        <v>0</v>
      </c>
      <c r="R520">
        <v>0</v>
      </c>
      <c r="S520">
        <v>0</v>
      </c>
      <c r="T520">
        <v>0</v>
      </c>
      <c r="U520">
        <v>10</v>
      </c>
      <c r="V520">
        <v>0</v>
      </c>
      <c r="W520">
        <v>0</v>
      </c>
      <c r="X520">
        <v>9</v>
      </c>
      <c r="Y520">
        <v>0</v>
      </c>
      <c r="Z520">
        <v>1</v>
      </c>
      <c r="AA520">
        <v>0</v>
      </c>
      <c r="AB520">
        <v>0</v>
      </c>
      <c r="AC520">
        <v>0</v>
      </c>
      <c r="AD520">
        <v>0</v>
      </c>
      <c r="AE520">
        <v>10</v>
      </c>
      <c r="AF520">
        <v>0</v>
      </c>
      <c r="AG520">
        <v>10</v>
      </c>
      <c r="AH520">
        <v>0</v>
      </c>
      <c r="AI520">
        <v>0</v>
      </c>
      <c r="AJ520">
        <v>0</v>
      </c>
      <c r="AK520">
        <v>3</v>
      </c>
      <c r="AL520">
        <v>7</v>
      </c>
      <c r="AM520">
        <v>0</v>
      </c>
      <c r="AN520">
        <v>10</v>
      </c>
      <c r="AO520">
        <v>0.9</v>
      </c>
      <c r="AP520">
        <v>0.1</v>
      </c>
      <c r="AQ520">
        <v>0</v>
      </c>
      <c r="AR520">
        <v>0</v>
      </c>
      <c r="AS520">
        <v>0.2</v>
      </c>
      <c r="AT520">
        <v>0</v>
      </c>
      <c r="AU520">
        <v>0.2</v>
      </c>
      <c r="AV520">
        <v>0.2</v>
      </c>
      <c r="AW520">
        <v>0.2</v>
      </c>
      <c r="AX520">
        <v>0</v>
      </c>
      <c r="AY520">
        <v>0.2</v>
      </c>
      <c r="AZ520">
        <v>0</v>
      </c>
      <c r="BA520">
        <v>0</v>
      </c>
      <c r="BB520">
        <v>0</v>
      </c>
      <c r="BC520">
        <v>0</v>
      </c>
      <c r="BD520">
        <v>1</v>
      </c>
      <c r="BE520">
        <v>0</v>
      </c>
      <c r="BF520">
        <v>0</v>
      </c>
      <c r="BG520">
        <v>0.9</v>
      </c>
      <c r="BH520">
        <v>0</v>
      </c>
      <c r="BI520">
        <v>0.1</v>
      </c>
      <c r="BJ520">
        <v>0</v>
      </c>
      <c r="BK520">
        <v>0</v>
      </c>
      <c r="BL520">
        <v>0</v>
      </c>
      <c r="BM520">
        <v>0</v>
      </c>
      <c r="BN520">
        <v>1</v>
      </c>
      <c r="BO520">
        <v>0</v>
      </c>
      <c r="BP520">
        <v>1</v>
      </c>
      <c r="BQ520">
        <v>0</v>
      </c>
      <c r="BR520">
        <v>0</v>
      </c>
      <c r="BS520">
        <v>0</v>
      </c>
      <c r="BT520">
        <v>0.3</v>
      </c>
      <c r="BU520">
        <v>0.7</v>
      </c>
      <c r="BV520">
        <v>0</v>
      </c>
      <c r="BW520">
        <v>1</v>
      </c>
      <c r="BX520" t="s">
        <v>1560</v>
      </c>
      <c r="BY520">
        <v>148</v>
      </c>
      <c r="BZ520">
        <v>6.7567567567567571E-2</v>
      </c>
      <c r="CA520">
        <v>0</v>
      </c>
    </row>
    <row r="521" spans="1:79" customFormat="1" x14ac:dyDescent="0.25">
      <c r="A521" t="s">
        <v>1564</v>
      </c>
      <c r="B521" t="s">
        <v>356</v>
      </c>
      <c r="C521" t="s">
        <v>382</v>
      </c>
      <c r="D521" t="s">
        <v>953</v>
      </c>
      <c r="E521">
        <v>2016</v>
      </c>
      <c r="F521">
        <v>24</v>
      </c>
      <c r="G521">
        <v>7</v>
      </c>
      <c r="H521">
        <v>0</v>
      </c>
      <c r="I521">
        <v>0</v>
      </c>
      <c r="J521">
        <v>1</v>
      </c>
      <c r="K521">
        <v>6</v>
      </c>
      <c r="L521">
        <v>5</v>
      </c>
      <c r="M521">
        <v>6</v>
      </c>
      <c r="N521">
        <v>5</v>
      </c>
      <c r="O521">
        <v>6</v>
      </c>
      <c r="P521">
        <v>2</v>
      </c>
      <c r="Q521">
        <v>0</v>
      </c>
      <c r="R521">
        <v>0</v>
      </c>
      <c r="S521">
        <v>0</v>
      </c>
      <c r="T521">
        <v>0</v>
      </c>
      <c r="U521">
        <v>31</v>
      </c>
      <c r="V521">
        <v>0</v>
      </c>
      <c r="W521">
        <v>0</v>
      </c>
      <c r="X521">
        <v>26</v>
      </c>
      <c r="Y521">
        <v>3</v>
      </c>
      <c r="Z521">
        <v>2</v>
      </c>
      <c r="AA521">
        <v>0</v>
      </c>
      <c r="AB521">
        <v>2</v>
      </c>
      <c r="AC521">
        <v>0</v>
      </c>
      <c r="AD521">
        <v>0</v>
      </c>
      <c r="AE521">
        <v>29</v>
      </c>
      <c r="AF521">
        <v>0</v>
      </c>
      <c r="AG521">
        <v>24</v>
      </c>
      <c r="AH521">
        <v>7</v>
      </c>
      <c r="AI521">
        <v>0</v>
      </c>
      <c r="AJ521">
        <v>0</v>
      </c>
      <c r="AK521">
        <v>4</v>
      </c>
      <c r="AL521">
        <v>27</v>
      </c>
      <c r="AM521">
        <v>0</v>
      </c>
      <c r="AN521">
        <v>31</v>
      </c>
      <c r="AO521">
        <v>0.77419354838709675</v>
      </c>
      <c r="AP521">
        <v>0.22580645161290319</v>
      </c>
      <c r="AQ521">
        <v>0</v>
      </c>
      <c r="AR521">
        <v>0</v>
      </c>
      <c r="AS521">
        <v>3.2258064516129031E-2</v>
      </c>
      <c r="AT521">
        <v>0.19354838709677419</v>
      </c>
      <c r="AU521">
        <v>0.16129032258064521</v>
      </c>
      <c r="AV521">
        <v>0.19354838709677419</v>
      </c>
      <c r="AW521">
        <v>0.16129032258064521</v>
      </c>
      <c r="AX521">
        <v>0.19354838709677419</v>
      </c>
      <c r="AY521">
        <v>6.4516129032258063E-2</v>
      </c>
      <c r="AZ521">
        <v>0</v>
      </c>
      <c r="BA521">
        <v>0</v>
      </c>
      <c r="BB521">
        <v>0</v>
      </c>
      <c r="BC521">
        <v>0</v>
      </c>
      <c r="BD521">
        <v>1</v>
      </c>
      <c r="BE521">
        <v>0</v>
      </c>
      <c r="BF521">
        <v>0</v>
      </c>
      <c r="BG521">
        <v>0.83870967741935487</v>
      </c>
      <c r="BH521">
        <v>9.6774193548387094E-2</v>
      </c>
      <c r="BI521">
        <v>6.4516129032258063E-2</v>
      </c>
      <c r="BJ521">
        <v>0</v>
      </c>
      <c r="BK521">
        <v>6.4516129032258063E-2</v>
      </c>
      <c r="BL521">
        <v>0</v>
      </c>
      <c r="BM521">
        <v>0</v>
      </c>
      <c r="BN521">
        <v>0.93548387096774188</v>
      </c>
      <c r="BO521">
        <v>0</v>
      </c>
      <c r="BP521">
        <v>0.77419354838709675</v>
      </c>
      <c r="BQ521">
        <v>0.22580645161290319</v>
      </c>
      <c r="BR521">
        <v>0</v>
      </c>
      <c r="BS521">
        <v>0</v>
      </c>
      <c r="BT521">
        <v>0.1290322580645161</v>
      </c>
      <c r="BU521">
        <v>0.87096774193548387</v>
      </c>
      <c r="BV521">
        <v>0</v>
      </c>
      <c r="BW521">
        <v>1</v>
      </c>
      <c r="BX521" t="s">
        <v>1560</v>
      </c>
      <c r="BY521">
        <v>148</v>
      </c>
      <c r="BZ521">
        <v>0.20945945945945951</v>
      </c>
      <c r="CA521">
        <v>0</v>
      </c>
    </row>
    <row r="522" spans="1:79" customFormat="1" x14ac:dyDescent="0.25">
      <c r="A522" t="s">
        <v>1565</v>
      </c>
      <c r="B522" t="s">
        <v>356</v>
      </c>
      <c r="C522" t="s">
        <v>391</v>
      </c>
      <c r="D522" t="s">
        <v>44</v>
      </c>
      <c r="E522">
        <v>2016</v>
      </c>
      <c r="F522">
        <v>35</v>
      </c>
      <c r="G522">
        <v>3</v>
      </c>
      <c r="H522">
        <v>0</v>
      </c>
      <c r="I522">
        <v>1</v>
      </c>
      <c r="J522">
        <v>5</v>
      </c>
      <c r="K522">
        <v>2</v>
      </c>
      <c r="L522">
        <v>4</v>
      </c>
      <c r="M522">
        <v>4</v>
      </c>
      <c r="N522">
        <v>6</v>
      </c>
      <c r="O522">
        <v>11</v>
      </c>
      <c r="P522">
        <v>2</v>
      </c>
      <c r="Q522">
        <v>2</v>
      </c>
      <c r="R522">
        <v>1</v>
      </c>
      <c r="S522">
        <v>0</v>
      </c>
      <c r="T522">
        <v>0</v>
      </c>
      <c r="U522">
        <v>37</v>
      </c>
      <c r="V522">
        <v>1</v>
      </c>
      <c r="W522">
        <v>0</v>
      </c>
      <c r="X522">
        <v>29</v>
      </c>
      <c r="Y522">
        <v>0</v>
      </c>
      <c r="Z522">
        <v>9</v>
      </c>
      <c r="AA522">
        <v>0</v>
      </c>
      <c r="AB522" t="s">
        <v>74</v>
      </c>
      <c r="AC522" t="s">
        <v>74</v>
      </c>
      <c r="AD522">
        <v>0</v>
      </c>
      <c r="AE522">
        <v>30</v>
      </c>
      <c r="AF522" t="s">
        <v>74</v>
      </c>
      <c r="AG522">
        <v>32</v>
      </c>
      <c r="AH522" t="s">
        <v>74</v>
      </c>
      <c r="AI522" t="s">
        <v>74</v>
      </c>
      <c r="AJ522">
        <v>0</v>
      </c>
      <c r="AK522" t="s">
        <v>74</v>
      </c>
      <c r="AL522" t="s">
        <v>74</v>
      </c>
      <c r="AM522" t="s">
        <v>74</v>
      </c>
      <c r="AN522">
        <v>38</v>
      </c>
      <c r="AO522">
        <v>0.92105263157894735</v>
      </c>
      <c r="AP522">
        <v>7.8947368421052627E-2</v>
      </c>
      <c r="AQ522">
        <v>0</v>
      </c>
      <c r="AR522">
        <v>2.6315789473684209E-2</v>
      </c>
      <c r="AS522">
        <v>0.13157894736842099</v>
      </c>
      <c r="AT522">
        <v>5.2631578947368418E-2</v>
      </c>
      <c r="AU522">
        <v>0.10526315789473679</v>
      </c>
      <c r="AV522">
        <v>0.10526315789473679</v>
      </c>
      <c r="AW522">
        <v>0.15789473684210531</v>
      </c>
      <c r="AX522">
        <v>0.28947368421052633</v>
      </c>
      <c r="AY522">
        <v>5.2631578947368418E-2</v>
      </c>
      <c r="AZ522">
        <v>5.2631578947368418E-2</v>
      </c>
      <c r="BA522">
        <v>0</v>
      </c>
      <c r="BB522">
        <v>2.6315789473684209E-2</v>
      </c>
      <c r="BC522">
        <v>0</v>
      </c>
      <c r="BD522">
        <v>0.97368421052631582</v>
      </c>
      <c r="BE522">
        <v>2.6315789473684209E-2</v>
      </c>
      <c r="BF522">
        <v>0</v>
      </c>
      <c r="BG522">
        <v>0.76315789473684215</v>
      </c>
      <c r="BH522">
        <v>0</v>
      </c>
      <c r="BI522">
        <v>0.23684210526315791</v>
      </c>
      <c r="BJ522">
        <v>0</v>
      </c>
      <c r="BK522">
        <v>0</v>
      </c>
      <c r="BL522">
        <v>0</v>
      </c>
      <c r="BM522">
        <v>0</v>
      </c>
      <c r="BN522">
        <v>0.78947368421052633</v>
      </c>
      <c r="BO522">
        <v>0</v>
      </c>
      <c r="BP522">
        <v>0.84210526315789469</v>
      </c>
      <c r="BQ522">
        <v>0</v>
      </c>
      <c r="BR522">
        <v>0</v>
      </c>
      <c r="BS522">
        <v>0</v>
      </c>
      <c r="BT522">
        <v>0</v>
      </c>
      <c r="BU522">
        <v>0</v>
      </c>
      <c r="BV522">
        <v>0</v>
      </c>
      <c r="BW522">
        <v>1</v>
      </c>
      <c r="BX522" t="s">
        <v>1566</v>
      </c>
      <c r="BY522">
        <v>38</v>
      </c>
      <c r="BZ522">
        <v>1</v>
      </c>
      <c r="CA522">
        <v>0</v>
      </c>
    </row>
    <row r="523" spans="1:79" customFormat="1" x14ac:dyDescent="0.25">
      <c r="A523" t="s">
        <v>1567</v>
      </c>
      <c r="B523" t="s">
        <v>356</v>
      </c>
      <c r="C523" t="s">
        <v>391</v>
      </c>
      <c r="D523" t="s">
        <v>947</v>
      </c>
      <c r="E523">
        <v>2016</v>
      </c>
      <c r="F523" t="s">
        <v>74</v>
      </c>
      <c r="G523" t="s">
        <v>74</v>
      </c>
      <c r="H523" t="s">
        <v>74</v>
      </c>
      <c r="I523" t="s">
        <v>74</v>
      </c>
      <c r="J523" t="s">
        <v>74</v>
      </c>
      <c r="K523" t="s">
        <v>74</v>
      </c>
      <c r="L523" t="s">
        <v>74</v>
      </c>
      <c r="M523" t="s">
        <v>74</v>
      </c>
      <c r="N523" t="s">
        <v>74</v>
      </c>
      <c r="O523" t="s">
        <v>74</v>
      </c>
      <c r="P523" t="s">
        <v>74</v>
      </c>
      <c r="Q523" t="s">
        <v>74</v>
      </c>
      <c r="R523" t="s">
        <v>74</v>
      </c>
      <c r="S523" t="s">
        <v>74</v>
      </c>
      <c r="T523" t="s">
        <v>74</v>
      </c>
      <c r="U523" t="s">
        <v>74</v>
      </c>
      <c r="V523" t="s">
        <v>74</v>
      </c>
      <c r="W523" t="s">
        <v>74</v>
      </c>
      <c r="X523" t="s">
        <v>74</v>
      </c>
      <c r="Y523" t="s">
        <v>74</v>
      </c>
      <c r="Z523" t="s">
        <v>74</v>
      </c>
      <c r="AA523" t="s">
        <v>74</v>
      </c>
      <c r="AB523" t="s">
        <v>74</v>
      </c>
      <c r="AC523" t="s">
        <v>74</v>
      </c>
      <c r="AD523" t="s">
        <v>74</v>
      </c>
      <c r="AE523" t="s">
        <v>74</v>
      </c>
      <c r="AF523" t="s">
        <v>74</v>
      </c>
      <c r="AG523" t="s">
        <v>74</v>
      </c>
      <c r="AH523" t="s">
        <v>74</v>
      </c>
      <c r="AI523" t="s">
        <v>74</v>
      </c>
      <c r="AJ523" t="s">
        <v>74</v>
      </c>
      <c r="AK523" t="s">
        <v>74</v>
      </c>
      <c r="AL523" t="s">
        <v>74</v>
      </c>
      <c r="AM523" t="s">
        <v>74</v>
      </c>
      <c r="AN523" t="s">
        <v>74</v>
      </c>
      <c r="AO523" t="s">
        <v>74</v>
      </c>
      <c r="AP523" t="s">
        <v>74</v>
      </c>
      <c r="AQ523" t="s">
        <v>74</v>
      </c>
      <c r="AR523" t="s">
        <v>74</v>
      </c>
      <c r="AS523" t="s">
        <v>74</v>
      </c>
      <c r="AT523" t="s">
        <v>74</v>
      </c>
      <c r="AU523" t="s">
        <v>74</v>
      </c>
      <c r="AV523" t="s">
        <v>74</v>
      </c>
      <c r="AW523" t="s">
        <v>74</v>
      </c>
      <c r="AX523" t="s">
        <v>74</v>
      </c>
      <c r="AY523" t="s">
        <v>74</v>
      </c>
      <c r="AZ523" t="s">
        <v>74</v>
      </c>
      <c r="BA523" t="s">
        <v>74</v>
      </c>
      <c r="BB523" t="s">
        <v>74</v>
      </c>
      <c r="BC523" t="s">
        <v>74</v>
      </c>
      <c r="BD523" t="s">
        <v>74</v>
      </c>
      <c r="BE523" t="s">
        <v>74</v>
      </c>
      <c r="BF523" t="s">
        <v>74</v>
      </c>
      <c r="BG523" t="s">
        <v>74</v>
      </c>
      <c r="BH523" t="s">
        <v>74</v>
      </c>
      <c r="BI523" t="s">
        <v>74</v>
      </c>
      <c r="BJ523" t="s">
        <v>74</v>
      </c>
      <c r="BK523" t="s">
        <v>74</v>
      </c>
      <c r="BL523" t="s">
        <v>74</v>
      </c>
      <c r="BM523" t="s">
        <v>74</v>
      </c>
      <c r="BN523" t="s">
        <v>74</v>
      </c>
      <c r="BO523" t="s">
        <v>74</v>
      </c>
      <c r="BP523" t="s">
        <v>74</v>
      </c>
      <c r="BQ523" t="s">
        <v>74</v>
      </c>
      <c r="BR523" t="s">
        <v>74</v>
      </c>
      <c r="BS523" t="s">
        <v>74</v>
      </c>
      <c r="BT523" t="s">
        <v>74</v>
      </c>
      <c r="BU523" t="s">
        <v>74</v>
      </c>
      <c r="BV523" t="s">
        <v>74</v>
      </c>
      <c r="BW523" t="s">
        <v>74</v>
      </c>
      <c r="BX523" t="s">
        <v>1566</v>
      </c>
      <c r="BY523" t="s">
        <v>74</v>
      </c>
      <c r="BZ523" t="s">
        <v>74</v>
      </c>
      <c r="CA523">
        <v>0</v>
      </c>
    </row>
    <row r="524" spans="1:79" customFormat="1" x14ac:dyDescent="0.25">
      <c r="A524" t="s">
        <v>1568</v>
      </c>
      <c r="B524" t="s">
        <v>356</v>
      </c>
      <c r="C524" t="s">
        <v>391</v>
      </c>
      <c r="D524" t="s">
        <v>949</v>
      </c>
      <c r="E524">
        <v>2016</v>
      </c>
      <c r="F524" t="s">
        <v>74</v>
      </c>
      <c r="G524" t="s">
        <v>74</v>
      </c>
      <c r="H524" t="s">
        <v>74</v>
      </c>
      <c r="I524" t="s">
        <v>74</v>
      </c>
      <c r="J524" t="s">
        <v>74</v>
      </c>
      <c r="K524" t="s">
        <v>74</v>
      </c>
      <c r="L524" t="s">
        <v>74</v>
      </c>
      <c r="M524" t="s">
        <v>74</v>
      </c>
      <c r="N524" t="s">
        <v>74</v>
      </c>
      <c r="O524" t="s">
        <v>74</v>
      </c>
      <c r="P524" t="s">
        <v>74</v>
      </c>
      <c r="Q524" t="s">
        <v>74</v>
      </c>
      <c r="R524" t="s">
        <v>74</v>
      </c>
      <c r="S524" t="s">
        <v>74</v>
      </c>
      <c r="T524" t="s">
        <v>74</v>
      </c>
      <c r="U524" t="s">
        <v>74</v>
      </c>
      <c r="V524" t="s">
        <v>74</v>
      </c>
      <c r="W524" t="s">
        <v>74</v>
      </c>
      <c r="X524" t="s">
        <v>74</v>
      </c>
      <c r="Y524" t="s">
        <v>74</v>
      </c>
      <c r="Z524" t="s">
        <v>74</v>
      </c>
      <c r="AA524" t="s">
        <v>74</v>
      </c>
      <c r="AB524" t="s">
        <v>74</v>
      </c>
      <c r="AC524" t="s">
        <v>74</v>
      </c>
      <c r="AD524" t="s">
        <v>74</v>
      </c>
      <c r="AE524" t="s">
        <v>74</v>
      </c>
      <c r="AF524" t="s">
        <v>74</v>
      </c>
      <c r="AG524" t="s">
        <v>74</v>
      </c>
      <c r="AH524" t="s">
        <v>74</v>
      </c>
      <c r="AI524" t="s">
        <v>74</v>
      </c>
      <c r="AJ524" t="s">
        <v>74</v>
      </c>
      <c r="AK524" t="s">
        <v>74</v>
      </c>
      <c r="AL524" t="s">
        <v>74</v>
      </c>
      <c r="AM524" t="s">
        <v>74</v>
      </c>
      <c r="AN524" t="s">
        <v>74</v>
      </c>
      <c r="AO524" t="s">
        <v>74</v>
      </c>
      <c r="AP524" t="s">
        <v>74</v>
      </c>
      <c r="AQ524" t="s">
        <v>74</v>
      </c>
      <c r="AR524" t="s">
        <v>74</v>
      </c>
      <c r="AS524" t="s">
        <v>74</v>
      </c>
      <c r="AT524" t="s">
        <v>74</v>
      </c>
      <c r="AU524" t="s">
        <v>74</v>
      </c>
      <c r="AV524" t="s">
        <v>74</v>
      </c>
      <c r="AW524" t="s">
        <v>74</v>
      </c>
      <c r="AX524" t="s">
        <v>74</v>
      </c>
      <c r="AY524" t="s">
        <v>74</v>
      </c>
      <c r="AZ524" t="s">
        <v>74</v>
      </c>
      <c r="BA524" t="s">
        <v>74</v>
      </c>
      <c r="BB524" t="s">
        <v>74</v>
      </c>
      <c r="BC524" t="s">
        <v>74</v>
      </c>
      <c r="BD524" t="s">
        <v>74</v>
      </c>
      <c r="BE524" t="s">
        <v>74</v>
      </c>
      <c r="BF524" t="s">
        <v>74</v>
      </c>
      <c r="BG524" t="s">
        <v>74</v>
      </c>
      <c r="BH524" t="s">
        <v>74</v>
      </c>
      <c r="BI524" t="s">
        <v>74</v>
      </c>
      <c r="BJ524" t="s">
        <v>74</v>
      </c>
      <c r="BK524" t="s">
        <v>74</v>
      </c>
      <c r="BL524" t="s">
        <v>74</v>
      </c>
      <c r="BM524" t="s">
        <v>74</v>
      </c>
      <c r="BN524" t="s">
        <v>74</v>
      </c>
      <c r="BO524" t="s">
        <v>74</v>
      </c>
      <c r="BP524" t="s">
        <v>74</v>
      </c>
      <c r="BQ524" t="s">
        <v>74</v>
      </c>
      <c r="BR524" t="s">
        <v>74</v>
      </c>
      <c r="BS524" t="s">
        <v>74</v>
      </c>
      <c r="BT524" t="s">
        <v>74</v>
      </c>
      <c r="BU524" t="s">
        <v>74</v>
      </c>
      <c r="BV524" t="s">
        <v>74</v>
      </c>
      <c r="BW524" t="s">
        <v>74</v>
      </c>
      <c r="BX524" t="s">
        <v>1566</v>
      </c>
      <c r="BY524" t="s">
        <v>74</v>
      </c>
      <c r="BZ524" t="s">
        <v>74</v>
      </c>
      <c r="CA524">
        <v>1</v>
      </c>
    </row>
    <row r="525" spans="1:79" customFormat="1" x14ac:dyDescent="0.25">
      <c r="A525" t="s">
        <v>1569</v>
      </c>
      <c r="B525" t="s">
        <v>356</v>
      </c>
      <c r="C525" t="s">
        <v>391</v>
      </c>
      <c r="D525" t="s">
        <v>953</v>
      </c>
      <c r="E525">
        <v>2016</v>
      </c>
      <c r="F525" t="s">
        <v>74</v>
      </c>
      <c r="G525" t="s">
        <v>74</v>
      </c>
      <c r="H525" t="s">
        <v>74</v>
      </c>
      <c r="I525" t="s">
        <v>74</v>
      </c>
      <c r="J525" t="s">
        <v>74</v>
      </c>
      <c r="K525" t="s">
        <v>74</v>
      </c>
      <c r="L525" t="s">
        <v>74</v>
      </c>
      <c r="M525" t="s">
        <v>74</v>
      </c>
      <c r="N525" t="s">
        <v>74</v>
      </c>
      <c r="O525" t="s">
        <v>74</v>
      </c>
      <c r="P525" t="s">
        <v>74</v>
      </c>
      <c r="Q525" t="s">
        <v>74</v>
      </c>
      <c r="R525" t="s">
        <v>74</v>
      </c>
      <c r="S525" t="s">
        <v>74</v>
      </c>
      <c r="T525" t="s">
        <v>74</v>
      </c>
      <c r="U525" t="s">
        <v>74</v>
      </c>
      <c r="V525" t="s">
        <v>74</v>
      </c>
      <c r="W525" t="s">
        <v>74</v>
      </c>
      <c r="X525" t="s">
        <v>74</v>
      </c>
      <c r="Y525" t="s">
        <v>74</v>
      </c>
      <c r="Z525" t="s">
        <v>74</v>
      </c>
      <c r="AA525" t="s">
        <v>74</v>
      </c>
      <c r="AB525" t="s">
        <v>74</v>
      </c>
      <c r="AC525" t="s">
        <v>74</v>
      </c>
      <c r="AD525" t="s">
        <v>74</v>
      </c>
      <c r="AE525" t="s">
        <v>74</v>
      </c>
      <c r="AF525" t="s">
        <v>74</v>
      </c>
      <c r="AG525" t="s">
        <v>74</v>
      </c>
      <c r="AH525" t="s">
        <v>74</v>
      </c>
      <c r="AI525" t="s">
        <v>74</v>
      </c>
      <c r="AJ525" t="s">
        <v>74</v>
      </c>
      <c r="AK525" t="s">
        <v>74</v>
      </c>
      <c r="AL525" t="s">
        <v>74</v>
      </c>
      <c r="AM525" t="s">
        <v>74</v>
      </c>
      <c r="AN525" t="s">
        <v>74</v>
      </c>
      <c r="AO525" t="s">
        <v>74</v>
      </c>
      <c r="AP525" t="s">
        <v>74</v>
      </c>
      <c r="AQ525" t="s">
        <v>74</v>
      </c>
      <c r="AR525" t="s">
        <v>74</v>
      </c>
      <c r="AS525" t="s">
        <v>74</v>
      </c>
      <c r="AT525" t="s">
        <v>74</v>
      </c>
      <c r="AU525" t="s">
        <v>74</v>
      </c>
      <c r="AV525" t="s">
        <v>74</v>
      </c>
      <c r="AW525" t="s">
        <v>74</v>
      </c>
      <c r="AX525" t="s">
        <v>74</v>
      </c>
      <c r="AY525" t="s">
        <v>74</v>
      </c>
      <c r="AZ525" t="s">
        <v>74</v>
      </c>
      <c r="BA525" t="s">
        <v>74</v>
      </c>
      <c r="BB525" t="s">
        <v>74</v>
      </c>
      <c r="BC525" t="s">
        <v>74</v>
      </c>
      <c r="BD525" t="s">
        <v>74</v>
      </c>
      <c r="BE525" t="s">
        <v>74</v>
      </c>
      <c r="BF525" t="s">
        <v>74</v>
      </c>
      <c r="BG525" t="s">
        <v>74</v>
      </c>
      <c r="BH525" t="s">
        <v>74</v>
      </c>
      <c r="BI525" t="s">
        <v>74</v>
      </c>
      <c r="BJ525" t="s">
        <v>74</v>
      </c>
      <c r="BK525" t="s">
        <v>74</v>
      </c>
      <c r="BL525" t="s">
        <v>74</v>
      </c>
      <c r="BM525" t="s">
        <v>74</v>
      </c>
      <c r="BN525" t="s">
        <v>74</v>
      </c>
      <c r="BO525" t="s">
        <v>74</v>
      </c>
      <c r="BP525" t="s">
        <v>74</v>
      </c>
      <c r="BQ525" t="s">
        <v>74</v>
      </c>
      <c r="BR525" t="s">
        <v>74</v>
      </c>
      <c r="BS525" t="s">
        <v>74</v>
      </c>
      <c r="BT525" t="s">
        <v>74</v>
      </c>
      <c r="BU525" t="s">
        <v>74</v>
      </c>
      <c r="BV525" t="s">
        <v>74</v>
      </c>
      <c r="BW525" t="s">
        <v>74</v>
      </c>
      <c r="BX525" t="s">
        <v>1566</v>
      </c>
      <c r="BY525" t="s">
        <v>74</v>
      </c>
      <c r="BZ525" t="s">
        <v>74</v>
      </c>
      <c r="CA525">
        <v>0</v>
      </c>
    </row>
    <row r="526" spans="1:79" customFormat="1" x14ac:dyDescent="0.25">
      <c r="A526" t="s">
        <v>1570</v>
      </c>
      <c r="B526" t="s">
        <v>356</v>
      </c>
      <c r="C526" t="s">
        <v>391</v>
      </c>
      <c r="D526" t="s">
        <v>961</v>
      </c>
      <c r="E526">
        <v>2016</v>
      </c>
      <c r="F526" t="s">
        <v>74</v>
      </c>
      <c r="G526" t="s">
        <v>74</v>
      </c>
      <c r="H526" t="s">
        <v>74</v>
      </c>
      <c r="I526" t="s">
        <v>74</v>
      </c>
      <c r="J526" t="s">
        <v>74</v>
      </c>
      <c r="K526" t="s">
        <v>74</v>
      </c>
      <c r="L526" t="s">
        <v>74</v>
      </c>
      <c r="M526" t="s">
        <v>74</v>
      </c>
      <c r="N526" t="s">
        <v>74</v>
      </c>
      <c r="O526" t="s">
        <v>74</v>
      </c>
      <c r="P526" t="s">
        <v>74</v>
      </c>
      <c r="Q526" t="s">
        <v>74</v>
      </c>
      <c r="R526" t="s">
        <v>74</v>
      </c>
      <c r="S526" t="s">
        <v>74</v>
      </c>
      <c r="T526" t="s">
        <v>74</v>
      </c>
      <c r="U526" t="s">
        <v>74</v>
      </c>
      <c r="V526" t="s">
        <v>74</v>
      </c>
      <c r="W526" t="s">
        <v>74</v>
      </c>
      <c r="X526" t="s">
        <v>74</v>
      </c>
      <c r="Y526" t="s">
        <v>74</v>
      </c>
      <c r="Z526" t="s">
        <v>74</v>
      </c>
      <c r="AA526" t="s">
        <v>74</v>
      </c>
      <c r="AB526" t="s">
        <v>74</v>
      </c>
      <c r="AC526" t="s">
        <v>74</v>
      </c>
      <c r="AD526" t="s">
        <v>74</v>
      </c>
      <c r="AE526" t="s">
        <v>74</v>
      </c>
      <c r="AF526" t="s">
        <v>74</v>
      </c>
      <c r="AG526" t="s">
        <v>74</v>
      </c>
      <c r="AH526" t="s">
        <v>74</v>
      </c>
      <c r="AI526" t="s">
        <v>74</v>
      </c>
      <c r="AJ526" t="s">
        <v>74</v>
      </c>
      <c r="AK526" t="s">
        <v>74</v>
      </c>
      <c r="AL526" t="s">
        <v>74</v>
      </c>
      <c r="AM526" t="s">
        <v>74</v>
      </c>
      <c r="AN526" t="s">
        <v>74</v>
      </c>
      <c r="AO526" t="s">
        <v>74</v>
      </c>
      <c r="AP526" t="s">
        <v>74</v>
      </c>
      <c r="AQ526" t="s">
        <v>74</v>
      </c>
      <c r="AR526" t="s">
        <v>74</v>
      </c>
      <c r="AS526" t="s">
        <v>74</v>
      </c>
      <c r="AT526" t="s">
        <v>74</v>
      </c>
      <c r="AU526" t="s">
        <v>74</v>
      </c>
      <c r="AV526" t="s">
        <v>74</v>
      </c>
      <c r="AW526" t="s">
        <v>74</v>
      </c>
      <c r="AX526" t="s">
        <v>74</v>
      </c>
      <c r="AY526" t="s">
        <v>74</v>
      </c>
      <c r="AZ526" t="s">
        <v>74</v>
      </c>
      <c r="BA526" t="s">
        <v>74</v>
      </c>
      <c r="BB526" t="s">
        <v>74</v>
      </c>
      <c r="BC526" t="s">
        <v>74</v>
      </c>
      <c r="BD526" t="s">
        <v>74</v>
      </c>
      <c r="BE526" t="s">
        <v>74</v>
      </c>
      <c r="BF526" t="s">
        <v>74</v>
      </c>
      <c r="BG526" t="s">
        <v>74</v>
      </c>
      <c r="BH526" t="s">
        <v>74</v>
      </c>
      <c r="BI526" t="s">
        <v>74</v>
      </c>
      <c r="BJ526" t="s">
        <v>74</v>
      </c>
      <c r="BK526" t="s">
        <v>74</v>
      </c>
      <c r="BL526" t="s">
        <v>74</v>
      </c>
      <c r="BM526" t="s">
        <v>74</v>
      </c>
      <c r="BN526" t="s">
        <v>74</v>
      </c>
      <c r="BO526" t="s">
        <v>74</v>
      </c>
      <c r="BP526" t="s">
        <v>74</v>
      </c>
      <c r="BQ526" t="s">
        <v>74</v>
      </c>
      <c r="BR526" t="s">
        <v>74</v>
      </c>
      <c r="BS526" t="s">
        <v>74</v>
      </c>
      <c r="BT526" t="s">
        <v>74</v>
      </c>
      <c r="BU526" t="s">
        <v>74</v>
      </c>
      <c r="BV526" t="s">
        <v>74</v>
      </c>
      <c r="BW526" t="s">
        <v>74</v>
      </c>
      <c r="BX526" t="s">
        <v>1566</v>
      </c>
      <c r="BY526" t="s">
        <v>74</v>
      </c>
      <c r="BZ526" t="s">
        <v>74</v>
      </c>
      <c r="CA526">
        <v>0</v>
      </c>
    </row>
    <row r="527" spans="1:79" customFormat="1" x14ac:dyDescent="0.25">
      <c r="A527" t="s">
        <v>1571</v>
      </c>
      <c r="B527" t="s">
        <v>356</v>
      </c>
      <c r="C527" t="s">
        <v>394</v>
      </c>
      <c r="D527" t="s">
        <v>44</v>
      </c>
      <c r="E527">
        <v>2016</v>
      </c>
      <c r="F527">
        <v>133</v>
      </c>
      <c r="G527">
        <v>8</v>
      </c>
      <c r="H527">
        <v>0</v>
      </c>
      <c r="I527">
        <v>3</v>
      </c>
      <c r="J527">
        <v>8</v>
      </c>
      <c r="K527">
        <v>19</v>
      </c>
      <c r="L527">
        <v>27</v>
      </c>
      <c r="M527">
        <v>20</v>
      </c>
      <c r="N527">
        <v>33</v>
      </c>
      <c r="O527">
        <v>20</v>
      </c>
      <c r="P527">
        <v>10</v>
      </c>
      <c r="Q527">
        <v>1</v>
      </c>
      <c r="R527">
        <v>0</v>
      </c>
      <c r="S527">
        <v>0</v>
      </c>
      <c r="T527">
        <v>0</v>
      </c>
      <c r="U527">
        <v>138</v>
      </c>
      <c r="V527">
        <v>3</v>
      </c>
      <c r="W527">
        <v>0</v>
      </c>
      <c r="X527">
        <v>125</v>
      </c>
      <c r="Y527">
        <v>13</v>
      </c>
      <c r="Z527">
        <v>3</v>
      </c>
      <c r="AA527">
        <v>0</v>
      </c>
      <c r="AB527">
        <v>0</v>
      </c>
      <c r="AC527">
        <v>4</v>
      </c>
      <c r="AD527">
        <v>0</v>
      </c>
      <c r="AE527">
        <v>137</v>
      </c>
      <c r="AF527">
        <v>1</v>
      </c>
      <c r="AG527">
        <v>134</v>
      </c>
      <c r="AH527">
        <v>5</v>
      </c>
      <c r="AI527">
        <v>1</v>
      </c>
      <c r="AJ527">
        <v>0</v>
      </c>
      <c r="AK527">
        <v>52</v>
      </c>
      <c r="AL527">
        <v>89</v>
      </c>
      <c r="AM527">
        <v>0</v>
      </c>
      <c r="AN527">
        <v>141</v>
      </c>
      <c r="AO527">
        <v>0.94326241134751776</v>
      </c>
      <c r="AP527">
        <v>5.6737588652482268E-2</v>
      </c>
      <c r="AQ527">
        <v>0</v>
      </c>
      <c r="AR527">
        <v>2.1276595744680851E-2</v>
      </c>
      <c r="AS527">
        <v>5.6737588652482268E-2</v>
      </c>
      <c r="AT527">
        <v>0.13475177304964539</v>
      </c>
      <c r="AU527">
        <v>0.19148936170212769</v>
      </c>
      <c r="AV527">
        <v>0.14184397163120571</v>
      </c>
      <c r="AW527">
        <v>0.23404255319148939</v>
      </c>
      <c r="AX527">
        <v>0.14184397163120571</v>
      </c>
      <c r="AY527">
        <v>7.0921985815602842E-2</v>
      </c>
      <c r="AZ527">
        <v>7.0921985815602844E-3</v>
      </c>
      <c r="BA527">
        <v>0</v>
      </c>
      <c r="BB527">
        <v>0</v>
      </c>
      <c r="BC527">
        <v>0</v>
      </c>
      <c r="BD527">
        <v>0.97872340425531912</v>
      </c>
      <c r="BE527">
        <v>2.1276595744680851E-2</v>
      </c>
      <c r="BF527">
        <v>0</v>
      </c>
      <c r="BG527">
        <v>0.88652482269503541</v>
      </c>
      <c r="BH527">
        <v>9.2198581560283682E-2</v>
      </c>
      <c r="BI527">
        <v>2.1276595744680851E-2</v>
      </c>
      <c r="BJ527">
        <v>0</v>
      </c>
      <c r="BK527">
        <v>0</v>
      </c>
      <c r="BL527">
        <v>2.8368794326241131E-2</v>
      </c>
      <c r="BM527">
        <v>0</v>
      </c>
      <c r="BN527">
        <v>0.97163120567375882</v>
      </c>
      <c r="BO527">
        <v>7.0921985815602844E-3</v>
      </c>
      <c r="BP527">
        <v>0.95035460992907805</v>
      </c>
      <c r="BQ527">
        <v>3.5460992907801421E-2</v>
      </c>
      <c r="BR527">
        <v>7.0921985815602844E-3</v>
      </c>
      <c r="BS527">
        <v>0</v>
      </c>
      <c r="BT527">
        <v>0.36879432624113467</v>
      </c>
      <c r="BU527">
        <v>0.63120567375886527</v>
      </c>
      <c r="BV527">
        <v>0</v>
      </c>
      <c r="BW527">
        <v>1</v>
      </c>
      <c r="BX527" t="s">
        <v>1572</v>
      </c>
      <c r="BY527">
        <v>141</v>
      </c>
      <c r="BZ527">
        <v>1</v>
      </c>
      <c r="CA527">
        <v>0</v>
      </c>
    </row>
    <row r="528" spans="1:79" customFormat="1" x14ac:dyDescent="0.25">
      <c r="A528" t="s">
        <v>1573</v>
      </c>
      <c r="B528" t="s">
        <v>356</v>
      </c>
      <c r="C528" t="s">
        <v>394</v>
      </c>
      <c r="D528" t="s">
        <v>947</v>
      </c>
      <c r="E528">
        <v>2016</v>
      </c>
      <c r="F528" t="s">
        <v>74</v>
      </c>
      <c r="G528" t="s">
        <v>74</v>
      </c>
      <c r="H528" t="s">
        <v>74</v>
      </c>
      <c r="I528" t="s">
        <v>74</v>
      </c>
      <c r="J528" t="s">
        <v>74</v>
      </c>
      <c r="K528" t="s">
        <v>74</v>
      </c>
      <c r="L528" t="s">
        <v>74</v>
      </c>
      <c r="M528" t="s">
        <v>74</v>
      </c>
      <c r="N528" t="s">
        <v>74</v>
      </c>
      <c r="O528" t="s">
        <v>74</v>
      </c>
      <c r="P528" t="s">
        <v>74</v>
      </c>
      <c r="Q528" t="s">
        <v>74</v>
      </c>
      <c r="R528" t="s">
        <v>74</v>
      </c>
      <c r="S528" t="s">
        <v>74</v>
      </c>
      <c r="T528" t="s">
        <v>74</v>
      </c>
      <c r="U528" t="s">
        <v>74</v>
      </c>
      <c r="V528" t="s">
        <v>74</v>
      </c>
      <c r="W528" t="s">
        <v>74</v>
      </c>
      <c r="X528" t="s">
        <v>74</v>
      </c>
      <c r="Y528" t="s">
        <v>74</v>
      </c>
      <c r="Z528" t="s">
        <v>74</v>
      </c>
      <c r="AA528" t="s">
        <v>74</v>
      </c>
      <c r="AB528" t="s">
        <v>74</v>
      </c>
      <c r="AC528" t="s">
        <v>74</v>
      </c>
      <c r="AD528" t="s">
        <v>74</v>
      </c>
      <c r="AE528" t="s">
        <v>74</v>
      </c>
      <c r="AF528" t="s">
        <v>74</v>
      </c>
      <c r="AG528" t="s">
        <v>74</v>
      </c>
      <c r="AH528" t="s">
        <v>74</v>
      </c>
      <c r="AI528" t="s">
        <v>74</v>
      </c>
      <c r="AJ528" t="s">
        <v>74</v>
      </c>
      <c r="AK528" t="s">
        <v>74</v>
      </c>
      <c r="AL528" t="s">
        <v>74</v>
      </c>
      <c r="AM528" t="s">
        <v>74</v>
      </c>
      <c r="AN528" t="s">
        <v>74</v>
      </c>
      <c r="AO528" t="s">
        <v>74</v>
      </c>
      <c r="AP528" t="s">
        <v>74</v>
      </c>
      <c r="AQ528" t="s">
        <v>74</v>
      </c>
      <c r="AR528" t="s">
        <v>74</v>
      </c>
      <c r="AS528" t="s">
        <v>74</v>
      </c>
      <c r="AT528" t="s">
        <v>74</v>
      </c>
      <c r="AU528" t="s">
        <v>74</v>
      </c>
      <c r="AV528" t="s">
        <v>74</v>
      </c>
      <c r="AW528" t="s">
        <v>74</v>
      </c>
      <c r="AX528" t="s">
        <v>74</v>
      </c>
      <c r="AY528" t="s">
        <v>74</v>
      </c>
      <c r="AZ528" t="s">
        <v>74</v>
      </c>
      <c r="BA528" t="s">
        <v>74</v>
      </c>
      <c r="BB528" t="s">
        <v>74</v>
      </c>
      <c r="BC528" t="s">
        <v>74</v>
      </c>
      <c r="BD528" t="s">
        <v>74</v>
      </c>
      <c r="BE528" t="s">
        <v>74</v>
      </c>
      <c r="BF528" t="s">
        <v>74</v>
      </c>
      <c r="BG528" t="s">
        <v>74</v>
      </c>
      <c r="BH528" t="s">
        <v>74</v>
      </c>
      <c r="BI528" t="s">
        <v>74</v>
      </c>
      <c r="BJ528" t="s">
        <v>74</v>
      </c>
      <c r="BK528" t="s">
        <v>74</v>
      </c>
      <c r="BL528" t="s">
        <v>74</v>
      </c>
      <c r="BM528" t="s">
        <v>74</v>
      </c>
      <c r="BN528" t="s">
        <v>74</v>
      </c>
      <c r="BO528" t="s">
        <v>74</v>
      </c>
      <c r="BP528" t="s">
        <v>74</v>
      </c>
      <c r="BQ528" t="s">
        <v>74</v>
      </c>
      <c r="BR528" t="s">
        <v>74</v>
      </c>
      <c r="BS528" t="s">
        <v>74</v>
      </c>
      <c r="BT528" t="s">
        <v>74</v>
      </c>
      <c r="BU528" t="s">
        <v>74</v>
      </c>
      <c r="BV528" t="s">
        <v>74</v>
      </c>
      <c r="BW528" t="s">
        <v>74</v>
      </c>
      <c r="BX528" t="s">
        <v>1572</v>
      </c>
      <c r="BY528" t="s">
        <v>74</v>
      </c>
      <c r="BZ528" t="s">
        <v>74</v>
      </c>
      <c r="CA528">
        <v>0</v>
      </c>
    </row>
    <row r="529" spans="1:79" customFormat="1" x14ac:dyDescent="0.25">
      <c r="A529" t="s">
        <v>1574</v>
      </c>
      <c r="B529" t="s">
        <v>356</v>
      </c>
      <c r="C529" t="s">
        <v>394</v>
      </c>
      <c r="D529" t="s">
        <v>949</v>
      </c>
      <c r="E529">
        <v>2016</v>
      </c>
      <c r="F529" t="s">
        <v>74</v>
      </c>
      <c r="G529" t="s">
        <v>74</v>
      </c>
      <c r="H529" t="s">
        <v>74</v>
      </c>
      <c r="I529" t="s">
        <v>74</v>
      </c>
      <c r="J529" t="s">
        <v>74</v>
      </c>
      <c r="K529" t="s">
        <v>74</v>
      </c>
      <c r="L529" t="s">
        <v>74</v>
      </c>
      <c r="M529" t="s">
        <v>74</v>
      </c>
      <c r="N529" t="s">
        <v>74</v>
      </c>
      <c r="O529" t="s">
        <v>74</v>
      </c>
      <c r="P529" t="s">
        <v>74</v>
      </c>
      <c r="Q529" t="s">
        <v>74</v>
      </c>
      <c r="R529" t="s">
        <v>74</v>
      </c>
      <c r="S529" t="s">
        <v>74</v>
      </c>
      <c r="T529" t="s">
        <v>74</v>
      </c>
      <c r="U529" t="s">
        <v>74</v>
      </c>
      <c r="V529" t="s">
        <v>74</v>
      </c>
      <c r="W529" t="s">
        <v>74</v>
      </c>
      <c r="X529" t="s">
        <v>74</v>
      </c>
      <c r="Y529" t="s">
        <v>74</v>
      </c>
      <c r="Z529" t="s">
        <v>74</v>
      </c>
      <c r="AA529" t="s">
        <v>74</v>
      </c>
      <c r="AB529" t="s">
        <v>74</v>
      </c>
      <c r="AC529" t="s">
        <v>74</v>
      </c>
      <c r="AD529" t="s">
        <v>74</v>
      </c>
      <c r="AE529" t="s">
        <v>74</v>
      </c>
      <c r="AF529" t="s">
        <v>74</v>
      </c>
      <c r="AG529" t="s">
        <v>74</v>
      </c>
      <c r="AH529" t="s">
        <v>74</v>
      </c>
      <c r="AI529" t="s">
        <v>74</v>
      </c>
      <c r="AJ529" t="s">
        <v>74</v>
      </c>
      <c r="AK529" t="s">
        <v>74</v>
      </c>
      <c r="AL529" t="s">
        <v>74</v>
      </c>
      <c r="AM529" t="s">
        <v>74</v>
      </c>
      <c r="AN529" t="s">
        <v>74</v>
      </c>
      <c r="AO529" t="s">
        <v>74</v>
      </c>
      <c r="AP529" t="s">
        <v>74</v>
      </c>
      <c r="AQ529" t="s">
        <v>74</v>
      </c>
      <c r="AR529" t="s">
        <v>74</v>
      </c>
      <c r="AS529" t="s">
        <v>74</v>
      </c>
      <c r="AT529" t="s">
        <v>74</v>
      </c>
      <c r="AU529" t="s">
        <v>74</v>
      </c>
      <c r="AV529" t="s">
        <v>74</v>
      </c>
      <c r="AW529" t="s">
        <v>74</v>
      </c>
      <c r="AX529" t="s">
        <v>74</v>
      </c>
      <c r="AY529" t="s">
        <v>74</v>
      </c>
      <c r="AZ529" t="s">
        <v>74</v>
      </c>
      <c r="BA529" t="s">
        <v>74</v>
      </c>
      <c r="BB529" t="s">
        <v>74</v>
      </c>
      <c r="BC529" t="s">
        <v>74</v>
      </c>
      <c r="BD529" t="s">
        <v>74</v>
      </c>
      <c r="BE529" t="s">
        <v>74</v>
      </c>
      <c r="BF529" t="s">
        <v>74</v>
      </c>
      <c r="BG529" t="s">
        <v>74</v>
      </c>
      <c r="BH529" t="s">
        <v>74</v>
      </c>
      <c r="BI529" t="s">
        <v>74</v>
      </c>
      <c r="BJ529" t="s">
        <v>74</v>
      </c>
      <c r="BK529" t="s">
        <v>74</v>
      </c>
      <c r="BL529" t="s">
        <v>74</v>
      </c>
      <c r="BM529" t="s">
        <v>74</v>
      </c>
      <c r="BN529" t="s">
        <v>74</v>
      </c>
      <c r="BO529" t="s">
        <v>74</v>
      </c>
      <c r="BP529" t="s">
        <v>74</v>
      </c>
      <c r="BQ529" t="s">
        <v>74</v>
      </c>
      <c r="BR529" t="s">
        <v>74</v>
      </c>
      <c r="BS529" t="s">
        <v>74</v>
      </c>
      <c r="BT529" t="s">
        <v>74</v>
      </c>
      <c r="BU529" t="s">
        <v>74</v>
      </c>
      <c r="BV529" t="s">
        <v>74</v>
      </c>
      <c r="BW529" t="s">
        <v>74</v>
      </c>
      <c r="BX529" t="s">
        <v>1572</v>
      </c>
      <c r="BY529" t="s">
        <v>74</v>
      </c>
      <c r="BZ529" t="s">
        <v>74</v>
      </c>
      <c r="CA529">
        <v>0</v>
      </c>
    </row>
    <row r="530" spans="1:79" customFormat="1" x14ac:dyDescent="0.25">
      <c r="A530" t="s">
        <v>1575</v>
      </c>
      <c r="B530" t="s">
        <v>356</v>
      </c>
      <c r="C530" t="s">
        <v>394</v>
      </c>
      <c r="D530" t="s">
        <v>951</v>
      </c>
      <c r="E530">
        <v>2016</v>
      </c>
      <c r="F530" t="s">
        <v>74</v>
      </c>
      <c r="G530" t="s">
        <v>74</v>
      </c>
      <c r="H530" t="s">
        <v>74</v>
      </c>
      <c r="I530" t="s">
        <v>74</v>
      </c>
      <c r="J530" t="s">
        <v>74</v>
      </c>
      <c r="K530" t="s">
        <v>74</v>
      </c>
      <c r="L530" t="s">
        <v>74</v>
      </c>
      <c r="M530" t="s">
        <v>74</v>
      </c>
      <c r="N530" t="s">
        <v>74</v>
      </c>
      <c r="O530" t="s">
        <v>74</v>
      </c>
      <c r="P530" t="s">
        <v>74</v>
      </c>
      <c r="Q530" t="s">
        <v>74</v>
      </c>
      <c r="R530" t="s">
        <v>74</v>
      </c>
      <c r="S530" t="s">
        <v>74</v>
      </c>
      <c r="T530" t="s">
        <v>74</v>
      </c>
      <c r="U530" t="s">
        <v>74</v>
      </c>
      <c r="V530" t="s">
        <v>74</v>
      </c>
      <c r="W530" t="s">
        <v>74</v>
      </c>
      <c r="X530" t="s">
        <v>74</v>
      </c>
      <c r="Y530" t="s">
        <v>74</v>
      </c>
      <c r="Z530" t="s">
        <v>74</v>
      </c>
      <c r="AA530" t="s">
        <v>74</v>
      </c>
      <c r="AB530" t="s">
        <v>74</v>
      </c>
      <c r="AC530" t="s">
        <v>74</v>
      </c>
      <c r="AD530" t="s">
        <v>74</v>
      </c>
      <c r="AE530" t="s">
        <v>74</v>
      </c>
      <c r="AF530" t="s">
        <v>74</v>
      </c>
      <c r="AG530" t="s">
        <v>74</v>
      </c>
      <c r="AH530" t="s">
        <v>74</v>
      </c>
      <c r="AI530" t="s">
        <v>74</v>
      </c>
      <c r="AJ530" t="s">
        <v>74</v>
      </c>
      <c r="AK530" t="s">
        <v>74</v>
      </c>
      <c r="AL530" t="s">
        <v>74</v>
      </c>
      <c r="AM530" t="s">
        <v>74</v>
      </c>
      <c r="AN530" t="s">
        <v>74</v>
      </c>
      <c r="AO530" t="s">
        <v>74</v>
      </c>
      <c r="AP530" t="s">
        <v>74</v>
      </c>
      <c r="AQ530" t="s">
        <v>74</v>
      </c>
      <c r="AR530" t="s">
        <v>74</v>
      </c>
      <c r="AS530" t="s">
        <v>74</v>
      </c>
      <c r="AT530" t="s">
        <v>74</v>
      </c>
      <c r="AU530" t="s">
        <v>74</v>
      </c>
      <c r="AV530" t="s">
        <v>74</v>
      </c>
      <c r="AW530" t="s">
        <v>74</v>
      </c>
      <c r="AX530" t="s">
        <v>74</v>
      </c>
      <c r="AY530" t="s">
        <v>74</v>
      </c>
      <c r="AZ530" t="s">
        <v>74</v>
      </c>
      <c r="BA530" t="s">
        <v>74</v>
      </c>
      <c r="BB530" t="s">
        <v>74</v>
      </c>
      <c r="BC530" t="s">
        <v>74</v>
      </c>
      <c r="BD530" t="s">
        <v>74</v>
      </c>
      <c r="BE530" t="s">
        <v>74</v>
      </c>
      <c r="BF530" t="s">
        <v>74</v>
      </c>
      <c r="BG530" t="s">
        <v>74</v>
      </c>
      <c r="BH530" t="s">
        <v>74</v>
      </c>
      <c r="BI530" t="s">
        <v>74</v>
      </c>
      <c r="BJ530" t="s">
        <v>74</v>
      </c>
      <c r="BK530" t="s">
        <v>74</v>
      </c>
      <c r="BL530" t="s">
        <v>74</v>
      </c>
      <c r="BM530" t="s">
        <v>74</v>
      </c>
      <c r="BN530" t="s">
        <v>74</v>
      </c>
      <c r="BO530" t="s">
        <v>74</v>
      </c>
      <c r="BP530" t="s">
        <v>74</v>
      </c>
      <c r="BQ530" t="s">
        <v>74</v>
      </c>
      <c r="BR530" t="s">
        <v>74</v>
      </c>
      <c r="BS530" t="s">
        <v>74</v>
      </c>
      <c r="BT530" t="s">
        <v>74</v>
      </c>
      <c r="BU530" t="s">
        <v>74</v>
      </c>
      <c r="BV530" t="s">
        <v>74</v>
      </c>
      <c r="BW530" t="s">
        <v>74</v>
      </c>
      <c r="BX530" t="s">
        <v>1572</v>
      </c>
      <c r="BY530" t="s">
        <v>74</v>
      </c>
      <c r="BZ530" t="s">
        <v>74</v>
      </c>
      <c r="CA530">
        <v>1</v>
      </c>
    </row>
    <row r="531" spans="1:79" customFormat="1" x14ac:dyDescent="0.25">
      <c r="A531" t="s">
        <v>1576</v>
      </c>
      <c r="B531" t="s">
        <v>356</v>
      </c>
      <c r="C531" t="s">
        <v>394</v>
      </c>
      <c r="D531" t="s">
        <v>953</v>
      </c>
      <c r="E531">
        <v>2016</v>
      </c>
      <c r="F531" t="s">
        <v>74</v>
      </c>
      <c r="G531" t="s">
        <v>74</v>
      </c>
      <c r="H531" t="s">
        <v>74</v>
      </c>
      <c r="I531" t="s">
        <v>74</v>
      </c>
      <c r="J531" t="s">
        <v>74</v>
      </c>
      <c r="K531" t="s">
        <v>74</v>
      </c>
      <c r="L531" t="s">
        <v>74</v>
      </c>
      <c r="M531" t="s">
        <v>74</v>
      </c>
      <c r="N531" t="s">
        <v>74</v>
      </c>
      <c r="O531" t="s">
        <v>74</v>
      </c>
      <c r="P531" t="s">
        <v>74</v>
      </c>
      <c r="Q531" t="s">
        <v>74</v>
      </c>
      <c r="R531" t="s">
        <v>74</v>
      </c>
      <c r="S531" t="s">
        <v>74</v>
      </c>
      <c r="T531" t="s">
        <v>74</v>
      </c>
      <c r="U531" t="s">
        <v>74</v>
      </c>
      <c r="V531" t="s">
        <v>74</v>
      </c>
      <c r="W531" t="s">
        <v>74</v>
      </c>
      <c r="X531" t="s">
        <v>74</v>
      </c>
      <c r="Y531" t="s">
        <v>74</v>
      </c>
      <c r="Z531" t="s">
        <v>74</v>
      </c>
      <c r="AA531" t="s">
        <v>74</v>
      </c>
      <c r="AB531" t="s">
        <v>74</v>
      </c>
      <c r="AC531" t="s">
        <v>74</v>
      </c>
      <c r="AD531" t="s">
        <v>74</v>
      </c>
      <c r="AE531" t="s">
        <v>74</v>
      </c>
      <c r="AF531" t="s">
        <v>74</v>
      </c>
      <c r="AG531" t="s">
        <v>74</v>
      </c>
      <c r="AH531" t="s">
        <v>74</v>
      </c>
      <c r="AI531" t="s">
        <v>74</v>
      </c>
      <c r="AJ531" t="s">
        <v>74</v>
      </c>
      <c r="AK531" t="s">
        <v>74</v>
      </c>
      <c r="AL531" t="s">
        <v>74</v>
      </c>
      <c r="AM531" t="s">
        <v>74</v>
      </c>
      <c r="AN531" t="s">
        <v>74</v>
      </c>
      <c r="AO531" t="s">
        <v>74</v>
      </c>
      <c r="AP531" t="s">
        <v>74</v>
      </c>
      <c r="AQ531" t="s">
        <v>74</v>
      </c>
      <c r="AR531" t="s">
        <v>74</v>
      </c>
      <c r="AS531" t="s">
        <v>74</v>
      </c>
      <c r="AT531" t="s">
        <v>74</v>
      </c>
      <c r="AU531" t="s">
        <v>74</v>
      </c>
      <c r="AV531" t="s">
        <v>74</v>
      </c>
      <c r="AW531" t="s">
        <v>74</v>
      </c>
      <c r="AX531" t="s">
        <v>74</v>
      </c>
      <c r="AY531" t="s">
        <v>74</v>
      </c>
      <c r="AZ531" t="s">
        <v>74</v>
      </c>
      <c r="BA531" t="s">
        <v>74</v>
      </c>
      <c r="BB531" t="s">
        <v>74</v>
      </c>
      <c r="BC531" t="s">
        <v>74</v>
      </c>
      <c r="BD531" t="s">
        <v>74</v>
      </c>
      <c r="BE531" t="s">
        <v>74</v>
      </c>
      <c r="BF531" t="s">
        <v>74</v>
      </c>
      <c r="BG531" t="s">
        <v>74</v>
      </c>
      <c r="BH531" t="s">
        <v>74</v>
      </c>
      <c r="BI531" t="s">
        <v>74</v>
      </c>
      <c r="BJ531" t="s">
        <v>74</v>
      </c>
      <c r="BK531" t="s">
        <v>74</v>
      </c>
      <c r="BL531" t="s">
        <v>74</v>
      </c>
      <c r="BM531" t="s">
        <v>74</v>
      </c>
      <c r="BN531" t="s">
        <v>74</v>
      </c>
      <c r="BO531" t="s">
        <v>74</v>
      </c>
      <c r="BP531" t="s">
        <v>74</v>
      </c>
      <c r="BQ531" t="s">
        <v>74</v>
      </c>
      <c r="BR531" t="s">
        <v>74</v>
      </c>
      <c r="BS531" t="s">
        <v>74</v>
      </c>
      <c r="BT531" t="s">
        <v>74</v>
      </c>
      <c r="BU531" t="s">
        <v>74</v>
      </c>
      <c r="BV531" t="s">
        <v>74</v>
      </c>
      <c r="BW531" t="s">
        <v>74</v>
      </c>
      <c r="BX531" t="s">
        <v>1572</v>
      </c>
      <c r="BY531" t="s">
        <v>74</v>
      </c>
      <c r="BZ531" t="s">
        <v>74</v>
      </c>
      <c r="CA531">
        <v>0</v>
      </c>
    </row>
    <row r="532" spans="1:79" customFormat="1" x14ac:dyDescent="0.25">
      <c r="A532" t="s">
        <v>1577</v>
      </c>
      <c r="B532" t="s">
        <v>356</v>
      </c>
      <c r="C532" t="s">
        <v>43</v>
      </c>
      <c r="D532" t="s">
        <v>44</v>
      </c>
      <c r="E532">
        <v>2016</v>
      </c>
      <c r="F532">
        <v>2479</v>
      </c>
      <c r="G532">
        <v>167</v>
      </c>
      <c r="H532">
        <v>0</v>
      </c>
      <c r="I532">
        <v>67</v>
      </c>
      <c r="J532">
        <v>435</v>
      </c>
      <c r="K532">
        <v>438</v>
      </c>
      <c r="L532">
        <v>337</v>
      </c>
      <c r="M532">
        <v>377</v>
      </c>
      <c r="N532">
        <v>426</v>
      </c>
      <c r="O532">
        <v>306</v>
      </c>
      <c r="P532">
        <v>211</v>
      </c>
      <c r="Q532">
        <v>44</v>
      </c>
      <c r="R532">
        <v>5</v>
      </c>
      <c r="S532">
        <v>0</v>
      </c>
      <c r="T532">
        <v>0</v>
      </c>
      <c r="U532">
        <v>2502</v>
      </c>
      <c r="V532">
        <v>143</v>
      </c>
      <c r="W532">
        <v>1</v>
      </c>
      <c r="X532">
        <v>2132</v>
      </c>
      <c r="Y532">
        <v>456</v>
      </c>
      <c r="Z532">
        <v>58</v>
      </c>
      <c r="AA532">
        <v>0</v>
      </c>
      <c r="AB532">
        <v>36</v>
      </c>
      <c r="AC532">
        <v>124</v>
      </c>
      <c r="AD532">
        <v>0</v>
      </c>
      <c r="AE532">
        <v>2486</v>
      </c>
      <c r="AF532">
        <v>33</v>
      </c>
      <c r="AG532">
        <v>2576</v>
      </c>
      <c r="AH532">
        <v>37</v>
      </c>
      <c r="AI532" t="s">
        <v>74</v>
      </c>
      <c r="AJ532">
        <v>0</v>
      </c>
      <c r="AK532">
        <v>337</v>
      </c>
      <c r="AL532">
        <v>2307</v>
      </c>
      <c r="AM532">
        <v>2</v>
      </c>
      <c r="AN532">
        <v>2646</v>
      </c>
      <c r="AO532">
        <v>0.93688586545729402</v>
      </c>
      <c r="AP532">
        <v>6.3114134542705966E-2</v>
      </c>
      <c r="AQ532">
        <v>0</v>
      </c>
      <c r="AR532">
        <v>2.5321239606953889E-2</v>
      </c>
      <c r="AS532">
        <v>0.16439909297052149</v>
      </c>
      <c r="AT532">
        <v>0.1655328798185941</v>
      </c>
      <c r="AU532">
        <v>0.12736205593348451</v>
      </c>
      <c r="AV532">
        <v>0.14247921390778531</v>
      </c>
      <c r="AW532">
        <v>0.16099773242630391</v>
      </c>
      <c r="AX532">
        <v>0.11564625850340141</v>
      </c>
      <c r="AY532">
        <v>7.9743008314436883E-2</v>
      </c>
      <c r="AZ532">
        <v>1.6628873771730911E-2</v>
      </c>
      <c r="BA532">
        <v>0</v>
      </c>
      <c r="BB532">
        <v>1.889644746787604E-3</v>
      </c>
      <c r="BC532">
        <v>0</v>
      </c>
      <c r="BD532">
        <v>0.94557823129251706</v>
      </c>
      <c r="BE532">
        <v>5.4043839758125482E-2</v>
      </c>
      <c r="BF532">
        <v>3.779289493575208E-4</v>
      </c>
      <c r="BG532">
        <v>0.80574452003023433</v>
      </c>
      <c r="BH532">
        <v>0.17233560090702951</v>
      </c>
      <c r="BI532">
        <v>2.1919879062736201E-2</v>
      </c>
      <c r="BJ532">
        <v>0</v>
      </c>
      <c r="BK532">
        <v>1.360544217687075E-2</v>
      </c>
      <c r="BL532">
        <v>4.6863189720332578E-2</v>
      </c>
      <c r="BM532">
        <v>0</v>
      </c>
      <c r="BN532">
        <v>0.93953136810279669</v>
      </c>
      <c r="BO532">
        <v>1.247165532879819E-2</v>
      </c>
      <c r="BP532">
        <v>0.97354497354497349</v>
      </c>
      <c r="BQ532">
        <v>1.3983371126228271E-2</v>
      </c>
      <c r="BR532">
        <v>0</v>
      </c>
      <c r="BS532">
        <v>0</v>
      </c>
      <c r="BT532">
        <v>0.12736205593348451</v>
      </c>
      <c r="BU532">
        <v>0.8718820861678005</v>
      </c>
      <c r="BV532">
        <v>7.5585789871504159E-4</v>
      </c>
      <c r="BW532">
        <v>1</v>
      </c>
      <c r="BX532" t="s">
        <v>1578</v>
      </c>
      <c r="BY532">
        <v>2646</v>
      </c>
      <c r="BZ532">
        <v>1</v>
      </c>
      <c r="CA532">
        <v>0</v>
      </c>
    </row>
    <row r="533" spans="1:79" customFormat="1" x14ac:dyDescent="0.25">
      <c r="A533" t="s">
        <v>1579</v>
      </c>
      <c r="B533" t="s">
        <v>356</v>
      </c>
      <c r="C533" t="s">
        <v>43</v>
      </c>
      <c r="D533" t="s">
        <v>947</v>
      </c>
      <c r="E533">
        <v>2016</v>
      </c>
      <c r="F533">
        <v>675</v>
      </c>
      <c r="G533">
        <v>55</v>
      </c>
      <c r="H533">
        <v>0</v>
      </c>
      <c r="I533">
        <v>18</v>
      </c>
      <c r="J533">
        <v>103</v>
      </c>
      <c r="K533">
        <v>128</v>
      </c>
      <c r="L533">
        <v>94</v>
      </c>
      <c r="M533">
        <v>94</v>
      </c>
      <c r="N533">
        <v>115</v>
      </c>
      <c r="O533">
        <v>81</v>
      </c>
      <c r="P533">
        <v>82</v>
      </c>
      <c r="Q533">
        <v>13</v>
      </c>
      <c r="R533">
        <v>2</v>
      </c>
      <c r="S533">
        <v>0</v>
      </c>
      <c r="T533">
        <v>0</v>
      </c>
      <c r="U533">
        <v>693</v>
      </c>
      <c r="V533">
        <v>37</v>
      </c>
      <c r="W533">
        <v>0</v>
      </c>
      <c r="X533">
        <v>565</v>
      </c>
      <c r="Y533">
        <v>148</v>
      </c>
      <c r="Z533">
        <v>17</v>
      </c>
      <c r="AA533">
        <v>0</v>
      </c>
      <c r="AB533">
        <v>8</v>
      </c>
      <c r="AC533">
        <v>26</v>
      </c>
      <c r="AD533">
        <v>0</v>
      </c>
      <c r="AE533">
        <v>696</v>
      </c>
      <c r="AF533">
        <v>10</v>
      </c>
      <c r="AG533">
        <v>720</v>
      </c>
      <c r="AH533">
        <v>0</v>
      </c>
      <c r="AI533" t="s">
        <v>74</v>
      </c>
      <c r="AJ533">
        <v>0</v>
      </c>
      <c r="AK533">
        <v>113</v>
      </c>
      <c r="AL533">
        <v>616</v>
      </c>
      <c r="AM533">
        <v>1</v>
      </c>
      <c r="AN533">
        <v>730</v>
      </c>
      <c r="AO533">
        <v>0.92465753424657537</v>
      </c>
      <c r="AP533">
        <v>7.5342465753424653E-2</v>
      </c>
      <c r="AQ533">
        <v>0</v>
      </c>
      <c r="AR533">
        <v>2.4657534246575338E-2</v>
      </c>
      <c r="AS533">
        <v>0.14109589041095891</v>
      </c>
      <c r="AT533">
        <v>0.17534246575342469</v>
      </c>
      <c r="AU533">
        <v>0.1287671232876712</v>
      </c>
      <c r="AV533">
        <v>0.1287671232876712</v>
      </c>
      <c r="AW533">
        <v>0.15753424657534251</v>
      </c>
      <c r="AX533">
        <v>0.110958904109589</v>
      </c>
      <c r="AY533">
        <v>0.1123287671232877</v>
      </c>
      <c r="AZ533">
        <v>1.7808219178082191E-2</v>
      </c>
      <c r="BA533">
        <v>0</v>
      </c>
      <c r="BB533">
        <v>2.7397260273972599E-3</v>
      </c>
      <c r="BC533">
        <v>0</v>
      </c>
      <c r="BD533">
        <v>0.94931506849315073</v>
      </c>
      <c r="BE533">
        <v>5.0684931506849322E-2</v>
      </c>
      <c r="BF533">
        <v>0</v>
      </c>
      <c r="BG533">
        <v>0.77397260273972601</v>
      </c>
      <c r="BH533">
        <v>0.20273972602739729</v>
      </c>
      <c r="BI533">
        <v>2.328767123287671E-2</v>
      </c>
      <c r="BJ533">
        <v>0</v>
      </c>
      <c r="BK533">
        <v>1.0958904109589039E-2</v>
      </c>
      <c r="BL533">
        <v>3.5616438356164383E-2</v>
      </c>
      <c r="BM533">
        <v>0</v>
      </c>
      <c r="BN533">
        <v>0.95342465753424654</v>
      </c>
      <c r="BO533">
        <v>1.3698630136986301E-2</v>
      </c>
      <c r="BP533">
        <v>0.98630136986301364</v>
      </c>
      <c r="BQ533">
        <v>0</v>
      </c>
      <c r="BR533">
        <v>0</v>
      </c>
      <c r="BS533">
        <v>0</v>
      </c>
      <c r="BT533">
        <v>0.15479452054794521</v>
      </c>
      <c r="BU533">
        <v>0.84383561643835614</v>
      </c>
      <c r="BV533">
        <v>1.3698630136986299E-3</v>
      </c>
      <c r="BW533">
        <v>1</v>
      </c>
      <c r="BX533" t="s">
        <v>1578</v>
      </c>
      <c r="BY533">
        <v>2646</v>
      </c>
      <c r="BZ533">
        <v>0.27588813303099019</v>
      </c>
      <c r="CA533">
        <v>0</v>
      </c>
    </row>
    <row r="534" spans="1:79" customFormat="1" x14ac:dyDescent="0.25">
      <c r="A534" t="s">
        <v>1580</v>
      </c>
      <c r="B534" t="s">
        <v>356</v>
      </c>
      <c r="C534" t="s">
        <v>43</v>
      </c>
      <c r="D534" t="s">
        <v>949</v>
      </c>
      <c r="E534">
        <v>2016</v>
      </c>
      <c r="F534">
        <v>977</v>
      </c>
      <c r="G534">
        <v>64</v>
      </c>
      <c r="H534">
        <v>0</v>
      </c>
      <c r="I534">
        <v>28</v>
      </c>
      <c r="J534">
        <v>167</v>
      </c>
      <c r="K534">
        <v>149</v>
      </c>
      <c r="L534">
        <v>132</v>
      </c>
      <c r="M534">
        <v>158</v>
      </c>
      <c r="N534">
        <v>204</v>
      </c>
      <c r="O534">
        <v>129</v>
      </c>
      <c r="P534">
        <v>63</v>
      </c>
      <c r="Q534">
        <v>11</v>
      </c>
      <c r="R534">
        <v>0</v>
      </c>
      <c r="S534">
        <v>0</v>
      </c>
      <c r="T534">
        <v>0</v>
      </c>
      <c r="U534">
        <v>967</v>
      </c>
      <c r="V534">
        <v>73</v>
      </c>
      <c r="W534">
        <v>1</v>
      </c>
      <c r="X534">
        <v>883</v>
      </c>
      <c r="Y534">
        <v>134</v>
      </c>
      <c r="Z534">
        <v>24</v>
      </c>
      <c r="AA534">
        <v>0</v>
      </c>
      <c r="AB534">
        <v>19</v>
      </c>
      <c r="AC534">
        <v>77</v>
      </c>
      <c r="AD534">
        <v>0</v>
      </c>
      <c r="AE534">
        <v>945</v>
      </c>
      <c r="AF534">
        <v>10</v>
      </c>
      <c r="AG534">
        <v>1031</v>
      </c>
      <c r="AH534">
        <v>0</v>
      </c>
      <c r="AI534" t="s">
        <v>74</v>
      </c>
      <c r="AJ534">
        <v>0</v>
      </c>
      <c r="AK534">
        <v>23</v>
      </c>
      <c r="AL534">
        <v>1018</v>
      </c>
      <c r="AM534">
        <v>0</v>
      </c>
      <c r="AN534">
        <v>1041</v>
      </c>
      <c r="AO534">
        <v>0.93852065321805955</v>
      </c>
      <c r="AP534">
        <v>6.147934678194044E-2</v>
      </c>
      <c r="AQ534">
        <v>0</v>
      </c>
      <c r="AR534">
        <v>2.6897214217098939E-2</v>
      </c>
      <c r="AS534">
        <v>0.16042267050912579</v>
      </c>
      <c r="AT534">
        <v>0.14313160422670509</v>
      </c>
      <c r="AU534">
        <v>0.12680115273775219</v>
      </c>
      <c r="AV534">
        <v>0.15177713736791551</v>
      </c>
      <c r="AW534">
        <v>0.19596541786743521</v>
      </c>
      <c r="AX534">
        <v>0.1239193083573487</v>
      </c>
      <c r="AY534">
        <v>6.0518731988472622E-2</v>
      </c>
      <c r="AZ534">
        <v>1.0566762728146009E-2</v>
      </c>
      <c r="BA534">
        <v>0</v>
      </c>
      <c r="BB534">
        <v>0</v>
      </c>
      <c r="BC534">
        <v>0</v>
      </c>
      <c r="BD534">
        <v>0.92891450528338138</v>
      </c>
      <c r="BE534">
        <v>7.0124879923150821E-2</v>
      </c>
      <c r="BF534">
        <v>9.6061479346781938E-4</v>
      </c>
      <c r="BG534">
        <v>0.84822286263208457</v>
      </c>
      <c r="BH534">
        <v>0.1287223823246878</v>
      </c>
      <c r="BI534">
        <v>2.3054755043227661E-2</v>
      </c>
      <c r="BJ534">
        <v>0</v>
      </c>
      <c r="BK534">
        <v>1.8251681075888569E-2</v>
      </c>
      <c r="BL534">
        <v>7.3967339097022092E-2</v>
      </c>
      <c r="BM534">
        <v>0</v>
      </c>
      <c r="BN534">
        <v>0.90778097982708938</v>
      </c>
      <c r="BO534">
        <v>9.6061479346781949E-3</v>
      </c>
      <c r="BP534">
        <v>0.99039385206532182</v>
      </c>
      <c r="BQ534">
        <v>0</v>
      </c>
      <c r="BR534">
        <v>0</v>
      </c>
      <c r="BS534">
        <v>0</v>
      </c>
      <c r="BT534">
        <v>2.209414024975985E-2</v>
      </c>
      <c r="BU534">
        <v>0.97790585975024014</v>
      </c>
      <c r="BV534">
        <v>0</v>
      </c>
      <c r="BW534">
        <v>1</v>
      </c>
      <c r="BX534" t="s">
        <v>1578</v>
      </c>
      <c r="BY534">
        <v>2646</v>
      </c>
      <c r="BZ534">
        <v>0.39342403628117911</v>
      </c>
      <c r="CA534">
        <v>0</v>
      </c>
    </row>
    <row r="535" spans="1:79" customFormat="1" x14ac:dyDescent="0.25">
      <c r="A535" t="s">
        <v>1581</v>
      </c>
      <c r="B535" t="s">
        <v>356</v>
      </c>
      <c r="C535" t="s">
        <v>43</v>
      </c>
      <c r="D535" t="s">
        <v>951</v>
      </c>
      <c r="E535">
        <v>2016</v>
      </c>
      <c r="F535">
        <v>55</v>
      </c>
      <c r="G535">
        <v>1</v>
      </c>
      <c r="H535">
        <v>0</v>
      </c>
      <c r="I535">
        <v>0</v>
      </c>
      <c r="J535">
        <v>8</v>
      </c>
      <c r="K535">
        <v>11</v>
      </c>
      <c r="L535">
        <v>10</v>
      </c>
      <c r="M535">
        <v>6</v>
      </c>
      <c r="N535">
        <v>5</v>
      </c>
      <c r="O535">
        <v>8</v>
      </c>
      <c r="P535">
        <v>7</v>
      </c>
      <c r="Q535">
        <v>0</v>
      </c>
      <c r="R535">
        <v>1</v>
      </c>
      <c r="S535">
        <v>0</v>
      </c>
      <c r="T535">
        <v>0</v>
      </c>
      <c r="U535">
        <v>53</v>
      </c>
      <c r="V535">
        <v>3</v>
      </c>
      <c r="W535">
        <v>0</v>
      </c>
      <c r="X535">
        <v>46</v>
      </c>
      <c r="Y535">
        <v>10</v>
      </c>
      <c r="Z535">
        <v>0</v>
      </c>
      <c r="AA535">
        <v>0</v>
      </c>
      <c r="AB535">
        <v>2</v>
      </c>
      <c r="AC535">
        <v>2</v>
      </c>
      <c r="AD535">
        <v>0</v>
      </c>
      <c r="AE535">
        <v>52</v>
      </c>
      <c r="AF535">
        <v>2</v>
      </c>
      <c r="AG535">
        <v>54</v>
      </c>
      <c r="AH535">
        <v>0</v>
      </c>
      <c r="AI535" t="s">
        <v>74</v>
      </c>
      <c r="AJ535">
        <v>0</v>
      </c>
      <c r="AK535">
        <v>6</v>
      </c>
      <c r="AL535">
        <v>50</v>
      </c>
      <c r="AM535">
        <v>0</v>
      </c>
      <c r="AN535">
        <v>56</v>
      </c>
      <c r="AO535">
        <v>0.9821428571428571</v>
      </c>
      <c r="AP535">
        <v>1.785714285714286E-2</v>
      </c>
      <c r="AQ535">
        <v>0</v>
      </c>
      <c r="AR535">
        <v>0</v>
      </c>
      <c r="AS535">
        <v>0.14285714285714279</v>
      </c>
      <c r="AT535">
        <v>0.1964285714285714</v>
      </c>
      <c r="AU535">
        <v>0.1785714285714286</v>
      </c>
      <c r="AV535">
        <v>0.1071428571428571</v>
      </c>
      <c r="AW535">
        <v>8.9285714285714288E-2</v>
      </c>
      <c r="AX535">
        <v>0.14285714285714279</v>
      </c>
      <c r="AY535">
        <v>0.125</v>
      </c>
      <c r="AZ535">
        <v>0</v>
      </c>
      <c r="BA535">
        <v>0</v>
      </c>
      <c r="BB535">
        <v>1.785714285714286E-2</v>
      </c>
      <c r="BC535">
        <v>0</v>
      </c>
      <c r="BD535">
        <v>0.9464285714285714</v>
      </c>
      <c r="BE535">
        <v>5.3571428571428568E-2</v>
      </c>
      <c r="BF535">
        <v>0</v>
      </c>
      <c r="BG535">
        <v>0.8214285714285714</v>
      </c>
      <c r="BH535">
        <v>0.1785714285714286</v>
      </c>
      <c r="BI535">
        <v>0</v>
      </c>
      <c r="BJ535">
        <v>0</v>
      </c>
      <c r="BK535">
        <v>3.5714285714285712E-2</v>
      </c>
      <c r="BL535">
        <v>3.5714285714285712E-2</v>
      </c>
      <c r="BM535">
        <v>0</v>
      </c>
      <c r="BN535">
        <v>0.9285714285714286</v>
      </c>
      <c r="BO535">
        <v>3.5714285714285712E-2</v>
      </c>
      <c r="BP535">
        <v>0.9642857142857143</v>
      </c>
      <c r="BQ535">
        <v>0</v>
      </c>
      <c r="BR535">
        <v>0</v>
      </c>
      <c r="BS535">
        <v>0</v>
      </c>
      <c r="BT535">
        <v>0.1071428571428571</v>
      </c>
      <c r="BU535">
        <v>0.8928571428571429</v>
      </c>
      <c r="BV535">
        <v>0</v>
      </c>
      <c r="BW535">
        <v>1</v>
      </c>
      <c r="BX535" t="s">
        <v>1578</v>
      </c>
      <c r="BY535">
        <v>2646</v>
      </c>
      <c r="BZ535">
        <v>2.1164021164021159E-2</v>
      </c>
      <c r="CA535">
        <v>0</v>
      </c>
    </row>
    <row r="536" spans="1:79" customFormat="1" x14ac:dyDescent="0.25">
      <c r="A536" t="s">
        <v>1582</v>
      </c>
      <c r="B536" t="s">
        <v>356</v>
      </c>
      <c r="C536" t="s">
        <v>43</v>
      </c>
      <c r="D536" t="s">
        <v>953</v>
      </c>
      <c r="E536">
        <v>2016</v>
      </c>
      <c r="F536">
        <v>772</v>
      </c>
      <c r="G536">
        <v>47</v>
      </c>
      <c r="H536">
        <v>0</v>
      </c>
      <c r="I536">
        <v>21</v>
      </c>
      <c r="J536">
        <v>157</v>
      </c>
      <c r="K536">
        <v>150</v>
      </c>
      <c r="L536">
        <v>101</v>
      </c>
      <c r="M536">
        <v>119</v>
      </c>
      <c r="N536">
        <v>102</v>
      </c>
      <c r="O536">
        <v>88</v>
      </c>
      <c r="P536">
        <v>59</v>
      </c>
      <c r="Q536">
        <v>20</v>
      </c>
      <c r="R536">
        <v>2</v>
      </c>
      <c r="S536">
        <v>0</v>
      </c>
      <c r="T536">
        <v>0</v>
      </c>
      <c r="U536">
        <v>789</v>
      </c>
      <c r="V536">
        <v>30</v>
      </c>
      <c r="W536">
        <v>0</v>
      </c>
      <c r="X536">
        <v>638</v>
      </c>
      <c r="Y536">
        <v>164</v>
      </c>
      <c r="Z536">
        <v>17</v>
      </c>
      <c r="AA536">
        <v>0</v>
      </c>
      <c r="AB536">
        <v>7</v>
      </c>
      <c r="AC536">
        <v>19</v>
      </c>
      <c r="AD536">
        <v>0</v>
      </c>
      <c r="AE536">
        <v>793</v>
      </c>
      <c r="AF536">
        <v>11</v>
      </c>
      <c r="AG536">
        <v>771</v>
      </c>
      <c r="AH536">
        <v>37</v>
      </c>
      <c r="AI536" t="s">
        <v>74</v>
      </c>
      <c r="AJ536">
        <v>0</v>
      </c>
      <c r="AK536">
        <v>195</v>
      </c>
      <c r="AL536">
        <v>623</v>
      </c>
      <c r="AM536">
        <v>1</v>
      </c>
      <c r="AN536">
        <v>819</v>
      </c>
      <c r="AO536">
        <v>0.94261294261294259</v>
      </c>
      <c r="AP536">
        <v>5.7387057387057377E-2</v>
      </c>
      <c r="AQ536">
        <v>0</v>
      </c>
      <c r="AR536">
        <v>2.564102564102564E-2</v>
      </c>
      <c r="AS536">
        <v>0.19169719169719171</v>
      </c>
      <c r="AT536">
        <v>0.18315018315018311</v>
      </c>
      <c r="AU536">
        <v>0.1233211233211233</v>
      </c>
      <c r="AV536">
        <v>0.14529914529914531</v>
      </c>
      <c r="AW536">
        <v>0.1245421245421245</v>
      </c>
      <c r="AX536">
        <v>0.1074481074481075</v>
      </c>
      <c r="AY536">
        <v>7.2039072039072033E-2</v>
      </c>
      <c r="AZ536">
        <v>2.442002442002442E-2</v>
      </c>
      <c r="BA536">
        <v>0</v>
      </c>
      <c r="BB536">
        <v>2.442002442002442E-3</v>
      </c>
      <c r="BC536">
        <v>0</v>
      </c>
      <c r="BD536">
        <v>0.96336996336996339</v>
      </c>
      <c r="BE536">
        <v>3.6630036630036632E-2</v>
      </c>
      <c r="BF536">
        <v>0</v>
      </c>
      <c r="BG536">
        <v>0.77899877899877901</v>
      </c>
      <c r="BH536">
        <v>0.20024420024420031</v>
      </c>
      <c r="BI536">
        <v>2.075702075702076E-2</v>
      </c>
      <c r="BJ536">
        <v>0</v>
      </c>
      <c r="BK536">
        <v>8.5470085470085479E-3</v>
      </c>
      <c r="BL536">
        <v>2.31990231990232E-2</v>
      </c>
      <c r="BM536">
        <v>0</v>
      </c>
      <c r="BN536">
        <v>0.96825396825396826</v>
      </c>
      <c r="BO536">
        <v>1.343101343101343E-2</v>
      </c>
      <c r="BP536">
        <v>0.94139194139194138</v>
      </c>
      <c r="BQ536">
        <v>4.5177045177045183E-2</v>
      </c>
      <c r="BR536">
        <v>0</v>
      </c>
      <c r="BS536">
        <v>0</v>
      </c>
      <c r="BT536">
        <v>0.23809523809523811</v>
      </c>
      <c r="BU536">
        <v>0.76068376068376065</v>
      </c>
      <c r="BV536">
        <v>1.221001221001221E-3</v>
      </c>
      <c r="BW536">
        <v>1</v>
      </c>
      <c r="BX536" t="s">
        <v>1578</v>
      </c>
      <c r="BY536">
        <v>2646</v>
      </c>
      <c r="BZ536">
        <v>0.30952380952380948</v>
      </c>
      <c r="CA536">
        <v>0</v>
      </c>
    </row>
    <row r="537" spans="1:79" customFormat="1" x14ac:dyDescent="0.25">
      <c r="A537" t="s">
        <v>1583</v>
      </c>
      <c r="B537" t="s">
        <v>356</v>
      </c>
      <c r="C537" t="s">
        <v>187</v>
      </c>
      <c r="D537" t="s">
        <v>44</v>
      </c>
      <c r="E537">
        <v>2016</v>
      </c>
      <c r="F537">
        <v>21</v>
      </c>
      <c r="G537">
        <v>1</v>
      </c>
      <c r="H537">
        <v>0</v>
      </c>
      <c r="I537">
        <v>0</v>
      </c>
      <c r="J537">
        <v>6</v>
      </c>
      <c r="K537">
        <v>8</v>
      </c>
      <c r="L537">
        <v>3</v>
      </c>
      <c r="M537">
        <v>4</v>
      </c>
      <c r="N537">
        <v>1</v>
      </c>
      <c r="O537">
        <v>0</v>
      </c>
      <c r="P537">
        <v>0</v>
      </c>
      <c r="Q537">
        <v>0</v>
      </c>
      <c r="R537">
        <v>0</v>
      </c>
      <c r="S537">
        <v>0</v>
      </c>
      <c r="T537">
        <v>0</v>
      </c>
      <c r="U537">
        <v>10</v>
      </c>
      <c r="V537">
        <v>1</v>
      </c>
      <c r="W537">
        <v>11</v>
      </c>
      <c r="X537">
        <v>17</v>
      </c>
      <c r="Y537">
        <v>2</v>
      </c>
      <c r="Z537">
        <v>3</v>
      </c>
      <c r="AA537">
        <v>0</v>
      </c>
      <c r="AB537">
        <v>0</v>
      </c>
      <c r="AC537">
        <v>3</v>
      </c>
      <c r="AD537">
        <v>0</v>
      </c>
      <c r="AE537">
        <v>19</v>
      </c>
      <c r="AF537">
        <v>0</v>
      </c>
      <c r="AG537">
        <v>21</v>
      </c>
      <c r="AH537">
        <v>1</v>
      </c>
      <c r="AI537">
        <v>0</v>
      </c>
      <c r="AJ537">
        <v>0</v>
      </c>
      <c r="AK537">
        <v>6</v>
      </c>
      <c r="AL537">
        <v>16</v>
      </c>
      <c r="AM537">
        <v>0</v>
      </c>
      <c r="AN537">
        <v>22</v>
      </c>
      <c r="AO537">
        <v>0.95454545454545459</v>
      </c>
      <c r="AP537">
        <v>4.5454545454545463E-2</v>
      </c>
      <c r="AQ537">
        <v>0</v>
      </c>
      <c r="AR537">
        <v>0</v>
      </c>
      <c r="AS537">
        <v>0.27272727272727271</v>
      </c>
      <c r="AT537">
        <v>0.36363636363636359</v>
      </c>
      <c r="AU537">
        <v>0.13636363636363641</v>
      </c>
      <c r="AV537">
        <v>0.1818181818181818</v>
      </c>
      <c r="AW537">
        <v>4.5454545454545463E-2</v>
      </c>
      <c r="AX537">
        <v>0</v>
      </c>
      <c r="AY537">
        <v>0</v>
      </c>
      <c r="AZ537">
        <v>0</v>
      </c>
      <c r="BA537">
        <v>0</v>
      </c>
      <c r="BB537">
        <v>0</v>
      </c>
      <c r="BC537">
        <v>0</v>
      </c>
      <c r="BD537">
        <v>0.45454545454545447</v>
      </c>
      <c r="BE537">
        <v>4.5454545454545463E-2</v>
      </c>
      <c r="BF537">
        <v>0.5</v>
      </c>
      <c r="BG537">
        <v>0.77272727272727271</v>
      </c>
      <c r="BH537">
        <v>9.0909090909090912E-2</v>
      </c>
      <c r="BI537">
        <v>0.13636363636363641</v>
      </c>
      <c r="BJ537">
        <v>0</v>
      </c>
      <c r="BK537">
        <v>0</v>
      </c>
      <c r="BL537">
        <v>0.13636363636363641</v>
      </c>
      <c r="BM537">
        <v>0</v>
      </c>
      <c r="BN537">
        <v>0.86363636363636365</v>
      </c>
      <c r="BO537">
        <v>0</v>
      </c>
      <c r="BP537">
        <v>0.95454545454545459</v>
      </c>
      <c r="BQ537">
        <v>4.5454545454545463E-2</v>
      </c>
      <c r="BR537">
        <v>0</v>
      </c>
      <c r="BS537">
        <v>0</v>
      </c>
      <c r="BT537">
        <v>0.27272727272727271</v>
      </c>
      <c r="BU537">
        <v>0.72727272727272729</v>
      </c>
      <c r="BV537">
        <v>0</v>
      </c>
      <c r="BW537">
        <v>1</v>
      </c>
      <c r="BX537" t="s">
        <v>1584</v>
      </c>
      <c r="BY537">
        <v>22</v>
      </c>
      <c r="BZ537">
        <v>1</v>
      </c>
      <c r="CA537">
        <v>0</v>
      </c>
    </row>
    <row r="538" spans="1:79" customFormat="1" x14ac:dyDescent="0.25">
      <c r="A538" t="s">
        <v>1585</v>
      </c>
      <c r="B538" t="s">
        <v>356</v>
      </c>
      <c r="C538" t="s">
        <v>187</v>
      </c>
      <c r="D538" t="s">
        <v>947</v>
      </c>
      <c r="E538">
        <v>2016</v>
      </c>
      <c r="F538" t="s">
        <v>74</v>
      </c>
      <c r="G538" t="s">
        <v>74</v>
      </c>
      <c r="H538" t="s">
        <v>74</v>
      </c>
      <c r="I538" t="s">
        <v>74</v>
      </c>
      <c r="J538" t="s">
        <v>74</v>
      </c>
      <c r="K538" t="s">
        <v>74</v>
      </c>
      <c r="L538" t="s">
        <v>74</v>
      </c>
      <c r="M538" t="s">
        <v>74</v>
      </c>
      <c r="N538" t="s">
        <v>74</v>
      </c>
      <c r="O538" t="s">
        <v>74</v>
      </c>
      <c r="P538" t="s">
        <v>74</v>
      </c>
      <c r="Q538" t="s">
        <v>74</v>
      </c>
      <c r="R538" t="s">
        <v>74</v>
      </c>
      <c r="S538" t="s">
        <v>74</v>
      </c>
      <c r="T538" t="s">
        <v>74</v>
      </c>
      <c r="U538" t="s">
        <v>74</v>
      </c>
      <c r="V538" t="s">
        <v>74</v>
      </c>
      <c r="W538" t="s">
        <v>74</v>
      </c>
      <c r="X538" t="s">
        <v>74</v>
      </c>
      <c r="Y538" t="s">
        <v>74</v>
      </c>
      <c r="Z538" t="s">
        <v>74</v>
      </c>
      <c r="AA538" t="s">
        <v>74</v>
      </c>
      <c r="AB538" t="s">
        <v>74</v>
      </c>
      <c r="AC538" t="s">
        <v>74</v>
      </c>
      <c r="AD538" t="s">
        <v>74</v>
      </c>
      <c r="AE538" t="s">
        <v>74</v>
      </c>
      <c r="AF538" t="s">
        <v>74</v>
      </c>
      <c r="AG538" t="s">
        <v>74</v>
      </c>
      <c r="AH538" t="s">
        <v>74</v>
      </c>
      <c r="AI538" t="s">
        <v>74</v>
      </c>
      <c r="AJ538" t="s">
        <v>74</v>
      </c>
      <c r="AK538" t="s">
        <v>74</v>
      </c>
      <c r="AL538" t="s">
        <v>74</v>
      </c>
      <c r="AM538" t="s">
        <v>74</v>
      </c>
      <c r="AN538" t="s">
        <v>74</v>
      </c>
      <c r="AO538" t="s">
        <v>74</v>
      </c>
      <c r="AP538" t="s">
        <v>74</v>
      </c>
      <c r="AQ538" t="s">
        <v>74</v>
      </c>
      <c r="AR538" t="s">
        <v>74</v>
      </c>
      <c r="AS538" t="s">
        <v>74</v>
      </c>
      <c r="AT538" t="s">
        <v>74</v>
      </c>
      <c r="AU538" t="s">
        <v>74</v>
      </c>
      <c r="AV538" t="s">
        <v>74</v>
      </c>
      <c r="AW538" t="s">
        <v>74</v>
      </c>
      <c r="AX538" t="s">
        <v>74</v>
      </c>
      <c r="AY538" t="s">
        <v>74</v>
      </c>
      <c r="AZ538" t="s">
        <v>74</v>
      </c>
      <c r="BA538" t="s">
        <v>74</v>
      </c>
      <c r="BB538" t="s">
        <v>74</v>
      </c>
      <c r="BC538" t="s">
        <v>74</v>
      </c>
      <c r="BD538" t="s">
        <v>74</v>
      </c>
      <c r="BE538" t="s">
        <v>74</v>
      </c>
      <c r="BF538" t="s">
        <v>74</v>
      </c>
      <c r="BG538" t="s">
        <v>74</v>
      </c>
      <c r="BH538" t="s">
        <v>74</v>
      </c>
      <c r="BI538" t="s">
        <v>74</v>
      </c>
      <c r="BJ538" t="s">
        <v>74</v>
      </c>
      <c r="BK538" t="s">
        <v>74</v>
      </c>
      <c r="BL538" t="s">
        <v>74</v>
      </c>
      <c r="BM538" t="s">
        <v>74</v>
      </c>
      <c r="BN538" t="s">
        <v>74</v>
      </c>
      <c r="BO538" t="s">
        <v>74</v>
      </c>
      <c r="BP538" t="s">
        <v>74</v>
      </c>
      <c r="BQ538" t="s">
        <v>74</v>
      </c>
      <c r="BR538" t="s">
        <v>74</v>
      </c>
      <c r="BS538" t="s">
        <v>74</v>
      </c>
      <c r="BT538" t="s">
        <v>74</v>
      </c>
      <c r="BU538" t="s">
        <v>74</v>
      </c>
      <c r="BV538" t="s">
        <v>74</v>
      </c>
      <c r="BW538" t="s">
        <v>74</v>
      </c>
      <c r="BX538" t="s">
        <v>1584</v>
      </c>
      <c r="BY538" t="s">
        <v>74</v>
      </c>
      <c r="BZ538" t="s">
        <v>74</v>
      </c>
      <c r="CA538">
        <v>0</v>
      </c>
    </row>
    <row r="539" spans="1:79" customFormat="1" x14ac:dyDescent="0.25">
      <c r="A539" t="s">
        <v>1586</v>
      </c>
      <c r="B539" t="s">
        <v>356</v>
      </c>
      <c r="C539" t="s">
        <v>187</v>
      </c>
      <c r="D539" t="s">
        <v>949</v>
      </c>
      <c r="E539">
        <v>2016</v>
      </c>
      <c r="F539" t="s">
        <v>74</v>
      </c>
      <c r="G539" t="s">
        <v>74</v>
      </c>
      <c r="H539" t="s">
        <v>74</v>
      </c>
      <c r="I539" t="s">
        <v>74</v>
      </c>
      <c r="J539" t="s">
        <v>74</v>
      </c>
      <c r="K539" t="s">
        <v>74</v>
      </c>
      <c r="L539" t="s">
        <v>74</v>
      </c>
      <c r="M539" t="s">
        <v>74</v>
      </c>
      <c r="N539" t="s">
        <v>74</v>
      </c>
      <c r="O539" t="s">
        <v>74</v>
      </c>
      <c r="P539" t="s">
        <v>74</v>
      </c>
      <c r="Q539" t="s">
        <v>74</v>
      </c>
      <c r="R539" t="s">
        <v>74</v>
      </c>
      <c r="S539" t="s">
        <v>74</v>
      </c>
      <c r="T539" t="s">
        <v>74</v>
      </c>
      <c r="U539" t="s">
        <v>74</v>
      </c>
      <c r="V539" t="s">
        <v>74</v>
      </c>
      <c r="W539" t="s">
        <v>74</v>
      </c>
      <c r="X539" t="s">
        <v>74</v>
      </c>
      <c r="Y539" t="s">
        <v>74</v>
      </c>
      <c r="Z539" t="s">
        <v>74</v>
      </c>
      <c r="AA539" t="s">
        <v>74</v>
      </c>
      <c r="AB539" t="s">
        <v>74</v>
      </c>
      <c r="AC539" t="s">
        <v>74</v>
      </c>
      <c r="AD539" t="s">
        <v>74</v>
      </c>
      <c r="AE539" t="s">
        <v>74</v>
      </c>
      <c r="AF539" t="s">
        <v>74</v>
      </c>
      <c r="AG539" t="s">
        <v>74</v>
      </c>
      <c r="AH539" t="s">
        <v>74</v>
      </c>
      <c r="AI539" t="s">
        <v>74</v>
      </c>
      <c r="AJ539" t="s">
        <v>74</v>
      </c>
      <c r="AK539" t="s">
        <v>74</v>
      </c>
      <c r="AL539" t="s">
        <v>74</v>
      </c>
      <c r="AM539" t="s">
        <v>74</v>
      </c>
      <c r="AN539" t="s">
        <v>74</v>
      </c>
      <c r="AO539" t="s">
        <v>74</v>
      </c>
      <c r="AP539" t="s">
        <v>74</v>
      </c>
      <c r="AQ539" t="s">
        <v>74</v>
      </c>
      <c r="AR539" t="s">
        <v>74</v>
      </c>
      <c r="AS539" t="s">
        <v>74</v>
      </c>
      <c r="AT539" t="s">
        <v>74</v>
      </c>
      <c r="AU539" t="s">
        <v>74</v>
      </c>
      <c r="AV539" t="s">
        <v>74</v>
      </c>
      <c r="AW539" t="s">
        <v>74</v>
      </c>
      <c r="AX539" t="s">
        <v>74</v>
      </c>
      <c r="AY539" t="s">
        <v>74</v>
      </c>
      <c r="AZ539" t="s">
        <v>74</v>
      </c>
      <c r="BA539" t="s">
        <v>74</v>
      </c>
      <c r="BB539" t="s">
        <v>74</v>
      </c>
      <c r="BC539" t="s">
        <v>74</v>
      </c>
      <c r="BD539" t="s">
        <v>74</v>
      </c>
      <c r="BE539" t="s">
        <v>74</v>
      </c>
      <c r="BF539" t="s">
        <v>74</v>
      </c>
      <c r="BG539" t="s">
        <v>74</v>
      </c>
      <c r="BH539" t="s">
        <v>74</v>
      </c>
      <c r="BI539" t="s">
        <v>74</v>
      </c>
      <c r="BJ539" t="s">
        <v>74</v>
      </c>
      <c r="BK539" t="s">
        <v>74</v>
      </c>
      <c r="BL539" t="s">
        <v>74</v>
      </c>
      <c r="BM539" t="s">
        <v>74</v>
      </c>
      <c r="BN539" t="s">
        <v>74</v>
      </c>
      <c r="BO539" t="s">
        <v>74</v>
      </c>
      <c r="BP539" t="s">
        <v>74</v>
      </c>
      <c r="BQ539" t="s">
        <v>74</v>
      </c>
      <c r="BR539" t="s">
        <v>74</v>
      </c>
      <c r="BS539" t="s">
        <v>74</v>
      </c>
      <c r="BT539" t="s">
        <v>74</v>
      </c>
      <c r="BU539" t="s">
        <v>74</v>
      </c>
      <c r="BV539" t="s">
        <v>74</v>
      </c>
      <c r="BW539" t="s">
        <v>74</v>
      </c>
      <c r="BX539" t="s">
        <v>1584</v>
      </c>
      <c r="BY539" t="s">
        <v>74</v>
      </c>
      <c r="BZ539" t="s">
        <v>74</v>
      </c>
      <c r="CA539">
        <v>1</v>
      </c>
    </row>
    <row r="540" spans="1:79" customFormat="1" x14ac:dyDescent="0.25">
      <c r="A540" t="s">
        <v>1587</v>
      </c>
      <c r="B540" t="s">
        <v>356</v>
      </c>
      <c r="C540" t="s">
        <v>187</v>
      </c>
      <c r="D540" t="s">
        <v>951</v>
      </c>
      <c r="E540">
        <v>2016</v>
      </c>
      <c r="F540" t="s">
        <v>74</v>
      </c>
      <c r="G540" t="s">
        <v>74</v>
      </c>
      <c r="H540" t="s">
        <v>74</v>
      </c>
      <c r="I540" t="s">
        <v>74</v>
      </c>
      <c r="J540" t="s">
        <v>74</v>
      </c>
      <c r="K540" t="s">
        <v>74</v>
      </c>
      <c r="L540" t="s">
        <v>74</v>
      </c>
      <c r="M540" t="s">
        <v>74</v>
      </c>
      <c r="N540" t="s">
        <v>74</v>
      </c>
      <c r="O540" t="s">
        <v>74</v>
      </c>
      <c r="P540" t="s">
        <v>74</v>
      </c>
      <c r="Q540" t="s">
        <v>74</v>
      </c>
      <c r="R540" t="s">
        <v>74</v>
      </c>
      <c r="S540" t="s">
        <v>74</v>
      </c>
      <c r="T540" t="s">
        <v>74</v>
      </c>
      <c r="U540" t="s">
        <v>74</v>
      </c>
      <c r="V540" t="s">
        <v>74</v>
      </c>
      <c r="W540" t="s">
        <v>74</v>
      </c>
      <c r="X540" t="s">
        <v>74</v>
      </c>
      <c r="Y540" t="s">
        <v>74</v>
      </c>
      <c r="Z540" t="s">
        <v>74</v>
      </c>
      <c r="AA540" t="s">
        <v>74</v>
      </c>
      <c r="AB540" t="s">
        <v>74</v>
      </c>
      <c r="AC540" t="s">
        <v>74</v>
      </c>
      <c r="AD540" t="s">
        <v>74</v>
      </c>
      <c r="AE540" t="s">
        <v>74</v>
      </c>
      <c r="AF540" t="s">
        <v>74</v>
      </c>
      <c r="AG540" t="s">
        <v>74</v>
      </c>
      <c r="AH540" t="s">
        <v>74</v>
      </c>
      <c r="AI540" t="s">
        <v>74</v>
      </c>
      <c r="AJ540" t="s">
        <v>74</v>
      </c>
      <c r="AK540" t="s">
        <v>74</v>
      </c>
      <c r="AL540" t="s">
        <v>74</v>
      </c>
      <c r="AM540" t="s">
        <v>74</v>
      </c>
      <c r="AN540" t="s">
        <v>74</v>
      </c>
      <c r="AO540" t="s">
        <v>74</v>
      </c>
      <c r="AP540" t="s">
        <v>74</v>
      </c>
      <c r="AQ540" t="s">
        <v>74</v>
      </c>
      <c r="AR540" t="s">
        <v>74</v>
      </c>
      <c r="AS540" t="s">
        <v>74</v>
      </c>
      <c r="AT540" t="s">
        <v>74</v>
      </c>
      <c r="AU540" t="s">
        <v>74</v>
      </c>
      <c r="AV540" t="s">
        <v>74</v>
      </c>
      <c r="AW540" t="s">
        <v>74</v>
      </c>
      <c r="AX540" t="s">
        <v>74</v>
      </c>
      <c r="AY540" t="s">
        <v>74</v>
      </c>
      <c r="AZ540" t="s">
        <v>74</v>
      </c>
      <c r="BA540" t="s">
        <v>74</v>
      </c>
      <c r="BB540" t="s">
        <v>74</v>
      </c>
      <c r="BC540" t="s">
        <v>74</v>
      </c>
      <c r="BD540" t="s">
        <v>74</v>
      </c>
      <c r="BE540" t="s">
        <v>74</v>
      </c>
      <c r="BF540" t="s">
        <v>74</v>
      </c>
      <c r="BG540" t="s">
        <v>74</v>
      </c>
      <c r="BH540" t="s">
        <v>74</v>
      </c>
      <c r="BI540" t="s">
        <v>74</v>
      </c>
      <c r="BJ540" t="s">
        <v>74</v>
      </c>
      <c r="BK540" t="s">
        <v>74</v>
      </c>
      <c r="BL540" t="s">
        <v>74</v>
      </c>
      <c r="BM540" t="s">
        <v>74</v>
      </c>
      <c r="BN540" t="s">
        <v>74</v>
      </c>
      <c r="BO540" t="s">
        <v>74</v>
      </c>
      <c r="BP540" t="s">
        <v>74</v>
      </c>
      <c r="BQ540" t="s">
        <v>74</v>
      </c>
      <c r="BR540" t="s">
        <v>74</v>
      </c>
      <c r="BS540" t="s">
        <v>74</v>
      </c>
      <c r="BT540" t="s">
        <v>74</v>
      </c>
      <c r="BU540" t="s">
        <v>74</v>
      </c>
      <c r="BV540" t="s">
        <v>74</v>
      </c>
      <c r="BW540" t="s">
        <v>74</v>
      </c>
      <c r="BX540" t="s">
        <v>1584</v>
      </c>
      <c r="BY540" t="s">
        <v>74</v>
      </c>
      <c r="BZ540" t="s">
        <v>74</v>
      </c>
      <c r="CA540">
        <v>1</v>
      </c>
    </row>
    <row r="541" spans="1:79" customFormat="1" x14ac:dyDescent="0.25">
      <c r="A541" t="s">
        <v>1588</v>
      </c>
      <c r="B541" t="s">
        <v>356</v>
      </c>
      <c r="C541" t="s">
        <v>187</v>
      </c>
      <c r="D541" t="s">
        <v>953</v>
      </c>
      <c r="E541">
        <v>2016</v>
      </c>
      <c r="F541" t="s">
        <v>74</v>
      </c>
      <c r="G541" t="s">
        <v>74</v>
      </c>
      <c r="H541" t="s">
        <v>74</v>
      </c>
      <c r="I541" t="s">
        <v>74</v>
      </c>
      <c r="J541" t="s">
        <v>74</v>
      </c>
      <c r="K541" t="s">
        <v>74</v>
      </c>
      <c r="L541" t="s">
        <v>74</v>
      </c>
      <c r="M541" t="s">
        <v>74</v>
      </c>
      <c r="N541" t="s">
        <v>74</v>
      </c>
      <c r="O541" t="s">
        <v>74</v>
      </c>
      <c r="P541" t="s">
        <v>74</v>
      </c>
      <c r="Q541" t="s">
        <v>74</v>
      </c>
      <c r="R541" t="s">
        <v>74</v>
      </c>
      <c r="S541" t="s">
        <v>74</v>
      </c>
      <c r="T541" t="s">
        <v>74</v>
      </c>
      <c r="U541" t="s">
        <v>74</v>
      </c>
      <c r="V541" t="s">
        <v>74</v>
      </c>
      <c r="W541" t="s">
        <v>74</v>
      </c>
      <c r="X541" t="s">
        <v>74</v>
      </c>
      <c r="Y541" t="s">
        <v>74</v>
      </c>
      <c r="Z541" t="s">
        <v>74</v>
      </c>
      <c r="AA541" t="s">
        <v>74</v>
      </c>
      <c r="AB541" t="s">
        <v>74</v>
      </c>
      <c r="AC541" t="s">
        <v>74</v>
      </c>
      <c r="AD541" t="s">
        <v>74</v>
      </c>
      <c r="AE541" t="s">
        <v>74</v>
      </c>
      <c r="AF541" t="s">
        <v>74</v>
      </c>
      <c r="AG541" t="s">
        <v>74</v>
      </c>
      <c r="AH541" t="s">
        <v>74</v>
      </c>
      <c r="AI541" t="s">
        <v>74</v>
      </c>
      <c r="AJ541" t="s">
        <v>74</v>
      </c>
      <c r="AK541" t="s">
        <v>74</v>
      </c>
      <c r="AL541" t="s">
        <v>74</v>
      </c>
      <c r="AM541" t="s">
        <v>74</v>
      </c>
      <c r="AN541" t="s">
        <v>74</v>
      </c>
      <c r="AO541" t="s">
        <v>74</v>
      </c>
      <c r="AP541" t="s">
        <v>74</v>
      </c>
      <c r="AQ541" t="s">
        <v>74</v>
      </c>
      <c r="AR541" t="s">
        <v>74</v>
      </c>
      <c r="AS541" t="s">
        <v>74</v>
      </c>
      <c r="AT541" t="s">
        <v>74</v>
      </c>
      <c r="AU541" t="s">
        <v>74</v>
      </c>
      <c r="AV541" t="s">
        <v>74</v>
      </c>
      <c r="AW541" t="s">
        <v>74</v>
      </c>
      <c r="AX541" t="s">
        <v>74</v>
      </c>
      <c r="AY541" t="s">
        <v>74</v>
      </c>
      <c r="AZ541" t="s">
        <v>74</v>
      </c>
      <c r="BA541" t="s">
        <v>74</v>
      </c>
      <c r="BB541" t="s">
        <v>74</v>
      </c>
      <c r="BC541" t="s">
        <v>74</v>
      </c>
      <c r="BD541" t="s">
        <v>74</v>
      </c>
      <c r="BE541" t="s">
        <v>74</v>
      </c>
      <c r="BF541" t="s">
        <v>74</v>
      </c>
      <c r="BG541" t="s">
        <v>74</v>
      </c>
      <c r="BH541" t="s">
        <v>74</v>
      </c>
      <c r="BI541" t="s">
        <v>74</v>
      </c>
      <c r="BJ541" t="s">
        <v>74</v>
      </c>
      <c r="BK541" t="s">
        <v>74</v>
      </c>
      <c r="BL541" t="s">
        <v>74</v>
      </c>
      <c r="BM541" t="s">
        <v>74</v>
      </c>
      <c r="BN541" t="s">
        <v>74</v>
      </c>
      <c r="BO541" t="s">
        <v>74</v>
      </c>
      <c r="BP541" t="s">
        <v>74</v>
      </c>
      <c r="BQ541" t="s">
        <v>74</v>
      </c>
      <c r="BR541" t="s">
        <v>74</v>
      </c>
      <c r="BS541" t="s">
        <v>74</v>
      </c>
      <c r="BT541" t="s">
        <v>74</v>
      </c>
      <c r="BU541" t="s">
        <v>74</v>
      </c>
      <c r="BV541" t="s">
        <v>74</v>
      </c>
      <c r="BW541" t="s">
        <v>74</v>
      </c>
      <c r="BX541" t="s">
        <v>1584</v>
      </c>
      <c r="BY541" t="s">
        <v>74</v>
      </c>
      <c r="BZ541" t="s">
        <v>74</v>
      </c>
      <c r="CA541">
        <v>1</v>
      </c>
    </row>
    <row r="542" spans="1:79" customFormat="1" x14ac:dyDescent="0.25">
      <c r="A542" t="s">
        <v>1589</v>
      </c>
      <c r="B542" t="s">
        <v>356</v>
      </c>
      <c r="C542" t="s">
        <v>420</v>
      </c>
      <c r="D542" t="s">
        <v>44</v>
      </c>
      <c r="E542">
        <v>2016</v>
      </c>
      <c r="F542">
        <v>350</v>
      </c>
      <c r="G542">
        <v>28</v>
      </c>
      <c r="H542">
        <v>0</v>
      </c>
      <c r="I542">
        <v>34</v>
      </c>
      <c r="J542">
        <v>135</v>
      </c>
      <c r="K542">
        <v>111</v>
      </c>
      <c r="L542">
        <v>46</v>
      </c>
      <c r="M542">
        <v>26</v>
      </c>
      <c r="N542">
        <v>15</v>
      </c>
      <c r="O542">
        <v>7</v>
      </c>
      <c r="P542">
        <v>4</v>
      </c>
      <c r="Q542">
        <v>0</v>
      </c>
      <c r="R542">
        <v>0</v>
      </c>
      <c r="S542">
        <v>0</v>
      </c>
      <c r="T542">
        <v>0</v>
      </c>
      <c r="U542">
        <v>376</v>
      </c>
      <c r="V542">
        <v>2</v>
      </c>
      <c r="W542">
        <v>0</v>
      </c>
      <c r="X542">
        <v>356</v>
      </c>
      <c r="Y542">
        <v>20</v>
      </c>
      <c r="Z542">
        <v>2</v>
      </c>
      <c r="AA542">
        <v>0</v>
      </c>
      <c r="AB542">
        <v>3</v>
      </c>
      <c r="AC542">
        <v>9</v>
      </c>
      <c r="AD542">
        <v>0</v>
      </c>
      <c r="AE542">
        <v>366</v>
      </c>
      <c r="AF542">
        <v>4</v>
      </c>
      <c r="AG542">
        <v>370</v>
      </c>
      <c r="AH542">
        <v>4</v>
      </c>
      <c r="AI542">
        <v>0</v>
      </c>
      <c r="AJ542">
        <v>0</v>
      </c>
      <c r="AK542">
        <v>69</v>
      </c>
      <c r="AL542">
        <v>309</v>
      </c>
      <c r="AM542">
        <v>0</v>
      </c>
      <c r="AN542">
        <v>378</v>
      </c>
      <c r="AO542">
        <v>0.92592592592592593</v>
      </c>
      <c r="AP542">
        <v>7.407407407407407E-2</v>
      </c>
      <c r="AQ542">
        <v>0</v>
      </c>
      <c r="AR542">
        <v>8.9947089947089942E-2</v>
      </c>
      <c r="AS542">
        <v>0.35714285714285721</v>
      </c>
      <c r="AT542">
        <v>0.29365079365079372</v>
      </c>
      <c r="AU542">
        <v>0.1216931216931217</v>
      </c>
      <c r="AV542">
        <v>6.8783068783068779E-2</v>
      </c>
      <c r="AW542">
        <v>3.968253968253968E-2</v>
      </c>
      <c r="AX542">
        <v>1.8518518518518521E-2</v>
      </c>
      <c r="AY542">
        <v>1.058201058201058E-2</v>
      </c>
      <c r="AZ542">
        <v>0</v>
      </c>
      <c r="BA542">
        <v>0</v>
      </c>
      <c r="BB542">
        <v>0</v>
      </c>
      <c r="BC542">
        <v>0</v>
      </c>
      <c r="BD542">
        <v>0.99470899470899465</v>
      </c>
      <c r="BE542">
        <v>5.2910052910052907E-3</v>
      </c>
      <c r="BF542">
        <v>0</v>
      </c>
      <c r="BG542">
        <v>0.94179894179894175</v>
      </c>
      <c r="BH542">
        <v>5.2910052910052907E-2</v>
      </c>
      <c r="BI542">
        <v>5.2910052910052907E-3</v>
      </c>
      <c r="BJ542">
        <v>0</v>
      </c>
      <c r="BK542">
        <v>7.9365079365079361E-3</v>
      </c>
      <c r="BL542">
        <v>2.3809523809523812E-2</v>
      </c>
      <c r="BM542">
        <v>0</v>
      </c>
      <c r="BN542">
        <v>0.96825396825396826</v>
      </c>
      <c r="BO542">
        <v>1.058201058201058E-2</v>
      </c>
      <c r="BP542">
        <v>0.97883597883597884</v>
      </c>
      <c r="BQ542">
        <v>1.058201058201058E-2</v>
      </c>
      <c r="BR542">
        <v>0</v>
      </c>
      <c r="BS542">
        <v>0</v>
      </c>
      <c r="BT542">
        <v>0.1825396825396825</v>
      </c>
      <c r="BU542">
        <v>0.81746031746031744</v>
      </c>
      <c r="BV542">
        <v>0</v>
      </c>
      <c r="BW542">
        <v>1</v>
      </c>
      <c r="BX542" t="s">
        <v>1590</v>
      </c>
      <c r="BY542">
        <v>378</v>
      </c>
      <c r="BZ542">
        <v>1</v>
      </c>
      <c r="CA542">
        <v>0</v>
      </c>
    </row>
    <row r="543" spans="1:79" customFormat="1" x14ac:dyDescent="0.25">
      <c r="A543" t="s">
        <v>1591</v>
      </c>
      <c r="B543" t="s">
        <v>356</v>
      </c>
      <c r="C543" t="s">
        <v>420</v>
      </c>
      <c r="D543" t="s">
        <v>947</v>
      </c>
      <c r="E543">
        <v>2016</v>
      </c>
      <c r="F543">
        <v>177</v>
      </c>
      <c r="G543">
        <v>15</v>
      </c>
      <c r="H543">
        <v>0</v>
      </c>
      <c r="I543">
        <v>13</v>
      </c>
      <c r="J543">
        <v>77</v>
      </c>
      <c r="K543">
        <v>57</v>
      </c>
      <c r="L543">
        <v>22</v>
      </c>
      <c r="M543">
        <v>13</v>
      </c>
      <c r="N543">
        <v>6</v>
      </c>
      <c r="O543">
        <v>3</v>
      </c>
      <c r="P543">
        <v>1</v>
      </c>
      <c r="Q543">
        <v>0</v>
      </c>
      <c r="R543">
        <v>0</v>
      </c>
      <c r="S543">
        <v>0</v>
      </c>
      <c r="T543">
        <v>0</v>
      </c>
      <c r="U543">
        <v>192</v>
      </c>
      <c r="V543">
        <v>0</v>
      </c>
      <c r="W543">
        <v>0</v>
      </c>
      <c r="X543">
        <v>183</v>
      </c>
      <c r="Y543">
        <v>9</v>
      </c>
      <c r="Z543">
        <v>0</v>
      </c>
      <c r="AA543">
        <v>0</v>
      </c>
      <c r="AB543">
        <v>1</v>
      </c>
      <c r="AC543">
        <v>1</v>
      </c>
      <c r="AD543">
        <v>0</v>
      </c>
      <c r="AE543">
        <v>190</v>
      </c>
      <c r="AF543">
        <v>1</v>
      </c>
      <c r="AG543">
        <v>191</v>
      </c>
      <c r="AH543">
        <v>0</v>
      </c>
      <c r="AI543">
        <v>0</v>
      </c>
      <c r="AJ543">
        <v>0</v>
      </c>
      <c r="AK543">
        <v>40</v>
      </c>
      <c r="AL543">
        <v>152</v>
      </c>
      <c r="AM543">
        <v>0</v>
      </c>
      <c r="AN543">
        <v>192</v>
      </c>
      <c r="AO543">
        <v>0.921875</v>
      </c>
      <c r="AP543">
        <v>7.8125E-2</v>
      </c>
      <c r="AQ543">
        <v>0</v>
      </c>
      <c r="AR543">
        <v>6.7708333333333329E-2</v>
      </c>
      <c r="AS543">
        <v>0.40104166666666669</v>
      </c>
      <c r="AT543">
        <v>0.296875</v>
      </c>
      <c r="AU543">
        <v>0.1145833333333333</v>
      </c>
      <c r="AV543">
        <v>6.7708333333333329E-2</v>
      </c>
      <c r="AW543">
        <v>3.125E-2</v>
      </c>
      <c r="AX543">
        <v>1.5625E-2</v>
      </c>
      <c r="AY543">
        <v>5.208333333333333E-3</v>
      </c>
      <c r="AZ543">
        <v>0</v>
      </c>
      <c r="BA543">
        <v>0</v>
      </c>
      <c r="BB543">
        <v>0</v>
      </c>
      <c r="BC543">
        <v>0</v>
      </c>
      <c r="BD543">
        <v>1</v>
      </c>
      <c r="BE543">
        <v>0</v>
      </c>
      <c r="BF543">
        <v>0</v>
      </c>
      <c r="BG543">
        <v>0.953125</v>
      </c>
      <c r="BH543">
        <v>4.6875E-2</v>
      </c>
      <c r="BI543">
        <v>0</v>
      </c>
      <c r="BJ543">
        <v>0</v>
      </c>
      <c r="BK543">
        <v>5.208333333333333E-3</v>
      </c>
      <c r="BL543">
        <v>5.208333333333333E-3</v>
      </c>
      <c r="BM543">
        <v>0</v>
      </c>
      <c r="BN543">
        <v>0.98958333333333337</v>
      </c>
      <c r="BO543">
        <v>5.208333333333333E-3</v>
      </c>
      <c r="BP543">
        <v>0.99479166666666663</v>
      </c>
      <c r="BQ543">
        <v>0</v>
      </c>
      <c r="BR543">
        <v>0</v>
      </c>
      <c r="BS543">
        <v>0</v>
      </c>
      <c r="BT543">
        <v>0.20833333333333329</v>
      </c>
      <c r="BU543">
        <v>0.79166666666666663</v>
      </c>
      <c r="BV543">
        <v>0</v>
      </c>
      <c r="BW543">
        <v>1</v>
      </c>
      <c r="BX543" t="s">
        <v>1590</v>
      </c>
      <c r="BY543">
        <v>378</v>
      </c>
      <c r="BZ543">
        <v>0.50793650793650791</v>
      </c>
      <c r="CA543">
        <v>0</v>
      </c>
    </row>
    <row r="544" spans="1:79" customFormat="1" x14ac:dyDescent="0.25">
      <c r="A544" t="s">
        <v>1592</v>
      </c>
      <c r="B544" t="s">
        <v>356</v>
      </c>
      <c r="C544" t="s">
        <v>420</v>
      </c>
      <c r="D544" t="s">
        <v>949</v>
      </c>
      <c r="E544">
        <v>2016</v>
      </c>
      <c r="F544">
        <v>135</v>
      </c>
      <c r="G544">
        <v>9</v>
      </c>
      <c r="H544">
        <v>0</v>
      </c>
      <c r="I544">
        <v>19</v>
      </c>
      <c r="J544">
        <v>40</v>
      </c>
      <c r="K544">
        <v>43</v>
      </c>
      <c r="L544">
        <v>19</v>
      </c>
      <c r="M544">
        <v>10</v>
      </c>
      <c r="N544">
        <v>7</v>
      </c>
      <c r="O544">
        <v>3</v>
      </c>
      <c r="P544">
        <v>3</v>
      </c>
      <c r="Q544">
        <v>0</v>
      </c>
      <c r="R544">
        <v>0</v>
      </c>
      <c r="S544">
        <v>0</v>
      </c>
      <c r="T544">
        <v>0</v>
      </c>
      <c r="U544">
        <v>142</v>
      </c>
      <c r="V544">
        <v>2</v>
      </c>
      <c r="W544">
        <v>0</v>
      </c>
      <c r="X544">
        <v>135</v>
      </c>
      <c r="Y544">
        <v>8</v>
      </c>
      <c r="Z544">
        <v>1</v>
      </c>
      <c r="AA544">
        <v>0</v>
      </c>
      <c r="AB544">
        <v>0</v>
      </c>
      <c r="AC544">
        <v>6</v>
      </c>
      <c r="AD544">
        <v>0</v>
      </c>
      <c r="AE544">
        <v>138</v>
      </c>
      <c r="AF544">
        <v>1</v>
      </c>
      <c r="AG544">
        <v>143</v>
      </c>
      <c r="AH544">
        <v>0</v>
      </c>
      <c r="AI544">
        <v>0</v>
      </c>
      <c r="AJ544">
        <v>0</v>
      </c>
      <c r="AK544">
        <v>10</v>
      </c>
      <c r="AL544">
        <v>134</v>
      </c>
      <c r="AM544">
        <v>0</v>
      </c>
      <c r="AN544">
        <v>144</v>
      </c>
      <c r="AO544">
        <v>0.9375</v>
      </c>
      <c r="AP544">
        <v>6.25E-2</v>
      </c>
      <c r="AQ544">
        <v>0</v>
      </c>
      <c r="AR544">
        <v>0.13194444444444439</v>
      </c>
      <c r="AS544">
        <v>0.27777777777777779</v>
      </c>
      <c r="AT544">
        <v>0.2986111111111111</v>
      </c>
      <c r="AU544">
        <v>0.13194444444444439</v>
      </c>
      <c r="AV544">
        <v>6.9444444444444448E-2</v>
      </c>
      <c r="AW544">
        <v>4.8611111111111112E-2</v>
      </c>
      <c r="AX544">
        <v>2.0833333333333329E-2</v>
      </c>
      <c r="AY544">
        <v>2.0833333333333329E-2</v>
      </c>
      <c r="AZ544">
        <v>0</v>
      </c>
      <c r="BA544">
        <v>0</v>
      </c>
      <c r="BB544">
        <v>0</v>
      </c>
      <c r="BC544">
        <v>0</v>
      </c>
      <c r="BD544">
        <v>0.98611111111111116</v>
      </c>
      <c r="BE544">
        <v>1.388888888888889E-2</v>
      </c>
      <c r="BF544">
        <v>0</v>
      </c>
      <c r="BG544">
        <v>0.9375</v>
      </c>
      <c r="BH544">
        <v>5.5555555555555552E-2</v>
      </c>
      <c r="BI544">
        <v>6.9444444444444441E-3</v>
      </c>
      <c r="BJ544">
        <v>0</v>
      </c>
      <c r="BK544">
        <v>0</v>
      </c>
      <c r="BL544">
        <v>4.1666666666666657E-2</v>
      </c>
      <c r="BM544">
        <v>0</v>
      </c>
      <c r="BN544">
        <v>0.95833333333333337</v>
      </c>
      <c r="BO544">
        <v>6.9444444444444441E-3</v>
      </c>
      <c r="BP544">
        <v>0.99305555555555558</v>
      </c>
      <c r="BQ544">
        <v>0</v>
      </c>
      <c r="BR544">
        <v>0</v>
      </c>
      <c r="BS544">
        <v>0</v>
      </c>
      <c r="BT544">
        <v>6.9444444444444448E-2</v>
      </c>
      <c r="BU544">
        <v>0.93055555555555558</v>
      </c>
      <c r="BV544">
        <v>0</v>
      </c>
      <c r="BW544">
        <v>1</v>
      </c>
      <c r="BX544" t="s">
        <v>1590</v>
      </c>
      <c r="BY544">
        <v>378</v>
      </c>
      <c r="BZ544">
        <v>0.38095238095238088</v>
      </c>
      <c r="CA544">
        <v>0</v>
      </c>
    </row>
    <row r="545" spans="1:79" customFormat="1" x14ac:dyDescent="0.25">
      <c r="A545" t="s">
        <v>1593</v>
      </c>
      <c r="B545" t="s">
        <v>356</v>
      </c>
      <c r="C545" t="s">
        <v>420</v>
      </c>
      <c r="D545" t="s">
        <v>951</v>
      </c>
      <c r="E545">
        <v>2016</v>
      </c>
      <c r="F545">
        <v>28</v>
      </c>
      <c r="G545">
        <v>3</v>
      </c>
      <c r="H545">
        <v>0</v>
      </c>
      <c r="I545">
        <v>2</v>
      </c>
      <c r="J545">
        <v>12</v>
      </c>
      <c r="K545">
        <v>7</v>
      </c>
      <c r="L545">
        <v>5</v>
      </c>
      <c r="M545">
        <v>3</v>
      </c>
      <c r="N545">
        <v>1</v>
      </c>
      <c r="O545">
        <v>1</v>
      </c>
      <c r="P545">
        <v>0</v>
      </c>
      <c r="Q545">
        <v>0</v>
      </c>
      <c r="R545">
        <v>0</v>
      </c>
      <c r="S545">
        <v>0</v>
      </c>
      <c r="T545">
        <v>0</v>
      </c>
      <c r="U545">
        <v>31</v>
      </c>
      <c r="V545">
        <v>0</v>
      </c>
      <c r="W545">
        <v>0</v>
      </c>
      <c r="X545">
        <v>29</v>
      </c>
      <c r="Y545">
        <v>1</v>
      </c>
      <c r="Z545">
        <v>1</v>
      </c>
      <c r="AA545">
        <v>0</v>
      </c>
      <c r="AB545">
        <v>1</v>
      </c>
      <c r="AC545">
        <v>1</v>
      </c>
      <c r="AD545">
        <v>0</v>
      </c>
      <c r="AE545">
        <v>29</v>
      </c>
      <c r="AF545">
        <v>1</v>
      </c>
      <c r="AG545">
        <v>30</v>
      </c>
      <c r="AH545">
        <v>0</v>
      </c>
      <c r="AI545">
        <v>0</v>
      </c>
      <c r="AJ545">
        <v>0</v>
      </c>
      <c r="AK545">
        <v>19</v>
      </c>
      <c r="AL545">
        <v>12</v>
      </c>
      <c r="AM545">
        <v>0</v>
      </c>
      <c r="AN545">
        <v>31</v>
      </c>
      <c r="AO545">
        <v>0.90322580645161288</v>
      </c>
      <c r="AP545">
        <v>9.6774193548387094E-2</v>
      </c>
      <c r="AQ545">
        <v>0</v>
      </c>
      <c r="AR545">
        <v>6.4516129032258063E-2</v>
      </c>
      <c r="AS545">
        <v>0.38709677419354838</v>
      </c>
      <c r="AT545">
        <v>0.22580645161290319</v>
      </c>
      <c r="AU545">
        <v>0.16129032258064521</v>
      </c>
      <c r="AV545">
        <v>9.6774193548387094E-2</v>
      </c>
      <c r="AW545">
        <v>3.2258064516129031E-2</v>
      </c>
      <c r="AX545">
        <v>3.2258064516129031E-2</v>
      </c>
      <c r="AY545">
        <v>0</v>
      </c>
      <c r="AZ545">
        <v>0</v>
      </c>
      <c r="BA545">
        <v>0</v>
      </c>
      <c r="BB545">
        <v>0</v>
      </c>
      <c r="BC545">
        <v>0</v>
      </c>
      <c r="BD545">
        <v>1</v>
      </c>
      <c r="BE545">
        <v>0</v>
      </c>
      <c r="BF545">
        <v>0</v>
      </c>
      <c r="BG545">
        <v>0.93548387096774188</v>
      </c>
      <c r="BH545">
        <v>3.2258064516129031E-2</v>
      </c>
      <c r="BI545">
        <v>3.2258064516129031E-2</v>
      </c>
      <c r="BJ545">
        <v>0</v>
      </c>
      <c r="BK545">
        <v>3.2258064516129031E-2</v>
      </c>
      <c r="BL545">
        <v>3.2258064516129031E-2</v>
      </c>
      <c r="BM545">
        <v>0</v>
      </c>
      <c r="BN545">
        <v>0.93548387096774188</v>
      </c>
      <c r="BO545">
        <v>3.2258064516129031E-2</v>
      </c>
      <c r="BP545">
        <v>0.967741935483871</v>
      </c>
      <c r="BQ545">
        <v>0</v>
      </c>
      <c r="BR545">
        <v>0</v>
      </c>
      <c r="BS545">
        <v>0</v>
      </c>
      <c r="BT545">
        <v>0.61290322580645162</v>
      </c>
      <c r="BU545">
        <v>0.38709677419354838</v>
      </c>
      <c r="BV545">
        <v>0</v>
      </c>
      <c r="BW545">
        <v>1</v>
      </c>
      <c r="BX545" t="s">
        <v>1590</v>
      </c>
      <c r="BY545">
        <v>378</v>
      </c>
      <c r="BZ545">
        <v>8.2010582010582006E-2</v>
      </c>
      <c r="CA545">
        <v>0</v>
      </c>
    </row>
    <row r="546" spans="1:79" customFormat="1" x14ac:dyDescent="0.25">
      <c r="A546" t="s">
        <v>1594</v>
      </c>
      <c r="B546" t="s">
        <v>356</v>
      </c>
      <c r="C546" t="s">
        <v>420</v>
      </c>
      <c r="D546" t="s">
        <v>953</v>
      </c>
      <c r="E546">
        <v>2016</v>
      </c>
      <c r="F546">
        <v>9</v>
      </c>
      <c r="G546">
        <v>0</v>
      </c>
      <c r="H546">
        <v>0</v>
      </c>
      <c r="I546">
        <v>0</v>
      </c>
      <c r="J546">
        <v>4</v>
      </c>
      <c r="K546">
        <v>4</v>
      </c>
      <c r="L546">
        <v>0</v>
      </c>
      <c r="M546">
        <v>0</v>
      </c>
      <c r="N546">
        <v>1</v>
      </c>
      <c r="O546">
        <v>0</v>
      </c>
      <c r="P546">
        <v>0</v>
      </c>
      <c r="Q546">
        <v>0</v>
      </c>
      <c r="R546">
        <v>0</v>
      </c>
      <c r="S546">
        <v>0</v>
      </c>
      <c r="T546">
        <v>0</v>
      </c>
      <c r="U546">
        <v>9</v>
      </c>
      <c r="V546">
        <v>0</v>
      </c>
      <c r="W546">
        <v>0</v>
      </c>
      <c r="X546">
        <v>7</v>
      </c>
      <c r="Y546">
        <v>2</v>
      </c>
      <c r="Z546">
        <v>0</v>
      </c>
      <c r="AA546">
        <v>0</v>
      </c>
      <c r="AB546">
        <v>1</v>
      </c>
      <c r="AC546">
        <v>1</v>
      </c>
      <c r="AD546">
        <v>0</v>
      </c>
      <c r="AE546">
        <v>7</v>
      </c>
      <c r="AF546">
        <v>1</v>
      </c>
      <c r="AG546">
        <v>4</v>
      </c>
      <c r="AH546">
        <v>4</v>
      </c>
      <c r="AI546">
        <v>0</v>
      </c>
      <c r="AJ546">
        <v>0</v>
      </c>
      <c r="AK546">
        <v>0</v>
      </c>
      <c r="AL546">
        <v>9</v>
      </c>
      <c r="AM546">
        <v>0</v>
      </c>
      <c r="AN546">
        <v>9</v>
      </c>
      <c r="AO546">
        <v>1</v>
      </c>
      <c r="AP546">
        <v>0</v>
      </c>
      <c r="AQ546">
        <v>0</v>
      </c>
      <c r="AR546">
        <v>0</v>
      </c>
      <c r="AS546">
        <v>0.44444444444444442</v>
      </c>
      <c r="AT546">
        <v>0.44444444444444442</v>
      </c>
      <c r="AU546">
        <v>0</v>
      </c>
      <c r="AV546">
        <v>0</v>
      </c>
      <c r="AW546">
        <v>0.1111111111111111</v>
      </c>
      <c r="AX546">
        <v>0</v>
      </c>
      <c r="AY546">
        <v>0</v>
      </c>
      <c r="AZ546">
        <v>0</v>
      </c>
      <c r="BA546">
        <v>0</v>
      </c>
      <c r="BB546">
        <v>0</v>
      </c>
      <c r="BC546">
        <v>0</v>
      </c>
      <c r="BD546">
        <v>1</v>
      </c>
      <c r="BE546">
        <v>0</v>
      </c>
      <c r="BF546">
        <v>0</v>
      </c>
      <c r="BG546">
        <v>0.77777777777777779</v>
      </c>
      <c r="BH546">
        <v>0.22222222222222221</v>
      </c>
      <c r="BI546">
        <v>0</v>
      </c>
      <c r="BJ546">
        <v>0</v>
      </c>
      <c r="BK546">
        <v>0.1111111111111111</v>
      </c>
      <c r="BL546">
        <v>0.1111111111111111</v>
      </c>
      <c r="BM546">
        <v>0</v>
      </c>
      <c r="BN546">
        <v>0.77777777777777779</v>
      </c>
      <c r="BO546">
        <v>0.1111111111111111</v>
      </c>
      <c r="BP546">
        <v>0.44444444444444442</v>
      </c>
      <c r="BQ546">
        <v>0.44444444444444442</v>
      </c>
      <c r="BR546">
        <v>0</v>
      </c>
      <c r="BS546">
        <v>0</v>
      </c>
      <c r="BT546">
        <v>0</v>
      </c>
      <c r="BU546">
        <v>1</v>
      </c>
      <c r="BV546">
        <v>0</v>
      </c>
      <c r="BW546">
        <v>1</v>
      </c>
      <c r="BX546" t="s">
        <v>1590</v>
      </c>
      <c r="BY546">
        <v>378</v>
      </c>
      <c r="BZ546">
        <v>2.3809523809523812E-2</v>
      </c>
      <c r="CA546">
        <v>0</v>
      </c>
    </row>
    <row r="547" spans="1:79" customFormat="1" x14ac:dyDescent="0.25">
      <c r="A547" t="s">
        <v>1595</v>
      </c>
      <c r="B547" t="s">
        <v>356</v>
      </c>
      <c r="C547" t="s">
        <v>420</v>
      </c>
      <c r="D547" t="s">
        <v>961</v>
      </c>
      <c r="E547">
        <v>2016</v>
      </c>
      <c r="F547">
        <v>1</v>
      </c>
      <c r="G547">
        <v>1</v>
      </c>
      <c r="H547">
        <v>0</v>
      </c>
      <c r="I547">
        <v>0</v>
      </c>
      <c r="J547">
        <v>2</v>
      </c>
      <c r="K547">
        <v>0</v>
      </c>
      <c r="L547">
        <v>0</v>
      </c>
      <c r="M547">
        <v>0</v>
      </c>
      <c r="N547">
        <v>0</v>
      </c>
      <c r="O547">
        <v>0</v>
      </c>
      <c r="P547">
        <v>0</v>
      </c>
      <c r="Q547">
        <v>0</v>
      </c>
      <c r="R547">
        <v>0</v>
      </c>
      <c r="S547">
        <v>0</v>
      </c>
      <c r="T547">
        <v>0</v>
      </c>
      <c r="U547">
        <v>2</v>
      </c>
      <c r="V547">
        <v>0</v>
      </c>
      <c r="W547">
        <v>0</v>
      </c>
      <c r="X547">
        <v>2</v>
      </c>
      <c r="Y547">
        <v>0</v>
      </c>
      <c r="Z547">
        <v>0</v>
      </c>
      <c r="AA547">
        <v>0</v>
      </c>
      <c r="AB547">
        <v>0</v>
      </c>
      <c r="AC547">
        <v>0</v>
      </c>
      <c r="AD547">
        <v>0</v>
      </c>
      <c r="AE547">
        <v>2</v>
      </c>
      <c r="AF547">
        <v>0</v>
      </c>
      <c r="AG547">
        <v>2</v>
      </c>
      <c r="AH547">
        <v>0</v>
      </c>
      <c r="AI547">
        <v>0</v>
      </c>
      <c r="AJ547">
        <v>0</v>
      </c>
      <c r="AK547">
        <v>0</v>
      </c>
      <c r="AL547">
        <v>2</v>
      </c>
      <c r="AM547">
        <v>0</v>
      </c>
      <c r="AN547">
        <v>2</v>
      </c>
      <c r="AO547">
        <v>0.5</v>
      </c>
      <c r="AP547">
        <v>0.5</v>
      </c>
      <c r="AQ547">
        <v>0</v>
      </c>
      <c r="AR547">
        <v>0</v>
      </c>
      <c r="AS547">
        <v>1</v>
      </c>
      <c r="AT547">
        <v>0</v>
      </c>
      <c r="AU547">
        <v>0</v>
      </c>
      <c r="AV547">
        <v>0</v>
      </c>
      <c r="AW547">
        <v>0</v>
      </c>
      <c r="AX547">
        <v>0</v>
      </c>
      <c r="AY547">
        <v>0</v>
      </c>
      <c r="AZ547">
        <v>0</v>
      </c>
      <c r="BA547">
        <v>0</v>
      </c>
      <c r="BB547">
        <v>0</v>
      </c>
      <c r="BC547">
        <v>0</v>
      </c>
      <c r="BD547">
        <v>1</v>
      </c>
      <c r="BE547">
        <v>0</v>
      </c>
      <c r="BF547">
        <v>0</v>
      </c>
      <c r="BG547">
        <v>1</v>
      </c>
      <c r="BH547">
        <v>0</v>
      </c>
      <c r="BI547">
        <v>0</v>
      </c>
      <c r="BJ547">
        <v>0</v>
      </c>
      <c r="BK547">
        <v>0</v>
      </c>
      <c r="BL547">
        <v>0</v>
      </c>
      <c r="BM547">
        <v>0</v>
      </c>
      <c r="BN547">
        <v>1</v>
      </c>
      <c r="BO547">
        <v>0</v>
      </c>
      <c r="BP547">
        <v>1</v>
      </c>
      <c r="BQ547">
        <v>0</v>
      </c>
      <c r="BR547">
        <v>0</v>
      </c>
      <c r="BS547">
        <v>0</v>
      </c>
      <c r="BT547">
        <v>0</v>
      </c>
      <c r="BU547">
        <v>1</v>
      </c>
      <c r="BV547">
        <v>0</v>
      </c>
      <c r="BW547">
        <v>1</v>
      </c>
      <c r="BX547" t="s">
        <v>1590</v>
      </c>
      <c r="BY547">
        <v>378</v>
      </c>
      <c r="BZ547">
        <v>5.2910052910052907E-3</v>
      </c>
      <c r="CA547">
        <v>0</v>
      </c>
    </row>
    <row r="548" spans="1:79" customFormat="1" x14ac:dyDescent="0.25">
      <c r="A548" t="s">
        <v>1596</v>
      </c>
      <c r="B548" t="s">
        <v>356</v>
      </c>
      <c r="C548" t="s">
        <v>426</v>
      </c>
      <c r="D548" t="s">
        <v>44</v>
      </c>
      <c r="E548">
        <v>2016</v>
      </c>
      <c r="F548">
        <v>177</v>
      </c>
      <c r="G548">
        <v>15</v>
      </c>
      <c r="H548">
        <v>0</v>
      </c>
      <c r="I548">
        <v>5</v>
      </c>
      <c r="J548">
        <v>24</v>
      </c>
      <c r="K548">
        <v>23</v>
      </c>
      <c r="L548">
        <v>27</v>
      </c>
      <c r="M548">
        <v>25</v>
      </c>
      <c r="N548">
        <v>30</v>
      </c>
      <c r="O548">
        <v>30</v>
      </c>
      <c r="P548">
        <v>21</v>
      </c>
      <c r="Q548">
        <v>6</v>
      </c>
      <c r="R548">
        <v>1</v>
      </c>
      <c r="S548">
        <v>0</v>
      </c>
      <c r="T548">
        <v>0</v>
      </c>
      <c r="U548">
        <v>176</v>
      </c>
      <c r="V548">
        <v>9</v>
      </c>
      <c r="W548">
        <v>7</v>
      </c>
      <c r="X548">
        <v>149</v>
      </c>
      <c r="Y548">
        <v>26</v>
      </c>
      <c r="Z548">
        <v>17</v>
      </c>
      <c r="AA548">
        <v>0</v>
      </c>
      <c r="AB548">
        <v>2</v>
      </c>
      <c r="AC548">
        <v>1</v>
      </c>
      <c r="AD548">
        <v>12</v>
      </c>
      <c r="AE548">
        <v>177</v>
      </c>
      <c r="AF548">
        <v>1</v>
      </c>
      <c r="AG548">
        <v>175</v>
      </c>
      <c r="AH548">
        <v>4</v>
      </c>
      <c r="AI548">
        <v>0</v>
      </c>
      <c r="AJ548">
        <v>12</v>
      </c>
      <c r="AK548">
        <v>101</v>
      </c>
      <c r="AL548">
        <v>91</v>
      </c>
      <c r="AM548">
        <v>0</v>
      </c>
      <c r="AN548">
        <v>192</v>
      </c>
      <c r="AO548">
        <v>0.921875</v>
      </c>
      <c r="AP548">
        <v>7.8125E-2</v>
      </c>
      <c r="AQ548">
        <v>0</v>
      </c>
      <c r="AR548">
        <v>2.6041666666666671E-2</v>
      </c>
      <c r="AS548">
        <v>0.125</v>
      </c>
      <c r="AT548">
        <v>0.1197916666666667</v>
      </c>
      <c r="AU548">
        <v>0.140625</v>
      </c>
      <c r="AV548">
        <v>0.13020833333333329</v>
      </c>
      <c r="AW548">
        <v>0.15625</v>
      </c>
      <c r="AX548">
        <v>0.15625</v>
      </c>
      <c r="AY548">
        <v>0.109375</v>
      </c>
      <c r="AZ548">
        <v>3.125E-2</v>
      </c>
      <c r="BA548">
        <v>0</v>
      </c>
      <c r="BB548">
        <v>5.208333333333333E-3</v>
      </c>
      <c r="BC548">
        <v>0</v>
      </c>
      <c r="BD548">
        <v>0.91666666666666663</v>
      </c>
      <c r="BE548">
        <v>4.6875E-2</v>
      </c>
      <c r="BF548">
        <v>3.6458333333333343E-2</v>
      </c>
      <c r="BG548">
        <v>0.77604166666666663</v>
      </c>
      <c r="BH548">
        <v>0.13541666666666671</v>
      </c>
      <c r="BI548">
        <v>8.8541666666666671E-2</v>
      </c>
      <c r="BJ548">
        <v>0</v>
      </c>
      <c r="BK548">
        <v>1.041666666666667E-2</v>
      </c>
      <c r="BL548">
        <v>5.208333333333333E-3</v>
      </c>
      <c r="BM548">
        <v>6.25E-2</v>
      </c>
      <c r="BN548">
        <v>0.921875</v>
      </c>
      <c r="BO548">
        <v>5.208333333333333E-3</v>
      </c>
      <c r="BP548">
        <v>0.91145833333333337</v>
      </c>
      <c r="BQ548">
        <v>2.0833333333333329E-2</v>
      </c>
      <c r="BR548">
        <v>0</v>
      </c>
      <c r="BS548">
        <v>6.25E-2</v>
      </c>
      <c r="BT548">
        <v>0.52604166666666663</v>
      </c>
      <c r="BU548">
        <v>0.47395833333333331</v>
      </c>
      <c r="BV548">
        <v>0</v>
      </c>
      <c r="BW548">
        <v>1</v>
      </c>
      <c r="BX548" t="s">
        <v>1597</v>
      </c>
      <c r="BY548">
        <v>192</v>
      </c>
      <c r="BZ548">
        <v>1</v>
      </c>
      <c r="CA548">
        <v>0</v>
      </c>
    </row>
    <row r="549" spans="1:79" customFormat="1" x14ac:dyDescent="0.25">
      <c r="A549" t="s">
        <v>1598</v>
      </c>
      <c r="B549" t="s">
        <v>356</v>
      </c>
      <c r="C549" t="s">
        <v>426</v>
      </c>
      <c r="D549" t="s">
        <v>947</v>
      </c>
      <c r="E549">
        <v>2016</v>
      </c>
      <c r="F549">
        <v>123</v>
      </c>
      <c r="G549">
        <v>10</v>
      </c>
      <c r="H549">
        <v>0</v>
      </c>
      <c r="I549">
        <v>4</v>
      </c>
      <c r="J549">
        <v>19</v>
      </c>
      <c r="K549">
        <v>14</v>
      </c>
      <c r="L549">
        <v>16</v>
      </c>
      <c r="M549">
        <v>19</v>
      </c>
      <c r="N549">
        <v>22</v>
      </c>
      <c r="O549">
        <v>20</v>
      </c>
      <c r="P549">
        <v>13</v>
      </c>
      <c r="Q549">
        <v>5</v>
      </c>
      <c r="R549">
        <v>1</v>
      </c>
      <c r="S549">
        <v>0</v>
      </c>
      <c r="T549">
        <v>0</v>
      </c>
      <c r="U549">
        <v>126</v>
      </c>
      <c r="V549">
        <v>2</v>
      </c>
      <c r="W549">
        <v>5</v>
      </c>
      <c r="X549">
        <v>107</v>
      </c>
      <c r="Y549">
        <v>18</v>
      </c>
      <c r="Z549">
        <v>8</v>
      </c>
      <c r="AA549">
        <v>0</v>
      </c>
      <c r="AB549">
        <v>1</v>
      </c>
      <c r="AC549">
        <v>1</v>
      </c>
      <c r="AD549">
        <v>0</v>
      </c>
      <c r="AE549">
        <v>131</v>
      </c>
      <c r="AF549">
        <v>0</v>
      </c>
      <c r="AG549">
        <v>133</v>
      </c>
      <c r="AH549">
        <v>0</v>
      </c>
      <c r="AI549">
        <v>0</v>
      </c>
      <c r="AJ549">
        <v>0</v>
      </c>
      <c r="AK549">
        <v>86</v>
      </c>
      <c r="AL549">
        <v>47</v>
      </c>
      <c r="AM549">
        <v>0</v>
      </c>
      <c r="AN549">
        <v>133</v>
      </c>
      <c r="AO549">
        <v>0.92481203007518797</v>
      </c>
      <c r="AP549">
        <v>7.5187969924812026E-2</v>
      </c>
      <c r="AQ549">
        <v>0</v>
      </c>
      <c r="AR549">
        <v>3.007518796992481E-2</v>
      </c>
      <c r="AS549">
        <v>0.14285714285714279</v>
      </c>
      <c r="AT549">
        <v>0.10526315789473679</v>
      </c>
      <c r="AU549">
        <v>0.1203007518796992</v>
      </c>
      <c r="AV549">
        <v>0.14285714285714279</v>
      </c>
      <c r="AW549">
        <v>0.16541353383458651</v>
      </c>
      <c r="AX549">
        <v>0.15037593984962411</v>
      </c>
      <c r="AY549">
        <v>9.7744360902255634E-2</v>
      </c>
      <c r="AZ549">
        <v>3.7593984962406013E-2</v>
      </c>
      <c r="BA549">
        <v>0</v>
      </c>
      <c r="BB549">
        <v>7.5187969924812026E-3</v>
      </c>
      <c r="BC549">
        <v>0</v>
      </c>
      <c r="BD549">
        <v>0.94736842105263153</v>
      </c>
      <c r="BE549">
        <v>1.503759398496241E-2</v>
      </c>
      <c r="BF549">
        <v>3.7593984962406013E-2</v>
      </c>
      <c r="BG549">
        <v>0.80451127819548873</v>
      </c>
      <c r="BH549">
        <v>0.13533834586466159</v>
      </c>
      <c r="BI549">
        <v>6.0150375939849621E-2</v>
      </c>
      <c r="BJ549">
        <v>0</v>
      </c>
      <c r="BK549">
        <v>7.5187969924812026E-3</v>
      </c>
      <c r="BL549">
        <v>7.5187969924812026E-3</v>
      </c>
      <c r="BM549">
        <v>0</v>
      </c>
      <c r="BN549">
        <v>0.98496240601503759</v>
      </c>
      <c r="BO549">
        <v>0</v>
      </c>
      <c r="BP549">
        <v>1</v>
      </c>
      <c r="BQ549">
        <v>0</v>
      </c>
      <c r="BR549">
        <v>0</v>
      </c>
      <c r="BS549">
        <v>0</v>
      </c>
      <c r="BT549">
        <v>0.64661654135338342</v>
      </c>
      <c r="BU549">
        <v>0.35338345864661652</v>
      </c>
      <c r="BV549">
        <v>0</v>
      </c>
      <c r="BW549">
        <v>1</v>
      </c>
      <c r="BX549" t="s">
        <v>1597</v>
      </c>
      <c r="BY549">
        <v>192</v>
      </c>
      <c r="BZ549">
        <v>0.69270833333333337</v>
      </c>
      <c r="CA549">
        <v>0</v>
      </c>
    </row>
    <row r="550" spans="1:79" customFormat="1" x14ac:dyDescent="0.25">
      <c r="A550" t="s">
        <v>1599</v>
      </c>
      <c r="B550" t="s">
        <v>356</v>
      </c>
      <c r="C550" t="s">
        <v>426</v>
      </c>
      <c r="D550" t="s">
        <v>949</v>
      </c>
      <c r="E550">
        <v>2016</v>
      </c>
      <c r="F550">
        <v>19</v>
      </c>
      <c r="G550">
        <v>4</v>
      </c>
      <c r="H550">
        <v>0</v>
      </c>
      <c r="I550">
        <v>0</v>
      </c>
      <c r="J550">
        <v>2</v>
      </c>
      <c r="K550">
        <v>5</v>
      </c>
      <c r="L550">
        <v>5</v>
      </c>
      <c r="M550">
        <v>1</v>
      </c>
      <c r="N550">
        <v>3</v>
      </c>
      <c r="O550">
        <v>2</v>
      </c>
      <c r="P550">
        <v>4</v>
      </c>
      <c r="Q550">
        <v>1</v>
      </c>
      <c r="R550">
        <v>0</v>
      </c>
      <c r="S550">
        <v>0</v>
      </c>
      <c r="T550">
        <v>0</v>
      </c>
      <c r="U550">
        <v>16</v>
      </c>
      <c r="V550">
        <v>7</v>
      </c>
      <c r="W550">
        <v>0</v>
      </c>
      <c r="X550">
        <v>18</v>
      </c>
      <c r="Y550">
        <v>2</v>
      </c>
      <c r="Z550">
        <v>3</v>
      </c>
      <c r="AA550">
        <v>0</v>
      </c>
      <c r="AB550">
        <v>0</v>
      </c>
      <c r="AC550">
        <v>0</v>
      </c>
      <c r="AD550">
        <v>0</v>
      </c>
      <c r="AE550">
        <v>23</v>
      </c>
      <c r="AF550">
        <v>0</v>
      </c>
      <c r="AG550">
        <v>23</v>
      </c>
      <c r="AH550">
        <v>0</v>
      </c>
      <c r="AI550">
        <v>0</v>
      </c>
      <c r="AJ550">
        <v>0</v>
      </c>
      <c r="AK550">
        <v>6</v>
      </c>
      <c r="AL550">
        <v>17</v>
      </c>
      <c r="AM550">
        <v>0</v>
      </c>
      <c r="AN550">
        <v>23</v>
      </c>
      <c r="AO550">
        <v>0.82608695652173914</v>
      </c>
      <c r="AP550">
        <v>0.17391304347826089</v>
      </c>
      <c r="AQ550">
        <v>0</v>
      </c>
      <c r="AR550">
        <v>0</v>
      </c>
      <c r="AS550">
        <v>8.6956521739130432E-2</v>
      </c>
      <c r="AT550">
        <v>0.21739130434782611</v>
      </c>
      <c r="AU550">
        <v>0.21739130434782611</v>
      </c>
      <c r="AV550">
        <v>4.3478260869565223E-2</v>
      </c>
      <c r="AW550">
        <v>0.13043478260869559</v>
      </c>
      <c r="AX550">
        <v>8.6956521739130432E-2</v>
      </c>
      <c r="AY550">
        <v>0.17391304347826089</v>
      </c>
      <c r="AZ550">
        <v>4.3478260869565223E-2</v>
      </c>
      <c r="BA550">
        <v>0</v>
      </c>
      <c r="BB550">
        <v>0</v>
      </c>
      <c r="BC550">
        <v>0</v>
      </c>
      <c r="BD550">
        <v>0.69565217391304346</v>
      </c>
      <c r="BE550">
        <v>0.30434782608695649</v>
      </c>
      <c r="BF550">
        <v>0</v>
      </c>
      <c r="BG550">
        <v>0.78260869565217395</v>
      </c>
      <c r="BH550">
        <v>8.6956521739130432E-2</v>
      </c>
      <c r="BI550">
        <v>0.13043478260869559</v>
      </c>
      <c r="BJ550">
        <v>0</v>
      </c>
      <c r="BK550">
        <v>0</v>
      </c>
      <c r="BL550">
        <v>0</v>
      </c>
      <c r="BM550">
        <v>0</v>
      </c>
      <c r="BN550">
        <v>1</v>
      </c>
      <c r="BO550">
        <v>0</v>
      </c>
      <c r="BP550">
        <v>1</v>
      </c>
      <c r="BQ550">
        <v>0</v>
      </c>
      <c r="BR550">
        <v>0</v>
      </c>
      <c r="BS550">
        <v>0</v>
      </c>
      <c r="BT550">
        <v>0.2608695652173913</v>
      </c>
      <c r="BU550">
        <v>0.73913043478260865</v>
      </c>
      <c r="BV550">
        <v>0</v>
      </c>
      <c r="BW550">
        <v>1</v>
      </c>
      <c r="BX550" t="s">
        <v>1597</v>
      </c>
      <c r="BY550">
        <v>192</v>
      </c>
      <c r="BZ550">
        <v>0.1197916666666667</v>
      </c>
      <c r="CA550">
        <v>0</v>
      </c>
    </row>
    <row r="551" spans="1:79" customFormat="1" x14ac:dyDescent="0.25">
      <c r="A551" t="s">
        <v>1600</v>
      </c>
      <c r="B551" t="s">
        <v>356</v>
      </c>
      <c r="C551" t="s">
        <v>426</v>
      </c>
      <c r="D551" t="s">
        <v>951</v>
      </c>
      <c r="E551">
        <v>2016</v>
      </c>
      <c r="F551">
        <v>6</v>
      </c>
      <c r="G551">
        <v>0</v>
      </c>
      <c r="H551">
        <v>0</v>
      </c>
      <c r="I551">
        <v>0</v>
      </c>
      <c r="J551">
        <v>1</v>
      </c>
      <c r="K551">
        <v>1</v>
      </c>
      <c r="L551">
        <v>1</v>
      </c>
      <c r="M551">
        <v>1</v>
      </c>
      <c r="N551">
        <v>0</v>
      </c>
      <c r="O551">
        <v>1</v>
      </c>
      <c r="P551">
        <v>1</v>
      </c>
      <c r="Q551">
        <v>0</v>
      </c>
      <c r="R551">
        <v>0</v>
      </c>
      <c r="S551">
        <v>0</v>
      </c>
      <c r="T551">
        <v>0</v>
      </c>
      <c r="U551">
        <v>6</v>
      </c>
      <c r="V551">
        <v>0</v>
      </c>
      <c r="W551">
        <v>0</v>
      </c>
      <c r="X551">
        <v>3</v>
      </c>
      <c r="Y551">
        <v>2</v>
      </c>
      <c r="Z551">
        <v>1</v>
      </c>
      <c r="AA551">
        <v>0</v>
      </c>
      <c r="AB551">
        <v>1</v>
      </c>
      <c r="AC551">
        <v>0</v>
      </c>
      <c r="AD551">
        <v>0</v>
      </c>
      <c r="AE551">
        <v>5</v>
      </c>
      <c r="AF551">
        <v>0</v>
      </c>
      <c r="AG551">
        <v>6</v>
      </c>
      <c r="AH551">
        <v>0</v>
      </c>
      <c r="AI551">
        <v>0</v>
      </c>
      <c r="AJ551">
        <v>0</v>
      </c>
      <c r="AK551">
        <v>1</v>
      </c>
      <c r="AL551">
        <v>5</v>
      </c>
      <c r="AM551">
        <v>0</v>
      </c>
      <c r="AN551">
        <v>6</v>
      </c>
      <c r="AO551">
        <v>1</v>
      </c>
      <c r="AP551">
        <v>0</v>
      </c>
      <c r="AQ551">
        <v>0</v>
      </c>
      <c r="AR551">
        <v>0</v>
      </c>
      <c r="AS551">
        <v>0.16666666666666671</v>
      </c>
      <c r="AT551">
        <v>0.16666666666666671</v>
      </c>
      <c r="AU551">
        <v>0.16666666666666671</v>
      </c>
      <c r="AV551">
        <v>0.16666666666666671</v>
      </c>
      <c r="AW551">
        <v>0</v>
      </c>
      <c r="AX551">
        <v>0.16666666666666671</v>
      </c>
      <c r="AY551">
        <v>0.16666666666666671</v>
      </c>
      <c r="AZ551">
        <v>0</v>
      </c>
      <c r="BA551">
        <v>0</v>
      </c>
      <c r="BB551">
        <v>0</v>
      </c>
      <c r="BC551">
        <v>0</v>
      </c>
      <c r="BD551">
        <v>1</v>
      </c>
      <c r="BE551">
        <v>0</v>
      </c>
      <c r="BF551">
        <v>0</v>
      </c>
      <c r="BG551">
        <v>0.5</v>
      </c>
      <c r="BH551">
        <v>0.33333333333333331</v>
      </c>
      <c r="BI551">
        <v>0.16666666666666671</v>
      </c>
      <c r="BJ551">
        <v>0</v>
      </c>
      <c r="BK551">
        <v>0.16666666666666671</v>
      </c>
      <c r="BL551">
        <v>0</v>
      </c>
      <c r="BM551">
        <v>0</v>
      </c>
      <c r="BN551">
        <v>0.83333333333333337</v>
      </c>
      <c r="BO551">
        <v>0</v>
      </c>
      <c r="BP551">
        <v>1</v>
      </c>
      <c r="BQ551">
        <v>0</v>
      </c>
      <c r="BR551">
        <v>0</v>
      </c>
      <c r="BS551">
        <v>0</v>
      </c>
      <c r="BT551">
        <v>0.16666666666666671</v>
      </c>
      <c r="BU551">
        <v>0.83333333333333337</v>
      </c>
      <c r="BV551">
        <v>0</v>
      </c>
      <c r="BW551">
        <v>1</v>
      </c>
      <c r="BX551" t="s">
        <v>1597</v>
      </c>
      <c r="BY551">
        <v>192</v>
      </c>
      <c r="BZ551">
        <v>3.125E-2</v>
      </c>
      <c r="CA551">
        <v>0</v>
      </c>
    </row>
    <row r="552" spans="1:79" customFormat="1" x14ac:dyDescent="0.25">
      <c r="A552" t="s">
        <v>1601</v>
      </c>
      <c r="B552" t="s">
        <v>356</v>
      </c>
      <c r="C552" t="s">
        <v>426</v>
      </c>
      <c r="D552" t="s">
        <v>953</v>
      </c>
      <c r="E552">
        <v>2016</v>
      </c>
      <c r="F552">
        <v>18</v>
      </c>
      <c r="G552">
        <v>0</v>
      </c>
      <c r="H552">
        <v>0</v>
      </c>
      <c r="I552">
        <v>0</v>
      </c>
      <c r="J552">
        <v>1</v>
      </c>
      <c r="K552">
        <v>3</v>
      </c>
      <c r="L552">
        <v>2</v>
      </c>
      <c r="M552">
        <v>3</v>
      </c>
      <c r="N552">
        <v>3</v>
      </c>
      <c r="O552">
        <v>4</v>
      </c>
      <c r="P552">
        <v>2</v>
      </c>
      <c r="Q552">
        <v>0</v>
      </c>
      <c r="R552">
        <v>0</v>
      </c>
      <c r="S552">
        <v>0</v>
      </c>
      <c r="T552">
        <v>0</v>
      </c>
      <c r="U552">
        <v>17</v>
      </c>
      <c r="V552">
        <v>0</v>
      </c>
      <c r="W552">
        <v>1</v>
      </c>
      <c r="X552">
        <v>14</v>
      </c>
      <c r="Y552">
        <v>3</v>
      </c>
      <c r="Z552">
        <v>1</v>
      </c>
      <c r="AA552">
        <v>0</v>
      </c>
      <c r="AB552">
        <v>0</v>
      </c>
      <c r="AC552">
        <v>0</v>
      </c>
      <c r="AD552">
        <v>0</v>
      </c>
      <c r="AE552">
        <v>18</v>
      </c>
      <c r="AF552">
        <v>1</v>
      </c>
      <c r="AG552">
        <v>13</v>
      </c>
      <c r="AH552">
        <v>4</v>
      </c>
      <c r="AI552">
        <v>0</v>
      </c>
      <c r="AJ552">
        <v>0</v>
      </c>
      <c r="AK552">
        <v>5</v>
      </c>
      <c r="AL552">
        <v>13</v>
      </c>
      <c r="AM552">
        <v>0</v>
      </c>
      <c r="AN552">
        <v>18</v>
      </c>
      <c r="AO552">
        <v>1</v>
      </c>
      <c r="AP552">
        <v>0</v>
      </c>
      <c r="AQ552">
        <v>0</v>
      </c>
      <c r="AR552">
        <v>0</v>
      </c>
      <c r="AS552">
        <v>5.5555555555555552E-2</v>
      </c>
      <c r="AT552">
        <v>0.16666666666666671</v>
      </c>
      <c r="AU552">
        <v>0.1111111111111111</v>
      </c>
      <c r="AV552">
        <v>0.16666666666666671</v>
      </c>
      <c r="AW552">
        <v>0.16666666666666671</v>
      </c>
      <c r="AX552">
        <v>0.22222222222222221</v>
      </c>
      <c r="AY552">
        <v>0.1111111111111111</v>
      </c>
      <c r="AZ552">
        <v>0</v>
      </c>
      <c r="BA552">
        <v>0</v>
      </c>
      <c r="BB552">
        <v>0</v>
      </c>
      <c r="BC552">
        <v>0</v>
      </c>
      <c r="BD552">
        <v>0.94444444444444442</v>
      </c>
      <c r="BE552">
        <v>0</v>
      </c>
      <c r="BF552">
        <v>5.5555555555555552E-2</v>
      </c>
      <c r="BG552">
        <v>0.77777777777777779</v>
      </c>
      <c r="BH552">
        <v>0.16666666666666671</v>
      </c>
      <c r="BI552">
        <v>5.5555555555555552E-2</v>
      </c>
      <c r="BJ552">
        <v>0</v>
      </c>
      <c r="BK552">
        <v>0</v>
      </c>
      <c r="BL552">
        <v>0</v>
      </c>
      <c r="BM552">
        <v>0</v>
      </c>
      <c r="BN552">
        <v>1</v>
      </c>
      <c r="BO552">
        <v>5.5555555555555552E-2</v>
      </c>
      <c r="BP552">
        <v>0.72222222222222221</v>
      </c>
      <c r="BQ552">
        <v>0.22222222222222221</v>
      </c>
      <c r="BR552">
        <v>0</v>
      </c>
      <c r="BS552">
        <v>0</v>
      </c>
      <c r="BT552">
        <v>0.27777777777777779</v>
      </c>
      <c r="BU552">
        <v>0.72222222222222221</v>
      </c>
      <c r="BV552">
        <v>0</v>
      </c>
      <c r="BW552">
        <v>1</v>
      </c>
      <c r="BX552" t="s">
        <v>1597</v>
      </c>
      <c r="BY552">
        <v>192</v>
      </c>
      <c r="BZ552">
        <v>9.375E-2</v>
      </c>
      <c r="CA552">
        <v>0</v>
      </c>
    </row>
    <row r="553" spans="1:79" customFormat="1" x14ac:dyDescent="0.25">
      <c r="A553" t="s">
        <v>1602</v>
      </c>
      <c r="B553" t="s">
        <v>356</v>
      </c>
      <c r="C553" t="s">
        <v>426</v>
      </c>
      <c r="D553" t="s">
        <v>961</v>
      </c>
      <c r="E553">
        <v>2016</v>
      </c>
      <c r="F553">
        <v>11</v>
      </c>
      <c r="G553">
        <v>1</v>
      </c>
      <c r="H553">
        <v>0</v>
      </c>
      <c r="I553">
        <v>1</v>
      </c>
      <c r="J553">
        <v>1</v>
      </c>
      <c r="K553">
        <v>0</v>
      </c>
      <c r="L553">
        <v>3</v>
      </c>
      <c r="M553">
        <v>1</v>
      </c>
      <c r="N553">
        <v>2</v>
      </c>
      <c r="O553">
        <v>3</v>
      </c>
      <c r="P553">
        <v>1</v>
      </c>
      <c r="Q553">
        <v>0</v>
      </c>
      <c r="R553">
        <v>0</v>
      </c>
      <c r="S553">
        <v>0</v>
      </c>
      <c r="T553">
        <v>0</v>
      </c>
      <c r="U553">
        <v>11</v>
      </c>
      <c r="V553">
        <v>0</v>
      </c>
      <c r="W553">
        <v>1</v>
      </c>
      <c r="X553">
        <v>7</v>
      </c>
      <c r="Y553">
        <v>1</v>
      </c>
      <c r="Z553">
        <v>4</v>
      </c>
      <c r="AA553">
        <v>0</v>
      </c>
      <c r="AB553">
        <v>0</v>
      </c>
      <c r="AC553">
        <v>0</v>
      </c>
      <c r="AD553">
        <v>12</v>
      </c>
      <c r="AE553">
        <v>0</v>
      </c>
      <c r="AF553">
        <v>0</v>
      </c>
      <c r="AG553">
        <v>0</v>
      </c>
      <c r="AH553">
        <v>0</v>
      </c>
      <c r="AI553">
        <v>0</v>
      </c>
      <c r="AJ553">
        <v>12</v>
      </c>
      <c r="AK553">
        <v>3</v>
      </c>
      <c r="AL553">
        <v>9</v>
      </c>
      <c r="AM553">
        <v>0</v>
      </c>
      <c r="AN553">
        <v>12</v>
      </c>
      <c r="AO553">
        <v>0.91666666666666663</v>
      </c>
      <c r="AP553">
        <v>8.3333333333333329E-2</v>
      </c>
      <c r="AQ553">
        <v>0</v>
      </c>
      <c r="AR553">
        <v>8.3333333333333329E-2</v>
      </c>
      <c r="AS553">
        <v>8.3333333333333329E-2</v>
      </c>
      <c r="AT553">
        <v>0</v>
      </c>
      <c r="AU553">
        <v>0.25</v>
      </c>
      <c r="AV553">
        <v>8.3333333333333329E-2</v>
      </c>
      <c r="AW553">
        <v>0.16666666666666671</v>
      </c>
      <c r="AX553">
        <v>0.25</v>
      </c>
      <c r="AY553">
        <v>8.3333333333333329E-2</v>
      </c>
      <c r="AZ553">
        <v>0</v>
      </c>
      <c r="BA553">
        <v>0</v>
      </c>
      <c r="BB553">
        <v>0</v>
      </c>
      <c r="BC553">
        <v>0</v>
      </c>
      <c r="BD553">
        <v>0.91666666666666663</v>
      </c>
      <c r="BE553">
        <v>0</v>
      </c>
      <c r="BF553">
        <v>8.3333333333333329E-2</v>
      </c>
      <c r="BG553">
        <v>0.58333333333333337</v>
      </c>
      <c r="BH553">
        <v>8.3333333333333329E-2</v>
      </c>
      <c r="BI553">
        <v>0.33333333333333331</v>
      </c>
      <c r="BJ553">
        <v>0</v>
      </c>
      <c r="BK553">
        <v>0</v>
      </c>
      <c r="BL553">
        <v>0</v>
      </c>
      <c r="BM553">
        <v>1</v>
      </c>
      <c r="BN553">
        <v>0</v>
      </c>
      <c r="BO553">
        <v>0</v>
      </c>
      <c r="BP553">
        <v>0</v>
      </c>
      <c r="BQ553">
        <v>0</v>
      </c>
      <c r="BR553">
        <v>0</v>
      </c>
      <c r="BS553">
        <v>1</v>
      </c>
      <c r="BT553">
        <v>0.25</v>
      </c>
      <c r="BU553">
        <v>0.75</v>
      </c>
      <c r="BV553">
        <v>0</v>
      </c>
      <c r="BW553">
        <v>1</v>
      </c>
      <c r="BX553" t="s">
        <v>1597</v>
      </c>
      <c r="BY553">
        <v>192</v>
      </c>
      <c r="BZ553">
        <v>6.25E-2</v>
      </c>
      <c r="CA553">
        <v>0</v>
      </c>
    </row>
    <row r="554" spans="1:79" customFormat="1" x14ac:dyDescent="0.25">
      <c r="A554" t="s">
        <v>1603</v>
      </c>
      <c r="B554" t="s">
        <v>356</v>
      </c>
      <c r="C554" t="s">
        <v>433</v>
      </c>
      <c r="D554" t="s">
        <v>44</v>
      </c>
      <c r="E554">
        <v>2016</v>
      </c>
      <c r="F554" t="s">
        <v>74</v>
      </c>
      <c r="G554" t="s">
        <v>74</v>
      </c>
      <c r="H554" t="s">
        <v>74</v>
      </c>
      <c r="I554" t="s">
        <v>74</v>
      </c>
      <c r="J554" t="s">
        <v>74</v>
      </c>
      <c r="K554" t="s">
        <v>74</v>
      </c>
      <c r="L554" t="s">
        <v>74</v>
      </c>
      <c r="M554" t="s">
        <v>74</v>
      </c>
      <c r="N554" t="s">
        <v>74</v>
      </c>
      <c r="O554" t="s">
        <v>74</v>
      </c>
      <c r="P554" t="s">
        <v>74</v>
      </c>
      <c r="Q554" t="s">
        <v>74</v>
      </c>
      <c r="R554" t="s">
        <v>74</v>
      </c>
      <c r="S554" t="s">
        <v>74</v>
      </c>
      <c r="T554" t="s">
        <v>74</v>
      </c>
      <c r="U554" t="s">
        <v>74</v>
      </c>
      <c r="V554" t="s">
        <v>74</v>
      </c>
      <c r="W554" t="s">
        <v>74</v>
      </c>
      <c r="X554" t="s">
        <v>74</v>
      </c>
      <c r="Y554" t="s">
        <v>74</v>
      </c>
      <c r="Z554" t="s">
        <v>74</v>
      </c>
      <c r="AA554" t="s">
        <v>74</v>
      </c>
      <c r="AB554" t="s">
        <v>74</v>
      </c>
      <c r="AC554" t="s">
        <v>74</v>
      </c>
      <c r="AD554" t="s">
        <v>74</v>
      </c>
      <c r="AE554" t="s">
        <v>74</v>
      </c>
      <c r="AF554" t="s">
        <v>74</v>
      </c>
      <c r="AG554" t="s">
        <v>74</v>
      </c>
      <c r="AH554" t="s">
        <v>74</v>
      </c>
      <c r="AI554" t="s">
        <v>74</v>
      </c>
      <c r="AJ554" t="s">
        <v>74</v>
      </c>
      <c r="AK554" t="s">
        <v>74</v>
      </c>
      <c r="AL554" t="s">
        <v>74</v>
      </c>
      <c r="AM554" t="s">
        <v>74</v>
      </c>
      <c r="AN554" t="s">
        <v>74</v>
      </c>
      <c r="AO554" t="s">
        <v>74</v>
      </c>
      <c r="AP554" t="s">
        <v>74</v>
      </c>
      <c r="AQ554" t="s">
        <v>74</v>
      </c>
      <c r="AR554" t="s">
        <v>74</v>
      </c>
      <c r="AS554" t="s">
        <v>74</v>
      </c>
      <c r="AT554" t="s">
        <v>74</v>
      </c>
      <c r="AU554" t="s">
        <v>74</v>
      </c>
      <c r="AV554" t="s">
        <v>74</v>
      </c>
      <c r="AW554" t="s">
        <v>74</v>
      </c>
      <c r="AX554" t="s">
        <v>74</v>
      </c>
      <c r="AY554" t="s">
        <v>74</v>
      </c>
      <c r="AZ554" t="s">
        <v>74</v>
      </c>
      <c r="BA554" t="s">
        <v>74</v>
      </c>
      <c r="BB554" t="s">
        <v>74</v>
      </c>
      <c r="BC554" t="s">
        <v>74</v>
      </c>
      <c r="BD554" t="s">
        <v>74</v>
      </c>
      <c r="BE554" t="s">
        <v>74</v>
      </c>
      <c r="BF554" t="s">
        <v>74</v>
      </c>
      <c r="BG554" t="s">
        <v>74</v>
      </c>
      <c r="BH554" t="s">
        <v>74</v>
      </c>
      <c r="BI554" t="s">
        <v>74</v>
      </c>
      <c r="BJ554" t="s">
        <v>74</v>
      </c>
      <c r="BK554" t="s">
        <v>74</v>
      </c>
      <c r="BL554" t="s">
        <v>74</v>
      </c>
      <c r="BM554" t="s">
        <v>74</v>
      </c>
      <c r="BN554" t="s">
        <v>74</v>
      </c>
      <c r="BO554" t="s">
        <v>74</v>
      </c>
      <c r="BP554" t="s">
        <v>74</v>
      </c>
      <c r="BQ554" t="s">
        <v>74</v>
      </c>
      <c r="BR554" t="s">
        <v>74</v>
      </c>
      <c r="BS554" t="s">
        <v>74</v>
      </c>
      <c r="BT554" t="s">
        <v>74</v>
      </c>
      <c r="BU554" t="s">
        <v>74</v>
      </c>
      <c r="BV554" t="s">
        <v>74</v>
      </c>
      <c r="BW554" t="s">
        <v>74</v>
      </c>
      <c r="BX554" t="s">
        <v>1604</v>
      </c>
      <c r="BY554" t="s">
        <v>74</v>
      </c>
      <c r="BZ554" t="s">
        <v>74</v>
      </c>
      <c r="CA554">
        <v>1</v>
      </c>
    </row>
    <row r="555" spans="1:79" customFormat="1" x14ac:dyDescent="0.25">
      <c r="A555" t="s">
        <v>1605</v>
      </c>
      <c r="B555" t="s">
        <v>356</v>
      </c>
      <c r="C555" t="s">
        <v>433</v>
      </c>
      <c r="D555" t="s">
        <v>947</v>
      </c>
      <c r="E555">
        <v>2016</v>
      </c>
      <c r="F555" t="s">
        <v>74</v>
      </c>
      <c r="G555" t="s">
        <v>74</v>
      </c>
      <c r="H555" t="s">
        <v>74</v>
      </c>
      <c r="I555" t="s">
        <v>74</v>
      </c>
      <c r="J555" t="s">
        <v>74</v>
      </c>
      <c r="K555" t="s">
        <v>74</v>
      </c>
      <c r="L555" t="s">
        <v>74</v>
      </c>
      <c r="M555" t="s">
        <v>74</v>
      </c>
      <c r="N555" t="s">
        <v>74</v>
      </c>
      <c r="O555" t="s">
        <v>74</v>
      </c>
      <c r="P555" t="s">
        <v>74</v>
      </c>
      <c r="Q555" t="s">
        <v>74</v>
      </c>
      <c r="R555" t="s">
        <v>74</v>
      </c>
      <c r="S555" t="s">
        <v>74</v>
      </c>
      <c r="T555" t="s">
        <v>74</v>
      </c>
      <c r="U555" t="s">
        <v>74</v>
      </c>
      <c r="V555" t="s">
        <v>74</v>
      </c>
      <c r="W555" t="s">
        <v>74</v>
      </c>
      <c r="X555" t="s">
        <v>74</v>
      </c>
      <c r="Y555" t="s">
        <v>74</v>
      </c>
      <c r="Z555" t="s">
        <v>74</v>
      </c>
      <c r="AA555" t="s">
        <v>74</v>
      </c>
      <c r="AB555" t="s">
        <v>74</v>
      </c>
      <c r="AC555" t="s">
        <v>74</v>
      </c>
      <c r="AD555" t="s">
        <v>74</v>
      </c>
      <c r="AE555" t="s">
        <v>74</v>
      </c>
      <c r="AF555" t="s">
        <v>74</v>
      </c>
      <c r="AG555" t="s">
        <v>74</v>
      </c>
      <c r="AH555" t="s">
        <v>74</v>
      </c>
      <c r="AI555" t="s">
        <v>74</v>
      </c>
      <c r="AJ555" t="s">
        <v>74</v>
      </c>
      <c r="AK555" t="s">
        <v>74</v>
      </c>
      <c r="AL555" t="s">
        <v>74</v>
      </c>
      <c r="AM555" t="s">
        <v>74</v>
      </c>
      <c r="AN555" t="s">
        <v>74</v>
      </c>
      <c r="AO555" t="s">
        <v>74</v>
      </c>
      <c r="AP555" t="s">
        <v>74</v>
      </c>
      <c r="AQ555" t="s">
        <v>74</v>
      </c>
      <c r="AR555" t="s">
        <v>74</v>
      </c>
      <c r="AS555" t="s">
        <v>74</v>
      </c>
      <c r="AT555" t="s">
        <v>74</v>
      </c>
      <c r="AU555" t="s">
        <v>74</v>
      </c>
      <c r="AV555" t="s">
        <v>74</v>
      </c>
      <c r="AW555" t="s">
        <v>74</v>
      </c>
      <c r="AX555" t="s">
        <v>74</v>
      </c>
      <c r="AY555" t="s">
        <v>74</v>
      </c>
      <c r="AZ555" t="s">
        <v>74</v>
      </c>
      <c r="BA555" t="s">
        <v>74</v>
      </c>
      <c r="BB555" t="s">
        <v>74</v>
      </c>
      <c r="BC555" t="s">
        <v>74</v>
      </c>
      <c r="BD555" t="s">
        <v>74</v>
      </c>
      <c r="BE555" t="s">
        <v>74</v>
      </c>
      <c r="BF555" t="s">
        <v>74</v>
      </c>
      <c r="BG555" t="s">
        <v>74</v>
      </c>
      <c r="BH555" t="s">
        <v>74</v>
      </c>
      <c r="BI555" t="s">
        <v>74</v>
      </c>
      <c r="BJ555" t="s">
        <v>74</v>
      </c>
      <c r="BK555" t="s">
        <v>74</v>
      </c>
      <c r="BL555" t="s">
        <v>74</v>
      </c>
      <c r="BM555" t="s">
        <v>74</v>
      </c>
      <c r="BN555" t="s">
        <v>74</v>
      </c>
      <c r="BO555" t="s">
        <v>74</v>
      </c>
      <c r="BP555" t="s">
        <v>74</v>
      </c>
      <c r="BQ555" t="s">
        <v>74</v>
      </c>
      <c r="BR555" t="s">
        <v>74</v>
      </c>
      <c r="BS555" t="s">
        <v>74</v>
      </c>
      <c r="BT555" t="s">
        <v>74</v>
      </c>
      <c r="BU555" t="s">
        <v>74</v>
      </c>
      <c r="BV555" t="s">
        <v>74</v>
      </c>
      <c r="BW555" t="s">
        <v>74</v>
      </c>
      <c r="BX555" t="s">
        <v>1604</v>
      </c>
      <c r="BY555" t="s">
        <v>74</v>
      </c>
      <c r="BZ555" t="s">
        <v>74</v>
      </c>
      <c r="CA555">
        <v>1</v>
      </c>
    </row>
    <row r="556" spans="1:79" customFormat="1" x14ac:dyDescent="0.25">
      <c r="A556" t="s">
        <v>1606</v>
      </c>
      <c r="B556" t="s">
        <v>356</v>
      </c>
      <c r="C556" t="s">
        <v>433</v>
      </c>
      <c r="D556" t="s">
        <v>949</v>
      </c>
      <c r="E556">
        <v>2016</v>
      </c>
      <c r="F556" t="s">
        <v>74</v>
      </c>
      <c r="G556" t="s">
        <v>74</v>
      </c>
      <c r="H556" t="s">
        <v>74</v>
      </c>
      <c r="I556" t="s">
        <v>74</v>
      </c>
      <c r="J556" t="s">
        <v>74</v>
      </c>
      <c r="K556" t="s">
        <v>74</v>
      </c>
      <c r="L556" t="s">
        <v>74</v>
      </c>
      <c r="M556" t="s">
        <v>74</v>
      </c>
      <c r="N556" t="s">
        <v>74</v>
      </c>
      <c r="O556" t="s">
        <v>74</v>
      </c>
      <c r="P556" t="s">
        <v>74</v>
      </c>
      <c r="Q556" t="s">
        <v>74</v>
      </c>
      <c r="R556" t="s">
        <v>74</v>
      </c>
      <c r="S556" t="s">
        <v>74</v>
      </c>
      <c r="T556" t="s">
        <v>74</v>
      </c>
      <c r="U556" t="s">
        <v>74</v>
      </c>
      <c r="V556" t="s">
        <v>74</v>
      </c>
      <c r="W556" t="s">
        <v>74</v>
      </c>
      <c r="X556" t="s">
        <v>74</v>
      </c>
      <c r="Y556" t="s">
        <v>74</v>
      </c>
      <c r="Z556" t="s">
        <v>74</v>
      </c>
      <c r="AA556" t="s">
        <v>74</v>
      </c>
      <c r="AB556" t="s">
        <v>74</v>
      </c>
      <c r="AC556" t="s">
        <v>74</v>
      </c>
      <c r="AD556" t="s">
        <v>74</v>
      </c>
      <c r="AE556" t="s">
        <v>74</v>
      </c>
      <c r="AF556" t="s">
        <v>74</v>
      </c>
      <c r="AG556" t="s">
        <v>74</v>
      </c>
      <c r="AH556" t="s">
        <v>74</v>
      </c>
      <c r="AI556" t="s">
        <v>74</v>
      </c>
      <c r="AJ556" t="s">
        <v>74</v>
      </c>
      <c r="AK556" t="s">
        <v>74</v>
      </c>
      <c r="AL556" t="s">
        <v>74</v>
      </c>
      <c r="AM556" t="s">
        <v>74</v>
      </c>
      <c r="AN556" t="s">
        <v>74</v>
      </c>
      <c r="AO556" t="s">
        <v>74</v>
      </c>
      <c r="AP556" t="s">
        <v>74</v>
      </c>
      <c r="AQ556" t="s">
        <v>74</v>
      </c>
      <c r="AR556" t="s">
        <v>74</v>
      </c>
      <c r="AS556" t="s">
        <v>74</v>
      </c>
      <c r="AT556" t="s">
        <v>74</v>
      </c>
      <c r="AU556" t="s">
        <v>74</v>
      </c>
      <c r="AV556" t="s">
        <v>74</v>
      </c>
      <c r="AW556" t="s">
        <v>74</v>
      </c>
      <c r="AX556" t="s">
        <v>74</v>
      </c>
      <c r="AY556" t="s">
        <v>74</v>
      </c>
      <c r="AZ556" t="s">
        <v>74</v>
      </c>
      <c r="BA556" t="s">
        <v>74</v>
      </c>
      <c r="BB556" t="s">
        <v>74</v>
      </c>
      <c r="BC556" t="s">
        <v>74</v>
      </c>
      <c r="BD556" t="s">
        <v>74</v>
      </c>
      <c r="BE556" t="s">
        <v>74</v>
      </c>
      <c r="BF556" t="s">
        <v>74</v>
      </c>
      <c r="BG556" t="s">
        <v>74</v>
      </c>
      <c r="BH556" t="s">
        <v>74</v>
      </c>
      <c r="BI556" t="s">
        <v>74</v>
      </c>
      <c r="BJ556" t="s">
        <v>74</v>
      </c>
      <c r="BK556" t="s">
        <v>74</v>
      </c>
      <c r="BL556" t="s">
        <v>74</v>
      </c>
      <c r="BM556" t="s">
        <v>74</v>
      </c>
      <c r="BN556" t="s">
        <v>74</v>
      </c>
      <c r="BO556" t="s">
        <v>74</v>
      </c>
      <c r="BP556" t="s">
        <v>74</v>
      </c>
      <c r="BQ556" t="s">
        <v>74</v>
      </c>
      <c r="BR556" t="s">
        <v>74</v>
      </c>
      <c r="BS556" t="s">
        <v>74</v>
      </c>
      <c r="BT556" t="s">
        <v>74</v>
      </c>
      <c r="BU556" t="s">
        <v>74</v>
      </c>
      <c r="BV556" t="s">
        <v>74</v>
      </c>
      <c r="BW556" t="s">
        <v>74</v>
      </c>
      <c r="BX556" t="s">
        <v>1604</v>
      </c>
      <c r="BY556" t="s">
        <v>74</v>
      </c>
      <c r="BZ556" t="s">
        <v>74</v>
      </c>
      <c r="CA556">
        <v>1</v>
      </c>
    </row>
    <row r="557" spans="1:79" customFormat="1" x14ac:dyDescent="0.25">
      <c r="A557" t="s">
        <v>1607</v>
      </c>
      <c r="B557" t="s">
        <v>356</v>
      </c>
      <c r="C557" t="s">
        <v>433</v>
      </c>
      <c r="D557" t="s">
        <v>951</v>
      </c>
      <c r="E557">
        <v>2016</v>
      </c>
      <c r="F557" t="s">
        <v>74</v>
      </c>
      <c r="G557" t="s">
        <v>74</v>
      </c>
      <c r="H557" t="s">
        <v>74</v>
      </c>
      <c r="I557" t="s">
        <v>74</v>
      </c>
      <c r="J557" t="s">
        <v>74</v>
      </c>
      <c r="K557" t="s">
        <v>74</v>
      </c>
      <c r="L557" t="s">
        <v>74</v>
      </c>
      <c r="M557" t="s">
        <v>74</v>
      </c>
      <c r="N557" t="s">
        <v>74</v>
      </c>
      <c r="O557" t="s">
        <v>74</v>
      </c>
      <c r="P557" t="s">
        <v>74</v>
      </c>
      <c r="Q557" t="s">
        <v>74</v>
      </c>
      <c r="R557" t="s">
        <v>74</v>
      </c>
      <c r="S557" t="s">
        <v>74</v>
      </c>
      <c r="T557" t="s">
        <v>74</v>
      </c>
      <c r="U557" t="s">
        <v>74</v>
      </c>
      <c r="V557" t="s">
        <v>74</v>
      </c>
      <c r="W557" t="s">
        <v>74</v>
      </c>
      <c r="X557" t="s">
        <v>74</v>
      </c>
      <c r="Y557" t="s">
        <v>74</v>
      </c>
      <c r="Z557" t="s">
        <v>74</v>
      </c>
      <c r="AA557" t="s">
        <v>74</v>
      </c>
      <c r="AB557" t="s">
        <v>74</v>
      </c>
      <c r="AC557" t="s">
        <v>74</v>
      </c>
      <c r="AD557" t="s">
        <v>74</v>
      </c>
      <c r="AE557" t="s">
        <v>74</v>
      </c>
      <c r="AF557" t="s">
        <v>74</v>
      </c>
      <c r="AG557" t="s">
        <v>74</v>
      </c>
      <c r="AH557" t="s">
        <v>74</v>
      </c>
      <c r="AI557" t="s">
        <v>74</v>
      </c>
      <c r="AJ557" t="s">
        <v>74</v>
      </c>
      <c r="AK557" t="s">
        <v>74</v>
      </c>
      <c r="AL557" t="s">
        <v>74</v>
      </c>
      <c r="AM557" t="s">
        <v>74</v>
      </c>
      <c r="AN557" t="s">
        <v>74</v>
      </c>
      <c r="AO557" t="s">
        <v>74</v>
      </c>
      <c r="AP557" t="s">
        <v>74</v>
      </c>
      <c r="AQ557" t="s">
        <v>74</v>
      </c>
      <c r="AR557" t="s">
        <v>74</v>
      </c>
      <c r="AS557" t="s">
        <v>74</v>
      </c>
      <c r="AT557" t="s">
        <v>74</v>
      </c>
      <c r="AU557" t="s">
        <v>74</v>
      </c>
      <c r="AV557" t="s">
        <v>74</v>
      </c>
      <c r="AW557" t="s">
        <v>74</v>
      </c>
      <c r="AX557" t="s">
        <v>74</v>
      </c>
      <c r="AY557" t="s">
        <v>74</v>
      </c>
      <c r="AZ557" t="s">
        <v>74</v>
      </c>
      <c r="BA557" t="s">
        <v>74</v>
      </c>
      <c r="BB557" t="s">
        <v>74</v>
      </c>
      <c r="BC557" t="s">
        <v>74</v>
      </c>
      <c r="BD557" t="s">
        <v>74</v>
      </c>
      <c r="BE557" t="s">
        <v>74</v>
      </c>
      <c r="BF557" t="s">
        <v>74</v>
      </c>
      <c r="BG557" t="s">
        <v>74</v>
      </c>
      <c r="BH557" t="s">
        <v>74</v>
      </c>
      <c r="BI557" t="s">
        <v>74</v>
      </c>
      <c r="BJ557" t="s">
        <v>74</v>
      </c>
      <c r="BK557" t="s">
        <v>74</v>
      </c>
      <c r="BL557" t="s">
        <v>74</v>
      </c>
      <c r="BM557" t="s">
        <v>74</v>
      </c>
      <c r="BN557" t="s">
        <v>74</v>
      </c>
      <c r="BO557" t="s">
        <v>74</v>
      </c>
      <c r="BP557" t="s">
        <v>74</v>
      </c>
      <c r="BQ557" t="s">
        <v>74</v>
      </c>
      <c r="BR557" t="s">
        <v>74</v>
      </c>
      <c r="BS557" t="s">
        <v>74</v>
      </c>
      <c r="BT557" t="s">
        <v>74</v>
      </c>
      <c r="BU557" t="s">
        <v>74</v>
      </c>
      <c r="BV557" t="s">
        <v>74</v>
      </c>
      <c r="BW557" t="s">
        <v>74</v>
      </c>
      <c r="BX557" t="s">
        <v>1604</v>
      </c>
      <c r="BY557" t="s">
        <v>74</v>
      </c>
      <c r="BZ557" t="s">
        <v>74</v>
      </c>
      <c r="CA557">
        <v>1</v>
      </c>
    </row>
    <row r="558" spans="1:79" customFormat="1" x14ac:dyDescent="0.25">
      <c r="A558" t="s">
        <v>1608</v>
      </c>
      <c r="B558" t="s">
        <v>356</v>
      </c>
      <c r="C558" t="s">
        <v>433</v>
      </c>
      <c r="D558" t="s">
        <v>953</v>
      </c>
      <c r="E558">
        <v>2016</v>
      </c>
      <c r="F558" t="s">
        <v>74</v>
      </c>
      <c r="G558" t="s">
        <v>74</v>
      </c>
      <c r="H558" t="s">
        <v>74</v>
      </c>
      <c r="I558" t="s">
        <v>74</v>
      </c>
      <c r="J558" t="s">
        <v>74</v>
      </c>
      <c r="K558" t="s">
        <v>74</v>
      </c>
      <c r="L558" t="s">
        <v>74</v>
      </c>
      <c r="M558" t="s">
        <v>74</v>
      </c>
      <c r="N558" t="s">
        <v>74</v>
      </c>
      <c r="O558" t="s">
        <v>74</v>
      </c>
      <c r="P558" t="s">
        <v>74</v>
      </c>
      <c r="Q558" t="s">
        <v>74</v>
      </c>
      <c r="R558" t="s">
        <v>74</v>
      </c>
      <c r="S558" t="s">
        <v>74</v>
      </c>
      <c r="T558" t="s">
        <v>74</v>
      </c>
      <c r="U558" t="s">
        <v>74</v>
      </c>
      <c r="V558" t="s">
        <v>74</v>
      </c>
      <c r="W558" t="s">
        <v>74</v>
      </c>
      <c r="X558" t="s">
        <v>74</v>
      </c>
      <c r="Y558" t="s">
        <v>74</v>
      </c>
      <c r="Z558" t="s">
        <v>74</v>
      </c>
      <c r="AA558" t="s">
        <v>74</v>
      </c>
      <c r="AB558" t="s">
        <v>74</v>
      </c>
      <c r="AC558" t="s">
        <v>74</v>
      </c>
      <c r="AD558" t="s">
        <v>74</v>
      </c>
      <c r="AE558" t="s">
        <v>74</v>
      </c>
      <c r="AF558" t="s">
        <v>74</v>
      </c>
      <c r="AG558" t="s">
        <v>74</v>
      </c>
      <c r="AH558" t="s">
        <v>74</v>
      </c>
      <c r="AI558" t="s">
        <v>74</v>
      </c>
      <c r="AJ558" t="s">
        <v>74</v>
      </c>
      <c r="AK558" t="s">
        <v>74</v>
      </c>
      <c r="AL558" t="s">
        <v>74</v>
      </c>
      <c r="AM558" t="s">
        <v>74</v>
      </c>
      <c r="AN558" t="s">
        <v>74</v>
      </c>
      <c r="AO558" t="s">
        <v>74</v>
      </c>
      <c r="AP558" t="s">
        <v>74</v>
      </c>
      <c r="AQ558" t="s">
        <v>74</v>
      </c>
      <c r="AR558" t="s">
        <v>74</v>
      </c>
      <c r="AS558" t="s">
        <v>74</v>
      </c>
      <c r="AT558" t="s">
        <v>74</v>
      </c>
      <c r="AU558" t="s">
        <v>74</v>
      </c>
      <c r="AV558" t="s">
        <v>74</v>
      </c>
      <c r="AW558" t="s">
        <v>74</v>
      </c>
      <c r="AX558" t="s">
        <v>74</v>
      </c>
      <c r="AY558" t="s">
        <v>74</v>
      </c>
      <c r="AZ558" t="s">
        <v>74</v>
      </c>
      <c r="BA558" t="s">
        <v>74</v>
      </c>
      <c r="BB558" t="s">
        <v>74</v>
      </c>
      <c r="BC558" t="s">
        <v>74</v>
      </c>
      <c r="BD558" t="s">
        <v>74</v>
      </c>
      <c r="BE558" t="s">
        <v>74</v>
      </c>
      <c r="BF558" t="s">
        <v>74</v>
      </c>
      <c r="BG558" t="s">
        <v>74</v>
      </c>
      <c r="BH558" t="s">
        <v>74</v>
      </c>
      <c r="BI558" t="s">
        <v>74</v>
      </c>
      <c r="BJ558" t="s">
        <v>74</v>
      </c>
      <c r="BK558" t="s">
        <v>74</v>
      </c>
      <c r="BL558" t="s">
        <v>74</v>
      </c>
      <c r="BM558" t="s">
        <v>74</v>
      </c>
      <c r="BN558" t="s">
        <v>74</v>
      </c>
      <c r="BO558" t="s">
        <v>74</v>
      </c>
      <c r="BP558" t="s">
        <v>74</v>
      </c>
      <c r="BQ558" t="s">
        <v>74</v>
      </c>
      <c r="BR558" t="s">
        <v>74</v>
      </c>
      <c r="BS558" t="s">
        <v>74</v>
      </c>
      <c r="BT558" t="s">
        <v>74</v>
      </c>
      <c r="BU558" t="s">
        <v>74</v>
      </c>
      <c r="BV558" t="s">
        <v>74</v>
      </c>
      <c r="BW558" t="s">
        <v>74</v>
      </c>
      <c r="BX558" t="s">
        <v>1604</v>
      </c>
      <c r="BY558" t="s">
        <v>74</v>
      </c>
      <c r="BZ558" t="s">
        <v>74</v>
      </c>
      <c r="CA558">
        <v>1</v>
      </c>
    </row>
    <row r="559" spans="1:79" customFormat="1" x14ac:dyDescent="0.25">
      <c r="A559" t="s">
        <v>1609</v>
      </c>
      <c r="B559" t="s">
        <v>42</v>
      </c>
      <c r="C559" t="s">
        <v>124</v>
      </c>
      <c r="D559" t="s">
        <v>44</v>
      </c>
      <c r="E559">
        <v>2016</v>
      </c>
      <c r="F559">
        <v>32382</v>
      </c>
      <c r="G559">
        <v>2269</v>
      </c>
      <c r="H559">
        <v>0</v>
      </c>
      <c r="I559">
        <v>4712</v>
      </c>
      <c r="J559">
        <v>5318</v>
      </c>
      <c r="K559">
        <v>4285</v>
      </c>
      <c r="L559">
        <v>3837</v>
      </c>
      <c r="M559">
        <v>3733</v>
      </c>
      <c r="N559">
        <v>3842</v>
      </c>
      <c r="O559">
        <v>3456</v>
      </c>
      <c r="P559">
        <v>3019</v>
      </c>
      <c r="Q559">
        <v>1159</v>
      </c>
      <c r="R559">
        <v>353</v>
      </c>
      <c r="S559">
        <v>937</v>
      </c>
      <c r="T559">
        <v>0</v>
      </c>
      <c r="U559">
        <v>31327</v>
      </c>
      <c r="V559">
        <v>3314</v>
      </c>
      <c r="W559">
        <v>10</v>
      </c>
      <c r="X559">
        <v>17863</v>
      </c>
      <c r="Y559">
        <v>11324</v>
      </c>
      <c r="Z559">
        <v>4493</v>
      </c>
      <c r="AA559">
        <v>971</v>
      </c>
      <c r="AB559">
        <v>2661</v>
      </c>
      <c r="AC559">
        <v>26596</v>
      </c>
      <c r="AD559">
        <v>1217</v>
      </c>
      <c r="AE559">
        <v>4177</v>
      </c>
      <c r="AF559">
        <v>1016</v>
      </c>
      <c r="AG559">
        <v>30808</v>
      </c>
      <c r="AH559">
        <v>1090</v>
      </c>
      <c r="AI559">
        <v>196</v>
      </c>
      <c r="AJ559">
        <v>1541</v>
      </c>
      <c r="AK559">
        <v>3187</v>
      </c>
      <c r="AL559">
        <v>31049</v>
      </c>
      <c r="AM559">
        <v>415</v>
      </c>
      <c r="AN559">
        <v>34651</v>
      </c>
      <c r="AO559">
        <v>0.93451848431502693</v>
      </c>
      <c r="AP559">
        <v>6.5481515684973013E-2</v>
      </c>
      <c r="AQ559">
        <v>0</v>
      </c>
      <c r="AR559">
        <v>0.13598453147095321</v>
      </c>
      <c r="AS559">
        <v>0.15347320423652999</v>
      </c>
      <c r="AT559">
        <v>0.12366165478629761</v>
      </c>
      <c r="AU559">
        <v>0.11073273498600331</v>
      </c>
      <c r="AV559">
        <v>0.1077313786037921</v>
      </c>
      <c r="AW559">
        <v>0.11087703096591731</v>
      </c>
      <c r="AX559">
        <v>9.9737381316556517E-2</v>
      </c>
      <c r="AY559">
        <v>8.7125912672072953E-2</v>
      </c>
      <c r="AZ559">
        <v>3.344780814406511E-2</v>
      </c>
      <c r="BA559">
        <v>2.7041066635883529E-2</v>
      </c>
      <c r="BB559">
        <v>1.018729618192837E-2</v>
      </c>
      <c r="BC559">
        <v>0</v>
      </c>
      <c r="BD559">
        <v>0.90407203255317303</v>
      </c>
      <c r="BE559">
        <v>9.5639375486998926E-2</v>
      </c>
      <c r="BF559">
        <v>2.8859195982799919E-4</v>
      </c>
      <c r="BG559">
        <v>0.51551181784075495</v>
      </c>
      <c r="BH559">
        <v>0.32680153530922629</v>
      </c>
      <c r="BI559">
        <v>0.12966436755072</v>
      </c>
      <c r="BJ559">
        <v>2.8022279299298718E-2</v>
      </c>
      <c r="BK559">
        <v>7.6794320510230579E-2</v>
      </c>
      <c r="BL559">
        <v>0.76753917635854663</v>
      </c>
      <c r="BM559">
        <v>3.5121641511067503E-2</v>
      </c>
      <c r="BN559">
        <v>0.12054486162015531</v>
      </c>
      <c r="BO559">
        <v>2.932094311852472E-2</v>
      </c>
      <c r="BP559">
        <v>0.88909410983809989</v>
      </c>
      <c r="BQ559">
        <v>3.1456523621251911E-2</v>
      </c>
      <c r="BR559">
        <v>5.6564024126287841E-3</v>
      </c>
      <c r="BS559">
        <v>4.4472021009494683E-2</v>
      </c>
      <c r="BT559">
        <v>9.1974257597183348E-2</v>
      </c>
      <c r="BU559">
        <v>0.89604917606995471</v>
      </c>
      <c r="BV559">
        <v>1.197656633286197E-2</v>
      </c>
      <c r="BW559">
        <v>1</v>
      </c>
      <c r="BX559" t="s">
        <v>1610</v>
      </c>
      <c r="BY559">
        <v>34651</v>
      </c>
      <c r="BZ559">
        <v>1</v>
      </c>
      <c r="CA559">
        <v>0</v>
      </c>
    </row>
    <row r="560" spans="1:79" customFormat="1" x14ac:dyDescent="0.25">
      <c r="A560" t="s">
        <v>1611</v>
      </c>
      <c r="B560" t="s">
        <v>42</v>
      </c>
      <c r="C560" t="s">
        <v>124</v>
      </c>
      <c r="D560" t="s">
        <v>947</v>
      </c>
      <c r="E560">
        <v>2016</v>
      </c>
      <c r="F560">
        <v>5491</v>
      </c>
      <c r="G560">
        <v>172</v>
      </c>
      <c r="H560">
        <v>0</v>
      </c>
      <c r="I560">
        <v>382</v>
      </c>
      <c r="J560">
        <v>732</v>
      </c>
      <c r="K560">
        <v>706</v>
      </c>
      <c r="L560">
        <v>692</v>
      </c>
      <c r="M560">
        <v>729</v>
      </c>
      <c r="N560">
        <v>779</v>
      </c>
      <c r="O560">
        <v>717</v>
      </c>
      <c r="P560">
        <v>596</v>
      </c>
      <c r="Q560">
        <v>223</v>
      </c>
      <c r="R560">
        <v>71</v>
      </c>
      <c r="S560">
        <v>36</v>
      </c>
      <c r="T560">
        <v>0</v>
      </c>
      <c r="U560">
        <v>5405</v>
      </c>
      <c r="V560">
        <v>257</v>
      </c>
      <c r="W560">
        <v>1</v>
      </c>
      <c r="X560">
        <v>2744</v>
      </c>
      <c r="Y560">
        <v>2105</v>
      </c>
      <c r="Z560">
        <v>784</v>
      </c>
      <c r="AA560">
        <v>30</v>
      </c>
      <c r="AB560">
        <v>453</v>
      </c>
      <c r="AC560">
        <v>4710</v>
      </c>
      <c r="AD560">
        <v>7</v>
      </c>
      <c r="AE560">
        <v>493</v>
      </c>
      <c r="AF560">
        <v>93</v>
      </c>
      <c r="AG560">
        <v>5350</v>
      </c>
      <c r="AH560">
        <v>165</v>
      </c>
      <c r="AI560">
        <v>12</v>
      </c>
      <c r="AJ560">
        <v>43</v>
      </c>
      <c r="AK560">
        <v>870</v>
      </c>
      <c r="AL560">
        <v>4769</v>
      </c>
      <c r="AM560">
        <v>24</v>
      </c>
      <c r="AN560">
        <v>5663</v>
      </c>
      <c r="AO560">
        <v>0.96962740596856789</v>
      </c>
      <c r="AP560">
        <v>3.0372594031432099E-2</v>
      </c>
      <c r="AQ560">
        <v>0</v>
      </c>
      <c r="AR560">
        <v>6.7455412325622466E-2</v>
      </c>
      <c r="AS560">
        <v>0.12926010948260641</v>
      </c>
      <c r="AT560">
        <v>0.1246689034080876</v>
      </c>
      <c r="AU560">
        <v>0.12219671552180821</v>
      </c>
      <c r="AV560">
        <v>0.12873035493554649</v>
      </c>
      <c r="AW560">
        <v>0.13755959738654419</v>
      </c>
      <c r="AX560">
        <v>0.1266113367473071</v>
      </c>
      <c r="AY560">
        <v>0.1052445700158926</v>
      </c>
      <c r="AZ560">
        <v>3.937842133144976E-2</v>
      </c>
      <c r="BA560">
        <v>6.3570545647183467E-3</v>
      </c>
      <c r="BB560">
        <v>1.253752428041674E-2</v>
      </c>
      <c r="BC560">
        <v>0</v>
      </c>
      <c r="BD560">
        <v>0.95444110895285184</v>
      </c>
      <c r="BE560">
        <v>4.5382306198128199E-2</v>
      </c>
      <c r="BF560">
        <v>1.7658484901995409E-4</v>
      </c>
      <c r="BG560">
        <v>0.48454882571075403</v>
      </c>
      <c r="BH560">
        <v>0.37171110718700329</v>
      </c>
      <c r="BI560">
        <v>0.138442521631644</v>
      </c>
      <c r="BJ560">
        <v>5.2975454705986224E-3</v>
      </c>
      <c r="BK560">
        <v>7.9992936606039206E-2</v>
      </c>
      <c r="BL560">
        <v>0.83171463888398378</v>
      </c>
      <c r="BM560">
        <v>1.2360939431396789E-3</v>
      </c>
      <c r="BN560">
        <v>8.705633056683737E-2</v>
      </c>
      <c r="BO560">
        <v>1.6422390958855729E-2</v>
      </c>
      <c r="BP560">
        <v>0.94472894225675441</v>
      </c>
      <c r="BQ560">
        <v>2.9136500088292421E-2</v>
      </c>
      <c r="BR560">
        <v>2.1190181882394491E-3</v>
      </c>
      <c r="BS560">
        <v>7.5931485078580257E-3</v>
      </c>
      <c r="BT560">
        <v>0.15362881864736011</v>
      </c>
      <c r="BU560">
        <v>0.8421331449761611</v>
      </c>
      <c r="BV560">
        <v>4.2380363764788981E-3</v>
      </c>
      <c r="BW560">
        <v>1</v>
      </c>
      <c r="BX560" t="s">
        <v>1610</v>
      </c>
      <c r="BY560">
        <v>34651</v>
      </c>
      <c r="BZ560">
        <v>0.16342962685059589</v>
      </c>
      <c r="CA560">
        <v>0</v>
      </c>
    </row>
    <row r="561" spans="1:79" customFormat="1" x14ac:dyDescent="0.25">
      <c r="A561" t="s">
        <v>1612</v>
      </c>
      <c r="B561" t="s">
        <v>42</v>
      </c>
      <c r="C561" t="s">
        <v>124</v>
      </c>
      <c r="D561" t="s">
        <v>949</v>
      </c>
      <c r="E561">
        <v>2016</v>
      </c>
      <c r="F561">
        <v>20243</v>
      </c>
      <c r="G561">
        <v>1603</v>
      </c>
      <c r="H561">
        <v>0</v>
      </c>
      <c r="I561">
        <v>3703</v>
      </c>
      <c r="J561">
        <v>3828</v>
      </c>
      <c r="K561">
        <v>2877</v>
      </c>
      <c r="L561">
        <v>2300</v>
      </c>
      <c r="M561">
        <v>2148</v>
      </c>
      <c r="N561">
        <v>2170</v>
      </c>
      <c r="O561">
        <v>1863</v>
      </c>
      <c r="P561">
        <v>1560</v>
      </c>
      <c r="Q561">
        <v>549</v>
      </c>
      <c r="R561">
        <v>130</v>
      </c>
      <c r="S561">
        <v>718</v>
      </c>
      <c r="T561">
        <v>0</v>
      </c>
      <c r="U561">
        <v>19782</v>
      </c>
      <c r="V561">
        <v>2059</v>
      </c>
      <c r="W561">
        <v>5</v>
      </c>
      <c r="X561">
        <v>11673</v>
      </c>
      <c r="Y561">
        <v>7426</v>
      </c>
      <c r="Z561">
        <v>2668</v>
      </c>
      <c r="AA561">
        <v>79</v>
      </c>
      <c r="AB561">
        <v>1187</v>
      </c>
      <c r="AC561">
        <v>18790</v>
      </c>
      <c r="AD561">
        <v>103</v>
      </c>
      <c r="AE561">
        <v>1766</v>
      </c>
      <c r="AF561">
        <v>340</v>
      </c>
      <c r="AG561">
        <v>21007</v>
      </c>
      <c r="AH561">
        <v>176</v>
      </c>
      <c r="AI561">
        <v>71</v>
      </c>
      <c r="AJ561">
        <v>252</v>
      </c>
      <c r="AK561">
        <v>1579</v>
      </c>
      <c r="AL561">
        <v>20035</v>
      </c>
      <c r="AM561">
        <v>232</v>
      </c>
      <c r="AN561">
        <v>21846</v>
      </c>
      <c r="AO561">
        <v>0.92662272269523027</v>
      </c>
      <c r="AP561">
        <v>7.3377277304769756E-2</v>
      </c>
      <c r="AQ561">
        <v>0</v>
      </c>
      <c r="AR561">
        <v>0.16950471482193541</v>
      </c>
      <c r="AS561">
        <v>0.17522658610271899</v>
      </c>
      <c r="AT561">
        <v>0.13169458939851689</v>
      </c>
      <c r="AU561">
        <v>0.1052824315664195</v>
      </c>
      <c r="AV561">
        <v>9.8324636088986547E-2</v>
      </c>
      <c r="AW561">
        <v>9.9331685434404474E-2</v>
      </c>
      <c r="AX561">
        <v>8.5278769568799775E-2</v>
      </c>
      <c r="AY561">
        <v>7.1408953584180174E-2</v>
      </c>
      <c r="AZ561">
        <v>2.5130458665201871E-2</v>
      </c>
      <c r="BA561">
        <v>3.2866428636821383E-2</v>
      </c>
      <c r="BB561">
        <v>5.9507461320150142E-3</v>
      </c>
      <c r="BC561">
        <v>0</v>
      </c>
      <c r="BD561">
        <v>0.90552046141170006</v>
      </c>
      <c r="BE561">
        <v>9.4250663737068571E-2</v>
      </c>
      <c r="BF561">
        <v>2.288748512313467E-4</v>
      </c>
      <c r="BG561">
        <v>0.53433122768470198</v>
      </c>
      <c r="BH561">
        <v>0.33992492904879612</v>
      </c>
      <c r="BI561">
        <v>0.1221276206170466</v>
      </c>
      <c r="BJ561">
        <v>3.6162226494552779E-3</v>
      </c>
      <c r="BK561">
        <v>5.4334889682321703E-2</v>
      </c>
      <c r="BL561">
        <v>0.86011169092740092</v>
      </c>
      <c r="BM561">
        <v>4.7148219353657416E-3</v>
      </c>
      <c r="BN561">
        <v>8.0838597454911648E-2</v>
      </c>
      <c r="BO561">
        <v>1.5563489883731581E-2</v>
      </c>
      <c r="BP561">
        <v>0.96159479996338004</v>
      </c>
      <c r="BQ561">
        <v>8.0563947633434038E-3</v>
      </c>
      <c r="BR561">
        <v>3.2500228874851231E-3</v>
      </c>
      <c r="BS561">
        <v>1.153529250205987E-2</v>
      </c>
      <c r="BT561">
        <v>7.2278678018859288E-2</v>
      </c>
      <c r="BU561">
        <v>0.9171015288840062</v>
      </c>
      <c r="BV561">
        <v>1.061979309713449E-2</v>
      </c>
      <c r="BW561">
        <v>1</v>
      </c>
      <c r="BX561" t="s">
        <v>1610</v>
      </c>
      <c r="BY561">
        <v>34651</v>
      </c>
      <c r="BZ561">
        <v>0.63045799544024705</v>
      </c>
      <c r="CA561">
        <v>0</v>
      </c>
    </row>
    <row r="562" spans="1:79" customFormat="1" x14ac:dyDescent="0.25">
      <c r="A562" t="s">
        <v>1613</v>
      </c>
      <c r="B562" t="s">
        <v>42</v>
      </c>
      <c r="C562" t="s">
        <v>124</v>
      </c>
      <c r="D562" t="s">
        <v>951</v>
      </c>
      <c r="E562">
        <v>2016</v>
      </c>
      <c r="F562">
        <v>1976</v>
      </c>
      <c r="G562">
        <v>130</v>
      </c>
      <c r="H562">
        <v>0</v>
      </c>
      <c r="I562">
        <v>151</v>
      </c>
      <c r="J562">
        <v>204</v>
      </c>
      <c r="K562">
        <v>166</v>
      </c>
      <c r="L562">
        <v>294</v>
      </c>
      <c r="M562">
        <v>293</v>
      </c>
      <c r="N562">
        <v>237</v>
      </c>
      <c r="O562">
        <v>244</v>
      </c>
      <c r="P562">
        <v>300</v>
      </c>
      <c r="Q562">
        <v>144</v>
      </c>
      <c r="R562">
        <v>56</v>
      </c>
      <c r="S562">
        <v>17</v>
      </c>
      <c r="T562">
        <v>0</v>
      </c>
      <c r="U562">
        <v>1402</v>
      </c>
      <c r="V562">
        <v>703</v>
      </c>
      <c r="W562">
        <v>1</v>
      </c>
      <c r="X562">
        <v>1094</v>
      </c>
      <c r="Y562">
        <v>733</v>
      </c>
      <c r="Z562">
        <v>271</v>
      </c>
      <c r="AA562">
        <v>8</v>
      </c>
      <c r="AB562">
        <v>439</v>
      </c>
      <c r="AC562">
        <v>1436</v>
      </c>
      <c r="AD562">
        <v>9</v>
      </c>
      <c r="AE562">
        <v>222</v>
      </c>
      <c r="AF562">
        <v>106</v>
      </c>
      <c r="AG562">
        <v>1950</v>
      </c>
      <c r="AH562">
        <v>36</v>
      </c>
      <c r="AI562">
        <v>0</v>
      </c>
      <c r="AJ562">
        <v>14</v>
      </c>
      <c r="AK562">
        <v>408</v>
      </c>
      <c r="AL562">
        <v>1690</v>
      </c>
      <c r="AM562">
        <v>8</v>
      </c>
      <c r="AN562">
        <v>2106</v>
      </c>
      <c r="AO562">
        <v>0.93827160493827155</v>
      </c>
      <c r="AP562">
        <v>6.1728395061728392E-2</v>
      </c>
      <c r="AQ562">
        <v>0</v>
      </c>
      <c r="AR562">
        <v>7.1699905033238365E-2</v>
      </c>
      <c r="AS562">
        <v>9.686609686609686E-2</v>
      </c>
      <c r="AT562">
        <v>7.8822412155745494E-2</v>
      </c>
      <c r="AU562">
        <v>0.1396011396011396</v>
      </c>
      <c r="AV562">
        <v>0.1391263057929725</v>
      </c>
      <c r="AW562">
        <v>0.11253561253561251</v>
      </c>
      <c r="AX562">
        <v>0.1158594491927825</v>
      </c>
      <c r="AY562">
        <v>0.14245014245014251</v>
      </c>
      <c r="AZ562">
        <v>6.8376068376068383E-2</v>
      </c>
      <c r="BA562">
        <v>8.0721747388414061E-3</v>
      </c>
      <c r="BB562">
        <v>2.659069325735992E-2</v>
      </c>
      <c r="BC562">
        <v>0</v>
      </c>
      <c r="BD562">
        <v>0.66571699905033244</v>
      </c>
      <c r="BE562">
        <v>0.33380816714150052</v>
      </c>
      <c r="BF562">
        <v>4.7483380816714152E-4</v>
      </c>
      <c r="BG562">
        <v>0.51946818613485279</v>
      </c>
      <c r="BH562">
        <v>0.3480531813865147</v>
      </c>
      <c r="BI562">
        <v>0.12867996201329529</v>
      </c>
      <c r="BJ562">
        <v>3.7986704653371322E-3</v>
      </c>
      <c r="BK562">
        <v>0.2084520417853751</v>
      </c>
      <c r="BL562">
        <v>0.68186134852801517</v>
      </c>
      <c r="BM562">
        <v>4.2735042735042739E-3</v>
      </c>
      <c r="BN562">
        <v>0.1054131054131054</v>
      </c>
      <c r="BO562">
        <v>5.0332383665716997E-2</v>
      </c>
      <c r="BP562">
        <v>0.92592592592592593</v>
      </c>
      <c r="BQ562">
        <v>1.7094017094017099E-2</v>
      </c>
      <c r="BR562">
        <v>0</v>
      </c>
      <c r="BS562">
        <v>6.6476733143399809E-3</v>
      </c>
      <c r="BT562">
        <v>0.19373219373219369</v>
      </c>
      <c r="BU562">
        <v>0.80246913580246915</v>
      </c>
      <c r="BV562">
        <v>3.7986704653371322E-3</v>
      </c>
      <c r="BW562">
        <v>1</v>
      </c>
      <c r="BX562" t="s">
        <v>1610</v>
      </c>
      <c r="BY562">
        <v>34651</v>
      </c>
      <c r="BZ562">
        <v>6.0777466739776631E-2</v>
      </c>
      <c r="CA562">
        <v>0</v>
      </c>
    </row>
    <row r="563" spans="1:79" customFormat="1" x14ac:dyDescent="0.25">
      <c r="A563" t="s">
        <v>1614</v>
      </c>
      <c r="B563" t="s">
        <v>42</v>
      </c>
      <c r="C563" t="s">
        <v>124</v>
      </c>
      <c r="D563" t="s">
        <v>953</v>
      </c>
      <c r="E563">
        <v>2016</v>
      </c>
      <c r="F563">
        <v>3645</v>
      </c>
      <c r="G563">
        <v>277</v>
      </c>
      <c r="H563">
        <v>0</v>
      </c>
      <c r="I563">
        <v>225</v>
      </c>
      <c r="J563">
        <v>378</v>
      </c>
      <c r="K563">
        <v>418</v>
      </c>
      <c r="L563">
        <v>456</v>
      </c>
      <c r="M563">
        <v>489</v>
      </c>
      <c r="N563">
        <v>586</v>
      </c>
      <c r="O563">
        <v>568</v>
      </c>
      <c r="P563">
        <v>491</v>
      </c>
      <c r="Q563">
        <v>208</v>
      </c>
      <c r="R563">
        <v>78</v>
      </c>
      <c r="S563">
        <v>25</v>
      </c>
      <c r="T563">
        <v>0</v>
      </c>
      <c r="U563">
        <v>3728</v>
      </c>
      <c r="V563">
        <v>191</v>
      </c>
      <c r="W563">
        <v>3</v>
      </c>
      <c r="X563">
        <v>2209</v>
      </c>
      <c r="Y563">
        <v>982</v>
      </c>
      <c r="Z563">
        <v>719</v>
      </c>
      <c r="AA563">
        <v>12</v>
      </c>
      <c r="AB563">
        <v>579</v>
      </c>
      <c r="AC563">
        <v>1644</v>
      </c>
      <c r="AD563">
        <v>8</v>
      </c>
      <c r="AE563">
        <v>1691</v>
      </c>
      <c r="AF563">
        <v>476</v>
      </c>
      <c r="AG563">
        <v>2478</v>
      </c>
      <c r="AH563">
        <v>713</v>
      </c>
      <c r="AI563">
        <v>113</v>
      </c>
      <c r="AJ563">
        <v>142</v>
      </c>
      <c r="AK563">
        <v>203</v>
      </c>
      <c r="AL563">
        <v>3596</v>
      </c>
      <c r="AM563">
        <v>123</v>
      </c>
      <c r="AN563">
        <v>3922</v>
      </c>
      <c r="AO563">
        <v>0.92937276899541055</v>
      </c>
      <c r="AP563">
        <v>7.0627231004589494E-2</v>
      </c>
      <c r="AQ563">
        <v>0</v>
      </c>
      <c r="AR563">
        <v>5.7368689444161139E-2</v>
      </c>
      <c r="AS563">
        <v>9.6379398266190713E-2</v>
      </c>
      <c r="AT563">
        <v>0.1065782763895971</v>
      </c>
      <c r="AU563">
        <v>0.1162672106068332</v>
      </c>
      <c r="AV563">
        <v>0.12468128505864361</v>
      </c>
      <c r="AW563">
        <v>0.14941356450790411</v>
      </c>
      <c r="AX563">
        <v>0.14482406935237119</v>
      </c>
      <c r="AY563">
        <v>0.12519122896481391</v>
      </c>
      <c r="AZ563">
        <v>5.3034166241713407E-2</v>
      </c>
      <c r="BA563">
        <v>6.3742988271290159E-3</v>
      </c>
      <c r="BB563">
        <v>1.9887812340642529E-2</v>
      </c>
      <c r="BC563">
        <v>0</v>
      </c>
      <c r="BD563">
        <v>0.95053544110147881</v>
      </c>
      <c r="BE563">
        <v>4.8699643039265682E-2</v>
      </c>
      <c r="BF563">
        <v>7.6491585925548189E-4</v>
      </c>
      <c r="BG563">
        <v>0.56323304436511978</v>
      </c>
      <c r="BH563">
        <v>0.25038245792962782</v>
      </c>
      <c r="BI563">
        <v>0.18332483426823051</v>
      </c>
      <c r="BJ563">
        <v>3.059663437021928E-3</v>
      </c>
      <c r="BK563">
        <v>0.14762876083630799</v>
      </c>
      <c r="BL563">
        <v>0.41917389087200407</v>
      </c>
      <c r="BM563">
        <v>2.0397756246812852E-3</v>
      </c>
      <c r="BN563">
        <v>0.43115757266700661</v>
      </c>
      <c r="BO563">
        <v>0.1213666496685365</v>
      </c>
      <c r="BP563">
        <v>0.63182049974502807</v>
      </c>
      <c r="BQ563">
        <v>0.1817950025497195</v>
      </c>
      <c r="BR563">
        <v>2.8811830698623149E-2</v>
      </c>
      <c r="BS563">
        <v>3.6206017338092811E-2</v>
      </c>
      <c r="BT563">
        <v>5.1759306476287611E-2</v>
      </c>
      <c r="BU563">
        <v>0.91687914329423759</v>
      </c>
      <c r="BV563">
        <v>3.1361550229474761E-2</v>
      </c>
      <c r="BW563">
        <v>1</v>
      </c>
      <c r="BX563" t="s">
        <v>1610</v>
      </c>
      <c r="BY563">
        <v>34651</v>
      </c>
      <c r="BZ563">
        <v>0.1131857666445413</v>
      </c>
      <c r="CA563">
        <v>0</v>
      </c>
    </row>
    <row r="564" spans="1:79" customFormat="1" x14ac:dyDescent="0.25">
      <c r="A564" t="s">
        <v>1615</v>
      </c>
      <c r="B564" t="s">
        <v>42</v>
      </c>
      <c r="C564" t="s">
        <v>124</v>
      </c>
      <c r="D564" t="s">
        <v>961</v>
      </c>
      <c r="E564">
        <v>2016</v>
      </c>
      <c r="F564">
        <v>1027</v>
      </c>
      <c r="G564">
        <v>87</v>
      </c>
      <c r="H564">
        <v>0</v>
      </c>
      <c r="I564">
        <v>251</v>
      </c>
      <c r="J564">
        <v>176</v>
      </c>
      <c r="K564">
        <v>118</v>
      </c>
      <c r="L564">
        <v>95</v>
      </c>
      <c r="M564">
        <v>74</v>
      </c>
      <c r="N564">
        <v>70</v>
      </c>
      <c r="O564">
        <v>64</v>
      </c>
      <c r="P564">
        <v>72</v>
      </c>
      <c r="Q564">
        <v>35</v>
      </c>
      <c r="R564">
        <v>18</v>
      </c>
      <c r="S564">
        <v>141</v>
      </c>
      <c r="T564">
        <v>0</v>
      </c>
      <c r="U564">
        <v>1010</v>
      </c>
      <c r="V564">
        <v>104</v>
      </c>
      <c r="W564">
        <v>0</v>
      </c>
      <c r="X564">
        <v>143</v>
      </c>
      <c r="Y564">
        <v>78</v>
      </c>
      <c r="Z564">
        <v>51</v>
      </c>
      <c r="AA564">
        <v>842</v>
      </c>
      <c r="AB564">
        <v>3</v>
      </c>
      <c r="AC564">
        <v>16</v>
      </c>
      <c r="AD564">
        <v>1090</v>
      </c>
      <c r="AE564">
        <v>5</v>
      </c>
      <c r="AF564">
        <v>1</v>
      </c>
      <c r="AG564">
        <v>23</v>
      </c>
      <c r="AH564">
        <v>0</v>
      </c>
      <c r="AI564">
        <v>0</v>
      </c>
      <c r="AJ564">
        <v>1090</v>
      </c>
      <c r="AK564">
        <v>127</v>
      </c>
      <c r="AL564">
        <v>959</v>
      </c>
      <c r="AM564">
        <v>28</v>
      </c>
      <c r="AN564">
        <v>1114</v>
      </c>
      <c r="AO564">
        <v>0.92190305206463197</v>
      </c>
      <c r="AP564">
        <v>7.8096947935368047E-2</v>
      </c>
      <c r="AQ564">
        <v>0</v>
      </c>
      <c r="AR564">
        <v>0.22531418312387791</v>
      </c>
      <c r="AS564">
        <v>0.15798922800718129</v>
      </c>
      <c r="AT564">
        <v>0.1059245960502693</v>
      </c>
      <c r="AU564">
        <v>8.527827648114901E-2</v>
      </c>
      <c r="AV564">
        <v>6.6427289048473961E-2</v>
      </c>
      <c r="AW564">
        <v>6.283662477558348E-2</v>
      </c>
      <c r="AX564">
        <v>5.7450628366247758E-2</v>
      </c>
      <c r="AY564">
        <v>6.4631956912028721E-2</v>
      </c>
      <c r="AZ564">
        <v>3.141831238779174E-2</v>
      </c>
      <c r="BA564">
        <v>0.1265709156193896</v>
      </c>
      <c r="BB564">
        <v>1.615798922800718E-2</v>
      </c>
      <c r="BC564">
        <v>0</v>
      </c>
      <c r="BD564">
        <v>0.90664272890484743</v>
      </c>
      <c r="BE564">
        <v>9.33572710951526E-2</v>
      </c>
      <c r="BF564">
        <v>0</v>
      </c>
      <c r="BG564">
        <v>0.1283662477558348</v>
      </c>
      <c r="BH564">
        <v>7.0017953321364457E-2</v>
      </c>
      <c r="BI564">
        <v>4.5780969479353679E-2</v>
      </c>
      <c r="BJ564">
        <v>0.75583482944344704</v>
      </c>
      <c r="BK564">
        <v>2.6929982046678641E-3</v>
      </c>
      <c r="BL564">
        <v>1.4362657091561939E-2</v>
      </c>
      <c r="BM564">
        <v>0.97845601436265706</v>
      </c>
      <c r="BN564">
        <v>4.4883303411131061E-3</v>
      </c>
      <c r="BO564">
        <v>8.9766606822262122E-4</v>
      </c>
      <c r="BP564">
        <v>2.0646319569120289E-2</v>
      </c>
      <c r="BQ564">
        <v>0</v>
      </c>
      <c r="BR564">
        <v>0</v>
      </c>
      <c r="BS564">
        <v>0.97845601436265706</v>
      </c>
      <c r="BT564">
        <v>0.1140035906642729</v>
      </c>
      <c r="BU564">
        <v>0.8608617594254937</v>
      </c>
      <c r="BV564">
        <v>2.5134649910233391E-2</v>
      </c>
      <c r="BW564">
        <v>1</v>
      </c>
      <c r="BX564" t="s">
        <v>1610</v>
      </c>
      <c r="BY564">
        <v>34651</v>
      </c>
      <c r="BZ564">
        <v>3.2149144324839111E-2</v>
      </c>
      <c r="CA564">
        <v>0</v>
      </c>
    </row>
    <row r="565" spans="1:79" customFormat="1" x14ac:dyDescent="0.25">
      <c r="A565" t="s">
        <v>1616</v>
      </c>
      <c r="B565" t="s">
        <v>42</v>
      </c>
      <c r="C565" t="s">
        <v>123</v>
      </c>
      <c r="D565" t="s">
        <v>44</v>
      </c>
      <c r="E565">
        <v>2016</v>
      </c>
      <c r="F565">
        <v>31680</v>
      </c>
      <c r="G565">
        <v>2725</v>
      </c>
      <c r="H565">
        <v>0</v>
      </c>
      <c r="I565">
        <v>3736</v>
      </c>
      <c r="J565">
        <v>4686</v>
      </c>
      <c r="K565">
        <v>4245</v>
      </c>
      <c r="L565">
        <v>3960</v>
      </c>
      <c r="M565">
        <v>4046</v>
      </c>
      <c r="N565">
        <v>4068</v>
      </c>
      <c r="O565">
        <v>4224</v>
      </c>
      <c r="P565">
        <v>3228</v>
      </c>
      <c r="Q565">
        <v>1265</v>
      </c>
      <c r="R565">
        <v>419</v>
      </c>
      <c r="S565">
        <v>528</v>
      </c>
      <c r="T565">
        <v>0</v>
      </c>
      <c r="U565">
        <v>28907</v>
      </c>
      <c r="V565">
        <v>5139</v>
      </c>
      <c r="W565">
        <v>359</v>
      </c>
      <c r="X565">
        <v>18919</v>
      </c>
      <c r="Y565">
        <v>9452</v>
      </c>
      <c r="Z565">
        <v>5935</v>
      </c>
      <c r="AA565">
        <v>99</v>
      </c>
      <c r="AB565">
        <v>2577</v>
      </c>
      <c r="AC565">
        <v>26901</v>
      </c>
      <c r="AD565">
        <v>533</v>
      </c>
      <c r="AE565">
        <v>4394</v>
      </c>
      <c r="AF565">
        <v>1307</v>
      </c>
      <c r="AG565">
        <v>29762</v>
      </c>
      <c r="AH565">
        <v>1632</v>
      </c>
      <c r="AI565">
        <v>227</v>
      </c>
      <c r="AJ565">
        <v>1477</v>
      </c>
      <c r="AK565">
        <v>1620</v>
      </c>
      <c r="AL565">
        <v>32582</v>
      </c>
      <c r="AM565">
        <v>203</v>
      </c>
      <c r="AN565">
        <v>34405</v>
      </c>
      <c r="AO565">
        <v>0.92079639587269291</v>
      </c>
      <c r="AP565">
        <v>7.9203604127307078E-2</v>
      </c>
      <c r="AQ565">
        <v>0</v>
      </c>
      <c r="AR565">
        <v>0.108588867897108</v>
      </c>
      <c r="AS565">
        <v>0.1362011335561692</v>
      </c>
      <c r="AT565">
        <v>0.123383229181805</v>
      </c>
      <c r="AU565">
        <v>0.1150995494840866</v>
      </c>
      <c r="AV565">
        <v>0.1175991861648016</v>
      </c>
      <c r="AW565">
        <v>0.1182386281063799</v>
      </c>
      <c r="AX565">
        <v>0.1227728527830257</v>
      </c>
      <c r="AY565">
        <v>9.3823572155210005E-2</v>
      </c>
      <c r="AZ565">
        <v>3.6767911640749891E-2</v>
      </c>
      <c r="BA565">
        <v>1.534660659787822E-2</v>
      </c>
      <c r="BB565">
        <v>1.217846243278593E-2</v>
      </c>
      <c r="BC565">
        <v>0</v>
      </c>
      <c r="BD565">
        <v>0.84019764569103328</v>
      </c>
      <c r="BE565">
        <v>0.1493678244441215</v>
      </c>
      <c r="BF565">
        <v>1.043452986484523E-2</v>
      </c>
      <c r="BG565">
        <v>0.54989100421450365</v>
      </c>
      <c r="BH565">
        <v>0.27472751053625932</v>
      </c>
      <c r="BI565">
        <v>0.17250399651213491</v>
      </c>
      <c r="BJ565">
        <v>2.877488737102165E-3</v>
      </c>
      <c r="BK565">
        <v>7.4901903793053337E-2</v>
      </c>
      <c r="BL565">
        <v>0.78189216683621565</v>
      </c>
      <c r="BM565">
        <v>1.5491934311873269E-2</v>
      </c>
      <c r="BN565">
        <v>0.12771399505885769</v>
      </c>
      <c r="BO565">
        <v>3.7988664438308388E-2</v>
      </c>
      <c r="BP565">
        <v>0.86504868478418839</v>
      </c>
      <c r="BQ565">
        <v>4.7434965847987211E-2</v>
      </c>
      <c r="BR565">
        <v>6.5978782153756719E-3</v>
      </c>
      <c r="BS565">
        <v>4.2929806714140387E-2</v>
      </c>
      <c r="BT565">
        <v>4.708617933439907E-2</v>
      </c>
      <c r="BU565">
        <v>0.94701351547740154</v>
      </c>
      <c r="BV565">
        <v>5.9003051881993899E-3</v>
      </c>
      <c r="BW565">
        <v>1</v>
      </c>
      <c r="BX565" t="s">
        <v>1617</v>
      </c>
      <c r="BY565">
        <v>34405</v>
      </c>
      <c r="BZ565">
        <v>1</v>
      </c>
      <c r="CA565">
        <v>0</v>
      </c>
    </row>
    <row r="566" spans="1:79" customFormat="1" x14ac:dyDescent="0.25">
      <c r="A566" t="s">
        <v>1618</v>
      </c>
      <c r="B566" t="s">
        <v>42</v>
      </c>
      <c r="C566" t="s">
        <v>123</v>
      </c>
      <c r="D566" t="s">
        <v>947</v>
      </c>
      <c r="E566">
        <v>2016</v>
      </c>
      <c r="F566">
        <v>5232</v>
      </c>
      <c r="G566">
        <v>238</v>
      </c>
      <c r="H566">
        <v>0</v>
      </c>
      <c r="I566">
        <v>270</v>
      </c>
      <c r="J566">
        <v>531</v>
      </c>
      <c r="K566">
        <v>669</v>
      </c>
      <c r="L566">
        <v>611</v>
      </c>
      <c r="M566">
        <v>687</v>
      </c>
      <c r="N566">
        <v>796</v>
      </c>
      <c r="O566">
        <v>824</v>
      </c>
      <c r="P566">
        <v>730</v>
      </c>
      <c r="Q566">
        <v>251</v>
      </c>
      <c r="R566">
        <v>85</v>
      </c>
      <c r="S566">
        <v>16</v>
      </c>
      <c r="T566">
        <v>0</v>
      </c>
      <c r="U566">
        <v>4980</v>
      </c>
      <c r="V566">
        <v>455</v>
      </c>
      <c r="W566">
        <v>35</v>
      </c>
      <c r="X566">
        <v>2536</v>
      </c>
      <c r="Y566">
        <v>1910</v>
      </c>
      <c r="Z566">
        <v>1014</v>
      </c>
      <c r="AA566">
        <v>10</v>
      </c>
      <c r="AB566">
        <v>495</v>
      </c>
      <c r="AC566">
        <v>4421</v>
      </c>
      <c r="AD566">
        <v>0</v>
      </c>
      <c r="AE566">
        <v>554</v>
      </c>
      <c r="AF566">
        <v>141</v>
      </c>
      <c r="AG566">
        <v>5009</v>
      </c>
      <c r="AH566">
        <v>165</v>
      </c>
      <c r="AI566">
        <v>32</v>
      </c>
      <c r="AJ566">
        <v>123</v>
      </c>
      <c r="AK566">
        <v>549</v>
      </c>
      <c r="AL566">
        <v>4893</v>
      </c>
      <c r="AM566">
        <v>28</v>
      </c>
      <c r="AN566">
        <v>5470</v>
      </c>
      <c r="AO566">
        <v>0.9564899451553931</v>
      </c>
      <c r="AP566">
        <v>4.3510054844606953E-2</v>
      </c>
      <c r="AQ566">
        <v>0</v>
      </c>
      <c r="AR566">
        <v>4.9360146252285193E-2</v>
      </c>
      <c r="AS566">
        <v>9.7074954296160879E-2</v>
      </c>
      <c r="AT566">
        <v>0.1223034734917733</v>
      </c>
      <c r="AU566">
        <v>0.1117001828153565</v>
      </c>
      <c r="AV566">
        <v>0.1255941499085923</v>
      </c>
      <c r="AW566">
        <v>0.14552102376599629</v>
      </c>
      <c r="AX566">
        <v>0.1506398537477148</v>
      </c>
      <c r="AY566">
        <v>0.13345521023765999</v>
      </c>
      <c r="AZ566">
        <v>4.5886654478976233E-2</v>
      </c>
      <c r="BA566">
        <v>2.9250457038391231E-3</v>
      </c>
      <c r="BB566">
        <v>1.553930530164534E-2</v>
      </c>
      <c r="BC566">
        <v>0</v>
      </c>
      <c r="BD566">
        <v>0.91042047531992687</v>
      </c>
      <c r="BE566">
        <v>8.318098720292505E-2</v>
      </c>
      <c r="BF566">
        <v>6.3985374771480807E-3</v>
      </c>
      <c r="BG566">
        <v>0.46361974405850093</v>
      </c>
      <c r="BH566">
        <v>0.34917733089579522</v>
      </c>
      <c r="BI566">
        <v>0.18537477148080439</v>
      </c>
      <c r="BJ566">
        <v>1.828153564899452E-3</v>
      </c>
      <c r="BK566">
        <v>9.0493601462522846E-2</v>
      </c>
      <c r="BL566">
        <v>0.80822669104204758</v>
      </c>
      <c r="BM566">
        <v>0</v>
      </c>
      <c r="BN566">
        <v>0.1012797074954296</v>
      </c>
      <c r="BO566">
        <v>2.5776965265082271E-2</v>
      </c>
      <c r="BP566">
        <v>0.9157221206581353</v>
      </c>
      <c r="BQ566">
        <v>3.0164533820840951E-2</v>
      </c>
      <c r="BR566">
        <v>5.8500914076782453E-3</v>
      </c>
      <c r="BS566">
        <v>2.2486288848263251E-2</v>
      </c>
      <c r="BT566">
        <v>0.10036563071297989</v>
      </c>
      <c r="BU566">
        <v>0.8945155393053017</v>
      </c>
      <c r="BV566">
        <v>5.1188299817184644E-3</v>
      </c>
      <c r="BW566">
        <v>1</v>
      </c>
      <c r="BX566" t="s">
        <v>1617</v>
      </c>
      <c r="BY566">
        <v>34405</v>
      </c>
      <c r="BZ566">
        <v>0.15898851911059439</v>
      </c>
      <c r="CA566">
        <v>0</v>
      </c>
    </row>
    <row r="567" spans="1:79" customFormat="1" x14ac:dyDescent="0.25">
      <c r="A567" t="s">
        <v>1619</v>
      </c>
      <c r="B567" t="s">
        <v>42</v>
      </c>
      <c r="C567" t="s">
        <v>123</v>
      </c>
      <c r="D567" t="s">
        <v>949</v>
      </c>
      <c r="E567">
        <v>2016</v>
      </c>
      <c r="F567">
        <v>20266</v>
      </c>
      <c r="G567">
        <v>2005</v>
      </c>
      <c r="H567">
        <v>0</v>
      </c>
      <c r="I567">
        <v>3046</v>
      </c>
      <c r="J567">
        <v>3598</v>
      </c>
      <c r="K567">
        <v>3004</v>
      </c>
      <c r="L567">
        <v>2674</v>
      </c>
      <c r="M567">
        <v>2536</v>
      </c>
      <c r="N567">
        <v>2377</v>
      </c>
      <c r="O567">
        <v>2352</v>
      </c>
      <c r="P567">
        <v>1611</v>
      </c>
      <c r="Q567">
        <v>577</v>
      </c>
      <c r="R567">
        <v>154</v>
      </c>
      <c r="S567">
        <v>342</v>
      </c>
      <c r="T567">
        <v>0</v>
      </c>
      <c r="U567">
        <v>18801</v>
      </c>
      <c r="V567">
        <v>3250</v>
      </c>
      <c r="W567">
        <v>220</v>
      </c>
      <c r="X567">
        <v>12688</v>
      </c>
      <c r="Y567">
        <v>5923</v>
      </c>
      <c r="Z567">
        <v>3616</v>
      </c>
      <c r="AA567">
        <v>44</v>
      </c>
      <c r="AB567">
        <v>1135</v>
      </c>
      <c r="AC567">
        <v>19492</v>
      </c>
      <c r="AD567">
        <v>0</v>
      </c>
      <c r="AE567">
        <v>1644</v>
      </c>
      <c r="AF567">
        <v>513</v>
      </c>
      <c r="AG567">
        <v>20844</v>
      </c>
      <c r="AH567">
        <v>380</v>
      </c>
      <c r="AI567">
        <v>53</v>
      </c>
      <c r="AJ567">
        <v>481</v>
      </c>
      <c r="AK567">
        <v>776</v>
      </c>
      <c r="AL567">
        <v>21378</v>
      </c>
      <c r="AM567">
        <v>117</v>
      </c>
      <c r="AN567">
        <v>22271</v>
      </c>
      <c r="AO567">
        <v>0.9099726101207849</v>
      </c>
      <c r="AP567">
        <v>9.0027389879215117E-2</v>
      </c>
      <c r="AQ567">
        <v>0</v>
      </c>
      <c r="AR567">
        <v>0.13676979031026901</v>
      </c>
      <c r="AS567">
        <v>0.16155538592788829</v>
      </c>
      <c r="AT567">
        <v>0.13488392977414579</v>
      </c>
      <c r="AU567">
        <v>0.12006645413317769</v>
      </c>
      <c r="AV567">
        <v>0.1138700552287728</v>
      </c>
      <c r="AW567">
        <v>0.1067307260563064</v>
      </c>
      <c r="AX567">
        <v>0.1056081900228997</v>
      </c>
      <c r="AY567">
        <v>7.2336221992725963E-2</v>
      </c>
      <c r="AZ567">
        <v>2.5908131651026001E-2</v>
      </c>
      <c r="BA567">
        <v>1.5356292937003279E-2</v>
      </c>
      <c r="BB567">
        <v>6.9148219657851019E-3</v>
      </c>
      <c r="BC567">
        <v>0</v>
      </c>
      <c r="BD567">
        <v>0.84419199856315386</v>
      </c>
      <c r="BE567">
        <v>0.14592968434286741</v>
      </c>
      <c r="BF567">
        <v>9.8783170939787165E-3</v>
      </c>
      <c r="BG567">
        <v>0.56970948767455432</v>
      </c>
      <c r="BH567">
        <v>0.2659512370347088</v>
      </c>
      <c r="BI567">
        <v>0.16236361187194109</v>
      </c>
      <c r="BJ567">
        <v>1.9756634187957432E-3</v>
      </c>
      <c r="BK567">
        <v>5.0963135916662933E-2</v>
      </c>
      <c r="BL567">
        <v>0.87521889452651425</v>
      </c>
      <c r="BM567">
        <v>0</v>
      </c>
      <c r="BN567">
        <v>7.3817969556822779E-2</v>
      </c>
      <c r="BO567">
        <v>2.3034439405504922E-2</v>
      </c>
      <c r="BP567">
        <v>0.9359256432131472</v>
      </c>
      <c r="BQ567">
        <v>1.7062547707781421E-2</v>
      </c>
      <c r="BR567">
        <v>2.379776390822146E-3</v>
      </c>
      <c r="BS567">
        <v>2.1597593282744371E-2</v>
      </c>
      <c r="BT567">
        <v>3.4843518476943107E-2</v>
      </c>
      <c r="BU567">
        <v>0.95990301288671365</v>
      </c>
      <c r="BV567">
        <v>5.2534686363432262E-3</v>
      </c>
      <c r="BW567">
        <v>1</v>
      </c>
      <c r="BX567" t="s">
        <v>1617</v>
      </c>
      <c r="BY567">
        <v>34405</v>
      </c>
      <c r="BZ567">
        <v>0.64731870367679112</v>
      </c>
      <c r="CA567">
        <v>0</v>
      </c>
    </row>
    <row r="568" spans="1:79" customFormat="1" x14ac:dyDescent="0.25">
      <c r="A568" t="s">
        <v>1620</v>
      </c>
      <c r="B568" t="s">
        <v>42</v>
      </c>
      <c r="C568" t="s">
        <v>123</v>
      </c>
      <c r="D568" t="s">
        <v>951</v>
      </c>
      <c r="E568">
        <v>2016</v>
      </c>
      <c r="F568">
        <v>2308</v>
      </c>
      <c r="G568">
        <v>186</v>
      </c>
      <c r="H568">
        <v>0</v>
      </c>
      <c r="I568">
        <v>118</v>
      </c>
      <c r="J568">
        <v>195</v>
      </c>
      <c r="K568">
        <v>176</v>
      </c>
      <c r="L568">
        <v>273</v>
      </c>
      <c r="M568">
        <v>348</v>
      </c>
      <c r="N568">
        <v>327</v>
      </c>
      <c r="O568">
        <v>424</v>
      </c>
      <c r="P568">
        <v>351</v>
      </c>
      <c r="Q568">
        <v>197</v>
      </c>
      <c r="R568">
        <v>75</v>
      </c>
      <c r="S568">
        <v>10</v>
      </c>
      <c r="T568">
        <v>0</v>
      </c>
      <c r="U568">
        <v>1400</v>
      </c>
      <c r="V568">
        <v>1047</v>
      </c>
      <c r="W568">
        <v>47</v>
      </c>
      <c r="X568">
        <v>1339</v>
      </c>
      <c r="Y568">
        <v>705</v>
      </c>
      <c r="Z568">
        <v>438</v>
      </c>
      <c r="AA568">
        <v>12</v>
      </c>
      <c r="AB568">
        <v>515</v>
      </c>
      <c r="AC568">
        <v>1824</v>
      </c>
      <c r="AD568">
        <v>0</v>
      </c>
      <c r="AE568">
        <v>155</v>
      </c>
      <c r="AF568">
        <v>103</v>
      </c>
      <c r="AG568">
        <v>2323</v>
      </c>
      <c r="AH568">
        <v>29</v>
      </c>
      <c r="AI568">
        <v>0</v>
      </c>
      <c r="AJ568">
        <v>39</v>
      </c>
      <c r="AK568">
        <v>147</v>
      </c>
      <c r="AL568">
        <v>2334</v>
      </c>
      <c r="AM568">
        <v>13</v>
      </c>
      <c r="AN568">
        <v>2494</v>
      </c>
      <c r="AO568">
        <v>0.92542101042502001</v>
      </c>
      <c r="AP568">
        <v>7.4578989574979951E-2</v>
      </c>
      <c r="AQ568">
        <v>0</v>
      </c>
      <c r="AR568">
        <v>4.7313552526062549E-2</v>
      </c>
      <c r="AS568">
        <v>7.8187650360866084E-2</v>
      </c>
      <c r="AT568">
        <v>7.0569366479550921E-2</v>
      </c>
      <c r="AU568">
        <v>0.1094627105052125</v>
      </c>
      <c r="AV568">
        <v>0.1395348837209302</v>
      </c>
      <c r="AW568">
        <v>0.1311146752205293</v>
      </c>
      <c r="AX568">
        <v>0.17000801924619091</v>
      </c>
      <c r="AY568">
        <v>0.14073777064955889</v>
      </c>
      <c r="AZ568">
        <v>7.898957497995189E-2</v>
      </c>
      <c r="BA568">
        <v>4.0096230954290296E-3</v>
      </c>
      <c r="BB568">
        <v>3.0072173215717719E-2</v>
      </c>
      <c r="BC568">
        <v>0</v>
      </c>
      <c r="BD568">
        <v>0.5613472333600642</v>
      </c>
      <c r="BE568">
        <v>0.41980753809141941</v>
      </c>
      <c r="BF568">
        <v>1.8845228548516439E-2</v>
      </c>
      <c r="BG568">
        <v>0.5368885324779471</v>
      </c>
      <c r="BH568">
        <v>0.28267842822774658</v>
      </c>
      <c r="BI568">
        <v>0.17562149157979151</v>
      </c>
      <c r="BJ568">
        <v>4.8115477145148364E-3</v>
      </c>
      <c r="BK568">
        <v>0.206495589414595</v>
      </c>
      <c r="BL568">
        <v>0.731355252606255</v>
      </c>
      <c r="BM568">
        <v>0</v>
      </c>
      <c r="BN568">
        <v>6.2149157979149959E-2</v>
      </c>
      <c r="BO568">
        <v>4.1299117882919012E-2</v>
      </c>
      <c r="BP568">
        <v>0.93143544506816356</v>
      </c>
      <c r="BQ568">
        <v>1.1627906976744189E-2</v>
      </c>
      <c r="BR568">
        <v>0</v>
      </c>
      <c r="BS568">
        <v>1.5637530072173219E-2</v>
      </c>
      <c r="BT568">
        <v>5.8941459502806742E-2</v>
      </c>
      <c r="BU568">
        <v>0.93584603047313553</v>
      </c>
      <c r="BV568">
        <v>5.2125100240577394E-3</v>
      </c>
      <c r="BW568">
        <v>1</v>
      </c>
      <c r="BX568" t="s">
        <v>1617</v>
      </c>
      <c r="BY568">
        <v>34405</v>
      </c>
      <c r="BZ568">
        <v>7.2489463740735352E-2</v>
      </c>
      <c r="CA568">
        <v>0</v>
      </c>
    </row>
    <row r="569" spans="1:79" customFormat="1" x14ac:dyDescent="0.25">
      <c r="A569" t="s">
        <v>1621</v>
      </c>
      <c r="B569" t="s">
        <v>42</v>
      </c>
      <c r="C569" t="s">
        <v>123</v>
      </c>
      <c r="D569" t="s">
        <v>953</v>
      </c>
      <c r="E569">
        <v>2016</v>
      </c>
      <c r="F569">
        <v>3384</v>
      </c>
      <c r="G569">
        <v>247</v>
      </c>
      <c r="H569">
        <v>0</v>
      </c>
      <c r="I569">
        <v>130</v>
      </c>
      <c r="J569">
        <v>270</v>
      </c>
      <c r="K569">
        <v>344</v>
      </c>
      <c r="L569">
        <v>385</v>
      </c>
      <c r="M569">
        <v>453</v>
      </c>
      <c r="N569">
        <v>556</v>
      </c>
      <c r="O569">
        <v>614</v>
      </c>
      <c r="P569">
        <v>529</v>
      </c>
      <c r="Q569">
        <v>236</v>
      </c>
      <c r="R569">
        <v>105</v>
      </c>
      <c r="S569">
        <v>9</v>
      </c>
      <c r="T569">
        <v>0</v>
      </c>
      <c r="U569">
        <v>3262</v>
      </c>
      <c r="V569">
        <v>347</v>
      </c>
      <c r="W569">
        <v>22</v>
      </c>
      <c r="X569">
        <v>2150</v>
      </c>
      <c r="Y569">
        <v>842</v>
      </c>
      <c r="Z569">
        <v>620</v>
      </c>
      <c r="AA569">
        <v>19</v>
      </c>
      <c r="AB569">
        <v>432</v>
      </c>
      <c r="AC569">
        <v>1160</v>
      </c>
      <c r="AD569">
        <v>0</v>
      </c>
      <c r="AE569">
        <v>2039</v>
      </c>
      <c r="AF569">
        <v>550</v>
      </c>
      <c r="AG569">
        <v>1582</v>
      </c>
      <c r="AH569">
        <v>1057</v>
      </c>
      <c r="AI569">
        <v>142</v>
      </c>
      <c r="AJ569">
        <v>300</v>
      </c>
      <c r="AK569">
        <v>112</v>
      </c>
      <c r="AL569">
        <v>3479</v>
      </c>
      <c r="AM569">
        <v>40</v>
      </c>
      <c r="AN569">
        <v>3631</v>
      </c>
      <c r="AO569">
        <v>0.93197466262737538</v>
      </c>
      <c r="AP569">
        <v>6.8025337372624617E-2</v>
      </c>
      <c r="AQ569">
        <v>0</v>
      </c>
      <c r="AR569">
        <v>3.5802809143486637E-2</v>
      </c>
      <c r="AS569">
        <v>7.4359680528779948E-2</v>
      </c>
      <c r="AT569">
        <v>9.473974111814927E-2</v>
      </c>
      <c r="AU569">
        <v>0.1060313963095566</v>
      </c>
      <c r="AV569">
        <v>0.1247590195538419</v>
      </c>
      <c r="AW569">
        <v>0.15312586064445061</v>
      </c>
      <c r="AX569">
        <v>0.1690994216469292</v>
      </c>
      <c r="AY569">
        <v>0.14568989259157261</v>
      </c>
      <c r="AZ569">
        <v>6.4995868906637291E-2</v>
      </c>
      <c r="BA569">
        <v>2.478656017625998E-3</v>
      </c>
      <c r="BB569">
        <v>2.8917653538969981E-2</v>
      </c>
      <c r="BC569">
        <v>0</v>
      </c>
      <c r="BD569">
        <v>0.89837510327733405</v>
      </c>
      <c r="BE569">
        <v>9.5565959790691268E-2</v>
      </c>
      <c r="BF569">
        <v>6.0589369319746624E-3</v>
      </c>
      <c r="BG569">
        <v>0.59212338198843295</v>
      </c>
      <c r="BH569">
        <v>0.23189204076012121</v>
      </c>
      <c r="BI569">
        <v>0.1707518589920132</v>
      </c>
      <c r="BJ569">
        <v>5.2327182594326628E-3</v>
      </c>
      <c r="BK569">
        <v>0.1189754888460479</v>
      </c>
      <c r="BL569">
        <v>0.31947122004957312</v>
      </c>
      <c r="BM569">
        <v>0</v>
      </c>
      <c r="BN569">
        <v>0.5615532911043789</v>
      </c>
      <c r="BO569">
        <v>0.15147342329936661</v>
      </c>
      <c r="BP569">
        <v>0.43569264665381441</v>
      </c>
      <c r="BQ569">
        <v>0.29110437895896452</v>
      </c>
      <c r="BR569">
        <v>3.9107683833654643E-2</v>
      </c>
      <c r="BS569">
        <v>8.262186725419994E-2</v>
      </c>
      <c r="BT569">
        <v>3.084549710823465E-2</v>
      </c>
      <c r="BU569">
        <v>0.95813825392453866</v>
      </c>
      <c r="BV569">
        <v>1.1016248967226659E-2</v>
      </c>
      <c r="BW569">
        <v>1</v>
      </c>
      <c r="BX569" t="s">
        <v>1617</v>
      </c>
      <c r="BY569">
        <v>34405</v>
      </c>
      <c r="BZ569">
        <v>0.1055369859032117</v>
      </c>
      <c r="CA569">
        <v>0</v>
      </c>
    </row>
    <row r="570" spans="1:79" customFormat="1" x14ac:dyDescent="0.25">
      <c r="A570" t="s">
        <v>1622</v>
      </c>
      <c r="B570" t="s">
        <v>42</v>
      </c>
      <c r="C570" t="s">
        <v>123</v>
      </c>
      <c r="D570" t="s">
        <v>961</v>
      </c>
      <c r="E570">
        <v>2016</v>
      </c>
      <c r="F570">
        <v>490</v>
      </c>
      <c r="G570">
        <v>49</v>
      </c>
      <c r="H570">
        <v>0</v>
      </c>
      <c r="I570">
        <v>172</v>
      </c>
      <c r="J570">
        <v>92</v>
      </c>
      <c r="K570">
        <v>52</v>
      </c>
      <c r="L570">
        <v>17</v>
      </c>
      <c r="M570">
        <v>22</v>
      </c>
      <c r="N570">
        <v>12</v>
      </c>
      <c r="O570">
        <v>10</v>
      </c>
      <c r="P570">
        <v>7</v>
      </c>
      <c r="Q570">
        <v>4</v>
      </c>
      <c r="R570">
        <v>0</v>
      </c>
      <c r="S570">
        <v>151</v>
      </c>
      <c r="T570">
        <v>0</v>
      </c>
      <c r="U570">
        <v>464</v>
      </c>
      <c r="V570">
        <v>40</v>
      </c>
      <c r="W570">
        <v>35</v>
      </c>
      <c r="X570">
        <v>206</v>
      </c>
      <c r="Y570">
        <v>72</v>
      </c>
      <c r="Z570">
        <v>247</v>
      </c>
      <c r="AA570">
        <v>14</v>
      </c>
      <c r="AB570">
        <v>0</v>
      </c>
      <c r="AC570">
        <v>4</v>
      </c>
      <c r="AD570">
        <v>533</v>
      </c>
      <c r="AE570">
        <v>2</v>
      </c>
      <c r="AF570">
        <v>0</v>
      </c>
      <c r="AG570">
        <v>4</v>
      </c>
      <c r="AH570">
        <v>1</v>
      </c>
      <c r="AI570">
        <v>0</v>
      </c>
      <c r="AJ570">
        <v>534</v>
      </c>
      <c r="AK570">
        <v>36</v>
      </c>
      <c r="AL570">
        <v>498</v>
      </c>
      <c r="AM570">
        <v>5</v>
      </c>
      <c r="AN570">
        <v>539</v>
      </c>
      <c r="AO570">
        <v>0.90909090909090906</v>
      </c>
      <c r="AP570">
        <v>9.0909090909090912E-2</v>
      </c>
      <c r="AQ570">
        <v>0</v>
      </c>
      <c r="AR570">
        <v>0.31910946196660478</v>
      </c>
      <c r="AS570">
        <v>0.17068645640074209</v>
      </c>
      <c r="AT570">
        <v>9.6474953617810763E-2</v>
      </c>
      <c r="AU570">
        <v>3.1539888682745827E-2</v>
      </c>
      <c r="AV570">
        <v>4.0816326530612242E-2</v>
      </c>
      <c r="AW570">
        <v>2.2263450834879409E-2</v>
      </c>
      <c r="AX570">
        <v>1.8552875695732839E-2</v>
      </c>
      <c r="AY570">
        <v>1.298701298701299E-2</v>
      </c>
      <c r="AZ570">
        <v>7.4211502782931364E-3</v>
      </c>
      <c r="BA570">
        <v>0.28014842300556592</v>
      </c>
      <c r="BB570">
        <v>0</v>
      </c>
      <c r="BC570">
        <v>0</v>
      </c>
      <c r="BD570">
        <v>0.86085343228200373</v>
      </c>
      <c r="BE570">
        <v>7.4211502782931357E-2</v>
      </c>
      <c r="BF570">
        <v>6.4935064935064929E-2</v>
      </c>
      <c r="BG570">
        <v>0.38218923933209648</v>
      </c>
      <c r="BH570">
        <v>0.13358070500927641</v>
      </c>
      <c r="BI570">
        <v>0.45825602968460111</v>
      </c>
      <c r="BJ570">
        <v>2.5974025974025979E-2</v>
      </c>
      <c r="BK570">
        <v>0</v>
      </c>
      <c r="BL570">
        <v>7.4211502782931364E-3</v>
      </c>
      <c r="BM570">
        <v>0.98886827458256032</v>
      </c>
      <c r="BN570">
        <v>3.7105751391465682E-3</v>
      </c>
      <c r="BO570">
        <v>0</v>
      </c>
      <c r="BP570">
        <v>7.4211502782931364E-3</v>
      </c>
      <c r="BQ570">
        <v>1.8552875695732841E-3</v>
      </c>
      <c r="BR570">
        <v>0</v>
      </c>
      <c r="BS570">
        <v>0.99072356215213353</v>
      </c>
      <c r="BT570">
        <v>6.6790352504638217E-2</v>
      </c>
      <c r="BU570">
        <v>0.92393320964749537</v>
      </c>
      <c r="BV570">
        <v>9.2764378478664197E-3</v>
      </c>
      <c r="BW570">
        <v>1</v>
      </c>
      <c r="BX570" t="s">
        <v>1617</v>
      </c>
      <c r="BY570">
        <v>34405</v>
      </c>
      <c r="BZ570">
        <v>1.566632756866735E-2</v>
      </c>
      <c r="CA570">
        <v>0</v>
      </c>
    </row>
    <row r="571" spans="1:79" customFormat="1" x14ac:dyDescent="0.25">
      <c r="A571" t="s">
        <v>1623</v>
      </c>
      <c r="B571" t="s">
        <v>42</v>
      </c>
      <c r="C571" t="s">
        <v>369</v>
      </c>
      <c r="D571" t="s">
        <v>44</v>
      </c>
      <c r="E571">
        <v>2016</v>
      </c>
      <c r="F571" t="s">
        <v>74</v>
      </c>
      <c r="G571" t="s">
        <v>74</v>
      </c>
      <c r="H571" t="s">
        <v>74</v>
      </c>
      <c r="I571">
        <v>1220</v>
      </c>
      <c r="J571">
        <v>1628</v>
      </c>
      <c r="K571">
        <v>1380</v>
      </c>
      <c r="L571">
        <v>1373</v>
      </c>
      <c r="M571">
        <v>1468</v>
      </c>
      <c r="N571">
        <v>1656</v>
      </c>
      <c r="O571">
        <v>1554</v>
      </c>
      <c r="P571">
        <v>1225</v>
      </c>
      <c r="Q571">
        <v>430</v>
      </c>
      <c r="R571">
        <v>146</v>
      </c>
      <c r="S571">
        <v>123</v>
      </c>
      <c r="T571">
        <v>0</v>
      </c>
      <c r="U571">
        <v>11040</v>
      </c>
      <c r="V571">
        <v>1163</v>
      </c>
      <c r="W571">
        <v>0</v>
      </c>
      <c r="X571">
        <v>5554</v>
      </c>
      <c r="Y571">
        <v>5621</v>
      </c>
      <c r="Z571">
        <v>1028</v>
      </c>
      <c r="AA571">
        <v>0</v>
      </c>
      <c r="AB571">
        <v>846</v>
      </c>
      <c r="AC571">
        <v>9257</v>
      </c>
      <c r="AD571">
        <v>132</v>
      </c>
      <c r="AE571">
        <v>1968</v>
      </c>
      <c r="AF571">
        <v>925</v>
      </c>
      <c r="AG571">
        <v>9826</v>
      </c>
      <c r="AH571">
        <v>1012</v>
      </c>
      <c r="AI571">
        <v>396</v>
      </c>
      <c r="AJ571">
        <v>44</v>
      </c>
      <c r="AK571">
        <v>2516</v>
      </c>
      <c r="AL571">
        <v>9686</v>
      </c>
      <c r="AM571">
        <v>1</v>
      </c>
      <c r="AN571">
        <v>12203</v>
      </c>
      <c r="AO571" t="s">
        <v>74</v>
      </c>
      <c r="AP571" t="s">
        <v>74</v>
      </c>
      <c r="AQ571" t="s">
        <v>74</v>
      </c>
      <c r="AR571">
        <v>9.9975415881340651E-2</v>
      </c>
      <c r="AS571">
        <v>0.13340981725805129</v>
      </c>
      <c r="AT571">
        <v>0.11308694583299191</v>
      </c>
      <c r="AU571">
        <v>0.1125133163976071</v>
      </c>
      <c r="AV571">
        <v>0.1202982873064001</v>
      </c>
      <c r="AW571">
        <v>0.13570433499959031</v>
      </c>
      <c r="AX571">
        <v>0.1273457346554126</v>
      </c>
      <c r="AY571">
        <v>0.1003851511923298</v>
      </c>
      <c r="AZ571">
        <v>3.523723674506269E-2</v>
      </c>
      <c r="BA571">
        <v>1.007948865033188E-2</v>
      </c>
      <c r="BB571">
        <v>1.1964271080881749E-2</v>
      </c>
      <c r="BC571">
        <v>0</v>
      </c>
      <c r="BD571">
        <v>0.90469556666393514</v>
      </c>
      <c r="BE571">
        <v>9.5304433336064906E-2</v>
      </c>
      <c r="BF571">
        <v>0</v>
      </c>
      <c r="BG571">
        <v>0.45513398344669342</v>
      </c>
      <c r="BH571">
        <v>0.46062443661394742</v>
      </c>
      <c r="BI571">
        <v>8.4241579939359171E-2</v>
      </c>
      <c r="BJ571">
        <v>0</v>
      </c>
      <c r="BK571">
        <v>6.9327214619355898E-2</v>
      </c>
      <c r="BL571">
        <v>0.75858395476522167</v>
      </c>
      <c r="BM571">
        <v>1.081701221011227E-2</v>
      </c>
      <c r="BN571">
        <v>0.16127181840531021</v>
      </c>
      <c r="BO571">
        <v>7.5801032532983689E-2</v>
      </c>
      <c r="BP571">
        <v>0.80521183315578138</v>
      </c>
      <c r="BQ571">
        <v>8.2930426944194044E-2</v>
      </c>
      <c r="BR571">
        <v>3.2451036630336799E-2</v>
      </c>
      <c r="BS571">
        <v>3.6056707367040888E-3</v>
      </c>
      <c r="BT571">
        <v>0.20617880848971559</v>
      </c>
      <c r="BU571">
        <v>0.79373924444808652</v>
      </c>
      <c r="BV571">
        <v>8.1947062197820211E-5</v>
      </c>
      <c r="BW571">
        <v>1</v>
      </c>
      <c r="BX571" t="s">
        <v>1624</v>
      </c>
      <c r="BY571">
        <v>12203</v>
      </c>
      <c r="BZ571">
        <v>1</v>
      </c>
      <c r="CA571">
        <v>0</v>
      </c>
    </row>
    <row r="572" spans="1:79" customFormat="1" x14ac:dyDescent="0.25">
      <c r="A572" t="s">
        <v>1625</v>
      </c>
      <c r="B572" t="s">
        <v>42</v>
      </c>
      <c r="C572" t="s">
        <v>369</v>
      </c>
      <c r="D572" t="s">
        <v>947</v>
      </c>
      <c r="E572">
        <v>2016</v>
      </c>
      <c r="F572" t="s">
        <v>74</v>
      </c>
      <c r="G572" t="s">
        <v>74</v>
      </c>
      <c r="H572" t="s">
        <v>74</v>
      </c>
      <c r="I572">
        <v>50</v>
      </c>
      <c r="J572">
        <v>188</v>
      </c>
      <c r="K572">
        <v>239</v>
      </c>
      <c r="L572">
        <v>239</v>
      </c>
      <c r="M572">
        <v>271</v>
      </c>
      <c r="N572">
        <v>317</v>
      </c>
      <c r="O572">
        <v>302</v>
      </c>
      <c r="P572">
        <v>218</v>
      </c>
      <c r="Q572">
        <v>84</v>
      </c>
      <c r="R572">
        <v>28</v>
      </c>
      <c r="S572">
        <v>1</v>
      </c>
      <c r="T572">
        <v>0</v>
      </c>
      <c r="U572">
        <v>1856</v>
      </c>
      <c r="V572">
        <v>81</v>
      </c>
      <c r="W572">
        <v>0</v>
      </c>
      <c r="X572">
        <v>989</v>
      </c>
      <c r="Y572">
        <v>784</v>
      </c>
      <c r="Z572">
        <v>164</v>
      </c>
      <c r="AA572">
        <v>0</v>
      </c>
      <c r="AB572">
        <v>138</v>
      </c>
      <c r="AC572">
        <v>1545</v>
      </c>
      <c r="AD572">
        <v>13</v>
      </c>
      <c r="AE572">
        <v>241</v>
      </c>
      <c r="AF572">
        <v>116</v>
      </c>
      <c r="AG572">
        <v>1613</v>
      </c>
      <c r="AH572">
        <v>152</v>
      </c>
      <c r="AI572">
        <v>54</v>
      </c>
      <c r="AJ572">
        <v>2</v>
      </c>
      <c r="AK572">
        <v>546</v>
      </c>
      <c r="AL572">
        <v>1391</v>
      </c>
      <c r="AM572">
        <v>0</v>
      </c>
      <c r="AN572">
        <v>1937</v>
      </c>
      <c r="AO572" t="s">
        <v>74</v>
      </c>
      <c r="AP572" t="s">
        <v>74</v>
      </c>
      <c r="AQ572" t="s">
        <v>74</v>
      </c>
      <c r="AR572">
        <v>2.581311306143521E-2</v>
      </c>
      <c r="AS572">
        <v>9.7057305110996389E-2</v>
      </c>
      <c r="AT572">
        <v>0.1233866804336603</v>
      </c>
      <c r="AU572">
        <v>0.1233866804336603</v>
      </c>
      <c r="AV572">
        <v>0.13990707279297879</v>
      </c>
      <c r="AW572">
        <v>0.1636551368094992</v>
      </c>
      <c r="AX572">
        <v>0.15591120289106869</v>
      </c>
      <c r="AY572">
        <v>0.1125451729478575</v>
      </c>
      <c r="AZ572">
        <v>4.3366029943211148E-2</v>
      </c>
      <c r="BA572">
        <v>5.1626226122870422E-4</v>
      </c>
      <c r="BB572">
        <v>1.4455343314403721E-2</v>
      </c>
      <c r="BC572">
        <v>0</v>
      </c>
      <c r="BD572">
        <v>0.95818275684047494</v>
      </c>
      <c r="BE572">
        <v>4.1817243159525043E-2</v>
      </c>
      <c r="BF572">
        <v>0</v>
      </c>
      <c r="BG572">
        <v>0.51058337635518847</v>
      </c>
      <c r="BH572">
        <v>0.40474961280330413</v>
      </c>
      <c r="BI572">
        <v>8.466701084150749E-2</v>
      </c>
      <c r="BJ572">
        <v>0</v>
      </c>
      <c r="BK572">
        <v>7.1244192049561172E-2</v>
      </c>
      <c r="BL572">
        <v>0.79762519359834794</v>
      </c>
      <c r="BM572">
        <v>6.7114093959731542E-3</v>
      </c>
      <c r="BN572">
        <v>0.1244192049561177</v>
      </c>
      <c r="BO572">
        <v>5.9886422302529677E-2</v>
      </c>
      <c r="BP572">
        <v>0.83273102736189986</v>
      </c>
      <c r="BQ572">
        <v>7.847186370676304E-2</v>
      </c>
      <c r="BR572">
        <v>2.7878162106350031E-2</v>
      </c>
      <c r="BS572">
        <v>1.032524522457408E-3</v>
      </c>
      <c r="BT572">
        <v>0.28187919463087252</v>
      </c>
      <c r="BU572">
        <v>0.71812080536912748</v>
      </c>
      <c r="BV572">
        <v>0</v>
      </c>
      <c r="BW572">
        <v>1</v>
      </c>
      <c r="BX572" t="s">
        <v>1624</v>
      </c>
      <c r="BY572">
        <v>12203</v>
      </c>
      <c r="BZ572">
        <v>0.15873145947717771</v>
      </c>
      <c r="CA572">
        <v>0</v>
      </c>
    </row>
    <row r="573" spans="1:79" customFormat="1" x14ac:dyDescent="0.25">
      <c r="A573" t="s">
        <v>1626</v>
      </c>
      <c r="B573" t="s">
        <v>42</v>
      </c>
      <c r="C573" t="s">
        <v>369</v>
      </c>
      <c r="D573" t="s">
        <v>949</v>
      </c>
      <c r="E573">
        <v>2016</v>
      </c>
      <c r="F573" t="s">
        <v>74</v>
      </c>
      <c r="G573" t="s">
        <v>74</v>
      </c>
      <c r="H573" t="s">
        <v>74</v>
      </c>
      <c r="I573">
        <v>1058</v>
      </c>
      <c r="J573">
        <v>1233</v>
      </c>
      <c r="K573">
        <v>939</v>
      </c>
      <c r="L573">
        <v>839</v>
      </c>
      <c r="M573">
        <v>814</v>
      </c>
      <c r="N573">
        <v>912</v>
      </c>
      <c r="O573">
        <v>794</v>
      </c>
      <c r="P573">
        <v>588</v>
      </c>
      <c r="Q573">
        <v>170</v>
      </c>
      <c r="R573">
        <v>58</v>
      </c>
      <c r="S573">
        <v>115</v>
      </c>
      <c r="T573">
        <v>0</v>
      </c>
      <c r="U573">
        <v>6845</v>
      </c>
      <c r="V573">
        <v>675</v>
      </c>
      <c r="W573">
        <v>0</v>
      </c>
      <c r="X573">
        <v>3152</v>
      </c>
      <c r="Y573">
        <v>3774</v>
      </c>
      <c r="Z573">
        <v>594</v>
      </c>
      <c r="AA573">
        <v>0</v>
      </c>
      <c r="AB573">
        <v>313</v>
      </c>
      <c r="AC573">
        <v>6314</v>
      </c>
      <c r="AD573">
        <v>70</v>
      </c>
      <c r="AE573">
        <v>823</v>
      </c>
      <c r="AF573">
        <v>384</v>
      </c>
      <c r="AG573">
        <v>6526</v>
      </c>
      <c r="AH573">
        <v>379</v>
      </c>
      <c r="AI573">
        <v>211</v>
      </c>
      <c r="AJ573">
        <v>20</v>
      </c>
      <c r="AK573">
        <v>1379</v>
      </c>
      <c r="AL573">
        <v>6140</v>
      </c>
      <c r="AM573">
        <v>1</v>
      </c>
      <c r="AN573">
        <v>7520</v>
      </c>
      <c r="AO573" t="s">
        <v>74</v>
      </c>
      <c r="AP573" t="s">
        <v>74</v>
      </c>
      <c r="AQ573" t="s">
        <v>74</v>
      </c>
      <c r="AR573">
        <v>0.14069148936170209</v>
      </c>
      <c r="AS573">
        <v>0.1639627659574468</v>
      </c>
      <c r="AT573">
        <v>0.1248670212765957</v>
      </c>
      <c r="AU573">
        <v>0.1115691489361702</v>
      </c>
      <c r="AV573">
        <v>0.1082446808510638</v>
      </c>
      <c r="AW573">
        <v>0.1212765957446808</v>
      </c>
      <c r="AX573">
        <v>0.1055851063829787</v>
      </c>
      <c r="AY573">
        <v>7.8191489361702129E-2</v>
      </c>
      <c r="AZ573">
        <v>2.2606382978723409E-2</v>
      </c>
      <c r="BA573">
        <v>1.5292553191489359E-2</v>
      </c>
      <c r="BB573">
        <v>7.7127659574468084E-3</v>
      </c>
      <c r="BC573">
        <v>0</v>
      </c>
      <c r="BD573">
        <v>0.91023936170212771</v>
      </c>
      <c r="BE573">
        <v>8.9760638297872342E-2</v>
      </c>
      <c r="BF573">
        <v>0</v>
      </c>
      <c r="BG573">
        <v>0.41914893617021282</v>
      </c>
      <c r="BH573">
        <v>0.50186170212765957</v>
      </c>
      <c r="BI573">
        <v>7.8989361702127656E-2</v>
      </c>
      <c r="BJ573">
        <v>0</v>
      </c>
      <c r="BK573">
        <v>4.1622340425531923E-2</v>
      </c>
      <c r="BL573">
        <v>0.83962765957446805</v>
      </c>
      <c r="BM573">
        <v>9.3085106382978719E-3</v>
      </c>
      <c r="BN573">
        <v>0.1094414893617021</v>
      </c>
      <c r="BO573">
        <v>5.106382978723404E-2</v>
      </c>
      <c r="BP573">
        <v>0.86781914893617018</v>
      </c>
      <c r="BQ573">
        <v>5.0398936170212773E-2</v>
      </c>
      <c r="BR573">
        <v>2.8058510638297871E-2</v>
      </c>
      <c r="BS573">
        <v>2.6595744680851059E-3</v>
      </c>
      <c r="BT573">
        <v>0.18337765957446811</v>
      </c>
      <c r="BU573">
        <v>0.81648936170212771</v>
      </c>
      <c r="BV573">
        <v>1.3297872340425529E-4</v>
      </c>
      <c r="BW573">
        <v>1</v>
      </c>
      <c r="BX573" t="s">
        <v>1624</v>
      </c>
      <c r="BY573">
        <v>12203</v>
      </c>
      <c r="BZ573">
        <v>0.61624190772760801</v>
      </c>
      <c r="CA573">
        <v>0</v>
      </c>
    </row>
    <row r="574" spans="1:79" customFormat="1" x14ac:dyDescent="0.25">
      <c r="A574" t="s">
        <v>1627</v>
      </c>
      <c r="B574" t="s">
        <v>42</v>
      </c>
      <c r="C574" t="s">
        <v>369</v>
      </c>
      <c r="D574" t="s">
        <v>951</v>
      </c>
      <c r="E574">
        <v>2016</v>
      </c>
      <c r="F574" t="s">
        <v>74</v>
      </c>
      <c r="G574" t="s">
        <v>74</v>
      </c>
      <c r="H574" t="s">
        <v>74</v>
      </c>
      <c r="I574">
        <v>87</v>
      </c>
      <c r="J574">
        <v>127</v>
      </c>
      <c r="K574">
        <v>96</v>
      </c>
      <c r="L574">
        <v>154</v>
      </c>
      <c r="M574">
        <v>194</v>
      </c>
      <c r="N574">
        <v>199</v>
      </c>
      <c r="O574">
        <v>243</v>
      </c>
      <c r="P574">
        <v>196</v>
      </c>
      <c r="Q574">
        <v>91</v>
      </c>
      <c r="R574">
        <v>33</v>
      </c>
      <c r="S574">
        <v>5</v>
      </c>
      <c r="T574">
        <v>0</v>
      </c>
      <c r="U574">
        <v>1066</v>
      </c>
      <c r="V574">
        <v>359</v>
      </c>
      <c r="W574">
        <v>0</v>
      </c>
      <c r="X574">
        <v>590</v>
      </c>
      <c r="Y574">
        <v>678</v>
      </c>
      <c r="Z574">
        <v>157</v>
      </c>
      <c r="AA574">
        <v>0</v>
      </c>
      <c r="AB574">
        <v>236</v>
      </c>
      <c r="AC574">
        <v>1031</v>
      </c>
      <c r="AD574">
        <v>9</v>
      </c>
      <c r="AE574">
        <v>149</v>
      </c>
      <c r="AF574">
        <v>136</v>
      </c>
      <c r="AG574">
        <v>1159</v>
      </c>
      <c r="AH574">
        <v>87</v>
      </c>
      <c r="AI574">
        <v>40</v>
      </c>
      <c r="AJ574">
        <v>3</v>
      </c>
      <c r="AK574">
        <v>384</v>
      </c>
      <c r="AL574">
        <v>1041</v>
      </c>
      <c r="AM574">
        <v>0</v>
      </c>
      <c r="AN574">
        <v>1425</v>
      </c>
      <c r="AO574" t="s">
        <v>74</v>
      </c>
      <c r="AP574" t="s">
        <v>74</v>
      </c>
      <c r="AQ574" t="s">
        <v>74</v>
      </c>
      <c r="AR574">
        <v>6.1052631578947372E-2</v>
      </c>
      <c r="AS574">
        <v>8.9122807017543854E-2</v>
      </c>
      <c r="AT574">
        <v>6.7368421052631577E-2</v>
      </c>
      <c r="AU574">
        <v>0.1080701754385965</v>
      </c>
      <c r="AV574">
        <v>0.13614035087719301</v>
      </c>
      <c r="AW574">
        <v>0.13964912280701761</v>
      </c>
      <c r="AX574">
        <v>0.17052631578947369</v>
      </c>
      <c r="AY574">
        <v>0.1375438596491228</v>
      </c>
      <c r="AZ574">
        <v>6.3859649122807019E-2</v>
      </c>
      <c r="BA574">
        <v>3.508771929824561E-3</v>
      </c>
      <c r="BB574">
        <v>2.315789473684211E-2</v>
      </c>
      <c r="BC574">
        <v>0</v>
      </c>
      <c r="BD574">
        <v>0.74807017543859644</v>
      </c>
      <c r="BE574">
        <v>0.2519298245614035</v>
      </c>
      <c r="BF574">
        <v>0</v>
      </c>
      <c r="BG574">
        <v>0.41403508771929831</v>
      </c>
      <c r="BH574">
        <v>0.47578947368421048</v>
      </c>
      <c r="BI574">
        <v>0.1101754385964912</v>
      </c>
      <c r="BJ574">
        <v>0</v>
      </c>
      <c r="BK574">
        <v>0.1656140350877193</v>
      </c>
      <c r="BL574">
        <v>0.72350877192982455</v>
      </c>
      <c r="BM574">
        <v>6.3157894736842104E-3</v>
      </c>
      <c r="BN574">
        <v>0.1045614035087719</v>
      </c>
      <c r="BO574">
        <v>9.5438596491228073E-2</v>
      </c>
      <c r="BP574">
        <v>0.81333333333333335</v>
      </c>
      <c r="BQ574">
        <v>6.1052631578947372E-2</v>
      </c>
      <c r="BR574">
        <v>2.8070175438596488E-2</v>
      </c>
      <c r="BS574">
        <v>2.1052631578947368E-3</v>
      </c>
      <c r="BT574">
        <v>0.26947368421052631</v>
      </c>
      <c r="BU574">
        <v>0.73052631578947369</v>
      </c>
      <c r="BV574">
        <v>0</v>
      </c>
      <c r="BW574">
        <v>1</v>
      </c>
      <c r="BX574" t="s">
        <v>1624</v>
      </c>
      <c r="BY574">
        <v>12203</v>
      </c>
      <c r="BZ574">
        <v>0.1167745636318938</v>
      </c>
      <c r="CA574">
        <v>0</v>
      </c>
    </row>
    <row r="575" spans="1:79" customFormat="1" x14ac:dyDescent="0.25">
      <c r="A575" t="s">
        <v>1628</v>
      </c>
      <c r="B575" t="s">
        <v>42</v>
      </c>
      <c r="C575" t="s">
        <v>369</v>
      </c>
      <c r="D575" t="s">
        <v>953</v>
      </c>
      <c r="E575">
        <v>2016</v>
      </c>
      <c r="F575" t="s">
        <v>74</v>
      </c>
      <c r="G575" t="s">
        <v>74</v>
      </c>
      <c r="H575" t="s">
        <v>74</v>
      </c>
      <c r="I575">
        <v>18</v>
      </c>
      <c r="J575">
        <v>74</v>
      </c>
      <c r="K575">
        <v>100</v>
      </c>
      <c r="L575">
        <v>136</v>
      </c>
      <c r="M575">
        <v>186</v>
      </c>
      <c r="N575">
        <v>222</v>
      </c>
      <c r="O575">
        <v>200</v>
      </c>
      <c r="P575">
        <v>218</v>
      </c>
      <c r="Q575">
        <v>82</v>
      </c>
      <c r="R575">
        <v>26</v>
      </c>
      <c r="S575">
        <v>2</v>
      </c>
      <c r="T575">
        <v>0</v>
      </c>
      <c r="U575">
        <v>1219</v>
      </c>
      <c r="V575">
        <v>45</v>
      </c>
      <c r="W575">
        <v>0</v>
      </c>
      <c r="X575">
        <v>804</v>
      </c>
      <c r="Y575">
        <v>352</v>
      </c>
      <c r="Z575">
        <v>108</v>
      </c>
      <c r="AA575">
        <v>0</v>
      </c>
      <c r="AB575">
        <v>158</v>
      </c>
      <c r="AC575">
        <v>351</v>
      </c>
      <c r="AD575">
        <v>6</v>
      </c>
      <c r="AE575">
        <v>749</v>
      </c>
      <c r="AF575">
        <v>285</v>
      </c>
      <c r="AG575">
        <v>498</v>
      </c>
      <c r="AH575">
        <v>385</v>
      </c>
      <c r="AI575">
        <v>89</v>
      </c>
      <c r="AJ575">
        <v>7</v>
      </c>
      <c r="AK575">
        <v>194</v>
      </c>
      <c r="AL575">
        <v>1070</v>
      </c>
      <c r="AM575">
        <v>0</v>
      </c>
      <c r="AN575">
        <v>1264</v>
      </c>
      <c r="AO575" t="s">
        <v>74</v>
      </c>
      <c r="AP575" t="s">
        <v>74</v>
      </c>
      <c r="AQ575" t="s">
        <v>74</v>
      </c>
      <c r="AR575">
        <v>1.424050632911392E-2</v>
      </c>
      <c r="AS575">
        <v>5.8544303797468347E-2</v>
      </c>
      <c r="AT575">
        <v>7.9113924050632917E-2</v>
      </c>
      <c r="AU575">
        <v>0.10759493670886081</v>
      </c>
      <c r="AV575">
        <v>0.14715189873417719</v>
      </c>
      <c r="AW575">
        <v>0.17563291139240511</v>
      </c>
      <c r="AX575">
        <v>0.15822784810126581</v>
      </c>
      <c r="AY575">
        <v>0.17246835443037969</v>
      </c>
      <c r="AZ575">
        <v>6.4873417721518986E-2</v>
      </c>
      <c r="BA575">
        <v>1.582278481012658E-3</v>
      </c>
      <c r="BB575">
        <v>2.0569620253164559E-2</v>
      </c>
      <c r="BC575">
        <v>0</v>
      </c>
      <c r="BD575">
        <v>0.96439873417721522</v>
      </c>
      <c r="BE575">
        <v>3.5601265822784812E-2</v>
      </c>
      <c r="BF575">
        <v>0</v>
      </c>
      <c r="BG575">
        <v>0.63607594936708856</v>
      </c>
      <c r="BH575">
        <v>0.27848101265822778</v>
      </c>
      <c r="BI575">
        <v>8.5443037974683542E-2</v>
      </c>
      <c r="BJ575">
        <v>0</v>
      </c>
      <c r="BK575">
        <v>0.125</v>
      </c>
      <c r="BL575">
        <v>0.2776898734177215</v>
      </c>
      <c r="BM575">
        <v>4.7468354430379748E-3</v>
      </c>
      <c r="BN575">
        <v>0.59256329113924056</v>
      </c>
      <c r="BO575">
        <v>0.22547468354430381</v>
      </c>
      <c r="BP575">
        <v>0.39398734177215189</v>
      </c>
      <c r="BQ575">
        <v>0.30458860759493672</v>
      </c>
      <c r="BR575">
        <v>7.0411392405063292E-2</v>
      </c>
      <c r="BS575">
        <v>5.5379746835443038E-3</v>
      </c>
      <c r="BT575">
        <v>0.15348101265822789</v>
      </c>
      <c r="BU575">
        <v>0.84651898734177211</v>
      </c>
      <c r="BV575">
        <v>0</v>
      </c>
      <c r="BW575">
        <v>1</v>
      </c>
      <c r="BX575" t="s">
        <v>1624</v>
      </c>
      <c r="BY575">
        <v>12203</v>
      </c>
      <c r="BZ575">
        <v>0.1035810866180447</v>
      </c>
      <c r="CA575">
        <v>0</v>
      </c>
    </row>
    <row r="576" spans="1:79" customFormat="1" x14ac:dyDescent="0.25">
      <c r="A576" t="s">
        <v>1629</v>
      </c>
      <c r="B576" t="s">
        <v>42</v>
      </c>
      <c r="C576" t="s">
        <v>369</v>
      </c>
      <c r="D576" t="s">
        <v>961</v>
      </c>
      <c r="E576">
        <v>2016</v>
      </c>
      <c r="F576" t="s">
        <v>74</v>
      </c>
      <c r="G576" t="s">
        <v>74</v>
      </c>
      <c r="H576" t="s">
        <v>74</v>
      </c>
      <c r="I576">
        <v>7</v>
      </c>
      <c r="J576">
        <v>6</v>
      </c>
      <c r="K576">
        <v>6</v>
      </c>
      <c r="L576">
        <v>5</v>
      </c>
      <c r="M576">
        <v>3</v>
      </c>
      <c r="N576">
        <v>6</v>
      </c>
      <c r="O576">
        <v>15</v>
      </c>
      <c r="P576">
        <v>5</v>
      </c>
      <c r="Q576">
        <v>3</v>
      </c>
      <c r="R576">
        <v>1</v>
      </c>
      <c r="S576">
        <v>0</v>
      </c>
      <c r="T576">
        <v>0</v>
      </c>
      <c r="U576">
        <v>54</v>
      </c>
      <c r="V576">
        <v>3</v>
      </c>
      <c r="W576">
        <v>0</v>
      </c>
      <c r="X576">
        <v>19</v>
      </c>
      <c r="Y576">
        <v>33</v>
      </c>
      <c r="Z576">
        <v>5</v>
      </c>
      <c r="AA576">
        <v>0</v>
      </c>
      <c r="AB576">
        <v>1</v>
      </c>
      <c r="AC576">
        <v>16</v>
      </c>
      <c r="AD576">
        <v>34</v>
      </c>
      <c r="AE576">
        <v>6</v>
      </c>
      <c r="AF576">
        <v>4</v>
      </c>
      <c r="AG576">
        <v>30</v>
      </c>
      <c r="AH576">
        <v>9</v>
      </c>
      <c r="AI576">
        <v>2</v>
      </c>
      <c r="AJ576">
        <v>12</v>
      </c>
      <c r="AK576">
        <v>13</v>
      </c>
      <c r="AL576">
        <v>44</v>
      </c>
      <c r="AM576">
        <v>0</v>
      </c>
      <c r="AN576">
        <v>57</v>
      </c>
      <c r="AO576" t="s">
        <v>74</v>
      </c>
      <c r="AP576" t="s">
        <v>74</v>
      </c>
      <c r="AQ576" t="s">
        <v>74</v>
      </c>
      <c r="AR576">
        <v>0.1228070175438596</v>
      </c>
      <c r="AS576">
        <v>0.10526315789473679</v>
      </c>
      <c r="AT576">
        <v>0.10526315789473679</v>
      </c>
      <c r="AU576">
        <v>8.771929824561403E-2</v>
      </c>
      <c r="AV576">
        <v>5.2631578947368418E-2</v>
      </c>
      <c r="AW576">
        <v>0.10526315789473679</v>
      </c>
      <c r="AX576">
        <v>0.26315789473684209</v>
      </c>
      <c r="AY576">
        <v>8.771929824561403E-2</v>
      </c>
      <c r="AZ576">
        <v>5.2631578947368418E-2</v>
      </c>
      <c r="BA576">
        <v>0</v>
      </c>
      <c r="BB576">
        <v>1.754385964912281E-2</v>
      </c>
      <c r="BC576">
        <v>0</v>
      </c>
      <c r="BD576">
        <v>0.94736842105263153</v>
      </c>
      <c r="BE576">
        <v>5.2631578947368418E-2</v>
      </c>
      <c r="BF576">
        <v>0</v>
      </c>
      <c r="BG576">
        <v>0.33333333333333331</v>
      </c>
      <c r="BH576">
        <v>0.57894736842105265</v>
      </c>
      <c r="BI576">
        <v>8.771929824561403E-2</v>
      </c>
      <c r="BJ576">
        <v>0</v>
      </c>
      <c r="BK576">
        <v>1.754385964912281E-2</v>
      </c>
      <c r="BL576">
        <v>0.2807017543859649</v>
      </c>
      <c r="BM576">
        <v>0.59649122807017541</v>
      </c>
      <c r="BN576">
        <v>0.10526315789473679</v>
      </c>
      <c r="BO576">
        <v>7.0175438596491224E-2</v>
      </c>
      <c r="BP576">
        <v>0.52631578947368418</v>
      </c>
      <c r="BQ576">
        <v>0.15789473684210531</v>
      </c>
      <c r="BR576">
        <v>3.5087719298245612E-2</v>
      </c>
      <c r="BS576">
        <v>0.2105263157894737</v>
      </c>
      <c r="BT576">
        <v>0.22807017543859651</v>
      </c>
      <c r="BU576">
        <v>0.77192982456140347</v>
      </c>
      <c r="BV576">
        <v>0</v>
      </c>
      <c r="BW576">
        <v>1</v>
      </c>
      <c r="BX576" t="s">
        <v>1624</v>
      </c>
      <c r="BY576">
        <v>12203</v>
      </c>
      <c r="BZ576">
        <v>4.6709825452757522E-3</v>
      </c>
      <c r="CA576">
        <v>0</v>
      </c>
    </row>
    <row r="577" spans="1:79" customFormat="1" x14ac:dyDescent="0.25">
      <c r="A577" t="s">
        <v>1630</v>
      </c>
      <c r="B577" t="s">
        <v>42</v>
      </c>
      <c r="C577" t="s">
        <v>376</v>
      </c>
      <c r="D577" t="s">
        <v>44</v>
      </c>
      <c r="E577">
        <v>2016</v>
      </c>
      <c r="F577">
        <v>7288</v>
      </c>
      <c r="G577">
        <v>428</v>
      </c>
      <c r="H577">
        <v>0</v>
      </c>
      <c r="I577">
        <v>720</v>
      </c>
      <c r="J577">
        <v>854</v>
      </c>
      <c r="K577">
        <v>825</v>
      </c>
      <c r="L577">
        <v>849</v>
      </c>
      <c r="M577">
        <v>1103</v>
      </c>
      <c r="N577">
        <v>1277</v>
      </c>
      <c r="O577">
        <v>1037</v>
      </c>
      <c r="P577">
        <v>628</v>
      </c>
      <c r="Q577">
        <v>212</v>
      </c>
      <c r="R577">
        <v>58</v>
      </c>
      <c r="S577">
        <v>153</v>
      </c>
      <c r="T577">
        <v>0</v>
      </c>
      <c r="U577">
        <v>7587</v>
      </c>
      <c r="V577">
        <v>129</v>
      </c>
      <c r="W577">
        <v>0</v>
      </c>
      <c r="X577">
        <v>4854</v>
      </c>
      <c r="Y577">
        <v>1940</v>
      </c>
      <c r="Z577">
        <v>922</v>
      </c>
      <c r="AA577">
        <v>0</v>
      </c>
      <c r="AB577">
        <v>890</v>
      </c>
      <c r="AC577">
        <v>6143</v>
      </c>
      <c r="AD577">
        <v>0</v>
      </c>
      <c r="AE577">
        <v>683</v>
      </c>
      <c r="AF577">
        <v>492</v>
      </c>
      <c r="AG577">
        <v>6858</v>
      </c>
      <c r="AH577">
        <v>337</v>
      </c>
      <c r="AI577">
        <v>29</v>
      </c>
      <c r="AJ577">
        <v>0</v>
      </c>
      <c r="AK577">
        <v>1559</v>
      </c>
      <c r="AL577">
        <v>6155</v>
      </c>
      <c r="AM577">
        <v>2</v>
      </c>
      <c r="AN577">
        <v>7716</v>
      </c>
      <c r="AO577">
        <v>0.94453084499740803</v>
      </c>
      <c r="AP577">
        <v>5.5469155002592023E-2</v>
      </c>
      <c r="AQ577">
        <v>0</v>
      </c>
      <c r="AR577">
        <v>9.3312597200622086E-2</v>
      </c>
      <c r="AS577">
        <v>0.1106791083462934</v>
      </c>
      <c r="AT577">
        <v>0.1069206842923795</v>
      </c>
      <c r="AU577">
        <v>0.11003110419906691</v>
      </c>
      <c r="AV577">
        <v>0.1429497148781752</v>
      </c>
      <c r="AW577">
        <v>0.16550025920165889</v>
      </c>
      <c r="AX577">
        <v>0.13439606013478489</v>
      </c>
      <c r="AY577">
        <v>8.138932089165371E-2</v>
      </c>
      <c r="AZ577">
        <v>2.7475375842405388E-2</v>
      </c>
      <c r="BA577">
        <v>1.9828926905132192E-2</v>
      </c>
      <c r="BB577">
        <v>7.5168481078278903E-3</v>
      </c>
      <c r="BC577">
        <v>0</v>
      </c>
      <c r="BD577">
        <v>0.98328149300155521</v>
      </c>
      <c r="BE577">
        <v>1.671850699844479E-2</v>
      </c>
      <c r="BF577">
        <v>0</v>
      </c>
      <c r="BG577">
        <v>0.62908242612752718</v>
      </c>
      <c r="BH577">
        <v>0.25142560912389839</v>
      </c>
      <c r="BI577">
        <v>0.1194919647485744</v>
      </c>
      <c r="BJ577">
        <v>0</v>
      </c>
      <c r="BK577">
        <v>0.1153447382063245</v>
      </c>
      <c r="BL577">
        <v>0.79613789528252976</v>
      </c>
      <c r="BM577">
        <v>0</v>
      </c>
      <c r="BN577">
        <v>8.8517366511145668E-2</v>
      </c>
      <c r="BO577">
        <v>6.3763608087091764E-2</v>
      </c>
      <c r="BP577">
        <v>0.88880248833592534</v>
      </c>
      <c r="BQ577">
        <v>4.3675479523068952E-2</v>
      </c>
      <c r="BR577">
        <v>3.7584240539139451E-3</v>
      </c>
      <c r="BS577">
        <v>0</v>
      </c>
      <c r="BT577">
        <v>0.2020476931052359</v>
      </c>
      <c r="BU577">
        <v>0.79769310523587356</v>
      </c>
      <c r="BV577">
        <v>2.592016588906169E-4</v>
      </c>
      <c r="BW577">
        <v>1</v>
      </c>
      <c r="BX577" t="s">
        <v>1631</v>
      </c>
      <c r="BY577">
        <v>7716</v>
      </c>
      <c r="BZ577">
        <v>1</v>
      </c>
      <c r="CA577">
        <v>0</v>
      </c>
    </row>
    <row r="578" spans="1:79" customFormat="1" x14ac:dyDescent="0.25">
      <c r="A578" t="s">
        <v>1632</v>
      </c>
      <c r="B578" t="s">
        <v>42</v>
      </c>
      <c r="C578" t="s">
        <v>376</v>
      </c>
      <c r="D578" t="s">
        <v>947</v>
      </c>
      <c r="E578">
        <v>2016</v>
      </c>
      <c r="F578">
        <v>949</v>
      </c>
      <c r="G578">
        <v>24</v>
      </c>
      <c r="H578">
        <v>0</v>
      </c>
      <c r="I578">
        <v>19</v>
      </c>
      <c r="J578">
        <v>49</v>
      </c>
      <c r="K578">
        <v>81</v>
      </c>
      <c r="L578">
        <v>109</v>
      </c>
      <c r="M578">
        <v>194</v>
      </c>
      <c r="N578">
        <v>209</v>
      </c>
      <c r="O578">
        <v>189</v>
      </c>
      <c r="P578">
        <v>85</v>
      </c>
      <c r="Q578">
        <v>35</v>
      </c>
      <c r="R578">
        <v>3</v>
      </c>
      <c r="S578">
        <v>0</v>
      </c>
      <c r="T578">
        <v>0</v>
      </c>
      <c r="U578">
        <v>958</v>
      </c>
      <c r="V578">
        <v>15</v>
      </c>
      <c r="W578">
        <v>0</v>
      </c>
      <c r="X578">
        <v>570</v>
      </c>
      <c r="Y578">
        <v>310</v>
      </c>
      <c r="Z578">
        <v>93</v>
      </c>
      <c r="AA578">
        <v>0</v>
      </c>
      <c r="AB578">
        <v>89</v>
      </c>
      <c r="AC578">
        <v>857</v>
      </c>
      <c r="AD578">
        <v>0</v>
      </c>
      <c r="AE578">
        <v>27</v>
      </c>
      <c r="AF578">
        <v>26</v>
      </c>
      <c r="AG578">
        <v>942</v>
      </c>
      <c r="AH578">
        <v>5</v>
      </c>
      <c r="AI578">
        <v>0</v>
      </c>
      <c r="AJ578">
        <v>0</v>
      </c>
      <c r="AK578">
        <v>417</v>
      </c>
      <c r="AL578">
        <v>556</v>
      </c>
      <c r="AM578">
        <v>0</v>
      </c>
      <c r="AN578">
        <v>973</v>
      </c>
      <c r="AO578">
        <v>0.97533401849948609</v>
      </c>
      <c r="AP578">
        <v>2.466598150051387E-2</v>
      </c>
      <c r="AQ578">
        <v>0</v>
      </c>
      <c r="AR578">
        <v>1.9527235354573489E-2</v>
      </c>
      <c r="AS578">
        <v>5.0359712230215833E-2</v>
      </c>
      <c r="AT578">
        <v>8.3247687564234327E-2</v>
      </c>
      <c r="AU578">
        <v>0.1120246659815005</v>
      </c>
      <c r="AV578">
        <v>0.19938335046248709</v>
      </c>
      <c r="AW578">
        <v>0.21479958890030831</v>
      </c>
      <c r="AX578">
        <v>0.1942446043165468</v>
      </c>
      <c r="AY578">
        <v>8.7358684480986645E-2</v>
      </c>
      <c r="AZ578">
        <v>3.5971223021582732E-2</v>
      </c>
      <c r="BA578">
        <v>0</v>
      </c>
      <c r="BB578">
        <v>3.0832476875642342E-3</v>
      </c>
      <c r="BC578">
        <v>0</v>
      </c>
      <c r="BD578">
        <v>0.98458376156217886</v>
      </c>
      <c r="BE578">
        <v>1.541623843782117E-2</v>
      </c>
      <c r="BF578">
        <v>0</v>
      </c>
      <c r="BG578">
        <v>0.58581706063720451</v>
      </c>
      <c r="BH578">
        <v>0.31860226104830419</v>
      </c>
      <c r="BI578">
        <v>9.5580678314491269E-2</v>
      </c>
      <c r="BJ578">
        <v>0</v>
      </c>
      <c r="BK578">
        <v>9.146968139773895E-2</v>
      </c>
      <c r="BL578">
        <v>0.88078108941418298</v>
      </c>
      <c r="BM578">
        <v>0</v>
      </c>
      <c r="BN578">
        <v>2.7749229188078109E-2</v>
      </c>
      <c r="BO578">
        <v>2.6721479958890029E-2</v>
      </c>
      <c r="BP578">
        <v>0.96813977389516959</v>
      </c>
      <c r="BQ578">
        <v>5.1387461459403896E-3</v>
      </c>
      <c r="BR578">
        <v>0</v>
      </c>
      <c r="BS578">
        <v>0</v>
      </c>
      <c r="BT578">
        <v>0.42857142857142849</v>
      </c>
      <c r="BU578">
        <v>0.5714285714285714</v>
      </c>
      <c r="BV578">
        <v>0</v>
      </c>
      <c r="BW578">
        <v>1</v>
      </c>
      <c r="BX578" t="s">
        <v>1631</v>
      </c>
      <c r="BY578">
        <v>7716</v>
      </c>
      <c r="BZ578">
        <v>0.12610160705028511</v>
      </c>
      <c r="CA578">
        <v>0</v>
      </c>
    </row>
    <row r="579" spans="1:79" customFormat="1" x14ac:dyDescent="0.25">
      <c r="A579" t="s">
        <v>1633</v>
      </c>
      <c r="B579" t="s">
        <v>42</v>
      </c>
      <c r="C579" t="s">
        <v>376</v>
      </c>
      <c r="D579" t="s">
        <v>949</v>
      </c>
      <c r="E579">
        <v>2016</v>
      </c>
      <c r="F579">
        <v>4877</v>
      </c>
      <c r="G579">
        <v>330</v>
      </c>
      <c r="H579">
        <v>0</v>
      </c>
      <c r="I579">
        <v>630</v>
      </c>
      <c r="J579">
        <v>698</v>
      </c>
      <c r="K579">
        <v>597</v>
      </c>
      <c r="L579">
        <v>565</v>
      </c>
      <c r="M579">
        <v>706</v>
      </c>
      <c r="N579">
        <v>829</v>
      </c>
      <c r="O579">
        <v>604</v>
      </c>
      <c r="P579">
        <v>330</v>
      </c>
      <c r="Q579">
        <v>84</v>
      </c>
      <c r="R579">
        <v>16</v>
      </c>
      <c r="S579">
        <v>148</v>
      </c>
      <c r="T579">
        <v>0</v>
      </c>
      <c r="U579">
        <v>5128</v>
      </c>
      <c r="V579">
        <v>79</v>
      </c>
      <c r="W579">
        <v>0</v>
      </c>
      <c r="X579">
        <v>3381</v>
      </c>
      <c r="Y579">
        <v>1196</v>
      </c>
      <c r="Z579">
        <v>630</v>
      </c>
      <c r="AA579">
        <v>0</v>
      </c>
      <c r="AB579">
        <v>450</v>
      </c>
      <c r="AC579">
        <v>4519</v>
      </c>
      <c r="AD579">
        <v>0</v>
      </c>
      <c r="AE579">
        <v>238</v>
      </c>
      <c r="AF579">
        <v>226</v>
      </c>
      <c r="AG579">
        <v>4861</v>
      </c>
      <c r="AH579">
        <v>107</v>
      </c>
      <c r="AI579">
        <v>13</v>
      </c>
      <c r="AJ579">
        <v>0</v>
      </c>
      <c r="AK579">
        <v>670</v>
      </c>
      <c r="AL579">
        <v>4537</v>
      </c>
      <c r="AM579">
        <v>0</v>
      </c>
      <c r="AN579">
        <v>5207</v>
      </c>
      <c r="AO579">
        <v>0.93662377568657573</v>
      </c>
      <c r="AP579">
        <v>6.337622431342424E-2</v>
      </c>
      <c r="AQ579">
        <v>0</v>
      </c>
      <c r="AR579">
        <v>0.12099097368926449</v>
      </c>
      <c r="AS579">
        <v>0.1340503168811216</v>
      </c>
      <c r="AT579">
        <v>0.114653351257922</v>
      </c>
      <c r="AU579">
        <v>0.1085077779911657</v>
      </c>
      <c r="AV579">
        <v>0.1355867101978106</v>
      </c>
      <c r="AW579">
        <v>0.1592087574419051</v>
      </c>
      <c r="AX579">
        <v>0.115997695410025</v>
      </c>
      <c r="AY579">
        <v>6.337622431342424E-2</v>
      </c>
      <c r="AZ579">
        <v>1.6132129825235261E-2</v>
      </c>
      <c r="BA579">
        <v>2.8423276358747841E-2</v>
      </c>
      <c r="BB579">
        <v>3.0727866333781452E-3</v>
      </c>
      <c r="BC579">
        <v>0</v>
      </c>
      <c r="BD579">
        <v>0.98482811599769537</v>
      </c>
      <c r="BE579">
        <v>1.5171884002304591E-2</v>
      </c>
      <c r="BF579">
        <v>0</v>
      </c>
      <c r="BG579">
        <v>0.64931822546571927</v>
      </c>
      <c r="BH579">
        <v>0.22969080084501631</v>
      </c>
      <c r="BI579">
        <v>0.12099097368926449</v>
      </c>
      <c r="BJ579">
        <v>0</v>
      </c>
      <c r="BK579">
        <v>8.6422124063760319E-2</v>
      </c>
      <c r="BL579">
        <v>0.86787017476473982</v>
      </c>
      <c r="BM579">
        <v>0</v>
      </c>
      <c r="BN579">
        <v>4.5707701171499901E-2</v>
      </c>
      <c r="BO579">
        <v>4.3403111196466303E-2</v>
      </c>
      <c r="BP579">
        <v>0.93355098905319767</v>
      </c>
      <c r="BQ579">
        <v>2.0549260610716338E-2</v>
      </c>
      <c r="BR579">
        <v>2.496639139619743E-3</v>
      </c>
      <c r="BS579">
        <v>0</v>
      </c>
      <c r="BT579">
        <v>0.12867294027270981</v>
      </c>
      <c r="BU579">
        <v>0.87132705972729019</v>
      </c>
      <c r="BV579">
        <v>0</v>
      </c>
      <c r="BW579">
        <v>1</v>
      </c>
      <c r="BX579" t="s">
        <v>1631</v>
      </c>
      <c r="BY579">
        <v>7716</v>
      </c>
      <c r="BZ579">
        <v>0.67483151892172111</v>
      </c>
      <c r="CA579">
        <v>0</v>
      </c>
    </row>
    <row r="580" spans="1:79" customFormat="1" x14ac:dyDescent="0.25">
      <c r="A580" t="s">
        <v>1634</v>
      </c>
      <c r="B580" t="s">
        <v>42</v>
      </c>
      <c r="C580" t="s">
        <v>376</v>
      </c>
      <c r="D580" t="s">
        <v>951</v>
      </c>
      <c r="E580">
        <v>2016</v>
      </c>
      <c r="F580">
        <v>792</v>
      </c>
      <c r="G580">
        <v>33</v>
      </c>
      <c r="H580">
        <v>0</v>
      </c>
      <c r="I580">
        <v>55</v>
      </c>
      <c r="J580">
        <v>64</v>
      </c>
      <c r="K580">
        <v>52</v>
      </c>
      <c r="L580">
        <v>88</v>
      </c>
      <c r="M580">
        <v>105</v>
      </c>
      <c r="N580">
        <v>126</v>
      </c>
      <c r="O580">
        <v>136</v>
      </c>
      <c r="P580">
        <v>109</v>
      </c>
      <c r="Q580">
        <v>61</v>
      </c>
      <c r="R580">
        <v>24</v>
      </c>
      <c r="S580">
        <v>5</v>
      </c>
      <c r="T580">
        <v>0</v>
      </c>
      <c r="U580">
        <v>800</v>
      </c>
      <c r="V580">
        <v>25</v>
      </c>
      <c r="W580">
        <v>0</v>
      </c>
      <c r="X580">
        <v>389</v>
      </c>
      <c r="Y580">
        <v>302</v>
      </c>
      <c r="Z580">
        <v>134</v>
      </c>
      <c r="AA580">
        <v>0</v>
      </c>
      <c r="AB580">
        <v>272</v>
      </c>
      <c r="AC580">
        <v>538</v>
      </c>
      <c r="AD580">
        <v>0</v>
      </c>
      <c r="AE580">
        <v>15</v>
      </c>
      <c r="AF580">
        <v>88</v>
      </c>
      <c r="AG580">
        <v>732</v>
      </c>
      <c r="AH580">
        <v>4</v>
      </c>
      <c r="AI580">
        <v>1</v>
      </c>
      <c r="AJ580">
        <v>0</v>
      </c>
      <c r="AK580">
        <v>360</v>
      </c>
      <c r="AL580">
        <v>465</v>
      </c>
      <c r="AM580">
        <v>0</v>
      </c>
      <c r="AN580">
        <v>825</v>
      </c>
      <c r="AO580">
        <v>0.96</v>
      </c>
      <c r="AP580">
        <v>0.04</v>
      </c>
      <c r="AQ580">
        <v>0</v>
      </c>
      <c r="AR580">
        <v>6.6666666666666666E-2</v>
      </c>
      <c r="AS580">
        <v>7.7575757575757576E-2</v>
      </c>
      <c r="AT580">
        <v>6.3030303030303034E-2</v>
      </c>
      <c r="AU580">
        <v>0.1066666666666667</v>
      </c>
      <c r="AV580">
        <v>0.12727272727272729</v>
      </c>
      <c r="AW580">
        <v>0.15272727272727271</v>
      </c>
      <c r="AX580">
        <v>0.16484848484848491</v>
      </c>
      <c r="AY580">
        <v>0.13212121212121211</v>
      </c>
      <c r="AZ580">
        <v>7.3939393939393944E-2</v>
      </c>
      <c r="BA580">
        <v>6.0606060606060606E-3</v>
      </c>
      <c r="BB580">
        <v>2.9090909090909091E-2</v>
      </c>
      <c r="BC580">
        <v>0</v>
      </c>
      <c r="BD580">
        <v>0.96969696969696972</v>
      </c>
      <c r="BE580">
        <v>3.03030303030303E-2</v>
      </c>
      <c r="BF580">
        <v>0</v>
      </c>
      <c r="BG580">
        <v>0.4715151515151515</v>
      </c>
      <c r="BH580">
        <v>0.36606060606060609</v>
      </c>
      <c r="BI580">
        <v>0.16242424242424239</v>
      </c>
      <c r="BJ580">
        <v>0</v>
      </c>
      <c r="BK580">
        <v>0.32969696969696971</v>
      </c>
      <c r="BL580">
        <v>0.6521212121212121</v>
      </c>
      <c r="BM580">
        <v>0</v>
      </c>
      <c r="BN580">
        <v>1.8181818181818181E-2</v>
      </c>
      <c r="BO580">
        <v>0.1066666666666667</v>
      </c>
      <c r="BP580">
        <v>0.88727272727272732</v>
      </c>
      <c r="BQ580">
        <v>4.8484848484848476E-3</v>
      </c>
      <c r="BR580">
        <v>1.2121212121212119E-3</v>
      </c>
      <c r="BS580">
        <v>0</v>
      </c>
      <c r="BT580">
        <v>0.43636363636363629</v>
      </c>
      <c r="BU580">
        <v>0.5636363636363636</v>
      </c>
      <c r="BV580">
        <v>0</v>
      </c>
      <c r="BW580">
        <v>1</v>
      </c>
      <c r="BX580" t="s">
        <v>1631</v>
      </c>
      <c r="BY580">
        <v>7716</v>
      </c>
      <c r="BZ580">
        <v>0.1069206842923795</v>
      </c>
      <c r="CA580">
        <v>0</v>
      </c>
    </row>
    <row r="581" spans="1:79" customFormat="1" x14ac:dyDescent="0.25">
      <c r="A581" t="s">
        <v>1635</v>
      </c>
      <c r="B581" t="s">
        <v>42</v>
      </c>
      <c r="C581" t="s">
        <v>376</v>
      </c>
      <c r="D581" t="s">
        <v>953</v>
      </c>
      <c r="E581">
        <v>2016</v>
      </c>
      <c r="F581">
        <v>670</v>
      </c>
      <c r="G581">
        <v>41</v>
      </c>
      <c r="H581">
        <v>0</v>
      </c>
      <c r="I581">
        <v>16</v>
      </c>
      <c r="J581">
        <v>43</v>
      </c>
      <c r="K581">
        <v>95</v>
      </c>
      <c r="L581">
        <v>87</v>
      </c>
      <c r="M581">
        <v>98</v>
      </c>
      <c r="N581">
        <v>113</v>
      </c>
      <c r="O581">
        <v>108</v>
      </c>
      <c r="P581">
        <v>104</v>
      </c>
      <c r="Q581">
        <v>32</v>
      </c>
      <c r="R581">
        <v>15</v>
      </c>
      <c r="S581">
        <v>0</v>
      </c>
      <c r="T581">
        <v>0</v>
      </c>
      <c r="U581">
        <v>701</v>
      </c>
      <c r="V581">
        <v>10</v>
      </c>
      <c r="W581">
        <v>0</v>
      </c>
      <c r="X581">
        <v>514</v>
      </c>
      <c r="Y581">
        <v>132</v>
      </c>
      <c r="Z581">
        <v>65</v>
      </c>
      <c r="AA581">
        <v>0</v>
      </c>
      <c r="AB581">
        <v>79</v>
      </c>
      <c r="AC581">
        <v>229</v>
      </c>
      <c r="AD581">
        <v>0</v>
      </c>
      <c r="AE581">
        <v>403</v>
      </c>
      <c r="AF581">
        <v>152</v>
      </c>
      <c r="AG581">
        <v>323</v>
      </c>
      <c r="AH581">
        <v>221</v>
      </c>
      <c r="AI581">
        <v>15</v>
      </c>
      <c r="AJ581">
        <v>0</v>
      </c>
      <c r="AK581">
        <v>112</v>
      </c>
      <c r="AL581">
        <v>597</v>
      </c>
      <c r="AM581">
        <v>2</v>
      </c>
      <c r="AN581">
        <v>711</v>
      </c>
      <c r="AO581">
        <v>0.94233473980309423</v>
      </c>
      <c r="AP581">
        <v>5.7665260196905772E-2</v>
      </c>
      <c r="AQ581">
        <v>0</v>
      </c>
      <c r="AR581">
        <v>2.2503516174402251E-2</v>
      </c>
      <c r="AS581">
        <v>6.0478199718706049E-2</v>
      </c>
      <c r="AT581">
        <v>0.13361462728551329</v>
      </c>
      <c r="AU581">
        <v>0.1223628691983122</v>
      </c>
      <c r="AV581">
        <v>0.1378340365682138</v>
      </c>
      <c r="AW581">
        <v>0.1589310829817159</v>
      </c>
      <c r="AX581">
        <v>0.15189873417721519</v>
      </c>
      <c r="AY581">
        <v>0.1462728551336146</v>
      </c>
      <c r="AZ581">
        <v>4.5007032348804502E-2</v>
      </c>
      <c r="BA581">
        <v>0</v>
      </c>
      <c r="BB581">
        <v>2.1097046413502109E-2</v>
      </c>
      <c r="BC581">
        <v>0</v>
      </c>
      <c r="BD581">
        <v>0.98593530239099858</v>
      </c>
      <c r="BE581">
        <v>1.4064697609001409E-2</v>
      </c>
      <c r="BF581">
        <v>0</v>
      </c>
      <c r="BG581">
        <v>0.72292545710267231</v>
      </c>
      <c r="BH581">
        <v>0.1856540084388186</v>
      </c>
      <c r="BI581">
        <v>9.1420534458509145E-2</v>
      </c>
      <c r="BJ581">
        <v>0</v>
      </c>
      <c r="BK581">
        <v>0.1111111111111111</v>
      </c>
      <c r="BL581">
        <v>0.32208157524613218</v>
      </c>
      <c r="BM581">
        <v>0</v>
      </c>
      <c r="BN581">
        <v>0.56680731364275672</v>
      </c>
      <c r="BO581">
        <v>0.21378340365682141</v>
      </c>
      <c r="BP581">
        <v>0.45428973277074541</v>
      </c>
      <c r="BQ581">
        <v>0.3108298171589311</v>
      </c>
      <c r="BR581">
        <v>2.1097046413502109E-2</v>
      </c>
      <c r="BS581">
        <v>0</v>
      </c>
      <c r="BT581">
        <v>0.15752461322081579</v>
      </c>
      <c r="BU581">
        <v>0.83966244725738393</v>
      </c>
      <c r="BV581">
        <v>2.8129395218002809E-3</v>
      </c>
      <c r="BW581">
        <v>1</v>
      </c>
      <c r="BX581" t="s">
        <v>1631</v>
      </c>
      <c r="BY581">
        <v>7716</v>
      </c>
      <c r="BZ581">
        <v>9.2146189735614309E-2</v>
      </c>
      <c r="CA581">
        <v>0</v>
      </c>
    </row>
    <row r="582" spans="1:79" customFormat="1" x14ac:dyDescent="0.25">
      <c r="A582" t="s">
        <v>1636</v>
      </c>
      <c r="B582" t="s">
        <v>42</v>
      </c>
      <c r="C582" t="s">
        <v>382</v>
      </c>
      <c r="D582" t="s">
        <v>44</v>
      </c>
      <c r="E582">
        <v>2016</v>
      </c>
      <c r="F582">
        <v>5545</v>
      </c>
      <c r="G582">
        <v>356</v>
      </c>
      <c r="H582">
        <v>0</v>
      </c>
      <c r="I582">
        <v>696</v>
      </c>
      <c r="J582">
        <v>710</v>
      </c>
      <c r="K582">
        <v>744</v>
      </c>
      <c r="L582">
        <v>730</v>
      </c>
      <c r="M582">
        <v>901</v>
      </c>
      <c r="N582">
        <v>979</v>
      </c>
      <c r="O582">
        <v>528</v>
      </c>
      <c r="P582">
        <v>245</v>
      </c>
      <c r="Q582">
        <v>84</v>
      </c>
      <c r="R582">
        <v>19</v>
      </c>
      <c r="S582">
        <v>265</v>
      </c>
      <c r="T582">
        <v>0</v>
      </c>
      <c r="U582">
        <v>5823</v>
      </c>
      <c r="V582">
        <v>78</v>
      </c>
      <c r="W582">
        <v>0</v>
      </c>
      <c r="X582">
        <v>4206</v>
      </c>
      <c r="Y582">
        <v>752</v>
      </c>
      <c r="Z582">
        <v>943</v>
      </c>
      <c r="AA582">
        <v>0</v>
      </c>
      <c r="AB582">
        <v>773</v>
      </c>
      <c r="AC582">
        <v>4619</v>
      </c>
      <c r="AD582">
        <v>0</v>
      </c>
      <c r="AE582">
        <v>509</v>
      </c>
      <c r="AF582">
        <v>358</v>
      </c>
      <c r="AG582">
        <v>5268</v>
      </c>
      <c r="AH582">
        <v>247</v>
      </c>
      <c r="AI582">
        <v>28</v>
      </c>
      <c r="AJ582">
        <v>0</v>
      </c>
      <c r="AK582">
        <v>1399</v>
      </c>
      <c r="AL582">
        <v>4501</v>
      </c>
      <c r="AM582">
        <v>1</v>
      </c>
      <c r="AN582">
        <v>5901</v>
      </c>
      <c r="AO582">
        <v>0.93967124216234532</v>
      </c>
      <c r="AP582">
        <v>6.0328757837654637E-2</v>
      </c>
      <c r="AQ582">
        <v>0</v>
      </c>
      <c r="AR582">
        <v>0.1179461108286731</v>
      </c>
      <c r="AS582">
        <v>0.1203185900694797</v>
      </c>
      <c r="AT582">
        <v>0.1260803253685816</v>
      </c>
      <c r="AU582">
        <v>0.123707846127775</v>
      </c>
      <c r="AV582">
        <v>0.15268598542619899</v>
      </c>
      <c r="AW582">
        <v>0.16590408405355031</v>
      </c>
      <c r="AX582">
        <v>8.9476359938993388E-2</v>
      </c>
      <c r="AY582">
        <v>4.151838671411625E-2</v>
      </c>
      <c r="AZ582">
        <v>1.423487544483986E-2</v>
      </c>
      <c r="BA582">
        <v>4.4907642772411459E-2</v>
      </c>
      <c r="BB582">
        <v>3.2197932553804441E-3</v>
      </c>
      <c r="BC582">
        <v>0</v>
      </c>
      <c r="BD582">
        <v>0.98678190137264865</v>
      </c>
      <c r="BE582">
        <v>1.32180986273513E-2</v>
      </c>
      <c r="BF582">
        <v>0</v>
      </c>
      <c r="BG582">
        <v>0.7127605490594815</v>
      </c>
      <c r="BH582">
        <v>0.12743602779189969</v>
      </c>
      <c r="BI582">
        <v>0.15980342314861889</v>
      </c>
      <c r="BJ582">
        <v>0</v>
      </c>
      <c r="BK582">
        <v>0.13099474665310959</v>
      </c>
      <c r="BL582">
        <v>0.78274868666327746</v>
      </c>
      <c r="BM582">
        <v>0</v>
      </c>
      <c r="BN582">
        <v>8.6256566683612951E-2</v>
      </c>
      <c r="BO582">
        <v>6.0667683443484152E-2</v>
      </c>
      <c r="BP582">
        <v>0.89273004575495674</v>
      </c>
      <c r="BQ582">
        <v>4.1857312319945772E-2</v>
      </c>
      <c r="BR582">
        <v>4.7449584816132862E-3</v>
      </c>
      <c r="BS582">
        <v>0</v>
      </c>
      <c r="BT582">
        <v>0.23707846127774951</v>
      </c>
      <c r="BU582">
        <v>0.76275207591933569</v>
      </c>
      <c r="BV582">
        <v>1.694628029147602E-4</v>
      </c>
      <c r="BW582">
        <v>1</v>
      </c>
      <c r="BX582" t="s">
        <v>1637</v>
      </c>
      <c r="BY582">
        <v>5901</v>
      </c>
      <c r="BZ582">
        <v>1</v>
      </c>
      <c r="CA582">
        <v>0</v>
      </c>
    </row>
    <row r="583" spans="1:79" customFormat="1" x14ac:dyDescent="0.25">
      <c r="A583" t="s">
        <v>1638</v>
      </c>
      <c r="B583" t="s">
        <v>42</v>
      </c>
      <c r="C583" t="s">
        <v>382</v>
      </c>
      <c r="D583" t="s">
        <v>947</v>
      </c>
      <c r="E583">
        <v>2016</v>
      </c>
      <c r="F583">
        <v>793</v>
      </c>
      <c r="G583">
        <v>29</v>
      </c>
      <c r="H583">
        <v>0</v>
      </c>
      <c r="I583">
        <v>33</v>
      </c>
      <c r="J583">
        <v>80</v>
      </c>
      <c r="K583">
        <v>146</v>
      </c>
      <c r="L583">
        <v>149</v>
      </c>
      <c r="M583">
        <v>141</v>
      </c>
      <c r="N583">
        <v>128</v>
      </c>
      <c r="O583">
        <v>73</v>
      </c>
      <c r="P583">
        <v>42</v>
      </c>
      <c r="Q583">
        <v>14</v>
      </c>
      <c r="R583">
        <v>6</v>
      </c>
      <c r="S583">
        <v>10</v>
      </c>
      <c r="T583">
        <v>0</v>
      </c>
      <c r="U583">
        <v>808</v>
      </c>
      <c r="V583">
        <v>14</v>
      </c>
      <c r="W583">
        <v>0</v>
      </c>
      <c r="X583">
        <v>611</v>
      </c>
      <c r="Y583">
        <v>109</v>
      </c>
      <c r="Z583">
        <v>102</v>
      </c>
      <c r="AA583">
        <v>0</v>
      </c>
      <c r="AB583">
        <v>131</v>
      </c>
      <c r="AC583">
        <v>639</v>
      </c>
      <c r="AD583">
        <v>0</v>
      </c>
      <c r="AE583">
        <v>52</v>
      </c>
      <c r="AF583">
        <v>47</v>
      </c>
      <c r="AG583">
        <v>759</v>
      </c>
      <c r="AH583">
        <v>13</v>
      </c>
      <c r="AI583">
        <v>3</v>
      </c>
      <c r="AJ583">
        <v>0</v>
      </c>
      <c r="AK583">
        <v>354</v>
      </c>
      <c r="AL583">
        <v>467</v>
      </c>
      <c r="AM583">
        <v>1</v>
      </c>
      <c r="AN583">
        <v>822</v>
      </c>
      <c r="AO583">
        <v>0.96472019464720193</v>
      </c>
      <c r="AP583">
        <v>3.5279805352798052E-2</v>
      </c>
      <c r="AQ583">
        <v>0</v>
      </c>
      <c r="AR583">
        <v>4.0145985401459847E-2</v>
      </c>
      <c r="AS583">
        <v>9.7323600973236016E-2</v>
      </c>
      <c r="AT583">
        <v>0.1776155717761557</v>
      </c>
      <c r="AU583">
        <v>0.1812652068126521</v>
      </c>
      <c r="AV583">
        <v>0.17153284671532851</v>
      </c>
      <c r="AW583">
        <v>0.15571776155717759</v>
      </c>
      <c r="AX583">
        <v>8.8807785888077861E-2</v>
      </c>
      <c r="AY583">
        <v>5.1094890510948912E-2</v>
      </c>
      <c r="AZ583">
        <v>1.7031630170316302E-2</v>
      </c>
      <c r="BA583">
        <v>1.21654501216545E-2</v>
      </c>
      <c r="BB583">
        <v>7.2992700729926996E-3</v>
      </c>
      <c r="BC583">
        <v>0</v>
      </c>
      <c r="BD583">
        <v>0.98296836982968372</v>
      </c>
      <c r="BE583">
        <v>1.7031630170316302E-2</v>
      </c>
      <c r="BF583">
        <v>0</v>
      </c>
      <c r="BG583">
        <v>0.74330900243309006</v>
      </c>
      <c r="BH583">
        <v>0.1326034063260341</v>
      </c>
      <c r="BI583">
        <v>0.1240875912408759</v>
      </c>
      <c r="BJ583">
        <v>0</v>
      </c>
      <c r="BK583">
        <v>0.15936739659367399</v>
      </c>
      <c r="BL583">
        <v>0.77737226277372262</v>
      </c>
      <c r="BM583">
        <v>0</v>
      </c>
      <c r="BN583">
        <v>6.3260340632603412E-2</v>
      </c>
      <c r="BO583">
        <v>5.7177615571776162E-2</v>
      </c>
      <c r="BP583">
        <v>0.92335766423357668</v>
      </c>
      <c r="BQ583">
        <v>1.581508515815085E-2</v>
      </c>
      <c r="BR583">
        <v>3.6496350364963498E-3</v>
      </c>
      <c r="BS583">
        <v>0</v>
      </c>
      <c r="BT583">
        <v>0.43065693430656932</v>
      </c>
      <c r="BU583">
        <v>0.56812652068126523</v>
      </c>
      <c r="BV583">
        <v>1.2165450121654499E-3</v>
      </c>
      <c r="BW583">
        <v>1</v>
      </c>
      <c r="BX583" t="s">
        <v>1637</v>
      </c>
      <c r="BY583">
        <v>5901</v>
      </c>
      <c r="BZ583">
        <v>0.1392984239959329</v>
      </c>
      <c r="CA583">
        <v>0</v>
      </c>
    </row>
    <row r="584" spans="1:79" customFormat="1" x14ac:dyDescent="0.25">
      <c r="A584" t="s">
        <v>1639</v>
      </c>
      <c r="B584" t="s">
        <v>42</v>
      </c>
      <c r="C584" t="s">
        <v>382</v>
      </c>
      <c r="D584" t="s">
        <v>949</v>
      </c>
      <c r="E584">
        <v>2016</v>
      </c>
      <c r="F584">
        <v>3728</v>
      </c>
      <c r="G584">
        <v>254</v>
      </c>
      <c r="H584">
        <v>0</v>
      </c>
      <c r="I584">
        <v>622</v>
      </c>
      <c r="J584">
        <v>564</v>
      </c>
      <c r="K584">
        <v>460</v>
      </c>
      <c r="L584">
        <v>431</v>
      </c>
      <c r="M584">
        <v>576</v>
      </c>
      <c r="N584">
        <v>635</v>
      </c>
      <c r="O584">
        <v>312</v>
      </c>
      <c r="P584">
        <v>109</v>
      </c>
      <c r="Q584">
        <v>28</v>
      </c>
      <c r="R584">
        <v>4</v>
      </c>
      <c r="S584">
        <v>241</v>
      </c>
      <c r="T584">
        <v>0</v>
      </c>
      <c r="U584">
        <v>3933</v>
      </c>
      <c r="V584">
        <v>49</v>
      </c>
      <c r="W584">
        <v>0</v>
      </c>
      <c r="X584">
        <v>2791</v>
      </c>
      <c r="Y584">
        <v>483</v>
      </c>
      <c r="Z584">
        <v>708</v>
      </c>
      <c r="AA584">
        <v>0</v>
      </c>
      <c r="AB584">
        <v>375</v>
      </c>
      <c r="AC584">
        <v>3475</v>
      </c>
      <c r="AD584">
        <v>0</v>
      </c>
      <c r="AE584">
        <v>132</v>
      </c>
      <c r="AF584">
        <v>104</v>
      </c>
      <c r="AG584">
        <v>3794</v>
      </c>
      <c r="AH584">
        <v>68</v>
      </c>
      <c r="AI584">
        <v>16</v>
      </c>
      <c r="AJ584">
        <v>0</v>
      </c>
      <c r="AK584">
        <v>794</v>
      </c>
      <c r="AL584">
        <v>3188</v>
      </c>
      <c r="AM584">
        <v>0</v>
      </c>
      <c r="AN584">
        <v>3982</v>
      </c>
      <c r="AO584">
        <v>0.93621295831240581</v>
      </c>
      <c r="AP584">
        <v>6.3787041687594179E-2</v>
      </c>
      <c r="AQ584">
        <v>0</v>
      </c>
      <c r="AR584">
        <v>0.15620291310899051</v>
      </c>
      <c r="AS584">
        <v>0.14163736815670519</v>
      </c>
      <c r="AT584">
        <v>0.11551983927674531</v>
      </c>
      <c r="AU584">
        <v>0.1082370668006027</v>
      </c>
      <c r="AV584">
        <v>0.14465092918131589</v>
      </c>
      <c r="AW584">
        <v>0.1594676042189854</v>
      </c>
      <c r="AX584">
        <v>7.8352586639879457E-2</v>
      </c>
      <c r="AY584">
        <v>2.737317930688097E-2</v>
      </c>
      <c r="AZ584">
        <v>7.0316423907584129E-3</v>
      </c>
      <c r="BA584">
        <v>6.0522350577599193E-2</v>
      </c>
      <c r="BB584">
        <v>1.004520341536916E-3</v>
      </c>
      <c r="BC584">
        <v>0</v>
      </c>
      <c r="BD584">
        <v>0.98769462581617273</v>
      </c>
      <c r="BE584">
        <v>1.230537418382722E-2</v>
      </c>
      <c r="BF584">
        <v>0</v>
      </c>
      <c r="BG584">
        <v>0.70090406830738328</v>
      </c>
      <c r="BH584">
        <v>0.1212958312405826</v>
      </c>
      <c r="BI584">
        <v>0.17780010045203409</v>
      </c>
      <c r="BJ584">
        <v>0</v>
      </c>
      <c r="BK584">
        <v>9.4173782019085883E-2</v>
      </c>
      <c r="BL584">
        <v>0.87267704671019586</v>
      </c>
      <c r="BM584">
        <v>0</v>
      </c>
      <c r="BN584">
        <v>3.3149171270718231E-2</v>
      </c>
      <c r="BO584">
        <v>2.6117528879959821E-2</v>
      </c>
      <c r="BP584">
        <v>0.95278754394776499</v>
      </c>
      <c r="BQ584">
        <v>1.7076845806127571E-2</v>
      </c>
      <c r="BR584">
        <v>4.0180813661476649E-3</v>
      </c>
      <c r="BS584">
        <v>0</v>
      </c>
      <c r="BT584">
        <v>0.19939728779507779</v>
      </c>
      <c r="BU584">
        <v>0.80060271220492218</v>
      </c>
      <c r="BV584">
        <v>0</v>
      </c>
      <c r="BW584">
        <v>1</v>
      </c>
      <c r="BX584" t="s">
        <v>1637</v>
      </c>
      <c r="BY584">
        <v>5901</v>
      </c>
      <c r="BZ584">
        <v>0.67480088120657511</v>
      </c>
      <c r="CA584">
        <v>0</v>
      </c>
    </row>
    <row r="585" spans="1:79" customFormat="1" x14ac:dyDescent="0.25">
      <c r="A585" t="s">
        <v>1640</v>
      </c>
      <c r="B585" t="s">
        <v>42</v>
      </c>
      <c r="C585" t="s">
        <v>382</v>
      </c>
      <c r="D585" t="s">
        <v>951</v>
      </c>
      <c r="E585">
        <v>2016</v>
      </c>
      <c r="F585">
        <v>430</v>
      </c>
      <c r="G585">
        <v>25</v>
      </c>
      <c r="H585">
        <v>0</v>
      </c>
      <c r="I585">
        <v>28</v>
      </c>
      <c r="J585">
        <v>32</v>
      </c>
      <c r="K585">
        <v>49</v>
      </c>
      <c r="L585">
        <v>70</v>
      </c>
      <c r="M585">
        <v>69</v>
      </c>
      <c r="N585">
        <v>79</v>
      </c>
      <c r="O585">
        <v>53</v>
      </c>
      <c r="P585">
        <v>37</v>
      </c>
      <c r="Q585">
        <v>24</v>
      </c>
      <c r="R585">
        <v>5</v>
      </c>
      <c r="S585">
        <v>9</v>
      </c>
      <c r="T585">
        <v>0</v>
      </c>
      <c r="U585">
        <v>443</v>
      </c>
      <c r="V585">
        <v>12</v>
      </c>
      <c r="W585">
        <v>0</v>
      </c>
      <c r="X585">
        <v>310</v>
      </c>
      <c r="Y585">
        <v>64</v>
      </c>
      <c r="Z585">
        <v>81</v>
      </c>
      <c r="AA585">
        <v>0</v>
      </c>
      <c r="AB585">
        <v>101</v>
      </c>
      <c r="AC585">
        <v>337</v>
      </c>
      <c r="AD585">
        <v>0</v>
      </c>
      <c r="AE585">
        <v>17</v>
      </c>
      <c r="AF585">
        <v>31</v>
      </c>
      <c r="AG585">
        <v>417</v>
      </c>
      <c r="AH585">
        <v>7</v>
      </c>
      <c r="AI585">
        <v>0</v>
      </c>
      <c r="AJ585">
        <v>0</v>
      </c>
      <c r="AK585">
        <v>163</v>
      </c>
      <c r="AL585">
        <v>292</v>
      </c>
      <c r="AM585">
        <v>0</v>
      </c>
      <c r="AN585">
        <v>455</v>
      </c>
      <c r="AO585">
        <v>0.94505494505494503</v>
      </c>
      <c r="AP585">
        <v>5.4945054945054937E-2</v>
      </c>
      <c r="AQ585">
        <v>0</v>
      </c>
      <c r="AR585">
        <v>6.1538461538461542E-2</v>
      </c>
      <c r="AS585">
        <v>7.032967032967033E-2</v>
      </c>
      <c r="AT585">
        <v>0.1076923076923077</v>
      </c>
      <c r="AU585">
        <v>0.15384615384615391</v>
      </c>
      <c r="AV585">
        <v>0.15164835164835161</v>
      </c>
      <c r="AW585">
        <v>0.17362637362637359</v>
      </c>
      <c r="AX585">
        <v>0.1164835164835165</v>
      </c>
      <c r="AY585">
        <v>8.1318681318681321E-2</v>
      </c>
      <c r="AZ585">
        <v>5.2747252747252747E-2</v>
      </c>
      <c r="BA585">
        <v>1.9780219780219779E-2</v>
      </c>
      <c r="BB585">
        <v>1.098901098901099E-2</v>
      </c>
      <c r="BC585">
        <v>0</v>
      </c>
      <c r="BD585">
        <v>0.97362637362637361</v>
      </c>
      <c r="BE585">
        <v>2.637362637362637E-2</v>
      </c>
      <c r="BF585">
        <v>0</v>
      </c>
      <c r="BG585">
        <v>0.68131868131868134</v>
      </c>
      <c r="BH585">
        <v>0.14065934065934069</v>
      </c>
      <c r="BI585">
        <v>0.178021978021978</v>
      </c>
      <c r="BJ585">
        <v>0</v>
      </c>
      <c r="BK585">
        <v>0.22197802197802199</v>
      </c>
      <c r="BL585">
        <v>0.74065934065934069</v>
      </c>
      <c r="BM585">
        <v>0</v>
      </c>
      <c r="BN585">
        <v>3.7362637362637362E-2</v>
      </c>
      <c r="BO585">
        <v>6.8131868131868126E-2</v>
      </c>
      <c r="BP585">
        <v>0.91648351648351645</v>
      </c>
      <c r="BQ585">
        <v>1.5384615384615391E-2</v>
      </c>
      <c r="BR585">
        <v>0</v>
      </c>
      <c r="BS585">
        <v>0</v>
      </c>
      <c r="BT585">
        <v>0.35824175824175819</v>
      </c>
      <c r="BU585">
        <v>0.64175824175824181</v>
      </c>
      <c r="BV585">
        <v>0</v>
      </c>
      <c r="BW585">
        <v>1</v>
      </c>
      <c r="BX585" t="s">
        <v>1637</v>
      </c>
      <c r="BY585">
        <v>5901</v>
      </c>
      <c r="BZ585">
        <v>7.7105575326215897E-2</v>
      </c>
      <c r="CA585">
        <v>0</v>
      </c>
    </row>
    <row r="586" spans="1:79" customFormat="1" x14ac:dyDescent="0.25">
      <c r="A586" t="s">
        <v>1641</v>
      </c>
      <c r="B586" t="s">
        <v>42</v>
      </c>
      <c r="C586" t="s">
        <v>382</v>
      </c>
      <c r="D586" t="s">
        <v>953</v>
      </c>
      <c r="E586">
        <v>2016</v>
      </c>
      <c r="F586">
        <v>594</v>
      </c>
      <c r="G586">
        <v>48</v>
      </c>
      <c r="H586">
        <v>0</v>
      </c>
      <c r="I586">
        <v>13</v>
      </c>
      <c r="J586">
        <v>34</v>
      </c>
      <c r="K586">
        <v>89</v>
      </c>
      <c r="L586">
        <v>80</v>
      </c>
      <c r="M586">
        <v>115</v>
      </c>
      <c r="N586">
        <v>137</v>
      </c>
      <c r="O586">
        <v>90</v>
      </c>
      <c r="P586">
        <v>57</v>
      </c>
      <c r="Q586">
        <v>18</v>
      </c>
      <c r="R586">
        <v>4</v>
      </c>
      <c r="S586">
        <v>5</v>
      </c>
      <c r="T586">
        <v>0</v>
      </c>
      <c r="U586">
        <v>639</v>
      </c>
      <c r="V586">
        <v>3</v>
      </c>
      <c r="W586">
        <v>0</v>
      </c>
      <c r="X586">
        <v>494</v>
      </c>
      <c r="Y586">
        <v>96</v>
      </c>
      <c r="Z586">
        <v>52</v>
      </c>
      <c r="AA586">
        <v>0</v>
      </c>
      <c r="AB586">
        <v>166</v>
      </c>
      <c r="AC586">
        <v>168</v>
      </c>
      <c r="AD586">
        <v>0</v>
      </c>
      <c r="AE586">
        <v>308</v>
      </c>
      <c r="AF586">
        <v>176</v>
      </c>
      <c r="AG586">
        <v>298</v>
      </c>
      <c r="AH586">
        <v>159</v>
      </c>
      <c r="AI586">
        <v>9</v>
      </c>
      <c r="AJ586">
        <v>0</v>
      </c>
      <c r="AK586">
        <v>88</v>
      </c>
      <c r="AL586">
        <v>554</v>
      </c>
      <c r="AM586">
        <v>0</v>
      </c>
      <c r="AN586">
        <v>642</v>
      </c>
      <c r="AO586">
        <v>0.92523364485981308</v>
      </c>
      <c r="AP586">
        <v>7.476635514018691E-2</v>
      </c>
      <c r="AQ586">
        <v>0</v>
      </c>
      <c r="AR586">
        <v>2.0249221183800618E-2</v>
      </c>
      <c r="AS586">
        <v>5.2959501557632398E-2</v>
      </c>
      <c r="AT586">
        <v>0.13862928348909659</v>
      </c>
      <c r="AU586">
        <v>0.1246105919003115</v>
      </c>
      <c r="AV586">
        <v>0.17912772585669781</v>
      </c>
      <c r="AW586">
        <v>0.21339563862928351</v>
      </c>
      <c r="AX586">
        <v>0.14018691588785051</v>
      </c>
      <c r="AY586">
        <v>8.8785046728971959E-2</v>
      </c>
      <c r="AZ586">
        <v>2.803738317757009E-2</v>
      </c>
      <c r="BA586">
        <v>7.7881619937694704E-3</v>
      </c>
      <c r="BB586">
        <v>6.2305295950155761E-3</v>
      </c>
      <c r="BC586">
        <v>0</v>
      </c>
      <c r="BD586">
        <v>0.99532710280373837</v>
      </c>
      <c r="BE586">
        <v>4.6728971962616819E-3</v>
      </c>
      <c r="BF586">
        <v>0</v>
      </c>
      <c r="BG586">
        <v>0.76947040498442365</v>
      </c>
      <c r="BH586">
        <v>0.14953271028037379</v>
      </c>
      <c r="BI586">
        <v>8.0996884735202487E-2</v>
      </c>
      <c r="BJ586">
        <v>0</v>
      </c>
      <c r="BK586">
        <v>0.25856697819314639</v>
      </c>
      <c r="BL586">
        <v>0.26168224299065418</v>
      </c>
      <c r="BM586">
        <v>0</v>
      </c>
      <c r="BN586">
        <v>0.47975077881619937</v>
      </c>
      <c r="BO586">
        <v>0.27414330218068528</v>
      </c>
      <c r="BP586">
        <v>0.46417445482866038</v>
      </c>
      <c r="BQ586">
        <v>0.24766355140186919</v>
      </c>
      <c r="BR586">
        <v>1.401869158878505E-2</v>
      </c>
      <c r="BS586">
        <v>0</v>
      </c>
      <c r="BT586">
        <v>0.13707165109034269</v>
      </c>
      <c r="BU586">
        <v>0.86292834890965731</v>
      </c>
      <c r="BV586">
        <v>0</v>
      </c>
      <c r="BW586">
        <v>1</v>
      </c>
      <c r="BX586" t="s">
        <v>1637</v>
      </c>
      <c r="BY586">
        <v>5901</v>
      </c>
      <c r="BZ586">
        <v>0.1087951194712761</v>
      </c>
      <c r="CA586">
        <v>0</v>
      </c>
    </row>
    <row r="587" spans="1:79" customFormat="1" x14ac:dyDescent="0.25">
      <c r="A587" t="s">
        <v>1642</v>
      </c>
      <c r="B587" t="s">
        <v>42</v>
      </c>
      <c r="C587" t="s">
        <v>391</v>
      </c>
      <c r="D587" t="s">
        <v>44</v>
      </c>
      <c r="E587">
        <v>2016</v>
      </c>
      <c r="F587">
        <v>875</v>
      </c>
      <c r="G587">
        <v>116</v>
      </c>
      <c r="H587">
        <v>0</v>
      </c>
      <c r="I587">
        <v>89</v>
      </c>
      <c r="J587">
        <v>155</v>
      </c>
      <c r="K587">
        <v>128</v>
      </c>
      <c r="L587">
        <v>114</v>
      </c>
      <c r="M587">
        <v>102</v>
      </c>
      <c r="N587">
        <v>118</v>
      </c>
      <c r="O587">
        <v>108</v>
      </c>
      <c r="P587">
        <v>103</v>
      </c>
      <c r="Q587">
        <v>49</v>
      </c>
      <c r="R587">
        <v>22</v>
      </c>
      <c r="S587">
        <v>3</v>
      </c>
      <c r="T587">
        <v>0</v>
      </c>
      <c r="U587">
        <v>911</v>
      </c>
      <c r="V587">
        <v>79</v>
      </c>
      <c r="W587">
        <v>1</v>
      </c>
      <c r="X587">
        <v>682</v>
      </c>
      <c r="Y587">
        <v>0</v>
      </c>
      <c r="Z587">
        <v>309</v>
      </c>
      <c r="AA587">
        <v>0</v>
      </c>
      <c r="AB587">
        <v>140</v>
      </c>
      <c r="AC587">
        <v>727</v>
      </c>
      <c r="AD587">
        <v>17</v>
      </c>
      <c r="AE587">
        <v>107</v>
      </c>
      <c r="AF587">
        <v>47</v>
      </c>
      <c r="AG587">
        <v>902</v>
      </c>
      <c r="AH587">
        <v>17</v>
      </c>
      <c r="AI587">
        <v>6</v>
      </c>
      <c r="AJ587">
        <v>19</v>
      </c>
      <c r="AK587" t="s">
        <v>74</v>
      </c>
      <c r="AL587" t="s">
        <v>74</v>
      </c>
      <c r="AM587" t="s">
        <v>74</v>
      </c>
      <c r="AN587">
        <v>991</v>
      </c>
      <c r="AO587">
        <v>0.8829465186680121</v>
      </c>
      <c r="AP587">
        <v>0.1170534813319879</v>
      </c>
      <c r="AQ587">
        <v>0</v>
      </c>
      <c r="AR587">
        <v>8.9808274470232083E-2</v>
      </c>
      <c r="AS587">
        <v>0.15640766902119069</v>
      </c>
      <c r="AT587">
        <v>0.12916246215943489</v>
      </c>
      <c r="AU587">
        <v>0.11503531786074669</v>
      </c>
      <c r="AV587">
        <v>0.1029263370332997</v>
      </c>
      <c r="AW587">
        <v>0.1190716448032291</v>
      </c>
      <c r="AX587">
        <v>0.1089808274470232</v>
      </c>
      <c r="AY587">
        <v>0.1039354187689203</v>
      </c>
      <c r="AZ587">
        <v>4.9445005045408677E-2</v>
      </c>
      <c r="BA587">
        <v>3.027245206861756E-3</v>
      </c>
      <c r="BB587">
        <v>2.2199798183652881E-2</v>
      </c>
      <c r="BC587">
        <v>0</v>
      </c>
      <c r="BD587">
        <v>0.91927346115035313</v>
      </c>
      <c r="BE587">
        <v>7.9717457114026238E-2</v>
      </c>
      <c r="BF587">
        <v>1.0090817356205851E-3</v>
      </c>
      <c r="BG587">
        <v>0.68819374369323916</v>
      </c>
      <c r="BH587">
        <v>0</v>
      </c>
      <c r="BI587">
        <v>0.31180625630676079</v>
      </c>
      <c r="BJ587">
        <v>0</v>
      </c>
      <c r="BK587">
        <v>0.14127144298688191</v>
      </c>
      <c r="BL587">
        <v>0.73360242179616553</v>
      </c>
      <c r="BM587">
        <v>1.7154389505549952E-2</v>
      </c>
      <c r="BN587">
        <v>0.1079717457114026</v>
      </c>
      <c r="BO587">
        <v>4.742684157416751E-2</v>
      </c>
      <c r="BP587">
        <v>0.9101917255297679</v>
      </c>
      <c r="BQ587">
        <v>1.7154389505549952E-2</v>
      </c>
      <c r="BR587">
        <v>6.0544904137235112E-3</v>
      </c>
      <c r="BS587">
        <v>1.9172552976791119E-2</v>
      </c>
      <c r="BT587">
        <v>0</v>
      </c>
      <c r="BU587">
        <v>0</v>
      </c>
      <c r="BV587">
        <v>0</v>
      </c>
      <c r="BW587">
        <v>1</v>
      </c>
      <c r="BX587" t="s">
        <v>1643</v>
      </c>
      <c r="BY587">
        <v>991</v>
      </c>
      <c r="BZ587">
        <v>1</v>
      </c>
      <c r="CA587">
        <v>0</v>
      </c>
    </row>
    <row r="588" spans="1:79" customFormat="1" x14ac:dyDescent="0.25">
      <c r="A588" t="s">
        <v>1644</v>
      </c>
      <c r="B588" t="s">
        <v>42</v>
      </c>
      <c r="C588" t="s">
        <v>391</v>
      </c>
      <c r="D588" t="s">
        <v>947</v>
      </c>
      <c r="E588">
        <v>2016</v>
      </c>
      <c r="F588">
        <v>342</v>
      </c>
      <c r="G588">
        <v>48</v>
      </c>
      <c r="H588">
        <v>0</v>
      </c>
      <c r="I588">
        <v>23</v>
      </c>
      <c r="J588">
        <v>46</v>
      </c>
      <c r="K588">
        <v>36</v>
      </c>
      <c r="L588">
        <v>38</v>
      </c>
      <c r="M588">
        <v>39</v>
      </c>
      <c r="N588">
        <v>50</v>
      </c>
      <c r="O588">
        <v>59</v>
      </c>
      <c r="P588">
        <v>56</v>
      </c>
      <c r="Q588">
        <v>27</v>
      </c>
      <c r="R588">
        <v>16</v>
      </c>
      <c r="S588">
        <v>0</v>
      </c>
      <c r="T588">
        <v>0</v>
      </c>
      <c r="U588">
        <v>353</v>
      </c>
      <c r="V588">
        <v>36</v>
      </c>
      <c r="W588">
        <v>1</v>
      </c>
      <c r="X588">
        <v>215</v>
      </c>
      <c r="Y588">
        <v>0</v>
      </c>
      <c r="Z588">
        <v>175</v>
      </c>
      <c r="AA588">
        <v>0</v>
      </c>
      <c r="AB588">
        <v>69</v>
      </c>
      <c r="AC588">
        <v>295</v>
      </c>
      <c r="AD588">
        <v>5</v>
      </c>
      <c r="AE588">
        <v>21</v>
      </c>
      <c r="AF588">
        <v>7</v>
      </c>
      <c r="AG588">
        <v>375</v>
      </c>
      <c r="AH588">
        <v>0</v>
      </c>
      <c r="AI588">
        <v>2</v>
      </c>
      <c r="AJ588">
        <v>6</v>
      </c>
      <c r="AK588" t="s">
        <v>74</v>
      </c>
      <c r="AL588" t="s">
        <v>74</v>
      </c>
      <c r="AM588" t="s">
        <v>74</v>
      </c>
      <c r="AN588">
        <v>390</v>
      </c>
      <c r="AO588">
        <v>0.87692307692307692</v>
      </c>
      <c r="AP588">
        <v>0.1230769230769231</v>
      </c>
      <c r="AQ588">
        <v>0</v>
      </c>
      <c r="AR588">
        <v>5.8974358974358973E-2</v>
      </c>
      <c r="AS588">
        <v>0.1179487179487179</v>
      </c>
      <c r="AT588">
        <v>9.2307692307692313E-2</v>
      </c>
      <c r="AU588">
        <v>9.7435897435897437E-2</v>
      </c>
      <c r="AV588">
        <v>0.1</v>
      </c>
      <c r="AW588">
        <v>0.12820512820512819</v>
      </c>
      <c r="AX588">
        <v>0.1512820512820513</v>
      </c>
      <c r="AY588">
        <v>0.14358974358974361</v>
      </c>
      <c r="AZ588">
        <v>6.9230769230769235E-2</v>
      </c>
      <c r="BA588">
        <v>0</v>
      </c>
      <c r="BB588">
        <v>4.1025641025641033E-2</v>
      </c>
      <c r="BC588">
        <v>0</v>
      </c>
      <c r="BD588">
        <v>0.90512820512820513</v>
      </c>
      <c r="BE588">
        <v>9.2307692307692313E-2</v>
      </c>
      <c r="BF588">
        <v>2.5641025641025641E-3</v>
      </c>
      <c r="BG588">
        <v>0.55128205128205132</v>
      </c>
      <c r="BH588">
        <v>0</v>
      </c>
      <c r="BI588">
        <v>0.44871794871794868</v>
      </c>
      <c r="BJ588">
        <v>0</v>
      </c>
      <c r="BK588">
        <v>0.17692307692307691</v>
      </c>
      <c r="BL588">
        <v>0.75641025641025639</v>
      </c>
      <c r="BM588">
        <v>1.282051282051282E-2</v>
      </c>
      <c r="BN588">
        <v>5.3846153846153849E-2</v>
      </c>
      <c r="BO588">
        <v>1.7948717948717951E-2</v>
      </c>
      <c r="BP588">
        <v>0.96153846153846156</v>
      </c>
      <c r="BQ588">
        <v>0</v>
      </c>
      <c r="BR588">
        <v>5.1282051282051282E-3</v>
      </c>
      <c r="BS588">
        <v>1.5384615384615391E-2</v>
      </c>
      <c r="BT588">
        <v>0</v>
      </c>
      <c r="BU588">
        <v>0</v>
      </c>
      <c r="BV588">
        <v>0</v>
      </c>
      <c r="BW588">
        <v>1</v>
      </c>
      <c r="BX588" t="s">
        <v>1643</v>
      </c>
      <c r="BY588">
        <v>991</v>
      </c>
      <c r="BZ588">
        <v>0.39354187689202819</v>
      </c>
      <c r="CA588">
        <v>0</v>
      </c>
    </row>
    <row r="589" spans="1:79" customFormat="1" x14ac:dyDescent="0.25">
      <c r="A589" t="s">
        <v>1645</v>
      </c>
      <c r="B589" t="s">
        <v>42</v>
      </c>
      <c r="C589" t="s">
        <v>391</v>
      </c>
      <c r="D589" t="s">
        <v>949</v>
      </c>
      <c r="E589">
        <v>2016</v>
      </c>
      <c r="F589">
        <v>349</v>
      </c>
      <c r="G589">
        <v>40</v>
      </c>
      <c r="H589">
        <v>0</v>
      </c>
      <c r="I589">
        <v>50</v>
      </c>
      <c r="J589">
        <v>86</v>
      </c>
      <c r="K589">
        <v>64</v>
      </c>
      <c r="L589">
        <v>47</v>
      </c>
      <c r="M589">
        <v>37</v>
      </c>
      <c r="N589">
        <v>42</v>
      </c>
      <c r="O589">
        <v>27</v>
      </c>
      <c r="P589">
        <v>20</v>
      </c>
      <c r="Q589">
        <v>11</v>
      </c>
      <c r="R589">
        <v>2</v>
      </c>
      <c r="S589">
        <v>3</v>
      </c>
      <c r="T589">
        <v>0</v>
      </c>
      <c r="U589">
        <v>363</v>
      </c>
      <c r="V589">
        <v>26</v>
      </c>
      <c r="W589">
        <v>0</v>
      </c>
      <c r="X589">
        <v>294</v>
      </c>
      <c r="Y589">
        <v>0</v>
      </c>
      <c r="Z589">
        <v>95</v>
      </c>
      <c r="AA589">
        <v>0</v>
      </c>
      <c r="AB589">
        <v>38</v>
      </c>
      <c r="AC589">
        <v>326</v>
      </c>
      <c r="AD589">
        <v>2</v>
      </c>
      <c r="AE589">
        <v>23</v>
      </c>
      <c r="AF589">
        <v>12</v>
      </c>
      <c r="AG589">
        <v>369</v>
      </c>
      <c r="AH589">
        <v>3</v>
      </c>
      <c r="AI589">
        <v>1</v>
      </c>
      <c r="AJ589">
        <v>4</v>
      </c>
      <c r="AK589" t="s">
        <v>74</v>
      </c>
      <c r="AL589" t="s">
        <v>74</v>
      </c>
      <c r="AM589" t="s">
        <v>74</v>
      </c>
      <c r="AN589">
        <v>389</v>
      </c>
      <c r="AO589">
        <v>0.89717223650385602</v>
      </c>
      <c r="AP589">
        <v>0.102827763496144</v>
      </c>
      <c r="AQ589">
        <v>0</v>
      </c>
      <c r="AR589">
        <v>0.12853470437017989</v>
      </c>
      <c r="AS589">
        <v>0.2210796915167095</v>
      </c>
      <c r="AT589">
        <v>0.16452442159383029</v>
      </c>
      <c r="AU589">
        <v>0.12082262210796919</v>
      </c>
      <c r="AV589">
        <v>9.5115681233933158E-2</v>
      </c>
      <c r="AW589">
        <v>0.1079691516709512</v>
      </c>
      <c r="AX589">
        <v>6.9408740359897178E-2</v>
      </c>
      <c r="AY589">
        <v>5.1413881748071981E-2</v>
      </c>
      <c r="AZ589">
        <v>2.8277634961439591E-2</v>
      </c>
      <c r="BA589">
        <v>7.7120822622107968E-3</v>
      </c>
      <c r="BB589">
        <v>5.1413881748071976E-3</v>
      </c>
      <c r="BC589">
        <v>0</v>
      </c>
      <c r="BD589">
        <v>0.93316195372750643</v>
      </c>
      <c r="BE589">
        <v>6.6838046272493568E-2</v>
      </c>
      <c r="BF589">
        <v>0</v>
      </c>
      <c r="BG589">
        <v>0.75578406169665813</v>
      </c>
      <c r="BH589">
        <v>0</v>
      </c>
      <c r="BI589">
        <v>0.2442159383033419</v>
      </c>
      <c r="BJ589">
        <v>0</v>
      </c>
      <c r="BK589">
        <v>9.7686375321336755E-2</v>
      </c>
      <c r="BL589">
        <v>0.83804627249357322</v>
      </c>
      <c r="BM589">
        <v>5.1413881748071976E-3</v>
      </c>
      <c r="BN589">
        <v>5.9125964010282778E-2</v>
      </c>
      <c r="BO589">
        <v>3.0848329048843191E-2</v>
      </c>
      <c r="BP589">
        <v>0.94858611825192807</v>
      </c>
      <c r="BQ589">
        <v>7.7120822622107968E-3</v>
      </c>
      <c r="BR589">
        <v>2.5706940874035988E-3</v>
      </c>
      <c r="BS589">
        <v>1.02827763496144E-2</v>
      </c>
      <c r="BT589">
        <v>0</v>
      </c>
      <c r="BU589">
        <v>0</v>
      </c>
      <c r="BV589">
        <v>0</v>
      </c>
      <c r="BW589">
        <v>1</v>
      </c>
      <c r="BX589" t="s">
        <v>1643</v>
      </c>
      <c r="BY589">
        <v>991</v>
      </c>
      <c r="BZ589">
        <v>0.39253279515640771</v>
      </c>
      <c r="CA589">
        <v>0</v>
      </c>
    </row>
    <row r="590" spans="1:79" customFormat="1" x14ac:dyDescent="0.25">
      <c r="A590" t="s">
        <v>1646</v>
      </c>
      <c r="B590" t="s">
        <v>42</v>
      </c>
      <c r="C590" t="s">
        <v>391</v>
      </c>
      <c r="D590" t="s">
        <v>951</v>
      </c>
      <c r="E590">
        <v>2016</v>
      </c>
      <c r="F590">
        <v>16</v>
      </c>
      <c r="G590">
        <v>1</v>
      </c>
      <c r="H590">
        <v>0</v>
      </c>
      <c r="I590">
        <v>3</v>
      </c>
      <c r="J590">
        <v>4</v>
      </c>
      <c r="K590">
        <v>2</v>
      </c>
      <c r="L590">
        <v>0</v>
      </c>
      <c r="M590">
        <v>3</v>
      </c>
      <c r="N590">
        <v>1</v>
      </c>
      <c r="O590">
        <v>1</v>
      </c>
      <c r="P590">
        <v>1</v>
      </c>
      <c r="Q590">
        <v>1</v>
      </c>
      <c r="R590">
        <v>1</v>
      </c>
      <c r="S590">
        <v>0</v>
      </c>
      <c r="T590">
        <v>0</v>
      </c>
      <c r="U590">
        <v>16</v>
      </c>
      <c r="V590">
        <v>1</v>
      </c>
      <c r="W590">
        <v>0</v>
      </c>
      <c r="X590">
        <v>15</v>
      </c>
      <c r="Y590">
        <v>0</v>
      </c>
      <c r="Z590">
        <v>2</v>
      </c>
      <c r="AA590">
        <v>0</v>
      </c>
      <c r="AB590">
        <v>7</v>
      </c>
      <c r="AC590">
        <v>6</v>
      </c>
      <c r="AD590">
        <v>0</v>
      </c>
      <c r="AE590">
        <v>4</v>
      </c>
      <c r="AF590">
        <v>0</v>
      </c>
      <c r="AG590">
        <v>17</v>
      </c>
      <c r="AH590">
        <v>0</v>
      </c>
      <c r="AI590">
        <v>0</v>
      </c>
      <c r="AJ590">
        <v>0</v>
      </c>
      <c r="AK590" t="s">
        <v>74</v>
      </c>
      <c r="AL590" t="s">
        <v>74</v>
      </c>
      <c r="AM590" t="s">
        <v>74</v>
      </c>
      <c r="AN590">
        <v>17</v>
      </c>
      <c r="AO590">
        <v>0.94117647058823528</v>
      </c>
      <c r="AP590">
        <v>5.8823529411764712E-2</v>
      </c>
      <c r="AQ590">
        <v>0</v>
      </c>
      <c r="AR590">
        <v>0.1764705882352941</v>
      </c>
      <c r="AS590">
        <v>0.23529411764705879</v>
      </c>
      <c r="AT590">
        <v>0.1176470588235294</v>
      </c>
      <c r="AU590">
        <v>0</v>
      </c>
      <c r="AV590">
        <v>0.1764705882352941</v>
      </c>
      <c r="AW590">
        <v>5.8823529411764712E-2</v>
      </c>
      <c r="AX590">
        <v>5.8823529411764712E-2</v>
      </c>
      <c r="AY590">
        <v>5.8823529411764712E-2</v>
      </c>
      <c r="AZ590">
        <v>5.8823529411764712E-2</v>
      </c>
      <c r="BA590">
        <v>0</v>
      </c>
      <c r="BB590">
        <v>5.8823529411764712E-2</v>
      </c>
      <c r="BC590">
        <v>0</v>
      </c>
      <c r="BD590">
        <v>0.94117647058823528</v>
      </c>
      <c r="BE590">
        <v>5.8823529411764712E-2</v>
      </c>
      <c r="BF590">
        <v>0</v>
      </c>
      <c r="BG590">
        <v>0.88235294117647056</v>
      </c>
      <c r="BH590">
        <v>0</v>
      </c>
      <c r="BI590">
        <v>0.1176470588235294</v>
      </c>
      <c r="BJ590">
        <v>0</v>
      </c>
      <c r="BK590">
        <v>0.41176470588235292</v>
      </c>
      <c r="BL590">
        <v>0.35294117647058831</v>
      </c>
      <c r="BM590">
        <v>0</v>
      </c>
      <c r="BN590">
        <v>0.23529411764705879</v>
      </c>
      <c r="BO590">
        <v>0</v>
      </c>
      <c r="BP590">
        <v>1</v>
      </c>
      <c r="BQ590">
        <v>0</v>
      </c>
      <c r="BR590">
        <v>0</v>
      </c>
      <c r="BS590">
        <v>0</v>
      </c>
      <c r="BT590">
        <v>0</v>
      </c>
      <c r="BU590">
        <v>0</v>
      </c>
      <c r="BV590">
        <v>0</v>
      </c>
      <c r="BW590">
        <v>1</v>
      </c>
      <c r="BX590" t="s">
        <v>1643</v>
      </c>
      <c r="BY590">
        <v>991</v>
      </c>
      <c r="BZ590">
        <v>1.7154389505549952E-2</v>
      </c>
      <c r="CA590">
        <v>0</v>
      </c>
    </row>
    <row r="591" spans="1:79" customFormat="1" x14ac:dyDescent="0.25">
      <c r="A591" t="s">
        <v>1647</v>
      </c>
      <c r="B591" t="s">
        <v>42</v>
      </c>
      <c r="C591" t="s">
        <v>391</v>
      </c>
      <c r="D591" t="s">
        <v>953</v>
      </c>
      <c r="E591">
        <v>2016</v>
      </c>
      <c r="F591">
        <v>104</v>
      </c>
      <c r="G591">
        <v>26</v>
      </c>
      <c r="H591">
        <v>0</v>
      </c>
      <c r="I591">
        <v>4</v>
      </c>
      <c r="J591">
        <v>11</v>
      </c>
      <c r="K591">
        <v>15</v>
      </c>
      <c r="L591">
        <v>19</v>
      </c>
      <c r="M591">
        <v>19</v>
      </c>
      <c r="N591">
        <v>14</v>
      </c>
      <c r="O591">
        <v>19</v>
      </c>
      <c r="P591">
        <v>20</v>
      </c>
      <c r="Q591">
        <v>7</v>
      </c>
      <c r="R591">
        <v>2</v>
      </c>
      <c r="S591">
        <v>0</v>
      </c>
      <c r="T591">
        <v>0</v>
      </c>
      <c r="U591">
        <v>118</v>
      </c>
      <c r="V591">
        <v>12</v>
      </c>
      <c r="W591">
        <v>0</v>
      </c>
      <c r="X591">
        <v>112</v>
      </c>
      <c r="Y591">
        <v>0</v>
      </c>
      <c r="Z591">
        <v>18</v>
      </c>
      <c r="AA591">
        <v>0</v>
      </c>
      <c r="AB591">
        <v>21</v>
      </c>
      <c r="AC591">
        <v>53</v>
      </c>
      <c r="AD591">
        <v>2</v>
      </c>
      <c r="AE591">
        <v>54</v>
      </c>
      <c r="AF591">
        <v>28</v>
      </c>
      <c r="AG591">
        <v>84</v>
      </c>
      <c r="AH591">
        <v>14</v>
      </c>
      <c r="AI591">
        <v>3</v>
      </c>
      <c r="AJ591">
        <v>1</v>
      </c>
      <c r="AK591" t="s">
        <v>74</v>
      </c>
      <c r="AL591" t="s">
        <v>74</v>
      </c>
      <c r="AM591" t="s">
        <v>74</v>
      </c>
      <c r="AN591">
        <v>130</v>
      </c>
      <c r="AO591">
        <v>0.8</v>
      </c>
      <c r="AP591">
        <v>0.2</v>
      </c>
      <c r="AQ591">
        <v>0</v>
      </c>
      <c r="AR591">
        <v>3.0769230769230771E-2</v>
      </c>
      <c r="AS591">
        <v>8.461538461538462E-2</v>
      </c>
      <c r="AT591">
        <v>0.1153846153846154</v>
      </c>
      <c r="AU591">
        <v>0.14615384615384619</v>
      </c>
      <c r="AV591">
        <v>0.14615384615384619</v>
      </c>
      <c r="AW591">
        <v>0.1076923076923077</v>
      </c>
      <c r="AX591">
        <v>0.14615384615384619</v>
      </c>
      <c r="AY591">
        <v>0.15384615384615391</v>
      </c>
      <c r="AZ591">
        <v>5.3846153846153849E-2</v>
      </c>
      <c r="BA591">
        <v>0</v>
      </c>
      <c r="BB591">
        <v>1.5384615384615391E-2</v>
      </c>
      <c r="BC591">
        <v>0</v>
      </c>
      <c r="BD591">
        <v>0.90769230769230769</v>
      </c>
      <c r="BE591">
        <v>9.2307692307692313E-2</v>
      </c>
      <c r="BF591">
        <v>0</v>
      </c>
      <c r="BG591">
        <v>0.86153846153846159</v>
      </c>
      <c r="BH591">
        <v>0</v>
      </c>
      <c r="BI591">
        <v>0.1384615384615385</v>
      </c>
      <c r="BJ591">
        <v>0</v>
      </c>
      <c r="BK591">
        <v>0.16153846153846149</v>
      </c>
      <c r="BL591">
        <v>0.40769230769230769</v>
      </c>
      <c r="BM591">
        <v>1.5384615384615391E-2</v>
      </c>
      <c r="BN591">
        <v>0.41538461538461541</v>
      </c>
      <c r="BO591">
        <v>0.2153846153846154</v>
      </c>
      <c r="BP591">
        <v>0.64615384615384619</v>
      </c>
      <c r="BQ591">
        <v>0.1076923076923077</v>
      </c>
      <c r="BR591">
        <v>2.3076923076923082E-2</v>
      </c>
      <c r="BS591">
        <v>7.6923076923076927E-3</v>
      </c>
      <c r="BT591">
        <v>0</v>
      </c>
      <c r="BU591">
        <v>0</v>
      </c>
      <c r="BV591">
        <v>0</v>
      </c>
      <c r="BW591">
        <v>1</v>
      </c>
      <c r="BX591" t="s">
        <v>1643</v>
      </c>
      <c r="BY591">
        <v>991</v>
      </c>
      <c r="BZ591">
        <v>0.13118062563067609</v>
      </c>
      <c r="CA591">
        <v>0</v>
      </c>
    </row>
    <row r="592" spans="1:79" customFormat="1" x14ac:dyDescent="0.25">
      <c r="A592" t="s">
        <v>1648</v>
      </c>
      <c r="B592" t="s">
        <v>42</v>
      </c>
      <c r="C592" t="s">
        <v>391</v>
      </c>
      <c r="D592" t="s">
        <v>961</v>
      </c>
      <c r="E592">
        <v>2016</v>
      </c>
      <c r="F592">
        <v>64</v>
      </c>
      <c r="G592">
        <v>1</v>
      </c>
      <c r="H592">
        <v>0</v>
      </c>
      <c r="I592">
        <v>9</v>
      </c>
      <c r="J592">
        <v>8</v>
      </c>
      <c r="K592">
        <v>11</v>
      </c>
      <c r="L592">
        <v>10</v>
      </c>
      <c r="M592">
        <v>4</v>
      </c>
      <c r="N592">
        <v>11</v>
      </c>
      <c r="O592">
        <v>2</v>
      </c>
      <c r="P592">
        <v>6</v>
      </c>
      <c r="Q592">
        <v>3</v>
      </c>
      <c r="R592">
        <v>1</v>
      </c>
      <c r="S592">
        <v>0</v>
      </c>
      <c r="T592">
        <v>0</v>
      </c>
      <c r="U592">
        <v>61</v>
      </c>
      <c r="V592">
        <v>4</v>
      </c>
      <c r="W592">
        <v>0</v>
      </c>
      <c r="X592">
        <v>46</v>
      </c>
      <c r="Y592">
        <v>0</v>
      </c>
      <c r="Z592">
        <v>19</v>
      </c>
      <c r="AA592">
        <v>0</v>
      </c>
      <c r="AB592">
        <v>5</v>
      </c>
      <c r="AC592">
        <v>47</v>
      </c>
      <c r="AD592">
        <v>8</v>
      </c>
      <c r="AE592">
        <v>5</v>
      </c>
      <c r="AF592">
        <v>0</v>
      </c>
      <c r="AG592">
        <v>57</v>
      </c>
      <c r="AH592">
        <v>0</v>
      </c>
      <c r="AI592">
        <v>0</v>
      </c>
      <c r="AJ592">
        <v>8</v>
      </c>
      <c r="AK592" t="s">
        <v>74</v>
      </c>
      <c r="AL592" t="s">
        <v>74</v>
      </c>
      <c r="AM592" t="s">
        <v>74</v>
      </c>
      <c r="AN592">
        <v>65</v>
      </c>
      <c r="AO592">
        <v>0.98461538461538467</v>
      </c>
      <c r="AP592">
        <v>1.5384615384615391E-2</v>
      </c>
      <c r="AQ592">
        <v>0</v>
      </c>
      <c r="AR592">
        <v>0.1384615384615385</v>
      </c>
      <c r="AS592">
        <v>0.1230769230769231</v>
      </c>
      <c r="AT592">
        <v>0.16923076923076921</v>
      </c>
      <c r="AU592">
        <v>0.15384615384615391</v>
      </c>
      <c r="AV592">
        <v>6.1538461538461542E-2</v>
      </c>
      <c r="AW592">
        <v>0.16923076923076921</v>
      </c>
      <c r="AX592">
        <v>3.0769230769230771E-2</v>
      </c>
      <c r="AY592">
        <v>9.2307692307692313E-2</v>
      </c>
      <c r="AZ592">
        <v>4.6153846153846163E-2</v>
      </c>
      <c r="BA592">
        <v>0</v>
      </c>
      <c r="BB592">
        <v>1.5384615384615391E-2</v>
      </c>
      <c r="BC592">
        <v>0</v>
      </c>
      <c r="BD592">
        <v>0.93846153846153846</v>
      </c>
      <c r="BE592">
        <v>6.1538461538461542E-2</v>
      </c>
      <c r="BF592">
        <v>0</v>
      </c>
      <c r="BG592">
        <v>0.70769230769230773</v>
      </c>
      <c r="BH592">
        <v>0</v>
      </c>
      <c r="BI592">
        <v>0.29230769230769232</v>
      </c>
      <c r="BJ592">
        <v>0</v>
      </c>
      <c r="BK592">
        <v>7.6923076923076927E-2</v>
      </c>
      <c r="BL592">
        <v>0.72307692307692306</v>
      </c>
      <c r="BM592">
        <v>0.1230769230769231</v>
      </c>
      <c r="BN592">
        <v>7.6923076923076927E-2</v>
      </c>
      <c r="BO592">
        <v>0</v>
      </c>
      <c r="BP592">
        <v>0.87692307692307692</v>
      </c>
      <c r="BQ592">
        <v>0</v>
      </c>
      <c r="BR592">
        <v>0</v>
      </c>
      <c r="BS592">
        <v>0.1230769230769231</v>
      </c>
      <c r="BT592">
        <v>0</v>
      </c>
      <c r="BU592">
        <v>0</v>
      </c>
      <c r="BV592">
        <v>0</v>
      </c>
      <c r="BW592">
        <v>1</v>
      </c>
      <c r="BX592" t="s">
        <v>1643</v>
      </c>
      <c r="BY592">
        <v>991</v>
      </c>
      <c r="BZ592">
        <v>6.5590312815338045E-2</v>
      </c>
      <c r="CA592">
        <v>0</v>
      </c>
    </row>
    <row r="593" spans="1:79" customFormat="1" x14ac:dyDescent="0.25">
      <c r="A593" t="s">
        <v>1649</v>
      </c>
      <c r="B593" t="s">
        <v>42</v>
      </c>
      <c r="C593" t="s">
        <v>394</v>
      </c>
      <c r="D593" t="s">
        <v>44</v>
      </c>
      <c r="E593">
        <v>2016</v>
      </c>
      <c r="F593">
        <v>8608</v>
      </c>
      <c r="G593">
        <v>503</v>
      </c>
      <c r="H593">
        <v>0</v>
      </c>
      <c r="I593">
        <v>1021</v>
      </c>
      <c r="J593">
        <v>909</v>
      </c>
      <c r="K593">
        <v>773</v>
      </c>
      <c r="L593">
        <v>846</v>
      </c>
      <c r="M593">
        <v>1034</v>
      </c>
      <c r="N593">
        <v>1508</v>
      </c>
      <c r="O593">
        <v>1315</v>
      </c>
      <c r="P593">
        <v>945</v>
      </c>
      <c r="Q593">
        <v>332</v>
      </c>
      <c r="R593">
        <v>113</v>
      </c>
      <c r="S593">
        <v>315</v>
      </c>
      <c r="T593">
        <v>0</v>
      </c>
      <c r="U593">
        <v>8803</v>
      </c>
      <c r="V593">
        <v>308</v>
      </c>
      <c r="W593">
        <v>0</v>
      </c>
      <c r="X593">
        <v>6032</v>
      </c>
      <c r="Y593">
        <v>1943</v>
      </c>
      <c r="Z593">
        <v>1131</v>
      </c>
      <c r="AA593">
        <v>5</v>
      </c>
      <c r="AB593">
        <v>808</v>
      </c>
      <c r="AC593">
        <v>7112</v>
      </c>
      <c r="AD593">
        <v>0</v>
      </c>
      <c r="AE593">
        <v>1191</v>
      </c>
      <c r="AF593">
        <v>434</v>
      </c>
      <c r="AG593">
        <v>8206</v>
      </c>
      <c r="AH593">
        <v>395</v>
      </c>
      <c r="AI593">
        <v>76</v>
      </c>
      <c r="AJ593">
        <v>0</v>
      </c>
      <c r="AK593">
        <v>2080</v>
      </c>
      <c r="AL593">
        <v>6949</v>
      </c>
      <c r="AM593">
        <v>82</v>
      </c>
      <c r="AN593">
        <v>9111</v>
      </c>
      <c r="AO593">
        <v>0.9447920096586544</v>
      </c>
      <c r="AP593">
        <v>5.5207990341345617E-2</v>
      </c>
      <c r="AQ593">
        <v>0</v>
      </c>
      <c r="AR593">
        <v>0.11206234222368559</v>
      </c>
      <c r="AS593">
        <v>9.9769509384260782E-2</v>
      </c>
      <c r="AT593">
        <v>8.4842498079244863E-2</v>
      </c>
      <c r="AU593">
        <v>9.285479091208429E-2</v>
      </c>
      <c r="AV593">
        <v>0.1134891888925475</v>
      </c>
      <c r="AW593">
        <v>0.16551421358797061</v>
      </c>
      <c r="AX593">
        <v>0.14433102842717591</v>
      </c>
      <c r="AY593">
        <v>0.10372077708264731</v>
      </c>
      <c r="AZ593">
        <v>3.6439468774009443E-2</v>
      </c>
      <c r="BA593">
        <v>3.4573592360882449E-2</v>
      </c>
      <c r="BB593">
        <v>1.2402590275491159E-2</v>
      </c>
      <c r="BC593">
        <v>0</v>
      </c>
      <c r="BD593">
        <v>0.96619470969158161</v>
      </c>
      <c r="BE593">
        <v>3.3805290308418397E-2</v>
      </c>
      <c r="BF593">
        <v>0</v>
      </c>
      <c r="BG593">
        <v>0.66205685435188233</v>
      </c>
      <c r="BH593">
        <v>0.2132586982768083</v>
      </c>
      <c r="BI593">
        <v>0.1241356601909779</v>
      </c>
      <c r="BJ593">
        <v>5.4878718033146744E-4</v>
      </c>
      <c r="BK593">
        <v>8.8684008341565146E-2</v>
      </c>
      <c r="BL593">
        <v>0.78059488530347931</v>
      </c>
      <c r="BM593">
        <v>0</v>
      </c>
      <c r="BN593">
        <v>0.13072110635495551</v>
      </c>
      <c r="BO593">
        <v>4.7634727252771368E-2</v>
      </c>
      <c r="BP593">
        <v>0.90066952036000436</v>
      </c>
      <c r="BQ593">
        <v>4.3354187246185928E-2</v>
      </c>
      <c r="BR593">
        <v>8.3415651410383047E-3</v>
      </c>
      <c r="BS593">
        <v>0</v>
      </c>
      <c r="BT593">
        <v>0.2282954670178905</v>
      </c>
      <c r="BU593">
        <v>0.76270442322467347</v>
      </c>
      <c r="BV593">
        <v>9.0001097574360662E-3</v>
      </c>
      <c r="BW593">
        <v>1</v>
      </c>
      <c r="BX593" t="s">
        <v>1650</v>
      </c>
      <c r="BY593">
        <v>9111</v>
      </c>
      <c r="BZ593">
        <v>1</v>
      </c>
      <c r="CA593">
        <v>0</v>
      </c>
    </row>
    <row r="594" spans="1:79" customFormat="1" x14ac:dyDescent="0.25">
      <c r="A594" t="s">
        <v>1651</v>
      </c>
      <c r="B594" t="s">
        <v>42</v>
      </c>
      <c r="C594" t="s">
        <v>394</v>
      </c>
      <c r="D594" t="s">
        <v>947</v>
      </c>
      <c r="E594">
        <v>2016</v>
      </c>
      <c r="F594">
        <v>951</v>
      </c>
      <c r="G594">
        <v>31</v>
      </c>
      <c r="H594">
        <v>0</v>
      </c>
      <c r="I594">
        <v>28</v>
      </c>
      <c r="J594">
        <v>60</v>
      </c>
      <c r="K594">
        <v>83</v>
      </c>
      <c r="L594">
        <v>115</v>
      </c>
      <c r="M594">
        <v>161</v>
      </c>
      <c r="N594">
        <v>178</v>
      </c>
      <c r="O594">
        <v>160</v>
      </c>
      <c r="P594">
        <v>126</v>
      </c>
      <c r="Q594">
        <v>46</v>
      </c>
      <c r="R594">
        <v>20</v>
      </c>
      <c r="S594">
        <v>5</v>
      </c>
      <c r="T594">
        <v>0</v>
      </c>
      <c r="U594">
        <v>954</v>
      </c>
      <c r="V594">
        <v>28</v>
      </c>
      <c r="W594">
        <v>0</v>
      </c>
      <c r="X594">
        <v>598</v>
      </c>
      <c r="Y594">
        <v>274</v>
      </c>
      <c r="Z594">
        <v>110</v>
      </c>
      <c r="AA594">
        <v>0</v>
      </c>
      <c r="AB594">
        <v>149</v>
      </c>
      <c r="AC594">
        <v>671</v>
      </c>
      <c r="AD594">
        <v>0</v>
      </c>
      <c r="AE594">
        <v>162</v>
      </c>
      <c r="AF594">
        <v>53</v>
      </c>
      <c r="AG594">
        <v>899</v>
      </c>
      <c r="AH594">
        <v>29</v>
      </c>
      <c r="AI594">
        <v>1</v>
      </c>
      <c r="AJ594">
        <v>0</v>
      </c>
      <c r="AK594">
        <v>314</v>
      </c>
      <c r="AL594">
        <v>659</v>
      </c>
      <c r="AM594">
        <v>9</v>
      </c>
      <c r="AN594">
        <v>982</v>
      </c>
      <c r="AO594">
        <v>0.96843177189409368</v>
      </c>
      <c r="AP594">
        <v>3.1568228105906322E-2</v>
      </c>
      <c r="AQ594">
        <v>0</v>
      </c>
      <c r="AR594">
        <v>2.8513238289205701E-2</v>
      </c>
      <c r="AS594">
        <v>6.1099796334012219E-2</v>
      </c>
      <c r="AT594">
        <v>8.45213849287169E-2</v>
      </c>
      <c r="AU594">
        <v>0.11710794297352339</v>
      </c>
      <c r="AV594">
        <v>0.16395112016293281</v>
      </c>
      <c r="AW594">
        <v>0.18126272912423619</v>
      </c>
      <c r="AX594">
        <v>0.16293279022403259</v>
      </c>
      <c r="AY594">
        <v>0.1283095723014257</v>
      </c>
      <c r="AZ594">
        <v>4.684317718940937E-2</v>
      </c>
      <c r="BA594">
        <v>5.0916496945010194E-3</v>
      </c>
      <c r="BB594">
        <v>2.0366598778004071E-2</v>
      </c>
      <c r="BC594">
        <v>0</v>
      </c>
      <c r="BD594">
        <v>0.97148676171079429</v>
      </c>
      <c r="BE594">
        <v>2.8513238289205701E-2</v>
      </c>
      <c r="BF594">
        <v>0</v>
      </c>
      <c r="BG594">
        <v>0.6089613034623218</v>
      </c>
      <c r="BH594">
        <v>0.27902240325865579</v>
      </c>
      <c r="BI594">
        <v>0.11201629327902241</v>
      </c>
      <c r="BJ594">
        <v>0</v>
      </c>
      <c r="BK594">
        <v>0.15173116089613031</v>
      </c>
      <c r="BL594">
        <v>0.68329938900203668</v>
      </c>
      <c r="BM594">
        <v>0</v>
      </c>
      <c r="BN594">
        <v>0.164969450101833</v>
      </c>
      <c r="BO594">
        <v>5.3971486761710798E-2</v>
      </c>
      <c r="BP594">
        <v>0.91547861507128314</v>
      </c>
      <c r="BQ594">
        <v>2.953156822810591E-2</v>
      </c>
      <c r="BR594">
        <v>1.018329938900204E-3</v>
      </c>
      <c r="BS594">
        <v>0</v>
      </c>
      <c r="BT594">
        <v>0.31975560081466398</v>
      </c>
      <c r="BU594">
        <v>0.67107942973523427</v>
      </c>
      <c r="BV594">
        <v>9.1649694501018328E-3</v>
      </c>
      <c r="BW594">
        <v>1</v>
      </c>
      <c r="BX594" t="s">
        <v>1650</v>
      </c>
      <c r="BY594">
        <v>9111</v>
      </c>
      <c r="BZ594">
        <v>0.10778180221710019</v>
      </c>
      <c r="CA594">
        <v>0</v>
      </c>
    </row>
    <row r="595" spans="1:79" customFormat="1" x14ac:dyDescent="0.25">
      <c r="A595" t="s">
        <v>1652</v>
      </c>
      <c r="B595" t="s">
        <v>42</v>
      </c>
      <c r="C595" t="s">
        <v>394</v>
      </c>
      <c r="D595" t="s">
        <v>949</v>
      </c>
      <c r="E595">
        <v>2016</v>
      </c>
      <c r="F595">
        <v>5777</v>
      </c>
      <c r="G595">
        <v>369</v>
      </c>
      <c r="H595">
        <v>0</v>
      </c>
      <c r="I595">
        <v>920</v>
      </c>
      <c r="J595">
        <v>742</v>
      </c>
      <c r="K595">
        <v>590</v>
      </c>
      <c r="L595">
        <v>559</v>
      </c>
      <c r="M595">
        <v>634</v>
      </c>
      <c r="N595">
        <v>948</v>
      </c>
      <c r="O595">
        <v>775</v>
      </c>
      <c r="P595">
        <v>492</v>
      </c>
      <c r="Q595">
        <v>148</v>
      </c>
      <c r="R595">
        <v>41</v>
      </c>
      <c r="S595">
        <v>297</v>
      </c>
      <c r="T595">
        <v>0</v>
      </c>
      <c r="U595">
        <v>5994</v>
      </c>
      <c r="V595">
        <v>152</v>
      </c>
      <c r="W595">
        <v>0</v>
      </c>
      <c r="X595">
        <v>4189</v>
      </c>
      <c r="Y595">
        <v>1215</v>
      </c>
      <c r="Z595">
        <v>737</v>
      </c>
      <c r="AA595">
        <v>5</v>
      </c>
      <c r="AB595">
        <v>311</v>
      </c>
      <c r="AC595">
        <v>5412</v>
      </c>
      <c r="AD595">
        <v>0</v>
      </c>
      <c r="AE595">
        <v>423</v>
      </c>
      <c r="AF595">
        <v>164</v>
      </c>
      <c r="AG595">
        <v>5811</v>
      </c>
      <c r="AH595">
        <v>119</v>
      </c>
      <c r="AI595">
        <v>52</v>
      </c>
      <c r="AJ595">
        <v>0</v>
      </c>
      <c r="AK595">
        <v>1168</v>
      </c>
      <c r="AL595">
        <v>4921</v>
      </c>
      <c r="AM595">
        <v>57</v>
      </c>
      <c r="AN595">
        <v>6146</v>
      </c>
      <c r="AO595">
        <v>0.93996095021151971</v>
      </c>
      <c r="AP595">
        <v>6.0039049788480313E-2</v>
      </c>
      <c r="AQ595">
        <v>0</v>
      </c>
      <c r="AR595">
        <v>0.14969085584119751</v>
      </c>
      <c r="AS595">
        <v>0.12072892938496579</v>
      </c>
      <c r="AT595">
        <v>9.5997396680767982E-2</v>
      </c>
      <c r="AU595">
        <v>9.0953465668727626E-2</v>
      </c>
      <c r="AV595">
        <v>0.10315652456882531</v>
      </c>
      <c r="AW595">
        <v>0.15424666449723401</v>
      </c>
      <c r="AX595">
        <v>0.12609827530100881</v>
      </c>
      <c r="AY595">
        <v>8.0052066384640422E-2</v>
      </c>
      <c r="AZ595">
        <v>2.408070289619265E-2</v>
      </c>
      <c r="BA595">
        <v>4.8324113244386603E-2</v>
      </c>
      <c r="BB595">
        <v>6.6710055320533682E-3</v>
      </c>
      <c r="BC595">
        <v>0</v>
      </c>
      <c r="BD595">
        <v>0.97526846729580219</v>
      </c>
      <c r="BE595">
        <v>2.473153270419785E-2</v>
      </c>
      <c r="BF595">
        <v>0</v>
      </c>
      <c r="BG595">
        <v>0.68158151643345266</v>
      </c>
      <c r="BH595">
        <v>0.19768955418158149</v>
      </c>
      <c r="BI595">
        <v>0.1199153921249593</v>
      </c>
      <c r="BJ595">
        <v>8.1353726000650832E-4</v>
      </c>
      <c r="BK595">
        <v>5.0602017572404817E-2</v>
      </c>
      <c r="BL595">
        <v>0.88057273023104454</v>
      </c>
      <c r="BM595">
        <v>0</v>
      </c>
      <c r="BN595">
        <v>6.8825252196550599E-2</v>
      </c>
      <c r="BO595">
        <v>2.6684022128213469E-2</v>
      </c>
      <c r="BP595">
        <v>0.9454930035795639</v>
      </c>
      <c r="BQ595">
        <v>1.9362186788154899E-2</v>
      </c>
      <c r="BR595">
        <v>8.460787504067686E-3</v>
      </c>
      <c r="BS595">
        <v>0</v>
      </c>
      <c r="BT595">
        <v>0.19004230393752031</v>
      </c>
      <c r="BU595">
        <v>0.8006833712984055</v>
      </c>
      <c r="BV595">
        <v>9.274324764074195E-3</v>
      </c>
      <c r="BW595">
        <v>1</v>
      </c>
      <c r="BX595" t="s">
        <v>1650</v>
      </c>
      <c r="BY595">
        <v>9111</v>
      </c>
      <c r="BZ595">
        <v>0.67456920206343984</v>
      </c>
      <c r="CA595">
        <v>0</v>
      </c>
    </row>
    <row r="596" spans="1:79" customFormat="1" x14ac:dyDescent="0.25">
      <c r="A596" t="s">
        <v>1653</v>
      </c>
      <c r="B596" t="s">
        <v>42</v>
      </c>
      <c r="C596" t="s">
        <v>394</v>
      </c>
      <c r="D596" t="s">
        <v>951</v>
      </c>
      <c r="E596">
        <v>2016</v>
      </c>
      <c r="F596">
        <v>984</v>
      </c>
      <c r="G596">
        <v>56</v>
      </c>
      <c r="H596">
        <v>0</v>
      </c>
      <c r="I596">
        <v>49</v>
      </c>
      <c r="J596">
        <v>63</v>
      </c>
      <c r="K596">
        <v>53</v>
      </c>
      <c r="L596">
        <v>90</v>
      </c>
      <c r="M596">
        <v>123</v>
      </c>
      <c r="N596">
        <v>200</v>
      </c>
      <c r="O596">
        <v>178</v>
      </c>
      <c r="P596">
        <v>159</v>
      </c>
      <c r="Q596">
        <v>80</v>
      </c>
      <c r="R596">
        <v>36</v>
      </c>
      <c r="S596">
        <v>9</v>
      </c>
      <c r="T596">
        <v>0</v>
      </c>
      <c r="U596">
        <v>935</v>
      </c>
      <c r="V596">
        <v>105</v>
      </c>
      <c r="W596">
        <v>0</v>
      </c>
      <c r="X596">
        <v>610</v>
      </c>
      <c r="Y596">
        <v>297</v>
      </c>
      <c r="Z596">
        <v>133</v>
      </c>
      <c r="AA596">
        <v>0</v>
      </c>
      <c r="AB596">
        <v>199</v>
      </c>
      <c r="AC596">
        <v>749</v>
      </c>
      <c r="AD596">
        <v>0</v>
      </c>
      <c r="AE596">
        <v>92</v>
      </c>
      <c r="AF596">
        <v>75</v>
      </c>
      <c r="AG596">
        <v>949</v>
      </c>
      <c r="AH596">
        <v>16</v>
      </c>
      <c r="AI596">
        <v>0</v>
      </c>
      <c r="AJ596">
        <v>0</v>
      </c>
      <c r="AK596">
        <v>377</v>
      </c>
      <c r="AL596">
        <v>661</v>
      </c>
      <c r="AM596">
        <v>2</v>
      </c>
      <c r="AN596">
        <v>1040</v>
      </c>
      <c r="AO596">
        <v>0.94615384615384612</v>
      </c>
      <c r="AP596">
        <v>5.3846153846153849E-2</v>
      </c>
      <c r="AQ596">
        <v>0</v>
      </c>
      <c r="AR596">
        <v>4.7115384615384608E-2</v>
      </c>
      <c r="AS596">
        <v>6.0576923076923077E-2</v>
      </c>
      <c r="AT596">
        <v>5.0961538461538461E-2</v>
      </c>
      <c r="AU596">
        <v>8.6538461538461536E-2</v>
      </c>
      <c r="AV596">
        <v>0.11826923076923079</v>
      </c>
      <c r="AW596">
        <v>0.19230769230769229</v>
      </c>
      <c r="AX596">
        <v>0.17115384615384621</v>
      </c>
      <c r="AY596">
        <v>0.1528846153846154</v>
      </c>
      <c r="AZ596">
        <v>7.6923076923076927E-2</v>
      </c>
      <c r="BA596">
        <v>8.6538461538461543E-3</v>
      </c>
      <c r="BB596">
        <v>3.4615384615384617E-2</v>
      </c>
      <c r="BC596">
        <v>0</v>
      </c>
      <c r="BD596">
        <v>0.89903846153846156</v>
      </c>
      <c r="BE596">
        <v>0.10096153846153851</v>
      </c>
      <c r="BF596">
        <v>0</v>
      </c>
      <c r="BG596">
        <v>0.58653846153846156</v>
      </c>
      <c r="BH596">
        <v>0.28557692307692312</v>
      </c>
      <c r="BI596">
        <v>0.1278846153846154</v>
      </c>
      <c r="BJ596">
        <v>0</v>
      </c>
      <c r="BK596">
        <v>0.1913461538461538</v>
      </c>
      <c r="BL596">
        <v>0.72019230769230769</v>
      </c>
      <c r="BM596">
        <v>0</v>
      </c>
      <c r="BN596">
        <v>8.8461538461538466E-2</v>
      </c>
      <c r="BO596">
        <v>7.2115384615384609E-2</v>
      </c>
      <c r="BP596">
        <v>0.91249999999999998</v>
      </c>
      <c r="BQ596">
        <v>1.5384615384615391E-2</v>
      </c>
      <c r="BR596">
        <v>0</v>
      </c>
      <c r="BS596">
        <v>0</v>
      </c>
      <c r="BT596">
        <v>0.36249999999999999</v>
      </c>
      <c r="BU596">
        <v>0.63557692307692304</v>
      </c>
      <c r="BV596">
        <v>1.923076923076923E-3</v>
      </c>
      <c r="BW596">
        <v>1</v>
      </c>
      <c r="BX596" t="s">
        <v>1650</v>
      </c>
      <c r="BY596">
        <v>9111</v>
      </c>
      <c r="BZ596">
        <v>0.11414773350894521</v>
      </c>
      <c r="CA596">
        <v>0</v>
      </c>
    </row>
    <row r="597" spans="1:79" customFormat="1" x14ac:dyDescent="0.25">
      <c r="A597" t="s">
        <v>1654</v>
      </c>
      <c r="B597" t="s">
        <v>42</v>
      </c>
      <c r="C597" t="s">
        <v>394</v>
      </c>
      <c r="D597" t="s">
        <v>953</v>
      </c>
      <c r="E597">
        <v>2016</v>
      </c>
      <c r="F597">
        <v>896</v>
      </c>
      <c r="G597">
        <v>47</v>
      </c>
      <c r="H597">
        <v>0</v>
      </c>
      <c r="I597">
        <v>24</v>
      </c>
      <c r="J597">
        <v>44</v>
      </c>
      <c r="K597">
        <v>47</v>
      </c>
      <c r="L597">
        <v>82</v>
      </c>
      <c r="M597">
        <v>116</v>
      </c>
      <c r="N597">
        <v>182</v>
      </c>
      <c r="O597">
        <v>202</v>
      </c>
      <c r="P597">
        <v>168</v>
      </c>
      <c r="Q597">
        <v>58</v>
      </c>
      <c r="R597">
        <v>16</v>
      </c>
      <c r="S597">
        <v>4</v>
      </c>
      <c r="T597">
        <v>0</v>
      </c>
      <c r="U597">
        <v>920</v>
      </c>
      <c r="V597">
        <v>23</v>
      </c>
      <c r="W597">
        <v>0</v>
      </c>
      <c r="X597">
        <v>635</v>
      </c>
      <c r="Y597">
        <v>157</v>
      </c>
      <c r="Z597">
        <v>151</v>
      </c>
      <c r="AA597">
        <v>0</v>
      </c>
      <c r="AB597">
        <v>149</v>
      </c>
      <c r="AC597">
        <v>280</v>
      </c>
      <c r="AD597">
        <v>0</v>
      </c>
      <c r="AE597">
        <v>514</v>
      </c>
      <c r="AF597">
        <v>142</v>
      </c>
      <c r="AG597">
        <v>547</v>
      </c>
      <c r="AH597">
        <v>231</v>
      </c>
      <c r="AI597">
        <v>23</v>
      </c>
      <c r="AJ597">
        <v>0</v>
      </c>
      <c r="AK597">
        <v>221</v>
      </c>
      <c r="AL597">
        <v>708</v>
      </c>
      <c r="AM597">
        <v>14</v>
      </c>
      <c r="AN597">
        <v>943</v>
      </c>
      <c r="AO597">
        <v>0.95015906680805939</v>
      </c>
      <c r="AP597">
        <v>4.9840933191940613E-2</v>
      </c>
      <c r="AQ597">
        <v>0</v>
      </c>
      <c r="AR597">
        <v>2.5450689289501591E-2</v>
      </c>
      <c r="AS597">
        <v>4.6659597030752918E-2</v>
      </c>
      <c r="AT597">
        <v>4.9840933191940613E-2</v>
      </c>
      <c r="AU597">
        <v>8.6956521739130432E-2</v>
      </c>
      <c r="AV597">
        <v>0.1230116648992577</v>
      </c>
      <c r="AW597">
        <v>0.19300106044538709</v>
      </c>
      <c r="AX597">
        <v>0.2142099681866384</v>
      </c>
      <c r="AY597">
        <v>0.17815482502651109</v>
      </c>
      <c r="AZ597">
        <v>6.1505832449628837E-2</v>
      </c>
      <c r="BA597">
        <v>4.2417815482502664E-3</v>
      </c>
      <c r="BB597">
        <v>1.6967126193001059E-2</v>
      </c>
      <c r="BC597">
        <v>0</v>
      </c>
      <c r="BD597">
        <v>0.97560975609756095</v>
      </c>
      <c r="BE597">
        <v>2.4390243902439029E-2</v>
      </c>
      <c r="BF597">
        <v>0</v>
      </c>
      <c r="BG597">
        <v>0.67338282078472955</v>
      </c>
      <c r="BH597">
        <v>0.16648992576882291</v>
      </c>
      <c r="BI597">
        <v>0.16012725344644749</v>
      </c>
      <c r="BJ597">
        <v>0</v>
      </c>
      <c r="BK597">
        <v>0.1580063626723224</v>
      </c>
      <c r="BL597">
        <v>0.29692470837751861</v>
      </c>
      <c r="BM597">
        <v>0</v>
      </c>
      <c r="BN597">
        <v>0.54506892895015902</v>
      </c>
      <c r="BO597">
        <v>0.15058324496288439</v>
      </c>
      <c r="BP597">
        <v>0.58006362672322376</v>
      </c>
      <c r="BQ597">
        <v>0.24496288441145281</v>
      </c>
      <c r="BR597">
        <v>2.4390243902439029E-2</v>
      </c>
      <c r="BS597">
        <v>0</v>
      </c>
      <c r="BT597">
        <v>0.23435843054082711</v>
      </c>
      <c r="BU597">
        <v>0.75079533404029697</v>
      </c>
      <c r="BV597">
        <v>1.484623541887593E-2</v>
      </c>
      <c r="BW597">
        <v>1</v>
      </c>
      <c r="BX597" t="s">
        <v>1650</v>
      </c>
      <c r="BY597">
        <v>9111</v>
      </c>
      <c r="BZ597">
        <v>0.1035012622105148</v>
      </c>
      <c r="CA597">
        <v>0</v>
      </c>
    </row>
    <row r="598" spans="1:79" customFormat="1" x14ac:dyDescent="0.25">
      <c r="A598" t="s">
        <v>1655</v>
      </c>
      <c r="B598" t="s">
        <v>42</v>
      </c>
      <c r="C598" t="s">
        <v>43</v>
      </c>
      <c r="D598" t="s">
        <v>44</v>
      </c>
      <c r="E598">
        <v>2016</v>
      </c>
      <c r="F598">
        <v>89258</v>
      </c>
      <c r="G598">
        <v>6351</v>
      </c>
      <c r="H598">
        <v>0</v>
      </c>
      <c r="I598">
        <v>10238</v>
      </c>
      <c r="J598">
        <v>10310</v>
      </c>
      <c r="K598">
        <v>9292</v>
      </c>
      <c r="L598">
        <v>10617</v>
      </c>
      <c r="M598">
        <v>11959</v>
      </c>
      <c r="N598">
        <v>13814</v>
      </c>
      <c r="O598">
        <v>11733</v>
      </c>
      <c r="P598">
        <v>9761</v>
      </c>
      <c r="Q598">
        <v>4179</v>
      </c>
      <c r="R598">
        <v>1602</v>
      </c>
      <c r="S598">
        <v>2103</v>
      </c>
      <c r="T598">
        <v>1</v>
      </c>
      <c r="U598">
        <v>84335</v>
      </c>
      <c r="V598">
        <v>11006</v>
      </c>
      <c r="W598">
        <v>268</v>
      </c>
      <c r="X598">
        <v>63594</v>
      </c>
      <c r="Y598">
        <v>25156</v>
      </c>
      <c r="Z598">
        <v>6859</v>
      </c>
      <c r="AA598">
        <v>0</v>
      </c>
      <c r="AB598">
        <v>5420</v>
      </c>
      <c r="AC598">
        <v>72881</v>
      </c>
      <c r="AD598">
        <v>0</v>
      </c>
      <c r="AE598">
        <v>17308</v>
      </c>
      <c r="AF598">
        <v>6607</v>
      </c>
      <c r="AG598">
        <v>86666</v>
      </c>
      <c r="AH598">
        <v>2252</v>
      </c>
      <c r="AI598" t="s">
        <v>74</v>
      </c>
      <c r="AJ598">
        <v>84</v>
      </c>
      <c r="AK598">
        <v>5201</v>
      </c>
      <c r="AL598">
        <v>90375</v>
      </c>
      <c r="AM598">
        <v>33</v>
      </c>
      <c r="AN598">
        <v>95609</v>
      </c>
      <c r="AO598">
        <v>0.93357319917580983</v>
      </c>
      <c r="AP598">
        <v>6.6426800824190196E-2</v>
      </c>
      <c r="AQ598">
        <v>0</v>
      </c>
      <c r="AR598">
        <v>0.1070819692706754</v>
      </c>
      <c r="AS598">
        <v>0.1078350364505434</v>
      </c>
      <c r="AT598">
        <v>9.7187503268520742E-2</v>
      </c>
      <c r="AU598">
        <v>0.1110460312313694</v>
      </c>
      <c r="AV598">
        <v>0.1250823667227981</v>
      </c>
      <c r="AW598">
        <v>0.1444843058707862</v>
      </c>
      <c r="AX598">
        <v>0.1227185725193235</v>
      </c>
      <c r="AY598">
        <v>0.10209289920404981</v>
      </c>
      <c r="AZ598">
        <v>4.3709274231505398E-2</v>
      </c>
      <c r="BA598">
        <v>2.199583721197795E-2</v>
      </c>
      <c r="BB598">
        <v>1.6755744752063088E-2</v>
      </c>
      <c r="BC598">
        <v>1.045926638705561E-5</v>
      </c>
      <c r="BD598">
        <v>0.88208223075233505</v>
      </c>
      <c r="BE598">
        <v>0.1151146858559341</v>
      </c>
      <c r="BF598">
        <v>2.8030833917309038E-3</v>
      </c>
      <c r="BG598">
        <v>0.66514658661841464</v>
      </c>
      <c r="BH598">
        <v>0.26311330523277099</v>
      </c>
      <c r="BI598">
        <v>7.1740108148814444E-2</v>
      </c>
      <c r="BJ598">
        <v>0</v>
      </c>
      <c r="BK598">
        <v>5.6689223817841423E-2</v>
      </c>
      <c r="BL598">
        <v>0.76228179355500003</v>
      </c>
      <c r="BM598">
        <v>0</v>
      </c>
      <c r="BN598">
        <v>0.1810289826271585</v>
      </c>
      <c r="BO598">
        <v>6.9104373019276424E-2</v>
      </c>
      <c r="BP598">
        <v>0.90646278070056163</v>
      </c>
      <c r="BQ598">
        <v>2.3554267903649239E-2</v>
      </c>
      <c r="BR598">
        <v>0</v>
      </c>
      <c r="BS598">
        <v>8.7857837651267139E-4</v>
      </c>
      <c r="BT598">
        <v>5.439864447907624E-2</v>
      </c>
      <c r="BU598">
        <v>0.94525619973015096</v>
      </c>
      <c r="BV598">
        <v>3.4515579077283522E-4</v>
      </c>
      <c r="BW598">
        <v>1</v>
      </c>
      <c r="BX598" t="s">
        <v>1656</v>
      </c>
      <c r="BY598">
        <v>95609</v>
      </c>
      <c r="BZ598">
        <v>1</v>
      </c>
      <c r="CA598">
        <v>0</v>
      </c>
    </row>
    <row r="599" spans="1:79" customFormat="1" x14ac:dyDescent="0.25">
      <c r="A599" t="s">
        <v>1657</v>
      </c>
      <c r="B599" t="s">
        <v>42</v>
      </c>
      <c r="C599" t="s">
        <v>43</v>
      </c>
      <c r="D599" t="s">
        <v>947</v>
      </c>
      <c r="E599">
        <v>2016</v>
      </c>
      <c r="F599">
        <v>15357</v>
      </c>
      <c r="G599">
        <v>713</v>
      </c>
      <c r="H599">
        <v>0</v>
      </c>
      <c r="I599">
        <v>1131</v>
      </c>
      <c r="J599">
        <v>1447</v>
      </c>
      <c r="K599">
        <v>1663</v>
      </c>
      <c r="L599">
        <v>1955</v>
      </c>
      <c r="M599">
        <v>2171</v>
      </c>
      <c r="N599">
        <v>2319</v>
      </c>
      <c r="O599">
        <v>2015</v>
      </c>
      <c r="P599">
        <v>1905</v>
      </c>
      <c r="Q599">
        <v>899</v>
      </c>
      <c r="R599">
        <v>396</v>
      </c>
      <c r="S599">
        <v>169</v>
      </c>
      <c r="T599">
        <v>0</v>
      </c>
      <c r="U599">
        <v>14693</v>
      </c>
      <c r="V599">
        <v>1325</v>
      </c>
      <c r="W599">
        <v>52</v>
      </c>
      <c r="X599">
        <v>11015</v>
      </c>
      <c r="Y599">
        <v>3554</v>
      </c>
      <c r="Z599">
        <v>1501</v>
      </c>
      <c r="AA599">
        <v>0</v>
      </c>
      <c r="AB599">
        <v>1217</v>
      </c>
      <c r="AC599">
        <v>9642</v>
      </c>
      <c r="AD599">
        <v>0</v>
      </c>
      <c r="AE599">
        <v>5211</v>
      </c>
      <c r="AF599">
        <v>3520</v>
      </c>
      <c r="AG599">
        <v>12338</v>
      </c>
      <c r="AH599">
        <v>209</v>
      </c>
      <c r="AI599" t="s">
        <v>74</v>
      </c>
      <c r="AJ599">
        <v>3</v>
      </c>
      <c r="AK599">
        <v>918</v>
      </c>
      <c r="AL599">
        <v>15141</v>
      </c>
      <c r="AM599">
        <v>11</v>
      </c>
      <c r="AN599">
        <v>16070</v>
      </c>
      <c r="AO599">
        <v>0.95563161169881772</v>
      </c>
      <c r="AP599">
        <v>4.4368388301182331E-2</v>
      </c>
      <c r="AQ599">
        <v>0</v>
      </c>
      <c r="AR599">
        <v>7.0379589296826389E-2</v>
      </c>
      <c r="AS599">
        <v>9.0043559427504666E-2</v>
      </c>
      <c r="AT599">
        <v>0.1034847542003734</v>
      </c>
      <c r="AU599">
        <v>0.12165525824517739</v>
      </c>
      <c r="AV599">
        <v>0.13509645301804599</v>
      </c>
      <c r="AW599">
        <v>0.1443061605476042</v>
      </c>
      <c r="AX599">
        <v>0.12538892345986311</v>
      </c>
      <c r="AY599">
        <v>0.11854387056627259</v>
      </c>
      <c r="AZ599">
        <v>5.5942750466708151E-2</v>
      </c>
      <c r="BA599">
        <v>1.0516490354698199E-2</v>
      </c>
      <c r="BB599">
        <v>2.464219041692595E-2</v>
      </c>
      <c r="BC599">
        <v>0</v>
      </c>
      <c r="BD599">
        <v>0.91431238332296205</v>
      </c>
      <c r="BE599">
        <v>8.2451773490976973E-2</v>
      </c>
      <c r="BF599">
        <v>3.235843186060983E-3</v>
      </c>
      <c r="BG599">
        <v>0.68543870566272558</v>
      </c>
      <c r="BH599">
        <v>0.22115743621655259</v>
      </c>
      <c r="BI599">
        <v>9.3403858120721842E-2</v>
      </c>
      <c r="BJ599">
        <v>0</v>
      </c>
      <c r="BK599">
        <v>7.5731176104542622E-2</v>
      </c>
      <c r="BL599">
        <v>0.6</v>
      </c>
      <c r="BM599">
        <v>0</v>
      </c>
      <c r="BN599">
        <v>0.32426882389545741</v>
      </c>
      <c r="BO599">
        <v>0.21904169259489731</v>
      </c>
      <c r="BP599">
        <v>0.76776602364654634</v>
      </c>
      <c r="BQ599">
        <v>1.3005600497822029E-2</v>
      </c>
      <c r="BR599">
        <v>0</v>
      </c>
      <c r="BS599">
        <v>1.866832607342875E-4</v>
      </c>
      <c r="BT599">
        <v>5.7125077784691967E-2</v>
      </c>
      <c r="BU599">
        <v>0.94219041692594896</v>
      </c>
      <c r="BV599">
        <v>6.8450528935905415E-4</v>
      </c>
      <c r="BW599">
        <v>1</v>
      </c>
      <c r="BX599" t="s">
        <v>1656</v>
      </c>
      <c r="BY599">
        <v>95609</v>
      </c>
      <c r="BZ599">
        <v>0.16808041083998371</v>
      </c>
      <c r="CA599">
        <v>0</v>
      </c>
    </row>
    <row r="600" spans="1:79" customFormat="1" x14ac:dyDescent="0.25">
      <c r="A600" t="s">
        <v>1658</v>
      </c>
      <c r="B600" t="s">
        <v>42</v>
      </c>
      <c r="C600" t="s">
        <v>43</v>
      </c>
      <c r="D600" t="s">
        <v>949</v>
      </c>
      <c r="E600">
        <v>2016</v>
      </c>
      <c r="F600">
        <v>56578</v>
      </c>
      <c r="G600">
        <v>4598</v>
      </c>
      <c r="H600">
        <v>0</v>
      </c>
      <c r="I600">
        <v>7978</v>
      </c>
      <c r="J600">
        <v>7541</v>
      </c>
      <c r="K600">
        <v>6335</v>
      </c>
      <c r="L600">
        <v>6745</v>
      </c>
      <c r="M600">
        <v>7387</v>
      </c>
      <c r="N600">
        <v>8809</v>
      </c>
      <c r="O600">
        <v>7184</v>
      </c>
      <c r="P600">
        <v>5066</v>
      </c>
      <c r="Q600">
        <v>1857</v>
      </c>
      <c r="R600">
        <v>535</v>
      </c>
      <c r="S600">
        <v>1739</v>
      </c>
      <c r="T600">
        <v>0</v>
      </c>
      <c r="U600">
        <v>54023</v>
      </c>
      <c r="V600">
        <v>7026</v>
      </c>
      <c r="W600">
        <v>127</v>
      </c>
      <c r="X600">
        <v>41110</v>
      </c>
      <c r="Y600">
        <v>16574</v>
      </c>
      <c r="Z600">
        <v>3492</v>
      </c>
      <c r="AA600">
        <v>0</v>
      </c>
      <c r="AB600">
        <v>2271</v>
      </c>
      <c r="AC600">
        <v>53646</v>
      </c>
      <c r="AD600">
        <v>0</v>
      </c>
      <c r="AE600">
        <v>5259</v>
      </c>
      <c r="AF600">
        <v>1367</v>
      </c>
      <c r="AG600">
        <v>59544</v>
      </c>
      <c r="AH600">
        <v>263</v>
      </c>
      <c r="AI600" t="s">
        <v>74</v>
      </c>
      <c r="AJ600">
        <v>2</v>
      </c>
      <c r="AK600">
        <v>2533</v>
      </c>
      <c r="AL600">
        <v>58634</v>
      </c>
      <c r="AM600">
        <v>9</v>
      </c>
      <c r="AN600">
        <v>61176</v>
      </c>
      <c r="AO600">
        <v>0.92483980646004971</v>
      </c>
      <c r="AP600">
        <v>7.5160193539950307E-2</v>
      </c>
      <c r="AQ600">
        <v>0</v>
      </c>
      <c r="AR600">
        <v>0.13041061854321959</v>
      </c>
      <c r="AS600">
        <v>0.12326729436380281</v>
      </c>
      <c r="AT600">
        <v>0.1035536811821629</v>
      </c>
      <c r="AU600">
        <v>0.110255655812737</v>
      </c>
      <c r="AV600">
        <v>0.12074996730744079</v>
      </c>
      <c r="AW600">
        <v>0.14399437687982211</v>
      </c>
      <c r="AX600">
        <v>0.1174316725513273</v>
      </c>
      <c r="AY600">
        <v>8.2810252386556815E-2</v>
      </c>
      <c r="AZ600">
        <v>3.0355041192624561E-2</v>
      </c>
      <c r="BA600">
        <v>2.842618020138616E-2</v>
      </c>
      <c r="BB600">
        <v>8.7452595789198374E-3</v>
      </c>
      <c r="BC600">
        <v>0</v>
      </c>
      <c r="BD600">
        <v>0.8830750621158624</v>
      </c>
      <c r="BE600">
        <v>0.11484896037661831</v>
      </c>
      <c r="BF600">
        <v>2.075977507519288E-3</v>
      </c>
      <c r="BG600">
        <v>0.67199555381195242</v>
      </c>
      <c r="BH600">
        <v>0.27092323787106048</v>
      </c>
      <c r="BI600">
        <v>5.7081208316987063E-2</v>
      </c>
      <c r="BJ600">
        <v>0</v>
      </c>
      <c r="BK600">
        <v>3.7122400941545702E-2</v>
      </c>
      <c r="BL600">
        <v>0.87691251471165166</v>
      </c>
      <c r="BM600">
        <v>0</v>
      </c>
      <c r="BN600">
        <v>8.5965084346802667E-2</v>
      </c>
      <c r="BO600">
        <v>2.2345364195109189E-2</v>
      </c>
      <c r="BP600">
        <v>0.9733228717143978</v>
      </c>
      <c r="BQ600">
        <v>4.2990715313194717E-3</v>
      </c>
      <c r="BR600">
        <v>0</v>
      </c>
      <c r="BS600">
        <v>3.2692559173532101E-5</v>
      </c>
      <c r="BT600">
        <v>4.1405126193278408E-2</v>
      </c>
      <c r="BU600">
        <v>0.95844775729044074</v>
      </c>
      <c r="BV600">
        <v>1.4711651628089451E-4</v>
      </c>
      <c r="BW600">
        <v>1</v>
      </c>
      <c r="BX600" t="s">
        <v>1656</v>
      </c>
      <c r="BY600">
        <v>95609</v>
      </c>
      <c r="BZ600">
        <v>0.63985608049451415</v>
      </c>
      <c r="CA600">
        <v>0</v>
      </c>
    </row>
    <row r="601" spans="1:79" customFormat="1" x14ac:dyDescent="0.25">
      <c r="A601" t="s">
        <v>1659</v>
      </c>
      <c r="B601" t="s">
        <v>42</v>
      </c>
      <c r="C601" t="s">
        <v>43</v>
      </c>
      <c r="D601" t="s">
        <v>951</v>
      </c>
      <c r="E601">
        <v>2016</v>
      </c>
      <c r="F601">
        <v>7433</v>
      </c>
      <c r="G601">
        <v>428</v>
      </c>
      <c r="H601">
        <v>0</v>
      </c>
      <c r="I601">
        <v>650</v>
      </c>
      <c r="J601">
        <v>577</v>
      </c>
      <c r="K601">
        <v>512</v>
      </c>
      <c r="L601">
        <v>848</v>
      </c>
      <c r="M601">
        <v>1070</v>
      </c>
      <c r="N601">
        <v>1059</v>
      </c>
      <c r="O601">
        <v>1072</v>
      </c>
      <c r="P601">
        <v>1190</v>
      </c>
      <c r="Q601">
        <v>517</v>
      </c>
      <c r="R601">
        <v>208</v>
      </c>
      <c r="S601">
        <v>157</v>
      </c>
      <c r="T601">
        <v>1</v>
      </c>
      <c r="U601">
        <v>5996</v>
      </c>
      <c r="V601">
        <v>1819</v>
      </c>
      <c r="W601">
        <v>46</v>
      </c>
      <c r="X601">
        <v>4924</v>
      </c>
      <c r="Y601">
        <v>2295</v>
      </c>
      <c r="Z601">
        <v>642</v>
      </c>
      <c r="AA601">
        <v>0</v>
      </c>
      <c r="AB601">
        <v>1277</v>
      </c>
      <c r="AC601">
        <v>5471</v>
      </c>
      <c r="AD601">
        <v>0</v>
      </c>
      <c r="AE601">
        <v>1113</v>
      </c>
      <c r="AF601">
        <v>442</v>
      </c>
      <c r="AG601">
        <v>7367</v>
      </c>
      <c r="AH601">
        <v>50</v>
      </c>
      <c r="AI601" t="s">
        <v>74</v>
      </c>
      <c r="AJ601">
        <v>2</v>
      </c>
      <c r="AK601">
        <v>1062</v>
      </c>
      <c r="AL601">
        <v>6798</v>
      </c>
      <c r="AM601">
        <v>1</v>
      </c>
      <c r="AN601">
        <v>7861</v>
      </c>
      <c r="AO601">
        <v>0.94555400076326168</v>
      </c>
      <c r="AP601">
        <v>5.4445999236738332E-2</v>
      </c>
      <c r="AQ601">
        <v>0</v>
      </c>
      <c r="AR601">
        <v>8.2686681083831579E-2</v>
      </c>
      <c r="AS601">
        <v>7.3400330746724335E-2</v>
      </c>
      <c r="AT601">
        <v>6.5131662638341178E-2</v>
      </c>
      <c r="AU601">
        <v>0.1078743162447526</v>
      </c>
      <c r="AV601">
        <v>0.1361149980918458</v>
      </c>
      <c r="AW601">
        <v>0.13471568502735021</v>
      </c>
      <c r="AX601">
        <v>0.13636941864902691</v>
      </c>
      <c r="AY601">
        <v>0.15138023152270699</v>
      </c>
      <c r="AZ601">
        <v>6.5767714031293723E-2</v>
      </c>
      <c r="BA601">
        <v>1.997201373871009E-2</v>
      </c>
      <c r="BB601">
        <v>2.6459737946826101E-2</v>
      </c>
      <c r="BC601">
        <v>1.2721027859051009E-4</v>
      </c>
      <c r="BD601">
        <v>0.76275283042869868</v>
      </c>
      <c r="BE601">
        <v>0.23139549675613791</v>
      </c>
      <c r="BF601">
        <v>5.851672815163465E-3</v>
      </c>
      <c r="BG601">
        <v>0.62638341177967183</v>
      </c>
      <c r="BH601">
        <v>0.29194758936522069</v>
      </c>
      <c r="BI601">
        <v>8.1668998855107491E-2</v>
      </c>
      <c r="BJ601">
        <v>0</v>
      </c>
      <c r="BK601">
        <v>0.1624475257600814</v>
      </c>
      <c r="BL601">
        <v>0.69596743416868079</v>
      </c>
      <c r="BM601">
        <v>0</v>
      </c>
      <c r="BN601">
        <v>0.14158504007123779</v>
      </c>
      <c r="BO601">
        <v>5.6226943137005471E-2</v>
      </c>
      <c r="BP601">
        <v>0.93715812237628804</v>
      </c>
      <c r="BQ601">
        <v>6.360513929525506E-3</v>
      </c>
      <c r="BR601">
        <v>0</v>
      </c>
      <c r="BS601">
        <v>2.5442055718102017E-4</v>
      </c>
      <c r="BT601">
        <v>0.13509731586312171</v>
      </c>
      <c r="BU601">
        <v>0.86477547385828779</v>
      </c>
      <c r="BV601">
        <v>1.2721027859051009E-4</v>
      </c>
      <c r="BW601">
        <v>1</v>
      </c>
      <c r="BX601" t="s">
        <v>1656</v>
      </c>
      <c r="BY601">
        <v>95609</v>
      </c>
      <c r="BZ601">
        <v>8.222029306864416E-2</v>
      </c>
      <c r="CA601">
        <v>0</v>
      </c>
    </row>
    <row r="602" spans="1:79" customFormat="1" x14ac:dyDescent="0.25">
      <c r="A602" t="s">
        <v>1660</v>
      </c>
      <c r="B602" t="s">
        <v>42</v>
      </c>
      <c r="C602" t="s">
        <v>43</v>
      </c>
      <c r="D602" t="s">
        <v>953</v>
      </c>
      <c r="E602">
        <v>2016</v>
      </c>
      <c r="F602">
        <v>9890</v>
      </c>
      <c r="G602">
        <v>612</v>
      </c>
      <c r="H602">
        <v>0</v>
      </c>
      <c r="I602">
        <v>479</v>
      </c>
      <c r="J602">
        <v>745</v>
      </c>
      <c r="K602">
        <v>782</v>
      </c>
      <c r="L602">
        <v>1069</v>
      </c>
      <c r="M602">
        <v>1331</v>
      </c>
      <c r="N602">
        <v>1627</v>
      </c>
      <c r="O602">
        <v>1462</v>
      </c>
      <c r="P602">
        <v>1600</v>
      </c>
      <c r="Q602">
        <v>906</v>
      </c>
      <c r="R602">
        <v>463</v>
      </c>
      <c r="S602">
        <v>38</v>
      </c>
      <c r="T602">
        <v>0</v>
      </c>
      <c r="U602">
        <v>9623</v>
      </c>
      <c r="V602">
        <v>836</v>
      </c>
      <c r="W602">
        <v>43</v>
      </c>
      <c r="X602">
        <v>6545</v>
      </c>
      <c r="Y602">
        <v>2733</v>
      </c>
      <c r="Z602">
        <v>1224</v>
      </c>
      <c r="AA602">
        <v>0</v>
      </c>
      <c r="AB602">
        <v>655</v>
      </c>
      <c r="AC602">
        <v>4122</v>
      </c>
      <c r="AD602">
        <v>0</v>
      </c>
      <c r="AE602">
        <v>5725</v>
      </c>
      <c r="AF602">
        <v>1278</v>
      </c>
      <c r="AG602">
        <v>7417</v>
      </c>
      <c r="AH602">
        <v>1730</v>
      </c>
      <c r="AI602" t="s">
        <v>74</v>
      </c>
      <c r="AJ602">
        <v>77</v>
      </c>
      <c r="AK602">
        <v>688</v>
      </c>
      <c r="AL602">
        <v>9802</v>
      </c>
      <c r="AM602">
        <v>12</v>
      </c>
      <c r="AN602">
        <v>10502</v>
      </c>
      <c r="AO602">
        <v>0.9417253856408303</v>
      </c>
      <c r="AP602">
        <v>5.8274614359169682E-2</v>
      </c>
      <c r="AQ602">
        <v>0</v>
      </c>
      <c r="AR602">
        <v>4.5610359931441628E-2</v>
      </c>
      <c r="AS602">
        <v>7.093886878689773E-2</v>
      </c>
      <c r="AT602">
        <v>7.446200723671681E-2</v>
      </c>
      <c r="AU602">
        <v>0.1017901352123405</v>
      </c>
      <c r="AV602">
        <v>0.12673776423538369</v>
      </c>
      <c r="AW602">
        <v>0.15492287183393641</v>
      </c>
      <c r="AX602">
        <v>0.13921157874690529</v>
      </c>
      <c r="AY602">
        <v>0.15235193296514951</v>
      </c>
      <c r="AZ602">
        <v>8.6269282041515905E-2</v>
      </c>
      <c r="BA602">
        <v>3.6183584079223E-3</v>
      </c>
      <c r="BB602">
        <v>4.4086840601790127E-2</v>
      </c>
      <c r="BC602">
        <v>0</v>
      </c>
      <c r="BD602">
        <v>0.91630165682727105</v>
      </c>
      <c r="BE602">
        <v>7.9603884974290606E-2</v>
      </c>
      <c r="BF602">
        <v>4.0944581984383929E-3</v>
      </c>
      <c r="BG602">
        <v>0.62321462578556464</v>
      </c>
      <c r="BH602">
        <v>0.26023614549609603</v>
      </c>
      <c r="BI602">
        <v>0.11654922871833941</v>
      </c>
      <c r="BJ602">
        <v>0</v>
      </c>
      <c r="BK602">
        <v>6.2369072557608082E-2</v>
      </c>
      <c r="BL602">
        <v>0.39249666730146637</v>
      </c>
      <c r="BM602">
        <v>0</v>
      </c>
      <c r="BN602">
        <v>0.54513426014092559</v>
      </c>
      <c r="BO602">
        <v>0.1216911064559132</v>
      </c>
      <c r="BP602">
        <v>0.70624642925157111</v>
      </c>
      <c r="BQ602">
        <v>0.1647305275185679</v>
      </c>
      <c r="BR602">
        <v>0</v>
      </c>
      <c r="BS602">
        <v>7.3319367739478197E-3</v>
      </c>
      <c r="BT602">
        <v>6.5511331175014287E-2</v>
      </c>
      <c r="BU602">
        <v>0.93334602932774713</v>
      </c>
      <c r="BV602">
        <v>1.1426394972386209E-3</v>
      </c>
      <c r="BW602">
        <v>1</v>
      </c>
      <c r="BX602" t="s">
        <v>1656</v>
      </c>
      <c r="BY602">
        <v>95609</v>
      </c>
      <c r="BZ602">
        <v>0.109843215596858</v>
      </c>
      <c r="CA602">
        <v>0</v>
      </c>
    </row>
    <row r="603" spans="1:79" customFormat="1" x14ac:dyDescent="0.25">
      <c r="A603" t="s">
        <v>1661</v>
      </c>
      <c r="B603" t="s">
        <v>42</v>
      </c>
      <c r="C603" t="s">
        <v>187</v>
      </c>
      <c r="D603" t="s">
        <v>44</v>
      </c>
      <c r="E603">
        <v>2016</v>
      </c>
      <c r="F603">
        <v>1463</v>
      </c>
      <c r="G603">
        <v>54</v>
      </c>
      <c r="H603">
        <v>0</v>
      </c>
      <c r="I603">
        <v>161</v>
      </c>
      <c r="J603">
        <v>158</v>
      </c>
      <c r="K603">
        <v>154</v>
      </c>
      <c r="L603">
        <v>131</v>
      </c>
      <c r="M603">
        <v>196</v>
      </c>
      <c r="N603">
        <v>227</v>
      </c>
      <c r="O603">
        <v>202</v>
      </c>
      <c r="P603">
        <v>138</v>
      </c>
      <c r="Q603">
        <v>93</v>
      </c>
      <c r="R603">
        <v>20</v>
      </c>
      <c r="S603">
        <v>37</v>
      </c>
      <c r="T603">
        <v>0</v>
      </c>
      <c r="U603">
        <v>1469</v>
      </c>
      <c r="V603">
        <v>36</v>
      </c>
      <c r="W603">
        <v>12</v>
      </c>
      <c r="X603">
        <v>801</v>
      </c>
      <c r="Y603">
        <v>511</v>
      </c>
      <c r="Z603">
        <v>205</v>
      </c>
      <c r="AA603">
        <v>0</v>
      </c>
      <c r="AB603">
        <v>120</v>
      </c>
      <c r="AC603">
        <v>1115</v>
      </c>
      <c r="AD603">
        <v>0</v>
      </c>
      <c r="AE603">
        <v>282</v>
      </c>
      <c r="AF603">
        <v>124</v>
      </c>
      <c r="AG603">
        <v>1318</v>
      </c>
      <c r="AH603">
        <v>72</v>
      </c>
      <c r="AI603">
        <v>3</v>
      </c>
      <c r="AJ603">
        <v>0</v>
      </c>
      <c r="AK603">
        <v>461</v>
      </c>
      <c r="AL603">
        <v>1036</v>
      </c>
      <c r="AM603">
        <v>20</v>
      </c>
      <c r="AN603">
        <v>1517</v>
      </c>
      <c r="AO603">
        <v>0.96440342781806199</v>
      </c>
      <c r="AP603">
        <v>3.5596572181938027E-2</v>
      </c>
      <c r="AQ603">
        <v>0</v>
      </c>
      <c r="AR603">
        <v>0.1061305207646671</v>
      </c>
      <c r="AS603">
        <v>0.1041529334212261</v>
      </c>
      <c r="AT603">
        <v>0.1015161502966381</v>
      </c>
      <c r="AU603">
        <v>8.6354647330257092E-2</v>
      </c>
      <c r="AV603">
        <v>0.12920237310481211</v>
      </c>
      <c r="AW603">
        <v>0.14963744232036921</v>
      </c>
      <c r="AX603">
        <v>0.13315754779169409</v>
      </c>
      <c r="AY603">
        <v>9.0969017798286089E-2</v>
      </c>
      <c r="AZ603">
        <v>6.1305207646671057E-2</v>
      </c>
      <c r="BA603">
        <v>2.4390243902439029E-2</v>
      </c>
      <c r="BB603">
        <v>1.318391562294001E-2</v>
      </c>
      <c r="BC603">
        <v>0</v>
      </c>
      <c r="BD603">
        <v>0.96835860250494399</v>
      </c>
      <c r="BE603">
        <v>2.3731048121292019E-2</v>
      </c>
      <c r="BF603">
        <v>7.9103493737640081E-3</v>
      </c>
      <c r="BG603">
        <v>0.52801582069874753</v>
      </c>
      <c r="BH603">
        <v>0.33684904416611727</v>
      </c>
      <c r="BI603">
        <v>0.13513513513513509</v>
      </c>
      <c r="BJ603">
        <v>0</v>
      </c>
      <c r="BK603">
        <v>7.9103493737640085E-2</v>
      </c>
      <c r="BL603">
        <v>0.73500329597890568</v>
      </c>
      <c r="BM603">
        <v>0</v>
      </c>
      <c r="BN603">
        <v>0.18589321028345421</v>
      </c>
      <c r="BO603">
        <v>8.1740276862228081E-2</v>
      </c>
      <c r="BP603">
        <v>0.86882003955174691</v>
      </c>
      <c r="BQ603">
        <v>4.7462096242584052E-2</v>
      </c>
      <c r="BR603">
        <v>1.977587343441002E-3</v>
      </c>
      <c r="BS603">
        <v>0</v>
      </c>
      <c r="BT603">
        <v>0.3038892551087673</v>
      </c>
      <c r="BU603">
        <v>0.68292682926829273</v>
      </c>
      <c r="BV603">
        <v>1.318391562294001E-2</v>
      </c>
      <c r="BW603">
        <v>1</v>
      </c>
      <c r="BX603" t="s">
        <v>1662</v>
      </c>
      <c r="BY603">
        <v>1517</v>
      </c>
      <c r="BZ603">
        <v>1</v>
      </c>
      <c r="CA603">
        <v>0</v>
      </c>
    </row>
    <row r="604" spans="1:79" customFormat="1" x14ac:dyDescent="0.25">
      <c r="A604" t="s">
        <v>1663</v>
      </c>
      <c r="B604" t="s">
        <v>42</v>
      </c>
      <c r="C604" t="s">
        <v>187</v>
      </c>
      <c r="D604" t="s">
        <v>947</v>
      </c>
      <c r="E604">
        <v>2016</v>
      </c>
      <c r="F604">
        <v>63</v>
      </c>
      <c r="G604">
        <v>0</v>
      </c>
      <c r="H604">
        <v>0</v>
      </c>
      <c r="I604">
        <v>1</v>
      </c>
      <c r="J604">
        <v>9</v>
      </c>
      <c r="K604">
        <v>8</v>
      </c>
      <c r="L604">
        <v>5</v>
      </c>
      <c r="M604">
        <v>10</v>
      </c>
      <c r="N604">
        <v>9</v>
      </c>
      <c r="O604">
        <v>8</v>
      </c>
      <c r="P604">
        <v>4</v>
      </c>
      <c r="Q604">
        <v>7</v>
      </c>
      <c r="R604">
        <v>1</v>
      </c>
      <c r="S604">
        <v>1</v>
      </c>
      <c r="T604">
        <v>0</v>
      </c>
      <c r="U604">
        <v>62</v>
      </c>
      <c r="V604">
        <v>0</v>
      </c>
      <c r="W604">
        <v>1</v>
      </c>
      <c r="X604">
        <v>39</v>
      </c>
      <c r="Y604">
        <v>24</v>
      </c>
      <c r="Z604">
        <v>0</v>
      </c>
      <c r="AA604">
        <v>0</v>
      </c>
      <c r="AB604">
        <v>5</v>
      </c>
      <c r="AC604">
        <v>41</v>
      </c>
      <c r="AD604">
        <v>0</v>
      </c>
      <c r="AE604">
        <v>17</v>
      </c>
      <c r="AF604">
        <v>1</v>
      </c>
      <c r="AG604">
        <v>55</v>
      </c>
      <c r="AH604">
        <v>7</v>
      </c>
      <c r="AI604">
        <v>0</v>
      </c>
      <c r="AJ604">
        <v>0</v>
      </c>
      <c r="AK604">
        <v>28</v>
      </c>
      <c r="AL604">
        <v>35</v>
      </c>
      <c r="AM604">
        <v>0</v>
      </c>
      <c r="AN604">
        <v>63</v>
      </c>
      <c r="AO604">
        <v>1</v>
      </c>
      <c r="AP604">
        <v>0</v>
      </c>
      <c r="AQ604">
        <v>0</v>
      </c>
      <c r="AR604">
        <v>1.5873015873015869E-2</v>
      </c>
      <c r="AS604">
        <v>0.14285714285714279</v>
      </c>
      <c r="AT604">
        <v>0.126984126984127</v>
      </c>
      <c r="AU604">
        <v>7.9365079365079361E-2</v>
      </c>
      <c r="AV604">
        <v>0.15873015873015869</v>
      </c>
      <c r="AW604">
        <v>0.14285714285714279</v>
      </c>
      <c r="AX604">
        <v>0.126984126984127</v>
      </c>
      <c r="AY604">
        <v>6.3492063492063489E-2</v>
      </c>
      <c r="AZ604">
        <v>0.1111111111111111</v>
      </c>
      <c r="BA604">
        <v>1.5873015873015869E-2</v>
      </c>
      <c r="BB604">
        <v>1.5873015873015869E-2</v>
      </c>
      <c r="BC604">
        <v>0</v>
      </c>
      <c r="BD604">
        <v>0.98412698412698407</v>
      </c>
      <c r="BE604">
        <v>0</v>
      </c>
      <c r="BF604">
        <v>1.5873015873015869E-2</v>
      </c>
      <c r="BG604">
        <v>0.61904761904761907</v>
      </c>
      <c r="BH604">
        <v>0.38095238095238088</v>
      </c>
      <c r="BI604">
        <v>0</v>
      </c>
      <c r="BJ604">
        <v>0</v>
      </c>
      <c r="BK604">
        <v>7.9365079365079361E-2</v>
      </c>
      <c r="BL604">
        <v>0.65079365079365081</v>
      </c>
      <c r="BM604">
        <v>0</v>
      </c>
      <c r="BN604">
        <v>0.26984126984126983</v>
      </c>
      <c r="BO604">
        <v>1.5873015873015869E-2</v>
      </c>
      <c r="BP604">
        <v>0.87301587301587302</v>
      </c>
      <c r="BQ604">
        <v>0.1111111111111111</v>
      </c>
      <c r="BR604">
        <v>0</v>
      </c>
      <c r="BS604">
        <v>0</v>
      </c>
      <c r="BT604">
        <v>0.44444444444444442</v>
      </c>
      <c r="BU604">
        <v>0.55555555555555558</v>
      </c>
      <c r="BV604">
        <v>0</v>
      </c>
      <c r="BW604">
        <v>1</v>
      </c>
      <c r="BX604" t="s">
        <v>1662</v>
      </c>
      <c r="BY604">
        <v>1517</v>
      </c>
      <c r="BZ604">
        <v>4.1529334212261043E-2</v>
      </c>
      <c r="CA604">
        <v>0</v>
      </c>
    </row>
    <row r="605" spans="1:79" customFormat="1" x14ac:dyDescent="0.25">
      <c r="A605" t="s">
        <v>1664</v>
      </c>
      <c r="B605" t="s">
        <v>42</v>
      </c>
      <c r="C605" t="s">
        <v>187</v>
      </c>
      <c r="D605" t="s">
        <v>949</v>
      </c>
      <c r="E605">
        <v>2016</v>
      </c>
      <c r="F605">
        <v>847</v>
      </c>
      <c r="G605">
        <v>32</v>
      </c>
      <c r="H605">
        <v>0</v>
      </c>
      <c r="I605">
        <v>135</v>
      </c>
      <c r="J605">
        <v>113</v>
      </c>
      <c r="K605">
        <v>111</v>
      </c>
      <c r="L605">
        <v>78</v>
      </c>
      <c r="M605">
        <v>94</v>
      </c>
      <c r="N605">
        <v>118</v>
      </c>
      <c r="O605">
        <v>101</v>
      </c>
      <c r="P605">
        <v>55</v>
      </c>
      <c r="Q605">
        <v>34</v>
      </c>
      <c r="R605">
        <v>5</v>
      </c>
      <c r="S605">
        <v>35</v>
      </c>
      <c r="T605">
        <v>0</v>
      </c>
      <c r="U605">
        <v>859</v>
      </c>
      <c r="V605">
        <v>16</v>
      </c>
      <c r="W605">
        <v>4</v>
      </c>
      <c r="X605">
        <v>472</v>
      </c>
      <c r="Y605">
        <v>281</v>
      </c>
      <c r="Z605">
        <v>126</v>
      </c>
      <c r="AA605">
        <v>0</v>
      </c>
      <c r="AB605">
        <v>45</v>
      </c>
      <c r="AC605">
        <v>755</v>
      </c>
      <c r="AD605">
        <v>0</v>
      </c>
      <c r="AE605">
        <v>79</v>
      </c>
      <c r="AF605">
        <v>51</v>
      </c>
      <c r="AG605">
        <v>822</v>
      </c>
      <c r="AH605">
        <v>6</v>
      </c>
      <c r="AI605">
        <v>0</v>
      </c>
      <c r="AJ605">
        <v>0</v>
      </c>
      <c r="AK605">
        <v>252</v>
      </c>
      <c r="AL605">
        <v>625</v>
      </c>
      <c r="AM605">
        <v>2</v>
      </c>
      <c r="AN605">
        <v>879</v>
      </c>
      <c r="AO605">
        <v>0.96359499431171791</v>
      </c>
      <c r="AP605">
        <v>3.6405005688282137E-2</v>
      </c>
      <c r="AQ605">
        <v>0</v>
      </c>
      <c r="AR605">
        <v>0.15358361774744031</v>
      </c>
      <c r="AS605">
        <v>0.12855517633674629</v>
      </c>
      <c r="AT605">
        <v>0.12627986348122869</v>
      </c>
      <c r="AU605">
        <v>8.8737201365187715E-2</v>
      </c>
      <c r="AV605">
        <v>0.1069397042093288</v>
      </c>
      <c r="AW605">
        <v>0.13424345847554039</v>
      </c>
      <c r="AX605">
        <v>0.11490329920364049</v>
      </c>
      <c r="AY605">
        <v>6.2571103526734922E-2</v>
      </c>
      <c r="AZ605">
        <v>3.8680318543799767E-2</v>
      </c>
      <c r="BA605">
        <v>3.981797497155859E-2</v>
      </c>
      <c r="BB605">
        <v>5.6882821387940841E-3</v>
      </c>
      <c r="BC605">
        <v>0</v>
      </c>
      <c r="BD605">
        <v>0.97724687144482369</v>
      </c>
      <c r="BE605">
        <v>1.8202502844141068E-2</v>
      </c>
      <c r="BF605">
        <v>4.5506257110352671E-3</v>
      </c>
      <c r="BG605">
        <v>0.53697383390216158</v>
      </c>
      <c r="BH605">
        <v>0.31968145620022748</v>
      </c>
      <c r="BI605">
        <v>0.14334470989761089</v>
      </c>
      <c r="BJ605">
        <v>0</v>
      </c>
      <c r="BK605">
        <v>5.1194539249146763E-2</v>
      </c>
      <c r="BL605">
        <v>0.85893060295790669</v>
      </c>
      <c r="BM605">
        <v>0</v>
      </c>
      <c r="BN605">
        <v>8.987485779294653E-2</v>
      </c>
      <c r="BO605">
        <v>5.8020477815699661E-2</v>
      </c>
      <c r="BP605">
        <v>0.93515358361774747</v>
      </c>
      <c r="BQ605">
        <v>6.8259385665529011E-3</v>
      </c>
      <c r="BR605">
        <v>0</v>
      </c>
      <c r="BS605">
        <v>0</v>
      </c>
      <c r="BT605">
        <v>0.28668941979522178</v>
      </c>
      <c r="BU605">
        <v>0.71103526734926048</v>
      </c>
      <c r="BV605">
        <v>2.275312855517634E-3</v>
      </c>
      <c r="BW605">
        <v>1</v>
      </c>
      <c r="BX605" t="s">
        <v>1662</v>
      </c>
      <c r="BY605">
        <v>1517</v>
      </c>
      <c r="BZ605">
        <v>0.57943309162821355</v>
      </c>
      <c r="CA605">
        <v>0</v>
      </c>
    </row>
    <row r="606" spans="1:79" customFormat="1" x14ac:dyDescent="0.25">
      <c r="A606" t="s">
        <v>1665</v>
      </c>
      <c r="B606" t="s">
        <v>42</v>
      </c>
      <c r="C606" t="s">
        <v>187</v>
      </c>
      <c r="D606" t="s">
        <v>951</v>
      </c>
      <c r="E606">
        <v>2016</v>
      </c>
      <c r="F606">
        <v>198</v>
      </c>
      <c r="G606">
        <v>17</v>
      </c>
      <c r="H606">
        <v>0</v>
      </c>
      <c r="I606">
        <v>18</v>
      </c>
      <c r="J606">
        <v>16</v>
      </c>
      <c r="K606">
        <v>15</v>
      </c>
      <c r="L606">
        <v>10</v>
      </c>
      <c r="M606">
        <v>29</v>
      </c>
      <c r="N606">
        <v>40</v>
      </c>
      <c r="O606">
        <v>25</v>
      </c>
      <c r="P606">
        <v>24</v>
      </c>
      <c r="Q606">
        <v>29</v>
      </c>
      <c r="R606">
        <v>8</v>
      </c>
      <c r="S606">
        <v>1</v>
      </c>
      <c r="T606">
        <v>0</v>
      </c>
      <c r="U606">
        <v>197</v>
      </c>
      <c r="V606">
        <v>13</v>
      </c>
      <c r="W606">
        <v>5</v>
      </c>
      <c r="X606">
        <v>86</v>
      </c>
      <c r="Y606">
        <v>91</v>
      </c>
      <c r="Z606">
        <v>38</v>
      </c>
      <c r="AA606">
        <v>0</v>
      </c>
      <c r="AB606">
        <v>30</v>
      </c>
      <c r="AC606">
        <v>152</v>
      </c>
      <c r="AD606">
        <v>0</v>
      </c>
      <c r="AE606">
        <v>33</v>
      </c>
      <c r="AF606">
        <v>5</v>
      </c>
      <c r="AG606">
        <v>209</v>
      </c>
      <c r="AH606">
        <v>1</v>
      </c>
      <c r="AI606">
        <v>0</v>
      </c>
      <c r="AJ606">
        <v>0</v>
      </c>
      <c r="AK606">
        <v>67</v>
      </c>
      <c r="AL606">
        <v>147</v>
      </c>
      <c r="AM606">
        <v>1</v>
      </c>
      <c r="AN606">
        <v>215</v>
      </c>
      <c r="AO606">
        <v>0.92093023255813955</v>
      </c>
      <c r="AP606">
        <v>7.9069767441860464E-2</v>
      </c>
      <c r="AQ606">
        <v>0</v>
      </c>
      <c r="AR606">
        <v>8.3720930232558138E-2</v>
      </c>
      <c r="AS606">
        <v>7.441860465116279E-2</v>
      </c>
      <c r="AT606">
        <v>6.9767441860465115E-2</v>
      </c>
      <c r="AU606">
        <v>4.6511627906976737E-2</v>
      </c>
      <c r="AV606">
        <v>0.1348837209302326</v>
      </c>
      <c r="AW606">
        <v>0.186046511627907</v>
      </c>
      <c r="AX606">
        <v>0.1162790697674419</v>
      </c>
      <c r="AY606">
        <v>0.1116279069767442</v>
      </c>
      <c r="AZ606">
        <v>0.1348837209302326</v>
      </c>
      <c r="BA606">
        <v>4.6511627906976744E-3</v>
      </c>
      <c r="BB606">
        <v>3.7209302325581388E-2</v>
      </c>
      <c r="BC606">
        <v>0</v>
      </c>
      <c r="BD606">
        <v>0.91627906976744189</v>
      </c>
      <c r="BE606">
        <v>6.0465116279069767E-2</v>
      </c>
      <c r="BF606">
        <v>2.3255813953488368E-2</v>
      </c>
      <c r="BG606">
        <v>0.4</v>
      </c>
      <c r="BH606">
        <v>0.42325581395348838</v>
      </c>
      <c r="BI606">
        <v>0.1767441860465116</v>
      </c>
      <c r="BJ606">
        <v>0</v>
      </c>
      <c r="BK606">
        <v>0.1395348837209302</v>
      </c>
      <c r="BL606">
        <v>0.7069767441860465</v>
      </c>
      <c r="BM606">
        <v>0</v>
      </c>
      <c r="BN606">
        <v>0.1534883720930233</v>
      </c>
      <c r="BO606">
        <v>2.3255813953488368E-2</v>
      </c>
      <c r="BP606">
        <v>0.97209302325581393</v>
      </c>
      <c r="BQ606">
        <v>4.6511627906976744E-3</v>
      </c>
      <c r="BR606">
        <v>0</v>
      </c>
      <c r="BS606">
        <v>0</v>
      </c>
      <c r="BT606">
        <v>0.3116279069767442</v>
      </c>
      <c r="BU606">
        <v>0.68372093023255809</v>
      </c>
      <c r="BV606">
        <v>4.6511627906976744E-3</v>
      </c>
      <c r="BW606">
        <v>1</v>
      </c>
      <c r="BX606" t="s">
        <v>1662</v>
      </c>
      <c r="BY606">
        <v>1517</v>
      </c>
      <c r="BZ606">
        <v>0.14172709294660521</v>
      </c>
      <c r="CA606">
        <v>0</v>
      </c>
    </row>
    <row r="607" spans="1:79" customFormat="1" x14ac:dyDescent="0.25">
      <c r="A607" t="s">
        <v>1666</v>
      </c>
      <c r="B607" t="s">
        <v>42</v>
      </c>
      <c r="C607" t="s">
        <v>187</v>
      </c>
      <c r="D607" t="s">
        <v>953</v>
      </c>
      <c r="E607">
        <v>2016</v>
      </c>
      <c r="F607">
        <v>355</v>
      </c>
      <c r="G607">
        <v>5</v>
      </c>
      <c r="H607">
        <v>0</v>
      </c>
      <c r="I607">
        <v>7</v>
      </c>
      <c r="J607">
        <v>20</v>
      </c>
      <c r="K607">
        <v>20</v>
      </c>
      <c r="L607">
        <v>38</v>
      </c>
      <c r="M607">
        <v>63</v>
      </c>
      <c r="N607">
        <v>60</v>
      </c>
      <c r="O607">
        <v>68</v>
      </c>
      <c r="P607">
        <v>55</v>
      </c>
      <c r="Q607">
        <v>23</v>
      </c>
      <c r="R607">
        <v>6</v>
      </c>
      <c r="S607">
        <v>0</v>
      </c>
      <c r="T607">
        <v>0</v>
      </c>
      <c r="U607">
        <v>351</v>
      </c>
      <c r="V607">
        <v>7</v>
      </c>
      <c r="W607">
        <v>2</v>
      </c>
      <c r="X607">
        <v>204</v>
      </c>
      <c r="Y607">
        <v>115</v>
      </c>
      <c r="Z607">
        <v>41</v>
      </c>
      <c r="AA607">
        <v>0</v>
      </c>
      <c r="AB607">
        <v>40</v>
      </c>
      <c r="AC607">
        <v>167</v>
      </c>
      <c r="AD607">
        <v>0</v>
      </c>
      <c r="AE607">
        <v>153</v>
      </c>
      <c r="AF607">
        <v>67</v>
      </c>
      <c r="AG607">
        <v>232</v>
      </c>
      <c r="AH607">
        <v>58</v>
      </c>
      <c r="AI607">
        <v>3</v>
      </c>
      <c r="AJ607">
        <v>0</v>
      </c>
      <c r="AK607">
        <v>114</v>
      </c>
      <c r="AL607">
        <v>229</v>
      </c>
      <c r="AM607">
        <v>17</v>
      </c>
      <c r="AN607">
        <v>360</v>
      </c>
      <c r="AO607">
        <v>0.98611111111111116</v>
      </c>
      <c r="AP607">
        <v>1.388888888888889E-2</v>
      </c>
      <c r="AQ607">
        <v>0</v>
      </c>
      <c r="AR607">
        <v>1.9444444444444441E-2</v>
      </c>
      <c r="AS607">
        <v>5.5555555555555552E-2</v>
      </c>
      <c r="AT607">
        <v>5.5555555555555552E-2</v>
      </c>
      <c r="AU607">
        <v>0.1055555555555556</v>
      </c>
      <c r="AV607">
        <v>0.17499999999999999</v>
      </c>
      <c r="AW607">
        <v>0.16666666666666671</v>
      </c>
      <c r="AX607">
        <v>0.18888888888888891</v>
      </c>
      <c r="AY607">
        <v>0.15277777777777779</v>
      </c>
      <c r="AZ607">
        <v>6.3888888888888884E-2</v>
      </c>
      <c r="BA607">
        <v>0</v>
      </c>
      <c r="BB607">
        <v>1.666666666666667E-2</v>
      </c>
      <c r="BC607">
        <v>0</v>
      </c>
      <c r="BD607">
        <v>0.97499999999999998</v>
      </c>
      <c r="BE607">
        <v>1.9444444444444441E-2</v>
      </c>
      <c r="BF607">
        <v>5.5555555555555558E-3</v>
      </c>
      <c r="BG607">
        <v>0.56666666666666665</v>
      </c>
      <c r="BH607">
        <v>0.31944444444444442</v>
      </c>
      <c r="BI607">
        <v>0.1138888888888889</v>
      </c>
      <c r="BJ607">
        <v>0</v>
      </c>
      <c r="BK607">
        <v>0.1111111111111111</v>
      </c>
      <c r="BL607">
        <v>0.46388888888888891</v>
      </c>
      <c r="BM607">
        <v>0</v>
      </c>
      <c r="BN607">
        <v>0.42499999999999999</v>
      </c>
      <c r="BO607">
        <v>0.18611111111111109</v>
      </c>
      <c r="BP607">
        <v>0.64444444444444449</v>
      </c>
      <c r="BQ607">
        <v>0.16111111111111109</v>
      </c>
      <c r="BR607">
        <v>8.3333333333333332E-3</v>
      </c>
      <c r="BS607">
        <v>0</v>
      </c>
      <c r="BT607">
        <v>0.31666666666666671</v>
      </c>
      <c r="BU607">
        <v>0.63611111111111107</v>
      </c>
      <c r="BV607">
        <v>4.7222222222222221E-2</v>
      </c>
      <c r="BW607">
        <v>1</v>
      </c>
      <c r="BX607" t="s">
        <v>1662</v>
      </c>
      <c r="BY607">
        <v>1517</v>
      </c>
      <c r="BZ607">
        <v>0.2373104812129202</v>
      </c>
      <c r="CA607">
        <v>0</v>
      </c>
    </row>
    <row r="608" spans="1:79" customFormat="1" x14ac:dyDescent="0.25">
      <c r="A608" t="s">
        <v>1667</v>
      </c>
      <c r="B608" t="s">
        <v>42</v>
      </c>
      <c r="C608" t="s">
        <v>420</v>
      </c>
      <c r="D608" t="s">
        <v>44</v>
      </c>
      <c r="E608">
        <v>2016</v>
      </c>
      <c r="F608">
        <v>60671</v>
      </c>
      <c r="G608">
        <v>7493</v>
      </c>
      <c r="H608">
        <v>0</v>
      </c>
      <c r="I608">
        <v>8097</v>
      </c>
      <c r="J608">
        <v>9195</v>
      </c>
      <c r="K608">
        <v>9082</v>
      </c>
      <c r="L608">
        <v>8684</v>
      </c>
      <c r="M608">
        <v>8356</v>
      </c>
      <c r="N608">
        <v>8804</v>
      </c>
      <c r="O608">
        <v>7395</v>
      </c>
      <c r="P608">
        <v>3152</v>
      </c>
      <c r="Q608">
        <v>1214</v>
      </c>
      <c r="R608">
        <v>481</v>
      </c>
      <c r="S608">
        <v>3704</v>
      </c>
      <c r="T608">
        <v>0</v>
      </c>
      <c r="U608">
        <v>65067</v>
      </c>
      <c r="V608">
        <v>3097</v>
      </c>
      <c r="W608">
        <v>0</v>
      </c>
      <c r="X608">
        <v>40336</v>
      </c>
      <c r="Y608">
        <v>22452</v>
      </c>
      <c r="Z608">
        <v>5357</v>
      </c>
      <c r="AA608">
        <v>19</v>
      </c>
      <c r="AB608">
        <v>3155</v>
      </c>
      <c r="AC608">
        <v>55762</v>
      </c>
      <c r="AD608">
        <v>10</v>
      </c>
      <c r="AE608">
        <v>9237</v>
      </c>
      <c r="AF608">
        <v>4428</v>
      </c>
      <c r="AG608">
        <v>59919</v>
      </c>
      <c r="AH608">
        <v>2647</v>
      </c>
      <c r="AI608">
        <v>823</v>
      </c>
      <c r="AJ608">
        <v>347</v>
      </c>
      <c r="AK608">
        <v>6639</v>
      </c>
      <c r="AL608">
        <v>61524</v>
      </c>
      <c r="AM608">
        <v>1</v>
      </c>
      <c r="AN608">
        <v>68164</v>
      </c>
      <c r="AO608">
        <v>0.89007393932280965</v>
      </c>
      <c r="AP608">
        <v>0.1099260606771903</v>
      </c>
      <c r="AQ608">
        <v>0</v>
      </c>
      <c r="AR608">
        <v>0.11878704301390761</v>
      </c>
      <c r="AS608">
        <v>0.13489525262601959</v>
      </c>
      <c r="AT608">
        <v>0.13323748606302449</v>
      </c>
      <c r="AU608">
        <v>0.12739862684114781</v>
      </c>
      <c r="AV608">
        <v>0.1225867026582947</v>
      </c>
      <c r="AW608">
        <v>0.12915908690804531</v>
      </c>
      <c r="AX608">
        <v>0.10848835162255741</v>
      </c>
      <c r="AY608">
        <v>4.6241417757173872E-2</v>
      </c>
      <c r="AZ608">
        <v>1.7809987676779531E-2</v>
      </c>
      <c r="BA608">
        <v>5.4339534064902287E-2</v>
      </c>
      <c r="BB608">
        <v>7.0565107681474096E-3</v>
      </c>
      <c r="BC608">
        <v>0</v>
      </c>
      <c r="BD608">
        <v>0.9545654597734875</v>
      </c>
      <c r="BE608">
        <v>4.5434540226512533E-2</v>
      </c>
      <c r="BF608">
        <v>0</v>
      </c>
      <c r="BG608">
        <v>0.59174931048647383</v>
      </c>
      <c r="BH608">
        <v>0.32938207851651902</v>
      </c>
      <c r="BI608">
        <v>7.8589871486415122E-2</v>
      </c>
      <c r="BJ608">
        <v>2.7873951059210138E-4</v>
      </c>
      <c r="BK608">
        <v>4.6285429258846308E-2</v>
      </c>
      <c r="BL608">
        <v>0.81805645208614519</v>
      </c>
      <c r="BM608">
        <v>1.4670500557479021E-4</v>
      </c>
      <c r="BN608">
        <v>0.1355114136494337</v>
      </c>
      <c r="BO608">
        <v>6.4960976468517104E-2</v>
      </c>
      <c r="BP608">
        <v>0.87904172290358551</v>
      </c>
      <c r="BQ608">
        <v>3.8832814975646973E-2</v>
      </c>
      <c r="BR608">
        <v>1.207382195880524E-2</v>
      </c>
      <c r="BS608">
        <v>5.0906636934452201E-3</v>
      </c>
      <c r="BT608">
        <v>9.7397453201103226E-2</v>
      </c>
      <c r="BU608">
        <v>0.90258787629833925</v>
      </c>
      <c r="BV608">
        <v>1.467050055747902E-5</v>
      </c>
      <c r="BW608">
        <v>1</v>
      </c>
      <c r="BX608" t="s">
        <v>1668</v>
      </c>
      <c r="BY608">
        <v>68164</v>
      </c>
      <c r="BZ608">
        <v>1</v>
      </c>
      <c r="CA608">
        <v>0</v>
      </c>
    </row>
    <row r="609" spans="1:79" customFormat="1" x14ac:dyDescent="0.25">
      <c r="A609" t="s">
        <v>1669</v>
      </c>
      <c r="B609" t="s">
        <v>42</v>
      </c>
      <c r="C609" t="s">
        <v>420</v>
      </c>
      <c r="D609" t="s">
        <v>947</v>
      </c>
      <c r="E609">
        <v>2016</v>
      </c>
      <c r="F609">
        <v>8178</v>
      </c>
      <c r="G609">
        <v>608</v>
      </c>
      <c r="H609">
        <v>0</v>
      </c>
      <c r="I609">
        <v>597</v>
      </c>
      <c r="J609">
        <v>1118</v>
      </c>
      <c r="K609">
        <v>1129</v>
      </c>
      <c r="L609">
        <v>1299</v>
      </c>
      <c r="M609">
        <v>1265</v>
      </c>
      <c r="N609">
        <v>1213</v>
      </c>
      <c r="O609">
        <v>1124</v>
      </c>
      <c r="P609">
        <v>577</v>
      </c>
      <c r="Q609">
        <v>241</v>
      </c>
      <c r="R609">
        <v>104</v>
      </c>
      <c r="S609">
        <v>119</v>
      </c>
      <c r="T609">
        <v>0</v>
      </c>
      <c r="U609">
        <v>8575</v>
      </c>
      <c r="V609">
        <v>211</v>
      </c>
      <c r="W609">
        <v>0</v>
      </c>
      <c r="X609">
        <v>5459</v>
      </c>
      <c r="Y609">
        <v>2556</v>
      </c>
      <c r="Z609">
        <v>771</v>
      </c>
      <c r="AA609">
        <v>0</v>
      </c>
      <c r="AB609">
        <v>300</v>
      </c>
      <c r="AC609">
        <v>7609</v>
      </c>
      <c r="AD609">
        <v>6</v>
      </c>
      <c r="AE609">
        <v>871</v>
      </c>
      <c r="AF609">
        <v>446</v>
      </c>
      <c r="AG609">
        <v>8246</v>
      </c>
      <c r="AH609">
        <v>5</v>
      </c>
      <c r="AI609">
        <v>60</v>
      </c>
      <c r="AJ609">
        <v>29</v>
      </c>
      <c r="AK609">
        <v>1367</v>
      </c>
      <c r="AL609">
        <v>7418</v>
      </c>
      <c r="AM609">
        <v>1</v>
      </c>
      <c r="AN609">
        <v>8786</v>
      </c>
      <c r="AO609">
        <v>0.93079899840655589</v>
      </c>
      <c r="AP609">
        <v>6.9201001593444111E-2</v>
      </c>
      <c r="AQ609">
        <v>0</v>
      </c>
      <c r="AR609">
        <v>6.7949009788299569E-2</v>
      </c>
      <c r="AS609">
        <v>0.1272478943774186</v>
      </c>
      <c r="AT609">
        <v>0.12849988618256319</v>
      </c>
      <c r="AU609">
        <v>0.14784885044388801</v>
      </c>
      <c r="AV609">
        <v>0.14397905759162299</v>
      </c>
      <c r="AW609">
        <v>0.13806055087639429</v>
      </c>
      <c r="AX609">
        <v>0.12793079899840659</v>
      </c>
      <c r="AY609">
        <v>6.5672661051673117E-2</v>
      </c>
      <c r="AZ609">
        <v>2.7430002276348741E-2</v>
      </c>
      <c r="BA609">
        <v>1.354427498292738E-2</v>
      </c>
      <c r="BB609">
        <v>1.183701343045755E-2</v>
      </c>
      <c r="BC609">
        <v>0</v>
      </c>
      <c r="BD609">
        <v>0.97598452082859088</v>
      </c>
      <c r="BE609">
        <v>2.401547917140906E-2</v>
      </c>
      <c r="BF609">
        <v>0</v>
      </c>
      <c r="BG609">
        <v>0.62132938766218981</v>
      </c>
      <c r="BH609">
        <v>0.29091736854086048</v>
      </c>
      <c r="BI609">
        <v>8.7753243796949695E-2</v>
      </c>
      <c r="BJ609">
        <v>0</v>
      </c>
      <c r="BK609">
        <v>3.414523104939677E-2</v>
      </c>
      <c r="BL609">
        <v>0.86603687684953334</v>
      </c>
      <c r="BM609">
        <v>6.8290462098793536E-4</v>
      </c>
      <c r="BN609">
        <v>9.9134987480081954E-2</v>
      </c>
      <c r="BO609">
        <v>5.0762576826769858E-2</v>
      </c>
      <c r="BP609">
        <v>0.93853858411108582</v>
      </c>
      <c r="BQ609">
        <v>5.6908718415661283E-4</v>
      </c>
      <c r="BR609">
        <v>6.8290462098793544E-3</v>
      </c>
      <c r="BS609">
        <v>3.3007056681083539E-3</v>
      </c>
      <c r="BT609">
        <v>0.15558843614841791</v>
      </c>
      <c r="BU609">
        <v>0.84429774641475075</v>
      </c>
      <c r="BV609">
        <v>1.138174368313226E-4</v>
      </c>
      <c r="BW609">
        <v>1</v>
      </c>
      <c r="BX609" t="s">
        <v>1668</v>
      </c>
      <c r="BY609">
        <v>68164</v>
      </c>
      <c r="BZ609">
        <v>0.12889501789801069</v>
      </c>
      <c r="CA609">
        <v>0</v>
      </c>
    </row>
    <row r="610" spans="1:79" customFormat="1" x14ac:dyDescent="0.25">
      <c r="A610" t="s">
        <v>1670</v>
      </c>
      <c r="B610" t="s">
        <v>42</v>
      </c>
      <c r="C610" t="s">
        <v>420</v>
      </c>
      <c r="D610" t="s">
        <v>949</v>
      </c>
      <c r="E610">
        <v>2016</v>
      </c>
      <c r="F610">
        <v>37400</v>
      </c>
      <c r="G610">
        <v>4954</v>
      </c>
      <c r="H610">
        <v>0</v>
      </c>
      <c r="I610">
        <v>6431</v>
      </c>
      <c r="J610">
        <v>6430</v>
      </c>
      <c r="K610">
        <v>5960</v>
      </c>
      <c r="L610">
        <v>5006</v>
      </c>
      <c r="M610">
        <v>4675</v>
      </c>
      <c r="N610">
        <v>4970</v>
      </c>
      <c r="O610">
        <v>3851</v>
      </c>
      <c r="P610">
        <v>1354</v>
      </c>
      <c r="Q610">
        <v>405</v>
      </c>
      <c r="R610">
        <v>99</v>
      </c>
      <c r="S610">
        <v>3173</v>
      </c>
      <c r="T610">
        <v>0</v>
      </c>
      <c r="U610">
        <v>40259</v>
      </c>
      <c r="V610">
        <v>2095</v>
      </c>
      <c r="W610">
        <v>0</v>
      </c>
      <c r="X610">
        <v>25388</v>
      </c>
      <c r="Y610">
        <v>14667</v>
      </c>
      <c r="Z610">
        <v>2293</v>
      </c>
      <c r="AA610">
        <v>6</v>
      </c>
      <c r="AB610">
        <v>1514</v>
      </c>
      <c r="AC610">
        <v>37621</v>
      </c>
      <c r="AD610">
        <v>0</v>
      </c>
      <c r="AE610">
        <v>3219</v>
      </c>
      <c r="AF610">
        <v>1968</v>
      </c>
      <c r="AG610">
        <v>39760</v>
      </c>
      <c r="AH610">
        <v>18</v>
      </c>
      <c r="AI610">
        <v>437</v>
      </c>
      <c r="AJ610">
        <v>171</v>
      </c>
      <c r="AK610">
        <v>2393</v>
      </c>
      <c r="AL610">
        <v>39961</v>
      </c>
      <c r="AM610">
        <v>0</v>
      </c>
      <c r="AN610">
        <v>42354</v>
      </c>
      <c r="AO610">
        <v>0.88303347971856261</v>
      </c>
      <c r="AP610">
        <v>0.11696652028143741</v>
      </c>
      <c r="AQ610">
        <v>0</v>
      </c>
      <c r="AR610">
        <v>0.15183925957406619</v>
      </c>
      <c r="AS610">
        <v>0.15181564905321809</v>
      </c>
      <c r="AT610">
        <v>0.14071870425461591</v>
      </c>
      <c r="AU610">
        <v>0.11819426736553811</v>
      </c>
      <c r="AV610">
        <v>0.1103791849648203</v>
      </c>
      <c r="AW610">
        <v>0.1173442886150068</v>
      </c>
      <c r="AX610">
        <v>9.0924115785994242E-2</v>
      </c>
      <c r="AY610">
        <v>3.196864522831374E-2</v>
      </c>
      <c r="AZ610">
        <v>9.5622609434764128E-3</v>
      </c>
      <c r="BA610">
        <v>7.4916182650989274E-2</v>
      </c>
      <c r="BB610">
        <v>2.337441563960901E-3</v>
      </c>
      <c r="BC610">
        <v>0</v>
      </c>
      <c r="BD610">
        <v>0.95053595882325159</v>
      </c>
      <c r="BE610">
        <v>4.9464041176748359E-2</v>
      </c>
      <c r="BF610">
        <v>0</v>
      </c>
      <c r="BG610">
        <v>0.59942390329130657</v>
      </c>
      <c r="BH610">
        <v>0.34629550927893471</v>
      </c>
      <c r="BI610">
        <v>5.4138924304670162E-2</v>
      </c>
      <c r="BJ610">
        <v>1.416631250885395E-4</v>
      </c>
      <c r="BK610">
        <v>3.5746328564008119E-2</v>
      </c>
      <c r="BL610">
        <v>0.88825140482599041</v>
      </c>
      <c r="BM610">
        <v>0</v>
      </c>
      <c r="BN610">
        <v>7.6002266610001423E-2</v>
      </c>
      <c r="BO610">
        <v>4.646550502904094E-2</v>
      </c>
      <c r="BP610">
        <v>0.93875430892005474</v>
      </c>
      <c r="BQ610">
        <v>4.249893752656184E-4</v>
      </c>
      <c r="BR610">
        <v>1.0317797610615289E-2</v>
      </c>
      <c r="BS610">
        <v>4.0373990650233744E-3</v>
      </c>
      <c r="BT610">
        <v>5.6499976389479151E-2</v>
      </c>
      <c r="BU610">
        <v>0.94350002361052088</v>
      </c>
      <c r="BV610">
        <v>0</v>
      </c>
      <c r="BW610">
        <v>1</v>
      </c>
      <c r="BX610" t="s">
        <v>1668</v>
      </c>
      <c r="BY610">
        <v>68164</v>
      </c>
      <c r="BZ610">
        <v>0.62135438061146642</v>
      </c>
      <c r="CA610">
        <v>0</v>
      </c>
    </row>
    <row r="611" spans="1:79" customFormat="1" x14ac:dyDescent="0.25">
      <c r="A611" t="s">
        <v>1671</v>
      </c>
      <c r="B611" t="s">
        <v>42</v>
      </c>
      <c r="C611" t="s">
        <v>420</v>
      </c>
      <c r="D611" t="s">
        <v>951</v>
      </c>
      <c r="E611">
        <v>2016</v>
      </c>
      <c r="F611">
        <v>7621</v>
      </c>
      <c r="G611">
        <v>939</v>
      </c>
      <c r="H611">
        <v>0</v>
      </c>
      <c r="I611">
        <v>667</v>
      </c>
      <c r="J611">
        <v>857</v>
      </c>
      <c r="K611">
        <v>936</v>
      </c>
      <c r="L611">
        <v>1163</v>
      </c>
      <c r="M611">
        <v>1227</v>
      </c>
      <c r="N611">
        <v>1388</v>
      </c>
      <c r="O611">
        <v>1266</v>
      </c>
      <c r="P611">
        <v>485</v>
      </c>
      <c r="Q611">
        <v>196</v>
      </c>
      <c r="R611">
        <v>55</v>
      </c>
      <c r="S611">
        <v>320</v>
      </c>
      <c r="T611">
        <v>0</v>
      </c>
      <c r="U611">
        <v>8068</v>
      </c>
      <c r="V611">
        <v>492</v>
      </c>
      <c r="W611">
        <v>0</v>
      </c>
      <c r="X611">
        <v>4782</v>
      </c>
      <c r="Y611">
        <v>3092</v>
      </c>
      <c r="Z611">
        <v>685</v>
      </c>
      <c r="AA611">
        <v>1</v>
      </c>
      <c r="AB611">
        <v>965</v>
      </c>
      <c r="AC611">
        <v>7031</v>
      </c>
      <c r="AD611">
        <v>2</v>
      </c>
      <c r="AE611">
        <v>562</v>
      </c>
      <c r="AF611">
        <v>1127</v>
      </c>
      <c r="AG611">
        <v>7364</v>
      </c>
      <c r="AH611">
        <v>2</v>
      </c>
      <c r="AI611">
        <v>32</v>
      </c>
      <c r="AJ611">
        <v>35</v>
      </c>
      <c r="AK611">
        <v>2366</v>
      </c>
      <c r="AL611">
        <v>6194</v>
      </c>
      <c r="AM611">
        <v>0</v>
      </c>
      <c r="AN611">
        <v>8560</v>
      </c>
      <c r="AO611">
        <v>0.890303738317757</v>
      </c>
      <c r="AP611">
        <v>0.109696261682243</v>
      </c>
      <c r="AQ611">
        <v>0</v>
      </c>
      <c r="AR611">
        <v>7.7920560747663556E-2</v>
      </c>
      <c r="AS611">
        <v>0.10011682242990649</v>
      </c>
      <c r="AT611">
        <v>0.1093457943925234</v>
      </c>
      <c r="AU611">
        <v>0.1358644859813084</v>
      </c>
      <c r="AV611">
        <v>0.1433411214953271</v>
      </c>
      <c r="AW611">
        <v>0.1621495327102804</v>
      </c>
      <c r="AX611">
        <v>0.14789719626168221</v>
      </c>
      <c r="AY611">
        <v>5.6658878504672897E-2</v>
      </c>
      <c r="AZ611">
        <v>2.289719626168224E-2</v>
      </c>
      <c r="BA611">
        <v>3.7383177570093462E-2</v>
      </c>
      <c r="BB611">
        <v>6.4252336448598129E-3</v>
      </c>
      <c r="BC611">
        <v>0</v>
      </c>
      <c r="BD611">
        <v>0.94252336448598129</v>
      </c>
      <c r="BE611">
        <v>5.7476635514018687E-2</v>
      </c>
      <c r="BF611">
        <v>0</v>
      </c>
      <c r="BG611">
        <v>0.55864485981308409</v>
      </c>
      <c r="BH611">
        <v>0.36121495327102798</v>
      </c>
      <c r="BI611">
        <v>8.002336448598131E-2</v>
      </c>
      <c r="BJ611">
        <v>1.168224299065421E-4</v>
      </c>
      <c r="BK611">
        <v>0.1127336448598131</v>
      </c>
      <c r="BL611">
        <v>0.82137850467289719</v>
      </c>
      <c r="BM611">
        <v>2.3364485981308409E-4</v>
      </c>
      <c r="BN611">
        <v>6.5654205607476632E-2</v>
      </c>
      <c r="BO611">
        <v>0.13165887850467289</v>
      </c>
      <c r="BP611">
        <v>0.86028037383177569</v>
      </c>
      <c r="BQ611">
        <v>2.3364485981308409E-4</v>
      </c>
      <c r="BR611">
        <v>3.7383177570093459E-3</v>
      </c>
      <c r="BS611">
        <v>4.0887850467289724E-3</v>
      </c>
      <c r="BT611">
        <v>0.27640186915887849</v>
      </c>
      <c r="BU611">
        <v>0.72359813084112146</v>
      </c>
      <c r="BV611">
        <v>0</v>
      </c>
      <c r="BW611">
        <v>1</v>
      </c>
      <c r="BX611" t="s">
        <v>1668</v>
      </c>
      <c r="BY611">
        <v>68164</v>
      </c>
      <c r="BZ611">
        <v>0.12557948477202041</v>
      </c>
      <c r="CA611">
        <v>0</v>
      </c>
    </row>
    <row r="612" spans="1:79" customFormat="1" x14ac:dyDescent="0.25">
      <c r="A612" t="s">
        <v>1672</v>
      </c>
      <c r="B612" t="s">
        <v>42</v>
      </c>
      <c r="C612" t="s">
        <v>420</v>
      </c>
      <c r="D612" t="s">
        <v>953</v>
      </c>
      <c r="E612">
        <v>2016</v>
      </c>
      <c r="F612">
        <v>7290</v>
      </c>
      <c r="G612">
        <v>972</v>
      </c>
      <c r="H612">
        <v>0</v>
      </c>
      <c r="I612">
        <v>374</v>
      </c>
      <c r="J612">
        <v>769</v>
      </c>
      <c r="K612">
        <v>1025</v>
      </c>
      <c r="L612">
        <v>1196</v>
      </c>
      <c r="M612">
        <v>1171</v>
      </c>
      <c r="N612">
        <v>1205</v>
      </c>
      <c r="O612">
        <v>1131</v>
      </c>
      <c r="P612">
        <v>719</v>
      </c>
      <c r="Q612">
        <v>370</v>
      </c>
      <c r="R612">
        <v>218</v>
      </c>
      <c r="S612">
        <v>84</v>
      </c>
      <c r="T612">
        <v>0</v>
      </c>
      <c r="U612">
        <v>7973</v>
      </c>
      <c r="V612">
        <v>289</v>
      </c>
      <c r="W612">
        <v>0</v>
      </c>
      <c r="X612">
        <v>4626</v>
      </c>
      <c r="Y612">
        <v>2066</v>
      </c>
      <c r="Z612">
        <v>1558</v>
      </c>
      <c r="AA612">
        <v>12</v>
      </c>
      <c r="AB612">
        <v>355</v>
      </c>
      <c r="AC612">
        <v>3394</v>
      </c>
      <c r="AD612">
        <v>0</v>
      </c>
      <c r="AE612">
        <v>4513</v>
      </c>
      <c r="AF612">
        <v>848</v>
      </c>
      <c r="AG612">
        <v>4401</v>
      </c>
      <c r="AH612">
        <v>2615</v>
      </c>
      <c r="AI612">
        <v>289</v>
      </c>
      <c r="AJ612">
        <v>109</v>
      </c>
      <c r="AK612">
        <v>489</v>
      </c>
      <c r="AL612">
        <v>7773</v>
      </c>
      <c r="AM612">
        <v>0</v>
      </c>
      <c r="AN612">
        <v>8262</v>
      </c>
      <c r="AO612">
        <v>0.88235294117647056</v>
      </c>
      <c r="AP612">
        <v>0.1176470588235294</v>
      </c>
      <c r="AQ612">
        <v>0</v>
      </c>
      <c r="AR612">
        <v>4.5267489711934158E-2</v>
      </c>
      <c r="AS612">
        <v>9.3076736867586538E-2</v>
      </c>
      <c r="AT612">
        <v>0.1240619704671992</v>
      </c>
      <c r="AU612">
        <v>0.1447591382231905</v>
      </c>
      <c r="AV612">
        <v>0.1417332365044783</v>
      </c>
      <c r="AW612">
        <v>0.1458484628419269</v>
      </c>
      <c r="AX612">
        <v>0.13689179375453889</v>
      </c>
      <c r="AY612">
        <v>8.7024933430162182E-2</v>
      </c>
      <c r="AZ612">
        <v>4.4783345436940208E-2</v>
      </c>
      <c r="BA612">
        <v>1.016702977487291E-2</v>
      </c>
      <c r="BB612">
        <v>2.6385862987170178E-2</v>
      </c>
      <c r="BC612">
        <v>0</v>
      </c>
      <c r="BD612">
        <v>0.96502057613168724</v>
      </c>
      <c r="BE612">
        <v>3.4979423868312758E-2</v>
      </c>
      <c r="BF612">
        <v>0</v>
      </c>
      <c r="BG612">
        <v>0.55991285403050106</v>
      </c>
      <c r="BH612">
        <v>0.25006051803437418</v>
      </c>
      <c r="BI612">
        <v>0.18857419511014281</v>
      </c>
      <c r="BJ612">
        <v>1.452432824981845E-3</v>
      </c>
      <c r="BK612">
        <v>4.2967804405712899E-2</v>
      </c>
      <c r="BL612">
        <v>0.41079641733236499</v>
      </c>
      <c r="BM612">
        <v>0</v>
      </c>
      <c r="BN612">
        <v>0.54623577826192204</v>
      </c>
      <c r="BO612">
        <v>0.102638586298717</v>
      </c>
      <c r="BP612">
        <v>0.5326797385620915</v>
      </c>
      <c r="BQ612">
        <v>0.31650931977729357</v>
      </c>
      <c r="BR612">
        <v>3.4979423868312758E-2</v>
      </c>
      <c r="BS612">
        <v>1.3192931493585089E-2</v>
      </c>
      <c r="BT612">
        <v>5.9186637618010157E-2</v>
      </c>
      <c r="BU612">
        <v>0.94081336238198987</v>
      </c>
      <c r="BV612">
        <v>0</v>
      </c>
      <c r="BW612">
        <v>1</v>
      </c>
      <c r="BX612" t="s">
        <v>1668</v>
      </c>
      <c r="BY612">
        <v>68164</v>
      </c>
      <c r="BZ612">
        <v>0.1212076756058917</v>
      </c>
      <c r="CA612">
        <v>0</v>
      </c>
    </row>
    <row r="613" spans="1:79" customFormat="1" x14ac:dyDescent="0.25">
      <c r="A613" t="s">
        <v>1673</v>
      </c>
      <c r="B613" t="s">
        <v>42</v>
      </c>
      <c r="C613" t="s">
        <v>420</v>
      </c>
      <c r="D613" t="s">
        <v>961</v>
      </c>
      <c r="E613">
        <v>2016</v>
      </c>
      <c r="F613">
        <v>182</v>
      </c>
      <c r="G613">
        <v>20</v>
      </c>
      <c r="H613">
        <v>0</v>
      </c>
      <c r="I613">
        <v>28</v>
      </c>
      <c r="J613">
        <v>21</v>
      </c>
      <c r="K613">
        <v>32</v>
      </c>
      <c r="L613">
        <v>20</v>
      </c>
      <c r="M613">
        <v>18</v>
      </c>
      <c r="N613">
        <v>28</v>
      </c>
      <c r="O613">
        <v>23</v>
      </c>
      <c r="P613">
        <v>17</v>
      </c>
      <c r="Q613">
        <v>2</v>
      </c>
      <c r="R613">
        <v>5</v>
      </c>
      <c r="S613">
        <v>8</v>
      </c>
      <c r="T613">
        <v>0</v>
      </c>
      <c r="U613">
        <v>192</v>
      </c>
      <c r="V613">
        <v>10</v>
      </c>
      <c r="W613">
        <v>0</v>
      </c>
      <c r="X613">
        <v>81</v>
      </c>
      <c r="Y613">
        <v>71</v>
      </c>
      <c r="Z613">
        <v>50</v>
      </c>
      <c r="AA613">
        <v>0</v>
      </c>
      <c r="AB613">
        <v>21</v>
      </c>
      <c r="AC613">
        <v>107</v>
      </c>
      <c r="AD613">
        <v>2</v>
      </c>
      <c r="AE613">
        <v>72</v>
      </c>
      <c r="AF613">
        <v>39</v>
      </c>
      <c r="AG613">
        <v>148</v>
      </c>
      <c r="AH613">
        <v>7</v>
      </c>
      <c r="AI613">
        <v>5</v>
      </c>
      <c r="AJ613">
        <v>3</v>
      </c>
      <c r="AK613">
        <v>24</v>
      </c>
      <c r="AL613">
        <v>178</v>
      </c>
      <c r="AM613">
        <v>0</v>
      </c>
      <c r="AN613">
        <v>202</v>
      </c>
      <c r="AO613">
        <v>0.90099009900990101</v>
      </c>
      <c r="AP613">
        <v>9.9009900990099015E-2</v>
      </c>
      <c r="AQ613">
        <v>0</v>
      </c>
      <c r="AR613">
        <v>0.1386138613861386</v>
      </c>
      <c r="AS613">
        <v>0.103960396039604</v>
      </c>
      <c r="AT613">
        <v>0.15841584158415839</v>
      </c>
      <c r="AU613">
        <v>9.9009900990099015E-2</v>
      </c>
      <c r="AV613">
        <v>8.9108910891089105E-2</v>
      </c>
      <c r="AW613">
        <v>0.1386138613861386</v>
      </c>
      <c r="AX613">
        <v>0.11386138613861389</v>
      </c>
      <c r="AY613">
        <v>8.4158415841584164E-2</v>
      </c>
      <c r="AZ613">
        <v>9.9009900990099011E-3</v>
      </c>
      <c r="BA613">
        <v>3.9603960396039598E-2</v>
      </c>
      <c r="BB613">
        <v>2.475247524752475E-2</v>
      </c>
      <c r="BC613">
        <v>0</v>
      </c>
      <c r="BD613">
        <v>0.95049504950495045</v>
      </c>
      <c r="BE613">
        <v>4.9504950495049507E-2</v>
      </c>
      <c r="BF613">
        <v>0</v>
      </c>
      <c r="BG613">
        <v>0.40099009900990101</v>
      </c>
      <c r="BH613">
        <v>0.35148514851485152</v>
      </c>
      <c r="BI613">
        <v>0.24752475247524749</v>
      </c>
      <c r="BJ613">
        <v>0</v>
      </c>
      <c r="BK613">
        <v>0.103960396039604</v>
      </c>
      <c r="BL613">
        <v>0.52970297029702973</v>
      </c>
      <c r="BM613">
        <v>9.9009900990099011E-3</v>
      </c>
      <c r="BN613">
        <v>0.35643564356435642</v>
      </c>
      <c r="BO613">
        <v>0.1930693069306931</v>
      </c>
      <c r="BP613">
        <v>0.73267326732673266</v>
      </c>
      <c r="BQ613">
        <v>3.4653465346534663E-2</v>
      </c>
      <c r="BR613">
        <v>2.475247524752475E-2</v>
      </c>
      <c r="BS613">
        <v>1.4851485148514851E-2</v>
      </c>
      <c r="BT613">
        <v>0.11881188118811881</v>
      </c>
      <c r="BU613">
        <v>0.88118811881188119</v>
      </c>
      <c r="BV613">
        <v>0</v>
      </c>
      <c r="BW613">
        <v>1</v>
      </c>
      <c r="BX613" t="s">
        <v>1668</v>
      </c>
      <c r="BY613">
        <v>68164</v>
      </c>
      <c r="BZ613">
        <v>2.9634411126107621E-3</v>
      </c>
      <c r="CA613">
        <v>0</v>
      </c>
    </row>
    <row r="614" spans="1:79" customFormat="1" x14ac:dyDescent="0.25">
      <c r="A614" t="s">
        <v>1674</v>
      </c>
      <c r="B614" t="s">
        <v>42</v>
      </c>
      <c r="C614" t="s">
        <v>426</v>
      </c>
      <c r="D614" t="s">
        <v>44</v>
      </c>
      <c r="E614">
        <v>2016</v>
      </c>
      <c r="F614">
        <v>9584</v>
      </c>
      <c r="G614">
        <v>680</v>
      </c>
      <c r="H614">
        <v>0</v>
      </c>
      <c r="I614">
        <v>1381</v>
      </c>
      <c r="J614">
        <v>1637</v>
      </c>
      <c r="K614">
        <v>1180</v>
      </c>
      <c r="L614">
        <v>963</v>
      </c>
      <c r="M614">
        <v>1039</v>
      </c>
      <c r="N614">
        <v>1148</v>
      </c>
      <c r="O614">
        <v>1190</v>
      </c>
      <c r="P614">
        <v>987</v>
      </c>
      <c r="Q614">
        <v>328</v>
      </c>
      <c r="R614">
        <v>87</v>
      </c>
      <c r="S614">
        <v>324</v>
      </c>
      <c r="T614">
        <v>0</v>
      </c>
      <c r="U614">
        <v>9285</v>
      </c>
      <c r="V614">
        <v>852</v>
      </c>
      <c r="W614">
        <v>127</v>
      </c>
      <c r="X614">
        <v>6035</v>
      </c>
      <c r="Y614">
        <v>2774</v>
      </c>
      <c r="Z614">
        <v>1455</v>
      </c>
      <c r="AA614">
        <v>0</v>
      </c>
      <c r="AB614">
        <v>548</v>
      </c>
      <c r="AC614">
        <v>8093</v>
      </c>
      <c r="AD614">
        <v>272</v>
      </c>
      <c r="AE614">
        <v>1351</v>
      </c>
      <c r="AF614">
        <v>268</v>
      </c>
      <c r="AG614">
        <v>9211</v>
      </c>
      <c r="AH614">
        <v>480</v>
      </c>
      <c r="AI614">
        <v>33</v>
      </c>
      <c r="AJ614">
        <v>272</v>
      </c>
      <c r="AK614">
        <v>1873</v>
      </c>
      <c r="AL614">
        <v>8366</v>
      </c>
      <c r="AM614">
        <v>25</v>
      </c>
      <c r="AN614">
        <v>10264</v>
      </c>
      <c r="AO614">
        <v>0.93374902572096652</v>
      </c>
      <c r="AP614">
        <v>6.6250974279033509E-2</v>
      </c>
      <c r="AQ614">
        <v>0</v>
      </c>
      <c r="AR614">
        <v>0.13454793452844899</v>
      </c>
      <c r="AS614">
        <v>0.15948947778643799</v>
      </c>
      <c r="AT614">
        <v>0.11496492595479341</v>
      </c>
      <c r="AU614">
        <v>9.3823070927513644E-2</v>
      </c>
      <c r="AV614">
        <v>0.1012275915822291</v>
      </c>
      <c r="AW614">
        <v>0.11184723304754481</v>
      </c>
      <c r="AX614">
        <v>0.11593920498830861</v>
      </c>
      <c r="AY614">
        <v>9.6161340607950119E-2</v>
      </c>
      <c r="AZ614">
        <v>3.1956352299298517E-2</v>
      </c>
      <c r="BA614">
        <v>3.156664068589244E-2</v>
      </c>
      <c r="BB614">
        <v>8.4762275915822288E-3</v>
      </c>
      <c r="BC614">
        <v>0</v>
      </c>
      <c r="BD614">
        <v>0.90461808261886201</v>
      </c>
      <c r="BE614">
        <v>8.3008573655494938E-2</v>
      </c>
      <c r="BF614">
        <v>1.237334372564303E-2</v>
      </c>
      <c r="BG614">
        <v>0.58797739672642246</v>
      </c>
      <c r="BH614">
        <v>0.27026500389711611</v>
      </c>
      <c r="BI614">
        <v>0.1417575993764614</v>
      </c>
      <c r="BJ614">
        <v>0</v>
      </c>
      <c r="BK614">
        <v>5.3390491036632889E-2</v>
      </c>
      <c r="BL614">
        <v>0.78848402182385036</v>
      </c>
      <c r="BM614">
        <v>2.650038971161341E-2</v>
      </c>
      <c r="BN614">
        <v>0.13162509742790329</v>
      </c>
      <c r="BO614">
        <v>2.6110678098207329E-2</v>
      </c>
      <c r="BP614">
        <v>0.89740841777084956</v>
      </c>
      <c r="BQ614">
        <v>4.6765393608729541E-2</v>
      </c>
      <c r="BR614">
        <v>3.2151208106001561E-3</v>
      </c>
      <c r="BS614">
        <v>2.650038971161341E-2</v>
      </c>
      <c r="BT614">
        <v>0.1824824629773967</v>
      </c>
      <c r="BU614">
        <v>0.81508183943881529</v>
      </c>
      <c r="BV614">
        <v>2.4356975837879968E-3</v>
      </c>
      <c r="BW614">
        <v>1</v>
      </c>
      <c r="BX614" t="s">
        <v>1675</v>
      </c>
      <c r="BY614">
        <v>10264</v>
      </c>
      <c r="BZ614">
        <v>1</v>
      </c>
      <c r="CA614">
        <v>0</v>
      </c>
    </row>
    <row r="615" spans="1:79" customFormat="1" x14ac:dyDescent="0.25">
      <c r="A615" t="s">
        <v>1676</v>
      </c>
      <c r="B615" t="s">
        <v>42</v>
      </c>
      <c r="C615" t="s">
        <v>426</v>
      </c>
      <c r="D615" t="s">
        <v>947</v>
      </c>
      <c r="E615">
        <v>2016</v>
      </c>
      <c r="F615">
        <v>1741</v>
      </c>
      <c r="G615">
        <v>59</v>
      </c>
      <c r="H615">
        <v>0</v>
      </c>
      <c r="I615">
        <v>99</v>
      </c>
      <c r="J615">
        <v>198</v>
      </c>
      <c r="K615">
        <v>199</v>
      </c>
      <c r="L615">
        <v>201</v>
      </c>
      <c r="M615">
        <v>235</v>
      </c>
      <c r="N615">
        <v>260</v>
      </c>
      <c r="O615">
        <v>271</v>
      </c>
      <c r="P615">
        <v>234</v>
      </c>
      <c r="Q615">
        <v>73</v>
      </c>
      <c r="R615">
        <v>18</v>
      </c>
      <c r="S615">
        <v>12</v>
      </c>
      <c r="T615">
        <v>0</v>
      </c>
      <c r="U615">
        <v>1712</v>
      </c>
      <c r="V615">
        <v>61</v>
      </c>
      <c r="W615">
        <v>27</v>
      </c>
      <c r="X615">
        <v>932</v>
      </c>
      <c r="Y615">
        <v>615</v>
      </c>
      <c r="Z615">
        <v>253</v>
      </c>
      <c r="AA615">
        <v>0</v>
      </c>
      <c r="AB615">
        <v>130</v>
      </c>
      <c r="AC615">
        <v>1448</v>
      </c>
      <c r="AD615">
        <v>0</v>
      </c>
      <c r="AE615">
        <v>222</v>
      </c>
      <c r="AF615">
        <v>33</v>
      </c>
      <c r="AG615">
        <v>1704</v>
      </c>
      <c r="AH615">
        <v>60</v>
      </c>
      <c r="AI615">
        <v>3</v>
      </c>
      <c r="AJ615">
        <v>0</v>
      </c>
      <c r="AK615">
        <v>598</v>
      </c>
      <c r="AL615">
        <v>1195</v>
      </c>
      <c r="AM615">
        <v>7</v>
      </c>
      <c r="AN615">
        <v>1800</v>
      </c>
      <c r="AO615">
        <v>0.96722222222222221</v>
      </c>
      <c r="AP615">
        <v>3.2777777777777781E-2</v>
      </c>
      <c r="AQ615">
        <v>0</v>
      </c>
      <c r="AR615">
        <v>5.5E-2</v>
      </c>
      <c r="AS615">
        <v>0.11</v>
      </c>
      <c r="AT615">
        <v>0.1105555555555556</v>
      </c>
      <c r="AU615">
        <v>0.11166666666666671</v>
      </c>
      <c r="AV615">
        <v>0.13055555555555559</v>
      </c>
      <c r="AW615">
        <v>0.1444444444444444</v>
      </c>
      <c r="AX615">
        <v>0.15055555555555561</v>
      </c>
      <c r="AY615">
        <v>0.13</v>
      </c>
      <c r="AZ615">
        <v>4.0555555555555553E-2</v>
      </c>
      <c r="BA615">
        <v>6.6666666666666671E-3</v>
      </c>
      <c r="BB615">
        <v>0.01</v>
      </c>
      <c r="BC615">
        <v>0</v>
      </c>
      <c r="BD615">
        <v>0.95111111111111113</v>
      </c>
      <c r="BE615">
        <v>3.3888888888888892E-2</v>
      </c>
      <c r="BF615">
        <v>1.4999999999999999E-2</v>
      </c>
      <c r="BG615">
        <v>0.51777777777777778</v>
      </c>
      <c r="BH615">
        <v>0.34166666666666667</v>
      </c>
      <c r="BI615">
        <v>0.14055555555555549</v>
      </c>
      <c r="BJ615">
        <v>0</v>
      </c>
      <c r="BK615">
        <v>7.2222222222222215E-2</v>
      </c>
      <c r="BL615">
        <v>0.80444444444444441</v>
      </c>
      <c r="BM615">
        <v>0</v>
      </c>
      <c r="BN615">
        <v>0.12333333333333329</v>
      </c>
      <c r="BO615">
        <v>1.833333333333333E-2</v>
      </c>
      <c r="BP615">
        <v>0.94666666666666666</v>
      </c>
      <c r="BQ615">
        <v>3.3333333333333333E-2</v>
      </c>
      <c r="BR615">
        <v>1.666666666666667E-3</v>
      </c>
      <c r="BS615">
        <v>0</v>
      </c>
      <c r="BT615">
        <v>0.3322222222222222</v>
      </c>
      <c r="BU615">
        <v>0.66388888888888886</v>
      </c>
      <c r="BV615">
        <v>3.8888888888888892E-3</v>
      </c>
      <c r="BW615">
        <v>1</v>
      </c>
      <c r="BX615" t="s">
        <v>1675</v>
      </c>
      <c r="BY615">
        <v>10264</v>
      </c>
      <c r="BZ615">
        <v>0.1753702260327358</v>
      </c>
      <c r="CA615">
        <v>0</v>
      </c>
    </row>
    <row r="616" spans="1:79" customFormat="1" x14ac:dyDescent="0.25">
      <c r="A616" t="s">
        <v>1677</v>
      </c>
      <c r="B616" t="s">
        <v>42</v>
      </c>
      <c r="C616" t="s">
        <v>426</v>
      </c>
      <c r="D616" t="s">
        <v>949</v>
      </c>
      <c r="E616">
        <v>2016</v>
      </c>
      <c r="F616">
        <v>5582</v>
      </c>
      <c r="G616">
        <v>456</v>
      </c>
      <c r="H616">
        <v>0</v>
      </c>
      <c r="I616">
        <v>1124</v>
      </c>
      <c r="J616">
        <v>1210</v>
      </c>
      <c r="K616">
        <v>771</v>
      </c>
      <c r="L616">
        <v>522</v>
      </c>
      <c r="M616">
        <v>521</v>
      </c>
      <c r="N616">
        <v>546</v>
      </c>
      <c r="O616">
        <v>527</v>
      </c>
      <c r="P616">
        <v>395</v>
      </c>
      <c r="Q616">
        <v>118</v>
      </c>
      <c r="R616">
        <v>26</v>
      </c>
      <c r="S616">
        <v>278</v>
      </c>
      <c r="T616">
        <v>0</v>
      </c>
      <c r="U616">
        <v>5415</v>
      </c>
      <c r="V616">
        <v>556</v>
      </c>
      <c r="W616">
        <v>67</v>
      </c>
      <c r="X616">
        <v>3644</v>
      </c>
      <c r="Y616">
        <v>1517</v>
      </c>
      <c r="Z616">
        <v>877</v>
      </c>
      <c r="AA616">
        <v>0</v>
      </c>
      <c r="AB616">
        <v>196</v>
      </c>
      <c r="AC616">
        <v>5429</v>
      </c>
      <c r="AD616">
        <v>2</v>
      </c>
      <c r="AE616">
        <v>411</v>
      </c>
      <c r="AF616">
        <v>67</v>
      </c>
      <c r="AG616">
        <v>5864</v>
      </c>
      <c r="AH616">
        <v>95</v>
      </c>
      <c r="AI616">
        <v>11</v>
      </c>
      <c r="AJ616">
        <v>1</v>
      </c>
      <c r="AK616">
        <v>675</v>
      </c>
      <c r="AL616">
        <v>5362</v>
      </c>
      <c r="AM616">
        <v>1</v>
      </c>
      <c r="AN616">
        <v>6038</v>
      </c>
      <c r="AO616">
        <v>0.92447830407419673</v>
      </c>
      <c r="AP616">
        <v>7.5521695925803239E-2</v>
      </c>
      <c r="AQ616">
        <v>0</v>
      </c>
      <c r="AR616">
        <v>0.18615435574693609</v>
      </c>
      <c r="AS616">
        <v>0.20039748261013579</v>
      </c>
      <c r="AT616">
        <v>0.12769128850612779</v>
      </c>
      <c r="AU616">
        <v>8.6452467704537933E-2</v>
      </c>
      <c r="AV616">
        <v>8.6286849950314673E-2</v>
      </c>
      <c r="AW616">
        <v>9.0427293805895995E-2</v>
      </c>
      <c r="AX616">
        <v>8.7280556475654192E-2</v>
      </c>
      <c r="AY616">
        <v>6.5419012918184832E-2</v>
      </c>
      <c r="AZ616">
        <v>1.9542894998343819E-2</v>
      </c>
      <c r="BA616">
        <v>4.6041735674064263E-2</v>
      </c>
      <c r="BB616">
        <v>4.3060616098045713E-3</v>
      </c>
      <c r="BC616">
        <v>0</v>
      </c>
      <c r="BD616">
        <v>0.89682013911891356</v>
      </c>
      <c r="BE616">
        <v>9.2083471348128526E-2</v>
      </c>
      <c r="BF616">
        <v>1.1096389532957929E-2</v>
      </c>
      <c r="BG616">
        <v>0.60351109638953293</v>
      </c>
      <c r="BH616">
        <v>0.25124213315667437</v>
      </c>
      <c r="BI616">
        <v>0.14524677045379261</v>
      </c>
      <c r="BJ616">
        <v>0</v>
      </c>
      <c r="BK616">
        <v>3.2461079827757533E-2</v>
      </c>
      <c r="BL616">
        <v>0.89913878767803912</v>
      </c>
      <c r="BM616">
        <v>3.3123550844650548E-4</v>
      </c>
      <c r="BN616">
        <v>6.8068896985756869E-2</v>
      </c>
      <c r="BO616">
        <v>1.1096389532957929E-2</v>
      </c>
      <c r="BP616">
        <v>0.97118251076515405</v>
      </c>
      <c r="BQ616">
        <v>1.5733686651209011E-2</v>
      </c>
      <c r="BR616">
        <v>1.82179529645578E-3</v>
      </c>
      <c r="BS616">
        <v>1.6561775422325271E-4</v>
      </c>
      <c r="BT616">
        <v>0.1117919841006956</v>
      </c>
      <c r="BU616">
        <v>0.88804239814508112</v>
      </c>
      <c r="BV616">
        <v>1.6561775422325271E-4</v>
      </c>
      <c r="BW616">
        <v>1</v>
      </c>
      <c r="BX616" t="s">
        <v>1675</v>
      </c>
      <c r="BY616">
        <v>10264</v>
      </c>
      <c r="BZ616">
        <v>0.58826968043647698</v>
      </c>
      <c r="CA616">
        <v>0</v>
      </c>
    </row>
    <row r="617" spans="1:79" customFormat="1" x14ac:dyDescent="0.25">
      <c r="A617" t="s">
        <v>1678</v>
      </c>
      <c r="B617" t="s">
        <v>42</v>
      </c>
      <c r="C617" t="s">
        <v>426</v>
      </c>
      <c r="D617" t="s">
        <v>951</v>
      </c>
      <c r="E617">
        <v>2016</v>
      </c>
      <c r="F617">
        <v>916</v>
      </c>
      <c r="G617">
        <v>63</v>
      </c>
      <c r="H617">
        <v>0</v>
      </c>
      <c r="I617">
        <v>65</v>
      </c>
      <c r="J617">
        <v>109</v>
      </c>
      <c r="K617">
        <v>63</v>
      </c>
      <c r="L617">
        <v>97</v>
      </c>
      <c r="M617">
        <v>110</v>
      </c>
      <c r="N617">
        <v>149</v>
      </c>
      <c r="O617">
        <v>150</v>
      </c>
      <c r="P617">
        <v>145</v>
      </c>
      <c r="Q617">
        <v>60</v>
      </c>
      <c r="R617">
        <v>16</v>
      </c>
      <c r="S617">
        <v>15</v>
      </c>
      <c r="T617">
        <v>0</v>
      </c>
      <c r="U617">
        <v>805</v>
      </c>
      <c r="V617">
        <v>157</v>
      </c>
      <c r="W617">
        <v>17</v>
      </c>
      <c r="X617">
        <v>525</v>
      </c>
      <c r="Y617">
        <v>310</v>
      </c>
      <c r="Z617">
        <v>144</v>
      </c>
      <c r="AA617">
        <v>0</v>
      </c>
      <c r="AB617">
        <v>111</v>
      </c>
      <c r="AC617">
        <v>782</v>
      </c>
      <c r="AD617">
        <v>0</v>
      </c>
      <c r="AE617">
        <v>86</v>
      </c>
      <c r="AF617">
        <v>22</v>
      </c>
      <c r="AG617">
        <v>953</v>
      </c>
      <c r="AH617">
        <v>4</v>
      </c>
      <c r="AI617">
        <v>0</v>
      </c>
      <c r="AJ617">
        <v>0</v>
      </c>
      <c r="AK617">
        <v>455</v>
      </c>
      <c r="AL617">
        <v>523</v>
      </c>
      <c r="AM617">
        <v>1</v>
      </c>
      <c r="AN617">
        <v>979</v>
      </c>
      <c r="AO617">
        <v>0.93564862104187951</v>
      </c>
      <c r="AP617">
        <v>6.4351378958120528E-2</v>
      </c>
      <c r="AQ617">
        <v>0</v>
      </c>
      <c r="AR617">
        <v>6.6394279877425938E-2</v>
      </c>
      <c r="AS617">
        <v>0.11133810010214509</v>
      </c>
      <c r="AT617">
        <v>6.4351378958120528E-2</v>
      </c>
      <c r="AU617">
        <v>9.9080694586312565E-2</v>
      </c>
      <c r="AV617">
        <v>0.11235955056179769</v>
      </c>
      <c r="AW617">
        <v>0.15219611848825329</v>
      </c>
      <c r="AX617">
        <v>0.153217568947906</v>
      </c>
      <c r="AY617">
        <v>0.1481103166496425</v>
      </c>
      <c r="AZ617">
        <v>6.1287027579162413E-2</v>
      </c>
      <c r="BA617">
        <v>1.53217568947906E-2</v>
      </c>
      <c r="BB617">
        <v>1.634320735444331E-2</v>
      </c>
      <c r="BC617">
        <v>0</v>
      </c>
      <c r="BD617">
        <v>0.82226762002042897</v>
      </c>
      <c r="BE617">
        <v>0.16036772216547501</v>
      </c>
      <c r="BF617">
        <v>1.7364657814096011E-2</v>
      </c>
      <c r="BG617">
        <v>0.53626149131767109</v>
      </c>
      <c r="BH617">
        <v>0.31664964249233912</v>
      </c>
      <c r="BI617">
        <v>0.14708886618998979</v>
      </c>
      <c r="BJ617">
        <v>0</v>
      </c>
      <c r="BK617">
        <v>0.1133810010214505</v>
      </c>
      <c r="BL617">
        <v>0.79877425944841673</v>
      </c>
      <c r="BM617">
        <v>0</v>
      </c>
      <c r="BN617">
        <v>8.784473953013279E-2</v>
      </c>
      <c r="BO617">
        <v>2.247191011235955E-2</v>
      </c>
      <c r="BP617">
        <v>0.97344228804902966</v>
      </c>
      <c r="BQ617">
        <v>4.0858018386108266E-3</v>
      </c>
      <c r="BR617">
        <v>0</v>
      </c>
      <c r="BS617">
        <v>0</v>
      </c>
      <c r="BT617">
        <v>0.46475995914198159</v>
      </c>
      <c r="BU617">
        <v>0.53421859039836572</v>
      </c>
      <c r="BV617">
        <v>1.0214504596527071E-3</v>
      </c>
      <c r="BW617">
        <v>1</v>
      </c>
      <c r="BX617" t="s">
        <v>1675</v>
      </c>
      <c r="BY617">
        <v>10264</v>
      </c>
      <c r="BZ617">
        <v>9.5381917381137951E-2</v>
      </c>
      <c r="CA617">
        <v>0</v>
      </c>
    </row>
    <row r="618" spans="1:79" customFormat="1" x14ac:dyDescent="0.25">
      <c r="A618" t="s">
        <v>1679</v>
      </c>
      <c r="B618" t="s">
        <v>42</v>
      </c>
      <c r="C618" t="s">
        <v>426</v>
      </c>
      <c r="D618" t="s">
        <v>953</v>
      </c>
      <c r="E618">
        <v>2016</v>
      </c>
      <c r="F618">
        <v>1086</v>
      </c>
      <c r="G618">
        <v>88</v>
      </c>
      <c r="H618">
        <v>0</v>
      </c>
      <c r="I618">
        <v>57</v>
      </c>
      <c r="J618">
        <v>90</v>
      </c>
      <c r="K618">
        <v>129</v>
      </c>
      <c r="L618">
        <v>120</v>
      </c>
      <c r="M618">
        <v>152</v>
      </c>
      <c r="N618">
        <v>170</v>
      </c>
      <c r="O618">
        <v>199</v>
      </c>
      <c r="P618">
        <v>170</v>
      </c>
      <c r="Q618">
        <v>56</v>
      </c>
      <c r="R618">
        <v>22</v>
      </c>
      <c r="S618">
        <v>9</v>
      </c>
      <c r="T618">
        <v>0</v>
      </c>
      <c r="U618">
        <v>1112</v>
      </c>
      <c r="V618">
        <v>49</v>
      </c>
      <c r="W618">
        <v>13</v>
      </c>
      <c r="X618">
        <v>795</v>
      </c>
      <c r="Y618">
        <v>262</v>
      </c>
      <c r="Z618">
        <v>117</v>
      </c>
      <c r="AA618">
        <v>0</v>
      </c>
      <c r="AB618">
        <v>111</v>
      </c>
      <c r="AC618">
        <v>432</v>
      </c>
      <c r="AD618">
        <v>0</v>
      </c>
      <c r="AE618">
        <v>631</v>
      </c>
      <c r="AF618">
        <v>146</v>
      </c>
      <c r="AG618">
        <v>689</v>
      </c>
      <c r="AH618">
        <v>320</v>
      </c>
      <c r="AI618">
        <v>19</v>
      </c>
      <c r="AJ618">
        <v>0</v>
      </c>
      <c r="AK618">
        <v>87</v>
      </c>
      <c r="AL618">
        <v>1082</v>
      </c>
      <c r="AM618">
        <v>5</v>
      </c>
      <c r="AN618">
        <v>1174</v>
      </c>
      <c r="AO618">
        <v>0.92504258943781947</v>
      </c>
      <c r="AP618">
        <v>7.4957410562180582E-2</v>
      </c>
      <c r="AQ618">
        <v>0</v>
      </c>
      <c r="AR618">
        <v>4.8551959114139703E-2</v>
      </c>
      <c r="AS618">
        <v>7.6660988074957415E-2</v>
      </c>
      <c r="AT618">
        <v>0.1098807495741056</v>
      </c>
      <c r="AU618">
        <v>0.1022146507666099</v>
      </c>
      <c r="AV618">
        <v>0.1294718909710392</v>
      </c>
      <c r="AW618">
        <v>0.14480408858603069</v>
      </c>
      <c r="AX618">
        <v>0.16950596252129471</v>
      </c>
      <c r="AY618">
        <v>0.14480408858603069</v>
      </c>
      <c r="AZ618">
        <v>4.770017035775128E-2</v>
      </c>
      <c r="BA618">
        <v>7.6660988074957409E-3</v>
      </c>
      <c r="BB618">
        <v>1.8739352640545149E-2</v>
      </c>
      <c r="BC618">
        <v>0</v>
      </c>
      <c r="BD618">
        <v>0.94718909710391819</v>
      </c>
      <c r="BE618">
        <v>4.1737649063032373E-2</v>
      </c>
      <c r="BF618">
        <v>1.10732538330494E-2</v>
      </c>
      <c r="BG618">
        <v>0.67717206132879049</v>
      </c>
      <c r="BH618">
        <v>0.22316865417376491</v>
      </c>
      <c r="BI618">
        <v>9.9659284497444628E-2</v>
      </c>
      <c r="BJ618">
        <v>0</v>
      </c>
      <c r="BK618">
        <v>9.4548551959114144E-2</v>
      </c>
      <c r="BL618">
        <v>0.36797274275979558</v>
      </c>
      <c r="BM618">
        <v>0</v>
      </c>
      <c r="BN618">
        <v>0.53747870528109032</v>
      </c>
      <c r="BO618">
        <v>0.1243611584327087</v>
      </c>
      <c r="BP618">
        <v>0.58688245315161836</v>
      </c>
      <c r="BQ618">
        <v>0.27257240204429301</v>
      </c>
      <c r="BR618">
        <v>1.61839863713799E-2</v>
      </c>
      <c r="BS618">
        <v>0</v>
      </c>
      <c r="BT618">
        <v>7.4105621805792166E-2</v>
      </c>
      <c r="BU618">
        <v>0.92163543441226581</v>
      </c>
      <c r="BV618">
        <v>4.2589437819420782E-3</v>
      </c>
      <c r="BW618">
        <v>1</v>
      </c>
      <c r="BX618" t="s">
        <v>1675</v>
      </c>
      <c r="BY618">
        <v>10264</v>
      </c>
      <c r="BZ618">
        <v>0.1143803585346843</v>
      </c>
      <c r="CA618">
        <v>0</v>
      </c>
    </row>
    <row r="619" spans="1:79" customFormat="1" x14ac:dyDescent="0.25">
      <c r="A619" t="s">
        <v>1680</v>
      </c>
      <c r="B619" t="s">
        <v>42</v>
      </c>
      <c r="C619" t="s">
        <v>426</v>
      </c>
      <c r="D619" t="s">
        <v>961</v>
      </c>
      <c r="E619">
        <v>2016</v>
      </c>
      <c r="F619">
        <v>259</v>
      </c>
      <c r="G619">
        <v>14</v>
      </c>
      <c r="H619">
        <v>0</v>
      </c>
      <c r="I619">
        <v>36</v>
      </c>
      <c r="J619">
        <v>30</v>
      </c>
      <c r="K619">
        <v>18</v>
      </c>
      <c r="L619">
        <v>23</v>
      </c>
      <c r="M619">
        <v>21</v>
      </c>
      <c r="N619">
        <v>23</v>
      </c>
      <c r="O619">
        <v>43</v>
      </c>
      <c r="P619">
        <v>43</v>
      </c>
      <c r="Q619">
        <v>21</v>
      </c>
      <c r="R619">
        <v>5</v>
      </c>
      <c r="S619">
        <v>10</v>
      </c>
      <c r="T619">
        <v>0</v>
      </c>
      <c r="U619">
        <v>241</v>
      </c>
      <c r="V619">
        <v>29</v>
      </c>
      <c r="W619">
        <v>3</v>
      </c>
      <c r="X619">
        <v>139</v>
      </c>
      <c r="Y619">
        <v>70</v>
      </c>
      <c r="Z619">
        <v>64</v>
      </c>
      <c r="AA619">
        <v>0</v>
      </c>
      <c r="AB619">
        <v>0</v>
      </c>
      <c r="AC619">
        <v>2</v>
      </c>
      <c r="AD619">
        <v>270</v>
      </c>
      <c r="AE619">
        <v>1</v>
      </c>
      <c r="AF619">
        <v>0</v>
      </c>
      <c r="AG619">
        <v>1</v>
      </c>
      <c r="AH619">
        <v>1</v>
      </c>
      <c r="AI619">
        <v>0</v>
      </c>
      <c r="AJ619">
        <v>271</v>
      </c>
      <c r="AK619">
        <v>58</v>
      </c>
      <c r="AL619">
        <v>204</v>
      </c>
      <c r="AM619">
        <v>11</v>
      </c>
      <c r="AN619">
        <v>273</v>
      </c>
      <c r="AO619">
        <v>0.94871794871794868</v>
      </c>
      <c r="AP619">
        <v>5.128205128205128E-2</v>
      </c>
      <c r="AQ619">
        <v>0</v>
      </c>
      <c r="AR619">
        <v>0.1318681318681319</v>
      </c>
      <c r="AS619">
        <v>0.1098901098901099</v>
      </c>
      <c r="AT619">
        <v>6.5934065934065936E-2</v>
      </c>
      <c r="AU619">
        <v>8.4249084249084255E-2</v>
      </c>
      <c r="AV619">
        <v>7.6923076923076927E-2</v>
      </c>
      <c r="AW619">
        <v>8.4249084249084255E-2</v>
      </c>
      <c r="AX619">
        <v>0.1575091575091575</v>
      </c>
      <c r="AY619">
        <v>0.1575091575091575</v>
      </c>
      <c r="AZ619">
        <v>7.6923076923076927E-2</v>
      </c>
      <c r="BA619">
        <v>3.6630036630036632E-2</v>
      </c>
      <c r="BB619">
        <v>1.8315018315018319E-2</v>
      </c>
      <c r="BC619">
        <v>0</v>
      </c>
      <c r="BD619">
        <v>0.88278388278388276</v>
      </c>
      <c r="BE619">
        <v>0.1062271062271062</v>
      </c>
      <c r="BF619">
        <v>1.098901098901099E-2</v>
      </c>
      <c r="BG619">
        <v>0.50915750915750912</v>
      </c>
      <c r="BH619">
        <v>0.25641025641025639</v>
      </c>
      <c r="BI619">
        <v>0.2344322344322344</v>
      </c>
      <c r="BJ619">
        <v>0</v>
      </c>
      <c r="BK619">
        <v>0</v>
      </c>
      <c r="BL619">
        <v>7.326007326007326E-3</v>
      </c>
      <c r="BM619">
        <v>0.98901098901098905</v>
      </c>
      <c r="BN619">
        <v>3.663003663003663E-3</v>
      </c>
      <c r="BO619">
        <v>0</v>
      </c>
      <c r="BP619">
        <v>3.663003663003663E-3</v>
      </c>
      <c r="BQ619">
        <v>3.663003663003663E-3</v>
      </c>
      <c r="BR619">
        <v>0</v>
      </c>
      <c r="BS619">
        <v>0.9926739926739927</v>
      </c>
      <c r="BT619">
        <v>0.21245421245421239</v>
      </c>
      <c r="BU619">
        <v>0.74725274725274726</v>
      </c>
      <c r="BV619">
        <v>4.0293040293040303E-2</v>
      </c>
      <c r="BW619">
        <v>1</v>
      </c>
      <c r="BX619" t="s">
        <v>1675</v>
      </c>
      <c r="BY619">
        <v>10264</v>
      </c>
      <c r="BZ619">
        <v>2.6597817614964929E-2</v>
      </c>
      <c r="CA619">
        <v>0</v>
      </c>
    </row>
    <row r="620" spans="1:79" customFormat="1" x14ac:dyDescent="0.25">
      <c r="A620" t="s">
        <v>1681</v>
      </c>
      <c r="B620" t="s">
        <v>42</v>
      </c>
      <c r="C620" t="s">
        <v>433</v>
      </c>
      <c r="D620" t="s">
        <v>44</v>
      </c>
      <c r="E620">
        <v>2016</v>
      </c>
      <c r="F620">
        <v>362</v>
      </c>
      <c r="G620">
        <v>38</v>
      </c>
      <c r="H620">
        <v>0</v>
      </c>
      <c r="I620">
        <v>46</v>
      </c>
      <c r="J620">
        <v>69</v>
      </c>
      <c r="K620">
        <v>58</v>
      </c>
      <c r="L620">
        <v>42</v>
      </c>
      <c r="M620">
        <v>36</v>
      </c>
      <c r="N620">
        <v>45</v>
      </c>
      <c r="O620">
        <v>50</v>
      </c>
      <c r="P620">
        <v>30</v>
      </c>
      <c r="Q620">
        <v>14</v>
      </c>
      <c r="R620">
        <v>1</v>
      </c>
      <c r="S620">
        <v>9</v>
      </c>
      <c r="T620">
        <v>0</v>
      </c>
      <c r="U620">
        <v>360</v>
      </c>
      <c r="V620">
        <v>40</v>
      </c>
      <c r="W620">
        <v>0</v>
      </c>
      <c r="X620">
        <v>208</v>
      </c>
      <c r="Y620">
        <v>151</v>
      </c>
      <c r="Z620">
        <v>41</v>
      </c>
      <c r="AA620">
        <v>0</v>
      </c>
      <c r="AB620">
        <v>43</v>
      </c>
      <c r="AC620">
        <v>297</v>
      </c>
      <c r="AD620">
        <v>11</v>
      </c>
      <c r="AE620">
        <v>49</v>
      </c>
      <c r="AF620">
        <v>34</v>
      </c>
      <c r="AG620">
        <v>350</v>
      </c>
      <c r="AH620">
        <v>9</v>
      </c>
      <c r="AI620">
        <v>0</v>
      </c>
      <c r="AJ620">
        <v>7</v>
      </c>
      <c r="AK620">
        <v>77</v>
      </c>
      <c r="AL620">
        <v>286</v>
      </c>
      <c r="AM620">
        <v>37</v>
      </c>
      <c r="AN620">
        <v>400</v>
      </c>
      <c r="AO620">
        <v>0.90500000000000003</v>
      </c>
      <c r="AP620">
        <v>9.5000000000000001E-2</v>
      </c>
      <c r="AQ620">
        <v>0</v>
      </c>
      <c r="AR620">
        <v>0.115</v>
      </c>
      <c r="AS620">
        <v>0.17249999999999999</v>
      </c>
      <c r="AT620">
        <v>0.14499999999999999</v>
      </c>
      <c r="AU620">
        <v>0.105</v>
      </c>
      <c r="AV620">
        <v>0.09</v>
      </c>
      <c r="AW620">
        <v>0.1125</v>
      </c>
      <c r="AX620">
        <v>0.125</v>
      </c>
      <c r="AY620">
        <v>7.4999999999999997E-2</v>
      </c>
      <c r="AZ620">
        <v>3.5000000000000003E-2</v>
      </c>
      <c r="BA620">
        <v>2.2499999999999999E-2</v>
      </c>
      <c r="BB620">
        <v>2.5000000000000001E-3</v>
      </c>
      <c r="BC620">
        <v>0</v>
      </c>
      <c r="BD620">
        <v>0.9</v>
      </c>
      <c r="BE620">
        <v>0.1</v>
      </c>
      <c r="BF620">
        <v>0</v>
      </c>
      <c r="BG620">
        <v>0.52</v>
      </c>
      <c r="BH620">
        <v>0.3775</v>
      </c>
      <c r="BI620">
        <v>0.10249999999999999</v>
      </c>
      <c r="BJ620">
        <v>0</v>
      </c>
      <c r="BK620">
        <v>0.1075</v>
      </c>
      <c r="BL620">
        <v>0.74250000000000005</v>
      </c>
      <c r="BM620">
        <v>2.75E-2</v>
      </c>
      <c r="BN620">
        <v>0.1225</v>
      </c>
      <c r="BO620">
        <v>8.5000000000000006E-2</v>
      </c>
      <c r="BP620">
        <v>0.875</v>
      </c>
      <c r="BQ620">
        <v>2.2499999999999999E-2</v>
      </c>
      <c r="BR620">
        <v>0</v>
      </c>
      <c r="BS620">
        <v>1.7500000000000002E-2</v>
      </c>
      <c r="BT620">
        <v>0.1925</v>
      </c>
      <c r="BU620">
        <v>0.71499999999999997</v>
      </c>
      <c r="BV620">
        <v>9.2499999999999999E-2</v>
      </c>
      <c r="BW620">
        <v>1</v>
      </c>
      <c r="BX620" t="s">
        <v>1682</v>
      </c>
      <c r="BY620">
        <v>400</v>
      </c>
      <c r="BZ620">
        <v>1</v>
      </c>
      <c r="CA620">
        <v>0</v>
      </c>
    </row>
    <row r="621" spans="1:79" customFormat="1" x14ac:dyDescent="0.25">
      <c r="A621" t="s">
        <v>1683</v>
      </c>
      <c r="B621" t="s">
        <v>42</v>
      </c>
      <c r="C621" t="s">
        <v>433</v>
      </c>
      <c r="D621" t="s">
        <v>947</v>
      </c>
      <c r="E621">
        <v>2016</v>
      </c>
      <c r="F621">
        <v>112</v>
      </c>
      <c r="G621">
        <v>9</v>
      </c>
      <c r="H621">
        <v>0</v>
      </c>
      <c r="I621">
        <v>6</v>
      </c>
      <c r="J621">
        <v>13</v>
      </c>
      <c r="K621">
        <v>21</v>
      </c>
      <c r="L621">
        <v>12</v>
      </c>
      <c r="M621">
        <v>15</v>
      </c>
      <c r="N621">
        <v>18</v>
      </c>
      <c r="O621">
        <v>17</v>
      </c>
      <c r="P621">
        <v>10</v>
      </c>
      <c r="Q621">
        <v>8</v>
      </c>
      <c r="R621">
        <v>0</v>
      </c>
      <c r="S621">
        <v>1</v>
      </c>
      <c r="T621">
        <v>0</v>
      </c>
      <c r="U621">
        <v>111</v>
      </c>
      <c r="V621">
        <v>10</v>
      </c>
      <c r="W621">
        <v>0</v>
      </c>
      <c r="X621">
        <v>58</v>
      </c>
      <c r="Y621">
        <v>49</v>
      </c>
      <c r="Z621">
        <v>14</v>
      </c>
      <c r="AA621">
        <v>0</v>
      </c>
      <c r="AB621">
        <v>17</v>
      </c>
      <c r="AC621">
        <v>90</v>
      </c>
      <c r="AD621">
        <v>0</v>
      </c>
      <c r="AE621">
        <v>14</v>
      </c>
      <c r="AF621">
        <v>6</v>
      </c>
      <c r="AG621">
        <v>113</v>
      </c>
      <c r="AH621">
        <v>1</v>
      </c>
      <c r="AI621">
        <v>0</v>
      </c>
      <c r="AJ621">
        <v>1</v>
      </c>
      <c r="AK621">
        <v>49</v>
      </c>
      <c r="AL621">
        <v>63</v>
      </c>
      <c r="AM621">
        <v>9</v>
      </c>
      <c r="AN621">
        <v>121</v>
      </c>
      <c r="AO621">
        <v>0.92561983471074383</v>
      </c>
      <c r="AP621">
        <v>7.43801652892562E-2</v>
      </c>
      <c r="AQ621">
        <v>0</v>
      </c>
      <c r="AR621">
        <v>4.9586776859504127E-2</v>
      </c>
      <c r="AS621">
        <v>0.1074380165289256</v>
      </c>
      <c r="AT621">
        <v>0.1735537190082645</v>
      </c>
      <c r="AU621">
        <v>9.9173553719008267E-2</v>
      </c>
      <c r="AV621">
        <v>0.12396694214876031</v>
      </c>
      <c r="AW621">
        <v>0.1487603305785124</v>
      </c>
      <c r="AX621">
        <v>0.14049586776859499</v>
      </c>
      <c r="AY621">
        <v>8.2644628099173556E-2</v>
      </c>
      <c r="AZ621">
        <v>6.6115702479338845E-2</v>
      </c>
      <c r="BA621">
        <v>8.2644628099173556E-3</v>
      </c>
      <c r="BB621">
        <v>0</v>
      </c>
      <c r="BC621">
        <v>0</v>
      </c>
      <c r="BD621">
        <v>0.9173553719008265</v>
      </c>
      <c r="BE621">
        <v>8.2644628099173556E-2</v>
      </c>
      <c r="BF621">
        <v>0</v>
      </c>
      <c r="BG621">
        <v>0.47933884297520662</v>
      </c>
      <c r="BH621">
        <v>0.4049586776859504</v>
      </c>
      <c r="BI621">
        <v>0.11570247933884301</v>
      </c>
      <c r="BJ621">
        <v>0</v>
      </c>
      <c r="BK621">
        <v>0.14049586776859499</v>
      </c>
      <c r="BL621">
        <v>0.74380165289256195</v>
      </c>
      <c r="BM621">
        <v>0</v>
      </c>
      <c r="BN621">
        <v>0.11570247933884301</v>
      </c>
      <c r="BO621">
        <v>4.9586776859504127E-2</v>
      </c>
      <c r="BP621">
        <v>0.93388429752066116</v>
      </c>
      <c r="BQ621">
        <v>8.2644628099173556E-3</v>
      </c>
      <c r="BR621">
        <v>0</v>
      </c>
      <c r="BS621">
        <v>8.2644628099173556E-3</v>
      </c>
      <c r="BT621">
        <v>0.4049586776859504</v>
      </c>
      <c r="BU621">
        <v>0.52066115702479343</v>
      </c>
      <c r="BV621">
        <v>7.43801652892562E-2</v>
      </c>
      <c r="BW621">
        <v>1</v>
      </c>
      <c r="BX621" t="s">
        <v>1682</v>
      </c>
      <c r="BY621">
        <v>400</v>
      </c>
      <c r="BZ621">
        <v>0.30249999999999999</v>
      </c>
      <c r="CA621">
        <v>0</v>
      </c>
    </row>
    <row r="622" spans="1:79" customFormat="1" x14ac:dyDescent="0.25">
      <c r="A622" t="s">
        <v>1684</v>
      </c>
      <c r="B622" t="s">
        <v>42</v>
      </c>
      <c r="C622" t="s">
        <v>433</v>
      </c>
      <c r="D622" t="s">
        <v>949</v>
      </c>
      <c r="E622">
        <v>2016</v>
      </c>
      <c r="F622">
        <v>179</v>
      </c>
      <c r="G622">
        <v>24</v>
      </c>
      <c r="H622">
        <v>0</v>
      </c>
      <c r="I622">
        <v>32</v>
      </c>
      <c r="J622">
        <v>42</v>
      </c>
      <c r="K622">
        <v>29</v>
      </c>
      <c r="L622">
        <v>23</v>
      </c>
      <c r="M622">
        <v>14</v>
      </c>
      <c r="N622">
        <v>21</v>
      </c>
      <c r="O622">
        <v>17</v>
      </c>
      <c r="P622">
        <v>14</v>
      </c>
      <c r="Q622">
        <v>3</v>
      </c>
      <c r="R622">
        <v>1</v>
      </c>
      <c r="S622">
        <v>7</v>
      </c>
      <c r="T622">
        <v>0</v>
      </c>
      <c r="U622">
        <v>186</v>
      </c>
      <c r="V622">
        <v>17</v>
      </c>
      <c r="W622">
        <v>0</v>
      </c>
      <c r="X622">
        <v>96</v>
      </c>
      <c r="Y622">
        <v>88</v>
      </c>
      <c r="Z622">
        <v>19</v>
      </c>
      <c r="AA622">
        <v>0</v>
      </c>
      <c r="AB622">
        <v>9</v>
      </c>
      <c r="AC622">
        <v>177</v>
      </c>
      <c r="AD622">
        <v>4</v>
      </c>
      <c r="AE622">
        <v>13</v>
      </c>
      <c r="AF622">
        <v>15</v>
      </c>
      <c r="AG622">
        <v>187</v>
      </c>
      <c r="AH622">
        <v>1</v>
      </c>
      <c r="AI622">
        <v>0</v>
      </c>
      <c r="AJ622">
        <v>0</v>
      </c>
      <c r="AK622">
        <v>26</v>
      </c>
      <c r="AL622">
        <v>155</v>
      </c>
      <c r="AM622">
        <v>22</v>
      </c>
      <c r="AN622">
        <v>203</v>
      </c>
      <c r="AO622">
        <v>0.88177339901477836</v>
      </c>
      <c r="AP622">
        <v>0.1182266009852217</v>
      </c>
      <c r="AQ622">
        <v>0</v>
      </c>
      <c r="AR622">
        <v>0.1576354679802956</v>
      </c>
      <c r="AS622">
        <v>0.2068965517241379</v>
      </c>
      <c r="AT622">
        <v>0.14285714285714279</v>
      </c>
      <c r="AU622">
        <v>0.1133004926108374</v>
      </c>
      <c r="AV622">
        <v>6.8965517241379309E-2</v>
      </c>
      <c r="AW622">
        <v>0.10344827586206901</v>
      </c>
      <c r="AX622">
        <v>8.3743842364532015E-2</v>
      </c>
      <c r="AY622">
        <v>6.8965517241379309E-2</v>
      </c>
      <c r="AZ622">
        <v>1.477832512315271E-2</v>
      </c>
      <c r="BA622">
        <v>3.4482758620689648E-2</v>
      </c>
      <c r="BB622">
        <v>4.9261083743842374E-3</v>
      </c>
      <c r="BC622">
        <v>0</v>
      </c>
      <c r="BD622">
        <v>0.91625615763546797</v>
      </c>
      <c r="BE622">
        <v>8.3743842364532015E-2</v>
      </c>
      <c r="BF622">
        <v>0</v>
      </c>
      <c r="BG622">
        <v>0.47290640394088668</v>
      </c>
      <c r="BH622">
        <v>0.43349753694581278</v>
      </c>
      <c r="BI622">
        <v>9.3596059113300489E-2</v>
      </c>
      <c r="BJ622">
        <v>0</v>
      </c>
      <c r="BK622">
        <v>4.4334975369458129E-2</v>
      </c>
      <c r="BL622">
        <v>0.8719211822660099</v>
      </c>
      <c r="BM622">
        <v>1.970443349753695E-2</v>
      </c>
      <c r="BN622">
        <v>6.4039408866995079E-2</v>
      </c>
      <c r="BO622">
        <v>7.3891625615763554E-2</v>
      </c>
      <c r="BP622">
        <v>0.9211822660098522</v>
      </c>
      <c r="BQ622">
        <v>4.9261083743842374E-3</v>
      </c>
      <c r="BR622">
        <v>0</v>
      </c>
      <c r="BS622">
        <v>0</v>
      </c>
      <c r="BT622">
        <v>0.12807881773399021</v>
      </c>
      <c r="BU622">
        <v>0.76354679802955661</v>
      </c>
      <c r="BV622">
        <v>0.10837438423645319</v>
      </c>
      <c r="BW622">
        <v>1</v>
      </c>
      <c r="BX622" t="s">
        <v>1682</v>
      </c>
      <c r="BY622">
        <v>400</v>
      </c>
      <c r="BZ622">
        <v>0.50749999999999995</v>
      </c>
      <c r="CA622">
        <v>0</v>
      </c>
    </row>
    <row r="623" spans="1:79" customFormat="1" x14ac:dyDescent="0.25">
      <c r="A623" t="s">
        <v>1685</v>
      </c>
      <c r="B623" t="s">
        <v>42</v>
      </c>
      <c r="C623" t="s">
        <v>433</v>
      </c>
      <c r="D623" t="s">
        <v>951</v>
      </c>
      <c r="E623">
        <v>2016</v>
      </c>
      <c r="F623">
        <v>27</v>
      </c>
      <c r="G623">
        <v>1</v>
      </c>
      <c r="H623">
        <v>0</v>
      </c>
      <c r="I623">
        <v>7</v>
      </c>
      <c r="J623">
        <v>2</v>
      </c>
      <c r="K623">
        <v>1</v>
      </c>
      <c r="L623">
        <v>5</v>
      </c>
      <c r="M623">
        <v>5</v>
      </c>
      <c r="N623">
        <v>3</v>
      </c>
      <c r="O623">
        <v>4</v>
      </c>
      <c r="P623">
        <v>0</v>
      </c>
      <c r="Q623">
        <v>1</v>
      </c>
      <c r="R623">
        <v>0</v>
      </c>
      <c r="S623">
        <v>0</v>
      </c>
      <c r="T623">
        <v>0</v>
      </c>
      <c r="U623">
        <v>19</v>
      </c>
      <c r="V623">
        <v>9</v>
      </c>
      <c r="W623">
        <v>0</v>
      </c>
      <c r="X623">
        <v>21</v>
      </c>
      <c r="Y623">
        <v>3</v>
      </c>
      <c r="Z623">
        <v>4</v>
      </c>
      <c r="AA623">
        <v>0</v>
      </c>
      <c r="AB623">
        <v>9</v>
      </c>
      <c r="AC623">
        <v>14</v>
      </c>
      <c r="AD623">
        <v>0</v>
      </c>
      <c r="AE623">
        <v>5</v>
      </c>
      <c r="AF623">
        <v>1</v>
      </c>
      <c r="AG623">
        <v>27</v>
      </c>
      <c r="AH623">
        <v>0</v>
      </c>
      <c r="AI623">
        <v>0</v>
      </c>
      <c r="AJ623">
        <v>0</v>
      </c>
      <c r="AK623">
        <v>0</v>
      </c>
      <c r="AL623">
        <v>28</v>
      </c>
      <c r="AM623">
        <v>0</v>
      </c>
      <c r="AN623">
        <v>28</v>
      </c>
      <c r="AO623">
        <v>0.9642857142857143</v>
      </c>
      <c r="AP623">
        <v>3.5714285714285712E-2</v>
      </c>
      <c r="AQ623">
        <v>0</v>
      </c>
      <c r="AR623">
        <v>0.25</v>
      </c>
      <c r="AS623">
        <v>7.1428571428571425E-2</v>
      </c>
      <c r="AT623">
        <v>3.5714285714285712E-2</v>
      </c>
      <c r="AU623">
        <v>0.1785714285714286</v>
      </c>
      <c r="AV623">
        <v>0.1785714285714286</v>
      </c>
      <c r="AW623">
        <v>0.1071428571428571</v>
      </c>
      <c r="AX623">
        <v>0.14285714285714279</v>
      </c>
      <c r="AY623">
        <v>0</v>
      </c>
      <c r="AZ623">
        <v>3.5714285714285712E-2</v>
      </c>
      <c r="BA623">
        <v>0</v>
      </c>
      <c r="BB623">
        <v>0</v>
      </c>
      <c r="BC623">
        <v>0</v>
      </c>
      <c r="BD623">
        <v>0.6785714285714286</v>
      </c>
      <c r="BE623">
        <v>0.32142857142857151</v>
      </c>
      <c r="BF623">
        <v>0</v>
      </c>
      <c r="BG623">
        <v>0.75</v>
      </c>
      <c r="BH623">
        <v>0.1071428571428571</v>
      </c>
      <c r="BI623">
        <v>0.14285714285714279</v>
      </c>
      <c r="BJ623">
        <v>0</v>
      </c>
      <c r="BK623">
        <v>0.32142857142857151</v>
      </c>
      <c r="BL623">
        <v>0.5</v>
      </c>
      <c r="BM623">
        <v>0</v>
      </c>
      <c r="BN623">
        <v>0.1785714285714286</v>
      </c>
      <c r="BO623">
        <v>3.5714285714285712E-2</v>
      </c>
      <c r="BP623">
        <v>0.9642857142857143</v>
      </c>
      <c r="BQ623">
        <v>0</v>
      </c>
      <c r="BR623">
        <v>0</v>
      </c>
      <c r="BS623">
        <v>0</v>
      </c>
      <c r="BT623">
        <v>0</v>
      </c>
      <c r="BU623">
        <v>1</v>
      </c>
      <c r="BV623">
        <v>0</v>
      </c>
      <c r="BW623">
        <v>1</v>
      </c>
      <c r="BX623" t="s">
        <v>1682</v>
      </c>
      <c r="BY623">
        <v>400</v>
      </c>
      <c r="BZ623">
        <v>7.0000000000000007E-2</v>
      </c>
      <c r="CA623">
        <v>0</v>
      </c>
    </row>
    <row r="624" spans="1:79" customFormat="1" x14ac:dyDescent="0.25">
      <c r="A624" t="s">
        <v>1686</v>
      </c>
      <c r="B624" t="s">
        <v>42</v>
      </c>
      <c r="C624" t="s">
        <v>433</v>
      </c>
      <c r="D624" t="s">
        <v>953</v>
      </c>
      <c r="E624">
        <v>2016</v>
      </c>
      <c r="F624">
        <v>40</v>
      </c>
      <c r="G624">
        <v>4</v>
      </c>
      <c r="H624">
        <v>0</v>
      </c>
      <c r="I624">
        <v>0</v>
      </c>
      <c r="J624">
        <v>11</v>
      </c>
      <c r="K624">
        <v>6</v>
      </c>
      <c r="L624">
        <v>2</v>
      </c>
      <c r="M624">
        <v>2</v>
      </c>
      <c r="N624">
        <v>3</v>
      </c>
      <c r="O624">
        <v>12</v>
      </c>
      <c r="P624">
        <v>6</v>
      </c>
      <c r="Q624">
        <v>2</v>
      </c>
      <c r="R624">
        <v>0</v>
      </c>
      <c r="S624">
        <v>0</v>
      </c>
      <c r="T624">
        <v>0</v>
      </c>
      <c r="U624">
        <v>40</v>
      </c>
      <c r="V624">
        <v>4</v>
      </c>
      <c r="W624">
        <v>0</v>
      </c>
      <c r="X624">
        <v>32</v>
      </c>
      <c r="Y624">
        <v>10</v>
      </c>
      <c r="Z624">
        <v>2</v>
      </c>
      <c r="AA624">
        <v>0</v>
      </c>
      <c r="AB624">
        <v>8</v>
      </c>
      <c r="AC624">
        <v>16</v>
      </c>
      <c r="AD624">
        <v>3</v>
      </c>
      <c r="AE624">
        <v>17</v>
      </c>
      <c r="AF624">
        <v>12</v>
      </c>
      <c r="AG624">
        <v>23</v>
      </c>
      <c r="AH624">
        <v>7</v>
      </c>
      <c r="AI624">
        <v>0</v>
      </c>
      <c r="AJ624">
        <v>2</v>
      </c>
      <c r="AK624">
        <v>2</v>
      </c>
      <c r="AL624">
        <v>38</v>
      </c>
      <c r="AM624">
        <v>4</v>
      </c>
      <c r="AN624">
        <v>44</v>
      </c>
      <c r="AO624">
        <v>0.90909090909090906</v>
      </c>
      <c r="AP624">
        <v>9.0909090909090912E-2</v>
      </c>
      <c r="AQ624">
        <v>0</v>
      </c>
      <c r="AR624">
        <v>0</v>
      </c>
      <c r="AS624">
        <v>0.25</v>
      </c>
      <c r="AT624">
        <v>0.13636363636363641</v>
      </c>
      <c r="AU624">
        <v>4.5454545454545463E-2</v>
      </c>
      <c r="AV624">
        <v>4.5454545454545463E-2</v>
      </c>
      <c r="AW624">
        <v>6.8181818181818177E-2</v>
      </c>
      <c r="AX624">
        <v>0.27272727272727271</v>
      </c>
      <c r="AY624">
        <v>0.13636363636363641</v>
      </c>
      <c r="AZ624">
        <v>4.5454545454545463E-2</v>
      </c>
      <c r="BA624">
        <v>0</v>
      </c>
      <c r="BB624">
        <v>0</v>
      </c>
      <c r="BC624">
        <v>0</v>
      </c>
      <c r="BD624">
        <v>0.90909090909090906</v>
      </c>
      <c r="BE624">
        <v>9.0909090909090912E-2</v>
      </c>
      <c r="BF624">
        <v>0</v>
      </c>
      <c r="BG624">
        <v>0.72727272727272729</v>
      </c>
      <c r="BH624">
        <v>0.22727272727272729</v>
      </c>
      <c r="BI624">
        <v>4.5454545454545463E-2</v>
      </c>
      <c r="BJ624">
        <v>0</v>
      </c>
      <c r="BK624">
        <v>0.1818181818181818</v>
      </c>
      <c r="BL624">
        <v>0.36363636363636359</v>
      </c>
      <c r="BM624">
        <v>6.8181818181818177E-2</v>
      </c>
      <c r="BN624">
        <v>0.38636363636363641</v>
      </c>
      <c r="BO624">
        <v>0.27272727272727271</v>
      </c>
      <c r="BP624">
        <v>0.52272727272727271</v>
      </c>
      <c r="BQ624">
        <v>0.15909090909090909</v>
      </c>
      <c r="BR624">
        <v>0</v>
      </c>
      <c r="BS624">
        <v>4.5454545454545463E-2</v>
      </c>
      <c r="BT624">
        <v>4.5454545454545463E-2</v>
      </c>
      <c r="BU624">
        <v>0.86363636363636365</v>
      </c>
      <c r="BV624">
        <v>9.0909090909090912E-2</v>
      </c>
      <c r="BW624">
        <v>1</v>
      </c>
      <c r="BX624" t="s">
        <v>1682</v>
      </c>
      <c r="BY624">
        <v>400</v>
      </c>
      <c r="BZ624">
        <v>0.11</v>
      </c>
      <c r="CA624">
        <v>0</v>
      </c>
    </row>
    <row r="625" spans="1:79" customFormat="1" x14ac:dyDescent="0.25">
      <c r="A625" t="s">
        <v>1687</v>
      </c>
      <c r="B625" t="s">
        <v>42</v>
      </c>
      <c r="C625" t="s">
        <v>433</v>
      </c>
      <c r="D625" t="s">
        <v>961</v>
      </c>
      <c r="E625">
        <v>2016</v>
      </c>
      <c r="F625">
        <v>4</v>
      </c>
      <c r="G625">
        <v>0</v>
      </c>
      <c r="H625">
        <v>0</v>
      </c>
      <c r="I625">
        <v>1</v>
      </c>
      <c r="J625">
        <v>1</v>
      </c>
      <c r="K625">
        <v>1</v>
      </c>
      <c r="L625">
        <v>0</v>
      </c>
      <c r="M625">
        <v>0</v>
      </c>
      <c r="N625">
        <v>0</v>
      </c>
      <c r="O625">
        <v>0</v>
      </c>
      <c r="P625">
        <v>0</v>
      </c>
      <c r="Q625">
        <v>0</v>
      </c>
      <c r="R625">
        <v>0</v>
      </c>
      <c r="S625">
        <v>1</v>
      </c>
      <c r="T625">
        <v>0</v>
      </c>
      <c r="U625">
        <v>4</v>
      </c>
      <c r="V625">
        <v>0</v>
      </c>
      <c r="W625">
        <v>0</v>
      </c>
      <c r="X625">
        <v>1</v>
      </c>
      <c r="Y625">
        <v>1</v>
      </c>
      <c r="Z625">
        <v>2</v>
      </c>
      <c r="AA625">
        <v>0</v>
      </c>
      <c r="AB625">
        <v>0</v>
      </c>
      <c r="AC625">
        <v>0</v>
      </c>
      <c r="AD625">
        <v>4</v>
      </c>
      <c r="AE625">
        <v>0</v>
      </c>
      <c r="AF625">
        <v>0</v>
      </c>
      <c r="AG625">
        <v>0</v>
      </c>
      <c r="AH625">
        <v>0</v>
      </c>
      <c r="AI625">
        <v>0</v>
      </c>
      <c r="AJ625">
        <v>4</v>
      </c>
      <c r="AK625">
        <v>0</v>
      </c>
      <c r="AL625">
        <v>2</v>
      </c>
      <c r="AM625">
        <v>2</v>
      </c>
      <c r="AN625">
        <v>4</v>
      </c>
      <c r="AO625">
        <v>1</v>
      </c>
      <c r="AP625">
        <v>0</v>
      </c>
      <c r="AQ625">
        <v>0</v>
      </c>
      <c r="AR625">
        <v>0.25</v>
      </c>
      <c r="AS625">
        <v>0.25</v>
      </c>
      <c r="AT625">
        <v>0.25</v>
      </c>
      <c r="AU625">
        <v>0</v>
      </c>
      <c r="AV625">
        <v>0</v>
      </c>
      <c r="AW625">
        <v>0</v>
      </c>
      <c r="AX625">
        <v>0</v>
      </c>
      <c r="AY625">
        <v>0</v>
      </c>
      <c r="AZ625">
        <v>0</v>
      </c>
      <c r="BA625">
        <v>0.25</v>
      </c>
      <c r="BB625">
        <v>0</v>
      </c>
      <c r="BC625">
        <v>0</v>
      </c>
      <c r="BD625">
        <v>1</v>
      </c>
      <c r="BE625">
        <v>0</v>
      </c>
      <c r="BF625">
        <v>0</v>
      </c>
      <c r="BG625">
        <v>0.25</v>
      </c>
      <c r="BH625">
        <v>0.25</v>
      </c>
      <c r="BI625">
        <v>0.5</v>
      </c>
      <c r="BJ625">
        <v>0</v>
      </c>
      <c r="BK625">
        <v>0</v>
      </c>
      <c r="BL625">
        <v>0</v>
      </c>
      <c r="BM625">
        <v>1</v>
      </c>
      <c r="BN625">
        <v>0</v>
      </c>
      <c r="BO625">
        <v>0</v>
      </c>
      <c r="BP625">
        <v>0</v>
      </c>
      <c r="BQ625">
        <v>0</v>
      </c>
      <c r="BR625">
        <v>0</v>
      </c>
      <c r="BS625">
        <v>1</v>
      </c>
      <c r="BT625">
        <v>0</v>
      </c>
      <c r="BU625">
        <v>0.5</v>
      </c>
      <c r="BV625">
        <v>0.5</v>
      </c>
      <c r="BW625">
        <v>1</v>
      </c>
      <c r="BX625" t="s">
        <v>1682</v>
      </c>
      <c r="BY625">
        <v>400</v>
      </c>
      <c r="BZ625">
        <v>0.01</v>
      </c>
      <c r="CA625">
        <v>0</v>
      </c>
    </row>
    <row r="626" spans="1:79" customFormat="1" x14ac:dyDescent="0.25">
      <c r="A626" t="s">
        <v>1688</v>
      </c>
      <c r="B626" t="s">
        <v>361</v>
      </c>
      <c r="C626" t="s">
        <v>124</v>
      </c>
      <c r="D626" t="s">
        <v>44</v>
      </c>
      <c r="E626">
        <v>2016</v>
      </c>
      <c r="F626">
        <v>979</v>
      </c>
      <c r="G626">
        <v>286</v>
      </c>
      <c r="H626">
        <v>0</v>
      </c>
      <c r="I626">
        <v>138</v>
      </c>
      <c r="J626">
        <v>125</v>
      </c>
      <c r="K626">
        <v>136</v>
      </c>
      <c r="L626">
        <v>93</v>
      </c>
      <c r="M626">
        <v>155</v>
      </c>
      <c r="N626">
        <v>214</v>
      </c>
      <c r="O626">
        <v>173</v>
      </c>
      <c r="P626">
        <v>109</v>
      </c>
      <c r="Q626">
        <v>63</v>
      </c>
      <c r="R626">
        <v>20</v>
      </c>
      <c r="S626">
        <v>39</v>
      </c>
      <c r="T626">
        <v>0</v>
      </c>
      <c r="U626">
        <v>1150</v>
      </c>
      <c r="V626">
        <v>115</v>
      </c>
      <c r="W626">
        <v>0</v>
      </c>
      <c r="X626">
        <v>669</v>
      </c>
      <c r="Y626">
        <v>443</v>
      </c>
      <c r="Z626">
        <v>153</v>
      </c>
      <c r="AA626">
        <v>0</v>
      </c>
      <c r="AB626">
        <v>106</v>
      </c>
      <c r="AC626">
        <v>1028</v>
      </c>
      <c r="AD626">
        <v>0</v>
      </c>
      <c r="AE626">
        <v>131</v>
      </c>
      <c r="AF626">
        <v>127</v>
      </c>
      <c r="AG626">
        <v>1084</v>
      </c>
      <c r="AH626">
        <v>28</v>
      </c>
      <c r="AI626">
        <v>8</v>
      </c>
      <c r="AJ626">
        <v>18</v>
      </c>
      <c r="AK626">
        <v>321</v>
      </c>
      <c r="AL626">
        <v>932</v>
      </c>
      <c r="AM626">
        <v>12</v>
      </c>
      <c r="AN626">
        <v>1265</v>
      </c>
      <c r="AO626">
        <v>0.77391304347826084</v>
      </c>
      <c r="AP626">
        <v>0.2260869565217391</v>
      </c>
      <c r="AQ626">
        <v>0</v>
      </c>
      <c r="AR626">
        <v>0.1090909090909091</v>
      </c>
      <c r="AS626">
        <v>9.8814229249011856E-2</v>
      </c>
      <c r="AT626">
        <v>0.10750988142292491</v>
      </c>
      <c r="AU626">
        <v>7.3517786561264828E-2</v>
      </c>
      <c r="AV626">
        <v>0.1225296442687747</v>
      </c>
      <c r="AW626">
        <v>0.1691699604743083</v>
      </c>
      <c r="AX626">
        <v>0.1367588932806324</v>
      </c>
      <c r="AY626">
        <v>8.6166007905138342E-2</v>
      </c>
      <c r="AZ626">
        <v>4.9802371541501973E-2</v>
      </c>
      <c r="BA626">
        <v>3.0830039525691699E-2</v>
      </c>
      <c r="BB626">
        <v>1.58102766798419E-2</v>
      </c>
      <c r="BC626">
        <v>0</v>
      </c>
      <c r="BD626">
        <v>0.90909090909090906</v>
      </c>
      <c r="BE626">
        <v>9.0909090909090912E-2</v>
      </c>
      <c r="BF626">
        <v>0</v>
      </c>
      <c r="BG626">
        <v>0.52885375494071152</v>
      </c>
      <c r="BH626">
        <v>0.350197628458498</v>
      </c>
      <c r="BI626">
        <v>0.1209486166007905</v>
      </c>
      <c r="BJ626">
        <v>0</v>
      </c>
      <c r="BK626">
        <v>8.3794466403162057E-2</v>
      </c>
      <c r="BL626">
        <v>0.81264822134387349</v>
      </c>
      <c r="BM626">
        <v>0</v>
      </c>
      <c r="BN626">
        <v>0.1035573122529644</v>
      </c>
      <c r="BO626">
        <v>0.10039525691699611</v>
      </c>
      <c r="BP626">
        <v>0.85691699604743088</v>
      </c>
      <c r="BQ626">
        <v>2.213438735177866E-2</v>
      </c>
      <c r="BR626">
        <v>6.3241106719367588E-3</v>
      </c>
      <c r="BS626">
        <v>1.422924901185771E-2</v>
      </c>
      <c r="BT626">
        <v>0.25375494071146237</v>
      </c>
      <c r="BU626">
        <v>0.73675889328063238</v>
      </c>
      <c r="BV626">
        <v>9.4861660079051391E-3</v>
      </c>
      <c r="BW626">
        <v>1</v>
      </c>
      <c r="BX626" t="s">
        <v>1689</v>
      </c>
      <c r="BY626">
        <v>1265</v>
      </c>
      <c r="BZ626">
        <v>1</v>
      </c>
      <c r="CA626">
        <v>0</v>
      </c>
    </row>
    <row r="627" spans="1:79" customFormat="1" x14ac:dyDescent="0.25">
      <c r="A627" t="s">
        <v>1690</v>
      </c>
      <c r="B627" t="s">
        <v>361</v>
      </c>
      <c r="C627" t="s">
        <v>124</v>
      </c>
      <c r="D627" t="s">
        <v>947</v>
      </c>
      <c r="E627">
        <v>2016</v>
      </c>
      <c r="F627">
        <v>269</v>
      </c>
      <c r="G627">
        <v>68</v>
      </c>
      <c r="H627">
        <v>0</v>
      </c>
      <c r="I627">
        <v>22</v>
      </c>
      <c r="J627">
        <v>33</v>
      </c>
      <c r="K627">
        <v>35</v>
      </c>
      <c r="L627">
        <v>26</v>
      </c>
      <c r="M627">
        <v>50</v>
      </c>
      <c r="N627">
        <v>66</v>
      </c>
      <c r="O627">
        <v>52</v>
      </c>
      <c r="P627">
        <v>34</v>
      </c>
      <c r="Q627">
        <v>6</v>
      </c>
      <c r="R627">
        <v>5</v>
      </c>
      <c r="S627">
        <v>8</v>
      </c>
      <c r="T627">
        <v>0</v>
      </c>
      <c r="U627">
        <v>305</v>
      </c>
      <c r="V627">
        <v>32</v>
      </c>
      <c r="W627">
        <v>0</v>
      </c>
      <c r="X627">
        <v>230</v>
      </c>
      <c r="Y627">
        <v>82</v>
      </c>
      <c r="Z627">
        <v>25</v>
      </c>
      <c r="AA627">
        <v>0</v>
      </c>
      <c r="AB627">
        <v>25</v>
      </c>
      <c r="AC627">
        <v>268</v>
      </c>
      <c r="AD627">
        <v>0</v>
      </c>
      <c r="AE627">
        <v>44</v>
      </c>
      <c r="AF627">
        <v>33</v>
      </c>
      <c r="AG627">
        <v>284</v>
      </c>
      <c r="AH627">
        <v>3</v>
      </c>
      <c r="AI627">
        <v>0</v>
      </c>
      <c r="AJ627">
        <v>17</v>
      </c>
      <c r="AK627">
        <v>64</v>
      </c>
      <c r="AL627">
        <v>262</v>
      </c>
      <c r="AM627">
        <v>11</v>
      </c>
      <c r="AN627">
        <v>337</v>
      </c>
      <c r="AO627">
        <v>0.79821958456973297</v>
      </c>
      <c r="AP627">
        <v>0.20178041543026709</v>
      </c>
      <c r="AQ627">
        <v>0</v>
      </c>
      <c r="AR627">
        <v>6.5281899109792291E-2</v>
      </c>
      <c r="AS627">
        <v>9.7922848664688422E-2</v>
      </c>
      <c r="AT627">
        <v>0.1038575667655786</v>
      </c>
      <c r="AU627">
        <v>7.71513353115727E-2</v>
      </c>
      <c r="AV627">
        <v>0.14836795252225521</v>
      </c>
      <c r="AW627">
        <v>0.19584569732937679</v>
      </c>
      <c r="AX627">
        <v>0.1543026706231454</v>
      </c>
      <c r="AY627">
        <v>0.1008902077151335</v>
      </c>
      <c r="AZ627">
        <v>1.780415430267062E-2</v>
      </c>
      <c r="BA627">
        <v>2.3738872403560832E-2</v>
      </c>
      <c r="BB627">
        <v>1.483679525222552E-2</v>
      </c>
      <c r="BC627">
        <v>0</v>
      </c>
      <c r="BD627">
        <v>0.90504451038575673</v>
      </c>
      <c r="BE627">
        <v>9.4955489614243327E-2</v>
      </c>
      <c r="BF627">
        <v>0</v>
      </c>
      <c r="BG627">
        <v>0.68249258160237392</v>
      </c>
      <c r="BH627">
        <v>0.24332344213649851</v>
      </c>
      <c r="BI627">
        <v>7.418397626112759E-2</v>
      </c>
      <c r="BJ627">
        <v>0</v>
      </c>
      <c r="BK627">
        <v>7.418397626112759E-2</v>
      </c>
      <c r="BL627">
        <v>0.79525222551928787</v>
      </c>
      <c r="BM627">
        <v>0</v>
      </c>
      <c r="BN627">
        <v>0.13056379821958461</v>
      </c>
      <c r="BO627">
        <v>9.7922848664688422E-2</v>
      </c>
      <c r="BP627">
        <v>0.84272997032640951</v>
      </c>
      <c r="BQ627">
        <v>8.9020771513353119E-3</v>
      </c>
      <c r="BR627">
        <v>0</v>
      </c>
      <c r="BS627">
        <v>5.0445103857566773E-2</v>
      </c>
      <c r="BT627">
        <v>0.18991097922848671</v>
      </c>
      <c r="BU627">
        <v>0.77744807121661719</v>
      </c>
      <c r="BV627">
        <v>3.2640949554896152E-2</v>
      </c>
      <c r="BW627">
        <v>1</v>
      </c>
      <c r="BX627" t="s">
        <v>1689</v>
      </c>
      <c r="BY627">
        <v>1265</v>
      </c>
      <c r="BZ627">
        <v>0.26640316205533598</v>
      </c>
      <c r="CA627">
        <v>0</v>
      </c>
    </row>
    <row r="628" spans="1:79" customFormat="1" x14ac:dyDescent="0.25">
      <c r="A628" t="s">
        <v>1691</v>
      </c>
      <c r="B628" t="s">
        <v>361</v>
      </c>
      <c r="C628" t="s">
        <v>124</v>
      </c>
      <c r="D628" t="s">
        <v>949</v>
      </c>
      <c r="E628">
        <v>2016</v>
      </c>
      <c r="F628">
        <v>538</v>
      </c>
      <c r="G628">
        <v>181</v>
      </c>
      <c r="H628">
        <v>0</v>
      </c>
      <c r="I628">
        <v>105</v>
      </c>
      <c r="J628">
        <v>78</v>
      </c>
      <c r="K628">
        <v>87</v>
      </c>
      <c r="L628">
        <v>57</v>
      </c>
      <c r="M628">
        <v>75</v>
      </c>
      <c r="N628">
        <v>108</v>
      </c>
      <c r="O628">
        <v>92</v>
      </c>
      <c r="P628">
        <v>51</v>
      </c>
      <c r="Q628">
        <v>34</v>
      </c>
      <c r="R628">
        <v>8</v>
      </c>
      <c r="S628">
        <v>24</v>
      </c>
      <c r="T628">
        <v>0</v>
      </c>
      <c r="U628">
        <v>659</v>
      </c>
      <c r="V628">
        <v>60</v>
      </c>
      <c r="W628">
        <v>0</v>
      </c>
      <c r="X628">
        <v>319</v>
      </c>
      <c r="Y628">
        <v>298</v>
      </c>
      <c r="Z628">
        <v>102</v>
      </c>
      <c r="AA628">
        <v>0</v>
      </c>
      <c r="AB628">
        <v>42</v>
      </c>
      <c r="AC628">
        <v>653</v>
      </c>
      <c r="AD628">
        <v>0</v>
      </c>
      <c r="AE628">
        <v>24</v>
      </c>
      <c r="AF628">
        <v>58</v>
      </c>
      <c r="AG628">
        <v>651</v>
      </c>
      <c r="AH628">
        <v>6</v>
      </c>
      <c r="AI628">
        <v>4</v>
      </c>
      <c r="AJ628">
        <v>0</v>
      </c>
      <c r="AK628">
        <v>202</v>
      </c>
      <c r="AL628">
        <v>516</v>
      </c>
      <c r="AM628">
        <v>1</v>
      </c>
      <c r="AN628">
        <v>719</v>
      </c>
      <c r="AO628">
        <v>0.74826147426981915</v>
      </c>
      <c r="AP628">
        <v>0.2517385257301808</v>
      </c>
      <c r="AQ628">
        <v>0</v>
      </c>
      <c r="AR628">
        <v>0.14603616133518779</v>
      </c>
      <c r="AS628">
        <v>0.1084840055632823</v>
      </c>
      <c r="AT628">
        <v>0.1210013908205841</v>
      </c>
      <c r="AU628">
        <v>7.9276773296244787E-2</v>
      </c>
      <c r="AV628">
        <v>0.10431154381084839</v>
      </c>
      <c r="AW628">
        <v>0.1502086230876217</v>
      </c>
      <c r="AX628">
        <v>0.12795549374130741</v>
      </c>
      <c r="AY628">
        <v>7.0931849791376914E-2</v>
      </c>
      <c r="AZ628">
        <v>4.7287899860917942E-2</v>
      </c>
      <c r="BA628">
        <v>3.3379694019471488E-2</v>
      </c>
      <c r="BB628">
        <v>1.112656467315716E-2</v>
      </c>
      <c r="BC628">
        <v>0</v>
      </c>
      <c r="BD628">
        <v>0.91655076495132126</v>
      </c>
      <c r="BE628">
        <v>8.3449235048678724E-2</v>
      </c>
      <c r="BF628">
        <v>0</v>
      </c>
      <c r="BG628">
        <v>0.44367176634214178</v>
      </c>
      <c r="BH628">
        <v>0.41446453407510431</v>
      </c>
      <c r="BI628">
        <v>0.1418636995827538</v>
      </c>
      <c r="BJ628">
        <v>0</v>
      </c>
      <c r="BK628">
        <v>5.8414464534075103E-2</v>
      </c>
      <c r="BL628">
        <v>0.90820584144645344</v>
      </c>
      <c r="BM628">
        <v>0</v>
      </c>
      <c r="BN628">
        <v>3.3379694019471488E-2</v>
      </c>
      <c r="BO628">
        <v>8.0667593880389424E-2</v>
      </c>
      <c r="BP628">
        <v>0.90542420027816417</v>
      </c>
      <c r="BQ628">
        <v>8.3449235048678721E-3</v>
      </c>
      <c r="BR628">
        <v>5.5632823365785811E-3</v>
      </c>
      <c r="BS628">
        <v>0</v>
      </c>
      <c r="BT628">
        <v>0.28094575799721838</v>
      </c>
      <c r="BU628">
        <v>0.71766342141863704</v>
      </c>
      <c r="BV628">
        <v>1.3908205841446451E-3</v>
      </c>
      <c r="BW628">
        <v>1</v>
      </c>
      <c r="BX628" t="s">
        <v>1689</v>
      </c>
      <c r="BY628">
        <v>1265</v>
      </c>
      <c r="BZ628">
        <v>0.56837944664031625</v>
      </c>
      <c r="CA628">
        <v>0</v>
      </c>
    </row>
    <row r="629" spans="1:79" customFormat="1" x14ac:dyDescent="0.25">
      <c r="A629" t="s">
        <v>1692</v>
      </c>
      <c r="B629" t="s">
        <v>361</v>
      </c>
      <c r="C629" t="s">
        <v>124</v>
      </c>
      <c r="D629" t="s">
        <v>951</v>
      </c>
      <c r="E629">
        <v>2016</v>
      </c>
      <c r="F629">
        <v>75</v>
      </c>
      <c r="G629">
        <v>15</v>
      </c>
      <c r="H629">
        <v>0</v>
      </c>
      <c r="I629">
        <v>4</v>
      </c>
      <c r="J629">
        <v>5</v>
      </c>
      <c r="K629">
        <v>6</v>
      </c>
      <c r="L629">
        <v>5</v>
      </c>
      <c r="M629">
        <v>12</v>
      </c>
      <c r="N629">
        <v>15</v>
      </c>
      <c r="O629">
        <v>15</v>
      </c>
      <c r="P629">
        <v>8</v>
      </c>
      <c r="Q629">
        <v>14</v>
      </c>
      <c r="R629">
        <v>5</v>
      </c>
      <c r="S629">
        <v>1</v>
      </c>
      <c r="T629">
        <v>0</v>
      </c>
      <c r="U629">
        <v>77</v>
      </c>
      <c r="V629">
        <v>13</v>
      </c>
      <c r="W629">
        <v>0</v>
      </c>
      <c r="X629">
        <v>41</v>
      </c>
      <c r="Y629">
        <v>32</v>
      </c>
      <c r="Z629">
        <v>17</v>
      </c>
      <c r="AA629">
        <v>0</v>
      </c>
      <c r="AB629">
        <v>18</v>
      </c>
      <c r="AC629">
        <v>56</v>
      </c>
      <c r="AD629">
        <v>0</v>
      </c>
      <c r="AE629">
        <v>16</v>
      </c>
      <c r="AF629">
        <v>7</v>
      </c>
      <c r="AG629">
        <v>81</v>
      </c>
      <c r="AH629">
        <v>1</v>
      </c>
      <c r="AI629">
        <v>0</v>
      </c>
      <c r="AJ629">
        <v>1</v>
      </c>
      <c r="AK629">
        <v>34</v>
      </c>
      <c r="AL629">
        <v>56</v>
      </c>
      <c r="AM629">
        <v>0</v>
      </c>
      <c r="AN629">
        <v>90</v>
      </c>
      <c r="AO629">
        <v>0.83333333333333337</v>
      </c>
      <c r="AP629">
        <v>0.16666666666666671</v>
      </c>
      <c r="AQ629">
        <v>0</v>
      </c>
      <c r="AR629">
        <v>4.4444444444444453E-2</v>
      </c>
      <c r="AS629">
        <v>5.5555555555555552E-2</v>
      </c>
      <c r="AT629">
        <v>6.6666666666666666E-2</v>
      </c>
      <c r="AU629">
        <v>5.5555555555555552E-2</v>
      </c>
      <c r="AV629">
        <v>0.1333333333333333</v>
      </c>
      <c r="AW629">
        <v>0.16666666666666671</v>
      </c>
      <c r="AX629">
        <v>0.16666666666666671</v>
      </c>
      <c r="AY629">
        <v>8.8888888888888892E-2</v>
      </c>
      <c r="AZ629">
        <v>0.15555555555555561</v>
      </c>
      <c r="BA629">
        <v>1.111111111111111E-2</v>
      </c>
      <c r="BB629">
        <v>5.5555555555555552E-2</v>
      </c>
      <c r="BC629">
        <v>0</v>
      </c>
      <c r="BD629">
        <v>0.85555555555555551</v>
      </c>
      <c r="BE629">
        <v>0.1444444444444444</v>
      </c>
      <c r="BF629">
        <v>0</v>
      </c>
      <c r="BG629">
        <v>0.45555555555555549</v>
      </c>
      <c r="BH629">
        <v>0.35555555555555562</v>
      </c>
      <c r="BI629">
        <v>0.18888888888888891</v>
      </c>
      <c r="BJ629">
        <v>0</v>
      </c>
      <c r="BK629">
        <v>0.2</v>
      </c>
      <c r="BL629">
        <v>0.62222222222222223</v>
      </c>
      <c r="BM629">
        <v>0</v>
      </c>
      <c r="BN629">
        <v>0.17777777777777781</v>
      </c>
      <c r="BO629">
        <v>7.7777777777777779E-2</v>
      </c>
      <c r="BP629">
        <v>0.9</v>
      </c>
      <c r="BQ629">
        <v>1.111111111111111E-2</v>
      </c>
      <c r="BR629">
        <v>0</v>
      </c>
      <c r="BS629">
        <v>1.111111111111111E-2</v>
      </c>
      <c r="BT629">
        <v>0.37777777777777782</v>
      </c>
      <c r="BU629">
        <v>0.62222222222222223</v>
      </c>
      <c r="BV629">
        <v>0</v>
      </c>
      <c r="BW629">
        <v>1</v>
      </c>
      <c r="BX629" t="s">
        <v>1689</v>
      </c>
      <c r="BY629">
        <v>1265</v>
      </c>
      <c r="BZ629">
        <v>7.1146245059288543E-2</v>
      </c>
      <c r="CA629">
        <v>0</v>
      </c>
    </row>
    <row r="630" spans="1:79" customFormat="1" x14ac:dyDescent="0.25">
      <c r="A630" t="s">
        <v>1693</v>
      </c>
      <c r="B630" t="s">
        <v>361</v>
      </c>
      <c r="C630" t="s">
        <v>124</v>
      </c>
      <c r="D630" t="s">
        <v>953</v>
      </c>
      <c r="E630">
        <v>2016</v>
      </c>
      <c r="F630">
        <v>97</v>
      </c>
      <c r="G630">
        <v>22</v>
      </c>
      <c r="H630">
        <v>0</v>
      </c>
      <c r="I630">
        <v>7</v>
      </c>
      <c r="J630">
        <v>9</v>
      </c>
      <c r="K630">
        <v>8</v>
      </c>
      <c r="L630">
        <v>5</v>
      </c>
      <c r="M630">
        <v>18</v>
      </c>
      <c r="N630">
        <v>25</v>
      </c>
      <c r="O630">
        <v>14</v>
      </c>
      <c r="P630">
        <v>16</v>
      </c>
      <c r="Q630">
        <v>9</v>
      </c>
      <c r="R630">
        <v>2</v>
      </c>
      <c r="S630">
        <v>6</v>
      </c>
      <c r="T630">
        <v>0</v>
      </c>
      <c r="U630">
        <v>109</v>
      </c>
      <c r="V630">
        <v>10</v>
      </c>
      <c r="W630">
        <v>0</v>
      </c>
      <c r="X630">
        <v>79</v>
      </c>
      <c r="Y630">
        <v>31</v>
      </c>
      <c r="Z630">
        <v>9</v>
      </c>
      <c r="AA630">
        <v>0</v>
      </c>
      <c r="AB630">
        <v>21</v>
      </c>
      <c r="AC630">
        <v>51</v>
      </c>
      <c r="AD630">
        <v>0</v>
      </c>
      <c r="AE630">
        <v>47</v>
      </c>
      <c r="AF630">
        <v>29</v>
      </c>
      <c r="AG630">
        <v>68</v>
      </c>
      <c r="AH630">
        <v>18</v>
      </c>
      <c r="AI630">
        <v>4</v>
      </c>
      <c r="AJ630">
        <v>0</v>
      </c>
      <c r="AK630">
        <v>21</v>
      </c>
      <c r="AL630">
        <v>98</v>
      </c>
      <c r="AM630">
        <v>0</v>
      </c>
      <c r="AN630">
        <v>119</v>
      </c>
      <c r="AO630">
        <v>0.81512605042016806</v>
      </c>
      <c r="AP630">
        <v>0.18487394957983189</v>
      </c>
      <c r="AQ630">
        <v>0</v>
      </c>
      <c r="AR630">
        <v>5.8823529411764712E-2</v>
      </c>
      <c r="AS630">
        <v>7.5630252100840331E-2</v>
      </c>
      <c r="AT630">
        <v>6.7226890756302518E-2</v>
      </c>
      <c r="AU630">
        <v>4.2016806722689079E-2</v>
      </c>
      <c r="AV630">
        <v>0.15126050420168069</v>
      </c>
      <c r="AW630">
        <v>0.21008403361344541</v>
      </c>
      <c r="AX630">
        <v>0.1176470588235294</v>
      </c>
      <c r="AY630">
        <v>0.13445378151260501</v>
      </c>
      <c r="AZ630">
        <v>7.5630252100840331E-2</v>
      </c>
      <c r="BA630">
        <v>5.0420168067226892E-2</v>
      </c>
      <c r="BB630">
        <v>1.680672268907563E-2</v>
      </c>
      <c r="BC630">
        <v>0</v>
      </c>
      <c r="BD630">
        <v>0.91596638655462181</v>
      </c>
      <c r="BE630">
        <v>8.4033613445378158E-2</v>
      </c>
      <c r="BF630">
        <v>0</v>
      </c>
      <c r="BG630">
        <v>0.66386554621848737</v>
      </c>
      <c r="BH630">
        <v>0.26050420168067229</v>
      </c>
      <c r="BI630">
        <v>7.5630252100840331E-2</v>
      </c>
      <c r="BJ630">
        <v>0</v>
      </c>
      <c r="BK630">
        <v>0.1764705882352941</v>
      </c>
      <c r="BL630">
        <v>0.42857142857142849</v>
      </c>
      <c r="BM630">
        <v>0</v>
      </c>
      <c r="BN630">
        <v>0.3949579831932773</v>
      </c>
      <c r="BO630">
        <v>0.24369747899159661</v>
      </c>
      <c r="BP630">
        <v>0.5714285714285714</v>
      </c>
      <c r="BQ630">
        <v>0.15126050420168069</v>
      </c>
      <c r="BR630">
        <v>3.3613445378151259E-2</v>
      </c>
      <c r="BS630">
        <v>0</v>
      </c>
      <c r="BT630">
        <v>0.1764705882352941</v>
      </c>
      <c r="BU630">
        <v>0.82352941176470584</v>
      </c>
      <c r="BV630">
        <v>0</v>
      </c>
      <c r="BW630">
        <v>1</v>
      </c>
      <c r="BX630" t="s">
        <v>1689</v>
      </c>
      <c r="BY630">
        <v>1265</v>
      </c>
      <c r="BZ630">
        <v>9.4071146245059287E-2</v>
      </c>
      <c r="CA630">
        <v>0</v>
      </c>
    </row>
    <row r="631" spans="1:79" customFormat="1" x14ac:dyDescent="0.25">
      <c r="A631" t="s">
        <v>1694</v>
      </c>
      <c r="B631" t="s">
        <v>361</v>
      </c>
      <c r="C631" t="s">
        <v>123</v>
      </c>
      <c r="D631" t="s">
        <v>44</v>
      </c>
      <c r="E631">
        <v>2016</v>
      </c>
      <c r="F631">
        <v>1988</v>
      </c>
      <c r="G631">
        <v>540</v>
      </c>
      <c r="H631">
        <v>0</v>
      </c>
      <c r="I631">
        <v>271</v>
      </c>
      <c r="J631">
        <v>325</v>
      </c>
      <c r="K631">
        <v>286</v>
      </c>
      <c r="L631">
        <v>344</v>
      </c>
      <c r="M631">
        <v>332</v>
      </c>
      <c r="N631">
        <v>328</v>
      </c>
      <c r="O631">
        <v>287</v>
      </c>
      <c r="P631">
        <v>160</v>
      </c>
      <c r="Q631">
        <v>115</v>
      </c>
      <c r="R631">
        <v>37</v>
      </c>
      <c r="S631">
        <v>43</v>
      </c>
      <c r="T631">
        <v>0</v>
      </c>
      <c r="U631">
        <v>2032</v>
      </c>
      <c r="V631">
        <v>218</v>
      </c>
      <c r="W631">
        <v>278</v>
      </c>
      <c r="X631">
        <v>1567</v>
      </c>
      <c r="Y631">
        <v>465</v>
      </c>
      <c r="Z631">
        <v>466</v>
      </c>
      <c r="AA631">
        <v>30</v>
      </c>
      <c r="AB631">
        <v>139</v>
      </c>
      <c r="AC631">
        <v>2128</v>
      </c>
      <c r="AD631">
        <v>23</v>
      </c>
      <c r="AE631">
        <v>238</v>
      </c>
      <c r="AF631">
        <v>186</v>
      </c>
      <c r="AG631">
        <v>2231</v>
      </c>
      <c r="AH631">
        <v>86</v>
      </c>
      <c r="AI631">
        <v>1</v>
      </c>
      <c r="AJ631">
        <v>24</v>
      </c>
      <c r="AK631">
        <v>65</v>
      </c>
      <c r="AL631">
        <v>2456</v>
      </c>
      <c r="AM631">
        <v>7</v>
      </c>
      <c r="AN631">
        <v>2528</v>
      </c>
      <c r="AO631">
        <v>0.78639240506329111</v>
      </c>
      <c r="AP631">
        <v>0.21360759493670889</v>
      </c>
      <c r="AQ631">
        <v>0</v>
      </c>
      <c r="AR631">
        <v>0.1071993670886076</v>
      </c>
      <c r="AS631">
        <v>0.1285601265822785</v>
      </c>
      <c r="AT631">
        <v>0.1131329113924051</v>
      </c>
      <c r="AU631">
        <v>0.13607594936708861</v>
      </c>
      <c r="AV631">
        <v>0.13132911392405061</v>
      </c>
      <c r="AW631">
        <v>0.129746835443038</v>
      </c>
      <c r="AX631">
        <v>0.11352848101265819</v>
      </c>
      <c r="AY631">
        <v>6.3291139240506333E-2</v>
      </c>
      <c r="AZ631">
        <v>4.5490506329113917E-2</v>
      </c>
      <c r="BA631">
        <v>1.700949367088608E-2</v>
      </c>
      <c r="BB631">
        <v>1.463607594936709E-2</v>
      </c>
      <c r="BC631">
        <v>0</v>
      </c>
      <c r="BD631">
        <v>0.80379746835443033</v>
      </c>
      <c r="BE631">
        <v>8.6234177215189875E-2</v>
      </c>
      <c r="BF631">
        <v>0.10996835443037969</v>
      </c>
      <c r="BG631">
        <v>0.61985759493670889</v>
      </c>
      <c r="BH631">
        <v>0.1839398734177215</v>
      </c>
      <c r="BI631">
        <v>0.18433544303797469</v>
      </c>
      <c r="BJ631">
        <v>1.1867088607594939E-2</v>
      </c>
      <c r="BK631">
        <v>5.4984177215189868E-2</v>
      </c>
      <c r="BL631">
        <v>0.84177215189873422</v>
      </c>
      <c r="BM631">
        <v>9.0981012658227847E-3</v>
      </c>
      <c r="BN631">
        <v>9.4145569620253167E-2</v>
      </c>
      <c r="BO631">
        <v>7.3575949367088611E-2</v>
      </c>
      <c r="BP631">
        <v>0.88251582278481011</v>
      </c>
      <c r="BQ631">
        <v>3.4018987341772153E-2</v>
      </c>
      <c r="BR631">
        <v>3.955696202531646E-4</v>
      </c>
      <c r="BS631">
        <v>9.4936708860759497E-3</v>
      </c>
      <c r="BT631">
        <v>2.5712025316455701E-2</v>
      </c>
      <c r="BU631">
        <v>0.97151898734177211</v>
      </c>
      <c r="BV631">
        <v>2.7689873417721519E-3</v>
      </c>
      <c r="BW631">
        <v>1</v>
      </c>
      <c r="BX631" t="s">
        <v>1695</v>
      </c>
      <c r="BY631">
        <v>2528</v>
      </c>
      <c r="BZ631">
        <v>1</v>
      </c>
      <c r="CA631">
        <v>0</v>
      </c>
    </row>
    <row r="632" spans="1:79" customFormat="1" x14ac:dyDescent="0.25">
      <c r="A632" t="s">
        <v>1696</v>
      </c>
      <c r="B632" t="s">
        <v>361</v>
      </c>
      <c r="C632" t="s">
        <v>123</v>
      </c>
      <c r="D632" t="s">
        <v>947</v>
      </c>
      <c r="E632">
        <v>2016</v>
      </c>
      <c r="F632">
        <v>727</v>
      </c>
      <c r="G632">
        <v>202</v>
      </c>
      <c r="H632">
        <v>0</v>
      </c>
      <c r="I632">
        <v>82</v>
      </c>
      <c r="J632">
        <v>101</v>
      </c>
      <c r="K632">
        <v>106</v>
      </c>
      <c r="L632">
        <v>111</v>
      </c>
      <c r="M632">
        <v>124</v>
      </c>
      <c r="N632">
        <v>144</v>
      </c>
      <c r="O632">
        <v>125</v>
      </c>
      <c r="P632">
        <v>61</v>
      </c>
      <c r="Q632">
        <v>51</v>
      </c>
      <c r="R632">
        <v>16</v>
      </c>
      <c r="S632">
        <v>8</v>
      </c>
      <c r="T632">
        <v>0</v>
      </c>
      <c r="U632">
        <v>717</v>
      </c>
      <c r="V632">
        <v>95</v>
      </c>
      <c r="W632">
        <v>117</v>
      </c>
      <c r="X632">
        <v>651</v>
      </c>
      <c r="Y632">
        <v>137</v>
      </c>
      <c r="Z632">
        <v>138</v>
      </c>
      <c r="AA632">
        <v>3</v>
      </c>
      <c r="AB632">
        <v>58</v>
      </c>
      <c r="AC632">
        <v>808</v>
      </c>
      <c r="AD632">
        <v>1</v>
      </c>
      <c r="AE632">
        <v>62</v>
      </c>
      <c r="AF632">
        <v>72</v>
      </c>
      <c r="AG632">
        <v>848</v>
      </c>
      <c r="AH632">
        <v>7</v>
      </c>
      <c r="AI632">
        <v>1</v>
      </c>
      <c r="AJ632">
        <v>1</v>
      </c>
      <c r="AK632">
        <v>39</v>
      </c>
      <c r="AL632">
        <v>889</v>
      </c>
      <c r="AM632">
        <v>1</v>
      </c>
      <c r="AN632">
        <v>929</v>
      </c>
      <c r="AO632">
        <v>0.78256189451022606</v>
      </c>
      <c r="AP632">
        <v>0.21743810548977399</v>
      </c>
      <c r="AQ632">
        <v>0</v>
      </c>
      <c r="AR632">
        <v>8.8266953713670618E-2</v>
      </c>
      <c r="AS632">
        <v>0.108719052744887</v>
      </c>
      <c r="AT632">
        <v>0.1141011840688913</v>
      </c>
      <c r="AU632">
        <v>0.1194833153928956</v>
      </c>
      <c r="AV632">
        <v>0.1334768568353068</v>
      </c>
      <c r="AW632">
        <v>0.155005382131324</v>
      </c>
      <c r="AX632">
        <v>0.13455328310010761</v>
      </c>
      <c r="AY632">
        <v>6.5662002152852533E-2</v>
      </c>
      <c r="AZ632">
        <v>5.4897739504843918E-2</v>
      </c>
      <c r="BA632">
        <v>8.6114101184068884E-3</v>
      </c>
      <c r="BB632">
        <v>1.722282023681378E-2</v>
      </c>
      <c r="BC632">
        <v>0</v>
      </c>
      <c r="BD632">
        <v>0.77179763186221739</v>
      </c>
      <c r="BE632">
        <v>0.10226049515608179</v>
      </c>
      <c r="BF632">
        <v>0.12594187298170079</v>
      </c>
      <c r="BG632">
        <v>0.70075349838536061</v>
      </c>
      <c r="BH632">
        <v>0.14747039827771799</v>
      </c>
      <c r="BI632">
        <v>0.1485468245425188</v>
      </c>
      <c r="BJ632">
        <v>3.229278794402584E-3</v>
      </c>
      <c r="BK632">
        <v>6.2432723358449953E-2</v>
      </c>
      <c r="BL632">
        <v>0.86975242195909586</v>
      </c>
      <c r="BM632">
        <v>1.076426264800861E-3</v>
      </c>
      <c r="BN632">
        <v>6.6738428417653387E-2</v>
      </c>
      <c r="BO632">
        <v>7.7502691065662002E-2</v>
      </c>
      <c r="BP632">
        <v>0.91280947255113021</v>
      </c>
      <c r="BQ632">
        <v>7.5349838536060282E-3</v>
      </c>
      <c r="BR632">
        <v>1.076426264800861E-3</v>
      </c>
      <c r="BS632">
        <v>1.076426264800861E-3</v>
      </c>
      <c r="BT632">
        <v>4.1980624327233582E-2</v>
      </c>
      <c r="BU632">
        <v>0.95694294940796554</v>
      </c>
      <c r="BV632">
        <v>1.076426264800861E-3</v>
      </c>
      <c r="BW632">
        <v>1</v>
      </c>
      <c r="BX632" t="s">
        <v>1695</v>
      </c>
      <c r="BY632">
        <v>2528</v>
      </c>
      <c r="BZ632">
        <v>0.36748417721518989</v>
      </c>
      <c r="CA632">
        <v>0</v>
      </c>
    </row>
    <row r="633" spans="1:79" customFormat="1" x14ac:dyDescent="0.25">
      <c r="A633" t="s">
        <v>1697</v>
      </c>
      <c r="B633" t="s">
        <v>361</v>
      </c>
      <c r="C633" t="s">
        <v>123</v>
      </c>
      <c r="D633" t="s">
        <v>949</v>
      </c>
      <c r="E633">
        <v>2016</v>
      </c>
      <c r="F633">
        <v>922</v>
      </c>
      <c r="G633">
        <v>240</v>
      </c>
      <c r="H633">
        <v>0</v>
      </c>
      <c r="I633">
        <v>157</v>
      </c>
      <c r="J633">
        <v>191</v>
      </c>
      <c r="K633">
        <v>149</v>
      </c>
      <c r="L633">
        <v>173</v>
      </c>
      <c r="M633">
        <v>150</v>
      </c>
      <c r="N633">
        <v>125</v>
      </c>
      <c r="O633">
        <v>99</v>
      </c>
      <c r="P633">
        <v>47</v>
      </c>
      <c r="Q633">
        <v>32</v>
      </c>
      <c r="R633">
        <v>10</v>
      </c>
      <c r="S633">
        <v>29</v>
      </c>
      <c r="T633">
        <v>0</v>
      </c>
      <c r="U633">
        <v>979</v>
      </c>
      <c r="V633">
        <v>81</v>
      </c>
      <c r="W633">
        <v>102</v>
      </c>
      <c r="X633">
        <v>662</v>
      </c>
      <c r="Y633">
        <v>232</v>
      </c>
      <c r="Z633">
        <v>262</v>
      </c>
      <c r="AA633">
        <v>6</v>
      </c>
      <c r="AB633">
        <v>30</v>
      </c>
      <c r="AC633">
        <v>1067</v>
      </c>
      <c r="AD633">
        <v>0</v>
      </c>
      <c r="AE633">
        <v>65</v>
      </c>
      <c r="AF633">
        <v>41</v>
      </c>
      <c r="AG633">
        <v>1103</v>
      </c>
      <c r="AH633">
        <v>18</v>
      </c>
      <c r="AI633">
        <v>0</v>
      </c>
      <c r="AJ633">
        <v>0</v>
      </c>
      <c r="AK633">
        <v>8</v>
      </c>
      <c r="AL633">
        <v>1154</v>
      </c>
      <c r="AM633">
        <v>0</v>
      </c>
      <c r="AN633">
        <v>1162</v>
      </c>
      <c r="AO633">
        <v>0.79345955249569711</v>
      </c>
      <c r="AP633">
        <v>0.20654044750430289</v>
      </c>
      <c r="AQ633">
        <v>0</v>
      </c>
      <c r="AR633">
        <v>0.1351118760757315</v>
      </c>
      <c r="AS633">
        <v>0.16437177280550769</v>
      </c>
      <c r="AT633">
        <v>0.1282271944922547</v>
      </c>
      <c r="AU633">
        <v>0.14888123924268501</v>
      </c>
      <c r="AV633">
        <v>0.12908777969018931</v>
      </c>
      <c r="AW633">
        <v>0.1075731497418244</v>
      </c>
      <c r="AX633">
        <v>8.5197934595524952E-2</v>
      </c>
      <c r="AY633">
        <v>4.0447504302925992E-2</v>
      </c>
      <c r="AZ633">
        <v>2.7538726333907061E-2</v>
      </c>
      <c r="BA633">
        <v>2.4956970740103269E-2</v>
      </c>
      <c r="BB633">
        <v>8.6058519793459545E-3</v>
      </c>
      <c r="BC633">
        <v>0</v>
      </c>
      <c r="BD633">
        <v>0.84251290877796903</v>
      </c>
      <c r="BE633">
        <v>6.9707401032702232E-2</v>
      </c>
      <c r="BF633">
        <v>8.7779690189328741E-2</v>
      </c>
      <c r="BG633">
        <v>0.56970740103270223</v>
      </c>
      <c r="BH633">
        <v>0.19965576592082621</v>
      </c>
      <c r="BI633">
        <v>0.22547332185886401</v>
      </c>
      <c r="BJ633">
        <v>5.1635111876075744E-3</v>
      </c>
      <c r="BK633">
        <v>2.5817555938037869E-2</v>
      </c>
      <c r="BL633">
        <v>0.91824440619621339</v>
      </c>
      <c r="BM633">
        <v>0</v>
      </c>
      <c r="BN633">
        <v>5.5938037865748712E-2</v>
      </c>
      <c r="BO633">
        <v>3.5283993115318407E-2</v>
      </c>
      <c r="BP633">
        <v>0.94922547332185891</v>
      </c>
      <c r="BQ633">
        <v>1.549053356282272E-2</v>
      </c>
      <c r="BR633">
        <v>0</v>
      </c>
      <c r="BS633">
        <v>0</v>
      </c>
      <c r="BT633">
        <v>6.8846815834767636E-3</v>
      </c>
      <c r="BU633">
        <v>0.99311531841652323</v>
      </c>
      <c r="BV633">
        <v>0</v>
      </c>
      <c r="BW633">
        <v>1</v>
      </c>
      <c r="BX633" t="s">
        <v>1695</v>
      </c>
      <c r="BY633">
        <v>2528</v>
      </c>
      <c r="BZ633">
        <v>0.45965189873417722</v>
      </c>
      <c r="CA633">
        <v>0</v>
      </c>
    </row>
    <row r="634" spans="1:79" customFormat="1" x14ac:dyDescent="0.25">
      <c r="A634" t="s">
        <v>1698</v>
      </c>
      <c r="B634" t="s">
        <v>361</v>
      </c>
      <c r="C634" t="s">
        <v>123</v>
      </c>
      <c r="D634" t="s">
        <v>951</v>
      </c>
      <c r="E634">
        <v>2016</v>
      </c>
      <c r="F634">
        <v>136</v>
      </c>
      <c r="G634">
        <v>21</v>
      </c>
      <c r="H634">
        <v>0</v>
      </c>
      <c r="I634">
        <v>14</v>
      </c>
      <c r="J634">
        <v>10</v>
      </c>
      <c r="K634">
        <v>8</v>
      </c>
      <c r="L634">
        <v>29</v>
      </c>
      <c r="M634">
        <v>17</v>
      </c>
      <c r="N634">
        <v>22</v>
      </c>
      <c r="O634">
        <v>20</v>
      </c>
      <c r="P634">
        <v>20</v>
      </c>
      <c r="Q634">
        <v>13</v>
      </c>
      <c r="R634">
        <v>2</v>
      </c>
      <c r="S634">
        <v>2</v>
      </c>
      <c r="T634">
        <v>0</v>
      </c>
      <c r="U634">
        <v>119</v>
      </c>
      <c r="V634">
        <v>14</v>
      </c>
      <c r="W634">
        <v>24</v>
      </c>
      <c r="X634">
        <v>78</v>
      </c>
      <c r="Y634">
        <v>41</v>
      </c>
      <c r="Z634">
        <v>37</v>
      </c>
      <c r="AA634">
        <v>1</v>
      </c>
      <c r="AB634">
        <v>23</v>
      </c>
      <c r="AC634">
        <v>123</v>
      </c>
      <c r="AD634">
        <v>1</v>
      </c>
      <c r="AE634">
        <v>10</v>
      </c>
      <c r="AF634">
        <v>28</v>
      </c>
      <c r="AG634">
        <v>126</v>
      </c>
      <c r="AH634">
        <v>2</v>
      </c>
      <c r="AI634">
        <v>0</v>
      </c>
      <c r="AJ634">
        <v>1</v>
      </c>
      <c r="AK634">
        <v>10</v>
      </c>
      <c r="AL634">
        <v>147</v>
      </c>
      <c r="AM634">
        <v>0</v>
      </c>
      <c r="AN634">
        <v>157</v>
      </c>
      <c r="AO634">
        <v>0.86624203821656054</v>
      </c>
      <c r="AP634">
        <v>0.13375796178343949</v>
      </c>
      <c r="AQ634">
        <v>0</v>
      </c>
      <c r="AR634">
        <v>8.9171974522292988E-2</v>
      </c>
      <c r="AS634">
        <v>6.3694267515923567E-2</v>
      </c>
      <c r="AT634">
        <v>5.0955414012738863E-2</v>
      </c>
      <c r="AU634">
        <v>0.1847133757961783</v>
      </c>
      <c r="AV634">
        <v>0.1082802547770701</v>
      </c>
      <c r="AW634">
        <v>0.14012738853503179</v>
      </c>
      <c r="AX634">
        <v>0.12738853503184711</v>
      </c>
      <c r="AY634">
        <v>0.12738853503184711</v>
      </c>
      <c r="AZ634">
        <v>8.2802547770700632E-2</v>
      </c>
      <c r="BA634">
        <v>1.2738853503184711E-2</v>
      </c>
      <c r="BB634">
        <v>1.2738853503184711E-2</v>
      </c>
      <c r="BC634">
        <v>0</v>
      </c>
      <c r="BD634">
        <v>0.7579617834394905</v>
      </c>
      <c r="BE634">
        <v>8.9171974522292988E-2</v>
      </c>
      <c r="BF634">
        <v>0.15286624203821661</v>
      </c>
      <c r="BG634">
        <v>0.49681528662420382</v>
      </c>
      <c r="BH634">
        <v>0.26114649681528662</v>
      </c>
      <c r="BI634">
        <v>0.2356687898089172</v>
      </c>
      <c r="BJ634">
        <v>6.369426751592357E-3</v>
      </c>
      <c r="BK634">
        <v>0.1464968152866242</v>
      </c>
      <c r="BL634">
        <v>0.78343949044585992</v>
      </c>
      <c r="BM634">
        <v>6.369426751592357E-3</v>
      </c>
      <c r="BN634">
        <v>6.3694267515923567E-2</v>
      </c>
      <c r="BO634">
        <v>0.178343949044586</v>
      </c>
      <c r="BP634">
        <v>0.80254777070063699</v>
      </c>
      <c r="BQ634">
        <v>1.2738853503184711E-2</v>
      </c>
      <c r="BR634">
        <v>0</v>
      </c>
      <c r="BS634">
        <v>6.369426751592357E-3</v>
      </c>
      <c r="BT634">
        <v>6.3694267515923567E-2</v>
      </c>
      <c r="BU634">
        <v>0.93630573248407645</v>
      </c>
      <c r="BV634">
        <v>0</v>
      </c>
      <c r="BW634">
        <v>1</v>
      </c>
      <c r="BX634" t="s">
        <v>1695</v>
      </c>
      <c r="BY634">
        <v>2528</v>
      </c>
      <c r="BZ634">
        <v>6.2104430379746833E-2</v>
      </c>
      <c r="CA634">
        <v>0</v>
      </c>
    </row>
    <row r="635" spans="1:79" customFormat="1" x14ac:dyDescent="0.25">
      <c r="A635" t="s">
        <v>1699</v>
      </c>
      <c r="B635" t="s">
        <v>361</v>
      </c>
      <c r="C635" t="s">
        <v>123</v>
      </c>
      <c r="D635" t="s">
        <v>953</v>
      </c>
      <c r="E635">
        <v>2016</v>
      </c>
      <c r="F635">
        <v>185</v>
      </c>
      <c r="G635">
        <v>74</v>
      </c>
      <c r="H635">
        <v>0</v>
      </c>
      <c r="I635">
        <v>12</v>
      </c>
      <c r="J635">
        <v>20</v>
      </c>
      <c r="K635">
        <v>22</v>
      </c>
      <c r="L635">
        <v>29</v>
      </c>
      <c r="M635">
        <v>39</v>
      </c>
      <c r="N635">
        <v>36</v>
      </c>
      <c r="O635">
        <v>42</v>
      </c>
      <c r="P635">
        <v>31</v>
      </c>
      <c r="Q635">
        <v>18</v>
      </c>
      <c r="R635">
        <v>9</v>
      </c>
      <c r="S635">
        <v>1</v>
      </c>
      <c r="T635">
        <v>0</v>
      </c>
      <c r="U635">
        <v>196</v>
      </c>
      <c r="V635">
        <v>28</v>
      </c>
      <c r="W635">
        <v>35</v>
      </c>
      <c r="X635">
        <v>176</v>
      </c>
      <c r="Y635">
        <v>54</v>
      </c>
      <c r="Z635">
        <v>29</v>
      </c>
      <c r="AA635">
        <v>0</v>
      </c>
      <c r="AB635">
        <v>28</v>
      </c>
      <c r="AC635">
        <v>129</v>
      </c>
      <c r="AD635">
        <v>1</v>
      </c>
      <c r="AE635">
        <v>101</v>
      </c>
      <c r="AF635">
        <v>45</v>
      </c>
      <c r="AG635">
        <v>154</v>
      </c>
      <c r="AH635">
        <v>59</v>
      </c>
      <c r="AI635">
        <v>0</v>
      </c>
      <c r="AJ635">
        <v>1</v>
      </c>
      <c r="AK635">
        <v>5</v>
      </c>
      <c r="AL635">
        <v>248</v>
      </c>
      <c r="AM635">
        <v>6</v>
      </c>
      <c r="AN635">
        <v>259</v>
      </c>
      <c r="AO635">
        <v>0.7142857142857143</v>
      </c>
      <c r="AP635">
        <v>0.2857142857142857</v>
      </c>
      <c r="AQ635">
        <v>0</v>
      </c>
      <c r="AR635">
        <v>4.633204633204633E-2</v>
      </c>
      <c r="AS635">
        <v>7.7220077220077218E-2</v>
      </c>
      <c r="AT635">
        <v>8.4942084942084939E-2</v>
      </c>
      <c r="AU635">
        <v>0.111969111969112</v>
      </c>
      <c r="AV635">
        <v>0.15057915057915061</v>
      </c>
      <c r="AW635">
        <v>0.138996138996139</v>
      </c>
      <c r="AX635">
        <v>0.1621621621621622</v>
      </c>
      <c r="AY635">
        <v>0.1196911196911197</v>
      </c>
      <c r="AZ635">
        <v>6.9498069498069498E-2</v>
      </c>
      <c r="BA635">
        <v>3.8610038610038611E-3</v>
      </c>
      <c r="BB635">
        <v>3.4749034749034749E-2</v>
      </c>
      <c r="BC635">
        <v>0</v>
      </c>
      <c r="BD635">
        <v>0.7567567567567568</v>
      </c>
      <c r="BE635">
        <v>0.1081081081081081</v>
      </c>
      <c r="BF635">
        <v>0.13513513513513509</v>
      </c>
      <c r="BG635">
        <v>0.67953667953667951</v>
      </c>
      <c r="BH635">
        <v>0.20849420849420849</v>
      </c>
      <c r="BI635">
        <v>0.111969111969112</v>
      </c>
      <c r="BJ635">
        <v>0</v>
      </c>
      <c r="BK635">
        <v>0.1081081081081081</v>
      </c>
      <c r="BL635">
        <v>0.49806949806949807</v>
      </c>
      <c r="BM635">
        <v>3.8610038610038611E-3</v>
      </c>
      <c r="BN635">
        <v>0.38996138996139001</v>
      </c>
      <c r="BO635">
        <v>0.17374517374517379</v>
      </c>
      <c r="BP635">
        <v>0.59459459459459463</v>
      </c>
      <c r="BQ635">
        <v>0.22779922779922779</v>
      </c>
      <c r="BR635">
        <v>0</v>
      </c>
      <c r="BS635">
        <v>3.8610038610038611E-3</v>
      </c>
      <c r="BT635">
        <v>1.9305019305019301E-2</v>
      </c>
      <c r="BU635">
        <v>0.9575289575289575</v>
      </c>
      <c r="BV635">
        <v>2.3166023166023161E-2</v>
      </c>
      <c r="BW635">
        <v>1</v>
      </c>
      <c r="BX635" t="s">
        <v>1695</v>
      </c>
      <c r="BY635">
        <v>2528</v>
      </c>
      <c r="BZ635">
        <v>0.1024525316455696</v>
      </c>
      <c r="CA635">
        <v>0</v>
      </c>
    </row>
    <row r="636" spans="1:79" customFormat="1" x14ac:dyDescent="0.25">
      <c r="A636" t="s">
        <v>1700</v>
      </c>
      <c r="B636" t="s">
        <v>361</v>
      </c>
      <c r="C636" t="s">
        <v>123</v>
      </c>
      <c r="D636" t="s">
        <v>961</v>
      </c>
      <c r="E636">
        <v>2016</v>
      </c>
      <c r="F636">
        <v>18</v>
      </c>
      <c r="G636">
        <v>3</v>
      </c>
      <c r="H636">
        <v>0</v>
      </c>
      <c r="I636">
        <v>6</v>
      </c>
      <c r="J636">
        <v>3</v>
      </c>
      <c r="K636">
        <v>1</v>
      </c>
      <c r="L636">
        <v>2</v>
      </c>
      <c r="M636">
        <v>2</v>
      </c>
      <c r="N636">
        <v>1</v>
      </c>
      <c r="O636">
        <v>1</v>
      </c>
      <c r="P636">
        <v>1</v>
      </c>
      <c r="Q636">
        <v>1</v>
      </c>
      <c r="R636">
        <v>0</v>
      </c>
      <c r="S636">
        <v>3</v>
      </c>
      <c r="T636">
        <v>0</v>
      </c>
      <c r="U636">
        <v>21</v>
      </c>
      <c r="V636">
        <v>0</v>
      </c>
      <c r="W636">
        <v>0</v>
      </c>
      <c r="X636">
        <v>0</v>
      </c>
      <c r="Y636">
        <v>1</v>
      </c>
      <c r="Z636">
        <v>0</v>
      </c>
      <c r="AA636">
        <v>20</v>
      </c>
      <c r="AB636">
        <v>0</v>
      </c>
      <c r="AC636">
        <v>1</v>
      </c>
      <c r="AD636">
        <v>20</v>
      </c>
      <c r="AE636">
        <v>0</v>
      </c>
      <c r="AF636">
        <v>0</v>
      </c>
      <c r="AG636">
        <v>0</v>
      </c>
      <c r="AH636">
        <v>0</v>
      </c>
      <c r="AI636">
        <v>0</v>
      </c>
      <c r="AJ636">
        <v>21</v>
      </c>
      <c r="AK636">
        <v>3</v>
      </c>
      <c r="AL636">
        <v>18</v>
      </c>
      <c r="AM636">
        <v>0</v>
      </c>
      <c r="AN636">
        <v>21</v>
      </c>
      <c r="AO636">
        <v>0.8571428571428571</v>
      </c>
      <c r="AP636">
        <v>0.14285714285714279</v>
      </c>
      <c r="AQ636">
        <v>0</v>
      </c>
      <c r="AR636">
        <v>0.2857142857142857</v>
      </c>
      <c r="AS636">
        <v>0.14285714285714279</v>
      </c>
      <c r="AT636">
        <v>4.7619047619047623E-2</v>
      </c>
      <c r="AU636">
        <v>9.5238095238095233E-2</v>
      </c>
      <c r="AV636">
        <v>9.5238095238095233E-2</v>
      </c>
      <c r="AW636">
        <v>4.7619047619047623E-2</v>
      </c>
      <c r="AX636">
        <v>4.7619047619047623E-2</v>
      </c>
      <c r="AY636">
        <v>4.7619047619047623E-2</v>
      </c>
      <c r="AZ636">
        <v>4.7619047619047623E-2</v>
      </c>
      <c r="BA636">
        <v>0.14285714285714279</v>
      </c>
      <c r="BB636">
        <v>0</v>
      </c>
      <c r="BC636">
        <v>0</v>
      </c>
      <c r="BD636">
        <v>1</v>
      </c>
      <c r="BE636">
        <v>0</v>
      </c>
      <c r="BF636">
        <v>0</v>
      </c>
      <c r="BG636">
        <v>0</v>
      </c>
      <c r="BH636">
        <v>4.7619047619047623E-2</v>
      </c>
      <c r="BI636">
        <v>0</v>
      </c>
      <c r="BJ636">
        <v>0.95238095238095233</v>
      </c>
      <c r="BK636">
        <v>0</v>
      </c>
      <c r="BL636">
        <v>4.7619047619047623E-2</v>
      </c>
      <c r="BM636">
        <v>0.95238095238095233</v>
      </c>
      <c r="BN636">
        <v>0</v>
      </c>
      <c r="BO636">
        <v>0</v>
      </c>
      <c r="BP636">
        <v>0</v>
      </c>
      <c r="BQ636">
        <v>0</v>
      </c>
      <c r="BR636">
        <v>0</v>
      </c>
      <c r="BS636">
        <v>1</v>
      </c>
      <c r="BT636">
        <v>0.14285714285714279</v>
      </c>
      <c r="BU636">
        <v>0.8571428571428571</v>
      </c>
      <c r="BV636">
        <v>0</v>
      </c>
      <c r="BW636">
        <v>1</v>
      </c>
      <c r="BX636" t="s">
        <v>1695</v>
      </c>
      <c r="BY636">
        <v>2528</v>
      </c>
      <c r="BZ636">
        <v>8.3069620253164549E-3</v>
      </c>
      <c r="CA636">
        <v>0</v>
      </c>
    </row>
    <row r="637" spans="1:79" customFormat="1" x14ac:dyDescent="0.25">
      <c r="A637" t="s">
        <v>1701</v>
      </c>
      <c r="B637" t="s">
        <v>361</v>
      </c>
      <c r="C637" t="s">
        <v>369</v>
      </c>
      <c r="D637" t="s">
        <v>44</v>
      </c>
      <c r="E637">
        <v>2016</v>
      </c>
      <c r="F637">
        <v>794</v>
      </c>
      <c r="G637">
        <v>185</v>
      </c>
      <c r="H637">
        <v>0</v>
      </c>
      <c r="I637">
        <v>144</v>
      </c>
      <c r="J637">
        <v>105</v>
      </c>
      <c r="K637">
        <v>98</v>
      </c>
      <c r="L637">
        <v>67</v>
      </c>
      <c r="M637">
        <v>90</v>
      </c>
      <c r="N637">
        <v>150</v>
      </c>
      <c r="O637">
        <v>147</v>
      </c>
      <c r="P637">
        <v>103</v>
      </c>
      <c r="Q637">
        <v>36</v>
      </c>
      <c r="R637">
        <v>11</v>
      </c>
      <c r="S637">
        <v>28</v>
      </c>
      <c r="T637">
        <v>0</v>
      </c>
      <c r="U637">
        <v>970</v>
      </c>
      <c r="V637">
        <v>8</v>
      </c>
      <c r="W637">
        <v>1</v>
      </c>
      <c r="X637">
        <v>570</v>
      </c>
      <c r="Y637">
        <v>310</v>
      </c>
      <c r="Z637">
        <v>93</v>
      </c>
      <c r="AA637">
        <v>6</v>
      </c>
      <c r="AB637">
        <v>84</v>
      </c>
      <c r="AC637">
        <v>735</v>
      </c>
      <c r="AD637">
        <v>6</v>
      </c>
      <c r="AE637">
        <v>154</v>
      </c>
      <c r="AF637">
        <v>102</v>
      </c>
      <c r="AG637">
        <v>829</v>
      </c>
      <c r="AH637">
        <v>39</v>
      </c>
      <c r="AI637">
        <v>3</v>
      </c>
      <c r="AJ637">
        <v>6</v>
      </c>
      <c r="AK637">
        <v>275</v>
      </c>
      <c r="AL637">
        <v>691</v>
      </c>
      <c r="AM637">
        <v>13</v>
      </c>
      <c r="AN637">
        <v>979</v>
      </c>
      <c r="AO637">
        <v>0.81103166496424928</v>
      </c>
      <c r="AP637">
        <v>0.18896833503575081</v>
      </c>
      <c r="AQ637">
        <v>0</v>
      </c>
      <c r="AR637">
        <v>0.14708886618998979</v>
      </c>
      <c r="AS637">
        <v>0.1072522982635342</v>
      </c>
      <c r="AT637">
        <v>0.1001021450459653</v>
      </c>
      <c r="AU637">
        <v>6.8437180796731362E-2</v>
      </c>
      <c r="AV637">
        <v>9.193054136874361E-2</v>
      </c>
      <c r="AW637">
        <v>0.153217568947906</v>
      </c>
      <c r="AX637">
        <v>0.15015321756894789</v>
      </c>
      <c r="AY637">
        <v>0.10520939734422879</v>
      </c>
      <c r="AZ637">
        <v>3.6772216547497447E-2</v>
      </c>
      <c r="BA637">
        <v>2.860061287027579E-2</v>
      </c>
      <c r="BB637">
        <v>1.123595505617977E-2</v>
      </c>
      <c r="BC637">
        <v>0</v>
      </c>
      <c r="BD637">
        <v>0.99080694586312568</v>
      </c>
      <c r="BE637">
        <v>8.171603677221655E-3</v>
      </c>
      <c r="BF637">
        <v>1.0214504596527071E-3</v>
      </c>
      <c r="BG637">
        <v>0.58222676200204293</v>
      </c>
      <c r="BH637">
        <v>0.31664964249233912</v>
      </c>
      <c r="BI637">
        <v>9.4994892747701731E-2</v>
      </c>
      <c r="BJ637">
        <v>6.1287027579162408E-3</v>
      </c>
      <c r="BK637">
        <v>8.580183861082738E-2</v>
      </c>
      <c r="BL637">
        <v>0.75076608784473953</v>
      </c>
      <c r="BM637">
        <v>6.1287027579162408E-3</v>
      </c>
      <c r="BN637">
        <v>0.15730337078651679</v>
      </c>
      <c r="BO637">
        <v>0.1041879468845761</v>
      </c>
      <c r="BP637">
        <v>0.84678243105209394</v>
      </c>
      <c r="BQ637">
        <v>3.9836567926455568E-2</v>
      </c>
      <c r="BR637">
        <v>3.06435137895812E-3</v>
      </c>
      <c r="BS637">
        <v>6.1287027579162408E-3</v>
      </c>
      <c r="BT637">
        <v>0.2808988764044944</v>
      </c>
      <c r="BU637">
        <v>0.70582226762002043</v>
      </c>
      <c r="BV637">
        <v>1.327885597548519E-2</v>
      </c>
      <c r="BW637">
        <v>1</v>
      </c>
      <c r="BX637" t="s">
        <v>1702</v>
      </c>
      <c r="BY637">
        <v>979</v>
      </c>
      <c r="BZ637">
        <v>1</v>
      </c>
      <c r="CA637">
        <v>0</v>
      </c>
    </row>
    <row r="638" spans="1:79" customFormat="1" x14ac:dyDescent="0.25">
      <c r="A638" t="s">
        <v>1703</v>
      </c>
      <c r="B638" t="s">
        <v>361</v>
      </c>
      <c r="C638" t="s">
        <v>369</v>
      </c>
      <c r="D638" t="s">
        <v>947</v>
      </c>
      <c r="E638">
        <v>2016</v>
      </c>
      <c r="F638">
        <v>206</v>
      </c>
      <c r="G638">
        <v>46</v>
      </c>
      <c r="H638">
        <v>0</v>
      </c>
      <c r="I638">
        <v>22</v>
      </c>
      <c r="J638">
        <v>26</v>
      </c>
      <c r="K638">
        <v>24</v>
      </c>
      <c r="L638">
        <v>19</v>
      </c>
      <c r="M638">
        <v>28</v>
      </c>
      <c r="N638">
        <v>49</v>
      </c>
      <c r="O638">
        <v>48</v>
      </c>
      <c r="P638">
        <v>27</v>
      </c>
      <c r="Q638">
        <v>3</v>
      </c>
      <c r="R638">
        <v>2</v>
      </c>
      <c r="S638">
        <v>4</v>
      </c>
      <c r="T638">
        <v>0</v>
      </c>
      <c r="U638">
        <v>250</v>
      </c>
      <c r="V638">
        <v>2</v>
      </c>
      <c r="W638">
        <v>0</v>
      </c>
      <c r="X638">
        <v>190</v>
      </c>
      <c r="Y638">
        <v>44</v>
      </c>
      <c r="Z638">
        <v>18</v>
      </c>
      <c r="AA638">
        <v>0</v>
      </c>
      <c r="AB638">
        <v>21</v>
      </c>
      <c r="AC638">
        <v>188</v>
      </c>
      <c r="AD638">
        <v>0</v>
      </c>
      <c r="AE638">
        <v>43</v>
      </c>
      <c r="AF638">
        <v>24</v>
      </c>
      <c r="AG638">
        <v>223</v>
      </c>
      <c r="AH638">
        <v>4</v>
      </c>
      <c r="AI638">
        <v>1</v>
      </c>
      <c r="AJ638">
        <v>0</v>
      </c>
      <c r="AK638">
        <v>74</v>
      </c>
      <c r="AL638">
        <v>170</v>
      </c>
      <c r="AM638">
        <v>8</v>
      </c>
      <c r="AN638">
        <v>252</v>
      </c>
      <c r="AO638">
        <v>0.81746031746031744</v>
      </c>
      <c r="AP638">
        <v>0.1825396825396825</v>
      </c>
      <c r="AQ638">
        <v>0</v>
      </c>
      <c r="AR638">
        <v>8.7301587301587297E-2</v>
      </c>
      <c r="AS638">
        <v>0.1031746031746032</v>
      </c>
      <c r="AT638">
        <v>9.5238095238095233E-2</v>
      </c>
      <c r="AU638">
        <v>7.5396825396825393E-2</v>
      </c>
      <c r="AV638">
        <v>0.1111111111111111</v>
      </c>
      <c r="AW638">
        <v>0.19444444444444439</v>
      </c>
      <c r="AX638">
        <v>0.19047619047619049</v>
      </c>
      <c r="AY638">
        <v>0.1071428571428571</v>
      </c>
      <c r="AZ638">
        <v>1.1904761904761901E-2</v>
      </c>
      <c r="BA638">
        <v>1.5873015873015869E-2</v>
      </c>
      <c r="BB638">
        <v>7.9365079365079361E-3</v>
      </c>
      <c r="BC638">
        <v>0</v>
      </c>
      <c r="BD638">
        <v>0.99206349206349209</v>
      </c>
      <c r="BE638">
        <v>7.9365079365079361E-3</v>
      </c>
      <c r="BF638">
        <v>0</v>
      </c>
      <c r="BG638">
        <v>0.75396825396825395</v>
      </c>
      <c r="BH638">
        <v>0.17460317460317459</v>
      </c>
      <c r="BI638">
        <v>7.1428571428571425E-2</v>
      </c>
      <c r="BJ638">
        <v>0</v>
      </c>
      <c r="BK638">
        <v>8.3333333333333329E-2</v>
      </c>
      <c r="BL638">
        <v>0.74603174603174605</v>
      </c>
      <c r="BM638">
        <v>0</v>
      </c>
      <c r="BN638">
        <v>0.17063492063492061</v>
      </c>
      <c r="BO638">
        <v>9.5238095238095233E-2</v>
      </c>
      <c r="BP638">
        <v>0.88492063492063489</v>
      </c>
      <c r="BQ638">
        <v>1.5873015873015869E-2</v>
      </c>
      <c r="BR638">
        <v>3.968253968253968E-3</v>
      </c>
      <c r="BS638">
        <v>0</v>
      </c>
      <c r="BT638">
        <v>0.29365079365079372</v>
      </c>
      <c r="BU638">
        <v>0.67460317460317465</v>
      </c>
      <c r="BV638">
        <v>3.1746031746031737E-2</v>
      </c>
      <c r="BW638">
        <v>1</v>
      </c>
      <c r="BX638" t="s">
        <v>1702</v>
      </c>
      <c r="BY638">
        <v>979</v>
      </c>
      <c r="BZ638">
        <v>0.25740551583248211</v>
      </c>
      <c r="CA638">
        <v>0</v>
      </c>
    </row>
    <row r="639" spans="1:79" customFormat="1" x14ac:dyDescent="0.25">
      <c r="A639" t="s">
        <v>1704</v>
      </c>
      <c r="B639" t="s">
        <v>361</v>
      </c>
      <c r="C639" t="s">
        <v>369</v>
      </c>
      <c r="D639" t="s">
        <v>949</v>
      </c>
      <c r="E639">
        <v>2016</v>
      </c>
      <c r="F639">
        <v>350</v>
      </c>
      <c r="G639">
        <v>88</v>
      </c>
      <c r="H639">
        <v>0</v>
      </c>
      <c r="I639">
        <v>91</v>
      </c>
      <c r="J639">
        <v>57</v>
      </c>
      <c r="K639">
        <v>44</v>
      </c>
      <c r="L639">
        <v>28</v>
      </c>
      <c r="M639">
        <v>33</v>
      </c>
      <c r="N639">
        <v>54</v>
      </c>
      <c r="O639">
        <v>52</v>
      </c>
      <c r="P639">
        <v>39</v>
      </c>
      <c r="Q639">
        <v>19</v>
      </c>
      <c r="R639">
        <v>5</v>
      </c>
      <c r="S639">
        <v>16</v>
      </c>
      <c r="T639">
        <v>0</v>
      </c>
      <c r="U639">
        <v>434</v>
      </c>
      <c r="V639">
        <v>4</v>
      </c>
      <c r="W639">
        <v>0</v>
      </c>
      <c r="X639">
        <v>228</v>
      </c>
      <c r="Y639">
        <v>162</v>
      </c>
      <c r="Z639">
        <v>48</v>
      </c>
      <c r="AA639">
        <v>0</v>
      </c>
      <c r="AB639">
        <v>26</v>
      </c>
      <c r="AC639">
        <v>379</v>
      </c>
      <c r="AD639">
        <v>0</v>
      </c>
      <c r="AE639">
        <v>33</v>
      </c>
      <c r="AF639">
        <v>30</v>
      </c>
      <c r="AG639">
        <v>400</v>
      </c>
      <c r="AH639">
        <v>8</v>
      </c>
      <c r="AI639">
        <v>0</v>
      </c>
      <c r="AJ639">
        <v>0</v>
      </c>
      <c r="AK639">
        <v>149</v>
      </c>
      <c r="AL639">
        <v>288</v>
      </c>
      <c r="AM639">
        <v>1</v>
      </c>
      <c r="AN639">
        <v>438</v>
      </c>
      <c r="AO639">
        <v>0.79908675799086759</v>
      </c>
      <c r="AP639">
        <v>0.20091324200913241</v>
      </c>
      <c r="AQ639">
        <v>0</v>
      </c>
      <c r="AR639">
        <v>0.20776255707762559</v>
      </c>
      <c r="AS639">
        <v>0.13013698630136991</v>
      </c>
      <c r="AT639">
        <v>0.1004566210045662</v>
      </c>
      <c r="AU639">
        <v>6.3926940639269403E-2</v>
      </c>
      <c r="AV639">
        <v>7.5342465753424653E-2</v>
      </c>
      <c r="AW639">
        <v>0.12328767123287671</v>
      </c>
      <c r="AX639">
        <v>0.11872146118721461</v>
      </c>
      <c r="AY639">
        <v>8.9041095890410954E-2</v>
      </c>
      <c r="AZ639">
        <v>4.3378995433789952E-2</v>
      </c>
      <c r="BA639">
        <v>3.6529680365296802E-2</v>
      </c>
      <c r="BB639">
        <v>1.1415525114155251E-2</v>
      </c>
      <c r="BC639">
        <v>0</v>
      </c>
      <c r="BD639">
        <v>0.9908675799086758</v>
      </c>
      <c r="BE639">
        <v>9.1324200913242004E-3</v>
      </c>
      <c r="BF639">
        <v>0</v>
      </c>
      <c r="BG639">
        <v>0.52054794520547942</v>
      </c>
      <c r="BH639">
        <v>0.36986301369863012</v>
      </c>
      <c r="BI639">
        <v>0.1095890410958904</v>
      </c>
      <c r="BJ639">
        <v>0</v>
      </c>
      <c r="BK639">
        <v>5.9360730593607303E-2</v>
      </c>
      <c r="BL639">
        <v>0.86529680365296802</v>
      </c>
      <c r="BM639">
        <v>0</v>
      </c>
      <c r="BN639">
        <v>7.5342465753424653E-2</v>
      </c>
      <c r="BO639">
        <v>6.8493150684931503E-2</v>
      </c>
      <c r="BP639">
        <v>0.91324200913242004</v>
      </c>
      <c r="BQ639">
        <v>1.8264840182648401E-2</v>
      </c>
      <c r="BR639">
        <v>0</v>
      </c>
      <c r="BS639">
        <v>0</v>
      </c>
      <c r="BT639">
        <v>0.34018264840182649</v>
      </c>
      <c r="BU639">
        <v>0.65753424657534243</v>
      </c>
      <c r="BV639">
        <v>2.2831050228310501E-3</v>
      </c>
      <c r="BW639">
        <v>1</v>
      </c>
      <c r="BX639" t="s">
        <v>1702</v>
      </c>
      <c r="BY639">
        <v>979</v>
      </c>
      <c r="BZ639">
        <v>0.44739530132788558</v>
      </c>
      <c r="CA639">
        <v>0</v>
      </c>
    </row>
    <row r="640" spans="1:79" customFormat="1" x14ac:dyDescent="0.25">
      <c r="A640" t="s">
        <v>1705</v>
      </c>
      <c r="B640" t="s">
        <v>361</v>
      </c>
      <c r="C640" t="s">
        <v>369</v>
      </c>
      <c r="D640" t="s">
        <v>951</v>
      </c>
      <c r="E640">
        <v>2016</v>
      </c>
      <c r="F640">
        <v>127</v>
      </c>
      <c r="G640">
        <v>28</v>
      </c>
      <c r="H640">
        <v>0</v>
      </c>
      <c r="I640">
        <v>14</v>
      </c>
      <c r="J640">
        <v>11</v>
      </c>
      <c r="K640">
        <v>11</v>
      </c>
      <c r="L640">
        <v>12</v>
      </c>
      <c r="M640">
        <v>18</v>
      </c>
      <c r="N640">
        <v>24</v>
      </c>
      <c r="O640">
        <v>27</v>
      </c>
      <c r="P640">
        <v>24</v>
      </c>
      <c r="Q640">
        <v>5</v>
      </c>
      <c r="R640">
        <v>4</v>
      </c>
      <c r="S640">
        <v>5</v>
      </c>
      <c r="T640">
        <v>0</v>
      </c>
      <c r="U640">
        <v>154</v>
      </c>
      <c r="V640">
        <v>1</v>
      </c>
      <c r="W640">
        <v>0</v>
      </c>
      <c r="X640">
        <v>68</v>
      </c>
      <c r="Y640">
        <v>70</v>
      </c>
      <c r="Z640">
        <v>17</v>
      </c>
      <c r="AA640">
        <v>0</v>
      </c>
      <c r="AB640">
        <v>24</v>
      </c>
      <c r="AC640">
        <v>115</v>
      </c>
      <c r="AD640">
        <v>0</v>
      </c>
      <c r="AE640">
        <v>16</v>
      </c>
      <c r="AF640">
        <v>25</v>
      </c>
      <c r="AG640">
        <v>126</v>
      </c>
      <c r="AH640">
        <v>4</v>
      </c>
      <c r="AI640">
        <v>0</v>
      </c>
      <c r="AJ640">
        <v>0</v>
      </c>
      <c r="AK640">
        <v>36</v>
      </c>
      <c r="AL640">
        <v>119</v>
      </c>
      <c r="AM640">
        <v>0</v>
      </c>
      <c r="AN640">
        <v>155</v>
      </c>
      <c r="AO640">
        <v>0.8193548387096774</v>
      </c>
      <c r="AP640">
        <v>0.1806451612903226</v>
      </c>
      <c r="AQ640">
        <v>0</v>
      </c>
      <c r="AR640">
        <v>9.0322580645161285E-2</v>
      </c>
      <c r="AS640">
        <v>7.0967741935483872E-2</v>
      </c>
      <c r="AT640">
        <v>7.0967741935483872E-2</v>
      </c>
      <c r="AU640">
        <v>7.7419354838709681E-2</v>
      </c>
      <c r="AV640">
        <v>0.11612903225806449</v>
      </c>
      <c r="AW640">
        <v>0.15483870967741939</v>
      </c>
      <c r="AX640">
        <v>0.1741935483870968</v>
      </c>
      <c r="AY640">
        <v>0.15483870967741939</v>
      </c>
      <c r="AZ640">
        <v>3.2258064516129031E-2</v>
      </c>
      <c r="BA640">
        <v>3.2258064516129031E-2</v>
      </c>
      <c r="BB640">
        <v>2.5806451612903229E-2</v>
      </c>
      <c r="BC640">
        <v>0</v>
      </c>
      <c r="BD640">
        <v>0.99354838709677418</v>
      </c>
      <c r="BE640">
        <v>6.4516129032258056E-3</v>
      </c>
      <c r="BF640">
        <v>0</v>
      </c>
      <c r="BG640">
        <v>0.43870967741935479</v>
      </c>
      <c r="BH640">
        <v>0.45161290322580638</v>
      </c>
      <c r="BI640">
        <v>0.1096774193548387</v>
      </c>
      <c r="BJ640">
        <v>0</v>
      </c>
      <c r="BK640">
        <v>0.15483870967741939</v>
      </c>
      <c r="BL640">
        <v>0.74193548387096775</v>
      </c>
      <c r="BM640">
        <v>0</v>
      </c>
      <c r="BN640">
        <v>0.1032258064516129</v>
      </c>
      <c r="BO640">
        <v>0.16129032258064521</v>
      </c>
      <c r="BP640">
        <v>0.81290322580645158</v>
      </c>
      <c r="BQ640">
        <v>2.5806451612903229E-2</v>
      </c>
      <c r="BR640">
        <v>0</v>
      </c>
      <c r="BS640">
        <v>0</v>
      </c>
      <c r="BT640">
        <v>0.23225806451612899</v>
      </c>
      <c r="BU640">
        <v>0.76774193548387093</v>
      </c>
      <c r="BV640">
        <v>0</v>
      </c>
      <c r="BW640">
        <v>1</v>
      </c>
      <c r="BX640" t="s">
        <v>1702</v>
      </c>
      <c r="BY640">
        <v>979</v>
      </c>
      <c r="BZ640">
        <v>0.15832482124616959</v>
      </c>
      <c r="CA640">
        <v>0</v>
      </c>
    </row>
    <row r="641" spans="1:79" customFormat="1" x14ac:dyDescent="0.25">
      <c r="A641" t="s">
        <v>1706</v>
      </c>
      <c r="B641" t="s">
        <v>361</v>
      </c>
      <c r="C641" t="s">
        <v>369</v>
      </c>
      <c r="D641" t="s">
        <v>953</v>
      </c>
      <c r="E641">
        <v>2016</v>
      </c>
      <c r="F641">
        <v>106</v>
      </c>
      <c r="G641">
        <v>22</v>
      </c>
      <c r="H641">
        <v>0</v>
      </c>
      <c r="I641">
        <v>12</v>
      </c>
      <c r="J641">
        <v>11</v>
      </c>
      <c r="K641">
        <v>19</v>
      </c>
      <c r="L641">
        <v>7</v>
      </c>
      <c r="M641">
        <v>11</v>
      </c>
      <c r="N641">
        <v>23</v>
      </c>
      <c r="O641">
        <v>20</v>
      </c>
      <c r="P641">
        <v>13</v>
      </c>
      <c r="Q641">
        <v>9</v>
      </c>
      <c r="R641">
        <v>0</v>
      </c>
      <c r="S641">
        <v>3</v>
      </c>
      <c r="T641">
        <v>0</v>
      </c>
      <c r="U641">
        <v>126</v>
      </c>
      <c r="V641">
        <v>1</v>
      </c>
      <c r="W641">
        <v>1</v>
      </c>
      <c r="X641">
        <v>84</v>
      </c>
      <c r="Y641">
        <v>34</v>
      </c>
      <c r="Z641">
        <v>10</v>
      </c>
      <c r="AA641">
        <v>0</v>
      </c>
      <c r="AB641">
        <v>13</v>
      </c>
      <c r="AC641">
        <v>53</v>
      </c>
      <c r="AD641">
        <v>0</v>
      </c>
      <c r="AE641">
        <v>62</v>
      </c>
      <c r="AF641">
        <v>23</v>
      </c>
      <c r="AG641">
        <v>80</v>
      </c>
      <c r="AH641">
        <v>23</v>
      </c>
      <c r="AI641">
        <v>2</v>
      </c>
      <c r="AJ641">
        <v>0</v>
      </c>
      <c r="AK641">
        <v>16</v>
      </c>
      <c r="AL641">
        <v>108</v>
      </c>
      <c r="AM641">
        <v>4</v>
      </c>
      <c r="AN641">
        <v>128</v>
      </c>
      <c r="AO641">
        <v>0.828125</v>
      </c>
      <c r="AP641">
        <v>0.171875</v>
      </c>
      <c r="AQ641">
        <v>0</v>
      </c>
      <c r="AR641">
        <v>9.375E-2</v>
      </c>
      <c r="AS641">
        <v>8.59375E-2</v>
      </c>
      <c r="AT641">
        <v>0.1484375</v>
      </c>
      <c r="AU641">
        <v>5.46875E-2</v>
      </c>
      <c r="AV641">
        <v>8.59375E-2</v>
      </c>
      <c r="AW641">
        <v>0.1796875</v>
      </c>
      <c r="AX641">
        <v>0.15625</v>
      </c>
      <c r="AY641">
        <v>0.1015625</v>
      </c>
      <c r="AZ641">
        <v>7.03125E-2</v>
      </c>
      <c r="BA641">
        <v>2.34375E-2</v>
      </c>
      <c r="BB641">
        <v>0</v>
      </c>
      <c r="BC641">
        <v>0</v>
      </c>
      <c r="BD641">
        <v>0.984375</v>
      </c>
      <c r="BE641">
        <v>7.8125E-3</v>
      </c>
      <c r="BF641">
        <v>7.8125E-3</v>
      </c>
      <c r="BG641">
        <v>0.65625</v>
      </c>
      <c r="BH641">
        <v>0.265625</v>
      </c>
      <c r="BI641">
        <v>7.8125E-2</v>
      </c>
      <c r="BJ641">
        <v>0</v>
      </c>
      <c r="BK641">
        <v>0.1015625</v>
      </c>
      <c r="BL641">
        <v>0.4140625</v>
      </c>
      <c r="BM641">
        <v>0</v>
      </c>
      <c r="BN641">
        <v>0.484375</v>
      </c>
      <c r="BO641">
        <v>0.1796875</v>
      </c>
      <c r="BP641">
        <v>0.625</v>
      </c>
      <c r="BQ641">
        <v>0.1796875</v>
      </c>
      <c r="BR641">
        <v>1.5625E-2</v>
      </c>
      <c r="BS641">
        <v>0</v>
      </c>
      <c r="BT641">
        <v>0.125</v>
      </c>
      <c r="BU641">
        <v>0.84375</v>
      </c>
      <c r="BV641">
        <v>3.125E-2</v>
      </c>
      <c r="BW641">
        <v>1</v>
      </c>
      <c r="BX641" t="s">
        <v>1702</v>
      </c>
      <c r="BY641">
        <v>979</v>
      </c>
      <c r="BZ641">
        <v>0.13074565883554651</v>
      </c>
      <c r="CA641">
        <v>0</v>
      </c>
    </row>
    <row r="642" spans="1:79" customFormat="1" x14ac:dyDescent="0.25">
      <c r="A642" t="s">
        <v>1707</v>
      </c>
      <c r="B642" t="s">
        <v>361</v>
      </c>
      <c r="C642" t="s">
        <v>369</v>
      </c>
      <c r="D642" t="s">
        <v>961</v>
      </c>
      <c r="E642">
        <v>2016</v>
      </c>
      <c r="F642">
        <v>5</v>
      </c>
      <c r="G642">
        <v>1</v>
      </c>
      <c r="H642">
        <v>0</v>
      </c>
      <c r="I642">
        <v>5</v>
      </c>
      <c r="J642">
        <v>0</v>
      </c>
      <c r="K642">
        <v>0</v>
      </c>
      <c r="L642">
        <v>1</v>
      </c>
      <c r="M642">
        <v>0</v>
      </c>
      <c r="N642">
        <v>0</v>
      </c>
      <c r="O642">
        <v>0</v>
      </c>
      <c r="P642">
        <v>0</v>
      </c>
      <c r="Q642">
        <v>0</v>
      </c>
      <c r="R642">
        <v>0</v>
      </c>
      <c r="S642">
        <v>0</v>
      </c>
      <c r="T642">
        <v>0</v>
      </c>
      <c r="U642">
        <v>6</v>
      </c>
      <c r="V642">
        <v>0</v>
      </c>
      <c r="W642">
        <v>0</v>
      </c>
      <c r="X642">
        <v>0</v>
      </c>
      <c r="Y642">
        <v>0</v>
      </c>
      <c r="Z642">
        <v>0</v>
      </c>
      <c r="AA642">
        <v>6</v>
      </c>
      <c r="AB642">
        <v>0</v>
      </c>
      <c r="AC642">
        <v>0</v>
      </c>
      <c r="AD642">
        <v>6</v>
      </c>
      <c r="AE642">
        <v>0</v>
      </c>
      <c r="AF642">
        <v>0</v>
      </c>
      <c r="AG642">
        <v>0</v>
      </c>
      <c r="AH642">
        <v>0</v>
      </c>
      <c r="AI642">
        <v>0</v>
      </c>
      <c r="AJ642">
        <v>6</v>
      </c>
      <c r="AK642">
        <v>0</v>
      </c>
      <c r="AL642">
        <v>6</v>
      </c>
      <c r="AM642">
        <v>0</v>
      </c>
      <c r="AN642">
        <v>6</v>
      </c>
      <c r="AO642">
        <v>0.83333333333333337</v>
      </c>
      <c r="AP642">
        <v>0.16666666666666671</v>
      </c>
      <c r="AQ642">
        <v>0</v>
      </c>
      <c r="AR642">
        <v>0.83333333333333337</v>
      </c>
      <c r="AS642">
        <v>0</v>
      </c>
      <c r="AT642">
        <v>0</v>
      </c>
      <c r="AU642">
        <v>0.16666666666666671</v>
      </c>
      <c r="AV642">
        <v>0</v>
      </c>
      <c r="AW642">
        <v>0</v>
      </c>
      <c r="AX642">
        <v>0</v>
      </c>
      <c r="AY642">
        <v>0</v>
      </c>
      <c r="AZ642">
        <v>0</v>
      </c>
      <c r="BA642">
        <v>0</v>
      </c>
      <c r="BB642">
        <v>0</v>
      </c>
      <c r="BC642">
        <v>0</v>
      </c>
      <c r="BD642">
        <v>1</v>
      </c>
      <c r="BE642">
        <v>0</v>
      </c>
      <c r="BF642">
        <v>0</v>
      </c>
      <c r="BG642">
        <v>0</v>
      </c>
      <c r="BH642">
        <v>0</v>
      </c>
      <c r="BI642">
        <v>0</v>
      </c>
      <c r="BJ642">
        <v>1</v>
      </c>
      <c r="BK642">
        <v>0</v>
      </c>
      <c r="BL642">
        <v>0</v>
      </c>
      <c r="BM642">
        <v>1</v>
      </c>
      <c r="BN642">
        <v>0</v>
      </c>
      <c r="BO642">
        <v>0</v>
      </c>
      <c r="BP642">
        <v>0</v>
      </c>
      <c r="BQ642">
        <v>0</v>
      </c>
      <c r="BR642">
        <v>0</v>
      </c>
      <c r="BS642">
        <v>1</v>
      </c>
      <c r="BT642">
        <v>0</v>
      </c>
      <c r="BU642">
        <v>1</v>
      </c>
      <c r="BV642">
        <v>0</v>
      </c>
      <c r="BW642">
        <v>1</v>
      </c>
      <c r="BX642" t="s">
        <v>1702</v>
      </c>
      <c r="BY642">
        <v>979</v>
      </c>
      <c r="BZ642">
        <v>6.1287027579162408E-3</v>
      </c>
      <c r="CA642">
        <v>0</v>
      </c>
    </row>
    <row r="643" spans="1:79" customFormat="1" x14ac:dyDescent="0.25">
      <c r="A643" t="s">
        <v>1708</v>
      </c>
      <c r="B643" t="s">
        <v>361</v>
      </c>
      <c r="C643" t="s">
        <v>426</v>
      </c>
      <c r="D643" t="s">
        <v>44</v>
      </c>
      <c r="E643">
        <v>2016</v>
      </c>
      <c r="F643">
        <v>709</v>
      </c>
      <c r="G643">
        <v>116</v>
      </c>
      <c r="H643">
        <v>0</v>
      </c>
      <c r="I643">
        <v>86</v>
      </c>
      <c r="J643">
        <v>58</v>
      </c>
      <c r="K643">
        <v>33</v>
      </c>
      <c r="L643">
        <v>73</v>
      </c>
      <c r="M643">
        <v>135</v>
      </c>
      <c r="N643">
        <v>157</v>
      </c>
      <c r="O643">
        <v>130</v>
      </c>
      <c r="P643">
        <v>81</v>
      </c>
      <c r="Q643">
        <v>40</v>
      </c>
      <c r="R643">
        <v>16</v>
      </c>
      <c r="S643">
        <v>16</v>
      </c>
      <c r="T643">
        <v>0</v>
      </c>
      <c r="U643">
        <v>778</v>
      </c>
      <c r="V643">
        <v>8</v>
      </c>
      <c r="W643">
        <v>39</v>
      </c>
      <c r="X643">
        <v>575</v>
      </c>
      <c r="Y643">
        <v>157</v>
      </c>
      <c r="Z643">
        <v>92</v>
      </c>
      <c r="AA643">
        <v>1</v>
      </c>
      <c r="AB643">
        <v>92</v>
      </c>
      <c r="AC643">
        <v>625</v>
      </c>
      <c r="AD643">
        <v>19</v>
      </c>
      <c r="AE643">
        <v>89</v>
      </c>
      <c r="AF643">
        <v>29</v>
      </c>
      <c r="AG643">
        <v>712</v>
      </c>
      <c r="AH643">
        <v>45</v>
      </c>
      <c r="AI643">
        <v>0</v>
      </c>
      <c r="AJ643">
        <v>39</v>
      </c>
      <c r="AK643">
        <v>121</v>
      </c>
      <c r="AL643">
        <v>688</v>
      </c>
      <c r="AM643">
        <v>16</v>
      </c>
      <c r="AN643">
        <v>825</v>
      </c>
      <c r="AO643">
        <v>0.85939393939393938</v>
      </c>
      <c r="AP643">
        <v>0.1406060606060606</v>
      </c>
      <c r="AQ643">
        <v>0</v>
      </c>
      <c r="AR643">
        <v>0.10424242424242421</v>
      </c>
      <c r="AS643">
        <v>7.0303030303030298E-2</v>
      </c>
      <c r="AT643">
        <v>0.04</v>
      </c>
      <c r="AU643">
        <v>8.8484848484848486E-2</v>
      </c>
      <c r="AV643">
        <v>0.16363636363636361</v>
      </c>
      <c r="AW643">
        <v>0.19030303030303031</v>
      </c>
      <c r="AX643">
        <v>0.15757575757575759</v>
      </c>
      <c r="AY643">
        <v>9.8181818181818176E-2</v>
      </c>
      <c r="AZ643">
        <v>4.8484848484848478E-2</v>
      </c>
      <c r="BA643">
        <v>1.939393939393939E-2</v>
      </c>
      <c r="BB643">
        <v>1.939393939393939E-2</v>
      </c>
      <c r="BC643">
        <v>0</v>
      </c>
      <c r="BD643">
        <v>0.943030303030303</v>
      </c>
      <c r="BE643">
        <v>9.696969696969697E-3</v>
      </c>
      <c r="BF643">
        <v>4.7272727272727272E-2</v>
      </c>
      <c r="BG643">
        <v>0.69696969696969702</v>
      </c>
      <c r="BH643">
        <v>0.19030303030303031</v>
      </c>
      <c r="BI643">
        <v>0.1115151515151515</v>
      </c>
      <c r="BJ643">
        <v>1.2121212121212119E-3</v>
      </c>
      <c r="BK643">
        <v>0.1115151515151515</v>
      </c>
      <c r="BL643">
        <v>0.75757575757575757</v>
      </c>
      <c r="BM643">
        <v>2.3030303030303029E-2</v>
      </c>
      <c r="BN643">
        <v>0.10787878787878789</v>
      </c>
      <c r="BO643">
        <v>3.5151515151515149E-2</v>
      </c>
      <c r="BP643">
        <v>0.86303030303030304</v>
      </c>
      <c r="BQ643">
        <v>5.4545454545454543E-2</v>
      </c>
      <c r="BR643">
        <v>0</v>
      </c>
      <c r="BS643">
        <v>4.7272727272727272E-2</v>
      </c>
      <c r="BT643">
        <v>0.1466666666666667</v>
      </c>
      <c r="BU643">
        <v>0.83393939393939398</v>
      </c>
      <c r="BV643">
        <v>1.939393939393939E-2</v>
      </c>
      <c r="BW643">
        <v>1</v>
      </c>
      <c r="BX643" t="s">
        <v>1709</v>
      </c>
      <c r="BY643">
        <v>825</v>
      </c>
      <c r="BZ643">
        <v>1</v>
      </c>
      <c r="CA643">
        <v>0</v>
      </c>
    </row>
    <row r="644" spans="1:79" customFormat="1" x14ac:dyDescent="0.25">
      <c r="A644" t="s">
        <v>1710</v>
      </c>
      <c r="B644" t="s">
        <v>361</v>
      </c>
      <c r="C644" t="s">
        <v>426</v>
      </c>
      <c r="D644" t="s">
        <v>947</v>
      </c>
      <c r="E644">
        <v>2016</v>
      </c>
      <c r="F644">
        <v>190</v>
      </c>
      <c r="G644">
        <v>30</v>
      </c>
      <c r="H644">
        <v>0</v>
      </c>
      <c r="I644">
        <v>20</v>
      </c>
      <c r="J644">
        <v>17</v>
      </c>
      <c r="K644">
        <v>9</v>
      </c>
      <c r="L644">
        <v>18</v>
      </c>
      <c r="M644">
        <v>33</v>
      </c>
      <c r="N644">
        <v>42</v>
      </c>
      <c r="O644">
        <v>43</v>
      </c>
      <c r="P644">
        <v>25</v>
      </c>
      <c r="Q644">
        <v>4</v>
      </c>
      <c r="R644">
        <v>5</v>
      </c>
      <c r="S644">
        <v>4</v>
      </c>
      <c r="T644">
        <v>0</v>
      </c>
      <c r="U644">
        <v>212</v>
      </c>
      <c r="V644">
        <v>0</v>
      </c>
      <c r="W644">
        <v>8</v>
      </c>
      <c r="X644">
        <v>158</v>
      </c>
      <c r="Y644">
        <v>36</v>
      </c>
      <c r="Z644">
        <v>26</v>
      </c>
      <c r="AA644">
        <v>0</v>
      </c>
      <c r="AB644">
        <v>14</v>
      </c>
      <c r="AC644">
        <v>191</v>
      </c>
      <c r="AD644">
        <v>2</v>
      </c>
      <c r="AE644">
        <v>13</v>
      </c>
      <c r="AF644">
        <v>3</v>
      </c>
      <c r="AG644">
        <v>202</v>
      </c>
      <c r="AH644">
        <v>5</v>
      </c>
      <c r="AI644">
        <v>0</v>
      </c>
      <c r="AJ644">
        <v>10</v>
      </c>
      <c r="AK644">
        <v>33</v>
      </c>
      <c r="AL644">
        <v>185</v>
      </c>
      <c r="AM644">
        <v>2</v>
      </c>
      <c r="AN644">
        <v>220</v>
      </c>
      <c r="AO644">
        <v>0.86363636363636365</v>
      </c>
      <c r="AP644">
        <v>0.13636363636363641</v>
      </c>
      <c r="AQ644">
        <v>0</v>
      </c>
      <c r="AR644">
        <v>9.0909090909090912E-2</v>
      </c>
      <c r="AS644">
        <v>7.7272727272727271E-2</v>
      </c>
      <c r="AT644">
        <v>4.0909090909090909E-2</v>
      </c>
      <c r="AU644">
        <v>8.1818181818181818E-2</v>
      </c>
      <c r="AV644">
        <v>0.15</v>
      </c>
      <c r="AW644">
        <v>0.19090909090909089</v>
      </c>
      <c r="AX644">
        <v>0.19545454545454549</v>
      </c>
      <c r="AY644">
        <v>0.1136363636363636</v>
      </c>
      <c r="AZ644">
        <v>1.8181818181818181E-2</v>
      </c>
      <c r="BA644">
        <v>1.8181818181818181E-2</v>
      </c>
      <c r="BB644">
        <v>2.2727272727272731E-2</v>
      </c>
      <c r="BC644">
        <v>0</v>
      </c>
      <c r="BD644">
        <v>0.96363636363636362</v>
      </c>
      <c r="BE644">
        <v>0</v>
      </c>
      <c r="BF644">
        <v>3.6363636363636362E-2</v>
      </c>
      <c r="BG644">
        <v>0.71818181818181814</v>
      </c>
      <c r="BH644">
        <v>0.16363636363636361</v>
      </c>
      <c r="BI644">
        <v>0.11818181818181819</v>
      </c>
      <c r="BJ644">
        <v>0</v>
      </c>
      <c r="BK644">
        <v>6.363636363636363E-2</v>
      </c>
      <c r="BL644">
        <v>0.86818181818181817</v>
      </c>
      <c r="BM644">
        <v>9.0909090909090905E-3</v>
      </c>
      <c r="BN644">
        <v>5.909090909090909E-2</v>
      </c>
      <c r="BO644">
        <v>1.3636363636363639E-2</v>
      </c>
      <c r="BP644">
        <v>0.91818181818181821</v>
      </c>
      <c r="BQ644">
        <v>2.2727272727272731E-2</v>
      </c>
      <c r="BR644">
        <v>0</v>
      </c>
      <c r="BS644">
        <v>4.5454545454545463E-2</v>
      </c>
      <c r="BT644">
        <v>0.15</v>
      </c>
      <c r="BU644">
        <v>0.84090909090909094</v>
      </c>
      <c r="BV644">
        <v>9.0909090909090905E-3</v>
      </c>
      <c r="BW644">
        <v>1</v>
      </c>
      <c r="BX644" t="s">
        <v>1709</v>
      </c>
      <c r="BY644">
        <v>825</v>
      </c>
      <c r="BZ644">
        <v>0.26666666666666672</v>
      </c>
      <c r="CA644">
        <v>0</v>
      </c>
    </row>
    <row r="645" spans="1:79" customFormat="1" x14ac:dyDescent="0.25">
      <c r="A645" t="s">
        <v>1711</v>
      </c>
      <c r="B645" t="s">
        <v>361</v>
      </c>
      <c r="C645" t="s">
        <v>426</v>
      </c>
      <c r="D645" t="s">
        <v>949</v>
      </c>
      <c r="E645">
        <v>2016</v>
      </c>
      <c r="F645">
        <v>182</v>
      </c>
      <c r="G645">
        <v>29</v>
      </c>
      <c r="H645">
        <v>0</v>
      </c>
      <c r="I645">
        <v>36</v>
      </c>
      <c r="J645">
        <v>20</v>
      </c>
      <c r="K645">
        <v>14</v>
      </c>
      <c r="L645">
        <v>20</v>
      </c>
      <c r="M645">
        <v>30</v>
      </c>
      <c r="N645">
        <v>28</v>
      </c>
      <c r="O645">
        <v>26</v>
      </c>
      <c r="P645">
        <v>12</v>
      </c>
      <c r="Q645">
        <v>11</v>
      </c>
      <c r="R645">
        <v>5</v>
      </c>
      <c r="S645">
        <v>9</v>
      </c>
      <c r="T645">
        <v>0</v>
      </c>
      <c r="U645">
        <v>197</v>
      </c>
      <c r="V645">
        <v>2</v>
      </c>
      <c r="W645">
        <v>12</v>
      </c>
      <c r="X645">
        <v>151</v>
      </c>
      <c r="Y645">
        <v>37</v>
      </c>
      <c r="Z645">
        <v>23</v>
      </c>
      <c r="AA645">
        <v>0</v>
      </c>
      <c r="AB645">
        <v>20</v>
      </c>
      <c r="AC645">
        <v>173</v>
      </c>
      <c r="AD645">
        <v>4</v>
      </c>
      <c r="AE645">
        <v>14</v>
      </c>
      <c r="AF645">
        <v>5</v>
      </c>
      <c r="AG645">
        <v>196</v>
      </c>
      <c r="AH645">
        <v>3</v>
      </c>
      <c r="AI645">
        <v>0</v>
      </c>
      <c r="AJ645">
        <v>7</v>
      </c>
      <c r="AK645">
        <v>31</v>
      </c>
      <c r="AL645">
        <v>174</v>
      </c>
      <c r="AM645">
        <v>6</v>
      </c>
      <c r="AN645">
        <v>211</v>
      </c>
      <c r="AO645">
        <v>0.86255924170616116</v>
      </c>
      <c r="AP645">
        <v>0.13744075829383889</v>
      </c>
      <c r="AQ645">
        <v>0</v>
      </c>
      <c r="AR645">
        <v>0.17061611374407579</v>
      </c>
      <c r="AS645">
        <v>9.4786729857819899E-2</v>
      </c>
      <c r="AT645">
        <v>6.6350710900473939E-2</v>
      </c>
      <c r="AU645">
        <v>9.4786729857819899E-2</v>
      </c>
      <c r="AV645">
        <v>0.14218009478672991</v>
      </c>
      <c r="AW645">
        <v>0.13270142180094791</v>
      </c>
      <c r="AX645">
        <v>0.1232227488151659</v>
      </c>
      <c r="AY645">
        <v>5.6872037914691941E-2</v>
      </c>
      <c r="AZ645">
        <v>5.2132701421800938E-2</v>
      </c>
      <c r="BA645">
        <v>4.2654028436018961E-2</v>
      </c>
      <c r="BB645">
        <v>2.3696682464454971E-2</v>
      </c>
      <c r="BC645">
        <v>0</v>
      </c>
      <c r="BD645">
        <v>0.93364928909952605</v>
      </c>
      <c r="BE645">
        <v>9.4786729857819912E-3</v>
      </c>
      <c r="BF645">
        <v>5.6872037914691941E-2</v>
      </c>
      <c r="BG645">
        <v>0.71563981042654023</v>
      </c>
      <c r="BH645">
        <v>0.1753554502369668</v>
      </c>
      <c r="BI645">
        <v>0.10900473933649291</v>
      </c>
      <c r="BJ645">
        <v>0</v>
      </c>
      <c r="BK645">
        <v>9.4786729857819899E-2</v>
      </c>
      <c r="BL645">
        <v>0.81990521327014221</v>
      </c>
      <c r="BM645">
        <v>1.8957345971563979E-2</v>
      </c>
      <c r="BN645">
        <v>6.6350710900473939E-2</v>
      </c>
      <c r="BO645">
        <v>2.3696682464454971E-2</v>
      </c>
      <c r="BP645">
        <v>0.92890995260663511</v>
      </c>
      <c r="BQ645">
        <v>1.421800947867299E-2</v>
      </c>
      <c r="BR645">
        <v>0</v>
      </c>
      <c r="BS645">
        <v>3.3175355450236969E-2</v>
      </c>
      <c r="BT645">
        <v>0.14691943127962079</v>
      </c>
      <c r="BU645">
        <v>0.82464454976303314</v>
      </c>
      <c r="BV645">
        <v>2.843601895734597E-2</v>
      </c>
      <c r="BW645">
        <v>1</v>
      </c>
      <c r="BX645" t="s">
        <v>1709</v>
      </c>
      <c r="BY645">
        <v>825</v>
      </c>
      <c r="BZ645">
        <v>0.25575757575757568</v>
      </c>
      <c r="CA645">
        <v>0</v>
      </c>
    </row>
    <row r="646" spans="1:79" customFormat="1" x14ac:dyDescent="0.25">
      <c r="A646" t="s">
        <v>1712</v>
      </c>
      <c r="B646" t="s">
        <v>361</v>
      </c>
      <c r="C646" t="s">
        <v>426</v>
      </c>
      <c r="D646" t="s">
        <v>951</v>
      </c>
      <c r="E646">
        <v>2016</v>
      </c>
      <c r="F646">
        <v>193</v>
      </c>
      <c r="G646">
        <v>23</v>
      </c>
      <c r="H646">
        <v>0</v>
      </c>
      <c r="I646">
        <v>21</v>
      </c>
      <c r="J646">
        <v>10</v>
      </c>
      <c r="K646">
        <v>5</v>
      </c>
      <c r="L646">
        <v>20</v>
      </c>
      <c r="M646">
        <v>42</v>
      </c>
      <c r="N646">
        <v>44</v>
      </c>
      <c r="O646">
        <v>31</v>
      </c>
      <c r="P646">
        <v>23</v>
      </c>
      <c r="Q646">
        <v>14</v>
      </c>
      <c r="R646">
        <v>4</v>
      </c>
      <c r="S646">
        <v>2</v>
      </c>
      <c r="T646">
        <v>0</v>
      </c>
      <c r="U646">
        <v>204</v>
      </c>
      <c r="V646">
        <v>3</v>
      </c>
      <c r="W646">
        <v>9</v>
      </c>
      <c r="X646">
        <v>140</v>
      </c>
      <c r="Y646">
        <v>52</v>
      </c>
      <c r="Z646">
        <v>24</v>
      </c>
      <c r="AA646">
        <v>0</v>
      </c>
      <c r="AB646">
        <v>36</v>
      </c>
      <c r="AC646">
        <v>163</v>
      </c>
      <c r="AD646">
        <v>2</v>
      </c>
      <c r="AE646">
        <v>15</v>
      </c>
      <c r="AF646">
        <v>9</v>
      </c>
      <c r="AG646">
        <v>196</v>
      </c>
      <c r="AH646">
        <v>5</v>
      </c>
      <c r="AI646">
        <v>0</v>
      </c>
      <c r="AJ646">
        <v>6</v>
      </c>
      <c r="AK646">
        <v>41</v>
      </c>
      <c r="AL646">
        <v>172</v>
      </c>
      <c r="AM646">
        <v>3</v>
      </c>
      <c r="AN646">
        <v>216</v>
      </c>
      <c r="AO646">
        <v>0.89351851851851849</v>
      </c>
      <c r="AP646">
        <v>0.1064814814814815</v>
      </c>
      <c r="AQ646">
        <v>0</v>
      </c>
      <c r="AR646">
        <v>9.7222222222222224E-2</v>
      </c>
      <c r="AS646">
        <v>4.6296296296296287E-2</v>
      </c>
      <c r="AT646">
        <v>2.314814814814815E-2</v>
      </c>
      <c r="AU646">
        <v>9.2592592592592587E-2</v>
      </c>
      <c r="AV646">
        <v>0.19444444444444439</v>
      </c>
      <c r="AW646">
        <v>0.20370370370370369</v>
      </c>
      <c r="AX646">
        <v>0.14351851851851849</v>
      </c>
      <c r="AY646">
        <v>0.1064814814814815</v>
      </c>
      <c r="AZ646">
        <v>6.4814814814814811E-2</v>
      </c>
      <c r="BA646">
        <v>9.2592592592592587E-3</v>
      </c>
      <c r="BB646">
        <v>1.8518518518518521E-2</v>
      </c>
      <c r="BC646">
        <v>0</v>
      </c>
      <c r="BD646">
        <v>0.94444444444444442</v>
      </c>
      <c r="BE646">
        <v>1.388888888888889E-2</v>
      </c>
      <c r="BF646">
        <v>4.1666666666666657E-2</v>
      </c>
      <c r="BG646">
        <v>0.64814814814814814</v>
      </c>
      <c r="BH646">
        <v>0.2407407407407407</v>
      </c>
      <c r="BI646">
        <v>0.1111111111111111</v>
      </c>
      <c r="BJ646">
        <v>0</v>
      </c>
      <c r="BK646">
        <v>0.16666666666666671</v>
      </c>
      <c r="BL646">
        <v>0.75462962962962965</v>
      </c>
      <c r="BM646">
        <v>9.2592592592592587E-3</v>
      </c>
      <c r="BN646">
        <v>6.9444444444444448E-2</v>
      </c>
      <c r="BO646">
        <v>4.1666666666666657E-2</v>
      </c>
      <c r="BP646">
        <v>0.90740740740740744</v>
      </c>
      <c r="BQ646">
        <v>2.314814814814815E-2</v>
      </c>
      <c r="BR646">
        <v>0</v>
      </c>
      <c r="BS646">
        <v>2.777777777777778E-2</v>
      </c>
      <c r="BT646">
        <v>0.1898148148148148</v>
      </c>
      <c r="BU646">
        <v>0.79629629629629628</v>
      </c>
      <c r="BV646">
        <v>1.388888888888889E-2</v>
      </c>
      <c r="BW646">
        <v>1</v>
      </c>
      <c r="BX646" t="s">
        <v>1709</v>
      </c>
      <c r="BY646">
        <v>825</v>
      </c>
      <c r="BZ646">
        <v>0.26181818181818178</v>
      </c>
      <c r="CA646">
        <v>0</v>
      </c>
    </row>
    <row r="647" spans="1:79" customFormat="1" x14ac:dyDescent="0.25">
      <c r="A647" t="s">
        <v>1713</v>
      </c>
      <c r="B647" t="s">
        <v>361</v>
      </c>
      <c r="C647" t="s">
        <v>426</v>
      </c>
      <c r="D647" t="s">
        <v>953</v>
      </c>
      <c r="E647">
        <v>2016</v>
      </c>
      <c r="F647">
        <v>120</v>
      </c>
      <c r="G647">
        <v>28</v>
      </c>
      <c r="H647">
        <v>0</v>
      </c>
      <c r="I647">
        <v>8</v>
      </c>
      <c r="J647">
        <v>10</v>
      </c>
      <c r="K647">
        <v>5</v>
      </c>
      <c r="L647">
        <v>12</v>
      </c>
      <c r="M647">
        <v>24</v>
      </c>
      <c r="N647">
        <v>35</v>
      </c>
      <c r="O647">
        <v>28</v>
      </c>
      <c r="P647">
        <v>16</v>
      </c>
      <c r="Q647">
        <v>9</v>
      </c>
      <c r="R647">
        <v>1</v>
      </c>
      <c r="S647">
        <v>0</v>
      </c>
      <c r="T647">
        <v>0</v>
      </c>
      <c r="U647">
        <v>136</v>
      </c>
      <c r="V647">
        <v>3</v>
      </c>
      <c r="W647">
        <v>9</v>
      </c>
      <c r="X647">
        <v>111</v>
      </c>
      <c r="Y647">
        <v>23</v>
      </c>
      <c r="Z647">
        <v>14</v>
      </c>
      <c r="AA647">
        <v>0</v>
      </c>
      <c r="AB647">
        <v>17</v>
      </c>
      <c r="AC647">
        <v>86</v>
      </c>
      <c r="AD647">
        <v>2</v>
      </c>
      <c r="AE647">
        <v>43</v>
      </c>
      <c r="AF647">
        <v>9</v>
      </c>
      <c r="AG647">
        <v>103</v>
      </c>
      <c r="AH647">
        <v>30</v>
      </c>
      <c r="AI647">
        <v>0</v>
      </c>
      <c r="AJ647">
        <v>6</v>
      </c>
      <c r="AK647">
        <v>11</v>
      </c>
      <c r="AL647">
        <v>134</v>
      </c>
      <c r="AM647">
        <v>3</v>
      </c>
      <c r="AN647">
        <v>148</v>
      </c>
      <c r="AO647">
        <v>0.81081081081081086</v>
      </c>
      <c r="AP647">
        <v>0.1891891891891892</v>
      </c>
      <c r="AQ647">
        <v>0</v>
      </c>
      <c r="AR647">
        <v>5.4054054054054057E-2</v>
      </c>
      <c r="AS647">
        <v>6.7567567567567571E-2</v>
      </c>
      <c r="AT647">
        <v>3.3783783783783793E-2</v>
      </c>
      <c r="AU647">
        <v>8.1081081081081086E-2</v>
      </c>
      <c r="AV647">
        <v>0.1621621621621622</v>
      </c>
      <c r="AW647">
        <v>0.23648648648648651</v>
      </c>
      <c r="AX647">
        <v>0.1891891891891892</v>
      </c>
      <c r="AY647">
        <v>0.1081081081081081</v>
      </c>
      <c r="AZ647">
        <v>6.0810810810810807E-2</v>
      </c>
      <c r="BA647">
        <v>0</v>
      </c>
      <c r="BB647">
        <v>6.7567567567567571E-3</v>
      </c>
      <c r="BC647">
        <v>0</v>
      </c>
      <c r="BD647">
        <v>0.91891891891891897</v>
      </c>
      <c r="BE647">
        <v>2.0270270270270271E-2</v>
      </c>
      <c r="BF647">
        <v>6.0810810810810807E-2</v>
      </c>
      <c r="BG647">
        <v>0.75</v>
      </c>
      <c r="BH647">
        <v>0.1554054054054054</v>
      </c>
      <c r="BI647">
        <v>9.45945945945946E-2</v>
      </c>
      <c r="BJ647">
        <v>0</v>
      </c>
      <c r="BK647">
        <v>0.1148648648648649</v>
      </c>
      <c r="BL647">
        <v>0.58108108108108103</v>
      </c>
      <c r="BM647">
        <v>1.3513513513513511E-2</v>
      </c>
      <c r="BN647">
        <v>0.29054054054054052</v>
      </c>
      <c r="BO647">
        <v>6.0810810810810807E-2</v>
      </c>
      <c r="BP647">
        <v>0.69594594594594594</v>
      </c>
      <c r="BQ647">
        <v>0.20270270270270269</v>
      </c>
      <c r="BR647">
        <v>0</v>
      </c>
      <c r="BS647">
        <v>4.0540540540540543E-2</v>
      </c>
      <c r="BT647">
        <v>7.4324324324324328E-2</v>
      </c>
      <c r="BU647">
        <v>0.90540540540540537</v>
      </c>
      <c r="BV647">
        <v>2.0270270270270271E-2</v>
      </c>
      <c r="BW647">
        <v>1</v>
      </c>
      <c r="BX647" t="s">
        <v>1709</v>
      </c>
      <c r="BY647">
        <v>825</v>
      </c>
      <c r="BZ647">
        <v>0.17939393939393941</v>
      </c>
      <c r="CA647">
        <v>0</v>
      </c>
    </row>
    <row r="648" spans="1:79" customFormat="1" x14ac:dyDescent="0.25">
      <c r="A648" t="s">
        <v>1714</v>
      </c>
      <c r="B648" t="s">
        <v>361</v>
      </c>
      <c r="C648" t="s">
        <v>426</v>
      </c>
      <c r="D648" t="s">
        <v>961</v>
      </c>
      <c r="E648">
        <v>2016</v>
      </c>
      <c r="F648">
        <v>24</v>
      </c>
      <c r="G648">
        <v>6</v>
      </c>
      <c r="H648">
        <v>0</v>
      </c>
      <c r="I648">
        <v>1</v>
      </c>
      <c r="J648">
        <v>1</v>
      </c>
      <c r="K648">
        <v>0</v>
      </c>
      <c r="L648">
        <v>3</v>
      </c>
      <c r="M648">
        <v>6</v>
      </c>
      <c r="N648">
        <v>8</v>
      </c>
      <c r="O648">
        <v>2</v>
      </c>
      <c r="P648">
        <v>5</v>
      </c>
      <c r="Q648">
        <v>2</v>
      </c>
      <c r="R648">
        <v>1</v>
      </c>
      <c r="S648">
        <v>1</v>
      </c>
      <c r="T648">
        <v>0</v>
      </c>
      <c r="U648">
        <v>29</v>
      </c>
      <c r="V648">
        <v>0</v>
      </c>
      <c r="W648">
        <v>1</v>
      </c>
      <c r="X648">
        <v>15</v>
      </c>
      <c r="Y648">
        <v>9</v>
      </c>
      <c r="Z648">
        <v>5</v>
      </c>
      <c r="AA648">
        <v>1</v>
      </c>
      <c r="AB648">
        <v>5</v>
      </c>
      <c r="AC648">
        <v>12</v>
      </c>
      <c r="AD648">
        <v>9</v>
      </c>
      <c r="AE648">
        <v>4</v>
      </c>
      <c r="AF648">
        <v>3</v>
      </c>
      <c r="AG648">
        <v>15</v>
      </c>
      <c r="AH648">
        <v>2</v>
      </c>
      <c r="AI648">
        <v>0</v>
      </c>
      <c r="AJ648">
        <v>10</v>
      </c>
      <c r="AK648">
        <v>5</v>
      </c>
      <c r="AL648">
        <v>23</v>
      </c>
      <c r="AM648">
        <v>2</v>
      </c>
      <c r="AN648">
        <v>30</v>
      </c>
      <c r="AO648">
        <v>0.8</v>
      </c>
      <c r="AP648">
        <v>0.2</v>
      </c>
      <c r="AQ648">
        <v>0</v>
      </c>
      <c r="AR648">
        <v>3.3333333333333333E-2</v>
      </c>
      <c r="AS648">
        <v>3.3333333333333333E-2</v>
      </c>
      <c r="AT648">
        <v>0</v>
      </c>
      <c r="AU648">
        <v>0.1</v>
      </c>
      <c r="AV648">
        <v>0.2</v>
      </c>
      <c r="AW648">
        <v>0.26666666666666672</v>
      </c>
      <c r="AX648">
        <v>6.6666666666666666E-2</v>
      </c>
      <c r="AY648">
        <v>0.16666666666666671</v>
      </c>
      <c r="AZ648">
        <v>6.6666666666666666E-2</v>
      </c>
      <c r="BA648">
        <v>3.3333333333333333E-2</v>
      </c>
      <c r="BB648">
        <v>3.3333333333333333E-2</v>
      </c>
      <c r="BC648">
        <v>0</v>
      </c>
      <c r="BD648">
        <v>0.96666666666666667</v>
      </c>
      <c r="BE648">
        <v>0</v>
      </c>
      <c r="BF648">
        <v>3.3333333333333333E-2</v>
      </c>
      <c r="BG648">
        <v>0.5</v>
      </c>
      <c r="BH648">
        <v>0.3</v>
      </c>
      <c r="BI648">
        <v>0.16666666666666671</v>
      </c>
      <c r="BJ648">
        <v>3.3333333333333333E-2</v>
      </c>
      <c r="BK648">
        <v>0.16666666666666671</v>
      </c>
      <c r="BL648">
        <v>0.4</v>
      </c>
      <c r="BM648">
        <v>0.3</v>
      </c>
      <c r="BN648">
        <v>0.1333333333333333</v>
      </c>
      <c r="BO648">
        <v>0.1</v>
      </c>
      <c r="BP648">
        <v>0.5</v>
      </c>
      <c r="BQ648">
        <v>6.6666666666666666E-2</v>
      </c>
      <c r="BR648">
        <v>0</v>
      </c>
      <c r="BS648">
        <v>0.33333333333333331</v>
      </c>
      <c r="BT648">
        <v>0.16666666666666671</v>
      </c>
      <c r="BU648">
        <v>0.76666666666666672</v>
      </c>
      <c r="BV648">
        <v>6.6666666666666666E-2</v>
      </c>
      <c r="BW648">
        <v>1</v>
      </c>
      <c r="BX648" t="s">
        <v>1709</v>
      </c>
      <c r="BY648">
        <v>825</v>
      </c>
      <c r="BZ648">
        <v>3.6363636363636362E-2</v>
      </c>
      <c r="CA648">
        <v>0</v>
      </c>
    </row>
    <row r="649" spans="1:79" customFormat="1" x14ac:dyDescent="0.25">
      <c r="A649" t="s">
        <v>1715</v>
      </c>
      <c r="B649" t="s">
        <v>354</v>
      </c>
      <c r="C649" t="s">
        <v>124</v>
      </c>
      <c r="D649" t="s">
        <v>44</v>
      </c>
      <c r="E649">
        <v>2017</v>
      </c>
      <c r="F649">
        <v>11326</v>
      </c>
      <c r="G649">
        <v>946</v>
      </c>
      <c r="H649">
        <v>0</v>
      </c>
      <c r="I649">
        <v>2079</v>
      </c>
      <c r="J649">
        <v>2373</v>
      </c>
      <c r="K649">
        <v>1835</v>
      </c>
      <c r="L649">
        <v>1446</v>
      </c>
      <c r="M649">
        <v>1197</v>
      </c>
      <c r="N649">
        <v>876</v>
      </c>
      <c r="O649">
        <v>836</v>
      </c>
      <c r="P649">
        <v>585</v>
      </c>
      <c r="Q649">
        <v>247</v>
      </c>
      <c r="R649">
        <v>78</v>
      </c>
      <c r="S649">
        <v>720</v>
      </c>
      <c r="T649">
        <v>0</v>
      </c>
      <c r="U649">
        <v>11488</v>
      </c>
      <c r="V649">
        <v>784</v>
      </c>
      <c r="W649">
        <v>0</v>
      </c>
      <c r="X649">
        <v>4772</v>
      </c>
      <c r="Y649">
        <v>4935</v>
      </c>
      <c r="Z649">
        <v>2565</v>
      </c>
      <c r="AA649">
        <v>0</v>
      </c>
      <c r="AB649">
        <v>232</v>
      </c>
      <c r="AC649">
        <v>10865</v>
      </c>
      <c r="AD649">
        <v>0</v>
      </c>
      <c r="AE649">
        <v>1175</v>
      </c>
      <c r="AF649">
        <v>558</v>
      </c>
      <c r="AG649">
        <v>11504</v>
      </c>
      <c r="AH649">
        <v>195</v>
      </c>
      <c r="AI649">
        <v>15</v>
      </c>
      <c r="AJ649">
        <v>0</v>
      </c>
      <c r="AK649">
        <v>2108</v>
      </c>
      <c r="AL649">
        <v>10164</v>
      </c>
      <c r="AM649">
        <v>0</v>
      </c>
      <c r="AN649">
        <v>12272</v>
      </c>
      <c r="AO649">
        <v>0.9229139504563233</v>
      </c>
      <c r="AP649">
        <v>7.7086049543676663E-2</v>
      </c>
      <c r="AQ649">
        <v>0</v>
      </c>
      <c r="AR649">
        <v>0.16941003911342889</v>
      </c>
      <c r="AS649">
        <v>0.19336701434159059</v>
      </c>
      <c r="AT649">
        <v>0.14952737940026081</v>
      </c>
      <c r="AU649">
        <v>0.11782920469361149</v>
      </c>
      <c r="AV649">
        <v>9.7539113428943933E-2</v>
      </c>
      <c r="AW649">
        <v>7.1382007822685792E-2</v>
      </c>
      <c r="AX649">
        <v>6.812255541069101E-2</v>
      </c>
      <c r="AY649">
        <v>4.7669491525423727E-2</v>
      </c>
      <c r="AZ649">
        <v>2.0127118644067798E-2</v>
      </c>
      <c r="BA649">
        <v>5.867014341590613E-2</v>
      </c>
      <c r="BB649">
        <v>6.3559322033898309E-3</v>
      </c>
      <c r="BC649">
        <v>0</v>
      </c>
      <c r="BD649">
        <v>0.9361147327249022</v>
      </c>
      <c r="BE649">
        <v>6.3885267275097787E-2</v>
      </c>
      <c r="BF649">
        <v>0</v>
      </c>
      <c r="BG649">
        <v>0.38885267275097779</v>
      </c>
      <c r="BH649">
        <v>0.40213494132985661</v>
      </c>
      <c r="BI649">
        <v>0.2090123859191656</v>
      </c>
      <c r="BJ649">
        <v>0</v>
      </c>
      <c r="BK649">
        <v>1.890482398956975E-2</v>
      </c>
      <c r="BL649">
        <v>0.8853487614080835</v>
      </c>
      <c r="BM649">
        <v>0</v>
      </c>
      <c r="BN649">
        <v>9.5746414602346799E-2</v>
      </c>
      <c r="BO649">
        <v>4.5469361147327247E-2</v>
      </c>
      <c r="BP649">
        <v>0.93741851368970008</v>
      </c>
      <c r="BQ649">
        <v>1.5889830508474579E-2</v>
      </c>
      <c r="BR649">
        <v>1.2222946544980439E-3</v>
      </c>
      <c r="BS649">
        <v>0</v>
      </c>
      <c r="BT649">
        <v>0.17177314211212519</v>
      </c>
      <c r="BU649">
        <v>0.82822685788787487</v>
      </c>
      <c r="BV649">
        <v>0</v>
      </c>
      <c r="BW649">
        <v>1</v>
      </c>
      <c r="BX649" t="s">
        <v>1716</v>
      </c>
      <c r="BY649">
        <v>12272</v>
      </c>
      <c r="BZ649">
        <v>1</v>
      </c>
      <c r="CA649">
        <v>0</v>
      </c>
    </row>
    <row r="650" spans="1:79" customFormat="1" x14ac:dyDescent="0.25">
      <c r="A650" t="s">
        <v>1717</v>
      </c>
      <c r="B650" t="s">
        <v>354</v>
      </c>
      <c r="C650" t="s">
        <v>124</v>
      </c>
      <c r="D650" t="s">
        <v>947</v>
      </c>
      <c r="E650">
        <v>2017</v>
      </c>
      <c r="F650">
        <v>3159</v>
      </c>
      <c r="G650">
        <v>149</v>
      </c>
      <c r="H650">
        <v>0</v>
      </c>
      <c r="I650">
        <v>572</v>
      </c>
      <c r="J650">
        <v>620</v>
      </c>
      <c r="K650">
        <v>461</v>
      </c>
      <c r="L650">
        <v>391</v>
      </c>
      <c r="M650">
        <v>313</v>
      </c>
      <c r="N650">
        <v>235</v>
      </c>
      <c r="O650">
        <v>219</v>
      </c>
      <c r="P650">
        <v>170</v>
      </c>
      <c r="Q650">
        <v>79</v>
      </c>
      <c r="R650">
        <v>24</v>
      </c>
      <c r="S650">
        <v>224</v>
      </c>
      <c r="T650">
        <v>0</v>
      </c>
      <c r="U650">
        <v>3196</v>
      </c>
      <c r="V650">
        <v>112</v>
      </c>
      <c r="W650">
        <v>0</v>
      </c>
      <c r="X650">
        <v>1446</v>
      </c>
      <c r="Y650">
        <v>1142</v>
      </c>
      <c r="Z650">
        <v>720</v>
      </c>
      <c r="AA650">
        <v>0</v>
      </c>
      <c r="AB650">
        <v>91</v>
      </c>
      <c r="AC650">
        <v>2936</v>
      </c>
      <c r="AD650">
        <v>0</v>
      </c>
      <c r="AE650">
        <v>281</v>
      </c>
      <c r="AF650">
        <v>109</v>
      </c>
      <c r="AG650">
        <v>3179</v>
      </c>
      <c r="AH650">
        <v>15</v>
      </c>
      <c r="AI650">
        <v>5</v>
      </c>
      <c r="AJ650">
        <v>0</v>
      </c>
      <c r="AK650">
        <v>1169</v>
      </c>
      <c r="AL650">
        <v>2139</v>
      </c>
      <c r="AM650">
        <v>0</v>
      </c>
      <c r="AN650">
        <v>3308</v>
      </c>
      <c r="AO650">
        <v>0.95495767835550183</v>
      </c>
      <c r="AP650">
        <v>4.5042321644498187E-2</v>
      </c>
      <c r="AQ650">
        <v>0</v>
      </c>
      <c r="AR650">
        <v>0.1729141475211608</v>
      </c>
      <c r="AS650">
        <v>0.1874244256348247</v>
      </c>
      <c r="AT650">
        <v>0.13935912938331321</v>
      </c>
      <c r="AU650">
        <v>0.1181983071342201</v>
      </c>
      <c r="AV650">
        <v>9.4619105199516329E-2</v>
      </c>
      <c r="AW650">
        <v>7.1039903264812576E-2</v>
      </c>
      <c r="AX650">
        <v>6.620314389359129E-2</v>
      </c>
      <c r="AY650">
        <v>5.1390568319226122E-2</v>
      </c>
      <c r="AZ650">
        <v>2.3881499395405081E-2</v>
      </c>
      <c r="BA650">
        <v>6.7714631197097946E-2</v>
      </c>
      <c r="BB650">
        <v>7.2551390568319227E-3</v>
      </c>
      <c r="BC650">
        <v>0</v>
      </c>
      <c r="BD650">
        <v>0.96614268440145101</v>
      </c>
      <c r="BE650">
        <v>3.3857315598548973E-2</v>
      </c>
      <c r="BF650">
        <v>0</v>
      </c>
      <c r="BG650">
        <v>0.43712212817412333</v>
      </c>
      <c r="BH650">
        <v>0.34522370012091902</v>
      </c>
      <c r="BI650">
        <v>0.21765417170495771</v>
      </c>
      <c r="BJ650">
        <v>0</v>
      </c>
      <c r="BK650">
        <v>2.7509068923821042E-2</v>
      </c>
      <c r="BL650">
        <v>0.88754534461910517</v>
      </c>
      <c r="BM650">
        <v>0</v>
      </c>
      <c r="BN650">
        <v>8.4945586457073757E-2</v>
      </c>
      <c r="BO650">
        <v>3.295042321644498E-2</v>
      </c>
      <c r="BP650">
        <v>0.9610036275695284</v>
      </c>
      <c r="BQ650">
        <v>4.534461910519952E-3</v>
      </c>
      <c r="BR650">
        <v>1.511487303506651E-3</v>
      </c>
      <c r="BS650">
        <v>0</v>
      </c>
      <c r="BT650">
        <v>0.35338573155985492</v>
      </c>
      <c r="BU650">
        <v>0.64661426844014513</v>
      </c>
      <c r="BV650">
        <v>0</v>
      </c>
      <c r="BW650">
        <v>1</v>
      </c>
      <c r="BX650" t="s">
        <v>1716</v>
      </c>
      <c r="BY650">
        <v>12272</v>
      </c>
      <c r="BZ650">
        <v>0.26955671447196872</v>
      </c>
      <c r="CA650">
        <v>0</v>
      </c>
    </row>
    <row r="651" spans="1:79" customFormat="1" x14ac:dyDescent="0.25">
      <c r="A651" t="s">
        <v>1718</v>
      </c>
      <c r="B651" t="s">
        <v>354</v>
      </c>
      <c r="C651" t="s">
        <v>124</v>
      </c>
      <c r="D651" t="s">
        <v>949</v>
      </c>
      <c r="E651">
        <v>2017</v>
      </c>
      <c r="F651">
        <v>4655</v>
      </c>
      <c r="G651">
        <v>384</v>
      </c>
      <c r="H651">
        <v>0</v>
      </c>
      <c r="I651">
        <v>1005</v>
      </c>
      <c r="J651">
        <v>983</v>
      </c>
      <c r="K651">
        <v>760</v>
      </c>
      <c r="L651">
        <v>515</v>
      </c>
      <c r="M651">
        <v>413</v>
      </c>
      <c r="N651">
        <v>320</v>
      </c>
      <c r="O651">
        <v>322</v>
      </c>
      <c r="P651">
        <v>235</v>
      </c>
      <c r="Q651">
        <v>86</v>
      </c>
      <c r="R651">
        <v>35</v>
      </c>
      <c r="S651">
        <v>365</v>
      </c>
      <c r="T651">
        <v>0</v>
      </c>
      <c r="U651">
        <v>4774</v>
      </c>
      <c r="V651">
        <v>265</v>
      </c>
      <c r="W651">
        <v>0</v>
      </c>
      <c r="X651">
        <v>1693</v>
      </c>
      <c r="Y651">
        <v>2306</v>
      </c>
      <c r="Z651">
        <v>1040</v>
      </c>
      <c r="AA651">
        <v>0</v>
      </c>
      <c r="AB651">
        <v>13</v>
      </c>
      <c r="AC651">
        <v>4527</v>
      </c>
      <c r="AD651">
        <v>0</v>
      </c>
      <c r="AE651">
        <v>499</v>
      </c>
      <c r="AF651">
        <v>157</v>
      </c>
      <c r="AG651">
        <v>4862</v>
      </c>
      <c r="AH651">
        <v>14</v>
      </c>
      <c r="AI651">
        <v>6</v>
      </c>
      <c r="AJ651">
        <v>0</v>
      </c>
      <c r="AK651">
        <v>535</v>
      </c>
      <c r="AL651">
        <v>4504</v>
      </c>
      <c r="AM651">
        <v>0</v>
      </c>
      <c r="AN651">
        <v>5039</v>
      </c>
      <c r="AO651">
        <v>0.9237944036515181</v>
      </c>
      <c r="AP651">
        <v>7.6205596348481841E-2</v>
      </c>
      <c r="AQ651">
        <v>0</v>
      </c>
      <c r="AR651">
        <v>0.1994443341932923</v>
      </c>
      <c r="AS651">
        <v>0.19507838856916049</v>
      </c>
      <c r="AT651">
        <v>0.15082357610637029</v>
      </c>
      <c r="AU651">
        <v>0.1022028180194483</v>
      </c>
      <c r="AV651">
        <v>8.196070648938282E-2</v>
      </c>
      <c r="AW651">
        <v>6.3504663623734872E-2</v>
      </c>
      <c r="AX651">
        <v>6.3901567771383214E-2</v>
      </c>
      <c r="AY651">
        <v>4.6636237348680297E-2</v>
      </c>
      <c r="AZ651">
        <v>1.7066878348878749E-2</v>
      </c>
      <c r="BA651">
        <v>7.2435006945822583E-2</v>
      </c>
      <c r="BB651">
        <v>6.945822583846001E-3</v>
      </c>
      <c r="BC651">
        <v>0</v>
      </c>
      <c r="BD651">
        <v>0.94741020043659452</v>
      </c>
      <c r="BE651">
        <v>5.258979956340544E-2</v>
      </c>
      <c r="BF651">
        <v>0</v>
      </c>
      <c r="BG651">
        <v>0.3359793609843223</v>
      </c>
      <c r="BH651">
        <v>0.45763048223853942</v>
      </c>
      <c r="BI651">
        <v>0.20639015677713829</v>
      </c>
      <c r="BJ651">
        <v>0</v>
      </c>
      <c r="BK651">
        <v>2.5798769597142291E-3</v>
      </c>
      <c r="BL651">
        <v>0.89839253820202425</v>
      </c>
      <c r="BM651">
        <v>0</v>
      </c>
      <c r="BN651">
        <v>9.9027584838261559E-2</v>
      </c>
      <c r="BO651">
        <v>3.115697559039492E-2</v>
      </c>
      <c r="BP651">
        <v>0.96487398293312165</v>
      </c>
      <c r="BQ651">
        <v>2.7783290335383999E-3</v>
      </c>
      <c r="BR651">
        <v>1.190712442945029E-3</v>
      </c>
      <c r="BS651">
        <v>0</v>
      </c>
      <c r="BT651">
        <v>0.10617185949593171</v>
      </c>
      <c r="BU651">
        <v>0.89382814050406822</v>
      </c>
      <c r="BV651">
        <v>0</v>
      </c>
      <c r="BW651">
        <v>1</v>
      </c>
      <c r="BX651" t="s">
        <v>1716</v>
      </c>
      <c r="BY651">
        <v>12272</v>
      </c>
      <c r="BZ651">
        <v>0.41060951760104297</v>
      </c>
      <c r="CA651">
        <v>0</v>
      </c>
    </row>
    <row r="652" spans="1:79" customFormat="1" x14ac:dyDescent="0.25">
      <c r="A652" t="s">
        <v>1719</v>
      </c>
      <c r="B652" t="s">
        <v>354</v>
      </c>
      <c r="C652" t="s">
        <v>124</v>
      </c>
      <c r="D652" t="s">
        <v>951</v>
      </c>
      <c r="E652">
        <v>2017</v>
      </c>
      <c r="F652">
        <v>3032</v>
      </c>
      <c r="G652">
        <v>371</v>
      </c>
      <c r="H652">
        <v>0</v>
      </c>
      <c r="I652">
        <v>451</v>
      </c>
      <c r="J652">
        <v>676</v>
      </c>
      <c r="K652">
        <v>518</v>
      </c>
      <c r="L652">
        <v>467</v>
      </c>
      <c r="M652">
        <v>410</v>
      </c>
      <c r="N652">
        <v>275</v>
      </c>
      <c r="O652">
        <v>250</v>
      </c>
      <c r="P652">
        <v>158</v>
      </c>
      <c r="Q652">
        <v>70</v>
      </c>
      <c r="R652">
        <v>15</v>
      </c>
      <c r="S652">
        <v>113</v>
      </c>
      <c r="T652">
        <v>0</v>
      </c>
      <c r="U652">
        <v>3019</v>
      </c>
      <c r="V652">
        <v>384</v>
      </c>
      <c r="W652">
        <v>0</v>
      </c>
      <c r="X652">
        <v>1353</v>
      </c>
      <c r="Y652">
        <v>1375</v>
      </c>
      <c r="Z652">
        <v>675</v>
      </c>
      <c r="AA652">
        <v>0</v>
      </c>
      <c r="AB652">
        <v>109</v>
      </c>
      <c r="AC652">
        <v>3155</v>
      </c>
      <c r="AD652">
        <v>0</v>
      </c>
      <c r="AE652">
        <v>139</v>
      </c>
      <c r="AF652">
        <v>224</v>
      </c>
      <c r="AG652">
        <v>3161</v>
      </c>
      <c r="AH652">
        <v>17</v>
      </c>
      <c r="AI652">
        <v>1</v>
      </c>
      <c r="AJ652">
        <v>0</v>
      </c>
      <c r="AK652">
        <v>344</v>
      </c>
      <c r="AL652">
        <v>3059</v>
      </c>
      <c r="AM652">
        <v>0</v>
      </c>
      <c r="AN652">
        <v>3403</v>
      </c>
      <c r="AO652">
        <v>0.89097854833970025</v>
      </c>
      <c r="AP652">
        <v>0.1090214516602997</v>
      </c>
      <c r="AQ652">
        <v>0</v>
      </c>
      <c r="AR652">
        <v>0.13253012048192769</v>
      </c>
      <c r="AS652">
        <v>0.19864825154275639</v>
      </c>
      <c r="AT652">
        <v>0.15221863062004121</v>
      </c>
      <c r="AU652">
        <v>0.13723185424625331</v>
      </c>
      <c r="AV652">
        <v>0.1204819277108434</v>
      </c>
      <c r="AW652">
        <v>8.0811049074346164E-2</v>
      </c>
      <c r="AX652">
        <v>7.3464590067587418E-2</v>
      </c>
      <c r="AY652">
        <v>4.6429620922715249E-2</v>
      </c>
      <c r="AZ652">
        <v>2.0570085218924481E-2</v>
      </c>
      <c r="BA652">
        <v>3.3205994710549518E-2</v>
      </c>
      <c r="BB652">
        <v>4.4078754040552453E-3</v>
      </c>
      <c r="BC652">
        <v>0</v>
      </c>
      <c r="BD652">
        <v>0.88715838965618576</v>
      </c>
      <c r="BE652">
        <v>0.11284161034381431</v>
      </c>
      <c r="BF652">
        <v>0</v>
      </c>
      <c r="BG652">
        <v>0.39759036144578308</v>
      </c>
      <c r="BH652">
        <v>0.40405524537173082</v>
      </c>
      <c r="BI652">
        <v>0.19835439318248599</v>
      </c>
      <c r="BJ652">
        <v>0</v>
      </c>
      <c r="BK652">
        <v>3.2030561269468107E-2</v>
      </c>
      <c r="BL652">
        <v>0.92712312665295327</v>
      </c>
      <c r="BM652">
        <v>0</v>
      </c>
      <c r="BN652">
        <v>4.0846312077578613E-2</v>
      </c>
      <c r="BO652">
        <v>6.5824272700558337E-2</v>
      </c>
      <c r="BP652">
        <v>0.92888627681457536</v>
      </c>
      <c r="BQ652">
        <v>4.9955921245959448E-3</v>
      </c>
      <c r="BR652">
        <v>2.9385836027034972E-4</v>
      </c>
      <c r="BS652">
        <v>0</v>
      </c>
      <c r="BT652">
        <v>0.10108727593300031</v>
      </c>
      <c r="BU652">
        <v>0.89891272406699974</v>
      </c>
      <c r="BV652">
        <v>0</v>
      </c>
      <c r="BW652">
        <v>1</v>
      </c>
      <c r="BX652" t="s">
        <v>1716</v>
      </c>
      <c r="BY652">
        <v>12272</v>
      </c>
      <c r="BZ652">
        <v>0.27729791395045628</v>
      </c>
      <c r="CA652">
        <v>0</v>
      </c>
    </row>
    <row r="653" spans="1:79" customFormat="1" x14ac:dyDescent="0.25">
      <c r="A653" t="s">
        <v>1720</v>
      </c>
      <c r="B653" t="s">
        <v>354</v>
      </c>
      <c r="C653" t="s">
        <v>124</v>
      </c>
      <c r="D653" t="s">
        <v>953</v>
      </c>
      <c r="E653">
        <v>2017</v>
      </c>
      <c r="F653">
        <v>480</v>
      </c>
      <c r="G653">
        <v>42</v>
      </c>
      <c r="H653">
        <v>0</v>
      </c>
      <c r="I653">
        <v>51</v>
      </c>
      <c r="J653">
        <v>94</v>
      </c>
      <c r="K653">
        <v>96</v>
      </c>
      <c r="L653">
        <v>73</v>
      </c>
      <c r="M653">
        <v>61</v>
      </c>
      <c r="N653">
        <v>46</v>
      </c>
      <c r="O653">
        <v>45</v>
      </c>
      <c r="P653">
        <v>22</v>
      </c>
      <c r="Q653">
        <v>12</v>
      </c>
      <c r="R653">
        <v>4</v>
      </c>
      <c r="S653">
        <v>18</v>
      </c>
      <c r="T653">
        <v>0</v>
      </c>
      <c r="U653">
        <v>499</v>
      </c>
      <c r="V653">
        <v>23</v>
      </c>
      <c r="W653">
        <v>0</v>
      </c>
      <c r="X653">
        <v>280</v>
      </c>
      <c r="Y653">
        <v>112</v>
      </c>
      <c r="Z653">
        <v>130</v>
      </c>
      <c r="AA653">
        <v>0</v>
      </c>
      <c r="AB653">
        <v>19</v>
      </c>
      <c r="AC653">
        <v>247</v>
      </c>
      <c r="AD653">
        <v>0</v>
      </c>
      <c r="AE653">
        <v>256</v>
      </c>
      <c r="AF653">
        <v>68</v>
      </c>
      <c r="AG653">
        <v>302</v>
      </c>
      <c r="AH653">
        <v>149</v>
      </c>
      <c r="AI653">
        <v>3</v>
      </c>
      <c r="AJ653">
        <v>0</v>
      </c>
      <c r="AK653">
        <v>60</v>
      </c>
      <c r="AL653">
        <v>462</v>
      </c>
      <c r="AM653">
        <v>0</v>
      </c>
      <c r="AN653">
        <v>522</v>
      </c>
      <c r="AO653">
        <v>0.91954022988505746</v>
      </c>
      <c r="AP653">
        <v>8.0459770114942528E-2</v>
      </c>
      <c r="AQ653">
        <v>0</v>
      </c>
      <c r="AR653">
        <v>9.7701149425287362E-2</v>
      </c>
      <c r="AS653">
        <v>0.18007662835249039</v>
      </c>
      <c r="AT653">
        <v>0.18390804597701149</v>
      </c>
      <c r="AU653">
        <v>0.13984674329501909</v>
      </c>
      <c r="AV653">
        <v>0.11685823754789269</v>
      </c>
      <c r="AW653">
        <v>8.8122605363984668E-2</v>
      </c>
      <c r="AX653">
        <v>8.6206896551724144E-2</v>
      </c>
      <c r="AY653">
        <v>4.2145593869731802E-2</v>
      </c>
      <c r="AZ653">
        <v>2.298850574712644E-2</v>
      </c>
      <c r="BA653">
        <v>3.4482758620689648E-2</v>
      </c>
      <c r="BB653">
        <v>7.6628352490421452E-3</v>
      </c>
      <c r="BC653">
        <v>0</v>
      </c>
      <c r="BD653">
        <v>0.95593869731800762</v>
      </c>
      <c r="BE653">
        <v>4.4061302681992327E-2</v>
      </c>
      <c r="BF653">
        <v>0</v>
      </c>
      <c r="BG653">
        <v>0.53639846743295017</v>
      </c>
      <c r="BH653">
        <v>0.21455938697318011</v>
      </c>
      <c r="BI653">
        <v>0.2490421455938697</v>
      </c>
      <c r="BJ653">
        <v>0</v>
      </c>
      <c r="BK653">
        <v>3.6398467432950193E-2</v>
      </c>
      <c r="BL653">
        <v>0.47318007662835249</v>
      </c>
      <c r="BM653">
        <v>0</v>
      </c>
      <c r="BN653">
        <v>0.49042145593869729</v>
      </c>
      <c r="BO653">
        <v>0.13026819923371649</v>
      </c>
      <c r="BP653">
        <v>0.57854406130268199</v>
      </c>
      <c r="BQ653">
        <v>0.28544061302681989</v>
      </c>
      <c r="BR653">
        <v>5.7471264367816091E-3</v>
      </c>
      <c r="BS653">
        <v>0</v>
      </c>
      <c r="BT653">
        <v>0.1149425287356322</v>
      </c>
      <c r="BU653">
        <v>0.88505747126436785</v>
      </c>
      <c r="BV653">
        <v>0</v>
      </c>
      <c r="BW653">
        <v>1</v>
      </c>
      <c r="BX653" t="s">
        <v>1716</v>
      </c>
      <c r="BY653">
        <v>12272</v>
      </c>
      <c r="BZ653">
        <v>4.2535853976531937E-2</v>
      </c>
      <c r="CA653">
        <v>0</v>
      </c>
    </row>
    <row r="654" spans="1:79" customFormat="1" x14ac:dyDescent="0.25">
      <c r="A654" t="s">
        <v>1721</v>
      </c>
      <c r="B654" t="s">
        <v>354</v>
      </c>
      <c r="C654" t="s">
        <v>123</v>
      </c>
      <c r="D654" t="s">
        <v>44</v>
      </c>
      <c r="E654">
        <v>2017</v>
      </c>
      <c r="F654">
        <v>9585</v>
      </c>
      <c r="G654">
        <v>1072</v>
      </c>
      <c r="H654">
        <v>0</v>
      </c>
      <c r="I654">
        <v>1411</v>
      </c>
      <c r="J654">
        <v>1667</v>
      </c>
      <c r="K654">
        <v>1607</v>
      </c>
      <c r="L654">
        <v>1379</v>
      </c>
      <c r="M654">
        <v>1309</v>
      </c>
      <c r="N654">
        <v>1157</v>
      </c>
      <c r="O654">
        <v>992</v>
      </c>
      <c r="P654">
        <v>590</v>
      </c>
      <c r="Q654">
        <v>190</v>
      </c>
      <c r="R654">
        <v>38</v>
      </c>
      <c r="S654">
        <v>317</v>
      </c>
      <c r="T654">
        <v>0</v>
      </c>
      <c r="U654">
        <v>10080</v>
      </c>
      <c r="V654">
        <v>156</v>
      </c>
      <c r="W654">
        <v>421</v>
      </c>
      <c r="X654">
        <v>5124</v>
      </c>
      <c r="Y654">
        <v>2693</v>
      </c>
      <c r="Z654">
        <v>2804</v>
      </c>
      <c r="AA654">
        <v>36</v>
      </c>
      <c r="AB654">
        <v>265</v>
      </c>
      <c r="AC654">
        <v>10013</v>
      </c>
      <c r="AD654">
        <v>60</v>
      </c>
      <c r="AE654">
        <v>319</v>
      </c>
      <c r="AF654">
        <v>178</v>
      </c>
      <c r="AG654">
        <v>10138</v>
      </c>
      <c r="AH654">
        <v>127</v>
      </c>
      <c r="AI654">
        <v>13</v>
      </c>
      <c r="AJ654">
        <v>201</v>
      </c>
      <c r="AK654">
        <v>765</v>
      </c>
      <c r="AL654">
        <v>9834</v>
      </c>
      <c r="AM654">
        <v>58</v>
      </c>
      <c r="AN654">
        <v>10657</v>
      </c>
      <c r="AO654">
        <v>0.89940883926057991</v>
      </c>
      <c r="AP654">
        <v>0.10059116073942009</v>
      </c>
      <c r="AQ654">
        <v>0</v>
      </c>
      <c r="AR654">
        <v>0.13240123862250161</v>
      </c>
      <c r="AS654">
        <v>0.15642300835131839</v>
      </c>
      <c r="AT654">
        <v>0.150792906071127</v>
      </c>
      <c r="AU654">
        <v>0.12939851740639949</v>
      </c>
      <c r="AV654">
        <v>0.12283006474617621</v>
      </c>
      <c r="AW654">
        <v>0.10856713896969129</v>
      </c>
      <c r="AX654">
        <v>9.3084357699164871E-2</v>
      </c>
      <c r="AY654">
        <v>5.5362672421882329E-2</v>
      </c>
      <c r="AZ654">
        <v>1.782865722060617E-2</v>
      </c>
      <c r="BA654">
        <v>2.9745707047011349E-2</v>
      </c>
      <c r="BB654">
        <v>3.5657314441212349E-3</v>
      </c>
      <c r="BC654">
        <v>0</v>
      </c>
      <c r="BD654">
        <v>0.94585718307215916</v>
      </c>
      <c r="BE654">
        <v>1.46382659284977E-2</v>
      </c>
      <c r="BF654">
        <v>3.9504550999343163E-2</v>
      </c>
      <c r="BG654">
        <v>0.48081073472834762</v>
      </c>
      <c r="BH654">
        <v>0.2526977573425917</v>
      </c>
      <c r="BI654">
        <v>0.26311344656094587</v>
      </c>
      <c r="BJ654">
        <v>3.378061368114854E-3</v>
      </c>
      <c r="BK654">
        <v>2.4866285070845449E-2</v>
      </c>
      <c r="BL654">
        <v>0.93957023552594543</v>
      </c>
      <c r="BM654">
        <v>5.6301022801914244E-3</v>
      </c>
      <c r="BN654">
        <v>2.9933377123017739E-2</v>
      </c>
      <c r="BO654">
        <v>1.6702636764567892E-2</v>
      </c>
      <c r="BP654">
        <v>0.95129961527634421</v>
      </c>
      <c r="BQ654">
        <v>1.1917049826405179E-2</v>
      </c>
      <c r="BR654">
        <v>1.219855494041475E-3</v>
      </c>
      <c r="BS654">
        <v>1.8860842638641271E-2</v>
      </c>
      <c r="BT654">
        <v>7.1783804072440643E-2</v>
      </c>
      <c r="BU654">
        <v>0.92277376372337427</v>
      </c>
      <c r="BV654">
        <v>5.4424322041850427E-3</v>
      </c>
      <c r="BW654">
        <v>1</v>
      </c>
      <c r="BX654" t="s">
        <v>1722</v>
      </c>
      <c r="BY654">
        <v>10657</v>
      </c>
      <c r="BZ654">
        <v>1</v>
      </c>
      <c r="CA654">
        <v>0</v>
      </c>
    </row>
    <row r="655" spans="1:79" customFormat="1" x14ac:dyDescent="0.25">
      <c r="A655" t="s">
        <v>1723</v>
      </c>
      <c r="B655" t="s">
        <v>354</v>
      </c>
      <c r="C655" t="s">
        <v>123</v>
      </c>
      <c r="D655" t="s">
        <v>947</v>
      </c>
      <c r="E655">
        <v>2017</v>
      </c>
      <c r="F655">
        <v>1027</v>
      </c>
      <c r="G655">
        <v>84</v>
      </c>
      <c r="H655">
        <v>0</v>
      </c>
      <c r="I655">
        <v>149</v>
      </c>
      <c r="J655">
        <v>189</v>
      </c>
      <c r="K655">
        <v>169</v>
      </c>
      <c r="L655">
        <v>137</v>
      </c>
      <c r="M655">
        <v>147</v>
      </c>
      <c r="N655">
        <v>112</v>
      </c>
      <c r="O655">
        <v>95</v>
      </c>
      <c r="P655">
        <v>52</v>
      </c>
      <c r="Q655">
        <v>20</v>
      </c>
      <c r="R655">
        <v>5</v>
      </c>
      <c r="S655">
        <v>36</v>
      </c>
      <c r="T655">
        <v>0</v>
      </c>
      <c r="U655">
        <v>1044</v>
      </c>
      <c r="V655">
        <v>15</v>
      </c>
      <c r="W655">
        <v>52</v>
      </c>
      <c r="X655">
        <v>526</v>
      </c>
      <c r="Y655">
        <v>286</v>
      </c>
      <c r="Z655">
        <v>295</v>
      </c>
      <c r="AA655">
        <v>4</v>
      </c>
      <c r="AB655">
        <v>88</v>
      </c>
      <c r="AC655">
        <v>981</v>
      </c>
      <c r="AD655">
        <v>5</v>
      </c>
      <c r="AE655">
        <v>37</v>
      </c>
      <c r="AF655">
        <v>52</v>
      </c>
      <c r="AG655">
        <v>1026</v>
      </c>
      <c r="AH655">
        <v>8</v>
      </c>
      <c r="AI655">
        <v>5</v>
      </c>
      <c r="AJ655">
        <v>20</v>
      </c>
      <c r="AK655">
        <v>79</v>
      </c>
      <c r="AL655">
        <v>1020</v>
      </c>
      <c r="AM655">
        <v>12</v>
      </c>
      <c r="AN655">
        <v>1111</v>
      </c>
      <c r="AO655">
        <v>0.92439243924392445</v>
      </c>
      <c r="AP655">
        <v>7.5607560756075609E-2</v>
      </c>
      <c r="AQ655">
        <v>0</v>
      </c>
      <c r="AR655">
        <v>0.13411341134113411</v>
      </c>
      <c r="AS655">
        <v>0.17011701170117011</v>
      </c>
      <c r="AT655">
        <v>0.15211521152115209</v>
      </c>
      <c r="AU655">
        <v>0.1233123312331233</v>
      </c>
      <c r="AV655">
        <v>0.1323132313231323</v>
      </c>
      <c r="AW655">
        <v>0.10081008100810079</v>
      </c>
      <c r="AX655">
        <v>8.5508550855085505E-2</v>
      </c>
      <c r="AY655">
        <v>4.6804680468046797E-2</v>
      </c>
      <c r="AZ655">
        <v>1.8001800180017999E-2</v>
      </c>
      <c r="BA655">
        <v>3.2403240324032398E-2</v>
      </c>
      <c r="BB655">
        <v>4.5004500450045006E-3</v>
      </c>
      <c r="BC655">
        <v>0</v>
      </c>
      <c r="BD655">
        <v>0.93969396939693972</v>
      </c>
      <c r="BE655">
        <v>1.3501350135013499E-2</v>
      </c>
      <c r="BF655">
        <v>4.6804680468046797E-2</v>
      </c>
      <c r="BG655">
        <v>0.47344734473447347</v>
      </c>
      <c r="BH655">
        <v>0.25742574257425738</v>
      </c>
      <c r="BI655">
        <v>0.26552655265526548</v>
      </c>
      <c r="BJ655">
        <v>3.6003600360036002E-3</v>
      </c>
      <c r="BK655">
        <v>7.9207920792079209E-2</v>
      </c>
      <c r="BL655">
        <v>0.88298829882988294</v>
      </c>
      <c r="BM655">
        <v>4.5004500450045006E-3</v>
      </c>
      <c r="BN655">
        <v>3.3303330333033301E-2</v>
      </c>
      <c r="BO655">
        <v>4.6804680468046797E-2</v>
      </c>
      <c r="BP655">
        <v>0.92349234923492352</v>
      </c>
      <c r="BQ655">
        <v>7.2007200720072004E-3</v>
      </c>
      <c r="BR655">
        <v>4.5004500450045006E-3</v>
      </c>
      <c r="BS655">
        <v>1.8001800180017999E-2</v>
      </c>
      <c r="BT655">
        <v>7.1107110711071106E-2</v>
      </c>
      <c r="BU655">
        <v>0.91809180918091804</v>
      </c>
      <c r="BV655">
        <v>1.0801080108010799E-2</v>
      </c>
      <c r="BW655">
        <v>1</v>
      </c>
      <c r="BX655" t="s">
        <v>1722</v>
      </c>
      <c r="BY655">
        <v>10657</v>
      </c>
      <c r="BZ655">
        <v>0.10425072722154451</v>
      </c>
      <c r="CA655">
        <v>0</v>
      </c>
    </row>
    <row r="656" spans="1:79" customFormat="1" x14ac:dyDescent="0.25">
      <c r="A656" t="s">
        <v>1724</v>
      </c>
      <c r="B656" t="s">
        <v>354</v>
      </c>
      <c r="C656" t="s">
        <v>123</v>
      </c>
      <c r="D656" t="s">
        <v>949</v>
      </c>
      <c r="E656">
        <v>2017</v>
      </c>
      <c r="F656">
        <v>3568</v>
      </c>
      <c r="G656">
        <v>418</v>
      </c>
      <c r="H656">
        <v>0</v>
      </c>
      <c r="I656">
        <v>476</v>
      </c>
      <c r="J656">
        <v>553</v>
      </c>
      <c r="K656">
        <v>593</v>
      </c>
      <c r="L656">
        <v>546</v>
      </c>
      <c r="M656">
        <v>497</v>
      </c>
      <c r="N656">
        <v>483</v>
      </c>
      <c r="O656">
        <v>392</v>
      </c>
      <c r="P656">
        <v>244</v>
      </c>
      <c r="Q656">
        <v>70</v>
      </c>
      <c r="R656">
        <v>16</v>
      </c>
      <c r="S656">
        <v>116</v>
      </c>
      <c r="T656">
        <v>0</v>
      </c>
      <c r="U656">
        <v>3874</v>
      </c>
      <c r="V656">
        <v>34</v>
      </c>
      <c r="W656">
        <v>78</v>
      </c>
      <c r="X656">
        <v>1889</v>
      </c>
      <c r="Y656">
        <v>950</v>
      </c>
      <c r="Z656">
        <v>1143</v>
      </c>
      <c r="AA656">
        <v>4</v>
      </c>
      <c r="AB656">
        <v>6</v>
      </c>
      <c r="AC656">
        <v>3931</v>
      </c>
      <c r="AD656">
        <v>6</v>
      </c>
      <c r="AE656">
        <v>43</v>
      </c>
      <c r="AF656">
        <v>12</v>
      </c>
      <c r="AG656">
        <v>3935</v>
      </c>
      <c r="AH656">
        <v>4</v>
      </c>
      <c r="AI656">
        <v>0</v>
      </c>
      <c r="AJ656">
        <v>35</v>
      </c>
      <c r="AK656">
        <v>233</v>
      </c>
      <c r="AL656">
        <v>3745</v>
      </c>
      <c r="AM656">
        <v>8</v>
      </c>
      <c r="AN656">
        <v>3986</v>
      </c>
      <c r="AO656">
        <v>0.89513296537882592</v>
      </c>
      <c r="AP656">
        <v>0.1048670346211741</v>
      </c>
      <c r="AQ656">
        <v>0</v>
      </c>
      <c r="AR656">
        <v>0.11941796287004521</v>
      </c>
      <c r="AS656">
        <v>0.13873557451078769</v>
      </c>
      <c r="AT656">
        <v>0.14877069744104371</v>
      </c>
      <c r="AU656">
        <v>0.13697942799799301</v>
      </c>
      <c r="AV656">
        <v>0.1246864024084295</v>
      </c>
      <c r="AW656">
        <v>0.1211741093828399</v>
      </c>
      <c r="AX656">
        <v>9.8344204716507774E-2</v>
      </c>
      <c r="AY656">
        <v>6.1214249874560957E-2</v>
      </c>
      <c r="AZ656">
        <v>1.7561465127947821E-2</v>
      </c>
      <c r="BA656">
        <v>2.91018564977421E-2</v>
      </c>
      <c r="BB656">
        <v>4.014049172102358E-3</v>
      </c>
      <c r="BC656">
        <v>0</v>
      </c>
      <c r="BD656">
        <v>0.97190165579528354</v>
      </c>
      <c r="BE656">
        <v>8.5298544907175117E-3</v>
      </c>
      <c r="BF656">
        <v>1.9568489713999E-2</v>
      </c>
      <c r="BG656">
        <v>0.47390868038133471</v>
      </c>
      <c r="BH656">
        <v>0.23833416959357751</v>
      </c>
      <c r="BI656">
        <v>0.28675363773206219</v>
      </c>
      <c r="BJ656">
        <v>1.0035122930255891E-3</v>
      </c>
      <c r="BK656">
        <v>1.5052684395383839E-3</v>
      </c>
      <c r="BL656">
        <v>0.98620170597089818</v>
      </c>
      <c r="BM656">
        <v>1.5052684395383839E-3</v>
      </c>
      <c r="BN656">
        <v>1.078775715002509E-2</v>
      </c>
      <c r="BO656">
        <v>3.0105368790767691E-3</v>
      </c>
      <c r="BP656">
        <v>0.98720521826392371</v>
      </c>
      <c r="BQ656">
        <v>1.0035122930255891E-3</v>
      </c>
      <c r="BR656">
        <v>0</v>
      </c>
      <c r="BS656">
        <v>8.7807325639739087E-3</v>
      </c>
      <c r="BT656">
        <v>5.845459106874059E-2</v>
      </c>
      <c r="BU656">
        <v>0.9395383843452082</v>
      </c>
      <c r="BV656">
        <v>2.007024586051179E-3</v>
      </c>
      <c r="BW656">
        <v>1</v>
      </c>
      <c r="BX656" t="s">
        <v>1722</v>
      </c>
      <c r="BY656">
        <v>10657</v>
      </c>
      <c r="BZ656">
        <v>0.37402646148071689</v>
      </c>
      <c r="CA656">
        <v>0</v>
      </c>
    </row>
    <row r="657" spans="1:79" customFormat="1" x14ac:dyDescent="0.25">
      <c r="A657" t="s">
        <v>1725</v>
      </c>
      <c r="B657" t="s">
        <v>354</v>
      </c>
      <c r="C657" t="s">
        <v>123</v>
      </c>
      <c r="D657" t="s">
        <v>951</v>
      </c>
      <c r="E657">
        <v>2017</v>
      </c>
      <c r="F657">
        <v>4125</v>
      </c>
      <c r="G657">
        <v>489</v>
      </c>
      <c r="H657">
        <v>0</v>
      </c>
      <c r="I657">
        <v>671</v>
      </c>
      <c r="J657">
        <v>770</v>
      </c>
      <c r="K657">
        <v>697</v>
      </c>
      <c r="L657">
        <v>575</v>
      </c>
      <c r="M657">
        <v>562</v>
      </c>
      <c r="N657">
        <v>471</v>
      </c>
      <c r="O657">
        <v>421</v>
      </c>
      <c r="P657">
        <v>235</v>
      </c>
      <c r="Q657">
        <v>69</v>
      </c>
      <c r="R657">
        <v>13</v>
      </c>
      <c r="S657">
        <v>130</v>
      </c>
      <c r="T657">
        <v>0</v>
      </c>
      <c r="U657">
        <v>4303</v>
      </c>
      <c r="V657">
        <v>88</v>
      </c>
      <c r="W657">
        <v>223</v>
      </c>
      <c r="X657">
        <v>2272</v>
      </c>
      <c r="Y657">
        <v>1226</v>
      </c>
      <c r="Z657">
        <v>1102</v>
      </c>
      <c r="AA657">
        <v>14</v>
      </c>
      <c r="AB657">
        <v>101</v>
      </c>
      <c r="AC657">
        <v>4446</v>
      </c>
      <c r="AD657">
        <v>3</v>
      </c>
      <c r="AE657">
        <v>64</v>
      </c>
      <c r="AF657">
        <v>54</v>
      </c>
      <c r="AG657">
        <v>4519</v>
      </c>
      <c r="AH657">
        <v>4</v>
      </c>
      <c r="AI657">
        <v>6</v>
      </c>
      <c r="AJ657">
        <v>31</v>
      </c>
      <c r="AK657">
        <v>412</v>
      </c>
      <c r="AL657">
        <v>4171</v>
      </c>
      <c r="AM657">
        <v>31</v>
      </c>
      <c r="AN657">
        <v>4614</v>
      </c>
      <c r="AO657">
        <v>0.89401820546163846</v>
      </c>
      <c r="AP657">
        <v>0.1059817945383615</v>
      </c>
      <c r="AQ657">
        <v>0</v>
      </c>
      <c r="AR657">
        <v>0.1454269614217599</v>
      </c>
      <c r="AS657">
        <v>0.16688339835283919</v>
      </c>
      <c r="AT657">
        <v>0.15106198526224529</v>
      </c>
      <c r="AU657">
        <v>0.12462071954919809</v>
      </c>
      <c r="AV657">
        <v>0.1218032076289554</v>
      </c>
      <c r="AW657">
        <v>0.10208062418725621</v>
      </c>
      <c r="AX657">
        <v>9.1244039878630251E-2</v>
      </c>
      <c r="AY657">
        <v>5.0931946250541829E-2</v>
      </c>
      <c r="AZ657">
        <v>1.495448634590377E-2</v>
      </c>
      <c r="BA657">
        <v>2.81751192024274E-2</v>
      </c>
      <c r="BB657">
        <v>2.8175119202427401E-3</v>
      </c>
      <c r="BC657">
        <v>0</v>
      </c>
      <c r="BD657">
        <v>0.93259644560034682</v>
      </c>
      <c r="BE657">
        <v>1.9072388383181621E-2</v>
      </c>
      <c r="BF657">
        <v>4.8331166016471611E-2</v>
      </c>
      <c r="BG657">
        <v>0.49241439098396178</v>
      </c>
      <c r="BH657">
        <v>0.26571304724750761</v>
      </c>
      <c r="BI657">
        <v>0.23883831816211529</v>
      </c>
      <c r="BJ657">
        <v>3.0342436064152581E-3</v>
      </c>
      <c r="BK657">
        <v>2.1889900303424359E-2</v>
      </c>
      <c r="BL657">
        <v>0.96358907672301686</v>
      </c>
      <c r="BM657">
        <v>6.5019505851755528E-4</v>
      </c>
      <c r="BN657">
        <v>1.387082791504118E-2</v>
      </c>
      <c r="BO657">
        <v>1.1703511053316001E-2</v>
      </c>
      <c r="BP657">
        <v>0.97941048981361079</v>
      </c>
      <c r="BQ657">
        <v>8.6692674469007367E-4</v>
      </c>
      <c r="BR657">
        <v>1.300390117035111E-3</v>
      </c>
      <c r="BS657">
        <v>6.7186822713480709E-3</v>
      </c>
      <c r="BT657">
        <v>8.929345470307759E-2</v>
      </c>
      <c r="BU657">
        <v>0.90398786302557432</v>
      </c>
      <c r="BV657">
        <v>6.7186822713480709E-3</v>
      </c>
      <c r="BW657">
        <v>1</v>
      </c>
      <c r="BX657" t="s">
        <v>1722</v>
      </c>
      <c r="BY657">
        <v>10657</v>
      </c>
      <c r="BZ657">
        <v>0.43295486534672051</v>
      </c>
      <c r="CA657">
        <v>0</v>
      </c>
    </row>
    <row r="658" spans="1:79" customFormat="1" x14ac:dyDescent="0.25">
      <c r="A658" t="s">
        <v>1726</v>
      </c>
      <c r="B658" t="s">
        <v>354</v>
      </c>
      <c r="C658" t="s">
        <v>123</v>
      </c>
      <c r="D658" t="s">
        <v>953</v>
      </c>
      <c r="E658">
        <v>2017</v>
      </c>
      <c r="F658">
        <v>795</v>
      </c>
      <c r="G658">
        <v>75</v>
      </c>
      <c r="H658">
        <v>0</v>
      </c>
      <c r="I658">
        <v>100</v>
      </c>
      <c r="J658">
        <v>142</v>
      </c>
      <c r="K658">
        <v>130</v>
      </c>
      <c r="L658">
        <v>113</v>
      </c>
      <c r="M658">
        <v>99</v>
      </c>
      <c r="N658">
        <v>83</v>
      </c>
      <c r="O658">
        <v>80</v>
      </c>
      <c r="P658">
        <v>58</v>
      </c>
      <c r="Q658">
        <v>30</v>
      </c>
      <c r="R658">
        <v>4</v>
      </c>
      <c r="S658">
        <v>31</v>
      </c>
      <c r="T658">
        <v>0</v>
      </c>
      <c r="U658">
        <v>819</v>
      </c>
      <c r="V658">
        <v>17</v>
      </c>
      <c r="W658">
        <v>34</v>
      </c>
      <c r="X658">
        <v>413</v>
      </c>
      <c r="Y658">
        <v>213</v>
      </c>
      <c r="Z658">
        <v>238</v>
      </c>
      <c r="AA658">
        <v>6</v>
      </c>
      <c r="AB658">
        <v>65</v>
      </c>
      <c r="AC658">
        <v>621</v>
      </c>
      <c r="AD658">
        <v>10</v>
      </c>
      <c r="AE658">
        <v>174</v>
      </c>
      <c r="AF658">
        <v>58</v>
      </c>
      <c r="AG658">
        <v>632</v>
      </c>
      <c r="AH658">
        <v>111</v>
      </c>
      <c r="AI658">
        <v>2</v>
      </c>
      <c r="AJ658">
        <v>67</v>
      </c>
      <c r="AK658">
        <v>37</v>
      </c>
      <c r="AL658">
        <v>828</v>
      </c>
      <c r="AM658">
        <v>5</v>
      </c>
      <c r="AN658">
        <v>870</v>
      </c>
      <c r="AO658">
        <v>0.91379310344827591</v>
      </c>
      <c r="AP658">
        <v>8.6206896551724144E-2</v>
      </c>
      <c r="AQ658">
        <v>0</v>
      </c>
      <c r="AR658">
        <v>0.1149425287356322</v>
      </c>
      <c r="AS658">
        <v>0.16321839080459771</v>
      </c>
      <c r="AT658">
        <v>0.14942528735632191</v>
      </c>
      <c r="AU658">
        <v>0.12988505747126439</v>
      </c>
      <c r="AV658">
        <v>0.1137931034482759</v>
      </c>
      <c r="AW658">
        <v>9.5402298850574718E-2</v>
      </c>
      <c r="AX658">
        <v>9.1954022988505746E-2</v>
      </c>
      <c r="AY658">
        <v>6.6666666666666666E-2</v>
      </c>
      <c r="AZ658">
        <v>3.4482758620689648E-2</v>
      </c>
      <c r="BA658">
        <v>3.5632183908045983E-2</v>
      </c>
      <c r="BB658">
        <v>4.5977011494252873E-3</v>
      </c>
      <c r="BC658">
        <v>0</v>
      </c>
      <c r="BD658">
        <v>0.94137931034482758</v>
      </c>
      <c r="BE658">
        <v>1.9540229885057471E-2</v>
      </c>
      <c r="BF658">
        <v>3.9080459770114942E-2</v>
      </c>
      <c r="BG658">
        <v>0.47471264367816091</v>
      </c>
      <c r="BH658">
        <v>0.24482758620689651</v>
      </c>
      <c r="BI658">
        <v>0.27356321839080461</v>
      </c>
      <c r="BJ658">
        <v>6.8965517241379309E-3</v>
      </c>
      <c r="BK658">
        <v>7.4712643678160925E-2</v>
      </c>
      <c r="BL658">
        <v>0.71379310344827585</v>
      </c>
      <c r="BM658">
        <v>1.149425287356322E-2</v>
      </c>
      <c r="BN658">
        <v>0.2</v>
      </c>
      <c r="BO658">
        <v>6.6666666666666666E-2</v>
      </c>
      <c r="BP658">
        <v>0.72643678160919545</v>
      </c>
      <c r="BQ658">
        <v>0.1275862068965517</v>
      </c>
      <c r="BR658">
        <v>2.2988505747126441E-3</v>
      </c>
      <c r="BS658">
        <v>7.7011494252873569E-2</v>
      </c>
      <c r="BT658">
        <v>4.2528735632183907E-2</v>
      </c>
      <c r="BU658">
        <v>0.9517241379310345</v>
      </c>
      <c r="BV658">
        <v>5.7471264367816091E-3</v>
      </c>
      <c r="BW658">
        <v>1</v>
      </c>
      <c r="BX658" t="s">
        <v>1722</v>
      </c>
      <c r="BY658">
        <v>10657</v>
      </c>
      <c r="BZ658">
        <v>8.1636483062775642E-2</v>
      </c>
      <c r="CA658">
        <v>0</v>
      </c>
    </row>
    <row r="659" spans="1:79" customFormat="1" x14ac:dyDescent="0.25">
      <c r="A659" t="s">
        <v>1727</v>
      </c>
      <c r="B659" t="s">
        <v>354</v>
      </c>
      <c r="C659" t="s">
        <v>123</v>
      </c>
      <c r="D659" t="s">
        <v>961</v>
      </c>
      <c r="E659">
        <v>2017</v>
      </c>
      <c r="F659">
        <v>70</v>
      </c>
      <c r="G659">
        <v>6</v>
      </c>
      <c r="H659">
        <v>0</v>
      </c>
      <c r="I659">
        <v>15</v>
      </c>
      <c r="J659">
        <v>13</v>
      </c>
      <c r="K659">
        <v>18</v>
      </c>
      <c r="L659">
        <v>8</v>
      </c>
      <c r="M659">
        <v>4</v>
      </c>
      <c r="N659">
        <v>8</v>
      </c>
      <c r="O659">
        <v>4</v>
      </c>
      <c r="P659">
        <v>1</v>
      </c>
      <c r="Q659">
        <v>1</v>
      </c>
      <c r="R659">
        <v>0</v>
      </c>
      <c r="S659">
        <v>4</v>
      </c>
      <c r="T659">
        <v>0</v>
      </c>
      <c r="U659">
        <v>40</v>
      </c>
      <c r="V659">
        <v>2</v>
      </c>
      <c r="W659">
        <v>34</v>
      </c>
      <c r="X659">
        <v>24</v>
      </c>
      <c r="Y659">
        <v>18</v>
      </c>
      <c r="Z659">
        <v>26</v>
      </c>
      <c r="AA659">
        <v>8</v>
      </c>
      <c r="AB659">
        <v>5</v>
      </c>
      <c r="AC659">
        <v>34</v>
      </c>
      <c r="AD659">
        <v>36</v>
      </c>
      <c r="AE659">
        <v>1</v>
      </c>
      <c r="AF659">
        <v>2</v>
      </c>
      <c r="AG659">
        <v>26</v>
      </c>
      <c r="AH659">
        <v>0</v>
      </c>
      <c r="AI659">
        <v>0</v>
      </c>
      <c r="AJ659">
        <v>48</v>
      </c>
      <c r="AK659">
        <v>4</v>
      </c>
      <c r="AL659">
        <v>70</v>
      </c>
      <c r="AM659">
        <v>2</v>
      </c>
      <c r="AN659">
        <v>76</v>
      </c>
      <c r="AO659">
        <v>0.92105263157894735</v>
      </c>
      <c r="AP659">
        <v>7.8947368421052627E-2</v>
      </c>
      <c r="AQ659">
        <v>0</v>
      </c>
      <c r="AR659">
        <v>0.19736842105263161</v>
      </c>
      <c r="AS659">
        <v>0.1710526315789474</v>
      </c>
      <c r="AT659">
        <v>0.23684210526315791</v>
      </c>
      <c r="AU659">
        <v>0.10526315789473679</v>
      </c>
      <c r="AV659">
        <v>5.2631578947368418E-2</v>
      </c>
      <c r="AW659">
        <v>0.10526315789473679</v>
      </c>
      <c r="AX659">
        <v>5.2631578947368418E-2</v>
      </c>
      <c r="AY659">
        <v>1.3157894736842099E-2</v>
      </c>
      <c r="AZ659">
        <v>1.3157894736842099E-2</v>
      </c>
      <c r="BA659">
        <v>5.2631578947368418E-2</v>
      </c>
      <c r="BB659">
        <v>0</v>
      </c>
      <c r="BC659">
        <v>0</v>
      </c>
      <c r="BD659">
        <v>0.52631578947368418</v>
      </c>
      <c r="BE659">
        <v>2.6315789473684209E-2</v>
      </c>
      <c r="BF659">
        <v>0.44736842105263158</v>
      </c>
      <c r="BG659">
        <v>0.31578947368421051</v>
      </c>
      <c r="BH659">
        <v>0.23684210526315791</v>
      </c>
      <c r="BI659">
        <v>0.34210526315789469</v>
      </c>
      <c r="BJ659">
        <v>0.10526315789473679</v>
      </c>
      <c r="BK659">
        <v>6.5789473684210523E-2</v>
      </c>
      <c r="BL659">
        <v>0.44736842105263158</v>
      </c>
      <c r="BM659">
        <v>0.47368421052631582</v>
      </c>
      <c r="BN659">
        <v>1.3157894736842099E-2</v>
      </c>
      <c r="BO659">
        <v>2.6315789473684209E-2</v>
      </c>
      <c r="BP659">
        <v>0.34210526315789469</v>
      </c>
      <c r="BQ659">
        <v>0</v>
      </c>
      <c r="BR659">
        <v>0</v>
      </c>
      <c r="BS659">
        <v>0.63157894736842102</v>
      </c>
      <c r="BT659">
        <v>5.2631578947368418E-2</v>
      </c>
      <c r="BU659">
        <v>0.92105263157894735</v>
      </c>
      <c r="BV659">
        <v>2.6315789473684209E-2</v>
      </c>
      <c r="BW659">
        <v>1</v>
      </c>
      <c r="BX659" t="s">
        <v>1722</v>
      </c>
      <c r="BY659">
        <v>10657</v>
      </c>
      <c r="BZ659">
        <v>7.1314628882424699E-3</v>
      </c>
      <c r="CA659">
        <v>0</v>
      </c>
    </row>
    <row r="660" spans="1:79" customFormat="1" x14ac:dyDescent="0.25">
      <c r="A660" t="s">
        <v>1728</v>
      </c>
      <c r="B660" t="s">
        <v>354</v>
      </c>
      <c r="C660" t="s">
        <v>369</v>
      </c>
      <c r="D660" t="s">
        <v>44</v>
      </c>
      <c r="E660">
        <v>2017</v>
      </c>
      <c r="F660">
        <v>2869</v>
      </c>
      <c r="G660">
        <v>302</v>
      </c>
      <c r="H660">
        <v>0</v>
      </c>
      <c r="I660">
        <v>327</v>
      </c>
      <c r="J660">
        <v>420</v>
      </c>
      <c r="K660">
        <v>388</v>
      </c>
      <c r="L660">
        <v>419</v>
      </c>
      <c r="M660">
        <v>421</v>
      </c>
      <c r="N660">
        <v>365</v>
      </c>
      <c r="O660">
        <v>320</v>
      </c>
      <c r="P660">
        <v>259</v>
      </c>
      <c r="Q660">
        <v>112</v>
      </c>
      <c r="R660">
        <v>47</v>
      </c>
      <c r="S660">
        <v>93</v>
      </c>
      <c r="T660">
        <v>0</v>
      </c>
      <c r="U660">
        <v>2810</v>
      </c>
      <c r="V660">
        <v>358</v>
      </c>
      <c r="W660">
        <v>3</v>
      </c>
      <c r="X660">
        <v>1047</v>
      </c>
      <c r="Y660">
        <v>1819</v>
      </c>
      <c r="Z660">
        <v>304</v>
      </c>
      <c r="AA660">
        <v>1</v>
      </c>
      <c r="AB660">
        <v>34</v>
      </c>
      <c r="AC660">
        <v>2936</v>
      </c>
      <c r="AD660">
        <v>0</v>
      </c>
      <c r="AE660">
        <v>201</v>
      </c>
      <c r="AF660">
        <v>90</v>
      </c>
      <c r="AG660">
        <v>3064</v>
      </c>
      <c r="AH660">
        <v>15</v>
      </c>
      <c r="AI660">
        <v>2</v>
      </c>
      <c r="AJ660">
        <v>0</v>
      </c>
      <c r="AK660">
        <v>1211</v>
      </c>
      <c r="AL660">
        <v>1960</v>
      </c>
      <c r="AM660">
        <v>0</v>
      </c>
      <c r="AN660">
        <v>3171</v>
      </c>
      <c r="AO660">
        <v>0.90476190476190477</v>
      </c>
      <c r="AP660">
        <v>9.5238095238095233E-2</v>
      </c>
      <c r="AQ660">
        <v>0</v>
      </c>
      <c r="AR660">
        <v>0.1031220435193945</v>
      </c>
      <c r="AS660">
        <v>0.1324503311258278</v>
      </c>
      <c r="AT660">
        <v>0.1223588773257647</v>
      </c>
      <c r="AU660">
        <v>0.13213497319457579</v>
      </c>
      <c r="AV660">
        <v>0.13276568905707981</v>
      </c>
      <c r="AW660">
        <v>0.1151056449069694</v>
      </c>
      <c r="AX660">
        <v>0.1009145380006307</v>
      </c>
      <c r="AY660">
        <v>8.1677704194260486E-2</v>
      </c>
      <c r="AZ660">
        <v>3.5320088300220751E-2</v>
      </c>
      <c r="BA660">
        <v>2.9328287606433301E-2</v>
      </c>
      <c r="BB660">
        <v>1.4821822768842641E-2</v>
      </c>
      <c r="BC660">
        <v>0</v>
      </c>
      <c r="BD660">
        <v>0.88615578681803853</v>
      </c>
      <c r="BE660">
        <v>0.1128981393882056</v>
      </c>
      <c r="BF660">
        <v>9.4607379375591296E-4</v>
      </c>
      <c r="BG660">
        <v>0.33017975402081362</v>
      </c>
      <c r="BH660">
        <v>0.57363607694733521</v>
      </c>
      <c r="BI660">
        <v>9.586881110059918E-2</v>
      </c>
      <c r="BJ660">
        <v>3.1535793125197099E-4</v>
      </c>
      <c r="BK660">
        <v>1.072216966256701E-2</v>
      </c>
      <c r="BL660">
        <v>0.92589088615578685</v>
      </c>
      <c r="BM660">
        <v>0</v>
      </c>
      <c r="BN660">
        <v>6.3386944181646171E-2</v>
      </c>
      <c r="BO660">
        <v>2.8382213812677391E-2</v>
      </c>
      <c r="BP660">
        <v>0.96625670135603914</v>
      </c>
      <c r="BQ660">
        <v>4.7303689687795648E-3</v>
      </c>
      <c r="BR660">
        <v>6.3071586250394197E-4</v>
      </c>
      <c r="BS660">
        <v>0</v>
      </c>
      <c r="BT660">
        <v>0.38189845474613687</v>
      </c>
      <c r="BU660">
        <v>0.61810154525386318</v>
      </c>
      <c r="BV660">
        <v>0</v>
      </c>
      <c r="BW660">
        <v>1</v>
      </c>
      <c r="BX660" t="s">
        <v>1729</v>
      </c>
      <c r="BY660">
        <v>3171</v>
      </c>
      <c r="BZ660">
        <v>1</v>
      </c>
      <c r="CA660">
        <v>0</v>
      </c>
    </row>
    <row r="661" spans="1:79" customFormat="1" x14ac:dyDescent="0.25">
      <c r="A661" t="s">
        <v>1730</v>
      </c>
      <c r="B661" t="s">
        <v>354</v>
      </c>
      <c r="C661" t="s">
        <v>369</v>
      </c>
      <c r="D661" t="s">
        <v>947</v>
      </c>
      <c r="E661">
        <v>2017</v>
      </c>
      <c r="F661">
        <v>420</v>
      </c>
      <c r="G661">
        <v>43</v>
      </c>
      <c r="H661">
        <v>0</v>
      </c>
      <c r="I661">
        <v>26</v>
      </c>
      <c r="J661">
        <v>46</v>
      </c>
      <c r="K661">
        <v>50</v>
      </c>
      <c r="L661">
        <v>62</v>
      </c>
      <c r="M661">
        <v>74</v>
      </c>
      <c r="N661">
        <v>58</v>
      </c>
      <c r="O661">
        <v>58</v>
      </c>
      <c r="P661">
        <v>55</v>
      </c>
      <c r="Q661">
        <v>23</v>
      </c>
      <c r="R661">
        <v>7</v>
      </c>
      <c r="S661">
        <v>4</v>
      </c>
      <c r="T661">
        <v>0</v>
      </c>
      <c r="U661">
        <v>431</v>
      </c>
      <c r="V661">
        <v>31</v>
      </c>
      <c r="W661">
        <v>1</v>
      </c>
      <c r="X661">
        <v>188</v>
      </c>
      <c r="Y661">
        <v>239</v>
      </c>
      <c r="Z661">
        <v>36</v>
      </c>
      <c r="AA661">
        <v>0</v>
      </c>
      <c r="AB661">
        <v>17</v>
      </c>
      <c r="AC661">
        <v>409</v>
      </c>
      <c r="AD661">
        <v>0</v>
      </c>
      <c r="AE661">
        <v>37</v>
      </c>
      <c r="AF661">
        <v>19</v>
      </c>
      <c r="AG661">
        <v>443</v>
      </c>
      <c r="AH661">
        <v>0</v>
      </c>
      <c r="AI661">
        <v>1</v>
      </c>
      <c r="AJ661">
        <v>0</v>
      </c>
      <c r="AK661">
        <v>168</v>
      </c>
      <c r="AL661">
        <v>295</v>
      </c>
      <c r="AM661">
        <v>0</v>
      </c>
      <c r="AN661">
        <v>463</v>
      </c>
      <c r="AO661">
        <v>0.90712742980561556</v>
      </c>
      <c r="AP661">
        <v>9.2872570194384454E-2</v>
      </c>
      <c r="AQ661">
        <v>0</v>
      </c>
      <c r="AR661">
        <v>5.6155507559395253E-2</v>
      </c>
      <c r="AS661">
        <v>9.9352051835853133E-2</v>
      </c>
      <c r="AT661">
        <v>0.10799136069114471</v>
      </c>
      <c r="AU661">
        <v>0.13390928725701939</v>
      </c>
      <c r="AV661">
        <v>0.15982721382289419</v>
      </c>
      <c r="AW661">
        <v>0.12526997840172779</v>
      </c>
      <c r="AX661">
        <v>0.12526997840172779</v>
      </c>
      <c r="AY661">
        <v>0.1187904967602592</v>
      </c>
      <c r="AZ661">
        <v>4.9676025917926567E-2</v>
      </c>
      <c r="BA661">
        <v>8.6393088552915772E-3</v>
      </c>
      <c r="BB661">
        <v>1.511879049676026E-2</v>
      </c>
      <c r="BC661">
        <v>0</v>
      </c>
      <c r="BD661">
        <v>0.93088552915766742</v>
      </c>
      <c r="BE661">
        <v>6.6954643628509725E-2</v>
      </c>
      <c r="BF661">
        <v>2.1598272138228939E-3</v>
      </c>
      <c r="BG661">
        <v>0.40604751619870411</v>
      </c>
      <c r="BH661">
        <v>0.51619870410367175</v>
      </c>
      <c r="BI661">
        <v>7.775377969762419E-2</v>
      </c>
      <c r="BJ661">
        <v>0</v>
      </c>
      <c r="BK661">
        <v>3.6717062634989202E-2</v>
      </c>
      <c r="BL661">
        <v>0.88336933045356369</v>
      </c>
      <c r="BM661">
        <v>0</v>
      </c>
      <c r="BN661">
        <v>7.9913606911447083E-2</v>
      </c>
      <c r="BO661">
        <v>4.1036717062634988E-2</v>
      </c>
      <c r="BP661">
        <v>0.95680345572354208</v>
      </c>
      <c r="BQ661">
        <v>0</v>
      </c>
      <c r="BR661">
        <v>2.1598272138228939E-3</v>
      </c>
      <c r="BS661">
        <v>0</v>
      </c>
      <c r="BT661">
        <v>0.36285097192224619</v>
      </c>
      <c r="BU661">
        <v>0.63714902807775375</v>
      </c>
      <c r="BV661">
        <v>0</v>
      </c>
      <c r="BW661">
        <v>1</v>
      </c>
      <c r="BX661" t="s">
        <v>1729</v>
      </c>
      <c r="BY661">
        <v>3171</v>
      </c>
      <c r="BZ661">
        <v>0.1460107221696626</v>
      </c>
      <c r="CA661">
        <v>0</v>
      </c>
    </row>
    <row r="662" spans="1:79" customFormat="1" x14ac:dyDescent="0.25">
      <c r="A662" t="s">
        <v>1731</v>
      </c>
      <c r="B662" t="s">
        <v>354</v>
      </c>
      <c r="C662" t="s">
        <v>369</v>
      </c>
      <c r="D662" t="s">
        <v>949</v>
      </c>
      <c r="E662">
        <v>2017</v>
      </c>
      <c r="F662">
        <v>1120</v>
      </c>
      <c r="G662">
        <v>104</v>
      </c>
      <c r="H662">
        <v>0</v>
      </c>
      <c r="I662">
        <v>177</v>
      </c>
      <c r="J662">
        <v>183</v>
      </c>
      <c r="K662">
        <v>163</v>
      </c>
      <c r="L662">
        <v>168</v>
      </c>
      <c r="M662">
        <v>139</v>
      </c>
      <c r="N662">
        <v>111</v>
      </c>
      <c r="O662">
        <v>109</v>
      </c>
      <c r="P662">
        <v>69</v>
      </c>
      <c r="Q662">
        <v>31</v>
      </c>
      <c r="R662">
        <v>13</v>
      </c>
      <c r="S662">
        <v>61</v>
      </c>
      <c r="T662">
        <v>0</v>
      </c>
      <c r="U662">
        <v>1146</v>
      </c>
      <c r="V662">
        <v>76</v>
      </c>
      <c r="W662">
        <v>2</v>
      </c>
      <c r="X662">
        <v>391</v>
      </c>
      <c r="Y662">
        <v>715</v>
      </c>
      <c r="Z662">
        <v>117</v>
      </c>
      <c r="AA662">
        <v>1</v>
      </c>
      <c r="AB662">
        <v>4</v>
      </c>
      <c r="AC662">
        <v>1172</v>
      </c>
      <c r="AD662">
        <v>0</v>
      </c>
      <c r="AE662">
        <v>48</v>
      </c>
      <c r="AF662">
        <v>24</v>
      </c>
      <c r="AG662">
        <v>1198</v>
      </c>
      <c r="AH662">
        <v>1</v>
      </c>
      <c r="AI662">
        <v>1</v>
      </c>
      <c r="AJ662">
        <v>0</v>
      </c>
      <c r="AK662">
        <v>608</v>
      </c>
      <c r="AL662">
        <v>616</v>
      </c>
      <c r="AM662">
        <v>0</v>
      </c>
      <c r="AN662">
        <v>1224</v>
      </c>
      <c r="AO662">
        <v>0.91503267973856206</v>
      </c>
      <c r="AP662">
        <v>8.4967320261437912E-2</v>
      </c>
      <c r="AQ662">
        <v>0</v>
      </c>
      <c r="AR662">
        <v>0.14460784313725489</v>
      </c>
      <c r="AS662">
        <v>0.1495098039215686</v>
      </c>
      <c r="AT662">
        <v>0.1331699346405229</v>
      </c>
      <c r="AU662">
        <v>0.1372549019607843</v>
      </c>
      <c r="AV662">
        <v>0.113562091503268</v>
      </c>
      <c r="AW662">
        <v>9.0686274509803919E-2</v>
      </c>
      <c r="AX662">
        <v>8.9052287581699349E-2</v>
      </c>
      <c r="AY662">
        <v>5.6372549019607837E-2</v>
      </c>
      <c r="AZ662">
        <v>2.5326797385620919E-2</v>
      </c>
      <c r="BA662">
        <v>4.9836601307189553E-2</v>
      </c>
      <c r="BB662">
        <v>1.0620915032679741E-2</v>
      </c>
      <c r="BC662">
        <v>0</v>
      </c>
      <c r="BD662">
        <v>0.93627450980392157</v>
      </c>
      <c r="BE662">
        <v>6.2091503267973858E-2</v>
      </c>
      <c r="BF662">
        <v>1.633986928104575E-3</v>
      </c>
      <c r="BG662">
        <v>0.31944444444444442</v>
      </c>
      <c r="BH662">
        <v>0.58415032679738566</v>
      </c>
      <c r="BI662">
        <v>9.5588235294117641E-2</v>
      </c>
      <c r="BJ662">
        <v>8.1699346405228761E-4</v>
      </c>
      <c r="BK662">
        <v>3.26797385620915E-3</v>
      </c>
      <c r="BL662">
        <v>0.95751633986928109</v>
      </c>
      <c r="BM662">
        <v>0</v>
      </c>
      <c r="BN662">
        <v>3.9215686274509803E-2</v>
      </c>
      <c r="BO662">
        <v>1.9607843137254902E-2</v>
      </c>
      <c r="BP662">
        <v>0.97875816993464049</v>
      </c>
      <c r="BQ662">
        <v>8.1699346405228761E-4</v>
      </c>
      <c r="BR662">
        <v>8.1699346405228761E-4</v>
      </c>
      <c r="BS662">
        <v>0</v>
      </c>
      <c r="BT662">
        <v>0.49673202614379092</v>
      </c>
      <c r="BU662">
        <v>0.50326797385620914</v>
      </c>
      <c r="BV662">
        <v>0</v>
      </c>
      <c r="BW662">
        <v>1</v>
      </c>
      <c r="BX662" t="s">
        <v>1729</v>
      </c>
      <c r="BY662">
        <v>3171</v>
      </c>
      <c r="BZ662">
        <v>0.38599810785241251</v>
      </c>
      <c r="CA662">
        <v>0</v>
      </c>
    </row>
    <row r="663" spans="1:79" customFormat="1" x14ac:dyDescent="0.25">
      <c r="A663" t="s">
        <v>1732</v>
      </c>
      <c r="B663" t="s">
        <v>354</v>
      </c>
      <c r="C663" t="s">
        <v>369</v>
      </c>
      <c r="D663" t="s">
        <v>951</v>
      </c>
      <c r="E663">
        <v>2017</v>
      </c>
      <c r="F663">
        <v>1190</v>
      </c>
      <c r="G663">
        <v>136</v>
      </c>
      <c r="H663">
        <v>0</v>
      </c>
      <c r="I663">
        <v>121</v>
      </c>
      <c r="J663">
        <v>179</v>
      </c>
      <c r="K663">
        <v>159</v>
      </c>
      <c r="L663">
        <v>170</v>
      </c>
      <c r="M663">
        <v>187</v>
      </c>
      <c r="N663">
        <v>173</v>
      </c>
      <c r="O663">
        <v>137</v>
      </c>
      <c r="P663">
        <v>107</v>
      </c>
      <c r="Q663">
        <v>47</v>
      </c>
      <c r="R663">
        <v>20</v>
      </c>
      <c r="S663">
        <v>26</v>
      </c>
      <c r="T663">
        <v>0</v>
      </c>
      <c r="U663">
        <v>1080</v>
      </c>
      <c r="V663">
        <v>246</v>
      </c>
      <c r="W663">
        <v>0</v>
      </c>
      <c r="X663">
        <v>396</v>
      </c>
      <c r="Y663">
        <v>801</v>
      </c>
      <c r="Z663">
        <v>129</v>
      </c>
      <c r="AA663">
        <v>0</v>
      </c>
      <c r="AB663">
        <v>8</v>
      </c>
      <c r="AC663">
        <v>1272</v>
      </c>
      <c r="AD663">
        <v>0</v>
      </c>
      <c r="AE663">
        <v>46</v>
      </c>
      <c r="AF663">
        <v>19</v>
      </c>
      <c r="AG663">
        <v>1303</v>
      </c>
      <c r="AH663">
        <v>4</v>
      </c>
      <c r="AI663">
        <v>0</v>
      </c>
      <c r="AJ663">
        <v>0</v>
      </c>
      <c r="AK663">
        <v>381</v>
      </c>
      <c r="AL663">
        <v>945</v>
      </c>
      <c r="AM663">
        <v>0</v>
      </c>
      <c r="AN663">
        <v>1326</v>
      </c>
      <c r="AO663">
        <v>0.89743589743589747</v>
      </c>
      <c r="AP663">
        <v>0.1025641025641026</v>
      </c>
      <c r="AQ663">
        <v>0</v>
      </c>
      <c r="AR663">
        <v>9.1251885369532423E-2</v>
      </c>
      <c r="AS663">
        <v>0.13499245852187031</v>
      </c>
      <c r="AT663">
        <v>0.1199095022624434</v>
      </c>
      <c r="AU663">
        <v>0.12820512820512819</v>
      </c>
      <c r="AV663">
        <v>0.141025641025641</v>
      </c>
      <c r="AW663">
        <v>0.13046757164404221</v>
      </c>
      <c r="AX663">
        <v>0.1033182503770739</v>
      </c>
      <c r="AY663">
        <v>8.069381598793364E-2</v>
      </c>
      <c r="AZ663">
        <v>3.5444947209653091E-2</v>
      </c>
      <c r="BA663">
        <v>1.9607843137254902E-2</v>
      </c>
      <c r="BB663">
        <v>1.508295625942685E-2</v>
      </c>
      <c r="BC663">
        <v>0</v>
      </c>
      <c r="BD663">
        <v>0.81447963800904977</v>
      </c>
      <c r="BE663">
        <v>0.18552036199095021</v>
      </c>
      <c r="BF663">
        <v>0</v>
      </c>
      <c r="BG663">
        <v>0.29864253393665158</v>
      </c>
      <c r="BH663">
        <v>0.60407239819004521</v>
      </c>
      <c r="BI663">
        <v>9.7285067873303169E-2</v>
      </c>
      <c r="BJ663">
        <v>0</v>
      </c>
      <c r="BK663">
        <v>6.0331825037707393E-3</v>
      </c>
      <c r="BL663">
        <v>0.95927601809954754</v>
      </c>
      <c r="BM663">
        <v>0</v>
      </c>
      <c r="BN663">
        <v>3.4690799396681751E-2</v>
      </c>
      <c r="BO663">
        <v>1.4328808446455499E-2</v>
      </c>
      <c r="BP663">
        <v>0.98265460030165908</v>
      </c>
      <c r="BQ663">
        <v>3.0165912518853701E-3</v>
      </c>
      <c r="BR663">
        <v>0</v>
      </c>
      <c r="BS663">
        <v>0</v>
      </c>
      <c r="BT663">
        <v>0.28733031674208143</v>
      </c>
      <c r="BU663">
        <v>0.71266968325791857</v>
      </c>
      <c r="BV663">
        <v>0</v>
      </c>
      <c r="BW663">
        <v>1</v>
      </c>
      <c r="BX663" t="s">
        <v>1729</v>
      </c>
      <c r="BY663">
        <v>3171</v>
      </c>
      <c r="BZ663">
        <v>0.41816461684011352</v>
      </c>
      <c r="CA663">
        <v>0</v>
      </c>
    </row>
    <row r="664" spans="1:79" customFormat="1" x14ac:dyDescent="0.25">
      <c r="A664" t="s">
        <v>1733</v>
      </c>
      <c r="B664" t="s">
        <v>354</v>
      </c>
      <c r="C664" t="s">
        <v>369</v>
      </c>
      <c r="D664" t="s">
        <v>953</v>
      </c>
      <c r="E664">
        <v>2017</v>
      </c>
      <c r="F664">
        <v>139</v>
      </c>
      <c r="G664">
        <v>19</v>
      </c>
      <c r="H664">
        <v>0</v>
      </c>
      <c r="I664">
        <v>3</v>
      </c>
      <c r="J664">
        <v>12</v>
      </c>
      <c r="K664">
        <v>16</v>
      </c>
      <c r="L664">
        <v>19</v>
      </c>
      <c r="M664">
        <v>21</v>
      </c>
      <c r="N664">
        <v>23</v>
      </c>
      <c r="O664">
        <v>16</v>
      </c>
      <c r="P664">
        <v>28</v>
      </c>
      <c r="Q664">
        <v>11</v>
      </c>
      <c r="R664">
        <v>7</v>
      </c>
      <c r="S664">
        <v>2</v>
      </c>
      <c r="T664">
        <v>0</v>
      </c>
      <c r="U664">
        <v>153</v>
      </c>
      <c r="V664">
        <v>5</v>
      </c>
      <c r="W664">
        <v>0</v>
      </c>
      <c r="X664">
        <v>72</v>
      </c>
      <c r="Y664">
        <v>64</v>
      </c>
      <c r="Z664">
        <v>22</v>
      </c>
      <c r="AA664">
        <v>0</v>
      </c>
      <c r="AB664">
        <v>5</v>
      </c>
      <c r="AC664">
        <v>83</v>
      </c>
      <c r="AD664">
        <v>0</v>
      </c>
      <c r="AE664">
        <v>70</v>
      </c>
      <c r="AF664">
        <v>28</v>
      </c>
      <c r="AG664">
        <v>120</v>
      </c>
      <c r="AH664">
        <v>10</v>
      </c>
      <c r="AI664">
        <v>0</v>
      </c>
      <c r="AJ664">
        <v>0</v>
      </c>
      <c r="AK664">
        <v>54</v>
      </c>
      <c r="AL664">
        <v>104</v>
      </c>
      <c r="AM664">
        <v>0</v>
      </c>
      <c r="AN664">
        <v>158</v>
      </c>
      <c r="AO664">
        <v>0.879746835443038</v>
      </c>
      <c r="AP664">
        <v>0.120253164556962</v>
      </c>
      <c r="AQ664">
        <v>0</v>
      </c>
      <c r="AR664">
        <v>1.8987341772151899E-2</v>
      </c>
      <c r="AS664">
        <v>7.5949367088607597E-2</v>
      </c>
      <c r="AT664">
        <v>0.1012658227848101</v>
      </c>
      <c r="AU664">
        <v>0.120253164556962</v>
      </c>
      <c r="AV664">
        <v>0.13291139240506331</v>
      </c>
      <c r="AW664">
        <v>0.14556962025316461</v>
      </c>
      <c r="AX664">
        <v>0.1012658227848101</v>
      </c>
      <c r="AY664">
        <v>0.17721518987341769</v>
      </c>
      <c r="AZ664">
        <v>6.9620253164556958E-2</v>
      </c>
      <c r="BA664">
        <v>1.2658227848101271E-2</v>
      </c>
      <c r="BB664">
        <v>4.4303797468354431E-2</v>
      </c>
      <c r="BC664">
        <v>0</v>
      </c>
      <c r="BD664">
        <v>0.96835443037974689</v>
      </c>
      <c r="BE664">
        <v>3.1645569620253167E-2</v>
      </c>
      <c r="BF664">
        <v>0</v>
      </c>
      <c r="BG664">
        <v>0.45569620253164561</v>
      </c>
      <c r="BH664">
        <v>0.4050632911392405</v>
      </c>
      <c r="BI664">
        <v>0.13924050632911389</v>
      </c>
      <c r="BJ664">
        <v>0</v>
      </c>
      <c r="BK664">
        <v>3.1645569620253167E-2</v>
      </c>
      <c r="BL664">
        <v>0.52531645569620256</v>
      </c>
      <c r="BM664">
        <v>0</v>
      </c>
      <c r="BN664">
        <v>0.44303797468354428</v>
      </c>
      <c r="BO664">
        <v>0.17721518987341769</v>
      </c>
      <c r="BP664">
        <v>0.759493670886076</v>
      </c>
      <c r="BQ664">
        <v>6.3291139240506333E-2</v>
      </c>
      <c r="BR664">
        <v>0</v>
      </c>
      <c r="BS664">
        <v>0</v>
      </c>
      <c r="BT664">
        <v>0.34177215189873422</v>
      </c>
      <c r="BU664">
        <v>0.65822784810126578</v>
      </c>
      <c r="BV664">
        <v>0</v>
      </c>
      <c r="BW664">
        <v>1</v>
      </c>
      <c r="BX664" t="s">
        <v>1729</v>
      </c>
      <c r="BY664">
        <v>3171</v>
      </c>
      <c r="BZ664">
        <v>4.9826553137811418E-2</v>
      </c>
      <c r="CA664">
        <v>0</v>
      </c>
    </row>
    <row r="665" spans="1:79" customFormat="1" x14ac:dyDescent="0.25">
      <c r="A665" t="s">
        <v>1734</v>
      </c>
      <c r="B665" t="s">
        <v>354</v>
      </c>
      <c r="C665" t="s">
        <v>376</v>
      </c>
      <c r="D665" t="s">
        <v>44</v>
      </c>
      <c r="E665">
        <v>2017</v>
      </c>
      <c r="F665">
        <v>2848</v>
      </c>
      <c r="G665">
        <v>297</v>
      </c>
      <c r="H665">
        <v>0</v>
      </c>
      <c r="I665">
        <v>400</v>
      </c>
      <c r="J665">
        <v>352</v>
      </c>
      <c r="K665">
        <v>419</v>
      </c>
      <c r="L665">
        <v>407</v>
      </c>
      <c r="M665">
        <v>424</v>
      </c>
      <c r="N665">
        <v>413</v>
      </c>
      <c r="O665">
        <v>326</v>
      </c>
      <c r="P665">
        <v>178</v>
      </c>
      <c r="Q665">
        <v>43</v>
      </c>
      <c r="R665">
        <v>13</v>
      </c>
      <c r="S665">
        <v>170</v>
      </c>
      <c r="T665">
        <v>0</v>
      </c>
      <c r="U665">
        <v>3132</v>
      </c>
      <c r="V665">
        <v>0</v>
      </c>
      <c r="W665">
        <v>13</v>
      </c>
      <c r="X665">
        <v>1749</v>
      </c>
      <c r="Y665">
        <v>998</v>
      </c>
      <c r="Z665">
        <v>398</v>
      </c>
      <c r="AA665">
        <v>0</v>
      </c>
      <c r="AB665">
        <v>162</v>
      </c>
      <c r="AC665">
        <v>2654</v>
      </c>
      <c r="AD665">
        <v>0</v>
      </c>
      <c r="AE665">
        <v>329</v>
      </c>
      <c r="AF665">
        <v>88</v>
      </c>
      <c r="AG665">
        <v>2904</v>
      </c>
      <c r="AH665">
        <v>153</v>
      </c>
      <c r="AI665">
        <v>0</v>
      </c>
      <c r="AJ665">
        <v>0</v>
      </c>
      <c r="AK665">
        <v>935</v>
      </c>
      <c r="AL665">
        <v>2191</v>
      </c>
      <c r="AM665">
        <v>19</v>
      </c>
      <c r="AN665">
        <v>3145</v>
      </c>
      <c r="AO665">
        <v>0.90556438791732907</v>
      </c>
      <c r="AP665">
        <v>9.44356120826709E-2</v>
      </c>
      <c r="AQ665">
        <v>0</v>
      </c>
      <c r="AR665">
        <v>0.12718600953895071</v>
      </c>
      <c r="AS665">
        <v>0.1119236883942766</v>
      </c>
      <c r="AT665">
        <v>0.13322734499205091</v>
      </c>
      <c r="AU665">
        <v>0.12941176470588239</v>
      </c>
      <c r="AV665">
        <v>0.1348171701112878</v>
      </c>
      <c r="AW665">
        <v>0.1313195548489666</v>
      </c>
      <c r="AX665">
        <v>0.1036565977742448</v>
      </c>
      <c r="AY665">
        <v>5.6597774244833067E-2</v>
      </c>
      <c r="AZ665">
        <v>1.36724960254372E-2</v>
      </c>
      <c r="BA665">
        <v>5.4054054054054057E-2</v>
      </c>
      <c r="BB665">
        <v>4.1335453100158981E-3</v>
      </c>
      <c r="BC665">
        <v>0</v>
      </c>
      <c r="BD665">
        <v>0.99586645468998414</v>
      </c>
      <c r="BE665">
        <v>0</v>
      </c>
      <c r="BF665">
        <v>4.1335453100158981E-3</v>
      </c>
      <c r="BG665">
        <v>0.55612082670906204</v>
      </c>
      <c r="BH665">
        <v>0.31732909379968199</v>
      </c>
      <c r="BI665">
        <v>0.12655007949125599</v>
      </c>
      <c r="BJ665">
        <v>0</v>
      </c>
      <c r="BK665">
        <v>5.151033386327504E-2</v>
      </c>
      <c r="BL665">
        <v>0.84387917329093798</v>
      </c>
      <c r="BM665">
        <v>0</v>
      </c>
      <c r="BN665">
        <v>0.104610492845787</v>
      </c>
      <c r="BO665">
        <v>2.7980922098569162E-2</v>
      </c>
      <c r="BP665">
        <v>0.92337042925278223</v>
      </c>
      <c r="BQ665">
        <v>4.8648648648648651E-2</v>
      </c>
      <c r="BR665">
        <v>0</v>
      </c>
      <c r="BS665">
        <v>0</v>
      </c>
      <c r="BT665">
        <v>0.29729729729729731</v>
      </c>
      <c r="BU665">
        <v>0.69666136724960259</v>
      </c>
      <c r="BV665">
        <v>6.0413354531001591E-3</v>
      </c>
      <c r="BW665">
        <v>1</v>
      </c>
      <c r="BX665" t="s">
        <v>1735</v>
      </c>
      <c r="BY665">
        <v>3145</v>
      </c>
      <c r="BZ665">
        <v>1</v>
      </c>
      <c r="CA665">
        <v>0</v>
      </c>
    </row>
    <row r="666" spans="1:79" customFormat="1" x14ac:dyDescent="0.25">
      <c r="A666" t="s">
        <v>1736</v>
      </c>
      <c r="B666" t="s">
        <v>354</v>
      </c>
      <c r="C666" t="s">
        <v>376</v>
      </c>
      <c r="D666" t="s">
        <v>947</v>
      </c>
      <c r="E666">
        <v>2017</v>
      </c>
      <c r="F666">
        <v>145</v>
      </c>
      <c r="G666">
        <v>11</v>
      </c>
      <c r="H666">
        <v>0</v>
      </c>
      <c r="I666">
        <v>8</v>
      </c>
      <c r="J666">
        <v>11</v>
      </c>
      <c r="K666">
        <v>20</v>
      </c>
      <c r="L666">
        <v>22</v>
      </c>
      <c r="M666">
        <v>22</v>
      </c>
      <c r="N666">
        <v>20</v>
      </c>
      <c r="O666">
        <v>24</v>
      </c>
      <c r="P666">
        <v>17</v>
      </c>
      <c r="Q666">
        <v>4</v>
      </c>
      <c r="R666">
        <v>3</v>
      </c>
      <c r="S666">
        <v>5</v>
      </c>
      <c r="T666">
        <v>0</v>
      </c>
      <c r="U666">
        <v>154</v>
      </c>
      <c r="V666">
        <v>0</v>
      </c>
      <c r="W666">
        <v>2</v>
      </c>
      <c r="X666">
        <v>97</v>
      </c>
      <c r="Y666">
        <v>43</v>
      </c>
      <c r="Z666">
        <v>16</v>
      </c>
      <c r="AA666">
        <v>0</v>
      </c>
      <c r="AB666">
        <v>11</v>
      </c>
      <c r="AC666">
        <v>96</v>
      </c>
      <c r="AD666">
        <v>0</v>
      </c>
      <c r="AE666">
        <v>49</v>
      </c>
      <c r="AF666">
        <v>7</v>
      </c>
      <c r="AG666">
        <v>142</v>
      </c>
      <c r="AH666">
        <v>7</v>
      </c>
      <c r="AI666">
        <v>0</v>
      </c>
      <c r="AJ666">
        <v>0</v>
      </c>
      <c r="AK666">
        <v>68</v>
      </c>
      <c r="AL666">
        <v>87</v>
      </c>
      <c r="AM666">
        <v>1</v>
      </c>
      <c r="AN666">
        <v>156</v>
      </c>
      <c r="AO666">
        <v>0.92948717948717952</v>
      </c>
      <c r="AP666">
        <v>7.0512820512820512E-2</v>
      </c>
      <c r="AQ666">
        <v>0</v>
      </c>
      <c r="AR666">
        <v>5.128205128205128E-2</v>
      </c>
      <c r="AS666">
        <v>7.0512820512820512E-2</v>
      </c>
      <c r="AT666">
        <v>0.12820512820512819</v>
      </c>
      <c r="AU666">
        <v>0.141025641025641</v>
      </c>
      <c r="AV666">
        <v>0.141025641025641</v>
      </c>
      <c r="AW666">
        <v>0.12820512820512819</v>
      </c>
      <c r="AX666">
        <v>0.15384615384615391</v>
      </c>
      <c r="AY666">
        <v>0.108974358974359</v>
      </c>
      <c r="AZ666">
        <v>2.564102564102564E-2</v>
      </c>
      <c r="BA666">
        <v>3.2051282051282048E-2</v>
      </c>
      <c r="BB666">
        <v>1.9230769230769228E-2</v>
      </c>
      <c r="BC666">
        <v>0</v>
      </c>
      <c r="BD666">
        <v>0.98717948717948723</v>
      </c>
      <c r="BE666">
        <v>0</v>
      </c>
      <c r="BF666">
        <v>1.282051282051282E-2</v>
      </c>
      <c r="BG666">
        <v>0.62179487179487181</v>
      </c>
      <c r="BH666">
        <v>0.27564102564102572</v>
      </c>
      <c r="BI666">
        <v>0.1025641025641026</v>
      </c>
      <c r="BJ666">
        <v>0</v>
      </c>
      <c r="BK666">
        <v>7.0512820512820512E-2</v>
      </c>
      <c r="BL666">
        <v>0.61538461538461542</v>
      </c>
      <c r="BM666">
        <v>0</v>
      </c>
      <c r="BN666">
        <v>0.3141025641025641</v>
      </c>
      <c r="BO666">
        <v>4.4871794871794872E-2</v>
      </c>
      <c r="BP666">
        <v>0.91025641025641024</v>
      </c>
      <c r="BQ666">
        <v>4.4871794871794872E-2</v>
      </c>
      <c r="BR666">
        <v>0</v>
      </c>
      <c r="BS666">
        <v>0</v>
      </c>
      <c r="BT666">
        <v>0.4358974358974359</v>
      </c>
      <c r="BU666">
        <v>0.55769230769230771</v>
      </c>
      <c r="BV666">
        <v>6.41025641025641E-3</v>
      </c>
      <c r="BW666">
        <v>1</v>
      </c>
      <c r="BX666" t="s">
        <v>1735</v>
      </c>
      <c r="BY666">
        <v>3145</v>
      </c>
      <c r="BZ666">
        <v>4.9602543720190781E-2</v>
      </c>
      <c r="CA666">
        <v>0</v>
      </c>
    </row>
    <row r="667" spans="1:79" customFormat="1" x14ac:dyDescent="0.25">
      <c r="A667" t="s">
        <v>1737</v>
      </c>
      <c r="B667" t="s">
        <v>354</v>
      </c>
      <c r="C667" t="s">
        <v>376</v>
      </c>
      <c r="D667" t="s">
        <v>949</v>
      </c>
      <c r="E667">
        <v>2017</v>
      </c>
      <c r="F667">
        <v>1413</v>
      </c>
      <c r="G667">
        <v>195</v>
      </c>
      <c r="H667">
        <v>0</v>
      </c>
      <c r="I667">
        <v>201</v>
      </c>
      <c r="J667">
        <v>196</v>
      </c>
      <c r="K667">
        <v>211</v>
      </c>
      <c r="L667">
        <v>215</v>
      </c>
      <c r="M667">
        <v>227</v>
      </c>
      <c r="N667">
        <v>193</v>
      </c>
      <c r="O667">
        <v>163</v>
      </c>
      <c r="P667">
        <v>85</v>
      </c>
      <c r="Q667">
        <v>17</v>
      </c>
      <c r="R667">
        <v>8</v>
      </c>
      <c r="S667">
        <v>92</v>
      </c>
      <c r="T667">
        <v>0</v>
      </c>
      <c r="U667">
        <v>1605</v>
      </c>
      <c r="V667">
        <v>0</v>
      </c>
      <c r="W667">
        <v>3</v>
      </c>
      <c r="X667">
        <v>834</v>
      </c>
      <c r="Y667">
        <v>568</v>
      </c>
      <c r="Z667">
        <v>206</v>
      </c>
      <c r="AA667">
        <v>0</v>
      </c>
      <c r="AB667">
        <v>15</v>
      </c>
      <c r="AC667">
        <v>1450</v>
      </c>
      <c r="AD667">
        <v>0</v>
      </c>
      <c r="AE667">
        <v>143</v>
      </c>
      <c r="AF667">
        <v>50</v>
      </c>
      <c r="AG667">
        <v>1439</v>
      </c>
      <c r="AH667">
        <v>119</v>
      </c>
      <c r="AI667">
        <v>0</v>
      </c>
      <c r="AJ667">
        <v>0</v>
      </c>
      <c r="AK667">
        <v>278</v>
      </c>
      <c r="AL667">
        <v>1318</v>
      </c>
      <c r="AM667">
        <v>12</v>
      </c>
      <c r="AN667">
        <v>1608</v>
      </c>
      <c r="AO667">
        <v>0.87873134328358204</v>
      </c>
      <c r="AP667">
        <v>0.1212686567164179</v>
      </c>
      <c r="AQ667">
        <v>0</v>
      </c>
      <c r="AR667">
        <v>0.125</v>
      </c>
      <c r="AS667">
        <v>0.12189054726368161</v>
      </c>
      <c r="AT667">
        <v>0.13121890547263679</v>
      </c>
      <c r="AU667">
        <v>0.1337064676616915</v>
      </c>
      <c r="AV667">
        <v>0.1411691542288557</v>
      </c>
      <c r="AW667">
        <v>0.1200248756218905</v>
      </c>
      <c r="AX667">
        <v>0.1013681592039801</v>
      </c>
      <c r="AY667">
        <v>5.2860696517412938E-2</v>
      </c>
      <c r="AZ667">
        <v>1.0572139303482589E-2</v>
      </c>
      <c r="BA667">
        <v>5.721393034825871E-2</v>
      </c>
      <c r="BB667">
        <v>4.9751243781094526E-3</v>
      </c>
      <c r="BC667">
        <v>0</v>
      </c>
      <c r="BD667">
        <v>0.99813432835820892</v>
      </c>
      <c r="BE667">
        <v>0</v>
      </c>
      <c r="BF667">
        <v>1.865671641791045E-3</v>
      </c>
      <c r="BG667">
        <v>0.51865671641791045</v>
      </c>
      <c r="BH667">
        <v>0.35323383084577109</v>
      </c>
      <c r="BI667">
        <v>0.12810945273631841</v>
      </c>
      <c r="BJ667">
        <v>0</v>
      </c>
      <c r="BK667">
        <v>9.3283582089552231E-3</v>
      </c>
      <c r="BL667">
        <v>0.90174129353233834</v>
      </c>
      <c r="BM667">
        <v>0</v>
      </c>
      <c r="BN667">
        <v>8.8930348258706465E-2</v>
      </c>
      <c r="BO667">
        <v>3.109452736318408E-2</v>
      </c>
      <c r="BP667">
        <v>0.89490049751243783</v>
      </c>
      <c r="BQ667">
        <v>7.4004975124378106E-2</v>
      </c>
      <c r="BR667">
        <v>0</v>
      </c>
      <c r="BS667">
        <v>0</v>
      </c>
      <c r="BT667">
        <v>0.1728855721393035</v>
      </c>
      <c r="BU667">
        <v>0.81965174129353235</v>
      </c>
      <c r="BV667">
        <v>7.462686567164179E-3</v>
      </c>
      <c r="BW667">
        <v>1</v>
      </c>
      <c r="BX667" t="s">
        <v>1735</v>
      </c>
      <c r="BY667">
        <v>3145</v>
      </c>
      <c r="BZ667">
        <v>0.51128775834658191</v>
      </c>
      <c r="CA667">
        <v>0</v>
      </c>
    </row>
    <row r="668" spans="1:79" customFormat="1" x14ac:dyDescent="0.25">
      <c r="A668" t="s">
        <v>1738</v>
      </c>
      <c r="B668" t="s">
        <v>354</v>
      </c>
      <c r="C668" t="s">
        <v>376</v>
      </c>
      <c r="D668" t="s">
        <v>951</v>
      </c>
      <c r="E668">
        <v>2017</v>
      </c>
      <c r="F668">
        <v>1139</v>
      </c>
      <c r="G668">
        <v>86</v>
      </c>
      <c r="H668">
        <v>0</v>
      </c>
      <c r="I668">
        <v>179</v>
      </c>
      <c r="J668">
        <v>133</v>
      </c>
      <c r="K668">
        <v>160</v>
      </c>
      <c r="L668">
        <v>144</v>
      </c>
      <c r="M668">
        <v>152</v>
      </c>
      <c r="N668">
        <v>182</v>
      </c>
      <c r="O668">
        <v>125</v>
      </c>
      <c r="P668">
        <v>67</v>
      </c>
      <c r="Q668">
        <v>15</v>
      </c>
      <c r="R668">
        <v>1</v>
      </c>
      <c r="S668">
        <v>67</v>
      </c>
      <c r="T668">
        <v>0</v>
      </c>
      <c r="U668">
        <v>1219</v>
      </c>
      <c r="V668">
        <v>0</v>
      </c>
      <c r="W668">
        <v>6</v>
      </c>
      <c r="X668">
        <v>720</v>
      </c>
      <c r="Y668">
        <v>346</v>
      </c>
      <c r="Z668">
        <v>159</v>
      </c>
      <c r="AA668">
        <v>0</v>
      </c>
      <c r="AB668">
        <v>123</v>
      </c>
      <c r="AC668">
        <v>1040</v>
      </c>
      <c r="AD668">
        <v>0</v>
      </c>
      <c r="AE668">
        <v>62</v>
      </c>
      <c r="AF668">
        <v>5</v>
      </c>
      <c r="AG668">
        <v>1220</v>
      </c>
      <c r="AH668">
        <v>0</v>
      </c>
      <c r="AI668">
        <v>0</v>
      </c>
      <c r="AJ668">
        <v>0</v>
      </c>
      <c r="AK668">
        <v>548</v>
      </c>
      <c r="AL668">
        <v>673</v>
      </c>
      <c r="AM668">
        <v>4</v>
      </c>
      <c r="AN668">
        <v>1225</v>
      </c>
      <c r="AO668">
        <v>0.92979591836734699</v>
      </c>
      <c r="AP668">
        <v>7.0204081632653056E-2</v>
      </c>
      <c r="AQ668">
        <v>0</v>
      </c>
      <c r="AR668">
        <v>0.14612244897959181</v>
      </c>
      <c r="AS668">
        <v>0.1085714285714286</v>
      </c>
      <c r="AT668">
        <v>0.1306122448979592</v>
      </c>
      <c r="AU668">
        <v>0.1175510204081633</v>
      </c>
      <c r="AV668">
        <v>0.1240816326530612</v>
      </c>
      <c r="AW668">
        <v>0.1485714285714286</v>
      </c>
      <c r="AX668">
        <v>0.1020408163265306</v>
      </c>
      <c r="AY668">
        <v>5.4693877551020398E-2</v>
      </c>
      <c r="AZ668">
        <v>1.2244897959183669E-2</v>
      </c>
      <c r="BA668">
        <v>5.4693877551020398E-2</v>
      </c>
      <c r="BB668">
        <v>8.1632653061224493E-4</v>
      </c>
      <c r="BC668">
        <v>0</v>
      </c>
      <c r="BD668">
        <v>0.99510204081632658</v>
      </c>
      <c r="BE668">
        <v>0</v>
      </c>
      <c r="BF668">
        <v>4.8979591836734691E-3</v>
      </c>
      <c r="BG668">
        <v>0.58775510204081638</v>
      </c>
      <c r="BH668">
        <v>0.28244897959183668</v>
      </c>
      <c r="BI668">
        <v>0.12979591836734691</v>
      </c>
      <c r="BJ668">
        <v>0</v>
      </c>
      <c r="BK668">
        <v>0.10040816326530611</v>
      </c>
      <c r="BL668">
        <v>0.84897959183673466</v>
      </c>
      <c r="BM668">
        <v>0</v>
      </c>
      <c r="BN668">
        <v>5.0612244897959187E-2</v>
      </c>
      <c r="BO668">
        <v>4.0816326530612249E-3</v>
      </c>
      <c r="BP668">
        <v>0.99591836734693873</v>
      </c>
      <c r="BQ668">
        <v>0</v>
      </c>
      <c r="BR668">
        <v>0</v>
      </c>
      <c r="BS668">
        <v>0</v>
      </c>
      <c r="BT668">
        <v>0.44734693877551018</v>
      </c>
      <c r="BU668">
        <v>0.54938775510204085</v>
      </c>
      <c r="BV668">
        <v>3.2653061224489801E-3</v>
      </c>
      <c r="BW668">
        <v>1</v>
      </c>
      <c r="BX668" t="s">
        <v>1735</v>
      </c>
      <c r="BY668">
        <v>3145</v>
      </c>
      <c r="BZ668">
        <v>0.38950715421303661</v>
      </c>
      <c r="CA668">
        <v>0</v>
      </c>
    </row>
    <row r="669" spans="1:79" customFormat="1" x14ac:dyDescent="0.25">
      <c r="A669" t="s">
        <v>1739</v>
      </c>
      <c r="B669" t="s">
        <v>354</v>
      </c>
      <c r="C669" t="s">
        <v>376</v>
      </c>
      <c r="D669" t="s">
        <v>953</v>
      </c>
      <c r="E669">
        <v>2017</v>
      </c>
      <c r="F669">
        <v>151</v>
      </c>
      <c r="G669">
        <v>5</v>
      </c>
      <c r="H669">
        <v>0</v>
      </c>
      <c r="I669">
        <v>12</v>
      </c>
      <c r="J669">
        <v>12</v>
      </c>
      <c r="K669">
        <v>28</v>
      </c>
      <c r="L669">
        <v>26</v>
      </c>
      <c r="M669">
        <v>23</v>
      </c>
      <c r="N669">
        <v>18</v>
      </c>
      <c r="O669">
        <v>14</v>
      </c>
      <c r="P669">
        <v>9</v>
      </c>
      <c r="Q669">
        <v>7</v>
      </c>
      <c r="R669">
        <v>1</v>
      </c>
      <c r="S669">
        <v>6</v>
      </c>
      <c r="T669">
        <v>0</v>
      </c>
      <c r="U669">
        <v>154</v>
      </c>
      <c r="V669">
        <v>0</v>
      </c>
      <c r="W669">
        <v>2</v>
      </c>
      <c r="X669">
        <v>98</v>
      </c>
      <c r="Y669">
        <v>41</v>
      </c>
      <c r="Z669">
        <v>17</v>
      </c>
      <c r="AA669">
        <v>0</v>
      </c>
      <c r="AB669">
        <v>13</v>
      </c>
      <c r="AC669">
        <v>68</v>
      </c>
      <c r="AD669">
        <v>0</v>
      </c>
      <c r="AE669">
        <v>75</v>
      </c>
      <c r="AF669">
        <v>26</v>
      </c>
      <c r="AG669">
        <v>103</v>
      </c>
      <c r="AH669">
        <v>27</v>
      </c>
      <c r="AI669">
        <v>0</v>
      </c>
      <c r="AJ669">
        <v>0</v>
      </c>
      <c r="AK669">
        <v>41</v>
      </c>
      <c r="AL669">
        <v>113</v>
      </c>
      <c r="AM669">
        <v>2</v>
      </c>
      <c r="AN669">
        <v>156</v>
      </c>
      <c r="AO669">
        <v>0.96794871794871795</v>
      </c>
      <c r="AP669">
        <v>3.2051282051282048E-2</v>
      </c>
      <c r="AQ669">
        <v>0</v>
      </c>
      <c r="AR669">
        <v>7.6923076923076927E-2</v>
      </c>
      <c r="AS669">
        <v>7.6923076923076927E-2</v>
      </c>
      <c r="AT669">
        <v>0.17948717948717949</v>
      </c>
      <c r="AU669">
        <v>0.16666666666666671</v>
      </c>
      <c r="AV669">
        <v>0.14743589743589741</v>
      </c>
      <c r="AW669">
        <v>0.1153846153846154</v>
      </c>
      <c r="AX669">
        <v>8.9743589743589744E-2</v>
      </c>
      <c r="AY669">
        <v>5.7692307692307702E-2</v>
      </c>
      <c r="AZ669">
        <v>4.4871794871794872E-2</v>
      </c>
      <c r="BA669">
        <v>3.8461538461538457E-2</v>
      </c>
      <c r="BB669">
        <v>6.41025641025641E-3</v>
      </c>
      <c r="BC669">
        <v>0</v>
      </c>
      <c r="BD669">
        <v>0.98717948717948723</v>
      </c>
      <c r="BE669">
        <v>0</v>
      </c>
      <c r="BF669">
        <v>1.282051282051282E-2</v>
      </c>
      <c r="BG669">
        <v>0.62820512820512819</v>
      </c>
      <c r="BH669">
        <v>0.26282051282051277</v>
      </c>
      <c r="BI669">
        <v>0.108974358974359</v>
      </c>
      <c r="BJ669">
        <v>0</v>
      </c>
      <c r="BK669">
        <v>8.3333333333333329E-2</v>
      </c>
      <c r="BL669">
        <v>0.4358974358974359</v>
      </c>
      <c r="BM669">
        <v>0</v>
      </c>
      <c r="BN669">
        <v>0.48076923076923078</v>
      </c>
      <c r="BO669">
        <v>0.16666666666666671</v>
      </c>
      <c r="BP669">
        <v>0.66025641025641024</v>
      </c>
      <c r="BQ669">
        <v>0.1730769230769231</v>
      </c>
      <c r="BR669">
        <v>0</v>
      </c>
      <c r="BS669">
        <v>0</v>
      </c>
      <c r="BT669">
        <v>0.26282051282051277</v>
      </c>
      <c r="BU669">
        <v>0.72435897435897434</v>
      </c>
      <c r="BV669">
        <v>1.282051282051282E-2</v>
      </c>
      <c r="BW669">
        <v>1</v>
      </c>
      <c r="BX669" t="s">
        <v>1735</v>
      </c>
      <c r="BY669">
        <v>3145</v>
      </c>
      <c r="BZ669">
        <v>4.9602543720190781E-2</v>
      </c>
      <c r="CA669">
        <v>0</v>
      </c>
    </row>
    <row r="670" spans="1:79" customFormat="1" x14ac:dyDescent="0.25">
      <c r="A670" t="s">
        <v>1740</v>
      </c>
      <c r="B670" t="s">
        <v>354</v>
      </c>
      <c r="C670" t="s">
        <v>382</v>
      </c>
      <c r="D670" t="s">
        <v>44</v>
      </c>
      <c r="E670">
        <v>2017</v>
      </c>
      <c r="F670">
        <v>2077</v>
      </c>
      <c r="G670">
        <v>226</v>
      </c>
      <c r="H670">
        <v>0</v>
      </c>
      <c r="I670">
        <v>232</v>
      </c>
      <c r="J670">
        <v>227</v>
      </c>
      <c r="K670">
        <v>327</v>
      </c>
      <c r="L670">
        <v>262</v>
      </c>
      <c r="M670">
        <v>369</v>
      </c>
      <c r="N670">
        <v>354</v>
      </c>
      <c r="O670">
        <v>270</v>
      </c>
      <c r="P670">
        <v>97</v>
      </c>
      <c r="Q670">
        <v>18</v>
      </c>
      <c r="R670">
        <v>0</v>
      </c>
      <c r="S670">
        <v>147</v>
      </c>
      <c r="T670">
        <v>0</v>
      </c>
      <c r="U670">
        <v>2176</v>
      </c>
      <c r="V670">
        <v>0</v>
      </c>
      <c r="W670">
        <v>127</v>
      </c>
      <c r="X670">
        <v>1492</v>
      </c>
      <c r="Y670">
        <v>115</v>
      </c>
      <c r="Z670">
        <v>696</v>
      </c>
      <c r="AA670">
        <v>0</v>
      </c>
      <c r="AB670">
        <v>0</v>
      </c>
      <c r="AC670">
        <v>2215</v>
      </c>
      <c r="AD670">
        <v>0</v>
      </c>
      <c r="AE670">
        <v>88</v>
      </c>
      <c r="AF670">
        <v>3</v>
      </c>
      <c r="AG670">
        <v>2294</v>
      </c>
      <c r="AH670">
        <v>6</v>
      </c>
      <c r="AI670">
        <v>0</v>
      </c>
      <c r="AJ670">
        <v>0</v>
      </c>
      <c r="AK670">
        <v>934</v>
      </c>
      <c r="AL670">
        <v>1368</v>
      </c>
      <c r="AM670">
        <v>1</v>
      </c>
      <c r="AN670">
        <v>2303</v>
      </c>
      <c r="AO670">
        <v>0.90186712983065564</v>
      </c>
      <c r="AP670">
        <v>9.8132870169344327E-2</v>
      </c>
      <c r="AQ670">
        <v>0</v>
      </c>
      <c r="AR670">
        <v>0.1007381676074685</v>
      </c>
      <c r="AS670">
        <v>9.8567086409031696E-2</v>
      </c>
      <c r="AT670">
        <v>0.14198871037776811</v>
      </c>
      <c r="AU670">
        <v>0.11376465479808941</v>
      </c>
      <c r="AV670">
        <v>0.16022579244463739</v>
      </c>
      <c r="AW670">
        <v>0.153712548849327</v>
      </c>
      <c r="AX670">
        <v>0.1172383847155884</v>
      </c>
      <c r="AY670">
        <v>4.211897524967434E-2</v>
      </c>
      <c r="AZ670">
        <v>7.8158923143725571E-3</v>
      </c>
      <c r="BA670">
        <v>6.3829787234042548E-2</v>
      </c>
      <c r="BB670">
        <v>0</v>
      </c>
      <c r="BC670">
        <v>0</v>
      </c>
      <c r="BD670">
        <v>0.94485453755970472</v>
      </c>
      <c r="BE670">
        <v>0</v>
      </c>
      <c r="BF670">
        <v>5.5145462440295258E-2</v>
      </c>
      <c r="BG670">
        <v>0.64785062961354756</v>
      </c>
      <c r="BH670">
        <v>4.9934867564046893E-2</v>
      </c>
      <c r="BI670">
        <v>0.30221450282240558</v>
      </c>
      <c r="BJ670">
        <v>0</v>
      </c>
      <c r="BK670">
        <v>0</v>
      </c>
      <c r="BL670">
        <v>0.96178897090751192</v>
      </c>
      <c r="BM670">
        <v>0</v>
      </c>
      <c r="BN670">
        <v>3.8211029092488059E-2</v>
      </c>
      <c r="BO670">
        <v>1.3026487190620931E-3</v>
      </c>
      <c r="BP670">
        <v>0.99609205384281374</v>
      </c>
      <c r="BQ670">
        <v>2.6052974381241861E-3</v>
      </c>
      <c r="BR670">
        <v>0</v>
      </c>
      <c r="BS670">
        <v>0</v>
      </c>
      <c r="BT670">
        <v>0.40555796786799819</v>
      </c>
      <c r="BU670">
        <v>0.59400781589231433</v>
      </c>
      <c r="BV670">
        <v>4.3421623968736432E-4</v>
      </c>
      <c r="BW670">
        <v>1</v>
      </c>
      <c r="BX670" t="s">
        <v>1741</v>
      </c>
      <c r="BY670">
        <v>2303</v>
      </c>
      <c r="BZ670">
        <v>1</v>
      </c>
      <c r="CA670">
        <v>0</v>
      </c>
    </row>
    <row r="671" spans="1:79" customFormat="1" x14ac:dyDescent="0.25">
      <c r="A671" t="s">
        <v>1742</v>
      </c>
      <c r="B671" t="s">
        <v>354</v>
      </c>
      <c r="C671" t="s">
        <v>382</v>
      </c>
      <c r="D671" t="s">
        <v>947</v>
      </c>
      <c r="E671">
        <v>2017</v>
      </c>
      <c r="F671">
        <v>103</v>
      </c>
      <c r="G671">
        <v>5</v>
      </c>
      <c r="H671">
        <v>0</v>
      </c>
      <c r="I671">
        <v>7</v>
      </c>
      <c r="J671">
        <v>5</v>
      </c>
      <c r="K671">
        <v>24</v>
      </c>
      <c r="L671">
        <v>14</v>
      </c>
      <c r="M671">
        <v>13</v>
      </c>
      <c r="N671">
        <v>16</v>
      </c>
      <c r="O671">
        <v>20</v>
      </c>
      <c r="P671">
        <v>7</v>
      </c>
      <c r="Q671">
        <v>0</v>
      </c>
      <c r="R671">
        <v>0</v>
      </c>
      <c r="S671">
        <v>2</v>
      </c>
      <c r="T671">
        <v>0</v>
      </c>
      <c r="U671">
        <v>105</v>
      </c>
      <c r="V671">
        <v>0</v>
      </c>
      <c r="W671">
        <v>3</v>
      </c>
      <c r="X671">
        <v>72</v>
      </c>
      <c r="Y671">
        <v>8</v>
      </c>
      <c r="Z671">
        <v>28</v>
      </c>
      <c r="AA671">
        <v>0</v>
      </c>
      <c r="AB671">
        <v>0</v>
      </c>
      <c r="AC671">
        <v>104</v>
      </c>
      <c r="AD671">
        <v>0</v>
      </c>
      <c r="AE671">
        <v>4</v>
      </c>
      <c r="AF671">
        <v>0</v>
      </c>
      <c r="AG671">
        <v>108</v>
      </c>
      <c r="AH671">
        <v>0</v>
      </c>
      <c r="AI671">
        <v>0</v>
      </c>
      <c r="AJ671">
        <v>0</v>
      </c>
      <c r="AK671">
        <v>70</v>
      </c>
      <c r="AL671">
        <v>38</v>
      </c>
      <c r="AM671">
        <v>0</v>
      </c>
      <c r="AN671">
        <v>108</v>
      </c>
      <c r="AO671">
        <v>0.95370370370370372</v>
      </c>
      <c r="AP671">
        <v>4.6296296296296287E-2</v>
      </c>
      <c r="AQ671">
        <v>0</v>
      </c>
      <c r="AR671">
        <v>6.4814814814814811E-2</v>
      </c>
      <c r="AS671">
        <v>4.6296296296296287E-2</v>
      </c>
      <c r="AT671">
        <v>0.22222222222222221</v>
      </c>
      <c r="AU671">
        <v>0.12962962962962959</v>
      </c>
      <c r="AV671">
        <v>0.12037037037037041</v>
      </c>
      <c r="AW671">
        <v>0.14814814814814811</v>
      </c>
      <c r="AX671">
        <v>0.1851851851851852</v>
      </c>
      <c r="AY671">
        <v>6.4814814814814811E-2</v>
      </c>
      <c r="AZ671">
        <v>0</v>
      </c>
      <c r="BA671">
        <v>1.8518518518518521E-2</v>
      </c>
      <c r="BB671">
        <v>0</v>
      </c>
      <c r="BC671">
        <v>0</v>
      </c>
      <c r="BD671">
        <v>0.97222222222222221</v>
      </c>
      <c r="BE671">
        <v>0</v>
      </c>
      <c r="BF671">
        <v>2.777777777777778E-2</v>
      </c>
      <c r="BG671">
        <v>0.66666666666666663</v>
      </c>
      <c r="BH671">
        <v>7.407407407407407E-2</v>
      </c>
      <c r="BI671">
        <v>0.25925925925925919</v>
      </c>
      <c r="BJ671">
        <v>0</v>
      </c>
      <c r="BK671">
        <v>0</v>
      </c>
      <c r="BL671">
        <v>0.96296296296296291</v>
      </c>
      <c r="BM671">
        <v>0</v>
      </c>
      <c r="BN671">
        <v>3.7037037037037028E-2</v>
      </c>
      <c r="BO671">
        <v>0</v>
      </c>
      <c r="BP671">
        <v>1</v>
      </c>
      <c r="BQ671">
        <v>0</v>
      </c>
      <c r="BR671">
        <v>0</v>
      </c>
      <c r="BS671">
        <v>0</v>
      </c>
      <c r="BT671">
        <v>0.64814814814814814</v>
      </c>
      <c r="BU671">
        <v>0.35185185185185192</v>
      </c>
      <c r="BV671">
        <v>0</v>
      </c>
      <c r="BW671">
        <v>1</v>
      </c>
      <c r="BX671" t="s">
        <v>1741</v>
      </c>
      <c r="BY671">
        <v>2303</v>
      </c>
      <c r="BZ671">
        <v>4.6895353886235343E-2</v>
      </c>
      <c r="CA671">
        <v>0</v>
      </c>
    </row>
    <row r="672" spans="1:79" customFormat="1" x14ac:dyDescent="0.25">
      <c r="A672" t="s">
        <v>1743</v>
      </c>
      <c r="B672" t="s">
        <v>354</v>
      </c>
      <c r="C672" t="s">
        <v>382</v>
      </c>
      <c r="D672" t="s">
        <v>949</v>
      </c>
      <c r="E672">
        <v>2017</v>
      </c>
      <c r="F672">
        <v>754</v>
      </c>
      <c r="G672">
        <v>117</v>
      </c>
      <c r="H672">
        <v>0</v>
      </c>
      <c r="I672">
        <v>74</v>
      </c>
      <c r="J672">
        <v>86</v>
      </c>
      <c r="K672">
        <v>119</v>
      </c>
      <c r="L672">
        <v>96</v>
      </c>
      <c r="M672">
        <v>137</v>
      </c>
      <c r="N672">
        <v>133</v>
      </c>
      <c r="O672">
        <v>130</v>
      </c>
      <c r="P672">
        <v>40</v>
      </c>
      <c r="Q672">
        <v>10</v>
      </c>
      <c r="R672">
        <v>0</v>
      </c>
      <c r="S672">
        <v>46</v>
      </c>
      <c r="T672">
        <v>0</v>
      </c>
      <c r="U672">
        <v>844</v>
      </c>
      <c r="V672">
        <v>0</v>
      </c>
      <c r="W672">
        <v>27</v>
      </c>
      <c r="X672">
        <v>567</v>
      </c>
      <c r="Y672">
        <v>37</v>
      </c>
      <c r="Z672">
        <v>267</v>
      </c>
      <c r="AA672">
        <v>0</v>
      </c>
      <c r="AB672">
        <v>0</v>
      </c>
      <c r="AC672">
        <v>796</v>
      </c>
      <c r="AD672">
        <v>0</v>
      </c>
      <c r="AE672">
        <v>75</v>
      </c>
      <c r="AF672">
        <v>0</v>
      </c>
      <c r="AG672">
        <v>871</v>
      </c>
      <c r="AH672">
        <v>0</v>
      </c>
      <c r="AI672">
        <v>0</v>
      </c>
      <c r="AJ672">
        <v>0</v>
      </c>
      <c r="AK672">
        <v>350</v>
      </c>
      <c r="AL672">
        <v>521</v>
      </c>
      <c r="AM672">
        <v>0</v>
      </c>
      <c r="AN672">
        <v>871</v>
      </c>
      <c r="AO672">
        <v>0.86567164179104472</v>
      </c>
      <c r="AP672">
        <v>0.1343283582089552</v>
      </c>
      <c r="AQ672">
        <v>0</v>
      </c>
      <c r="AR672">
        <v>8.4959816303099886E-2</v>
      </c>
      <c r="AS672">
        <v>9.8737083811710674E-2</v>
      </c>
      <c r="AT672">
        <v>0.13662456946039039</v>
      </c>
      <c r="AU672">
        <v>0.11021814006888631</v>
      </c>
      <c r="AV672">
        <v>0.15729047072330651</v>
      </c>
      <c r="AW672">
        <v>0.15269804822043631</v>
      </c>
      <c r="AX672">
        <v>0.1492537313432836</v>
      </c>
      <c r="AY672">
        <v>4.5924225028702637E-2</v>
      </c>
      <c r="AZ672">
        <v>1.1481056257175659E-2</v>
      </c>
      <c r="BA672">
        <v>5.2812858783008038E-2</v>
      </c>
      <c r="BB672">
        <v>0</v>
      </c>
      <c r="BC672">
        <v>0</v>
      </c>
      <c r="BD672">
        <v>0.96900114810562576</v>
      </c>
      <c r="BE672">
        <v>0</v>
      </c>
      <c r="BF672">
        <v>3.099885189437428E-2</v>
      </c>
      <c r="BG672">
        <v>0.65097588978185994</v>
      </c>
      <c r="BH672">
        <v>4.2479908151549943E-2</v>
      </c>
      <c r="BI672">
        <v>0.30654420206659011</v>
      </c>
      <c r="BJ672">
        <v>0</v>
      </c>
      <c r="BK672">
        <v>0</v>
      </c>
      <c r="BL672">
        <v>0.91389207807118256</v>
      </c>
      <c r="BM672">
        <v>0</v>
      </c>
      <c r="BN672">
        <v>8.6107921928817457E-2</v>
      </c>
      <c r="BO672">
        <v>0</v>
      </c>
      <c r="BP672">
        <v>1</v>
      </c>
      <c r="BQ672">
        <v>0</v>
      </c>
      <c r="BR672">
        <v>0</v>
      </c>
      <c r="BS672">
        <v>0</v>
      </c>
      <c r="BT672">
        <v>0.40183696900114813</v>
      </c>
      <c r="BU672">
        <v>0.59816303099885193</v>
      </c>
      <c r="BV672">
        <v>0</v>
      </c>
      <c r="BW672">
        <v>1</v>
      </c>
      <c r="BX672" t="s">
        <v>1741</v>
      </c>
      <c r="BY672">
        <v>2303</v>
      </c>
      <c r="BZ672">
        <v>0.37820234476769432</v>
      </c>
      <c r="CA672">
        <v>0</v>
      </c>
    </row>
    <row r="673" spans="1:79" customFormat="1" x14ac:dyDescent="0.25">
      <c r="A673" t="s">
        <v>1744</v>
      </c>
      <c r="B673" t="s">
        <v>354</v>
      </c>
      <c r="C673" t="s">
        <v>382</v>
      </c>
      <c r="D673" t="s">
        <v>951</v>
      </c>
      <c r="E673">
        <v>2017</v>
      </c>
      <c r="F673">
        <v>1171</v>
      </c>
      <c r="G673">
        <v>103</v>
      </c>
      <c r="H673">
        <v>0</v>
      </c>
      <c r="I673">
        <v>150</v>
      </c>
      <c r="J673">
        <v>135</v>
      </c>
      <c r="K673">
        <v>172</v>
      </c>
      <c r="L673">
        <v>144</v>
      </c>
      <c r="M673">
        <v>210</v>
      </c>
      <c r="N673">
        <v>198</v>
      </c>
      <c r="O673">
        <v>114</v>
      </c>
      <c r="P673">
        <v>46</v>
      </c>
      <c r="Q673">
        <v>6</v>
      </c>
      <c r="R673">
        <v>0</v>
      </c>
      <c r="S673">
        <v>99</v>
      </c>
      <c r="T673">
        <v>0</v>
      </c>
      <c r="U673">
        <v>1177</v>
      </c>
      <c r="V673">
        <v>0</v>
      </c>
      <c r="W673">
        <v>97</v>
      </c>
      <c r="X673">
        <v>826</v>
      </c>
      <c r="Y673">
        <v>60</v>
      </c>
      <c r="Z673">
        <v>388</v>
      </c>
      <c r="AA673">
        <v>0</v>
      </c>
      <c r="AB673">
        <v>0</v>
      </c>
      <c r="AC673">
        <v>1267</v>
      </c>
      <c r="AD673">
        <v>0</v>
      </c>
      <c r="AE673">
        <v>7</v>
      </c>
      <c r="AF673">
        <v>2</v>
      </c>
      <c r="AG673">
        <v>1272</v>
      </c>
      <c r="AH673">
        <v>0</v>
      </c>
      <c r="AI673">
        <v>0</v>
      </c>
      <c r="AJ673">
        <v>0</v>
      </c>
      <c r="AK673">
        <v>494</v>
      </c>
      <c r="AL673">
        <v>779</v>
      </c>
      <c r="AM673">
        <v>1</v>
      </c>
      <c r="AN673">
        <v>1274</v>
      </c>
      <c r="AO673">
        <v>0.91915227629513341</v>
      </c>
      <c r="AP673">
        <v>8.0847723704866564E-2</v>
      </c>
      <c r="AQ673">
        <v>0</v>
      </c>
      <c r="AR673">
        <v>0.1177394034536892</v>
      </c>
      <c r="AS673">
        <v>0.10596546310832031</v>
      </c>
      <c r="AT673">
        <v>0.1350078492935636</v>
      </c>
      <c r="AU673">
        <v>0.11302982731554161</v>
      </c>
      <c r="AV673">
        <v>0.1648351648351648</v>
      </c>
      <c r="AW673">
        <v>0.15541601255886969</v>
      </c>
      <c r="AX673">
        <v>8.9481946624803771E-2</v>
      </c>
      <c r="AY673">
        <v>3.6106750392464679E-2</v>
      </c>
      <c r="AZ673">
        <v>4.7095761381475663E-3</v>
      </c>
      <c r="BA673">
        <v>7.7708006279434846E-2</v>
      </c>
      <c r="BB673">
        <v>0</v>
      </c>
      <c r="BC673">
        <v>0</v>
      </c>
      <c r="BD673">
        <v>0.92386185243328101</v>
      </c>
      <c r="BE673">
        <v>0</v>
      </c>
      <c r="BF673">
        <v>7.6138147566718994E-2</v>
      </c>
      <c r="BG673">
        <v>0.64835164835164838</v>
      </c>
      <c r="BH673">
        <v>4.709576138147567E-2</v>
      </c>
      <c r="BI673">
        <v>0.30455259026687598</v>
      </c>
      <c r="BJ673">
        <v>0</v>
      </c>
      <c r="BK673">
        <v>0</v>
      </c>
      <c r="BL673">
        <v>0.99450549450549453</v>
      </c>
      <c r="BM673">
        <v>0</v>
      </c>
      <c r="BN673">
        <v>5.4945054945054949E-3</v>
      </c>
      <c r="BO673">
        <v>1.5698587127158561E-3</v>
      </c>
      <c r="BP673">
        <v>0.99843014128728413</v>
      </c>
      <c r="BQ673">
        <v>0</v>
      </c>
      <c r="BR673">
        <v>0</v>
      </c>
      <c r="BS673">
        <v>0</v>
      </c>
      <c r="BT673">
        <v>0.38775510204081631</v>
      </c>
      <c r="BU673">
        <v>0.6114599686028257</v>
      </c>
      <c r="BV673">
        <v>7.8492935635792783E-4</v>
      </c>
      <c r="BW673">
        <v>1</v>
      </c>
      <c r="BX673" t="s">
        <v>1741</v>
      </c>
      <c r="BY673">
        <v>2303</v>
      </c>
      <c r="BZ673">
        <v>0.55319148936170215</v>
      </c>
      <c r="CA673">
        <v>0</v>
      </c>
    </row>
    <row r="674" spans="1:79" customFormat="1" x14ac:dyDescent="0.25">
      <c r="A674" t="s">
        <v>1745</v>
      </c>
      <c r="B674" t="s">
        <v>354</v>
      </c>
      <c r="C674" t="s">
        <v>382</v>
      </c>
      <c r="D674" t="s">
        <v>953</v>
      </c>
      <c r="E674">
        <v>2017</v>
      </c>
      <c r="F674">
        <v>49</v>
      </c>
      <c r="G674">
        <v>1</v>
      </c>
      <c r="H674">
        <v>0</v>
      </c>
      <c r="I674">
        <v>1</v>
      </c>
      <c r="J674">
        <v>1</v>
      </c>
      <c r="K674">
        <v>12</v>
      </c>
      <c r="L674">
        <v>8</v>
      </c>
      <c r="M674">
        <v>9</v>
      </c>
      <c r="N674">
        <v>7</v>
      </c>
      <c r="O674">
        <v>6</v>
      </c>
      <c r="P674">
        <v>4</v>
      </c>
      <c r="Q674">
        <v>2</v>
      </c>
      <c r="R674">
        <v>0</v>
      </c>
      <c r="S674">
        <v>0</v>
      </c>
      <c r="T674">
        <v>0</v>
      </c>
      <c r="U674">
        <v>50</v>
      </c>
      <c r="V674">
        <v>0</v>
      </c>
      <c r="W674">
        <v>0</v>
      </c>
      <c r="X674">
        <v>27</v>
      </c>
      <c r="Y674">
        <v>10</v>
      </c>
      <c r="Z674">
        <v>13</v>
      </c>
      <c r="AA674">
        <v>0</v>
      </c>
      <c r="AB674">
        <v>0</v>
      </c>
      <c r="AC674">
        <v>48</v>
      </c>
      <c r="AD674">
        <v>0</v>
      </c>
      <c r="AE674">
        <v>2</v>
      </c>
      <c r="AF674">
        <v>1</v>
      </c>
      <c r="AG674">
        <v>43</v>
      </c>
      <c r="AH674">
        <v>6</v>
      </c>
      <c r="AI674">
        <v>0</v>
      </c>
      <c r="AJ674">
        <v>0</v>
      </c>
      <c r="AK674">
        <v>20</v>
      </c>
      <c r="AL674">
        <v>30</v>
      </c>
      <c r="AM674">
        <v>0</v>
      </c>
      <c r="AN674">
        <v>50</v>
      </c>
      <c r="AO674">
        <v>0.98</v>
      </c>
      <c r="AP674">
        <v>0.02</v>
      </c>
      <c r="AQ674">
        <v>0</v>
      </c>
      <c r="AR674">
        <v>0.02</v>
      </c>
      <c r="AS674">
        <v>0.02</v>
      </c>
      <c r="AT674">
        <v>0.24</v>
      </c>
      <c r="AU674">
        <v>0.16</v>
      </c>
      <c r="AV674">
        <v>0.18</v>
      </c>
      <c r="AW674">
        <v>0.14000000000000001</v>
      </c>
      <c r="AX674">
        <v>0.12</v>
      </c>
      <c r="AY674">
        <v>0.08</v>
      </c>
      <c r="AZ674">
        <v>0.04</v>
      </c>
      <c r="BA674">
        <v>0</v>
      </c>
      <c r="BB674">
        <v>0</v>
      </c>
      <c r="BC674">
        <v>0</v>
      </c>
      <c r="BD674">
        <v>1</v>
      </c>
      <c r="BE674">
        <v>0</v>
      </c>
      <c r="BF674">
        <v>0</v>
      </c>
      <c r="BG674">
        <v>0.54</v>
      </c>
      <c r="BH674">
        <v>0.2</v>
      </c>
      <c r="BI674">
        <v>0.26</v>
      </c>
      <c r="BJ674">
        <v>0</v>
      </c>
      <c r="BK674">
        <v>0</v>
      </c>
      <c r="BL674">
        <v>0.96</v>
      </c>
      <c r="BM674">
        <v>0</v>
      </c>
      <c r="BN674">
        <v>0.04</v>
      </c>
      <c r="BO674">
        <v>0.02</v>
      </c>
      <c r="BP674">
        <v>0.86</v>
      </c>
      <c r="BQ674">
        <v>0.12</v>
      </c>
      <c r="BR674">
        <v>0</v>
      </c>
      <c r="BS674">
        <v>0</v>
      </c>
      <c r="BT674">
        <v>0.4</v>
      </c>
      <c r="BU674">
        <v>0.6</v>
      </c>
      <c r="BV674">
        <v>0</v>
      </c>
      <c r="BW674">
        <v>1</v>
      </c>
      <c r="BX674" t="s">
        <v>1741</v>
      </c>
      <c r="BY674">
        <v>2303</v>
      </c>
      <c r="BZ674">
        <v>2.1710811984368219E-2</v>
      </c>
      <c r="CA674">
        <v>0</v>
      </c>
    </row>
    <row r="675" spans="1:79" customFormat="1" x14ac:dyDescent="0.25">
      <c r="A675" t="s">
        <v>1746</v>
      </c>
      <c r="B675" t="s">
        <v>354</v>
      </c>
      <c r="C675" t="s">
        <v>388</v>
      </c>
      <c r="D675" t="s">
        <v>44</v>
      </c>
      <c r="E675">
        <v>2017</v>
      </c>
      <c r="F675">
        <v>88</v>
      </c>
      <c r="G675">
        <v>19</v>
      </c>
      <c r="H675">
        <v>0</v>
      </c>
      <c r="I675">
        <v>9</v>
      </c>
      <c r="J675">
        <v>17</v>
      </c>
      <c r="K675">
        <v>12</v>
      </c>
      <c r="L675">
        <v>10</v>
      </c>
      <c r="M675">
        <v>10</v>
      </c>
      <c r="N675">
        <v>11</v>
      </c>
      <c r="O675">
        <v>17</v>
      </c>
      <c r="P675">
        <v>9</v>
      </c>
      <c r="Q675">
        <v>8</v>
      </c>
      <c r="R675">
        <v>1</v>
      </c>
      <c r="S675">
        <v>3</v>
      </c>
      <c r="T675">
        <v>0</v>
      </c>
      <c r="U675">
        <v>106</v>
      </c>
      <c r="V675">
        <v>1</v>
      </c>
      <c r="W675">
        <v>0</v>
      </c>
      <c r="X675">
        <v>77</v>
      </c>
      <c r="Y675">
        <v>8</v>
      </c>
      <c r="Z675">
        <v>17</v>
      </c>
      <c r="AA675">
        <v>5</v>
      </c>
      <c r="AB675">
        <v>4</v>
      </c>
      <c r="AC675">
        <v>90</v>
      </c>
      <c r="AD675">
        <v>1</v>
      </c>
      <c r="AE675">
        <v>12</v>
      </c>
      <c r="AF675">
        <v>0</v>
      </c>
      <c r="AG675">
        <v>105</v>
      </c>
      <c r="AH675">
        <v>0</v>
      </c>
      <c r="AI675">
        <v>0</v>
      </c>
      <c r="AJ675">
        <v>2</v>
      </c>
      <c r="AK675">
        <v>61</v>
      </c>
      <c r="AL675">
        <v>36</v>
      </c>
      <c r="AM675">
        <v>10</v>
      </c>
      <c r="AN675">
        <v>107</v>
      </c>
      <c r="AO675">
        <v>0.82242990654205606</v>
      </c>
      <c r="AP675">
        <v>0.17757009345794389</v>
      </c>
      <c r="AQ675">
        <v>0</v>
      </c>
      <c r="AR675">
        <v>8.4112149532710276E-2</v>
      </c>
      <c r="AS675">
        <v>0.15887850467289719</v>
      </c>
      <c r="AT675">
        <v>0.1121495327102804</v>
      </c>
      <c r="AU675">
        <v>9.3457943925233641E-2</v>
      </c>
      <c r="AV675">
        <v>9.3457943925233641E-2</v>
      </c>
      <c r="AW675">
        <v>0.10280373831775701</v>
      </c>
      <c r="AX675">
        <v>0.15887850467289719</v>
      </c>
      <c r="AY675">
        <v>8.4112149532710276E-2</v>
      </c>
      <c r="AZ675">
        <v>7.476635514018691E-2</v>
      </c>
      <c r="BA675">
        <v>2.803738317757009E-2</v>
      </c>
      <c r="BB675">
        <v>9.3457943925233638E-3</v>
      </c>
      <c r="BC675">
        <v>0</v>
      </c>
      <c r="BD675">
        <v>0.99065420560747663</v>
      </c>
      <c r="BE675">
        <v>9.3457943925233638E-3</v>
      </c>
      <c r="BF675">
        <v>0</v>
      </c>
      <c r="BG675">
        <v>0.71962616822429903</v>
      </c>
      <c r="BH675">
        <v>7.476635514018691E-2</v>
      </c>
      <c r="BI675">
        <v>0.15887850467289719</v>
      </c>
      <c r="BJ675">
        <v>4.6728971962616821E-2</v>
      </c>
      <c r="BK675">
        <v>3.7383177570093462E-2</v>
      </c>
      <c r="BL675">
        <v>0.84112149532710279</v>
      </c>
      <c r="BM675">
        <v>9.3457943925233638E-3</v>
      </c>
      <c r="BN675">
        <v>0.1121495327102804</v>
      </c>
      <c r="BO675">
        <v>0</v>
      </c>
      <c r="BP675">
        <v>0.98130841121495327</v>
      </c>
      <c r="BQ675">
        <v>0</v>
      </c>
      <c r="BR675">
        <v>0</v>
      </c>
      <c r="BS675">
        <v>1.8691588785046731E-2</v>
      </c>
      <c r="BT675">
        <v>0.57009345794392519</v>
      </c>
      <c r="BU675">
        <v>0.3364485981308411</v>
      </c>
      <c r="BV675">
        <v>9.3457943925233641E-2</v>
      </c>
      <c r="BW675">
        <v>1</v>
      </c>
      <c r="BX675" t="s">
        <v>1747</v>
      </c>
      <c r="BY675">
        <v>107</v>
      </c>
      <c r="BZ675">
        <v>1</v>
      </c>
      <c r="CA675">
        <v>0</v>
      </c>
    </row>
    <row r="676" spans="1:79" customFormat="1" x14ac:dyDescent="0.25">
      <c r="A676" t="s">
        <v>1748</v>
      </c>
      <c r="B676" t="s">
        <v>354</v>
      </c>
      <c r="C676" t="s">
        <v>388</v>
      </c>
      <c r="D676" t="s">
        <v>947</v>
      </c>
      <c r="E676">
        <v>2017</v>
      </c>
      <c r="F676">
        <v>12</v>
      </c>
      <c r="G676">
        <v>1</v>
      </c>
      <c r="H676">
        <v>0</v>
      </c>
      <c r="I676">
        <v>1</v>
      </c>
      <c r="J676">
        <v>3</v>
      </c>
      <c r="K676">
        <v>0</v>
      </c>
      <c r="L676">
        <v>2</v>
      </c>
      <c r="M676">
        <v>2</v>
      </c>
      <c r="N676">
        <v>0</v>
      </c>
      <c r="O676">
        <v>3</v>
      </c>
      <c r="P676">
        <v>2</v>
      </c>
      <c r="Q676">
        <v>0</v>
      </c>
      <c r="R676">
        <v>0</v>
      </c>
      <c r="S676">
        <v>0</v>
      </c>
      <c r="T676">
        <v>0</v>
      </c>
      <c r="U676">
        <v>13</v>
      </c>
      <c r="V676">
        <v>0</v>
      </c>
      <c r="W676">
        <v>0</v>
      </c>
      <c r="X676">
        <v>12</v>
      </c>
      <c r="Y676">
        <v>0</v>
      </c>
      <c r="Z676">
        <v>1</v>
      </c>
      <c r="AA676">
        <v>0</v>
      </c>
      <c r="AB676">
        <v>0</v>
      </c>
      <c r="AC676">
        <v>11</v>
      </c>
      <c r="AD676">
        <v>0</v>
      </c>
      <c r="AE676">
        <v>2</v>
      </c>
      <c r="AF676">
        <v>0</v>
      </c>
      <c r="AG676">
        <v>13</v>
      </c>
      <c r="AH676">
        <v>0</v>
      </c>
      <c r="AI676">
        <v>0</v>
      </c>
      <c r="AJ676">
        <v>0</v>
      </c>
      <c r="AK676">
        <v>3</v>
      </c>
      <c r="AL676">
        <v>10</v>
      </c>
      <c r="AM676">
        <v>0</v>
      </c>
      <c r="AN676">
        <v>13</v>
      </c>
      <c r="AO676">
        <v>0.92307692307692313</v>
      </c>
      <c r="AP676">
        <v>7.6923076923076927E-2</v>
      </c>
      <c r="AQ676">
        <v>0</v>
      </c>
      <c r="AR676">
        <v>7.6923076923076927E-2</v>
      </c>
      <c r="AS676">
        <v>0.23076923076923081</v>
      </c>
      <c r="AT676">
        <v>0</v>
      </c>
      <c r="AU676">
        <v>0.15384615384615391</v>
      </c>
      <c r="AV676">
        <v>0.15384615384615391</v>
      </c>
      <c r="AW676">
        <v>0</v>
      </c>
      <c r="AX676">
        <v>0.23076923076923081</v>
      </c>
      <c r="AY676">
        <v>0.15384615384615391</v>
      </c>
      <c r="AZ676">
        <v>0</v>
      </c>
      <c r="BA676">
        <v>0</v>
      </c>
      <c r="BB676">
        <v>0</v>
      </c>
      <c r="BC676">
        <v>0</v>
      </c>
      <c r="BD676">
        <v>1</v>
      </c>
      <c r="BE676">
        <v>0</v>
      </c>
      <c r="BF676">
        <v>0</v>
      </c>
      <c r="BG676">
        <v>0.92307692307692313</v>
      </c>
      <c r="BH676">
        <v>0</v>
      </c>
      <c r="BI676">
        <v>7.6923076923076927E-2</v>
      </c>
      <c r="BJ676">
        <v>0</v>
      </c>
      <c r="BK676">
        <v>0</v>
      </c>
      <c r="BL676">
        <v>0.84615384615384615</v>
      </c>
      <c r="BM676">
        <v>0</v>
      </c>
      <c r="BN676">
        <v>0.15384615384615391</v>
      </c>
      <c r="BO676">
        <v>0</v>
      </c>
      <c r="BP676">
        <v>1</v>
      </c>
      <c r="BQ676">
        <v>0</v>
      </c>
      <c r="BR676">
        <v>0</v>
      </c>
      <c r="BS676">
        <v>0</v>
      </c>
      <c r="BT676">
        <v>0.23076923076923081</v>
      </c>
      <c r="BU676">
        <v>0.76923076923076927</v>
      </c>
      <c r="BV676">
        <v>0</v>
      </c>
      <c r="BW676">
        <v>1</v>
      </c>
      <c r="BX676" t="s">
        <v>1747</v>
      </c>
      <c r="BY676">
        <v>107</v>
      </c>
      <c r="BZ676">
        <v>0.1214953271028037</v>
      </c>
      <c r="CA676">
        <v>0</v>
      </c>
    </row>
    <row r="677" spans="1:79" customFormat="1" x14ac:dyDescent="0.25">
      <c r="A677" t="s">
        <v>1749</v>
      </c>
      <c r="B677" t="s">
        <v>354</v>
      </c>
      <c r="C677" t="s">
        <v>388</v>
      </c>
      <c r="D677" t="s">
        <v>949</v>
      </c>
      <c r="E677">
        <v>2017</v>
      </c>
      <c r="F677">
        <v>31</v>
      </c>
      <c r="G677">
        <v>7</v>
      </c>
      <c r="H677">
        <v>0</v>
      </c>
      <c r="I677">
        <v>1</v>
      </c>
      <c r="J677">
        <v>6</v>
      </c>
      <c r="K677">
        <v>6</v>
      </c>
      <c r="L677">
        <v>0</v>
      </c>
      <c r="M677">
        <v>3</v>
      </c>
      <c r="N677">
        <v>8</v>
      </c>
      <c r="O677">
        <v>4</v>
      </c>
      <c r="P677">
        <v>3</v>
      </c>
      <c r="Q677">
        <v>4</v>
      </c>
      <c r="R677">
        <v>0</v>
      </c>
      <c r="S677">
        <v>3</v>
      </c>
      <c r="T677">
        <v>0</v>
      </c>
      <c r="U677">
        <v>38</v>
      </c>
      <c r="V677">
        <v>0</v>
      </c>
      <c r="W677">
        <v>0</v>
      </c>
      <c r="X677">
        <v>27</v>
      </c>
      <c r="Y677">
        <v>5</v>
      </c>
      <c r="Z677">
        <v>6</v>
      </c>
      <c r="AA677">
        <v>0</v>
      </c>
      <c r="AB677">
        <v>1</v>
      </c>
      <c r="AC677">
        <v>34</v>
      </c>
      <c r="AD677">
        <v>0</v>
      </c>
      <c r="AE677">
        <v>3</v>
      </c>
      <c r="AF677">
        <v>0</v>
      </c>
      <c r="AG677">
        <v>38</v>
      </c>
      <c r="AH677">
        <v>0</v>
      </c>
      <c r="AI677">
        <v>0</v>
      </c>
      <c r="AJ677">
        <v>0</v>
      </c>
      <c r="AK677">
        <v>18</v>
      </c>
      <c r="AL677">
        <v>14</v>
      </c>
      <c r="AM677">
        <v>6</v>
      </c>
      <c r="AN677">
        <v>38</v>
      </c>
      <c r="AO677">
        <v>0.81578947368421051</v>
      </c>
      <c r="AP677">
        <v>0.18421052631578949</v>
      </c>
      <c r="AQ677">
        <v>0</v>
      </c>
      <c r="AR677">
        <v>2.6315789473684209E-2</v>
      </c>
      <c r="AS677">
        <v>0.15789473684210531</v>
      </c>
      <c r="AT677">
        <v>0.15789473684210531</v>
      </c>
      <c r="AU677">
        <v>0</v>
      </c>
      <c r="AV677">
        <v>7.8947368421052627E-2</v>
      </c>
      <c r="AW677">
        <v>0.2105263157894737</v>
      </c>
      <c r="AX677">
        <v>0.10526315789473679</v>
      </c>
      <c r="AY677">
        <v>7.8947368421052627E-2</v>
      </c>
      <c r="AZ677">
        <v>0.10526315789473679</v>
      </c>
      <c r="BA677">
        <v>7.8947368421052627E-2</v>
      </c>
      <c r="BB677">
        <v>0</v>
      </c>
      <c r="BC677">
        <v>0</v>
      </c>
      <c r="BD677">
        <v>1</v>
      </c>
      <c r="BE677">
        <v>0</v>
      </c>
      <c r="BF677">
        <v>0</v>
      </c>
      <c r="BG677">
        <v>0.71052631578947367</v>
      </c>
      <c r="BH677">
        <v>0.13157894736842099</v>
      </c>
      <c r="BI677">
        <v>0.15789473684210531</v>
      </c>
      <c r="BJ677">
        <v>0</v>
      </c>
      <c r="BK677">
        <v>2.6315789473684209E-2</v>
      </c>
      <c r="BL677">
        <v>0.89473684210526316</v>
      </c>
      <c r="BM677">
        <v>0</v>
      </c>
      <c r="BN677">
        <v>7.8947368421052627E-2</v>
      </c>
      <c r="BO677">
        <v>0</v>
      </c>
      <c r="BP677">
        <v>1</v>
      </c>
      <c r="BQ677">
        <v>0</v>
      </c>
      <c r="BR677">
        <v>0</v>
      </c>
      <c r="BS677">
        <v>0</v>
      </c>
      <c r="BT677">
        <v>0.47368421052631582</v>
      </c>
      <c r="BU677">
        <v>0.36842105263157893</v>
      </c>
      <c r="BV677">
        <v>0.15789473684210531</v>
      </c>
      <c r="BW677">
        <v>1</v>
      </c>
      <c r="BX677" t="s">
        <v>1747</v>
      </c>
      <c r="BY677">
        <v>107</v>
      </c>
      <c r="BZ677">
        <v>0.35514018691588778</v>
      </c>
      <c r="CA677">
        <v>0</v>
      </c>
    </row>
    <row r="678" spans="1:79" customFormat="1" x14ac:dyDescent="0.25">
      <c r="A678" t="s">
        <v>1750</v>
      </c>
      <c r="B678" t="s">
        <v>354</v>
      </c>
      <c r="C678" t="s">
        <v>388</v>
      </c>
      <c r="D678" t="s">
        <v>951</v>
      </c>
      <c r="E678">
        <v>2017</v>
      </c>
      <c r="F678">
        <v>31</v>
      </c>
      <c r="G678">
        <v>9</v>
      </c>
      <c r="H678">
        <v>0</v>
      </c>
      <c r="I678">
        <v>6</v>
      </c>
      <c r="J678">
        <v>4</v>
      </c>
      <c r="K678">
        <v>6</v>
      </c>
      <c r="L678">
        <v>4</v>
      </c>
      <c r="M678">
        <v>3</v>
      </c>
      <c r="N678">
        <v>2</v>
      </c>
      <c r="O678">
        <v>8</v>
      </c>
      <c r="P678">
        <v>3</v>
      </c>
      <c r="Q678">
        <v>3</v>
      </c>
      <c r="R678">
        <v>1</v>
      </c>
      <c r="S678">
        <v>0</v>
      </c>
      <c r="T678">
        <v>0</v>
      </c>
      <c r="U678">
        <v>39</v>
      </c>
      <c r="V678">
        <v>1</v>
      </c>
      <c r="W678">
        <v>0</v>
      </c>
      <c r="X678">
        <v>27</v>
      </c>
      <c r="Y678">
        <v>3</v>
      </c>
      <c r="Z678">
        <v>7</v>
      </c>
      <c r="AA678">
        <v>3</v>
      </c>
      <c r="AB678">
        <v>2</v>
      </c>
      <c r="AC678">
        <v>37</v>
      </c>
      <c r="AD678">
        <v>0</v>
      </c>
      <c r="AE678">
        <v>1</v>
      </c>
      <c r="AF678">
        <v>0</v>
      </c>
      <c r="AG678">
        <v>40</v>
      </c>
      <c r="AH678">
        <v>0</v>
      </c>
      <c r="AI678">
        <v>0</v>
      </c>
      <c r="AJ678">
        <v>0</v>
      </c>
      <c r="AK678">
        <v>33</v>
      </c>
      <c r="AL678">
        <v>3</v>
      </c>
      <c r="AM678">
        <v>4</v>
      </c>
      <c r="AN678">
        <v>40</v>
      </c>
      <c r="AO678">
        <v>0.77500000000000002</v>
      </c>
      <c r="AP678">
        <v>0.22500000000000001</v>
      </c>
      <c r="AQ678">
        <v>0</v>
      </c>
      <c r="AR678">
        <v>0.15</v>
      </c>
      <c r="AS678">
        <v>0.1</v>
      </c>
      <c r="AT678">
        <v>0.15</v>
      </c>
      <c r="AU678">
        <v>0.1</v>
      </c>
      <c r="AV678">
        <v>7.4999999999999997E-2</v>
      </c>
      <c r="AW678">
        <v>0.05</v>
      </c>
      <c r="AX678">
        <v>0.2</v>
      </c>
      <c r="AY678">
        <v>7.4999999999999997E-2</v>
      </c>
      <c r="AZ678">
        <v>7.4999999999999997E-2</v>
      </c>
      <c r="BA678">
        <v>0</v>
      </c>
      <c r="BB678">
        <v>2.5000000000000001E-2</v>
      </c>
      <c r="BC678">
        <v>0</v>
      </c>
      <c r="BD678">
        <v>0.97499999999999998</v>
      </c>
      <c r="BE678">
        <v>2.5000000000000001E-2</v>
      </c>
      <c r="BF678">
        <v>0</v>
      </c>
      <c r="BG678">
        <v>0.67500000000000004</v>
      </c>
      <c r="BH678">
        <v>7.4999999999999997E-2</v>
      </c>
      <c r="BI678">
        <v>0.17499999999999999</v>
      </c>
      <c r="BJ678">
        <v>7.4999999999999997E-2</v>
      </c>
      <c r="BK678">
        <v>0.05</v>
      </c>
      <c r="BL678">
        <v>0.92500000000000004</v>
      </c>
      <c r="BM678">
        <v>0</v>
      </c>
      <c r="BN678">
        <v>2.5000000000000001E-2</v>
      </c>
      <c r="BO678">
        <v>0</v>
      </c>
      <c r="BP678">
        <v>1</v>
      </c>
      <c r="BQ678">
        <v>0</v>
      </c>
      <c r="BR678">
        <v>0</v>
      </c>
      <c r="BS678">
        <v>0</v>
      </c>
      <c r="BT678">
        <v>0.82499999999999996</v>
      </c>
      <c r="BU678">
        <v>7.4999999999999997E-2</v>
      </c>
      <c r="BV678">
        <v>0.1</v>
      </c>
      <c r="BW678">
        <v>1</v>
      </c>
      <c r="BX678" t="s">
        <v>1747</v>
      </c>
      <c r="BY678">
        <v>107</v>
      </c>
      <c r="BZ678">
        <v>0.37383177570093462</v>
      </c>
      <c r="CA678">
        <v>0</v>
      </c>
    </row>
    <row r="679" spans="1:79" customFormat="1" x14ac:dyDescent="0.25">
      <c r="A679" t="s">
        <v>1751</v>
      </c>
      <c r="B679" t="s">
        <v>354</v>
      </c>
      <c r="C679" t="s">
        <v>388</v>
      </c>
      <c r="D679" t="s">
        <v>953</v>
      </c>
      <c r="E679">
        <v>2017</v>
      </c>
      <c r="F679">
        <v>13</v>
      </c>
      <c r="G679">
        <v>2</v>
      </c>
      <c r="H679">
        <v>0</v>
      </c>
      <c r="I679">
        <v>1</v>
      </c>
      <c r="J679">
        <v>3</v>
      </c>
      <c r="K679">
        <v>0</v>
      </c>
      <c r="L679">
        <v>4</v>
      </c>
      <c r="M679">
        <v>2</v>
      </c>
      <c r="N679">
        <v>1</v>
      </c>
      <c r="O679">
        <v>2</v>
      </c>
      <c r="P679">
        <v>1</v>
      </c>
      <c r="Q679">
        <v>1</v>
      </c>
      <c r="R679">
        <v>0</v>
      </c>
      <c r="S679">
        <v>0</v>
      </c>
      <c r="T679">
        <v>0</v>
      </c>
      <c r="U679">
        <v>15</v>
      </c>
      <c r="V679">
        <v>0</v>
      </c>
      <c r="W679">
        <v>0</v>
      </c>
      <c r="X679">
        <v>11</v>
      </c>
      <c r="Y679">
        <v>0</v>
      </c>
      <c r="Z679">
        <v>2</v>
      </c>
      <c r="AA679">
        <v>2</v>
      </c>
      <c r="AB679">
        <v>1</v>
      </c>
      <c r="AC679">
        <v>8</v>
      </c>
      <c r="AD679">
        <v>0</v>
      </c>
      <c r="AE679">
        <v>6</v>
      </c>
      <c r="AF679">
        <v>0</v>
      </c>
      <c r="AG679">
        <v>14</v>
      </c>
      <c r="AH679">
        <v>0</v>
      </c>
      <c r="AI679">
        <v>0</v>
      </c>
      <c r="AJ679">
        <v>1</v>
      </c>
      <c r="AK679">
        <v>7</v>
      </c>
      <c r="AL679">
        <v>8</v>
      </c>
      <c r="AM679">
        <v>0</v>
      </c>
      <c r="AN679">
        <v>15</v>
      </c>
      <c r="AO679">
        <v>0.8666666666666667</v>
      </c>
      <c r="AP679">
        <v>0.1333333333333333</v>
      </c>
      <c r="AQ679">
        <v>0</v>
      </c>
      <c r="AR679">
        <v>6.6666666666666666E-2</v>
      </c>
      <c r="AS679">
        <v>0.2</v>
      </c>
      <c r="AT679">
        <v>0</v>
      </c>
      <c r="AU679">
        <v>0.26666666666666672</v>
      </c>
      <c r="AV679">
        <v>0.1333333333333333</v>
      </c>
      <c r="AW679">
        <v>6.6666666666666666E-2</v>
      </c>
      <c r="AX679">
        <v>0.1333333333333333</v>
      </c>
      <c r="AY679">
        <v>6.6666666666666666E-2</v>
      </c>
      <c r="AZ679">
        <v>6.6666666666666666E-2</v>
      </c>
      <c r="BA679">
        <v>0</v>
      </c>
      <c r="BB679">
        <v>0</v>
      </c>
      <c r="BC679">
        <v>0</v>
      </c>
      <c r="BD679">
        <v>1</v>
      </c>
      <c r="BE679">
        <v>0</v>
      </c>
      <c r="BF679">
        <v>0</v>
      </c>
      <c r="BG679">
        <v>0.73333333333333328</v>
      </c>
      <c r="BH679">
        <v>0</v>
      </c>
      <c r="BI679">
        <v>0.1333333333333333</v>
      </c>
      <c r="BJ679">
        <v>0.1333333333333333</v>
      </c>
      <c r="BK679">
        <v>6.6666666666666666E-2</v>
      </c>
      <c r="BL679">
        <v>0.53333333333333333</v>
      </c>
      <c r="BM679">
        <v>0</v>
      </c>
      <c r="BN679">
        <v>0.4</v>
      </c>
      <c r="BO679">
        <v>0</v>
      </c>
      <c r="BP679">
        <v>0.93333333333333335</v>
      </c>
      <c r="BQ679">
        <v>0</v>
      </c>
      <c r="BR679">
        <v>0</v>
      </c>
      <c r="BS679">
        <v>6.6666666666666666E-2</v>
      </c>
      <c r="BT679">
        <v>0.46666666666666667</v>
      </c>
      <c r="BU679">
        <v>0.53333333333333333</v>
      </c>
      <c r="BV679">
        <v>0</v>
      </c>
      <c r="BW679">
        <v>1</v>
      </c>
      <c r="BX679" t="s">
        <v>1747</v>
      </c>
      <c r="BY679">
        <v>107</v>
      </c>
      <c r="BZ679">
        <v>0.14018691588785051</v>
      </c>
      <c r="CA679">
        <v>0</v>
      </c>
    </row>
    <row r="680" spans="1:79" customFormat="1" x14ac:dyDescent="0.25">
      <c r="A680" t="s">
        <v>1752</v>
      </c>
      <c r="B680" t="s">
        <v>354</v>
      </c>
      <c r="C680" t="s">
        <v>388</v>
      </c>
      <c r="D680" t="s">
        <v>961</v>
      </c>
      <c r="E680">
        <v>2017</v>
      </c>
      <c r="F680">
        <v>1</v>
      </c>
      <c r="G680">
        <v>0</v>
      </c>
      <c r="H680">
        <v>0</v>
      </c>
      <c r="I680">
        <v>0</v>
      </c>
      <c r="J680">
        <v>1</v>
      </c>
      <c r="K680">
        <v>0</v>
      </c>
      <c r="L680">
        <v>0</v>
      </c>
      <c r="M680">
        <v>0</v>
      </c>
      <c r="N680">
        <v>0</v>
      </c>
      <c r="O680">
        <v>0</v>
      </c>
      <c r="P680">
        <v>0</v>
      </c>
      <c r="Q680">
        <v>0</v>
      </c>
      <c r="R680">
        <v>0</v>
      </c>
      <c r="S680">
        <v>0</v>
      </c>
      <c r="T680">
        <v>0</v>
      </c>
      <c r="U680">
        <v>1</v>
      </c>
      <c r="V680">
        <v>0</v>
      </c>
      <c r="W680">
        <v>0</v>
      </c>
      <c r="X680">
        <v>0</v>
      </c>
      <c r="Y680">
        <v>0</v>
      </c>
      <c r="Z680">
        <v>1</v>
      </c>
      <c r="AA680">
        <v>0</v>
      </c>
      <c r="AB680">
        <v>0</v>
      </c>
      <c r="AC680">
        <v>0</v>
      </c>
      <c r="AD680">
        <v>1</v>
      </c>
      <c r="AE680">
        <v>0</v>
      </c>
      <c r="AF680">
        <v>0</v>
      </c>
      <c r="AG680">
        <v>0</v>
      </c>
      <c r="AH680">
        <v>0</v>
      </c>
      <c r="AI680">
        <v>0</v>
      </c>
      <c r="AJ680">
        <v>1</v>
      </c>
      <c r="AK680">
        <v>0</v>
      </c>
      <c r="AL680">
        <v>1</v>
      </c>
      <c r="AM680">
        <v>0</v>
      </c>
      <c r="AN680">
        <v>1</v>
      </c>
      <c r="AO680">
        <v>1</v>
      </c>
      <c r="AP680">
        <v>0</v>
      </c>
      <c r="AQ680">
        <v>0</v>
      </c>
      <c r="AR680">
        <v>0</v>
      </c>
      <c r="AS680">
        <v>1</v>
      </c>
      <c r="AT680">
        <v>0</v>
      </c>
      <c r="AU680">
        <v>0</v>
      </c>
      <c r="AV680">
        <v>0</v>
      </c>
      <c r="AW680">
        <v>0</v>
      </c>
      <c r="AX680">
        <v>0</v>
      </c>
      <c r="AY680">
        <v>0</v>
      </c>
      <c r="AZ680">
        <v>0</v>
      </c>
      <c r="BA680">
        <v>0</v>
      </c>
      <c r="BB680">
        <v>0</v>
      </c>
      <c r="BC680">
        <v>0</v>
      </c>
      <c r="BD680">
        <v>1</v>
      </c>
      <c r="BE680">
        <v>0</v>
      </c>
      <c r="BF680">
        <v>0</v>
      </c>
      <c r="BG680">
        <v>0</v>
      </c>
      <c r="BH680">
        <v>0</v>
      </c>
      <c r="BI680">
        <v>1</v>
      </c>
      <c r="BJ680">
        <v>0</v>
      </c>
      <c r="BK680">
        <v>0</v>
      </c>
      <c r="BL680">
        <v>0</v>
      </c>
      <c r="BM680">
        <v>1</v>
      </c>
      <c r="BN680">
        <v>0</v>
      </c>
      <c r="BO680">
        <v>0</v>
      </c>
      <c r="BP680">
        <v>0</v>
      </c>
      <c r="BQ680">
        <v>0</v>
      </c>
      <c r="BR680">
        <v>0</v>
      </c>
      <c r="BS680">
        <v>1</v>
      </c>
      <c r="BT680">
        <v>0</v>
      </c>
      <c r="BU680">
        <v>1</v>
      </c>
      <c r="BV680">
        <v>0</v>
      </c>
      <c r="BW680">
        <v>1</v>
      </c>
      <c r="BX680" t="s">
        <v>1747</v>
      </c>
      <c r="BY680">
        <v>107</v>
      </c>
      <c r="BZ680">
        <v>9.3457943925233638E-3</v>
      </c>
      <c r="CA680">
        <v>0</v>
      </c>
    </row>
    <row r="681" spans="1:79" customFormat="1" x14ac:dyDescent="0.25">
      <c r="A681" t="s">
        <v>1753</v>
      </c>
      <c r="B681" t="s">
        <v>354</v>
      </c>
      <c r="C681" t="s">
        <v>394</v>
      </c>
      <c r="D681" t="s">
        <v>44</v>
      </c>
      <c r="E681">
        <v>2017</v>
      </c>
      <c r="F681">
        <v>3779</v>
      </c>
      <c r="G681">
        <v>215</v>
      </c>
      <c r="H681">
        <v>0</v>
      </c>
      <c r="I681">
        <v>468</v>
      </c>
      <c r="J681">
        <v>464</v>
      </c>
      <c r="K681">
        <v>468</v>
      </c>
      <c r="L681">
        <v>540</v>
      </c>
      <c r="M681">
        <v>529</v>
      </c>
      <c r="N681">
        <v>492</v>
      </c>
      <c r="O681">
        <v>479</v>
      </c>
      <c r="P681">
        <v>301</v>
      </c>
      <c r="Q681">
        <v>117</v>
      </c>
      <c r="R681">
        <v>29</v>
      </c>
      <c r="S681">
        <v>107</v>
      </c>
      <c r="T681">
        <v>0</v>
      </c>
      <c r="U681">
        <v>3780</v>
      </c>
      <c r="V681">
        <v>214</v>
      </c>
      <c r="W681">
        <v>0</v>
      </c>
      <c r="X681">
        <v>2247</v>
      </c>
      <c r="Y681">
        <v>996</v>
      </c>
      <c r="Z681">
        <v>751</v>
      </c>
      <c r="AA681">
        <v>0</v>
      </c>
      <c r="AB681">
        <v>120</v>
      </c>
      <c r="AC681">
        <v>3779</v>
      </c>
      <c r="AD681">
        <v>0</v>
      </c>
      <c r="AE681">
        <v>95</v>
      </c>
      <c r="AF681">
        <v>31</v>
      </c>
      <c r="AG681">
        <v>3942</v>
      </c>
      <c r="AH681">
        <v>15</v>
      </c>
      <c r="AI681">
        <v>6</v>
      </c>
      <c r="AJ681">
        <v>0</v>
      </c>
      <c r="AK681">
        <v>1340</v>
      </c>
      <c r="AL681">
        <v>2654</v>
      </c>
      <c r="AM681">
        <v>0</v>
      </c>
      <c r="AN681">
        <v>3994</v>
      </c>
      <c r="AO681">
        <v>0.94616925388082118</v>
      </c>
      <c r="AP681">
        <v>5.383074611917877E-2</v>
      </c>
      <c r="AQ681">
        <v>0</v>
      </c>
      <c r="AR681">
        <v>0.1171757636454682</v>
      </c>
      <c r="AS681">
        <v>0.1161742613920881</v>
      </c>
      <c r="AT681">
        <v>0.1171757636454682</v>
      </c>
      <c r="AU681">
        <v>0.13520280420630951</v>
      </c>
      <c r="AV681">
        <v>0.1324486730095143</v>
      </c>
      <c r="AW681">
        <v>0.1231847771657486</v>
      </c>
      <c r="AX681">
        <v>0.11992989484226339</v>
      </c>
      <c r="AY681">
        <v>7.5363044566850279E-2</v>
      </c>
      <c r="AZ681">
        <v>2.9293940911367049E-2</v>
      </c>
      <c r="BA681">
        <v>2.6790185277916871E-2</v>
      </c>
      <c r="BB681">
        <v>7.2608913370055079E-3</v>
      </c>
      <c r="BC681">
        <v>0</v>
      </c>
      <c r="BD681">
        <v>0.94641962944416624</v>
      </c>
      <c r="BE681">
        <v>5.3580370555833749E-2</v>
      </c>
      <c r="BF681">
        <v>0</v>
      </c>
      <c r="BG681">
        <v>0.56259389083625433</v>
      </c>
      <c r="BH681">
        <v>0.24937406109163751</v>
      </c>
      <c r="BI681">
        <v>0.18803204807210819</v>
      </c>
      <c r="BJ681">
        <v>0</v>
      </c>
      <c r="BK681">
        <v>3.00450676014021E-2</v>
      </c>
      <c r="BL681">
        <v>0.94616925388082118</v>
      </c>
      <c r="BM681">
        <v>0</v>
      </c>
      <c r="BN681">
        <v>2.378567851777667E-2</v>
      </c>
      <c r="BO681">
        <v>7.7616424636955429E-3</v>
      </c>
      <c r="BP681">
        <v>0.9869804707060591</v>
      </c>
      <c r="BQ681">
        <v>3.7556334501752629E-3</v>
      </c>
      <c r="BR681">
        <v>1.502253380070105E-3</v>
      </c>
      <c r="BS681">
        <v>0</v>
      </c>
      <c r="BT681">
        <v>0.33550325488232352</v>
      </c>
      <c r="BU681">
        <v>0.66449674511767653</v>
      </c>
      <c r="BV681">
        <v>0</v>
      </c>
      <c r="BW681">
        <v>1</v>
      </c>
      <c r="BX681" t="s">
        <v>1754</v>
      </c>
      <c r="BY681">
        <v>3994</v>
      </c>
      <c r="BZ681">
        <v>1</v>
      </c>
      <c r="CA681">
        <v>0</v>
      </c>
    </row>
    <row r="682" spans="1:79" customFormat="1" x14ac:dyDescent="0.25">
      <c r="A682" t="s">
        <v>1755</v>
      </c>
      <c r="B682" t="s">
        <v>354</v>
      </c>
      <c r="C682" t="s">
        <v>394</v>
      </c>
      <c r="D682" t="s">
        <v>947</v>
      </c>
      <c r="E682">
        <v>2017</v>
      </c>
      <c r="F682">
        <v>678</v>
      </c>
      <c r="G682">
        <v>21</v>
      </c>
      <c r="H682">
        <v>0</v>
      </c>
      <c r="I682">
        <v>84</v>
      </c>
      <c r="J682">
        <v>67</v>
      </c>
      <c r="K682">
        <v>113</v>
      </c>
      <c r="L682">
        <v>101</v>
      </c>
      <c r="M682">
        <v>114</v>
      </c>
      <c r="N682">
        <v>73</v>
      </c>
      <c r="O682">
        <v>78</v>
      </c>
      <c r="P682">
        <v>39</v>
      </c>
      <c r="Q682">
        <v>21</v>
      </c>
      <c r="R682">
        <v>4</v>
      </c>
      <c r="S682">
        <v>5</v>
      </c>
      <c r="T682">
        <v>0</v>
      </c>
      <c r="U682">
        <v>679</v>
      </c>
      <c r="V682">
        <v>20</v>
      </c>
      <c r="W682">
        <v>0</v>
      </c>
      <c r="X682">
        <v>388</v>
      </c>
      <c r="Y682">
        <v>210</v>
      </c>
      <c r="Z682">
        <v>101</v>
      </c>
      <c r="AA682">
        <v>0</v>
      </c>
      <c r="AB682">
        <v>24</v>
      </c>
      <c r="AC682">
        <v>664</v>
      </c>
      <c r="AD682">
        <v>0</v>
      </c>
      <c r="AE682">
        <v>11</v>
      </c>
      <c r="AF682">
        <v>9</v>
      </c>
      <c r="AG682">
        <v>682</v>
      </c>
      <c r="AH682">
        <v>6</v>
      </c>
      <c r="AI682">
        <v>2</v>
      </c>
      <c r="AJ682">
        <v>0</v>
      </c>
      <c r="AK682">
        <v>167</v>
      </c>
      <c r="AL682">
        <v>532</v>
      </c>
      <c r="AM682">
        <v>0</v>
      </c>
      <c r="AN682">
        <v>699</v>
      </c>
      <c r="AO682">
        <v>0.96995708154506433</v>
      </c>
      <c r="AP682">
        <v>3.0042918454935619E-2</v>
      </c>
      <c r="AQ682">
        <v>0</v>
      </c>
      <c r="AR682">
        <v>0.1201716738197425</v>
      </c>
      <c r="AS682">
        <v>9.5851216022889846E-2</v>
      </c>
      <c r="AT682">
        <v>0.1616595135908441</v>
      </c>
      <c r="AU682">
        <v>0.1444921316165951</v>
      </c>
      <c r="AV682">
        <v>0.1630901287553648</v>
      </c>
      <c r="AW682">
        <v>0.1044349070100143</v>
      </c>
      <c r="AX682">
        <v>0.111587982832618</v>
      </c>
      <c r="AY682">
        <v>5.5793991416309023E-2</v>
      </c>
      <c r="AZ682">
        <v>3.0042918454935619E-2</v>
      </c>
      <c r="BA682">
        <v>7.1530758226037196E-3</v>
      </c>
      <c r="BB682">
        <v>5.7224606580829757E-3</v>
      </c>
      <c r="BC682">
        <v>0</v>
      </c>
      <c r="BD682">
        <v>0.97138769670958514</v>
      </c>
      <c r="BE682">
        <v>2.8612303290414878E-2</v>
      </c>
      <c r="BF682">
        <v>0</v>
      </c>
      <c r="BG682">
        <v>0.55507868383404868</v>
      </c>
      <c r="BH682">
        <v>0.30042918454935619</v>
      </c>
      <c r="BI682">
        <v>0.1444921316165951</v>
      </c>
      <c r="BJ682">
        <v>0</v>
      </c>
      <c r="BK682">
        <v>3.4334763948497847E-2</v>
      </c>
      <c r="BL682">
        <v>0.94992846924177399</v>
      </c>
      <c r="BM682">
        <v>0</v>
      </c>
      <c r="BN682">
        <v>1.573676680972818E-2</v>
      </c>
      <c r="BO682">
        <v>1.28755364806867E-2</v>
      </c>
      <c r="BP682">
        <v>0.97567954220314734</v>
      </c>
      <c r="BQ682">
        <v>8.5836909871244635E-3</v>
      </c>
      <c r="BR682">
        <v>2.8612303290414878E-3</v>
      </c>
      <c r="BS682">
        <v>0</v>
      </c>
      <c r="BT682">
        <v>0.2389127324749642</v>
      </c>
      <c r="BU682">
        <v>0.76108726752503575</v>
      </c>
      <c r="BV682">
        <v>0</v>
      </c>
      <c r="BW682">
        <v>1</v>
      </c>
      <c r="BX682" t="s">
        <v>1754</v>
      </c>
      <c r="BY682">
        <v>3994</v>
      </c>
      <c r="BZ682">
        <v>0.17501251877816729</v>
      </c>
      <c r="CA682">
        <v>0</v>
      </c>
    </row>
    <row r="683" spans="1:79" customFormat="1" x14ac:dyDescent="0.25">
      <c r="A683" t="s">
        <v>1756</v>
      </c>
      <c r="B683" t="s">
        <v>354</v>
      </c>
      <c r="C683" t="s">
        <v>394</v>
      </c>
      <c r="D683" t="s">
        <v>949</v>
      </c>
      <c r="E683">
        <v>2017</v>
      </c>
      <c r="F683">
        <v>1702</v>
      </c>
      <c r="G683">
        <v>97</v>
      </c>
      <c r="H683">
        <v>0</v>
      </c>
      <c r="I683">
        <v>215</v>
      </c>
      <c r="J683">
        <v>219</v>
      </c>
      <c r="K683">
        <v>203</v>
      </c>
      <c r="L683">
        <v>250</v>
      </c>
      <c r="M683">
        <v>223</v>
      </c>
      <c r="N683">
        <v>233</v>
      </c>
      <c r="O683">
        <v>198</v>
      </c>
      <c r="P683">
        <v>145</v>
      </c>
      <c r="Q683">
        <v>36</v>
      </c>
      <c r="R683">
        <v>12</v>
      </c>
      <c r="S683">
        <v>65</v>
      </c>
      <c r="T683">
        <v>0</v>
      </c>
      <c r="U683">
        <v>1762</v>
      </c>
      <c r="V683">
        <v>37</v>
      </c>
      <c r="W683">
        <v>0</v>
      </c>
      <c r="X683">
        <v>1076</v>
      </c>
      <c r="Y683">
        <v>359</v>
      </c>
      <c r="Z683">
        <v>364</v>
      </c>
      <c r="AA683">
        <v>0</v>
      </c>
      <c r="AB683">
        <v>22</v>
      </c>
      <c r="AC683">
        <v>1730</v>
      </c>
      <c r="AD683">
        <v>0</v>
      </c>
      <c r="AE683">
        <v>47</v>
      </c>
      <c r="AF683">
        <v>9</v>
      </c>
      <c r="AG683">
        <v>1788</v>
      </c>
      <c r="AH683">
        <v>0</v>
      </c>
      <c r="AI683">
        <v>2</v>
      </c>
      <c r="AJ683">
        <v>0</v>
      </c>
      <c r="AK683">
        <v>668</v>
      </c>
      <c r="AL683">
        <v>1131</v>
      </c>
      <c r="AM683">
        <v>0</v>
      </c>
      <c r="AN683">
        <v>1799</v>
      </c>
      <c r="AO683">
        <v>0.94608115619788768</v>
      </c>
      <c r="AP683">
        <v>5.3918843802112287E-2</v>
      </c>
      <c r="AQ683">
        <v>0</v>
      </c>
      <c r="AR683">
        <v>0.1195108393551973</v>
      </c>
      <c r="AS683">
        <v>0.12173429683157309</v>
      </c>
      <c r="AT683">
        <v>0.11284046692607</v>
      </c>
      <c r="AU683">
        <v>0.1389660922734853</v>
      </c>
      <c r="AV683">
        <v>0.12395775430794891</v>
      </c>
      <c r="AW683">
        <v>0.12951639799888831</v>
      </c>
      <c r="AX683">
        <v>0.1100611450806003</v>
      </c>
      <c r="AY683">
        <v>8.0600333518621461E-2</v>
      </c>
      <c r="AZ683">
        <v>2.0011117287381881E-2</v>
      </c>
      <c r="BA683">
        <v>3.6131183991106167E-2</v>
      </c>
      <c r="BB683">
        <v>6.6703724291272927E-3</v>
      </c>
      <c r="BC683">
        <v>0</v>
      </c>
      <c r="BD683">
        <v>0.97943301834352414</v>
      </c>
      <c r="BE683">
        <v>2.056698165647582E-2</v>
      </c>
      <c r="BF683">
        <v>0</v>
      </c>
      <c r="BG683">
        <v>0.59811006114508058</v>
      </c>
      <c r="BH683">
        <v>0.19955530850472489</v>
      </c>
      <c r="BI683">
        <v>0.20233463035019461</v>
      </c>
      <c r="BJ683">
        <v>0</v>
      </c>
      <c r="BK683">
        <v>1.22290161200667E-2</v>
      </c>
      <c r="BL683">
        <v>0.96164535853251809</v>
      </c>
      <c r="BM683">
        <v>0</v>
      </c>
      <c r="BN683">
        <v>2.6125625347415232E-2</v>
      </c>
      <c r="BO683">
        <v>5.0027793218454693E-3</v>
      </c>
      <c r="BP683">
        <v>0.99388549193996667</v>
      </c>
      <c r="BQ683">
        <v>0</v>
      </c>
      <c r="BR683">
        <v>1.1117287381878819E-3</v>
      </c>
      <c r="BS683">
        <v>0</v>
      </c>
      <c r="BT683">
        <v>0.37131739855475271</v>
      </c>
      <c r="BU683">
        <v>0.62868260144524735</v>
      </c>
      <c r="BV683">
        <v>0</v>
      </c>
      <c r="BW683">
        <v>1</v>
      </c>
      <c r="BX683" t="s">
        <v>1754</v>
      </c>
      <c r="BY683">
        <v>3994</v>
      </c>
      <c r="BZ683">
        <v>0.45042563845768652</v>
      </c>
      <c r="CA683">
        <v>0</v>
      </c>
    </row>
    <row r="684" spans="1:79" customFormat="1" x14ac:dyDescent="0.25">
      <c r="A684" t="s">
        <v>1757</v>
      </c>
      <c r="B684" t="s">
        <v>354</v>
      </c>
      <c r="C684" t="s">
        <v>394</v>
      </c>
      <c r="D684" t="s">
        <v>951</v>
      </c>
      <c r="E684">
        <v>2017</v>
      </c>
      <c r="F684">
        <v>1311</v>
      </c>
      <c r="G684">
        <v>91</v>
      </c>
      <c r="H684">
        <v>0</v>
      </c>
      <c r="I684">
        <v>160</v>
      </c>
      <c r="J684">
        <v>169</v>
      </c>
      <c r="K684">
        <v>146</v>
      </c>
      <c r="L684">
        <v>174</v>
      </c>
      <c r="M684">
        <v>178</v>
      </c>
      <c r="N684">
        <v>178</v>
      </c>
      <c r="O684">
        <v>191</v>
      </c>
      <c r="P684">
        <v>108</v>
      </c>
      <c r="Q684">
        <v>49</v>
      </c>
      <c r="R684">
        <v>12</v>
      </c>
      <c r="S684">
        <v>37</v>
      </c>
      <c r="T684">
        <v>0</v>
      </c>
      <c r="U684">
        <v>1254</v>
      </c>
      <c r="V684">
        <v>148</v>
      </c>
      <c r="W684">
        <v>0</v>
      </c>
      <c r="X684">
        <v>747</v>
      </c>
      <c r="Y684">
        <v>396</v>
      </c>
      <c r="Z684">
        <v>259</v>
      </c>
      <c r="AA684">
        <v>0</v>
      </c>
      <c r="AB684">
        <v>65</v>
      </c>
      <c r="AC684">
        <v>1328</v>
      </c>
      <c r="AD684">
        <v>0</v>
      </c>
      <c r="AE684">
        <v>9</v>
      </c>
      <c r="AF684">
        <v>10</v>
      </c>
      <c r="AG684">
        <v>1391</v>
      </c>
      <c r="AH684">
        <v>0</v>
      </c>
      <c r="AI684">
        <v>1</v>
      </c>
      <c r="AJ684">
        <v>0</v>
      </c>
      <c r="AK684">
        <v>477</v>
      </c>
      <c r="AL684">
        <v>925</v>
      </c>
      <c r="AM684">
        <v>0</v>
      </c>
      <c r="AN684">
        <v>1402</v>
      </c>
      <c r="AO684">
        <v>0.93509272467902993</v>
      </c>
      <c r="AP684">
        <v>6.4907275320970043E-2</v>
      </c>
      <c r="AQ684">
        <v>0</v>
      </c>
      <c r="AR684">
        <v>0.1141226818830243</v>
      </c>
      <c r="AS684">
        <v>0.1205420827389444</v>
      </c>
      <c r="AT684">
        <v>0.1041369472182596</v>
      </c>
      <c r="AU684">
        <v>0.1241084165477889</v>
      </c>
      <c r="AV684">
        <v>0.1269614835948645</v>
      </c>
      <c r="AW684">
        <v>0.1269614835948645</v>
      </c>
      <c r="AX684">
        <v>0.13623395149786019</v>
      </c>
      <c r="AY684">
        <v>7.7032810271041363E-2</v>
      </c>
      <c r="AZ684">
        <v>3.4950071326676178E-2</v>
      </c>
      <c r="BA684">
        <v>2.6390870185449361E-2</v>
      </c>
      <c r="BB684">
        <v>8.5592011412268191E-3</v>
      </c>
      <c r="BC684">
        <v>0</v>
      </c>
      <c r="BD684">
        <v>0.89443651925820256</v>
      </c>
      <c r="BE684">
        <v>0.1055634807417974</v>
      </c>
      <c r="BF684">
        <v>0</v>
      </c>
      <c r="BG684">
        <v>0.53281027104136947</v>
      </c>
      <c r="BH684">
        <v>0.28245363766048498</v>
      </c>
      <c r="BI684">
        <v>0.1847360912981455</v>
      </c>
      <c r="BJ684">
        <v>0</v>
      </c>
      <c r="BK684">
        <v>4.6362339514978597E-2</v>
      </c>
      <c r="BL684">
        <v>0.94721825962910133</v>
      </c>
      <c r="BM684">
        <v>0</v>
      </c>
      <c r="BN684">
        <v>6.4194008559201139E-3</v>
      </c>
      <c r="BO684">
        <v>7.1326676176890159E-3</v>
      </c>
      <c r="BP684">
        <v>0.99215406562054209</v>
      </c>
      <c r="BQ684">
        <v>0</v>
      </c>
      <c r="BR684">
        <v>7.1326676176890159E-4</v>
      </c>
      <c r="BS684">
        <v>0</v>
      </c>
      <c r="BT684">
        <v>0.34022824536376611</v>
      </c>
      <c r="BU684">
        <v>0.65977175463623394</v>
      </c>
      <c r="BV684">
        <v>0</v>
      </c>
      <c r="BW684">
        <v>1</v>
      </c>
      <c r="BX684" t="s">
        <v>1754</v>
      </c>
      <c r="BY684">
        <v>3994</v>
      </c>
      <c r="BZ684">
        <v>0.3510265398097146</v>
      </c>
      <c r="CA684">
        <v>0</v>
      </c>
    </row>
    <row r="685" spans="1:79" customFormat="1" x14ac:dyDescent="0.25">
      <c r="A685" t="s">
        <v>1758</v>
      </c>
      <c r="B685" t="s">
        <v>354</v>
      </c>
      <c r="C685" t="s">
        <v>394</v>
      </c>
      <c r="D685" t="s">
        <v>953</v>
      </c>
      <c r="E685">
        <v>2017</v>
      </c>
      <c r="F685">
        <v>88</v>
      </c>
      <c r="G685">
        <v>6</v>
      </c>
      <c r="H685">
        <v>0</v>
      </c>
      <c r="I685">
        <v>9</v>
      </c>
      <c r="J685">
        <v>9</v>
      </c>
      <c r="K685">
        <v>6</v>
      </c>
      <c r="L685">
        <v>15</v>
      </c>
      <c r="M685">
        <v>14</v>
      </c>
      <c r="N685">
        <v>8</v>
      </c>
      <c r="O685">
        <v>12</v>
      </c>
      <c r="P685">
        <v>9</v>
      </c>
      <c r="Q685">
        <v>11</v>
      </c>
      <c r="R685">
        <v>1</v>
      </c>
      <c r="S685">
        <v>0</v>
      </c>
      <c r="T685">
        <v>0</v>
      </c>
      <c r="U685">
        <v>85</v>
      </c>
      <c r="V685">
        <v>9</v>
      </c>
      <c r="W685">
        <v>0</v>
      </c>
      <c r="X685">
        <v>36</v>
      </c>
      <c r="Y685">
        <v>31</v>
      </c>
      <c r="Z685">
        <v>27</v>
      </c>
      <c r="AA685">
        <v>0</v>
      </c>
      <c r="AB685">
        <v>9</v>
      </c>
      <c r="AC685">
        <v>57</v>
      </c>
      <c r="AD685">
        <v>0</v>
      </c>
      <c r="AE685">
        <v>28</v>
      </c>
      <c r="AF685">
        <v>3</v>
      </c>
      <c r="AG685">
        <v>81</v>
      </c>
      <c r="AH685">
        <v>9</v>
      </c>
      <c r="AI685">
        <v>1</v>
      </c>
      <c r="AJ685">
        <v>0</v>
      </c>
      <c r="AK685">
        <v>28</v>
      </c>
      <c r="AL685">
        <v>66</v>
      </c>
      <c r="AM685">
        <v>0</v>
      </c>
      <c r="AN685">
        <v>94</v>
      </c>
      <c r="AO685">
        <v>0.93617021276595747</v>
      </c>
      <c r="AP685">
        <v>6.3829787234042548E-2</v>
      </c>
      <c r="AQ685">
        <v>0</v>
      </c>
      <c r="AR685">
        <v>9.5744680851063829E-2</v>
      </c>
      <c r="AS685">
        <v>9.5744680851063829E-2</v>
      </c>
      <c r="AT685">
        <v>6.3829787234042548E-2</v>
      </c>
      <c r="AU685">
        <v>0.15957446808510639</v>
      </c>
      <c r="AV685">
        <v>0.14893617021276601</v>
      </c>
      <c r="AW685">
        <v>8.5106382978723402E-2</v>
      </c>
      <c r="AX685">
        <v>0.1276595744680851</v>
      </c>
      <c r="AY685">
        <v>9.5744680851063829E-2</v>
      </c>
      <c r="AZ685">
        <v>0.1170212765957447</v>
      </c>
      <c r="BA685">
        <v>0</v>
      </c>
      <c r="BB685">
        <v>1.063829787234043E-2</v>
      </c>
      <c r="BC685">
        <v>0</v>
      </c>
      <c r="BD685">
        <v>0.9042553191489362</v>
      </c>
      <c r="BE685">
        <v>9.5744680851063829E-2</v>
      </c>
      <c r="BF685">
        <v>0</v>
      </c>
      <c r="BG685">
        <v>0.38297872340425532</v>
      </c>
      <c r="BH685">
        <v>0.32978723404255322</v>
      </c>
      <c r="BI685">
        <v>0.28723404255319152</v>
      </c>
      <c r="BJ685">
        <v>0</v>
      </c>
      <c r="BK685">
        <v>9.5744680851063829E-2</v>
      </c>
      <c r="BL685">
        <v>0.6063829787234043</v>
      </c>
      <c r="BM685">
        <v>0</v>
      </c>
      <c r="BN685">
        <v>0.2978723404255319</v>
      </c>
      <c r="BO685">
        <v>3.1914893617021267E-2</v>
      </c>
      <c r="BP685">
        <v>0.86170212765957444</v>
      </c>
      <c r="BQ685">
        <v>9.5744680851063829E-2</v>
      </c>
      <c r="BR685">
        <v>1.063829787234043E-2</v>
      </c>
      <c r="BS685">
        <v>0</v>
      </c>
      <c r="BT685">
        <v>0.2978723404255319</v>
      </c>
      <c r="BU685">
        <v>0.7021276595744681</v>
      </c>
      <c r="BV685">
        <v>0</v>
      </c>
      <c r="BW685">
        <v>1</v>
      </c>
      <c r="BX685" t="s">
        <v>1754</v>
      </c>
      <c r="BY685">
        <v>3994</v>
      </c>
      <c r="BZ685">
        <v>2.3535302954431649E-2</v>
      </c>
      <c r="CA685">
        <v>0</v>
      </c>
    </row>
    <row r="686" spans="1:79" customFormat="1" x14ac:dyDescent="0.25">
      <c r="A686" t="s">
        <v>1759</v>
      </c>
      <c r="B686" t="s">
        <v>354</v>
      </c>
      <c r="C686" t="s">
        <v>43</v>
      </c>
      <c r="D686" t="s">
        <v>44</v>
      </c>
      <c r="E686">
        <v>2017</v>
      </c>
      <c r="F686">
        <v>39155</v>
      </c>
      <c r="G686">
        <v>3898</v>
      </c>
      <c r="H686">
        <v>0</v>
      </c>
      <c r="I686">
        <v>6310</v>
      </c>
      <c r="J686">
        <v>6906</v>
      </c>
      <c r="K686">
        <v>5453</v>
      </c>
      <c r="L686">
        <v>5188</v>
      </c>
      <c r="M686">
        <v>5138</v>
      </c>
      <c r="N686">
        <v>4581</v>
      </c>
      <c r="O686">
        <v>3754</v>
      </c>
      <c r="P686">
        <v>2625</v>
      </c>
      <c r="Q686">
        <v>1058</v>
      </c>
      <c r="R686">
        <v>305</v>
      </c>
      <c r="S686">
        <v>1735</v>
      </c>
      <c r="T686">
        <v>0</v>
      </c>
      <c r="U686">
        <v>38503</v>
      </c>
      <c r="V686">
        <v>4455</v>
      </c>
      <c r="W686">
        <v>95</v>
      </c>
      <c r="X686">
        <v>23235</v>
      </c>
      <c r="Y686">
        <v>15694</v>
      </c>
      <c r="Z686">
        <v>4123</v>
      </c>
      <c r="AA686">
        <v>1</v>
      </c>
      <c r="AB686">
        <v>1213</v>
      </c>
      <c r="AC686">
        <v>36768</v>
      </c>
      <c r="AD686">
        <v>0</v>
      </c>
      <c r="AE686">
        <v>5072</v>
      </c>
      <c r="AF686">
        <v>977</v>
      </c>
      <c r="AG686">
        <v>41670</v>
      </c>
      <c r="AH686">
        <v>368</v>
      </c>
      <c r="AI686" t="s">
        <v>74</v>
      </c>
      <c r="AJ686">
        <v>38</v>
      </c>
      <c r="AK686">
        <v>3628</v>
      </c>
      <c r="AL686">
        <v>39408</v>
      </c>
      <c r="AM686">
        <v>17</v>
      </c>
      <c r="AN686">
        <v>43053</v>
      </c>
      <c r="AO686">
        <v>0.90946043249018649</v>
      </c>
      <c r="AP686">
        <v>9.0539567509813484E-2</v>
      </c>
      <c r="AQ686">
        <v>0</v>
      </c>
      <c r="AR686">
        <v>0.14656353796483401</v>
      </c>
      <c r="AS686">
        <v>0.16040694028290711</v>
      </c>
      <c r="AT686">
        <v>0.12665784033632971</v>
      </c>
      <c r="AU686">
        <v>0.1205026362855086</v>
      </c>
      <c r="AV686">
        <v>0.1193412770306367</v>
      </c>
      <c r="AW686">
        <v>0.10640373493136369</v>
      </c>
      <c r="AX686">
        <v>8.7194852855782407E-2</v>
      </c>
      <c r="AY686">
        <v>6.0971360880774858E-2</v>
      </c>
      <c r="AZ686">
        <v>2.4574361833089451E-2</v>
      </c>
      <c r="BA686">
        <v>4.0299166144055001E-2</v>
      </c>
      <c r="BB686">
        <v>7.0842914547186034E-3</v>
      </c>
      <c r="BC686">
        <v>0</v>
      </c>
      <c r="BD686">
        <v>0.89431630780665694</v>
      </c>
      <c r="BE686">
        <v>0.1034771096090865</v>
      </c>
      <c r="BF686">
        <v>2.2065825842566139E-3</v>
      </c>
      <c r="BG686">
        <v>0.53968364573897287</v>
      </c>
      <c r="BH686">
        <v>0.36452744291919259</v>
      </c>
      <c r="BI686">
        <v>9.5765684156737044E-2</v>
      </c>
      <c r="BJ686">
        <v>2.3227185097438041E-5</v>
      </c>
      <c r="BK686">
        <v>2.817457552319234E-2</v>
      </c>
      <c r="BL686">
        <v>0.8540171416626019</v>
      </c>
      <c r="BM686">
        <v>0</v>
      </c>
      <c r="BN686">
        <v>0.1178082828142057</v>
      </c>
      <c r="BO686">
        <v>2.269295984019697E-2</v>
      </c>
      <c r="BP686">
        <v>0.96787680301024315</v>
      </c>
      <c r="BQ686">
        <v>8.5476041158571991E-3</v>
      </c>
      <c r="BR686">
        <v>0</v>
      </c>
      <c r="BS686">
        <v>8.8263303370264556E-4</v>
      </c>
      <c r="BT686">
        <v>8.4268227533505213E-2</v>
      </c>
      <c r="BU686">
        <v>0.91533691031983833</v>
      </c>
      <c r="BV686">
        <v>3.948621466564467E-4</v>
      </c>
      <c r="BW686">
        <v>1</v>
      </c>
      <c r="BX686" t="s">
        <v>1760</v>
      </c>
      <c r="BY686">
        <v>43053</v>
      </c>
      <c r="BZ686">
        <v>1</v>
      </c>
      <c r="CA686">
        <v>0</v>
      </c>
    </row>
    <row r="687" spans="1:79" customFormat="1" x14ac:dyDescent="0.25">
      <c r="A687" t="s">
        <v>1761</v>
      </c>
      <c r="B687" t="s">
        <v>354</v>
      </c>
      <c r="C687" t="s">
        <v>43</v>
      </c>
      <c r="D687" t="s">
        <v>947</v>
      </c>
      <c r="E687">
        <v>2017</v>
      </c>
      <c r="F687">
        <v>7041</v>
      </c>
      <c r="G687">
        <v>622</v>
      </c>
      <c r="H687">
        <v>0</v>
      </c>
      <c r="I687">
        <v>1118</v>
      </c>
      <c r="J687">
        <v>1242</v>
      </c>
      <c r="K687">
        <v>960</v>
      </c>
      <c r="L687">
        <v>978</v>
      </c>
      <c r="M687">
        <v>929</v>
      </c>
      <c r="N687">
        <v>772</v>
      </c>
      <c r="O687">
        <v>628</v>
      </c>
      <c r="P687">
        <v>460</v>
      </c>
      <c r="Q687">
        <v>204</v>
      </c>
      <c r="R687">
        <v>52</v>
      </c>
      <c r="S687">
        <v>320</v>
      </c>
      <c r="T687">
        <v>0</v>
      </c>
      <c r="U687">
        <v>6733</v>
      </c>
      <c r="V687">
        <v>902</v>
      </c>
      <c r="W687">
        <v>28</v>
      </c>
      <c r="X687">
        <v>4452</v>
      </c>
      <c r="Y687">
        <v>2259</v>
      </c>
      <c r="Z687">
        <v>952</v>
      </c>
      <c r="AA687">
        <v>0</v>
      </c>
      <c r="AB687">
        <v>466</v>
      </c>
      <c r="AC687">
        <v>5880</v>
      </c>
      <c r="AD687">
        <v>0</v>
      </c>
      <c r="AE687">
        <v>1317</v>
      </c>
      <c r="AF687">
        <v>431</v>
      </c>
      <c r="AG687">
        <v>7170</v>
      </c>
      <c r="AH687">
        <v>59</v>
      </c>
      <c r="AI687" t="s">
        <v>74</v>
      </c>
      <c r="AJ687">
        <v>3</v>
      </c>
      <c r="AK687">
        <v>461</v>
      </c>
      <c r="AL687">
        <v>7194</v>
      </c>
      <c r="AM687">
        <v>8</v>
      </c>
      <c r="AN687">
        <v>7663</v>
      </c>
      <c r="AO687">
        <v>0.91883074513897955</v>
      </c>
      <c r="AP687">
        <v>8.1169254861020487E-2</v>
      </c>
      <c r="AQ687">
        <v>0</v>
      </c>
      <c r="AR687">
        <v>0.14589586323894041</v>
      </c>
      <c r="AS687">
        <v>0.1620775153334203</v>
      </c>
      <c r="AT687">
        <v>0.12527730653790939</v>
      </c>
      <c r="AU687">
        <v>0.12762625603549521</v>
      </c>
      <c r="AV687">
        <v>0.1212318935142894</v>
      </c>
      <c r="AW687">
        <v>0.1007438340075688</v>
      </c>
      <c r="AX687">
        <v>8.1952238026882424E-2</v>
      </c>
      <c r="AY687">
        <v>6.002870938274827E-2</v>
      </c>
      <c r="AZ687">
        <v>2.662142763930575E-2</v>
      </c>
      <c r="BA687">
        <v>4.1759102179303148E-2</v>
      </c>
      <c r="BB687">
        <v>6.7858541041367609E-3</v>
      </c>
      <c r="BC687">
        <v>0</v>
      </c>
      <c r="BD687">
        <v>0.87863760929140022</v>
      </c>
      <c r="BE687">
        <v>0.1177084692679107</v>
      </c>
      <c r="BF687">
        <v>3.6539214406890248E-3</v>
      </c>
      <c r="BG687">
        <v>0.58097350906955503</v>
      </c>
      <c r="BH687">
        <v>0.29479316194701821</v>
      </c>
      <c r="BI687">
        <v>0.1242333289834269</v>
      </c>
      <c r="BJ687">
        <v>0</v>
      </c>
      <c r="BK687">
        <v>6.0811692548610213E-2</v>
      </c>
      <c r="BL687">
        <v>0.76732350254469528</v>
      </c>
      <c r="BM687">
        <v>0</v>
      </c>
      <c r="BN687">
        <v>0.17186480490669451</v>
      </c>
      <c r="BO687">
        <v>5.6244290747748921E-2</v>
      </c>
      <c r="BP687">
        <v>0.93566488320501107</v>
      </c>
      <c r="BQ687">
        <v>7.699334464309017E-3</v>
      </c>
      <c r="BR687">
        <v>0</v>
      </c>
      <c r="BS687">
        <v>3.91491582930967E-4</v>
      </c>
      <c r="BT687">
        <v>6.0159206577058602E-2</v>
      </c>
      <c r="BU687">
        <v>0.93879681586845887</v>
      </c>
      <c r="BV687">
        <v>1.043977554482579E-3</v>
      </c>
      <c r="BW687">
        <v>1</v>
      </c>
      <c r="BX687" t="s">
        <v>1760</v>
      </c>
      <c r="BY687">
        <v>43053</v>
      </c>
      <c r="BZ687">
        <v>0.1779899194016677</v>
      </c>
      <c r="CA687">
        <v>0</v>
      </c>
    </row>
    <row r="688" spans="1:79" customFormat="1" x14ac:dyDescent="0.25">
      <c r="A688" t="s">
        <v>1762</v>
      </c>
      <c r="B688" t="s">
        <v>354</v>
      </c>
      <c r="C688" t="s">
        <v>43</v>
      </c>
      <c r="D688" t="s">
        <v>949</v>
      </c>
      <c r="E688">
        <v>2017</v>
      </c>
      <c r="F688">
        <v>14982</v>
      </c>
      <c r="G688">
        <v>1782</v>
      </c>
      <c r="H688">
        <v>0</v>
      </c>
      <c r="I688">
        <v>2558</v>
      </c>
      <c r="J688">
        <v>2842</v>
      </c>
      <c r="K688">
        <v>2208</v>
      </c>
      <c r="L688">
        <v>1898</v>
      </c>
      <c r="M688">
        <v>1857</v>
      </c>
      <c r="N688">
        <v>1857</v>
      </c>
      <c r="O688">
        <v>1537</v>
      </c>
      <c r="P688">
        <v>927</v>
      </c>
      <c r="Q688">
        <v>339</v>
      </c>
      <c r="R688">
        <v>90</v>
      </c>
      <c r="S688">
        <v>651</v>
      </c>
      <c r="T688">
        <v>0</v>
      </c>
      <c r="U688">
        <v>15643</v>
      </c>
      <c r="V688">
        <v>1104</v>
      </c>
      <c r="W688">
        <v>17</v>
      </c>
      <c r="X688">
        <v>8776</v>
      </c>
      <c r="Y688">
        <v>6794</v>
      </c>
      <c r="Z688">
        <v>1194</v>
      </c>
      <c r="AA688">
        <v>0</v>
      </c>
      <c r="AB688">
        <v>57</v>
      </c>
      <c r="AC688">
        <v>15942</v>
      </c>
      <c r="AD688">
        <v>0</v>
      </c>
      <c r="AE688">
        <v>765</v>
      </c>
      <c r="AF688">
        <v>69</v>
      </c>
      <c r="AG688">
        <v>16679</v>
      </c>
      <c r="AH688">
        <v>16</v>
      </c>
      <c r="AI688" t="s">
        <v>74</v>
      </c>
      <c r="AJ688">
        <v>0</v>
      </c>
      <c r="AK688">
        <v>1271</v>
      </c>
      <c r="AL688">
        <v>15487</v>
      </c>
      <c r="AM688">
        <v>6</v>
      </c>
      <c r="AN688">
        <v>16764</v>
      </c>
      <c r="AO688">
        <v>0.89370078740157477</v>
      </c>
      <c r="AP688">
        <v>0.1062992125984252</v>
      </c>
      <c r="AQ688">
        <v>0</v>
      </c>
      <c r="AR688">
        <v>0.1525888809353376</v>
      </c>
      <c r="AS688">
        <v>0.16952994512049629</v>
      </c>
      <c r="AT688">
        <v>0.13171080887616321</v>
      </c>
      <c r="AU688">
        <v>0.1132188021951801</v>
      </c>
      <c r="AV688">
        <v>0.110773085182534</v>
      </c>
      <c r="AW688">
        <v>0.110773085182534</v>
      </c>
      <c r="AX688">
        <v>9.1684562157003102E-2</v>
      </c>
      <c r="AY688">
        <v>5.5297065139584822E-2</v>
      </c>
      <c r="AZ688">
        <v>2.0221904080171799E-2</v>
      </c>
      <c r="BA688">
        <v>3.8833214030064421E-2</v>
      </c>
      <c r="BB688">
        <v>5.3686471009305658E-3</v>
      </c>
      <c r="BC688">
        <v>0</v>
      </c>
      <c r="BD688">
        <v>0.93313051777618705</v>
      </c>
      <c r="BE688">
        <v>6.5855404438081605E-2</v>
      </c>
      <c r="BF688">
        <v>1.0140777857313289E-3</v>
      </c>
      <c r="BG688">
        <v>0.52350274397518493</v>
      </c>
      <c r="BH688">
        <v>0.4052732044858029</v>
      </c>
      <c r="BI688">
        <v>7.1224051539012165E-2</v>
      </c>
      <c r="BJ688">
        <v>0</v>
      </c>
      <c r="BK688">
        <v>3.400143163922691E-3</v>
      </c>
      <c r="BL688">
        <v>0.95096635647816752</v>
      </c>
      <c r="BM688">
        <v>0</v>
      </c>
      <c r="BN688">
        <v>4.5633500357909813E-2</v>
      </c>
      <c r="BO688">
        <v>4.1159627773801003E-3</v>
      </c>
      <c r="BP688">
        <v>0.99492961107134337</v>
      </c>
      <c r="BQ688">
        <v>9.5442615127654497E-4</v>
      </c>
      <c r="BR688">
        <v>0</v>
      </c>
      <c r="BS688">
        <v>0</v>
      </c>
      <c r="BT688">
        <v>7.5817227392030548E-2</v>
      </c>
      <c r="BU688">
        <v>0.92382486280124076</v>
      </c>
      <c r="BV688">
        <v>3.5790980672870441E-4</v>
      </c>
      <c r="BW688">
        <v>1</v>
      </c>
      <c r="BX688" t="s">
        <v>1760</v>
      </c>
      <c r="BY688">
        <v>43053</v>
      </c>
      <c r="BZ688">
        <v>0.38938053097345132</v>
      </c>
      <c r="CA688">
        <v>0</v>
      </c>
    </row>
    <row r="689" spans="1:79" customFormat="1" x14ac:dyDescent="0.25">
      <c r="A689" t="s">
        <v>1763</v>
      </c>
      <c r="B689" t="s">
        <v>354</v>
      </c>
      <c r="C689" t="s">
        <v>43</v>
      </c>
      <c r="D689" t="s">
        <v>951</v>
      </c>
      <c r="E689">
        <v>2017</v>
      </c>
      <c r="F689">
        <v>14474</v>
      </c>
      <c r="G689">
        <v>1318</v>
      </c>
      <c r="H689">
        <v>0</v>
      </c>
      <c r="I689">
        <v>2299</v>
      </c>
      <c r="J689">
        <v>2423</v>
      </c>
      <c r="K689">
        <v>1952</v>
      </c>
      <c r="L689">
        <v>1971</v>
      </c>
      <c r="M689">
        <v>1995</v>
      </c>
      <c r="N689">
        <v>1672</v>
      </c>
      <c r="O689">
        <v>1311</v>
      </c>
      <c r="P689">
        <v>993</v>
      </c>
      <c r="Q689">
        <v>380</v>
      </c>
      <c r="R689">
        <v>96</v>
      </c>
      <c r="S689">
        <v>700</v>
      </c>
      <c r="T689">
        <v>0</v>
      </c>
      <c r="U689">
        <v>13609</v>
      </c>
      <c r="V689">
        <v>2148</v>
      </c>
      <c r="W689">
        <v>35</v>
      </c>
      <c r="X689">
        <v>8357</v>
      </c>
      <c r="Y689">
        <v>5823</v>
      </c>
      <c r="Z689">
        <v>1611</v>
      </c>
      <c r="AA689">
        <v>1</v>
      </c>
      <c r="AB689">
        <v>511</v>
      </c>
      <c r="AC689">
        <v>13444</v>
      </c>
      <c r="AD689">
        <v>0</v>
      </c>
      <c r="AE689">
        <v>1837</v>
      </c>
      <c r="AF689">
        <v>253</v>
      </c>
      <c r="AG689">
        <v>15505</v>
      </c>
      <c r="AH689">
        <v>32</v>
      </c>
      <c r="AI689" t="s">
        <v>74</v>
      </c>
      <c r="AJ689">
        <v>2</v>
      </c>
      <c r="AK689">
        <v>1603</v>
      </c>
      <c r="AL689">
        <v>14188</v>
      </c>
      <c r="AM689">
        <v>1</v>
      </c>
      <c r="AN689">
        <v>15792</v>
      </c>
      <c r="AO689">
        <v>0.91654002026342452</v>
      </c>
      <c r="AP689">
        <v>8.3459979736575485E-2</v>
      </c>
      <c r="AQ689">
        <v>0</v>
      </c>
      <c r="AR689">
        <v>0.145580040526849</v>
      </c>
      <c r="AS689">
        <v>0.15343211752786221</v>
      </c>
      <c r="AT689">
        <v>0.12360688956433639</v>
      </c>
      <c r="AU689">
        <v>0.1248100303951368</v>
      </c>
      <c r="AV689">
        <v>0.12632978723404259</v>
      </c>
      <c r="AW689">
        <v>0.1058763931104357</v>
      </c>
      <c r="AX689">
        <v>8.3016717325227959E-2</v>
      </c>
      <c r="AY689">
        <v>6.287993920972644E-2</v>
      </c>
      <c r="AZ689">
        <v>2.406281661600811E-2</v>
      </c>
      <c r="BA689">
        <v>4.4326241134751768E-2</v>
      </c>
      <c r="BB689">
        <v>6.0790273556231003E-3</v>
      </c>
      <c r="BC689">
        <v>0</v>
      </c>
      <c r="BD689">
        <v>0.86176545086119549</v>
      </c>
      <c r="BE689">
        <v>0.1360182370820669</v>
      </c>
      <c r="BF689">
        <v>2.2163120567375888E-3</v>
      </c>
      <c r="BG689">
        <v>0.52919199594731514</v>
      </c>
      <c r="BH689">
        <v>0.36873100303951373</v>
      </c>
      <c r="BI689">
        <v>0.1020136778115502</v>
      </c>
      <c r="BJ689">
        <v>6.3323201621073966E-5</v>
      </c>
      <c r="BK689">
        <v>3.2358156028368792E-2</v>
      </c>
      <c r="BL689">
        <v>0.85131712259371839</v>
      </c>
      <c r="BM689">
        <v>0</v>
      </c>
      <c r="BN689">
        <v>0.1163247213779129</v>
      </c>
      <c r="BO689">
        <v>1.6020770010131712E-2</v>
      </c>
      <c r="BP689">
        <v>0.98182624113475181</v>
      </c>
      <c r="BQ689">
        <v>2.0263424518743669E-3</v>
      </c>
      <c r="BR689">
        <v>0</v>
      </c>
      <c r="BS689">
        <v>1.266464032421479E-4</v>
      </c>
      <c r="BT689">
        <v>0.1015070921985816</v>
      </c>
      <c r="BU689">
        <v>0.89842958459979738</v>
      </c>
      <c r="BV689">
        <v>6.3323201621073966E-5</v>
      </c>
      <c r="BW689">
        <v>1</v>
      </c>
      <c r="BX689" t="s">
        <v>1760</v>
      </c>
      <c r="BY689">
        <v>43053</v>
      </c>
      <c r="BZ689">
        <v>0.36680370705874149</v>
      </c>
      <c r="CA689">
        <v>0</v>
      </c>
    </row>
    <row r="690" spans="1:79" customFormat="1" x14ac:dyDescent="0.25">
      <c r="A690" t="s">
        <v>1764</v>
      </c>
      <c r="B690" t="s">
        <v>354</v>
      </c>
      <c r="C690" t="s">
        <v>43</v>
      </c>
      <c r="D690" t="s">
        <v>953</v>
      </c>
      <c r="E690">
        <v>2017</v>
      </c>
      <c r="F690">
        <v>2658</v>
      </c>
      <c r="G690">
        <v>176</v>
      </c>
      <c r="H690">
        <v>0</v>
      </c>
      <c r="I690">
        <v>335</v>
      </c>
      <c r="J690">
        <v>399</v>
      </c>
      <c r="K690">
        <v>333</v>
      </c>
      <c r="L690">
        <v>341</v>
      </c>
      <c r="M690">
        <v>357</v>
      </c>
      <c r="N690">
        <v>280</v>
      </c>
      <c r="O690">
        <v>278</v>
      </c>
      <c r="P690">
        <v>245</v>
      </c>
      <c r="Q690">
        <v>135</v>
      </c>
      <c r="R690">
        <v>67</v>
      </c>
      <c r="S690">
        <v>64</v>
      </c>
      <c r="T690">
        <v>0</v>
      </c>
      <c r="U690">
        <v>2518</v>
      </c>
      <c r="V690">
        <v>301</v>
      </c>
      <c r="W690">
        <v>15</v>
      </c>
      <c r="X690">
        <v>1650</v>
      </c>
      <c r="Y690">
        <v>818</v>
      </c>
      <c r="Z690">
        <v>366</v>
      </c>
      <c r="AA690">
        <v>0</v>
      </c>
      <c r="AB690">
        <v>179</v>
      </c>
      <c r="AC690">
        <v>1502</v>
      </c>
      <c r="AD690">
        <v>0</v>
      </c>
      <c r="AE690">
        <v>1153</v>
      </c>
      <c r="AF690">
        <v>224</v>
      </c>
      <c r="AG690">
        <v>2316</v>
      </c>
      <c r="AH690">
        <v>261</v>
      </c>
      <c r="AI690" t="s">
        <v>74</v>
      </c>
      <c r="AJ690">
        <v>33</v>
      </c>
      <c r="AK690">
        <v>293</v>
      </c>
      <c r="AL690">
        <v>2539</v>
      </c>
      <c r="AM690">
        <v>2</v>
      </c>
      <c r="AN690">
        <v>2834</v>
      </c>
      <c r="AO690">
        <v>0.9378969654199012</v>
      </c>
      <c r="AP690">
        <v>6.2103034580098797E-2</v>
      </c>
      <c r="AQ690">
        <v>0</v>
      </c>
      <c r="AR690">
        <v>0.1182074805928017</v>
      </c>
      <c r="AS690">
        <v>0.1407904022582922</v>
      </c>
      <c r="AT690">
        <v>0.1175017642907551</v>
      </c>
      <c r="AU690">
        <v>0.1203246294989414</v>
      </c>
      <c r="AV690">
        <v>0.12597035991531411</v>
      </c>
      <c r="AW690">
        <v>9.8800282286520824E-2</v>
      </c>
      <c r="AX690">
        <v>9.8094565984474247E-2</v>
      </c>
      <c r="AY690">
        <v>8.6450247000705721E-2</v>
      </c>
      <c r="AZ690">
        <v>4.7635850388143969E-2</v>
      </c>
      <c r="BA690">
        <v>2.2582921665490471E-2</v>
      </c>
      <c r="BB690">
        <v>2.364149611856034E-2</v>
      </c>
      <c r="BC690">
        <v>0</v>
      </c>
      <c r="BD690">
        <v>0.88849682427664078</v>
      </c>
      <c r="BE690">
        <v>0.1062103034580099</v>
      </c>
      <c r="BF690">
        <v>5.2928722653493299E-3</v>
      </c>
      <c r="BG690">
        <v>0.58221594918842623</v>
      </c>
      <c r="BH690">
        <v>0.28863796753705012</v>
      </c>
      <c r="BI690">
        <v>0.12914608327452359</v>
      </c>
      <c r="BJ690">
        <v>0</v>
      </c>
      <c r="BK690">
        <v>6.316160903316867E-2</v>
      </c>
      <c r="BL690">
        <v>0.52999294283697951</v>
      </c>
      <c r="BM690">
        <v>0</v>
      </c>
      <c r="BN690">
        <v>0.40684544812985179</v>
      </c>
      <c r="BO690">
        <v>7.9040225829216659E-2</v>
      </c>
      <c r="BP690">
        <v>0.81721947776993653</v>
      </c>
      <c r="BQ690">
        <v>9.209597741707834E-2</v>
      </c>
      <c r="BR690">
        <v>0</v>
      </c>
      <c r="BS690">
        <v>1.1644318983768529E-2</v>
      </c>
      <c r="BT690">
        <v>0.1033874382498236</v>
      </c>
      <c r="BU690">
        <v>0.89590684544812982</v>
      </c>
      <c r="BV690">
        <v>7.0571630204657732E-4</v>
      </c>
      <c r="BW690">
        <v>1</v>
      </c>
      <c r="BX690" t="s">
        <v>1760</v>
      </c>
      <c r="BY690">
        <v>43053</v>
      </c>
      <c r="BZ690">
        <v>6.5825842566139409E-2</v>
      </c>
      <c r="CA690">
        <v>0</v>
      </c>
    </row>
    <row r="691" spans="1:79" customFormat="1" x14ac:dyDescent="0.25">
      <c r="A691" t="s">
        <v>1765</v>
      </c>
      <c r="B691" t="s">
        <v>354</v>
      </c>
      <c r="C691" t="s">
        <v>187</v>
      </c>
      <c r="D691" t="s">
        <v>44</v>
      </c>
      <c r="E691">
        <v>2017</v>
      </c>
      <c r="F691">
        <v>542</v>
      </c>
      <c r="G691">
        <v>59</v>
      </c>
      <c r="H691">
        <v>0</v>
      </c>
      <c r="I691">
        <v>71</v>
      </c>
      <c r="J691">
        <v>59</v>
      </c>
      <c r="K691">
        <v>68</v>
      </c>
      <c r="L691">
        <v>53</v>
      </c>
      <c r="M691">
        <v>77</v>
      </c>
      <c r="N691">
        <v>95</v>
      </c>
      <c r="O691">
        <v>78</v>
      </c>
      <c r="P691">
        <v>48</v>
      </c>
      <c r="Q691">
        <v>16</v>
      </c>
      <c r="R691">
        <v>2</v>
      </c>
      <c r="S691">
        <v>33</v>
      </c>
      <c r="T691">
        <v>1</v>
      </c>
      <c r="U691">
        <v>555</v>
      </c>
      <c r="V691">
        <v>10</v>
      </c>
      <c r="W691">
        <v>36</v>
      </c>
      <c r="X691">
        <v>251</v>
      </c>
      <c r="Y691">
        <v>350</v>
      </c>
      <c r="Z691">
        <v>0</v>
      </c>
      <c r="AA691">
        <v>0</v>
      </c>
      <c r="AB691">
        <v>3</v>
      </c>
      <c r="AC691">
        <v>535</v>
      </c>
      <c r="AD691">
        <v>13</v>
      </c>
      <c r="AE691">
        <v>50</v>
      </c>
      <c r="AF691">
        <v>1</v>
      </c>
      <c r="AG691">
        <v>553</v>
      </c>
      <c r="AH691">
        <v>10</v>
      </c>
      <c r="AI691">
        <v>0</v>
      </c>
      <c r="AJ691">
        <v>37</v>
      </c>
      <c r="AK691">
        <v>216</v>
      </c>
      <c r="AL691">
        <v>383</v>
      </c>
      <c r="AM691">
        <v>2</v>
      </c>
      <c r="AN691">
        <v>601</v>
      </c>
      <c r="AO691">
        <v>0.90183028286189681</v>
      </c>
      <c r="AP691">
        <v>9.8169717138103157E-2</v>
      </c>
      <c r="AQ691">
        <v>0</v>
      </c>
      <c r="AR691">
        <v>0.1181364392678869</v>
      </c>
      <c r="AS691">
        <v>9.8169717138103157E-2</v>
      </c>
      <c r="AT691">
        <v>0.1131447587354409</v>
      </c>
      <c r="AU691">
        <v>8.8186356073211319E-2</v>
      </c>
      <c r="AV691">
        <v>0.1281198003327787</v>
      </c>
      <c r="AW691">
        <v>0.15806988352745421</v>
      </c>
      <c r="AX691">
        <v>0.12978369384359401</v>
      </c>
      <c r="AY691">
        <v>7.9866888519134774E-2</v>
      </c>
      <c r="AZ691">
        <v>2.6622296173044929E-2</v>
      </c>
      <c r="BA691">
        <v>5.4908485856905158E-2</v>
      </c>
      <c r="BB691">
        <v>3.3277870216306162E-3</v>
      </c>
      <c r="BC691">
        <v>1.6638935108153081E-3</v>
      </c>
      <c r="BD691">
        <v>0.9234608985024958</v>
      </c>
      <c r="BE691">
        <v>1.6638935108153081E-2</v>
      </c>
      <c r="BF691">
        <v>5.9900166389351077E-2</v>
      </c>
      <c r="BG691">
        <v>0.41763727121464228</v>
      </c>
      <c r="BH691">
        <v>0.58236272878535777</v>
      </c>
      <c r="BI691">
        <v>0</v>
      </c>
      <c r="BJ691">
        <v>0</v>
      </c>
      <c r="BK691">
        <v>4.9916805324459234E-3</v>
      </c>
      <c r="BL691">
        <v>0.89018302828618967</v>
      </c>
      <c r="BM691">
        <v>2.1630615640599E-2</v>
      </c>
      <c r="BN691">
        <v>8.3194675540765387E-2</v>
      </c>
      <c r="BO691">
        <v>1.6638935108153081E-3</v>
      </c>
      <c r="BP691">
        <v>0.92013311148086518</v>
      </c>
      <c r="BQ691">
        <v>1.6638935108153081E-2</v>
      </c>
      <c r="BR691">
        <v>0</v>
      </c>
      <c r="BS691">
        <v>6.156405990016639E-2</v>
      </c>
      <c r="BT691">
        <v>0.3594009983361065</v>
      </c>
      <c r="BU691">
        <v>0.63727121464226288</v>
      </c>
      <c r="BV691">
        <v>3.3277870216306162E-3</v>
      </c>
      <c r="BW691">
        <v>1</v>
      </c>
      <c r="BX691" t="s">
        <v>1766</v>
      </c>
      <c r="BY691">
        <v>601</v>
      </c>
      <c r="BZ691">
        <v>1</v>
      </c>
      <c r="CA691">
        <v>0</v>
      </c>
    </row>
    <row r="692" spans="1:79" customFormat="1" x14ac:dyDescent="0.25">
      <c r="A692" t="s">
        <v>1767</v>
      </c>
      <c r="B692" t="s">
        <v>354</v>
      </c>
      <c r="C692" t="s">
        <v>187</v>
      </c>
      <c r="D692" t="s">
        <v>947</v>
      </c>
      <c r="E692">
        <v>2017</v>
      </c>
      <c r="F692">
        <v>75</v>
      </c>
      <c r="G692">
        <v>1</v>
      </c>
      <c r="H692">
        <v>0</v>
      </c>
      <c r="I692">
        <v>10</v>
      </c>
      <c r="J692">
        <v>7</v>
      </c>
      <c r="K692">
        <v>7</v>
      </c>
      <c r="L692">
        <v>4</v>
      </c>
      <c r="M692">
        <v>13</v>
      </c>
      <c r="N692">
        <v>18</v>
      </c>
      <c r="O692">
        <v>10</v>
      </c>
      <c r="P692">
        <v>5</v>
      </c>
      <c r="Q692">
        <v>2</v>
      </c>
      <c r="R692">
        <v>0</v>
      </c>
      <c r="S692">
        <v>0</v>
      </c>
      <c r="T692">
        <v>0</v>
      </c>
      <c r="U692">
        <v>73</v>
      </c>
      <c r="V692">
        <v>0</v>
      </c>
      <c r="W692">
        <v>3</v>
      </c>
      <c r="X692">
        <v>46</v>
      </c>
      <c r="Y692">
        <v>30</v>
      </c>
      <c r="Z692">
        <v>0</v>
      </c>
      <c r="AA692">
        <v>0</v>
      </c>
      <c r="AB692">
        <v>1</v>
      </c>
      <c r="AC692">
        <v>70</v>
      </c>
      <c r="AD692">
        <v>0</v>
      </c>
      <c r="AE692">
        <v>5</v>
      </c>
      <c r="AF692">
        <v>1</v>
      </c>
      <c r="AG692">
        <v>71</v>
      </c>
      <c r="AH692">
        <v>1</v>
      </c>
      <c r="AI692">
        <v>0</v>
      </c>
      <c r="AJ692">
        <v>3</v>
      </c>
      <c r="AK692">
        <v>31</v>
      </c>
      <c r="AL692">
        <v>45</v>
      </c>
      <c r="AM692">
        <v>0</v>
      </c>
      <c r="AN692">
        <v>76</v>
      </c>
      <c r="AO692">
        <v>0.98684210526315785</v>
      </c>
      <c r="AP692">
        <v>1.3157894736842099E-2</v>
      </c>
      <c r="AQ692">
        <v>0</v>
      </c>
      <c r="AR692">
        <v>0.13157894736842099</v>
      </c>
      <c r="AS692">
        <v>9.2105263157894732E-2</v>
      </c>
      <c r="AT692">
        <v>9.2105263157894732E-2</v>
      </c>
      <c r="AU692">
        <v>5.2631578947368418E-2</v>
      </c>
      <c r="AV692">
        <v>0.1710526315789474</v>
      </c>
      <c r="AW692">
        <v>0.23684210526315791</v>
      </c>
      <c r="AX692">
        <v>0.13157894736842099</v>
      </c>
      <c r="AY692">
        <v>6.5789473684210523E-2</v>
      </c>
      <c r="AZ692">
        <v>2.6315789473684209E-2</v>
      </c>
      <c r="BA692">
        <v>0</v>
      </c>
      <c r="BB692">
        <v>0</v>
      </c>
      <c r="BC692">
        <v>0</v>
      </c>
      <c r="BD692">
        <v>0.96052631578947367</v>
      </c>
      <c r="BE692">
        <v>0</v>
      </c>
      <c r="BF692">
        <v>3.9473684210526307E-2</v>
      </c>
      <c r="BG692">
        <v>0.60526315789473684</v>
      </c>
      <c r="BH692">
        <v>0.39473684210526322</v>
      </c>
      <c r="BI692">
        <v>0</v>
      </c>
      <c r="BJ692">
        <v>0</v>
      </c>
      <c r="BK692">
        <v>1.3157894736842099E-2</v>
      </c>
      <c r="BL692">
        <v>0.92105263157894735</v>
      </c>
      <c r="BM692">
        <v>0</v>
      </c>
      <c r="BN692">
        <v>6.5789473684210523E-2</v>
      </c>
      <c r="BO692">
        <v>1.3157894736842099E-2</v>
      </c>
      <c r="BP692">
        <v>0.93421052631578949</v>
      </c>
      <c r="BQ692">
        <v>1.3157894736842099E-2</v>
      </c>
      <c r="BR692">
        <v>0</v>
      </c>
      <c r="BS692">
        <v>3.9473684210526307E-2</v>
      </c>
      <c r="BT692">
        <v>0.40789473684210531</v>
      </c>
      <c r="BU692">
        <v>0.59210526315789469</v>
      </c>
      <c r="BV692">
        <v>0</v>
      </c>
      <c r="BW692">
        <v>1</v>
      </c>
      <c r="BX692" t="s">
        <v>1766</v>
      </c>
      <c r="BY692">
        <v>601</v>
      </c>
      <c r="BZ692">
        <v>0.12645590682196339</v>
      </c>
      <c r="CA692">
        <v>0</v>
      </c>
    </row>
    <row r="693" spans="1:79" customFormat="1" x14ac:dyDescent="0.25">
      <c r="A693" t="s">
        <v>1768</v>
      </c>
      <c r="B693" t="s">
        <v>354</v>
      </c>
      <c r="C693" t="s">
        <v>187</v>
      </c>
      <c r="D693" t="s">
        <v>949</v>
      </c>
      <c r="E693">
        <v>2017</v>
      </c>
      <c r="F693">
        <v>244</v>
      </c>
      <c r="G693">
        <v>38</v>
      </c>
      <c r="H693">
        <v>0</v>
      </c>
      <c r="I693">
        <v>43</v>
      </c>
      <c r="J693">
        <v>31</v>
      </c>
      <c r="K693">
        <v>38</v>
      </c>
      <c r="L693">
        <v>26</v>
      </c>
      <c r="M693">
        <v>30</v>
      </c>
      <c r="N693">
        <v>41</v>
      </c>
      <c r="O693">
        <v>38</v>
      </c>
      <c r="P693">
        <v>15</v>
      </c>
      <c r="Q693">
        <v>6</v>
      </c>
      <c r="R693">
        <v>1</v>
      </c>
      <c r="S693">
        <v>12</v>
      </c>
      <c r="T693">
        <v>1</v>
      </c>
      <c r="U693">
        <v>265</v>
      </c>
      <c r="V693">
        <v>0</v>
      </c>
      <c r="W693">
        <v>17</v>
      </c>
      <c r="X693">
        <v>121</v>
      </c>
      <c r="Y693">
        <v>161</v>
      </c>
      <c r="Z693">
        <v>0</v>
      </c>
      <c r="AA693">
        <v>0</v>
      </c>
      <c r="AB693">
        <v>0</v>
      </c>
      <c r="AC693">
        <v>253</v>
      </c>
      <c r="AD693">
        <v>1</v>
      </c>
      <c r="AE693">
        <v>28</v>
      </c>
      <c r="AF693">
        <v>0</v>
      </c>
      <c r="AG693">
        <v>266</v>
      </c>
      <c r="AH693">
        <v>2</v>
      </c>
      <c r="AI693">
        <v>0</v>
      </c>
      <c r="AJ693">
        <v>14</v>
      </c>
      <c r="AK693">
        <v>101</v>
      </c>
      <c r="AL693">
        <v>180</v>
      </c>
      <c r="AM693">
        <v>1</v>
      </c>
      <c r="AN693">
        <v>282</v>
      </c>
      <c r="AO693">
        <v>0.86524822695035464</v>
      </c>
      <c r="AP693">
        <v>0.13475177304964539</v>
      </c>
      <c r="AQ693">
        <v>0</v>
      </c>
      <c r="AR693">
        <v>0.1524822695035461</v>
      </c>
      <c r="AS693">
        <v>0.1099290780141844</v>
      </c>
      <c r="AT693">
        <v>0.13475177304964539</v>
      </c>
      <c r="AU693">
        <v>9.2198581560283682E-2</v>
      </c>
      <c r="AV693">
        <v>0.1063829787234043</v>
      </c>
      <c r="AW693">
        <v>0.1453900709219858</v>
      </c>
      <c r="AX693">
        <v>0.13475177304964539</v>
      </c>
      <c r="AY693">
        <v>5.3191489361702128E-2</v>
      </c>
      <c r="AZ693">
        <v>2.1276595744680851E-2</v>
      </c>
      <c r="BA693">
        <v>4.2553191489361701E-2</v>
      </c>
      <c r="BB693">
        <v>3.5460992907801422E-3</v>
      </c>
      <c r="BC693">
        <v>3.5460992907801422E-3</v>
      </c>
      <c r="BD693">
        <v>0.93971631205673756</v>
      </c>
      <c r="BE693">
        <v>0</v>
      </c>
      <c r="BF693">
        <v>6.0283687943262408E-2</v>
      </c>
      <c r="BG693">
        <v>0.42907801418439723</v>
      </c>
      <c r="BH693">
        <v>0.57092198581560283</v>
      </c>
      <c r="BI693">
        <v>0</v>
      </c>
      <c r="BJ693">
        <v>0</v>
      </c>
      <c r="BK693">
        <v>0</v>
      </c>
      <c r="BL693">
        <v>0.8971631205673759</v>
      </c>
      <c r="BM693">
        <v>3.5460992907801422E-3</v>
      </c>
      <c r="BN693">
        <v>9.9290780141843976E-2</v>
      </c>
      <c r="BO693">
        <v>0</v>
      </c>
      <c r="BP693">
        <v>0.94326241134751776</v>
      </c>
      <c r="BQ693">
        <v>7.0921985815602844E-3</v>
      </c>
      <c r="BR693">
        <v>0</v>
      </c>
      <c r="BS693">
        <v>4.9645390070921988E-2</v>
      </c>
      <c r="BT693">
        <v>0.35815602836879429</v>
      </c>
      <c r="BU693">
        <v>0.63829787234042556</v>
      </c>
      <c r="BV693">
        <v>3.5460992907801422E-3</v>
      </c>
      <c r="BW693">
        <v>1</v>
      </c>
      <c r="BX693" t="s">
        <v>1766</v>
      </c>
      <c r="BY693">
        <v>601</v>
      </c>
      <c r="BZ693">
        <v>0.46921797004991678</v>
      </c>
      <c r="CA693">
        <v>0</v>
      </c>
    </row>
    <row r="694" spans="1:79" customFormat="1" x14ac:dyDescent="0.25">
      <c r="A694" t="s">
        <v>1769</v>
      </c>
      <c r="B694" t="s">
        <v>354</v>
      </c>
      <c r="C694" t="s">
        <v>187</v>
      </c>
      <c r="D694" t="s">
        <v>951</v>
      </c>
      <c r="E694">
        <v>2017</v>
      </c>
      <c r="F694">
        <v>172</v>
      </c>
      <c r="G694">
        <v>17</v>
      </c>
      <c r="H694">
        <v>0</v>
      </c>
      <c r="I694">
        <v>16</v>
      </c>
      <c r="J694">
        <v>20</v>
      </c>
      <c r="K694">
        <v>19</v>
      </c>
      <c r="L694">
        <v>18</v>
      </c>
      <c r="M694">
        <v>27</v>
      </c>
      <c r="N694">
        <v>26</v>
      </c>
      <c r="O694">
        <v>20</v>
      </c>
      <c r="P694">
        <v>19</v>
      </c>
      <c r="Q694">
        <v>6</v>
      </c>
      <c r="R694">
        <v>0</v>
      </c>
      <c r="S694">
        <v>18</v>
      </c>
      <c r="T694">
        <v>0</v>
      </c>
      <c r="U694">
        <v>167</v>
      </c>
      <c r="V694">
        <v>9</v>
      </c>
      <c r="W694">
        <v>13</v>
      </c>
      <c r="X694">
        <v>62</v>
      </c>
      <c r="Y694">
        <v>127</v>
      </c>
      <c r="Z694">
        <v>0</v>
      </c>
      <c r="AA694">
        <v>0</v>
      </c>
      <c r="AB694">
        <v>2</v>
      </c>
      <c r="AC694">
        <v>183</v>
      </c>
      <c r="AD694">
        <v>0</v>
      </c>
      <c r="AE694">
        <v>4</v>
      </c>
      <c r="AF694">
        <v>0</v>
      </c>
      <c r="AG694">
        <v>189</v>
      </c>
      <c r="AH694">
        <v>0</v>
      </c>
      <c r="AI694">
        <v>0</v>
      </c>
      <c r="AJ694">
        <v>0</v>
      </c>
      <c r="AK694">
        <v>68</v>
      </c>
      <c r="AL694">
        <v>120</v>
      </c>
      <c r="AM694">
        <v>1</v>
      </c>
      <c r="AN694">
        <v>189</v>
      </c>
      <c r="AO694">
        <v>0.91005291005291</v>
      </c>
      <c r="AP694">
        <v>8.9947089947089942E-2</v>
      </c>
      <c r="AQ694">
        <v>0</v>
      </c>
      <c r="AR694">
        <v>8.4656084656084651E-2</v>
      </c>
      <c r="AS694">
        <v>0.1058201058201058</v>
      </c>
      <c r="AT694">
        <v>0.1005291005291005</v>
      </c>
      <c r="AU694">
        <v>9.5238095238095233E-2</v>
      </c>
      <c r="AV694">
        <v>0.14285714285714279</v>
      </c>
      <c r="AW694">
        <v>0.13756613756613759</v>
      </c>
      <c r="AX694">
        <v>0.1058201058201058</v>
      </c>
      <c r="AY694">
        <v>0.1005291005291005</v>
      </c>
      <c r="AZ694">
        <v>3.1746031746031737E-2</v>
      </c>
      <c r="BA694">
        <v>9.5238095238095233E-2</v>
      </c>
      <c r="BB694">
        <v>0</v>
      </c>
      <c r="BC694">
        <v>0</v>
      </c>
      <c r="BD694">
        <v>0.8835978835978836</v>
      </c>
      <c r="BE694">
        <v>4.7619047619047623E-2</v>
      </c>
      <c r="BF694">
        <v>6.8783068783068779E-2</v>
      </c>
      <c r="BG694">
        <v>0.32804232804232802</v>
      </c>
      <c r="BH694">
        <v>0.67195767195767198</v>
      </c>
      <c r="BI694">
        <v>0</v>
      </c>
      <c r="BJ694">
        <v>0</v>
      </c>
      <c r="BK694">
        <v>1.058201058201058E-2</v>
      </c>
      <c r="BL694">
        <v>0.96825396825396826</v>
      </c>
      <c r="BM694">
        <v>0</v>
      </c>
      <c r="BN694">
        <v>2.1164021164021159E-2</v>
      </c>
      <c r="BO694">
        <v>0</v>
      </c>
      <c r="BP694">
        <v>1</v>
      </c>
      <c r="BQ694">
        <v>0</v>
      </c>
      <c r="BR694">
        <v>0</v>
      </c>
      <c r="BS694">
        <v>0</v>
      </c>
      <c r="BT694">
        <v>0.35978835978835982</v>
      </c>
      <c r="BU694">
        <v>0.63492063492063489</v>
      </c>
      <c r="BV694">
        <v>5.2910052910052907E-3</v>
      </c>
      <c r="BW694">
        <v>1</v>
      </c>
      <c r="BX694" t="s">
        <v>1766</v>
      </c>
      <c r="BY694">
        <v>601</v>
      </c>
      <c r="BZ694">
        <v>0.31447587354409318</v>
      </c>
      <c r="CA694">
        <v>0</v>
      </c>
    </row>
    <row r="695" spans="1:79" customFormat="1" x14ac:dyDescent="0.25">
      <c r="A695" t="s">
        <v>1770</v>
      </c>
      <c r="B695" t="s">
        <v>354</v>
      </c>
      <c r="C695" t="s">
        <v>187</v>
      </c>
      <c r="D695" t="s">
        <v>953</v>
      </c>
      <c r="E695">
        <v>2017</v>
      </c>
      <c r="F695">
        <v>43</v>
      </c>
      <c r="G695">
        <v>3</v>
      </c>
      <c r="H695">
        <v>0</v>
      </c>
      <c r="I695">
        <v>2</v>
      </c>
      <c r="J695">
        <v>0</v>
      </c>
      <c r="K695">
        <v>4</v>
      </c>
      <c r="L695">
        <v>5</v>
      </c>
      <c r="M695">
        <v>5</v>
      </c>
      <c r="N695">
        <v>9</v>
      </c>
      <c r="O695">
        <v>8</v>
      </c>
      <c r="P695">
        <v>7</v>
      </c>
      <c r="Q695">
        <v>2</v>
      </c>
      <c r="R695">
        <v>1</v>
      </c>
      <c r="S695">
        <v>3</v>
      </c>
      <c r="T695">
        <v>0</v>
      </c>
      <c r="U695">
        <v>42</v>
      </c>
      <c r="V695">
        <v>1</v>
      </c>
      <c r="W695">
        <v>3</v>
      </c>
      <c r="X695">
        <v>18</v>
      </c>
      <c r="Y695">
        <v>28</v>
      </c>
      <c r="Z695">
        <v>0</v>
      </c>
      <c r="AA695">
        <v>0</v>
      </c>
      <c r="AB695">
        <v>0</v>
      </c>
      <c r="AC695">
        <v>28</v>
      </c>
      <c r="AD695">
        <v>5</v>
      </c>
      <c r="AE695">
        <v>13</v>
      </c>
      <c r="AF695">
        <v>0</v>
      </c>
      <c r="AG695">
        <v>27</v>
      </c>
      <c r="AH695">
        <v>7</v>
      </c>
      <c r="AI695">
        <v>0</v>
      </c>
      <c r="AJ695">
        <v>12</v>
      </c>
      <c r="AK695">
        <v>14</v>
      </c>
      <c r="AL695">
        <v>32</v>
      </c>
      <c r="AM695">
        <v>0</v>
      </c>
      <c r="AN695">
        <v>46</v>
      </c>
      <c r="AO695">
        <v>0.93478260869565222</v>
      </c>
      <c r="AP695">
        <v>6.5217391304347824E-2</v>
      </c>
      <c r="AQ695">
        <v>0</v>
      </c>
      <c r="AR695">
        <v>4.3478260869565223E-2</v>
      </c>
      <c r="AS695">
        <v>0</v>
      </c>
      <c r="AT695">
        <v>8.6956521739130432E-2</v>
      </c>
      <c r="AU695">
        <v>0.108695652173913</v>
      </c>
      <c r="AV695">
        <v>0.108695652173913</v>
      </c>
      <c r="AW695">
        <v>0.19565217391304349</v>
      </c>
      <c r="AX695">
        <v>0.17391304347826089</v>
      </c>
      <c r="AY695">
        <v>0.1521739130434783</v>
      </c>
      <c r="AZ695">
        <v>4.3478260869565223E-2</v>
      </c>
      <c r="BA695">
        <v>6.5217391304347824E-2</v>
      </c>
      <c r="BB695">
        <v>2.1739130434782612E-2</v>
      </c>
      <c r="BC695">
        <v>0</v>
      </c>
      <c r="BD695">
        <v>0.91304347826086951</v>
      </c>
      <c r="BE695">
        <v>2.1739130434782612E-2</v>
      </c>
      <c r="BF695">
        <v>6.5217391304347824E-2</v>
      </c>
      <c r="BG695">
        <v>0.39130434782608697</v>
      </c>
      <c r="BH695">
        <v>0.60869565217391308</v>
      </c>
      <c r="BI695">
        <v>0</v>
      </c>
      <c r="BJ695">
        <v>0</v>
      </c>
      <c r="BK695">
        <v>0</v>
      </c>
      <c r="BL695">
        <v>0.60869565217391308</v>
      </c>
      <c r="BM695">
        <v>0.108695652173913</v>
      </c>
      <c r="BN695">
        <v>0.28260869565217389</v>
      </c>
      <c r="BO695">
        <v>0</v>
      </c>
      <c r="BP695">
        <v>0.58695652173913049</v>
      </c>
      <c r="BQ695">
        <v>0.1521739130434783</v>
      </c>
      <c r="BR695">
        <v>0</v>
      </c>
      <c r="BS695">
        <v>0.2608695652173913</v>
      </c>
      <c r="BT695">
        <v>0.30434782608695649</v>
      </c>
      <c r="BU695">
        <v>0.69565217391304346</v>
      </c>
      <c r="BV695">
        <v>0</v>
      </c>
      <c r="BW695">
        <v>1</v>
      </c>
      <c r="BX695" t="s">
        <v>1766</v>
      </c>
      <c r="BY695">
        <v>601</v>
      </c>
      <c r="BZ695">
        <v>7.6539101497504161E-2</v>
      </c>
      <c r="CA695">
        <v>0</v>
      </c>
    </row>
    <row r="696" spans="1:79" customFormat="1" x14ac:dyDescent="0.25">
      <c r="A696" t="s">
        <v>1771</v>
      </c>
      <c r="B696" t="s">
        <v>354</v>
      </c>
      <c r="C696" t="s">
        <v>187</v>
      </c>
      <c r="D696" t="s">
        <v>961</v>
      </c>
      <c r="E696">
        <v>2017</v>
      </c>
      <c r="F696">
        <v>8</v>
      </c>
      <c r="G696">
        <v>0</v>
      </c>
      <c r="H696">
        <v>0</v>
      </c>
      <c r="I696">
        <v>0</v>
      </c>
      <c r="J696">
        <v>1</v>
      </c>
      <c r="K696">
        <v>0</v>
      </c>
      <c r="L696">
        <v>0</v>
      </c>
      <c r="M696">
        <v>2</v>
      </c>
      <c r="N696">
        <v>1</v>
      </c>
      <c r="O696">
        <v>2</v>
      </c>
      <c r="P696">
        <v>2</v>
      </c>
      <c r="Q696">
        <v>0</v>
      </c>
      <c r="R696">
        <v>0</v>
      </c>
      <c r="S696">
        <v>0</v>
      </c>
      <c r="T696">
        <v>0</v>
      </c>
      <c r="U696">
        <v>8</v>
      </c>
      <c r="V696">
        <v>0</v>
      </c>
      <c r="W696">
        <v>0</v>
      </c>
      <c r="X696">
        <v>4</v>
      </c>
      <c r="Y696">
        <v>4</v>
      </c>
      <c r="Z696">
        <v>0</v>
      </c>
      <c r="AA696">
        <v>0</v>
      </c>
      <c r="AB696">
        <v>0</v>
      </c>
      <c r="AC696">
        <v>1</v>
      </c>
      <c r="AD696">
        <v>7</v>
      </c>
      <c r="AE696">
        <v>0</v>
      </c>
      <c r="AF696">
        <v>0</v>
      </c>
      <c r="AG696">
        <v>0</v>
      </c>
      <c r="AH696">
        <v>0</v>
      </c>
      <c r="AI696">
        <v>0</v>
      </c>
      <c r="AJ696">
        <v>8</v>
      </c>
      <c r="AK696">
        <v>2</v>
      </c>
      <c r="AL696">
        <v>6</v>
      </c>
      <c r="AM696">
        <v>0</v>
      </c>
      <c r="AN696">
        <v>8</v>
      </c>
      <c r="AO696">
        <v>1</v>
      </c>
      <c r="AP696">
        <v>0</v>
      </c>
      <c r="AQ696">
        <v>0</v>
      </c>
      <c r="AR696">
        <v>0</v>
      </c>
      <c r="AS696">
        <v>0.125</v>
      </c>
      <c r="AT696">
        <v>0</v>
      </c>
      <c r="AU696">
        <v>0</v>
      </c>
      <c r="AV696">
        <v>0.25</v>
      </c>
      <c r="AW696">
        <v>0.125</v>
      </c>
      <c r="AX696">
        <v>0.25</v>
      </c>
      <c r="AY696">
        <v>0.25</v>
      </c>
      <c r="AZ696">
        <v>0</v>
      </c>
      <c r="BA696">
        <v>0</v>
      </c>
      <c r="BB696">
        <v>0</v>
      </c>
      <c r="BC696">
        <v>0</v>
      </c>
      <c r="BD696">
        <v>1</v>
      </c>
      <c r="BE696">
        <v>0</v>
      </c>
      <c r="BF696">
        <v>0</v>
      </c>
      <c r="BG696">
        <v>0.5</v>
      </c>
      <c r="BH696">
        <v>0.5</v>
      </c>
      <c r="BI696">
        <v>0</v>
      </c>
      <c r="BJ696">
        <v>0</v>
      </c>
      <c r="BK696">
        <v>0</v>
      </c>
      <c r="BL696">
        <v>0.125</v>
      </c>
      <c r="BM696">
        <v>0.875</v>
      </c>
      <c r="BN696">
        <v>0</v>
      </c>
      <c r="BO696">
        <v>0</v>
      </c>
      <c r="BP696">
        <v>0</v>
      </c>
      <c r="BQ696">
        <v>0</v>
      </c>
      <c r="BR696">
        <v>0</v>
      </c>
      <c r="BS696">
        <v>1</v>
      </c>
      <c r="BT696">
        <v>0.25</v>
      </c>
      <c r="BU696">
        <v>0.75</v>
      </c>
      <c r="BV696">
        <v>0</v>
      </c>
      <c r="BW696">
        <v>1</v>
      </c>
      <c r="BX696" t="s">
        <v>1766</v>
      </c>
      <c r="BY696">
        <v>601</v>
      </c>
      <c r="BZ696">
        <v>1.3311148086522459E-2</v>
      </c>
      <c r="CA696">
        <v>0</v>
      </c>
    </row>
    <row r="697" spans="1:79" customFormat="1" x14ac:dyDescent="0.25">
      <c r="A697" t="s">
        <v>1772</v>
      </c>
      <c r="B697" t="s">
        <v>354</v>
      </c>
      <c r="C697" t="s">
        <v>420</v>
      </c>
      <c r="D697" t="s">
        <v>44</v>
      </c>
      <c r="E697">
        <v>2017</v>
      </c>
      <c r="F697">
        <v>21747</v>
      </c>
      <c r="G697">
        <v>2422</v>
      </c>
      <c r="H697">
        <v>0</v>
      </c>
      <c r="I697">
        <v>3133</v>
      </c>
      <c r="J697">
        <v>3358</v>
      </c>
      <c r="K697">
        <v>3780</v>
      </c>
      <c r="L697">
        <v>3593</v>
      </c>
      <c r="M697">
        <v>3293</v>
      </c>
      <c r="N697">
        <v>2948</v>
      </c>
      <c r="O697">
        <v>2127</v>
      </c>
      <c r="P697">
        <v>779</v>
      </c>
      <c r="Q697">
        <v>205</v>
      </c>
      <c r="R697">
        <v>55</v>
      </c>
      <c r="S697">
        <v>898</v>
      </c>
      <c r="T697">
        <v>0</v>
      </c>
      <c r="U697">
        <v>24133</v>
      </c>
      <c r="V697">
        <v>21</v>
      </c>
      <c r="W697">
        <v>15</v>
      </c>
      <c r="X697">
        <v>10204</v>
      </c>
      <c r="Y697">
        <v>12104</v>
      </c>
      <c r="Z697">
        <v>1861</v>
      </c>
      <c r="AA697">
        <v>0</v>
      </c>
      <c r="AB697">
        <v>0</v>
      </c>
      <c r="AC697">
        <v>23307</v>
      </c>
      <c r="AD697">
        <v>0</v>
      </c>
      <c r="AE697">
        <v>862</v>
      </c>
      <c r="AF697">
        <v>207</v>
      </c>
      <c r="AG697">
        <v>23644</v>
      </c>
      <c r="AH697">
        <v>318</v>
      </c>
      <c r="AI697">
        <v>0</v>
      </c>
      <c r="AJ697">
        <v>0</v>
      </c>
      <c r="AK697">
        <v>1055</v>
      </c>
      <c r="AL697">
        <v>23114</v>
      </c>
      <c r="AM697">
        <v>0</v>
      </c>
      <c r="AN697">
        <v>24169</v>
      </c>
      <c r="AO697">
        <v>0.89978898589101741</v>
      </c>
      <c r="AP697">
        <v>0.1002110141089826</v>
      </c>
      <c r="AQ697">
        <v>0</v>
      </c>
      <c r="AR697">
        <v>0.12962886342008359</v>
      </c>
      <c r="AS697">
        <v>0.13893830940460919</v>
      </c>
      <c r="AT697">
        <v>0.15639869254003061</v>
      </c>
      <c r="AU697">
        <v>0.14866150854400259</v>
      </c>
      <c r="AV697">
        <v>0.1362489138979685</v>
      </c>
      <c r="AW697">
        <v>0.1219744300550292</v>
      </c>
      <c r="AX697">
        <v>8.8005296040382305E-2</v>
      </c>
      <c r="AY697">
        <v>3.2231370764202079E-2</v>
      </c>
      <c r="AZ697">
        <v>8.4819396747900198E-3</v>
      </c>
      <c r="BA697">
        <v>3.7155033307128972E-2</v>
      </c>
      <c r="BB697">
        <v>2.275642351772932E-3</v>
      </c>
      <c r="BC697">
        <v>0</v>
      </c>
      <c r="BD697">
        <v>0.99851048864247594</v>
      </c>
      <c r="BE697">
        <v>8.6888162522239236E-4</v>
      </c>
      <c r="BF697">
        <v>6.2062973230170878E-4</v>
      </c>
      <c r="BG697">
        <v>0.42219371922710908</v>
      </c>
      <c r="BH697">
        <v>0.50080681865199217</v>
      </c>
      <c r="BI697">
        <v>7.6999462120898671E-2</v>
      </c>
      <c r="BJ697">
        <v>0</v>
      </c>
      <c r="BK697">
        <v>0</v>
      </c>
      <c r="BL697">
        <v>0.96433447805039518</v>
      </c>
      <c r="BM697">
        <v>0</v>
      </c>
      <c r="BN697">
        <v>3.5665521949604873E-2</v>
      </c>
      <c r="BO697">
        <v>8.5646903057635809E-3</v>
      </c>
      <c r="BP697">
        <v>0.97827795936944018</v>
      </c>
      <c r="BQ697">
        <v>1.315735032479623E-2</v>
      </c>
      <c r="BR697">
        <v>0</v>
      </c>
      <c r="BS697">
        <v>0</v>
      </c>
      <c r="BT697">
        <v>4.3650957838553522E-2</v>
      </c>
      <c r="BU697">
        <v>0.95634904216144645</v>
      </c>
      <c r="BV697">
        <v>0</v>
      </c>
      <c r="BW697">
        <v>1</v>
      </c>
      <c r="BX697" t="s">
        <v>1773</v>
      </c>
      <c r="BY697">
        <v>24169</v>
      </c>
      <c r="BZ697">
        <v>1</v>
      </c>
      <c r="CA697">
        <v>0</v>
      </c>
    </row>
    <row r="698" spans="1:79" customFormat="1" x14ac:dyDescent="0.25">
      <c r="A698" t="s">
        <v>1774</v>
      </c>
      <c r="B698" t="s">
        <v>354</v>
      </c>
      <c r="C698" t="s">
        <v>420</v>
      </c>
      <c r="D698" t="s">
        <v>947</v>
      </c>
      <c r="E698">
        <v>2017</v>
      </c>
      <c r="F698">
        <v>420</v>
      </c>
      <c r="G698">
        <v>23</v>
      </c>
      <c r="H698">
        <v>0</v>
      </c>
      <c r="I698">
        <v>57</v>
      </c>
      <c r="J698">
        <v>76</v>
      </c>
      <c r="K698">
        <v>74</v>
      </c>
      <c r="L698">
        <v>72</v>
      </c>
      <c r="M698">
        <v>57</v>
      </c>
      <c r="N698">
        <v>33</v>
      </c>
      <c r="O698">
        <v>31</v>
      </c>
      <c r="P698">
        <v>12</v>
      </c>
      <c r="Q698">
        <v>10</v>
      </c>
      <c r="R698">
        <v>7</v>
      </c>
      <c r="S698">
        <v>14</v>
      </c>
      <c r="T698">
        <v>0</v>
      </c>
      <c r="U698">
        <v>439</v>
      </c>
      <c r="V698">
        <v>2</v>
      </c>
      <c r="W698">
        <v>2</v>
      </c>
      <c r="X698">
        <v>259</v>
      </c>
      <c r="Y698">
        <v>160</v>
      </c>
      <c r="Z698">
        <v>24</v>
      </c>
      <c r="AA698">
        <v>0</v>
      </c>
      <c r="AB698">
        <v>0</v>
      </c>
      <c r="AC698">
        <v>437</v>
      </c>
      <c r="AD698">
        <v>0</v>
      </c>
      <c r="AE698">
        <v>6</v>
      </c>
      <c r="AF698">
        <v>2</v>
      </c>
      <c r="AG698">
        <v>441</v>
      </c>
      <c r="AH698">
        <v>0</v>
      </c>
      <c r="AI698">
        <v>0</v>
      </c>
      <c r="AJ698">
        <v>0</v>
      </c>
      <c r="AK698">
        <v>16</v>
      </c>
      <c r="AL698">
        <v>427</v>
      </c>
      <c r="AM698">
        <v>0</v>
      </c>
      <c r="AN698">
        <v>443</v>
      </c>
      <c r="AO698">
        <v>0.94808126410835214</v>
      </c>
      <c r="AP698">
        <v>5.1918735891647853E-2</v>
      </c>
      <c r="AQ698">
        <v>0</v>
      </c>
      <c r="AR698">
        <v>0.12866817155756211</v>
      </c>
      <c r="AS698">
        <v>0.17155756207674941</v>
      </c>
      <c r="AT698">
        <v>0.1670428893905192</v>
      </c>
      <c r="AU698">
        <v>0.16252821670428891</v>
      </c>
      <c r="AV698">
        <v>0.12866817155756211</v>
      </c>
      <c r="AW698">
        <v>7.4492099322799099E-2</v>
      </c>
      <c r="AX698">
        <v>6.9977426636568849E-2</v>
      </c>
      <c r="AY698">
        <v>2.7088036117381489E-2</v>
      </c>
      <c r="AZ698">
        <v>2.2573363431151239E-2</v>
      </c>
      <c r="BA698">
        <v>3.160270880361174E-2</v>
      </c>
      <c r="BB698">
        <v>1.580135440180587E-2</v>
      </c>
      <c r="BC698">
        <v>0</v>
      </c>
      <c r="BD698">
        <v>0.99097065462753953</v>
      </c>
      <c r="BE698">
        <v>4.5146726862302479E-3</v>
      </c>
      <c r="BF698">
        <v>4.5146726862302479E-3</v>
      </c>
      <c r="BG698">
        <v>0.58465011286681712</v>
      </c>
      <c r="BH698">
        <v>0.36117381489841988</v>
      </c>
      <c r="BI698">
        <v>5.4176072234762979E-2</v>
      </c>
      <c r="BJ698">
        <v>0</v>
      </c>
      <c r="BK698">
        <v>0</v>
      </c>
      <c r="BL698">
        <v>0.98645598194130923</v>
      </c>
      <c r="BM698">
        <v>0</v>
      </c>
      <c r="BN698">
        <v>1.3544018058690739E-2</v>
      </c>
      <c r="BO698">
        <v>4.5146726862302479E-3</v>
      </c>
      <c r="BP698">
        <v>0.99548532731376971</v>
      </c>
      <c r="BQ698">
        <v>0</v>
      </c>
      <c r="BR698">
        <v>0</v>
      </c>
      <c r="BS698">
        <v>0</v>
      </c>
      <c r="BT698">
        <v>3.6117381489841983E-2</v>
      </c>
      <c r="BU698">
        <v>0.963882618510158</v>
      </c>
      <c r="BV698">
        <v>0</v>
      </c>
      <c r="BW698">
        <v>1</v>
      </c>
      <c r="BX698" t="s">
        <v>1773</v>
      </c>
      <c r="BY698">
        <v>24169</v>
      </c>
      <c r="BZ698">
        <v>1.8329264760643799E-2</v>
      </c>
      <c r="CA698">
        <v>0</v>
      </c>
    </row>
    <row r="699" spans="1:79" customFormat="1" x14ac:dyDescent="0.25">
      <c r="A699" t="s">
        <v>1775</v>
      </c>
      <c r="B699" t="s">
        <v>354</v>
      </c>
      <c r="C699" t="s">
        <v>420</v>
      </c>
      <c r="D699" t="s">
        <v>949</v>
      </c>
      <c r="E699">
        <v>2017</v>
      </c>
      <c r="F699">
        <v>14253</v>
      </c>
      <c r="G699">
        <v>1647</v>
      </c>
      <c r="H699">
        <v>0</v>
      </c>
      <c r="I699">
        <v>2088</v>
      </c>
      <c r="J699">
        <v>2298</v>
      </c>
      <c r="K699">
        <v>2544</v>
      </c>
      <c r="L699">
        <v>2296</v>
      </c>
      <c r="M699">
        <v>2142</v>
      </c>
      <c r="N699">
        <v>2010</v>
      </c>
      <c r="O699">
        <v>1450</v>
      </c>
      <c r="P699">
        <v>410</v>
      </c>
      <c r="Q699">
        <v>84</v>
      </c>
      <c r="R699">
        <v>8</v>
      </c>
      <c r="S699">
        <v>570</v>
      </c>
      <c r="T699">
        <v>0</v>
      </c>
      <c r="U699">
        <v>15888</v>
      </c>
      <c r="V699">
        <v>7</v>
      </c>
      <c r="W699">
        <v>5</v>
      </c>
      <c r="X699">
        <v>6488</v>
      </c>
      <c r="Y699">
        <v>8459</v>
      </c>
      <c r="Z699">
        <v>953</v>
      </c>
      <c r="AA699">
        <v>0</v>
      </c>
      <c r="AB699">
        <v>0</v>
      </c>
      <c r="AC699">
        <v>15681</v>
      </c>
      <c r="AD699">
        <v>0</v>
      </c>
      <c r="AE699">
        <v>219</v>
      </c>
      <c r="AF699">
        <v>21</v>
      </c>
      <c r="AG699">
        <v>15877</v>
      </c>
      <c r="AH699">
        <v>2</v>
      </c>
      <c r="AI699">
        <v>0</v>
      </c>
      <c r="AJ699">
        <v>0</v>
      </c>
      <c r="AK699">
        <v>342</v>
      </c>
      <c r="AL699">
        <v>15558</v>
      </c>
      <c r="AM699">
        <v>0</v>
      </c>
      <c r="AN699">
        <v>15900</v>
      </c>
      <c r="AO699">
        <v>0.89641509433962263</v>
      </c>
      <c r="AP699">
        <v>0.1035849056603774</v>
      </c>
      <c r="AQ699">
        <v>0</v>
      </c>
      <c r="AR699">
        <v>0.1313207547169811</v>
      </c>
      <c r="AS699">
        <v>0.14452830188679239</v>
      </c>
      <c r="AT699">
        <v>0.16</v>
      </c>
      <c r="AU699">
        <v>0.14440251572327051</v>
      </c>
      <c r="AV699">
        <v>0.1347169811320755</v>
      </c>
      <c r="AW699">
        <v>0.12641509433962261</v>
      </c>
      <c r="AX699">
        <v>9.1194968553459113E-2</v>
      </c>
      <c r="AY699">
        <v>2.578616352201258E-2</v>
      </c>
      <c r="AZ699">
        <v>5.2830188679245287E-3</v>
      </c>
      <c r="BA699">
        <v>3.5849056603773577E-2</v>
      </c>
      <c r="BB699">
        <v>5.0314465408805029E-4</v>
      </c>
      <c r="BC699">
        <v>0</v>
      </c>
      <c r="BD699">
        <v>0.99924528301886795</v>
      </c>
      <c r="BE699">
        <v>4.40251572327044E-4</v>
      </c>
      <c r="BF699">
        <v>3.1446540880503138E-4</v>
      </c>
      <c r="BG699">
        <v>0.40805031446540879</v>
      </c>
      <c r="BH699">
        <v>0.53201257861635221</v>
      </c>
      <c r="BI699">
        <v>5.9937106918239003E-2</v>
      </c>
      <c r="BJ699">
        <v>0</v>
      </c>
      <c r="BK699">
        <v>0</v>
      </c>
      <c r="BL699">
        <v>0.98622641509433961</v>
      </c>
      <c r="BM699">
        <v>0</v>
      </c>
      <c r="BN699">
        <v>1.377358490566038E-2</v>
      </c>
      <c r="BO699">
        <v>1.320754716981132E-3</v>
      </c>
      <c r="BP699">
        <v>0.99855345911949689</v>
      </c>
      <c r="BQ699">
        <v>1.257861635220126E-4</v>
      </c>
      <c r="BR699">
        <v>0</v>
      </c>
      <c r="BS699">
        <v>0</v>
      </c>
      <c r="BT699">
        <v>2.1509433962264152E-2</v>
      </c>
      <c r="BU699">
        <v>0.97849056603773588</v>
      </c>
      <c r="BV699">
        <v>0</v>
      </c>
      <c r="BW699">
        <v>1</v>
      </c>
      <c r="BX699" t="s">
        <v>1773</v>
      </c>
      <c r="BY699">
        <v>24169</v>
      </c>
      <c r="BZ699">
        <v>0.65786751623981132</v>
      </c>
      <c r="CA699">
        <v>0</v>
      </c>
    </row>
    <row r="700" spans="1:79" customFormat="1" x14ac:dyDescent="0.25">
      <c r="A700" t="s">
        <v>1776</v>
      </c>
      <c r="B700" t="s">
        <v>354</v>
      </c>
      <c r="C700" t="s">
        <v>420</v>
      </c>
      <c r="D700" t="s">
        <v>951</v>
      </c>
      <c r="E700">
        <v>2017</v>
      </c>
      <c r="F700">
        <v>3724</v>
      </c>
      <c r="G700">
        <v>354</v>
      </c>
      <c r="H700">
        <v>0</v>
      </c>
      <c r="I700">
        <v>532</v>
      </c>
      <c r="J700">
        <v>493</v>
      </c>
      <c r="K700">
        <v>566</v>
      </c>
      <c r="L700">
        <v>630</v>
      </c>
      <c r="M700">
        <v>567</v>
      </c>
      <c r="N700">
        <v>465</v>
      </c>
      <c r="O700">
        <v>351</v>
      </c>
      <c r="P700">
        <v>205</v>
      </c>
      <c r="Q700">
        <v>61</v>
      </c>
      <c r="R700">
        <v>26</v>
      </c>
      <c r="S700">
        <v>182</v>
      </c>
      <c r="T700">
        <v>0</v>
      </c>
      <c r="U700">
        <v>4070</v>
      </c>
      <c r="V700">
        <v>6</v>
      </c>
      <c r="W700">
        <v>2</v>
      </c>
      <c r="X700">
        <v>1746</v>
      </c>
      <c r="Y700">
        <v>2008</v>
      </c>
      <c r="Z700">
        <v>324</v>
      </c>
      <c r="AA700">
        <v>0</v>
      </c>
      <c r="AB700">
        <v>0</v>
      </c>
      <c r="AC700">
        <v>3932</v>
      </c>
      <c r="AD700">
        <v>0</v>
      </c>
      <c r="AE700">
        <v>146</v>
      </c>
      <c r="AF700">
        <v>33</v>
      </c>
      <c r="AG700">
        <v>4043</v>
      </c>
      <c r="AH700">
        <v>2</v>
      </c>
      <c r="AI700">
        <v>0</v>
      </c>
      <c r="AJ700">
        <v>0</v>
      </c>
      <c r="AK700">
        <v>382</v>
      </c>
      <c r="AL700">
        <v>3696</v>
      </c>
      <c r="AM700">
        <v>0</v>
      </c>
      <c r="AN700">
        <v>4078</v>
      </c>
      <c r="AO700">
        <v>0.91319274153997054</v>
      </c>
      <c r="AP700">
        <v>8.6807258460029429E-2</v>
      </c>
      <c r="AQ700">
        <v>0</v>
      </c>
      <c r="AR700">
        <v>0.1304561059342815</v>
      </c>
      <c r="AS700">
        <v>0.120892594409024</v>
      </c>
      <c r="AT700">
        <v>0.13879352623835209</v>
      </c>
      <c r="AU700">
        <v>0.15448749386954391</v>
      </c>
      <c r="AV700">
        <v>0.13903874448258949</v>
      </c>
      <c r="AW700">
        <v>0.1140264835703776</v>
      </c>
      <c r="AX700">
        <v>8.6071603727317314E-2</v>
      </c>
      <c r="AY700">
        <v>5.0269740068661112E-2</v>
      </c>
      <c r="AZ700">
        <v>1.495831289847965E-2</v>
      </c>
      <c r="BA700">
        <v>4.4629720451201567E-2</v>
      </c>
      <c r="BB700">
        <v>6.3756743501716534E-3</v>
      </c>
      <c r="BC700">
        <v>0</v>
      </c>
      <c r="BD700">
        <v>0.99803825404610103</v>
      </c>
      <c r="BE700">
        <v>1.4713094654242281E-3</v>
      </c>
      <c r="BF700">
        <v>4.9043648847474255E-4</v>
      </c>
      <c r="BG700">
        <v>0.4281510544384502</v>
      </c>
      <c r="BH700">
        <v>0.4923982344286415</v>
      </c>
      <c r="BI700">
        <v>7.9450711132908289E-2</v>
      </c>
      <c r="BJ700">
        <v>0</v>
      </c>
      <c r="BK700">
        <v>0</v>
      </c>
      <c r="BL700">
        <v>0.96419813634134377</v>
      </c>
      <c r="BM700">
        <v>0</v>
      </c>
      <c r="BN700">
        <v>3.5801863658656202E-2</v>
      </c>
      <c r="BO700">
        <v>8.0922020598332509E-3</v>
      </c>
      <c r="BP700">
        <v>0.99141736145169201</v>
      </c>
      <c r="BQ700">
        <v>4.9043648847474255E-4</v>
      </c>
      <c r="BR700">
        <v>0</v>
      </c>
      <c r="BS700">
        <v>0</v>
      </c>
      <c r="BT700">
        <v>9.3673369298675827E-2</v>
      </c>
      <c r="BU700">
        <v>0.90632663070132413</v>
      </c>
      <c r="BV700">
        <v>0</v>
      </c>
      <c r="BW700">
        <v>1</v>
      </c>
      <c r="BX700" t="s">
        <v>1773</v>
      </c>
      <c r="BY700">
        <v>24169</v>
      </c>
      <c r="BZ700">
        <v>0.16872853655509121</v>
      </c>
      <c r="CA700">
        <v>0</v>
      </c>
    </row>
    <row r="701" spans="1:79" customFormat="1" x14ac:dyDescent="0.25">
      <c r="A701" t="s">
        <v>1777</v>
      </c>
      <c r="B701" t="s">
        <v>354</v>
      </c>
      <c r="C701" t="s">
        <v>420</v>
      </c>
      <c r="D701" t="s">
        <v>953</v>
      </c>
      <c r="E701">
        <v>2017</v>
      </c>
      <c r="F701">
        <v>3350</v>
      </c>
      <c r="G701">
        <v>398</v>
      </c>
      <c r="H701">
        <v>0</v>
      </c>
      <c r="I701">
        <v>456</v>
      </c>
      <c r="J701">
        <v>491</v>
      </c>
      <c r="K701">
        <v>596</v>
      </c>
      <c r="L701">
        <v>595</v>
      </c>
      <c r="M701">
        <v>527</v>
      </c>
      <c r="N701">
        <v>440</v>
      </c>
      <c r="O701">
        <v>295</v>
      </c>
      <c r="P701">
        <v>152</v>
      </c>
      <c r="Q701">
        <v>50</v>
      </c>
      <c r="R701">
        <v>14</v>
      </c>
      <c r="S701">
        <v>132</v>
      </c>
      <c r="T701">
        <v>0</v>
      </c>
      <c r="U701">
        <v>3736</v>
      </c>
      <c r="V701">
        <v>6</v>
      </c>
      <c r="W701">
        <v>6</v>
      </c>
      <c r="X701">
        <v>1711</v>
      </c>
      <c r="Y701">
        <v>1477</v>
      </c>
      <c r="Z701">
        <v>560</v>
      </c>
      <c r="AA701">
        <v>0</v>
      </c>
      <c r="AB701">
        <v>0</v>
      </c>
      <c r="AC701">
        <v>3257</v>
      </c>
      <c r="AD701">
        <v>0</v>
      </c>
      <c r="AE701">
        <v>491</v>
      </c>
      <c r="AF701">
        <v>151</v>
      </c>
      <c r="AG701">
        <v>3283</v>
      </c>
      <c r="AH701">
        <v>314</v>
      </c>
      <c r="AI701">
        <v>0</v>
      </c>
      <c r="AJ701">
        <v>0</v>
      </c>
      <c r="AK701">
        <v>315</v>
      </c>
      <c r="AL701">
        <v>3433</v>
      </c>
      <c r="AM701">
        <v>0</v>
      </c>
      <c r="AN701">
        <v>3748</v>
      </c>
      <c r="AO701">
        <v>0.89381003201707576</v>
      </c>
      <c r="AP701">
        <v>0.1061899679829242</v>
      </c>
      <c r="AQ701">
        <v>0</v>
      </c>
      <c r="AR701">
        <v>0.12166488794023481</v>
      </c>
      <c r="AS701">
        <v>0.1310032017075774</v>
      </c>
      <c r="AT701">
        <v>0.1590181430096051</v>
      </c>
      <c r="AU701">
        <v>0.15875133404482389</v>
      </c>
      <c r="AV701">
        <v>0.1406083244397012</v>
      </c>
      <c r="AW701">
        <v>0.11739594450373531</v>
      </c>
      <c r="AX701">
        <v>7.8708644610458914E-2</v>
      </c>
      <c r="AY701">
        <v>4.0554962646744928E-2</v>
      </c>
      <c r="AZ701">
        <v>1.334044823906083E-2</v>
      </c>
      <c r="BA701">
        <v>3.5218783351120587E-2</v>
      </c>
      <c r="BB701">
        <v>3.735325506937033E-3</v>
      </c>
      <c r="BC701">
        <v>0</v>
      </c>
      <c r="BD701">
        <v>0.99679829242262541</v>
      </c>
      <c r="BE701">
        <v>1.6008537886873001E-3</v>
      </c>
      <c r="BF701">
        <v>1.6008537886873001E-3</v>
      </c>
      <c r="BG701">
        <v>0.45651013874066171</v>
      </c>
      <c r="BH701">
        <v>0.39407684098185702</v>
      </c>
      <c r="BI701">
        <v>0.1494130202774813</v>
      </c>
      <c r="BJ701">
        <v>0</v>
      </c>
      <c r="BK701">
        <v>0</v>
      </c>
      <c r="BL701">
        <v>0.8689967982924226</v>
      </c>
      <c r="BM701">
        <v>0</v>
      </c>
      <c r="BN701">
        <v>0.1310032017075774</v>
      </c>
      <c r="BO701">
        <v>4.0288153681963708E-2</v>
      </c>
      <c r="BP701">
        <v>0.87593383137673431</v>
      </c>
      <c r="BQ701">
        <v>8.3778014941302034E-2</v>
      </c>
      <c r="BR701">
        <v>0</v>
      </c>
      <c r="BS701">
        <v>0</v>
      </c>
      <c r="BT701">
        <v>8.4044823906083241E-2</v>
      </c>
      <c r="BU701">
        <v>0.91595517609391675</v>
      </c>
      <c r="BV701">
        <v>0</v>
      </c>
      <c r="BW701">
        <v>1</v>
      </c>
      <c r="BX701" t="s">
        <v>1773</v>
      </c>
      <c r="BY701">
        <v>24169</v>
      </c>
      <c r="BZ701">
        <v>0.1550746824444536</v>
      </c>
      <c r="CA701">
        <v>0</v>
      </c>
    </row>
    <row r="702" spans="1:79" customFormat="1" x14ac:dyDescent="0.25">
      <c r="A702" t="s">
        <v>1778</v>
      </c>
      <c r="B702" t="s">
        <v>354</v>
      </c>
      <c r="C702" t="s">
        <v>426</v>
      </c>
      <c r="D702" t="s">
        <v>44</v>
      </c>
      <c r="E702">
        <v>2017</v>
      </c>
      <c r="F702">
        <v>3187</v>
      </c>
      <c r="G702">
        <v>205</v>
      </c>
      <c r="H702">
        <v>0</v>
      </c>
      <c r="I702">
        <v>480</v>
      </c>
      <c r="J702">
        <v>713</v>
      </c>
      <c r="K702">
        <v>521</v>
      </c>
      <c r="L702">
        <v>395</v>
      </c>
      <c r="M702">
        <v>312</v>
      </c>
      <c r="N702">
        <v>320</v>
      </c>
      <c r="O702">
        <v>272</v>
      </c>
      <c r="P702">
        <v>214</v>
      </c>
      <c r="Q702">
        <v>44</v>
      </c>
      <c r="R702">
        <v>8</v>
      </c>
      <c r="S702">
        <v>113</v>
      </c>
      <c r="T702">
        <v>0</v>
      </c>
      <c r="U702">
        <v>3061</v>
      </c>
      <c r="V702">
        <v>331</v>
      </c>
      <c r="W702">
        <v>0</v>
      </c>
      <c r="X702">
        <v>1623</v>
      </c>
      <c r="Y702">
        <v>907</v>
      </c>
      <c r="Z702">
        <v>856</v>
      </c>
      <c r="AA702">
        <v>6</v>
      </c>
      <c r="AB702">
        <v>52</v>
      </c>
      <c r="AC702">
        <v>2991</v>
      </c>
      <c r="AD702">
        <v>27</v>
      </c>
      <c r="AE702">
        <v>322</v>
      </c>
      <c r="AF702">
        <v>189</v>
      </c>
      <c r="AG702">
        <v>3159</v>
      </c>
      <c r="AH702">
        <v>15</v>
      </c>
      <c r="AI702">
        <v>0</v>
      </c>
      <c r="AJ702">
        <v>29</v>
      </c>
      <c r="AK702">
        <v>1025</v>
      </c>
      <c r="AL702">
        <v>2364</v>
      </c>
      <c r="AM702">
        <v>3</v>
      </c>
      <c r="AN702">
        <v>3392</v>
      </c>
      <c r="AO702">
        <v>0.93956367924528306</v>
      </c>
      <c r="AP702">
        <v>6.0436320754716978E-2</v>
      </c>
      <c r="AQ702">
        <v>0</v>
      </c>
      <c r="AR702">
        <v>0.14150943396226409</v>
      </c>
      <c r="AS702">
        <v>0.21020047169811321</v>
      </c>
      <c r="AT702">
        <v>0.15359669811320761</v>
      </c>
      <c r="AU702">
        <v>0.11645047169811321</v>
      </c>
      <c r="AV702">
        <v>9.1981132075471692E-2</v>
      </c>
      <c r="AW702">
        <v>9.4339622641509441E-2</v>
      </c>
      <c r="AX702">
        <v>8.0188679245283015E-2</v>
      </c>
      <c r="AY702">
        <v>6.3089622641509441E-2</v>
      </c>
      <c r="AZ702">
        <v>1.2971698113207549E-2</v>
      </c>
      <c r="BA702">
        <v>3.3313679245283022E-2</v>
      </c>
      <c r="BB702">
        <v>2.3584905660377362E-3</v>
      </c>
      <c r="BC702">
        <v>0</v>
      </c>
      <c r="BD702">
        <v>0.9024174528301887</v>
      </c>
      <c r="BE702">
        <v>9.7582547169811323E-2</v>
      </c>
      <c r="BF702">
        <v>0</v>
      </c>
      <c r="BG702">
        <v>0.47847877358490559</v>
      </c>
      <c r="BH702">
        <v>0.26739386792452829</v>
      </c>
      <c r="BI702">
        <v>0.25235849056603782</v>
      </c>
      <c r="BJ702">
        <v>1.7688679245283019E-3</v>
      </c>
      <c r="BK702">
        <v>1.533018867924528E-2</v>
      </c>
      <c r="BL702">
        <v>0.88178066037735847</v>
      </c>
      <c r="BM702">
        <v>7.9599056603773585E-3</v>
      </c>
      <c r="BN702">
        <v>9.4929245283018868E-2</v>
      </c>
      <c r="BO702">
        <v>5.5719339622641507E-2</v>
      </c>
      <c r="BP702">
        <v>0.93130896226415094</v>
      </c>
      <c r="BQ702">
        <v>4.4221698113207546E-3</v>
      </c>
      <c r="BR702">
        <v>0</v>
      </c>
      <c r="BS702">
        <v>8.5495283018867923E-3</v>
      </c>
      <c r="BT702">
        <v>0.30218160377358488</v>
      </c>
      <c r="BU702">
        <v>0.69693396226415094</v>
      </c>
      <c r="BV702">
        <v>8.8443396226415096E-4</v>
      </c>
      <c r="BW702">
        <v>1</v>
      </c>
      <c r="BX702" t="s">
        <v>1779</v>
      </c>
      <c r="BY702">
        <v>3392</v>
      </c>
      <c r="BZ702">
        <v>1</v>
      </c>
      <c r="CA702">
        <v>0</v>
      </c>
    </row>
    <row r="703" spans="1:79" customFormat="1" x14ac:dyDescent="0.25">
      <c r="A703" t="s">
        <v>1780</v>
      </c>
      <c r="B703" t="s">
        <v>354</v>
      </c>
      <c r="C703" t="s">
        <v>426</v>
      </c>
      <c r="D703" t="s">
        <v>947</v>
      </c>
      <c r="E703">
        <v>2017</v>
      </c>
      <c r="F703">
        <v>833</v>
      </c>
      <c r="G703">
        <v>58</v>
      </c>
      <c r="H703">
        <v>0</v>
      </c>
      <c r="I703">
        <v>133</v>
      </c>
      <c r="J703">
        <v>171</v>
      </c>
      <c r="K703">
        <v>143</v>
      </c>
      <c r="L703">
        <v>93</v>
      </c>
      <c r="M703">
        <v>79</v>
      </c>
      <c r="N703">
        <v>90</v>
      </c>
      <c r="O703">
        <v>77</v>
      </c>
      <c r="P703">
        <v>65</v>
      </c>
      <c r="Q703">
        <v>11</v>
      </c>
      <c r="R703">
        <v>0</v>
      </c>
      <c r="S703">
        <v>29</v>
      </c>
      <c r="T703">
        <v>0</v>
      </c>
      <c r="U703">
        <v>826</v>
      </c>
      <c r="V703">
        <v>65</v>
      </c>
      <c r="W703">
        <v>0</v>
      </c>
      <c r="X703">
        <v>382</v>
      </c>
      <c r="Y703">
        <v>254</v>
      </c>
      <c r="Z703">
        <v>255</v>
      </c>
      <c r="AA703">
        <v>0</v>
      </c>
      <c r="AB703">
        <v>22</v>
      </c>
      <c r="AC703">
        <v>780</v>
      </c>
      <c r="AD703">
        <v>0</v>
      </c>
      <c r="AE703">
        <v>89</v>
      </c>
      <c r="AF703">
        <v>75</v>
      </c>
      <c r="AG703">
        <v>809</v>
      </c>
      <c r="AH703">
        <v>6</v>
      </c>
      <c r="AI703">
        <v>0</v>
      </c>
      <c r="AJ703">
        <v>1</v>
      </c>
      <c r="AK703">
        <v>463</v>
      </c>
      <c r="AL703">
        <v>425</v>
      </c>
      <c r="AM703">
        <v>3</v>
      </c>
      <c r="AN703">
        <v>891</v>
      </c>
      <c r="AO703">
        <v>0.9349046015712682</v>
      </c>
      <c r="AP703">
        <v>6.5095398428731757E-2</v>
      </c>
      <c r="AQ703">
        <v>0</v>
      </c>
      <c r="AR703">
        <v>0.1492704826038159</v>
      </c>
      <c r="AS703">
        <v>0.19191919191919191</v>
      </c>
      <c r="AT703">
        <v>0.16049382716049379</v>
      </c>
      <c r="AU703">
        <v>0.1043771043771044</v>
      </c>
      <c r="AV703">
        <v>8.866442199775533E-2</v>
      </c>
      <c r="AW703">
        <v>0.10101010101010099</v>
      </c>
      <c r="AX703">
        <v>8.6419753086419748E-2</v>
      </c>
      <c r="AY703">
        <v>7.2951739618406286E-2</v>
      </c>
      <c r="AZ703">
        <v>1.234567901234568E-2</v>
      </c>
      <c r="BA703">
        <v>3.2547699214365879E-2</v>
      </c>
      <c r="BB703">
        <v>0</v>
      </c>
      <c r="BC703">
        <v>0</v>
      </c>
      <c r="BD703">
        <v>0.92704826038159371</v>
      </c>
      <c r="BE703">
        <v>7.2951739618406286E-2</v>
      </c>
      <c r="BF703">
        <v>0</v>
      </c>
      <c r="BG703">
        <v>0.42873176206509539</v>
      </c>
      <c r="BH703">
        <v>0.28507295173961839</v>
      </c>
      <c r="BI703">
        <v>0.28619528619528622</v>
      </c>
      <c r="BJ703">
        <v>0</v>
      </c>
      <c r="BK703">
        <v>2.469135802469136E-2</v>
      </c>
      <c r="BL703">
        <v>0.87542087542087543</v>
      </c>
      <c r="BM703">
        <v>0</v>
      </c>
      <c r="BN703">
        <v>9.9887766554433224E-2</v>
      </c>
      <c r="BO703">
        <v>8.4175084175084181E-2</v>
      </c>
      <c r="BP703">
        <v>0.90796857463524128</v>
      </c>
      <c r="BQ703">
        <v>6.7340067340067337E-3</v>
      </c>
      <c r="BR703">
        <v>0</v>
      </c>
      <c r="BS703">
        <v>1.1223344556677891E-3</v>
      </c>
      <c r="BT703">
        <v>0.51964085297418627</v>
      </c>
      <c r="BU703">
        <v>0.47699214365881032</v>
      </c>
      <c r="BV703">
        <v>3.3670033670033669E-3</v>
      </c>
      <c r="BW703">
        <v>1</v>
      </c>
      <c r="BX703" t="s">
        <v>1779</v>
      </c>
      <c r="BY703">
        <v>3392</v>
      </c>
      <c r="BZ703">
        <v>0.26267688679245282</v>
      </c>
      <c r="CA703">
        <v>0</v>
      </c>
    </row>
    <row r="704" spans="1:79" customFormat="1" x14ac:dyDescent="0.25">
      <c r="A704" t="s">
        <v>1781</v>
      </c>
      <c r="B704" t="s">
        <v>354</v>
      </c>
      <c r="C704" t="s">
        <v>426</v>
      </c>
      <c r="D704" t="s">
        <v>949</v>
      </c>
      <c r="E704">
        <v>2017</v>
      </c>
      <c r="F704">
        <v>1649</v>
      </c>
      <c r="G704">
        <v>98</v>
      </c>
      <c r="H704">
        <v>0</v>
      </c>
      <c r="I704">
        <v>229</v>
      </c>
      <c r="J704">
        <v>371</v>
      </c>
      <c r="K704">
        <v>273</v>
      </c>
      <c r="L704">
        <v>223</v>
      </c>
      <c r="M704">
        <v>167</v>
      </c>
      <c r="N704">
        <v>161</v>
      </c>
      <c r="O704">
        <v>142</v>
      </c>
      <c r="P704">
        <v>107</v>
      </c>
      <c r="Q704">
        <v>18</v>
      </c>
      <c r="R704">
        <v>5</v>
      </c>
      <c r="S704">
        <v>51</v>
      </c>
      <c r="T704">
        <v>0</v>
      </c>
      <c r="U704">
        <v>1618</v>
      </c>
      <c r="V704">
        <v>129</v>
      </c>
      <c r="W704">
        <v>0</v>
      </c>
      <c r="X704">
        <v>929</v>
      </c>
      <c r="Y704">
        <v>456</v>
      </c>
      <c r="Z704">
        <v>362</v>
      </c>
      <c r="AA704">
        <v>0</v>
      </c>
      <c r="AB704">
        <v>1</v>
      </c>
      <c r="AC704">
        <v>1562</v>
      </c>
      <c r="AD704">
        <v>0</v>
      </c>
      <c r="AE704">
        <v>184</v>
      </c>
      <c r="AF704">
        <v>62</v>
      </c>
      <c r="AG704">
        <v>1682</v>
      </c>
      <c r="AH704">
        <v>3</v>
      </c>
      <c r="AI704">
        <v>0</v>
      </c>
      <c r="AJ704">
        <v>0</v>
      </c>
      <c r="AK704">
        <v>343</v>
      </c>
      <c r="AL704">
        <v>1404</v>
      </c>
      <c r="AM704">
        <v>0</v>
      </c>
      <c r="AN704">
        <v>1747</v>
      </c>
      <c r="AO704">
        <v>0.94390383514596454</v>
      </c>
      <c r="AP704">
        <v>5.6096164854035492E-2</v>
      </c>
      <c r="AQ704">
        <v>0</v>
      </c>
      <c r="AR704">
        <v>0.13108185460789931</v>
      </c>
      <c r="AS704">
        <v>0.2123640526617058</v>
      </c>
      <c r="AT704">
        <v>0.15626788780767031</v>
      </c>
      <c r="AU704">
        <v>0.12764739553520321</v>
      </c>
      <c r="AV704">
        <v>9.5592444190040066E-2</v>
      </c>
      <c r="AW704">
        <v>9.2157985117344021E-2</v>
      </c>
      <c r="AX704">
        <v>8.1282198053806529E-2</v>
      </c>
      <c r="AY704">
        <v>6.1247853463079573E-2</v>
      </c>
      <c r="AZ704">
        <v>1.0303377218088151E-2</v>
      </c>
      <c r="BA704">
        <v>2.919290211791643E-2</v>
      </c>
      <c r="BB704">
        <v>2.8620492272467091E-3</v>
      </c>
      <c r="BC704">
        <v>0</v>
      </c>
      <c r="BD704">
        <v>0.92615912993703486</v>
      </c>
      <c r="BE704">
        <v>7.384087006296508E-2</v>
      </c>
      <c r="BF704">
        <v>0</v>
      </c>
      <c r="BG704">
        <v>0.53176874642243843</v>
      </c>
      <c r="BH704">
        <v>0.26101888952489982</v>
      </c>
      <c r="BI704">
        <v>0.20721236405266169</v>
      </c>
      <c r="BJ704">
        <v>0</v>
      </c>
      <c r="BK704">
        <v>5.7240984544934168E-4</v>
      </c>
      <c r="BL704">
        <v>0.89410417859187175</v>
      </c>
      <c r="BM704">
        <v>0</v>
      </c>
      <c r="BN704">
        <v>0.1053234115626789</v>
      </c>
      <c r="BO704">
        <v>3.5489410417859177E-2</v>
      </c>
      <c r="BP704">
        <v>0.96279336004579275</v>
      </c>
      <c r="BQ704">
        <v>1.717229536348025E-3</v>
      </c>
      <c r="BR704">
        <v>0</v>
      </c>
      <c r="BS704">
        <v>0</v>
      </c>
      <c r="BT704">
        <v>0.19633657698912421</v>
      </c>
      <c r="BU704">
        <v>0.80366342301087579</v>
      </c>
      <c r="BV704">
        <v>0</v>
      </c>
      <c r="BW704">
        <v>1</v>
      </c>
      <c r="BX704" t="s">
        <v>1779</v>
      </c>
      <c r="BY704">
        <v>3392</v>
      </c>
      <c r="BZ704">
        <v>0.51503537735849059</v>
      </c>
      <c r="CA704">
        <v>0</v>
      </c>
    </row>
    <row r="705" spans="1:79" customFormat="1" x14ac:dyDescent="0.25">
      <c r="A705" t="s">
        <v>1782</v>
      </c>
      <c r="B705" t="s">
        <v>354</v>
      </c>
      <c r="C705" t="s">
        <v>426</v>
      </c>
      <c r="D705" t="s">
        <v>951</v>
      </c>
      <c r="E705">
        <v>2017</v>
      </c>
      <c r="F705">
        <v>610</v>
      </c>
      <c r="G705">
        <v>42</v>
      </c>
      <c r="H705">
        <v>0</v>
      </c>
      <c r="I705">
        <v>102</v>
      </c>
      <c r="J705">
        <v>153</v>
      </c>
      <c r="K705">
        <v>86</v>
      </c>
      <c r="L705">
        <v>65</v>
      </c>
      <c r="M705">
        <v>59</v>
      </c>
      <c r="N705">
        <v>64</v>
      </c>
      <c r="O705">
        <v>45</v>
      </c>
      <c r="P705">
        <v>35</v>
      </c>
      <c r="Q705">
        <v>13</v>
      </c>
      <c r="R705">
        <v>3</v>
      </c>
      <c r="S705">
        <v>27</v>
      </c>
      <c r="T705">
        <v>0</v>
      </c>
      <c r="U705">
        <v>525</v>
      </c>
      <c r="V705">
        <v>127</v>
      </c>
      <c r="W705">
        <v>0</v>
      </c>
      <c r="X705">
        <v>270</v>
      </c>
      <c r="Y705">
        <v>177</v>
      </c>
      <c r="Z705">
        <v>204</v>
      </c>
      <c r="AA705">
        <v>1</v>
      </c>
      <c r="AB705">
        <v>24</v>
      </c>
      <c r="AC705">
        <v>599</v>
      </c>
      <c r="AD705">
        <v>0</v>
      </c>
      <c r="AE705">
        <v>29</v>
      </c>
      <c r="AF705">
        <v>30</v>
      </c>
      <c r="AG705">
        <v>622</v>
      </c>
      <c r="AH705">
        <v>0</v>
      </c>
      <c r="AI705">
        <v>0</v>
      </c>
      <c r="AJ705">
        <v>0</v>
      </c>
      <c r="AK705">
        <v>202</v>
      </c>
      <c r="AL705">
        <v>450</v>
      </c>
      <c r="AM705">
        <v>0</v>
      </c>
      <c r="AN705">
        <v>652</v>
      </c>
      <c r="AO705">
        <v>0.93558282208588961</v>
      </c>
      <c r="AP705">
        <v>6.4417177914110432E-2</v>
      </c>
      <c r="AQ705">
        <v>0</v>
      </c>
      <c r="AR705">
        <v>0.15644171779141111</v>
      </c>
      <c r="AS705">
        <v>0.2346625766871166</v>
      </c>
      <c r="AT705">
        <v>0.13190184049079751</v>
      </c>
      <c r="AU705">
        <v>9.9693251533742325E-2</v>
      </c>
      <c r="AV705">
        <v>9.0490797546012275E-2</v>
      </c>
      <c r="AW705">
        <v>9.815950920245399E-2</v>
      </c>
      <c r="AX705">
        <v>6.9018404907975464E-2</v>
      </c>
      <c r="AY705">
        <v>5.3680981595092027E-2</v>
      </c>
      <c r="AZ705">
        <v>1.9938650306748469E-2</v>
      </c>
      <c r="BA705">
        <v>4.1411042944785273E-2</v>
      </c>
      <c r="BB705">
        <v>4.601226993865031E-3</v>
      </c>
      <c r="BC705">
        <v>0</v>
      </c>
      <c r="BD705">
        <v>0.80521472392638038</v>
      </c>
      <c r="BE705">
        <v>0.19478527607361959</v>
      </c>
      <c r="BF705">
        <v>0</v>
      </c>
      <c r="BG705">
        <v>0.41411042944785281</v>
      </c>
      <c r="BH705">
        <v>0.2714723926380368</v>
      </c>
      <c r="BI705">
        <v>0.31288343558282211</v>
      </c>
      <c r="BJ705">
        <v>1.533742331288344E-3</v>
      </c>
      <c r="BK705">
        <v>3.6809815950920248E-2</v>
      </c>
      <c r="BL705">
        <v>0.91871165644171782</v>
      </c>
      <c r="BM705">
        <v>0</v>
      </c>
      <c r="BN705">
        <v>4.4478527607361963E-2</v>
      </c>
      <c r="BO705">
        <v>4.6012269938650298E-2</v>
      </c>
      <c r="BP705">
        <v>0.95398773006134974</v>
      </c>
      <c r="BQ705">
        <v>0</v>
      </c>
      <c r="BR705">
        <v>0</v>
      </c>
      <c r="BS705">
        <v>0</v>
      </c>
      <c r="BT705">
        <v>0.30981595092024539</v>
      </c>
      <c r="BU705">
        <v>0.69018404907975461</v>
      </c>
      <c r="BV705">
        <v>0</v>
      </c>
      <c r="BW705">
        <v>1</v>
      </c>
      <c r="BX705" t="s">
        <v>1779</v>
      </c>
      <c r="BY705">
        <v>3392</v>
      </c>
      <c r="BZ705">
        <v>0.1922169811320755</v>
      </c>
      <c r="CA705">
        <v>0</v>
      </c>
    </row>
    <row r="706" spans="1:79" customFormat="1" x14ac:dyDescent="0.25">
      <c r="A706" t="s">
        <v>1783</v>
      </c>
      <c r="B706" t="s">
        <v>354</v>
      </c>
      <c r="C706" t="s">
        <v>426</v>
      </c>
      <c r="D706" t="s">
        <v>953</v>
      </c>
      <c r="E706">
        <v>2017</v>
      </c>
      <c r="F706">
        <v>67</v>
      </c>
      <c r="G706">
        <v>7</v>
      </c>
      <c r="H706">
        <v>0</v>
      </c>
      <c r="I706">
        <v>9</v>
      </c>
      <c r="J706">
        <v>11</v>
      </c>
      <c r="K706">
        <v>15</v>
      </c>
      <c r="L706">
        <v>11</v>
      </c>
      <c r="M706">
        <v>6</v>
      </c>
      <c r="N706">
        <v>5</v>
      </c>
      <c r="O706">
        <v>7</v>
      </c>
      <c r="P706">
        <v>6</v>
      </c>
      <c r="Q706">
        <v>1</v>
      </c>
      <c r="R706">
        <v>0</v>
      </c>
      <c r="S706">
        <v>3</v>
      </c>
      <c r="T706">
        <v>0</v>
      </c>
      <c r="U706">
        <v>65</v>
      </c>
      <c r="V706">
        <v>9</v>
      </c>
      <c r="W706">
        <v>0</v>
      </c>
      <c r="X706">
        <v>42</v>
      </c>
      <c r="Y706">
        <v>19</v>
      </c>
      <c r="Z706">
        <v>13</v>
      </c>
      <c r="AA706">
        <v>0</v>
      </c>
      <c r="AB706">
        <v>5</v>
      </c>
      <c r="AC706">
        <v>50</v>
      </c>
      <c r="AD706">
        <v>0</v>
      </c>
      <c r="AE706">
        <v>19</v>
      </c>
      <c r="AF706">
        <v>21</v>
      </c>
      <c r="AG706">
        <v>46</v>
      </c>
      <c r="AH706">
        <v>6</v>
      </c>
      <c r="AI706">
        <v>0</v>
      </c>
      <c r="AJ706">
        <v>1</v>
      </c>
      <c r="AK706">
        <v>6</v>
      </c>
      <c r="AL706">
        <v>68</v>
      </c>
      <c r="AM706">
        <v>0</v>
      </c>
      <c r="AN706">
        <v>74</v>
      </c>
      <c r="AO706">
        <v>0.90540540540540537</v>
      </c>
      <c r="AP706">
        <v>9.45945945945946E-2</v>
      </c>
      <c r="AQ706">
        <v>0</v>
      </c>
      <c r="AR706">
        <v>0.1216216216216216</v>
      </c>
      <c r="AS706">
        <v>0.14864864864864871</v>
      </c>
      <c r="AT706">
        <v>0.20270270270270269</v>
      </c>
      <c r="AU706">
        <v>0.14864864864864871</v>
      </c>
      <c r="AV706">
        <v>8.1081081081081086E-2</v>
      </c>
      <c r="AW706">
        <v>6.7567567567567571E-2</v>
      </c>
      <c r="AX706">
        <v>9.45945945945946E-2</v>
      </c>
      <c r="AY706">
        <v>8.1081081081081086E-2</v>
      </c>
      <c r="AZ706">
        <v>1.3513513513513511E-2</v>
      </c>
      <c r="BA706">
        <v>4.0540540540540543E-2</v>
      </c>
      <c r="BB706">
        <v>0</v>
      </c>
      <c r="BC706">
        <v>0</v>
      </c>
      <c r="BD706">
        <v>0.8783783783783784</v>
      </c>
      <c r="BE706">
        <v>0.1216216216216216</v>
      </c>
      <c r="BF706">
        <v>0</v>
      </c>
      <c r="BG706">
        <v>0.56756756756756754</v>
      </c>
      <c r="BH706">
        <v>0.25675675675675669</v>
      </c>
      <c r="BI706">
        <v>0.17567567567567571</v>
      </c>
      <c r="BJ706">
        <v>0</v>
      </c>
      <c r="BK706">
        <v>6.7567567567567571E-2</v>
      </c>
      <c r="BL706">
        <v>0.67567567567567566</v>
      </c>
      <c r="BM706">
        <v>0</v>
      </c>
      <c r="BN706">
        <v>0.25675675675675669</v>
      </c>
      <c r="BO706">
        <v>0.28378378378378383</v>
      </c>
      <c r="BP706">
        <v>0.6216216216216216</v>
      </c>
      <c r="BQ706">
        <v>8.1081081081081086E-2</v>
      </c>
      <c r="BR706">
        <v>0</v>
      </c>
      <c r="BS706">
        <v>1.3513513513513511E-2</v>
      </c>
      <c r="BT706">
        <v>8.1081081081081086E-2</v>
      </c>
      <c r="BU706">
        <v>0.91891891891891897</v>
      </c>
      <c r="BV706">
        <v>0</v>
      </c>
      <c r="BW706">
        <v>1</v>
      </c>
      <c r="BX706" t="s">
        <v>1779</v>
      </c>
      <c r="BY706">
        <v>3392</v>
      </c>
      <c r="BZ706">
        <v>2.1816037735849059E-2</v>
      </c>
      <c r="CA706">
        <v>0</v>
      </c>
    </row>
    <row r="707" spans="1:79" customFormat="1" x14ac:dyDescent="0.25">
      <c r="A707" t="s">
        <v>1784</v>
      </c>
      <c r="B707" t="s">
        <v>354</v>
      </c>
      <c r="C707" t="s">
        <v>426</v>
      </c>
      <c r="D707" t="s">
        <v>961</v>
      </c>
      <c r="E707">
        <v>2017</v>
      </c>
      <c r="F707">
        <v>28</v>
      </c>
      <c r="G707">
        <v>0</v>
      </c>
      <c r="H707">
        <v>0</v>
      </c>
      <c r="I707">
        <v>7</v>
      </c>
      <c r="J707">
        <v>7</v>
      </c>
      <c r="K707">
        <v>4</v>
      </c>
      <c r="L707">
        <v>3</v>
      </c>
      <c r="M707">
        <v>1</v>
      </c>
      <c r="N707">
        <v>0</v>
      </c>
      <c r="O707">
        <v>1</v>
      </c>
      <c r="P707">
        <v>1</v>
      </c>
      <c r="Q707">
        <v>1</v>
      </c>
      <c r="R707">
        <v>0</v>
      </c>
      <c r="S707">
        <v>3</v>
      </c>
      <c r="T707">
        <v>0</v>
      </c>
      <c r="U707">
        <v>27</v>
      </c>
      <c r="V707">
        <v>1</v>
      </c>
      <c r="W707">
        <v>0</v>
      </c>
      <c r="X707">
        <v>0</v>
      </c>
      <c r="Y707">
        <v>1</v>
      </c>
      <c r="Z707">
        <v>22</v>
      </c>
      <c r="AA707">
        <v>5</v>
      </c>
      <c r="AB707">
        <v>0</v>
      </c>
      <c r="AC707">
        <v>0</v>
      </c>
      <c r="AD707">
        <v>27</v>
      </c>
      <c r="AE707">
        <v>1</v>
      </c>
      <c r="AF707">
        <v>1</v>
      </c>
      <c r="AG707">
        <v>0</v>
      </c>
      <c r="AH707">
        <v>0</v>
      </c>
      <c r="AI707">
        <v>0</v>
      </c>
      <c r="AJ707">
        <v>27</v>
      </c>
      <c r="AK707">
        <v>11</v>
      </c>
      <c r="AL707">
        <v>17</v>
      </c>
      <c r="AM707">
        <v>0</v>
      </c>
      <c r="AN707">
        <v>28</v>
      </c>
      <c r="AO707">
        <v>1</v>
      </c>
      <c r="AP707">
        <v>0</v>
      </c>
      <c r="AQ707">
        <v>0</v>
      </c>
      <c r="AR707">
        <v>0.25</v>
      </c>
      <c r="AS707">
        <v>0.25</v>
      </c>
      <c r="AT707">
        <v>0.14285714285714279</v>
      </c>
      <c r="AU707">
        <v>0.1071428571428571</v>
      </c>
      <c r="AV707">
        <v>3.5714285714285712E-2</v>
      </c>
      <c r="AW707">
        <v>0</v>
      </c>
      <c r="AX707">
        <v>3.5714285714285712E-2</v>
      </c>
      <c r="AY707">
        <v>3.5714285714285712E-2</v>
      </c>
      <c r="AZ707">
        <v>3.5714285714285712E-2</v>
      </c>
      <c r="BA707">
        <v>0.1071428571428571</v>
      </c>
      <c r="BB707">
        <v>0</v>
      </c>
      <c r="BC707">
        <v>0</v>
      </c>
      <c r="BD707">
        <v>0.9642857142857143</v>
      </c>
      <c r="BE707">
        <v>3.5714285714285712E-2</v>
      </c>
      <c r="BF707">
        <v>0</v>
      </c>
      <c r="BG707">
        <v>0</v>
      </c>
      <c r="BH707">
        <v>3.5714285714285712E-2</v>
      </c>
      <c r="BI707">
        <v>0.7857142857142857</v>
      </c>
      <c r="BJ707">
        <v>0.1785714285714286</v>
      </c>
      <c r="BK707">
        <v>0</v>
      </c>
      <c r="BL707">
        <v>0</v>
      </c>
      <c r="BM707">
        <v>0.9642857142857143</v>
      </c>
      <c r="BN707">
        <v>3.5714285714285712E-2</v>
      </c>
      <c r="BO707">
        <v>3.5714285714285712E-2</v>
      </c>
      <c r="BP707">
        <v>0</v>
      </c>
      <c r="BQ707">
        <v>0</v>
      </c>
      <c r="BR707">
        <v>0</v>
      </c>
      <c r="BS707">
        <v>0.9642857142857143</v>
      </c>
      <c r="BT707">
        <v>0.39285714285714279</v>
      </c>
      <c r="BU707">
        <v>0.6071428571428571</v>
      </c>
      <c r="BV707">
        <v>0</v>
      </c>
      <c r="BW707">
        <v>1</v>
      </c>
      <c r="BX707" t="s">
        <v>1779</v>
      </c>
      <c r="BY707">
        <v>3392</v>
      </c>
      <c r="BZ707">
        <v>8.2547169811320754E-3</v>
      </c>
      <c r="CA707">
        <v>0</v>
      </c>
    </row>
    <row r="708" spans="1:79" customFormat="1" x14ac:dyDescent="0.25">
      <c r="A708" t="s">
        <v>1785</v>
      </c>
      <c r="B708" t="s">
        <v>356</v>
      </c>
      <c r="C708" t="s">
        <v>124</v>
      </c>
      <c r="D708" t="s">
        <v>44</v>
      </c>
      <c r="E708">
        <v>2017</v>
      </c>
      <c r="F708">
        <v>418</v>
      </c>
      <c r="G708">
        <v>44</v>
      </c>
      <c r="H708">
        <v>0</v>
      </c>
      <c r="I708">
        <v>7</v>
      </c>
      <c r="J708">
        <v>72</v>
      </c>
      <c r="K708">
        <v>77</v>
      </c>
      <c r="L708">
        <v>73</v>
      </c>
      <c r="M708">
        <v>79</v>
      </c>
      <c r="N708">
        <v>65</v>
      </c>
      <c r="O708">
        <v>45</v>
      </c>
      <c r="P708">
        <v>33</v>
      </c>
      <c r="Q708">
        <v>10</v>
      </c>
      <c r="R708">
        <v>1</v>
      </c>
      <c r="S708">
        <v>0</v>
      </c>
      <c r="T708">
        <v>0</v>
      </c>
      <c r="U708">
        <v>443</v>
      </c>
      <c r="V708">
        <v>18</v>
      </c>
      <c r="W708">
        <v>1</v>
      </c>
      <c r="X708">
        <v>322</v>
      </c>
      <c r="Y708">
        <v>130</v>
      </c>
      <c r="Z708">
        <v>10</v>
      </c>
      <c r="AA708">
        <v>0</v>
      </c>
      <c r="AB708">
        <v>2</v>
      </c>
      <c r="AC708">
        <v>19</v>
      </c>
      <c r="AD708">
        <v>4</v>
      </c>
      <c r="AE708">
        <v>437</v>
      </c>
      <c r="AF708">
        <v>9</v>
      </c>
      <c r="AG708">
        <v>424</v>
      </c>
      <c r="AH708">
        <v>14</v>
      </c>
      <c r="AI708">
        <v>2</v>
      </c>
      <c r="AJ708">
        <v>13</v>
      </c>
      <c r="AK708">
        <v>30</v>
      </c>
      <c r="AL708">
        <v>432</v>
      </c>
      <c r="AM708">
        <v>0</v>
      </c>
      <c r="AN708">
        <v>462</v>
      </c>
      <c r="AO708">
        <v>0.90476190476190477</v>
      </c>
      <c r="AP708">
        <v>9.5238095238095233E-2</v>
      </c>
      <c r="AQ708">
        <v>0</v>
      </c>
      <c r="AR708">
        <v>1.515151515151515E-2</v>
      </c>
      <c r="AS708">
        <v>0.15584415584415581</v>
      </c>
      <c r="AT708">
        <v>0.16666666666666671</v>
      </c>
      <c r="AU708">
        <v>0.15800865800865799</v>
      </c>
      <c r="AV708">
        <v>0.17099567099567101</v>
      </c>
      <c r="AW708">
        <v>0.1406926406926407</v>
      </c>
      <c r="AX708">
        <v>9.7402597402597407E-2</v>
      </c>
      <c r="AY708">
        <v>7.1428571428571425E-2</v>
      </c>
      <c r="AZ708">
        <v>2.1645021645021641E-2</v>
      </c>
      <c r="BA708">
        <v>0</v>
      </c>
      <c r="BB708">
        <v>2.1645021645021649E-3</v>
      </c>
      <c r="BC708">
        <v>0</v>
      </c>
      <c r="BD708">
        <v>0.95887445887445888</v>
      </c>
      <c r="BE708">
        <v>3.896103896103896E-2</v>
      </c>
      <c r="BF708">
        <v>2.1645021645021649E-3</v>
      </c>
      <c r="BG708">
        <v>0.69696969696969702</v>
      </c>
      <c r="BH708">
        <v>0.2813852813852814</v>
      </c>
      <c r="BI708">
        <v>2.1645021645021641E-2</v>
      </c>
      <c r="BJ708">
        <v>0</v>
      </c>
      <c r="BK708">
        <v>4.329004329004329E-3</v>
      </c>
      <c r="BL708">
        <v>4.1125541125541128E-2</v>
      </c>
      <c r="BM708">
        <v>8.658008658008658E-3</v>
      </c>
      <c r="BN708">
        <v>0.94588744588744589</v>
      </c>
      <c r="BO708">
        <v>1.948051948051948E-2</v>
      </c>
      <c r="BP708">
        <v>0.91774891774891776</v>
      </c>
      <c r="BQ708">
        <v>3.03030303030303E-2</v>
      </c>
      <c r="BR708">
        <v>4.329004329004329E-3</v>
      </c>
      <c r="BS708">
        <v>2.813852813852814E-2</v>
      </c>
      <c r="BT708">
        <v>6.4935064935064929E-2</v>
      </c>
      <c r="BU708">
        <v>0.93506493506493504</v>
      </c>
      <c r="BV708">
        <v>0</v>
      </c>
      <c r="BW708">
        <v>1</v>
      </c>
      <c r="BX708" t="s">
        <v>1786</v>
      </c>
      <c r="BY708">
        <v>462</v>
      </c>
      <c r="BZ708">
        <v>1</v>
      </c>
      <c r="CA708">
        <v>0</v>
      </c>
    </row>
    <row r="709" spans="1:79" customFormat="1" x14ac:dyDescent="0.25">
      <c r="A709" t="s">
        <v>1787</v>
      </c>
      <c r="B709" t="s">
        <v>356</v>
      </c>
      <c r="C709" t="s">
        <v>124</v>
      </c>
      <c r="D709" t="s">
        <v>947</v>
      </c>
      <c r="E709">
        <v>2017</v>
      </c>
      <c r="F709">
        <v>101</v>
      </c>
      <c r="G709">
        <v>6</v>
      </c>
      <c r="H709">
        <v>0</v>
      </c>
      <c r="I709">
        <v>3</v>
      </c>
      <c r="J709">
        <v>13</v>
      </c>
      <c r="K709">
        <v>26</v>
      </c>
      <c r="L709">
        <v>11</v>
      </c>
      <c r="M709">
        <v>19</v>
      </c>
      <c r="N709">
        <v>15</v>
      </c>
      <c r="O709">
        <v>6</v>
      </c>
      <c r="P709">
        <v>9</v>
      </c>
      <c r="Q709">
        <v>4</v>
      </c>
      <c r="R709">
        <v>1</v>
      </c>
      <c r="S709">
        <v>0</v>
      </c>
      <c r="T709">
        <v>0</v>
      </c>
      <c r="U709">
        <v>105</v>
      </c>
      <c r="V709">
        <v>2</v>
      </c>
      <c r="W709">
        <v>0</v>
      </c>
      <c r="X709">
        <v>57</v>
      </c>
      <c r="Y709">
        <v>48</v>
      </c>
      <c r="Z709">
        <v>2</v>
      </c>
      <c r="AA709">
        <v>0</v>
      </c>
      <c r="AB709">
        <v>0</v>
      </c>
      <c r="AC709">
        <v>2</v>
      </c>
      <c r="AD709">
        <v>0</v>
      </c>
      <c r="AE709">
        <v>105</v>
      </c>
      <c r="AF709">
        <v>2</v>
      </c>
      <c r="AG709">
        <v>104</v>
      </c>
      <c r="AH709">
        <v>0</v>
      </c>
      <c r="AI709">
        <v>0</v>
      </c>
      <c r="AJ709">
        <v>1</v>
      </c>
      <c r="AK709">
        <v>18</v>
      </c>
      <c r="AL709">
        <v>89</v>
      </c>
      <c r="AM709">
        <v>0</v>
      </c>
      <c r="AN709">
        <v>107</v>
      </c>
      <c r="AO709">
        <v>0.94392523364485981</v>
      </c>
      <c r="AP709">
        <v>5.6074766355140193E-2</v>
      </c>
      <c r="AQ709">
        <v>0</v>
      </c>
      <c r="AR709">
        <v>2.803738317757009E-2</v>
      </c>
      <c r="AS709">
        <v>0.1214953271028037</v>
      </c>
      <c r="AT709">
        <v>0.2429906542056075</v>
      </c>
      <c r="AU709">
        <v>0.10280373831775701</v>
      </c>
      <c r="AV709">
        <v>0.17757009345794389</v>
      </c>
      <c r="AW709">
        <v>0.14018691588785051</v>
      </c>
      <c r="AX709">
        <v>5.6074766355140193E-2</v>
      </c>
      <c r="AY709">
        <v>8.4112149532710276E-2</v>
      </c>
      <c r="AZ709">
        <v>3.7383177570093462E-2</v>
      </c>
      <c r="BA709">
        <v>0</v>
      </c>
      <c r="BB709">
        <v>9.3457943925233638E-3</v>
      </c>
      <c r="BC709">
        <v>0</v>
      </c>
      <c r="BD709">
        <v>0.98130841121495327</v>
      </c>
      <c r="BE709">
        <v>1.8691588785046731E-2</v>
      </c>
      <c r="BF709">
        <v>0</v>
      </c>
      <c r="BG709">
        <v>0.53271028037383172</v>
      </c>
      <c r="BH709">
        <v>0.44859813084112149</v>
      </c>
      <c r="BI709">
        <v>1.8691588785046731E-2</v>
      </c>
      <c r="BJ709">
        <v>0</v>
      </c>
      <c r="BK709">
        <v>0</v>
      </c>
      <c r="BL709">
        <v>1.8691588785046731E-2</v>
      </c>
      <c r="BM709">
        <v>0</v>
      </c>
      <c r="BN709">
        <v>0.98130841121495327</v>
      </c>
      <c r="BO709">
        <v>1.8691588785046731E-2</v>
      </c>
      <c r="BP709">
        <v>0.9719626168224299</v>
      </c>
      <c r="BQ709">
        <v>0</v>
      </c>
      <c r="BR709">
        <v>0</v>
      </c>
      <c r="BS709">
        <v>9.3457943925233638E-3</v>
      </c>
      <c r="BT709">
        <v>0.16822429906542061</v>
      </c>
      <c r="BU709">
        <v>0.83177570093457942</v>
      </c>
      <c r="BV709">
        <v>0</v>
      </c>
      <c r="BW709">
        <v>1</v>
      </c>
      <c r="BX709" t="s">
        <v>1786</v>
      </c>
      <c r="BY709">
        <v>462</v>
      </c>
      <c r="BZ709">
        <v>0.23160173160173159</v>
      </c>
      <c r="CA709">
        <v>0</v>
      </c>
    </row>
    <row r="710" spans="1:79" customFormat="1" x14ac:dyDescent="0.25">
      <c r="A710" t="s">
        <v>1788</v>
      </c>
      <c r="B710" t="s">
        <v>356</v>
      </c>
      <c r="C710" t="s">
        <v>124</v>
      </c>
      <c r="D710" t="s">
        <v>949</v>
      </c>
      <c r="E710">
        <v>2017</v>
      </c>
      <c r="F710">
        <v>215</v>
      </c>
      <c r="G710">
        <v>25</v>
      </c>
      <c r="H710">
        <v>0</v>
      </c>
      <c r="I710">
        <v>4</v>
      </c>
      <c r="J710">
        <v>40</v>
      </c>
      <c r="K710">
        <v>37</v>
      </c>
      <c r="L710">
        <v>42</v>
      </c>
      <c r="M710">
        <v>36</v>
      </c>
      <c r="N710">
        <v>34</v>
      </c>
      <c r="O710">
        <v>31</v>
      </c>
      <c r="P710">
        <v>13</v>
      </c>
      <c r="Q710">
        <v>3</v>
      </c>
      <c r="R710">
        <v>0</v>
      </c>
      <c r="S710">
        <v>0</v>
      </c>
      <c r="T710">
        <v>0</v>
      </c>
      <c r="U710">
        <v>229</v>
      </c>
      <c r="V710">
        <v>11</v>
      </c>
      <c r="W710">
        <v>0</v>
      </c>
      <c r="X710">
        <v>181</v>
      </c>
      <c r="Y710">
        <v>54</v>
      </c>
      <c r="Z710">
        <v>5</v>
      </c>
      <c r="AA710">
        <v>0</v>
      </c>
      <c r="AB710">
        <v>0</v>
      </c>
      <c r="AC710">
        <v>17</v>
      </c>
      <c r="AD710">
        <v>0</v>
      </c>
      <c r="AE710">
        <v>223</v>
      </c>
      <c r="AF710">
        <v>1</v>
      </c>
      <c r="AG710">
        <v>230</v>
      </c>
      <c r="AH710">
        <v>3</v>
      </c>
      <c r="AI710">
        <v>0</v>
      </c>
      <c r="AJ710">
        <v>6</v>
      </c>
      <c r="AK710">
        <v>3</v>
      </c>
      <c r="AL710">
        <v>237</v>
      </c>
      <c r="AM710">
        <v>0</v>
      </c>
      <c r="AN710">
        <v>240</v>
      </c>
      <c r="AO710">
        <v>0.89583333333333337</v>
      </c>
      <c r="AP710">
        <v>0.1041666666666667</v>
      </c>
      <c r="AQ710">
        <v>0</v>
      </c>
      <c r="AR710">
        <v>1.666666666666667E-2</v>
      </c>
      <c r="AS710">
        <v>0.16666666666666671</v>
      </c>
      <c r="AT710">
        <v>0.1541666666666667</v>
      </c>
      <c r="AU710">
        <v>0.17499999999999999</v>
      </c>
      <c r="AV710">
        <v>0.15</v>
      </c>
      <c r="AW710">
        <v>0.14166666666666669</v>
      </c>
      <c r="AX710">
        <v>0.12916666666666671</v>
      </c>
      <c r="AY710">
        <v>5.4166666666666669E-2</v>
      </c>
      <c r="AZ710">
        <v>1.2500000000000001E-2</v>
      </c>
      <c r="BA710">
        <v>0</v>
      </c>
      <c r="BB710">
        <v>0</v>
      </c>
      <c r="BC710">
        <v>0</v>
      </c>
      <c r="BD710">
        <v>0.95416666666666672</v>
      </c>
      <c r="BE710">
        <v>4.583333333333333E-2</v>
      </c>
      <c r="BF710">
        <v>0</v>
      </c>
      <c r="BG710">
        <v>0.75416666666666665</v>
      </c>
      <c r="BH710">
        <v>0.22500000000000001</v>
      </c>
      <c r="BI710">
        <v>2.0833333333333329E-2</v>
      </c>
      <c r="BJ710">
        <v>0</v>
      </c>
      <c r="BK710">
        <v>0</v>
      </c>
      <c r="BL710">
        <v>7.0833333333333331E-2</v>
      </c>
      <c r="BM710">
        <v>0</v>
      </c>
      <c r="BN710">
        <v>0.9291666666666667</v>
      </c>
      <c r="BO710">
        <v>4.1666666666666666E-3</v>
      </c>
      <c r="BP710">
        <v>0.95833333333333337</v>
      </c>
      <c r="BQ710">
        <v>1.2500000000000001E-2</v>
      </c>
      <c r="BR710">
        <v>0</v>
      </c>
      <c r="BS710">
        <v>2.5000000000000001E-2</v>
      </c>
      <c r="BT710">
        <v>1.2500000000000001E-2</v>
      </c>
      <c r="BU710">
        <v>0.98750000000000004</v>
      </c>
      <c r="BV710">
        <v>0</v>
      </c>
      <c r="BW710">
        <v>1</v>
      </c>
      <c r="BX710" t="s">
        <v>1786</v>
      </c>
      <c r="BY710">
        <v>462</v>
      </c>
      <c r="BZ710">
        <v>0.51948051948051943</v>
      </c>
      <c r="CA710">
        <v>0</v>
      </c>
    </row>
    <row r="711" spans="1:79" customFormat="1" x14ac:dyDescent="0.25">
      <c r="A711" t="s">
        <v>1789</v>
      </c>
      <c r="B711" t="s">
        <v>356</v>
      </c>
      <c r="C711" t="s">
        <v>124</v>
      </c>
      <c r="D711" t="s">
        <v>951</v>
      </c>
      <c r="E711">
        <v>2017</v>
      </c>
      <c r="F711">
        <v>19</v>
      </c>
      <c r="G711">
        <v>0</v>
      </c>
      <c r="H711">
        <v>0</v>
      </c>
      <c r="I711">
        <v>0</v>
      </c>
      <c r="J711">
        <v>4</v>
      </c>
      <c r="K711">
        <v>0</v>
      </c>
      <c r="L711">
        <v>4</v>
      </c>
      <c r="M711">
        <v>3</v>
      </c>
      <c r="N711">
        <v>5</v>
      </c>
      <c r="O711">
        <v>2</v>
      </c>
      <c r="P711">
        <v>1</v>
      </c>
      <c r="Q711">
        <v>0</v>
      </c>
      <c r="R711">
        <v>0</v>
      </c>
      <c r="S711">
        <v>0</v>
      </c>
      <c r="T711">
        <v>0</v>
      </c>
      <c r="U711">
        <v>18</v>
      </c>
      <c r="V711">
        <v>0</v>
      </c>
      <c r="W711">
        <v>1</v>
      </c>
      <c r="X711">
        <v>16</v>
      </c>
      <c r="Y711">
        <v>3</v>
      </c>
      <c r="Z711">
        <v>0</v>
      </c>
      <c r="AA711">
        <v>0</v>
      </c>
      <c r="AB711">
        <v>0</v>
      </c>
      <c r="AC711">
        <v>0</v>
      </c>
      <c r="AD711">
        <v>0</v>
      </c>
      <c r="AE711">
        <v>19</v>
      </c>
      <c r="AF711">
        <v>0</v>
      </c>
      <c r="AG711">
        <v>19</v>
      </c>
      <c r="AH711">
        <v>0</v>
      </c>
      <c r="AI711">
        <v>0</v>
      </c>
      <c r="AJ711">
        <v>0</v>
      </c>
      <c r="AK711">
        <v>1</v>
      </c>
      <c r="AL711">
        <v>18</v>
      </c>
      <c r="AM711">
        <v>0</v>
      </c>
      <c r="AN711">
        <v>19</v>
      </c>
      <c r="AO711">
        <v>1</v>
      </c>
      <c r="AP711">
        <v>0</v>
      </c>
      <c r="AQ711">
        <v>0</v>
      </c>
      <c r="AR711">
        <v>0</v>
      </c>
      <c r="AS711">
        <v>0.2105263157894737</v>
      </c>
      <c r="AT711">
        <v>0</v>
      </c>
      <c r="AU711">
        <v>0.2105263157894737</v>
      </c>
      <c r="AV711">
        <v>0.15789473684210531</v>
      </c>
      <c r="AW711">
        <v>0.26315789473684209</v>
      </c>
      <c r="AX711">
        <v>0.10526315789473679</v>
      </c>
      <c r="AY711">
        <v>5.2631578947368418E-2</v>
      </c>
      <c r="AZ711">
        <v>0</v>
      </c>
      <c r="BA711">
        <v>0</v>
      </c>
      <c r="BB711">
        <v>0</v>
      </c>
      <c r="BC711">
        <v>0</v>
      </c>
      <c r="BD711">
        <v>0.94736842105263153</v>
      </c>
      <c r="BE711">
        <v>0</v>
      </c>
      <c r="BF711">
        <v>5.2631578947368418E-2</v>
      </c>
      <c r="BG711">
        <v>0.84210526315789469</v>
      </c>
      <c r="BH711">
        <v>0.15789473684210531</v>
      </c>
      <c r="BI711">
        <v>0</v>
      </c>
      <c r="BJ711">
        <v>0</v>
      </c>
      <c r="BK711">
        <v>0</v>
      </c>
      <c r="BL711">
        <v>0</v>
      </c>
      <c r="BM711">
        <v>0</v>
      </c>
      <c r="BN711">
        <v>1</v>
      </c>
      <c r="BO711">
        <v>0</v>
      </c>
      <c r="BP711">
        <v>1</v>
      </c>
      <c r="BQ711">
        <v>0</v>
      </c>
      <c r="BR711">
        <v>0</v>
      </c>
      <c r="BS711">
        <v>0</v>
      </c>
      <c r="BT711">
        <v>5.2631578947368418E-2</v>
      </c>
      <c r="BU711">
        <v>0.94736842105263153</v>
      </c>
      <c r="BV711">
        <v>0</v>
      </c>
      <c r="BW711">
        <v>1</v>
      </c>
      <c r="BX711" t="s">
        <v>1786</v>
      </c>
      <c r="BY711">
        <v>462</v>
      </c>
      <c r="BZ711">
        <v>4.1125541125541128E-2</v>
      </c>
      <c r="CA711">
        <v>0</v>
      </c>
    </row>
    <row r="712" spans="1:79" customFormat="1" x14ac:dyDescent="0.25">
      <c r="A712" t="s">
        <v>1790</v>
      </c>
      <c r="B712" t="s">
        <v>356</v>
      </c>
      <c r="C712" t="s">
        <v>124</v>
      </c>
      <c r="D712" t="s">
        <v>953</v>
      </c>
      <c r="E712">
        <v>2017</v>
      </c>
      <c r="F712">
        <v>79</v>
      </c>
      <c r="G712">
        <v>13</v>
      </c>
      <c r="H712">
        <v>0</v>
      </c>
      <c r="I712">
        <v>0</v>
      </c>
      <c r="J712">
        <v>13</v>
      </c>
      <c r="K712">
        <v>14</v>
      </c>
      <c r="L712">
        <v>15</v>
      </c>
      <c r="M712">
        <v>21</v>
      </c>
      <c r="N712">
        <v>10</v>
      </c>
      <c r="O712">
        <v>6</v>
      </c>
      <c r="P712">
        <v>10</v>
      </c>
      <c r="Q712">
        <v>3</v>
      </c>
      <c r="R712">
        <v>0</v>
      </c>
      <c r="S712">
        <v>0</v>
      </c>
      <c r="T712">
        <v>0</v>
      </c>
      <c r="U712">
        <v>87</v>
      </c>
      <c r="V712">
        <v>5</v>
      </c>
      <c r="W712">
        <v>0</v>
      </c>
      <c r="X712">
        <v>65</v>
      </c>
      <c r="Y712">
        <v>25</v>
      </c>
      <c r="Z712">
        <v>2</v>
      </c>
      <c r="AA712">
        <v>0</v>
      </c>
      <c r="AB712">
        <v>2</v>
      </c>
      <c r="AC712">
        <v>0</v>
      </c>
      <c r="AD712">
        <v>0</v>
      </c>
      <c r="AE712">
        <v>90</v>
      </c>
      <c r="AF712">
        <v>6</v>
      </c>
      <c r="AG712">
        <v>71</v>
      </c>
      <c r="AH712">
        <v>11</v>
      </c>
      <c r="AI712">
        <v>2</v>
      </c>
      <c r="AJ712">
        <v>2</v>
      </c>
      <c r="AK712">
        <v>7</v>
      </c>
      <c r="AL712">
        <v>85</v>
      </c>
      <c r="AM712">
        <v>0</v>
      </c>
      <c r="AN712">
        <v>92</v>
      </c>
      <c r="AO712">
        <v>0.85869565217391308</v>
      </c>
      <c r="AP712">
        <v>0.14130434782608689</v>
      </c>
      <c r="AQ712">
        <v>0</v>
      </c>
      <c r="AR712">
        <v>0</v>
      </c>
      <c r="AS712">
        <v>0.14130434782608689</v>
      </c>
      <c r="AT712">
        <v>0.1521739130434783</v>
      </c>
      <c r="AU712">
        <v>0.1630434782608696</v>
      </c>
      <c r="AV712">
        <v>0.22826086956521741</v>
      </c>
      <c r="AW712">
        <v>0.108695652173913</v>
      </c>
      <c r="AX712">
        <v>6.5217391304347824E-2</v>
      </c>
      <c r="AY712">
        <v>0.108695652173913</v>
      </c>
      <c r="AZ712">
        <v>3.2608695652173912E-2</v>
      </c>
      <c r="BA712">
        <v>0</v>
      </c>
      <c r="BB712">
        <v>0</v>
      </c>
      <c r="BC712">
        <v>0</v>
      </c>
      <c r="BD712">
        <v>0.94565217391304346</v>
      </c>
      <c r="BE712">
        <v>5.434782608695652E-2</v>
      </c>
      <c r="BF712">
        <v>0</v>
      </c>
      <c r="BG712">
        <v>0.70652173913043481</v>
      </c>
      <c r="BH712">
        <v>0.27173913043478259</v>
      </c>
      <c r="BI712">
        <v>2.1739130434782612E-2</v>
      </c>
      <c r="BJ712">
        <v>0</v>
      </c>
      <c r="BK712">
        <v>2.1739130434782612E-2</v>
      </c>
      <c r="BL712">
        <v>0</v>
      </c>
      <c r="BM712">
        <v>0</v>
      </c>
      <c r="BN712">
        <v>0.97826086956521741</v>
      </c>
      <c r="BO712">
        <v>6.5217391304347824E-2</v>
      </c>
      <c r="BP712">
        <v>0.77173913043478259</v>
      </c>
      <c r="BQ712">
        <v>0.11956521739130439</v>
      </c>
      <c r="BR712">
        <v>2.1739130434782612E-2</v>
      </c>
      <c r="BS712">
        <v>2.1739130434782612E-2</v>
      </c>
      <c r="BT712">
        <v>7.6086956521739135E-2</v>
      </c>
      <c r="BU712">
        <v>0.92391304347826086</v>
      </c>
      <c r="BV712">
        <v>0</v>
      </c>
      <c r="BW712">
        <v>1</v>
      </c>
      <c r="BX712" t="s">
        <v>1786</v>
      </c>
      <c r="BY712">
        <v>462</v>
      </c>
      <c r="BZ712">
        <v>0.19913419913419911</v>
      </c>
      <c r="CA712">
        <v>0</v>
      </c>
    </row>
    <row r="713" spans="1:79" customFormat="1" x14ac:dyDescent="0.25">
      <c r="A713" t="s">
        <v>1791</v>
      </c>
      <c r="B713" t="s">
        <v>356</v>
      </c>
      <c r="C713" t="s">
        <v>124</v>
      </c>
      <c r="D713" t="s">
        <v>961</v>
      </c>
      <c r="E713">
        <v>2017</v>
      </c>
      <c r="F713">
        <v>4</v>
      </c>
      <c r="G713">
        <v>0</v>
      </c>
      <c r="H713">
        <v>0</v>
      </c>
      <c r="I713">
        <v>0</v>
      </c>
      <c r="J713">
        <v>2</v>
      </c>
      <c r="K713">
        <v>0</v>
      </c>
      <c r="L713">
        <v>1</v>
      </c>
      <c r="M713">
        <v>0</v>
      </c>
      <c r="N713">
        <v>1</v>
      </c>
      <c r="O713">
        <v>0</v>
      </c>
      <c r="P713">
        <v>0</v>
      </c>
      <c r="Q713">
        <v>0</v>
      </c>
      <c r="R713">
        <v>0</v>
      </c>
      <c r="S713">
        <v>0</v>
      </c>
      <c r="T713">
        <v>0</v>
      </c>
      <c r="U713">
        <v>4</v>
      </c>
      <c r="V713">
        <v>0</v>
      </c>
      <c r="W713">
        <v>0</v>
      </c>
      <c r="X713">
        <v>3</v>
      </c>
      <c r="Y713">
        <v>0</v>
      </c>
      <c r="Z713">
        <v>1</v>
      </c>
      <c r="AA713">
        <v>0</v>
      </c>
      <c r="AB713">
        <v>0</v>
      </c>
      <c r="AC713">
        <v>0</v>
      </c>
      <c r="AD713">
        <v>4</v>
      </c>
      <c r="AE713">
        <v>0</v>
      </c>
      <c r="AF713">
        <v>0</v>
      </c>
      <c r="AG713">
        <v>0</v>
      </c>
      <c r="AH713">
        <v>0</v>
      </c>
      <c r="AI713">
        <v>0</v>
      </c>
      <c r="AJ713">
        <v>4</v>
      </c>
      <c r="AK713">
        <v>1</v>
      </c>
      <c r="AL713">
        <v>3</v>
      </c>
      <c r="AM713">
        <v>0</v>
      </c>
      <c r="AN713">
        <v>4</v>
      </c>
      <c r="AO713">
        <v>1</v>
      </c>
      <c r="AP713">
        <v>0</v>
      </c>
      <c r="AQ713">
        <v>0</v>
      </c>
      <c r="AR713">
        <v>0</v>
      </c>
      <c r="AS713">
        <v>0.5</v>
      </c>
      <c r="AT713">
        <v>0</v>
      </c>
      <c r="AU713">
        <v>0.25</v>
      </c>
      <c r="AV713">
        <v>0</v>
      </c>
      <c r="AW713">
        <v>0.25</v>
      </c>
      <c r="AX713">
        <v>0</v>
      </c>
      <c r="AY713">
        <v>0</v>
      </c>
      <c r="AZ713">
        <v>0</v>
      </c>
      <c r="BA713">
        <v>0</v>
      </c>
      <c r="BB713">
        <v>0</v>
      </c>
      <c r="BC713">
        <v>0</v>
      </c>
      <c r="BD713">
        <v>1</v>
      </c>
      <c r="BE713">
        <v>0</v>
      </c>
      <c r="BF713">
        <v>0</v>
      </c>
      <c r="BG713">
        <v>0.75</v>
      </c>
      <c r="BH713">
        <v>0</v>
      </c>
      <c r="BI713">
        <v>0.25</v>
      </c>
      <c r="BJ713">
        <v>0</v>
      </c>
      <c r="BK713">
        <v>0</v>
      </c>
      <c r="BL713">
        <v>0</v>
      </c>
      <c r="BM713">
        <v>1</v>
      </c>
      <c r="BN713">
        <v>0</v>
      </c>
      <c r="BO713">
        <v>0</v>
      </c>
      <c r="BP713">
        <v>0</v>
      </c>
      <c r="BQ713">
        <v>0</v>
      </c>
      <c r="BR713">
        <v>0</v>
      </c>
      <c r="BS713">
        <v>1</v>
      </c>
      <c r="BT713">
        <v>0.25</v>
      </c>
      <c r="BU713">
        <v>0.75</v>
      </c>
      <c r="BV713">
        <v>0</v>
      </c>
      <c r="BW713">
        <v>1</v>
      </c>
      <c r="BX713" t="s">
        <v>1786</v>
      </c>
      <c r="BY713">
        <v>462</v>
      </c>
      <c r="BZ713">
        <v>8.658008658008658E-3</v>
      </c>
      <c r="CA713">
        <v>0</v>
      </c>
    </row>
    <row r="714" spans="1:79" customFormat="1" x14ac:dyDescent="0.25">
      <c r="A714" t="s">
        <v>1792</v>
      </c>
      <c r="B714" t="s">
        <v>356</v>
      </c>
      <c r="C714" t="s">
        <v>123</v>
      </c>
      <c r="D714" t="s">
        <v>44</v>
      </c>
      <c r="E714">
        <v>2017</v>
      </c>
      <c r="F714">
        <v>299</v>
      </c>
      <c r="G714">
        <v>23</v>
      </c>
      <c r="H714">
        <v>0</v>
      </c>
      <c r="I714">
        <v>1</v>
      </c>
      <c r="J714">
        <v>59</v>
      </c>
      <c r="K714">
        <v>57</v>
      </c>
      <c r="L714">
        <v>70</v>
      </c>
      <c r="M714">
        <v>42</v>
      </c>
      <c r="N714">
        <v>35</v>
      </c>
      <c r="O714">
        <v>37</v>
      </c>
      <c r="P714">
        <v>16</v>
      </c>
      <c r="Q714">
        <v>4</v>
      </c>
      <c r="R714">
        <v>1</v>
      </c>
      <c r="S714">
        <v>0</v>
      </c>
      <c r="T714">
        <v>0</v>
      </c>
      <c r="U714">
        <v>298</v>
      </c>
      <c r="V714">
        <v>23</v>
      </c>
      <c r="W714">
        <v>1</v>
      </c>
      <c r="X714">
        <v>227</v>
      </c>
      <c r="Y714">
        <v>58</v>
      </c>
      <c r="Z714">
        <v>37</v>
      </c>
      <c r="AA714">
        <v>0</v>
      </c>
      <c r="AB714">
        <v>2</v>
      </c>
      <c r="AC714">
        <v>24</v>
      </c>
      <c r="AD714">
        <v>0</v>
      </c>
      <c r="AE714">
        <v>296</v>
      </c>
      <c r="AF714">
        <v>5</v>
      </c>
      <c r="AG714">
        <v>309</v>
      </c>
      <c r="AH714">
        <v>8</v>
      </c>
      <c r="AI714">
        <v>0</v>
      </c>
      <c r="AJ714">
        <v>0</v>
      </c>
      <c r="AK714">
        <v>39</v>
      </c>
      <c r="AL714">
        <v>281</v>
      </c>
      <c r="AM714">
        <v>2</v>
      </c>
      <c r="AN714">
        <v>322</v>
      </c>
      <c r="AO714">
        <v>0.9285714285714286</v>
      </c>
      <c r="AP714">
        <v>7.1428571428571425E-2</v>
      </c>
      <c r="AQ714">
        <v>0</v>
      </c>
      <c r="AR714">
        <v>3.105590062111801E-3</v>
      </c>
      <c r="AS714">
        <v>0.18322981366459631</v>
      </c>
      <c r="AT714">
        <v>0.1770186335403727</v>
      </c>
      <c r="AU714">
        <v>0.21739130434782611</v>
      </c>
      <c r="AV714">
        <v>0.13043478260869559</v>
      </c>
      <c r="AW714">
        <v>0.108695652173913</v>
      </c>
      <c r="AX714">
        <v>0.1149068322981366</v>
      </c>
      <c r="AY714">
        <v>4.9689440993788823E-2</v>
      </c>
      <c r="AZ714">
        <v>1.2422360248447201E-2</v>
      </c>
      <c r="BA714">
        <v>0</v>
      </c>
      <c r="BB714">
        <v>3.105590062111801E-3</v>
      </c>
      <c r="BC714">
        <v>0</v>
      </c>
      <c r="BD714">
        <v>0.92546583850931674</v>
      </c>
      <c r="BE714">
        <v>7.1428571428571425E-2</v>
      </c>
      <c r="BF714">
        <v>3.105590062111801E-3</v>
      </c>
      <c r="BG714">
        <v>0.70496894409937894</v>
      </c>
      <c r="BH714">
        <v>0.18012422360248451</v>
      </c>
      <c r="BI714">
        <v>0.1149068322981366</v>
      </c>
      <c r="BJ714">
        <v>0</v>
      </c>
      <c r="BK714">
        <v>6.2111801242236021E-3</v>
      </c>
      <c r="BL714">
        <v>7.4534161490683232E-2</v>
      </c>
      <c r="BM714">
        <v>0</v>
      </c>
      <c r="BN714">
        <v>0.91925465838509313</v>
      </c>
      <c r="BO714">
        <v>1.5527950310559009E-2</v>
      </c>
      <c r="BP714">
        <v>0.95962732919254656</v>
      </c>
      <c r="BQ714">
        <v>2.4844720496894412E-2</v>
      </c>
      <c r="BR714">
        <v>0</v>
      </c>
      <c r="BS714">
        <v>0</v>
      </c>
      <c r="BT714">
        <v>0.1211180124223603</v>
      </c>
      <c r="BU714">
        <v>0.87267080745341619</v>
      </c>
      <c r="BV714">
        <v>6.2111801242236021E-3</v>
      </c>
      <c r="BW714">
        <v>1</v>
      </c>
      <c r="BX714" t="s">
        <v>1793</v>
      </c>
      <c r="BY714">
        <v>322</v>
      </c>
      <c r="BZ714">
        <v>1</v>
      </c>
      <c r="CA714">
        <v>0</v>
      </c>
    </row>
    <row r="715" spans="1:79" customFormat="1" x14ac:dyDescent="0.25">
      <c r="A715" t="s">
        <v>1794</v>
      </c>
      <c r="B715" t="s">
        <v>356</v>
      </c>
      <c r="C715" t="s">
        <v>123</v>
      </c>
      <c r="D715" t="s">
        <v>947</v>
      </c>
      <c r="E715">
        <v>2017</v>
      </c>
      <c r="F715">
        <v>146</v>
      </c>
      <c r="G715">
        <v>7</v>
      </c>
      <c r="H715">
        <v>0</v>
      </c>
      <c r="I715">
        <v>1</v>
      </c>
      <c r="J715">
        <v>30</v>
      </c>
      <c r="K715">
        <v>27</v>
      </c>
      <c r="L715">
        <v>31</v>
      </c>
      <c r="M715">
        <v>15</v>
      </c>
      <c r="N715">
        <v>15</v>
      </c>
      <c r="O715">
        <v>26</v>
      </c>
      <c r="P715">
        <v>6</v>
      </c>
      <c r="Q715">
        <v>1</v>
      </c>
      <c r="R715">
        <v>1</v>
      </c>
      <c r="S715">
        <v>0</v>
      </c>
      <c r="T715">
        <v>0</v>
      </c>
      <c r="U715">
        <v>144</v>
      </c>
      <c r="V715">
        <v>8</v>
      </c>
      <c r="W715">
        <v>1</v>
      </c>
      <c r="X715">
        <v>111</v>
      </c>
      <c r="Y715">
        <v>25</v>
      </c>
      <c r="Z715">
        <v>17</v>
      </c>
      <c r="AA715">
        <v>0</v>
      </c>
      <c r="AB715">
        <v>1</v>
      </c>
      <c r="AC715">
        <v>3</v>
      </c>
      <c r="AD715">
        <v>0</v>
      </c>
      <c r="AE715">
        <v>149</v>
      </c>
      <c r="AF715">
        <v>0</v>
      </c>
      <c r="AG715">
        <v>153</v>
      </c>
      <c r="AH715">
        <v>0</v>
      </c>
      <c r="AI715">
        <v>0</v>
      </c>
      <c r="AJ715">
        <v>0</v>
      </c>
      <c r="AK715">
        <v>27</v>
      </c>
      <c r="AL715">
        <v>125</v>
      </c>
      <c r="AM715">
        <v>1</v>
      </c>
      <c r="AN715">
        <v>153</v>
      </c>
      <c r="AO715">
        <v>0.95424836601307195</v>
      </c>
      <c r="AP715">
        <v>4.5751633986928102E-2</v>
      </c>
      <c r="AQ715">
        <v>0</v>
      </c>
      <c r="AR715">
        <v>6.5359477124183009E-3</v>
      </c>
      <c r="AS715">
        <v>0.19607843137254899</v>
      </c>
      <c r="AT715">
        <v>0.1764705882352941</v>
      </c>
      <c r="AU715">
        <v>0.20261437908496729</v>
      </c>
      <c r="AV715">
        <v>9.8039215686274508E-2</v>
      </c>
      <c r="AW715">
        <v>9.8039215686274508E-2</v>
      </c>
      <c r="AX715">
        <v>0.1699346405228758</v>
      </c>
      <c r="AY715">
        <v>3.9215686274509803E-2</v>
      </c>
      <c r="AZ715">
        <v>6.5359477124183009E-3</v>
      </c>
      <c r="BA715">
        <v>0</v>
      </c>
      <c r="BB715">
        <v>6.5359477124183009E-3</v>
      </c>
      <c r="BC715">
        <v>0</v>
      </c>
      <c r="BD715">
        <v>0.94117647058823528</v>
      </c>
      <c r="BE715">
        <v>5.2287581699346407E-2</v>
      </c>
      <c r="BF715">
        <v>6.5359477124183009E-3</v>
      </c>
      <c r="BG715">
        <v>0.72549019607843135</v>
      </c>
      <c r="BH715">
        <v>0.16339869281045749</v>
      </c>
      <c r="BI715">
        <v>0.1111111111111111</v>
      </c>
      <c r="BJ715">
        <v>0</v>
      </c>
      <c r="BK715">
        <v>6.5359477124183009E-3</v>
      </c>
      <c r="BL715">
        <v>1.9607843137254902E-2</v>
      </c>
      <c r="BM715">
        <v>0</v>
      </c>
      <c r="BN715">
        <v>0.97385620915032678</v>
      </c>
      <c r="BO715">
        <v>0</v>
      </c>
      <c r="BP715">
        <v>1</v>
      </c>
      <c r="BQ715">
        <v>0</v>
      </c>
      <c r="BR715">
        <v>0</v>
      </c>
      <c r="BS715">
        <v>0</v>
      </c>
      <c r="BT715">
        <v>0.1764705882352941</v>
      </c>
      <c r="BU715">
        <v>0.81699346405228757</v>
      </c>
      <c r="BV715">
        <v>6.5359477124183009E-3</v>
      </c>
      <c r="BW715">
        <v>1</v>
      </c>
      <c r="BX715" t="s">
        <v>1793</v>
      </c>
      <c r="BY715">
        <v>322</v>
      </c>
      <c r="BZ715">
        <v>0.4751552795031056</v>
      </c>
      <c r="CA715">
        <v>0</v>
      </c>
    </row>
    <row r="716" spans="1:79" customFormat="1" x14ac:dyDescent="0.25">
      <c r="A716" t="s">
        <v>1795</v>
      </c>
      <c r="B716" t="s">
        <v>356</v>
      </c>
      <c r="C716" t="s">
        <v>123</v>
      </c>
      <c r="D716" t="s">
        <v>949</v>
      </c>
      <c r="E716">
        <v>2017</v>
      </c>
      <c r="F716">
        <v>99</v>
      </c>
      <c r="G716">
        <v>10</v>
      </c>
      <c r="H716">
        <v>0</v>
      </c>
      <c r="I716">
        <v>0</v>
      </c>
      <c r="J716">
        <v>24</v>
      </c>
      <c r="K716">
        <v>17</v>
      </c>
      <c r="L716">
        <v>28</v>
      </c>
      <c r="M716">
        <v>15</v>
      </c>
      <c r="N716">
        <v>12</v>
      </c>
      <c r="O716">
        <v>6</v>
      </c>
      <c r="P716">
        <v>5</v>
      </c>
      <c r="Q716">
        <v>2</v>
      </c>
      <c r="R716">
        <v>0</v>
      </c>
      <c r="S716">
        <v>0</v>
      </c>
      <c r="T716">
        <v>0</v>
      </c>
      <c r="U716">
        <v>97</v>
      </c>
      <c r="V716">
        <v>12</v>
      </c>
      <c r="W716">
        <v>0</v>
      </c>
      <c r="X716">
        <v>74</v>
      </c>
      <c r="Y716">
        <v>20</v>
      </c>
      <c r="Z716">
        <v>15</v>
      </c>
      <c r="AA716">
        <v>0</v>
      </c>
      <c r="AB716">
        <v>1</v>
      </c>
      <c r="AC716">
        <v>20</v>
      </c>
      <c r="AD716">
        <v>0</v>
      </c>
      <c r="AE716">
        <v>88</v>
      </c>
      <c r="AF716">
        <v>0</v>
      </c>
      <c r="AG716">
        <v>109</v>
      </c>
      <c r="AH716">
        <v>0</v>
      </c>
      <c r="AI716">
        <v>0</v>
      </c>
      <c r="AJ716">
        <v>0</v>
      </c>
      <c r="AK716">
        <v>3</v>
      </c>
      <c r="AL716">
        <v>105</v>
      </c>
      <c r="AM716">
        <v>1</v>
      </c>
      <c r="AN716">
        <v>109</v>
      </c>
      <c r="AO716">
        <v>0.90825688073394495</v>
      </c>
      <c r="AP716">
        <v>9.1743119266055051E-2</v>
      </c>
      <c r="AQ716">
        <v>0</v>
      </c>
      <c r="AR716">
        <v>0</v>
      </c>
      <c r="AS716">
        <v>0.22018348623853209</v>
      </c>
      <c r="AT716">
        <v>0.15596330275229359</v>
      </c>
      <c r="AU716">
        <v>0.25688073394495409</v>
      </c>
      <c r="AV716">
        <v>0.1376146788990826</v>
      </c>
      <c r="AW716">
        <v>0.1100917431192661</v>
      </c>
      <c r="AX716">
        <v>5.5045871559633031E-2</v>
      </c>
      <c r="AY716">
        <v>4.5871559633027532E-2</v>
      </c>
      <c r="AZ716">
        <v>1.834862385321101E-2</v>
      </c>
      <c r="BA716">
        <v>0</v>
      </c>
      <c r="BB716">
        <v>0</v>
      </c>
      <c r="BC716">
        <v>0</v>
      </c>
      <c r="BD716">
        <v>0.88990825688073394</v>
      </c>
      <c r="BE716">
        <v>0.1100917431192661</v>
      </c>
      <c r="BF716">
        <v>0</v>
      </c>
      <c r="BG716">
        <v>0.67889908256880738</v>
      </c>
      <c r="BH716">
        <v>0.1834862385321101</v>
      </c>
      <c r="BI716">
        <v>0.1376146788990826</v>
      </c>
      <c r="BJ716">
        <v>0</v>
      </c>
      <c r="BK716">
        <v>9.1743119266055051E-3</v>
      </c>
      <c r="BL716">
        <v>0.1834862385321101</v>
      </c>
      <c r="BM716">
        <v>0</v>
      </c>
      <c r="BN716">
        <v>0.80733944954128445</v>
      </c>
      <c r="BO716">
        <v>0</v>
      </c>
      <c r="BP716">
        <v>1</v>
      </c>
      <c r="BQ716">
        <v>0</v>
      </c>
      <c r="BR716">
        <v>0</v>
      </c>
      <c r="BS716">
        <v>0</v>
      </c>
      <c r="BT716">
        <v>2.7522935779816519E-2</v>
      </c>
      <c r="BU716">
        <v>0.96330275229357798</v>
      </c>
      <c r="BV716">
        <v>9.1743119266055051E-3</v>
      </c>
      <c r="BW716">
        <v>1</v>
      </c>
      <c r="BX716" t="s">
        <v>1793</v>
      </c>
      <c r="BY716">
        <v>322</v>
      </c>
      <c r="BZ716">
        <v>0.33850931677018631</v>
      </c>
      <c r="CA716">
        <v>0</v>
      </c>
    </row>
    <row r="717" spans="1:79" customFormat="1" x14ac:dyDescent="0.25">
      <c r="A717" t="s">
        <v>1796</v>
      </c>
      <c r="B717" t="s">
        <v>356</v>
      </c>
      <c r="C717" t="s">
        <v>123</v>
      </c>
      <c r="D717" t="s">
        <v>951</v>
      </c>
      <c r="E717">
        <v>2017</v>
      </c>
      <c r="F717">
        <v>5</v>
      </c>
      <c r="G717">
        <v>3</v>
      </c>
      <c r="H717">
        <v>0</v>
      </c>
      <c r="I717">
        <v>0</v>
      </c>
      <c r="J717">
        <v>1</v>
      </c>
      <c r="K717">
        <v>1</v>
      </c>
      <c r="L717">
        <v>3</v>
      </c>
      <c r="M717">
        <v>1</v>
      </c>
      <c r="N717">
        <v>0</v>
      </c>
      <c r="O717">
        <v>0</v>
      </c>
      <c r="P717">
        <v>2</v>
      </c>
      <c r="Q717">
        <v>0</v>
      </c>
      <c r="R717">
        <v>0</v>
      </c>
      <c r="S717">
        <v>0</v>
      </c>
      <c r="T717">
        <v>0</v>
      </c>
      <c r="U717">
        <v>7</v>
      </c>
      <c r="V717">
        <v>1</v>
      </c>
      <c r="W717">
        <v>0</v>
      </c>
      <c r="X717">
        <v>7</v>
      </c>
      <c r="Y717">
        <v>1</v>
      </c>
      <c r="Z717">
        <v>0</v>
      </c>
      <c r="AA717">
        <v>0</v>
      </c>
      <c r="AB717">
        <v>0</v>
      </c>
      <c r="AC717">
        <v>0</v>
      </c>
      <c r="AD717">
        <v>0</v>
      </c>
      <c r="AE717">
        <v>8</v>
      </c>
      <c r="AF717">
        <v>0</v>
      </c>
      <c r="AG717">
        <v>8</v>
      </c>
      <c r="AH717">
        <v>0</v>
      </c>
      <c r="AI717">
        <v>0</v>
      </c>
      <c r="AJ717">
        <v>0</v>
      </c>
      <c r="AK717">
        <v>1</v>
      </c>
      <c r="AL717">
        <v>7</v>
      </c>
      <c r="AM717">
        <v>0</v>
      </c>
      <c r="AN717">
        <v>8</v>
      </c>
      <c r="AO717">
        <v>0.625</v>
      </c>
      <c r="AP717">
        <v>0.375</v>
      </c>
      <c r="AQ717">
        <v>0</v>
      </c>
      <c r="AR717">
        <v>0</v>
      </c>
      <c r="AS717">
        <v>0.125</v>
      </c>
      <c r="AT717">
        <v>0.125</v>
      </c>
      <c r="AU717">
        <v>0.375</v>
      </c>
      <c r="AV717">
        <v>0.125</v>
      </c>
      <c r="AW717">
        <v>0</v>
      </c>
      <c r="AX717">
        <v>0</v>
      </c>
      <c r="AY717">
        <v>0.25</v>
      </c>
      <c r="AZ717">
        <v>0</v>
      </c>
      <c r="BA717">
        <v>0</v>
      </c>
      <c r="BB717">
        <v>0</v>
      </c>
      <c r="BC717">
        <v>0</v>
      </c>
      <c r="BD717">
        <v>0.875</v>
      </c>
      <c r="BE717">
        <v>0.125</v>
      </c>
      <c r="BF717">
        <v>0</v>
      </c>
      <c r="BG717">
        <v>0.875</v>
      </c>
      <c r="BH717">
        <v>0.125</v>
      </c>
      <c r="BI717">
        <v>0</v>
      </c>
      <c r="BJ717">
        <v>0</v>
      </c>
      <c r="BK717">
        <v>0</v>
      </c>
      <c r="BL717">
        <v>0</v>
      </c>
      <c r="BM717">
        <v>0</v>
      </c>
      <c r="BN717">
        <v>1</v>
      </c>
      <c r="BO717">
        <v>0</v>
      </c>
      <c r="BP717">
        <v>1</v>
      </c>
      <c r="BQ717">
        <v>0</v>
      </c>
      <c r="BR717">
        <v>0</v>
      </c>
      <c r="BS717">
        <v>0</v>
      </c>
      <c r="BT717">
        <v>0.125</v>
      </c>
      <c r="BU717">
        <v>0.875</v>
      </c>
      <c r="BV717">
        <v>0</v>
      </c>
      <c r="BW717">
        <v>1</v>
      </c>
      <c r="BX717" t="s">
        <v>1793</v>
      </c>
      <c r="BY717">
        <v>322</v>
      </c>
      <c r="BZ717">
        <v>2.4844720496894412E-2</v>
      </c>
      <c r="CA717">
        <v>0</v>
      </c>
    </row>
    <row r="718" spans="1:79" customFormat="1" x14ac:dyDescent="0.25">
      <c r="A718" t="s">
        <v>1797</v>
      </c>
      <c r="B718" t="s">
        <v>356</v>
      </c>
      <c r="C718" t="s">
        <v>123</v>
      </c>
      <c r="D718" t="s">
        <v>953</v>
      </c>
      <c r="E718">
        <v>2017</v>
      </c>
      <c r="F718">
        <v>49</v>
      </c>
      <c r="G718">
        <v>3</v>
      </c>
      <c r="H718">
        <v>0</v>
      </c>
      <c r="I718">
        <v>0</v>
      </c>
      <c r="J718">
        <v>4</v>
      </c>
      <c r="K718">
        <v>12</v>
      </c>
      <c r="L718">
        <v>8</v>
      </c>
      <c r="M718">
        <v>11</v>
      </c>
      <c r="N718">
        <v>8</v>
      </c>
      <c r="O718">
        <v>5</v>
      </c>
      <c r="P718">
        <v>3</v>
      </c>
      <c r="Q718">
        <v>1</v>
      </c>
      <c r="R718">
        <v>0</v>
      </c>
      <c r="S718">
        <v>0</v>
      </c>
      <c r="T718">
        <v>0</v>
      </c>
      <c r="U718">
        <v>50</v>
      </c>
      <c r="V718">
        <v>2</v>
      </c>
      <c r="W718">
        <v>0</v>
      </c>
      <c r="X718">
        <v>35</v>
      </c>
      <c r="Y718">
        <v>12</v>
      </c>
      <c r="Z718">
        <v>5</v>
      </c>
      <c r="AA718">
        <v>0</v>
      </c>
      <c r="AB718">
        <v>0</v>
      </c>
      <c r="AC718">
        <v>1</v>
      </c>
      <c r="AD718">
        <v>0</v>
      </c>
      <c r="AE718">
        <v>51</v>
      </c>
      <c r="AF718">
        <v>5</v>
      </c>
      <c r="AG718">
        <v>39</v>
      </c>
      <c r="AH718">
        <v>8</v>
      </c>
      <c r="AI718">
        <v>0</v>
      </c>
      <c r="AJ718">
        <v>0</v>
      </c>
      <c r="AK718">
        <v>8</v>
      </c>
      <c r="AL718">
        <v>44</v>
      </c>
      <c r="AM718">
        <v>0</v>
      </c>
      <c r="AN718">
        <v>52</v>
      </c>
      <c r="AO718">
        <v>0.94230769230769229</v>
      </c>
      <c r="AP718">
        <v>5.7692307692307702E-2</v>
      </c>
      <c r="AQ718">
        <v>0</v>
      </c>
      <c r="AR718">
        <v>0</v>
      </c>
      <c r="AS718">
        <v>7.6923076923076927E-2</v>
      </c>
      <c r="AT718">
        <v>0.23076923076923081</v>
      </c>
      <c r="AU718">
        <v>0.15384615384615391</v>
      </c>
      <c r="AV718">
        <v>0.21153846153846151</v>
      </c>
      <c r="AW718">
        <v>0.15384615384615391</v>
      </c>
      <c r="AX718">
        <v>9.6153846153846159E-2</v>
      </c>
      <c r="AY718">
        <v>5.7692307692307702E-2</v>
      </c>
      <c r="AZ718">
        <v>1.9230769230769228E-2</v>
      </c>
      <c r="BA718">
        <v>0</v>
      </c>
      <c r="BB718">
        <v>0</v>
      </c>
      <c r="BC718">
        <v>0</v>
      </c>
      <c r="BD718">
        <v>0.96153846153846156</v>
      </c>
      <c r="BE718">
        <v>3.8461538461538457E-2</v>
      </c>
      <c r="BF718">
        <v>0</v>
      </c>
      <c r="BG718">
        <v>0.67307692307692313</v>
      </c>
      <c r="BH718">
        <v>0.23076923076923081</v>
      </c>
      <c r="BI718">
        <v>9.6153846153846159E-2</v>
      </c>
      <c r="BJ718">
        <v>0</v>
      </c>
      <c r="BK718">
        <v>0</v>
      </c>
      <c r="BL718">
        <v>1.9230769230769228E-2</v>
      </c>
      <c r="BM718">
        <v>0</v>
      </c>
      <c r="BN718">
        <v>0.98076923076923073</v>
      </c>
      <c r="BO718">
        <v>9.6153846153846159E-2</v>
      </c>
      <c r="BP718">
        <v>0.75</v>
      </c>
      <c r="BQ718">
        <v>0.15384615384615391</v>
      </c>
      <c r="BR718">
        <v>0</v>
      </c>
      <c r="BS718">
        <v>0</v>
      </c>
      <c r="BT718">
        <v>0.15384615384615391</v>
      </c>
      <c r="BU718">
        <v>0.84615384615384615</v>
      </c>
      <c r="BV718">
        <v>0</v>
      </c>
      <c r="BW718">
        <v>1</v>
      </c>
      <c r="BX718" t="s">
        <v>1793</v>
      </c>
      <c r="BY718">
        <v>322</v>
      </c>
      <c r="BZ718">
        <v>0.16149068322981369</v>
      </c>
      <c r="CA718">
        <v>0</v>
      </c>
    </row>
    <row r="719" spans="1:79" customFormat="1" x14ac:dyDescent="0.25">
      <c r="A719" t="s">
        <v>1798</v>
      </c>
      <c r="B719" t="s">
        <v>356</v>
      </c>
      <c r="C719" t="s">
        <v>369</v>
      </c>
      <c r="D719" t="s">
        <v>44</v>
      </c>
      <c r="E719">
        <v>2017</v>
      </c>
      <c r="F719" t="s">
        <v>74</v>
      </c>
      <c r="G719" t="s">
        <v>74</v>
      </c>
      <c r="H719" t="s">
        <v>74</v>
      </c>
      <c r="I719">
        <v>10</v>
      </c>
      <c r="J719">
        <v>24</v>
      </c>
      <c r="K719">
        <v>36</v>
      </c>
      <c r="L719">
        <v>25</v>
      </c>
      <c r="M719">
        <v>32</v>
      </c>
      <c r="N719">
        <v>23</v>
      </c>
      <c r="O719">
        <v>9</v>
      </c>
      <c r="P719">
        <v>5</v>
      </c>
      <c r="Q719">
        <v>2</v>
      </c>
      <c r="R719">
        <v>1</v>
      </c>
      <c r="S719">
        <v>0</v>
      </c>
      <c r="T719">
        <v>0</v>
      </c>
      <c r="U719">
        <v>165</v>
      </c>
      <c r="V719">
        <v>2</v>
      </c>
      <c r="W719">
        <v>0</v>
      </c>
      <c r="X719">
        <v>96</v>
      </c>
      <c r="Y719">
        <v>67</v>
      </c>
      <c r="Z719">
        <v>4</v>
      </c>
      <c r="AA719">
        <v>0</v>
      </c>
      <c r="AB719">
        <v>3</v>
      </c>
      <c r="AC719">
        <v>1</v>
      </c>
      <c r="AD719">
        <v>4</v>
      </c>
      <c r="AE719">
        <v>159</v>
      </c>
      <c r="AF719">
        <v>4</v>
      </c>
      <c r="AG719">
        <v>153</v>
      </c>
      <c r="AH719">
        <v>6</v>
      </c>
      <c r="AI719">
        <v>0</v>
      </c>
      <c r="AJ719">
        <v>4</v>
      </c>
      <c r="AK719">
        <v>39</v>
      </c>
      <c r="AL719">
        <v>128</v>
      </c>
      <c r="AM719">
        <v>0</v>
      </c>
      <c r="AN719">
        <v>167</v>
      </c>
      <c r="AO719" t="s">
        <v>74</v>
      </c>
      <c r="AP719" t="s">
        <v>74</v>
      </c>
      <c r="AQ719" t="s">
        <v>74</v>
      </c>
      <c r="AR719">
        <v>5.9880239520958077E-2</v>
      </c>
      <c r="AS719">
        <v>0.1437125748502994</v>
      </c>
      <c r="AT719">
        <v>0.21556886227544911</v>
      </c>
      <c r="AU719">
        <v>0.1497005988023952</v>
      </c>
      <c r="AV719">
        <v>0.19161676646706591</v>
      </c>
      <c r="AW719">
        <v>0.1377245508982036</v>
      </c>
      <c r="AX719">
        <v>5.3892215568862277E-2</v>
      </c>
      <c r="AY719">
        <v>2.9940119760479039E-2</v>
      </c>
      <c r="AZ719">
        <v>1.1976047904191619E-2</v>
      </c>
      <c r="BA719">
        <v>0</v>
      </c>
      <c r="BB719">
        <v>5.9880239520958087E-3</v>
      </c>
      <c r="BC719">
        <v>0</v>
      </c>
      <c r="BD719">
        <v>0.9880239520958084</v>
      </c>
      <c r="BE719">
        <v>1.1976047904191619E-2</v>
      </c>
      <c r="BF719">
        <v>0</v>
      </c>
      <c r="BG719">
        <v>0.57485029940119758</v>
      </c>
      <c r="BH719">
        <v>0.40119760479041922</v>
      </c>
      <c r="BI719">
        <v>2.3952095808383232E-2</v>
      </c>
      <c r="BJ719">
        <v>0</v>
      </c>
      <c r="BK719">
        <v>1.7964071856287421E-2</v>
      </c>
      <c r="BL719">
        <v>5.9880239520958087E-3</v>
      </c>
      <c r="BM719">
        <v>2.3952095808383232E-2</v>
      </c>
      <c r="BN719">
        <v>0.95209580838323349</v>
      </c>
      <c r="BO719">
        <v>2.3952095808383232E-2</v>
      </c>
      <c r="BP719">
        <v>0.91616766467065869</v>
      </c>
      <c r="BQ719">
        <v>3.5928143712574849E-2</v>
      </c>
      <c r="BR719">
        <v>0</v>
      </c>
      <c r="BS719">
        <v>2.3952095808383232E-2</v>
      </c>
      <c r="BT719">
        <v>0.23353293413173651</v>
      </c>
      <c r="BU719">
        <v>0.76646706586826352</v>
      </c>
      <c r="BV719">
        <v>0</v>
      </c>
      <c r="BW719">
        <v>1</v>
      </c>
      <c r="BX719" t="s">
        <v>1799</v>
      </c>
      <c r="BY719">
        <v>167</v>
      </c>
      <c r="BZ719">
        <v>1</v>
      </c>
      <c r="CA719">
        <v>0</v>
      </c>
    </row>
    <row r="720" spans="1:79" customFormat="1" x14ac:dyDescent="0.25">
      <c r="A720" t="s">
        <v>1800</v>
      </c>
      <c r="B720" t="s">
        <v>356</v>
      </c>
      <c r="C720" t="s">
        <v>369</v>
      </c>
      <c r="D720" t="s">
        <v>947</v>
      </c>
      <c r="E720">
        <v>2017</v>
      </c>
      <c r="F720" t="s">
        <v>74</v>
      </c>
      <c r="G720" t="s">
        <v>74</v>
      </c>
      <c r="H720" t="s">
        <v>74</v>
      </c>
      <c r="I720" t="s">
        <v>74</v>
      </c>
      <c r="J720" t="s">
        <v>74</v>
      </c>
      <c r="K720" t="s">
        <v>74</v>
      </c>
      <c r="L720" t="s">
        <v>74</v>
      </c>
      <c r="M720" t="s">
        <v>74</v>
      </c>
      <c r="N720" t="s">
        <v>74</v>
      </c>
      <c r="O720" t="s">
        <v>74</v>
      </c>
      <c r="P720" t="s">
        <v>74</v>
      </c>
      <c r="Q720" t="s">
        <v>74</v>
      </c>
      <c r="R720" t="s">
        <v>74</v>
      </c>
      <c r="S720" t="s">
        <v>74</v>
      </c>
      <c r="T720" t="s">
        <v>74</v>
      </c>
      <c r="U720" t="s">
        <v>74</v>
      </c>
      <c r="V720" t="s">
        <v>74</v>
      </c>
      <c r="W720" t="s">
        <v>74</v>
      </c>
      <c r="X720" t="s">
        <v>74</v>
      </c>
      <c r="Y720" t="s">
        <v>74</v>
      </c>
      <c r="Z720" t="s">
        <v>74</v>
      </c>
      <c r="AA720" t="s">
        <v>74</v>
      </c>
      <c r="AB720" t="s">
        <v>74</v>
      </c>
      <c r="AC720" t="s">
        <v>74</v>
      </c>
      <c r="AD720" t="s">
        <v>74</v>
      </c>
      <c r="AE720" t="s">
        <v>74</v>
      </c>
      <c r="AF720" t="s">
        <v>74</v>
      </c>
      <c r="AG720" t="s">
        <v>74</v>
      </c>
      <c r="AH720" t="s">
        <v>74</v>
      </c>
      <c r="AI720" t="s">
        <v>74</v>
      </c>
      <c r="AJ720" t="s">
        <v>74</v>
      </c>
      <c r="AK720" t="s">
        <v>74</v>
      </c>
      <c r="AL720" t="s">
        <v>74</v>
      </c>
      <c r="AM720" t="s">
        <v>74</v>
      </c>
      <c r="AN720" t="s">
        <v>74</v>
      </c>
      <c r="AO720" t="s">
        <v>74</v>
      </c>
      <c r="AP720" t="s">
        <v>74</v>
      </c>
      <c r="AQ720" t="s">
        <v>74</v>
      </c>
      <c r="AR720" t="s">
        <v>74</v>
      </c>
      <c r="AS720" t="s">
        <v>74</v>
      </c>
      <c r="AT720" t="s">
        <v>74</v>
      </c>
      <c r="AU720" t="s">
        <v>74</v>
      </c>
      <c r="AV720" t="s">
        <v>74</v>
      </c>
      <c r="AW720" t="s">
        <v>74</v>
      </c>
      <c r="AX720" t="s">
        <v>74</v>
      </c>
      <c r="AY720" t="s">
        <v>74</v>
      </c>
      <c r="AZ720" t="s">
        <v>74</v>
      </c>
      <c r="BA720" t="s">
        <v>74</v>
      </c>
      <c r="BB720" t="s">
        <v>74</v>
      </c>
      <c r="BC720" t="s">
        <v>74</v>
      </c>
      <c r="BD720" t="s">
        <v>74</v>
      </c>
      <c r="BE720" t="s">
        <v>74</v>
      </c>
      <c r="BF720" t="s">
        <v>74</v>
      </c>
      <c r="BG720" t="s">
        <v>74</v>
      </c>
      <c r="BH720" t="s">
        <v>74</v>
      </c>
      <c r="BI720" t="s">
        <v>74</v>
      </c>
      <c r="BJ720" t="s">
        <v>74</v>
      </c>
      <c r="BK720" t="s">
        <v>74</v>
      </c>
      <c r="BL720" t="s">
        <v>74</v>
      </c>
      <c r="BM720" t="s">
        <v>74</v>
      </c>
      <c r="BN720" t="s">
        <v>74</v>
      </c>
      <c r="BO720" t="s">
        <v>74</v>
      </c>
      <c r="BP720" t="s">
        <v>74</v>
      </c>
      <c r="BQ720" t="s">
        <v>74</v>
      </c>
      <c r="BR720" t="s">
        <v>74</v>
      </c>
      <c r="BS720" t="s">
        <v>74</v>
      </c>
      <c r="BT720" t="s">
        <v>74</v>
      </c>
      <c r="BU720" t="s">
        <v>74</v>
      </c>
      <c r="BV720" t="s">
        <v>74</v>
      </c>
      <c r="BW720" t="s">
        <v>74</v>
      </c>
      <c r="BX720" t="s">
        <v>1799</v>
      </c>
      <c r="BY720" t="s">
        <v>74</v>
      </c>
      <c r="BZ720" t="s">
        <v>74</v>
      </c>
      <c r="CA720">
        <v>0</v>
      </c>
    </row>
    <row r="721" spans="1:79" customFormat="1" x14ac:dyDescent="0.25">
      <c r="A721" t="s">
        <v>1801</v>
      </c>
      <c r="B721" t="s">
        <v>356</v>
      </c>
      <c r="C721" t="s">
        <v>369</v>
      </c>
      <c r="D721" t="s">
        <v>949</v>
      </c>
      <c r="E721">
        <v>2017</v>
      </c>
      <c r="F721" t="s">
        <v>74</v>
      </c>
      <c r="G721" t="s">
        <v>74</v>
      </c>
      <c r="H721" t="s">
        <v>74</v>
      </c>
      <c r="I721" t="s">
        <v>74</v>
      </c>
      <c r="J721" t="s">
        <v>74</v>
      </c>
      <c r="K721" t="s">
        <v>74</v>
      </c>
      <c r="L721" t="s">
        <v>74</v>
      </c>
      <c r="M721" t="s">
        <v>74</v>
      </c>
      <c r="N721" t="s">
        <v>74</v>
      </c>
      <c r="O721" t="s">
        <v>74</v>
      </c>
      <c r="P721" t="s">
        <v>74</v>
      </c>
      <c r="Q721" t="s">
        <v>74</v>
      </c>
      <c r="R721" t="s">
        <v>74</v>
      </c>
      <c r="S721" t="s">
        <v>74</v>
      </c>
      <c r="T721" t="s">
        <v>74</v>
      </c>
      <c r="U721" t="s">
        <v>74</v>
      </c>
      <c r="V721" t="s">
        <v>74</v>
      </c>
      <c r="W721" t="s">
        <v>74</v>
      </c>
      <c r="X721" t="s">
        <v>74</v>
      </c>
      <c r="Y721" t="s">
        <v>74</v>
      </c>
      <c r="Z721" t="s">
        <v>74</v>
      </c>
      <c r="AA721" t="s">
        <v>74</v>
      </c>
      <c r="AB721" t="s">
        <v>74</v>
      </c>
      <c r="AC721" t="s">
        <v>74</v>
      </c>
      <c r="AD721" t="s">
        <v>74</v>
      </c>
      <c r="AE721" t="s">
        <v>74</v>
      </c>
      <c r="AF721" t="s">
        <v>74</v>
      </c>
      <c r="AG721" t="s">
        <v>74</v>
      </c>
      <c r="AH721" t="s">
        <v>74</v>
      </c>
      <c r="AI721" t="s">
        <v>74</v>
      </c>
      <c r="AJ721" t="s">
        <v>74</v>
      </c>
      <c r="AK721" t="s">
        <v>74</v>
      </c>
      <c r="AL721" t="s">
        <v>74</v>
      </c>
      <c r="AM721" t="s">
        <v>74</v>
      </c>
      <c r="AN721" t="s">
        <v>74</v>
      </c>
      <c r="AO721" t="s">
        <v>74</v>
      </c>
      <c r="AP721" t="s">
        <v>74</v>
      </c>
      <c r="AQ721" t="s">
        <v>74</v>
      </c>
      <c r="AR721" t="s">
        <v>74</v>
      </c>
      <c r="AS721" t="s">
        <v>74</v>
      </c>
      <c r="AT721" t="s">
        <v>74</v>
      </c>
      <c r="AU721" t="s">
        <v>74</v>
      </c>
      <c r="AV721" t="s">
        <v>74</v>
      </c>
      <c r="AW721" t="s">
        <v>74</v>
      </c>
      <c r="AX721" t="s">
        <v>74</v>
      </c>
      <c r="AY721" t="s">
        <v>74</v>
      </c>
      <c r="AZ721" t="s">
        <v>74</v>
      </c>
      <c r="BA721" t="s">
        <v>74</v>
      </c>
      <c r="BB721" t="s">
        <v>74</v>
      </c>
      <c r="BC721" t="s">
        <v>74</v>
      </c>
      <c r="BD721" t="s">
        <v>74</v>
      </c>
      <c r="BE721" t="s">
        <v>74</v>
      </c>
      <c r="BF721" t="s">
        <v>74</v>
      </c>
      <c r="BG721" t="s">
        <v>74</v>
      </c>
      <c r="BH721" t="s">
        <v>74</v>
      </c>
      <c r="BI721" t="s">
        <v>74</v>
      </c>
      <c r="BJ721" t="s">
        <v>74</v>
      </c>
      <c r="BK721" t="s">
        <v>74</v>
      </c>
      <c r="BL721" t="s">
        <v>74</v>
      </c>
      <c r="BM721" t="s">
        <v>74</v>
      </c>
      <c r="BN721" t="s">
        <v>74</v>
      </c>
      <c r="BO721" t="s">
        <v>74</v>
      </c>
      <c r="BP721" t="s">
        <v>74</v>
      </c>
      <c r="BQ721" t="s">
        <v>74</v>
      </c>
      <c r="BR721" t="s">
        <v>74</v>
      </c>
      <c r="BS721" t="s">
        <v>74</v>
      </c>
      <c r="BT721" t="s">
        <v>74</v>
      </c>
      <c r="BU721" t="s">
        <v>74</v>
      </c>
      <c r="BV721" t="s">
        <v>74</v>
      </c>
      <c r="BW721" t="s">
        <v>74</v>
      </c>
      <c r="BX721" t="s">
        <v>1799</v>
      </c>
      <c r="BY721" t="s">
        <v>74</v>
      </c>
      <c r="BZ721" t="s">
        <v>74</v>
      </c>
      <c r="CA721">
        <v>0</v>
      </c>
    </row>
    <row r="722" spans="1:79" customFormat="1" x14ac:dyDescent="0.25">
      <c r="A722" t="s">
        <v>1802</v>
      </c>
      <c r="B722" t="s">
        <v>356</v>
      </c>
      <c r="C722" t="s">
        <v>369</v>
      </c>
      <c r="D722" t="s">
        <v>951</v>
      </c>
      <c r="E722">
        <v>2017</v>
      </c>
      <c r="F722" t="s">
        <v>74</v>
      </c>
      <c r="G722" t="s">
        <v>74</v>
      </c>
      <c r="H722" t="s">
        <v>74</v>
      </c>
      <c r="I722" t="s">
        <v>74</v>
      </c>
      <c r="J722" t="s">
        <v>74</v>
      </c>
      <c r="K722" t="s">
        <v>74</v>
      </c>
      <c r="L722" t="s">
        <v>74</v>
      </c>
      <c r="M722" t="s">
        <v>74</v>
      </c>
      <c r="N722" t="s">
        <v>74</v>
      </c>
      <c r="O722" t="s">
        <v>74</v>
      </c>
      <c r="P722" t="s">
        <v>74</v>
      </c>
      <c r="Q722" t="s">
        <v>74</v>
      </c>
      <c r="R722" t="s">
        <v>74</v>
      </c>
      <c r="S722" t="s">
        <v>74</v>
      </c>
      <c r="T722" t="s">
        <v>74</v>
      </c>
      <c r="U722" t="s">
        <v>74</v>
      </c>
      <c r="V722" t="s">
        <v>74</v>
      </c>
      <c r="W722" t="s">
        <v>74</v>
      </c>
      <c r="X722" t="s">
        <v>74</v>
      </c>
      <c r="Y722" t="s">
        <v>74</v>
      </c>
      <c r="Z722" t="s">
        <v>74</v>
      </c>
      <c r="AA722" t="s">
        <v>74</v>
      </c>
      <c r="AB722" t="s">
        <v>74</v>
      </c>
      <c r="AC722" t="s">
        <v>74</v>
      </c>
      <c r="AD722" t="s">
        <v>74</v>
      </c>
      <c r="AE722" t="s">
        <v>74</v>
      </c>
      <c r="AF722" t="s">
        <v>74</v>
      </c>
      <c r="AG722" t="s">
        <v>74</v>
      </c>
      <c r="AH722" t="s">
        <v>74</v>
      </c>
      <c r="AI722" t="s">
        <v>74</v>
      </c>
      <c r="AJ722" t="s">
        <v>74</v>
      </c>
      <c r="AK722" t="s">
        <v>74</v>
      </c>
      <c r="AL722" t="s">
        <v>74</v>
      </c>
      <c r="AM722" t="s">
        <v>74</v>
      </c>
      <c r="AN722" t="s">
        <v>74</v>
      </c>
      <c r="AO722" t="s">
        <v>74</v>
      </c>
      <c r="AP722" t="s">
        <v>74</v>
      </c>
      <c r="AQ722" t="s">
        <v>74</v>
      </c>
      <c r="AR722" t="s">
        <v>74</v>
      </c>
      <c r="AS722" t="s">
        <v>74</v>
      </c>
      <c r="AT722" t="s">
        <v>74</v>
      </c>
      <c r="AU722" t="s">
        <v>74</v>
      </c>
      <c r="AV722" t="s">
        <v>74</v>
      </c>
      <c r="AW722" t="s">
        <v>74</v>
      </c>
      <c r="AX722" t="s">
        <v>74</v>
      </c>
      <c r="AY722" t="s">
        <v>74</v>
      </c>
      <c r="AZ722" t="s">
        <v>74</v>
      </c>
      <c r="BA722" t="s">
        <v>74</v>
      </c>
      <c r="BB722" t="s">
        <v>74</v>
      </c>
      <c r="BC722" t="s">
        <v>74</v>
      </c>
      <c r="BD722" t="s">
        <v>74</v>
      </c>
      <c r="BE722" t="s">
        <v>74</v>
      </c>
      <c r="BF722" t="s">
        <v>74</v>
      </c>
      <c r="BG722" t="s">
        <v>74</v>
      </c>
      <c r="BH722" t="s">
        <v>74</v>
      </c>
      <c r="BI722" t="s">
        <v>74</v>
      </c>
      <c r="BJ722" t="s">
        <v>74</v>
      </c>
      <c r="BK722" t="s">
        <v>74</v>
      </c>
      <c r="BL722" t="s">
        <v>74</v>
      </c>
      <c r="BM722" t="s">
        <v>74</v>
      </c>
      <c r="BN722" t="s">
        <v>74</v>
      </c>
      <c r="BO722" t="s">
        <v>74</v>
      </c>
      <c r="BP722" t="s">
        <v>74</v>
      </c>
      <c r="BQ722" t="s">
        <v>74</v>
      </c>
      <c r="BR722" t="s">
        <v>74</v>
      </c>
      <c r="BS722" t="s">
        <v>74</v>
      </c>
      <c r="BT722" t="s">
        <v>74</v>
      </c>
      <c r="BU722" t="s">
        <v>74</v>
      </c>
      <c r="BV722" t="s">
        <v>74</v>
      </c>
      <c r="BW722" t="s">
        <v>74</v>
      </c>
      <c r="BX722" t="s">
        <v>1799</v>
      </c>
      <c r="BY722" t="s">
        <v>74</v>
      </c>
      <c r="BZ722" t="s">
        <v>74</v>
      </c>
      <c r="CA722">
        <v>1</v>
      </c>
    </row>
    <row r="723" spans="1:79" customFormat="1" x14ac:dyDescent="0.25">
      <c r="A723" t="s">
        <v>1803</v>
      </c>
      <c r="B723" t="s">
        <v>356</v>
      </c>
      <c r="C723" t="s">
        <v>369</v>
      </c>
      <c r="D723" t="s">
        <v>953</v>
      </c>
      <c r="E723">
        <v>2017</v>
      </c>
      <c r="F723" t="s">
        <v>74</v>
      </c>
      <c r="G723" t="s">
        <v>74</v>
      </c>
      <c r="H723" t="s">
        <v>74</v>
      </c>
      <c r="I723" t="s">
        <v>74</v>
      </c>
      <c r="J723" t="s">
        <v>74</v>
      </c>
      <c r="K723" t="s">
        <v>74</v>
      </c>
      <c r="L723" t="s">
        <v>74</v>
      </c>
      <c r="M723" t="s">
        <v>74</v>
      </c>
      <c r="N723" t="s">
        <v>74</v>
      </c>
      <c r="O723" t="s">
        <v>74</v>
      </c>
      <c r="P723" t="s">
        <v>74</v>
      </c>
      <c r="Q723" t="s">
        <v>74</v>
      </c>
      <c r="R723" t="s">
        <v>74</v>
      </c>
      <c r="S723" t="s">
        <v>74</v>
      </c>
      <c r="T723" t="s">
        <v>74</v>
      </c>
      <c r="U723" t="s">
        <v>74</v>
      </c>
      <c r="V723" t="s">
        <v>74</v>
      </c>
      <c r="W723" t="s">
        <v>74</v>
      </c>
      <c r="X723" t="s">
        <v>74</v>
      </c>
      <c r="Y723" t="s">
        <v>74</v>
      </c>
      <c r="Z723" t="s">
        <v>74</v>
      </c>
      <c r="AA723" t="s">
        <v>74</v>
      </c>
      <c r="AB723" t="s">
        <v>74</v>
      </c>
      <c r="AC723" t="s">
        <v>74</v>
      </c>
      <c r="AD723" t="s">
        <v>74</v>
      </c>
      <c r="AE723" t="s">
        <v>74</v>
      </c>
      <c r="AF723" t="s">
        <v>74</v>
      </c>
      <c r="AG723" t="s">
        <v>74</v>
      </c>
      <c r="AH723" t="s">
        <v>74</v>
      </c>
      <c r="AI723" t="s">
        <v>74</v>
      </c>
      <c r="AJ723" t="s">
        <v>74</v>
      </c>
      <c r="AK723" t="s">
        <v>74</v>
      </c>
      <c r="AL723" t="s">
        <v>74</v>
      </c>
      <c r="AM723" t="s">
        <v>74</v>
      </c>
      <c r="AN723" t="s">
        <v>74</v>
      </c>
      <c r="AO723" t="s">
        <v>74</v>
      </c>
      <c r="AP723" t="s">
        <v>74</v>
      </c>
      <c r="AQ723" t="s">
        <v>74</v>
      </c>
      <c r="AR723" t="s">
        <v>74</v>
      </c>
      <c r="AS723" t="s">
        <v>74</v>
      </c>
      <c r="AT723" t="s">
        <v>74</v>
      </c>
      <c r="AU723" t="s">
        <v>74</v>
      </c>
      <c r="AV723" t="s">
        <v>74</v>
      </c>
      <c r="AW723" t="s">
        <v>74</v>
      </c>
      <c r="AX723" t="s">
        <v>74</v>
      </c>
      <c r="AY723" t="s">
        <v>74</v>
      </c>
      <c r="AZ723" t="s">
        <v>74</v>
      </c>
      <c r="BA723" t="s">
        <v>74</v>
      </c>
      <c r="BB723" t="s">
        <v>74</v>
      </c>
      <c r="BC723" t="s">
        <v>74</v>
      </c>
      <c r="BD723" t="s">
        <v>74</v>
      </c>
      <c r="BE723" t="s">
        <v>74</v>
      </c>
      <c r="BF723" t="s">
        <v>74</v>
      </c>
      <c r="BG723" t="s">
        <v>74</v>
      </c>
      <c r="BH723" t="s">
        <v>74</v>
      </c>
      <c r="BI723" t="s">
        <v>74</v>
      </c>
      <c r="BJ723" t="s">
        <v>74</v>
      </c>
      <c r="BK723" t="s">
        <v>74</v>
      </c>
      <c r="BL723" t="s">
        <v>74</v>
      </c>
      <c r="BM723" t="s">
        <v>74</v>
      </c>
      <c r="BN723" t="s">
        <v>74</v>
      </c>
      <c r="BO723" t="s">
        <v>74</v>
      </c>
      <c r="BP723" t="s">
        <v>74</v>
      </c>
      <c r="BQ723" t="s">
        <v>74</v>
      </c>
      <c r="BR723" t="s">
        <v>74</v>
      </c>
      <c r="BS723" t="s">
        <v>74</v>
      </c>
      <c r="BT723" t="s">
        <v>74</v>
      </c>
      <c r="BU723" t="s">
        <v>74</v>
      </c>
      <c r="BV723" t="s">
        <v>74</v>
      </c>
      <c r="BW723" t="s">
        <v>74</v>
      </c>
      <c r="BX723" t="s">
        <v>1799</v>
      </c>
      <c r="BY723" t="s">
        <v>74</v>
      </c>
      <c r="BZ723" t="s">
        <v>74</v>
      </c>
      <c r="CA723">
        <v>0</v>
      </c>
    </row>
    <row r="724" spans="1:79" customFormat="1" x14ac:dyDescent="0.25">
      <c r="A724" t="s">
        <v>1804</v>
      </c>
      <c r="B724" t="s">
        <v>356</v>
      </c>
      <c r="C724" t="s">
        <v>369</v>
      </c>
      <c r="D724" t="s">
        <v>961</v>
      </c>
      <c r="E724">
        <v>2017</v>
      </c>
      <c r="F724" t="s">
        <v>74</v>
      </c>
      <c r="G724" t="s">
        <v>74</v>
      </c>
      <c r="H724" t="s">
        <v>74</v>
      </c>
      <c r="I724" t="s">
        <v>74</v>
      </c>
      <c r="J724" t="s">
        <v>74</v>
      </c>
      <c r="K724" t="s">
        <v>74</v>
      </c>
      <c r="L724" t="s">
        <v>74</v>
      </c>
      <c r="M724" t="s">
        <v>74</v>
      </c>
      <c r="N724" t="s">
        <v>74</v>
      </c>
      <c r="O724" t="s">
        <v>74</v>
      </c>
      <c r="P724" t="s">
        <v>74</v>
      </c>
      <c r="Q724" t="s">
        <v>74</v>
      </c>
      <c r="R724" t="s">
        <v>74</v>
      </c>
      <c r="S724" t="s">
        <v>74</v>
      </c>
      <c r="T724" t="s">
        <v>74</v>
      </c>
      <c r="U724" t="s">
        <v>74</v>
      </c>
      <c r="V724" t="s">
        <v>74</v>
      </c>
      <c r="W724" t="s">
        <v>74</v>
      </c>
      <c r="X724" t="s">
        <v>74</v>
      </c>
      <c r="Y724" t="s">
        <v>74</v>
      </c>
      <c r="Z724" t="s">
        <v>74</v>
      </c>
      <c r="AA724" t="s">
        <v>74</v>
      </c>
      <c r="AB724" t="s">
        <v>74</v>
      </c>
      <c r="AC724" t="s">
        <v>74</v>
      </c>
      <c r="AD724" t="s">
        <v>74</v>
      </c>
      <c r="AE724" t="s">
        <v>74</v>
      </c>
      <c r="AF724" t="s">
        <v>74</v>
      </c>
      <c r="AG724" t="s">
        <v>74</v>
      </c>
      <c r="AH724" t="s">
        <v>74</v>
      </c>
      <c r="AI724" t="s">
        <v>74</v>
      </c>
      <c r="AJ724" t="s">
        <v>74</v>
      </c>
      <c r="AK724" t="s">
        <v>74</v>
      </c>
      <c r="AL724" t="s">
        <v>74</v>
      </c>
      <c r="AM724" t="s">
        <v>74</v>
      </c>
      <c r="AN724" t="s">
        <v>74</v>
      </c>
      <c r="AO724" t="s">
        <v>74</v>
      </c>
      <c r="AP724" t="s">
        <v>74</v>
      </c>
      <c r="AQ724" t="s">
        <v>74</v>
      </c>
      <c r="AR724" t="s">
        <v>74</v>
      </c>
      <c r="AS724" t="s">
        <v>74</v>
      </c>
      <c r="AT724" t="s">
        <v>74</v>
      </c>
      <c r="AU724" t="s">
        <v>74</v>
      </c>
      <c r="AV724" t="s">
        <v>74</v>
      </c>
      <c r="AW724" t="s">
        <v>74</v>
      </c>
      <c r="AX724" t="s">
        <v>74</v>
      </c>
      <c r="AY724" t="s">
        <v>74</v>
      </c>
      <c r="AZ724" t="s">
        <v>74</v>
      </c>
      <c r="BA724" t="s">
        <v>74</v>
      </c>
      <c r="BB724" t="s">
        <v>74</v>
      </c>
      <c r="BC724" t="s">
        <v>74</v>
      </c>
      <c r="BD724" t="s">
        <v>74</v>
      </c>
      <c r="BE724" t="s">
        <v>74</v>
      </c>
      <c r="BF724" t="s">
        <v>74</v>
      </c>
      <c r="BG724" t="s">
        <v>74</v>
      </c>
      <c r="BH724" t="s">
        <v>74</v>
      </c>
      <c r="BI724" t="s">
        <v>74</v>
      </c>
      <c r="BJ724" t="s">
        <v>74</v>
      </c>
      <c r="BK724" t="s">
        <v>74</v>
      </c>
      <c r="BL724" t="s">
        <v>74</v>
      </c>
      <c r="BM724" t="s">
        <v>74</v>
      </c>
      <c r="BN724" t="s">
        <v>74</v>
      </c>
      <c r="BO724" t="s">
        <v>74</v>
      </c>
      <c r="BP724" t="s">
        <v>74</v>
      </c>
      <c r="BQ724" t="s">
        <v>74</v>
      </c>
      <c r="BR724" t="s">
        <v>74</v>
      </c>
      <c r="BS724" t="s">
        <v>74</v>
      </c>
      <c r="BT724" t="s">
        <v>74</v>
      </c>
      <c r="BU724" t="s">
        <v>74</v>
      </c>
      <c r="BV724" t="s">
        <v>74</v>
      </c>
      <c r="BW724" t="s">
        <v>74</v>
      </c>
      <c r="BX724" t="s">
        <v>1799</v>
      </c>
      <c r="BY724" t="s">
        <v>74</v>
      </c>
      <c r="BZ724" t="s">
        <v>74</v>
      </c>
      <c r="CA724">
        <v>0</v>
      </c>
    </row>
    <row r="725" spans="1:79" customFormat="1" x14ac:dyDescent="0.25">
      <c r="A725" t="s">
        <v>1805</v>
      </c>
      <c r="B725" t="s">
        <v>356</v>
      </c>
      <c r="C725" t="s">
        <v>376</v>
      </c>
      <c r="D725" t="s">
        <v>44</v>
      </c>
      <c r="E725">
        <v>2017</v>
      </c>
      <c r="F725">
        <v>116</v>
      </c>
      <c r="G725">
        <v>5</v>
      </c>
      <c r="H725">
        <v>0</v>
      </c>
      <c r="I725">
        <v>1</v>
      </c>
      <c r="J725">
        <v>20</v>
      </c>
      <c r="K725">
        <v>23</v>
      </c>
      <c r="L725">
        <v>24</v>
      </c>
      <c r="M725">
        <v>16</v>
      </c>
      <c r="N725">
        <v>19</v>
      </c>
      <c r="O725">
        <v>9</v>
      </c>
      <c r="P725">
        <v>9</v>
      </c>
      <c r="Q725">
        <v>0</v>
      </c>
      <c r="R725">
        <v>0</v>
      </c>
      <c r="S725">
        <v>0</v>
      </c>
      <c r="T725">
        <v>0</v>
      </c>
      <c r="U725">
        <v>117</v>
      </c>
      <c r="V725">
        <v>4</v>
      </c>
      <c r="W725">
        <v>0</v>
      </c>
      <c r="X725">
        <v>100</v>
      </c>
      <c r="Y725">
        <v>12</v>
      </c>
      <c r="Z725">
        <v>9</v>
      </c>
      <c r="AA725">
        <v>0</v>
      </c>
      <c r="AB725">
        <v>4</v>
      </c>
      <c r="AC725">
        <v>12</v>
      </c>
      <c r="AD725">
        <v>0</v>
      </c>
      <c r="AE725">
        <v>105</v>
      </c>
      <c r="AF725">
        <v>1</v>
      </c>
      <c r="AG725">
        <v>113</v>
      </c>
      <c r="AH725">
        <v>7</v>
      </c>
      <c r="AI725">
        <v>0</v>
      </c>
      <c r="AJ725">
        <v>0</v>
      </c>
      <c r="AK725">
        <v>50</v>
      </c>
      <c r="AL725">
        <v>71</v>
      </c>
      <c r="AM725">
        <v>0</v>
      </c>
      <c r="AN725">
        <v>121</v>
      </c>
      <c r="AO725">
        <v>0.95867768595041325</v>
      </c>
      <c r="AP725">
        <v>4.1322314049586778E-2</v>
      </c>
      <c r="AQ725">
        <v>0</v>
      </c>
      <c r="AR725">
        <v>8.2644628099173556E-3</v>
      </c>
      <c r="AS725">
        <v>0.16528925619834711</v>
      </c>
      <c r="AT725">
        <v>0.19008264462809921</v>
      </c>
      <c r="AU725">
        <v>0.19834710743801651</v>
      </c>
      <c r="AV725">
        <v>0.13223140495867769</v>
      </c>
      <c r="AW725">
        <v>0.15702479338842981</v>
      </c>
      <c r="AX725">
        <v>7.43801652892562E-2</v>
      </c>
      <c r="AY725">
        <v>7.43801652892562E-2</v>
      </c>
      <c r="AZ725">
        <v>0</v>
      </c>
      <c r="BA725">
        <v>0</v>
      </c>
      <c r="BB725">
        <v>0</v>
      </c>
      <c r="BC725">
        <v>0</v>
      </c>
      <c r="BD725">
        <v>0.96694214876033058</v>
      </c>
      <c r="BE725">
        <v>3.3057851239669422E-2</v>
      </c>
      <c r="BF725">
        <v>0</v>
      </c>
      <c r="BG725">
        <v>0.82644628099173556</v>
      </c>
      <c r="BH725">
        <v>9.9173553719008267E-2</v>
      </c>
      <c r="BI725">
        <v>7.43801652892562E-2</v>
      </c>
      <c r="BJ725">
        <v>0</v>
      </c>
      <c r="BK725">
        <v>3.3057851239669422E-2</v>
      </c>
      <c r="BL725">
        <v>9.9173553719008267E-2</v>
      </c>
      <c r="BM725">
        <v>0</v>
      </c>
      <c r="BN725">
        <v>0.86776859504132231</v>
      </c>
      <c r="BO725">
        <v>8.2644628099173556E-3</v>
      </c>
      <c r="BP725">
        <v>0.93388429752066116</v>
      </c>
      <c r="BQ725">
        <v>5.7851239669421489E-2</v>
      </c>
      <c r="BR725">
        <v>0</v>
      </c>
      <c r="BS725">
        <v>0</v>
      </c>
      <c r="BT725">
        <v>0.41322314049586778</v>
      </c>
      <c r="BU725">
        <v>0.58677685950413228</v>
      </c>
      <c r="BV725">
        <v>0</v>
      </c>
      <c r="BW725">
        <v>1</v>
      </c>
      <c r="BX725" t="s">
        <v>1806</v>
      </c>
      <c r="BY725">
        <v>121</v>
      </c>
      <c r="BZ725">
        <v>1</v>
      </c>
      <c r="CA725">
        <v>0</v>
      </c>
    </row>
    <row r="726" spans="1:79" customFormat="1" x14ac:dyDescent="0.25">
      <c r="A726" t="s">
        <v>1807</v>
      </c>
      <c r="B726" t="s">
        <v>356</v>
      </c>
      <c r="C726" t="s">
        <v>376</v>
      </c>
      <c r="D726" t="s">
        <v>947</v>
      </c>
      <c r="E726">
        <v>2017</v>
      </c>
      <c r="F726">
        <v>66</v>
      </c>
      <c r="G726">
        <v>3</v>
      </c>
      <c r="H726">
        <v>0</v>
      </c>
      <c r="I726">
        <v>1</v>
      </c>
      <c r="J726">
        <v>8</v>
      </c>
      <c r="K726">
        <v>12</v>
      </c>
      <c r="L726">
        <v>17</v>
      </c>
      <c r="M726">
        <v>10</v>
      </c>
      <c r="N726">
        <v>11</v>
      </c>
      <c r="O726">
        <v>3</v>
      </c>
      <c r="P726">
        <v>7</v>
      </c>
      <c r="Q726">
        <v>0</v>
      </c>
      <c r="R726">
        <v>0</v>
      </c>
      <c r="S726">
        <v>0</v>
      </c>
      <c r="T726">
        <v>0</v>
      </c>
      <c r="U726">
        <v>67</v>
      </c>
      <c r="V726">
        <v>2</v>
      </c>
      <c r="W726">
        <v>0</v>
      </c>
      <c r="X726">
        <v>60</v>
      </c>
      <c r="Y726">
        <v>5</v>
      </c>
      <c r="Z726">
        <v>4</v>
      </c>
      <c r="AA726">
        <v>0</v>
      </c>
      <c r="AB726">
        <v>0</v>
      </c>
      <c r="AC726">
        <v>3</v>
      </c>
      <c r="AD726">
        <v>0</v>
      </c>
      <c r="AE726">
        <v>66</v>
      </c>
      <c r="AF726">
        <v>0</v>
      </c>
      <c r="AG726">
        <v>69</v>
      </c>
      <c r="AH726">
        <v>0</v>
      </c>
      <c r="AI726">
        <v>0</v>
      </c>
      <c r="AJ726">
        <v>0</v>
      </c>
      <c r="AK726">
        <v>37</v>
      </c>
      <c r="AL726">
        <v>32</v>
      </c>
      <c r="AM726">
        <v>0</v>
      </c>
      <c r="AN726">
        <v>69</v>
      </c>
      <c r="AO726">
        <v>0.95652173913043481</v>
      </c>
      <c r="AP726">
        <v>4.3478260869565223E-2</v>
      </c>
      <c r="AQ726">
        <v>0</v>
      </c>
      <c r="AR726">
        <v>1.4492753623188409E-2</v>
      </c>
      <c r="AS726">
        <v>0.11594202898550721</v>
      </c>
      <c r="AT726">
        <v>0.17391304347826089</v>
      </c>
      <c r="AU726">
        <v>0.24637681159420291</v>
      </c>
      <c r="AV726">
        <v>0.14492753623188409</v>
      </c>
      <c r="AW726">
        <v>0.15942028985507251</v>
      </c>
      <c r="AX726">
        <v>4.3478260869565223E-2</v>
      </c>
      <c r="AY726">
        <v>0.10144927536231881</v>
      </c>
      <c r="AZ726">
        <v>0</v>
      </c>
      <c r="BA726">
        <v>0</v>
      </c>
      <c r="BB726">
        <v>0</v>
      </c>
      <c r="BC726">
        <v>0</v>
      </c>
      <c r="BD726">
        <v>0.97101449275362317</v>
      </c>
      <c r="BE726">
        <v>2.8985507246376808E-2</v>
      </c>
      <c r="BF726">
        <v>0</v>
      </c>
      <c r="BG726">
        <v>0.86956521739130432</v>
      </c>
      <c r="BH726">
        <v>7.2463768115942032E-2</v>
      </c>
      <c r="BI726">
        <v>5.7971014492753617E-2</v>
      </c>
      <c r="BJ726">
        <v>0</v>
      </c>
      <c r="BK726">
        <v>0</v>
      </c>
      <c r="BL726">
        <v>4.3478260869565223E-2</v>
      </c>
      <c r="BM726">
        <v>0</v>
      </c>
      <c r="BN726">
        <v>0.95652173913043481</v>
      </c>
      <c r="BO726">
        <v>0</v>
      </c>
      <c r="BP726">
        <v>1</v>
      </c>
      <c r="BQ726">
        <v>0</v>
      </c>
      <c r="BR726">
        <v>0</v>
      </c>
      <c r="BS726">
        <v>0</v>
      </c>
      <c r="BT726">
        <v>0.53623188405797106</v>
      </c>
      <c r="BU726">
        <v>0.46376811594202899</v>
      </c>
      <c r="BV726">
        <v>0</v>
      </c>
      <c r="BW726">
        <v>1</v>
      </c>
      <c r="BX726" t="s">
        <v>1806</v>
      </c>
      <c r="BY726">
        <v>121</v>
      </c>
      <c r="BZ726">
        <v>0.57024793388429751</v>
      </c>
      <c r="CA726">
        <v>0</v>
      </c>
    </row>
    <row r="727" spans="1:79" customFormat="1" x14ac:dyDescent="0.25">
      <c r="A727" t="s">
        <v>1808</v>
      </c>
      <c r="B727" t="s">
        <v>356</v>
      </c>
      <c r="C727" t="s">
        <v>376</v>
      </c>
      <c r="D727" t="s">
        <v>949</v>
      </c>
      <c r="E727">
        <v>2017</v>
      </c>
      <c r="F727">
        <v>30</v>
      </c>
      <c r="G727">
        <v>2</v>
      </c>
      <c r="H727">
        <v>0</v>
      </c>
      <c r="I727">
        <v>0</v>
      </c>
      <c r="J727">
        <v>9</v>
      </c>
      <c r="K727">
        <v>7</v>
      </c>
      <c r="L727">
        <v>5</v>
      </c>
      <c r="M727">
        <v>4</v>
      </c>
      <c r="N727">
        <v>4</v>
      </c>
      <c r="O727">
        <v>2</v>
      </c>
      <c r="P727">
        <v>1</v>
      </c>
      <c r="Q727">
        <v>0</v>
      </c>
      <c r="R727">
        <v>0</v>
      </c>
      <c r="S727">
        <v>0</v>
      </c>
      <c r="T727">
        <v>0</v>
      </c>
      <c r="U727">
        <v>30</v>
      </c>
      <c r="V727">
        <v>2</v>
      </c>
      <c r="W727">
        <v>0</v>
      </c>
      <c r="X727">
        <v>23</v>
      </c>
      <c r="Y727">
        <v>6</v>
      </c>
      <c r="Z727">
        <v>3</v>
      </c>
      <c r="AA727">
        <v>0</v>
      </c>
      <c r="AB727">
        <v>3</v>
      </c>
      <c r="AC727">
        <v>9</v>
      </c>
      <c r="AD727">
        <v>0</v>
      </c>
      <c r="AE727">
        <v>20</v>
      </c>
      <c r="AF727">
        <v>1</v>
      </c>
      <c r="AG727">
        <v>29</v>
      </c>
      <c r="AH727">
        <v>2</v>
      </c>
      <c r="AI727">
        <v>0</v>
      </c>
      <c r="AJ727">
        <v>0</v>
      </c>
      <c r="AK727">
        <v>8</v>
      </c>
      <c r="AL727">
        <v>24</v>
      </c>
      <c r="AM727">
        <v>0</v>
      </c>
      <c r="AN727">
        <v>32</v>
      </c>
      <c r="AO727">
        <v>0.9375</v>
      </c>
      <c r="AP727">
        <v>6.25E-2</v>
      </c>
      <c r="AQ727">
        <v>0</v>
      </c>
      <c r="AR727">
        <v>0</v>
      </c>
      <c r="AS727">
        <v>0.28125</v>
      </c>
      <c r="AT727">
        <v>0.21875</v>
      </c>
      <c r="AU727">
        <v>0.15625</v>
      </c>
      <c r="AV727">
        <v>0.125</v>
      </c>
      <c r="AW727">
        <v>0.125</v>
      </c>
      <c r="AX727">
        <v>6.25E-2</v>
      </c>
      <c r="AY727">
        <v>3.125E-2</v>
      </c>
      <c r="AZ727">
        <v>0</v>
      </c>
      <c r="BA727">
        <v>0</v>
      </c>
      <c r="BB727">
        <v>0</v>
      </c>
      <c r="BC727">
        <v>0</v>
      </c>
      <c r="BD727">
        <v>0.9375</v>
      </c>
      <c r="BE727">
        <v>6.25E-2</v>
      </c>
      <c r="BF727">
        <v>0</v>
      </c>
      <c r="BG727">
        <v>0.71875</v>
      </c>
      <c r="BH727">
        <v>0.1875</v>
      </c>
      <c r="BI727">
        <v>9.375E-2</v>
      </c>
      <c r="BJ727">
        <v>0</v>
      </c>
      <c r="BK727">
        <v>9.375E-2</v>
      </c>
      <c r="BL727">
        <v>0.28125</v>
      </c>
      <c r="BM727">
        <v>0</v>
      </c>
      <c r="BN727">
        <v>0.625</v>
      </c>
      <c r="BO727">
        <v>3.125E-2</v>
      </c>
      <c r="BP727">
        <v>0.90625</v>
      </c>
      <c r="BQ727">
        <v>6.25E-2</v>
      </c>
      <c r="BR727">
        <v>0</v>
      </c>
      <c r="BS727">
        <v>0</v>
      </c>
      <c r="BT727">
        <v>0.25</v>
      </c>
      <c r="BU727">
        <v>0.75</v>
      </c>
      <c r="BV727">
        <v>0</v>
      </c>
      <c r="BW727">
        <v>1</v>
      </c>
      <c r="BX727" t="s">
        <v>1806</v>
      </c>
      <c r="BY727">
        <v>121</v>
      </c>
      <c r="BZ727">
        <v>0.26446280991735538</v>
      </c>
      <c r="CA727">
        <v>0</v>
      </c>
    </row>
    <row r="728" spans="1:79" customFormat="1" x14ac:dyDescent="0.25">
      <c r="A728" t="s">
        <v>1809</v>
      </c>
      <c r="B728" t="s">
        <v>356</v>
      </c>
      <c r="C728" t="s">
        <v>376</v>
      </c>
      <c r="D728" t="s">
        <v>951</v>
      </c>
      <c r="E728">
        <v>2017</v>
      </c>
      <c r="F728">
        <v>6</v>
      </c>
      <c r="G728">
        <v>0</v>
      </c>
      <c r="H728">
        <v>0</v>
      </c>
      <c r="I728">
        <v>0</v>
      </c>
      <c r="J728">
        <v>2</v>
      </c>
      <c r="K728">
        <v>2</v>
      </c>
      <c r="L728">
        <v>0</v>
      </c>
      <c r="M728">
        <v>0</v>
      </c>
      <c r="N728">
        <v>1</v>
      </c>
      <c r="O728">
        <v>1</v>
      </c>
      <c r="P728">
        <v>0</v>
      </c>
      <c r="Q728">
        <v>0</v>
      </c>
      <c r="R728">
        <v>0</v>
      </c>
      <c r="S728">
        <v>0</v>
      </c>
      <c r="T728">
        <v>0</v>
      </c>
      <c r="U728">
        <v>6</v>
      </c>
      <c r="V728">
        <v>0</v>
      </c>
      <c r="W728">
        <v>0</v>
      </c>
      <c r="X728">
        <v>5</v>
      </c>
      <c r="Y728">
        <v>1</v>
      </c>
      <c r="Z728">
        <v>0</v>
      </c>
      <c r="AA728">
        <v>0</v>
      </c>
      <c r="AB728">
        <v>1</v>
      </c>
      <c r="AC728">
        <v>0</v>
      </c>
      <c r="AD728">
        <v>0</v>
      </c>
      <c r="AE728">
        <v>5</v>
      </c>
      <c r="AF728">
        <v>0</v>
      </c>
      <c r="AG728">
        <v>6</v>
      </c>
      <c r="AH728">
        <v>0</v>
      </c>
      <c r="AI728">
        <v>0</v>
      </c>
      <c r="AJ728">
        <v>0</v>
      </c>
      <c r="AK728">
        <v>1</v>
      </c>
      <c r="AL728">
        <v>5</v>
      </c>
      <c r="AM728">
        <v>0</v>
      </c>
      <c r="AN728">
        <v>6</v>
      </c>
      <c r="AO728">
        <v>1</v>
      </c>
      <c r="AP728">
        <v>0</v>
      </c>
      <c r="AQ728">
        <v>0</v>
      </c>
      <c r="AR728">
        <v>0</v>
      </c>
      <c r="AS728">
        <v>0.33333333333333331</v>
      </c>
      <c r="AT728">
        <v>0.33333333333333331</v>
      </c>
      <c r="AU728">
        <v>0</v>
      </c>
      <c r="AV728">
        <v>0</v>
      </c>
      <c r="AW728">
        <v>0.16666666666666671</v>
      </c>
      <c r="AX728">
        <v>0.16666666666666671</v>
      </c>
      <c r="AY728">
        <v>0</v>
      </c>
      <c r="AZ728">
        <v>0</v>
      </c>
      <c r="BA728">
        <v>0</v>
      </c>
      <c r="BB728">
        <v>0</v>
      </c>
      <c r="BC728">
        <v>0</v>
      </c>
      <c r="BD728">
        <v>1</v>
      </c>
      <c r="BE728">
        <v>0</v>
      </c>
      <c r="BF728">
        <v>0</v>
      </c>
      <c r="BG728">
        <v>0.83333333333333337</v>
      </c>
      <c r="BH728">
        <v>0.16666666666666671</v>
      </c>
      <c r="BI728">
        <v>0</v>
      </c>
      <c r="BJ728">
        <v>0</v>
      </c>
      <c r="BK728">
        <v>0.16666666666666671</v>
      </c>
      <c r="BL728">
        <v>0</v>
      </c>
      <c r="BM728">
        <v>0</v>
      </c>
      <c r="BN728">
        <v>0.83333333333333337</v>
      </c>
      <c r="BO728">
        <v>0</v>
      </c>
      <c r="BP728">
        <v>1</v>
      </c>
      <c r="BQ728">
        <v>0</v>
      </c>
      <c r="BR728">
        <v>0</v>
      </c>
      <c r="BS728">
        <v>0</v>
      </c>
      <c r="BT728">
        <v>0.16666666666666671</v>
      </c>
      <c r="BU728">
        <v>0.83333333333333337</v>
      </c>
      <c r="BV728">
        <v>0</v>
      </c>
      <c r="BW728">
        <v>1</v>
      </c>
      <c r="BX728" t="s">
        <v>1806</v>
      </c>
      <c r="BY728">
        <v>121</v>
      </c>
      <c r="BZ728">
        <v>4.9586776859504127E-2</v>
      </c>
      <c r="CA728">
        <v>0</v>
      </c>
    </row>
    <row r="729" spans="1:79" customFormat="1" x14ac:dyDescent="0.25">
      <c r="A729" t="s">
        <v>1810</v>
      </c>
      <c r="B729" t="s">
        <v>356</v>
      </c>
      <c r="C729" t="s">
        <v>376</v>
      </c>
      <c r="D729" t="s">
        <v>953</v>
      </c>
      <c r="E729">
        <v>2017</v>
      </c>
      <c r="F729">
        <v>14</v>
      </c>
      <c r="G729">
        <v>0</v>
      </c>
      <c r="H729">
        <v>0</v>
      </c>
      <c r="I729">
        <v>0</v>
      </c>
      <c r="J729">
        <v>1</v>
      </c>
      <c r="K729">
        <v>2</v>
      </c>
      <c r="L729">
        <v>2</v>
      </c>
      <c r="M729">
        <v>2</v>
      </c>
      <c r="N729">
        <v>3</v>
      </c>
      <c r="O729">
        <v>3</v>
      </c>
      <c r="P729">
        <v>1</v>
      </c>
      <c r="Q729">
        <v>0</v>
      </c>
      <c r="R729">
        <v>0</v>
      </c>
      <c r="S729">
        <v>0</v>
      </c>
      <c r="T729">
        <v>0</v>
      </c>
      <c r="U729">
        <v>14</v>
      </c>
      <c r="V729">
        <v>0</v>
      </c>
      <c r="W729">
        <v>0</v>
      </c>
      <c r="X729">
        <v>12</v>
      </c>
      <c r="Y729">
        <v>0</v>
      </c>
      <c r="Z729">
        <v>2</v>
      </c>
      <c r="AA729">
        <v>0</v>
      </c>
      <c r="AB729">
        <v>0</v>
      </c>
      <c r="AC729">
        <v>0</v>
      </c>
      <c r="AD729">
        <v>0</v>
      </c>
      <c r="AE729">
        <v>14</v>
      </c>
      <c r="AF729">
        <v>0</v>
      </c>
      <c r="AG729">
        <v>9</v>
      </c>
      <c r="AH729">
        <v>5</v>
      </c>
      <c r="AI729">
        <v>0</v>
      </c>
      <c r="AJ729">
        <v>0</v>
      </c>
      <c r="AK729">
        <v>4</v>
      </c>
      <c r="AL729">
        <v>10</v>
      </c>
      <c r="AM729">
        <v>0</v>
      </c>
      <c r="AN729">
        <v>14</v>
      </c>
      <c r="AO729">
        <v>1</v>
      </c>
      <c r="AP729">
        <v>0</v>
      </c>
      <c r="AQ729">
        <v>0</v>
      </c>
      <c r="AR729">
        <v>0</v>
      </c>
      <c r="AS729">
        <v>7.1428571428571425E-2</v>
      </c>
      <c r="AT729">
        <v>0.14285714285714279</v>
      </c>
      <c r="AU729">
        <v>0.14285714285714279</v>
      </c>
      <c r="AV729">
        <v>0.14285714285714279</v>
      </c>
      <c r="AW729">
        <v>0.2142857142857143</v>
      </c>
      <c r="AX729">
        <v>0.2142857142857143</v>
      </c>
      <c r="AY729">
        <v>7.1428571428571425E-2</v>
      </c>
      <c r="AZ729">
        <v>0</v>
      </c>
      <c r="BA729">
        <v>0</v>
      </c>
      <c r="BB729">
        <v>0</v>
      </c>
      <c r="BC729">
        <v>0</v>
      </c>
      <c r="BD729">
        <v>1</v>
      </c>
      <c r="BE729">
        <v>0</v>
      </c>
      <c r="BF729">
        <v>0</v>
      </c>
      <c r="BG729">
        <v>0.8571428571428571</v>
      </c>
      <c r="BH729">
        <v>0</v>
      </c>
      <c r="BI729">
        <v>0.14285714285714279</v>
      </c>
      <c r="BJ729">
        <v>0</v>
      </c>
      <c r="BK729">
        <v>0</v>
      </c>
      <c r="BL729">
        <v>0</v>
      </c>
      <c r="BM729">
        <v>0</v>
      </c>
      <c r="BN729">
        <v>1</v>
      </c>
      <c r="BO729">
        <v>0</v>
      </c>
      <c r="BP729">
        <v>0.6428571428571429</v>
      </c>
      <c r="BQ729">
        <v>0.35714285714285721</v>
      </c>
      <c r="BR729">
        <v>0</v>
      </c>
      <c r="BS729">
        <v>0</v>
      </c>
      <c r="BT729">
        <v>0.2857142857142857</v>
      </c>
      <c r="BU729">
        <v>0.7142857142857143</v>
      </c>
      <c r="BV729">
        <v>0</v>
      </c>
      <c r="BW729">
        <v>1</v>
      </c>
      <c r="BX729" t="s">
        <v>1806</v>
      </c>
      <c r="BY729">
        <v>121</v>
      </c>
      <c r="BZ729">
        <v>0.11570247933884301</v>
      </c>
      <c r="CA729">
        <v>0</v>
      </c>
    </row>
    <row r="730" spans="1:79" customFormat="1" x14ac:dyDescent="0.25">
      <c r="A730" t="s">
        <v>1811</v>
      </c>
      <c r="B730" t="s">
        <v>356</v>
      </c>
      <c r="C730" t="s">
        <v>382</v>
      </c>
      <c r="D730" t="s">
        <v>44</v>
      </c>
      <c r="E730">
        <v>2017</v>
      </c>
      <c r="F730">
        <v>139</v>
      </c>
      <c r="G730">
        <v>24</v>
      </c>
      <c r="H730">
        <v>0</v>
      </c>
      <c r="I730">
        <v>4</v>
      </c>
      <c r="J730">
        <v>24</v>
      </c>
      <c r="K730">
        <v>18</v>
      </c>
      <c r="L730">
        <v>20</v>
      </c>
      <c r="M730">
        <v>31</v>
      </c>
      <c r="N730">
        <v>34</v>
      </c>
      <c r="O730">
        <v>19</v>
      </c>
      <c r="P730">
        <v>9</v>
      </c>
      <c r="Q730">
        <v>3</v>
      </c>
      <c r="R730">
        <v>1</v>
      </c>
      <c r="S730">
        <v>0</v>
      </c>
      <c r="T730">
        <v>0</v>
      </c>
      <c r="U730">
        <v>162</v>
      </c>
      <c r="V730">
        <v>1</v>
      </c>
      <c r="W730">
        <v>0</v>
      </c>
      <c r="X730">
        <v>129</v>
      </c>
      <c r="Y730">
        <v>11</v>
      </c>
      <c r="Z730">
        <v>23</v>
      </c>
      <c r="AA730">
        <v>0</v>
      </c>
      <c r="AB730">
        <v>2</v>
      </c>
      <c r="AC730">
        <v>8</v>
      </c>
      <c r="AD730">
        <v>0</v>
      </c>
      <c r="AE730">
        <v>153</v>
      </c>
      <c r="AF730">
        <v>4</v>
      </c>
      <c r="AG730">
        <v>151</v>
      </c>
      <c r="AH730">
        <v>8</v>
      </c>
      <c r="AI730">
        <v>0</v>
      </c>
      <c r="AJ730">
        <v>0</v>
      </c>
      <c r="AK730">
        <v>65</v>
      </c>
      <c r="AL730">
        <v>98</v>
      </c>
      <c r="AM730">
        <v>0</v>
      </c>
      <c r="AN730">
        <v>163</v>
      </c>
      <c r="AO730">
        <v>0.85276073619631898</v>
      </c>
      <c r="AP730">
        <v>0.14723926380368099</v>
      </c>
      <c r="AQ730">
        <v>0</v>
      </c>
      <c r="AR730">
        <v>2.4539877300613501E-2</v>
      </c>
      <c r="AS730">
        <v>0.14723926380368099</v>
      </c>
      <c r="AT730">
        <v>0.1104294478527607</v>
      </c>
      <c r="AU730">
        <v>0.1226993865030675</v>
      </c>
      <c r="AV730">
        <v>0.19018404907975461</v>
      </c>
      <c r="AW730">
        <v>0.20858895705521471</v>
      </c>
      <c r="AX730">
        <v>0.1165644171779141</v>
      </c>
      <c r="AY730">
        <v>5.5214723926380369E-2</v>
      </c>
      <c r="AZ730">
        <v>1.8404907975460121E-2</v>
      </c>
      <c r="BA730">
        <v>0</v>
      </c>
      <c r="BB730">
        <v>6.1349693251533744E-3</v>
      </c>
      <c r="BC730">
        <v>0</v>
      </c>
      <c r="BD730">
        <v>0.99386503067484666</v>
      </c>
      <c r="BE730">
        <v>6.1349693251533744E-3</v>
      </c>
      <c r="BF730">
        <v>0</v>
      </c>
      <c r="BG730">
        <v>0.79141104294478526</v>
      </c>
      <c r="BH730">
        <v>6.7484662576687116E-2</v>
      </c>
      <c r="BI730">
        <v>0.1411042944785276</v>
      </c>
      <c r="BJ730">
        <v>0</v>
      </c>
      <c r="BK730">
        <v>1.226993865030675E-2</v>
      </c>
      <c r="BL730">
        <v>4.9079754601227002E-2</v>
      </c>
      <c r="BM730">
        <v>0</v>
      </c>
      <c r="BN730">
        <v>0.93865030674846628</v>
      </c>
      <c r="BO730">
        <v>2.4539877300613501E-2</v>
      </c>
      <c r="BP730">
        <v>0.92638036809815949</v>
      </c>
      <c r="BQ730">
        <v>4.9079754601227002E-2</v>
      </c>
      <c r="BR730">
        <v>0</v>
      </c>
      <c r="BS730">
        <v>0</v>
      </c>
      <c r="BT730">
        <v>0.3987730061349693</v>
      </c>
      <c r="BU730">
        <v>0.60122699386503065</v>
      </c>
      <c r="BV730">
        <v>0</v>
      </c>
      <c r="BW730">
        <v>1</v>
      </c>
      <c r="BX730" t="s">
        <v>1812</v>
      </c>
      <c r="BY730">
        <v>163</v>
      </c>
      <c r="BZ730">
        <v>1</v>
      </c>
      <c r="CA730">
        <v>0</v>
      </c>
    </row>
    <row r="731" spans="1:79" customFormat="1" x14ac:dyDescent="0.25">
      <c r="A731" t="s">
        <v>1813</v>
      </c>
      <c r="B731" t="s">
        <v>356</v>
      </c>
      <c r="C731" t="s">
        <v>382</v>
      </c>
      <c r="D731" t="s">
        <v>947</v>
      </c>
      <c r="E731">
        <v>2017</v>
      </c>
      <c r="F731">
        <v>47</v>
      </c>
      <c r="G731">
        <v>7</v>
      </c>
      <c r="H731">
        <v>0</v>
      </c>
      <c r="I731">
        <v>1</v>
      </c>
      <c r="J731">
        <v>5</v>
      </c>
      <c r="K731">
        <v>6</v>
      </c>
      <c r="L731">
        <v>4</v>
      </c>
      <c r="M731">
        <v>9</v>
      </c>
      <c r="N731">
        <v>15</v>
      </c>
      <c r="O731">
        <v>5</v>
      </c>
      <c r="P731">
        <v>7</v>
      </c>
      <c r="Q731">
        <v>1</v>
      </c>
      <c r="R731">
        <v>1</v>
      </c>
      <c r="S731">
        <v>0</v>
      </c>
      <c r="T731">
        <v>0</v>
      </c>
      <c r="U731">
        <v>54</v>
      </c>
      <c r="V731">
        <v>0</v>
      </c>
      <c r="W731">
        <v>0</v>
      </c>
      <c r="X731">
        <v>36</v>
      </c>
      <c r="Y731">
        <v>4</v>
      </c>
      <c r="Z731">
        <v>14</v>
      </c>
      <c r="AA731">
        <v>0</v>
      </c>
      <c r="AB731">
        <v>0</v>
      </c>
      <c r="AC731">
        <v>2</v>
      </c>
      <c r="AD731">
        <v>0</v>
      </c>
      <c r="AE731">
        <v>52</v>
      </c>
      <c r="AF731">
        <v>3</v>
      </c>
      <c r="AG731">
        <v>50</v>
      </c>
      <c r="AH731">
        <v>1</v>
      </c>
      <c r="AI731">
        <v>0</v>
      </c>
      <c r="AJ731">
        <v>0</v>
      </c>
      <c r="AK731">
        <v>38</v>
      </c>
      <c r="AL731">
        <v>16</v>
      </c>
      <c r="AM731">
        <v>0</v>
      </c>
      <c r="AN731">
        <v>54</v>
      </c>
      <c r="AO731">
        <v>0.87037037037037035</v>
      </c>
      <c r="AP731">
        <v>0.12962962962962959</v>
      </c>
      <c r="AQ731">
        <v>0</v>
      </c>
      <c r="AR731">
        <v>1.8518518518518521E-2</v>
      </c>
      <c r="AS731">
        <v>9.2592592592592587E-2</v>
      </c>
      <c r="AT731">
        <v>0.1111111111111111</v>
      </c>
      <c r="AU731">
        <v>7.407407407407407E-2</v>
      </c>
      <c r="AV731">
        <v>0.16666666666666671</v>
      </c>
      <c r="AW731">
        <v>0.27777777777777779</v>
      </c>
      <c r="AX731">
        <v>9.2592592592592587E-2</v>
      </c>
      <c r="AY731">
        <v>0.12962962962962959</v>
      </c>
      <c r="AZ731">
        <v>1.8518518518518521E-2</v>
      </c>
      <c r="BA731">
        <v>0</v>
      </c>
      <c r="BB731">
        <v>1.8518518518518521E-2</v>
      </c>
      <c r="BC731">
        <v>0</v>
      </c>
      <c r="BD731">
        <v>1</v>
      </c>
      <c r="BE731">
        <v>0</v>
      </c>
      <c r="BF731">
        <v>0</v>
      </c>
      <c r="BG731">
        <v>0.66666666666666663</v>
      </c>
      <c r="BH731">
        <v>7.407407407407407E-2</v>
      </c>
      <c r="BI731">
        <v>0.25925925925925919</v>
      </c>
      <c r="BJ731">
        <v>0</v>
      </c>
      <c r="BK731">
        <v>0</v>
      </c>
      <c r="BL731">
        <v>3.7037037037037028E-2</v>
      </c>
      <c r="BM731">
        <v>0</v>
      </c>
      <c r="BN731">
        <v>0.96296296296296291</v>
      </c>
      <c r="BO731">
        <v>5.5555555555555552E-2</v>
      </c>
      <c r="BP731">
        <v>0.92592592592592593</v>
      </c>
      <c r="BQ731">
        <v>1.8518518518518521E-2</v>
      </c>
      <c r="BR731">
        <v>0</v>
      </c>
      <c r="BS731">
        <v>0</v>
      </c>
      <c r="BT731">
        <v>0.70370370370370372</v>
      </c>
      <c r="BU731">
        <v>0.29629629629629628</v>
      </c>
      <c r="BV731">
        <v>0</v>
      </c>
      <c r="BW731">
        <v>1</v>
      </c>
      <c r="BX731" t="s">
        <v>1812</v>
      </c>
      <c r="BY731">
        <v>163</v>
      </c>
      <c r="BZ731">
        <v>0.33128834355828218</v>
      </c>
      <c r="CA731">
        <v>0</v>
      </c>
    </row>
    <row r="732" spans="1:79" customFormat="1" x14ac:dyDescent="0.25">
      <c r="A732" t="s">
        <v>1814</v>
      </c>
      <c r="B732" t="s">
        <v>356</v>
      </c>
      <c r="C732" t="s">
        <v>382</v>
      </c>
      <c r="D732" t="s">
        <v>949</v>
      </c>
      <c r="E732">
        <v>2017</v>
      </c>
      <c r="F732">
        <v>57</v>
      </c>
      <c r="G732">
        <v>9</v>
      </c>
      <c r="H732">
        <v>0</v>
      </c>
      <c r="I732">
        <v>3</v>
      </c>
      <c r="J732">
        <v>16</v>
      </c>
      <c r="K732">
        <v>6</v>
      </c>
      <c r="L732">
        <v>12</v>
      </c>
      <c r="M732">
        <v>12</v>
      </c>
      <c r="N732">
        <v>10</v>
      </c>
      <c r="O732">
        <v>7</v>
      </c>
      <c r="P732">
        <v>0</v>
      </c>
      <c r="Q732">
        <v>0</v>
      </c>
      <c r="R732">
        <v>0</v>
      </c>
      <c r="S732">
        <v>0</v>
      </c>
      <c r="T732">
        <v>0</v>
      </c>
      <c r="U732">
        <v>65</v>
      </c>
      <c r="V732">
        <v>1</v>
      </c>
      <c r="W732">
        <v>0</v>
      </c>
      <c r="X732">
        <v>57</v>
      </c>
      <c r="Y732">
        <v>4</v>
      </c>
      <c r="Z732">
        <v>5</v>
      </c>
      <c r="AA732">
        <v>0</v>
      </c>
      <c r="AB732">
        <v>0</v>
      </c>
      <c r="AC732">
        <v>5</v>
      </c>
      <c r="AD732">
        <v>0</v>
      </c>
      <c r="AE732">
        <v>61</v>
      </c>
      <c r="AF732">
        <v>1</v>
      </c>
      <c r="AG732">
        <v>65</v>
      </c>
      <c r="AH732">
        <v>0</v>
      </c>
      <c r="AI732">
        <v>0</v>
      </c>
      <c r="AJ732">
        <v>0</v>
      </c>
      <c r="AK732">
        <v>18</v>
      </c>
      <c r="AL732">
        <v>48</v>
      </c>
      <c r="AM732">
        <v>0</v>
      </c>
      <c r="AN732">
        <v>66</v>
      </c>
      <c r="AO732">
        <v>0.86363636363636365</v>
      </c>
      <c r="AP732">
        <v>0.13636363636363641</v>
      </c>
      <c r="AQ732">
        <v>0</v>
      </c>
      <c r="AR732">
        <v>4.5454545454545463E-2</v>
      </c>
      <c r="AS732">
        <v>0.2424242424242424</v>
      </c>
      <c r="AT732">
        <v>9.0909090909090912E-2</v>
      </c>
      <c r="AU732">
        <v>0.1818181818181818</v>
      </c>
      <c r="AV732">
        <v>0.1818181818181818</v>
      </c>
      <c r="AW732">
        <v>0.15151515151515149</v>
      </c>
      <c r="AX732">
        <v>0.10606060606060611</v>
      </c>
      <c r="AY732">
        <v>0</v>
      </c>
      <c r="AZ732">
        <v>0</v>
      </c>
      <c r="BA732">
        <v>0</v>
      </c>
      <c r="BB732">
        <v>0</v>
      </c>
      <c r="BC732">
        <v>0</v>
      </c>
      <c r="BD732">
        <v>0.98484848484848486</v>
      </c>
      <c r="BE732">
        <v>1.515151515151515E-2</v>
      </c>
      <c r="BF732">
        <v>0</v>
      </c>
      <c r="BG732">
        <v>0.86363636363636365</v>
      </c>
      <c r="BH732">
        <v>6.0606060606060608E-2</v>
      </c>
      <c r="BI732">
        <v>7.575757575757576E-2</v>
      </c>
      <c r="BJ732">
        <v>0</v>
      </c>
      <c r="BK732">
        <v>0</v>
      </c>
      <c r="BL732">
        <v>7.575757575757576E-2</v>
      </c>
      <c r="BM732">
        <v>0</v>
      </c>
      <c r="BN732">
        <v>0.9242424242424242</v>
      </c>
      <c r="BO732">
        <v>1.515151515151515E-2</v>
      </c>
      <c r="BP732">
        <v>0.98484848484848486</v>
      </c>
      <c r="BQ732">
        <v>0</v>
      </c>
      <c r="BR732">
        <v>0</v>
      </c>
      <c r="BS732">
        <v>0</v>
      </c>
      <c r="BT732">
        <v>0.27272727272727271</v>
      </c>
      <c r="BU732">
        <v>0.72727272727272729</v>
      </c>
      <c r="BV732">
        <v>0</v>
      </c>
      <c r="BW732">
        <v>1</v>
      </c>
      <c r="BX732" t="s">
        <v>1812</v>
      </c>
      <c r="BY732">
        <v>163</v>
      </c>
      <c r="BZ732">
        <v>0.40490797546012269</v>
      </c>
      <c r="CA732">
        <v>0</v>
      </c>
    </row>
    <row r="733" spans="1:79" customFormat="1" x14ac:dyDescent="0.25">
      <c r="A733" t="s">
        <v>1815</v>
      </c>
      <c r="B733" t="s">
        <v>356</v>
      </c>
      <c r="C733" t="s">
        <v>382</v>
      </c>
      <c r="D733" t="s">
        <v>951</v>
      </c>
      <c r="E733">
        <v>2017</v>
      </c>
      <c r="F733">
        <v>10</v>
      </c>
      <c r="G733">
        <v>1</v>
      </c>
      <c r="H733">
        <v>0</v>
      </c>
      <c r="I733">
        <v>0</v>
      </c>
      <c r="J733">
        <v>2</v>
      </c>
      <c r="K733">
        <v>1</v>
      </c>
      <c r="L733">
        <v>1</v>
      </c>
      <c r="M733">
        <v>2</v>
      </c>
      <c r="N733">
        <v>3</v>
      </c>
      <c r="O733">
        <v>0</v>
      </c>
      <c r="P733">
        <v>1</v>
      </c>
      <c r="Q733">
        <v>1</v>
      </c>
      <c r="R733">
        <v>0</v>
      </c>
      <c r="S733">
        <v>0</v>
      </c>
      <c r="T733">
        <v>0</v>
      </c>
      <c r="U733">
        <v>11</v>
      </c>
      <c r="V733">
        <v>0</v>
      </c>
      <c r="W733">
        <v>0</v>
      </c>
      <c r="X733">
        <v>10</v>
      </c>
      <c r="Y733">
        <v>0</v>
      </c>
      <c r="Z733">
        <v>1</v>
      </c>
      <c r="AA733">
        <v>0</v>
      </c>
      <c r="AB733">
        <v>0</v>
      </c>
      <c r="AC733">
        <v>0</v>
      </c>
      <c r="AD733">
        <v>0</v>
      </c>
      <c r="AE733">
        <v>11</v>
      </c>
      <c r="AF733">
        <v>0</v>
      </c>
      <c r="AG733">
        <v>11</v>
      </c>
      <c r="AH733">
        <v>0</v>
      </c>
      <c r="AI733">
        <v>0</v>
      </c>
      <c r="AJ733">
        <v>0</v>
      </c>
      <c r="AK733">
        <v>5</v>
      </c>
      <c r="AL733">
        <v>6</v>
      </c>
      <c r="AM733">
        <v>0</v>
      </c>
      <c r="AN733">
        <v>11</v>
      </c>
      <c r="AO733">
        <v>0.90909090909090906</v>
      </c>
      <c r="AP733">
        <v>9.0909090909090912E-2</v>
      </c>
      <c r="AQ733">
        <v>0</v>
      </c>
      <c r="AR733">
        <v>0</v>
      </c>
      <c r="AS733">
        <v>0.1818181818181818</v>
      </c>
      <c r="AT733">
        <v>9.0909090909090912E-2</v>
      </c>
      <c r="AU733">
        <v>9.0909090909090912E-2</v>
      </c>
      <c r="AV733">
        <v>0.1818181818181818</v>
      </c>
      <c r="AW733">
        <v>0.27272727272727271</v>
      </c>
      <c r="AX733">
        <v>0</v>
      </c>
      <c r="AY733">
        <v>9.0909090909090912E-2</v>
      </c>
      <c r="AZ733">
        <v>9.0909090909090912E-2</v>
      </c>
      <c r="BA733">
        <v>0</v>
      </c>
      <c r="BB733">
        <v>0</v>
      </c>
      <c r="BC733">
        <v>0</v>
      </c>
      <c r="BD733">
        <v>1</v>
      </c>
      <c r="BE733">
        <v>0</v>
      </c>
      <c r="BF733">
        <v>0</v>
      </c>
      <c r="BG733">
        <v>0.90909090909090906</v>
      </c>
      <c r="BH733">
        <v>0</v>
      </c>
      <c r="BI733">
        <v>9.0909090909090912E-2</v>
      </c>
      <c r="BJ733">
        <v>0</v>
      </c>
      <c r="BK733">
        <v>0</v>
      </c>
      <c r="BL733">
        <v>0</v>
      </c>
      <c r="BM733">
        <v>0</v>
      </c>
      <c r="BN733">
        <v>1</v>
      </c>
      <c r="BO733">
        <v>0</v>
      </c>
      <c r="BP733">
        <v>1</v>
      </c>
      <c r="BQ733">
        <v>0</v>
      </c>
      <c r="BR733">
        <v>0</v>
      </c>
      <c r="BS733">
        <v>0</v>
      </c>
      <c r="BT733">
        <v>0.45454545454545447</v>
      </c>
      <c r="BU733">
        <v>0.54545454545454541</v>
      </c>
      <c r="BV733">
        <v>0</v>
      </c>
      <c r="BW733">
        <v>1</v>
      </c>
      <c r="BX733" t="s">
        <v>1812</v>
      </c>
      <c r="BY733">
        <v>163</v>
      </c>
      <c r="BZ733">
        <v>6.7484662576687116E-2</v>
      </c>
      <c r="CA733">
        <v>0</v>
      </c>
    </row>
    <row r="734" spans="1:79" customFormat="1" x14ac:dyDescent="0.25">
      <c r="A734" t="s">
        <v>1816</v>
      </c>
      <c r="B734" t="s">
        <v>356</v>
      </c>
      <c r="C734" t="s">
        <v>382</v>
      </c>
      <c r="D734" t="s">
        <v>953</v>
      </c>
      <c r="E734">
        <v>2017</v>
      </c>
      <c r="F734">
        <v>25</v>
      </c>
      <c r="G734">
        <v>7</v>
      </c>
      <c r="H734">
        <v>0</v>
      </c>
      <c r="I734">
        <v>0</v>
      </c>
      <c r="J734">
        <v>1</v>
      </c>
      <c r="K734">
        <v>5</v>
      </c>
      <c r="L734">
        <v>3</v>
      </c>
      <c r="M734">
        <v>8</v>
      </c>
      <c r="N734">
        <v>6</v>
      </c>
      <c r="O734">
        <v>7</v>
      </c>
      <c r="P734">
        <v>1</v>
      </c>
      <c r="Q734">
        <v>1</v>
      </c>
      <c r="R734">
        <v>0</v>
      </c>
      <c r="S734">
        <v>0</v>
      </c>
      <c r="T734">
        <v>0</v>
      </c>
      <c r="U734">
        <v>32</v>
      </c>
      <c r="V734">
        <v>0</v>
      </c>
      <c r="W734">
        <v>0</v>
      </c>
      <c r="X734">
        <v>26</v>
      </c>
      <c r="Y734">
        <v>3</v>
      </c>
      <c r="Z734">
        <v>3</v>
      </c>
      <c r="AA734">
        <v>0</v>
      </c>
      <c r="AB734">
        <v>2</v>
      </c>
      <c r="AC734">
        <v>1</v>
      </c>
      <c r="AD734">
        <v>0</v>
      </c>
      <c r="AE734">
        <v>29</v>
      </c>
      <c r="AF734">
        <v>0</v>
      </c>
      <c r="AG734">
        <v>25</v>
      </c>
      <c r="AH734">
        <v>7</v>
      </c>
      <c r="AI734">
        <v>0</v>
      </c>
      <c r="AJ734">
        <v>0</v>
      </c>
      <c r="AK734">
        <v>4</v>
      </c>
      <c r="AL734">
        <v>28</v>
      </c>
      <c r="AM734">
        <v>0</v>
      </c>
      <c r="AN734">
        <v>32</v>
      </c>
      <c r="AO734">
        <v>0.78125</v>
      </c>
      <c r="AP734">
        <v>0.21875</v>
      </c>
      <c r="AQ734">
        <v>0</v>
      </c>
      <c r="AR734">
        <v>0</v>
      </c>
      <c r="AS734">
        <v>3.125E-2</v>
      </c>
      <c r="AT734">
        <v>0.15625</v>
      </c>
      <c r="AU734">
        <v>9.375E-2</v>
      </c>
      <c r="AV734">
        <v>0.25</v>
      </c>
      <c r="AW734">
        <v>0.1875</v>
      </c>
      <c r="AX734">
        <v>0.21875</v>
      </c>
      <c r="AY734">
        <v>3.125E-2</v>
      </c>
      <c r="AZ734">
        <v>3.125E-2</v>
      </c>
      <c r="BA734">
        <v>0</v>
      </c>
      <c r="BB734">
        <v>0</v>
      </c>
      <c r="BC734">
        <v>0</v>
      </c>
      <c r="BD734">
        <v>1</v>
      </c>
      <c r="BE734">
        <v>0</v>
      </c>
      <c r="BF734">
        <v>0</v>
      </c>
      <c r="BG734">
        <v>0.8125</v>
      </c>
      <c r="BH734">
        <v>9.375E-2</v>
      </c>
      <c r="BI734">
        <v>9.375E-2</v>
      </c>
      <c r="BJ734">
        <v>0</v>
      </c>
      <c r="BK734">
        <v>6.25E-2</v>
      </c>
      <c r="BL734">
        <v>3.125E-2</v>
      </c>
      <c r="BM734">
        <v>0</v>
      </c>
      <c r="BN734">
        <v>0.90625</v>
      </c>
      <c r="BO734">
        <v>0</v>
      </c>
      <c r="BP734">
        <v>0.78125</v>
      </c>
      <c r="BQ734">
        <v>0.21875</v>
      </c>
      <c r="BR734">
        <v>0</v>
      </c>
      <c r="BS734">
        <v>0</v>
      </c>
      <c r="BT734">
        <v>0.125</v>
      </c>
      <c r="BU734">
        <v>0.875</v>
      </c>
      <c r="BV734">
        <v>0</v>
      </c>
      <c r="BW734">
        <v>1</v>
      </c>
      <c r="BX734" t="s">
        <v>1812</v>
      </c>
      <c r="BY734">
        <v>163</v>
      </c>
      <c r="BZ734">
        <v>0.19631901840490801</v>
      </c>
      <c r="CA734">
        <v>0</v>
      </c>
    </row>
    <row r="735" spans="1:79" customFormat="1" x14ac:dyDescent="0.25">
      <c r="A735" t="s">
        <v>1817</v>
      </c>
      <c r="B735" t="s">
        <v>356</v>
      </c>
      <c r="C735" t="s">
        <v>391</v>
      </c>
      <c r="D735" t="s">
        <v>44</v>
      </c>
      <c r="E735">
        <v>2017</v>
      </c>
      <c r="F735">
        <v>46</v>
      </c>
      <c r="G735">
        <v>9</v>
      </c>
      <c r="H735">
        <v>0</v>
      </c>
      <c r="I735">
        <v>0</v>
      </c>
      <c r="J735">
        <v>6</v>
      </c>
      <c r="K735">
        <v>6</v>
      </c>
      <c r="L735">
        <v>5</v>
      </c>
      <c r="M735">
        <v>5</v>
      </c>
      <c r="N735">
        <v>9</v>
      </c>
      <c r="O735">
        <v>10</v>
      </c>
      <c r="P735">
        <v>7</v>
      </c>
      <c r="Q735">
        <v>6</v>
      </c>
      <c r="R735">
        <v>1</v>
      </c>
      <c r="S735">
        <v>0</v>
      </c>
      <c r="T735">
        <v>0</v>
      </c>
      <c r="U735">
        <v>53</v>
      </c>
      <c r="V735">
        <v>2</v>
      </c>
      <c r="W735">
        <v>0</v>
      </c>
      <c r="X735">
        <v>43</v>
      </c>
      <c r="Y735">
        <v>0</v>
      </c>
      <c r="Z735">
        <v>12</v>
      </c>
      <c r="AA735">
        <v>0</v>
      </c>
      <c r="AB735">
        <v>7</v>
      </c>
      <c r="AC735">
        <v>5</v>
      </c>
      <c r="AD735">
        <v>2</v>
      </c>
      <c r="AE735">
        <v>41</v>
      </c>
      <c r="AF735">
        <v>5</v>
      </c>
      <c r="AG735">
        <v>46</v>
      </c>
      <c r="AH735" t="s">
        <v>74</v>
      </c>
      <c r="AI735">
        <v>0</v>
      </c>
      <c r="AJ735" t="s">
        <v>74</v>
      </c>
      <c r="AK735" t="s">
        <v>74</v>
      </c>
      <c r="AL735" t="s">
        <v>74</v>
      </c>
      <c r="AM735" t="s">
        <v>74</v>
      </c>
      <c r="AN735">
        <v>55</v>
      </c>
      <c r="AO735">
        <v>0.83636363636363631</v>
      </c>
      <c r="AP735">
        <v>0.16363636363636361</v>
      </c>
      <c r="AQ735">
        <v>0</v>
      </c>
      <c r="AR735">
        <v>0</v>
      </c>
      <c r="AS735">
        <v>0.1090909090909091</v>
      </c>
      <c r="AT735">
        <v>0.1090909090909091</v>
      </c>
      <c r="AU735">
        <v>9.0909090909090912E-2</v>
      </c>
      <c r="AV735">
        <v>9.0909090909090912E-2</v>
      </c>
      <c r="AW735">
        <v>0.16363636363636361</v>
      </c>
      <c r="AX735">
        <v>0.1818181818181818</v>
      </c>
      <c r="AY735">
        <v>0.12727272727272729</v>
      </c>
      <c r="AZ735">
        <v>0.1090909090909091</v>
      </c>
      <c r="BA735">
        <v>0</v>
      </c>
      <c r="BB735">
        <v>1.8181818181818181E-2</v>
      </c>
      <c r="BC735">
        <v>0</v>
      </c>
      <c r="BD735">
        <v>0.96363636363636362</v>
      </c>
      <c r="BE735">
        <v>3.6363636363636362E-2</v>
      </c>
      <c r="BF735">
        <v>0</v>
      </c>
      <c r="BG735">
        <v>0.78181818181818186</v>
      </c>
      <c r="BH735">
        <v>0</v>
      </c>
      <c r="BI735">
        <v>0.2181818181818182</v>
      </c>
      <c r="BJ735">
        <v>0</v>
      </c>
      <c r="BK735">
        <v>0.12727272727272729</v>
      </c>
      <c r="BL735">
        <v>9.0909090909090912E-2</v>
      </c>
      <c r="BM735">
        <v>3.6363636363636362E-2</v>
      </c>
      <c r="BN735">
        <v>0.74545454545454548</v>
      </c>
      <c r="BO735">
        <v>9.0909090909090912E-2</v>
      </c>
      <c r="BP735">
        <v>0.83636363636363631</v>
      </c>
      <c r="BQ735">
        <v>0</v>
      </c>
      <c r="BR735">
        <v>0</v>
      </c>
      <c r="BS735">
        <v>0</v>
      </c>
      <c r="BT735">
        <v>0</v>
      </c>
      <c r="BU735">
        <v>0</v>
      </c>
      <c r="BV735">
        <v>0</v>
      </c>
      <c r="BW735">
        <v>1</v>
      </c>
      <c r="BX735" t="s">
        <v>1818</v>
      </c>
      <c r="BY735">
        <v>55</v>
      </c>
      <c r="BZ735">
        <v>1</v>
      </c>
      <c r="CA735">
        <v>0</v>
      </c>
    </row>
    <row r="736" spans="1:79" customFormat="1" x14ac:dyDescent="0.25">
      <c r="A736" t="s">
        <v>1819</v>
      </c>
      <c r="B736" t="s">
        <v>356</v>
      </c>
      <c r="C736" t="s">
        <v>391</v>
      </c>
      <c r="D736" t="s">
        <v>947</v>
      </c>
      <c r="E736">
        <v>2017</v>
      </c>
      <c r="F736" t="s">
        <v>74</v>
      </c>
      <c r="G736" t="s">
        <v>74</v>
      </c>
      <c r="H736" t="s">
        <v>74</v>
      </c>
      <c r="I736" t="s">
        <v>74</v>
      </c>
      <c r="J736" t="s">
        <v>74</v>
      </c>
      <c r="K736" t="s">
        <v>74</v>
      </c>
      <c r="L736" t="s">
        <v>74</v>
      </c>
      <c r="M736" t="s">
        <v>74</v>
      </c>
      <c r="N736" t="s">
        <v>74</v>
      </c>
      <c r="O736" t="s">
        <v>74</v>
      </c>
      <c r="P736" t="s">
        <v>74</v>
      </c>
      <c r="Q736" t="s">
        <v>74</v>
      </c>
      <c r="R736" t="s">
        <v>74</v>
      </c>
      <c r="S736" t="s">
        <v>74</v>
      </c>
      <c r="T736" t="s">
        <v>74</v>
      </c>
      <c r="U736" t="s">
        <v>74</v>
      </c>
      <c r="V736" t="s">
        <v>74</v>
      </c>
      <c r="W736" t="s">
        <v>74</v>
      </c>
      <c r="X736" t="s">
        <v>74</v>
      </c>
      <c r="Y736" t="s">
        <v>74</v>
      </c>
      <c r="Z736" t="s">
        <v>74</v>
      </c>
      <c r="AA736" t="s">
        <v>74</v>
      </c>
      <c r="AB736" t="s">
        <v>74</v>
      </c>
      <c r="AC736" t="s">
        <v>74</v>
      </c>
      <c r="AD736" t="s">
        <v>74</v>
      </c>
      <c r="AE736" t="s">
        <v>74</v>
      </c>
      <c r="AF736" t="s">
        <v>74</v>
      </c>
      <c r="AG736" t="s">
        <v>74</v>
      </c>
      <c r="AH736" t="s">
        <v>74</v>
      </c>
      <c r="AI736" t="s">
        <v>74</v>
      </c>
      <c r="AJ736" t="s">
        <v>74</v>
      </c>
      <c r="AK736" t="s">
        <v>74</v>
      </c>
      <c r="AL736" t="s">
        <v>74</v>
      </c>
      <c r="AM736" t="s">
        <v>74</v>
      </c>
      <c r="AN736" t="s">
        <v>74</v>
      </c>
      <c r="AO736" t="s">
        <v>74</v>
      </c>
      <c r="AP736" t="s">
        <v>74</v>
      </c>
      <c r="AQ736" t="s">
        <v>74</v>
      </c>
      <c r="AR736" t="s">
        <v>74</v>
      </c>
      <c r="AS736" t="s">
        <v>74</v>
      </c>
      <c r="AT736" t="s">
        <v>74</v>
      </c>
      <c r="AU736" t="s">
        <v>74</v>
      </c>
      <c r="AV736" t="s">
        <v>74</v>
      </c>
      <c r="AW736" t="s">
        <v>74</v>
      </c>
      <c r="AX736" t="s">
        <v>74</v>
      </c>
      <c r="AY736" t="s">
        <v>74</v>
      </c>
      <c r="AZ736" t="s">
        <v>74</v>
      </c>
      <c r="BA736" t="s">
        <v>74</v>
      </c>
      <c r="BB736" t="s">
        <v>74</v>
      </c>
      <c r="BC736" t="s">
        <v>74</v>
      </c>
      <c r="BD736" t="s">
        <v>74</v>
      </c>
      <c r="BE736" t="s">
        <v>74</v>
      </c>
      <c r="BF736" t="s">
        <v>74</v>
      </c>
      <c r="BG736" t="s">
        <v>74</v>
      </c>
      <c r="BH736" t="s">
        <v>74</v>
      </c>
      <c r="BI736" t="s">
        <v>74</v>
      </c>
      <c r="BJ736" t="s">
        <v>74</v>
      </c>
      <c r="BK736" t="s">
        <v>74</v>
      </c>
      <c r="BL736" t="s">
        <v>74</v>
      </c>
      <c r="BM736" t="s">
        <v>74</v>
      </c>
      <c r="BN736" t="s">
        <v>74</v>
      </c>
      <c r="BO736" t="s">
        <v>74</v>
      </c>
      <c r="BP736" t="s">
        <v>74</v>
      </c>
      <c r="BQ736" t="s">
        <v>74</v>
      </c>
      <c r="BR736" t="s">
        <v>74</v>
      </c>
      <c r="BS736" t="s">
        <v>74</v>
      </c>
      <c r="BT736" t="s">
        <v>74</v>
      </c>
      <c r="BU736" t="s">
        <v>74</v>
      </c>
      <c r="BV736" t="s">
        <v>74</v>
      </c>
      <c r="BW736" t="s">
        <v>74</v>
      </c>
      <c r="BX736" t="s">
        <v>1818</v>
      </c>
      <c r="BY736" t="s">
        <v>74</v>
      </c>
      <c r="BZ736" t="s">
        <v>74</v>
      </c>
      <c r="CA736">
        <v>0</v>
      </c>
    </row>
    <row r="737" spans="1:79" customFormat="1" x14ac:dyDescent="0.25">
      <c r="A737" t="s">
        <v>1820</v>
      </c>
      <c r="B737" t="s">
        <v>356</v>
      </c>
      <c r="C737" t="s">
        <v>391</v>
      </c>
      <c r="D737" t="s">
        <v>949</v>
      </c>
      <c r="E737">
        <v>2017</v>
      </c>
      <c r="F737" t="s">
        <v>74</v>
      </c>
      <c r="G737" t="s">
        <v>74</v>
      </c>
      <c r="H737" t="s">
        <v>74</v>
      </c>
      <c r="I737" t="s">
        <v>74</v>
      </c>
      <c r="J737" t="s">
        <v>74</v>
      </c>
      <c r="K737" t="s">
        <v>74</v>
      </c>
      <c r="L737" t="s">
        <v>74</v>
      </c>
      <c r="M737" t="s">
        <v>74</v>
      </c>
      <c r="N737" t="s">
        <v>74</v>
      </c>
      <c r="O737" t="s">
        <v>74</v>
      </c>
      <c r="P737" t="s">
        <v>74</v>
      </c>
      <c r="Q737" t="s">
        <v>74</v>
      </c>
      <c r="R737" t="s">
        <v>74</v>
      </c>
      <c r="S737" t="s">
        <v>74</v>
      </c>
      <c r="T737" t="s">
        <v>74</v>
      </c>
      <c r="U737" t="s">
        <v>74</v>
      </c>
      <c r="V737" t="s">
        <v>74</v>
      </c>
      <c r="W737" t="s">
        <v>74</v>
      </c>
      <c r="X737" t="s">
        <v>74</v>
      </c>
      <c r="Y737" t="s">
        <v>74</v>
      </c>
      <c r="Z737" t="s">
        <v>74</v>
      </c>
      <c r="AA737" t="s">
        <v>74</v>
      </c>
      <c r="AB737" t="s">
        <v>74</v>
      </c>
      <c r="AC737" t="s">
        <v>74</v>
      </c>
      <c r="AD737" t="s">
        <v>74</v>
      </c>
      <c r="AE737" t="s">
        <v>74</v>
      </c>
      <c r="AF737" t="s">
        <v>74</v>
      </c>
      <c r="AG737" t="s">
        <v>74</v>
      </c>
      <c r="AH737" t="s">
        <v>74</v>
      </c>
      <c r="AI737" t="s">
        <v>74</v>
      </c>
      <c r="AJ737" t="s">
        <v>74</v>
      </c>
      <c r="AK737" t="s">
        <v>74</v>
      </c>
      <c r="AL737" t="s">
        <v>74</v>
      </c>
      <c r="AM737" t="s">
        <v>74</v>
      </c>
      <c r="AN737" t="s">
        <v>74</v>
      </c>
      <c r="AO737" t="s">
        <v>74</v>
      </c>
      <c r="AP737" t="s">
        <v>74</v>
      </c>
      <c r="AQ737" t="s">
        <v>74</v>
      </c>
      <c r="AR737" t="s">
        <v>74</v>
      </c>
      <c r="AS737" t="s">
        <v>74</v>
      </c>
      <c r="AT737" t="s">
        <v>74</v>
      </c>
      <c r="AU737" t="s">
        <v>74</v>
      </c>
      <c r="AV737" t="s">
        <v>74</v>
      </c>
      <c r="AW737" t="s">
        <v>74</v>
      </c>
      <c r="AX737" t="s">
        <v>74</v>
      </c>
      <c r="AY737" t="s">
        <v>74</v>
      </c>
      <c r="AZ737" t="s">
        <v>74</v>
      </c>
      <c r="BA737" t="s">
        <v>74</v>
      </c>
      <c r="BB737" t="s">
        <v>74</v>
      </c>
      <c r="BC737" t="s">
        <v>74</v>
      </c>
      <c r="BD737" t="s">
        <v>74</v>
      </c>
      <c r="BE737" t="s">
        <v>74</v>
      </c>
      <c r="BF737" t="s">
        <v>74</v>
      </c>
      <c r="BG737" t="s">
        <v>74</v>
      </c>
      <c r="BH737" t="s">
        <v>74</v>
      </c>
      <c r="BI737" t="s">
        <v>74</v>
      </c>
      <c r="BJ737" t="s">
        <v>74</v>
      </c>
      <c r="BK737" t="s">
        <v>74</v>
      </c>
      <c r="BL737" t="s">
        <v>74</v>
      </c>
      <c r="BM737" t="s">
        <v>74</v>
      </c>
      <c r="BN737" t="s">
        <v>74</v>
      </c>
      <c r="BO737" t="s">
        <v>74</v>
      </c>
      <c r="BP737" t="s">
        <v>74</v>
      </c>
      <c r="BQ737" t="s">
        <v>74</v>
      </c>
      <c r="BR737" t="s">
        <v>74</v>
      </c>
      <c r="BS737" t="s">
        <v>74</v>
      </c>
      <c r="BT737" t="s">
        <v>74</v>
      </c>
      <c r="BU737" t="s">
        <v>74</v>
      </c>
      <c r="BV737" t="s">
        <v>74</v>
      </c>
      <c r="BW737" t="s">
        <v>74</v>
      </c>
      <c r="BX737" t="s">
        <v>1818</v>
      </c>
      <c r="BY737" t="s">
        <v>74</v>
      </c>
      <c r="BZ737" t="s">
        <v>74</v>
      </c>
      <c r="CA737">
        <v>1</v>
      </c>
    </row>
    <row r="738" spans="1:79" customFormat="1" x14ac:dyDescent="0.25">
      <c r="A738" t="s">
        <v>1821</v>
      </c>
      <c r="B738" t="s">
        <v>356</v>
      </c>
      <c r="C738" t="s">
        <v>391</v>
      </c>
      <c r="D738" t="s">
        <v>953</v>
      </c>
      <c r="E738">
        <v>2017</v>
      </c>
      <c r="F738" t="s">
        <v>74</v>
      </c>
      <c r="G738" t="s">
        <v>74</v>
      </c>
      <c r="H738" t="s">
        <v>74</v>
      </c>
      <c r="I738" t="s">
        <v>74</v>
      </c>
      <c r="J738" t="s">
        <v>74</v>
      </c>
      <c r="K738" t="s">
        <v>74</v>
      </c>
      <c r="L738" t="s">
        <v>74</v>
      </c>
      <c r="M738" t="s">
        <v>74</v>
      </c>
      <c r="N738" t="s">
        <v>74</v>
      </c>
      <c r="O738" t="s">
        <v>74</v>
      </c>
      <c r="P738" t="s">
        <v>74</v>
      </c>
      <c r="Q738" t="s">
        <v>74</v>
      </c>
      <c r="R738" t="s">
        <v>74</v>
      </c>
      <c r="S738" t="s">
        <v>74</v>
      </c>
      <c r="T738" t="s">
        <v>74</v>
      </c>
      <c r="U738" t="s">
        <v>74</v>
      </c>
      <c r="V738" t="s">
        <v>74</v>
      </c>
      <c r="W738" t="s">
        <v>74</v>
      </c>
      <c r="X738" t="s">
        <v>74</v>
      </c>
      <c r="Y738" t="s">
        <v>74</v>
      </c>
      <c r="Z738" t="s">
        <v>74</v>
      </c>
      <c r="AA738" t="s">
        <v>74</v>
      </c>
      <c r="AB738" t="s">
        <v>74</v>
      </c>
      <c r="AC738" t="s">
        <v>74</v>
      </c>
      <c r="AD738" t="s">
        <v>74</v>
      </c>
      <c r="AE738" t="s">
        <v>74</v>
      </c>
      <c r="AF738" t="s">
        <v>74</v>
      </c>
      <c r="AG738" t="s">
        <v>74</v>
      </c>
      <c r="AH738" t="s">
        <v>74</v>
      </c>
      <c r="AI738" t="s">
        <v>74</v>
      </c>
      <c r="AJ738" t="s">
        <v>74</v>
      </c>
      <c r="AK738" t="s">
        <v>74</v>
      </c>
      <c r="AL738" t="s">
        <v>74</v>
      </c>
      <c r="AM738" t="s">
        <v>74</v>
      </c>
      <c r="AN738" t="s">
        <v>74</v>
      </c>
      <c r="AO738" t="s">
        <v>74</v>
      </c>
      <c r="AP738" t="s">
        <v>74</v>
      </c>
      <c r="AQ738" t="s">
        <v>74</v>
      </c>
      <c r="AR738" t="s">
        <v>74</v>
      </c>
      <c r="AS738" t="s">
        <v>74</v>
      </c>
      <c r="AT738" t="s">
        <v>74</v>
      </c>
      <c r="AU738" t="s">
        <v>74</v>
      </c>
      <c r="AV738" t="s">
        <v>74</v>
      </c>
      <c r="AW738" t="s">
        <v>74</v>
      </c>
      <c r="AX738" t="s">
        <v>74</v>
      </c>
      <c r="AY738" t="s">
        <v>74</v>
      </c>
      <c r="AZ738" t="s">
        <v>74</v>
      </c>
      <c r="BA738" t="s">
        <v>74</v>
      </c>
      <c r="BB738" t="s">
        <v>74</v>
      </c>
      <c r="BC738" t="s">
        <v>74</v>
      </c>
      <c r="BD738" t="s">
        <v>74</v>
      </c>
      <c r="BE738" t="s">
        <v>74</v>
      </c>
      <c r="BF738" t="s">
        <v>74</v>
      </c>
      <c r="BG738" t="s">
        <v>74</v>
      </c>
      <c r="BH738" t="s">
        <v>74</v>
      </c>
      <c r="BI738" t="s">
        <v>74</v>
      </c>
      <c r="BJ738" t="s">
        <v>74</v>
      </c>
      <c r="BK738" t="s">
        <v>74</v>
      </c>
      <c r="BL738" t="s">
        <v>74</v>
      </c>
      <c r="BM738" t="s">
        <v>74</v>
      </c>
      <c r="BN738" t="s">
        <v>74</v>
      </c>
      <c r="BO738" t="s">
        <v>74</v>
      </c>
      <c r="BP738" t="s">
        <v>74</v>
      </c>
      <c r="BQ738" t="s">
        <v>74</v>
      </c>
      <c r="BR738" t="s">
        <v>74</v>
      </c>
      <c r="BS738" t="s">
        <v>74</v>
      </c>
      <c r="BT738" t="s">
        <v>74</v>
      </c>
      <c r="BU738" t="s">
        <v>74</v>
      </c>
      <c r="BV738" t="s">
        <v>74</v>
      </c>
      <c r="BW738" t="s">
        <v>74</v>
      </c>
      <c r="BX738" t="s">
        <v>1818</v>
      </c>
      <c r="BY738" t="s">
        <v>74</v>
      </c>
      <c r="BZ738" t="s">
        <v>74</v>
      </c>
      <c r="CA738">
        <v>0</v>
      </c>
    </row>
    <row r="739" spans="1:79" customFormat="1" x14ac:dyDescent="0.25">
      <c r="A739" t="s">
        <v>1822</v>
      </c>
      <c r="B739" t="s">
        <v>356</v>
      </c>
      <c r="C739" t="s">
        <v>391</v>
      </c>
      <c r="D739" t="s">
        <v>961</v>
      </c>
      <c r="E739">
        <v>2017</v>
      </c>
      <c r="F739" t="s">
        <v>74</v>
      </c>
      <c r="G739" t="s">
        <v>74</v>
      </c>
      <c r="H739" t="s">
        <v>74</v>
      </c>
      <c r="I739" t="s">
        <v>74</v>
      </c>
      <c r="J739" t="s">
        <v>74</v>
      </c>
      <c r="K739" t="s">
        <v>74</v>
      </c>
      <c r="L739" t="s">
        <v>74</v>
      </c>
      <c r="M739" t="s">
        <v>74</v>
      </c>
      <c r="N739" t="s">
        <v>74</v>
      </c>
      <c r="O739" t="s">
        <v>74</v>
      </c>
      <c r="P739" t="s">
        <v>74</v>
      </c>
      <c r="Q739" t="s">
        <v>74</v>
      </c>
      <c r="R739" t="s">
        <v>74</v>
      </c>
      <c r="S739" t="s">
        <v>74</v>
      </c>
      <c r="T739" t="s">
        <v>74</v>
      </c>
      <c r="U739" t="s">
        <v>74</v>
      </c>
      <c r="V739" t="s">
        <v>74</v>
      </c>
      <c r="W739" t="s">
        <v>74</v>
      </c>
      <c r="X739" t="s">
        <v>74</v>
      </c>
      <c r="Y739" t="s">
        <v>74</v>
      </c>
      <c r="Z739" t="s">
        <v>74</v>
      </c>
      <c r="AA739" t="s">
        <v>74</v>
      </c>
      <c r="AB739" t="s">
        <v>74</v>
      </c>
      <c r="AC739" t="s">
        <v>74</v>
      </c>
      <c r="AD739" t="s">
        <v>74</v>
      </c>
      <c r="AE739" t="s">
        <v>74</v>
      </c>
      <c r="AF739" t="s">
        <v>74</v>
      </c>
      <c r="AG739" t="s">
        <v>74</v>
      </c>
      <c r="AH739" t="s">
        <v>74</v>
      </c>
      <c r="AI739" t="s">
        <v>74</v>
      </c>
      <c r="AJ739" t="s">
        <v>74</v>
      </c>
      <c r="AK739" t="s">
        <v>74</v>
      </c>
      <c r="AL739" t="s">
        <v>74</v>
      </c>
      <c r="AM739" t="s">
        <v>74</v>
      </c>
      <c r="AN739" t="s">
        <v>74</v>
      </c>
      <c r="AO739" t="s">
        <v>74</v>
      </c>
      <c r="AP739" t="s">
        <v>74</v>
      </c>
      <c r="AQ739" t="s">
        <v>74</v>
      </c>
      <c r="AR739" t="s">
        <v>74</v>
      </c>
      <c r="AS739" t="s">
        <v>74</v>
      </c>
      <c r="AT739" t="s">
        <v>74</v>
      </c>
      <c r="AU739" t="s">
        <v>74</v>
      </c>
      <c r="AV739" t="s">
        <v>74</v>
      </c>
      <c r="AW739" t="s">
        <v>74</v>
      </c>
      <c r="AX739" t="s">
        <v>74</v>
      </c>
      <c r="AY739" t="s">
        <v>74</v>
      </c>
      <c r="AZ739" t="s">
        <v>74</v>
      </c>
      <c r="BA739" t="s">
        <v>74</v>
      </c>
      <c r="BB739" t="s">
        <v>74</v>
      </c>
      <c r="BC739" t="s">
        <v>74</v>
      </c>
      <c r="BD739" t="s">
        <v>74</v>
      </c>
      <c r="BE739" t="s">
        <v>74</v>
      </c>
      <c r="BF739" t="s">
        <v>74</v>
      </c>
      <c r="BG739" t="s">
        <v>74</v>
      </c>
      <c r="BH739" t="s">
        <v>74</v>
      </c>
      <c r="BI739" t="s">
        <v>74</v>
      </c>
      <c r="BJ739" t="s">
        <v>74</v>
      </c>
      <c r="BK739" t="s">
        <v>74</v>
      </c>
      <c r="BL739" t="s">
        <v>74</v>
      </c>
      <c r="BM739" t="s">
        <v>74</v>
      </c>
      <c r="BN739" t="s">
        <v>74</v>
      </c>
      <c r="BO739" t="s">
        <v>74</v>
      </c>
      <c r="BP739" t="s">
        <v>74</v>
      </c>
      <c r="BQ739" t="s">
        <v>74</v>
      </c>
      <c r="BR739" t="s">
        <v>74</v>
      </c>
      <c r="BS739" t="s">
        <v>74</v>
      </c>
      <c r="BT739" t="s">
        <v>74</v>
      </c>
      <c r="BU739" t="s">
        <v>74</v>
      </c>
      <c r="BV739" t="s">
        <v>74</v>
      </c>
      <c r="BW739" t="s">
        <v>74</v>
      </c>
      <c r="BX739" t="s">
        <v>1818</v>
      </c>
      <c r="BY739" t="s">
        <v>74</v>
      </c>
      <c r="BZ739" t="s">
        <v>74</v>
      </c>
      <c r="CA739">
        <v>0</v>
      </c>
    </row>
    <row r="740" spans="1:79" customFormat="1" x14ac:dyDescent="0.25">
      <c r="A740" t="s">
        <v>1823</v>
      </c>
      <c r="B740" t="s">
        <v>356</v>
      </c>
      <c r="C740" t="s">
        <v>394</v>
      </c>
      <c r="D740" t="s">
        <v>44</v>
      </c>
      <c r="E740">
        <v>2017</v>
      </c>
      <c r="F740">
        <v>151</v>
      </c>
      <c r="G740">
        <v>6</v>
      </c>
      <c r="H740">
        <v>0</v>
      </c>
      <c r="I740">
        <v>5</v>
      </c>
      <c r="J740">
        <v>13</v>
      </c>
      <c r="K740">
        <v>23</v>
      </c>
      <c r="L740">
        <v>27</v>
      </c>
      <c r="M740">
        <v>23</v>
      </c>
      <c r="N740">
        <v>28</v>
      </c>
      <c r="O740">
        <v>25</v>
      </c>
      <c r="P740">
        <v>12</v>
      </c>
      <c r="Q740">
        <v>1</v>
      </c>
      <c r="R740">
        <v>0</v>
      </c>
      <c r="S740">
        <v>0</v>
      </c>
      <c r="T740">
        <v>0</v>
      </c>
      <c r="U740">
        <v>154</v>
      </c>
      <c r="V740">
        <v>3</v>
      </c>
      <c r="W740">
        <v>0</v>
      </c>
      <c r="X740">
        <v>130</v>
      </c>
      <c r="Y740">
        <v>15</v>
      </c>
      <c r="Z740">
        <v>12</v>
      </c>
      <c r="AA740">
        <v>0</v>
      </c>
      <c r="AB740">
        <v>0</v>
      </c>
      <c r="AC740">
        <v>11</v>
      </c>
      <c r="AD740">
        <v>0</v>
      </c>
      <c r="AE740">
        <v>146</v>
      </c>
      <c r="AF740">
        <v>2</v>
      </c>
      <c r="AG740">
        <v>149</v>
      </c>
      <c r="AH740">
        <v>5</v>
      </c>
      <c r="AI740">
        <v>1</v>
      </c>
      <c r="AJ740">
        <v>0</v>
      </c>
      <c r="AK740">
        <v>53</v>
      </c>
      <c r="AL740">
        <v>104</v>
      </c>
      <c r="AM740">
        <v>0</v>
      </c>
      <c r="AN740">
        <v>157</v>
      </c>
      <c r="AO740">
        <v>0.96178343949044587</v>
      </c>
      <c r="AP740">
        <v>3.8216560509554139E-2</v>
      </c>
      <c r="AQ740">
        <v>0</v>
      </c>
      <c r="AR740">
        <v>3.1847133757961783E-2</v>
      </c>
      <c r="AS740">
        <v>8.2802547770700632E-2</v>
      </c>
      <c r="AT740">
        <v>0.1464968152866242</v>
      </c>
      <c r="AU740">
        <v>0.17197452229299359</v>
      </c>
      <c r="AV740">
        <v>0.1464968152866242</v>
      </c>
      <c r="AW740">
        <v>0.178343949044586</v>
      </c>
      <c r="AX740">
        <v>0.15923566878980891</v>
      </c>
      <c r="AY740">
        <v>7.6433121019108277E-2</v>
      </c>
      <c r="AZ740">
        <v>6.369426751592357E-3</v>
      </c>
      <c r="BA740">
        <v>0</v>
      </c>
      <c r="BB740">
        <v>0</v>
      </c>
      <c r="BC740">
        <v>0</v>
      </c>
      <c r="BD740">
        <v>0.98089171974522293</v>
      </c>
      <c r="BE740">
        <v>1.9108280254777069E-2</v>
      </c>
      <c r="BF740">
        <v>0</v>
      </c>
      <c r="BG740">
        <v>0.82802547770700641</v>
      </c>
      <c r="BH740">
        <v>9.5541401273885357E-2</v>
      </c>
      <c r="BI740">
        <v>7.6433121019108277E-2</v>
      </c>
      <c r="BJ740">
        <v>0</v>
      </c>
      <c r="BK740">
        <v>0</v>
      </c>
      <c r="BL740">
        <v>7.0063694267515922E-2</v>
      </c>
      <c r="BM740">
        <v>0</v>
      </c>
      <c r="BN740">
        <v>0.92993630573248409</v>
      </c>
      <c r="BO740">
        <v>1.2738853503184711E-2</v>
      </c>
      <c r="BP740">
        <v>0.94904458598726116</v>
      </c>
      <c r="BQ740">
        <v>3.1847133757961783E-2</v>
      </c>
      <c r="BR740">
        <v>6.369426751592357E-3</v>
      </c>
      <c r="BS740">
        <v>0</v>
      </c>
      <c r="BT740">
        <v>0.33757961783439489</v>
      </c>
      <c r="BU740">
        <v>0.66242038216560506</v>
      </c>
      <c r="BV740">
        <v>0</v>
      </c>
      <c r="BW740">
        <v>1</v>
      </c>
      <c r="BX740" t="s">
        <v>1824</v>
      </c>
      <c r="BY740">
        <v>157</v>
      </c>
      <c r="BZ740">
        <v>1</v>
      </c>
      <c r="CA740">
        <v>0</v>
      </c>
    </row>
    <row r="741" spans="1:79" customFormat="1" x14ac:dyDescent="0.25">
      <c r="A741" t="s">
        <v>1825</v>
      </c>
      <c r="B741" t="s">
        <v>356</v>
      </c>
      <c r="C741" t="s">
        <v>394</v>
      </c>
      <c r="D741" t="s">
        <v>947</v>
      </c>
      <c r="E741">
        <v>2017</v>
      </c>
      <c r="F741" t="s">
        <v>74</v>
      </c>
      <c r="G741" t="s">
        <v>74</v>
      </c>
      <c r="H741" t="s">
        <v>74</v>
      </c>
      <c r="I741" t="s">
        <v>74</v>
      </c>
      <c r="J741" t="s">
        <v>74</v>
      </c>
      <c r="K741" t="s">
        <v>74</v>
      </c>
      <c r="L741" t="s">
        <v>74</v>
      </c>
      <c r="M741" t="s">
        <v>74</v>
      </c>
      <c r="N741" t="s">
        <v>74</v>
      </c>
      <c r="O741" t="s">
        <v>74</v>
      </c>
      <c r="P741" t="s">
        <v>74</v>
      </c>
      <c r="Q741" t="s">
        <v>74</v>
      </c>
      <c r="R741" t="s">
        <v>74</v>
      </c>
      <c r="S741" t="s">
        <v>74</v>
      </c>
      <c r="T741" t="s">
        <v>74</v>
      </c>
      <c r="U741" t="s">
        <v>74</v>
      </c>
      <c r="V741" t="s">
        <v>74</v>
      </c>
      <c r="W741" t="s">
        <v>74</v>
      </c>
      <c r="X741" t="s">
        <v>74</v>
      </c>
      <c r="Y741" t="s">
        <v>74</v>
      </c>
      <c r="Z741" t="s">
        <v>74</v>
      </c>
      <c r="AA741" t="s">
        <v>74</v>
      </c>
      <c r="AB741" t="s">
        <v>74</v>
      </c>
      <c r="AC741" t="s">
        <v>74</v>
      </c>
      <c r="AD741" t="s">
        <v>74</v>
      </c>
      <c r="AE741" t="s">
        <v>74</v>
      </c>
      <c r="AF741" t="s">
        <v>74</v>
      </c>
      <c r="AG741" t="s">
        <v>74</v>
      </c>
      <c r="AH741" t="s">
        <v>74</v>
      </c>
      <c r="AI741" t="s">
        <v>74</v>
      </c>
      <c r="AJ741" t="s">
        <v>74</v>
      </c>
      <c r="AK741" t="s">
        <v>74</v>
      </c>
      <c r="AL741" t="s">
        <v>74</v>
      </c>
      <c r="AM741" t="s">
        <v>74</v>
      </c>
      <c r="AN741" t="s">
        <v>74</v>
      </c>
      <c r="AO741" t="s">
        <v>74</v>
      </c>
      <c r="AP741" t="s">
        <v>74</v>
      </c>
      <c r="AQ741" t="s">
        <v>74</v>
      </c>
      <c r="AR741" t="s">
        <v>74</v>
      </c>
      <c r="AS741" t="s">
        <v>74</v>
      </c>
      <c r="AT741" t="s">
        <v>74</v>
      </c>
      <c r="AU741" t="s">
        <v>74</v>
      </c>
      <c r="AV741" t="s">
        <v>74</v>
      </c>
      <c r="AW741" t="s">
        <v>74</v>
      </c>
      <c r="AX741" t="s">
        <v>74</v>
      </c>
      <c r="AY741" t="s">
        <v>74</v>
      </c>
      <c r="AZ741" t="s">
        <v>74</v>
      </c>
      <c r="BA741" t="s">
        <v>74</v>
      </c>
      <c r="BB741" t="s">
        <v>74</v>
      </c>
      <c r="BC741" t="s">
        <v>74</v>
      </c>
      <c r="BD741" t="s">
        <v>74</v>
      </c>
      <c r="BE741" t="s">
        <v>74</v>
      </c>
      <c r="BF741" t="s">
        <v>74</v>
      </c>
      <c r="BG741" t="s">
        <v>74</v>
      </c>
      <c r="BH741" t="s">
        <v>74</v>
      </c>
      <c r="BI741" t="s">
        <v>74</v>
      </c>
      <c r="BJ741" t="s">
        <v>74</v>
      </c>
      <c r="BK741" t="s">
        <v>74</v>
      </c>
      <c r="BL741" t="s">
        <v>74</v>
      </c>
      <c r="BM741" t="s">
        <v>74</v>
      </c>
      <c r="BN741" t="s">
        <v>74</v>
      </c>
      <c r="BO741" t="s">
        <v>74</v>
      </c>
      <c r="BP741" t="s">
        <v>74</v>
      </c>
      <c r="BQ741" t="s">
        <v>74</v>
      </c>
      <c r="BR741" t="s">
        <v>74</v>
      </c>
      <c r="BS741" t="s">
        <v>74</v>
      </c>
      <c r="BT741" t="s">
        <v>74</v>
      </c>
      <c r="BU741" t="s">
        <v>74</v>
      </c>
      <c r="BV741" t="s">
        <v>74</v>
      </c>
      <c r="BW741" t="s">
        <v>74</v>
      </c>
      <c r="BX741" t="s">
        <v>1824</v>
      </c>
      <c r="BY741" t="s">
        <v>74</v>
      </c>
      <c r="BZ741" t="s">
        <v>74</v>
      </c>
      <c r="CA741">
        <v>0</v>
      </c>
    </row>
    <row r="742" spans="1:79" customFormat="1" x14ac:dyDescent="0.25">
      <c r="A742" t="s">
        <v>1826</v>
      </c>
      <c r="B742" t="s">
        <v>356</v>
      </c>
      <c r="C742" t="s">
        <v>394</v>
      </c>
      <c r="D742" t="s">
        <v>949</v>
      </c>
      <c r="E742">
        <v>2017</v>
      </c>
      <c r="F742" t="s">
        <v>74</v>
      </c>
      <c r="G742" t="s">
        <v>74</v>
      </c>
      <c r="H742" t="s">
        <v>74</v>
      </c>
      <c r="I742" t="s">
        <v>74</v>
      </c>
      <c r="J742" t="s">
        <v>74</v>
      </c>
      <c r="K742" t="s">
        <v>74</v>
      </c>
      <c r="L742" t="s">
        <v>74</v>
      </c>
      <c r="M742" t="s">
        <v>74</v>
      </c>
      <c r="N742" t="s">
        <v>74</v>
      </c>
      <c r="O742" t="s">
        <v>74</v>
      </c>
      <c r="P742" t="s">
        <v>74</v>
      </c>
      <c r="Q742" t="s">
        <v>74</v>
      </c>
      <c r="R742" t="s">
        <v>74</v>
      </c>
      <c r="S742" t="s">
        <v>74</v>
      </c>
      <c r="T742" t="s">
        <v>74</v>
      </c>
      <c r="U742" t="s">
        <v>74</v>
      </c>
      <c r="V742" t="s">
        <v>74</v>
      </c>
      <c r="W742" t="s">
        <v>74</v>
      </c>
      <c r="X742" t="s">
        <v>74</v>
      </c>
      <c r="Y742" t="s">
        <v>74</v>
      </c>
      <c r="Z742" t="s">
        <v>74</v>
      </c>
      <c r="AA742" t="s">
        <v>74</v>
      </c>
      <c r="AB742" t="s">
        <v>74</v>
      </c>
      <c r="AC742" t="s">
        <v>74</v>
      </c>
      <c r="AD742" t="s">
        <v>74</v>
      </c>
      <c r="AE742" t="s">
        <v>74</v>
      </c>
      <c r="AF742" t="s">
        <v>74</v>
      </c>
      <c r="AG742" t="s">
        <v>74</v>
      </c>
      <c r="AH742" t="s">
        <v>74</v>
      </c>
      <c r="AI742" t="s">
        <v>74</v>
      </c>
      <c r="AJ742" t="s">
        <v>74</v>
      </c>
      <c r="AK742" t="s">
        <v>74</v>
      </c>
      <c r="AL742" t="s">
        <v>74</v>
      </c>
      <c r="AM742" t="s">
        <v>74</v>
      </c>
      <c r="AN742" t="s">
        <v>74</v>
      </c>
      <c r="AO742" t="s">
        <v>74</v>
      </c>
      <c r="AP742" t="s">
        <v>74</v>
      </c>
      <c r="AQ742" t="s">
        <v>74</v>
      </c>
      <c r="AR742" t="s">
        <v>74</v>
      </c>
      <c r="AS742" t="s">
        <v>74</v>
      </c>
      <c r="AT742" t="s">
        <v>74</v>
      </c>
      <c r="AU742" t="s">
        <v>74</v>
      </c>
      <c r="AV742" t="s">
        <v>74</v>
      </c>
      <c r="AW742" t="s">
        <v>74</v>
      </c>
      <c r="AX742" t="s">
        <v>74</v>
      </c>
      <c r="AY742" t="s">
        <v>74</v>
      </c>
      <c r="AZ742" t="s">
        <v>74</v>
      </c>
      <c r="BA742" t="s">
        <v>74</v>
      </c>
      <c r="BB742" t="s">
        <v>74</v>
      </c>
      <c r="BC742" t="s">
        <v>74</v>
      </c>
      <c r="BD742" t="s">
        <v>74</v>
      </c>
      <c r="BE742" t="s">
        <v>74</v>
      </c>
      <c r="BF742" t="s">
        <v>74</v>
      </c>
      <c r="BG742" t="s">
        <v>74</v>
      </c>
      <c r="BH742" t="s">
        <v>74</v>
      </c>
      <c r="BI742" t="s">
        <v>74</v>
      </c>
      <c r="BJ742" t="s">
        <v>74</v>
      </c>
      <c r="BK742" t="s">
        <v>74</v>
      </c>
      <c r="BL742" t="s">
        <v>74</v>
      </c>
      <c r="BM742" t="s">
        <v>74</v>
      </c>
      <c r="BN742" t="s">
        <v>74</v>
      </c>
      <c r="BO742" t="s">
        <v>74</v>
      </c>
      <c r="BP742" t="s">
        <v>74</v>
      </c>
      <c r="BQ742" t="s">
        <v>74</v>
      </c>
      <c r="BR742" t="s">
        <v>74</v>
      </c>
      <c r="BS742" t="s">
        <v>74</v>
      </c>
      <c r="BT742" t="s">
        <v>74</v>
      </c>
      <c r="BU742" t="s">
        <v>74</v>
      </c>
      <c r="BV742" t="s">
        <v>74</v>
      </c>
      <c r="BW742" t="s">
        <v>74</v>
      </c>
      <c r="BX742" t="s">
        <v>1824</v>
      </c>
      <c r="BY742" t="s">
        <v>74</v>
      </c>
      <c r="BZ742" t="s">
        <v>74</v>
      </c>
      <c r="CA742">
        <v>0</v>
      </c>
    </row>
    <row r="743" spans="1:79" customFormat="1" x14ac:dyDescent="0.25">
      <c r="A743" t="s">
        <v>1827</v>
      </c>
      <c r="B743" t="s">
        <v>356</v>
      </c>
      <c r="C743" t="s">
        <v>394</v>
      </c>
      <c r="D743" t="s">
        <v>951</v>
      </c>
      <c r="E743">
        <v>2017</v>
      </c>
      <c r="F743" t="s">
        <v>74</v>
      </c>
      <c r="G743" t="s">
        <v>74</v>
      </c>
      <c r="H743" t="s">
        <v>74</v>
      </c>
      <c r="I743" t="s">
        <v>74</v>
      </c>
      <c r="J743" t="s">
        <v>74</v>
      </c>
      <c r="K743" t="s">
        <v>74</v>
      </c>
      <c r="L743" t="s">
        <v>74</v>
      </c>
      <c r="M743" t="s">
        <v>74</v>
      </c>
      <c r="N743" t="s">
        <v>74</v>
      </c>
      <c r="O743" t="s">
        <v>74</v>
      </c>
      <c r="P743" t="s">
        <v>74</v>
      </c>
      <c r="Q743" t="s">
        <v>74</v>
      </c>
      <c r="R743" t="s">
        <v>74</v>
      </c>
      <c r="S743" t="s">
        <v>74</v>
      </c>
      <c r="T743" t="s">
        <v>74</v>
      </c>
      <c r="U743" t="s">
        <v>74</v>
      </c>
      <c r="V743" t="s">
        <v>74</v>
      </c>
      <c r="W743" t="s">
        <v>74</v>
      </c>
      <c r="X743" t="s">
        <v>74</v>
      </c>
      <c r="Y743" t="s">
        <v>74</v>
      </c>
      <c r="Z743" t="s">
        <v>74</v>
      </c>
      <c r="AA743" t="s">
        <v>74</v>
      </c>
      <c r="AB743" t="s">
        <v>74</v>
      </c>
      <c r="AC743" t="s">
        <v>74</v>
      </c>
      <c r="AD743" t="s">
        <v>74</v>
      </c>
      <c r="AE743" t="s">
        <v>74</v>
      </c>
      <c r="AF743" t="s">
        <v>74</v>
      </c>
      <c r="AG743" t="s">
        <v>74</v>
      </c>
      <c r="AH743" t="s">
        <v>74</v>
      </c>
      <c r="AI743" t="s">
        <v>74</v>
      </c>
      <c r="AJ743" t="s">
        <v>74</v>
      </c>
      <c r="AK743" t="s">
        <v>74</v>
      </c>
      <c r="AL743" t="s">
        <v>74</v>
      </c>
      <c r="AM743" t="s">
        <v>74</v>
      </c>
      <c r="AN743" t="s">
        <v>74</v>
      </c>
      <c r="AO743" t="s">
        <v>74</v>
      </c>
      <c r="AP743" t="s">
        <v>74</v>
      </c>
      <c r="AQ743" t="s">
        <v>74</v>
      </c>
      <c r="AR743" t="s">
        <v>74</v>
      </c>
      <c r="AS743" t="s">
        <v>74</v>
      </c>
      <c r="AT743" t="s">
        <v>74</v>
      </c>
      <c r="AU743" t="s">
        <v>74</v>
      </c>
      <c r="AV743" t="s">
        <v>74</v>
      </c>
      <c r="AW743" t="s">
        <v>74</v>
      </c>
      <c r="AX743" t="s">
        <v>74</v>
      </c>
      <c r="AY743" t="s">
        <v>74</v>
      </c>
      <c r="AZ743" t="s">
        <v>74</v>
      </c>
      <c r="BA743" t="s">
        <v>74</v>
      </c>
      <c r="BB743" t="s">
        <v>74</v>
      </c>
      <c r="BC743" t="s">
        <v>74</v>
      </c>
      <c r="BD743" t="s">
        <v>74</v>
      </c>
      <c r="BE743" t="s">
        <v>74</v>
      </c>
      <c r="BF743" t="s">
        <v>74</v>
      </c>
      <c r="BG743" t="s">
        <v>74</v>
      </c>
      <c r="BH743" t="s">
        <v>74</v>
      </c>
      <c r="BI743" t="s">
        <v>74</v>
      </c>
      <c r="BJ743" t="s">
        <v>74</v>
      </c>
      <c r="BK743" t="s">
        <v>74</v>
      </c>
      <c r="BL743" t="s">
        <v>74</v>
      </c>
      <c r="BM743" t="s">
        <v>74</v>
      </c>
      <c r="BN743" t="s">
        <v>74</v>
      </c>
      <c r="BO743" t="s">
        <v>74</v>
      </c>
      <c r="BP743" t="s">
        <v>74</v>
      </c>
      <c r="BQ743" t="s">
        <v>74</v>
      </c>
      <c r="BR743" t="s">
        <v>74</v>
      </c>
      <c r="BS743" t="s">
        <v>74</v>
      </c>
      <c r="BT743" t="s">
        <v>74</v>
      </c>
      <c r="BU743" t="s">
        <v>74</v>
      </c>
      <c r="BV743" t="s">
        <v>74</v>
      </c>
      <c r="BW743" t="s">
        <v>74</v>
      </c>
      <c r="BX743" t="s">
        <v>1824</v>
      </c>
      <c r="BY743" t="s">
        <v>74</v>
      </c>
      <c r="BZ743" t="s">
        <v>74</v>
      </c>
      <c r="CA743">
        <v>1</v>
      </c>
    </row>
    <row r="744" spans="1:79" customFormat="1" x14ac:dyDescent="0.25">
      <c r="A744" t="s">
        <v>1828</v>
      </c>
      <c r="B744" t="s">
        <v>356</v>
      </c>
      <c r="C744" t="s">
        <v>394</v>
      </c>
      <c r="D744" t="s">
        <v>953</v>
      </c>
      <c r="E744">
        <v>2017</v>
      </c>
      <c r="F744" t="s">
        <v>74</v>
      </c>
      <c r="G744" t="s">
        <v>74</v>
      </c>
      <c r="H744" t="s">
        <v>74</v>
      </c>
      <c r="I744" t="s">
        <v>74</v>
      </c>
      <c r="J744" t="s">
        <v>74</v>
      </c>
      <c r="K744" t="s">
        <v>74</v>
      </c>
      <c r="L744" t="s">
        <v>74</v>
      </c>
      <c r="M744" t="s">
        <v>74</v>
      </c>
      <c r="N744" t="s">
        <v>74</v>
      </c>
      <c r="O744" t="s">
        <v>74</v>
      </c>
      <c r="P744" t="s">
        <v>74</v>
      </c>
      <c r="Q744" t="s">
        <v>74</v>
      </c>
      <c r="R744" t="s">
        <v>74</v>
      </c>
      <c r="S744" t="s">
        <v>74</v>
      </c>
      <c r="T744" t="s">
        <v>74</v>
      </c>
      <c r="U744" t="s">
        <v>74</v>
      </c>
      <c r="V744" t="s">
        <v>74</v>
      </c>
      <c r="W744" t="s">
        <v>74</v>
      </c>
      <c r="X744" t="s">
        <v>74</v>
      </c>
      <c r="Y744" t="s">
        <v>74</v>
      </c>
      <c r="Z744" t="s">
        <v>74</v>
      </c>
      <c r="AA744" t="s">
        <v>74</v>
      </c>
      <c r="AB744" t="s">
        <v>74</v>
      </c>
      <c r="AC744" t="s">
        <v>74</v>
      </c>
      <c r="AD744" t="s">
        <v>74</v>
      </c>
      <c r="AE744" t="s">
        <v>74</v>
      </c>
      <c r="AF744" t="s">
        <v>74</v>
      </c>
      <c r="AG744" t="s">
        <v>74</v>
      </c>
      <c r="AH744" t="s">
        <v>74</v>
      </c>
      <c r="AI744" t="s">
        <v>74</v>
      </c>
      <c r="AJ744" t="s">
        <v>74</v>
      </c>
      <c r="AK744" t="s">
        <v>74</v>
      </c>
      <c r="AL744" t="s">
        <v>74</v>
      </c>
      <c r="AM744" t="s">
        <v>74</v>
      </c>
      <c r="AN744" t="s">
        <v>74</v>
      </c>
      <c r="AO744" t="s">
        <v>74</v>
      </c>
      <c r="AP744" t="s">
        <v>74</v>
      </c>
      <c r="AQ744" t="s">
        <v>74</v>
      </c>
      <c r="AR744" t="s">
        <v>74</v>
      </c>
      <c r="AS744" t="s">
        <v>74</v>
      </c>
      <c r="AT744" t="s">
        <v>74</v>
      </c>
      <c r="AU744" t="s">
        <v>74</v>
      </c>
      <c r="AV744" t="s">
        <v>74</v>
      </c>
      <c r="AW744" t="s">
        <v>74</v>
      </c>
      <c r="AX744" t="s">
        <v>74</v>
      </c>
      <c r="AY744" t="s">
        <v>74</v>
      </c>
      <c r="AZ744" t="s">
        <v>74</v>
      </c>
      <c r="BA744" t="s">
        <v>74</v>
      </c>
      <c r="BB744" t="s">
        <v>74</v>
      </c>
      <c r="BC744" t="s">
        <v>74</v>
      </c>
      <c r="BD744" t="s">
        <v>74</v>
      </c>
      <c r="BE744" t="s">
        <v>74</v>
      </c>
      <c r="BF744" t="s">
        <v>74</v>
      </c>
      <c r="BG744" t="s">
        <v>74</v>
      </c>
      <c r="BH744" t="s">
        <v>74</v>
      </c>
      <c r="BI744" t="s">
        <v>74</v>
      </c>
      <c r="BJ744" t="s">
        <v>74</v>
      </c>
      <c r="BK744" t="s">
        <v>74</v>
      </c>
      <c r="BL744" t="s">
        <v>74</v>
      </c>
      <c r="BM744" t="s">
        <v>74</v>
      </c>
      <c r="BN744" t="s">
        <v>74</v>
      </c>
      <c r="BO744" t="s">
        <v>74</v>
      </c>
      <c r="BP744" t="s">
        <v>74</v>
      </c>
      <c r="BQ744" t="s">
        <v>74</v>
      </c>
      <c r="BR744" t="s">
        <v>74</v>
      </c>
      <c r="BS744" t="s">
        <v>74</v>
      </c>
      <c r="BT744" t="s">
        <v>74</v>
      </c>
      <c r="BU744" t="s">
        <v>74</v>
      </c>
      <c r="BV744" t="s">
        <v>74</v>
      </c>
      <c r="BW744" t="s">
        <v>74</v>
      </c>
      <c r="BX744" t="s">
        <v>1824</v>
      </c>
      <c r="BY744" t="s">
        <v>74</v>
      </c>
      <c r="BZ744" t="s">
        <v>74</v>
      </c>
      <c r="CA744">
        <v>0</v>
      </c>
    </row>
    <row r="745" spans="1:79" customFormat="1" x14ac:dyDescent="0.25">
      <c r="A745" t="s">
        <v>1829</v>
      </c>
      <c r="B745" t="s">
        <v>356</v>
      </c>
      <c r="C745" t="s">
        <v>43</v>
      </c>
      <c r="D745" t="s">
        <v>44</v>
      </c>
      <c r="E745">
        <v>2017</v>
      </c>
      <c r="F745">
        <v>2670</v>
      </c>
      <c r="G745">
        <v>185</v>
      </c>
      <c r="H745">
        <v>0</v>
      </c>
      <c r="I745">
        <v>76</v>
      </c>
      <c r="J745">
        <v>491</v>
      </c>
      <c r="K745">
        <v>496</v>
      </c>
      <c r="L745">
        <v>376</v>
      </c>
      <c r="M745">
        <v>385</v>
      </c>
      <c r="N745">
        <v>415</v>
      </c>
      <c r="O745">
        <v>333</v>
      </c>
      <c r="P745">
        <v>216</v>
      </c>
      <c r="Q745">
        <v>62</v>
      </c>
      <c r="R745">
        <v>5</v>
      </c>
      <c r="S745">
        <v>0</v>
      </c>
      <c r="T745">
        <v>0</v>
      </c>
      <c r="U745">
        <v>2698</v>
      </c>
      <c r="V745">
        <v>156</v>
      </c>
      <c r="W745">
        <v>1</v>
      </c>
      <c r="X745">
        <v>2207</v>
      </c>
      <c r="Y745">
        <v>560</v>
      </c>
      <c r="Z745">
        <v>88</v>
      </c>
      <c r="AA745">
        <v>0</v>
      </c>
      <c r="AB745">
        <v>39</v>
      </c>
      <c r="AC745">
        <v>150</v>
      </c>
      <c r="AD745">
        <v>0</v>
      </c>
      <c r="AE745">
        <v>2666</v>
      </c>
      <c r="AF745">
        <v>22</v>
      </c>
      <c r="AG745">
        <v>2792</v>
      </c>
      <c r="AH745">
        <v>41</v>
      </c>
      <c r="AI745" t="s">
        <v>74</v>
      </c>
      <c r="AJ745">
        <v>0</v>
      </c>
      <c r="AK745">
        <v>332</v>
      </c>
      <c r="AL745">
        <v>2520</v>
      </c>
      <c r="AM745">
        <v>3</v>
      </c>
      <c r="AN745">
        <v>2855</v>
      </c>
      <c r="AO745">
        <v>0.93520140105078808</v>
      </c>
      <c r="AP745">
        <v>6.4798598949211902E-2</v>
      </c>
      <c r="AQ745">
        <v>0</v>
      </c>
      <c r="AR745">
        <v>2.6619964973730301E-2</v>
      </c>
      <c r="AS745">
        <v>0.17197898423817859</v>
      </c>
      <c r="AT745">
        <v>0.17373029772329249</v>
      </c>
      <c r="AU745">
        <v>0.13169877408056041</v>
      </c>
      <c r="AV745">
        <v>0.1348511383537653</v>
      </c>
      <c r="AW745">
        <v>0.1453590192644483</v>
      </c>
      <c r="AX745">
        <v>0.1166374781085814</v>
      </c>
      <c r="AY745">
        <v>7.5656742556917692E-2</v>
      </c>
      <c r="AZ745">
        <v>2.1716287215411561E-2</v>
      </c>
      <c r="BA745">
        <v>0</v>
      </c>
      <c r="BB745">
        <v>1.751313485113835E-3</v>
      </c>
      <c r="BC745">
        <v>0</v>
      </c>
      <c r="BD745">
        <v>0.94500875656742556</v>
      </c>
      <c r="BE745">
        <v>5.4640980735551667E-2</v>
      </c>
      <c r="BF745">
        <v>3.5026269702276709E-4</v>
      </c>
      <c r="BG745">
        <v>0.77302977232924697</v>
      </c>
      <c r="BH745">
        <v>0.19614711033274959</v>
      </c>
      <c r="BI745">
        <v>3.0823117338003501E-2</v>
      </c>
      <c r="BJ745">
        <v>0</v>
      </c>
      <c r="BK745">
        <v>1.366024518388792E-2</v>
      </c>
      <c r="BL745">
        <v>5.2539404553415062E-2</v>
      </c>
      <c r="BM745">
        <v>0</v>
      </c>
      <c r="BN745">
        <v>0.93380035026269703</v>
      </c>
      <c r="BO745">
        <v>7.7057793345008761E-3</v>
      </c>
      <c r="BP745">
        <v>0.97793345008756571</v>
      </c>
      <c r="BQ745">
        <v>1.4360770577933449E-2</v>
      </c>
      <c r="BR745">
        <v>0</v>
      </c>
      <c r="BS745">
        <v>0</v>
      </c>
      <c r="BT745">
        <v>0.1162872154115587</v>
      </c>
      <c r="BU745">
        <v>0.88266199649737298</v>
      </c>
      <c r="BV745">
        <v>1.0507880910683011E-3</v>
      </c>
      <c r="BW745">
        <v>1</v>
      </c>
      <c r="BX745" t="s">
        <v>1830</v>
      </c>
      <c r="BY745">
        <v>2855</v>
      </c>
      <c r="BZ745">
        <v>1</v>
      </c>
      <c r="CA745">
        <v>0</v>
      </c>
    </row>
    <row r="746" spans="1:79" customFormat="1" x14ac:dyDescent="0.25">
      <c r="A746" t="s">
        <v>1831</v>
      </c>
      <c r="B746" t="s">
        <v>356</v>
      </c>
      <c r="C746" t="s">
        <v>43</v>
      </c>
      <c r="D746" t="s">
        <v>947</v>
      </c>
      <c r="E746">
        <v>2017</v>
      </c>
      <c r="F746">
        <v>718</v>
      </c>
      <c r="G746">
        <v>61</v>
      </c>
      <c r="H746">
        <v>0</v>
      </c>
      <c r="I746">
        <v>16</v>
      </c>
      <c r="J746">
        <v>115</v>
      </c>
      <c r="K746">
        <v>150</v>
      </c>
      <c r="L746">
        <v>105</v>
      </c>
      <c r="M746">
        <v>94</v>
      </c>
      <c r="N746">
        <v>103</v>
      </c>
      <c r="O746">
        <v>97</v>
      </c>
      <c r="P746">
        <v>70</v>
      </c>
      <c r="Q746">
        <v>26</v>
      </c>
      <c r="R746">
        <v>3</v>
      </c>
      <c r="S746">
        <v>0</v>
      </c>
      <c r="T746">
        <v>0</v>
      </c>
      <c r="U746">
        <v>732</v>
      </c>
      <c r="V746">
        <v>47</v>
      </c>
      <c r="W746">
        <v>0</v>
      </c>
      <c r="X746">
        <v>588</v>
      </c>
      <c r="Y746">
        <v>165</v>
      </c>
      <c r="Z746">
        <v>26</v>
      </c>
      <c r="AA746">
        <v>0</v>
      </c>
      <c r="AB746">
        <v>10</v>
      </c>
      <c r="AC746">
        <v>16</v>
      </c>
      <c r="AD746">
        <v>0</v>
      </c>
      <c r="AE746">
        <v>753</v>
      </c>
      <c r="AF746">
        <v>7</v>
      </c>
      <c r="AG746">
        <v>772</v>
      </c>
      <c r="AH746">
        <v>0</v>
      </c>
      <c r="AI746" t="s">
        <v>74</v>
      </c>
      <c r="AJ746">
        <v>0</v>
      </c>
      <c r="AK746">
        <v>119</v>
      </c>
      <c r="AL746">
        <v>657</v>
      </c>
      <c r="AM746">
        <v>3</v>
      </c>
      <c r="AN746">
        <v>779</v>
      </c>
      <c r="AO746">
        <v>0.92169448010269572</v>
      </c>
      <c r="AP746">
        <v>7.8305519897304235E-2</v>
      </c>
      <c r="AQ746">
        <v>0</v>
      </c>
      <c r="AR746">
        <v>2.0539152759948651E-2</v>
      </c>
      <c r="AS746">
        <v>0.14762516046213089</v>
      </c>
      <c r="AT746">
        <v>0.1925545571245186</v>
      </c>
      <c r="AU746">
        <v>0.13478818998716299</v>
      </c>
      <c r="AV746">
        <v>0.12066752246469831</v>
      </c>
      <c r="AW746">
        <v>0.13222079589216951</v>
      </c>
      <c r="AX746">
        <v>0.1245186136071887</v>
      </c>
      <c r="AY746">
        <v>8.9858793324775352E-2</v>
      </c>
      <c r="AZ746">
        <v>3.3376123234916559E-2</v>
      </c>
      <c r="BA746">
        <v>0</v>
      </c>
      <c r="BB746">
        <v>3.851091142490372E-3</v>
      </c>
      <c r="BC746">
        <v>0</v>
      </c>
      <c r="BD746">
        <v>0.93966623876765087</v>
      </c>
      <c r="BE746">
        <v>6.0333761232349167E-2</v>
      </c>
      <c r="BF746">
        <v>0</v>
      </c>
      <c r="BG746">
        <v>0.754813863928113</v>
      </c>
      <c r="BH746">
        <v>0.21181001283697051</v>
      </c>
      <c r="BI746">
        <v>3.3376123234916559E-2</v>
      </c>
      <c r="BJ746">
        <v>0</v>
      </c>
      <c r="BK746">
        <v>1.283697047496791E-2</v>
      </c>
      <c r="BL746">
        <v>2.0539152759948651E-2</v>
      </c>
      <c r="BM746">
        <v>0</v>
      </c>
      <c r="BN746">
        <v>0.96662387676508343</v>
      </c>
      <c r="BO746">
        <v>8.9858793324775355E-3</v>
      </c>
      <c r="BP746">
        <v>0.99101412066752248</v>
      </c>
      <c r="BQ746">
        <v>0</v>
      </c>
      <c r="BR746">
        <v>0</v>
      </c>
      <c r="BS746">
        <v>0</v>
      </c>
      <c r="BT746">
        <v>0.15275994865211809</v>
      </c>
      <c r="BU746">
        <v>0.84338896020539156</v>
      </c>
      <c r="BV746">
        <v>3.851091142490372E-3</v>
      </c>
      <c r="BW746">
        <v>1</v>
      </c>
      <c r="BX746" t="s">
        <v>1830</v>
      </c>
      <c r="BY746">
        <v>2855</v>
      </c>
      <c r="BZ746">
        <v>0.27285464098073547</v>
      </c>
      <c r="CA746">
        <v>0</v>
      </c>
    </row>
    <row r="747" spans="1:79" customFormat="1" x14ac:dyDescent="0.25">
      <c r="A747" t="s">
        <v>1832</v>
      </c>
      <c r="B747" t="s">
        <v>356</v>
      </c>
      <c r="C747" t="s">
        <v>43</v>
      </c>
      <c r="D747" t="s">
        <v>949</v>
      </c>
      <c r="E747">
        <v>2017</v>
      </c>
      <c r="F747">
        <v>1073</v>
      </c>
      <c r="G747">
        <v>68</v>
      </c>
      <c r="H747">
        <v>0</v>
      </c>
      <c r="I747">
        <v>33</v>
      </c>
      <c r="J747">
        <v>202</v>
      </c>
      <c r="K747">
        <v>169</v>
      </c>
      <c r="L747">
        <v>152</v>
      </c>
      <c r="M747">
        <v>164</v>
      </c>
      <c r="N747">
        <v>198</v>
      </c>
      <c r="O747">
        <v>130</v>
      </c>
      <c r="P747">
        <v>81</v>
      </c>
      <c r="Q747">
        <v>12</v>
      </c>
      <c r="R747">
        <v>0</v>
      </c>
      <c r="S747">
        <v>0</v>
      </c>
      <c r="T747">
        <v>0</v>
      </c>
      <c r="U747">
        <v>1060</v>
      </c>
      <c r="V747">
        <v>80</v>
      </c>
      <c r="W747">
        <v>1</v>
      </c>
      <c r="X747">
        <v>921</v>
      </c>
      <c r="Y747">
        <v>182</v>
      </c>
      <c r="Z747">
        <v>38</v>
      </c>
      <c r="AA747">
        <v>0</v>
      </c>
      <c r="AB747">
        <v>22</v>
      </c>
      <c r="AC747">
        <v>117</v>
      </c>
      <c r="AD747">
        <v>0</v>
      </c>
      <c r="AE747">
        <v>1002</v>
      </c>
      <c r="AF747">
        <v>8</v>
      </c>
      <c r="AG747">
        <v>1132</v>
      </c>
      <c r="AH747">
        <v>1</v>
      </c>
      <c r="AI747" t="s">
        <v>74</v>
      </c>
      <c r="AJ747">
        <v>0</v>
      </c>
      <c r="AK747">
        <v>16</v>
      </c>
      <c r="AL747">
        <v>1125</v>
      </c>
      <c r="AM747">
        <v>0</v>
      </c>
      <c r="AN747">
        <v>1141</v>
      </c>
      <c r="AO747">
        <v>0.9404031551270815</v>
      </c>
      <c r="AP747">
        <v>5.959684487291849E-2</v>
      </c>
      <c r="AQ747">
        <v>0</v>
      </c>
      <c r="AR747">
        <v>2.8921998247151619E-2</v>
      </c>
      <c r="AS747">
        <v>0.17703768624014021</v>
      </c>
      <c r="AT747">
        <v>0.1481156879929886</v>
      </c>
      <c r="AU747">
        <v>0.13321647677475901</v>
      </c>
      <c r="AV747">
        <v>0.14373356704645049</v>
      </c>
      <c r="AW747">
        <v>0.17353198948290971</v>
      </c>
      <c r="AX747">
        <v>0.1139351446099912</v>
      </c>
      <c r="AY747">
        <v>7.0990359333917619E-2</v>
      </c>
      <c r="AZ747">
        <v>1.0517090271691501E-2</v>
      </c>
      <c r="BA747">
        <v>0</v>
      </c>
      <c r="BB747">
        <v>0</v>
      </c>
      <c r="BC747">
        <v>0</v>
      </c>
      <c r="BD747">
        <v>0.92900964066608238</v>
      </c>
      <c r="BE747">
        <v>7.0113935144609993E-2</v>
      </c>
      <c r="BF747">
        <v>8.7642418930762491E-4</v>
      </c>
      <c r="BG747">
        <v>0.8071866783523225</v>
      </c>
      <c r="BH747">
        <v>0.1595092024539877</v>
      </c>
      <c r="BI747">
        <v>3.3304119193689738E-2</v>
      </c>
      <c r="BJ747">
        <v>0</v>
      </c>
      <c r="BK747">
        <v>1.928133216476775E-2</v>
      </c>
      <c r="BL747">
        <v>0.10254163014899211</v>
      </c>
      <c r="BM747">
        <v>0</v>
      </c>
      <c r="BN747">
        <v>0.87817703768624011</v>
      </c>
      <c r="BO747">
        <v>7.0113935144609993E-3</v>
      </c>
      <c r="BP747">
        <v>0.99211218229623133</v>
      </c>
      <c r="BQ747">
        <v>8.7642418930762491E-4</v>
      </c>
      <c r="BR747">
        <v>0</v>
      </c>
      <c r="BS747">
        <v>0</v>
      </c>
      <c r="BT747">
        <v>1.4022787028922E-2</v>
      </c>
      <c r="BU747">
        <v>0.98597721297107799</v>
      </c>
      <c r="BV747">
        <v>0</v>
      </c>
      <c r="BW747">
        <v>1</v>
      </c>
      <c r="BX747" t="s">
        <v>1830</v>
      </c>
      <c r="BY747">
        <v>2855</v>
      </c>
      <c r="BZ747">
        <v>0.39964973730297731</v>
      </c>
      <c r="CA747">
        <v>0</v>
      </c>
    </row>
    <row r="748" spans="1:79" customFormat="1" x14ac:dyDescent="0.25">
      <c r="A748" t="s">
        <v>1833</v>
      </c>
      <c r="B748" t="s">
        <v>356</v>
      </c>
      <c r="C748" t="s">
        <v>43</v>
      </c>
      <c r="D748" t="s">
        <v>951</v>
      </c>
      <c r="E748">
        <v>2017</v>
      </c>
      <c r="F748">
        <v>76</v>
      </c>
      <c r="G748">
        <v>4</v>
      </c>
      <c r="H748">
        <v>0</v>
      </c>
      <c r="I748">
        <v>1</v>
      </c>
      <c r="J748">
        <v>17</v>
      </c>
      <c r="K748">
        <v>16</v>
      </c>
      <c r="L748">
        <v>9</v>
      </c>
      <c r="M748">
        <v>10</v>
      </c>
      <c r="N748">
        <v>8</v>
      </c>
      <c r="O748">
        <v>7</v>
      </c>
      <c r="P748">
        <v>11</v>
      </c>
      <c r="Q748">
        <v>1</v>
      </c>
      <c r="R748">
        <v>0</v>
      </c>
      <c r="S748">
        <v>0</v>
      </c>
      <c r="T748">
        <v>0</v>
      </c>
      <c r="U748">
        <v>77</v>
      </c>
      <c r="V748">
        <v>3</v>
      </c>
      <c r="W748">
        <v>0</v>
      </c>
      <c r="X748">
        <v>69</v>
      </c>
      <c r="Y748">
        <v>11</v>
      </c>
      <c r="Z748">
        <v>0</v>
      </c>
      <c r="AA748">
        <v>0</v>
      </c>
      <c r="AB748">
        <v>0</v>
      </c>
      <c r="AC748">
        <v>3</v>
      </c>
      <c r="AD748">
        <v>0</v>
      </c>
      <c r="AE748">
        <v>77</v>
      </c>
      <c r="AF748">
        <v>0</v>
      </c>
      <c r="AG748">
        <v>80</v>
      </c>
      <c r="AH748">
        <v>0</v>
      </c>
      <c r="AI748" t="s">
        <v>74</v>
      </c>
      <c r="AJ748">
        <v>0</v>
      </c>
      <c r="AK748">
        <v>8</v>
      </c>
      <c r="AL748">
        <v>72</v>
      </c>
      <c r="AM748">
        <v>0</v>
      </c>
      <c r="AN748">
        <v>80</v>
      </c>
      <c r="AO748">
        <v>0.95</v>
      </c>
      <c r="AP748">
        <v>0.05</v>
      </c>
      <c r="AQ748">
        <v>0</v>
      </c>
      <c r="AR748">
        <v>1.2500000000000001E-2</v>
      </c>
      <c r="AS748">
        <v>0.21249999999999999</v>
      </c>
      <c r="AT748">
        <v>0.2</v>
      </c>
      <c r="AU748">
        <v>0.1125</v>
      </c>
      <c r="AV748">
        <v>0.125</v>
      </c>
      <c r="AW748">
        <v>0.1</v>
      </c>
      <c r="AX748">
        <v>8.7499999999999994E-2</v>
      </c>
      <c r="AY748">
        <v>0.13750000000000001</v>
      </c>
      <c r="AZ748">
        <v>1.2500000000000001E-2</v>
      </c>
      <c r="BA748">
        <v>0</v>
      </c>
      <c r="BB748">
        <v>0</v>
      </c>
      <c r="BC748">
        <v>0</v>
      </c>
      <c r="BD748">
        <v>0.96250000000000002</v>
      </c>
      <c r="BE748">
        <v>3.7499999999999999E-2</v>
      </c>
      <c r="BF748">
        <v>0</v>
      </c>
      <c r="BG748">
        <v>0.86250000000000004</v>
      </c>
      <c r="BH748">
        <v>0.13750000000000001</v>
      </c>
      <c r="BI748">
        <v>0</v>
      </c>
      <c r="BJ748">
        <v>0</v>
      </c>
      <c r="BK748">
        <v>0</v>
      </c>
      <c r="BL748">
        <v>3.7499999999999999E-2</v>
      </c>
      <c r="BM748">
        <v>0</v>
      </c>
      <c r="BN748">
        <v>0.96250000000000002</v>
      </c>
      <c r="BO748">
        <v>0</v>
      </c>
      <c r="BP748">
        <v>1</v>
      </c>
      <c r="BQ748">
        <v>0</v>
      </c>
      <c r="BR748">
        <v>0</v>
      </c>
      <c r="BS748">
        <v>0</v>
      </c>
      <c r="BT748">
        <v>0.1</v>
      </c>
      <c r="BU748">
        <v>0.9</v>
      </c>
      <c r="BV748">
        <v>0</v>
      </c>
      <c r="BW748">
        <v>1</v>
      </c>
      <c r="BX748" t="s">
        <v>1830</v>
      </c>
      <c r="BY748">
        <v>2855</v>
      </c>
      <c r="BZ748">
        <v>2.802101576182137E-2</v>
      </c>
      <c r="CA748">
        <v>0</v>
      </c>
    </row>
    <row r="749" spans="1:79" customFormat="1" x14ac:dyDescent="0.25">
      <c r="A749" t="s">
        <v>1834</v>
      </c>
      <c r="B749" t="s">
        <v>356</v>
      </c>
      <c r="C749" t="s">
        <v>43</v>
      </c>
      <c r="D749" t="s">
        <v>953</v>
      </c>
      <c r="E749">
        <v>2017</v>
      </c>
      <c r="F749">
        <v>803</v>
      </c>
      <c r="G749">
        <v>52</v>
      </c>
      <c r="H749">
        <v>0</v>
      </c>
      <c r="I749">
        <v>26</v>
      </c>
      <c r="J749">
        <v>157</v>
      </c>
      <c r="K749">
        <v>161</v>
      </c>
      <c r="L749">
        <v>110</v>
      </c>
      <c r="M749">
        <v>117</v>
      </c>
      <c r="N749">
        <v>106</v>
      </c>
      <c r="O749">
        <v>99</v>
      </c>
      <c r="P749">
        <v>54</v>
      </c>
      <c r="Q749">
        <v>23</v>
      </c>
      <c r="R749">
        <v>2</v>
      </c>
      <c r="S749">
        <v>0</v>
      </c>
      <c r="T749">
        <v>0</v>
      </c>
      <c r="U749">
        <v>829</v>
      </c>
      <c r="V749">
        <v>26</v>
      </c>
      <c r="W749">
        <v>0</v>
      </c>
      <c r="X749">
        <v>629</v>
      </c>
      <c r="Y749">
        <v>202</v>
      </c>
      <c r="Z749">
        <v>24</v>
      </c>
      <c r="AA749">
        <v>0</v>
      </c>
      <c r="AB749">
        <v>7</v>
      </c>
      <c r="AC749">
        <v>14</v>
      </c>
      <c r="AD749">
        <v>0</v>
      </c>
      <c r="AE749">
        <v>834</v>
      </c>
      <c r="AF749">
        <v>7</v>
      </c>
      <c r="AG749">
        <v>808</v>
      </c>
      <c r="AH749">
        <v>40</v>
      </c>
      <c r="AI749" t="s">
        <v>74</v>
      </c>
      <c r="AJ749">
        <v>0</v>
      </c>
      <c r="AK749">
        <v>189</v>
      </c>
      <c r="AL749">
        <v>666</v>
      </c>
      <c r="AM749">
        <v>0</v>
      </c>
      <c r="AN749">
        <v>855</v>
      </c>
      <c r="AO749">
        <v>0.93918128654970756</v>
      </c>
      <c r="AP749">
        <v>6.0818713450292397E-2</v>
      </c>
      <c r="AQ749">
        <v>0</v>
      </c>
      <c r="AR749">
        <v>3.0409356725146199E-2</v>
      </c>
      <c r="AS749">
        <v>0.18362573099415211</v>
      </c>
      <c r="AT749">
        <v>0.1883040935672515</v>
      </c>
      <c r="AU749">
        <v>0.12865497076023391</v>
      </c>
      <c r="AV749">
        <v>0.1368421052631579</v>
      </c>
      <c r="AW749">
        <v>0.1239766081871345</v>
      </c>
      <c r="AX749">
        <v>0.1157894736842105</v>
      </c>
      <c r="AY749">
        <v>6.3157894736842107E-2</v>
      </c>
      <c r="AZ749">
        <v>2.690058479532164E-2</v>
      </c>
      <c r="BA749">
        <v>0</v>
      </c>
      <c r="BB749">
        <v>2.3391812865497081E-3</v>
      </c>
      <c r="BC749">
        <v>0</v>
      </c>
      <c r="BD749">
        <v>0.96959064327485378</v>
      </c>
      <c r="BE749">
        <v>3.0409356725146199E-2</v>
      </c>
      <c r="BF749">
        <v>0</v>
      </c>
      <c r="BG749">
        <v>0.73567251461988303</v>
      </c>
      <c r="BH749">
        <v>0.2362573099415205</v>
      </c>
      <c r="BI749">
        <v>2.8070175438596488E-2</v>
      </c>
      <c r="BJ749">
        <v>0</v>
      </c>
      <c r="BK749">
        <v>8.1871345029239772E-3</v>
      </c>
      <c r="BL749">
        <v>1.6374269005847951E-2</v>
      </c>
      <c r="BM749">
        <v>0</v>
      </c>
      <c r="BN749">
        <v>0.9754385964912281</v>
      </c>
      <c r="BO749">
        <v>8.1871345029239772E-3</v>
      </c>
      <c r="BP749">
        <v>0.94502923976608189</v>
      </c>
      <c r="BQ749">
        <v>4.6783625730994149E-2</v>
      </c>
      <c r="BR749">
        <v>0</v>
      </c>
      <c r="BS749">
        <v>0</v>
      </c>
      <c r="BT749">
        <v>0.22105263157894739</v>
      </c>
      <c r="BU749">
        <v>0.77894736842105261</v>
      </c>
      <c r="BV749">
        <v>0</v>
      </c>
      <c r="BW749">
        <v>1</v>
      </c>
      <c r="BX749" t="s">
        <v>1830</v>
      </c>
      <c r="BY749">
        <v>2855</v>
      </c>
      <c r="BZ749">
        <v>0.29947460595446579</v>
      </c>
      <c r="CA749">
        <v>0</v>
      </c>
    </row>
    <row r="750" spans="1:79" customFormat="1" x14ac:dyDescent="0.25">
      <c r="A750" t="s">
        <v>1835</v>
      </c>
      <c r="B750" t="s">
        <v>356</v>
      </c>
      <c r="C750" t="s">
        <v>187</v>
      </c>
      <c r="D750" t="s">
        <v>44</v>
      </c>
      <c r="E750">
        <v>2017</v>
      </c>
      <c r="F750">
        <v>23</v>
      </c>
      <c r="G750">
        <v>1</v>
      </c>
      <c r="H750">
        <v>0</v>
      </c>
      <c r="I750">
        <v>0</v>
      </c>
      <c r="J750">
        <v>5</v>
      </c>
      <c r="K750">
        <v>8</v>
      </c>
      <c r="L750">
        <v>6</v>
      </c>
      <c r="M750">
        <v>4</v>
      </c>
      <c r="N750">
        <v>1</v>
      </c>
      <c r="O750">
        <v>0</v>
      </c>
      <c r="P750">
        <v>0</v>
      </c>
      <c r="Q750">
        <v>0</v>
      </c>
      <c r="R750">
        <v>0</v>
      </c>
      <c r="S750">
        <v>0</v>
      </c>
      <c r="T750">
        <v>0</v>
      </c>
      <c r="U750">
        <v>23</v>
      </c>
      <c r="V750">
        <v>1</v>
      </c>
      <c r="W750">
        <v>0</v>
      </c>
      <c r="X750">
        <v>18</v>
      </c>
      <c r="Y750">
        <v>3</v>
      </c>
      <c r="Z750">
        <v>3</v>
      </c>
      <c r="AA750">
        <v>0</v>
      </c>
      <c r="AB750">
        <v>0</v>
      </c>
      <c r="AC750">
        <v>3</v>
      </c>
      <c r="AD750">
        <v>0</v>
      </c>
      <c r="AE750">
        <v>21</v>
      </c>
      <c r="AF750">
        <v>0</v>
      </c>
      <c r="AG750">
        <v>23</v>
      </c>
      <c r="AH750">
        <v>1</v>
      </c>
      <c r="AI750">
        <v>0</v>
      </c>
      <c r="AJ750">
        <v>0</v>
      </c>
      <c r="AK750">
        <v>7</v>
      </c>
      <c r="AL750">
        <v>17</v>
      </c>
      <c r="AM750">
        <v>0</v>
      </c>
      <c r="AN750">
        <v>24</v>
      </c>
      <c r="AO750">
        <v>0.95833333333333337</v>
      </c>
      <c r="AP750">
        <v>4.1666666666666657E-2</v>
      </c>
      <c r="AQ750">
        <v>0</v>
      </c>
      <c r="AR750">
        <v>0</v>
      </c>
      <c r="AS750">
        <v>0.20833333333333329</v>
      </c>
      <c r="AT750">
        <v>0.33333333333333331</v>
      </c>
      <c r="AU750">
        <v>0.25</v>
      </c>
      <c r="AV750">
        <v>0.16666666666666671</v>
      </c>
      <c r="AW750">
        <v>4.1666666666666657E-2</v>
      </c>
      <c r="AX750">
        <v>0</v>
      </c>
      <c r="AY750">
        <v>0</v>
      </c>
      <c r="AZ750">
        <v>0</v>
      </c>
      <c r="BA750">
        <v>0</v>
      </c>
      <c r="BB750">
        <v>0</v>
      </c>
      <c r="BC750">
        <v>0</v>
      </c>
      <c r="BD750">
        <v>0.95833333333333337</v>
      </c>
      <c r="BE750">
        <v>4.1666666666666657E-2</v>
      </c>
      <c r="BF750">
        <v>0</v>
      </c>
      <c r="BG750">
        <v>0.75</v>
      </c>
      <c r="BH750">
        <v>0.125</v>
      </c>
      <c r="BI750">
        <v>0.125</v>
      </c>
      <c r="BJ750">
        <v>0</v>
      </c>
      <c r="BK750">
        <v>0</v>
      </c>
      <c r="BL750">
        <v>0.125</v>
      </c>
      <c r="BM750">
        <v>0</v>
      </c>
      <c r="BN750">
        <v>0.875</v>
      </c>
      <c r="BO750">
        <v>0</v>
      </c>
      <c r="BP750">
        <v>0.95833333333333337</v>
      </c>
      <c r="BQ750">
        <v>4.1666666666666657E-2</v>
      </c>
      <c r="BR750">
        <v>0</v>
      </c>
      <c r="BS750">
        <v>0</v>
      </c>
      <c r="BT750">
        <v>0.29166666666666669</v>
      </c>
      <c r="BU750">
        <v>0.70833333333333337</v>
      </c>
      <c r="BV750">
        <v>0</v>
      </c>
      <c r="BW750">
        <v>1</v>
      </c>
      <c r="BX750" t="s">
        <v>1836</v>
      </c>
      <c r="BY750">
        <v>24</v>
      </c>
      <c r="BZ750">
        <v>1</v>
      </c>
      <c r="CA750">
        <v>0</v>
      </c>
    </row>
    <row r="751" spans="1:79" customFormat="1" x14ac:dyDescent="0.25">
      <c r="A751" t="s">
        <v>1837</v>
      </c>
      <c r="B751" t="s">
        <v>356</v>
      </c>
      <c r="C751" t="s">
        <v>187</v>
      </c>
      <c r="D751" t="s">
        <v>947</v>
      </c>
      <c r="E751">
        <v>2017</v>
      </c>
      <c r="F751" t="s">
        <v>74</v>
      </c>
      <c r="G751" t="s">
        <v>74</v>
      </c>
      <c r="H751" t="s">
        <v>74</v>
      </c>
      <c r="I751" t="s">
        <v>74</v>
      </c>
      <c r="J751" t="s">
        <v>74</v>
      </c>
      <c r="K751" t="s">
        <v>74</v>
      </c>
      <c r="L751" t="s">
        <v>74</v>
      </c>
      <c r="M751" t="s">
        <v>74</v>
      </c>
      <c r="N751" t="s">
        <v>74</v>
      </c>
      <c r="O751" t="s">
        <v>74</v>
      </c>
      <c r="P751" t="s">
        <v>74</v>
      </c>
      <c r="Q751" t="s">
        <v>74</v>
      </c>
      <c r="R751" t="s">
        <v>74</v>
      </c>
      <c r="S751" t="s">
        <v>74</v>
      </c>
      <c r="T751" t="s">
        <v>74</v>
      </c>
      <c r="U751" t="s">
        <v>74</v>
      </c>
      <c r="V751" t="s">
        <v>74</v>
      </c>
      <c r="W751" t="s">
        <v>74</v>
      </c>
      <c r="X751" t="s">
        <v>74</v>
      </c>
      <c r="Y751" t="s">
        <v>74</v>
      </c>
      <c r="Z751" t="s">
        <v>74</v>
      </c>
      <c r="AA751" t="s">
        <v>74</v>
      </c>
      <c r="AB751" t="s">
        <v>74</v>
      </c>
      <c r="AC751" t="s">
        <v>74</v>
      </c>
      <c r="AD751" t="s">
        <v>74</v>
      </c>
      <c r="AE751" t="s">
        <v>74</v>
      </c>
      <c r="AF751" t="s">
        <v>74</v>
      </c>
      <c r="AG751" t="s">
        <v>74</v>
      </c>
      <c r="AH751" t="s">
        <v>74</v>
      </c>
      <c r="AI751" t="s">
        <v>74</v>
      </c>
      <c r="AJ751" t="s">
        <v>74</v>
      </c>
      <c r="AK751" t="s">
        <v>74</v>
      </c>
      <c r="AL751" t="s">
        <v>74</v>
      </c>
      <c r="AM751" t="s">
        <v>74</v>
      </c>
      <c r="AN751" t="s">
        <v>74</v>
      </c>
      <c r="AO751" t="s">
        <v>74</v>
      </c>
      <c r="AP751" t="s">
        <v>74</v>
      </c>
      <c r="AQ751" t="s">
        <v>74</v>
      </c>
      <c r="AR751" t="s">
        <v>74</v>
      </c>
      <c r="AS751" t="s">
        <v>74</v>
      </c>
      <c r="AT751" t="s">
        <v>74</v>
      </c>
      <c r="AU751" t="s">
        <v>74</v>
      </c>
      <c r="AV751" t="s">
        <v>74</v>
      </c>
      <c r="AW751" t="s">
        <v>74</v>
      </c>
      <c r="AX751" t="s">
        <v>74</v>
      </c>
      <c r="AY751" t="s">
        <v>74</v>
      </c>
      <c r="AZ751" t="s">
        <v>74</v>
      </c>
      <c r="BA751" t="s">
        <v>74</v>
      </c>
      <c r="BB751" t="s">
        <v>74</v>
      </c>
      <c r="BC751" t="s">
        <v>74</v>
      </c>
      <c r="BD751" t="s">
        <v>74</v>
      </c>
      <c r="BE751" t="s">
        <v>74</v>
      </c>
      <c r="BF751" t="s">
        <v>74</v>
      </c>
      <c r="BG751" t="s">
        <v>74</v>
      </c>
      <c r="BH751" t="s">
        <v>74</v>
      </c>
      <c r="BI751" t="s">
        <v>74</v>
      </c>
      <c r="BJ751" t="s">
        <v>74</v>
      </c>
      <c r="BK751" t="s">
        <v>74</v>
      </c>
      <c r="BL751" t="s">
        <v>74</v>
      </c>
      <c r="BM751" t="s">
        <v>74</v>
      </c>
      <c r="BN751" t="s">
        <v>74</v>
      </c>
      <c r="BO751" t="s">
        <v>74</v>
      </c>
      <c r="BP751" t="s">
        <v>74</v>
      </c>
      <c r="BQ751" t="s">
        <v>74</v>
      </c>
      <c r="BR751" t="s">
        <v>74</v>
      </c>
      <c r="BS751" t="s">
        <v>74</v>
      </c>
      <c r="BT751" t="s">
        <v>74</v>
      </c>
      <c r="BU751" t="s">
        <v>74</v>
      </c>
      <c r="BV751" t="s">
        <v>74</v>
      </c>
      <c r="BW751" t="s">
        <v>74</v>
      </c>
      <c r="BX751" t="s">
        <v>1836</v>
      </c>
      <c r="BY751" t="s">
        <v>74</v>
      </c>
      <c r="BZ751" t="s">
        <v>74</v>
      </c>
      <c r="CA751">
        <v>0</v>
      </c>
    </row>
    <row r="752" spans="1:79" customFormat="1" x14ac:dyDescent="0.25">
      <c r="A752" t="s">
        <v>1838</v>
      </c>
      <c r="B752" t="s">
        <v>356</v>
      </c>
      <c r="C752" t="s">
        <v>187</v>
      </c>
      <c r="D752" t="s">
        <v>949</v>
      </c>
      <c r="E752">
        <v>2017</v>
      </c>
      <c r="F752" t="s">
        <v>74</v>
      </c>
      <c r="G752" t="s">
        <v>74</v>
      </c>
      <c r="H752" t="s">
        <v>74</v>
      </c>
      <c r="I752" t="s">
        <v>74</v>
      </c>
      <c r="J752" t="s">
        <v>74</v>
      </c>
      <c r="K752" t="s">
        <v>74</v>
      </c>
      <c r="L752" t="s">
        <v>74</v>
      </c>
      <c r="M752" t="s">
        <v>74</v>
      </c>
      <c r="N752" t="s">
        <v>74</v>
      </c>
      <c r="O752" t="s">
        <v>74</v>
      </c>
      <c r="P752" t="s">
        <v>74</v>
      </c>
      <c r="Q752" t="s">
        <v>74</v>
      </c>
      <c r="R752" t="s">
        <v>74</v>
      </c>
      <c r="S752" t="s">
        <v>74</v>
      </c>
      <c r="T752" t="s">
        <v>74</v>
      </c>
      <c r="U752" t="s">
        <v>74</v>
      </c>
      <c r="V752" t="s">
        <v>74</v>
      </c>
      <c r="W752" t="s">
        <v>74</v>
      </c>
      <c r="X752" t="s">
        <v>74</v>
      </c>
      <c r="Y752" t="s">
        <v>74</v>
      </c>
      <c r="Z752" t="s">
        <v>74</v>
      </c>
      <c r="AA752" t="s">
        <v>74</v>
      </c>
      <c r="AB752" t="s">
        <v>74</v>
      </c>
      <c r="AC752" t="s">
        <v>74</v>
      </c>
      <c r="AD752" t="s">
        <v>74</v>
      </c>
      <c r="AE752" t="s">
        <v>74</v>
      </c>
      <c r="AF752" t="s">
        <v>74</v>
      </c>
      <c r="AG752" t="s">
        <v>74</v>
      </c>
      <c r="AH752" t="s">
        <v>74</v>
      </c>
      <c r="AI752" t="s">
        <v>74</v>
      </c>
      <c r="AJ752" t="s">
        <v>74</v>
      </c>
      <c r="AK752" t="s">
        <v>74</v>
      </c>
      <c r="AL752" t="s">
        <v>74</v>
      </c>
      <c r="AM752" t="s">
        <v>74</v>
      </c>
      <c r="AN752" t="s">
        <v>74</v>
      </c>
      <c r="AO752" t="s">
        <v>74</v>
      </c>
      <c r="AP752" t="s">
        <v>74</v>
      </c>
      <c r="AQ752" t="s">
        <v>74</v>
      </c>
      <c r="AR752" t="s">
        <v>74</v>
      </c>
      <c r="AS752" t="s">
        <v>74</v>
      </c>
      <c r="AT752" t="s">
        <v>74</v>
      </c>
      <c r="AU752" t="s">
        <v>74</v>
      </c>
      <c r="AV752" t="s">
        <v>74</v>
      </c>
      <c r="AW752" t="s">
        <v>74</v>
      </c>
      <c r="AX752" t="s">
        <v>74</v>
      </c>
      <c r="AY752" t="s">
        <v>74</v>
      </c>
      <c r="AZ752" t="s">
        <v>74</v>
      </c>
      <c r="BA752" t="s">
        <v>74</v>
      </c>
      <c r="BB752" t="s">
        <v>74</v>
      </c>
      <c r="BC752" t="s">
        <v>74</v>
      </c>
      <c r="BD752" t="s">
        <v>74</v>
      </c>
      <c r="BE752" t="s">
        <v>74</v>
      </c>
      <c r="BF752" t="s">
        <v>74</v>
      </c>
      <c r="BG752" t="s">
        <v>74</v>
      </c>
      <c r="BH752" t="s">
        <v>74</v>
      </c>
      <c r="BI752" t="s">
        <v>74</v>
      </c>
      <c r="BJ752" t="s">
        <v>74</v>
      </c>
      <c r="BK752" t="s">
        <v>74</v>
      </c>
      <c r="BL752" t="s">
        <v>74</v>
      </c>
      <c r="BM752" t="s">
        <v>74</v>
      </c>
      <c r="BN752" t="s">
        <v>74</v>
      </c>
      <c r="BO752" t="s">
        <v>74</v>
      </c>
      <c r="BP752" t="s">
        <v>74</v>
      </c>
      <c r="BQ752" t="s">
        <v>74</v>
      </c>
      <c r="BR752" t="s">
        <v>74</v>
      </c>
      <c r="BS752" t="s">
        <v>74</v>
      </c>
      <c r="BT752" t="s">
        <v>74</v>
      </c>
      <c r="BU752" t="s">
        <v>74</v>
      </c>
      <c r="BV752" t="s">
        <v>74</v>
      </c>
      <c r="BW752" t="s">
        <v>74</v>
      </c>
      <c r="BX752" t="s">
        <v>1836</v>
      </c>
      <c r="BY752" t="s">
        <v>74</v>
      </c>
      <c r="BZ752" t="s">
        <v>74</v>
      </c>
      <c r="CA752">
        <v>1</v>
      </c>
    </row>
    <row r="753" spans="1:79" customFormat="1" x14ac:dyDescent="0.25">
      <c r="A753" t="s">
        <v>1839</v>
      </c>
      <c r="B753" t="s">
        <v>356</v>
      </c>
      <c r="C753" t="s">
        <v>187</v>
      </c>
      <c r="D753" t="s">
        <v>951</v>
      </c>
      <c r="E753">
        <v>2017</v>
      </c>
      <c r="F753" t="s">
        <v>74</v>
      </c>
      <c r="G753" t="s">
        <v>74</v>
      </c>
      <c r="H753" t="s">
        <v>74</v>
      </c>
      <c r="I753" t="s">
        <v>74</v>
      </c>
      <c r="J753" t="s">
        <v>74</v>
      </c>
      <c r="K753" t="s">
        <v>74</v>
      </c>
      <c r="L753" t="s">
        <v>74</v>
      </c>
      <c r="M753" t="s">
        <v>74</v>
      </c>
      <c r="N753" t="s">
        <v>74</v>
      </c>
      <c r="O753" t="s">
        <v>74</v>
      </c>
      <c r="P753" t="s">
        <v>74</v>
      </c>
      <c r="Q753" t="s">
        <v>74</v>
      </c>
      <c r="R753" t="s">
        <v>74</v>
      </c>
      <c r="S753" t="s">
        <v>74</v>
      </c>
      <c r="T753" t="s">
        <v>74</v>
      </c>
      <c r="U753" t="s">
        <v>74</v>
      </c>
      <c r="V753" t="s">
        <v>74</v>
      </c>
      <c r="W753" t="s">
        <v>74</v>
      </c>
      <c r="X753" t="s">
        <v>74</v>
      </c>
      <c r="Y753" t="s">
        <v>74</v>
      </c>
      <c r="Z753" t="s">
        <v>74</v>
      </c>
      <c r="AA753" t="s">
        <v>74</v>
      </c>
      <c r="AB753" t="s">
        <v>74</v>
      </c>
      <c r="AC753" t="s">
        <v>74</v>
      </c>
      <c r="AD753" t="s">
        <v>74</v>
      </c>
      <c r="AE753" t="s">
        <v>74</v>
      </c>
      <c r="AF753" t="s">
        <v>74</v>
      </c>
      <c r="AG753" t="s">
        <v>74</v>
      </c>
      <c r="AH753" t="s">
        <v>74</v>
      </c>
      <c r="AI753" t="s">
        <v>74</v>
      </c>
      <c r="AJ753" t="s">
        <v>74</v>
      </c>
      <c r="AK753" t="s">
        <v>74</v>
      </c>
      <c r="AL753" t="s">
        <v>74</v>
      </c>
      <c r="AM753" t="s">
        <v>74</v>
      </c>
      <c r="AN753" t="s">
        <v>74</v>
      </c>
      <c r="AO753" t="s">
        <v>74</v>
      </c>
      <c r="AP753" t="s">
        <v>74</v>
      </c>
      <c r="AQ753" t="s">
        <v>74</v>
      </c>
      <c r="AR753" t="s">
        <v>74</v>
      </c>
      <c r="AS753" t="s">
        <v>74</v>
      </c>
      <c r="AT753" t="s">
        <v>74</v>
      </c>
      <c r="AU753" t="s">
        <v>74</v>
      </c>
      <c r="AV753" t="s">
        <v>74</v>
      </c>
      <c r="AW753" t="s">
        <v>74</v>
      </c>
      <c r="AX753" t="s">
        <v>74</v>
      </c>
      <c r="AY753" t="s">
        <v>74</v>
      </c>
      <c r="AZ753" t="s">
        <v>74</v>
      </c>
      <c r="BA753" t="s">
        <v>74</v>
      </c>
      <c r="BB753" t="s">
        <v>74</v>
      </c>
      <c r="BC753" t="s">
        <v>74</v>
      </c>
      <c r="BD753" t="s">
        <v>74</v>
      </c>
      <c r="BE753" t="s">
        <v>74</v>
      </c>
      <c r="BF753" t="s">
        <v>74</v>
      </c>
      <c r="BG753" t="s">
        <v>74</v>
      </c>
      <c r="BH753" t="s">
        <v>74</v>
      </c>
      <c r="BI753" t="s">
        <v>74</v>
      </c>
      <c r="BJ753" t="s">
        <v>74</v>
      </c>
      <c r="BK753" t="s">
        <v>74</v>
      </c>
      <c r="BL753" t="s">
        <v>74</v>
      </c>
      <c r="BM753" t="s">
        <v>74</v>
      </c>
      <c r="BN753" t="s">
        <v>74</v>
      </c>
      <c r="BO753" t="s">
        <v>74</v>
      </c>
      <c r="BP753" t="s">
        <v>74</v>
      </c>
      <c r="BQ753" t="s">
        <v>74</v>
      </c>
      <c r="BR753" t="s">
        <v>74</v>
      </c>
      <c r="BS753" t="s">
        <v>74</v>
      </c>
      <c r="BT753" t="s">
        <v>74</v>
      </c>
      <c r="BU753" t="s">
        <v>74</v>
      </c>
      <c r="BV753" t="s">
        <v>74</v>
      </c>
      <c r="BW753" t="s">
        <v>74</v>
      </c>
      <c r="BX753" t="s">
        <v>1836</v>
      </c>
      <c r="BY753" t="s">
        <v>74</v>
      </c>
      <c r="BZ753" t="s">
        <v>74</v>
      </c>
      <c r="CA753">
        <v>1</v>
      </c>
    </row>
    <row r="754" spans="1:79" customFormat="1" x14ac:dyDescent="0.25">
      <c r="A754" t="s">
        <v>1840</v>
      </c>
      <c r="B754" t="s">
        <v>356</v>
      </c>
      <c r="C754" t="s">
        <v>187</v>
      </c>
      <c r="D754" t="s">
        <v>953</v>
      </c>
      <c r="E754">
        <v>2017</v>
      </c>
      <c r="F754" t="s">
        <v>74</v>
      </c>
      <c r="G754" t="s">
        <v>74</v>
      </c>
      <c r="H754" t="s">
        <v>74</v>
      </c>
      <c r="I754" t="s">
        <v>74</v>
      </c>
      <c r="J754" t="s">
        <v>74</v>
      </c>
      <c r="K754" t="s">
        <v>74</v>
      </c>
      <c r="L754" t="s">
        <v>74</v>
      </c>
      <c r="M754" t="s">
        <v>74</v>
      </c>
      <c r="N754" t="s">
        <v>74</v>
      </c>
      <c r="O754" t="s">
        <v>74</v>
      </c>
      <c r="P754" t="s">
        <v>74</v>
      </c>
      <c r="Q754" t="s">
        <v>74</v>
      </c>
      <c r="R754" t="s">
        <v>74</v>
      </c>
      <c r="S754" t="s">
        <v>74</v>
      </c>
      <c r="T754" t="s">
        <v>74</v>
      </c>
      <c r="U754" t="s">
        <v>74</v>
      </c>
      <c r="V754" t="s">
        <v>74</v>
      </c>
      <c r="W754" t="s">
        <v>74</v>
      </c>
      <c r="X754" t="s">
        <v>74</v>
      </c>
      <c r="Y754" t="s">
        <v>74</v>
      </c>
      <c r="Z754" t="s">
        <v>74</v>
      </c>
      <c r="AA754" t="s">
        <v>74</v>
      </c>
      <c r="AB754" t="s">
        <v>74</v>
      </c>
      <c r="AC754" t="s">
        <v>74</v>
      </c>
      <c r="AD754" t="s">
        <v>74</v>
      </c>
      <c r="AE754" t="s">
        <v>74</v>
      </c>
      <c r="AF754" t="s">
        <v>74</v>
      </c>
      <c r="AG754" t="s">
        <v>74</v>
      </c>
      <c r="AH754" t="s">
        <v>74</v>
      </c>
      <c r="AI754" t="s">
        <v>74</v>
      </c>
      <c r="AJ754" t="s">
        <v>74</v>
      </c>
      <c r="AK754" t="s">
        <v>74</v>
      </c>
      <c r="AL754" t="s">
        <v>74</v>
      </c>
      <c r="AM754" t="s">
        <v>74</v>
      </c>
      <c r="AN754" t="s">
        <v>74</v>
      </c>
      <c r="AO754" t="s">
        <v>74</v>
      </c>
      <c r="AP754" t="s">
        <v>74</v>
      </c>
      <c r="AQ754" t="s">
        <v>74</v>
      </c>
      <c r="AR754" t="s">
        <v>74</v>
      </c>
      <c r="AS754" t="s">
        <v>74</v>
      </c>
      <c r="AT754" t="s">
        <v>74</v>
      </c>
      <c r="AU754" t="s">
        <v>74</v>
      </c>
      <c r="AV754" t="s">
        <v>74</v>
      </c>
      <c r="AW754" t="s">
        <v>74</v>
      </c>
      <c r="AX754" t="s">
        <v>74</v>
      </c>
      <c r="AY754" t="s">
        <v>74</v>
      </c>
      <c r="AZ754" t="s">
        <v>74</v>
      </c>
      <c r="BA754" t="s">
        <v>74</v>
      </c>
      <c r="BB754" t="s">
        <v>74</v>
      </c>
      <c r="BC754" t="s">
        <v>74</v>
      </c>
      <c r="BD754" t="s">
        <v>74</v>
      </c>
      <c r="BE754" t="s">
        <v>74</v>
      </c>
      <c r="BF754" t="s">
        <v>74</v>
      </c>
      <c r="BG754" t="s">
        <v>74</v>
      </c>
      <c r="BH754" t="s">
        <v>74</v>
      </c>
      <c r="BI754" t="s">
        <v>74</v>
      </c>
      <c r="BJ754" t="s">
        <v>74</v>
      </c>
      <c r="BK754" t="s">
        <v>74</v>
      </c>
      <c r="BL754" t="s">
        <v>74</v>
      </c>
      <c r="BM754" t="s">
        <v>74</v>
      </c>
      <c r="BN754" t="s">
        <v>74</v>
      </c>
      <c r="BO754" t="s">
        <v>74</v>
      </c>
      <c r="BP754" t="s">
        <v>74</v>
      </c>
      <c r="BQ754" t="s">
        <v>74</v>
      </c>
      <c r="BR754" t="s">
        <v>74</v>
      </c>
      <c r="BS754" t="s">
        <v>74</v>
      </c>
      <c r="BT754" t="s">
        <v>74</v>
      </c>
      <c r="BU754" t="s">
        <v>74</v>
      </c>
      <c r="BV754" t="s">
        <v>74</v>
      </c>
      <c r="BW754" t="s">
        <v>74</v>
      </c>
      <c r="BX754" t="s">
        <v>1836</v>
      </c>
      <c r="BY754" t="s">
        <v>74</v>
      </c>
      <c r="BZ754" t="s">
        <v>74</v>
      </c>
      <c r="CA754">
        <v>1</v>
      </c>
    </row>
    <row r="755" spans="1:79" customFormat="1" x14ac:dyDescent="0.25">
      <c r="A755" t="s">
        <v>1841</v>
      </c>
      <c r="B755" t="s">
        <v>356</v>
      </c>
      <c r="C755" t="s">
        <v>420</v>
      </c>
      <c r="D755" t="s">
        <v>44</v>
      </c>
      <c r="E755">
        <v>2017</v>
      </c>
      <c r="F755">
        <v>396</v>
      </c>
      <c r="G755">
        <v>35</v>
      </c>
      <c r="H755">
        <v>0</v>
      </c>
      <c r="I755">
        <v>34</v>
      </c>
      <c r="J755">
        <v>129</v>
      </c>
      <c r="K755">
        <v>148</v>
      </c>
      <c r="L755">
        <v>60</v>
      </c>
      <c r="M755">
        <v>32</v>
      </c>
      <c r="N755">
        <v>17</v>
      </c>
      <c r="O755">
        <v>7</v>
      </c>
      <c r="P755">
        <v>4</v>
      </c>
      <c r="Q755">
        <v>0</v>
      </c>
      <c r="R755">
        <v>0</v>
      </c>
      <c r="S755">
        <v>0</v>
      </c>
      <c r="T755">
        <v>0</v>
      </c>
      <c r="U755">
        <v>429</v>
      </c>
      <c r="V755">
        <v>2</v>
      </c>
      <c r="W755">
        <v>0</v>
      </c>
      <c r="X755">
        <v>407</v>
      </c>
      <c r="Y755">
        <v>23</v>
      </c>
      <c r="Z755">
        <v>1</v>
      </c>
      <c r="AA755">
        <v>0</v>
      </c>
      <c r="AB755">
        <v>4</v>
      </c>
      <c r="AC755">
        <v>5</v>
      </c>
      <c r="AD755">
        <v>0</v>
      </c>
      <c r="AE755">
        <v>422</v>
      </c>
      <c r="AF755">
        <v>5</v>
      </c>
      <c r="AG755">
        <v>420</v>
      </c>
      <c r="AH755">
        <v>6</v>
      </c>
      <c r="AI755">
        <v>0</v>
      </c>
      <c r="AJ755">
        <v>0</v>
      </c>
      <c r="AK755">
        <v>74</v>
      </c>
      <c r="AL755">
        <v>357</v>
      </c>
      <c r="AM755">
        <v>0</v>
      </c>
      <c r="AN755">
        <v>431</v>
      </c>
      <c r="AO755">
        <v>0.91879350348027844</v>
      </c>
      <c r="AP755">
        <v>8.1206496519721574E-2</v>
      </c>
      <c r="AQ755">
        <v>0</v>
      </c>
      <c r="AR755">
        <v>7.8886310904872387E-2</v>
      </c>
      <c r="AS755">
        <v>0.29930394431554519</v>
      </c>
      <c r="AT755">
        <v>0.3433874709976798</v>
      </c>
      <c r="AU755">
        <v>0.1392111368909513</v>
      </c>
      <c r="AV755">
        <v>7.4245939675174011E-2</v>
      </c>
      <c r="AW755">
        <v>3.9443155452436193E-2</v>
      </c>
      <c r="AX755">
        <v>1.6241299303944311E-2</v>
      </c>
      <c r="AY755">
        <v>9.2807424593967514E-3</v>
      </c>
      <c r="AZ755">
        <v>0</v>
      </c>
      <c r="BA755">
        <v>0</v>
      </c>
      <c r="BB755">
        <v>0</v>
      </c>
      <c r="BC755">
        <v>0</v>
      </c>
      <c r="BD755">
        <v>0.9953596287703016</v>
      </c>
      <c r="BE755">
        <v>4.6403712296983757E-3</v>
      </c>
      <c r="BF755">
        <v>0</v>
      </c>
      <c r="BG755">
        <v>0.94431554524361949</v>
      </c>
      <c r="BH755">
        <v>5.336426914153132E-2</v>
      </c>
      <c r="BI755">
        <v>2.3201856148491878E-3</v>
      </c>
      <c r="BJ755">
        <v>0</v>
      </c>
      <c r="BK755">
        <v>9.2807424593967514E-3</v>
      </c>
      <c r="BL755">
        <v>1.1600928074245939E-2</v>
      </c>
      <c r="BM755">
        <v>0</v>
      </c>
      <c r="BN755">
        <v>0.97911832946635735</v>
      </c>
      <c r="BO755">
        <v>1.1600928074245939E-2</v>
      </c>
      <c r="BP755">
        <v>0.97447795823665895</v>
      </c>
      <c r="BQ755">
        <v>1.3921113689095131E-2</v>
      </c>
      <c r="BR755">
        <v>0</v>
      </c>
      <c r="BS755">
        <v>0</v>
      </c>
      <c r="BT755">
        <v>0.1716937354988399</v>
      </c>
      <c r="BU755">
        <v>0.82830626450116007</v>
      </c>
      <c r="BV755">
        <v>0</v>
      </c>
      <c r="BW755">
        <v>1</v>
      </c>
      <c r="BX755" t="s">
        <v>1842</v>
      </c>
      <c r="BY755">
        <v>431</v>
      </c>
      <c r="BZ755">
        <v>1</v>
      </c>
      <c r="CA755">
        <v>0</v>
      </c>
    </row>
    <row r="756" spans="1:79" customFormat="1" x14ac:dyDescent="0.25">
      <c r="A756" t="s">
        <v>1843</v>
      </c>
      <c r="B756" t="s">
        <v>356</v>
      </c>
      <c r="C756" t="s">
        <v>420</v>
      </c>
      <c r="D756" t="s">
        <v>947</v>
      </c>
      <c r="E756">
        <v>2017</v>
      </c>
      <c r="F756">
        <v>210</v>
      </c>
      <c r="G756">
        <v>19</v>
      </c>
      <c r="H756">
        <v>0</v>
      </c>
      <c r="I756">
        <v>13</v>
      </c>
      <c r="J756">
        <v>85</v>
      </c>
      <c r="K756">
        <v>74</v>
      </c>
      <c r="L756">
        <v>30</v>
      </c>
      <c r="M756">
        <v>16</v>
      </c>
      <c r="N756">
        <v>6</v>
      </c>
      <c r="O756">
        <v>4</v>
      </c>
      <c r="P756">
        <v>1</v>
      </c>
      <c r="Q756">
        <v>0</v>
      </c>
      <c r="R756">
        <v>0</v>
      </c>
      <c r="S756">
        <v>0</v>
      </c>
      <c r="T756">
        <v>0</v>
      </c>
      <c r="U756">
        <v>229</v>
      </c>
      <c r="V756">
        <v>0</v>
      </c>
      <c r="W756">
        <v>0</v>
      </c>
      <c r="X756">
        <v>215</v>
      </c>
      <c r="Y756">
        <v>13</v>
      </c>
      <c r="Z756">
        <v>1</v>
      </c>
      <c r="AA756">
        <v>0</v>
      </c>
      <c r="AB756">
        <v>1</v>
      </c>
      <c r="AC756">
        <v>1</v>
      </c>
      <c r="AD756">
        <v>0</v>
      </c>
      <c r="AE756">
        <v>227</v>
      </c>
      <c r="AF756">
        <v>1</v>
      </c>
      <c r="AG756">
        <v>228</v>
      </c>
      <c r="AH756">
        <v>0</v>
      </c>
      <c r="AI756">
        <v>0</v>
      </c>
      <c r="AJ756">
        <v>0</v>
      </c>
      <c r="AK756">
        <v>41</v>
      </c>
      <c r="AL756">
        <v>188</v>
      </c>
      <c r="AM756">
        <v>0</v>
      </c>
      <c r="AN756">
        <v>229</v>
      </c>
      <c r="AO756">
        <v>0.91703056768558955</v>
      </c>
      <c r="AP756">
        <v>8.296943231441048E-2</v>
      </c>
      <c r="AQ756">
        <v>0</v>
      </c>
      <c r="AR756">
        <v>5.6768558951965073E-2</v>
      </c>
      <c r="AS756">
        <v>0.37117903930131002</v>
      </c>
      <c r="AT756">
        <v>0.32314410480349343</v>
      </c>
      <c r="AU756">
        <v>0.1310043668122271</v>
      </c>
      <c r="AV756">
        <v>6.9868995633187769E-2</v>
      </c>
      <c r="AW756">
        <v>2.620087336244541E-2</v>
      </c>
      <c r="AX756">
        <v>1.7467248908296939E-2</v>
      </c>
      <c r="AY756">
        <v>4.3668122270742356E-3</v>
      </c>
      <c r="AZ756">
        <v>0</v>
      </c>
      <c r="BA756">
        <v>0</v>
      </c>
      <c r="BB756">
        <v>0</v>
      </c>
      <c r="BC756">
        <v>0</v>
      </c>
      <c r="BD756">
        <v>1</v>
      </c>
      <c r="BE756">
        <v>0</v>
      </c>
      <c r="BF756">
        <v>0</v>
      </c>
      <c r="BG756">
        <v>0.93886462882096067</v>
      </c>
      <c r="BH756">
        <v>5.6768558951965073E-2</v>
      </c>
      <c r="BI756">
        <v>4.3668122270742356E-3</v>
      </c>
      <c r="BJ756">
        <v>0</v>
      </c>
      <c r="BK756">
        <v>4.3668122270742356E-3</v>
      </c>
      <c r="BL756">
        <v>4.3668122270742356E-3</v>
      </c>
      <c r="BM756">
        <v>0</v>
      </c>
      <c r="BN756">
        <v>0.99126637554585151</v>
      </c>
      <c r="BO756">
        <v>4.3668122270742356E-3</v>
      </c>
      <c r="BP756">
        <v>0.99563318777292575</v>
      </c>
      <c r="BQ756">
        <v>0</v>
      </c>
      <c r="BR756">
        <v>0</v>
      </c>
      <c r="BS756">
        <v>0</v>
      </c>
      <c r="BT756">
        <v>0.1790393013100437</v>
      </c>
      <c r="BU756">
        <v>0.82096069868995636</v>
      </c>
      <c r="BV756">
        <v>0</v>
      </c>
      <c r="BW756">
        <v>1</v>
      </c>
      <c r="BX756" t="s">
        <v>1842</v>
      </c>
      <c r="BY756">
        <v>431</v>
      </c>
      <c r="BZ756">
        <v>0.53132250580046403</v>
      </c>
      <c r="CA756">
        <v>0</v>
      </c>
    </row>
    <row r="757" spans="1:79" customFormat="1" x14ac:dyDescent="0.25">
      <c r="A757" t="s">
        <v>1844</v>
      </c>
      <c r="B757" t="s">
        <v>356</v>
      </c>
      <c r="C757" t="s">
        <v>420</v>
      </c>
      <c r="D757" t="s">
        <v>949</v>
      </c>
      <c r="E757">
        <v>2017</v>
      </c>
      <c r="F757">
        <v>147</v>
      </c>
      <c r="G757">
        <v>10</v>
      </c>
      <c r="H757">
        <v>0</v>
      </c>
      <c r="I757">
        <v>20</v>
      </c>
      <c r="J757">
        <v>34</v>
      </c>
      <c r="K757">
        <v>57</v>
      </c>
      <c r="L757">
        <v>20</v>
      </c>
      <c r="M757">
        <v>12</v>
      </c>
      <c r="N757">
        <v>9</v>
      </c>
      <c r="O757">
        <v>2</v>
      </c>
      <c r="P757">
        <v>3</v>
      </c>
      <c r="Q757">
        <v>0</v>
      </c>
      <c r="R757">
        <v>0</v>
      </c>
      <c r="S757">
        <v>0</v>
      </c>
      <c r="T757">
        <v>0</v>
      </c>
      <c r="U757">
        <v>155</v>
      </c>
      <c r="V757">
        <v>2</v>
      </c>
      <c r="W757">
        <v>0</v>
      </c>
      <c r="X757">
        <v>150</v>
      </c>
      <c r="Y757">
        <v>7</v>
      </c>
      <c r="Z757">
        <v>0</v>
      </c>
      <c r="AA757">
        <v>0</v>
      </c>
      <c r="AB757">
        <v>1</v>
      </c>
      <c r="AC757">
        <v>3</v>
      </c>
      <c r="AD757">
        <v>0</v>
      </c>
      <c r="AE757">
        <v>153</v>
      </c>
      <c r="AF757">
        <v>2</v>
      </c>
      <c r="AG757">
        <v>155</v>
      </c>
      <c r="AH757">
        <v>0</v>
      </c>
      <c r="AI757">
        <v>0</v>
      </c>
      <c r="AJ757">
        <v>0</v>
      </c>
      <c r="AK757">
        <v>11</v>
      </c>
      <c r="AL757">
        <v>146</v>
      </c>
      <c r="AM757">
        <v>0</v>
      </c>
      <c r="AN757">
        <v>157</v>
      </c>
      <c r="AO757">
        <v>0.93630573248407645</v>
      </c>
      <c r="AP757">
        <v>6.3694267515923567E-2</v>
      </c>
      <c r="AQ757">
        <v>0</v>
      </c>
      <c r="AR757">
        <v>0.12738853503184711</v>
      </c>
      <c r="AS757">
        <v>0.21656050955414011</v>
      </c>
      <c r="AT757">
        <v>0.36305732484076431</v>
      </c>
      <c r="AU757">
        <v>0.12738853503184711</v>
      </c>
      <c r="AV757">
        <v>7.6433121019108277E-2</v>
      </c>
      <c r="AW757">
        <v>5.7324840764331211E-2</v>
      </c>
      <c r="AX757">
        <v>1.2738853503184711E-2</v>
      </c>
      <c r="AY757">
        <v>1.9108280254777069E-2</v>
      </c>
      <c r="AZ757">
        <v>0</v>
      </c>
      <c r="BA757">
        <v>0</v>
      </c>
      <c r="BB757">
        <v>0</v>
      </c>
      <c r="BC757">
        <v>0</v>
      </c>
      <c r="BD757">
        <v>0.98726114649681529</v>
      </c>
      <c r="BE757">
        <v>1.2738853503184711E-2</v>
      </c>
      <c r="BF757">
        <v>0</v>
      </c>
      <c r="BG757">
        <v>0.95541401273885351</v>
      </c>
      <c r="BH757">
        <v>4.4585987261146487E-2</v>
      </c>
      <c r="BI757">
        <v>0</v>
      </c>
      <c r="BJ757">
        <v>0</v>
      </c>
      <c r="BK757">
        <v>6.369426751592357E-3</v>
      </c>
      <c r="BL757">
        <v>1.9108280254777069E-2</v>
      </c>
      <c r="BM757">
        <v>0</v>
      </c>
      <c r="BN757">
        <v>0.97452229299363058</v>
      </c>
      <c r="BO757">
        <v>1.2738853503184711E-2</v>
      </c>
      <c r="BP757">
        <v>0.98726114649681529</v>
      </c>
      <c r="BQ757">
        <v>0</v>
      </c>
      <c r="BR757">
        <v>0</v>
      </c>
      <c r="BS757">
        <v>0</v>
      </c>
      <c r="BT757">
        <v>7.0063694267515922E-2</v>
      </c>
      <c r="BU757">
        <v>0.92993630573248409</v>
      </c>
      <c r="BV757">
        <v>0</v>
      </c>
      <c r="BW757">
        <v>1</v>
      </c>
      <c r="BX757" t="s">
        <v>1842</v>
      </c>
      <c r="BY757">
        <v>431</v>
      </c>
      <c r="BZ757">
        <v>0.3642691415313225</v>
      </c>
      <c r="CA757">
        <v>0</v>
      </c>
    </row>
    <row r="758" spans="1:79" customFormat="1" x14ac:dyDescent="0.25">
      <c r="A758" t="s">
        <v>1845</v>
      </c>
      <c r="B758" t="s">
        <v>356</v>
      </c>
      <c r="C758" t="s">
        <v>420</v>
      </c>
      <c r="D758" t="s">
        <v>951</v>
      </c>
      <c r="E758">
        <v>2017</v>
      </c>
      <c r="F758">
        <v>27</v>
      </c>
      <c r="G758">
        <v>5</v>
      </c>
      <c r="H758">
        <v>0</v>
      </c>
      <c r="I758">
        <v>1</v>
      </c>
      <c r="J758">
        <v>6</v>
      </c>
      <c r="K758">
        <v>13</v>
      </c>
      <c r="L758">
        <v>6</v>
      </c>
      <c r="M758">
        <v>4</v>
      </c>
      <c r="N758">
        <v>1</v>
      </c>
      <c r="O758">
        <v>1</v>
      </c>
      <c r="P758">
        <v>0</v>
      </c>
      <c r="Q758">
        <v>0</v>
      </c>
      <c r="R758">
        <v>0</v>
      </c>
      <c r="S758">
        <v>0</v>
      </c>
      <c r="T758">
        <v>0</v>
      </c>
      <c r="U758">
        <v>32</v>
      </c>
      <c r="V758">
        <v>0</v>
      </c>
      <c r="W758">
        <v>0</v>
      </c>
      <c r="X758">
        <v>31</v>
      </c>
      <c r="Y758">
        <v>1</v>
      </c>
      <c r="Z758">
        <v>0</v>
      </c>
      <c r="AA758">
        <v>0</v>
      </c>
      <c r="AB758">
        <v>1</v>
      </c>
      <c r="AC758">
        <v>1</v>
      </c>
      <c r="AD758">
        <v>0</v>
      </c>
      <c r="AE758">
        <v>30</v>
      </c>
      <c r="AF758">
        <v>1</v>
      </c>
      <c r="AG758">
        <v>31</v>
      </c>
      <c r="AH758">
        <v>0</v>
      </c>
      <c r="AI758">
        <v>0</v>
      </c>
      <c r="AJ758">
        <v>0</v>
      </c>
      <c r="AK758">
        <v>22</v>
      </c>
      <c r="AL758">
        <v>10</v>
      </c>
      <c r="AM758">
        <v>0</v>
      </c>
      <c r="AN758">
        <v>32</v>
      </c>
      <c r="AO758">
        <v>0.84375</v>
      </c>
      <c r="AP758">
        <v>0.15625</v>
      </c>
      <c r="AQ758">
        <v>0</v>
      </c>
      <c r="AR758">
        <v>3.125E-2</v>
      </c>
      <c r="AS758">
        <v>0.1875</v>
      </c>
      <c r="AT758">
        <v>0.40625</v>
      </c>
      <c r="AU758">
        <v>0.1875</v>
      </c>
      <c r="AV758">
        <v>0.125</v>
      </c>
      <c r="AW758">
        <v>3.125E-2</v>
      </c>
      <c r="AX758">
        <v>3.125E-2</v>
      </c>
      <c r="AY758">
        <v>0</v>
      </c>
      <c r="AZ758">
        <v>0</v>
      </c>
      <c r="BA758">
        <v>0</v>
      </c>
      <c r="BB758">
        <v>0</v>
      </c>
      <c r="BC758">
        <v>0</v>
      </c>
      <c r="BD758">
        <v>1</v>
      </c>
      <c r="BE758">
        <v>0</v>
      </c>
      <c r="BF758">
        <v>0</v>
      </c>
      <c r="BG758">
        <v>0.96875</v>
      </c>
      <c r="BH758">
        <v>3.125E-2</v>
      </c>
      <c r="BI758">
        <v>0</v>
      </c>
      <c r="BJ758">
        <v>0</v>
      </c>
      <c r="BK758">
        <v>3.125E-2</v>
      </c>
      <c r="BL758">
        <v>3.125E-2</v>
      </c>
      <c r="BM758">
        <v>0</v>
      </c>
      <c r="BN758">
        <v>0.9375</v>
      </c>
      <c r="BO758">
        <v>3.125E-2</v>
      </c>
      <c r="BP758">
        <v>0.96875</v>
      </c>
      <c r="BQ758">
        <v>0</v>
      </c>
      <c r="BR758">
        <v>0</v>
      </c>
      <c r="BS758">
        <v>0</v>
      </c>
      <c r="BT758">
        <v>0.6875</v>
      </c>
      <c r="BU758">
        <v>0.3125</v>
      </c>
      <c r="BV758">
        <v>0</v>
      </c>
      <c r="BW758">
        <v>1</v>
      </c>
      <c r="BX758" t="s">
        <v>1842</v>
      </c>
      <c r="BY758">
        <v>431</v>
      </c>
      <c r="BZ758">
        <v>7.4245939675174011E-2</v>
      </c>
      <c r="CA758">
        <v>0</v>
      </c>
    </row>
    <row r="759" spans="1:79" customFormat="1" x14ac:dyDescent="0.25">
      <c r="A759" t="s">
        <v>1846</v>
      </c>
      <c r="B759" t="s">
        <v>356</v>
      </c>
      <c r="C759" t="s">
        <v>420</v>
      </c>
      <c r="D759" t="s">
        <v>953</v>
      </c>
      <c r="E759">
        <v>2017</v>
      </c>
      <c r="F759">
        <v>9</v>
      </c>
      <c r="G759">
        <v>1</v>
      </c>
      <c r="H759">
        <v>0</v>
      </c>
      <c r="I759">
        <v>0</v>
      </c>
      <c r="J759">
        <v>3</v>
      </c>
      <c r="K759">
        <v>4</v>
      </c>
      <c r="L759">
        <v>2</v>
      </c>
      <c r="M759">
        <v>0</v>
      </c>
      <c r="N759">
        <v>1</v>
      </c>
      <c r="O759">
        <v>0</v>
      </c>
      <c r="P759">
        <v>0</v>
      </c>
      <c r="Q759">
        <v>0</v>
      </c>
      <c r="R759">
        <v>0</v>
      </c>
      <c r="S759">
        <v>0</v>
      </c>
      <c r="T759">
        <v>0</v>
      </c>
      <c r="U759">
        <v>10</v>
      </c>
      <c r="V759">
        <v>0</v>
      </c>
      <c r="W759">
        <v>0</v>
      </c>
      <c r="X759">
        <v>9</v>
      </c>
      <c r="Y759">
        <v>1</v>
      </c>
      <c r="Z759">
        <v>0</v>
      </c>
      <c r="AA759">
        <v>0</v>
      </c>
      <c r="AB759">
        <v>1</v>
      </c>
      <c r="AC759">
        <v>0</v>
      </c>
      <c r="AD759">
        <v>0</v>
      </c>
      <c r="AE759">
        <v>9</v>
      </c>
      <c r="AF759">
        <v>1</v>
      </c>
      <c r="AG759">
        <v>4</v>
      </c>
      <c r="AH759">
        <v>5</v>
      </c>
      <c r="AI759">
        <v>0</v>
      </c>
      <c r="AJ759">
        <v>0</v>
      </c>
      <c r="AK759">
        <v>0</v>
      </c>
      <c r="AL759">
        <v>10</v>
      </c>
      <c r="AM759">
        <v>0</v>
      </c>
      <c r="AN759">
        <v>10</v>
      </c>
      <c r="AO759">
        <v>0.9</v>
      </c>
      <c r="AP759">
        <v>0.1</v>
      </c>
      <c r="AQ759">
        <v>0</v>
      </c>
      <c r="AR759">
        <v>0</v>
      </c>
      <c r="AS759">
        <v>0.3</v>
      </c>
      <c r="AT759">
        <v>0.4</v>
      </c>
      <c r="AU759">
        <v>0.2</v>
      </c>
      <c r="AV759">
        <v>0</v>
      </c>
      <c r="AW759">
        <v>0.1</v>
      </c>
      <c r="AX759">
        <v>0</v>
      </c>
      <c r="AY759">
        <v>0</v>
      </c>
      <c r="AZ759">
        <v>0</v>
      </c>
      <c r="BA759">
        <v>0</v>
      </c>
      <c r="BB759">
        <v>0</v>
      </c>
      <c r="BC759">
        <v>0</v>
      </c>
      <c r="BD759">
        <v>1</v>
      </c>
      <c r="BE759">
        <v>0</v>
      </c>
      <c r="BF759">
        <v>0</v>
      </c>
      <c r="BG759">
        <v>0.9</v>
      </c>
      <c r="BH759">
        <v>0.1</v>
      </c>
      <c r="BI759">
        <v>0</v>
      </c>
      <c r="BJ759">
        <v>0</v>
      </c>
      <c r="BK759">
        <v>0.1</v>
      </c>
      <c r="BL759">
        <v>0</v>
      </c>
      <c r="BM759">
        <v>0</v>
      </c>
      <c r="BN759">
        <v>0.9</v>
      </c>
      <c r="BO759">
        <v>0.1</v>
      </c>
      <c r="BP759">
        <v>0.4</v>
      </c>
      <c r="BQ759">
        <v>0.5</v>
      </c>
      <c r="BR759">
        <v>0</v>
      </c>
      <c r="BS759">
        <v>0</v>
      </c>
      <c r="BT759">
        <v>0</v>
      </c>
      <c r="BU759">
        <v>1</v>
      </c>
      <c r="BV759">
        <v>0</v>
      </c>
      <c r="BW759">
        <v>1</v>
      </c>
      <c r="BX759" t="s">
        <v>1842</v>
      </c>
      <c r="BY759">
        <v>431</v>
      </c>
      <c r="BZ759">
        <v>2.3201856148491878E-2</v>
      </c>
      <c r="CA759">
        <v>0</v>
      </c>
    </row>
    <row r="760" spans="1:79" customFormat="1" x14ac:dyDescent="0.25">
      <c r="A760" t="s">
        <v>1847</v>
      </c>
      <c r="B760" t="s">
        <v>356</v>
      </c>
      <c r="C760" t="s">
        <v>420</v>
      </c>
      <c r="D760" t="s">
        <v>961</v>
      </c>
      <c r="E760">
        <v>2017</v>
      </c>
      <c r="F760">
        <v>3</v>
      </c>
      <c r="G760">
        <v>0</v>
      </c>
      <c r="H760">
        <v>0</v>
      </c>
      <c r="I760">
        <v>0</v>
      </c>
      <c r="J760">
        <v>1</v>
      </c>
      <c r="K760">
        <v>0</v>
      </c>
      <c r="L760">
        <v>2</v>
      </c>
      <c r="M760">
        <v>0</v>
      </c>
      <c r="N760">
        <v>0</v>
      </c>
      <c r="O760">
        <v>0</v>
      </c>
      <c r="P760">
        <v>0</v>
      </c>
      <c r="Q760">
        <v>0</v>
      </c>
      <c r="R760">
        <v>0</v>
      </c>
      <c r="S760">
        <v>0</v>
      </c>
      <c r="T760">
        <v>0</v>
      </c>
      <c r="U760">
        <v>3</v>
      </c>
      <c r="V760">
        <v>0</v>
      </c>
      <c r="W760">
        <v>0</v>
      </c>
      <c r="X760">
        <v>2</v>
      </c>
      <c r="Y760">
        <v>1</v>
      </c>
      <c r="Z760">
        <v>0</v>
      </c>
      <c r="AA760">
        <v>0</v>
      </c>
      <c r="AB760">
        <v>0</v>
      </c>
      <c r="AC760">
        <v>0</v>
      </c>
      <c r="AD760">
        <v>0</v>
      </c>
      <c r="AE760">
        <v>3</v>
      </c>
      <c r="AF760">
        <v>0</v>
      </c>
      <c r="AG760">
        <v>2</v>
      </c>
      <c r="AH760">
        <v>1</v>
      </c>
      <c r="AI760">
        <v>0</v>
      </c>
      <c r="AJ760">
        <v>0</v>
      </c>
      <c r="AK760">
        <v>0</v>
      </c>
      <c r="AL760">
        <v>3</v>
      </c>
      <c r="AM760">
        <v>0</v>
      </c>
      <c r="AN760">
        <v>3</v>
      </c>
      <c r="AO760">
        <v>1</v>
      </c>
      <c r="AP760">
        <v>0</v>
      </c>
      <c r="AQ760">
        <v>0</v>
      </c>
      <c r="AR760">
        <v>0</v>
      </c>
      <c r="AS760">
        <v>0.33333333333333331</v>
      </c>
      <c r="AT760">
        <v>0</v>
      </c>
      <c r="AU760">
        <v>0.66666666666666663</v>
      </c>
      <c r="AV760">
        <v>0</v>
      </c>
      <c r="AW760">
        <v>0</v>
      </c>
      <c r="AX760">
        <v>0</v>
      </c>
      <c r="AY760">
        <v>0</v>
      </c>
      <c r="AZ760">
        <v>0</v>
      </c>
      <c r="BA760">
        <v>0</v>
      </c>
      <c r="BB760">
        <v>0</v>
      </c>
      <c r="BC760">
        <v>0</v>
      </c>
      <c r="BD760">
        <v>1</v>
      </c>
      <c r="BE760">
        <v>0</v>
      </c>
      <c r="BF760">
        <v>0</v>
      </c>
      <c r="BG760">
        <v>0.66666666666666663</v>
      </c>
      <c r="BH760">
        <v>0.33333333333333331</v>
      </c>
      <c r="BI760">
        <v>0</v>
      </c>
      <c r="BJ760">
        <v>0</v>
      </c>
      <c r="BK760">
        <v>0</v>
      </c>
      <c r="BL760">
        <v>0</v>
      </c>
      <c r="BM760">
        <v>0</v>
      </c>
      <c r="BN760">
        <v>1</v>
      </c>
      <c r="BO760">
        <v>0</v>
      </c>
      <c r="BP760">
        <v>0.66666666666666663</v>
      </c>
      <c r="BQ760">
        <v>0.33333333333333331</v>
      </c>
      <c r="BR760">
        <v>0</v>
      </c>
      <c r="BS760">
        <v>0</v>
      </c>
      <c r="BT760">
        <v>0</v>
      </c>
      <c r="BU760">
        <v>1</v>
      </c>
      <c r="BV760">
        <v>0</v>
      </c>
      <c r="BW760">
        <v>1</v>
      </c>
      <c r="BX760" t="s">
        <v>1842</v>
      </c>
      <c r="BY760">
        <v>431</v>
      </c>
      <c r="BZ760">
        <v>6.9605568445475644E-3</v>
      </c>
      <c r="CA760">
        <v>0</v>
      </c>
    </row>
    <row r="761" spans="1:79" customFormat="1" x14ac:dyDescent="0.25">
      <c r="A761" t="s">
        <v>1848</v>
      </c>
      <c r="B761" t="s">
        <v>356</v>
      </c>
      <c r="C761" t="s">
        <v>426</v>
      </c>
      <c r="D761" t="s">
        <v>44</v>
      </c>
      <c r="E761">
        <v>2017</v>
      </c>
      <c r="F761">
        <v>190</v>
      </c>
      <c r="G761">
        <v>14</v>
      </c>
      <c r="H761">
        <v>0</v>
      </c>
      <c r="I761">
        <v>4</v>
      </c>
      <c r="J761">
        <v>27</v>
      </c>
      <c r="K761">
        <v>29</v>
      </c>
      <c r="L761">
        <v>25</v>
      </c>
      <c r="M761">
        <v>30</v>
      </c>
      <c r="N761">
        <v>28</v>
      </c>
      <c r="O761">
        <v>31</v>
      </c>
      <c r="P761">
        <v>24</v>
      </c>
      <c r="Q761">
        <v>5</v>
      </c>
      <c r="R761">
        <v>1</v>
      </c>
      <c r="S761">
        <v>0</v>
      </c>
      <c r="T761">
        <v>0</v>
      </c>
      <c r="U761">
        <v>195</v>
      </c>
      <c r="V761">
        <v>9</v>
      </c>
      <c r="W761">
        <v>0</v>
      </c>
      <c r="X761">
        <v>152</v>
      </c>
      <c r="Y761">
        <v>33</v>
      </c>
      <c r="Z761">
        <v>19</v>
      </c>
      <c r="AA761">
        <v>0</v>
      </c>
      <c r="AB761">
        <v>3</v>
      </c>
      <c r="AC761">
        <v>1</v>
      </c>
      <c r="AD761">
        <v>8</v>
      </c>
      <c r="AE761">
        <v>192</v>
      </c>
      <c r="AF761">
        <v>2</v>
      </c>
      <c r="AG761">
        <v>189</v>
      </c>
      <c r="AH761">
        <v>5</v>
      </c>
      <c r="AI761">
        <v>0</v>
      </c>
      <c r="AJ761">
        <v>8</v>
      </c>
      <c r="AK761">
        <v>106</v>
      </c>
      <c r="AL761">
        <v>98</v>
      </c>
      <c r="AM761">
        <v>0</v>
      </c>
      <c r="AN761">
        <v>204</v>
      </c>
      <c r="AO761">
        <v>0.93137254901960786</v>
      </c>
      <c r="AP761">
        <v>6.8627450980392163E-2</v>
      </c>
      <c r="AQ761">
        <v>0</v>
      </c>
      <c r="AR761">
        <v>1.9607843137254902E-2</v>
      </c>
      <c r="AS761">
        <v>0.13235294117647059</v>
      </c>
      <c r="AT761">
        <v>0.14215686274509801</v>
      </c>
      <c r="AU761">
        <v>0.1225490196078431</v>
      </c>
      <c r="AV761">
        <v>0.1470588235294118</v>
      </c>
      <c r="AW761">
        <v>0.1372549019607843</v>
      </c>
      <c r="AX761">
        <v>0.15196078431372551</v>
      </c>
      <c r="AY761">
        <v>0.1176470588235294</v>
      </c>
      <c r="AZ761">
        <v>2.4509803921568631E-2</v>
      </c>
      <c r="BA761">
        <v>0</v>
      </c>
      <c r="BB761">
        <v>4.9019607843137254E-3</v>
      </c>
      <c r="BC761">
        <v>0</v>
      </c>
      <c r="BD761">
        <v>0.95588235294117652</v>
      </c>
      <c r="BE761">
        <v>4.4117647058823532E-2</v>
      </c>
      <c r="BF761">
        <v>0</v>
      </c>
      <c r="BG761">
        <v>0.74509803921568629</v>
      </c>
      <c r="BH761">
        <v>0.16176470588235289</v>
      </c>
      <c r="BI761">
        <v>9.3137254901960786E-2</v>
      </c>
      <c r="BJ761">
        <v>0</v>
      </c>
      <c r="BK761">
        <v>1.470588235294118E-2</v>
      </c>
      <c r="BL761">
        <v>4.9019607843137254E-3</v>
      </c>
      <c r="BM761">
        <v>3.9215686274509803E-2</v>
      </c>
      <c r="BN761">
        <v>0.94117647058823528</v>
      </c>
      <c r="BO761">
        <v>9.8039215686274508E-3</v>
      </c>
      <c r="BP761">
        <v>0.92647058823529416</v>
      </c>
      <c r="BQ761">
        <v>2.4509803921568631E-2</v>
      </c>
      <c r="BR761">
        <v>0</v>
      </c>
      <c r="BS761">
        <v>3.9215686274509803E-2</v>
      </c>
      <c r="BT761">
        <v>0.51960784313725494</v>
      </c>
      <c r="BU761">
        <v>0.48039215686274511</v>
      </c>
      <c r="BV761">
        <v>0</v>
      </c>
      <c r="BW761">
        <v>1</v>
      </c>
      <c r="BX761" t="s">
        <v>1849</v>
      </c>
      <c r="BY761">
        <v>204</v>
      </c>
      <c r="BZ761">
        <v>1</v>
      </c>
      <c r="CA761">
        <v>0</v>
      </c>
    </row>
    <row r="762" spans="1:79" customFormat="1" x14ac:dyDescent="0.25">
      <c r="A762" t="s">
        <v>1850</v>
      </c>
      <c r="B762" t="s">
        <v>356</v>
      </c>
      <c r="C762" t="s">
        <v>426</v>
      </c>
      <c r="D762" t="s">
        <v>947</v>
      </c>
      <c r="E762">
        <v>2017</v>
      </c>
      <c r="F762" t="s">
        <v>74</v>
      </c>
      <c r="G762" t="s">
        <v>74</v>
      </c>
      <c r="H762" t="s">
        <v>74</v>
      </c>
      <c r="I762" t="s">
        <v>74</v>
      </c>
      <c r="J762" t="s">
        <v>74</v>
      </c>
      <c r="K762" t="s">
        <v>74</v>
      </c>
      <c r="L762" t="s">
        <v>74</v>
      </c>
      <c r="M762" t="s">
        <v>74</v>
      </c>
      <c r="N762" t="s">
        <v>74</v>
      </c>
      <c r="O762" t="s">
        <v>74</v>
      </c>
      <c r="P762" t="s">
        <v>74</v>
      </c>
      <c r="Q762" t="s">
        <v>74</v>
      </c>
      <c r="R762" t="s">
        <v>74</v>
      </c>
      <c r="S762" t="s">
        <v>74</v>
      </c>
      <c r="T762" t="s">
        <v>74</v>
      </c>
      <c r="U762" t="s">
        <v>74</v>
      </c>
      <c r="V762" t="s">
        <v>74</v>
      </c>
      <c r="W762" t="s">
        <v>74</v>
      </c>
      <c r="X762" t="s">
        <v>74</v>
      </c>
      <c r="Y762" t="s">
        <v>74</v>
      </c>
      <c r="Z762" t="s">
        <v>74</v>
      </c>
      <c r="AA762" t="s">
        <v>74</v>
      </c>
      <c r="AB762" t="s">
        <v>74</v>
      </c>
      <c r="AC762" t="s">
        <v>74</v>
      </c>
      <c r="AD762" t="s">
        <v>74</v>
      </c>
      <c r="AE762" t="s">
        <v>74</v>
      </c>
      <c r="AF762" t="s">
        <v>74</v>
      </c>
      <c r="AG762" t="s">
        <v>74</v>
      </c>
      <c r="AH762" t="s">
        <v>74</v>
      </c>
      <c r="AI762" t="s">
        <v>74</v>
      </c>
      <c r="AJ762" t="s">
        <v>74</v>
      </c>
      <c r="AK762" t="s">
        <v>74</v>
      </c>
      <c r="AL762" t="s">
        <v>74</v>
      </c>
      <c r="AM762" t="s">
        <v>74</v>
      </c>
      <c r="AN762" t="s">
        <v>74</v>
      </c>
      <c r="AO762" t="s">
        <v>74</v>
      </c>
      <c r="AP762" t="s">
        <v>74</v>
      </c>
      <c r="AQ762" t="s">
        <v>74</v>
      </c>
      <c r="AR762" t="s">
        <v>74</v>
      </c>
      <c r="AS762" t="s">
        <v>74</v>
      </c>
      <c r="AT762" t="s">
        <v>74</v>
      </c>
      <c r="AU762" t="s">
        <v>74</v>
      </c>
      <c r="AV762" t="s">
        <v>74</v>
      </c>
      <c r="AW762" t="s">
        <v>74</v>
      </c>
      <c r="AX762" t="s">
        <v>74</v>
      </c>
      <c r="AY762" t="s">
        <v>74</v>
      </c>
      <c r="AZ762" t="s">
        <v>74</v>
      </c>
      <c r="BA762" t="s">
        <v>74</v>
      </c>
      <c r="BB762" t="s">
        <v>74</v>
      </c>
      <c r="BC762" t="s">
        <v>74</v>
      </c>
      <c r="BD762" t="s">
        <v>74</v>
      </c>
      <c r="BE762" t="s">
        <v>74</v>
      </c>
      <c r="BF762" t="s">
        <v>74</v>
      </c>
      <c r="BG762" t="s">
        <v>74</v>
      </c>
      <c r="BH762" t="s">
        <v>74</v>
      </c>
      <c r="BI762" t="s">
        <v>74</v>
      </c>
      <c r="BJ762" t="s">
        <v>74</v>
      </c>
      <c r="BK762" t="s">
        <v>74</v>
      </c>
      <c r="BL762" t="s">
        <v>74</v>
      </c>
      <c r="BM762" t="s">
        <v>74</v>
      </c>
      <c r="BN762" t="s">
        <v>74</v>
      </c>
      <c r="BO762" t="s">
        <v>74</v>
      </c>
      <c r="BP762" t="s">
        <v>74</v>
      </c>
      <c r="BQ762" t="s">
        <v>74</v>
      </c>
      <c r="BR762" t="s">
        <v>74</v>
      </c>
      <c r="BS762" t="s">
        <v>74</v>
      </c>
      <c r="BT762" t="s">
        <v>74</v>
      </c>
      <c r="BU762" t="s">
        <v>74</v>
      </c>
      <c r="BV762" t="s">
        <v>74</v>
      </c>
      <c r="BW762" t="s">
        <v>74</v>
      </c>
      <c r="BX762" t="s">
        <v>1849</v>
      </c>
      <c r="BY762" t="s">
        <v>74</v>
      </c>
      <c r="BZ762" t="s">
        <v>74</v>
      </c>
      <c r="CA762">
        <v>0</v>
      </c>
    </row>
    <row r="763" spans="1:79" customFormat="1" x14ac:dyDescent="0.25">
      <c r="A763" t="s">
        <v>1851</v>
      </c>
      <c r="B763" t="s">
        <v>356</v>
      </c>
      <c r="C763" t="s">
        <v>426</v>
      </c>
      <c r="D763" t="s">
        <v>949</v>
      </c>
      <c r="E763">
        <v>2017</v>
      </c>
      <c r="F763" t="s">
        <v>74</v>
      </c>
      <c r="G763" t="s">
        <v>74</v>
      </c>
      <c r="H763" t="s">
        <v>74</v>
      </c>
      <c r="I763" t="s">
        <v>74</v>
      </c>
      <c r="J763" t="s">
        <v>74</v>
      </c>
      <c r="K763" t="s">
        <v>74</v>
      </c>
      <c r="L763" t="s">
        <v>74</v>
      </c>
      <c r="M763" t="s">
        <v>74</v>
      </c>
      <c r="N763" t="s">
        <v>74</v>
      </c>
      <c r="O763" t="s">
        <v>74</v>
      </c>
      <c r="P763" t="s">
        <v>74</v>
      </c>
      <c r="Q763" t="s">
        <v>74</v>
      </c>
      <c r="R763" t="s">
        <v>74</v>
      </c>
      <c r="S763" t="s">
        <v>74</v>
      </c>
      <c r="T763" t="s">
        <v>74</v>
      </c>
      <c r="U763" t="s">
        <v>74</v>
      </c>
      <c r="V763" t="s">
        <v>74</v>
      </c>
      <c r="W763" t="s">
        <v>74</v>
      </c>
      <c r="X763" t="s">
        <v>74</v>
      </c>
      <c r="Y763" t="s">
        <v>74</v>
      </c>
      <c r="Z763" t="s">
        <v>74</v>
      </c>
      <c r="AA763" t="s">
        <v>74</v>
      </c>
      <c r="AB763" t="s">
        <v>74</v>
      </c>
      <c r="AC763" t="s">
        <v>74</v>
      </c>
      <c r="AD763" t="s">
        <v>74</v>
      </c>
      <c r="AE763" t="s">
        <v>74</v>
      </c>
      <c r="AF763" t="s">
        <v>74</v>
      </c>
      <c r="AG763" t="s">
        <v>74</v>
      </c>
      <c r="AH763" t="s">
        <v>74</v>
      </c>
      <c r="AI763" t="s">
        <v>74</v>
      </c>
      <c r="AJ763" t="s">
        <v>74</v>
      </c>
      <c r="AK763" t="s">
        <v>74</v>
      </c>
      <c r="AL763" t="s">
        <v>74</v>
      </c>
      <c r="AM763" t="s">
        <v>74</v>
      </c>
      <c r="AN763" t="s">
        <v>74</v>
      </c>
      <c r="AO763" t="s">
        <v>74</v>
      </c>
      <c r="AP763" t="s">
        <v>74</v>
      </c>
      <c r="AQ763" t="s">
        <v>74</v>
      </c>
      <c r="AR763" t="s">
        <v>74</v>
      </c>
      <c r="AS763" t="s">
        <v>74</v>
      </c>
      <c r="AT763" t="s">
        <v>74</v>
      </c>
      <c r="AU763" t="s">
        <v>74</v>
      </c>
      <c r="AV763" t="s">
        <v>74</v>
      </c>
      <c r="AW763" t="s">
        <v>74</v>
      </c>
      <c r="AX763" t="s">
        <v>74</v>
      </c>
      <c r="AY763" t="s">
        <v>74</v>
      </c>
      <c r="AZ763" t="s">
        <v>74</v>
      </c>
      <c r="BA763" t="s">
        <v>74</v>
      </c>
      <c r="BB763" t="s">
        <v>74</v>
      </c>
      <c r="BC763" t="s">
        <v>74</v>
      </c>
      <c r="BD763" t="s">
        <v>74</v>
      </c>
      <c r="BE763" t="s">
        <v>74</v>
      </c>
      <c r="BF763" t="s">
        <v>74</v>
      </c>
      <c r="BG763" t="s">
        <v>74</v>
      </c>
      <c r="BH763" t="s">
        <v>74</v>
      </c>
      <c r="BI763" t="s">
        <v>74</v>
      </c>
      <c r="BJ763" t="s">
        <v>74</v>
      </c>
      <c r="BK763" t="s">
        <v>74</v>
      </c>
      <c r="BL763" t="s">
        <v>74</v>
      </c>
      <c r="BM763" t="s">
        <v>74</v>
      </c>
      <c r="BN763" t="s">
        <v>74</v>
      </c>
      <c r="BO763" t="s">
        <v>74</v>
      </c>
      <c r="BP763" t="s">
        <v>74</v>
      </c>
      <c r="BQ763" t="s">
        <v>74</v>
      </c>
      <c r="BR763" t="s">
        <v>74</v>
      </c>
      <c r="BS763" t="s">
        <v>74</v>
      </c>
      <c r="BT763" t="s">
        <v>74</v>
      </c>
      <c r="BU763" t="s">
        <v>74</v>
      </c>
      <c r="BV763" t="s">
        <v>74</v>
      </c>
      <c r="BW763" t="s">
        <v>74</v>
      </c>
      <c r="BX763" t="s">
        <v>1849</v>
      </c>
      <c r="BY763" t="s">
        <v>74</v>
      </c>
      <c r="BZ763" t="s">
        <v>74</v>
      </c>
      <c r="CA763">
        <v>0</v>
      </c>
    </row>
    <row r="764" spans="1:79" customFormat="1" x14ac:dyDescent="0.25">
      <c r="A764" t="s">
        <v>1852</v>
      </c>
      <c r="B764" t="s">
        <v>356</v>
      </c>
      <c r="C764" t="s">
        <v>426</v>
      </c>
      <c r="D764" t="s">
        <v>951</v>
      </c>
      <c r="E764">
        <v>2017</v>
      </c>
      <c r="F764" t="s">
        <v>74</v>
      </c>
      <c r="G764" t="s">
        <v>74</v>
      </c>
      <c r="H764" t="s">
        <v>74</v>
      </c>
      <c r="I764" t="s">
        <v>74</v>
      </c>
      <c r="J764" t="s">
        <v>74</v>
      </c>
      <c r="K764" t="s">
        <v>74</v>
      </c>
      <c r="L764" t="s">
        <v>74</v>
      </c>
      <c r="M764" t="s">
        <v>74</v>
      </c>
      <c r="N764" t="s">
        <v>74</v>
      </c>
      <c r="O764" t="s">
        <v>74</v>
      </c>
      <c r="P764" t="s">
        <v>74</v>
      </c>
      <c r="Q764" t="s">
        <v>74</v>
      </c>
      <c r="R764" t="s">
        <v>74</v>
      </c>
      <c r="S764" t="s">
        <v>74</v>
      </c>
      <c r="T764" t="s">
        <v>74</v>
      </c>
      <c r="U764" t="s">
        <v>74</v>
      </c>
      <c r="V764" t="s">
        <v>74</v>
      </c>
      <c r="W764" t="s">
        <v>74</v>
      </c>
      <c r="X764" t="s">
        <v>74</v>
      </c>
      <c r="Y764" t="s">
        <v>74</v>
      </c>
      <c r="Z764" t="s">
        <v>74</v>
      </c>
      <c r="AA764" t="s">
        <v>74</v>
      </c>
      <c r="AB764" t="s">
        <v>74</v>
      </c>
      <c r="AC764" t="s">
        <v>74</v>
      </c>
      <c r="AD764" t="s">
        <v>74</v>
      </c>
      <c r="AE764" t="s">
        <v>74</v>
      </c>
      <c r="AF764" t="s">
        <v>74</v>
      </c>
      <c r="AG764" t="s">
        <v>74</v>
      </c>
      <c r="AH764" t="s">
        <v>74</v>
      </c>
      <c r="AI764" t="s">
        <v>74</v>
      </c>
      <c r="AJ764" t="s">
        <v>74</v>
      </c>
      <c r="AK764" t="s">
        <v>74</v>
      </c>
      <c r="AL764" t="s">
        <v>74</v>
      </c>
      <c r="AM764" t="s">
        <v>74</v>
      </c>
      <c r="AN764" t="s">
        <v>74</v>
      </c>
      <c r="AO764" t="s">
        <v>74</v>
      </c>
      <c r="AP764" t="s">
        <v>74</v>
      </c>
      <c r="AQ764" t="s">
        <v>74</v>
      </c>
      <c r="AR764" t="s">
        <v>74</v>
      </c>
      <c r="AS764" t="s">
        <v>74</v>
      </c>
      <c r="AT764" t="s">
        <v>74</v>
      </c>
      <c r="AU764" t="s">
        <v>74</v>
      </c>
      <c r="AV764" t="s">
        <v>74</v>
      </c>
      <c r="AW764" t="s">
        <v>74</v>
      </c>
      <c r="AX764" t="s">
        <v>74</v>
      </c>
      <c r="AY764" t="s">
        <v>74</v>
      </c>
      <c r="AZ764" t="s">
        <v>74</v>
      </c>
      <c r="BA764" t="s">
        <v>74</v>
      </c>
      <c r="BB764" t="s">
        <v>74</v>
      </c>
      <c r="BC764" t="s">
        <v>74</v>
      </c>
      <c r="BD764" t="s">
        <v>74</v>
      </c>
      <c r="BE764" t="s">
        <v>74</v>
      </c>
      <c r="BF764" t="s">
        <v>74</v>
      </c>
      <c r="BG764" t="s">
        <v>74</v>
      </c>
      <c r="BH764" t="s">
        <v>74</v>
      </c>
      <c r="BI764" t="s">
        <v>74</v>
      </c>
      <c r="BJ764" t="s">
        <v>74</v>
      </c>
      <c r="BK764" t="s">
        <v>74</v>
      </c>
      <c r="BL764" t="s">
        <v>74</v>
      </c>
      <c r="BM764" t="s">
        <v>74</v>
      </c>
      <c r="BN764" t="s">
        <v>74</v>
      </c>
      <c r="BO764" t="s">
        <v>74</v>
      </c>
      <c r="BP764" t="s">
        <v>74</v>
      </c>
      <c r="BQ764" t="s">
        <v>74</v>
      </c>
      <c r="BR764" t="s">
        <v>74</v>
      </c>
      <c r="BS764" t="s">
        <v>74</v>
      </c>
      <c r="BT764" t="s">
        <v>74</v>
      </c>
      <c r="BU764" t="s">
        <v>74</v>
      </c>
      <c r="BV764" t="s">
        <v>74</v>
      </c>
      <c r="BW764" t="s">
        <v>74</v>
      </c>
      <c r="BX764" t="s">
        <v>1849</v>
      </c>
      <c r="BY764" t="s">
        <v>74</v>
      </c>
      <c r="BZ764" t="s">
        <v>74</v>
      </c>
      <c r="CA764">
        <v>1</v>
      </c>
    </row>
    <row r="765" spans="1:79" customFormat="1" x14ac:dyDescent="0.25">
      <c r="A765" t="s">
        <v>1853</v>
      </c>
      <c r="B765" t="s">
        <v>356</v>
      </c>
      <c r="C765" t="s">
        <v>426</v>
      </c>
      <c r="D765" t="s">
        <v>953</v>
      </c>
      <c r="E765">
        <v>2017</v>
      </c>
      <c r="F765" t="s">
        <v>74</v>
      </c>
      <c r="G765" t="s">
        <v>74</v>
      </c>
      <c r="H765" t="s">
        <v>74</v>
      </c>
      <c r="I765" t="s">
        <v>74</v>
      </c>
      <c r="J765" t="s">
        <v>74</v>
      </c>
      <c r="K765" t="s">
        <v>74</v>
      </c>
      <c r="L765" t="s">
        <v>74</v>
      </c>
      <c r="M765" t="s">
        <v>74</v>
      </c>
      <c r="N765" t="s">
        <v>74</v>
      </c>
      <c r="O765" t="s">
        <v>74</v>
      </c>
      <c r="P765" t="s">
        <v>74</v>
      </c>
      <c r="Q765" t="s">
        <v>74</v>
      </c>
      <c r="R765" t="s">
        <v>74</v>
      </c>
      <c r="S765" t="s">
        <v>74</v>
      </c>
      <c r="T765" t="s">
        <v>74</v>
      </c>
      <c r="U765" t="s">
        <v>74</v>
      </c>
      <c r="V765" t="s">
        <v>74</v>
      </c>
      <c r="W765" t="s">
        <v>74</v>
      </c>
      <c r="X765" t="s">
        <v>74</v>
      </c>
      <c r="Y765" t="s">
        <v>74</v>
      </c>
      <c r="Z765" t="s">
        <v>74</v>
      </c>
      <c r="AA765" t="s">
        <v>74</v>
      </c>
      <c r="AB765" t="s">
        <v>74</v>
      </c>
      <c r="AC765" t="s">
        <v>74</v>
      </c>
      <c r="AD765" t="s">
        <v>74</v>
      </c>
      <c r="AE765" t="s">
        <v>74</v>
      </c>
      <c r="AF765" t="s">
        <v>74</v>
      </c>
      <c r="AG765" t="s">
        <v>74</v>
      </c>
      <c r="AH765" t="s">
        <v>74</v>
      </c>
      <c r="AI765" t="s">
        <v>74</v>
      </c>
      <c r="AJ765" t="s">
        <v>74</v>
      </c>
      <c r="AK765" t="s">
        <v>74</v>
      </c>
      <c r="AL765" t="s">
        <v>74</v>
      </c>
      <c r="AM765" t="s">
        <v>74</v>
      </c>
      <c r="AN765" t="s">
        <v>74</v>
      </c>
      <c r="AO765" t="s">
        <v>74</v>
      </c>
      <c r="AP765" t="s">
        <v>74</v>
      </c>
      <c r="AQ765" t="s">
        <v>74</v>
      </c>
      <c r="AR765" t="s">
        <v>74</v>
      </c>
      <c r="AS765" t="s">
        <v>74</v>
      </c>
      <c r="AT765" t="s">
        <v>74</v>
      </c>
      <c r="AU765" t="s">
        <v>74</v>
      </c>
      <c r="AV765" t="s">
        <v>74</v>
      </c>
      <c r="AW765" t="s">
        <v>74</v>
      </c>
      <c r="AX765" t="s">
        <v>74</v>
      </c>
      <c r="AY765" t="s">
        <v>74</v>
      </c>
      <c r="AZ765" t="s">
        <v>74</v>
      </c>
      <c r="BA765" t="s">
        <v>74</v>
      </c>
      <c r="BB765" t="s">
        <v>74</v>
      </c>
      <c r="BC765" t="s">
        <v>74</v>
      </c>
      <c r="BD765" t="s">
        <v>74</v>
      </c>
      <c r="BE765" t="s">
        <v>74</v>
      </c>
      <c r="BF765" t="s">
        <v>74</v>
      </c>
      <c r="BG765" t="s">
        <v>74</v>
      </c>
      <c r="BH765" t="s">
        <v>74</v>
      </c>
      <c r="BI765" t="s">
        <v>74</v>
      </c>
      <c r="BJ765" t="s">
        <v>74</v>
      </c>
      <c r="BK765" t="s">
        <v>74</v>
      </c>
      <c r="BL765" t="s">
        <v>74</v>
      </c>
      <c r="BM765" t="s">
        <v>74</v>
      </c>
      <c r="BN765" t="s">
        <v>74</v>
      </c>
      <c r="BO765" t="s">
        <v>74</v>
      </c>
      <c r="BP765" t="s">
        <v>74</v>
      </c>
      <c r="BQ765" t="s">
        <v>74</v>
      </c>
      <c r="BR765" t="s">
        <v>74</v>
      </c>
      <c r="BS765" t="s">
        <v>74</v>
      </c>
      <c r="BT765" t="s">
        <v>74</v>
      </c>
      <c r="BU765" t="s">
        <v>74</v>
      </c>
      <c r="BV765" t="s">
        <v>74</v>
      </c>
      <c r="BW765" t="s">
        <v>74</v>
      </c>
      <c r="BX765" t="s">
        <v>1849</v>
      </c>
      <c r="BY765" t="s">
        <v>74</v>
      </c>
      <c r="BZ765" t="s">
        <v>74</v>
      </c>
      <c r="CA765">
        <v>0</v>
      </c>
    </row>
    <row r="766" spans="1:79" customFormat="1" x14ac:dyDescent="0.25">
      <c r="A766" t="s">
        <v>1854</v>
      </c>
      <c r="B766" t="s">
        <v>356</v>
      </c>
      <c r="C766" t="s">
        <v>426</v>
      </c>
      <c r="D766" t="s">
        <v>961</v>
      </c>
      <c r="E766">
        <v>2017</v>
      </c>
      <c r="F766" t="s">
        <v>74</v>
      </c>
      <c r="G766" t="s">
        <v>74</v>
      </c>
      <c r="H766" t="s">
        <v>74</v>
      </c>
      <c r="I766" t="s">
        <v>74</v>
      </c>
      <c r="J766" t="s">
        <v>74</v>
      </c>
      <c r="K766" t="s">
        <v>74</v>
      </c>
      <c r="L766" t="s">
        <v>74</v>
      </c>
      <c r="M766" t="s">
        <v>74</v>
      </c>
      <c r="N766" t="s">
        <v>74</v>
      </c>
      <c r="O766" t="s">
        <v>74</v>
      </c>
      <c r="P766" t="s">
        <v>74</v>
      </c>
      <c r="Q766" t="s">
        <v>74</v>
      </c>
      <c r="R766" t="s">
        <v>74</v>
      </c>
      <c r="S766" t="s">
        <v>74</v>
      </c>
      <c r="T766" t="s">
        <v>74</v>
      </c>
      <c r="U766" t="s">
        <v>74</v>
      </c>
      <c r="V766" t="s">
        <v>74</v>
      </c>
      <c r="W766" t="s">
        <v>74</v>
      </c>
      <c r="X766" t="s">
        <v>74</v>
      </c>
      <c r="Y766" t="s">
        <v>74</v>
      </c>
      <c r="Z766" t="s">
        <v>74</v>
      </c>
      <c r="AA766" t="s">
        <v>74</v>
      </c>
      <c r="AB766" t="s">
        <v>74</v>
      </c>
      <c r="AC766" t="s">
        <v>74</v>
      </c>
      <c r="AD766" t="s">
        <v>74</v>
      </c>
      <c r="AE766" t="s">
        <v>74</v>
      </c>
      <c r="AF766" t="s">
        <v>74</v>
      </c>
      <c r="AG766" t="s">
        <v>74</v>
      </c>
      <c r="AH766" t="s">
        <v>74</v>
      </c>
      <c r="AI766" t="s">
        <v>74</v>
      </c>
      <c r="AJ766" t="s">
        <v>74</v>
      </c>
      <c r="AK766" t="s">
        <v>74</v>
      </c>
      <c r="AL766" t="s">
        <v>74</v>
      </c>
      <c r="AM766" t="s">
        <v>74</v>
      </c>
      <c r="AN766" t="s">
        <v>74</v>
      </c>
      <c r="AO766" t="s">
        <v>74</v>
      </c>
      <c r="AP766" t="s">
        <v>74</v>
      </c>
      <c r="AQ766" t="s">
        <v>74</v>
      </c>
      <c r="AR766" t="s">
        <v>74</v>
      </c>
      <c r="AS766" t="s">
        <v>74</v>
      </c>
      <c r="AT766" t="s">
        <v>74</v>
      </c>
      <c r="AU766" t="s">
        <v>74</v>
      </c>
      <c r="AV766" t="s">
        <v>74</v>
      </c>
      <c r="AW766" t="s">
        <v>74</v>
      </c>
      <c r="AX766" t="s">
        <v>74</v>
      </c>
      <c r="AY766" t="s">
        <v>74</v>
      </c>
      <c r="AZ766" t="s">
        <v>74</v>
      </c>
      <c r="BA766" t="s">
        <v>74</v>
      </c>
      <c r="BB766" t="s">
        <v>74</v>
      </c>
      <c r="BC766" t="s">
        <v>74</v>
      </c>
      <c r="BD766" t="s">
        <v>74</v>
      </c>
      <c r="BE766" t="s">
        <v>74</v>
      </c>
      <c r="BF766" t="s">
        <v>74</v>
      </c>
      <c r="BG766" t="s">
        <v>74</v>
      </c>
      <c r="BH766" t="s">
        <v>74</v>
      </c>
      <c r="BI766" t="s">
        <v>74</v>
      </c>
      <c r="BJ766" t="s">
        <v>74</v>
      </c>
      <c r="BK766" t="s">
        <v>74</v>
      </c>
      <c r="BL766" t="s">
        <v>74</v>
      </c>
      <c r="BM766" t="s">
        <v>74</v>
      </c>
      <c r="BN766" t="s">
        <v>74</v>
      </c>
      <c r="BO766" t="s">
        <v>74</v>
      </c>
      <c r="BP766" t="s">
        <v>74</v>
      </c>
      <c r="BQ766" t="s">
        <v>74</v>
      </c>
      <c r="BR766" t="s">
        <v>74</v>
      </c>
      <c r="BS766" t="s">
        <v>74</v>
      </c>
      <c r="BT766" t="s">
        <v>74</v>
      </c>
      <c r="BU766" t="s">
        <v>74</v>
      </c>
      <c r="BV766" t="s">
        <v>74</v>
      </c>
      <c r="BW766" t="s">
        <v>74</v>
      </c>
      <c r="BX766" t="s">
        <v>1849</v>
      </c>
      <c r="BY766" t="s">
        <v>74</v>
      </c>
      <c r="BZ766" t="s">
        <v>74</v>
      </c>
      <c r="CA766">
        <v>0</v>
      </c>
    </row>
    <row r="767" spans="1:79" customFormat="1" x14ac:dyDescent="0.25">
      <c r="A767" t="s">
        <v>1855</v>
      </c>
      <c r="B767" t="s">
        <v>356</v>
      </c>
      <c r="C767" t="s">
        <v>433</v>
      </c>
      <c r="D767" t="s">
        <v>44</v>
      </c>
      <c r="E767">
        <v>2017</v>
      </c>
      <c r="F767">
        <v>6</v>
      </c>
      <c r="G767">
        <v>0</v>
      </c>
      <c r="H767">
        <v>0</v>
      </c>
      <c r="I767">
        <v>0</v>
      </c>
      <c r="J767">
        <v>0</v>
      </c>
      <c r="K767">
        <v>1</v>
      </c>
      <c r="L767">
        <v>3</v>
      </c>
      <c r="M767">
        <v>0</v>
      </c>
      <c r="N767">
        <v>0</v>
      </c>
      <c r="O767">
        <v>1</v>
      </c>
      <c r="P767">
        <v>0</v>
      </c>
      <c r="Q767">
        <v>1</v>
      </c>
      <c r="R767">
        <v>0</v>
      </c>
      <c r="S767">
        <v>0</v>
      </c>
      <c r="T767">
        <v>0</v>
      </c>
      <c r="U767">
        <v>5</v>
      </c>
      <c r="V767">
        <v>1</v>
      </c>
      <c r="W767">
        <v>0</v>
      </c>
      <c r="X767">
        <v>4</v>
      </c>
      <c r="Y767">
        <v>2</v>
      </c>
      <c r="Z767">
        <v>0</v>
      </c>
      <c r="AA767">
        <v>0</v>
      </c>
      <c r="AB767">
        <v>0</v>
      </c>
      <c r="AC767">
        <v>0</v>
      </c>
      <c r="AD767">
        <v>0</v>
      </c>
      <c r="AE767">
        <v>6</v>
      </c>
      <c r="AF767">
        <v>0</v>
      </c>
      <c r="AG767">
        <v>6</v>
      </c>
      <c r="AH767">
        <v>0</v>
      </c>
      <c r="AI767">
        <v>0</v>
      </c>
      <c r="AJ767">
        <v>0</v>
      </c>
      <c r="AK767">
        <v>0</v>
      </c>
      <c r="AL767">
        <v>5</v>
      </c>
      <c r="AM767">
        <v>1</v>
      </c>
      <c r="AN767">
        <v>6</v>
      </c>
      <c r="AO767">
        <v>1</v>
      </c>
      <c r="AP767">
        <v>0</v>
      </c>
      <c r="AQ767">
        <v>0</v>
      </c>
      <c r="AR767">
        <v>0</v>
      </c>
      <c r="AS767">
        <v>0</v>
      </c>
      <c r="AT767">
        <v>0.16666666666666671</v>
      </c>
      <c r="AU767">
        <v>0.5</v>
      </c>
      <c r="AV767">
        <v>0</v>
      </c>
      <c r="AW767">
        <v>0</v>
      </c>
      <c r="AX767">
        <v>0.16666666666666671</v>
      </c>
      <c r="AY767">
        <v>0</v>
      </c>
      <c r="AZ767">
        <v>0.16666666666666671</v>
      </c>
      <c r="BA767">
        <v>0</v>
      </c>
      <c r="BB767">
        <v>0</v>
      </c>
      <c r="BC767">
        <v>0</v>
      </c>
      <c r="BD767">
        <v>0.83333333333333337</v>
      </c>
      <c r="BE767">
        <v>0.16666666666666671</v>
      </c>
      <c r="BF767">
        <v>0</v>
      </c>
      <c r="BG767">
        <v>0.66666666666666663</v>
      </c>
      <c r="BH767">
        <v>0.33333333333333331</v>
      </c>
      <c r="BI767">
        <v>0</v>
      </c>
      <c r="BJ767">
        <v>0</v>
      </c>
      <c r="BK767">
        <v>0</v>
      </c>
      <c r="BL767">
        <v>0</v>
      </c>
      <c r="BM767">
        <v>0</v>
      </c>
      <c r="BN767">
        <v>1</v>
      </c>
      <c r="BO767">
        <v>0</v>
      </c>
      <c r="BP767">
        <v>1</v>
      </c>
      <c r="BQ767">
        <v>0</v>
      </c>
      <c r="BR767">
        <v>0</v>
      </c>
      <c r="BS767">
        <v>0</v>
      </c>
      <c r="BT767">
        <v>0</v>
      </c>
      <c r="BU767">
        <v>0.83333333333333337</v>
      </c>
      <c r="BV767">
        <v>0.16666666666666671</v>
      </c>
      <c r="BW767">
        <v>1</v>
      </c>
      <c r="BX767" t="s">
        <v>1856</v>
      </c>
      <c r="BY767">
        <v>6</v>
      </c>
      <c r="BZ767">
        <v>1</v>
      </c>
      <c r="CA767">
        <v>0</v>
      </c>
    </row>
    <row r="768" spans="1:79" customFormat="1" x14ac:dyDescent="0.25">
      <c r="A768" t="s">
        <v>1857</v>
      </c>
      <c r="B768" t="s">
        <v>356</v>
      </c>
      <c r="C768" t="s">
        <v>433</v>
      </c>
      <c r="D768" t="s">
        <v>947</v>
      </c>
      <c r="E768">
        <v>2017</v>
      </c>
      <c r="F768" t="s">
        <v>74</v>
      </c>
      <c r="G768" t="s">
        <v>74</v>
      </c>
      <c r="H768" t="s">
        <v>74</v>
      </c>
      <c r="I768" t="s">
        <v>74</v>
      </c>
      <c r="J768" t="s">
        <v>74</v>
      </c>
      <c r="K768" t="s">
        <v>74</v>
      </c>
      <c r="L768" t="s">
        <v>74</v>
      </c>
      <c r="M768" t="s">
        <v>74</v>
      </c>
      <c r="N768" t="s">
        <v>74</v>
      </c>
      <c r="O768" t="s">
        <v>74</v>
      </c>
      <c r="P768" t="s">
        <v>74</v>
      </c>
      <c r="Q768" t="s">
        <v>74</v>
      </c>
      <c r="R768" t="s">
        <v>74</v>
      </c>
      <c r="S768" t="s">
        <v>74</v>
      </c>
      <c r="T768" t="s">
        <v>74</v>
      </c>
      <c r="U768" t="s">
        <v>74</v>
      </c>
      <c r="V768" t="s">
        <v>74</v>
      </c>
      <c r="W768" t="s">
        <v>74</v>
      </c>
      <c r="X768" t="s">
        <v>74</v>
      </c>
      <c r="Y768" t="s">
        <v>74</v>
      </c>
      <c r="Z768" t="s">
        <v>74</v>
      </c>
      <c r="AA768" t="s">
        <v>74</v>
      </c>
      <c r="AB768" t="s">
        <v>74</v>
      </c>
      <c r="AC768" t="s">
        <v>74</v>
      </c>
      <c r="AD768" t="s">
        <v>74</v>
      </c>
      <c r="AE768" t="s">
        <v>74</v>
      </c>
      <c r="AF768" t="s">
        <v>74</v>
      </c>
      <c r="AG768" t="s">
        <v>74</v>
      </c>
      <c r="AH768" t="s">
        <v>74</v>
      </c>
      <c r="AI768" t="s">
        <v>74</v>
      </c>
      <c r="AJ768" t="s">
        <v>74</v>
      </c>
      <c r="AK768" t="s">
        <v>74</v>
      </c>
      <c r="AL768" t="s">
        <v>74</v>
      </c>
      <c r="AM768" t="s">
        <v>74</v>
      </c>
      <c r="AN768" t="s">
        <v>74</v>
      </c>
      <c r="AO768" t="s">
        <v>74</v>
      </c>
      <c r="AP768" t="s">
        <v>74</v>
      </c>
      <c r="AQ768" t="s">
        <v>74</v>
      </c>
      <c r="AR768" t="s">
        <v>74</v>
      </c>
      <c r="AS768" t="s">
        <v>74</v>
      </c>
      <c r="AT768" t="s">
        <v>74</v>
      </c>
      <c r="AU768" t="s">
        <v>74</v>
      </c>
      <c r="AV768" t="s">
        <v>74</v>
      </c>
      <c r="AW768" t="s">
        <v>74</v>
      </c>
      <c r="AX768" t="s">
        <v>74</v>
      </c>
      <c r="AY768" t="s">
        <v>74</v>
      </c>
      <c r="AZ768" t="s">
        <v>74</v>
      </c>
      <c r="BA768" t="s">
        <v>74</v>
      </c>
      <c r="BB768" t="s">
        <v>74</v>
      </c>
      <c r="BC768" t="s">
        <v>74</v>
      </c>
      <c r="BD768" t="s">
        <v>74</v>
      </c>
      <c r="BE768" t="s">
        <v>74</v>
      </c>
      <c r="BF768" t="s">
        <v>74</v>
      </c>
      <c r="BG768" t="s">
        <v>74</v>
      </c>
      <c r="BH768" t="s">
        <v>74</v>
      </c>
      <c r="BI768" t="s">
        <v>74</v>
      </c>
      <c r="BJ768" t="s">
        <v>74</v>
      </c>
      <c r="BK768" t="s">
        <v>74</v>
      </c>
      <c r="BL768" t="s">
        <v>74</v>
      </c>
      <c r="BM768" t="s">
        <v>74</v>
      </c>
      <c r="BN768" t="s">
        <v>74</v>
      </c>
      <c r="BO768" t="s">
        <v>74</v>
      </c>
      <c r="BP768" t="s">
        <v>74</v>
      </c>
      <c r="BQ768" t="s">
        <v>74</v>
      </c>
      <c r="BR768" t="s">
        <v>74</v>
      </c>
      <c r="BS768" t="s">
        <v>74</v>
      </c>
      <c r="BT768" t="s">
        <v>74</v>
      </c>
      <c r="BU768" t="s">
        <v>74</v>
      </c>
      <c r="BV768" t="s">
        <v>74</v>
      </c>
      <c r="BW768" t="s">
        <v>74</v>
      </c>
      <c r="BX768" t="s">
        <v>1856</v>
      </c>
      <c r="BY768" t="s">
        <v>74</v>
      </c>
      <c r="BZ768" t="s">
        <v>74</v>
      </c>
      <c r="CA768">
        <v>1</v>
      </c>
    </row>
    <row r="769" spans="1:79" customFormat="1" x14ac:dyDescent="0.25">
      <c r="A769" t="s">
        <v>1858</v>
      </c>
      <c r="B769" t="s">
        <v>356</v>
      </c>
      <c r="C769" t="s">
        <v>433</v>
      </c>
      <c r="D769" t="s">
        <v>951</v>
      </c>
      <c r="E769">
        <v>2017</v>
      </c>
      <c r="F769" t="s">
        <v>74</v>
      </c>
      <c r="G769" t="s">
        <v>74</v>
      </c>
      <c r="H769" t="s">
        <v>74</v>
      </c>
      <c r="I769" t="s">
        <v>74</v>
      </c>
      <c r="J769" t="s">
        <v>74</v>
      </c>
      <c r="K769" t="s">
        <v>74</v>
      </c>
      <c r="L769" t="s">
        <v>74</v>
      </c>
      <c r="M769" t="s">
        <v>74</v>
      </c>
      <c r="N769" t="s">
        <v>74</v>
      </c>
      <c r="O769" t="s">
        <v>74</v>
      </c>
      <c r="P769" t="s">
        <v>74</v>
      </c>
      <c r="Q769" t="s">
        <v>74</v>
      </c>
      <c r="R769" t="s">
        <v>74</v>
      </c>
      <c r="S769" t="s">
        <v>74</v>
      </c>
      <c r="T769" t="s">
        <v>74</v>
      </c>
      <c r="U769" t="s">
        <v>74</v>
      </c>
      <c r="V769" t="s">
        <v>74</v>
      </c>
      <c r="W769" t="s">
        <v>74</v>
      </c>
      <c r="X769" t="s">
        <v>74</v>
      </c>
      <c r="Y769" t="s">
        <v>74</v>
      </c>
      <c r="Z769" t="s">
        <v>74</v>
      </c>
      <c r="AA769" t="s">
        <v>74</v>
      </c>
      <c r="AB769" t="s">
        <v>74</v>
      </c>
      <c r="AC769" t="s">
        <v>74</v>
      </c>
      <c r="AD769" t="s">
        <v>74</v>
      </c>
      <c r="AE769" t="s">
        <v>74</v>
      </c>
      <c r="AF769" t="s">
        <v>74</v>
      </c>
      <c r="AG769" t="s">
        <v>74</v>
      </c>
      <c r="AH769" t="s">
        <v>74</v>
      </c>
      <c r="AI769" t="s">
        <v>74</v>
      </c>
      <c r="AJ769" t="s">
        <v>74</v>
      </c>
      <c r="AK769" t="s">
        <v>74</v>
      </c>
      <c r="AL769" t="s">
        <v>74</v>
      </c>
      <c r="AM769" t="s">
        <v>74</v>
      </c>
      <c r="AN769" t="s">
        <v>74</v>
      </c>
      <c r="AO769" t="s">
        <v>74</v>
      </c>
      <c r="AP769" t="s">
        <v>74</v>
      </c>
      <c r="AQ769" t="s">
        <v>74</v>
      </c>
      <c r="AR769" t="s">
        <v>74</v>
      </c>
      <c r="AS769" t="s">
        <v>74</v>
      </c>
      <c r="AT769" t="s">
        <v>74</v>
      </c>
      <c r="AU769" t="s">
        <v>74</v>
      </c>
      <c r="AV769" t="s">
        <v>74</v>
      </c>
      <c r="AW769" t="s">
        <v>74</v>
      </c>
      <c r="AX769" t="s">
        <v>74</v>
      </c>
      <c r="AY769" t="s">
        <v>74</v>
      </c>
      <c r="AZ769" t="s">
        <v>74</v>
      </c>
      <c r="BA769" t="s">
        <v>74</v>
      </c>
      <c r="BB769" t="s">
        <v>74</v>
      </c>
      <c r="BC769" t="s">
        <v>74</v>
      </c>
      <c r="BD769" t="s">
        <v>74</v>
      </c>
      <c r="BE769" t="s">
        <v>74</v>
      </c>
      <c r="BF769" t="s">
        <v>74</v>
      </c>
      <c r="BG769" t="s">
        <v>74</v>
      </c>
      <c r="BH769" t="s">
        <v>74</v>
      </c>
      <c r="BI769" t="s">
        <v>74</v>
      </c>
      <c r="BJ769" t="s">
        <v>74</v>
      </c>
      <c r="BK769" t="s">
        <v>74</v>
      </c>
      <c r="BL769" t="s">
        <v>74</v>
      </c>
      <c r="BM769" t="s">
        <v>74</v>
      </c>
      <c r="BN769" t="s">
        <v>74</v>
      </c>
      <c r="BO769" t="s">
        <v>74</v>
      </c>
      <c r="BP769" t="s">
        <v>74</v>
      </c>
      <c r="BQ769" t="s">
        <v>74</v>
      </c>
      <c r="BR769" t="s">
        <v>74</v>
      </c>
      <c r="BS769" t="s">
        <v>74</v>
      </c>
      <c r="BT769" t="s">
        <v>74</v>
      </c>
      <c r="BU769" t="s">
        <v>74</v>
      </c>
      <c r="BV769" t="s">
        <v>74</v>
      </c>
      <c r="BW769" t="s">
        <v>74</v>
      </c>
      <c r="BX769" t="s">
        <v>1856</v>
      </c>
      <c r="BY769" t="s">
        <v>74</v>
      </c>
      <c r="BZ769" t="s">
        <v>74</v>
      </c>
      <c r="CA769">
        <v>1</v>
      </c>
    </row>
    <row r="770" spans="1:79" customFormat="1" x14ac:dyDescent="0.25">
      <c r="A770" t="s">
        <v>1859</v>
      </c>
      <c r="B770" t="s">
        <v>356</v>
      </c>
      <c r="C770" t="s">
        <v>433</v>
      </c>
      <c r="D770" t="s">
        <v>953</v>
      </c>
      <c r="E770">
        <v>2017</v>
      </c>
      <c r="F770" t="s">
        <v>74</v>
      </c>
      <c r="G770" t="s">
        <v>74</v>
      </c>
      <c r="H770" t="s">
        <v>74</v>
      </c>
      <c r="I770" t="s">
        <v>74</v>
      </c>
      <c r="J770" t="s">
        <v>74</v>
      </c>
      <c r="K770" t="s">
        <v>74</v>
      </c>
      <c r="L770" t="s">
        <v>74</v>
      </c>
      <c r="M770" t="s">
        <v>74</v>
      </c>
      <c r="N770" t="s">
        <v>74</v>
      </c>
      <c r="O770" t="s">
        <v>74</v>
      </c>
      <c r="P770" t="s">
        <v>74</v>
      </c>
      <c r="Q770" t="s">
        <v>74</v>
      </c>
      <c r="R770" t="s">
        <v>74</v>
      </c>
      <c r="S770" t="s">
        <v>74</v>
      </c>
      <c r="T770" t="s">
        <v>74</v>
      </c>
      <c r="U770" t="s">
        <v>74</v>
      </c>
      <c r="V770" t="s">
        <v>74</v>
      </c>
      <c r="W770" t="s">
        <v>74</v>
      </c>
      <c r="X770" t="s">
        <v>74</v>
      </c>
      <c r="Y770" t="s">
        <v>74</v>
      </c>
      <c r="Z770" t="s">
        <v>74</v>
      </c>
      <c r="AA770" t="s">
        <v>74</v>
      </c>
      <c r="AB770" t="s">
        <v>74</v>
      </c>
      <c r="AC770" t="s">
        <v>74</v>
      </c>
      <c r="AD770" t="s">
        <v>74</v>
      </c>
      <c r="AE770" t="s">
        <v>74</v>
      </c>
      <c r="AF770" t="s">
        <v>74</v>
      </c>
      <c r="AG770" t="s">
        <v>74</v>
      </c>
      <c r="AH770" t="s">
        <v>74</v>
      </c>
      <c r="AI770" t="s">
        <v>74</v>
      </c>
      <c r="AJ770" t="s">
        <v>74</v>
      </c>
      <c r="AK770" t="s">
        <v>74</v>
      </c>
      <c r="AL770" t="s">
        <v>74</v>
      </c>
      <c r="AM770" t="s">
        <v>74</v>
      </c>
      <c r="AN770" t="s">
        <v>74</v>
      </c>
      <c r="AO770" t="s">
        <v>74</v>
      </c>
      <c r="AP770" t="s">
        <v>74</v>
      </c>
      <c r="AQ770" t="s">
        <v>74</v>
      </c>
      <c r="AR770" t="s">
        <v>74</v>
      </c>
      <c r="AS770" t="s">
        <v>74</v>
      </c>
      <c r="AT770" t="s">
        <v>74</v>
      </c>
      <c r="AU770" t="s">
        <v>74</v>
      </c>
      <c r="AV770" t="s">
        <v>74</v>
      </c>
      <c r="AW770" t="s">
        <v>74</v>
      </c>
      <c r="AX770" t="s">
        <v>74</v>
      </c>
      <c r="AY770" t="s">
        <v>74</v>
      </c>
      <c r="AZ770" t="s">
        <v>74</v>
      </c>
      <c r="BA770" t="s">
        <v>74</v>
      </c>
      <c r="BB770" t="s">
        <v>74</v>
      </c>
      <c r="BC770" t="s">
        <v>74</v>
      </c>
      <c r="BD770" t="s">
        <v>74</v>
      </c>
      <c r="BE770" t="s">
        <v>74</v>
      </c>
      <c r="BF770" t="s">
        <v>74</v>
      </c>
      <c r="BG770" t="s">
        <v>74</v>
      </c>
      <c r="BH770" t="s">
        <v>74</v>
      </c>
      <c r="BI770" t="s">
        <v>74</v>
      </c>
      <c r="BJ770" t="s">
        <v>74</v>
      </c>
      <c r="BK770" t="s">
        <v>74</v>
      </c>
      <c r="BL770" t="s">
        <v>74</v>
      </c>
      <c r="BM770" t="s">
        <v>74</v>
      </c>
      <c r="BN770" t="s">
        <v>74</v>
      </c>
      <c r="BO770" t="s">
        <v>74</v>
      </c>
      <c r="BP770" t="s">
        <v>74</v>
      </c>
      <c r="BQ770" t="s">
        <v>74</v>
      </c>
      <c r="BR770" t="s">
        <v>74</v>
      </c>
      <c r="BS770" t="s">
        <v>74</v>
      </c>
      <c r="BT770" t="s">
        <v>74</v>
      </c>
      <c r="BU770" t="s">
        <v>74</v>
      </c>
      <c r="BV770" t="s">
        <v>74</v>
      </c>
      <c r="BW770" t="s">
        <v>74</v>
      </c>
      <c r="BX770" t="s">
        <v>1856</v>
      </c>
      <c r="BY770" t="s">
        <v>74</v>
      </c>
      <c r="BZ770" t="s">
        <v>74</v>
      </c>
      <c r="CA770">
        <v>1</v>
      </c>
    </row>
    <row r="771" spans="1:79" customFormat="1" x14ac:dyDescent="0.25">
      <c r="A771" t="s">
        <v>1860</v>
      </c>
      <c r="B771" t="s">
        <v>42</v>
      </c>
      <c r="C771" t="s">
        <v>124</v>
      </c>
      <c r="D771" t="s">
        <v>44</v>
      </c>
      <c r="E771">
        <v>2017</v>
      </c>
      <c r="F771">
        <v>32078</v>
      </c>
      <c r="G771">
        <v>2278</v>
      </c>
      <c r="H771">
        <v>0</v>
      </c>
      <c r="I771">
        <v>4674</v>
      </c>
      <c r="J771">
        <v>5210</v>
      </c>
      <c r="K771">
        <v>4539</v>
      </c>
      <c r="L771">
        <v>3805</v>
      </c>
      <c r="M771">
        <v>3763</v>
      </c>
      <c r="N771">
        <v>3714</v>
      </c>
      <c r="O771">
        <v>3358</v>
      </c>
      <c r="P771">
        <v>2868</v>
      </c>
      <c r="Q771">
        <v>1179</v>
      </c>
      <c r="R771">
        <v>394</v>
      </c>
      <c r="S771">
        <v>852</v>
      </c>
      <c r="T771">
        <v>0</v>
      </c>
      <c r="U771">
        <v>30908</v>
      </c>
      <c r="V771">
        <v>3432</v>
      </c>
      <c r="W771">
        <v>16</v>
      </c>
      <c r="X771">
        <v>15460</v>
      </c>
      <c r="Y771">
        <v>13415</v>
      </c>
      <c r="Z771">
        <v>5481</v>
      </c>
      <c r="AA771">
        <v>0</v>
      </c>
      <c r="AB771">
        <v>2679</v>
      </c>
      <c r="AC771">
        <v>26929</v>
      </c>
      <c r="AD771">
        <v>479</v>
      </c>
      <c r="AE771">
        <v>4269</v>
      </c>
      <c r="AF771">
        <v>980</v>
      </c>
      <c r="AG771">
        <v>31323</v>
      </c>
      <c r="AH771">
        <v>1084</v>
      </c>
      <c r="AI771">
        <v>196</v>
      </c>
      <c r="AJ771">
        <v>773</v>
      </c>
      <c r="AK771">
        <v>3243</v>
      </c>
      <c r="AL771">
        <v>31111</v>
      </c>
      <c r="AM771">
        <v>2</v>
      </c>
      <c r="AN771">
        <v>34356</v>
      </c>
      <c r="AO771">
        <v>0.93369426010012813</v>
      </c>
      <c r="AP771">
        <v>6.6305739899871929E-2</v>
      </c>
      <c r="AQ771">
        <v>0</v>
      </c>
      <c r="AR771">
        <v>0.13604610548375831</v>
      </c>
      <c r="AS771">
        <v>0.15164745604843399</v>
      </c>
      <c r="AT771">
        <v>0.13211666084526719</v>
      </c>
      <c r="AU771">
        <v>0.1107521248108045</v>
      </c>
      <c r="AV771">
        <v>0.109529630923274</v>
      </c>
      <c r="AW771">
        <v>0.1081033880544883</v>
      </c>
      <c r="AX771">
        <v>9.7741297007800682E-2</v>
      </c>
      <c r="AY771">
        <v>8.3478868319944111E-2</v>
      </c>
      <c r="AZ771">
        <v>3.4317149842822213E-2</v>
      </c>
      <c r="BA771">
        <v>2.4799161718477122E-2</v>
      </c>
      <c r="BB771">
        <v>1.146815694492956E-2</v>
      </c>
      <c r="BC771">
        <v>0</v>
      </c>
      <c r="BD771">
        <v>0.89963907323320524</v>
      </c>
      <c r="BE771">
        <v>9.989521480964024E-2</v>
      </c>
      <c r="BF771">
        <v>4.6571195715449992E-4</v>
      </c>
      <c r="BG771">
        <v>0.44999417860053559</v>
      </c>
      <c r="BH771">
        <v>0.39047036907672611</v>
      </c>
      <c r="BI771">
        <v>0.15953545232273841</v>
      </c>
      <c r="BJ771">
        <v>0</v>
      </c>
      <c r="BK771">
        <v>7.7977645826056582E-2</v>
      </c>
      <c r="BL771">
        <v>0.78382233088834552</v>
      </c>
      <c r="BM771">
        <v>1.394225171731284E-2</v>
      </c>
      <c r="BN771">
        <v>0.12425777156828501</v>
      </c>
      <c r="BO771">
        <v>2.8524857375713121E-2</v>
      </c>
      <c r="BP771">
        <v>0.91171847712190013</v>
      </c>
      <c r="BQ771">
        <v>3.1551985097217371E-2</v>
      </c>
      <c r="BR771">
        <v>5.7049714751426254E-3</v>
      </c>
      <c r="BS771">
        <v>2.2499708930026781E-2</v>
      </c>
      <c r="BT771">
        <v>9.4393992315752712E-2</v>
      </c>
      <c r="BU771">
        <v>0.90554779368960303</v>
      </c>
      <c r="BV771">
        <v>5.821399464431249E-5</v>
      </c>
      <c r="BW771">
        <v>1</v>
      </c>
      <c r="BX771" t="s">
        <v>1861</v>
      </c>
      <c r="BY771">
        <v>34356</v>
      </c>
      <c r="BZ771">
        <v>1</v>
      </c>
      <c r="CA771">
        <v>0</v>
      </c>
    </row>
    <row r="772" spans="1:79" customFormat="1" x14ac:dyDescent="0.25">
      <c r="A772" t="s">
        <v>1862</v>
      </c>
      <c r="B772" t="s">
        <v>42</v>
      </c>
      <c r="C772" t="s">
        <v>124</v>
      </c>
      <c r="D772" t="s">
        <v>947</v>
      </c>
      <c r="E772">
        <v>2017</v>
      </c>
      <c r="F772">
        <v>5561</v>
      </c>
      <c r="G772">
        <v>200</v>
      </c>
      <c r="H772">
        <v>0</v>
      </c>
      <c r="I772">
        <v>395</v>
      </c>
      <c r="J772">
        <v>701</v>
      </c>
      <c r="K772">
        <v>763</v>
      </c>
      <c r="L772">
        <v>687</v>
      </c>
      <c r="M772">
        <v>775</v>
      </c>
      <c r="N772">
        <v>772</v>
      </c>
      <c r="O772">
        <v>713</v>
      </c>
      <c r="P772">
        <v>582</v>
      </c>
      <c r="Q772">
        <v>238</v>
      </c>
      <c r="R772">
        <v>88</v>
      </c>
      <c r="S772">
        <v>47</v>
      </c>
      <c r="T772">
        <v>0</v>
      </c>
      <c r="U772">
        <v>5467</v>
      </c>
      <c r="V772">
        <v>293</v>
      </c>
      <c r="W772">
        <v>1</v>
      </c>
      <c r="X772">
        <v>2030</v>
      </c>
      <c r="Y772">
        <v>2768</v>
      </c>
      <c r="Z772">
        <v>963</v>
      </c>
      <c r="AA772">
        <v>0</v>
      </c>
      <c r="AB772">
        <v>451</v>
      </c>
      <c r="AC772">
        <v>4832</v>
      </c>
      <c r="AD772">
        <v>0</v>
      </c>
      <c r="AE772">
        <v>478</v>
      </c>
      <c r="AF772">
        <v>86</v>
      </c>
      <c r="AG772">
        <v>5475</v>
      </c>
      <c r="AH772">
        <v>155</v>
      </c>
      <c r="AI772">
        <v>13</v>
      </c>
      <c r="AJ772">
        <v>32</v>
      </c>
      <c r="AK772">
        <v>895</v>
      </c>
      <c r="AL772">
        <v>4866</v>
      </c>
      <c r="AM772">
        <v>0</v>
      </c>
      <c r="AN772">
        <v>5761</v>
      </c>
      <c r="AO772">
        <v>0.96528380489498355</v>
      </c>
      <c r="AP772">
        <v>3.4716195105016487E-2</v>
      </c>
      <c r="AQ772">
        <v>0</v>
      </c>
      <c r="AR772">
        <v>6.8564485332407568E-2</v>
      </c>
      <c r="AS772">
        <v>0.12168026384308279</v>
      </c>
      <c r="AT772">
        <v>0.1324422843256379</v>
      </c>
      <c r="AU772">
        <v>0.11925013018573161</v>
      </c>
      <c r="AV772">
        <v>0.13452525603193891</v>
      </c>
      <c r="AW772">
        <v>0.13400451310536371</v>
      </c>
      <c r="AX772">
        <v>0.1237632355493838</v>
      </c>
      <c r="AY772">
        <v>0.10102412775559801</v>
      </c>
      <c r="AZ772">
        <v>4.1312272174969633E-2</v>
      </c>
      <c r="BA772">
        <v>8.1583058496788752E-3</v>
      </c>
      <c r="BB772">
        <v>1.5275125846207259E-2</v>
      </c>
      <c r="BC772">
        <v>0</v>
      </c>
      <c r="BD772">
        <v>0.94896719319562572</v>
      </c>
      <c r="BE772">
        <v>5.0859225828849157E-2</v>
      </c>
      <c r="BF772">
        <v>1.7358097552508251E-4</v>
      </c>
      <c r="BG772">
        <v>0.35236938031591741</v>
      </c>
      <c r="BH772">
        <v>0.48047214025342821</v>
      </c>
      <c r="BI772">
        <v>0.1671584794306544</v>
      </c>
      <c r="BJ772">
        <v>0</v>
      </c>
      <c r="BK772">
        <v>7.8285019961812183E-2</v>
      </c>
      <c r="BL772">
        <v>0.83874327373719837</v>
      </c>
      <c r="BM772">
        <v>0</v>
      </c>
      <c r="BN772">
        <v>8.2971706300989406E-2</v>
      </c>
      <c r="BO772">
        <v>1.492796389515709E-2</v>
      </c>
      <c r="BP772">
        <v>0.9503558409998264</v>
      </c>
      <c r="BQ772">
        <v>2.6905051206387781E-2</v>
      </c>
      <c r="BR772">
        <v>2.2565526818260719E-3</v>
      </c>
      <c r="BS772">
        <v>5.5545912168026394E-3</v>
      </c>
      <c r="BT772">
        <v>0.15535497309494881</v>
      </c>
      <c r="BU772">
        <v>0.84464502690505117</v>
      </c>
      <c r="BV772">
        <v>0</v>
      </c>
      <c r="BW772">
        <v>1</v>
      </c>
      <c r="BX772" t="s">
        <v>1861</v>
      </c>
      <c r="BY772">
        <v>34356</v>
      </c>
      <c r="BZ772">
        <v>0.16768541157294209</v>
      </c>
      <c r="CA772">
        <v>0</v>
      </c>
    </row>
    <row r="773" spans="1:79" customFormat="1" x14ac:dyDescent="0.25">
      <c r="A773" t="s">
        <v>1863</v>
      </c>
      <c r="B773" t="s">
        <v>42</v>
      </c>
      <c r="C773" t="s">
        <v>124</v>
      </c>
      <c r="D773" t="s">
        <v>949</v>
      </c>
      <c r="E773">
        <v>2017</v>
      </c>
      <c r="F773">
        <v>20374</v>
      </c>
      <c r="G773">
        <v>1653</v>
      </c>
      <c r="H773">
        <v>0</v>
      </c>
      <c r="I773">
        <v>3775</v>
      </c>
      <c r="J773">
        <v>3840</v>
      </c>
      <c r="K773">
        <v>3082</v>
      </c>
      <c r="L773">
        <v>2351</v>
      </c>
      <c r="M773">
        <v>2139</v>
      </c>
      <c r="N773">
        <v>2139</v>
      </c>
      <c r="O773">
        <v>1800</v>
      </c>
      <c r="P773">
        <v>1518</v>
      </c>
      <c r="Q773">
        <v>573</v>
      </c>
      <c r="R773">
        <v>147</v>
      </c>
      <c r="S773">
        <v>663</v>
      </c>
      <c r="T773">
        <v>0</v>
      </c>
      <c r="U773">
        <v>19843</v>
      </c>
      <c r="V773">
        <v>2176</v>
      </c>
      <c r="W773">
        <v>8</v>
      </c>
      <c r="X773">
        <v>10538</v>
      </c>
      <c r="Y773">
        <v>8212</v>
      </c>
      <c r="Z773">
        <v>3277</v>
      </c>
      <c r="AA773">
        <v>0</v>
      </c>
      <c r="AB773">
        <v>1197</v>
      </c>
      <c r="AC773">
        <v>18955</v>
      </c>
      <c r="AD773">
        <v>6</v>
      </c>
      <c r="AE773">
        <v>1869</v>
      </c>
      <c r="AF773">
        <v>335</v>
      </c>
      <c r="AG773">
        <v>21269</v>
      </c>
      <c r="AH773">
        <v>172</v>
      </c>
      <c r="AI773">
        <v>73</v>
      </c>
      <c r="AJ773">
        <v>178</v>
      </c>
      <c r="AK773">
        <v>1664</v>
      </c>
      <c r="AL773">
        <v>20362</v>
      </c>
      <c r="AM773">
        <v>1</v>
      </c>
      <c r="AN773">
        <v>22027</v>
      </c>
      <c r="AO773">
        <v>0.92495573614200755</v>
      </c>
      <c r="AP773">
        <v>7.5044263857992469E-2</v>
      </c>
      <c r="AQ773">
        <v>0</v>
      </c>
      <c r="AR773">
        <v>0.17138057838107781</v>
      </c>
      <c r="AS773">
        <v>0.174331502247242</v>
      </c>
      <c r="AT773">
        <v>0.13991919008489581</v>
      </c>
      <c r="AU773">
        <v>0.1067326462977255</v>
      </c>
      <c r="AV773">
        <v>9.7108094611159032E-2</v>
      </c>
      <c r="AW773">
        <v>9.7108094611159032E-2</v>
      </c>
      <c r="AX773">
        <v>8.1717891678394702E-2</v>
      </c>
      <c r="AY773">
        <v>6.8915421982112868E-2</v>
      </c>
      <c r="AZ773">
        <v>2.601352885095564E-2</v>
      </c>
      <c r="BA773">
        <v>3.0099423434875379E-2</v>
      </c>
      <c r="BB773">
        <v>6.6736278204022337E-3</v>
      </c>
      <c r="BC773">
        <v>0</v>
      </c>
      <c r="BD773">
        <v>0.90084895809688115</v>
      </c>
      <c r="BE773">
        <v>9.8787851273437144E-2</v>
      </c>
      <c r="BF773">
        <v>3.6319062968175422E-4</v>
      </c>
      <c r="BG773">
        <v>0.47841285694829072</v>
      </c>
      <c r="BH773">
        <v>0.3728151813683207</v>
      </c>
      <c r="BI773">
        <v>0.1487719616833886</v>
      </c>
      <c r="BJ773">
        <v>0</v>
      </c>
      <c r="BK773">
        <v>5.4342397966132473E-2</v>
      </c>
      <c r="BL773">
        <v>0.86053479820220635</v>
      </c>
      <c r="BM773">
        <v>2.7239297226131572E-4</v>
      </c>
      <c r="BN773">
        <v>8.485041085939983E-2</v>
      </c>
      <c r="BO773">
        <v>1.520860761792346E-2</v>
      </c>
      <c r="BP773">
        <v>0.96558768783765381</v>
      </c>
      <c r="BQ773">
        <v>7.8085985381577154E-3</v>
      </c>
      <c r="BR773">
        <v>3.314114495846007E-3</v>
      </c>
      <c r="BS773">
        <v>8.0809915104190309E-3</v>
      </c>
      <c r="BT773">
        <v>7.5543650973804874E-2</v>
      </c>
      <c r="BU773">
        <v>0.92441095019748487</v>
      </c>
      <c r="BV773">
        <v>4.5398828710219277E-5</v>
      </c>
      <c r="BW773">
        <v>1</v>
      </c>
      <c r="BX773" t="s">
        <v>1861</v>
      </c>
      <c r="BY773">
        <v>34356</v>
      </c>
      <c r="BZ773">
        <v>0.64113983001513564</v>
      </c>
      <c r="CA773">
        <v>0</v>
      </c>
    </row>
    <row r="774" spans="1:79" customFormat="1" x14ac:dyDescent="0.25">
      <c r="A774" t="s">
        <v>1864</v>
      </c>
      <c r="B774" t="s">
        <v>42</v>
      </c>
      <c r="C774" t="s">
        <v>124</v>
      </c>
      <c r="D774" t="s">
        <v>951</v>
      </c>
      <c r="E774">
        <v>2017</v>
      </c>
      <c r="F774">
        <v>2052</v>
      </c>
      <c r="G774">
        <v>131</v>
      </c>
      <c r="H774">
        <v>0</v>
      </c>
      <c r="I774">
        <v>138</v>
      </c>
      <c r="J774">
        <v>232</v>
      </c>
      <c r="K774">
        <v>186</v>
      </c>
      <c r="L774">
        <v>294</v>
      </c>
      <c r="M774">
        <v>326</v>
      </c>
      <c r="N774">
        <v>241</v>
      </c>
      <c r="O774">
        <v>247</v>
      </c>
      <c r="P774">
        <v>253</v>
      </c>
      <c r="Q774">
        <v>165</v>
      </c>
      <c r="R774">
        <v>63</v>
      </c>
      <c r="S774">
        <v>38</v>
      </c>
      <c r="T774">
        <v>0</v>
      </c>
      <c r="U774">
        <v>1448</v>
      </c>
      <c r="V774">
        <v>732</v>
      </c>
      <c r="W774">
        <v>3</v>
      </c>
      <c r="X774">
        <v>835</v>
      </c>
      <c r="Y774">
        <v>1014</v>
      </c>
      <c r="Z774">
        <v>334</v>
      </c>
      <c r="AA774">
        <v>0</v>
      </c>
      <c r="AB774">
        <v>445</v>
      </c>
      <c r="AC774">
        <v>1496</v>
      </c>
      <c r="AD774">
        <v>0</v>
      </c>
      <c r="AE774">
        <v>242</v>
      </c>
      <c r="AF774">
        <v>104</v>
      </c>
      <c r="AG774">
        <v>2028</v>
      </c>
      <c r="AH774">
        <v>45</v>
      </c>
      <c r="AI774">
        <v>0</v>
      </c>
      <c r="AJ774">
        <v>6</v>
      </c>
      <c r="AK774">
        <v>423</v>
      </c>
      <c r="AL774">
        <v>1760</v>
      </c>
      <c r="AM774">
        <v>0</v>
      </c>
      <c r="AN774">
        <v>2183</v>
      </c>
      <c r="AO774">
        <v>0.939990838295923</v>
      </c>
      <c r="AP774">
        <v>6.0009161704076962E-2</v>
      </c>
      <c r="AQ774">
        <v>0</v>
      </c>
      <c r="AR774">
        <v>6.3215758131012365E-2</v>
      </c>
      <c r="AS774">
        <v>0.1062757672927164</v>
      </c>
      <c r="AT774">
        <v>8.5203847915712325E-2</v>
      </c>
      <c r="AU774">
        <v>0.13467704993128721</v>
      </c>
      <c r="AV774">
        <v>0.1493357764544205</v>
      </c>
      <c r="AW774">
        <v>0.11039853412734769</v>
      </c>
      <c r="AX774">
        <v>0.1131470453504352</v>
      </c>
      <c r="AY774">
        <v>0.1158955565735227</v>
      </c>
      <c r="AZ774">
        <v>7.5584058634906096E-2</v>
      </c>
      <c r="BA774">
        <v>1.7407237746220799E-2</v>
      </c>
      <c r="BB774">
        <v>2.8859367842418691E-2</v>
      </c>
      <c r="BC774">
        <v>0</v>
      </c>
      <c r="BD774">
        <v>0.66330737517178195</v>
      </c>
      <c r="BE774">
        <v>0.33531836921667429</v>
      </c>
      <c r="BF774">
        <v>1.3742556115437471E-3</v>
      </c>
      <c r="BG774">
        <v>0.3825011452130096</v>
      </c>
      <c r="BH774">
        <v>0.46449839670178661</v>
      </c>
      <c r="BI774">
        <v>0.15300045808520379</v>
      </c>
      <c r="BJ774">
        <v>0</v>
      </c>
      <c r="BK774">
        <v>0.2038479157123225</v>
      </c>
      <c r="BL774">
        <v>0.68529546495648186</v>
      </c>
      <c r="BM774">
        <v>0</v>
      </c>
      <c r="BN774">
        <v>0.1108566193311956</v>
      </c>
      <c r="BO774">
        <v>4.7640861200183231E-2</v>
      </c>
      <c r="BP774">
        <v>0.92899679340357311</v>
      </c>
      <c r="BQ774">
        <v>2.0613834173156209E-2</v>
      </c>
      <c r="BR774">
        <v>0</v>
      </c>
      <c r="BS774">
        <v>2.7485112230874941E-3</v>
      </c>
      <c r="BT774">
        <v>0.1937700412276683</v>
      </c>
      <c r="BU774">
        <v>0.80622995877233161</v>
      </c>
      <c r="BV774">
        <v>0</v>
      </c>
      <c r="BW774">
        <v>1</v>
      </c>
      <c r="BX774" t="s">
        <v>1861</v>
      </c>
      <c r="BY774">
        <v>34356</v>
      </c>
      <c r="BZ774">
        <v>6.3540575154267087E-2</v>
      </c>
      <c r="CA774">
        <v>0</v>
      </c>
    </row>
    <row r="775" spans="1:79" customFormat="1" x14ac:dyDescent="0.25">
      <c r="A775" t="s">
        <v>1865</v>
      </c>
      <c r="B775" t="s">
        <v>42</v>
      </c>
      <c r="C775" t="s">
        <v>124</v>
      </c>
      <c r="D775" t="s">
        <v>953</v>
      </c>
      <c r="E775">
        <v>2017</v>
      </c>
      <c r="F775">
        <v>3650</v>
      </c>
      <c r="G775">
        <v>262</v>
      </c>
      <c r="H775">
        <v>0</v>
      </c>
      <c r="I775">
        <v>229</v>
      </c>
      <c r="J775">
        <v>366</v>
      </c>
      <c r="K775">
        <v>459</v>
      </c>
      <c r="L775">
        <v>447</v>
      </c>
      <c r="M775">
        <v>498</v>
      </c>
      <c r="N775">
        <v>534</v>
      </c>
      <c r="O775">
        <v>578</v>
      </c>
      <c r="P775">
        <v>488</v>
      </c>
      <c r="Q775">
        <v>200</v>
      </c>
      <c r="R775">
        <v>91</v>
      </c>
      <c r="S775">
        <v>22</v>
      </c>
      <c r="T775">
        <v>0</v>
      </c>
      <c r="U775">
        <v>3701</v>
      </c>
      <c r="V775">
        <v>207</v>
      </c>
      <c r="W775">
        <v>4</v>
      </c>
      <c r="X775">
        <v>1918</v>
      </c>
      <c r="Y775">
        <v>1276</v>
      </c>
      <c r="Z775">
        <v>718</v>
      </c>
      <c r="AA775">
        <v>0</v>
      </c>
      <c r="AB775">
        <v>586</v>
      </c>
      <c r="AC775">
        <v>1642</v>
      </c>
      <c r="AD775">
        <v>4</v>
      </c>
      <c r="AE775">
        <v>1680</v>
      </c>
      <c r="AF775">
        <v>455</v>
      </c>
      <c r="AG775">
        <v>2547</v>
      </c>
      <c r="AH775">
        <v>712</v>
      </c>
      <c r="AI775">
        <v>110</v>
      </c>
      <c r="AJ775">
        <v>88</v>
      </c>
      <c r="AK775">
        <v>211</v>
      </c>
      <c r="AL775">
        <v>3701</v>
      </c>
      <c r="AM775">
        <v>0</v>
      </c>
      <c r="AN775">
        <v>3912</v>
      </c>
      <c r="AO775">
        <v>0.93302658486707568</v>
      </c>
      <c r="AP775">
        <v>6.6973415132924333E-2</v>
      </c>
      <c r="AQ775">
        <v>0</v>
      </c>
      <c r="AR775">
        <v>5.8537832310838443E-2</v>
      </c>
      <c r="AS775">
        <v>9.3558282208588958E-2</v>
      </c>
      <c r="AT775">
        <v>0.1173312883435583</v>
      </c>
      <c r="AU775">
        <v>0.1142638036809816</v>
      </c>
      <c r="AV775">
        <v>0.1273006134969325</v>
      </c>
      <c r="AW775">
        <v>0.13650306748466259</v>
      </c>
      <c r="AX775">
        <v>0.14775051124744379</v>
      </c>
      <c r="AY775">
        <v>0.1247443762781186</v>
      </c>
      <c r="AZ775">
        <v>5.112474437627812E-2</v>
      </c>
      <c r="BA775">
        <v>5.6237218813905933E-3</v>
      </c>
      <c r="BB775">
        <v>2.326175869120654E-2</v>
      </c>
      <c r="BC775">
        <v>0</v>
      </c>
      <c r="BD775">
        <v>0.94606339468302658</v>
      </c>
      <c r="BE775">
        <v>5.2914110429447853E-2</v>
      </c>
      <c r="BF775">
        <v>1.022494887525562E-3</v>
      </c>
      <c r="BG775">
        <v>0.49028629856850708</v>
      </c>
      <c r="BH775">
        <v>0.32617586912065438</v>
      </c>
      <c r="BI775">
        <v>0.18353783231083851</v>
      </c>
      <c r="BJ775">
        <v>0</v>
      </c>
      <c r="BK775">
        <v>0.14979550102249489</v>
      </c>
      <c r="BL775">
        <v>0.41973415132924341</v>
      </c>
      <c r="BM775">
        <v>1.022494887525562E-3</v>
      </c>
      <c r="BN775">
        <v>0.42944785276073622</v>
      </c>
      <c r="BO775">
        <v>0.11630879345603271</v>
      </c>
      <c r="BP775">
        <v>0.6510736196319018</v>
      </c>
      <c r="BQ775">
        <v>0.18200408997955009</v>
      </c>
      <c r="BR775">
        <v>2.811860940695296E-2</v>
      </c>
      <c r="BS775">
        <v>2.249488752556237E-2</v>
      </c>
      <c r="BT775">
        <v>5.3936605316973418E-2</v>
      </c>
      <c r="BU775">
        <v>0.94606339468302658</v>
      </c>
      <c r="BV775">
        <v>0</v>
      </c>
      <c r="BW775">
        <v>1</v>
      </c>
      <c r="BX775" t="s">
        <v>1861</v>
      </c>
      <c r="BY775">
        <v>34356</v>
      </c>
      <c r="BZ775">
        <v>0.11386657352427521</v>
      </c>
      <c r="CA775">
        <v>0</v>
      </c>
    </row>
    <row r="776" spans="1:79" customFormat="1" x14ac:dyDescent="0.25">
      <c r="A776" t="s">
        <v>1866</v>
      </c>
      <c r="B776" t="s">
        <v>42</v>
      </c>
      <c r="C776" t="s">
        <v>124</v>
      </c>
      <c r="D776" t="s">
        <v>961</v>
      </c>
      <c r="E776">
        <v>2017</v>
      </c>
      <c r="F776">
        <v>441</v>
      </c>
      <c r="G776">
        <v>32</v>
      </c>
      <c r="H776">
        <v>0</v>
      </c>
      <c r="I776">
        <v>137</v>
      </c>
      <c r="J776">
        <v>71</v>
      </c>
      <c r="K776">
        <v>49</v>
      </c>
      <c r="L776">
        <v>26</v>
      </c>
      <c r="M776">
        <v>25</v>
      </c>
      <c r="N776">
        <v>28</v>
      </c>
      <c r="O776">
        <v>20</v>
      </c>
      <c r="P776">
        <v>27</v>
      </c>
      <c r="Q776">
        <v>3</v>
      </c>
      <c r="R776">
        <v>5</v>
      </c>
      <c r="S776">
        <v>82</v>
      </c>
      <c r="T776">
        <v>0</v>
      </c>
      <c r="U776">
        <v>449</v>
      </c>
      <c r="V776">
        <v>24</v>
      </c>
      <c r="W776">
        <v>0</v>
      </c>
      <c r="X776">
        <v>139</v>
      </c>
      <c r="Y776">
        <v>145</v>
      </c>
      <c r="Z776">
        <v>189</v>
      </c>
      <c r="AA776">
        <v>0</v>
      </c>
      <c r="AB776">
        <v>0</v>
      </c>
      <c r="AC776">
        <v>4</v>
      </c>
      <c r="AD776">
        <v>469</v>
      </c>
      <c r="AE776">
        <v>0</v>
      </c>
      <c r="AF776">
        <v>0</v>
      </c>
      <c r="AG776">
        <v>4</v>
      </c>
      <c r="AH776">
        <v>0</v>
      </c>
      <c r="AI776">
        <v>0</v>
      </c>
      <c r="AJ776">
        <v>469</v>
      </c>
      <c r="AK776">
        <v>50</v>
      </c>
      <c r="AL776">
        <v>422</v>
      </c>
      <c r="AM776">
        <v>1</v>
      </c>
      <c r="AN776">
        <v>473</v>
      </c>
      <c r="AO776">
        <v>0.93234672304439747</v>
      </c>
      <c r="AP776">
        <v>6.765327695560254E-2</v>
      </c>
      <c r="AQ776">
        <v>0</v>
      </c>
      <c r="AR776">
        <v>0.28964059196617342</v>
      </c>
      <c r="AS776">
        <v>0.15010570824524311</v>
      </c>
      <c r="AT776">
        <v>0.10359408033826641</v>
      </c>
      <c r="AU776">
        <v>5.4968287526427059E-2</v>
      </c>
      <c r="AV776">
        <v>5.2854122621564477E-2</v>
      </c>
      <c r="AW776">
        <v>5.9196617336152217E-2</v>
      </c>
      <c r="AX776">
        <v>4.2283298097251593E-2</v>
      </c>
      <c r="AY776">
        <v>5.7082452431289642E-2</v>
      </c>
      <c r="AZ776">
        <v>6.3424947145877377E-3</v>
      </c>
      <c r="BA776">
        <v>0.17336152219873149</v>
      </c>
      <c r="BB776">
        <v>1.05708245243129E-2</v>
      </c>
      <c r="BC776">
        <v>0</v>
      </c>
      <c r="BD776">
        <v>0.94926004228329808</v>
      </c>
      <c r="BE776">
        <v>5.0739957716701901E-2</v>
      </c>
      <c r="BF776">
        <v>0</v>
      </c>
      <c r="BG776">
        <v>0.29386892177589852</v>
      </c>
      <c r="BH776">
        <v>0.30655391120507403</v>
      </c>
      <c r="BI776">
        <v>0.39957716701902751</v>
      </c>
      <c r="BJ776">
        <v>0</v>
      </c>
      <c r="BK776">
        <v>0</v>
      </c>
      <c r="BL776">
        <v>8.4566596194503175E-3</v>
      </c>
      <c r="BM776">
        <v>0.9915433403805497</v>
      </c>
      <c r="BN776">
        <v>0</v>
      </c>
      <c r="BO776">
        <v>0</v>
      </c>
      <c r="BP776">
        <v>8.4566596194503175E-3</v>
      </c>
      <c r="BQ776">
        <v>0</v>
      </c>
      <c r="BR776">
        <v>0</v>
      </c>
      <c r="BS776">
        <v>0.9915433403805497</v>
      </c>
      <c r="BT776">
        <v>0.105708245243129</v>
      </c>
      <c r="BU776">
        <v>0.89217758985200846</v>
      </c>
      <c r="BV776">
        <v>2.1141649048625789E-3</v>
      </c>
      <c r="BW776">
        <v>1</v>
      </c>
      <c r="BX776" t="s">
        <v>1861</v>
      </c>
      <c r="BY776">
        <v>34356</v>
      </c>
      <c r="BZ776">
        <v>1.37676097333799E-2</v>
      </c>
      <c r="CA776">
        <v>0</v>
      </c>
    </row>
    <row r="777" spans="1:79" customFormat="1" x14ac:dyDescent="0.25">
      <c r="A777" t="s">
        <v>1867</v>
      </c>
      <c r="B777" t="s">
        <v>42</v>
      </c>
      <c r="C777" t="s">
        <v>123</v>
      </c>
      <c r="D777" t="s">
        <v>44</v>
      </c>
      <c r="E777">
        <v>2017</v>
      </c>
      <c r="F777">
        <v>32307</v>
      </c>
      <c r="G777">
        <v>2900</v>
      </c>
      <c r="H777">
        <v>0</v>
      </c>
      <c r="I777">
        <v>3746</v>
      </c>
      <c r="J777">
        <v>5025</v>
      </c>
      <c r="K777">
        <v>4593</v>
      </c>
      <c r="L777">
        <v>3994</v>
      </c>
      <c r="M777">
        <v>4153</v>
      </c>
      <c r="N777">
        <v>4011</v>
      </c>
      <c r="O777">
        <v>4127</v>
      </c>
      <c r="P777">
        <v>3268</v>
      </c>
      <c r="Q777">
        <v>1335</v>
      </c>
      <c r="R777">
        <v>456</v>
      </c>
      <c r="S777">
        <v>499</v>
      </c>
      <c r="T777">
        <v>0</v>
      </c>
      <c r="U777">
        <v>29573</v>
      </c>
      <c r="V777">
        <v>5208</v>
      </c>
      <c r="W777">
        <v>426</v>
      </c>
      <c r="X777">
        <v>19624</v>
      </c>
      <c r="Y777">
        <v>9706</v>
      </c>
      <c r="Z777">
        <v>5789</v>
      </c>
      <c r="AA777">
        <v>88</v>
      </c>
      <c r="AB777">
        <v>2656</v>
      </c>
      <c r="AC777">
        <v>27992</v>
      </c>
      <c r="AD777">
        <v>133</v>
      </c>
      <c r="AE777">
        <v>4426</v>
      </c>
      <c r="AF777">
        <v>1313</v>
      </c>
      <c r="AG777">
        <v>31820</v>
      </c>
      <c r="AH777">
        <v>1626</v>
      </c>
      <c r="AI777">
        <v>218</v>
      </c>
      <c r="AJ777">
        <v>230</v>
      </c>
      <c r="AK777">
        <v>1633</v>
      </c>
      <c r="AL777">
        <v>33387</v>
      </c>
      <c r="AM777">
        <v>187</v>
      </c>
      <c r="AN777">
        <v>35207</v>
      </c>
      <c r="AO777">
        <v>0.91763001675803102</v>
      </c>
      <c r="AP777">
        <v>8.2369983241968925E-2</v>
      </c>
      <c r="AQ777">
        <v>0</v>
      </c>
      <c r="AR777">
        <v>0.1063992955946261</v>
      </c>
      <c r="AS777">
        <v>0.1427272985485841</v>
      </c>
      <c r="AT777">
        <v>0.13045701138978039</v>
      </c>
      <c r="AU777">
        <v>0.11344334933393931</v>
      </c>
      <c r="AV777">
        <v>0.11795949669099889</v>
      </c>
      <c r="AW777">
        <v>0.11392620785639219</v>
      </c>
      <c r="AX777">
        <v>0.11722100718607099</v>
      </c>
      <c r="AY777">
        <v>9.2822450080949817E-2</v>
      </c>
      <c r="AZ777">
        <v>3.7918595733802928E-2</v>
      </c>
      <c r="BA777">
        <v>1.4173317806118101E-2</v>
      </c>
      <c r="BB777">
        <v>1.295196977873718E-2</v>
      </c>
      <c r="BC777">
        <v>0</v>
      </c>
      <c r="BD777">
        <v>0.8399750049706024</v>
      </c>
      <c r="BE777">
        <v>0.14792512852557729</v>
      </c>
      <c r="BF777">
        <v>1.2099866503820261E-2</v>
      </c>
      <c r="BG777">
        <v>0.5573891555656546</v>
      </c>
      <c r="BH777">
        <v>0.27568381287812083</v>
      </c>
      <c r="BI777">
        <v>0.16442752861646831</v>
      </c>
      <c r="BJ777">
        <v>2.4995029397562991E-3</v>
      </c>
      <c r="BK777">
        <v>7.5439543272644641E-2</v>
      </c>
      <c r="BL777">
        <v>0.79506916238248071</v>
      </c>
      <c r="BM777">
        <v>3.777657852131678E-3</v>
      </c>
      <c r="BN777">
        <v>0.12571363649274289</v>
      </c>
      <c r="BO777">
        <v>3.7293719998863863E-2</v>
      </c>
      <c r="BP777">
        <v>0.90379754026187975</v>
      </c>
      <c r="BQ777">
        <v>4.6183997500497058E-2</v>
      </c>
      <c r="BR777">
        <v>6.1919504643962852E-3</v>
      </c>
      <c r="BS777">
        <v>6.5327917743630516E-3</v>
      </c>
      <c r="BT777">
        <v>4.6382821597977672E-2</v>
      </c>
      <c r="BU777">
        <v>0.9483057346550402</v>
      </c>
      <c r="BV777">
        <v>5.311443746982134E-3</v>
      </c>
      <c r="BW777">
        <v>1</v>
      </c>
      <c r="BX777" t="s">
        <v>1868</v>
      </c>
      <c r="BY777">
        <v>35207</v>
      </c>
      <c r="BZ777">
        <v>1</v>
      </c>
      <c r="CA777">
        <v>0</v>
      </c>
    </row>
    <row r="778" spans="1:79" customFormat="1" x14ac:dyDescent="0.25">
      <c r="A778" t="s">
        <v>1869</v>
      </c>
      <c r="B778" t="s">
        <v>42</v>
      </c>
      <c r="C778" t="s">
        <v>123</v>
      </c>
      <c r="D778" t="s">
        <v>947</v>
      </c>
      <c r="E778">
        <v>2017</v>
      </c>
      <c r="F778">
        <v>5445</v>
      </c>
      <c r="G778">
        <v>261</v>
      </c>
      <c r="H778">
        <v>0</v>
      </c>
      <c r="I778">
        <v>262</v>
      </c>
      <c r="J778">
        <v>593</v>
      </c>
      <c r="K778">
        <v>719</v>
      </c>
      <c r="L778">
        <v>645</v>
      </c>
      <c r="M778">
        <v>718</v>
      </c>
      <c r="N778">
        <v>802</v>
      </c>
      <c r="O778">
        <v>828</v>
      </c>
      <c r="P778">
        <v>725</v>
      </c>
      <c r="Q778">
        <v>296</v>
      </c>
      <c r="R778">
        <v>92</v>
      </c>
      <c r="S778">
        <v>26</v>
      </c>
      <c r="T778">
        <v>0</v>
      </c>
      <c r="U778">
        <v>5178</v>
      </c>
      <c r="V778">
        <v>479</v>
      </c>
      <c r="W778">
        <v>49</v>
      </c>
      <c r="X778">
        <v>2684</v>
      </c>
      <c r="Y778">
        <v>1986</v>
      </c>
      <c r="Z778">
        <v>1025</v>
      </c>
      <c r="AA778">
        <v>11</v>
      </c>
      <c r="AB778">
        <v>527</v>
      </c>
      <c r="AC778">
        <v>4617</v>
      </c>
      <c r="AD778">
        <v>0</v>
      </c>
      <c r="AE778">
        <v>562</v>
      </c>
      <c r="AF778">
        <v>150</v>
      </c>
      <c r="AG778">
        <v>5345</v>
      </c>
      <c r="AH778">
        <v>166</v>
      </c>
      <c r="AI778">
        <v>28</v>
      </c>
      <c r="AJ778">
        <v>17</v>
      </c>
      <c r="AK778">
        <v>567</v>
      </c>
      <c r="AL778">
        <v>5096</v>
      </c>
      <c r="AM778">
        <v>43</v>
      </c>
      <c r="AN778">
        <v>5706</v>
      </c>
      <c r="AO778">
        <v>0.9542586750788643</v>
      </c>
      <c r="AP778">
        <v>4.5741324921135647E-2</v>
      </c>
      <c r="AQ778">
        <v>0</v>
      </c>
      <c r="AR778">
        <v>4.5916579039607427E-2</v>
      </c>
      <c r="AS778">
        <v>0.10392569225376801</v>
      </c>
      <c r="AT778">
        <v>0.12600771118121279</v>
      </c>
      <c r="AU778">
        <v>0.1130389064143007</v>
      </c>
      <c r="AV778">
        <v>0.12583245706274099</v>
      </c>
      <c r="AW778">
        <v>0.14055380301437079</v>
      </c>
      <c r="AX778">
        <v>0.14511041009463721</v>
      </c>
      <c r="AY778">
        <v>0.12705923589204349</v>
      </c>
      <c r="AZ778">
        <v>5.1875219067648089E-2</v>
      </c>
      <c r="BA778">
        <v>4.5566070802663863E-3</v>
      </c>
      <c r="BB778">
        <v>1.6123378899404139E-2</v>
      </c>
      <c r="BC778">
        <v>0</v>
      </c>
      <c r="BD778">
        <v>0.90746582544689802</v>
      </c>
      <c r="BE778">
        <v>8.3946722747984578E-2</v>
      </c>
      <c r="BF778">
        <v>8.5874518051174201E-3</v>
      </c>
      <c r="BG778">
        <v>0.47038205397826849</v>
      </c>
      <c r="BH778">
        <v>0.3480546792849632</v>
      </c>
      <c r="BI778">
        <v>0.17963547143357869</v>
      </c>
      <c r="BJ778">
        <v>1.927795303189625E-3</v>
      </c>
      <c r="BK778">
        <v>9.2358920434630218E-2</v>
      </c>
      <c r="BL778">
        <v>0.80914826498422709</v>
      </c>
      <c r="BM778">
        <v>0</v>
      </c>
      <c r="BN778">
        <v>9.849281458114266E-2</v>
      </c>
      <c r="BO778">
        <v>2.6288117770767609E-2</v>
      </c>
      <c r="BP778">
        <v>0.93673326323168593</v>
      </c>
      <c r="BQ778">
        <v>2.9092183666316159E-2</v>
      </c>
      <c r="BR778">
        <v>4.9071153172099546E-3</v>
      </c>
      <c r="BS778">
        <v>2.9793200140203289E-3</v>
      </c>
      <c r="BT778">
        <v>9.9369085173501584E-2</v>
      </c>
      <c r="BU778">
        <v>0.89309498773221174</v>
      </c>
      <c r="BV778">
        <v>7.535927094286716E-3</v>
      </c>
      <c r="BW778">
        <v>1</v>
      </c>
      <c r="BX778" t="s">
        <v>1868</v>
      </c>
      <c r="BY778">
        <v>35207</v>
      </c>
      <c r="BZ778">
        <v>0.16207004288919821</v>
      </c>
      <c r="CA778">
        <v>0</v>
      </c>
    </row>
    <row r="779" spans="1:79" customFormat="1" x14ac:dyDescent="0.25">
      <c r="A779" t="s">
        <v>1870</v>
      </c>
      <c r="B779" t="s">
        <v>42</v>
      </c>
      <c r="C779" t="s">
        <v>123</v>
      </c>
      <c r="D779" t="s">
        <v>949</v>
      </c>
      <c r="E779">
        <v>2017</v>
      </c>
      <c r="F779">
        <v>21052</v>
      </c>
      <c r="G779">
        <v>2179</v>
      </c>
      <c r="H779">
        <v>0</v>
      </c>
      <c r="I779">
        <v>3200</v>
      </c>
      <c r="J779">
        <v>3940</v>
      </c>
      <c r="K779">
        <v>3261</v>
      </c>
      <c r="L779">
        <v>2707</v>
      </c>
      <c r="M779">
        <v>2627</v>
      </c>
      <c r="N779">
        <v>2315</v>
      </c>
      <c r="O779">
        <v>2317</v>
      </c>
      <c r="P779">
        <v>1673</v>
      </c>
      <c r="Q779">
        <v>581</v>
      </c>
      <c r="R779">
        <v>177</v>
      </c>
      <c r="S779">
        <v>433</v>
      </c>
      <c r="T779">
        <v>0</v>
      </c>
      <c r="U779">
        <v>19623</v>
      </c>
      <c r="V779">
        <v>3301</v>
      </c>
      <c r="W779">
        <v>307</v>
      </c>
      <c r="X779">
        <v>13314</v>
      </c>
      <c r="Y779">
        <v>6204</v>
      </c>
      <c r="Z779">
        <v>3678</v>
      </c>
      <c r="AA779">
        <v>35</v>
      </c>
      <c r="AB779">
        <v>1176</v>
      </c>
      <c r="AC779">
        <v>20406</v>
      </c>
      <c r="AD779">
        <v>0</v>
      </c>
      <c r="AE779">
        <v>1649</v>
      </c>
      <c r="AF779">
        <v>495</v>
      </c>
      <c r="AG779">
        <v>22245</v>
      </c>
      <c r="AH779">
        <v>385</v>
      </c>
      <c r="AI779">
        <v>53</v>
      </c>
      <c r="AJ779">
        <v>53</v>
      </c>
      <c r="AK779">
        <v>797</v>
      </c>
      <c r="AL779">
        <v>22338</v>
      </c>
      <c r="AM779">
        <v>96</v>
      </c>
      <c r="AN779">
        <v>23231</v>
      </c>
      <c r="AO779">
        <v>0.90620291851405455</v>
      </c>
      <c r="AP779">
        <v>9.379708148594551E-2</v>
      </c>
      <c r="AQ779">
        <v>0</v>
      </c>
      <c r="AR779">
        <v>0.13774697602341701</v>
      </c>
      <c r="AS779">
        <v>0.1696009642288322</v>
      </c>
      <c r="AT779">
        <v>0.14037277775386339</v>
      </c>
      <c r="AU779">
        <v>0.1165253325298093</v>
      </c>
      <c r="AV779">
        <v>0.1130816581292239</v>
      </c>
      <c r="AW779">
        <v>9.965132796694072E-2</v>
      </c>
      <c r="AX779">
        <v>9.9737419826955359E-2</v>
      </c>
      <c r="AY779">
        <v>7.2015840902242695E-2</v>
      </c>
      <c r="AZ779">
        <v>2.5009685334251651E-2</v>
      </c>
      <c r="BA779">
        <v>1.8638887693168609E-2</v>
      </c>
      <c r="BB779">
        <v>7.6191296112952519E-3</v>
      </c>
      <c r="BC779">
        <v>0</v>
      </c>
      <c r="BD779">
        <v>0.8446902845335974</v>
      </c>
      <c r="BE779">
        <v>0.1420946149541561</v>
      </c>
      <c r="BF779">
        <v>1.321510051224657E-2</v>
      </c>
      <c r="BG779">
        <v>0.57311351211742934</v>
      </c>
      <c r="BH779">
        <v>0.26705694976539968</v>
      </c>
      <c r="BI779">
        <v>0.1583229305669149</v>
      </c>
      <c r="BJ779">
        <v>1.5066075502561231E-3</v>
      </c>
      <c r="BK779">
        <v>5.0622013688605742E-2</v>
      </c>
      <c r="BL779">
        <v>0.8783952477293272</v>
      </c>
      <c r="BM779">
        <v>0</v>
      </c>
      <c r="BN779">
        <v>7.0982738582067065E-2</v>
      </c>
      <c r="BO779">
        <v>2.130773535362232E-2</v>
      </c>
      <c r="BP779">
        <v>0.95755671301278467</v>
      </c>
      <c r="BQ779">
        <v>1.6572683052817359E-2</v>
      </c>
      <c r="BR779">
        <v>2.2814342903878441E-3</v>
      </c>
      <c r="BS779">
        <v>2.2814342903878441E-3</v>
      </c>
      <c r="BT779">
        <v>3.4307606215832287E-2</v>
      </c>
      <c r="BU779">
        <v>0.96155998450346525</v>
      </c>
      <c r="BV779">
        <v>4.1324092807025099E-3</v>
      </c>
      <c r="BW779">
        <v>1</v>
      </c>
      <c r="BX779" t="s">
        <v>1868</v>
      </c>
      <c r="BY779">
        <v>35207</v>
      </c>
      <c r="BZ779">
        <v>0.65984037265316553</v>
      </c>
      <c r="CA779">
        <v>0</v>
      </c>
    </row>
    <row r="780" spans="1:79" customFormat="1" x14ac:dyDescent="0.25">
      <c r="A780" t="s">
        <v>1871</v>
      </c>
      <c r="B780" t="s">
        <v>42</v>
      </c>
      <c r="C780" t="s">
        <v>123</v>
      </c>
      <c r="D780" t="s">
        <v>951</v>
      </c>
      <c r="E780">
        <v>2017</v>
      </c>
      <c r="F780">
        <v>2310</v>
      </c>
      <c r="G780">
        <v>194</v>
      </c>
      <c r="H780">
        <v>0</v>
      </c>
      <c r="I780">
        <v>119</v>
      </c>
      <c r="J780">
        <v>205</v>
      </c>
      <c r="K780">
        <v>202</v>
      </c>
      <c r="L780">
        <v>249</v>
      </c>
      <c r="M780">
        <v>365</v>
      </c>
      <c r="N780">
        <v>324</v>
      </c>
      <c r="O780">
        <v>401</v>
      </c>
      <c r="P780">
        <v>355</v>
      </c>
      <c r="Q780">
        <v>189</v>
      </c>
      <c r="R780">
        <v>84</v>
      </c>
      <c r="S780">
        <v>11</v>
      </c>
      <c r="T780">
        <v>0</v>
      </c>
      <c r="U780">
        <v>1384</v>
      </c>
      <c r="V780">
        <v>1072</v>
      </c>
      <c r="W780">
        <v>48</v>
      </c>
      <c r="X780">
        <v>1381</v>
      </c>
      <c r="Y780">
        <v>706</v>
      </c>
      <c r="Z780">
        <v>404</v>
      </c>
      <c r="AA780">
        <v>13</v>
      </c>
      <c r="AB780">
        <v>522</v>
      </c>
      <c r="AC780">
        <v>1830</v>
      </c>
      <c r="AD780">
        <v>0</v>
      </c>
      <c r="AE780">
        <v>152</v>
      </c>
      <c r="AF780">
        <v>91</v>
      </c>
      <c r="AG780">
        <v>2390</v>
      </c>
      <c r="AH780">
        <v>20</v>
      </c>
      <c r="AI780">
        <v>0</v>
      </c>
      <c r="AJ780">
        <v>3</v>
      </c>
      <c r="AK780">
        <v>147</v>
      </c>
      <c r="AL780">
        <v>2342</v>
      </c>
      <c r="AM780">
        <v>15</v>
      </c>
      <c r="AN780">
        <v>2504</v>
      </c>
      <c r="AO780">
        <v>0.92252396166134187</v>
      </c>
      <c r="AP780">
        <v>7.747603833865814E-2</v>
      </c>
      <c r="AQ780">
        <v>0</v>
      </c>
      <c r="AR780">
        <v>4.7523961661341853E-2</v>
      </c>
      <c r="AS780">
        <v>8.1869009584664532E-2</v>
      </c>
      <c r="AT780">
        <v>8.0670926517571878E-2</v>
      </c>
      <c r="AU780">
        <v>9.9440894568690097E-2</v>
      </c>
      <c r="AV780">
        <v>0.14576677316293929</v>
      </c>
      <c r="AW780">
        <v>0.12939297124600641</v>
      </c>
      <c r="AX780">
        <v>0.1601437699680511</v>
      </c>
      <c r="AY780">
        <v>0.14177316293929709</v>
      </c>
      <c r="AZ780">
        <v>7.5479233226837056E-2</v>
      </c>
      <c r="BA780">
        <v>4.3929712460063896E-3</v>
      </c>
      <c r="BB780">
        <v>3.3546325878594248E-2</v>
      </c>
      <c r="BC780">
        <v>0</v>
      </c>
      <c r="BD780">
        <v>0.55271565495207664</v>
      </c>
      <c r="BE780">
        <v>0.4281150159744409</v>
      </c>
      <c r="BF780">
        <v>1.9169329073482431E-2</v>
      </c>
      <c r="BG780">
        <v>0.55151757188498407</v>
      </c>
      <c r="BH780">
        <v>0.28194888178913741</v>
      </c>
      <c r="BI780">
        <v>0.16134185303514381</v>
      </c>
      <c r="BJ780">
        <v>5.1916932907348241E-3</v>
      </c>
      <c r="BK780">
        <v>0.20846645367412139</v>
      </c>
      <c r="BL780">
        <v>0.73083067092651754</v>
      </c>
      <c r="BM780">
        <v>0</v>
      </c>
      <c r="BN780">
        <v>6.070287539936102E-2</v>
      </c>
      <c r="BO780">
        <v>3.634185303514377E-2</v>
      </c>
      <c r="BP780">
        <v>0.95447284345047922</v>
      </c>
      <c r="BQ780">
        <v>7.9872204472843447E-3</v>
      </c>
      <c r="BR780">
        <v>0</v>
      </c>
      <c r="BS780">
        <v>1.1980830670926519E-3</v>
      </c>
      <c r="BT780">
        <v>5.8706070287539942E-2</v>
      </c>
      <c r="BU780">
        <v>0.93530351437699677</v>
      </c>
      <c r="BV780">
        <v>5.9904153354632594E-3</v>
      </c>
      <c r="BW780">
        <v>1</v>
      </c>
      <c r="BX780" t="s">
        <v>1868</v>
      </c>
      <c r="BY780">
        <v>35207</v>
      </c>
      <c r="BZ780">
        <v>7.112222001306559E-2</v>
      </c>
      <c r="CA780">
        <v>0</v>
      </c>
    </row>
    <row r="781" spans="1:79" customFormat="1" x14ac:dyDescent="0.25">
      <c r="A781" t="s">
        <v>1872</v>
      </c>
      <c r="B781" t="s">
        <v>42</v>
      </c>
      <c r="C781" t="s">
        <v>123</v>
      </c>
      <c r="D781" t="s">
        <v>953</v>
      </c>
      <c r="E781">
        <v>2017</v>
      </c>
      <c r="F781">
        <v>3381</v>
      </c>
      <c r="G781">
        <v>251</v>
      </c>
      <c r="H781">
        <v>0</v>
      </c>
      <c r="I781">
        <v>115</v>
      </c>
      <c r="J781">
        <v>268</v>
      </c>
      <c r="K781">
        <v>394</v>
      </c>
      <c r="L781">
        <v>385</v>
      </c>
      <c r="M781">
        <v>438</v>
      </c>
      <c r="N781">
        <v>566</v>
      </c>
      <c r="O781">
        <v>577</v>
      </c>
      <c r="P781">
        <v>512</v>
      </c>
      <c r="Q781">
        <v>268</v>
      </c>
      <c r="R781">
        <v>103</v>
      </c>
      <c r="S781">
        <v>6</v>
      </c>
      <c r="T781">
        <v>0</v>
      </c>
      <c r="U781">
        <v>3261</v>
      </c>
      <c r="V781">
        <v>350</v>
      </c>
      <c r="W781">
        <v>21</v>
      </c>
      <c r="X781">
        <v>2203</v>
      </c>
      <c r="Y781">
        <v>797</v>
      </c>
      <c r="Z781">
        <v>617</v>
      </c>
      <c r="AA781">
        <v>15</v>
      </c>
      <c r="AB781">
        <v>431</v>
      </c>
      <c r="AC781">
        <v>1139</v>
      </c>
      <c r="AD781">
        <v>0</v>
      </c>
      <c r="AE781">
        <v>2062</v>
      </c>
      <c r="AF781">
        <v>577</v>
      </c>
      <c r="AG781">
        <v>1839</v>
      </c>
      <c r="AH781">
        <v>1055</v>
      </c>
      <c r="AI781">
        <v>137</v>
      </c>
      <c r="AJ781">
        <v>24</v>
      </c>
      <c r="AK781">
        <v>111</v>
      </c>
      <c r="AL781">
        <v>3490</v>
      </c>
      <c r="AM781">
        <v>31</v>
      </c>
      <c r="AN781">
        <v>3632</v>
      </c>
      <c r="AO781">
        <v>0.93089207048458145</v>
      </c>
      <c r="AP781">
        <v>6.9107929515418498E-2</v>
      </c>
      <c r="AQ781">
        <v>0</v>
      </c>
      <c r="AR781">
        <v>3.166299559471366E-2</v>
      </c>
      <c r="AS781">
        <v>7.3788546255506612E-2</v>
      </c>
      <c r="AT781">
        <v>0.1084801762114537</v>
      </c>
      <c r="AU781">
        <v>0.1060022026431718</v>
      </c>
      <c r="AV781">
        <v>0.1205947136563877</v>
      </c>
      <c r="AW781">
        <v>0.15583700440528631</v>
      </c>
      <c r="AX781">
        <v>0.1588656387665198</v>
      </c>
      <c r="AY781">
        <v>0.1409691629955947</v>
      </c>
      <c r="AZ781">
        <v>7.3788546255506612E-2</v>
      </c>
      <c r="BA781">
        <v>1.651982378854626E-3</v>
      </c>
      <c r="BB781">
        <v>2.83590308370044E-2</v>
      </c>
      <c r="BC781">
        <v>0</v>
      </c>
      <c r="BD781">
        <v>0.89785242290748901</v>
      </c>
      <c r="BE781">
        <v>9.6365638766519823E-2</v>
      </c>
      <c r="BF781">
        <v>5.7819383259911893E-3</v>
      </c>
      <c r="BG781">
        <v>0.60655286343612336</v>
      </c>
      <c r="BH781">
        <v>0.2194383259911894</v>
      </c>
      <c r="BI781">
        <v>0.16987885462555069</v>
      </c>
      <c r="BJ781">
        <v>4.1299559471365639E-3</v>
      </c>
      <c r="BK781">
        <v>0.1186674008810573</v>
      </c>
      <c r="BL781">
        <v>0.31360132158590309</v>
      </c>
      <c r="BM781">
        <v>0</v>
      </c>
      <c r="BN781">
        <v>0.56773127753303965</v>
      </c>
      <c r="BO781">
        <v>0.1588656387665198</v>
      </c>
      <c r="BP781">
        <v>0.50633259911894268</v>
      </c>
      <c r="BQ781">
        <v>0.29047356828193832</v>
      </c>
      <c r="BR781">
        <v>3.7720264317180618E-2</v>
      </c>
      <c r="BS781">
        <v>6.6079295154185024E-3</v>
      </c>
      <c r="BT781">
        <v>3.0561674008810571E-2</v>
      </c>
      <c r="BU781">
        <v>0.96090308370044053</v>
      </c>
      <c r="BV781">
        <v>8.5352422907488991E-3</v>
      </c>
      <c r="BW781">
        <v>1</v>
      </c>
      <c r="BX781" t="s">
        <v>1868</v>
      </c>
      <c r="BY781">
        <v>35207</v>
      </c>
      <c r="BZ781">
        <v>0.1031613031499418</v>
      </c>
      <c r="CA781">
        <v>0</v>
      </c>
    </row>
    <row r="782" spans="1:79" customFormat="1" x14ac:dyDescent="0.25">
      <c r="A782" t="s">
        <v>1873</v>
      </c>
      <c r="B782" t="s">
        <v>42</v>
      </c>
      <c r="C782" t="s">
        <v>123</v>
      </c>
      <c r="D782" t="s">
        <v>961</v>
      </c>
      <c r="E782">
        <v>2017</v>
      </c>
      <c r="F782">
        <v>119</v>
      </c>
      <c r="G782">
        <v>15</v>
      </c>
      <c r="H782">
        <v>0</v>
      </c>
      <c r="I782">
        <v>50</v>
      </c>
      <c r="J782">
        <v>19</v>
      </c>
      <c r="K782">
        <v>17</v>
      </c>
      <c r="L782">
        <v>8</v>
      </c>
      <c r="M782">
        <v>5</v>
      </c>
      <c r="N782">
        <v>4</v>
      </c>
      <c r="O782">
        <v>4</v>
      </c>
      <c r="P782">
        <v>3</v>
      </c>
      <c r="Q782">
        <v>1</v>
      </c>
      <c r="R782">
        <v>0</v>
      </c>
      <c r="S782">
        <v>23</v>
      </c>
      <c r="T782">
        <v>0</v>
      </c>
      <c r="U782">
        <v>127</v>
      </c>
      <c r="V782">
        <v>6</v>
      </c>
      <c r="W782">
        <v>1</v>
      </c>
      <c r="X782">
        <v>42</v>
      </c>
      <c r="Y782">
        <v>13</v>
      </c>
      <c r="Z782">
        <v>65</v>
      </c>
      <c r="AA782">
        <v>14</v>
      </c>
      <c r="AB782">
        <v>0</v>
      </c>
      <c r="AC782">
        <v>0</v>
      </c>
      <c r="AD782">
        <v>133</v>
      </c>
      <c r="AE782">
        <v>1</v>
      </c>
      <c r="AF782">
        <v>0</v>
      </c>
      <c r="AG782">
        <v>1</v>
      </c>
      <c r="AH782">
        <v>0</v>
      </c>
      <c r="AI782">
        <v>0</v>
      </c>
      <c r="AJ782">
        <v>133</v>
      </c>
      <c r="AK782">
        <v>11</v>
      </c>
      <c r="AL782">
        <v>121</v>
      </c>
      <c r="AM782">
        <v>2</v>
      </c>
      <c r="AN782">
        <v>134</v>
      </c>
      <c r="AO782">
        <v>0.88805970149253732</v>
      </c>
      <c r="AP782">
        <v>0.1119402985074627</v>
      </c>
      <c r="AQ782">
        <v>0</v>
      </c>
      <c r="AR782">
        <v>0.37313432835820898</v>
      </c>
      <c r="AS782">
        <v>0.1417910447761194</v>
      </c>
      <c r="AT782">
        <v>0.12686567164179111</v>
      </c>
      <c r="AU782">
        <v>5.9701492537313432E-2</v>
      </c>
      <c r="AV782">
        <v>3.7313432835820892E-2</v>
      </c>
      <c r="AW782">
        <v>2.9850746268656719E-2</v>
      </c>
      <c r="AX782">
        <v>2.9850746268656719E-2</v>
      </c>
      <c r="AY782">
        <v>2.2388059701492539E-2</v>
      </c>
      <c r="AZ782">
        <v>7.462686567164179E-3</v>
      </c>
      <c r="BA782">
        <v>0.17164179104477609</v>
      </c>
      <c r="BB782">
        <v>0</v>
      </c>
      <c r="BC782">
        <v>0</v>
      </c>
      <c r="BD782">
        <v>0.94776119402985071</v>
      </c>
      <c r="BE782">
        <v>4.4776119402985072E-2</v>
      </c>
      <c r="BF782">
        <v>7.462686567164179E-3</v>
      </c>
      <c r="BG782">
        <v>0.31343283582089548</v>
      </c>
      <c r="BH782">
        <v>9.7014925373134331E-2</v>
      </c>
      <c r="BI782">
        <v>0.48507462686567171</v>
      </c>
      <c r="BJ782">
        <v>0.1044776119402985</v>
      </c>
      <c r="BK782">
        <v>0</v>
      </c>
      <c r="BL782">
        <v>0</v>
      </c>
      <c r="BM782">
        <v>0.9925373134328358</v>
      </c>
      <c r="BN782">
        <v>7.462686567164179E-3</v>
      </c>
      <c r="BO782">
        <v>0</v>
      </c>
      <c r="BP782">
        <v>7.462686567164179E-3</v>
      </c>
      <c r="BQ782">
        <v>0</v>
      </c>
      <c r="BR782">
        <v>0</v>
      </c>
      <c r="BS782">
        <v>0.9925373134328358</v>
      </c>
      <c r="BT782">
        <v>8.2089552238805971E-2</v>
      </c>
      <c r="BU782">
        <v>0.90298507462686572</v>
      </c>
      <c r="BV782">
        <v>1.492537313432836E-2</v>
      </c>
      <c r="BW782">
        <v>1</v>
      </c>
      <c r="BX782" t="s">
        <v>1868</v>
      </c>
      <c r="BY782">
        <v>35207</v>
      </c>
      <c r="BZ782">
        <v>3.8060612946289088E-3</v>
      </c>
      <c r="CA782">
        <v>0</v>
      </c>
    </row>
    <row r="783" spans="1:79" customFormat="1" x14ac:dyDescent="0.25">
      <c r="A783" t="s">
        <v>1874</v>
      </c>
      <c r="B783" t="s">
        <v>42</v>
      </c>
      <c r="C783" t="s">
        <v>369</v>
      </c>
      <c r="D783" t="s">
        <v>44</v>
      </c>
      <c r="E783">
        <v>2017</v>
      </c>
      <c r="F783" t="s">
        <v>74</v>
      </c>
      <c r="G783" t="s">
        <v>74</v>
      </c>
      <c r="H783" t="s">
        <v>74</v>
      </c>
      <c r="I783">
        <v>1405</v>
      </c>
      <c r="J783">
        <v>1710</v>
      </c>
      <c r="K783">
        <v>1387</v>
      </c>
      <c r="L783">
        <v>1378</v>
      </c>
      <c r="M783">
        <v>1466</v>
      </c>
      <c r="N783">
        <v>1643</v>
      </c>
      <c r="O783">
        <v>1476</v>
      </c>
      <c r="P783">
        <v>1074</v>
      </c>
      <c r="Q783">
        <v>347</v>
      </c>
      <c r="R783">
        <v>113</v>
      </c>
      <c r="S783">
        <v>283</v>
      </c>
      <c r="T783">
        <v>0</v>
      </c>
      <c r="U783">
        <v>11087</v>
      </c>
      <c r="V783">
        <v>1191</v>
      </c>
      <c r="W783">
        <v>4</v>
      </c>
      <c r="X783">
        <v>5583</v>
      </c>
      <c r="Y783">
        <v>5675</v>
      </c>
      <c r="Z783">
        <v>1024</v>
      </c>
      <c r="AA783">
        <v>0</v>
      </c>
      <c r="AB783">
        <v>815</v>
      </c>
      <c r="AC783">
        <v>9242</v>
      </c>
      <c r="AD783">
        <v>64</v>
      </c>
      <c r="AE783">
        <v>2161</v>
      </c>
      <c r="AF783">
        <v>836</v>
      </c>
      <c r="AG783">
        <v>10733</v>
      </c>
      <c r="AH783">
        <v>568</v>
      </c>
      <c r="AI783">
        <v>94</v>
      </c>
      <c r="AJ783">
        <v>51</v>
      </c>
      <c r="AK783">
        <v>2503</v>
      </c>
      <c r="AL783">
        <v>9764</v>
      </c>
      <c r="AM783">
        <v>15</v>
      </c>
      <c r="AN783">
        <v>12282</v>
      </c>
      <c r="AO783" t="s">
        <v>74</v>
      </c>
      <c r="AP783" t="s">
        <v>74</v>
      </c>
      <c r="AQ783" t="s">
        <v>74</v>
      </c>
      <c r="AR783">
        <v>0.11439504966617819</v>
      </c>
      <c r="AS783">
        <v>0.13922813873961901</v>
      </c>
      <c r="AT783">
        <v>0.1129294903110243</v>
      </c>
      <c r="AU783">
        <v>0.1121967106334473</v>
      </c>
      <c r="AV783">
        <v>0.1193616674808663</v>
      </c>
      <c r="AW783">
        <v>0.1337730011398795</v>
      </c>
      <c r="AX783">
        <v>0.1201758671226185</v>
      </c>
      <c r="AY783">
        <v>8.7445041524181727E-2</v>
      </c>
      <c r="AZ783">
        <v>2.825272756879987E-2</v>
      </c>
      <c r="BA783">
        <v>2.3041849861586059E-2</v>
      </c>
      <c r="BB783">
        <v>9.2004559517993804E-3</v>
      </c>
      <c r="BC783">
        <v>0</v>
      </c>
      <c r="BD783">
        <v>0.90270314281061714</v>
      </c>
      <c r="BE783">
        <v>9.6971177332681971E-2</v>
      </c>
      <c r="BF783">
        <v>3.2567985670086308E-4</v>
      </c>
      <c r="BG783">
        <v>0.45456765999022958</v>
      </c>
      <c r="BH783">
        <v>0.46205829669434939</v>
      </c>
      <c r="BI783">
        <v>8.3374043315420948E-2</v>
      </c>
      <c r="BJ783">
        <v>0</v>
      </c>
      <c r="BK783">
        <v>6.635727080280085E-2</v>
      </c>
      <c r="BL783">
        <v>0.75248330890734405</v>
      </c>
      <c r="BM783">
        <v>5.2108777072138093E-3</v>
      </c>
      <c r="BN783">
        <v>0.17594854258264131</v>
      </c>
      <c r="BO783">
        <v>6.8067090050480381E-2</v>
      </c>
      <c r="BP783">
        <v>0.87388047549259074</v>
      </c>
      <c r="BQ783">
        <v>4.6246539651522547E-2</v>
      </c>
      <c r="BR783">
        <v>7.6534766324702821E-3</v>
      </c>
      <c r="BS783">
        <v>4.1524181729360038E-3</v>
      </c>
      <c r="BT783">
        <v>0.20379417033056499</v>
      </c>
      <c r="BU783">
        <v>0.79498453020680671</v>
      </c>
      <c r="BV783">
        <v>1.221299462628236E-3</v>
      </c>
      <c r="BW783">
        <v>1</v>
      </c>
      <c r="BX783" t="s">
        <v>1875</v>
      </c>
      <c r="BY783">
        <v>12282</v>
      </c>
      <c r="BZ783">
        <v>1</v>
      </c>
      <c r="CA783">
        <v>0</v>
      </c>
    </row>
    <row r="784" spans="1:79" customFormat="1" x14ac:dyDescent="0.25">
      <c r="A784" t="s">
        <v>1876</v>
      </c>
      <c r="B784" t="s">
        <v>42</v>
      </c>
      <c r="C784" t="s">
        <v>369</v>
      </c>
      <c r="D784" t="s">
        <v>947</v>
      </c>
      <c r="E784">
        <v>2017</v>
      </c>
      <c r="F784" t="s">
        <v>74</v>
      </c>
      <c r="G784" t="s">
        <v>74</v>
      </c>
      <c r="H784" t="s">
        <v>74</v>
      </c>
      <c r="I784">
        <v>84</v>
      </c>
      <c r="J784">
        <v>222</v>
      </c>
      <c r="K784">
        <v>256</v>
      </c>
      <c r="L784">
        <v>256</v>
      </c>
      <c r="M784">
        <v>280</v>
      </c>
      <c r="N784">
        <v>313</v>
      </c>
      <c r="O784">
        <v>275</v>
      </c>
      <c r="P784">
        <v>198</v>
      </c>
      <c r="Q784">
        <v>78</v>
      </c>
      <c r="R784">
        <v>20</v>
      </c>
      <c r="S784">
        <v>8</v>
      </c>
      <c r="T784">
        <v>0</v>
      </c>
      <c r="U784">
        <v>1906</v>
      </c>
      <c r="V784">
        <v>84</v>
      </c>
      <c r="W784">
        <v>0</v>
      </c>
      <c r="X784">
        <v>999</v>
      </c>
      <c r="Y784">
        <v>816</v>
      </c>
      <c r="Z784">
        <v>175</v>
      </c>
      <c r="AA784">
        <v>0</v>
      </c>
      <c r="AB784">
        <v>136</v>
      </c>
      <c r="AC784">
        <v>1552</v>
      </c>
      <c r="AD784">
        <v>4</v>
      </c>
      <c r="AE784">
        <v>298</v>
      </c>
      <c r="AF784">
        <v>80</v>
      </c>
      <c r="AG784">
        <v>1842</v>
      </c>
      <c r="AH784">
        <v>57</v>
      </c>
      <c r="AI784">
        <v>9</v>
      </c>
      <c r="AJ784">
        <v>2</v>
      </c>
      <c r="AK784">
        <v>558</v>
      </c>
      <c r="AL784">
        <v>1431</v>
      </c>
      <c r="AM784">
        <v>1</v>
      </c>
      <c r="AN784">
        <v>1990</v>
      </c>
      <c r="AO784" t="s">
        <v>74</v>
      </c>
      <c r="AP784" t="s">
        <v>74</v>
      </c>
      <c r="AQ784" t="s">
        <v>74</v>
      </c>
      <c r="AR784">
        <v>4.2211055276381908E-2</v>
      </c>
      <c r="AS784">
        <v>0.1115577889447236</v>
      </c>
      <c r="AT784">
        <v>0.128643216080402</v>
      </c>
      <c r="AU784">
        <v>0.128643216080402</v>
      </c>
      <c r="AV784">
        <v>0.1407035175879397</v>
      </c>
      <c r="AW784">
        <v>0.15728643216080401</v>
      </c>
      <c r="AX784">
        <v>0.13819095477386931</v>
      </c>
      <c r="AY784">
        <v>9.9497487437185936E-2</v>
      </c>
      <c r="AZ784">
        <v>3.9195979899497489E-2</v>
      </c>
      <c r="BA784">
        <v>4.0201005025125632E-3</v>
      </c>
      <c r="BB784">
        <v>1.0050251256281411E-2</v>
      </c>
      <c r="BC784">
        <v>0</v>
      </c>
      <c r="BD784">
        <v>0.95778894472361809</v>
      </c>
      <c r="BE784">
        <v>4.2211055276381908E-2</v>
      </c>
      <c r="BF784">
        <v>0</v>
      </c>
      <c r="BG784">
        <v>0.50201005025125633</v>
      </c>
      <c r="BH784">
        <v>0.41005025125628142</v>
      </c>
      <c r="BI784">
        <v>8.7939698492462318E-2</v>
      </c>
      <c r="BJ784">
        <v>0</v>
      </c>
      <c r="BK784">
        <v>6.834170854271357E-2</v>
      </c>
      <c r="BL784">
        <v>0.77989949748743714</v>
      </c>
      <c r="BM784">
        <v>2.010050251256282E-3</v>
      </c>
      <c r="BN784">
        <v>0.14974874371859301</v>
      </c>
      <c r="BO784">
        <v>4.0201005025125629E-2</v>
      </c>
      <c r="BP784">
        <v>0.92562814070351762</v>
      </c>
      <c r="BQ784">
        <v>2.8643216080402011E-2</v>
      </c>
      <c r="BR784">
        <v>4.522613065326633E-3</v>
      </c>
      <c r="BS784">
        <v>1.005025125628141E-3</v>
      </c>
      <c r="BT784">
        <v>0.28040201005025128</v>
      </c>
      <c r="BU784">
        <v>0.71909547738693469</v>
      </c>
      <c r="BV784">
        <v>5.025125628140704E-4</v>
      </c>
      <c r="BW784">
        <v>1</v>
      </c>
      <c r="BX784" t="s">
        <v>1875</v>
      </c>
      <c r="BY784">
        <v>12282</v>
      </c>
      <c r="BZ784">
        <v>0.1620257287086794</v>
      </c>
      <c r="CA784">
        <v>0</v>
      </c>
    </row>
    <row r="785" spans="1:79" customFormat="1" x14ac:dyDescent="0.25">
      <c r="A785" t="s">
        <v>1877</v>
      </c>
      <c r="B785" t="s">
        <v>42</v>
      </c>
      <c r="C785" t="s">
        <v>369</v>
      </c>
      <c r="D785" t="s">
        <v>949</v>
      </c>
      <c r="E785">
        <v>2017</v>
      </c>
      <c r="F785" t="s">
        <v>74</v>
      </c>
      <c r="G785" t="s">
        <v>74</v>
      </c>
      <c r="H785" t="s">
        <v>74</v>
      </c>
      <c r="I785">
        <v>1166</v>
      </c>
      <c r="J785">
        <v>1243</v>
      </c>
      <c r="K785">
        <v>911</v>
      </c>
      <c r="L785">
        <v>810</v>
      </c>
      <c r="M785">
        <v>791</v>
      </c>
      <c r="N785">
        <v>890</v>
      </c>
      <c r="O785">
        <v>725</v>
      </c>
      <c r="P785">
        <v>501</v>
      </c>
      <c r="Q785">
        <v>115</v>
      </c>
      <c r="R785">
        <v>45</v>
      </c>
      <c r="S785">
        <v>259</v>
      </c>
      <c r="T785">
        <v>0</v>
      </c>
      <c r="U785">
        <v>6776</v>
      </c>
      <c r="V785">
        <v>677</v>
      </c>
      <c r="W785">
        <v>3</v>
      </c>
      <c r="X785">
        <v>3127</v>
      </c>
      <c r="Y785">
        <v>3744</v>
      </c>
      <c r="Z785">
        <v>585</v>
      </c>
      <c r="AA785">
        <v>0</v>
      </c>
      <c r="AB785">
        <v>310</v>
      </c>
      <c r="AC785">
        <v>6226</v>
      </c>
      <c r="AD785">
        <v>17</v>
      </c>
      <c r="AE785">
        <v>903</v>
      </c>
      <c r="AF785">
        <v>329</v>
      </c>
      <c r="AG785">
        <v>6938</v>
      </c>
      <c r="AH785">
        <v>141</v>
      </c>
      <c r="AI785">
        <v>41</v>
      </c>
      <c r="AJ785">
        <v>7</v>
      </c>
      <c r="AK785">
        <v>1348</v>
      </c>
      <c r="AL785">
        <v>6097</v>
      </c>
      <c r="AM785">
        <v>11</v>
      </c>
      <c r="AN785">
        <v>7456</v>
      </c>
      <c r="AO785" t="s">
        <v>74</v>
      </c>
      <c r="AP785" t="s">
        <v>74</v>
      </c>
      <c r="AQ785" t="s">
        <v>74</v>
      </c>
      <c r="AR785">
        <v>0.1563841201716738</v>
      </c>
      <c r="AS785">
        <v>0.16671137339055789</v>
      </c>
      <c r="AT785">
        <v>0.1221834763948498</v>
      </c>
      <c r="AU785">
        <v>0.10863733905579399</v>
      </c>
      <c r="AV785">
        <v>0.1060890557939914</v>
      </c>
      <c r="AW785">
        <v>0.1193669527896996</v>
      </c>
      <c r="AX785">
        <v>9.7237124463519314E-2</v>
      </c>
      <c r="AY785">
        <v>6.7194206008583696E-2</v>
      </c>
      <c r="AZ785">
        <v>1.542381974248927E-2</v>
      </c>
      <c r="BA785">
        <v>3.4737124463519307E-2</v>
      </c>
      <c r="BB785">
        <v>6.0354077253218881E-3</v>
      </c>
      <c r="BC785">
        <v>0</v>
      </c>
      <c r="BD785">
        <v>0.90879828326180256</v>
      </c>
      <c r="BE785">
        <v>9.0799356223175962E-2</v>
      </c>
      <c r="BF785">
        <v>4.0236051502145923E-4</v>
      </c>
      <c r="BG785">
        <v>0.41939377682403428</v>
      </c>
      <c r="BH785">
        <v>0.50214592274678116</v>
      </c>
      <c r="BI785">
        <v>7.8460300429184546E-2</v>
      </c>
      <c r="BJ785">
        <v>0</v>
      </c>
      <c r="BK785">
        <v>4.1577253218884121E-2</v>
      </c>
      <c r="BL785">
        <v>0.83503218884120167</v>
      </c>
      <c r="BM785">
        <v>2.2800429184549362E-3</v>
      </c>
      <c r="BN785">
        <v>0.1211105150214592</v>
      </c>
      <c r="BO785">
        <v>4.4125536480686699E-2</v>
      </c>
      <c r="BP785">
        <v>0.93052575107296143</v>
      </c>
      <c r="BQ785">
        <v>1.8910944206008581E-2</v>
      </c>
      <c r="BR785">
        <v>5.4989270386266104E-3</v>
      </c>
      <c r="BS785">
        <v>9.3884120171673819E-4</v>
      </c>
      <c r="BT785">
        <v>0.180793991416309</v>
      </c>
      <c r="BU785">
        <v>0.81773068669527893</v>
      </c>
      <c r="BV785">
        <v>1.4753218884120171E-3</v>
      </c>
      <c r="BW785">
        <v>1</v>
      </c>
      <c r="BX785" t="s">
        <v>1875</v>
      </c>
      <c r="BY785">
        <v>12282</v>
      </c>
      <c r="BZ785">
        <v>0.60706725289040875</v>
      </c>
      <c r="CA785">
        <v>0</v>
      </c>
    </row>
    <row r="786" spans="1:79" customFormat="1" x14ac:dyDescent="0.25">
      <c r="A786" t="s">
        <v>1878</v>
      </c>
      <c r="B786" t="s">
        <v>42</v>
      </c>
      <c r="C786" t="s">
        <v>369</v>
      </c>
      <c r="D786" t="s">
        <v>951</v>
      </c>
      <c r="E786">
        <v>2017</v>
      </c>
      <c r="F786" t="s">
        <v>74</v>
      </c>
      <c r="G786" t="s">
        <v>74</v>
      </c>
      <c r="H786" t="s">
        <v>74</v>
      </c>
      <c r="I786">
        <v>108</v>
      </c>
      <c r="J786">
        <v>143</v>
      </c>
      <c r="K786">
        <v>100</v>
      </c>
      <c r="L786">
        <v>163</v>
      </c>
      <c r="M786">
        <v>196</v>
      </c>
      <c r="N786">
        <v>195</v>
      </c>
      <c r="O786">
        <v>232</v>
      </c>
      <c r="P786">
        <v>167</v>
      </c>
      <c r="Q786">
        <v>76</v>
      </c>
      <c r="R786">
        <v>22</v>
      </c>
      <c r="S786">
        <v>8</v>
      </c>
      <c r="T786">
        <v>0</v>
      </c>
      <c r="U786">
        <v>1044</v>
      </c>
      <c r="V786">
        <v>365</v>
      </c>
      <c r="W786">
        <v>1</v>
      </c>
      <c r="X786">
        <v>600</v>
      </c>
      <c r="Y786">
        <v>673</v>
      </c>
      <c r="Z786">
        <v>137</v>
      </c>
      <c r="AA786">
        <v>0</v>
      </c>
      <c r="AB786">
        <v>231</v>
      </c>
      <c r="AC786">
        <v>1012</v>
      </c>
      <c r="AD786">
        <v>2</v>
      </c>
      <c r="AE786">
        <v>165</v>
      </c>
      <c r="AF786">
        <v>128</v>
      </c>
      <c r="AG786">
        <v>1249</v>
      </c>
      <c r="AH786">
        <v>33</v>
      </c>
      <c r="AI786">
        <v>0</v>
      </c>
      <c r="AJ786">
        <v>0</v>
      </c>
      <c r="AK786">
        <v>369</v>
      </c>
      <c r="AL786">
        <v>1041</v>
      </c>
      <c r="AM786">
        <v>0</v>
      </c>
      <c r="AN786">
        <v>1410</v>
      </c>
      <c r="AO786" t="s">
        <v>74</v>
      </c>
      <c r="AP786" t="s">
        <v>74</v>
      </c>
      <c r="AQ786" t="s">
        <v>74</v>
      </c>
      <c r="AR786">
        <v>7.6595744680851063E-2</v>
      </c>
      <c r="AS786">
        <v>0.10141843971631211</v>
      </c>
      <c r="AT786">
        <v>7.0921985815602842E-2</v>
      </c>
      <c r="AU786">
        <v>0.1156028368794326</v>
      </c>
      <c r="AV786">
        <v>0.13900709219858159</v>
      </c>
      <c r="AW786">
        <v>0.13829787234042551</v>
      </c>
      <c r="AX786">
        <v>0.1645390070921986</v>
      </c>
      <c r="AY786">
        <v>0.1184397163120567</v>
      </c>
      <c r="AZ786">
        <v>5.3900709219858157E-2</v>
      </c>
      <c r="BA786">
        <v>5.6737588652482273E-3</v>
      </c>
      <c r="BB786">
        <v>1.5602836879432621E-2</v>
      </c>
      <c r="BC786">
        <v>0</v>
      </c>
      <c r="BD786">
        <v>0.74042553191489358</v>
      </c>
      <c r="BE786">
        <v>0.25886524822695028</v>
      </c>
      <c r="BF786">
        <v>7.0921985815602842E-4</v>
      </c>
      <c r="BG786">
        <v>0.42553191489361702</v>
      </c>
      <c r="BH786">
        <v>0.47730496453900711</v>
      </c>
      <c r="BI786">
        <v>9.7163120567375888E-2</v>
      </c>
      <c r="BJ786">
        <v>0</v>
      </c>
      <c r="BK786">
        <v>0.16382978723404251</v>
      </c>
      <c r="BL786">
        <v>0.71773049645390075</v>
      </c>
      <c r="BM786">
        <v>1.4184397163120571E-3</v>
      </c>
      <c r="BN786">
        <v>0.1170212765957447</v>
      </c>
      <c r="BO786">
        <v>9.0780141843971637E-2</v>
      </c>
      <c r="BP786">
        <v>0.88581560283687943</v>
      </c>
      <c r="BQ786">
        <v>2.3404255319148939E-2</v>
      </c>
      <c r="BR786">
        <v>0</v>
      </c>
      <c r="BS786">
        <v>0</v>
      </c>
      <c r="BT786">
        <v>0.26170212765957451</v>
      </c>
      <c r="BU786">
        <v>0.73829787234042554</v>
      </c>
      <c r="BV786">
        <v>0</v>
      </c>
      <c r="BW786">
        <v>1</v>
      </c>
      <c r="BX786" t="s">
        <v>1875</v>
      </c>
      <c r="BY786">
        <v>12282</v>
      </c>
      <c r="BZ786">
        <v>0.11480214948705419</v>
      </c>
      <c r="CA786">
        <v>0</v>
      </c>
    </row>
    <row r="787" spans="1:79" customFormat="1" x14ac:dyDescent="0.25">
      <c r="A787" t="s">
        <v>1879</v>
      </c>
      <c r="B787" t="s">
        <v>42</v>
      </c>
      <c r="C787" t="s">
        <v>369</v>
      </c>
      <c r="D787" t="s">
        <v>953</v>
      </c>
      <c r="E787">
        <v>2017</v>
      </c>
      <c r="F787" t="s">
        <v>74</v>
      </c>
      <c r="G787" t="s">
        <v>74</v>
      </c>
      <c r="H787" t="s">
        <v>74</v>
      </c>
      <c r="I787">
        <v>43</v>
      </c>
      <c r="J787">
        <v>95</v>
      </c>
      <c r="K787">
        <v>117</v>
      </c>
      <c r="L787">
        <v>143</v>
      </c>
      <c r="M787">
        <v>191</v>
      </c>
      <c r="N787">
        <v>234</v>
      </c>
      <c r="O787">
        <v>233</v>
      </c>
      <c r="P787">
        <v>196</v>
      </c>
      <c r="Q787">
        <v>74</v>
      </c>
      <c r="R787">
        <v>24</v>
      </c>
      <c r="S787">
        <v>4</v>
      </c>
      <c r="T787">
        <v>0</v>
      </c>
      <c r="U787">
        <v>1293</v>
      </c>
      <c r="V787">
        <v>61</v>
      </c>
      <c r="W787">
        <v>0</v>
      </c>
      <c r="X787">
        <v>840</v>
      </c>
      <c r="Y787">
        <v>398</v>
      </c>
      <c r="Z787">
        <v>116</v>
      </c>
      <c r="AA787">
        <v>0</v>
      </c>
      <c r="AB787">
        <v>136</v>
      </c>
      <c r="AC787">
        <v>424</v>
      </c>
      <c r="AD787">
        <v>3</v>
      </c>
      <c r="AE787">
        <v>791</v>
      </c>
      <c r="AF787">
        <v>298</v>
      </c>
      <c r="AG787">
        <v>670</v>
      </c>
      <c r="AH787">
        <v>336</v>
      </c>
      <c r="AI787">
        <v>44</v>
      </c>
      <c r="AJ787">
        <v>6</v>
      </c>
      <c r="AK787">
        <v>216</v>
      </c>
      <c r="AL787">
        <v>1135</v>
      </c>
      <c r="AM787">
        <v>3</v>
      </c>
      <c r="AN787">
        <v>1354</v>
      </c>
      <c r="AO787" t="s">
        <v>74</v>
      </c>
      <c r="AP787" t="s">
        <v>74</v>
      </c>
      <c r="AQ787" t="s">
        <v>74</v>
      </c>
      <c r="AR787">
        <v>3.1757754800590843E-2</v>
      </c>
      <c r="AS787">
        <v>7.0162481536189064E-2</v>
      </c>
      <c r="AT787">
        <v>8.6410635155096005E-2</v>
      </c>
      <c r="AU787">
        <v>0.1056129985228951</v>
      </c>
      <c r="AV787">
        <v>0.1410635155096012</v>
      </c>
      <c r="AW787">
        <v>0.17282127031019201</v>
      </c>
      <c r="AX787">
        <v>0.172082717872969</v>
      </c>
      <c r="AY787">
        <v>0.14475627769571639</v>
      </c>
      <c r="AZ787">
        <v>5.4652880354505169E-2</v>
      </c>
      <c r="BA787">
        <v>2.954209748892172E-3</v>
      </c>
      <c r="BB787">
        <v>1.7725258493353029E-2</v>
      </c>
      <c r="BC787">
        <v>0</v>
      </c>
      <c r="BD787">
        <v>0.95494830132939434</v>
      </c>
      <c r="BE787">
        <v>4.5051698670605607E-2</v>
      </c>
      <c r="BF787">
        <v>0</v>
      </c>
      <c r="BG787">
        <v>0.62038404726735596</v>
      </c>
      <c r="BH787">
        <v>0.29394387001477112</v>
      </c>
      <c r="BI787">
        <v>8.5672082717872966E-2</v>
      </c>
      <c r="BJ787">
        <v>0</v>
      </c>
      <c r="BK787">
        <v>0.1004431314623338</v>
      </c>
      <c r="BL787">
        <v>0.31314623338257008</v>
      </c>
      <c r="BM787">
        <v>2.2156573116691291E-3</v>
      </c>
      <c r="BN787">
        <v>0.58419497784342689</v>
      </c>
      <c r="BO787">
        <v>0.22008862629246681</v>
      </c>
      <c r="BP787">
        <v>0.49483013293943873</v>
      </c>
      <c r="BQ787">
        <v>0.2481536189069424</v>
      </c>
      <c r="BR787">
        <v>3.2496307237813882E-2</v>
      </c>
      <c r="BS787">
        <v>4.4313146233382573E-3</v>
      </c>
      <c r="BT787">
        <v>0.15952732644017731</v>
      </c>
      <c r="BU787">
        <v>0.83825701624815363</v>
      </c>
      <c r="BV787">
        <v>2.2156573116691291E-3</v>
      </c>
      <c r="BW787">
        <v>1</v>
      </c>
      <c r="BX787" t="s">
        <v>1875</v>
      </c>
      <c r="BY787">
        <v>12282</v>
      </c>
      <c r="BZ787">
        <v>0.11024263149324209</v>
      </c>
      <c r="CA787">
        <v>0</v>
      </c>
    </row>
    <row r="788" spans="1:79" customFormat="1" x14ac:dyDescent="0.25">
      <c r="A788" t="s">
        <v>1880</v>
      </c>
      <c r="B788" t="s">
        <v>42</v>
      </c>
      <c r="C788" t="s">
        <v>369</v>
      </c>
      <c r="D788" t="s">
        <v>961</v>
      </c>
      <c r="E788">
        <v>2017</v>
      </c>
      <c r="F788" t="s">
        <v>74</v>
      </c>
      <c r="G788" t="s">
        <v>74</v>
      </c>
      <c r="H788" t="s">
        <v>74</v>
      </c>
      <c r="I788">
        <v>4</v>
      </c>
      <c r="J788">
        <v>7</v>
      </c>
      <c r="K788">
        <v>3</v>
      </c>
      <c r="L788">
        <v>6</v>
      </c>
      <c r="M788">
        <v>8</v>
      </c>
      <c r="N788">
        <v>11</v>
      </c>
      <c r="O788">
        <v>11</v>
      </c>
      <c r="P788">
        <v>12</v>
      </c>
      <c r="Q788">
        <v>4</v>
      </c>
      <c r="R788">
        <v>2</v>
      </c>
      <c r="S788">
        <v>4</v>
      </c>
      <c r="T788">
        <v>0</v>
      </c>
      <c r="U788">
        <v>68</v>
      </c>
      <c r="V788">
        <v>4</v>
      </c>
      <c r="W788">
        <v>0</v>
      </c>
      <c r="X788">
        <v>17</v>
      </c>
      <c r="Y788">
        <v>44</v>
      </c>
      <c r="Z788">
        <v>11</v>
      </c>
      <c r="AA788">
        <v>0</v>
      </c>
      <c r="AB788">
        <v>2</v>
      </c>
      <c r="AC788">
        <v>28</v>
      </c>
      <c r="AD788">
        <v>38</v>
      </c>
      <c r="AE788">
        <v>4</v>
      </c>
      <c r="AF788">
        <v>1</v>
      </c>
      <c r="AG788">
        <v>34</v>
      </c>
      <c r="AH788">
        <v>1</v>
      </c>
      <c r="AI788">
        <v>0</v>
      </c>
      <c r="AJ788">
        <v>36</v>
      </c>
      <c r="AK788">
        <v>12</v>
      </c>
      <c r="AL788">
        <v>60</v>
      </c>
      <c r="AM788">
        <v>0</v>
      </c>
      <c r="AN788">
        <v>72</v>
      </c>
      <c r="AO788" t="s">
        <v>74</v>
      </c>
      <c r="AP788" t="s">
        <v>74</v>
      </c>
      <c r="AQ788" t="s">
        <v>74</v>
      </c>
      <c r="AR788">
        <v>5.5555555555555552E-2</v>
      </c>
      <c r="AS788">
        <v>9.7222222222222224E-2</v>
      </c>
      <c r="AT788">
        <v>4.1666666666666657E-2</v>
      </c>
      <c r="AU788">
        <v>8.3333333333333329E-2</v>
      </c>
      <c r="AV788">
        <v>0.1111111111111111</v>
      </c>
      <c r="AW788">
        <v>0.15277777777777779</v>
      </c>
      <c r="AX788">
        <v>0.15277777777777779</v>
      </c>
      <c r="AY788">
        <v>0.16666666666666671</v>
      </c>
      <c r="AZ788">
        <v>5.5555555555555552E-2</v>
      </c>
      <c r="BA788">
        <v>5.5555555555555552E-2</v>
      </c>
      <c r="BB788">
        <v>2.777777777777778E-2</v>
      </c>
      <c r="BC788">
        <v>0</v>
      </c>
      <c r="BD788">
        <v>0.94444444444444442</v>
      </c>
      <c r="BE788">
        <v>5.5555555555555552E-2</v>
      </c>
      <c r="BF788">
        <v>0</v>
      </c>
      <c r="BG788">
        <v>0.2361111111111111</v>
      </c>
      <c r="BH788">
        <v>0.61111111111111116</v>
      </c>
      <c r="BI788">
        <v>0.15277777777777779</v>
      </c>
      <c r="BJ788">
        <v>0</v>
      </c>
      <c r="BK788">
        <v>2.777777777777778E-2</v>
      </c>
      <c r="BL788">
        <v>0.3888888888888889</v>
      </c>
      <c r="BM788">
        <v>0.52777777777777779</v>
      </c>
      <c r="BN788">
        <v>5.5555555555555552E-2</v>
      </c>
      <c r="BO788">
        <v>1.388888888888889E-2</v>
      </c>
      <c r="BP788">
        <v>0.47222222222222221</v>
      </c>
      <c r="BQ788">
        <v>1.388888888888889E-2</v>
      </c>
      <c r="BR788">
        <v>0</v>
      </c>
      <c r="BS788">
        <v>0.5</v>
      </c>
      <c r="BT788">
        <v>0.16666666666666671</v>
      </c>
      <c r="BU788">
        <v>0.83333333333333337</v>
      </c>
      <c r="BV788">
        <v>0</v>
      </c>
      <c r="BW788">
        <v>1</v>
      </c>
      <c r="BX788" t="s">
        <v>1875</v>
      </c>
      <c r="BY788">
        <v>12282</v>
      </c>
      <c r="BZ788">
        <v>5.8622374206155348E-3</v>
      </c>
      <c r="CA788">
        <v>0</v>
      </c>
    </row>
    <row r="789" spans="1:79" customFormat="1" x14ac:dyDescent="0.25">
      <c r="A789" t="s">
        <v>1881</v>
      </c>
      <c r="B789" t="s">
        <v>42</v>
      </c>
      <c r="C789" t="s">
        <v>376</v>
      </c>
      <c r="D789" t="s">
        <v>44</v>
      </c>
      <c r="E789">
        <v>2017</v>
      </c>
      <c r="F789">
        <v>7319</v>
      </c>
      <c r="G789">
        <v>440</v>
      </c>
      <c r="H789">
        <v>0</v>
      </c>
      <c r="I789">
        <v>740</v>
      </c>
      <c r="J789">
        <v>857</v>
      </c>
      <c r="K789">
        <v>904</v>
      </c>
      <c r="L789">
        <v>851</v>
      </c>
      <c r="M789">
        <v>1022</v>
      </c>
      <c r="N789">
        <v>1279</v>
      </c>
      <c r="O789">
        <v>1041</v>
      </c>
      <c r="P789">
        <v>619</v>
      </c>
      <c r="Q789">
        <v>202</v>
      </c>
      <c r="R789">
        <v>77</v>
      </c>
      <c r="S789">
        <v>167</v>
      </c>
      <c r="T789">
        <v>0</v>
      </c>
      <c r="U789">
        <v>7628</v>
      </c>
      <c r="V789">
        <v>131</v>
      </c>
      <c r="W789">
        <v>0</v>
      </c>
      <c r="X789">
        <v>4824</v>
      </c>
      <c r="Y789">
        <v>1958</v>
      </c>
      <c r="Z789">
        <v>977</v>
      </c>
      <c r="AA789">
        <v>0</v>
      </c>
      <c r="AB789">
        <v>952</v>
      </c>
      <c r="AC789">
        <v>6283</v>
      </c>
      <c r="AD789">
        <v>0</v>
      </c>
      <c r="AE789">
        <v>524</v>
      </c>
      <c r="AF789">
        <v>510</v>
      </c>
      <c r="AG789">
        <v>6881</v>
      </c>
      <c r="AH789">
        <v>332</v>
      </c>
      <c r="AI789">
        <v>36</v>
      </c>
      <c r="AJ789">
        <v>0</v>
      </c>
      <c r="AK789">
        <v>1557</v>
      </c>
      <c r="AL789">
        <v>6202</v>
      </c>
      <c r="AM789">
        <v>0</v>
      </c>
      <c r="AN789">
        <v>7759</v>
      </c>
      <c r="AO789">
        <v>0.94329166129655884</v>
      </c>
      <c r="AP789">
        <v>5.6708338703441163E-2</v>
      </c>
      <c r="AQ789">
        <v>0</v>
      </c>
      <c r="AR789">
        <v>9.5373115092151045E-2</v>
      </c>
      <c r="AS789">
        <v>0.1104523778837479</v>
      </c>
      <c r="AT789">
        <v>0.1165098595179791</v>
      </c>
      <c r="AU789">
        <v>0.10967908235597371</v>
      </c>
      <c r="AV789">
        <v>0.13171800489753829</v>
      </c>
      <c r="AW789">
        <v>0.16484083000386651</v>
      </c>
      <c r="AX789">
        <v>0.1341667740688233</v>
      </c>
      <c r="AY789">
        <v>7.9778321948704725E-2</v>
      </c>
      <c r="AZ789">
        <v>2.603428276839799E-2</v>
      </c>
      <c r="BA789">
        <v>2.1523392189715169E-2</v>
      </c>
      <c r="BB789">
        <v>9.9239592731022036E-3</v>
      </c>
      <c r="BC789">
        <v>0</v>
      </c>
      <c r="BD789">
        <v>0.98311638097692999</v>
      </c>
      <c r="BE789">
        <v>1.6883619023069979E-2</v>
      </c>
      <c r="BF789">
        <v>0</v>
      </c>
      <c r="BG789">
        <v>0.62172960433045499</v>
      </c>
      <c r="BH789">
        <v>0.25235210723031321</v>
      </c>
      <c r="BI789">
        <v>0.12591828843923189</v>
      </c>
      <c r="BJ789">
        <v>0</v>
      </c>
      <c r="BK789">
        <v>0.12269622374017269</v>
      </c>
      <c r="BL789">
        <v>0.80976930016754733</v>
      </c>
      <c r="BM789">
        <v>0</v>
      </c>
      <c r="BN789">
        <v>6.753447609227993E-2</v>
      </c>
      <c r="BO789">
        <v>6.5730119860806804E-2</v>
      </c>
      <c r="BP789">
        <v>0.88684108776904236</v>
      </c>
      <c r="BQ789">
        <v>4.2789019203505613E-2</v>
      </c>
      <c r="BR789">
        <v>4.6397731666451862E-3</v>
      </c>
      <c r="BS789">
        <v>0</v>
      </c>
      <c r="BT789">
        <v>0.20067018945740431</v>
      </c>
      <c r="BU789">
        <v>0.79932981054259566</v>
      </c>
      <c r="BV789">
        <v>0</v>
      </c>
      <c r="BW789">
        <v>1</v>
      </c>
      <c r="BX789" t="s">
        <v>1882</v>
      </c>
      <c r="BY789">
        <v>7759</v>
      </c>
      <c r="BZ789">
        <v>1</v>
      </c>
      <c r="CA789">
        <v>0</v>
      </c>
    </row>
    <row r="790" spans="1:79" customFormat="1" x14ac:dyDescent="0.25">
      <c r="A790" t="s">
        <v>1883</v>
      </c>
      <c r="B790" t="s">
        <v>42</v>
      </c>
      <c r="C790" t="s">
        <v>376</v>
      </c>
      <c r="D790" t="s">
        <v>947</v>
      </c>
      <c r="E790">
        <v>2017</v>
      </c>
      <c r="F790">
        <v>926</v>
      </c>
      <c r="G790">
        <v>23</v>
      </c>
      <c r="H790">
        <v>0</v>
      </c>
      <c r="I790">
        <v>16</v>
      </c>
      <c r="J790">
        <v>34</v>
      </c>
      <c r="K790">
        <v>99</v>
      </c>
      <c r="L790">
        <v>112</v>
      </c>
      <c r="M790">
        <v>178</v>
      </c>
      <c r="N790">
        <v>204</v>
      </c>
      <c r="O790">
        <v>181</v>
      </c>
      <c r="P790">
        <v>82</v>
      </c>
      <c r="Q790">
        <v>35</v>
      </c>
      <c r="R790">
        <v>8</v>
      </c>
      <c r="S790">
        <v>0</v>
      </c>
      <c r="T790">
        <v>0</v>
      </c>
      <c r="U790">
        <v>931</v>
      </c>
      <c r="V790">
        <v>18</v>
      </c>
      <c r="W790">
        <v>0</v>
      </c>
      <c r="X790">
        <v>556</v>
      </c>
      <c r="Y790">
        <v>285</v>
      </c>
      <c r="Z790">
        <v>108</v>
      </c>
      <c r="AA790">
        <v>0</v>
      </c>
      <c r="AB790">
        <v>89</v>
      </c>
      <c r="AC790">
        <v>849</v>
      </c>
      <c r="AD790">
        <v>0</v>
      </c>
      <c r="AE790">
        <v>11</v>
      </c>
      <c r="AF790">
        <v>23</v>
      </c>
      <c r="AG790">
        <v>920</v>
      </c>
      <c r="AH790">
        <v>6</v>
      </c>
      <c r="AI790">
        <v>0</v>
      </c>
      <c r="AJ790">
        <v>0</v>
      </c>
      <c r="AK790">
        <v>417</v>
      </c>
      <c r="AL790">
        <v>532</v>
      </c>
      <c r="AM790">
        <v>0</v>
      </c>
      <c r="AN790">
        <v>949</v>
      </c>
      <c r="AO790">
        <v>0.97576396206533189</v>
      </c>
      <c r="AP790">
        <v>2.4236037934668071E-2</v>
      </c>
      <c r="AQ790">
        <v>0</v>
      </c>
      <c r="AR790">
        <v>1.6859852476290831E-2</v>
      </c>
      <c r="AS790">
        <v>3.5827186512118019E-2</v>
      </c>
      <c r="AT790">
        <v>0.1043203371970495</v>
      </c>
      <c r="AU790">
        <v>0.1180189673340358</v>
      </c>
      <c r="AV790">
        <v>0.1875658587987355</v>
      </c>
      <c r="AW790">
        <v>0.2149631190727081</v>
      </c>
      <c r="AX790">
        <v>0.19072708113803999</v>
      </c>
      <c r="AY790">
        <v>8.6406743940990516E-2</v>
      </c>
      <c r="AZ790">
        <v>3.6880927291886197E-2</v>
      </c>
      <c r="BA790">
        <v>0</v>
      </c>
      <c r="BB790">
        <v>8.4299262381454156E-3</v>
      </c>
      <c r="BC790">
        <v>0</v>
      </c>
      <c r="BD790">
        <v>0.98103266596417282</v>
      </c>
      <c r="BE790">
        <v>1.8967334035827191E-2</v>
      </c>
      <c r="BF790">
        <v>0</v>
      </c>
      <c r="BG790">
        <v>0.58587987355110638</v>
      </c>
      <c r="BH790">
        <v>0.30031612223393039</v>
      </c>
      <c r="BI790">
        <v>0.1138040042149631</v>
      </c>
      <c r="BJ790">
        <v>0</v>
      </c>
      <c r="BK790">
        <v>9.3782929399367762E-2</v>
      </c>
      <c r="BL790">
        <v>0.89462592202318225</v>
      </c>
      <c r="BM790">
        <v>0</v>
      </c>
      <c r="BN790">
        <v>1.159114857744995E-2</v>
      </c>
      <c r="BO790">
        <v>2.4236037934668071E-2</v>
      </c>
      <c r="BP790">
        <v>0.96944151738672291</v>
      </c>
      <c r="BQ790">
        <v>6.3224446786090622E-3</v>
      </c>
      <c r="BR790">
        <v>0</v>
      </c>
      <c r="BS790">
        <v>0</v>
      </c>
      <c r="BT790">
        <v>0.43940990516332978</v>
      </c>
      <c r="BU790">
        <v>0.56059009483667022</v>
      </c>
      <c r="BV790">
        <v>0</v>
      </c>
      <c r="BW790">
        <v>1</v>
      </c>
      <c r="BX790" t="s">
        <v>1882</v>
      </c>
      <c r="BY790">
        <v>7759</v>
      </c>
      <c r="BZ790">
        <v>0.1223095759762856</v>
      </c>
      <c r="CA790">
        <v>0</v>
      </c>
    </row>
    <row r="791" spans="1:79" customFormat="1" x14ac:dyDescent="0.25">
      <c r="A791" t="s">
        <v>1884</v>
      </c>
      <c r="B791" t="s">
        <v>42</v>
      </c>
      <c r="C791" t="s">
        <v>376</v>
      </c>
      <c r="D791" t="s">
        <v>949</v>
      </c>
      <c r="E791">
        <v>2017</v>
      </c>
      <c r="F791">
        <v>4929</v>
      </c>
      <c r="G791">
        <v>333</v>
      </c>
      <c r="H791">
        <v>0</v>
      </c>
      <c r="I791">
        <v>650</v>
      </c>
      <c r="J791">
        <v>713</v>
      </c>
      <c r="K791">
        <v>654</v>
      </c>
      <c r="L791">
        <v>576</v>
      </c>
      <c r="M791">
        <v>629</v>
      </c>
      <c r="N791">
        <v>840</v>
      </c>
      <c r="O791">
        <v>615</v>
      </c>
      <c r="P791">
        <v>322</v>
      </c>
      <c r="Q791">
        <v>85</v>
      </c>
      <c r="R791">
        <v>21</v>
      </c>
      <c r="S791">
        <v>157</v>
      </c>
      <c r="T791">
        <v>0</v>
      </c>
      <c r="U791">
        <v>5182</v>
      </c>
      <c r="V791">
        <v>80</v>
      </c>
      <c r="W791">
        <v>0</v>
      </c>
      <c r="X791">
        <v>3383</v>
      </c>
      <c r="Y791">
        <v>1231</v>
      </c>
      <c r="Z791">
        <v>648</v>
      </c>
      <c r="AA791">
        <v>0</v>
      </c>
      <c r="AB791">
        <v>484</v>
      </c>
      <c r="AC791">
        <v>4633</v>
      </c>
      <c r="AD791">
        <v>0</v>
      </c>
      <c r="AE791">
        <v>145</v>
      </c>
      <c r="AF791">
        <v>233</v>
      </c>
      <c r="AG791">
        <v>4909</v>
      </c>
      <c r="AH791">
        <v>102</v>
      </c>
      <c r="AI791">
        <v>18</v>
      </c>
      <c r="AJ791">
        <v>0</v>
      </c>
      <c r="AK791">
        <v>673</v>
      </c>
      <c r="AL791">
        <v>4589</v>
      </c>
      <c r="AM791">
        <v>0</v>
      </c>
      <c r="AN791">
        <v>5262</v>
      </c>
      <c r="AO791">
        <v>0.9367160775370581</v>
      </c>
      <c r="AP791">
        <v>6.3283922462941844E-2</v>
      </c>
      <c r="AQ791">
        <v>0</v>
      </c>
      <c r="AR791">
        <v>0.12352717597871531</v>
      </c>
      <c r="AS791">
        <v>0.1354998099581908</v>
      </c>
      <c r="AT791">
        <v>0.1242873432155074</v>
      </c>
      <c r="AU791">
        <v>0.1094640820980616</v>
      </c>
      <c r="AV791">
        <v>0.1195362979855568</v>
      </c>
      <c r="AW791">
        <v>0.15963511972633981</v>
      </c>
      <c r="AX791">
        <v>0.11687571265678449</v>
      </c>
      <c r="AY791">
        <v>6.1193462561763591E-2</v>
      </c>
      <c r="AZ791">
        <v>1.6153553781831999E-2</v>
      </c>
      <c r="BA791">
        <v>2.98365640440897E-2</v>
      </c>
      <c r="BB791">
        <v>3.990877993158495E-3</v>
      </c>
      <c r="BC791">
        <v>0</v>
      </c>
      <c r="BD791">
        <v>0.98479665526415816</v>
      </c>
      <c r="BE791">
        <v>1.5203344735841879E-2</v>
      </c>
      <c r="BF791">
        <v>0</v>
      </c>
      <c r="BG791">
        <v>0.64291144051691373</v>
      </c>
      <c r="BH791">
        <v>0.23394146712276701</v>
      </c>
      <c r="BI791">
        <v>0.1231470923603193</v>
      </c>
      <c r="BJ791">
        <v>0</v>
      </c>
      <c r="BK791">
        <v>9.1980235651843406E-2</v>
      </c>
      <c r="BL791">
        <v>0.88046370201444313</v>
      </c>
      <c r="BM791">
        <v>0</v>
      </c>
      <c r="BN791">
        <v>2.7556062333713421E-2</v>
      </c>
      <c r="BO791">
        <v>4.4279741543139489E-2</v>
      </c>
      <c r="BP791">
        <v>0.93291524135309767</v>
      </c>
      <c r="BQ791">
        <v>1.9384264538198401E-2</v>
      </c>
      <c r="BR791">
        <v>3.4207525655644238E-3</v>
      </c>
      <c r="BS791">
        <v>0</v>
      </c>
      <c r="BT791">
        <v>0.12789813759026991</v>
      </c>
      <c r="BU791">
        <v>0.87210186240973009</v>
      </c>
      <c r="BV791">
        <v>0</v>
      </c>
      <c r="BW791">
        <v>1</v>
      </c>
      <c r="BX791" t="s">
        <v>1882</v>
      </c>
      <c r="BY791">
        <v>7759</v>
      </c>
      <c r="BZ791">
        <v>0.67818017785797136</v>
      </c>
      <c r="CA791">
        <v>0</v>
      </c>
    </row>
    <row r="792" spans="1:79" customFormat="1" x14ac:dyDescent="0.25">
      <c r="A792" t="s">
        <v>1885</v>
      </c>
      <c r="B792" t="s">
        <v>42</v>
      </c>
      <c r="C792" t="s">
        <v>376</v>
      </c>
      <c r="D792" t="s">
        <v>951</v>
      </c>
      <c r="E792">
        <v>2017</v>
      </c>
      <c r="F792">
        <v>781</v>
      </c>
      <c r="G792">
        <v>36</v>
      </c>
      <c r="H792">
        <v>0</v>
      </c>
      <c r="I792">
        <v>53</v>
      </c>
      <c r="J792">
        <v>72</v>
      </c>
      <c r="K792">
        <v>59</v>
      </c>
      <c r="L792">
        <v>74</v>
      </c>
      <c r="M792">
        <v>108</v>
      </c>
      <c r="N792">
        <v>121</v>
      </c>
      <c r="O792">
        <v>130</v>
      </c>
      <c r="P792">
        <v>113</v>
      </c>
      <c r="Q792">
        <v>50</v>
      </c>
      <c r="R792">
        <v>27</v>
      </c>
      <c r="S792">
        <v>10</v>
      </c>
      <c r="T792">
        <v>0</v>
      </c>
      <c r="U792">
        <v>797</v>
      </c>
      <c r="V792">
        <v>20</v>
      </c>
      <c r="W792">
        <v>0</v>
      </c>
      <c r="X792">
        <v>393</v>
      </c>
      <c r="Y792">
        <v>290</v>
      </c>
      <c r="Z792">
        <v>134</v>
      </c>
      <c r="AA792">
        <v>0</v>
      </c>
      <c r="AB792">
        <v>282</v>
      </c>
      <c r="AC792">
        <v>530</v>
      </c>
      <c r="AD792">
        <v>0</v>
      </c>
      <c r="AE792">
        <v>5</v>
      </c>
      <c r="AF792">
        <v>89</v>
      </c>
      <c r="AG792">
        <v>724</v>
      </c>
      <c r="AH792">
        <v>3</v>
      </c>
      <c r="AI792">
        <v>1</v>
      </c>
      <c r="AJ792">
        <v>0</v>
      </c>
      <c r="AK792">
        <v>360</v>
      </c>
      <c r="AL792">
        <v>457</v>
      </c>
      <c r="AM792">
        <v>0</v>
      </c>
      <c r="AN792">
        <v>817</v>
      </c>
      <c r="AO792">
        <v>0.95593635250917997</v>
      </c>
      <c r="AP792">
        <v>4.4063647490820083E-2</v>
      </c>
      <c r="AQ792">
        <v>0</v>
      </c>
      <c r="AR792">
        <v>6.4871481028151781E-2</v>
      </c>
      <c r="AS792">
        <v>8.8127294981640153E-2</v>
      </c>
      <c r="AT792">
        <v>7.2215422276621782E-2</v>
      </c>
      <c r="AU792">
        <v>9.057527539779682E-2</v>
      </c>
      <c r="AV792">
        <v>0.13219094247246019</v>
      </c>
      <c r="AW792">
        <v>0.14810281517747859</v>
      </c>
      <c r="AX792">
        <v>0.15911872705018359</v>
      </c>
      <c r="AY792">
        <v>0.13831089351285189</v>
      </c>
      <c r="AZ792">
        <v>6.1199510403916767E-2</v>
      </c>
      <c r="BA792">
        <v>1.2239902080783349E-2</v>
      </c>
      <c r="BB792">
        <v>3.3047735618115047E-2</v>
      </c>
      <c r="BC792">
        <v>0</v>
      </c>
      <c r="BD792">
        <v>0.9755201958384333</v>
      </c>
      <c r="BE792">
        <v>2.4479804161566709E-2</v>
      </c>
      <c r="BF792">
        <v>0</v>
      </c>
      <c r="BG792">
        <v>0.48102815177478581</v>
      </c>
      <c r="BH792">
        <v>0.35495716034271718</v>
      </c>
      <c r="BI792">
        <v>0.1640146878824969</v>
      </c>
      <c r="BJ792">
        <v>0</v>
      </c>
      <c r="BK792">
        <v>0.34516523867809062</v>
      </c>
      <c r="BL792">
        <v>0.64871481028151778</v>
      </c>
      <c r="BM792">
        <v>0</v>
      </c>
      <c r="BN792">
        <v>6.1199510403916772E-3</v>
      </c>
      <c r="BO792">
        <v>0.1089351285189718</v>
      </c>
      <c r="BP792">
        <v>0.88616891064871484</v>
      </c>
      <c r="BQ792">
        <v>3.6719706242350058E-3</v>
      </c>
      <c r="BR792">
        <v>1.223990208078335E-3</v>
      </c>
      <c r="BS792">
        <v>0</v>
      </c>
      <c r="BT792">
        <v>0.44063647490820068</v>
      </c>
      <c r="BU792">
        <v>0.55936352509179932</v>
      </c>
      <c r="BV792">
        <v>0</v>
      </c>
      <c r="BW792">
        <v>1</v>
      </c>
      <c r="BX792" t="s">
        <v>1882</v>
      </c>
      <c r="BY792">
        <v>7759</v>
      </c>
      <c r="BZ792">
        <v>0.10529707436525319</v>
      </c>
      <c r="CA792">
        <v>0</v>
      </c>
    </row>
    <row r="793" spans="1:79" customFormat="1" x14ac:dyDescent="0.25">
      <c r="A793" t="s">
        <v>1886</v>
      </c>
      <c r="B793" t="s">
        <v>42</v>
      </c>
      <c r="C793" t="s">
        <v>376</v>
      </c>
      <c r="D793" t="s">
        <v>953</v>
      </c>
      <c r="E793">
        <v>2017</v>
      </c>
      <c r="F793">
        <v>683</v>
      </c>
      <c r="G793">
        <v>48</v>
      </c>
      <c r="H793">
        <v>0</v>
      </c>
      <c r="I793">
        <v>21</v>
      </c>
      <c r="J793">
        <v>38</v>
      </c>
      <c r="K793">
        <v>92</v>
      </c>
      <c r="L793">
        <v>89</v>
      </c>
      <c r="M793">
        <v>107</v>
      </c>
      <c r="N793">
        <v>114</v>
      </c>
      <c r="O793">
        <v>115</v>
      </c>
      <c r="P793">
        <v>102</v>
      </c>
      <c r="Q793">
        <v>32</v>
      </c>
      <c r="R793">
        <v>21</v>
      </c>
      <c r="S793">
        <v>0</v>
      </c>
      <c r="T793">
        <v>0</v>
      </c>
      <c r="U793">
        <v>718</v>
      </c>
      <c r="V793">
        <v>13</v>
      </c>
      <c r="W793">
        <v>0</v>
      </c>
      <c r="X793">
        <v>492</v>
      </c>
      <c r="Y793">
        <v>152</v>
      </c>
      <c r="Z793">
        <v>87</v>
      </c>
      <c r="AA793">
        <v>0</v>
      </c>
      <c r="AB793">
        <v>97</v>
      </c>
      <c r="AC793">
        <v>271</v>
      </c>
      <c r="AD793">
        <v>0</v>
      </c>
      <c r="AE793">
        <v>363</v>
      </c>
      <c r="AF793">
        <v>165</v>
      </c>
      <c r="AG793">
        <v>328</v>
      </c>
      <c r="AH793">
        <v>221</v>
      </c>
      <c r="AI793">
        <v>17</v>
      </c>
      <c r="AJ793">
        <v>0</v>
      </c>
      <c r="AK793">
        <v>107</v>
      </c>
      <c r="AL793">
        <v>624</v>
      </c>
      <c r="AM793">
        <v>0</v>
      </c>
      <c r="AN793">
        <v>731</v>
      </c>
      <c r="AO793">
        <v>0.93433652530779754</v>
      </c>
      <c r="AP793">
        <v>6.5663474692202461E-2</v>
      </c>
      <c r="AQ793">
        <v>0</v>
      </c>
      <c r="AR793">
        <v>2.872777017783858E-2</v>
      </c>
      <c r="AS793">
        <v>5.1983584131326949E-2</v>
      </c>
      <c r="AT793">
        <v>0.12585499316005469</v>
      </c>
      <c r="AU793">
        <v>0.12175102599179211</v>
      </c>
      <c r="AV793">
        <v>0.146374829001368</v>
      </c>
      <c r="AW793">
        <v>0.15595075239398079</v>
      </c>
      <c r="AX793">
        <v>0.15731874145006841</v>
      </c>
      <c r="AY793">
        <v>0.1395348837209302</v>
      </c>
      <c r="AZ793">
        <v>4.3775649794801641E-2</v>
      </c>
      <c r="BA793">
        <v>0</v>
      </c>
      <c r="BB793">
        <v>2.872777017783858E-2</v>
      </c>
      <c r="BC793">
        <v>0</v>
      </c>
      <c r="BD793">
        <v>0.98221614227086185</v>
      </c>
      <c r="BE793">
        <v>1.778385772913817E-2</v>
      </c>
      <c r="BF793">
        <v>0</v>
      </c>
      <c r="BG793">
        <v>0.67305061559507529</v>
      </c>
      <c r="BH793">
        <v>0.20793433652530779</v>
      </c>
      <c r="BI793">
        <v>0.119015047879617</v>
      </c>
      <c r="BJ793">
        <v>0</v>
      </c>
      <c r="BK793">
        <v>0.13269493844049249</v>
      </c>
      <c r="BL793">
        <v>0.37072503419972641</v>
      </c>
      <c r="BM793">
        <v>0</v>
      </c>
      <c r="BN793">
        <v>0.49658002735978107</v>
      </c>
      <c r="BO793">
        <v>0.225718194254446</v>
      </c>
      <c r="BP793">
        <v>0.44870041039671682</v>
      </c>
      <c r="BQ793">
        <v>0.30232558139534882</v>
      </c>
      <c r="BR793">
        <v>2.3255813953488368E-2</v>
      </c>
      <c r="BS793">
        <v>0</v>
      </c>
      <c r="BT793">
        <v>0.146374829001368</v>
      </c>
      <c r="BU793">
        <v>0.853625170998632</v>
      </c>
      <c r="BV793">
        <v>0</v>
      </c>
      <c r="BW793">
        <v>1</v>
      </c>
      <c r="BX793" t="s">
        <v>1882</v>
      </c>
      <c r="BY793">
        <v>7759</v>
      </c>
      <c r="BZ793">
        <v>9.4213171800489756E-2</v>
      </c>
      <c r="CA793">
        <v>0</v>
      </c>
    </row>
    <row r="794" spans="1:79" customFormat="1" x14ac:dyDescent="0.25">
      <c r="A794" t="s">
        <v>1887</v>
      </c>
      <c r="B794" t="s">
        <v>42</v>
      </c>
      <c r="C794" t="s">
        <v>382</v>
      </c>
      <c r="D794" t="s">
        <v>44</v>
      </c>
      <c r="E794">
        <v>2017</v>
      </c>
      <c r="F794">
        <v>5496</v>
      </c>
      <c r="G794">
        <v>359</v>
      </c>
      <c r="H794">
        <v>0</v>
      </c>
      <c r="I794">
        <v>706</v>
      </c>
      <c r="J794">
        <v>740</v>
      </c>
      <c r="K794">
        <v>716</v>
      </c>
      <c r="L794">
        <v>731</v>
      </c>
      <c r="M794">
        <v>854</v>
      </c>
      <c r="N794">
        <v>959</v>
      </c>
      <c r="O794">
        <v>548</v>
      </c>
      <c r="P794">
        <v>239</v>
      </c>
      <c r="Q794">
        <v>77</v>
      </c>
      <c r="R794">
        <v>24</v>
      </c>
      <c r="S794">
        <v>261</v>
      </c>
      <c r="T794">
        <v>0</v>
      </c>
      <c r="U794">
        <v>5783</v>
      </c>
      <c r="V794">
        <v>72</v>
      </c>
      <c r="W794">
        <v>0</v>
      </c>
      <c r="X794">
        <v>4151</v>
      </c>
      <c r="Y794">
        <v>729</v>
      </c>
      <c r="Z794">
        <v>975</v>
      </c>
      <c r="AA794">
        <v>0</v>
      </c>
      <c r="AB794">
        <v>739</v>
      </c>
      <c r="AC794">
        <v>4634</v>
      </c>
      <c r="AD794">
        <v>0</v>
      </c>
      <c r="AE794">
        <v>482</v>
      </c>
      <c r="AF794">
        <v>350</v>
      </c>
      <c r="AG794">
        <v>5253</v>
      </c>
      <c r="AH794">
        <v>227</v>
      </c>
      <c r="AI794">
        <v>24</v>
      </c>
      <c r="AJ794">
        <v>1</v>
      </c>
      <c r="AK794">
        <v>1442</v>
      </c>
      <c r="AL794">
        <v>4413</v>
      </c>
      <c r="AM794">
        <v>0</v>
      </c>
      <c r="AN794">
        <v>5855</v>
      </c>
      <c r="AO794">
        <v>0.93868488471391975</v>
      </c>
      <c r="AP794">
        <v>6.1315115286080267E-2</v>
      </c>
      <c r="AQ794">
        <v>0</v>
      </c>
      <c r="AR794">
        <v>0.1205807002561913</v>
      </c>
      <c r="AS794">
        <v>0.12638770281810419</v>
      </c>
      <c r="AT794">
        <v>0.1222886421861657</v>
      </c>
      <c r="AU794">
        <v>0.1248505550811272</v>
      </c>
      <c r="AV794">
        <v>0.14585824081981211</v>
      </c>
      <c r="AW794">
        <v>0.16379163108454309</v>
      </c>
      <c r="AX794">
        <v>9.3595217762596078E-2</v>
      </c>
      <c r="AY794">
        <v>4.0819812126387703E-2</v>
      </c>
      <c r="AZ794">
        <v>1.315115286080273E-2</v>
      </c>
      <c r="BA794">
        <v>4.4577284372331341E-2</v>
      </c>
      <c r="BB794">
        <v>4.0990606319385144E-3</v>
      </c>
      <c r="BC794">
        <v>0</v>
      </c>
      <c r="BD794">
        <v>0.98770281810418448</v>
      </c>
      <c r="BE794">
        <v>1.2297181895815541E-2</v>
      </c>
      <c r="BF794">
        <v>0</v>
      </c>
      <c r="BG794">
        <v>0.70896669513236554</v>
      </c>
      <c r="BH794">
        <v>0.12450896669513239</v>
      </c>
      <c r="BI794">
        <v>0.16652433817250209</v>
      </c>
      <c r="BJ794">
        <v>0</v>
      </c>
      <c r="BK794">
        <v>0.12621690862510671</v>
      </c>
      <c r="BL794">
        <v>0.7914602903501281</v>
      </c>
      <c r="BM794">
        <v>0</v>
      </c>
      <c r="BN794">
        <v>8.2322801024765163E-2</v>
      </c>
      <c r="BO794">
        <v>5.9777967549103327E-2</v>
      </c>
      <c r="BP794">
        <v>0.89718189581554231</v>
      </c>
      <c r="BQ794">
        <v>3.8770281810418437E-2</v>
      </c>
      <c r="BR794">
        <v>4.0990606319385144E-3</v>
      </c>
      <c r="BS794">
        <v>1.7079419299743809E-4</v>
      </c>
      <c r="BT794">
        <v>0.2462852263023057</v>
      </c>
      <c r="BU794">
        <v>0.75371477369769424</v>
      </c>
      <c r="BV794">
        <v>0</v>
      </c>
      <c r="BW794">
        <v>1</v>
      </c>
      <c r="BX794" t="s">
        <v>1888</v>
      </c>
      <c r="BY794">
        <v>5855</v>
      </c>
      <c r="BZ794">
        <v>1</v>
      </c>
      <c r="CA794">
        <v>0</v>
      </c>
    </row>
    <row r="795" spans="1:79" customFormat="1" x14ac:dyDescent="0.25">
      <c r="A795" t="s">
        <v>1889</v>
      </c>
      <c r="B795" t="s">
        <v>42</v>
      </c>
      <c r="C795" t="s">
        <v>382</v>
      </c>
      <c r="D795" t="s">
        <v>947</v>
      </c>
      <c r="E795">
        <v>2017</v>
      </c>
      <c r="F795">
        <v>769</v>
      </c>
      <c r="G795">
        <v>30</v>
      </c>
      <c r="H795">
        <v>0</v>
      </c>
      <c r="I795">
        <v>42</v>
      </c>
      <c r="J795">
        <v>62</v>
      </c>
      <c r="K795">
        <v>136</v>
      </c>
      <c r="L795">
        <v>149</v>
      </c>
      <c r="M795">
        <v>151</v>
      </c>
      <c r="N795">
        <v>124</v>
      </c>
      <c r="O795">
        <v>70</v>
      </c>
      <c r="P795">
        <v>40</v>
      </c>
      <c r="Q795">
        <v>11</v>
      </c>
      <c r="R795">
        <v>6</v>
      </c>
      <c r="S795">
        <v>8</v>
      </c>
      <c r="T795">
        <v>0</v>
      </c>
      <c r="U795">
        <v>789</v>
      </c>
      <c r="V795">
        <v>10</v>
      </c>
      <c r="W795">
        <v>0</v>
      </c>
      <c r="X795">
        <v>594</v>
      </c>
      <c r="Y795">
        <v>108</v>
      </c>
      <c r="Z795">
        <v>97</v>
      </c>
      <c r="AA795">
        <v>0</v>
      </c>
      <c r="AB795">
        <v>118</v>
      </c>
      <c r="AC795">
        <v>639</v>
      </c>
      <c r="AD795">
        <v>0</v>
      </c>
      <c r="AE795">
        <v>42</v>
      </c>
      <c r="AF795">
        <v>37</v>
      </c>
      <c r="AG795">
        <v>743</v>
      </c>
      <c r="AH795">
        <v>16</v>
      </c>
      <c r="AI795">
        <v>3</v>
      </c>
      <c r="AJ795">
        <v>0</v>
      </c>
      <c r="AK795">
        <v>356</v>
      </c>
      <c r="AL795">
        <v>443</v>
      </c>
      <c r="AM795">
        <v>0</v>
      </c>
      <c r="AN795">
        <v>799</v>
      </c>
      <c r="AO795">
        <v>0.96245306633291616</v>
      </c>
      <c r="AP795">
        <v>3.7546933667083858E-2</v>
      </c>
      <c r="AQ795">
        <v>0</v>
      </c>
      <c r="AR795">
        <v>5.2565707133917387E-2</v>
      </c>
      <c r="AS795">
        <v>7.7596996245306638E-2</v>
      </c>
      <c r="AT795">
        <v>0.1702127659574468</v>
      </c>
      <c r="AU795">
        <v>0.18648310387984979</v>
      </c>
      <c r="AV795">
        <v>0.1889862327909887</v>
      </c>
      <c r="AW795">
        <v>0.1551939924906133</v>
      </c>
      <c r="AX795">
        <v>8.7609511889862324E-2</v>
      </c>
      <c r="AY795">
        <v>5.0062578222778473E-2</v>
      </c>
      <c r="AZ795">
        <v>1.3767209011264081E-2</v>
      </c>
      <c r="BA795">
        <v>1.001251564455569E-2</v>
      </c>
      <c r="BB795">
        <v>7.5093867334167707E-3</v>
      </c>
      <c r="BC795">
        <v>0</v>
      </c>
      <c r="BD795">
        <v>0.98748435544430535</v>
      </c>
      <c r="BE795">
        <v>1.251564455569462E-2</v>
      </c>
      <c r="BF795">
        <v>0</v>
      </c>
      <c r="BG795">
        <v>0.74342928660826035</v>
      </c>
      <c r="BH795">
        <v>0.1351689612015019</v>
      </c>
      <c r="BI795">
        <v>0.1214017521902378</v>
      </c>
      <c r="BJ795">
        <v>0</v>
      </c>
      <c r="BK795">
        <v>0.1476846057571965</v>
      </c>
      <c r="BL795">
        <v>0.79974968710888605</v>
      </c>
      <c r="BM795">
        <v>0</v>
      </c>
      <c r="BN795">
        <v>5.2565707133917387E-2</v>
      </c>
      <c r="BO795">
        <v>4.630788485607009E-2</v>
      </c>
      <c r="BP795">
        <v>0.92991239048811014</v>
      </c>
      <c r="BQ795">
        <v>2.002503128911139E-2</v>
      </c>
      <c r="BR795">
        <v>3.7546933667083849E-3</v>
      </c>
      <c r="BS795">
        <v>0</v>
      </c>
      <c r="BT795">
        <v>0.4455569461827284</v>
      </c>
      <c r="BU795">
        <v>0.55444305381727155</v>
      </c>
      <c r="BV795">
        <v>0</v>
      </c>
      <c r="BW795">
        <v>1</v>
      </c>
      <c r="BX795" t="s">
        <v>1888</v>
      </c>
      <c r="BY795">
        <v>5855</v>
      </c>
      <c r="BZ795">
        <v>0.13646456020495301</v>
      </c>
      <c r="CA795">
        <v>0</v>
      </c>
    </row>
    <row r="796" spans="1:79" customFormat="1" x14ac:dyDescent="0.25">
      <c r="A796" t="s">
        <v>1890</v>
      </c>
      <c r="B796" t="s">
        <v>42</v>
      </c>
      <c r="C796" t="s">
        <v>382</v>
      </c>
      <c r="D796" t="s">
        <v>949</v>
      </c>
      <c r="E796">
        <v>2017</v>
      </c>
      <c r="F796">
        <v>3720</v>
      </c>
      <c r="G796">
        <v>255</v>
      </c>
      <c r="H796">
        <v>0</v>
      </c>
      <c r="I796">
        <v>619</v>
      </c>
      <c r="J796">
        <v>606</v>
      </c>
      <c r="K796">
        <v>463</v>
      </c>
      <c r="L796">
        <v>426</v>
      </c>
      <c r="M796">
        <v>531</v>
      </c>
      <c r="N796">
        <v>639</v>
      </c>
      <c r="O796">
        <v>321</v>
      </c>
      <c r="P796">
        <v>106</v>
      </c>
      <c r="Q796">
        <v>24</v>
      </c>
      <c r="R796">
        <v>7</v>
      </c>
      <c r="S796">
        <v>233</v>
      </c>
      <c r="T796">
        <v>0</v>
      </c>
      <c r="U796">
        <v>3931</v>
      </c>
      <c r="V796">
        <v>44</v>
      </c>
      <c r="W796">
        <v>0</v>
      </c>
      <c r="X796">
        <v>2763</v>
      </c>
      <c r="Y796">
        <v>480</v>
      </c>
      <c r="Z796">
        <v>732</v>
      </c>
      <c r="AA796">
        <v>0</v>
      </c>
      <c r="AB796">
        <v>357</v>
      </c>
      <c r="AC796">
        <v>3495</v>
      </c>
      <c r="AD796">
        <v>0</v>
      </c>
      <c r="AE796">
        <v>123</v>
      </c>
      <c r="AF796">
        <v>103</v>
      </c>
      <c r="AG796">
        <v>3800</v>
      </c>
      <c r="AH796">
        <v>60</v>
      </c>
      <c r="AI796">
        <v>11</v>
      </c>
      <c r="AJ796">
        <v>1</v>
      </c>
      <c r="AK796">
        <v>823</v>
      </c>
      <c r="AL796">
        <v>3152</v>
      </c>
      <c r="AM796">
        <v>0</v>
      </c>
      <c r="AN796">
        <v>3975</v>
      </c>
      <c r="AO796">
        <v>0.9358490566037736</v>
      </c>
      <c r="AP796">
        <v>6.4150943396226415E-2</v>
      </c>
      <c r="AQ796">
        <v>0</v>
      </c>
      <c r="AR796">
        <v>0.15572327044025161</v>
      </c>
      <c r="AS796">
        <v>0.15245283018867931</v>
      </c>
      <c r="AT796">
        <v>0.1164779874213836</v>
      </c>
      <c r="AU796">
        <v>0.1071698113207547</v>
      </c>
      <c r="AV796">
        <v>0.1335849056603774</v>
      </c>
      <c r="AW796">
        <v>0.16075471698113211</v>
      </c>
      <c r="AX796">
        <v>8.0754716981132069E-2</v>
      </c>
      <c r="AY796">
        <v>2.6666666666666668E-2</v>
      </c>
      <c r="AZ796">
        <v>6.0377358490566026E-3</v>
      </c>
      <c r="BA796">
        <v>5.8616352201257861E-2</v>
      </c>
      <c r="BB796">
        <v>1.761006289308176E-3</v>
      </c>
      <c r="BC796">
        <v>0</v>
      </c>
      <c r="BD796">
        <v>0.98893081761006285</v>
      </c>
      <c r="BE796">
        <v>1.1069182389937111E-2</v>
      </c>
      <c r="BF796">
        <v>0</v>
      </c>
      <c r="BG796">
        <v>0.69509433962264155</v>
      </c>
      <c r="BH796">
        <v>0.1207547169811321</v>
      </c>
      <c r="BI796">
        <v>0.1841509433962264</v>
      </c>
      <c r="BJ796">
        <v>0</v>
      </c>
      <c r="BK796">
        <v>8.9811320754716983E-2</v>
      </c>
      <c r="BL796">
        <v>0.87924528301886795</v>
      </c>
      <c r="BM796">
        <v>0</v>
      </c>
      <c r="BN796">
        <v>3.094339622641509E-2</v>
      </c>
      <c r="BO796">
        <v>2.5911949685534591E-2</v>
      </c>
      <c r="BP796">
        <v>0.95597484276729561</v>
      </c>
      <c r="BQ796">
        <v>1.509433962264151E-2</v>
      </c>
      <c r="BR796">
        <v>2.7672955974842768E-3</v>
      </c>
      <c r="BS796">
        <v>2.5157232704402509E-4</v>
      </c>
      <c r="BT796">
        <v>0.20704402515723269</v>
      </c>
      <c r="BU796">
        <v>0.79295597484276725</v>
      </c>
      <c r="BV796">
        <v>0</v>
      </c>
      <c r="BW796">
        <v>1</v>
      </c>
      <c r="BX796" t="s">
        <v>1888</v>
      </c>
      <c r="BY796">
        <v>5855</v>
      </c>
      <c r="BZ796">
        <v>0.67890691716481644</v>
      </c>
      <c r="CA796">
        <v>0</v>
      </c>
    </row>
    <row r="797" spans="1:79" customFormat="1" x14ac:dyDescent="0.25">
      <c r="A797" t="s">
        <v>1891</v>
      </c>
      <c r="B797" t="s">
        <v>42</v>
      </c>
      <c r="C797" t="s">
        <v>382</v>
      </c>
      <c r="D797" t="s">
        <v>951</v>
      </c>
      <c r="E797">
        <v>2017</v>
      </c>
      <c r="F797">
        <v>426</v>
      </c>
      <c r="G797">
        <v>28</v>
      </c>
      <c r="H797">
        <v>0</v>
      </c>
      <c r="I797">
        <v>29</v>
      </c>
      <c r="J797">
        <v>45</v>
      </c>
      <c r="K797">
        <v>43</v>
      </c>
      <c r="L797">
        <v>68</v>
      </c>
      <c r="M797">
        <v>67</v>
      </c>
      <c r="N797">
        <v>73</v>
      </c>
      <c r="O797">
        <v>62</v>
      </c>
      <c r="P797">
        <v>28</v>
      </c>
      <c r="Q797">
        <v>21</v>
      </c>
      <c r="R797">
        <v>7</v>
      </c>
      <c r="S797">
        <v>11</v>
      </c>
      <c r="T797">
        <v>0</v>
      </c>
      <c r="U797">
        <v>442</v>
      </c>
      <c r="V797">
        <v>12</v>
      </c>
      <c r="W797">
        <v>0</v>
      </c>
      <c r="X797">
        <v>309</v>
      </c>
      <c r="Y797">
        <v>55</v>
      </c>
      <c r="Z797">
        <v>90</v>
      </c>
      <c r="AA797">
        <v>0</v>
      </c>
      <c r="AB797">
        <v>103</v>
      </c>
      <c r="AC797">
        <v>338</v>
      </c>
      <c r="AD797">
        <v>0</v>
      </c>
      <c r="AE797">
        <v>13</v>
      </c>
      <c r="AF797">
        <v>30</v>
      </c>
      <c r="AG797">
        <v>416</v>
      </c>
      <c r="AH797">
        <v>8</v>
      </c>
      <c r="AI797">
        <v>0</v>
      </c>
      <c r="AJ797">
        <v>0</v>
      </c>
      <c r="AK797">
        <v>170</v>
      </c>
      <c r="AL797">
        <v>284</v>
      </c>
      <c r="AM797">
        <v>0</v>
      </c>
      <c r="AN797">
        <v>454</v>
      </c>
      <c r="AO797">
        <v>0.93832599118942728</v>
      </c>
      <c r="AP797">
        <v>6.1674008810572688E-2</v>
      </c>
      <c r="AQ797">
        <v>0</v>
      </c>
      <c r="AR797">
        <v>6.3876651982378851E-2</v>
      </c>
      <c r="AS797">
        <v>9.9118942731277526E-2</v>
      </c>
      <c r="AT797">
        <v>9.4713656387665199E-2</v>
      </c>
      <c r="AU797">
        <v>0.14977973568281941</v>
      </c>
      <c r="AV797">
        <v>0.1475770925110132</v>
      </c>
      <c r="AW797">
        <v>0.16079295154185019</v>
      </c>
      <c r="AX797">
        <v>0.13656387665198241</v>
      </c>
      <c r="AY797">
        <v>6.1674008810572688E-2</v>
      </c>
      <c r="AZ797">
        <v>4.6255506607929507E-2</v>
      </c>
      <c r="BA797">
        <v>2.4229074889867839E-2</v>
      </c>
      <c r="BB797">
        <v>1.541850220264317E-2</v>
      </c>
      <c r="BC797">
        <v>0</v>
      </c>
      <c r="BD797">
        <v>0.97356828193832601</v>
      </c>
      <c r="BE797">
        <v>2.643171806167401E-2</v>
      </c>
      <c r="BF797">
        <v>0</v>
      </c>
      <c r="BG797">
        <v>0.68061674008810569</v>
      </c>
      <c r="BH797">
        <v>0.1211453744493392</v>
      </c>
      <c r="BI797">
        <v>0.19823788546255511</v>
      </c>
      <c r="BJ797">
        <v>0</v>
      </c>
      <c r="BK797">
        <v>0.2268722466960352</v>
      </c>
      <c r="BL797">
        <v>0.74449339207048459</v>
      </c>
      <c r="BM797">
        <v>0</v>
      </c>
      <c r="BN797">
        <v>2.863436123348018E-2</v>
      </c>
      <c r="BO797">
        <v>6.6079295154185022E-2</v>
      </c>
      <c r="BP797">
        <v>0.91629955947136565</v>
      </c>
      <c r="BQ797">
        <v>1.7621145374449341E-2</v>
      </c>
      <c r="BR797">
        <v>0</v>
      </c>
      <c r="BS797">
        <v>0</v>
      </c>
      <c r="BT797">
        <v>0.37444933920704848</v>
      </c>
      <c r="BU797">
        <v>0.62555066079295152</v>
      </c>
      <c r="BV797">
        <v>0</v>
      </c>
      <c r="BW797">
        <v>1</v>
      </c>
      <c r="BX797" t="s">
        <v>1888</v>
      </c>
      <c r="BY797">
        <v>5855</v>
      </c>
      <c r="BZ797">
        <v>7.7540563620836889E-2</v>
      </c>
      <c r="CA797">
        <v>0</v>
      </c>
    </row>
    <row r="798" spans="1:79" customFormat="1" x14ac:dyDescent="0.25">
      <c r="A798" t="s">
        <v>1892</v>
      </c>
      <c r="B798" t="s">
        <v>42</v>
      </c>
      <c r="C798" t="s">
        <v>382</v>
      </c>
      <c r="D798" t="s">
        <v>953</v>
      </c>
      <c r="E798">
        <v>2017</v>
      </c>
      <c r="F798">
        <v>581</v>
      </c>
      <c r="G798">
        <v>46</v>
      </c>
      <c r="H798">
        <v>0</v>
      </c>
      <c r="I798">
        <v>16</v>
      </c>
      <c r="J798">
        <v>27</v>
      </c>
      <c r="K798">
        <v>74</v>
      </c>
      <c r="L798">
        <v>88</v>
      </c>
      <c r="M798">
        <v>105</v>
      </c>
      <c r="N798">
        <v>123</v>
      </c>
      <c r="O798">
        <v>95</v>
      </c>
      <c r="P798">
        <v>65</v>
      </c>
      <c r="Q798">
        <v>21</v>
      </c>
      <c r="R798">
        <v>4</v>
      </c>
      <c r="S798">
        <v>9</v>
      </c>
      <c r="T798">
        <v>0</v>
      </c>
      <c r="U798">
        <v>621</v>
      </c>
      <c r="V798">
        <v>6</v>
      </c>
      <c r="W798">
        <v>0</v>
      </c>
      <c r="X798">
        <v>485</v>
      </c>
      <c r="Y798">
        <v>86</v>
      </c>
      <c r="Z798">
        <v>56</v>
      </c>
      <c r="AA798">
        <v>0</v>
      </c>
      <c r="AB798">
        <v>161</v>
      </c>
      <c r="AC798">
        <v>162</v>
      </c>
      <c r="AD798">
        <v>0</v>
      </c>
      <c r="AE798">
        <v>304</v>
      </c>
      <c r="AF798">
        <v>180</v>
      </c>
      <c r="AG798">
        <v>294</v>
      </c>
      <c r="AH798">
        <v>143</v>
      </c>
      <c r="AI798">
        <v>10</v>
      </c>
      <c r="AJ798">
        <v>0</v>
      </c>
      <c r="AK798">
        <v>93</v>
      </c>
      <c r="AL798">
        <v>534</v>
      </c>
      <c r="AM798">
        <v>0</v>
      </c>
      <c r="AN798">
        <v>627</v>
      </c>
      <c r="AO798">
        <v>0.92663476874003192</v>
      </c>
      <c r="AP798">
        <v>7.3365231259968106E-2</v>
      </c>
      <c r="AQ798">
        <v>0</v>
      </c>
      <c r="AR798">
        <v>2.5518341307814989E-2</v>
      </c>
      <c r="AS798">
        <v>4.3062200956937802E-2</v>
      </c>
      <c r="AT798">
        <v>0.11802232854864431</v>
      </c>
      <c r="AU798">
        <v>0.14035087719298239</v>
      </c>
      <c r="AV798">
        <v>0.1674641148325359</v>
      </c>
      <c r="AW798">
        <v>0.19617224880382769</v>
      </c>
      <c r="AX798">
        <v>0.15151515151515149</v>
      </c>
      <c r="AY798">
        <v>0.1036682615629984</v>
      </c>
      <c r="AZ798">
        <v>3.3492822966507178E-2</v>
      </c>
      <c r="BA798">
        <v>1.435406698564593E-2</v>
      </c>
      <c r="BB798">
        <v>6.379585326953748E-3</v>
      </c>
      <c r="BC798">
        <v>0</v>
      </c>
      <c r="BD798">
        <v>0.99043062200956933</v>
      </c>
      <c r="BE798">
        <v>9.5693779904306216E-3</v>
      </c>
      <c r="BF798">
        <v>0</v>
      </c>
      <c r="BG798">
        <v>0.77352472089314195</v>
      </c>
      <c r="BH798">
        <v>0.13716108452950559</v>
      </c>
      <c r="BI798">
        <v>8.9314194577352471E-2</v>
      </c>
      <c r="BJ798">
        <v>0</v>
      </c>
      <c r="BK798">
        <v>0.25677830940988838</v>
      </c>
      <c r="BL798">
        <v>0.25837320574162681</v>
      </c>
      <c r="BM798">
        <v>0</v>
      </c>
      <c r="BN798">
        <v>0.48484848484848492</v>
      </c>
      <c r="BO798">
        <v>0.28708133971291872</v>
      </c>
      <c r="BP798">
        <v>0.46889952153110048</v>
      </c>
      <c r="BQ798">
        <v>0.22807017543859651</v>
      </c>
      <c r="BR798">
        <v>1.5948963317384369E-2</v>
      </c>
      <c r="BS798">
        <v>0</v>
      </c>
      <c r="BT798">
        <v>0.14832535885167461</v>
      </c>
      <c r="BU798">
        <v>0.85167464114832536</v>
      </c>
      <c r="BV798">
        <v>0</v>
      </c>
      <c r="BW798">
        <v>1</v>
      </c>
      <c r="BX798" t="s">
        <v>1888</v>
      </c>
      <c r="BY798">
        <v>5855</v>
      </c>
      <c r="BZ798">
        <v>0.1070879590093937</v>
      </c>
      <c r="CA798">
        <v>0</v>
      </c>
    </row>
    <row r="799" spans="1:79" customFormat="1" x14ac:dyDescent="0.25">
      <c r="A799" t="s">
        <v>1893</v>
      </c>
      <c r="B799" t="s">
        <v>42</v>
      </c>
      <c r="C799" t="s">
        <v>391</v>
      </c>
      <c r="D799" t="s">
        <v>44</v>
      </c>
      <c r="E799">
        <v>2017</v>
      </c>
      <c r="F799">
        <v>875</v>
      </c>
      <c r="G799">
        <v>115</v>
      </c>
      <c r="H799">
        <v>0</v>
      </c>
      <c r="I799">
        <v>72</v>
      </c>
      <c r="J799">
        <v>162</v>
      </c>
      <c r="K799">
        <v>122</v>
      </c>
      <c r="L799">
        <v>104</v>
      </c>
      <c r="M799">
        <v>110</v>
      </c>
      <c r="N799">
        <v>103</v>
      </c>
      <c r="O799">
        <v>117</v>
      </c>
      <c r="P799">
        <v>115</v>
      </c>
      <c r="Q799">
        <v>53</v>
      </c>
      <c r="R799">
        <v>31</v>
      </c>
      <c r="S799">
        <v>1</v>
      </c>
      <c r="T799">
        <v>0</v>
      </c>
      <c r="U799">
        <v>907</v>
      </c>
      <c r="V799">
        <v>82</v>
      </c>
      <c r="W799">
        <v>1</v>
      </c>
      <c r="X799">
        <v>677</v>
      </c>
      <c r="Y799">
        <v>0</v>
      </c>
      <c r="Z799">
        <v>313</v>
      </c>
      <c r="AA799">
        <v>0</v>
      </c>
      <c r="AB799">
        <v>114</v>
      </c>
      <c r="AC799">
        <v>739</v>
      </c>
      <c r="AD799">
        <v>26</v>
      </c>
      <c r="AE799">
        <v>111</v>
      </c>
      <c r="AF799">
        <v>82</v>
      </c>
      <c r="AG799">
        <v>853</v>
      </c>
      <c r="AH799">
        <v>22</v>
      </c>
      <c r="AI799">
        <v>5</v>
      </c>
      <c r="AJ799">
        <v>28</v>
      </c>
      <c r="AK799" t="s">
        <v>74</v>
      </c>
      <c r="AL799" t="s">
        <v>74</v>
      </c>
      <c r="AM799" t="s">
        <v>74</v>
      </c>
      <c r="AN799">
        <v>990</v>
      </c>
      <c r="AO799">
        <v>0.88383838383838387</v>
      </c>
      <c r="AP799">
        <v>0.1161616161616162</v>
      </c>
      <c r="AQ799">
        <v>0</v>
      </c>
      <c r="AR799">
        <v>7.2727272727272724E-2</v>
      </c>
      <c r="AS799">
        <v>0.16363636363636361</v>
      </c>
      <c r="AT799">
        <v>0.12323232323232319</v>
      </c>
      <c r="AU799">
        <v>0.10505050505050501</v>
      </c>
      <c r="AV799">
        <v>0.1111111111111111</v>
      </c>
      <c r="AW799">
        <v>0.104040404040404</v>
      </c>
      <c r="AX799">
        <v>0.11818181818181819</v>
      </c>
      <c r="AY799">
        <v>0.1161616161616162</v>
      </c>
      <c r="AZ799">
        <v>5.3535353535353533E-2</v>
      </c>
      <c r="BA799">
        <v>1.0101010101010101E-3</v>
      </c>
      <c r="BB799">
        <v>3.1313131313131307E-2</v>
      </c>
      <c r="BC799">
        <v>0</v>
      </c>
      <c r="BD799">
        <v>0.91616161616161618</v>
      </c>
      <c r="BE799">
        <v>8.2828282828282834E-2</v>
      </c>
      <c r="BF799">
        <v>1.0101010101010101E-3</v>
      </c>
      <c r="BG799">
        <v>0.6838383838383838</v>
      </c>
      <c r="BH799">
        <v>0</v>
      </c>
      <c r="BI799">
        <v>0.31616161616161609</v>
      </c>
      <c r="BJ799">
        <v>0</v>
      </c>
      <c r="BK799">
        <v>0.1151515151515152</v>
      </c>
      <c r="BL799">
        <v>0.7464646464646465</v>
      </c>
      <c r="BM799">
        <v>2.6262626262626258E-2</v>
      </c>
      <c r="BN799">
        <v>0.11212121212121209</v>
      </c>
      <c r="BO799">
        <v>8.2828282828282834E-2</v>
      </c>
      <c r="BP799">
        <v>0.86161616161616161</v>
      </c>
      <c r="BQ799">
        <v>2.222222222222222E-2</v>
      </c>
      <c r="BR799">
        <v>5.0505050505050509E-3</v>
      </c>
      <c r="BS799">
        <v>2.8282828282828281E-2</v>
      </c>
      <c r="BT799">
        <v>0</v>
      </c>
      <c r="BU799">
        <v>0</v>
      </c>
      <c r="BV799">
        <v>0</v>
      </c>
      <c r="BW799">
        <v>1</v>
      </c>
      <c r="BX799" t="s">
        <v>1894</v>
      </c>
      <c r="BY799">
        <v>990</v>
      </c>
      <c r="BZ799">
        <v>1</v>
      </c>
      <c r="CA799">
        <v>0</v>
      </c>
    </row>
    <row r="800" spans="1:79" customFormat="1" x14ac:dyDescent="0.25">
      <c r="A800" t="s">
        <v>1895</v>
      </c>
      <c r="B800" t="s">
        <v>42</v>
      </c>
      <c r="C800" t="s">
        <v>391</v>
      </c>
      <c r="D800" t="s">
        <v>947</v>
      </c>
      <c r="E800">
        <v>2017</v>
      </c>
      <c r="F800">
        <v>376</v>
      </c>
      <c r="G800">
        <v>41</v>
      </c>
      <c r="H800">
        <v>0</v>
      </c>
      <c r="I800">
        <v>17</v>
      </c>
      <c r="J800">
        <v>47</v>
      </c>
      <c r="K800">
        <v>43</v>
      </c>
      <c r="L800">
        <v>42</v>
      </c>
      <c r="M800">
        <v>45</v>
      </c>
      <c r="N800">
        <v>44</v>
      </c>
      <c r="O800">
        <v>62</v>
      </c>
      <c r="P800">
        <v>64</v>
      </c>
      <c r="Q800">
        <v>34</v>
      </c>
      <c r="R800">
        <v>19</v>
      </c>
      <c r="S800">
        <v>0</v>
      </c>
      <c r="T800">
        <v>0</v>
      </c>
      <c r="U800">
        <v>368</v>
      </c>
      <c r="V800">
        <v>49</v>
      </c>
      <c r="W800">
        <v>0</v>
      </c>
      <c r="X800">
        <v>227</v>
      </c>
      <c r="Y800">
        <v>0</v>
      </c>
      <c r="Z800">
        <v>190</v>
      </c>
      <c r="AA800">
        <v>0</v>
      </c>
      <c r="AB800">
        <v>38</v>
      </c>
      <c r="AC800">
        <v>338</v>
      </c>
      <c r="AD800">
        <v>10</v>
      </c>
      <c r="AE800">
        <v>31</v>
      </c>
      <c r="AF800">
        <v>12</v>
      </c>
      <c r="AG800">
        <v>391</v>
      </c>
      <c r="AH800">
        <v>2</v>
      </c>
      <c r="AI800">
        <v>1</v>
      </c>
      <c r="AJ800">
        <v>11</v>
      </c>
      <c r="AK800" t="s">
        <v>74</v>
      </c>
      <c r="AL800" t="s">
        <v>74</v>
      </c>
      <c r="AM800" t="s">
        <v>74</v>
      </c>
      <c r="AN800">
        <v>417</v>
      </c>
      <c r="AO800">
        <v>0.90167865707434047</v>
      </c>
      <c r="AP800">
        <v>9.8321342925659472E-2</v>
      </c>
      <c r="AQ800">
        <v>0</v>
      </c>
      <c r="AR800">
        <v>4.0767386091127102E-2</v>
      </c>
      <c r="AS800">
        <v>0.1127098321342926</v>
      </c>
      <c r="AT800">
        <v>0.10311750599520381</v>
      </c>
      <c r="AU800">
        <v>0.10071942446043169</v>
      </c>
      <c r="AV800">
        <v>0.1079136690647482</v>
      </c>
      <c r="AW800">
        <v>0.105515587529976</v>
      </c>
      <c r="AX800">
        <v>0.14868105515587529</v>
      </c>
      <c r="AY800">
        <v>0.15347721822541971</v>
      </c>
      <c r="AZ800">
        <v>8.1534772182254203E-2</v>
      </c>
      <c r="BA800">
        <v>0</v>
      </c>
      <c r="BB800">
        <v>4.5563549160671457E-2</v>
      </c>
      <c r="BC800">
        <v>0</v>
      </c>
      <c r="BD800">
        <v>0.88249400479616302</v>
      </c>
      <c r="BE800">
        <v>0.11750599520383689</v>
      </c>
      <c r="BF800">
        <v>0</v>
      </c>
      <c r="BG800">
        <v>0.54436450839328532</v>
      </c>
      <c r="BH800">
        <v>0</v>
      </c>
      <c r="BI800">
        <v>0.45563549160671463</v>
      </c>
      <c r="BJ800">
        <v>0</v>
      </c>
      <c r="BK800">
        <v>9.1127098321342928E-2</v>
      </c>
      <c r="BL800">
        <v>0.81055155875299756</v>
      </c>
      <c r="BM800">
        <v>2.3980815347721819E-2</v>
      </c>
      <c r="BN800">
        <v>7.4340527577937646E-2</v>
      </c>
      <c r="BO800">
        <v>2.8776978417266189E-2</v>
      </c>
      <c r="BP800">
        <v>0.93764988009592332</v>
      </c>
      <c r="BQ800">
        <v>4.7961630695443642E-3</v>
      </c>
      <c r="BR800">
        <v>2.3980815347721821E-3</v>
      </c>
      <c r="BS800">
        <v>2.6378896882494E-2</v>
      </c>
      <c r="BT800">
        <v>0</v>
      </c>
      <c r="BU800">
        <v>0</v>
      </c>
      <c r="BV800">
        <v>0</v>
      </c>
      <c r="BW800">
        <v>1</v>
      </c>
      <c r="BX800" t="s">
        <v>1894</v>
      </c>
      <c r="BY800">
        <v>990</v>
      </c>
      <c r="BZ800">
        <v>0.4212121212121212</v>
      </c>
      <c r="CA800">
        <v>0</v>
      </c>
    </row>
    <row r="801" spans="1:79" customFormat="1" x14ac:dyDescent="0.25">
      <c r="A801" t="s">
        <v>1896</v>
      </c>
      <c r="B801" t="s">
        <v>42</v>
      </c>
      <c r="C801" t="s">
        <v>391</v>
      </c>
      <c r="D801" t="s">
        <v>949</v>
      </c>
      <c r="E801">
        <v>2017</v>
      </c>
      <c r="F801">
        <v>340</v>
      </c>
      <c r="G801">
        <v>42</v>
      </c>
      <c r="H801">
        <v>0</v>
      </c>
      <c r="I801">
        <v>45</v>
      </c>
      <c r="J801">
        <v>88</v>
      </c>
      <c r="K801">
        <v>57</v>
      </c>
      <c r="L801">
        <v>47</v>
      </c>
      <c r="M801">
        <v>39</v>
      </c>
      <c r="N801">
        <v>39</v>
      </c>
      <c r="O801">
        <v>29</v>
      </c>
      <c r="P801">
        <v>25</v>
      </c>
      <c r="Q801">
        <v>9</v>
      </c>
      <c r="R801">
        <v>3</v>
      </c>
      <c r="S801">
        <v>1</v>
      </c>
      <c r="T801">
        <v>0</v>
      </c>
      <c r="U801">
        <v>362</v>
      </c>
      <c r="V801">
        <v>20</v>
      </c>
      <c r="W801">
        <v>0</v>
      </c>
      <c r="X801">
        <v>302</v>
      </c>
      <c r="Y801">
        <v>0</v>
      </c>
      <c r="Z801">
        <v>80</v>
      </c>
      <c r="AA801">
        <v>0</v>
      </c>
      <c r="AB801">
        <v>36</v>
      </c>
      <c r="AC801">
        <v>317</v>
      </c>
      <c r="AD801">
        <v>6</v>
      </c>
      <c r="AE801">
        <v>23</v>
      </c>
      <c r="AF801">
        <v>31</v>
      </c>
      <c r="AG801">
        <v>343</v>
      </c>
      <c r="AH801">
        <v>2</v>
      </c>
      <c r="AI801">
        <v>0</v>
      </c>
      <c r="AJ801">
        <v>6</v>
      </c>
      <c r="AK801" t="s">
        <v>74</v>
      </c>
      <c r="AL801" t="s">
        <v>74</v>
      </c>
      <c r="AM801" t="s">
        <v>74</v>
      </c>
      <c r="AN801">
        <v>382</v>
      </c>
      <c r="AO801">
        <v>0.89005235602094246</v>
      </c>
      <c r="AP801">
        <v>0.1099476439790576</v>
      </c>
      <c r="AQ801">
        <v>0</v>
      </c>
      <c r="AR801">
        <v>0.11780104712041881</v>
      </c>
      <c r="AS801">
        <v>0.23036649214659691</v>
      </c>
      <c r="AT801">
        <v>0.14921465968586389</v>
      </c>
      <c r="AU801">
        <v>0.1230366492146597</v>
      </c>
      <c r="AV801">
        <v>0.1020942408376963</v>
      </c>
      <c r="AW801">
        <v>0.1020942408376963</v>
      </c>
      <c r="AX801">
        <v>7.5916230366492143E-2</v>
      </c>
      <c r="AY801">
        <v>6.5445026178010471E-2</v>
      </c>
      <c r="AZ801">
        <v>2.356020942408377E-2</v>
      </c>
      <c r="BA801">
        <v>2.617801047120419E-3</v>
      </c>
      <c r="BB801">
        <v>7.8534031413612562E-3</v>
      </c>
      <c r="BC801">
        <v>0</v>
      </c>
      <c r="BD801">
        <v>0.94764397905759157</v>
      </c>
      <c r="BE801">
        <v>5.2356020942408377E-2</v>
      </c>
      <c r="BF801">
        <v>0</v>
      </c>
      <c r="BG801">
        <v>0.79057591623036649</v>
      </c>
      <c r="BH801">
        <v>0</v>
      </c>
      <c r="BI801">
        <v>0.20942408376963351</v>
      </c>
      <c r="BJ801">
        <v>0</v>
      </c>
      <c r="BK801">
        <v>9.4240837696335081E-2</v>
      </c>
      <c r="BL801">
        <v>0.82984293193717273</v>
      </c>
      <c r="BM801">
        <v>1.5706806282722509E-2</v>
      </c>
      <c r="BN801">
        <v>6.0209424083769628E-2</v>
      </c>
      <c r="BO801">
        <v>8.1151832460732987E-2</v>
      </c>
      <c r="BP801">
        <v>0.89790575916230364</v>
      </c>
      <c r="BQ801">
        <v>5.235602094240838E-3</v>
      </c>
      <c r="BR801">
        <v>0</v>
      </c>
      <c r="BS801">
        <v>1.5706806282722509E-2</v>
      </c>
      <c r="BT801">
        <v>0</v>
      </c>
      <c r="BU801">
        <v>0</v>
      </c>
      <c r="BV801">
        <v>0</v>
      </c>
      <c r="BW801">
        <v>1</v>
      </c>
      <c r="BX801" t="s">
        <v>1894</v>
      </c>
      <c r="BY801">
        <v>990</v>
      </c>
      <c r="BZ801">
        <v>0.38585858585858579</v>
      </c>
      <c r="CA801">
        <v>0</v>
      </c>
    </row>
    <row r="802" spans="1:79" customFormat="1" x14ac:dyDescent="0.25">
      <c r="A802" t="s">
        <v>1897</v>
      </c>
      <c r="B802" t="s">
        <v>42</v>
      </c>
      <c r="C802" t="s">
        <v>391</v>
      </c>
      <c r="D802" t="s">
        <v>951</v>
      </c>
      <c r="E802">
        <v>2017</v>
      </c>
      <c r="F802">
        <v>17</v>
      </c>
      <c r="G802">
        <v>2</v>
      </c>
      <c r="H802">
        <v>0</v>
      </c>
      <c r="I802">
        <v>2</v>
      </c>
      <c r="J802">
        <v>3</v>
      </c>
      <c r="K802">
        <v>1</v>
      </c>
      <c r="L802">
        <v>0</v>
      </c>
      <c r="M802">
        <v>2</v>
      </c>
      <c r="N802">
        <v>2</v>
      </c>
      <c r="O802">
        <v>3</v>
      </c>
      <c r="P802">
        <v>1</v>
      </c>
      <c r="Q802">
        <v>3</v>
      </c>
      <c r="R802">
        <v>2</v>
      </c>
      <c r="S802">
        <v>0</v>
      </c>
      <c r="T802">
        <v>0</v>
      </c>
      <c r="U802">
        <v>18</v>
      </c>
      <c r="V802">
        <v>1</v>
      </c>
      <c r="W802">
        <v>0</v>
      </c>
      <c r="X802">
        <v>14</v>
      </c>
      <c r="Y802">
        <v>0</v>
      </c>
      <c r="Z802">
        <v>5</v>
      </c>
      <c r="AA802">
        <v>0</v>
      </c>
      <c r="AB802">
        <v>12</v>
      </c>
      <c r="AC802">
        <v>6</v>
      </c>
      <c r="AD802">
        <v>1</v>
      </c>
      <c r="AE802">
        <v>0</v>
      </c>
      <c r="AF802">
        <v>5</v>
      </c>
      <c r="AG802">
        <v>12</v>
      </c>
      <c r="AH802">
        <v>0</v>
      </c>
      <c r="AI802">
        <v>0</v>
      </c>
      <c r="AJ802">
        <v>2</v>
      </c>
      <c r="AK802" t="s">
        <v>74</v>
      </c>
      <c r="AL802" t="s">
        <v>74</v>
      </c>
      <c r="AM802" t="s">
        <v>74</v>
      </c>
      <c r="AN802">
        <v>19</v>
      </c>
      <c r="AO802">
        <v>0.89473684210526316</v>
      </c>
      <c r="AP802">
        <v>0.10526315789473679</v>
      </c>
      <c r="AQ802">
        <v>0</v>
      </c>
      <c r="AR802">
        <v>0.10526315789473679</v>
      </c>
      <c r="AS802">
        <v>0.15789473684210531</v>
      </c>
      <c r="AT802">
        <v>5.2631578947368418E-2</v>
      </c>
      <c r="AU802">
        <v>0</v>
      </c>
      <c r="AV802">
        <v>0.10526315789473679</v>
      </c>
      <c r="AW802">
        <v>0.10526315789473679</v>
      </c>
      <c r="AX802">
        <v>0.15789473684210531</v>
      </c>
      <c r="AY802">
        <v>5.2631578947368418E-2</v>
      </c>
      <c r="AZ802">
        <v>0.15789473684210531</v>
      </c>
      <c r="BA802">
        <v>0</v>
      </c>
      <c r="BB802">
        <v>0.10526315789473679</v>
      </c>
      <c r="BC802">
        <v>0</v>
      </c>
      <c r="BD802">
        <v>0.94736842105263153</v>
      </c>
      <c r="BE802">
        <v>5.2631578947368418E-2</v>
      </c>
      <c r="BF802">
        <v>0</v>
      </c>
      <c r="BG802">
        <v>0.73684210526315785</v>
      </c>
      <c r="BH802">
        <v>0</v>
      </c>
      <c r="BI802">
        <v>0.26315789473684209</v>
      </c>
      <c r="BJ802">
        <v>0</v>
      </c>
      <c r="BK802">
        <v>0.63157894736842102</v>
      </c>
      <c r="BL802">
        <v>0.31578947368421051</v>
      </c>
      <c r="BM802">
        <v>5.2631578947368418E-2</v>
      </c>
      <c r="BN802">
        <v>0</v>
      </c>
      <c r="BO802">
        <v>0.26315789473684209</v>
      </c>
      <c r="BP802">
        <v>0.63157894736842102</v>
      </c>
      <c r="BQ802">
        <v>0</v>
      </c>
      <c r="BR802">
        <v>0</v>
      </c>
      <c r="BS802">
        <v>0.10526315789473679</v>
      </c>
      <c r="BT802">
        <v>0</v>
      </c>
      <c r="BU802">
        <v>0</v>
      </c>
      <c r="BV802">
        <v>0</v>
      </c>
      <c r="BW802">
        <v>1</v>
      </c>
      <c r="BX802" t="s">
        <v>1894</v>
      </c>
      <c r="BY802">
        <v>990</v>
      </c>
      <c r="BZ802">
        <v>1.9191919191919191E-2</v>
      </c>
      <c r="CA802">
        <v>0</v>
      </c>
    </row>
    <row r="803" spans="1:79" customFormat="1" x14ac:dyDescent="0.25">
      <c r="A803" t="s">
        <v>1898</v>
      </c>
      <c r="B803" t="s">
        <v>42</v>
      </c>
      <c r="C803" t="s">
        <v>391</v>
      </c>
      <c r="D803" t="s">
        <v>953</v>
      </c>
      <c r="E803">
        <v>2017</v>
      </c>
      <c r="F803">
        <v>134</v>
      </c>
      <c r="G803">
        <v>30</v>
      </c>
      <c r="H803">
        <v>0</v>
      </c>
      <c r="I803">
        <v>8</v>
      </c>
      <c r="J803">
        <v>21</v>
      </c>
      <c r="K803">
        <v>21</v>
      </c>
      <c r="L803">
        <v>14</v>
      </c>
      <c r="M803">
        <v>24</v>
      </c>
      <c r="N803">
        <v>18</v>
      </c>
      <c r="O803">
        <v>20</v>
      </c>
      <c r="P803">
        <v>25</v>
      </c>
      <c r="Q803">
        <v>6</v>
      </c>
      <c r="R803">
        <v>7</v>
      </c>
      <c r="S803">
        <v>0</v>
      </c>
      <c r="T803">
        <v>0</v>
      </c>
      <c r="U803">
        <v>151</v>
      </c>
      <c r="V803">
        <v>12</v>
      </c>
      <c r="W803">
        <v>1</v>
      </c>
      <c r="X803">
        <v>131</v>
      </c>
      <c r="Y803">
        <v>0</v>
      </c>
      <c r="Z803">
        <v>33</v>
      </c>
      <c r="AA803">
        <v>0</v>
      </c>
      <c r="AB803">
        <v>28</v>
      </c>
      <c r="AC803">
        <v>78</v>
      </c>
      <c r="AD803">
        <v>1</v>
      </c>
      <c r="AE803">
        <v>57</v>
      </c>
      <c r="AF803">
        <v>34</v>
      </c>
      <c r="AG803">
        <v>107</v>
      </c>
      <c r="AH803">
        <v>18</v>
      </c>
      <c r="AI803">
        <v>4</v>
      </c>
      <c r="AJ803">
        <v>1</v>
      </c>
      <c r="AK803" t="s">
        <v>74</v>
      </c>
      <c r="AL803" t="s">
        <v>74</v>
      </c>
      <c r="AM803" t="s">
        <v>74</v>
      </c>
      <c r="AN803">
        <v>164</v>
      </c>
      <c r="AO803">
        <v>0.81707317073170727</v>
      </c>
      <c r="AP803">
        <v>0.18292682926829271</v>
      </c>
      <c r="AQ803">
        <v>0</v>
      </c>
      <c r="AR803">
        <v>4.878048780487805E-2</v>
      </c>
      <c r="AS803">
        <v>0.12804878048780491</v>
      </c>
      <c r="AT803">
        <v>0.12804878048780491</v>
      </c>
      <c r="AU803">
        <v>8.5365853658536592E-2</v>
      </c>
      <c r="AV803">
        <v>0.14634146341463411</v>
      </c>
      <c r="AW803">
        <v>0.1097560975609756</v>
      </c>
      <c r="AX803">
        <v>0.12195121951219511</v>
      </c>
      <c r="AY803">
        <v>0.1524390243902439</v>
      </c>
      <c r="AZ803">
        <v>3.6585365853658527E-2</v>
      </c>
      <c r="BA803">
        <v>0</v>
      </c>
      <c r="BB803">
        <v>4.2682926829268303E-2</v>
      </c>
      <c r="BC803">
        <v>0</v>
      </c>
      <c r="BD803">
        <v>0.92073170731707321</v>
      </c>
      <c r="BE803">
        <v>7.3170731707317069E-2</v>
      </c>
      <c r="BF803">
        <v>6.0975609756097563E-3</v>
      </c>
      <c r="BG803">
        <v>0.79878048780487809</v>
      </c>
      <c r="BH803">
        <v>0</v>
      </c>
      <c r="BI803">
        <v>0.20121951219512199</v>
      </c>
      <c r="BJ803">
        <v>0</v>
      </c>
      <c r="BK803">
        <v>0.17073170731707321</v>
      </c>
      <c r="BL803">
        <v>0.47560975609756101</v>
      </c>
      <c r="BM803">
        <v>6.0975609756097563E-3</v>
      </c>
      <c r="BN803">
        <v>0.34756097560975607</v>
      </c>
      <c r="BO803">
        <v>0.2073170731707317</v>
      </c>
      <c r="BP803">
        <v>0.65243902439024393</v>
      </c>
      <c r="BQ803">
        <v>0.1097560975609756</v>
      </c>
      <c r="BR803">
        <v>2.4390243902439029E-2</v>
      </c>
      <c r="BS803">
        <v>6.0975609756097563E-3</v>
      </c>
      <c r="BT803">
        <v>0</v>
      </c>
      <c r="BU803">
        <v>0</v>
      </c>
      <c r="BV803">
        <v>0</v>
      </c>
      <c r="BW803">
        <v>1</v>
      </c>
      <c r="BX803" t="s">
        <v>1894</v>
      </c>
      <c r="BY803">
        <v>990</v>
      </c>
      <c r="BZ803">
        <v>0.1656565656565657</v>
      </c>
      <c r="CA803">
        <v>0</v>
      </c>
    </row>
    <row r="804" spans="1:79" customFormat="1" x14ac:dyDescent="0.25">
      <c r="A804" t="s">
        <v>1899</v>
      </c>
      <c r="B804" t="s">
        <v>42</v>
      </c>
      <c r="C804" t="s">
        <v>391</v>
      </c>
      <c r="D804" t="s">
        <v>961</v>
      </c>
      <c r="E804">
        <v>2017</v>
      </c>
      <c r="F804">
        <v>8</v>
      </c>
      <c r="G804">
        <v>0</v>
      </c>
      <c r="H804">
        <v>0</v>
      </c>
      <c r="I804">
        <v>0</v>
      </c>
      <c r="J804">
        <v>3</v>
      </c>
      <c r="K804">
        <v>0</v>
      </c>
      <c r="L804">
        <v>1</v>
      </c>
      <c r="M804">
        <v>0</v>
      </c>
      <c r="N804">
        <v>0</v>
      </c>
      <c r="O804">
        <v>3</v>
      </c>
      <c r="P804">
        <v>0</v>
      </c>
      <c r="Q804">
        <v>1</v>
      </c>
      <c r="R804">
        <v>0</v>
      </c>
      <c r="S804">
        <v>0</v>
      </c>
      <c r="T804">
        <v>0</v>
      </c>
      <c r="U804">
        <v>8</v>
      </c>
      <c r="V804">
        <v>0</v>
      </c>
      <c r="W804">
        <v>0</v>
      </c>
      <c r="X804">
        <v>3</v>
      </c>
      <c r="Y804">
        <v>0</v>
      </c>
      <c r="Z804">
        <v>5</v>
      </c>
      <c r="AA804">
        <v>0</v>
      </c>
      <c r="AB804">
        <v>0</v>
      </c>
      <c r="AC804">
        <v>0</v>
      </c>
      <c r="AD804">
        <v>8</v>
      </c>
      <c r="AE804">
        <v>0</v>
      </c>
      <c r="AF804">
        <v>0</v>
      </c>
      <c r="AG804">
        <v>0</v>
      </c>
      <c r="AH804">
        <v>0</v>
      </c>
      <c r="AI804">
        <v>0</v>
      </c>
      <c r="AJ804">
        <v>8</v>
      </c>
      <c r="AK804" t="s">
        <v>74</v>
      </c>
      <c r="AL804" t="s">
        <v>74</v>
      </c>
      <c r="AM804" t="s">
        <v>74</v>
      </c>
      <c r="AN804">
        <v>8</v>
      </c>
      <c r="AO804">
        <v>1</v>
      </c>
      <c r="AP804">
        <v>0</v>
      </c>
      <c r="AQ804">
        <v>0</v>
      </c>
      <c r="AR804">
        <v>0</v>
      </c>
      <c r="AS804">
        <v>0.375</v>
      </c>
      <c r="AT804">
        <v>0</v>
      </c>
      <c r="AU804">
        <v>0.125</v>
      </c>
      <c r="AV804">
        <v>0</v>
      </c>
      <c r="AW804">
        <v>0</v>
      </c>
      <c r="AX804">
        <v>0.375</v>
      </c>
      <c r="AY804">
        <v>0</v>
      </c>
      <c r="AZ804">
        <v>0.125</v>
      </c>
      <c r="BA804">
        <v>0</v>
      </c>
      <c r="BB804">
        <v>0</v>
      </c>
      <c r="BC804">
        <v>0</v>
      </c>
      <c r="BD804">
        <v>1</v>
      </c>
      <c r="BE804">
        <v>0</v>
      </c>
      <c r="BF804">
        <v>0</v>
      </c>
      <c r="BG804">
        <v>0.375</v>
      </c>
      <c r="BH804">
        <v>0</v>
      </c>
      <c r="BI804">
        <v>0.625</v>
      </c>
      <c r="BJ804">
        <v>0</v>
      </c>
      <c r="BK804">
        <v>0</v>
      </c>
      <c r="BL804">
        <v>0</v>
      </c>
      <c r="BM804">
        <v>1</v>
      </c>
      <c r="BN804">
        <v>0</v>
      </c>
      <c r="BO804">
        <v>0</v>
      </c>
      <c r="BP804">
        <v>0</v>
      </c>
      <c r="BQ804">
        <v>0</v>
      </c>
      <c r="BR804">
        <v>0</v>
      </c>
      <c r="BS804">
        <v>1</v>
      </c>
      <c r="BT804">
        <v>0</v>
      </c>
      <c r="BU804">
        <v>0</v>
      </c>
      <c r="BV804">
        <v>0</v>
      </c>
      <c r="BW804">
        <v>1</v>
      </c>
      <c r="BX804" t="s">
        <v>1894</v>
      </c>
      <c r="BY804">
        <v>990</v>
      </c>
      <c r="BZ804">
        <v>8.0808080808080808E-3</v>
      </c>
      <c r="CA804">
        <v>0</v>
      </c>
    </row>
    <row r="805" spans="1:79" customFormat="1" x14ac:dyDescent="0.25">
      <c r="A805" t="s">
        <v>1900</v>
      </c>
      <c r="B805" t="s">
        <v>42</v>
      </c>
      <c r="C805" t="s">
        <v>394</v>
      </c>
      <c r="D805" t="s">
        <v>44</v>
      </c>
      <c r="E805">
        <v>2017</v>
      </c>
      <c r="F805">
        <v>8537</v>
      </c>
      <c r="G805">
        <v>536</v>
      </c>
      <c r="H805">
        <v>0</v>
      </c>
      <c r="I805">
        <v>1122</v>
      </c>
      <c r="J805">
        <v>958</v>
      </c>
      <c r="K805">
        <v>837</v>
      </c>
      <c r="L805">
        <v>808</v>
      </c>
      <c r="M805">
        <v>972</v>
      </c>
      <c r="N805">
        <v>1392</v>
      </c>
      <c r="O805">
        <v>1322</v>
      </c>
      <c r="P805">
        <v>899</v>
      </c>
      <c r="Q805">
        <v>362</v>
      </c>
      <c r="R805">
        <v>118</v>
      </c>
      <c r="S805">
        <v>283</v>
      </c>
      <c r="T805">
        <v>0</v>
      </c>
      <c r="U805">
        <v>8763</v>
      </c>
      <c r="V805">
        <v>310</v>
      </c>
      <c r="W805">
        <v>0</v>
      </c>
      <c r="X805">
        <v>6060</v>
      </c>
      <c r="Y805">
        <v>1928</v>
      </c>
      <c r="Z805">
        <v>1081</v>
      </c>
      <c r="AA805">
        <v>4</v>
      </c>
      <c r="AB805">
        <v>792</v>
      </c>
      <c r="AC805">
        <v>7102</v>
      </c>
      <c r="AD805">
        <v>1</v>
      </c>
      <c r="AE805">
        <v>1178</v>
      </c>
      <c r="AF805">
        <v>391</v>
      </c>
      <c r="AG805">
        <v>8205</v>
      </c>
      <c r="AH805">
        <v>396</v>
      </c>
      <c r="AI805">
        <v>81</v>
      </c>
      <c r="AJ805">
        <v>0</v>
      </c>
      <c r="AK805">
        <v>2059</v>
      </c>
      <c r="AL805">
        <v>6976</v>
      </c>
      <c r="AM805">
        <v>38</v>
      </c>
      <c r="AN805">
        <v>9073</v>
      </c>
      <c r="AO805">
        <v>0.94092361953047499</v>
      </c>
      <c r="AP805">
        <v>5.9076380469524972E-2</v>
      </c>
      <c r="AQ805">
        <v>0</v>
      </c>
      <c r="AR805">
        <v>0.1236636173261325</v>
      </c>
      <c r="AS805">
        <v>0.1055880083765017</v>
      </c>
      <c r="AT805">
        <v>9.2251735919761935E-2</v>
      </c>
      <c r="AU805">
        <v>8.9055439215254051E-2</v>
      </c>
      <c r="AV805">
        <v>0.10713104816488481</v>
      </c>
      <c r="AW805">
        <v>0.15342224181637831</v>
      </c>
      <c r="AX805">
        <v>0.14570704287446271</v>
      </c>
      <c r="AY805">
        <v>9.9085197839744302E-2</v>
      </c>
      <c r="AZ805">
        <v>3.9898600242477683E-2</v>
      </c>
      <c r="BA805">
        <v>3.1191447150887251E-2</v>
      </c>
      <c r="BB805">
        <v>1.3005621073514819E-2</v>
      </c>
      <c r="BC805">
        <v>0</v>
      </c>
      <c r="BD805">
        <v>0.96583269040008812</v>
      </c>
      <c r="BE805">
        <v>3.4167309599911828E-2</v>
      </c>
      <c r="BF805">
        <v>0</v>
      </c>
      <c r="BG805">
        <v>0.66791579411440538</v>
      </c>
      <c r="BH805">
        <v>0.21249862228590319</v>
      </c>
      <c r="BI805">
        <v>0.1191447150887248</v>
      </c>
      <c r="BJ805">
        <v>4.4086851096660417E-4</v>
      </c>
      <c r="BK805">
        <v>8.7291965171387639E-2</v>
      </c>
      <c r="BL805">
        <v>0.78276204122120574</v>
      </c>
      <c r="BM805">
        <v>1.102171277416511E-4</v>
      </c>
      <c r="BN805">
        <v>0.1298357764796649</v>
      </c>
      <c r="BO805">
        <v>4.309489694698556E-2</v>
      </c>
      <c r="BP805">
        <v>0.90433153312024683</v>
      </c>
      <c r="BQ805">
        <v>4.364598258569382E-2</v>
      </c>
      <c r="BR805">
        <v>8.9275873470737351E-3</v>
      </c>
      <c r="BS805">
        <v>0</v>
      </c>
      <c r="BT805">
        <v>0.2269370660200595</v>
      </c>
      <c r="BU805">
        <v>0.7688746831257578</v>
      </c>
      <c r="BV805">
        <v>4.1882508541827403E-3</v>
      </c>
      <c r="BW805">
        <v>1</v>
      </c>
      <c r="BX805" t="s">
        <v>1901</v>
      </c>
      <c r="BY805">
        <v>9073</v>
      </c>
      <c r="BZ805">
        <v>1</v>
      </c>
      <c r="CA805">
        <v>0</v>
      </c>
    </row>
    <row r="806" spans="1:79" customFormat="1" x14ac:dyDescent="0.25">
      <c r="A806" t="s">
        <v>1902</v>
      </c>
      <c r="B806" t="s">
        <v>42</v>
      </c>
      <c r="C806" t="s">
        <v>394</v>
      </c>
      <c r="D806" t="s">
        <v>947</v>
      </c>
      <c r="E806">
        <v>2017</v>
      </c>
      <c r="F806">
        <v>934</v>
      </c>
      <c r="G806">
        <v>32</v>
      </c>
      <c r="H806">
        <v>0</v>
      </c>
      <c r="I806">
        <v>34</v>
      </c>
      <c r="J806">
        <v>59</v>
      </c>
      <c r="K806">
        <v>96</v>
      </c>
      <c r="L806">
        <v>114</v>
      </c>
      <c r="M806">
        <v>145</v>
      </c>
      <c r="N806">
        <v>168</v>
      </c>
      <c r="O806">
        <v>160</v>
      </c>
      <c r="P806">
        <v>127</v>
      </c>
      <c r="Q806">
        <v>42</v>
      </c>
      <c r="R806">
        <v>18</v>
      </c>
      <c r="S806">
        <v>3</v>
      </c>
      <c r="T806">
        <v>0</v>
      </c>
      <c r="U806">
        <v>941</v>
      </c>
      <c r="V806">
        <v>25</v>
      </c>
      <c r="W806">
        <v>0</v>
      </c>
      <c r="X806">
        <v>602</v>
      </c>
      <c r="Y806">
        <v>264</v>
      </c>
      <c r="Z806">
        <v>99</v>
      </c>
      <c r="AA806">
        <v>1</v>
      </c>
      <c r="AB806">
        <v>143</v>
      </c>
      <c r="AC806">
        <v>661</v>
      </c>
      <c r="AD806">
        <v>0</v>
      </c>
      <c r="AE806">
        <v>162</v>
      </c>
      <c r="AF806">
        <v>45</v>
      </c>
      <c r="AG806">
        <v>886</v>
      </c>
      <c r="AH806">
        <v>32</v>
      </c>
      <c r="AI806">
        <v>3</v>
      </c>
      <c r="AJ806">
        <v>0</v>
      </c>
      <c r="AK806">
        <v>300</v>
      </c>
      <c r="AL806">
        <v>664</v>
      </c>
      <c r="AM806">
        <v>2</v>
      </c>
      <c r="AN806">
        <v>966</v>
      </c>
      <c r="AO806">
        <v>0.9668737060041408</v>
      </c>
      <c r="AP806">
        <v>3.3126293995859223E-2</v>
      </c>
      <c r="AQ806">
        <v>0</v>
      </c>
      <c r="AR806">
        <v>3.5196687370600423E-2</v>
      </c>
      <c r="AS806">
        <v>6.1076604554865417E-2</v>
      </c>
      <c r="AT806">
        <v>9.9378881987577633E-2</v>
      </c>
      <c r="AU806">
        <v>0.11801242236024841</v>
      </c>
      <c r="AV806">
        <v>0.15010351966873711</v>
      </c>
      <c r="AW806">
        <v>0.17391304347826089</v>
      </c>
      <c r="AX806">
        <v>0.16563146997929609</v>
      </c>
      <c r="AY806">
        <v>0.13146997929606619</v>
      </c>
      <c r="AZ806">
        <v>4.3478260869565223E-2</v>
      </c>
      <c r="BA806">
        <v>3.105590062111801E-3</v>
      </c>
      <c r="BB806">
        <v>1.8633540372670811E-2</v>
      </c>
      <c r="BC806">
        <v>0</v>
      </c>
      <c r="BD806">
        <v>0.97412008281573503</v>
      </c>
      <c r="BE806">
        <v>2.5879917184265008E-2</v>
      </c>
      <c r="BF806">
        <v>0</v>
      </c>
      <c r="BG806">
        <v>0.62318840579710144</v>
      </c>
      <c r="BH806">
        <v>0.27329192546583853</v>
      </c>
      <c r="BI806">
        <v>0.1024844720496894</v>
      </c>
      <c r="BJ806">
        <v>1.0351966873706001E-3</v>
      </c>
      <c r="BK806">
        <v>0.1480331262939959</v>
      </c>
      <c r="BL806">
        <v>0.68426501035196685</v>
      </c>
      <c r="BM806">
        <v>0</v>
      </c>
      <c r="BN806">
        <v>0.16770186335403731</v>
      </c>
      <c r="BO806">
        <v>4.6583850931677023E-2</v>
      </c>
      <c r="BP806">
        <v>0.917184265010352</v>
      </c>
      <c r="BQ806">
        <v>3.3126293995859223E-2</v>
      </c>
      <c r="BR806">
        <v>3.105590062111801E-3</v>
      </c>
      <c r="BS806">
        <v>0</v>
      </c>
      <c r="BT806">
        <v>0.3105590062111801</v>
      </c>
      <c r="BU806">
        <v>0.68737060041407871</v>
      </c>
      <c r="BV806">
        <v>2.070393374741201E-3</v>
      </c>
      <c r="BW806">
        <v>1</v>
      </c>
      <c r="BX806" t="s">
        <v>1901</v>
      </c>
      <c r="BY806">
        <v>9073</v>
      </c>
      <c r="BZ806">
        <v>0.1064697453984349</v>
      </c>
      <c r="CA806">
        <v>0</v>
      </c>
    </row>
    <row r="807" spans="1:79" customFormat="1" x14ac:dyDescent="0.25">
      <c r="A807" t="s">
        <v>1903</v>
      </c>
      <c r="B807" t="s">
        <v>42</v>
      </c>
      <c r="C807" t="s">
        <v>394</v>
      </c>
      <c r="D807" t="s">
        <v>949</v>
      </c>
      <c r="E807">
        <v>2017</v>
      </c>
      <c r="F807">
        <v>5776</v>
      </c>
      <c r="G807">
        <v>385</v>
      </c>
      <c r="H807">
        <v>0</v>
      </c>
      <c r="I807">
        <v>1007</v>
      </c>
      <c r="J807">
        <v>772</v>
      </c>
      <c r="K807">
        <v>626</v>
      </c>
      <c r="L807">
        <v>538</v>
      </c>
      <c r="M807">
        <v>584</v>
      </c>
      <c r="N807">
        <v>892</v>
      </c>
      <c r="O807">
        <v>772</v>
      </c>
      <c r="P807">
        <v>477</v>
      </c>
      <c r="Q807">
        <v>179</v>
      </c>
      <c r="R807">
        <v>46</v>
      </c>
      <c r="S807">
        <v>268</v>
      </c>
      <c r="T807">
        <v>0</v>
      </c>
      <c r="U807">
        <v>6015</v>
      </c>
      <c r="V807">
        <v>146</v>
      </c>
      <c r="W807">
        <v>0</v>
      </c>
      <c r="X807">
        <v>4243</v>
      </c>
      <c r="Y807">
        <v>1201</v>
      </c>
      <c r="Z807">
        <v>714</v>
      </c>
      <c r="AA807">
        <v>3</v>
      </c>
      <c r="AB807">
        <v>318</v>
      </c>
      <c r="AC807">
        <v>5428</v>
      </c>
      <c r="AD807">
        <v>1</v>
      </c>
      <c r="AE807">
        <v>414</v>
      </c>
      <c r="AF807">
        <v>150</v>
      </c>
      <c r="AG807">
        <v>5845</v>
      </c>
      <c r="AH807">
        <v>112</v>
      </c>
      <c r="AI807">
        <v>54</v>
      </c>
      <c r="AJ807">
        <v>0</v>
      </c>
      <c r="AK807">
        <v>1182</v>
      </c>
      <c r="AL807">
        <v>4949</v>
      </c>
      <c r="AM807">
        <v>30</v>
      </c>
      <c r="AN807">
        <v>6161</v>
      </c>
      <c r="AO807">
        <v>0.93751014445706871</v>
      </c>
      <c r="AP807">
        <v>6.2489855542931343E-2</v>
      </c>
      <c r="AQ807">
        <v>0</v>
      </c>
      <c r="AR807">
        <v>0.1634474922902126</v>
      </c>
      <c r="AS807">
        <v>0.12530433371205971</v>
      </c>
      <c r="AT807">
        <v>0.10160688199967539</v>
      </c>
      <c r="AU807">
        <v>8.7323486447005355E-2</v>
      </c>
      <c r="AV807">
        <v>9.4789806849537417E-2</v>
      </c>
      <c r="AW807">
        <v>0.14478169128388249</v>
      </c>
      <c r="AX807">
        <v>0.12530433371205971</v>
      </c>
      <c r="AY807">
        <v>7.7422496347995459E-2</v>
      </c>
      <c r="AZ807">
        <v>2.905372504463561E-2</v>
      </c>
      <c r="BA807">
        <v>4.3499431910404153E-2</v>
      </c>
      <c r="BB807">
        <v>7.4663204025320574E-3</v>
      </c>
      <c r="BC807">
        <v>0</v>
      </c>
      <c r="BD807">
        <v>0.97630254828761565</v>
      </c>
      <c r="BE807">
        <v>2.3697451712384351E-2</v>
      </c>
      <c r="BF807">
        <v>0</v>
      </c>
      <c r="BG807">
        <v>0.68868690147703293</v>
      </c>
      <c r="BH807">
        <v>0.19493588703132611</v>
      </c>
      <c r="BI807">
        <v>0.11589027755234541</v>
      </c>
      <c r="BJ807">
        <v>4.8693393929556889E-4</v>
      </c>
      <c r="BK807">
        <v>5.1614997565330313E-2</v>
      </c>
      <c r="BL807">
        <v>0.88102580749878268</v>
      </c>
      <c r="BM807">
        <v>1.6231131309852299E-4</v>
      </c>
      <c r="BN807">
        <v>6.7196883622788514E-2</v>
      </c>
      <c r="BO807">
        <v>2.4346696964778449E-2</v>
      </c>
      <c r="BP807">
        <v>0.94870962506086676</v>
      </c>
      <c r="BQ807">
        <v>1.817886706703457E-2</v>
      </c>
      <c r="BR807">
        <v>8.7648109073202394E-3</v>
      </c>
      <c r="BS807">
        <v>0</v>
      </c>
      <c r="BT807">
        <v>0.19185197208245411</v>
      </c>
      <c r="BU807">
        <v>0.80327868852459017</v>
      </c>
      <c r="BV807">
        <v>4.8693393929556891E-3</v>
      </c>
      <c r="BW807">
        <v>1</v>
      </c>
      <c r="BX807" t="s">
        <v>1901</v>
      </c>
      <c r="BY807">
        <v>9073</v>
      </c>
      <c r="BZ807">
        <v>0.67904772401631208</v>
      </c>
      <c r="CA807">
        <v>0</v>
      </c>
    </row>
    <row r="808" spans="1:79" customFormat="1" x14ac:dyDescent="0.25">
      <c r="A808" t="s">
        <v>1904</v>
      </c>
      <c r="B808" t="s">
        <v>42</v>
      </c>
      <c r="C808" t="s">
        <v>394</v>
      </c>
      <c r="D808" t="s">
        <v>951</v>
      </c>
      <c r="E808">
        <v>2017</v>
      </c>
      <c r="F808">
        <v>953</v>
      </c>
      <c r="G808">
        <v>69</v>
      </c>
      <c r="H808">
        <v>0</v>
      </c>
      <c r="I808">
        <v>55</v>
      </c>
      <c r="J808">
        <v>83</v>
      </c>
      <c r="K808">
        <v>59</v>
      </c>
      <c r="L808">
        <v>78</v>
      </c>
      <c r="M808">
        <v>133</v>
      </c>
      <c r="N808">
        <v>173</v>
      </c>
      <c r="O808">
        <v>187</v>
      </c>
      <c r="P808">
        <v>135</v>
      </c>
      <c r="Q808">
        <v>74</v>
      </c>
      <c r="R808">
        <v>35</v>
      </c>
      <c r="S808">
        <v>10</v>
      </c>
      <c r="T808">
        <v>0</v>
      </c>
      <c r="U808">
        <v>907</v>
      </c>
      <c r="V808">
        <v>115</v>
      </c>
      <c r="W808">
        <v>0</v>
      </c>
      <c r="X808">
        <v>605</v>
      </c>
      <c r="Y808">
        <v>296</v>
      </c>
      <c r="Z808">
        <v>121</v>
      </c>
      <c r="AA808">
        <v>0</v>
      </c>
      <c r="AB808">
        <v>199</v>
      </c>
      <c r="AC808">
        <v>738</v>
      </c>
      <c r="AD808">
        <v>0</v>
      </c>
      <c r="AE808">
        <v>85</v>
      </c>
      <c r="AF808">
        <v>70</v>
      </c>
      <c r="AG808">
        <v>937</v>
      </c>
      <c r="AH808">
        <v>15</v>
      </c>
      <c r="AI808">
        <v>0</v>
      </c>
      <c r="AJ808">
        <v>0</v>
      </c>
      <c r="AK808">
        <v>373</v>
      </c>
      <c r="AL808">
        <v>648</v>
      </c>
      <c r="AM808">
        <v>1</v>
      </c>
      <c r="AN808">
        <v>1022</v>
      </c>
      <c r="AO808">
        <v>0.93248532289628183</v>
      </c>
      <c r="AP808">
        <v>6.7514677103718196E-2</v>
      </c>
      <c r="AQ808">
        <v>0</v>
      </c>
      <c r="AR808">
        <v>5.3816046966731902E-2</v>
      </c>
      <c r="AS808">
        <v>8.1213307240704496E-2</v>
      </c>
      <c r="AT808">
        <v>5.7729941291585117E-2</v>
      </c>
      <c r="AU808">
        <v>7.6320939334637961E-2</v>
      </c>
      <c r="AV808">
        <v>0.13013698630136991</v>
      </c>
      <c r="AW808">
        <v>0.16927592954990209</v>
      </c>
      <c r="AX808">
        <v>0.18297455968688839</v>
      </c>
      <c r="AY808">
        <v>0.1320939334637965</v>
      </c>
      <c r="AZ808">
        <v>7.2407045009784732E-2</v>
      </c>
      <c r="BA808">
        <v>9.7847358121330719E-3</v>
      </c>
      <c r="BB808">
        <v>3.4246575342465752E-2</v>
      </c>
      <c r="BC808">
        <v>0</v>
      </c>
      <c r="BD808">
        <v>0.88747553816046965</v>
      </c>
      <c r="BE808">
        <v>0.1125244618395303</v>
      </c>
      <c r="BF808">
        <v>0</v>
      </c>
      <c r="BG808">
        <v>0.59197651663405093</v>
      </c>
      <c r="BH808">
        <v>0.28962818003913893</v>
      </c>
      <c r="BI808">
        <v>0.1183953033268102</v>
      </c>
      <c r="BJ808">
        <v>0</v>
      </c>
      <c r="BK808">
        <v>0.1947162426614481</v>
      </c>
      <c r="BL808">
        <v>0.72211350293542076</v>
      </c>
      <c r="BM808">
        <v>0</v>
      </c>
      <c r="BN808">
        <v>8.3170254403131111E-2</v>
      </c>
      <c r="BO808">
        <v>6.8493150684931503E-2</v>
      </c>
      <c r="BP808">
        <v>0.91682974559686892</v>
      </c>
      <c r="BQ808">
        <v>1.467710371819961E-2</v>
      </c>
      <c r="BR808">
        <v>0</v>
      </c>
      <c r="BS808">
        <v>0</v>
      </c>
      <c r="BT808">
        <v>0.36497064579256361</v>
      </c>
      <c r="BU808">
        <v>0.63405088062622306</v>
      </c>
      <c r="BV808">
        <v>9.7847358121330719E-4</v>
      </c>
      <c r="BW808">
        <v>1</v>
      </c>
      <c r="BX808" t="s">
        <v>1901</v>
      </c>
      <c r="BY808">
        <v>9073</v>
      </c>
      <c r="BZ808">
        <v>0.1126419045519674</v>
      </c>
      <c r="CA808">
        <v>0</v>
      </c>
    </row>
    <row r="809" spans="1:79" customFormat="1" x14ac:dyDescent="0.25">
      <c r="A809" t="s">
        <v>1905</v>
      </c>
      <c r="B809" t="s">
        <v>42</v>
      </c>
      <c r="C809" t="s">
        <v>394</v>
      </c>
      <c r="D809" t="s">
        <v>953</v>
      </c>
      <c r="E809">
        <v>2017</v>
      </c>
      <c r="F809">
        <v>873</v>
      </c>
      <c r="G809">
        <v>50</v>
      </c>
      <c r="H809">
        <v>0</v>
      </c>
      <c r="I809">
        <v>26</v>
      </c>
      <c r="J809">
        <v>43</v>
      </c>
      <c r="K809">
        <v>56</v>
      </c>
      <c r="L809">
        <v>78</v>
      </c>
      <c r="M809">
        <v>110</v>
      </c>
      <c r="N809">
        <v>159</v>
      </c>
      <c r="O809">
        <v>203</v>
      </c>
      <c r="P809">
        <v>160</v>
      </c>
      <c r="Q809">
        <v>67</v>
      </c>
      <c r="R809">
        <v>19</v>
      </c>
      <c r="S809">
        <v>2</v>
      </c>
      <c r="T809">
        <v>0</v>
      </c>
      <c r="U809">
        <v>899</v>
      </c>
      <c r="V809">
        <v>24</v>
      </c>
      <c r="W809">
        <v>0</v>
      </c>
      <c r="X809">
        <v>609</v>
      </c>
      <c r="Y809">
        <v>167</v>
      </c>
      <c r="Z809">
        <v>147</v>
      </c>
      <c r="AA809">
        <v>0</v>
      </c>
      <c r="AB809">
        <v>132</v>
      </c>
      <c r="AC809">
        <v>275</v>
      </c>
      <c r="AD809">
        <v>0</v>
      </c>
      <c r="AE809">
        <v>516</v>
      </c>
      <c r="AF809">
        <v>126</v>
      </c>
      <c r="AG809">
        <v>536</v>
      </c>
      <c r="AH809">
        <v>237</v>
      </c>
      <c r="AI809">
        <v>24</v>
      </c>
      <c r="AJ809">
        <v>0</v>
      </c>
      <c r="AK809">
        <v>204</v>
      </c>
      <c r="AL809">
        <v>714</v>
      </c>
      <c r="AM809">
        <v>5</v>
      </c>
      <c r="AN809">
        <v>923</v>
      </c>
      <c r="AO809">
        <v>0.94582881906825567</v>
      </c>
      <c r="AP809">
        <v>5.4171180931744313E-2</v>
      </c>
      <c r="AQ809">
        <v>0</v>
      </c>
      <c r="AR809">
        <v>2.8169014084507039E-2</v>
      </c>
      <c r="AS809">
        <v>4.6587215601300108E-2</v>
      </c>
      <c r="AT809">
        <v>6.0671722643553631E-2</v>
      </c>
      <c r="AU809">
        <v>8.4507042253521125E-2</v>
      </c>
      <c r="AV809">
        <v>0.1191765980498375</v>
      </c>
      <c r="AW809">
        <v>0.1722643553629469</v>
      </c>
      <c r="AX809">
        <v>0.2199349945828819</v>
      </c>
      <c r="AY809">
        <v>0.1733477789815818</v>
      </c>
      <c r="AZ809">
        <v>7.2589382448537382E-2</v>
      </c>
      <c r="BA809">
        <v>2.1668472372697719E-3</v>
      </c>
      <c r="BB809">
        <v>2.0585048754062842E-2</v>
      </c>
      <c r="BC809">
        <v>0</v>
      </c>
      <c r="BD809">
        <v>0.97399783315276278</v>
      </c>
      <c r="BE809">
        <v>2.600216684723727E-2</v>
      </c>
      <c r="BF809">
        <v>0</v>
      </c>
      <c r="BG809">
        <v>0.65980498374864571</v>
      </c>
      <c r="BH809">
        <v>0.18093174431202599</v>
      </c>
      <c r="BI809">
        <v>0.15926327193932829</v>
      </c>
      <c r="BJ809">
        <v>0</v>
      </c>
      <c r="BK809">
        <v>0.143011917659805</v>
      </c>
      <c r="BL809">
        <v>0.29794149512459372</v>
      </c>
      <c r="BM809">
        <v>0</v>
      </c>
      <c r="BN809">
        <v>0.5590465872156013</v>
      </c>
      <c r="BO809">
        <v>0.1365113759479957</v>
      </c>
      <c r="BP809">
        <v>0.58071505958829905</v>
      </c>
      <c r="BQ809">
        <v>0.25677139761646811</v>
      </c>
      <c r="BR809">
        <v>2.600216684723727E-2</v>
      </c>
      <c r="BS809">
        <v>0</v>
      </c>
      <c r="BT809">
        <v>0.2210184182015168</v>
      </c>
      <c r="BU809">
        <v>0.77356446370530874</v>
      </c>
      <c r="BV809">
        <v>5.4171180931744311E-3</v>
      </c>
      <c r="BW809">
        <v>1</v>
      </c>
      <c r="BX809" t="s">
        <v>1901</v>
      </c>
      <c r="BY809">
        <v>9073</v>
      </c>
      <c r="BZ809">
        <v>0.1017304089055439</v>
      </c>
      <c r="CA809">
        <v>0</v>
      </c>
    </row>
    <row r="810" spans="1:79" customFormat="1" x14ac:dyDescent="0.25">
      <c r="A810" t="s">
        <v>1906</v>
      </c>
      <c r="B810" t="s">
        <v>42</v>
      </c>
      <c r="C810" t="s">
        <v>394</v>
      </c>
      <c r="D810" t="s">
        <v>961</v>
      </c>
      <c r="E810">
        <v>2017</v>
      </c>
      <c r="F810">
        <v>1</v>
      </c>
      <c r="G810">
        <v>0</v>
      </c>
      <c r="H810">
        <v>0</v>
      </c>
      <c r="I810">
        <v>0</v>
      </c>
      <c r="J810">
        <v>1</v>
      </c>
      <c r="K810">
        <v>0</v>
      </c>
      <c r="L810">
        <v>0</v>
      </c>
      <c r="M810">
        <v>0</v>
      </c>
      <c r="N810">
        <v>0</v>
      </c>
      <c r="O810">
        <v>0</v>
      </c>
      <c r="P810">
        <v>0</v>
      </c>
      <c r="Q810">
        <v>0</v>
      </c>
      <c r="R810">
        <v>0</v>
      </c>
      <c r="S810">
        <v>0</v>
      </c>
      <c r="T810">
        <v>0</v>
      </c>
      <c r="U810">
        <v>1</v>
      </c>
      <c r="V810">
        <v>0</v>
      </c>
      <c r="W810">
        <v>0</v>
      </c>
      <c r="X810">
        <v>1</v>
      </c>
      <c r="Y810">
        <v>0</v>
      </c>
      <c r="Z810">
        <v>0</v>
      </c>
      <c r="AA810">
        <v>0</v>
      </c>
      <c r="AB810">
        <v>0</v>
      </c>
      <c r="AC810">
        <v>0</v>
      </c>
      <c r="AD810">
        <v>0</v>
      </c>
      <c r="AE810">
        <v>1</v>
      </c>
      <c r="AF810">
        <v>0</v>
      </c>
      <c r="AG810">
        <v>1</v>
      </c>
      <c r="AH810">
        <v>0</v>
      </c>
      <c r="AI810">
        <v>0</v>
      </c>
      <c r="AJ810">
        <v>0</v>
      </c>
      <c r="AK810">
        <v>0</v>
      </c>
      <c r="AL810">
        <v>1</v>
      </c>
      <c r="AM810">
        <v>0</v>
      </c>
      <c r="AN810">
        <v>1</v>
      </c>
      <c r="AO810">
        <v>1</v>
      </c>
      <c r="AP810">
        <v>0</v>
      </c>
      <c r="AQ810">
        <v>0</v>
      </c>
      <c r="AR810">
        <v>0</v>
      </c>
      <c r="AS810">
        <v>1</v>
      </c>
      <c r="AT810">
        <v>0</v>
      </c>
      <c r="AU810">
        <v>0</v>
      </c>
      <c r="AV810">
        <v>0</v>
      </c>
      <c r="AW810">
        <v>0</v>
      </c>
      <c r="AX810">
        <v>0</v>
      </c>
      <c r="AY810">
        <v>0</v>
      </c>
      <c r="AZ810">
        <v>0</v>
      </c>
      <c r="BA810">
        <v>0</v>
      </c>
      <c r="BB810">
        <v>0</v>
      </c>
      <c r="BC810">
        <v>0</v>
      </c>
      <c r="BD810">
        <v>1</v>
      </c>
      <c r="BE810">
        <v>0</v>
      </c>
      <c r="BF810">
        <v>0</v>
      </c>
      <c r="BG810">
        <v>1</v>
      </c>
      <c r="BH810">
        <v>0</v>
      </c>
      <c r="BI810">
        <v>0</v>
      </c>
      <c r="BJ810">
        <v>0</v>
      </c>
      <c r="BK810">
        <v>0</v>
      </c>
      <c r="BL810">
        <v>0</v>
      </c>
      <c r="BM810">
        <v>0</v>
      </c>
      <c r="BN810">
        <v>1</v>
      </c>
      <c r="BO810">
        <v>0</v>
      </c>
      <c r="BP810">
        <v>1</v>
      </c>
      <c r="BQ810">
        <v>0</v>
      </c>
      <c r="BR810">
        <v>0</v>
      </c>
      <c r="BS810">
        <v>0</v>
      </c>
      <c r="BT810">
        <v>0</v>
      </c>
      <c r="BU810">
        <v>1</v>
      </c>
      <c r="BV810">
        <v>0</v>
      </c>
      <c r="BW810">
        <v>1</v>
      </c>
      <c r="BX810" t="s">
        <v>1901</v>
      </c>
      <c r="BY810">
        <v>9073</v>
      </c>
      <c r="BZ810">
        <v>1.102171277416511E-4</v>
      </c>
      <c r="CA810">
        <v>0</v>
      </c>
    </row>
    <row r="811" spans="1:79" customFormat="1" x14ac:dyDescent="0.25">
      <c r="A811" t="s">
        <v>1907</v>
      </c>
      <c r="B811" t="s">
        <v>42</v>
      </c>
      <c r="C811" t="s">
        <v>43</v>
      </c>
      <c r="D811" t="s">
        <v>44</v>
      </c>
      <c r="E811">
        <v>2017</v>
      </c>
      <c r="F811">
        <v>88331</v>
      </c>
      <c r="G811">
        <v>6617</v>
      </c>
      <c r="H811">
        <v>0</v>
      </c>
      <c r="I811">
        <v>10436</v>
      </c>
      <c r="J811">
        <v>10727</v>
      </c>
      <c r="K811">
        <v>9426</v>
      </c>
      <c r="L811">
        <v>10174</v>
      </c>
      <c r="M811">
        <v>11904</v>
      </c>
      <c r="N811">
        <v>13263</v>
      </c>
      <c r="O811">
        <v>11738</v>
      </c>
      <c r="P811">
        <v>9251</v>
      </c>
      <c r="Q811">
        <v>4194</v>
      </c>
      <c r="R811">
        <v>1701</v>
      </c>
      <c r="S811">
        <v>2134</v>
      </c>
      <c r="T811">
        <v>0</v>
      </c>
      <c r="U811">
        <v>83842</v>
      </c>
      <c r="V811">
        <v>10844</v>
      </c>
      <c r="W811">
        <v>262</v>
      </c>
      <c r="X811">
        <v>63155</v>
      </c>
      <c r="Y811">
        <v>25109</v>
      </c>
      <c r="Z811">
        <v>6681</v>
      </c>
      <c r="AA811">
        <v>3</v>
      </c>
      <c r="AB811">
        <v>5464</v>
      </c>
      <c r="AC811">
        <v>72444</v>
      </c>
      <c r="AD811">
        <v>0</v>
      </c>
      <c r="AE811">
        <v>17040</v>
      </c>
      <c r="AF811">
        <v>6459</v>
      </c>
      <c r="AG811">
        <v>86246</v>
      </c>
      <c r="AH811">
        <v>2168</v>
      </c>
      <c r="AI811" t="s">
        <v>74</v>
      </c>
      <c r="AJ811">
        <v>75</v>
      </c>
      <c r="AK811">
        <v>5126</v>
      </c>
      <c r="AL811">
        <v>89800</v>
      </c>
      <c r="AM811">
        <v>22</v>
      </c>
      <c r="AN811">
        <v>94948</v>
      </c>
      <c r="AO811">
        <v>0.93030922188987653</v>
      </c>
      <c r="AP811">
        <v>6.9690778110123433E-2</v>
      </c>
      <c r="AQ811">
        <v>0</v>
      </c>
      <c r="AR811">
        <v>0.1099127943716561</v>
      </c>
      <c r="AS811">
        <v>0.11297762986055521</v>
      </c>
      <c r="AT811">
        <v>9.9275392846610772E-2</v>
      </c>
      <c r="AU811">
        <v>0.10715338922357499</v>
      </c>
      <c r="AV811">
        <v>0.12537388886548431</v>
      </c>
      <c r="AW811">
        <v>0.13968698656106501</v>
      </c>
      <c r="AX811">
        <v>0.12362556346631839</v>
      </c>
      <c r="AY811">
        <v>9.7432278720984117E-2</v>
      </c>
      <c r="AZ811">
        <v>4.417154653073261E-2</v>
      </c>
      <c r="BA811">
        <v>2.2475460251927371E-2</v>
      </c>
      <c r="BB811">
        <v>1.791506930109112E-2</v>
      </c>
      <c r="BC811">
        <v>0</v>
      </c>
      <c r="BD811">
        <v>0.88303071154737334</v>
      </c>
      <c r="BE811">
        <v>0.11420988330454571</v>
      </c>
      <c r="BF811">
        <v>2.7594051480810552E-3</v>
      </c>
      <c r="BG811">
        <v>0.66515355773686646</v>
      </c>
      <c r="BH811">
        <v>0.26445001474491298</v>
      </c>
      <c r="BI811">
        <v>7.0364831276066894E-2</v>
      </c>
      <c r="BJ811">
        <v>3.1596242153599873E-5</v>
      </c>
      <c r="BK811">
        <v>5.7547289042423219E-2</v>
      </c>
      <c r="BL811">
        <v>0.76298605552512955</v>
      </c>
      <c r="BM811">
        <v>0</v>
      </c>
      <c r="BN811">
        <v>0.17946665543244719</v>
      </c>
      <c r="BO811">
        <v>6.8026709356700507E-2</v>
      </c>
      <c r="BP811">
        <v>0.90834983359312471</v>
      </c>
      <c r="BQ811">
        <v>2.2833550996334839E-2</v>
      </c>
      <c r="BR811">
        <v>0</v>
      </c>
      <c r="BS811">
        <v>7.8990605383999664E-4</v>
      </c>
      <c r="BT811">
        <v>5.39874457597843E-2</v>
      </c>
      <c r="BU811">
        <v>0.94578084846442267</v>
      </c>
      <c r="BV811">
        <v>2.3170577579306571E-4</v>
      </c>
      <c r="BW811">
        <v>1</v>
      </c>
      <c r="BX811" t="s">
        <v>1908</v>
      </c>
      <c r="BY811">
        <v>94948</v>
      </c>
      <c r="BZ811">
        <v>1</v>
      </c>
      <c r="CA811">
        <v>0</v>
      </c>
    </row>
    <row r="812" spans="1:79" customFormat="1" x14ac:dyDescent="0.25">
      <c r="A812" t="s">
        <v>1909</v>
      </c>
      <c r="B812" t="s">
        <v>42</v>
      </c>
      <c r="C812" t="s">
        <v>43</v>
      </c>
      <c r="D812" t="s">
        <v>947</v>
      </c>
      <c r="E812">
        <v>2017</v>
      </c>
      <c r="F812">
        <v>15117</v>
      </c>
      <c r="G812">
        <v>760</v>
      </c>
      <c r="H812">
        <v>0</v>
      </c>
      <c r="I812">
        <v>1190</v>
      </c>
      <c r="J812">
        <v>1453</v>
      </c>
      <c r="K812">
        <v>1627</v>
      </c>
      <c r="L812">
        <v>1905</v>
      </c>
      <c r="M812">
        <v>2212</v>
      </c>
      <c r="N812">
        <v>2193</v>
      </c>
      <c r="O812">
        <v>2075</v>
      </c>
      <c r="P812">
        <v>1734</v>
      </c>
      <c r="Q812">
        <v>897</v>
      </c>
      <c r="R812">
        <v>399</v>
      </c>
      <c r="S812">
        <v>192</v>
      </c>
      <c r="T812">
        <v>0</v>
      </c>
      <c r="U812">
        <v>14525</v>
      </c>
      <c r="V812">
        <v>1294</v>
      </c>
      <c r="W812">
        <v>58</v>
      </c>
      <c r="X812">
        <v>11040</v>
      </c>
      <c r="Y812">
        <v>3388</v>
      </c>
      <c r="Z812">
        <v>1449</v>
      </c>
      <c r="AA812">
        <v>0</v>
      </c>
      <c r="AB812">
        <v>1219</v>
      </c>
      <c r="AC812">
        <v>9430</v>
      </c>
      <c r="AD812">
        <v>0</v>
      </c>
      <c r="AE812">
        <v>5228</v>
      </c>
      <c r="AF812">
        <v>3553</v>
      </c>
      <c r="AG812">
        <v>12115</v>
      </c>
      <c r="AH812">
        <v>204</v>
      </c>
      <c r="AI812" t="s">
        <v>74</v>
      </c>
      <c r="AJ812">
        <v>5</v>
      </c>
      <c r="AK812">
        <v>889</v>
      </c>
      <c r="AL812">
        <v>14983</v>
      </c>
      <c r="AM812">
        <v>5</v>
      </c>
      <c r="AN812">
        <v>15877</v>
      </c>
      <c r="AO812">
        <v>0.95213201486426902</v>
      </c>
      <c r="AP812">
        <v>4.7867985135730928E-2</v>
      </c>
      <c r="AQ812">
        <v>0</v>
      </c>
      <c r="AR812">
        <v>7.4951187251999743E-2</v>
      </c>
      <c r="AS812">
        <v>9.1516029476601368E-2</v>
      </c>
      <c r="AT812">
        <v>0.102475278705045</v>
      </c>
      <c r="AU812">
        <v>0.1199848837941677</v>
      </c>
      <c r="AV812">
        <v>0.13932103042136421</v>
      </c>
      <c r="AW812">
        <v>0.13812433079297101</v>
      </c>
      <c r="AX812">
        <v>0.1306921962587391</v>
      </c>
      <c r="AY812">
        <v>0.10921458713862819</v>
      </c>
      <c r="AZ812">
        <v>5.6496819298356107E-2</v>
      </c>
      <c r="BA812">
        <v>1.209296466586887E-2</v>
      </c>
      <c r="BB812">
        <v>2.5130692196258742E-2</v>
      </c>
      <c r="BC812">
        <v>0</v>
      </c>
      <c r="BD812">
        <v>0.91484537381117337</v>
      </c>
      <c r="BE812">
        <v>8.1501543112678723E-2</v>
      </c>
      <c r="BF812">
        <v>3.6530830761478872E-3</v>
      </c>
      <c r="BG812">
        <v>0.6953454682874598</v>
      </c>
      <c r="BH812">
        <v>0.21339043899981111</v>
      </c>
      <c r="BI812">
        <v>9.1264092712729103E-2</v>
      </c>
      <c r="BJ812">
        <v>0</v>
      </c>
      <c r="BK812">
        <v>7.677772879007369E-2</v>
      </c>
      <c r="BL812">
        <v>0.59394092082887195</v>
      </c>
      <c r="BM812">
        <v>0</v>
      </c>
      <c r="BN812">
        <v>0.32928135038105438</v>
      </c>
      <c r="BO812">
        <v>0.22378283050954209</v>
      </c>
      <c r="BP812">
        <v>0.76305347357813191</v>
      </c>
      <c r="BQ812">
        <v>1.2848774957485669E-2</v>
      </c>
      <c r="BR812">
        <v>0</v>
      </c>
      <c r="BS812">
        <v>3.1492095484033511E-4</v>
      </c>
      <c r="BT812">
        <v>5.5992945770611577E-2</v>
      </c>
      <c r="BU812">
        <v>0.94369213327454804</v>
      </c>
      <c r="BV812">
        <v>3.1492095484033511E-4</v>
      </c>
      <c r="BW812">
        <v>1</v>
      </c>
      <c r="BX812" t="s">
        <v>1908</v>
      </c>
      <c r="BY812">
        <v>94948</v>
      </c>
      <c r="BZ812">
        <v>0.16721784555756841</v>
      </c>
      <c r="CA812">
        <v>0</v>
      </c>
    </row>
    <row r="813" spans="1:79" customFormat="1" x14ac:dyDescent="0.25">
      <c r="A813" t="s">
        <v>1910</v>
      </c>
      <c r="B813" t="s">
        <v>42</v>
      </c>
      <c r="C813" t="s">
        <v>43</v>
      </c>
      <c r="D813" t="s">
        <v>949</v>
      </c>
      <c r="E813">
        <v>2017</v>
      </c>
      <c r="F813">
        <v>56213</v>
      </c>
      <c r="G813">
        <v>4776</v>
      </c>
      <c r="H813">
        <v>0</v>
      </c>
      <c r="I813">
        <v>8173</v>
      </c>
      <c r="J813">
        <v>7866</v>
      </c>
      <c r="K813">
        <v>6436</v>
      </c>
      <c r="L813">
        <v>6515</v>
      </c>
      <c r="M813">
        <v>7245</v>
      </c>
      <c r="N813">
        <v>8498</v>
      </c>
      <c r="O813">
        <v>7203</v>
      </c>
      <c r="P813">
        <v>4867</v>
      </c>
      <c r="Q813">
        <v>1885</v>
      </c>
      <c r="R813">
        <v>559</v>
      </c>
      <c r="S813">
        <v>1742</v>
      </c>
      <c r="T813">
        <v>0</v>
      </c>
      <c r="U813">
        <v>53925</v>
      </c>
      <c r="V813">
        <v>6938</v>
      </c>
      <c r="W813">
        <v>126</v>
      </c>
      <c r="X813">
        <v>40788</v>
      </c>
      <c r="Y813">
        <v>16825</v>
      </c>
      <c r="Z813">
        <v>3373</v>
      </c>
      <c r="AA813">
        <v>3</v>
      </c>
      <c r="AB813">
        <v>2260</v>
      </c>
      <c r="AC813">
        <v>53528</v>
      </c>
      <c r="AD813">
        <v>0</v>
      </c>
      <c r="AE813">
        <v>5201</v>
      </c>
      <c r="AF813">
        <v>1300</v>
      </c>
      <c r="AG813">
        <v>59437</v>
      </c>
      <c r="AH813">
        <v>250</v>
      </c>
      <c r="AI813" t="s">
        <v>74</v>
      </c>
      <c r="AJ813">
        <v>2</v>
      </c>
      <c r="AK813">
        <v>2546</v>
      </c>
      <c r="AL813">
        <v>58434</v>
      </c>
      <c r="AM813">
        <v>9</v>
      </c>
      <c r="AN813">
        <v>60989</v>
      </c>
      <c r="AO813">
        <v>0.92169079670104448</v>
      </c>
      <c r="AP813">
        <v>7.8309203298955549E-2</v>
      </c>
      <c r="AQ813">
        <v>0</v>
      </c>
      <c r="AR813">
        <v>0.13400777189329219</v>
      </c>
      <c r="AS813">
        <v>0.1289740772926265</v>
      </c>
      <c r="AT813">
        <v>0.1055272262211218</v>
      </c>
      <c r="AU813">
        <v>0.10682254176982731</v>
      </c>
      <c r="AV813">
        <v>0.1187919132958402</v>
      </c>
      <c r="AW813">
        <v>0.13933660168227061</v>
      </c>
      <c r="AX813">
        <v>0.11810326452311069</v>
      </c>
      <c r="AY813">
        <v>7.9801275639869482E-2</v>
      </c>
      <c r="AZ813">
        <v>3.0907212776074371E-2</v>
      </c>
      <c r="BA813">
        <v>2.85625276689239E-2</v>
      </c>
      <c r="BB813">
        <v>9.1655872370427459E-3</v>
      </c>
      <c r="BC813">
        <v>0</v>
      </c>
      <c r="BD813">
        <v>0.88417583498663699</v>
      </c>
      <c r="BE813">
        <v>0.1137582186951745</v>
      </c>
      <c r="BF813">
        <v>2.0659463181885258E-3</v>
      </c>
      <c r="BG813">
        <v>0.66877633671645709</v>
      </c>
      <c r="BH813">
        <v>0.275869419075571</v>
      </c>
      <c r="BI813">
        <v>5.5305055009919821E-2</v>
      </c>
      <c r="BJ813">
        <v>4.918919805210776E-5</v>
      </c>
      <c r="BK813">
        <v>3.7055862532587837E-2</v>
      </c>
      <c r="BL813">
        <v>0.87766646444440799</v>
      </c>
      <c r="BM813">
        <v>0</v>
      </c>
      <c r="BN813">
        <v>8.5277673023004152E-2</v>
      </c>
      <c r="BO813">
        <v>2.1315319155913361E-2</v>
      </c>
      <c r="BP813">
        <v>0.97455278820770963</v>
      </c>
      <c r="BQ813">
        <v>4.099099837675646E-3</v>
      </c>
      <c r="BR813">
        <v>0</v>
      </c>
      <c r="BS813">
        <v>3.2792798701405171E-5</v>
      </c>
      <c r="BT813">
        <v>4.174523274688878E-2</v>
      </c>
      <c r="BU813">
        <v>0.95810719965895486</v>
      </c>
      <c r="BV813">
        <v>1.4756759415632329E-4</v>
      </c>
      <c r="BW813">
        <v>1</v>
      </c>
      <c r="BX813" t="s">
        <v>1908</v>
      </c>
      <c r="BY813">
        <v>94948</v>
      </c>
      <c r="BZ813">
        <v>0.64234107090196735</v>
      </c>
      <c r="CA813">
        <v>0</v>
      </c>
    </row>
    <row r="814" spans="1:79" customFormat="1" x14ac:dyDescent="0.25">
      <c r="A814" t="s">
        <v>1911</v>
      </c>
      <c r="B814" t="s">
        <v>42</v>
      </c>
      <c r="C814" t="s">
        <v>43</v>
      </c>
      <c r="D814" t="s">
        <v>951</v>
      </c>
      <c r="E814">
        <v>2017</v>
      </c>
      <c r="F814">
        <v>7280</v>
      </c>
      <c r="G814">
        <v>463</v>
      </c>
      <c r="H814">
        <v>0</v>
      </c>
      <c r="I814">
        <v>613</v>
      </c>
      <c r="J814">
        <v>606</v>
      </c>
      <c r="K814">
        <v>556</v>
      </c>
      <c r="L814">
        <v>765</v>
      </c>
      <c r="M814">
        <v>1137</v>
      </c>
      <c r="N814">
        <v>1046</v>
      </c>
      <c r="O814">
        <v>1009</v>
      </c>
      <c r="P814">
        <v>1112</v>
      </c>
      <c r="Q814">
        <v>514</v>
      </c>
      <c r="R814">
        <v>225</v>
      </c>
      <c r="S814">
        <v>160</v>
      </c>
      <c r="T814">
        <v>0</v>
      </c>
      <c r="U814">
        <v>5885</v>
      </c>
      <c r="V814">
        <v>1818</v>
      </c>
      <c r="W814">
        <v>40</v>
      </c>
      <c r="X814">
        <v>4874</v>
      </c>
      <c r="Y814">
        <v>2247</v>
      </c>
      <c r="Z814">
        <v>622</v>
      </c>
      <c r="AA814">
        <v>0</v>
      </c>
      <c r="AB814">
        <v>1307</v>
      </c>
      <c r="AC814">
        <v>5348</v>
      </c>
      <c r="AD814">
        <v>0</v>
      </c>
      <c r="AE814">
        <v>1088</v>
      </c>
      <c r="AF814">
        <v>429</v>
      </c>
      <c r="AG814">
        <v>7272</v>
      </c>
      <c r="AH814">
        <v>41</v>
      </c>
      <c r="AI814" t="s">
        <v>74</v>
      </c>
      <c r="AJ814">
        <v>1</v>
      </c>
      <c r="AK814">
        <v>1042</v>
      </c>
      <c r="AL814">
        <v>6701</v>
      </c>
      <c r="AM814">
        <v>0</v>
      </c>
      <c r="AN814">
        <v>7743</v>
      </c>
      <c r="AO814">
        <v>0.94020405527573292</v>
      </c>
      <c r="AP814">
        <v>5.9795944724267081E-2</v>
      </c>
      <c r="AQ814">
        <v>0</v>
      </c>
      <c r="AR814">
        <v>7.9168281028025311E-2</v>
      </c>
      <c r="AS814">
        <v>7.8264238667183267E-2</v>
      </c>
      <c r="AT814">
        <v>7.1806793232597185E-2</v>
      </c>
      <c r="AU814">
        <v>9.8798915149166985E-2</v>
      </c>
      <c r="AV814">
        <v>0.14684230918248739</v>
      </c>
      <c r="AW814">
        <v>0.13508975849154081</v>
      </c>
      <c r="AX814">
        <v>0.13031124886994699</v>
      </c>
      <c r="AY814">
        <v>0.1436135864651944</v>
      </c>
      <c r="AZ814">
        <v>6.6382539067544877E-2</v>
      </c>
      <c r="BA814">
        <v>2.0663825390675451E-2</v>
      </c>
      <c r="BB814">
        <v>2.905850445563735E-2</v>
      </c>
      <c r="BC814">
        <v>0</v>
      </c>
      <c r="BD814">
        <v>0.76004132765078136</v>
      </c>
      <c r="BE814">
        <v>0.2347927160015498</v>
      </c>
      <c r="BF814">
        <v>5.1659563476688618E-3</v>
      </c>
      <c r="BG814">
        <v>0.62947178096345091</v>
      </c>
      <c r="BH814">
        <v>0.29019759783029841</v>
      </c>
      <c r="BI814">
        <v>8.0330621206250813E-2</v>
      </c>
      <c r="BJ814">
        <v>0</v>
      </c>
      <c r="BK814">
        <v>0.16879762366008011</v>
      </c>
      <c r="BL814">
        <v>0.69068836368332687</v>
      </c>
      <c r="BM814">
        <v>0</v>
      </c>
      <c r="BN814">
        <v>0.14051401265659311</v>
      </c>
      <c r="BO814">
        <v>5.5404881828748552E-2</v>
      </c>
      <c r="BP814">
        <v>0.9391708640061992</v>
      </c>
      <c r="BQ814">
        <v>5.2951052563605834E-3</v>
      </c>
      <c r="BR814">
        <v>0</v>
      </c>
      <c r="BS814">
        <v>1.291489086917215E-4</v>
      </c>
      <c r="BT814">
        <v>0.1345731628567739</v>
      </c>
      <c r="BU814">
        <v>0.8654268371432261</v>
      </c>
      <c r="BV814">
        <v>0</v>
      </c>
      <c r="BW814">
        <v>1</v>
      </c>
      <c r="BX814" t="s">
        <v>1908</v>
      </c>
      <c r="BY814">
        <v>94948</v>
      </c>
      <c r="BZ814">
        <v>8.1549900998441255E-2</v>
      </c>
      <c r="CA814">
        <v>0</v>
      </c>
    </row>
    <row r="815" spans="1:79" customFormat="1" x14ac:dyDescent="0.25">
      <c r="A815" t="s">
        <v>1912</v>
      </c>
      <c r="B815" t="s">
        <v>42</v>
      </c>
      <c r="C815" t="s">
        <v>43</v>
      </c>
      <c r="D815" t="s">
        <v>953</v>
      </c>
      <c r="E815">
        <v>2017</v>
      </c>
      <c r="F815">
        <v>9721</v>
      </c>
      <c r="G815">
        <v>618</v>
      </c>
      <c r="H815">
        <v>0</v>
      </c>
      <c r="I815">
        <v>460</v>
      </c>
      <c r="J815">
        <v>802</v>
      </c>
      <c r="K815">
        <v>807</v>
      </c>
      <c r="L815">
        <v>989</v>
      </c>
      <c r="M815">
        <v>1310</v>
      </c>
      <c r="N815">
        <v>1526</v>
      </c>
      <c r="O815">
        <v>1451</v>
      </c>
      <c r="P815">
        <v>1538</v>
      </c>
      <c r="Q815">
        <v>898</v>
      </c>
      <c r="R815">
        <v>518</v>
      </c>
      <c r="S815">
        <v>40</v>
      </c>
      <c r="T815">
        <v>0</v>
      </c>
      <c r="U815">
        <v>9507</v>
      </c>
      <c r="V815">
        <v>794</v>
      </c>
      <c r="W815">
        <v>38</v>
      </c>
      <c r="X815">
        <v>6453</v>
      </c>
      <c r="Y815">
        <v>2649</v>
      </c>
      <c r="Z815">
        <v>1237</v>
      </c>
      <c r="AA815">
        <v>0</v>
      </c>
      <c r="AB815">
        <v>678</v>
      </c>
      <c r="AC815">
        <v>4138</v>
      </c>
      <c r="AD815">
        <v>0</v>
      </c>
      <c r="AE815">
        <v>5523</v>
      </c>
      <c r="AF815">
        <v>1177</v>
      </c>
      <c r="AG815">
        <v>7422</v>
      </c>
      <c r="AH815">
        <v>1673</v>
      </c>
      <c r="AI815" t="s">
        <v>74</v>
      </c>
      <c r="AJ815">
        <v>67</v>
      </c>
      <c r="AK815">
        <v>649</v>
      </c>
      <c r="AL815">
        <v>9682</v>
      </c>
      <c r="AM815">
        <v>8</v>
      </c>
      <c r="AN815">
        <v>10339</v>
      </c>
      <c r="AO815">
        <v>0.94022632749782376</v>
      </c>
      <c r="AP815">
        <v>5.9773672502176217E-2</v>
      </c>
      <c r="AQ815">
        <v>0</v>
      </c>
      <c r="AR815">
        <v>4.4491730341425673E-2</v>
      </c>
      <c r="AS815">
        <v>7.7570364638746489E-2</v>
      </c>
      <c r="AT815">
        <v>7.8053970403327205E-2</v>
      </c>
      <c r="AU815">
        <v>9.5657220234065185E-2</v>
      </c>
      <c r="AV815">
        <v>0.12670471032014699</v>
      </c>
      <c r="AW815">
        <v>0.14759647935003389</v>
      </c>
      <c r="AX815">
        <v>0.14034239288132311</v>
      </c>
      <c r="AY815">
        <v>0.14875713318502759</v>
      </c>
      <c r="AZ815">
        <v>8.6855595318696202E-2</v>
      </c>
      <c r="BA815">
        <v>3.86884611664571E-3</v>
      </c>
      <c r="BB815">
        <v>5.0101557210561948E-2</v>
      </c>
      <c r="BC815">
        <v>0</v>
      </c>
      <c r="BD815">
        <v>0.91952800077376917</v>
      </c>
      <c r="BE815">
        <v>7.6796595415417349E-2</v>
      </c>
      <c r="BF815">
        <v>3.6754038108134249E-3</v>
      </c>
      <c r="BG815">
        <v>0.6241415997678692</v>
      </c>
      <c r="BH815">
        <v>0.25621433407486222</v>
      </c>
      <c r="BI815">
        <v>0.11964406615726859</v>
      </c>
      <c r="BJ815">
        <v>0</v>
      </c>
      <c r="BK815">
        <v>6.5576941677144798E-2</v>
      </c>
      <c r="BL815">
        <v>0.40023213076699882</v>
      </c>
      <c r="BM815">
        <v>0</v>
      </c>
      <c r="BN815">
        <v>0.53419092755585651</v>
      </c>
      <c r="BO815">
        <v>0.1138407969823</v>
      </c>
      <c r="BP815">
        <v>0.71786439694361159</v>
      </c>
      <c r="BQ815">
        <v>0.1618144888287068</v>
      </c>
      <c r="BR815">
        <v>0</v>
      </c>
      <c r="BS815">
        <v>6.4803172453815651E-3</v>
      </c>
      <c r="BT815">
        <v>6.2772028242576647E-2</v>
      </c>
      <c r="BU815">
        <v>0.93645420253409417</v>
      </c>
      <c r="BV815">
        <v>7.7376922332914207E-4</v>
      </c>
      <c r="BW815">
        <v>1</v>
      </c>
      <c r="BX815" t="s">
        <v>1908</v>
      </c>
      <c r="BY815">
        <v>94948</v>
      </c>
      <c r="BZ815">
        <v>0.108891182542023</v>
      </c>
      <c r="CA815">
        <v>0</v>
      </c>
    </row>
    <row r="816" spans="1:79" customFormat="1" x14ac:dyDescent="0.25">
      <c r="A816" t="s">
        <v>1913</v>
      </c>
      <c r="B816" t="s">
        <v>42</v>
      </c>
      <c r="C816" t="s">
        <v>187</v>
      </c>
      <c r="D816" t="s">
        <v>44</v>
      </c>
      <c r="E816">
        <v>2017</v>
      </c>
      <c r="F816">
        <v>1486</v>
      </c>
      <c r="G816">
        <v>61</v>
      </c>
      <c r="H816">
        <v>0</v>
      </c>
      <c r="I816">
        <v>175</v>
      </c>
      <c r="J816">
        <v>182</v>
      </c>
      <c r="K816">
        <v>159</v>
      </c>
      <c r="L816">
        <v>138</v>
      </c>
      <c r="M816">
        <v>182</v>
      </c>
      <c r="N816">
        <v>206</v>
      </c>
      <c r="O816">
        <v>225</v>
      </c>
      <c r="P816">
        <v>136</v>
      </c>
      <c r="Q816">
        <v>86</v>
      </c>
      <c r="R816">
        <v>23</v>
      </c>
      <c r="S816">
        <v>35</v>
      </c>
      <c r="T816">
        <v>0</v>
      </c>
      <c r="U816">
        <v>1486</v>
      </c>
      <c r="V816">
        <v>37</v>
      </c>
      <c r="W816">
        <v>24</v>
      </c>
      <c r="X816">
        <v>815</v>
      </c>
      <c r="Y816">
        <v>547</v>
      </c>
      <c r="Z816">
        <v>185</v>
      </c>
      <c r="AA816">
        <v>0</v>
      </c>
      <c r="AB816">
        <v>116</v>
      </c>
      <c r="AC816">
        <v>1138</v>
      </c>
      <c r="AD816">
        <v>0</v>
      </c>
      <c r="AE816">
        <v>293</v>
      </c>
      <c r="AF816">
        <v>131</v>
      </c>
      <c r="AG816">
        <v>1348</v>
      </c>
      <c r="AH816">
        <v>66</v>
      </c>
      <c r="AI816">
        <v>2</v>
      </c>
      <c r="AJ816">
        <v>0</v>
      </c>
      <c r="AK816">
        <v>468</v>
      </c>
      <c r="AL816">
        <v>1054</v>
      </c>
      <c r="AM816">
        <v>25</v>
      </c>
      <c r="AN816">
        <v>1547</v>
      </c>
      <c r="AO816">
        <v>0.96056884292178413</v>
      </c>
      <c r="AP816">
        <v>3.94311570782159E-2</v>
      </c>
      <c r="AQ816">
        <v>0</v>
      </c>
      <c r="AR816">
        <v>0.1131221719457014</v>
      </c>
      <c r="AS816">
        <v>0.1176470588235294</v>
      </c>
      <c r="AT816">
        <v>0.1027795733678087</v>
      </c>
      <c r="AU816">
        <v>8.9204912734324501E-2</v>
      </c>
      <c r="AV816">
        <v>0.1176470588235294</v>
      </c>
      <c r="AW816">
        <v>0.13316095669036851</v>
      </c>
      <c r="AX816">
        <v>0.14544279250161599</v>
      </c>
      <c r="AY816">
        <v>8.7912087912087919E-2</v>
      </c>
      <c r="AZ816">
        <v>5.5591467356173242E-2</v>
      </c>
      <c r="BA816">
        <v>2.2624434389140271E-2</v>
      </c>
      <c r="BB816">
        <v>1.4867485455720751E-2</v>
      </c>
      <c r="BC816">
        <v>0</v>
      </c>
      <c r="BD816">
        <v>0.96056884292178413</v>
      </c>
      <c r="BE816">
        <v>2.391725921137686E-2</v>
      </c>
      <c r="BF816">
        <v>1.551389786683904E-2</v>
      </c>
      <c r="BG816">
        <v>0.52682611506140919</v>
      </c>
      <c r="BH816">
        <v>0.35358758888170649</v>
      </c>
      <c r="BI816">
        <v>0.1195862960568843</v>
      </c>
      <c r="BJ816">
        <v>0</v>
      </c>
      <c r="BK816">
        <v>7.498383968972204E-2</v>
      </c>
      <c r="BL816">
        <v>0.73561732385261802</v>
      </c>
      <c r="BM816">
        <v>0</v>
      </c>
      <c r="BN816">
        <v>0.18939883645766001</v>
      </c>
      <c r="BO816">
        <v>8.4680025856496449E-2</v>
      </c>
      <c r="BP816">
        <v>0.87136393018745961</v>
      </c>
      <c r="BQ816">
        <v>4.266321913380737E-2</v>
      </c>
      <c r="BR816">
        <v>1.2928248222365869E-3</v>
      </c>
      <c r="BS816">
        <v>0</v>
      </c>
      <c r="BT816">
        <v>0.30252100840336132</v>
      </c>
      <c r="BU816">
        <v>0.68131868131868134</v>
      </c>
      <c r="BV816">
        <v>1.6160310277957338E-2</v>
      </c>
      <c r="BW816">
        <v>1</v>
      </c>
      <c r="BX816" t="s">
        <v>1914</v>
      </c>
      <c r="BY816">
        <v>1547</v>
      </c>
      <c r="BZ816">
        <v>1</v>
      </c>
      <c r="CA816">
        <v>0</v>
      </c>
    </row>
    <row r="817" spans="1:79" customFormat="1" x14ac:dyDescent="0.25">
      <c r="A817" t="s">
        <v>1915</v>
      </c>
      <c r="B817" t="s">
        <v>42</v>
      </c>
      <c r="C817" t="s">
        <v>187</v>
      </c>
      <c r="D817" t="s">
        <v>947</v>
      </c>
      <c r="E817">
        <v>2017</v>
      </c>
      <c r="F817">
        <v>65</v>
      </c>
      <c r="G817">
        <v>0</v>
      </c>
      <c r="H817">
        <v>0</v>
      </c>
      <c r="I817">
        <v>2</v>
      </c>
      <c r="J817">
        <v>4</v>
      </c>
      <c r="K817">
        <v>13</v>
      </c>
      <c r="L817">
        <v>4</v>
      </c>
      <c r="M817">
        <v>12</v>
      </c>
      <c r="N817">
        <v>8</v>
      </c>
      <c r="O817">
        <v>10</v>
      </c>
      <c r="P817">
        <v>4</v>
      </c>
      <c r="Q817">
        <v>6</v>
      </c>
      <c r="R817">
        <v>2</v>
      </c>
      <c r="S817">
        <v>0</v>
      </c>
      <c r="T817">
        <v>0</v>
      </c>
      <c r="U817">
        <v>64</v>
      </c>
      <c r="V817">
        <v>0</v>
      </c>
      <c r="W817">
        <v>1</v>
      </c>
      <c r="X817">
        <v>35</v>
      </c>
      <c r="Y817">
        <v>27</v>
      </c>
      <c r="Z817">
        <v>3</v>
      </c>
      <c r="AA817">
        <v>0</v>
      </c>
      <c r="AB817">
        <v>5</v>
      </c>
      <c r="AC817">
        <v>46</v>
      </c>
      <c r="AD817">
        <v>0</v>
      </c>
      <c r="AE817">
        <v>14</v>
      </c>
      <c r="AF817">
        <v>3</v>
      </c>
      <c r="AG817">
        <v>54</v>
      </c>
      <c r="AH817">
        <v>8</v>
      </c>
      <c r="AI817">
        <v>0</v>
      </c>
      <c r="AJ817">
        <v>0</v>
      </c>
      <c r="AK817">
        <v>27</v>
      </c>
      <c r="AL817">
        <v>37</v>
      </c>
      <c r="AM817">
        <v>1</v>
      </c>
      <c r="AN817">
        <v>65</v>
      </c>
      <c r="AO817">
        <v>1</v>
      </c>
      <c r="AP817">
        <v>0</v>
      </c>
      <c r="AQ817">
        <v>0</v>
      </c>
      <c r="AR817">
        <v>3.0769230769230771E-2</v>
      </c>
      <c r="AS817">
        <v>6.1538461538461542E-2</v>
      </c>
      <c r="AT817">
        <v>0.2</v>
      </c>
      <c r="AU817">
        <v>6.1538461538461542E-2</v>
      </c>
      <c r="AV817">
        <v>0.1846153846153846</v>
      </c>
      <c r="AW817">
        <v>0.1230769230769231</v>
      </c>
      <c r="AX817">
        <v>0.15384615384615391</v>
      </c>
      <c r="AY817">
        <v>6.1538461538461542E-2</v>
      </c>
      <c r="AZ817">
        <v>9.2307692307692313E-2</v>
      </c>
      <c r="BA817">
        <v>0</v>
      </c>
      <c r="BB817">
        <v>3.0769230769230771E-2</v>
      </c>
      <c r="BC817">
        <v>0</v>
      </c>
      <c r="BD817">
        <v>0.98461538461538467</v>
      </c>
      <c r="BE817">
        <v>0</v>
      </c>
      <c r="BF817">
        <v>1.5384615384615391E-2</v>
      </c>
      <c r="BG817">
        <v>0.53846153846153844</v>
      </c>
      <c r="BH817">
        <v>0.41538461538461541</v>
      </c>
      <c r="BI817">
        <v>4.6153846153846163E-2</v>
      </c>
      <c r="BJ817">
        <v>0</v>
      </c>
      <c r="BK817">
        <v>7.6923076923076927E-2</v>
      </c>
      <c r="BL817">
        <v>0.70769230769230773</v>
      </c>
      <c r="BM817">
        <v>0</v>
      </c>
      <c r="BN817">
        <v>0.2153846153846154</v>
      </c>
      <c r="BO817">
        <v>4.6153846153846163E-2</v>
      </c>
      <c r="BP817">
        <v>0.83076923076923082</v>
      </c>
      <c r="BQ817">
        <v>0.1230769230769231</v>
      </c>
      <c r="BR817">
        <v>0</v>
      </c>
      <c r="BS817">
        <v>0</v>
      </c>
      <c r="BT817">
        <v>0.41538461538461541</v>
      </c>
      <c r="BU817">
        <v>0.56923076923076921</v>
      </c>
      <c r="BV817">
        <v>1.5384615384615391E-2</v>
      </c>
      <c r="BW817">
        <v>1</v>
      </c>
      <c r="BX817" t="s">
        <v>1914</v>
      </c>
      <c r="BY817">
        <v>1547</v>
      </c>
      <c r="BZ817">
        <v>4.2016806722689079E-2</v>
      </c>
      <c r="CA817">
        <v>0</v>
      </c>
    </row>
    <row r="818" spans="1:79" customFormat="1" x14ac:dyDescent="0.25">
      <c r="A818" t="s">
        <v>1916</v>
      </c>
      <c r="B818" t="s">
        <v>42</v>
      </c>
      <c r="C818" t="s">
        <v>187</v>
      </c>
      <c r="D818" t="s">
        <v>949</v>
      </c>
      <c r="E818">
        <v>2017</v>
      </c>
      <c r="F818">
        <v>868</v>
      </c>
      <c r="G818">
        <v>38</v>
      </c>
      <c r="H818">
        <v>0</v>
      </c>
      <c r="I818">
        <v>149</v>
      </c>
      <c r="J818">
        <v>136</v>
      </c>
      <c r="K818">
        <v>108</v>
      </c>
      <c r="L818">
        <v>78</v>
      </c>
      <c r="M818">
        <v>88</v>
      </c>
      <c r="N818">
        <v>112</v>
      </c>
      <c r="O818">
        <v>105</v>
      </c>
      <c r="P818">
        <v>65</v>
      </c>
      <c r="Q818">
        <v>29</v>
      </c>
      <c r="R818">
        <v>4</v>
      </c>
      <c r="S818">
        <v>32</v>
      </c>
      <c r="T818">
        <v>0</v>
      </c>
      <c r="U818">
        <v>880</v>
      </c>
      <c r="V818">
        <v>16</v>
      </c>
      <c r="W818">
        <v>10</v>
      </c>
      <c r="X818">
        <v>480</v>
      </c>
      <c r="Y818">
        <v>318</v>
      </c>
      <c r="Z818">
        <v>108</v>
      </c>
      <c r="AA818">
        <v>0</v>
      </c>
      <c r="AB818">
        <v>44</v>
      </c>
      <c r="AC818">
        <v>772</v>
      </c>
      <c r="AD818">
        <v>0</v>
      </c>
      <c r="AE818">
        <v>90</v>
      </c>
      <c r="AF818">
        <v>52</v>
      </c>
      <c r="AG818">
        <v>848</v>
      </c>
      <c r="AH818">
        <v>6</v>
      </c>
      <c r="AI818">
        <v>0</v>
      </c>
      <c r="AJ818">
        <v>0</v>
      </c>
      <c r="AK818">
        <v>258</v>
      </c>
      <c r="AL818">
        <v>643</v>
      </c>
      <c r="AM818">
        <v>5</v>
      </c>
      <c r="AN818">
        <v>906</v>
      </c>
      <c r="AO818">
        <v>0.95805739514348787</v>
      </c>
      <c r="AP818">
        <v>4.194260485651214E-2</v>
      </c>
      <c r="AQ818">
        <v>0</v>
      </c>
      <c r="AR818">
        <v>0.1644591611479029</v>
      </c>
      <c r="AS818">
        <v>0.15011037527593821</v>
      </c>
      <c r="AT818">
        <v>0.119205298013245</v>
      </c>
      <c r="AU818">
        <v>8.6092715231788075E-2</v>
      </c>
      <c r="AV818">
        <v>9.713024282560706E-2</v>
      </c>
      <c r="AW818">
        <v>0.12362030905077261</v>
      </c>
      <c r="AX818">
        <v>0.11589403973509931</v>
      </c>
      <c r="AY818">
        <v>7.1743929359823405E-2</v>
      </c>
      <c r="AZ818">
        <v>3.2008830022075052E-2</v>
      </c>
      <c r="BA818">
        <v>3.5320088300220751E-2</v>
      </c>
      <c r="BB818">
        <v>4.4150110375275938E-3</v>
      </c>
      <c r="BC818">
        <v>0</v>
      </c>
      <c r="BD818">
        <v>0.9713024282560706</v>
      </c>
      <c r="BE818">
        <v>1.7660044150110379E-2</v>
      </c>
      <c r="BF818">
        <v>1.1037527593818991E-2</v>
      </c>
      <c r="BG818">
        <v>0.5298013245033113</v>
      </c>
      <c r="BH818">
        <v>0.35099337748344372</v>
      </c>
      <c r="BI818">
        <v>0.119205298013245</v>
      </c>
      <c r="BJ818">
        <v>0</v>
      </c>
      <c r="BK818">
        <v>4.856512141280353E-2</v>
      </c>
      <c r="BL818">
        <v>0.85209713024282563</v>
      </c>
      <c r="BM818">
        <v>0</v>
      </c>
      <c r="BN818">
        <v>9.9337748344370855E-2</v>
      </c>
      <c r="BO818">
        <v>5.7395143487858721E-2</v>
      </c>
      <c r="BP818">
        <v>0.9359823399558499</v>
      </c>
      <c r="BQ818">
        <v>6.6225165562913907E-3</v>
      </c>
      <c r="BR818">
        <v>0</v>
      </c>
      <c r="BS818">
        <v>0</v>
      </c>
      <c r="BT818">
        <v>0.28476821192052981</v>
      </c>
      <c r="BU818">
        <v>0.70971302428256067</v>
      </c>
      <c r="BV818">
        <v>5.5187637969094927E-3</v>
      </c>
      <c r="BW818">
        <v>1</v>
      </c>
      <c r="BX818" t="s">
        <v>1914</v>
      </c>
      <c r="BY818">
        <v>1547</v>
      </c>
      <c r="BZ818">
        <v>0.58564964447317391</v>
      </c>
      <c r="CA818">
        <v>0</v>
      </c>
    </row>
    <row r="819" spans="1:79" customFormat="1" x14ac:dyDescent="0.25">
      <c r="A819" t="s">
        <v>1917</v>
      </c>
      <c r="B819" t="s">
        <v>42</v>
      </c>
      <c r="C819" t="s">
        <v>187</v>
      </c>
      <c r="D819" t="s">
        <v>951</v>
      </c>
      <c r="E819">
        <v>2017</v>
      </c>
      <c r="F819">
        <v>185</v>
      </c>
      <c r="G819">
        <v>17</v>
      </c>
      <c r="H819">
        <v>0</v>
      </c>
      <c r="I819">
        <v>15</v>
      </c>
      <c r="J819">
        <v>18</v>
      </c>
      <c r="K819">
        <v>15</v>
      </c>
      <c r="L819">
        <v>14</v>
      </c>
      <c r="M819">
        <v>22</v>
      </c>
      <c r="N819">
        <v>32</v>
      </c>
      <c r="O819">
        <v>29</v>
      </c>
      <c r="P819">
        <v>18</v>
      </c>
      <c r="Q819">
        <v>30</v>
      </c>
      <c r="R819">
        <v>7</v>
      </c>
      <c r="S819">
        <v>2</v>
      </c>
      <c r="T819">
        <v>0</v>
      </c>
      <c r="U819">
        <v>179</v>
      </c>
      <c r="V819">
        <v>13</v>
      </c>
      <c r="W819">
        <v>10</v>
      </c>
      <c r="X819">
        <v>92</v>
      </c>
      <c r="Y819">
        <v>82</v>
      </c>
      <c r="Z819">
        <v>28</v>
      </c>
      <c r="AA819">
        <v>0</v>
      </c>
      <c r="AB819">
        <v>26</v>
      </c>
      <c r="AC819">
        <v>140</v>
      </c>
      <c r="AD819">
        <v>0</v>
      </c>
      <c r="AE819">
        <v>36</v>
      </c>
      <c r="AF819">
        <v>4</v>
      </c>
      <c r="AG819">
        <v>197</v>
      </c>
      <c r="AH819">
        <v>1</v>
      </c>
      <c r="AI819">
        <v>0</v>
      </c>
      <c r="AJ819">
        <v>0</v>
      </c>
      <c r="AK819">
        <v>66</v>
      </c>
      <c r="AL819">
        <v>132</v>
      </c>
      <c r="AM819">
        <v>4</v>
      </c>
      <c r="AN819">
        <v>202</v>
      </c>
      <c r="AO819">
        <v>0.91584158415841588</v>
      </c>
      <c r="AP819">
        <v>8.4158415841584164E-2</v>
      </c>
      <c r="AQ819">
        <v>0</v>
      </c>
      <c r="AR819">
        <v>7.4257425742574254E-2</v>
      </c>
      <c r="AS819">
        <v>8.9108910891089105E-2</v>
      </c>
      <c r="AT819">
        <v>7.4257425742574254E-2</v>
      </c>
      <c r="AU819">
        <v>6.9306930693069313E-2</v>
      </c>
      <c r="AV819">
        <v>0.1089108910891089</v>
      </c>
      <c r="AW819">
        <v>0.15841584158415839</v>
      </c>
      <c r="AX819">
        <v>0.14356435643564361</v>
      </c>
      <c r="AY819">
        <v>8.9108910891089105E-2</v>
      </c>
      <c r="AZ819">
        <v>0.14851485148514851</v>
      </c>
      <c r="BA819">
        <v>9.9009900990099011E-3</v>
      </c>
      <c r="BB819">
        <v>3.4653465346534663E-2</v>
      </c>
      <c r="BC819">
        <v>0</v>
      </c>
      <c r="BD819">
        <v>0.88613861386138615</v>
      </c>
      <c r="BE819">
        <v>6.4356435643564358E-2</v>
      </c>
      <c r="BF819">
        <v>4.9504950495049507E-2</v>
      </c>
      <c r="BG819">
        <v>0.45544554455445552</v>
      </c>
      <c r="BH819">
        <v>0.40594059405940602</v>
      </c>
      <c r="BI819">
        <v>0.1386138613861386</v>
      </c>
      <c r="BJ819">
        <v>0</v>
      </c>
      <c r="BK819">
        <v>0.12871287128712869</v>
      </c>
      <c r="BL819">
        <v>0.69306930693069302</v>
      </c>
      <c r="BM819">
        <v>0</v>
      </c>
      <c r="BN819">
        <v>0.17821782178217821</v>
      </c>
      <c r="BO819">
        <v>1.9801980198019799E-2</v>
      </c>
      <c r="BP819">
        <v>0.97524752475247523</v>
      </c>
      <c r="BQ819">
        <v>4.9504950495049514E-3</v>
      </c>
      <c r="BR819">
        <v>0</v>
      </c>
      <c r="BS819">
        <v>0</v>
      </c>
      <c r="BT819">
        <v>0.32673267326732669</v>
      </c>
      <c r="BU819">
        <v>0.65346534653465349</v>
      </c>
      <c r="BV819">
        <v>1.9801980198019799E-2</v>
      </c>
      <c r="BW819">
        <v>1</v>
      </c>
      <c r="BX819" t="s">
        <v>1914</v>
      </c>
      <c r="BY819">
        <v>1547</v>
      </c>
      <c r="BZ819">
        <v>0.13057530704589529</v>
      </c>
      <c r="CA819">
        <v>0</v>
      </c>
    </row>
    <row r="820" spans="1:79" customFormat="1" x14ac:dyDescent="0.25">
      <c r="A820" t="s">
        <v>1918</v>
      </c>
      <c r="B820" t="s">
        <v>42</v>
      </c>
      <c r="C820" t="s">
        <v>187</v>
      </c>
      <c r="D820" t="s">
        <v>953</v>
      </c>
      <c r="E820">
        <v>2017</v>
      </c>
      <c r="F820">
        <v>368</v>
      </c>
      <c r="G820">
        <v>6</v>
      </c>
      <c r="H820">
        <v>0</v>
      </c>
      <c r="I820">
        <v>9</v>
      </c>
      <c r="J820">
        <v>24</v>
      </c>
      <c r="K820">
        <v>23</v>
      </c>
      <c r="L820">
        <v>42</v>
      </c>
      <c r="M820">
        <v>60</v>
      </c>
      <c r="N820">
        <v>54</v>
      </c>
      <c r="O820">
        <v>81</v>
      </c>
      <c r="P820">
        <v>49</v>
      </c>
      <c r="Q820">
        <v>21</v>
      </c>
      <c r="R820">
        <v>10</v>
      </c>
      <c r="S820">
        <v>1</v>
      </c>
      <c r="T820">
        <v>0</v>
      </c>
      <c r="U820">
        <v>363</v>
      </c>
      <c r="V820">
        <v>8</v>
      </c>
      <c r="W820">
        <v>3</v>
      </c>
      <c r="X820">
        <v>208</v>
      </c>
      <c r="Y820">
        <v>120</v>
      </c>
      <c r="Z820">
        <v>46</v>
      </c>
      <c r="AA820">
        <v>0</v>
      </c>
      <c r="AB820">
        <v>41</v>
      </c>
      <c r="AC820">
        <v>180</v>
      </c>
      <c r="AD820">
        <v>0</v>
      </c>
      <c r="AE820">
        <v>153</v>
      </c>
      <c r="AF820">
        <v>72</v>
      </c>
      <c r="AG820">
        <v>249</v>
      </c>
      <c r="AH820">
        <v>51</v>
      </c>
      <c r="AI820">
        <v>2</v>
      </c>
      <c r="AJ820">
        <v>0</v>
      </c>
      <c r="AK820">
        <v>117</v>
      </c>
      <c r="AL820">
        <v>242</v>
      </c>
      <c r="AM820">
        <v>15</v>
      </c>
      <c r="AN820">
        <v>374</v>
      </c>
      <c r="AO820">
        <v>0.98395721925133695</v>
      </c>
      <c r="AP820">
        <v>1.60427807486631E-2</v>
      </c>
      <c r="AQ820">
        <v>0</v>
      </c>
      <c r="AR820">
        <v>2.4064171122994651E-2</v>
      </c>
      <c r="AS820">
        <v>6.4171122994652413E-2</v>
      </c>
      <c r="AT820">
        <v>6.1497326203208559E-2</v>
      </c>
      <c r="AU820">
        <v>0.1122994652406417</v>
      </c>
      <c r="AV820">
        <v>0.16042780748663099</v>
      </c>
      <c r="AW820">
        <v>0.14438502673796791</v>
      </c>
      <c r="AX820">
        <v>0.2165775401069519</v>
      </c>
      <c r="AY820">
        <v>0.13101604278074869</v>
      </c>
      <c r="AZ820">
        <v>5.6149732620320858E-2</v>
      </c>
      <c r="BA820">
        <v>2.6737967914438501E-3</v>
      </c>
      <c r="BB820">
        <v>2.6737967914438499E-2</v>
      </c>
      <c r="BC820">
        <v>0</v>
      </c>
      <c r="BD820">
        <v>0.97058823529411764</v>
      </c>
      <c r="BE820">
        <v>2.1390374331550801E-2</v>
      </c>
      <c r="BF820">
        <v>8.0213903743315516E-3</v>
      </c>
      <c r="BG820">
        <v>0.55614973262032086</v>
      </c>
      <c r="BH820">
        <v>0.32085561497326198</v>
      </c>
      <c r="BI820">
        <v>0.1229946524064171</v>
      </c>
      <c r="BJ820">
        <v>0</v>
      </c>
      <c r="BK820">
        <v>0.1096256684491979</v>
      </c>
      <c r="BL820">
        <v>0.48128342245989297</v>
      </c>
      <c r="BM820">
        <v>0</v>
      </c>
      <c r="BN820">
        <v>0.40909090909090912</v>
      </c>
      <c r="BO820">
        <v>0.19251336898395721</v>
      </c>
      <c r="BP820">
        <v>0.66577540106951871</v>
      </c>
      <c r="BQ820">
        <v>0.13636363636363641</v>
      </c>
      <c r="BR820">
        <v>5.3475935828877002E-3</v>
      </c>
      <c r="BS820">
        <v>0</v>
      </c>
      <c r="BT820">
        <v>0.31283422459893051</v>
      </c>
      <c r="BU820">
        <v>0.6470588235294118</v>
      </c>
      <c r="BV820">
        <v>4.0106951871657748E-2</v>
      </c>
      <c r="BW820">
        <v>1</v>
      </c>
      <c r="BX820" t="s">
        <v>1914</v>
      </c>
      <c r="BY820">
        <v>1547</v>
      </c>
      <c r="BZ820">
        <v>0.24175824175824179</v>
      </c>
      <c r="CA820">
        <v>0</v>
      </c>
    </row>
    <row r="821" spans="1:79" customFormat="1" x14ac:dyDescent="0.25">
      <c r="A821" t="s">
        <v>1919</v>
      </c>
      <c r="B821" t="s">
        <v>42</v>
      </c>
      <c r="C821" t="s">
        <v>420</v>
      </c>
      <c r="D821" t="s">
        <v>44</v>
      </c>
      <c r="E821">
        <v>2017</v>
      </c>
      <c r="F821">
        <v>60847</v>
      </c>
      <c r="G821">
        <v>7651</v>
      </c>
      <c r="H821">
        <v>0</v>
      </c>
      <c r="I821">
        <v>8643</v>
      </c>
      <c r="J821">
        <v>9123</v>
      </c>
      <c r="K821">
        <v>9462</v>
      </c>
      <c r="L821">
        <v>8948</v>
      </c>
      <c r="M821">
        <v>8290</v>
      </c>
      <c r="N821">
        <v>8747</v>
      </c>
      <c r="O821">
        <v>6961</v>
      </c>
      <c r="P821">
        <v>3068</v>
      </c>
      <c r="Q821">
        <v>1171</v>
      </c>
      <c r="R821">
        <v>480</v>
      </c>
      <c r="S821">
        <v>3605</v>
      </c>
      <c r="T821">
        <v>0</v>
      </c>
      <c r="U821">
        <v>65230</v>
      </c>
      <c r="V821">
        <v>3268</v>
      </c>
      <c r="W821">
        <v>0</v>
      </c>
      <c r="X821">
        <v>39684</v>
      </c>
      <c r="Y821">
        <v>23160</v>
      </c>
      <c r="Z821">
        <v>5641</v>
      </c>
      <c r="AA821">
        <v>13</v>
      </c>
      <c r="AB821">
        <v>3058</v>
      </c>
      <c r="AC821">
        <v>56345</v>
      </c>
      <c r="AD821">
        <v>5</v>
      </c>
      <c r="AE821">
        <v>9090</v>
      </c>
      <c r="AF821">
        <v>4293</v>
      </c>
      <c r="AG821">
        <v>60439</v>
      </c>
      <c r="AH821">
        <v>2591</v>
      </c>
      <c r="AI821">
        <v>810</v>
      </c>
      <c r="AJ821">
        <v>365</v>
      </c>
      <c r="AK821">
        <v>6517</v>
      </c>
      <c r="AL821">
        <v>61981</v>
      </c>
      <c r="AM821">
        <v>0</v>
      </c>
      <c r="AN821">
        <v>68498</v>
      </c>
      <c r="AO821">
        <v>0.88830330812578473</v>
      </c>
      <c r="AP821">
        <v>0.1116966918742153</v>
      </c>
      <c r="AQ821">
        <v>0</v>
      </c>
      <c r="AR821">
        <v>0.12617886653624921</v>
      </c>
      <c r="AS821">
        <v>0.1331863704049753</v>
      </c>
      <c r="AT821">
        <v>0.13813542001226309</v>
      </c>
      <c r="AU821">
        <v>0.13063155128616891</v>
      </c>
      <c r="AV821">
        <v>0.1210254313994569</v>
      </c>
      <c r="AW821">
        <v>0.1276971590411399</v>
      </c>
      <c r="AX821">
        <v>0.1016234050629215</v>
      </c>
      <c r="AY821">
        <v>4.4789628894274278E-2</v>
      </c>
      <c r="AZ821">
        <v>1.709538964641303E-2</v>
      </c>
      <c r="BA821">
        <v>5.2629273847411603E-2</v>
      </c>
      <c r="BB821">
        <v>7.0075038687260954E-3</v>
      </c>
      <c r="BC821">
        <v>0</v>
      </c>
      <c r="BD821">
        <v>0.95229057782708981</v>
      </c>
      <c r="BE821">
        <v>4.770942217291016E-2</v>
      </c>
      <c r="BF821">
        <v>0</v>
      </c>
      <c r="BG821">
        <v>0.57934538234692978</v>
      </c>
      <c r="BH821">
        <v>0.33811206166603403</v>
      </c>
      <c r="BI821">
        <v>8.235276942392479E-2</v>
      </c>
      <c r="BJ821">
        <v>1.8978656311133171E-4</v>
      </c>
      <c r="BK821">
        <v>4.4643639230342487E-2</v>
      </c>
      <c r="BL821">
        <v>0.82257876142369124</v>
      </c>
      <c r="BM821">
        <v>7.2994831965896809E-5</v>
      </c>
      <c r="BN821">
        <v>0.1327046045140004</v>
      </c>
      <c r="BO821">
        <v>6.2673362725919002E-2</v>
      </c>
      <c r="BP821">
        <v>0.88234692983736751</v>
      </c>
      <c r="BQ821">
        <v>3.782592192472773E-2</v>
      </c>
      <c r="BR821">
        <v>1.1825162778475279E-2</v>
      </c>
      <c r="BS821">
        <v>5.3286227335104684E-3</v>
      </c>
      <c r="BT821">
        <v>9.5141463984349903E-2</v>
      </c>
      <c r="BU821">
        <v>0.90485853601565014</v>
      </c>
      <c r="BV821">
        <v>0</v>
      </c>
      <c r="BW821">
        <v>1</v>
      </c>
      <c r="BX821" t="s">
        <v>1920</v>
      </c>
      <c r="BY821">
        <v>68498</v>
      </c>
      <c r="BZ821">
        <v>1</v>
      </c>
      <c r="CA821">
        <v>0</v>
      </c>
    </row>
    <row r="822" spans="1:79" customFormat="1" x14ac:dyDescent="0.25">
      <c r="A822" t="s">
        <v>1921</v>
      </c>
      <c r="B822" t="s">
        <v>42</v>
      </c>
      <c r="C822" t="s">
        <v>420</v>
      </c>
      <c r="D822" t="s">
        <v>947</v>
      </c>
      <c r="E822">
        <v>2017</v>
      </c>
      <c r="F822">
        <v>8183</v>
      </c>
      <c r="G822">
        <v>610</v>
      </c>
      <c r="H822">
        <v>0</v>
      </c>
      <c r="I822">
        <v>602</v>
      </c>
      <c r="J822">
        <v>1031</v>
      </c>
      <c r="K822">
        <v>1205</v>
      </c>
      <c r="L822">
        <v>1300</v>
      </c>
      <c r="M822">
        <v>1251</v>
      </c>
      <c r="N822">
        <v>1262</v>
      </c>
      <c r="O822">
        <v>1080</v>
      </c>
      <c r="P822">
        <v>551</v>
      </c>
      <c r="Q822">
        <v>256</v>
      </c>
      <c r="R822">
        <v>112</v>
      </c>
      <c r="S822">
        <v>143</v>
      </c>
      <c r="T822">
        <v>0</v>
      </c>
      <c r="U822">
        <v>8561</v>
      </c>
      <c r="V822">
        <v>232</v>
      </c>
      <c r="W822">
        <v>0</v>
      </c>
      <c r="X822">
        <v>5419</v>
      </c>
      <c r="Y822">
        <v>2573</v>
      </c>
      <c r="Z822">
        <v>801</v>
      </c>
      <c r="AA822">
        <v>0</v>
      </c>
      <c r="AB822">
        <v>300</v>
      </c>
      <c r="AC822">
        <v>7642</v>
      </c>
      <c r="AD822">
        <v>1</v>
      </c>
      <c r="AE822">
        <v>850</v>
      </c>
      <c r="AF822">
        <v>445</v>
      </c>
      <c r="AG822">
        <v>8250</v>
      </c>
      <c r="AH822">
        <v>8</v>
      </c>
      <c r="AI822">
        <v>57</v>
      </c>
      <c r="AJ822">
        <v>33</v>
      </c>
      <c r="AK822">
        <v>1330</v>
      </c>
      <c r="AL822">
        <v>7463</v>
      </c>
      <c r="AM822">
        <v>0</v>
      </c>
      <c r="AN822">
        <v>8793</v>
      </c>
      <c r="AO822">
        <v>0.93062663482315477</v>
      </c>
      <c r="AP822">
        <v>6.9373365176845211E-2</v>
      </c>
      <c r="AQ822">
        <v>0</v>
      </c>
      <c r="AR822">
        <v>6.8463550551575117E-2</v>
      </c>
      <c r="AS822">
        <v>0.11725235983168431</v>
      </c>
      <c r="AT822">
        <v>0.13704082793130901</v>
      </c>
      <c r="AU822">
        <v>0.14784487660639151</v>
      </c>
      <c r="AV822">
        <v>0.14227226202661211</v>
      </c>
      <c r="AW822">
        <v>0.1435232571363585</v>
      </c>
      <c r="AX822">
        <v>0.1228249744114637</v>
      </c>
      <c r="AY822">
        <v>6.2663482315478219E-2</v>
      </c>
      <c r="AZ822">
        <v>2.9114068008643239E-2</v>
      </c>
      <c r="BA822">
        <v>1.626293642670306E-2</v>
      </c>
      <c r="BB822">
        <v>1.273740475378142E-2</v>
      </c>
      <c r="BC822">
        <v>0</v>
      </c>
      <c r="BD822">
        <v>0.97361537586716707</v>
      </c>
      <c r="BE822">
        <v>2.6384624132832931E-2</v>
      </c>
      <c r="BF822">
        <v>0</v>
      </c>
      <c r="BG822">
        <v>0.61628568179233478</v>
      </c>
      <c r="BH822">
        <v>0.2926191288524963</v>
      </c>
      <c r="BI822">
        <v>9.1095189355168887E-2</v>
      </c>
      <c r="BJ822">
        <v>0</v>
      </c>
      <c r="BK822">
        <v>3.4118048447628793E-2</v>
      </c>
      <c r="BL822">
        <v>0.86910042078926419</v>
      </c>
      <c r="BM822">
        <v>1.1372682815876271E-4</v>
      </c>
      <c r="BN822">
        <v>9.6667803934948254E-2</v>
      </c>
      <c r="BO822">
        <v>5.0608438530649377E-2</v>
      </c>
      <c r="BP822">
        <v>0.93824633230979193</v>
      </c>
      <c r="BQ822">
        <v>9.0981462527010121E-4</v>
      </c>
      <c r="BR822">
        <v>6.4824292050494709E-3</v>
      </c>
      <c r="BS822">
        <v>3.752985329239168E-3</v>
      </c>
      <c r="BT822">
        <v>0.15125668145115431</v>
      </c>
      <c r="BU822">
        <v>0.84874331854884566</v>
      </c>
      <c r="BV822">
        <v>0</v>
      </c>
      <c r="BW822">
        <v>1</v>
      </c>
      <c r="BX822" t="s">
        <v>1920</v>
      </c>
      <c r="BY822">
        <v>68498</v>
      </c>
      <c r="BZ822">
        <v>0.12836871149522611</v>
      </c>
      <c r="CA822">
        <v>0</v>
      </c>
    </row>
    <row r="823" spans="1:79" customFormat="1" x14ac:dyDescent="0.25">
      <c r="A823" t="s">
        <v>1922</v>
      </c>
      <c r="B823" t="s">
        <v>42</v>
      </c>
      <c r="C823" t="s">
        <v>420</v>
      </c>
      <c r="D823" t="s">
        <v>949</v>
      </c>
      <c r="E823">
        <v>2017</v>
      </c>
      <c r="F823">
        <v>37700</v>
      </c>
      <c r="G823">
        <v>5038</v>
      </c>
      <c r="H823">
        <v>0</v>
      </c>
      <c r="I823">
        <v>6836</v>
      </c>
      <c r="J823">
        <v>6491</v>
      </c>
      <c r="K823">
        <v>6215</v>
      </c>
      <c r="L823">
        <v>5290</v>
      </c>
      <c r="M823">
        <v>4648</v>
      </c>
      <c r="N823">
        <v>4894</v>
      </c>
      <c r="O823">
        <v>3585</v>
      </c>
      <c r="P823">
        <v>1293</v>
      </c>
      <c r="Q823">
        <v>386</v>
      </c>
      <c r="R823">
        <v>103</v>
      </c>
      <c r="S823">
        <v>2997</v>
      </c>
      <c r="T823">
        <v>0</v>
      </c>
      <c r="U823">
        <v>40591</v>
      </c>
      <c r="V823">
        <v>2147</v>
      </c>
      <c r="W823">
        <v>0</v>
      </c>
      <c r="X823">
        <v>24901</v>
      </c>
      <c r="Y823">
        <v>15304</v>
      </c>
      <c r="Z823">
        <v>2529</v>
      </c>
      <c r="AA823">
        <v>4</v>
      </c>
      <c r="AB823">
        <v>1485</v>
      </c>
      <c r="AC823">
        <v>38069</v>
      </c>
      <c r="AD823">
        <v>1</v>
      </c>
      <c r="AE823">
        <v>3183</v>
      </c>
      <c r="AF823">
        <v>1919</v>
      </c>
      <c r="AG823">
        <v>40199</v>
      </c>
      <c r="AH823">
        <v>14</v>
      </c>
      <c r="AI823">
        <v>429</v>
      </c>
      <c r="AJ823">
        <v>177</v>
      </c>
      <c r="AK823">
        <v>2368</v>
      </c>
      <c r="AL823">
        <v>40370</v>
      </c>
      <c r="AM823">
        <v>0</v>
      </c>
      <c r="AN823">
        <v>42738</v>
      </c>
      <c r="AO823">
        <v>0.88211895736815016</v>
      </c>
      <c r="AP823">
        <v>0.1178810426318499</v>
      </c>
      <c r="AQ823">
        <v>0</v>
      </c>
      <c r="AR823">
        <v>0.15995133136786929</v>
      </c>
      <c r="AS823">
        <v>0.15187888998081331</v>
      </c>
      <c r="AT823">
        <v>0.1454209368711685</v>
      </c>
      <c r="AU823">
        <v>0.1237774346015256</v>
      </c>
      <c r="AV823">
        <v>0.1087556741073518</v>
      </c>
      <c r="AW823">
        <v>0.11451167579203519</v>
      </c>
      <c r="AX823">
        <v>8.388319528288643E-2</v>
      </c>
      <c r="AY823">
        <v>3.0254106415836021E-2</v>
      </c>
      <c r="AZ823">
        <v>9.0317750011699189E-3</v>
      </c>
      <c r="BA823">
        <v>7.0124947353643122E-2</v>
      </c>
      <c r="BB823">
        <v>2.4100332257007821E-3</v>
      </c>
      <c r="BC823">
        <v>0</v>
      </c>
      <c r="BD823">
        <v>0.94976367635359638</v>
      </c>
      <c r="BE823">
        <v>5.0236323646403673E-2</v>
      </c>
      <c r="BF823">
        <v>0</v>
      </c>
      <c r="BG823">
        <v>0.58264308109878793</v>
      </c>
      <c r="BH823">
        <v>0.35808882025363847</v>
      </c>
      <c r="BI823">
        <v>5.9174505124245401E-2</v>
      </c>
      <c r="BJ823">
        <v>9.3593523328185687E-5</v>
      </c>
      <c r="BK823">
        <v>3.4746595535588939E-2</v>
      </c>
      <c r="BL823">
        <v>0.89075295989517522</v>
      </c>
      <c r="BM823">
        <v>2.3398380832046418E-5</v>
      </c>
      <c r="BN823">
        <v>7.4477046188403756E-2</v>
      </c>
      <c r="BO823">
        <v>4.4901492816697093E-2</v>
      </c>
      <c r="BP823">
        <v>0.94059151106743411</v>
      </c>
      <c r="BQ823">
        <v>3.2757733164864991E-4</v>
      </c>
      <c r="BR823">
        <v>1.0037905376947921E-2</v>
      </c>
      <c r="BS823">
        <v>4.1415134072722171E-3</v>
      </c>
      <c r="BT823">
        <v>5.5407365810285929E-2</v>
      </c>
      <c r="BU823">
        <v>0.94459263418971406</v>
      </c>
      <c r="BV823">
        <v>0</v>
      </c>
      <c r="BW823">
        <v>1</v>
      </c>
      <c r="BX823" t="s">
        <v>1920</v>
      </c>
      <c r="BY823">
        <v>68498</v>
      </c>
      <c r="BZ823">
        <v>0.62393062571169966</v>
      </c>
      <c r="CA823">
        <v>0</v>
      </c>
    </row>
    <row r="824" spans="1:79" customFormat="1" x14ac:dyDescent="0.25">
      <c r="A824" t="s">
        <v>1923</v>
      </c>
      <c r="B824" t="s">
        <v>42</v>
      </c>
      <c r="C824" t="s">
        <v>420</v>
      </c>
      <c r="D824" t="s">
        <v>951</v>
      </c>
      <c r="E824">
        <v>2017</v>
      </c>
      <c r="F824">
        <v>7533</v>
      </c>
      <c r="G824">
        <v>983</v>
      </c>
      <c r="H824">
        <v>0</v>
      </c>
      <c r="I824">
        <v>757</v>
      </c>
      <c r="J824">
        <v>863</v>
      </c>
      <c r="K824">
        <v>959</v>
      </c>
      <c r="L824">
        <v>1147</v>
      </c>
      <c r="M824">
        <v>1243</v>
      </c>
      <c r="N824">
        <v>1379</v>
      </c>
      <c r="O824">
        <v>1139</v>
      </c>
      <c r="P824">
        <v>471</v>
      </c>
      <c r="Q824">
        <v>172</v>
      </c>
      <c r="R824">
        <v>47</v>
      </c>
      <c r="S824">
        <v>339</v>
      </c>
      <c r="T824">
        <v>0</v>
      </c>
      <c r="U824">
        <v>7946</v>
      </c>
      <c r="V824">
        <v>570</v>
      </c>
      <c r="W824">
        <v>0</v>
      </c>
      <c r="X824">
        <v>4681</v>
      </c>
      <c r="Y824">
        <v>3149</v>
      </c>
      <c r="Z824">
        <v>686</v>
      </c>
      <c r="AA824">
        <v>0</v>
      </c>
      <c r="AB824">
        <v>922</v>
      </c>
      <c r="AC824">
        <v>7031</v>
      </c>
      <c r="AD824">
        <v>2</v>
      </c>
      <c r="AE824">
        <v>561</v>
      </c>
      <c r="AF824">
        <v>1082</v>
      </c>
      <c r="AG824">
        <v>7367</v>
      </c>
      <c r="AH824">
        <v>3</v>
      </c>
      <c r="AI824">
        <v>25</v>
      </c>
      <c r="AJ824">
        <v>39</v>
      </c>
      <c r="AK824">
        <v>2324</v>
      </c>
      <c r="AL824">
        <v>6192</v>
      </c>
      <c r="AM824">
        <v>0</v>
      </c>
      <c r="AN824">
        <v>8516</v>
      </c>
      <c r="AO824">
        <v>0.88457022076092062</v>
      </c>
      <c r="AP824">
        <v>0.11542977923907941</v>
      </c>
      <c r="AQ824">
        <v>0</v>
      </c>
      <c r="AR824">
        <v>8.88914983560357E-2</v>
      </c>
      <c r="AS824">
        <v>0.10133865664631279</v>
      </c>
      <c r="AT824">
        <v>0.1126115547205261</v>
      </c>
      <c r="AU824">
        <v>0.13468764678252701</v>
      </c>
      <c r="AV824">
        <v>0.14596054485674029</v>
      </c>
      <c r="AW824">
        <v>0.161930483795209</v>
      </c>
      <c r="AX824">
        <v>0.13374823860967591</v>
      </c>
      <c r="AY824">
        <v>5.5307656176608738E-2</v>
      </c>
      <c r="AZ824">
        <v>2.0197275716298729E-2</v>
      </c>
      <c r="BA824">
        <v>3.9807421324565523E-2</v>
      </c>
      <c r="BB824">
        <v>5.5190230155002353E-3</v>
      </c>
      <c r="BC824">
        <v>0</v>
      </c>
      <c r="BD824">
        <v>0.93306716768435882</v>
      </c>
      <c r="BE824">
        <v>6.693283231564115E-2</v>
      </c>
      <c r="BF824">
        <v>0</v>
      </c>
      <c r="BG824">
        <v>0.54967120713950213</v>
      </c>
      <c r="BH824">
        <v>0.36977454203851567</v>
      </c>
      <c r="BI824">
        <v>8.0554250821982157E-2</v>
      </c>
      <c r="BJ824">
        <v>0</v>
      </c>
      <c r="BK824">
        <v>0.10826679192108971</v>
      </c>
      <c r="BL824">
        <v>0.82562235791451388</v>
      </c>
      <c r="BM824">
        <v>2.3485204321277599E-4</v>
      </c>
      <c r="BN824">
        <v>6.5875998121183652E-2</v>
      </c>
      <c r="BO824">
        <v>0.12705495537811179</v>
      </c>
      <c r="BP824">
        <v>0.86507750117426019</v>
      </c>
      <c r="BQ824">
        <v>3.522780648191639E-4</v>
      </c>
      <c r="BR824">
        <v>2.9356505401596988E-3</v>
      </c>
      <c r="BS824">
        <v>4.5796148426491311E-3</v>
      </c>
      <c r="BT824">
        <v>0.27289807421324558</v>
      </c>
      <c r="BU824">
        <v>0.72710192578675437</v>
      </c>
      <c r="BV824">
        <v>0</v>
      </c>
      <c r="BW824">
        <v>1</v>
      </c>
      <c r="BX824" t="s">
        <v>1920</v>
      </c>
      <c r="BY824">
        <v>68498</v>
      </c>
      <c r="BZ824">
        <v>0.12432479780431541</v>
      </c>
      <c r="CA824">
        <v>0</v>
      </c>
    </row>
    <row r="825" spans="1:79" customFormat="1" x14ac:dyDescent="0.25">
      <c r="A825" t="s">
        <v>1924</v>
      </c>
      <c r="B825" t="s">
        <v>42</v>
      </c>
      <c r="C825" t="s">
        <v>420</v>
      </c>
      <c r="D825" t="s">
        <v>953</v>
      </c>
      <c r="E825">
        <v>2017</v>
      </c>
      <c r="F825">
        <v>7396</v>
      </c>
      <c r="G825">
        <v>1018</v>
      </c>
      <c r="H825">
        <v>0</v>
      </c>
      <c r="I825">
        <v>442</v>
      </c>
      <c r="J825">
        <v>731</v>
      </c>
      <c r="K825">
        <v>1076</v>
      </c>
      <c r="L825">
        <v>1209</v>
      </c>
      <c r="M825">
        <v>1146</v>
      </c>
      <c r="N825">
        <v>1209</v>
      </c>
      <c r="O825">
        <v>1153</v>
      </c>
      <c r="P825">
        <v>751</v>
      </c>
      <c r="Q825">
        <v>355</v>
      </c>
      <c r="R825">
        <v>218</v>
      </c>
      <c r="S825">
        <v>124</v>
      </c>
      <c r="T825">
        <v>0</v>
      </c>
      <c r="U825">
        <v>8100</v>
      </c>
      <c r="V825">
        <v>314</v>
      </c>
      <c r="W825">
        <v>0</v>
      </c>
      <c r="X825">
        <v>4662</v>
      </c>
      <c r="Y825">
        <v>2124</v>
      </c>
      <c r="Z825">
        <v>1619</v>
      </c>
      <c r="AA825">
        <v>9</v>
      </c>
      <c r="AB825">
        <v>349</v>
      </c>
      <c r="AC825">
        <v>3581</v>
      </c>
      <c r="AD825">
        <v>0</v>
      </c>
      <c r="AE825">
        <v>4484</v>
      </c>
      <c r="AF825">
        <v>843</v>
      </c>
      <c r="AG825">
        <v>4591</v>
      </c>
      <c r="AH825">
        <v>2566</v>
      </c>
      <c r="AI825">
        <v>298</v>
      </c>
      <c r="AJ825">
        <v>116</v>
      </c>
      <c r="AK825">
        <v>491</v>
      </c>
      <c r="AL825">
        <v>7923</v>
      </c>
      <c r="AM825">
        <v>0</v>
      </c>
      <c r="AN825">
        <v>8414</v>
      </c>
      <c r="AO825">
        <v>0.87901117185642974</v>
      </c>
      <c r="AP825">
        <v>0.1209888281435702</v>
      </c>
      <c r="AQ825">
        <v>0</v>
      </c>
      <c r="AR825">
        <v>5.2531495127169002E-2</v>
      </c>
      <c r="AS825">
        <v>8.6879011171856424E-2</v>
      </c>
      <c r="AT825">
        <v>0.12788210125980509</v>
      </c>
      <c r="AU825">
        <v>0.1436890896125505</v>
      </c>
      <c r="AV825">
        <v>0.1362015688138816</v>
      </c>
      <c r="AW825">
        <v>0.1436890896125505</v>
      </c>
      <c r="AX825">
        <v>0.1370335155692893</v>
      </c>
      <c r="AY825">
        <v>8.925600190159258E-2</v>
      </c>
      <c r="AZ825">
        <v>4.2191585452816732E-2</v>
      </c>
      <c r="BA825">
        <v>1.473734252436416E-2</v>
      </c>
      <c r="BB825">
        <v>2.590919895412408E-2</v>
      </c>
      <c r="BC825">
        <v>0</v>
      </c>
      <c r="BD825">
        <v>0.96268124554314238</v>
      </c>
      <c r="BE825">
        <v>3.7318754456857617E-2</v>
      </c>
      <c r="BF825">
        <v>0</v>
      </c>
      <c r="BG825">
        <v>0.55407653910149746</v>
      </c>
      <c r="BH825">
        <v>0.25243641549797963</v>
      </c>
      <c r="BI825">
        <v>0.19241739957214171</v>
      </c>
      <c r="BJ825">
        <v>1.0696458283812691E-3</v>
      </c>
      <c r="BK825">
        <v>4.147848823389589E-2</v>
      </c>
      <c r="BL825">
        <v>0.42560019015925837</v>
      </c>
      <c r="BM825">
        <v>0</v>
      </c>
      <c r="BN825">
        <v>0.53292132160684569</v>
      </c>
      <c r="BO825">
        <v>0.1001901592583789</v>
      </c>
      <c r="BP825">
        <v>0.54563822201093415</v>
      </c>
      <c r="BQ825">
        <v>0.30496791062514861</v>
      </c>
      <c r="BR825">
        <v>3.5417161873068703E-2</v>
      </c>
      <c r="BS825">
        <v>1.378654623246969E-2</v>
      </c>
      <c r="BT825">
        <v>5.8355122415022581E-2</v>
      </c>
      <c r="BU825">
        <v>0.94164487758497739</v>
      </c>
      <c r="BV825">
        <v>0</v>
      </c>
      <c r="BW825">
        <v>1</v>
      </c>
      <c r="BX825" t="s">
        <v>1920</v>
      </c>
      <c r="BY825">
        <v>68498</v>
      </c>
      <c r="BZ825">
        <v>0.1228357032322112</v>
      </c>
      <c r="CA825">
        <v>0</v>
      </c>
    </row>
    <row r="826" spans="1:79" customFormat="1" x14ac:dyDescent="0.25">
      <c r="A826" t="s">
        <v>1925</v>
      </c>
      <c r="B826" t="s">
        <v>42</v>
      </c>
      <c r="C826" t="s">
        <v>420</v>
      </c>
      <c r="D826" t="s">
        <v>961</v>
      </c>
      <c r="E826">
        <v>2017</v>
      </c>
      <c r="F826">
        <v>35</v>
      </c>
      <c r="G826">
        <v>2</v>
      </c>
      <c r="H826">
        <v>0</v>
      </c>
      <c r="I826">
        <v>6</v>
      </c>
      <c r="J826">
        <v>7</v>
      </c>
      <c r="K826">
        <v>7</v>
      </c>
      <c r="L826">
        <v>2</v>
      </c>
      <c r="M826">
        <v>2</v>
      </c>
      <c r="N826">
        <v>3</v>
      </c>
      <c r="O826">
        <v>4</v>
      </c>
      <c r="P826">
        <v>2</v>
      </c>
      <c r="Q826">
        <v>2</v>
      </c>
      <c r="R826">
        <v>0</v>
      </c>
      <c r="S826">
        <v>2</v>
      </c>
      <c r="T826">
        <v>0</v>
      </c>
      <c r="U826">
        <v>32</v>
      </c>
      <c r="V826">
        <v>5</v>
      </c>
      <c r="W826">
        <v>0</v>
      </c>
      <c r="X826">
        <v>21</v>
      </c>
      <c r="Y826">
        <v>10</v>
      </c>
      <c r="Z826">
        <v>6</v>
      </c>
      <c r="AA826">
        <v>0</v>
      </c>
      <c r="AB826">
        <v>2</v>
      </c>
      <c r="AC826">
        <v>22</v>
      </c>
      <c r="AD826">
        <v>1</v>
      </c>
      <c r="AE826">
        <v>12</v>
      </c>
      <c r="AF826">
        <v>4</v>
      </c>
      <c r="AG826">
        <v>32</v>
      </c>
      <c r="AH826">
        <v>0</v>
      </c>
      <c r="AI826">
        <v>1</v>
      </c>
      <c r="AJ826">
        <v>0</v>
      </c>
      <c r="AK826">
        <v>4</v>
      </c>
      <c r="AL826">
        <v>33</v>
      </c>
      <c r="AM826">
        <v>0</v>
      </c>
      <c r="AN826">
        <v>37</v>
      </c>
      <c r="AO826">
        <v>0.94594594594594594</v>
      </c>
      <c r="AP826">
        <v>5.4054054054054057E-2</v>
      </c>
      <c r="AQ826">
        <v>0</v>
      </c>
      <c r="AR826">
        <v>0.1621621621621622</v>
      </c>
      <c r="AS826">
        <v>0.1891891891891892</v>
      </c>
      <c r="AT826">
        <v>0.1891891891891892</v>
      </c>
      <c r="AU826">
        <v>5.4054054054054057E-2</v>
      </c>
      <c r="AV826">
        <v>5.4054054054054057E-2</v>
      </c>
      <c r="AW826">
        <v>8.1081081081081086E-2</v>
      </c>
      <c r="AX826">
        <v>0.1081081081081081</v>
      </c>
      <c r="AY826">
        <v>5.4054054054054057E-2</v>
      </c>
      <c r="AZ826">
        <v>5.4054054054054057E-2</v>
      </c>
      <c r="BA826">
        <v>5.4054054054054057E-2</v>
      </c>
      <c r="BB826">
        <v>0</v>
      </c>
      <c r="BC826">
        <v>0</v>
      </c>
      <c r="BD826">
        <v>0.86486486486486491</v>
      </c>
      <c r="BE826">
        <v>0.13513513513513509</v>
      </c>
      <c r="BF826">
        <v>0</v>
      </c>
      <c r="BG826">
        <v>0.56756756756756754</v>
      </c>
      <c r="BH826">
        <v>0.27027027027027029</v>
      </c>
      <c r="BI826">
        <v>0.1621621621621622</v>
      </c>
      <c r="BJ826">
        <v>0</v>
      </c>
      <c r="BK826">
        <v>5.4054054054054057E-2</v>
      </c>
      <c r="BL826">
        <v>0.59459459459459463</v>
      </c>
      <c r="BM826">
        <v>2.7027027027027029E-2</v>
      </c>
      <c r="BN826">
        <v>0.32432432432432429</v>
      </c>
      <c r="BO826">
        <v>0.1081081081081081</v>
      </c>
      <c r="BP826">
        <v>0.86486486486486491</v>
      </c>
      <c r="BQ826">
        <v>0</v>
      </c>
      <c r="BR826">
        <v>2.7027027027027029E-2</v>
      </c>
      <c r="BS826">
        <v>0</v>
      </c>
      <c r="BT826">
        <v>0.1081081081081081</v>
      </c>
      <c r="BU826">
        <v>0.89189189189189189</v>
      </c>
      <c r="BV826">
        <v>0</v>
      </c>
      <c r="BW826">
        <v>1</v>
      </c>
      <c r="BX826" t="s">
        <v>1920</v>
      </c>
      <c r="BY826">
        <v>68498</v>
      </c>
      <c r="BZ826">
        <v>5.4016175654763644E-4</v>
      </c>
      <c r="CA826">
        <v>0</v>
      </c>
    </row>
    <row r="827" spans="1:79" customFormat="1" x14ac:dyDescent="0.25">
      <c r="A827" t="s">
        <v>1926</v>
      </c>
      <c r="B827" t="s">
        <v>42</v>
      </c>
      <c r="C827" t="s">
        <v>426</v>
      </c>
      <c r="D827" t="s">
        <v>44</v>
      </c>
      <c r="E827">
        <v>2017</v>
      </c>
      <c r="F827">
        <v>9718</v>
      </c>
      <c r="G827">
        <v>698</v>
      </c>
      <c r="H827">
        <v>0</v>
      </c>
      <c r="I827">
        <v>1484</v>
      </c>
      <c r="J827">
        <v>1662</v>
      </c>
      <c r="K827">
        <v>1329</v>
      </c>
      <c r="L827">
        <v>947</v>
      </c>
      <c r="M827">
        <v>1068</v>
      </c>
      <c r="N827">
        <v>1082</v>
      </c>
      <c r="O827">
        <v>1128</v>
      </c>
      <c r="P827">
        <v>938</v>
      </c>
      <c r="Q827">
        <v>348</v>
      </c>
      <c r="R827">
        <v>105</v>
      </c>
      <c r="S827">
        <v>325</v>
      </c>
      <c r="T827">
        <v>0</v>
      </c>
      <c r="U827">
        <v>9443</v>
      </c>
      <c r="V827">
        <v>848</v>
      </c>
      <c r="W827">
        <v>125</v>
      </c>
      <c r="X827">
        <v>6110</v>
      </c>
      <c r="Y827">
        <v>2846</v>
      </c>
      <c r="Z827">
        <v>1460</v>
      </c>
      <c r="AA827">
        <v>0</v>
      </c>
      <c r="AB827">
        <v>536</v>
      </c>
      <c r="AC827">
        <v>8226</v>
      </c>
      <c r="AD827">
        <v>304</v>
      </c>
      <c r="AE827">
        <v>1350</v>
      </c>
      <c r="AF827">
        <v>262</v>
      </c>
      <c r="AG827">
        <v>9350</v>
      </c>
      <c r="AH827">
        <v>462</v>
      </c>
      <c r="AI827">
        <v>36</v>
      </c>
      <c r="AJ827">
        <v>306</v>
      </c>
      <c r="AK827">
        <v>1893</v>
      </c>
      <c r="AL827">
        <v>8499</v>
      </c>
      <c r="AM827">
        <v>24</v>
      </c>
      <c r="AN827">
        <v>10416</v>
      </c>
      <c r="AO827">
        <v>0.93298771121351765</v>
      </c>
      <c r="AP827">
        <v>6.7012288786482341E-2</v>
      </c>
      <c r="AQ827">
        <v>0</v>
      </c>
      <c r="AR827">
        <v>0.1424731182795699</v>
      </c>
      <c r="AS827">
        <v>0.15956221198156681</v>
      </c>
      <c r="AT827">
        <v>0.12759216589861749</v>
      </c>
      <c r="AU827">
        <v>9.0917818740399392E-2</v>
      </c>
      <c r="AV827">
        <v>0.10253456221198159</v>
      </c>
      <c r="AW827">
        <v>0.1038786482334869</v>
      </c>
      <c r="AX827">
        <v>0.108294930875576</v>
      </c>
      <c r="AY827">
        <v>9.0053763440860218E-2</v>
      </c>
      <c r="AZ827">
        <v>3.3410138248847927E-2</v>
      </c>
      <c r="BA827">
        <v>3.1201996927803378E-2</v>
      </c>
      <c r="BB827">
        <v>1.0080645161290321E-2</v>
      </c>
      <c r="BC827">
        <v>0</v>
      </c>
      <c r="BD827">
        <v>0.90658602150537637</v>
      </c>
      <c r="BE827">
        <v>8.1413210445468509E-2</v>
      </c>
      <c r="BF827">
        <v>1.2000768049155151E-2</v>
      </c>
      <c r="BG827">
        <v>0.58659754224270355</v>
      </c>
      <c r="BH827">
        <v>0.27323348694316429</v>
      </c>
      <c r="BI827">
        <v>0.1401689708141321</v>
      </c>
      <c r="BJ827">
        <v>0</v>
      </c>
      <c r="BK827">
        <v>5.1459293394777263E-2</v>
      </c>
      <c r="BL827">
        <v>0.78974654377880182</v>
      </c>
      <c r="BM827">
        <v>2.9185867895545319E-2</v>
      </c>
      <c r="BN827">
        <v>0.12960829493087561</v>
      </c>
      <c r="BO827">
        <v>2.515360983102919E-2</v>
      </c>
      <c r="BP827">
        <v>0.89765745007680486</v>
      </c>
      <c r="BQ827">
        <v>4.4354838709677422E-2</v>
      </c>
      <c r="BR827">
        <v>3.4562211981566818E-3</v>
      </c>
      <c r="BS827">
        <v>2.9377880184331798E-2</v>
      </c>
      <c r="BT827">
        <v>0.1817396313364055</v>
      </c>
      <c r="BU827">
        <v>0.81595622119815669</v>
      </c>
      <c r="BV827">
        <v>2.304147465437788E-3</v>
      </c>
      <c r="BW827">
        <v>1</v>
      </c>
      <c r="BX827" t="s">
        <v>1927</v>
      </c>
      <c r="BY827">
        <v>10416</v>
      </c>
      <c r="BZ827">
        <v>1</v>
      </c>
      <c r="CA827">
        <v>0</v>
      </c>
    </row>
    <row r="828" spans="1:79" customFormat="1" x14ac:dyDescent="0.25">
      <c r="A828" t="s">
        <v>1928</v>
      </c>
      <c r="B828" t="s">
        <v>42</v>
      </c>
      <c r="C828" t="s">
        <v>426</v>
      </c>
      <c r="D828" t="s">
        <v>947</v>
      </c>
      <c r="E828">
        <v>2017</v>
      </c>
      <c r="F828">
        <v>1696</v>
      </c>
      <c r="G828">
        <v>61</v>
      </c>
      <c r="H828">
        <v>0</v>
      </c>
      <c r="I828">
        <v>90</v>
      </c>
      <c r="J828">
        <v>167</v>
      </c>
      <c r="K828">
        <v>219</v>
      </c>
      <c r="L828">
        <v>190</v>
      </c>
      <c r="M828">
        <v>236</v>
      </c>
      <c r="N828">
        <v>259</v>
      </c>
      <c r="O828">
        <v>247</v>
      </c>
      <c r="P828">
        <v>232</v>
      </c>
      <c r="Q828">
        <v>84</v>
      </c>
      <c r="R828">
        <v>22</v>
      </c>
      <c r="S828">
        <v>11</v>
      </c>
      <c r="T828">
        <v>0</v>
      </c>
      <c r="U828">
        <v>1667</v>
      </c>
      <c r="V828">
        <v>60</v>
      </c>
      <c r="W828">
        <v>30</v>
      </c>
      <c r="X828">
        <v>925</v>
      </c>
      <c r="Y828">
        <v>598</v>
      </c>
      <c r="Z828">
        <v>234</v>
      </c>
      <c r="AA828">
        <v>0</v>
      </c>
      <c r="AB828">
        <v>122</v>
      </c>
      <c r="AC828">
        <v>1411</v>
      </c>
      <c r="AD828">
        <v>0</v>
      </c>
      <c r="AE828">
        <v>224</v>
      </c>
      <c r="AF828">
        <v>32</v>
      </c>
      <c r="AG828">
        <v>1664</v>
      </c>
      <c r="AH828">
        <v>57</v>
      </c>
      <c r="AI828">
        <v>4</v>
      </c>
      <c r="AJ828">
        <v>0</v>
      </c>
      <c r="AK828">
        <v>595</v>
      </c>
      <c r="AL828">
        <v>1160</v>
      </c>
      <c r="AM828">
        <v>2</v>
      </c>
      <c r="AN828">
        <v>1757</v>
      </c>
      <c r="AO828">
        <v>0.96528173022196928</v>
      </c>
      <c r="AP828">
        <v>3.4718269778030733E-2</v>
      </c>
      <c r="AQ828">
        <v>0</v>
      </c>
      <c r="AR828">
        <v>5.1223676721684687E-2</v>
      </c>
      <c r="AS828">
        <v>9.504837791690382E-2</v>
      </c>
      <c r="AT828">
        <v>0.1246442800227661</v>
      </c>
      <c r="AU828">
        <v>0.1081388730791121</v>
      </c>
      <c r="AV828">
        <v>0.13431986340352869</v>
      </c>
      <c r="AW828">
        <v>0.14741035856573709</v>
      </c>
      <c r="AX828">
        <v>0.14058053500284581</v>
      </c>
      <c r="AY828">
        <v>0.13204325554923169</v>
      </c>
      <c r="AZ828">
        <v>4.7808764940239043E-2</v>
      </c>
      <c r="BA828">
        <v>6.2606715993170177E-3</v>
      </c>
      <c r="BB828">
        <v>1.2521343198634041E-2</v>
      </c>
      <c r="BC828">
        <v>0</v>
      </c>
      <c r="BD828">
        <v>0.94877632327831529</v>
      </c>
      <c r="BE828">
        <v>3.414911781445646E-2</v>
      </c>
      <c r="BF828">
        <v>1.707455890722823E-2</v>
      </c>
      <c r="BG828">
        <v>0.52646556630620378</v>
      </c>
      <c r="BH828">
        <v>0.34035287421741611</v>
      </c>
      <c r="BI828">
        <v>0.13318155947638019</v>
      </c>
      <c r="BJ828">
        <v>0</v>
      </c>
      <c r="BK828">
        <v>6.9436539556061466E-2</v>
      </c>
      <c r="BL828">
        <v>0.80307342060330111</v>
      </c>
      <c r="BM828">
        <v>0</v>
      </c>
      <c r="BN828">
        <v>0.12749003984063739</v>
      </c>
      <c r="BO828">
        <v>1.8212862834376779E-2</v>
      </c>
      <c r="BP828">
        <v>0.94706886738759244</v>
      </c>
      <c r="BQ828">
        <v>3.2441661923733628E-2</v>
      </c>
      <c r="BR828">
        <v>2.276607854297097E-3</v>
      </c>
      <c r="BS828">
        <v>0</v>
      </c>
      <c r="BT828">
        <v>0.3386454183266932</v>
      </c>
      <c r="BU828">
        <v>0.66021627774615821</v>
      </c>
      <c r="BV828">
        <v>1.1383039271485489E-3</v>
      </c>
      <c r="BW828">
        <v>1</v>
      </c>
      <c r="BX828" t="s">
        <v>1927</v>
      </c>
      <c r="BY828">
        <v>10416</v>
      </c>
      <c r="BZ828">
        <v>0.16868279569892469</v>
      </c>
      <c r="CA828">
        <v>0</v>
      </c>
    </row>
    <row r="829" spans="1:79" customFormat="1" x14ac:dyDescent="0.25">
      <c r="A829" t="s">
        <v>1929</v>
      </c>
      <c r="B829" t="s">
        <v>42</v>
      </c>
      <c r="C829" t="s">
        <v>426</v>
      </c>
      <c r="D829" t="s">
        <v>949</v>
      </c>
      <c r="E829">
        <v>2017</v>
      </c>
      <c r="F829">
        <v>5749</v>
      </c>
      <c r="G829">
        <v>465</v>
      </c>
      <c r="H829">
        <v>0</v>
      </c>
      <c r="I829">
        <v>1201</v>
      </c>
      <c r="J829">
        <v>1245</v>
      </c>
      <c r="K829">
        <v>878</v>
      </c>
      <c r="L829">
        <v>542</v>
      </c>
      <c r="M829">
        <v>527</v>
      </c>
      <c r="N829">
        <v>512</v>
      </c>
      <c r="O829">
        <v>524</v>
      </c>
      <c r="P829">
        <v>373</v>
      </c>
      <c r="Q829">
        <v>133</v>
      </c>
      <c r="R829">
        <v>35</v>
      </c>
      <c r="S829">
        <v>244</v>
      </c>
      <c r="T829">
        <v>0</v>
      </c>
      <c r="U829">
        <v>5613</v>
      </c>
      <c r="V829">
        <v>538</v>
      </c>
      <c r="W829">
        <v>63</v>
      </c>
      <c r="X829">
        <v>3729</v>
      </c>
      <c r="Y829">
        <v>1619</v>
      </c>
      <c r="Z829">
        <v>866</v>
      </c>
      <c r="AA829">
        <v>0</v>
      </c>
      <c r="AB829">
        <v>196</v>
      </c>
      <c r="AC829">
        <v>5604</v>
      </c>
      <c r="AD829">
        <v>0</v>
      </c>
      <c r="AE829">
        <v>414</v>
      </c>
      <c r="AF829">
        <v>65</v>
      </c>
      <c r="AG829">
        <v>6046</v>
      </c>
      <c r="AH829">
        <v>91</v>
      </c>
      <c r="AI829">
        <v>11</v>
      </c>
      <c r="AJ829">
        <v>1</v>
      </c>
      <c r="AK829">
        <v>710</v>
      </c>
      <c r="AL829">
        <v>5504</v>
      </c>
      <c r="AM829">
        <v>0</v>
      </c>
      <c r="AN829">
        <v>6214</v>
      </c>
      <c r="AO829">
        <v>0.92516897328612813</v>
      </c>
      <c r="AP829">
        <v>7.4831026713871901E-2</v>
      </c>
      <c r="AQ829">
        <v>0</v>
      </c>
      <c r="AR829">
        <v>0.19327325394271</v>
      </c>
      <c r="AS829">
        <v>0.20035403926617321</v>
      </c>
      <c r="AT829">
        <v>0.1412938525909237</v>
      </c>
      <c r="AU829">
        <v>8.7222401029932409E-2</v>
      </c>
      <c r="AV829">
        <v>8.4808496942388151E-2</v>
      </c>
      <c r="AW829">
        <v>8.2394592854843907E-2</v>
      </c>
      <c r="AX829">
        <v>8.432571612487931E-2</v>
      </c>
      <c r="AY829">
        <v>6.0025748310267142E-2</v>
      </c>
      <c r="AZ829">
        <v>2.1403282909559059E-2</v>
      </c>
      <c r="BA829">
        <v>3.926617315738655E-2</v>
      </c>
      <c r="BB829">
        <v>5.6324428709365951E-3</v>
      </c>
      <c r="BC829">
        <v>0</v>
      </c>
      <c r="BD829">
        <v>0.90328290955906021</v>
      </c>
      <c r="BE829">
        <v>8.6578693273253945E-2</v>
      </c>
      <c r="BF829">
        <v>1.0138397167685871E-2</v>
      </c>
      <c r="BG829">
        <v>0.60009655616350177</v>
      </c>
      <c r="BH829">
        <v>0.26054071451560989</v>
      </c>
      <c r="BI829">
        <v>0.13936272932088831</v>
      </c>
      <c r="BJ829">
        <v>0</v>
      </c>
      <c r="BK829">
        <v>3.1541680077244928E-2</v>
      </c>
      <c r="BL829">
        <v>0.90183456710653365</v>
      </c>
      <c r="BM829">
        <v>0</v>
      </c>
      <c r="BN829">
        <v>6.6623752816221432E-2</v>
      </c>
      <c r="BO829">
        <v>1.0460251046025101E-2</v>
      </c>
      <c r="BP829">
        <v>0.97296427421950438</v>
      </c>
      <c r="BQ829">
        <v>1.464435146443515E-2</v>
      </c>
      <c r="BR829">
        <v>1.7701963308657869E-3</v>
      </c>
      <c r="BS829">
        <v>1.6092693916961701E-4</v>
      </c>
      <c r="BT829">
        <v>0.1142581268104281</v>
      </c>
      <c r="BU829">
        <v>0.88574187318957198</v>
      </c>
      <c r="BV829">
        <v>0</v>
      </c>
      <c r="BW829">
        <v>1</v>
      </c>
      <c r="BX829" t="s">
        <v>1927</v>
      </c>
      <c r="BY829">
        <v>10416</v>
      </c>
      <c r="BZ829">
        <v>0.59658218125960061</v>
      </c>
      <c r="CA829">
        <v>0</v>
      </c>
    </row>
    <row r="830" spans="1:79" customFormat="1" x14ac:dyDescent="0.25">
      <c r="A830" t="s">
        <v>1930</v>
      </c>
      <c r="B830" t="s">
        <v>42</v>
      </c>
      <c r="C830" t="s">
        <v>426</v>
      </c>
      <c r="D830" t="s">
        <v>951</v>
      </c>
      <c r="E830">
        <v>2017</v>
      </c>
      <c r="F830">
        <v>916</v>
      </c>
      <c r="G830">
        <v>64</v>
      </c>
      <c r="H830">
        <v>0</v>
      </c>
      <c r="I830">
        <v>73</v>
      </c>
      <c r="J830">
        <v>109</v>
      </c>
      <c r="K830">
        <v>82</v>
      </c>
      <c r="L830">
        <v>84</v>
      </c>
      <c r="M830">
        <v>125</v>
      </c>
      <c r="N830">
        <v>129</v>
      </c>
      <c r="O830">
        <v>140</v>
      </c>
      <c r="P830">
        <v>138</v>
      </c>
      <c r="Q830">
        <v>60</v>
      </c>
      <c r="R830">
        <v>18</v>
      </c>
      <c r="S830">
        <v>22</v>
      </c>
      <c r="T830">
        <v>0</v>
      </c>
      <c r="U830">
        <v>803</v>
      </c>
      <c r="V830">
        <v>161</v>
      </c>
      <c r="W830">
        <v>16</v>
      </c>
      <c r="X830">
        <v>523</v>
      </c>
      <c r="Y830">
        <v>315</v>
      </c>
      <c r="Z830">
        <v>142</v>
      </c>
      <c r="AA830">
        <v>0</v>
      </c>
      <c r="AB830">
        <v>110</v>
      </c>
      <c r="AC830">
        <v>782</v>
      </c>
      <c r="AD830">
        <v>0</v>
      </c>
      <c r="AE830">
        <v>88</v>
      </c>
      <c r="AF830">
        <v>22</v>
      </c>
      <c r="AG830">
        <v>954</v>
      </c>
      <c r="AH830">
        <v>4</v>
      </c>
      <c r="AI830">
        <v>0</v>
      </c>
      <c r="AJ830">
        <v>0</v>
      </c>
      <c r="AK830">
        <v>454</v>
      </c>
      <c r="AL830">
        <v>526</v>
      </c>
      <c r="AM830">
        <v>0</v>
      </c>
      <c r="AN830">
        <v>980</v>
      </c>
      <c r="AO830">
        <v>0.9346938775510204</v>
      </c>
      <c r="AP830">
        <v>6.5306122448979598E-2</v>
      </c>
      <c r="AQ830">
        <v>0</v>
      </c>
      <c r="AR830">
        <v>7.4489795918367352E-2</v>
      </c>
      <c r="AS830">
        <v>0.1112244897959184</v>
      </c>
      <c r="AT830">
        <v>8.3673469387755106E-2</v>
      </c>
      <c r="AU830">
        <v>8.5714285714285715E-2</v>
      </c>
      <c r="AV830">
        <v>0.1275510204081633</v>
      </c>
      <c r="AW830">
        <v>0.13163265306122451</v>
      </c>
      <c r="AX830">
        <v>0.14285714285714279</v>
      </c>
      <c r="AY830">
        <v>0.14081632653061221</v>
      </c>
      <c r="AZ830">
        <v>6.1224489795918373E-2</v>
      </c>
      <c r="BA830">
        <v>2.244897959183673E-2</v>
      </c>
      <c r="BB830">
        <v>1.8367346938775508E-2</v>
      </c>
      <c r="BC830">
        <v>0</v>
      </c>
      <c r="BD830">
        <v>0.81938775510204087</v>
      </c>
      <c r="BE830">
        <v>0.16428571428571431</v>
      </c>
      <c r="BF830">
        <v>1.6326530612244899E-2</v>
      </c>
      <c r="BG830">
        <v>0.53367346938775506</v>
      </c>
      <c r="BH830">
        <v>0.32142857142857151</v>
      </c>
      <c r="BI830">
        <v>0.14489795918367351</v>
      </c>
      <c r="BJ830">
        <v>0</v>
      </c>
      <c r="BK830">
        <v>0.1122448979591837</v>
      </c>
      <c r="BL830">
        <v>0.79795918367346941</v>
      </c>
      <c r="BM830">
        <v>0</v>
      </c>
      <c r="BN830">
        <v>8.9795918367346933E-2</v>
      </c>
      <c r="BO830">
        <v>2.244897959183673E-2</v>
      </c>
      <c r="BP830">
        <v>0.97346938775510206</v>
      </c>
      <c r="BQ830">
        <v>4.0816326530612249E-3</v>
      </c>
      <c r="BR830">
        <v>0</v>
      </c>
      <c r="BS830">
        <v>0</v>
      </c>
      <c r="BT830">
        <v>0.46326530612244898</v>
      </c>
      <c r="BU830">
        <v>0.53673469387755102</v>
      </c>
      <c r="BV830">
        <v>0</v>
      </c>
      <c r="BW830">
        <v>1</v>
      </c>
      <c r="BX830" t="s">
        <v>1927</v>
      </c>
      <c r="BY830">
        <v>10416</v>
      </c>
      <c r="BZ830">
        <v>9.4086021505376344E-2</v>
      </c>
      <c r="CA830">
        <v>0</v>
      </c>
    </row>
    <row r="831" spans="1:79" customFormat="1" x14ac:dyDescent="0.25">
      <c r="A831" t="s">
        <v>1931</v>
      </c>
      <c r="B831" t="s">
        <v>42</v>
      </c>
      <c r="C831" t="s">
        <v>426</v>
      </c>
      <c r="D831" t="s">
        <v>953</v>
      </c>
      <c r="E831">
        <v>2017</v>
      </c>
      <c r="F831">
        <v>1069</v>
      </c>
      <c r="G831">
        <v>90</v>
      </c>
      <c r="H831">
        <v>0</v>
      </c>
      <c r="I831">
        <v>48</v>
      </c>
      <c r="J831">
        <v>87</v>
      </c>
      <c r="K831">
        <v>128</v>
      </c>
      <c r="L831">
        <v>109</v>
      </c>
      <c r="M831">
        <v>158</v>
      </c>
      <c r="N831">
        <v>165</v>
      </c>
      <c r="O831">
        <v>196</v>
      </c>
      <c r="P831">
        <v>169</v>
      </c>
      <c r="Q831">
        <v>62</v>
      </c>
      <c r="R831">
        <v>26</v>
      </c>
      <c r="S831">
        <v>11</v>
      </c>
      <c r="T831">
        <v>0</v>
      </c>
      <c r="U831">
        <v>1098</v>
      </c>
      <c r="V831">
        <v>48</v>
      </c>
      <c r="W831">
        <v>13</v>
      </c>
      <c r="X831">
        <v>797</v>
      </c>
      <c r="Y831">
        <v>237</v>
      </c>
      <c r="Z831">
        <v>125</v>
      </c>
      <c r="AA831">
        <v>0</v>
      </c>
      <c r="AB831">
        <v>108</v>
      </c>
      <c r="AC831">
        <v>428</v>
      </c>
      <c r="AD831">
        <v>0</v>
      </c>
      <c r="AE831">
        <v>623</v>
      </c>
      <c r="AF831">
        <v>143</v>
      </c>
      <c r="AG831">
        <v>686</v>
      </c>
      <c r="AH831">
        <v>309</v>
      </c>
      <c r="AI831">
        <v>21</v>
      </c>
      <c r="AJ831">
        <v>0</v>
      </c>
      <c r="AK831">
        <v>94</v>
      </c>
      <c r="AL831">
        <v>1059</v>
      </c>
      <c r="AM831">
        <v>6</v>
      </c>
      <c r="AN831">
        <v>1159</v>
      </c>
      <c r="AO831">
        <v>0.92234685073339084</v>
      </c>
      <c r="AP831">
        <v>7.7653149266609142E-2</v>
      </c>
      <c r="AQ831">
        <v>0</v>
      </c>
      <c r="AR831">
        <v>4.1415012942191541E-2</v>
      </c>
      <c r="AS831">
        <v>7.5064710957722172E-2</v>
      </c>
      <c r="AT831">
        <v>0.1104400345125108</v>
      </c>
      <c r="AU831">
        <v>9.4046591889559966E-2</v>
      </c>
      <c r="AV831">
        <v>0.1363244176013805</v>
      </c>
      <c r="AW831">
        <v>0.14236410698878341</v>
      </c>
      <c r="AX831">
        <v>0.16911130284728221</v>
      </c>
      <c r="AY831">
        <v>0.14581535806729939</v>
      </c>
      <c r="AZ831">
        <v>5.3494391716997408E-2</v>
      </c>
      <c r="BA831">
        <v>9.4909404659188953E-3</v>
      </c>
      <c r="BB831">
        <v>2.2433132010353751E-2</v>
      </c>
      <c r="BC831">
        <v>0</v>
      </c>
      <c r="BD831">
        <v>0.94736842105263153</v>
      </c>
      <c r="BE831">
        <v>4.1415012942191541E-2</v>
      </c>
      <c r="BF831">
        <v>1.121656600517688E-2</v>
      </c>
      <c r="BG831">
        <v>0.68766177739430545</v>
      </c>
      <c r="BH831">
        <v>0.20448662640207069</v>
      </c>
      <c r="BI831">
        <v>0.10785159620362381</v>
      </c>
      <c r="BJ831">
        <v>0</v>
      </c>
      <c r="BK831">
        <v>9.3183779119930976E-2</v>
      </c>
      <c r="BL831">
        <v>0.36928386540120789</v>
      </c>
      <c r="BM831">
        <v>0</v>
      </c>
      <c r="BN831">
        <v>0.53753235547886113</v>
      </c>
      <c r="BO831">
        <v>0.1233822260569456</v>
      </c>
      <c r="BP831">
        <v>0.59188955996548753</v>
      </c>
      <c r="BQ831">
        <v>0.26660914581535811</v>
      </c>
      <c r="BR831">
        <v>1.8119068162208801E-2</v>
      </c>
      <c r="BS831">
        <v>0</v>
      </c>
      <c r="BT831">
        <v>8.1104400345125102E-2</v>
      </c>
      <c r="BU831">
        <v>0.913718723037101</v>
      </c>
      <c r="BV831">
        <v>5.1768766177739426E-3</v>
      </c>
      <c r="BW831">
        <v>1</v>
      </c>
      <c r="BX831" t="s">
        <v>1927</v>
      </c>
      <c r="BY831">
        <v>10416</v>
      </c>
      <c r="BZ831">
        <v>0.11127112135176651</v>
      </c>
      <c r="CA831">
        <v>0</v>
      </c>
    </row>
    <row r="832" spans="1:79" customFormat="1" x14ac:dyDescent="0.25">
      <c r="A832" t="s">
        <v>1932</v>
      </c>
      <c r="B832" t="s">
        <v>42</v>
      </c>
      <c r="C832" t="s">
        <v>426</v>
      </c>
      <c r="D832" t="s">
        <v>961</v>
      </c>
      <c r="E832">
        <v>2017</v>
      </c>
      <c r="F832">
        <v>288</v>
      </c>
      <c r="G832">
        <v>18</v>
      </c>
      <c r="H832">
        <v>0</v>
      </c>
      <c r="I832">
        <v>72</v>
      </c>
      <c r="J832">
        <v>54</v>
      </c>
      <c r="K832">
        <v>22</v>
      </c>
      <c r="L832">
        <v>22</v>
      </c>
      <c r="M832">
        <v>22</v>
      </c>
      <c r="N832">
        <v>17</v>
      </c>
      <c r="O832">
        <v>21</v>
      </c>
      <c r="P832">
        <v>26</v>
      </c>
      <c r="Q832">
        <v>9</v>
      </c>
      <c r="R832">
        <v>4</v>
      </c>
      <c r="S832">
        <v>37</v>
      </c>
      <c r="T832">
        <v>0</v>
      </c>
      <c r="U832">
        <v>262</v>
      </c>
      <c r="V832">
        <v>41</v>
      </c>
      <c r="W832">
        <v>3</v>
      </c>
      <c r="X832">
        <v>136</v>
      </c>
      <c r="Y832">
        <v>77</v>
      </c>
      <c r="Z832">
        <v>93</v>
      </c>
      <c r="AA832">
        <v>0</v>
      </c>
      <c r="AB832">
        <v>0</v>
      </c>
      <c r="AC832">
        <v>1</v>
      </c>
      <c r="AD832">
        <v>304</v>
      </c>
      <c r="AE832">
        <v>1</v>
      </c>
      <c r="AF832">
        <v>0</v>
      </c>
      <c r="AG832">
        <v>0</v>
      </c>
      <c r="AH832">
        <v>1</v>
      </c>
      <c r="AI832">
        <v>0</v>
      </c>
      <c r="AJ832">
        <v>305</v>
      </c>
      <c r="AK832">
        <v>40</v>
      </c>
      <c r="AL832">
        <v>250</v>
      </c>
      <c r="AM832">
        <v>16</v>
      </c>
      <c r="AN832">
        <v>306</v>
      </c>
      <c r="AO832">
        <v>0.94117647058823528</v>
      </c>
      <c r="AP832">
        <v>5.8823529411764712E-2</v>
      </c>
      <c r="AQ832">
        <v>0</v>
      </c>
      <c r="AR832">
        <v>0.23529411764705879</v>
      </c>
      <c r="AS832">
        <v>0.1764705882352941</v>
      </c>
      <c r="AT832">
        <v>7.1895424836601302E-2</v>
      </c>
      <c r="AU832">
        <v>7.1895424836601302E-2</v>
      </c>
      <c r="AV832">
        <v>7.1895424836601302E-2</v>
      </c>
      <c r="AW832">
        <v>5.5555555555555552E-2</v>
      </c>
      <c r="AX832">
        <v>6.8627450980392163E-2</v>
      </c>
      <c r="AY832">
        <v>8.4967320261437912E-2</v>
      </c>
      <c r="AZ832">
        <v>2.9411764705882349E-2</v>
      </c>
      <c r="BA832">
        <v>0.1209150326797386</v>
      </c>
      <c r="BB832">
        <v>1.30718954248366E-2</v>
      </c>
      <c r="BC832">
        <v>0</v>
      </c>
      <c r="BD832">
        <v>0.85620915032679734</v>
      </c>
      <c r="BE832">
        <v>0.13398692810457519</v>
      </c>
      <c r="BF832">
        <v>9.8039215686274508E-3</v>
      </c>
      <c r="BG832">
        <v>0.44444444444444442</v>
      </c>
      <c r="BH832">
        <v>0.25163398692810462</v>
      </c>
      <c r="BI832">
        <v>0.30392156862745101</v>
      </c>
      <c r="BJ832">
        <v>0</v>
      </c>
      <c r="BK832">
        <v>0</v>
      </c>
      <c r="BL832">
        <v>3.26797385620915E-3</v>
      </c>
      <c r="BM832">
        <v>0.99346405228758172</v>
      </c>
      <c r="BN832">
        <v>3.26797385620915E-3</v>
      </c>
      <c r="BO832">
        <v>0</v>
      </c>
      <c r="BP832">
        <v>0</v>
      </c>
      <c r="BQ832">
        <v>3.26797385620915E-3</v>
      </c>
      <c r="BR832">
        <v>0</v>
      </c>
      <c r="BS832">
        <v>0.99673202614379086</v>
      </c>
      <c r="BT832">
        <v>0.13071895424836599</v>
      </c>
      <c r="BU832">
        <v>0.81699346405228757</v>
      </c>
      <c r="BV832">
        <v>5.2287581699346407E-2</v>
      </c>
      <c r="BW832">
        <v>1</v>
      </c>
      <c r="BX832" t="s">
        <v>1927</v>
      </c>
      <c r="BY832">
        <v>10416</v>
      </c>
      <c r="BZ832">
        <v>2.9377880184331798E-2</v>
      </c>
      <c r="CA832">
        <v>0</v>
      </c>
    </row>
    <row r="833" spans="1:79" customFormat="1" x14ac:dyDescent="0.25">
      <c r="A833" t="s">
        <v>1933</v>
      </c>
      <c r="B833" t="s">
        <v>42</v>
      </c>
      <c r="C833" t="s">
        <v>433</v>
      </c>
      <c r="D833" t="s">
        <v>44</v>
      </c>
      <c r="E833">
        <v>2017</v>
      </c>
      <c r="F833">
        <v>395</v>
      </c>
      <c r="G833">
        <v>39</v>
      </c>
      <c r="H833">
        <v>0</v>
      </c>
      <c r="I833">
        <v>55</v>
      </c>
      <c r="J833">
        <v>78</v>
      </c>
      <c r="K833">
        <v>61</v>
      </c>
      <c r="L833">
        <v>54</v>
      </c>
      <c r="M833">
        <v>46</v>
      </c>
      <c r="N833">
        <v>41</v>
      </c>
      <c r="O833">
        <v>46</v>
      </c>
      <c r="P833">
        <v>32</v>
      </c>
      <c r="Q833">
        <v>12</v>
      </c>
      <c r="R833">
        <v>1</v>
      </c>
      <c r="S833">
        <v>8</v>
      </c>
      <c r="T833">
        <v>0</v>
      </c>
      <c r="U833">
        <v>390</v>
      </c>
      <c r="V833">
        <v>42</v>
      </c>
      <c r="W833">
        <v>2</v>
      </c>
      <c r="X833">
        <v>189</v>
      </c>
      <c r="Y833">
        <v>188</v>
      </c>
      <c r="Z833">
        <v>57</v>
      </c>
      <c r="AA833">
        <v>0</v>
      </c>
      <c r="AB833">
        <v>39</v>
      </c>
      <c r="AC833">
        <v>329</v>
      </c>
      <c r="AD833">
        <v>9</v>
      </c>
      <c r="AE833">
        <v>57</v>
      </c>
      <c r="AF833">
        <v>38</v>
      </c>
      <c r="AG833">
        <v>376</v>
      </c>
      <c r="AH833">
        <v>13</v>
      </c>
      <c r="AI833">
        <v>0</v>
      </c>
      <c r="AJ833">
        <v>7</v>
      </c>
      <c r="AK833">
        <v>66</v>
      </c>
      <c r="AL833">
        <v>303</v>
      </c>
      <c r="AM833">
        <v>65</v>
      </c>
      <c r="AN833">
        <v>434</v>
      </c>
      <c r="AO833">
        <v>0.91013824884792627</v>
      </c>
      <c r="AP833">
        <v>8.9861751152073732E-2</v>
      </c>
      <c r="AQ833">
        <v>0</v>
      </c>
      <c r="AR833">
        <v>0.12672811059907829</v>
      </c>
      <c r="AS833">
        <v>0.17972350230414749</v>
      </c>
      <c r="AT833">
        <v>0.1405529953917051</v>
      </c>
      <c r="AU833">
        <v>0.1244239631336406</v>
      </c>
      <c r="AV833">
        <v>0.10599078341013821</v>
      </c>
      <c r="AW833">
        <v>9.4470046082949302E-2</v>
      </c>
      <c r="AX833">
        <v>0.10599078341013821</v>
      </c>
      <c r="AY833">
        <v>7.3732718894009217E-2</v>
      </c>
      <c r="AZ833">
        <v>2.7649769585253461E-2</v>
      </c>
      <c r="BA833">
        <v>1.8433179723502301E-2</v>
      </c>
      <c r="BB833">
        <v>2.304147465437788E-3</v>
      </c>
      <c r="BC833">
        <v>0</v>
      </c>
      <c r="BD833">
        <v>0.89861751152073732</v>
      </c>
      <c r="BE833">
        <v>9.6774193548387094E-2</v>
      </c>
      <c r="BF833">
        <v>4.608294930875576E-3</v>
      </c>
      <c r="BG833">
        <v>0.43548387096774188</v>
      </c>
      <c r="BH833">
        <v>0.43317972350230421</v>
      </c>
      <c r="BI833">
        <v>0.1313364055299539</v>
      </c>
      <c r="BJ833">
        <v>0</v>
      </c>
      <c r="BK833">
        <v>8.9861751152073732E-2</v>
      </c>
      <c r="BL833">
        <v>0.75806451612903225</v>
      </c>
      <c r="BM833">
        <v>2.0737327188940089E-2</v>
      </c>
      <c r="BN833">
        <v>0.1313364055299539</v>
      </c>
      <c r="BO833">
        <v>8.755760368663594E-2</v>
      </c>
      <c r="BP833">
        <v>0.86635944700460832</v>
      </c>
      <c r="BQ833">
        <v>2.9953917050691239E-2</v>
      </c>
      <c r="BR833">
        <v>0</v>
      </c>
      <c r="BS833">
        <v>1.6129032258064519E-2</v>
      </c>
      <c r="BT833">
        <v>0.15207373271889399</v>
      </c>
      <c r="BU833">
        <v>0.6981566820276498</v>
      </c>
      <c r="BV833">
        <v>0.14976958525345621</v>
      </c>
      <c r="BW833">
        <v>1</v>
      </c>
      <c r="BX833" t="s">
        <v>1934</v>
      </c>
      <c r="BY833">
        <v>434</v>
      </c>
      <c r="BZ833">
        <v>1</v>
      </c>
      <c r="CA833">
        <v>0</v>
      </c>
    </row>
    <row r="834" spans="1:79" customFormat="1" x14ac:dyDescent="0.25">
      <c r="A834" t="s">
        <v>1935</v>
      </c>
      <c r="B834" t="s">
        <v>42</v>
      </c>
      <c r="C834" t="s">
        <v>433</v>
      </c>
      <c r="D834" t="s">
        <v>947</v>
      </c>
      <c r="E834">
        <v>2017</v>
      </c>
      <c r="F834">
        <v>119</v>
      </c>
      <c r="G834">
        <v>7</v>
      </c>
      <c r="H834">
        <v>0</v>
      </c>
      <c r="I834">
        <v>10</v>
      </c>
      <c r="J834">
        <v>13</v>
      </c>
      <c r="K834">
        <v>17</v>
      </c>
      <c r="L834">
        <v>19</v>
      </c>
      <c r="M834">
        <v>18</v>
      </c>
      <c r="N834">
        <v>17</v>
      </c>
      <c r="O834">
        <v>14</v>
      </c>
      <c r="P834">
        <v>10</v>
      </c>
      <c r="Q834">
        <v>6</v>
      </c>
      <c r="R834">
        <v>0</v>
      </c>
      <c r="S834">
        <v>2</v>
      </c>
      <c r="T834">
        <v>0</v>
      </c>
      <c r="U834">
        <v>118</v>
      </c>
      <c r="V834">
        <v>6</v>
      </c>
      <c r="W834">
        <v>2</v>
      </c>
      <c r="X834">
        <v>44</v>
      </c>
      <c r="Y834">
        <v>62</v>
      </c>
      <c r="Z834">
        <v>20</v>
      </c>
      <c r="AA834">
        <v>0</v>
      </c>
      <c r="AB834">
        <v>11</v>
      </c>
      <c r="AC834">
        <v>99</v>
      </c>
      <c r="AD834">
        <v>3</v>
      </c>
      <c r="AE834">
        <v>13</v>
      </c>
      <c r="AF834">
        <v>7</v>
      </c>
      <c r="AG834">
        <v>117</v>
      </c>
      <c r="AH834">
        <v>1</v>
      </c>
      <c r="AI834">
        <v>0</v>
      </c>
      <c r="AJ834">
        <v>1</v>
      </c>
      <c r="AK834">
        <v>47</v>
      </c>
      <c r="AL834">
        <v>61</v>
      </c>
      <c r="AM834">
        <v>18</v>
      </c>
      <c r="AN834">
        <v>126</v>
      </c>
      <c r="AO834">
        <v>0.94444444444444442</v>
      </c>
      <c r="AP834">
        <v>5.5555555555555552E-2</v>
      </c>
      <c r="AQ834">
        <v>0</v>
      </c>
      <c r="AR834">
        <v>7.9365079365079361E-2</v>
      </c>
      <c r="AS834">
        <v>0.1031746031746032</v>
      </c>
      <c r="AT834">
        <v>0.13492063492063491</v>
      </c>
      <c r="AU834">
        <v>0.15079365079365081</v>
      </c>
      <c r="AV834">
        <v>0.14285714285714279</v>
      </c>
      <c r="AW834">
        <v>0.13492063492063491</v>
      </c>
      <c r="AX834">
        <v>0.1111111111111111</v>
      </c>
      <c r="AY834">
        <v>7.9365079365079361E-2</v>
      </c>
      <c r="AZ834">
        <v>4.7619047619047623E-2</v>
      </c>
      <c r="BA834">
        <v>1.5873015873015869E-2</v>
      </c>
      <c r="BB834">
        <v>0</v>
      </c>
      <c r="BC834">
        <v>0</v>
      </c>
      <c r="BD834">
        <v>0.93650793650793651</v>
      </c>
      <c r="BE834">
        <v>4.7619047619047623E-2</v>
      </c>
      <c r="BF834">
        <v>1.5873015873015869E-2</v>
      </c>
      <c r="BG834">
        <v>0.34920634920634919</v>
      </c>
      <c r="BH834">
        <v>0.49206349206349198</v>
      </c>
      <c r="BI834">
        <v>0.15873015873015869</v>
      </c>
      <c r="BJ834">
        <v>0</v>
      </c>
      <c r="BK834">
        <v>8.7301587301587297E-2</v>
      </c>
      <c r="BL834">
        <v>0.7857142857142857</v>
      </c>
      <c r="BM834">
        <v>2.3809523809523812E-2</v>
      </c>
      <c r="BN834">
        <v>0.1031746031746032</v>
      </c>
      <c r="BO834">
        <v>5.5555555555555552E-2</v>
      </c>
      <c r="BP834">
        <v>0.9285714285714286</v>
      </c>
      <c r="BQ834">
        <v>7.9365079365079361E-3</v>
      </c>
      <c r="BR834">
        <v>0</v>
      </c>
      <c r="BS834">
        <v>7.9365079365079361E-3</v>
      </c>
      <c r="BT834">
        <v>0.37301587301587302</v>
      </c>
      <c r="BU834">
        <v>0.48412698412698407</v>
      </c>
      <c r="BV834">
        <v>0.14285714285714279</v>
      </c>
      <c r="BW834">
        <v>1</v>
      </c>
      <c r="BX834" t="s">
        <v>1934</v>
      </c>
      <c r="BY834">
        <v>434</v>
      </c>
      <c r="BZ834">
        <v>0.29032258064516131</v>
      </c>
      <c r="CA834">
        <v>0</v>
      </c>
    </row>
    <row r="835" spans="1:79" customFormat="1" x14ac:dyDescent="0.25">
      <c r="A835" t="s">
        <v>1936</v>
      </c>
      <c r="B835" t="s">
        <v>42</v>
      </c>
      <c r="C835" t="s">
        <v>433</v>
      </c>
      <c r="D835" t="s">
        <v>949</v>
      </c>
      <c r="E835">
        <v>2017</v>
      </c>
      <c r="F835">
        <v>209</v>
      </c>
      <c r="G835">
        <v>22</v>
      </c>
      <c r="H835">
        <v>0</v>
      </c>
      <c r="I835">
        <v>40</v>
      </c>
      <c r="J835">
        <v>53</v>
      </c>
      <c r="K835">
        <v>34</v>
      </c>
      <c r="L835">
        <v>23</v>
      </c>
      <c r="M835">
        <v>18</v>
      </c>
      <c r="N835">
        <v>17</v>
      </c>
      <c r="O835">
        <v>21</v>
      </c>
      <c r="P835">
        <v>14</v>
      </c>
      <c r="Q835">
        <v>4</v>
      </c>
      <c r="R835">
        <v>1</v>
      </c>
      <c r="S835">
        <v>6</v>
      </c>
      <c r="T835">
        <v>0</v>
      </c>
      <c r="U835">
        <v>209</v>
      </c>
      <c r="V835">
        <v>22</v>
      </c>
      <c r="W835">
        <v>0</v>
      </c>
      <c r="X835">
        <v>87</v>
      </c>
      <c r="Y835">
        <v>109</v>
      </c>
      <c r="Z835">
        <v>35</v>
      </c>
      <c r="AA835">
        <v>0</v>
      </c>
      <c r="AB835">
        <v>9</v>
      </c>
      <c r="AC835">
        <v>205</v>
      </c>
      <c r="AD835">
        <v>3</v>
      </c>
      <c r="AE835">
        <v>14</v>
      </c>
      <c r="AF835">
        <v>15</v>
      </c>
      <c r="AG835">
        <v>212</v>
      </c>
      <c r="AH835">
        <v>1</v>
      </c>
      <c r="AI835">
        <v>0</v>
      </c>
      <c r="AJ835">
        <v>3</v>
      </c>
      <c r="AK835">
        <v>19</v>
      </c>
      <c r="AL835">
        <v>172</v>
      </c>
      <c r="AM835">
        <v>40</v>
      </c>
      <c r="AN835">
        <v>231</v>
      </c>
      <c r="AO835">
        <v>0.90476190476190477</v>
      </c>
      <c r="AP835">
        <v>9.5238095238095233E-2</v>
      </c>
      <c r="AQ835">
        <v>0</v>
      </c>
      <c r="AR835">
        <v>0.17316017316017321</v>
      </c>
      <c r="AS835">
        <v>0.22943722943722941</v>
      </c>
      <c r="AT835">
        <v>0.1471861471861472</v>
      </c>
      <c r="AU835">
        <v>9.9567099567099568E-2</v>
      </c>
      <c r="AV835">
        <v>7.792207792207792E-2</v>
      </c>
      <c r="AW835">
        <v>7.3593073593073599E-2</v>
      </c>
      <c r="AX835">
        <v>9.0909090909090912E-2</v>
      </c>
      <c r="AY835">
        <v>6.0606060606060608E-2</v>
      </c>
      <c r="AZ835">
        <v>1.7316017316017319E-2</v>
      </c>
      <c r="BA835">
        <v>2.5974025974025979E-2</v>
      </c>
      <c r="BB835">
        <v>4.329004329004329E-3</v>
      </c>
      <c r="BC835">
        <v>0</v>
      </c>
      <c r="BD835">
        <v>0.90476190476190477</v>
      </c>
      <c r="BE835">
        <v>9.5238095238095233E-2</v>
      </c>
      <c r="BF835">
        <v>0</v>
      </c>
      <c r="BG835">
        <v>0.37662337662337658</v>
      </c>
      <c r="BH835">
        <v>0.47186147186147193</v>
      </c>
      <c r="BI835">
        <v>0.15151515151515149</v>
      </c>
      <c r="BJ835">
        <v>0</v>
      </c>
      <c r="BK835">
        <v>3.896103896103896E-2</v>
      </c>
      <c r="BL835">
        <v>0.88744588744588748</v>
      </c>
      <c r="BM835">
        <v>1.298701298701299E-2</v>
      </c>
      <c r="BN835">
        <v>6.0606060606060608E-2</v>
      </c>
      <c r="BO835">
        <v>6.4935064935064929E-2</v>
      </c>
      <c r="BP835">
        <v>0.91774891774891776</v>
      </c>
      <c r="BQ835">
        <v>4.329004329004329E-3</v>
      </c>
      <c r="BR835">
        <v>0</v>
      </c>
      <c r="BS835">
        <v>1.298701298701299E-2</v>
      </c>
      <c r="BT835">
        <v>8.2251082251082255E-2</v>
      </c>
      <c r="BU835">
        <v>0.74458874458874458</v>
      </c>
      <c r="BV835">
        <v>0.17316017316017321</v>
      </c>
      <c r="BW835">
        <v>1</v>
      </c>
      <c r="BX835" t="s">
        <v>1934</v>
      </c>
      <c r="BY835">
        <v>434</v>
      </c>
      <c r="BZ835">
        <v>0.532258064516129</v>
      </c>
      <c r="CA835">
        <v>0</v>
      </c>
    </row>
    <row r="836" spans="1:79" customFormat="1" x14ac:dyDescent="0.25">
      <c r="A836" t="s">
        <v>1937</v>
      </c>
      <c r="B836" t="s">
        <v>42</v>
      </c>
      <c r="C836" t="s">
        <v>433</v>
      </c>
      <c r="D836" t="s">
        <v>951</v>
      </c>
      <c r="E836">
        <v>2017</v>
      </c>
      <c r="F836">
        <v>27</v>
      </c>
      <c r="G836">
        <v>2</v>
      </c>
      <c r="H836">
        <v>0</v>
      </c>
      <c r="I836">
        <v>4</v>
      </c>
      <c r="J836">
        <v>5</v>
      </c>
      <c r="K836">
        <v>1</v>
      </c>
      <c r="L836">
        <v>6</v>
      </c>
      <c r="M836">
        <v>5</v>
      </c>
      <c r="N836">
        <v>2</v>
      </c>
      <c r="O836">
        <v>2</v>
      </c>
      <c r="P836">
        <v>3</v>
      </c>
      <c r="Q836">
        <v>1</v>
      </c>
      <c r="R836">
        <v>0</v>
      </c>
      <c r="S836">
        <v>0</v>
      </c>
      <c r="T836">
        <v>0</v>
      </c>
      <c r="U836">
        <v>20</v>
      </c>
      <c r="V836">
        <v>9</v>
      </c>
      <c r="W836">
        <v>0</v>
      </c>
      <c r="X836">
        <v>25</v>
      </c>
      <c r="Y836">
        <v>4</v>
      </c>
      <c r="Z836">
        <v>0</v>
      </c>
      <c r="AA836">
        <v>0</v>
      </c>
      <c r="AB836">
        <v>8</v>
      </c>
      <c r="AC836">
        <v>13</v>
      </c>
      <c r="AD836">
        <v>0</v>
      </c>
      <c r="AE836">
        <v>8</v>
      </c>
      <c r="AF836">
        <v>2</v>
      </c>
      <c r="AG836">
        <v>26</v>
      </c>
      <c r="AH836">
        <v>0</v>
      </c>
      <c r="AI836">
        <v>0</v>
      </c>
      <c r="AJ836">
        <v>1</v>
      </c>
      <c r="AK836">
        <v>0</v>
      </c>
      <c r="AL836">
        <v>29</v>
      </c>
      <c r="AM836">
        <v>0</v>
      </c>
      <c r="AN836">
        <v>29</v>
      </c>
      <c r="AO836">
        <v>0.93103448275862066</v>
      </c>
      <c r="AP836">
        <v>6.8965517241379309E-2</v>
      </c>
      <c r="AQ836">
        <v>0</v>
      </c>
      <c r="AR836">
        <v>0.13793103448275859</v>
      </c>
      <c r="AS836">
        <v>0.17241379310344829</v>
      </c>
      <c r="AT836">
        <v>3.4482758620689648E-2</v>
      </c>
      <c r="AU836">
        <v>0.2068965517241379</v>
      </c>
      <c r="AV836">
        <v>0.17241379310344829</v>
      </c>
      <c r="AW836">
        <v>6.8965517241379309E-2</v>
      </c>
      <c r="AX836">
        <v>6.8965517241379309E-2</v>
      </c>
      <c r="AY836">
        <v>0.10344827586206901</v>
      </c>
      <c r="AZ836">
        <v>3.4482758620689648E-2</v>
      </c>
      <c r="BA836">
        <v>0</v>
      </c>
      <c r="BB836">
        <v>0</v>
      </c>
      <c r="BC836">
        <v>0</v>
      </c>
      <c r="BD836">
        <v>0.68965517241379315</v>
      </c>
      <c r="BE836">
        <v>0.31034482758620691</v>
      </c>
      <c r="BF836">
        <v>0</v>
      </c>
      <c r="BG836">
        <v>0.86206896551724133</v>
      </c>
      <c r="BH836">
        <v>0.13793103448275859</v>
      </c>
      <c r="BI836">
        <v>0</v>
      </c>
      <c r="BJ836">
        <v>0</v>
      </c>
      <c r="BK836">
        <v>0.27586206896551718</v>
      </c>
      <c r="BL836">
        <v>0.44827586206896552</v>
      </c>
      <c r="BM836">
        <v>0</v>
      </c>
      <c r="BN836">
        <v>0.27586206896551718</v>
      </c>
      <c r="BO836">
        <v>6.8965517241379309E-2</v>
      </c>
      <c r="BP836">
        <v>0.89655172413793105</v>
      </c>
      <c r="BQ836">
        <v>0</v>
      </c>
      <c r="BR836">
        <v>0</v>
      </c>
      <c r="BS836">
        <v>3.4482758620689648E-2</v>
      </c>
      <c r="BT836">
        <v>0</v>
      </c>
      <c r="BU836">
        <v>1</v>
      </c>
      <c r="BV836">
        <v>0</v>
      </c>
      <c r="BW836">
        <v>1</v>
      </c>
      <c r="BX836" t="s">
        <v>1934</v>
      </c>
      <c r="BY836">
        <v>434</v>
      </c>
      <c r="BZ836">
        <v>6.6820276497695855E-2</v>
      </c>
      <c r="CA836">
        <v>0</v>
      </c>
    </row>
    <row r="837" spans="1:79" customFormat="1" x14ac:dyDescent="0.25">
      <c r="A837" t="s">
        <v>1938</v>
      </c>
      <c r="B837" t="s">
        <v>42</v>
      </c>
      <c r="C837" t="s">
        <v>433</v>
      </c>
      <c r="D837" t="s">
        <v>953</v>
      </c>
      <c r="E837">
        <v>2017</v>
      </c>
      <c r="F837">
        <v>39</v>
      </c>
      <c r="G837">
        <v>8</v>
      </c>
      <c r="H837">
        <v>0</v>
      </c>
      <c r="I837">
        <v>0</v>
      </c>
      <c r="J837">
        <v>7</v>
      </c>
      <c r="K837">
        <v>9</v>
      </c>
      <c r="L837">
        <v>6</v>
      </c>
      <c r="M837">
        <v>5</v>
      </c>
      <c r="N837">
        <v>5</v>
      </c>
      <c r="O837">
        <v>9</v>
      </c>
      <c r="P837">
        <v>5</v>
      </c>
      <c r="Q837">
        <v>1</v>
      </c>
      <c r="R837">
        <v>0</v>
      </c>
      <c r="S837">
        <v>0</v>
      </c>
      <c r="T837">
        <v>0</v>
      </c>
      <c r="U837">
        <v>42</v>
      </c>
      <c r="V837">
        <v>5</v>
      </c>
      <c r="W837">
        <v>0</v>
      </c>
      <c r="X837">
        <v>32</v>
      </c>
      <c r="Y837">
        <v>13</v>
      </c>
      <c r="Z837">
        <v>2</v>
      </c>
      <c r="AA837">
        <v>0</v>
      </c>
      <c r="AB837">
        <v>11</v>
      </c>
      <c r="AC837">
        <v>12</v>
      </c>
      <c r="AD837">
        <v>2</v>
      </c>
      <c r="AE837">
        <v>22</v>
      </c>
      <c r="AF837">
        <v>14</v>
      </c>
      <c r="AG837">
        <v>21</v>
      </c>
      <c r="AH837">
        <v>11</v>
      </c>
      <c r="AI837">
        <v>0</v>
      </c>
      <c r="AJ837">
        <v>1</v>
      </c>
      <c r="AK837">
        <v>0</v>
      </c>
      <c r="AL837">
        <v>40</v>
      </c>
      <c r="AM837">
        <v>7</v>
      </c>
      <c r="AN837">
        <v>47</v>
      </c>
      <c r="AO837">
        <v>0.82978723404255317</v>
      </c>
      <c r="AP837">
        <v>0.1702127659574468</v>
      </c>
      <c r="AQ837">
        <v>0</v>
      </c>
      <c r="AR837">
        <v>0</v>
      </c>
      <c r="AS837">
        <v>0.14893617021276601</v>
      </c>
      <c r="AT837">
        <v>0.19148936170212769</v>
      </c>
      <c r="AU837">
        <v>0.1276595744680851</v>
      </c>
      <c r="AV837">
        <v>0.1063829787234043</v>
      </c>
      <c r="AW837">
        <v>0.1063829787234043</v>
      </c>
      <c r="AX837">
        <v>0.19148936170212769</v>
      </c>
      <c r="AY837">
        <v>0.1063829787234043</v>
      </c>
      <c r="AZ837">
        <v>2.1276595744680851E-2</v>
      </c>
      <c r="BA837">
        <v>0</v>
      </c>
      <c r="BB837">
        <v>0</v>
      </c>
      <c r="BC837">
        <v>0</v>
      </c>
      <c r="BD837">
        <v>0.8936170212765957</v>
      </c>
      <c r="BE837">
        <v>0.1063829787234043</v>
      </c>
      <c r="BF837">
        <v>0</v>
      </c>
      <c r="BG837">
        <v>0.68085106382978722</v>
      </c>
      <c r="BH837">
        <v>0.27659574468085107</v>
      </c>
      <c r="BI837">
        <v>4.2553191489361701E-2</v>
      </c>
      <c r="BJ837">
        <v>0</v>
      </c>
      <c r="BK837">
        <v>0.23404255319148939</v>
      </c>
      <c r="BL837">
        <v>0.25531914893617019</v>
      </c>
      <c r="BM837">
        <v>4.2553191489361701E-2</v>
      </c>
      <c r="BN837">
        <v>0.46808510638297868</v>
      </c>
      <c r="BO837">
        <v>0.2978723404255319</v>
      </c>
      <c r="BP837">
        <v>0.44680851063829791</v>
      </c>
      <c r="BQ837">
        <v>0.23404255319148939</v>
      </c>
      <c r="BR837">
        <v>0</v>
      </c>
      <c r="BS837">
        <v>2.1276595744680851E-2</v>
      </c>
      <c r="BT837">
        <v>0</v>
      </c>
      <c r="BU837">
        <v>0.85106382978723405</v>
      </c>
      <c r="BV837">
        <v>0.14893617021276601</v>
      </c>
      <c r="BW837">
        <v>1</v>
      </c>
      <c r="BX837" t="s">
        <v>1934</v>
      </c>
      <c r="BY837">
        <v>434</v>
      </c>
      <c r="BZ837">
        <v>0.108294930875576</v>
      </c>
      <c r="CA837">
        <v>0</v>
      </c>
    </row>
    <row r="838" spans="1:79" customFormat="1" x14ac:dyDescent="0.25">
      <c r="A838" t="s">
        <v>1939</v>
      </c>
      <c r="B838" t="s">
        <v>42</v>
      </c>
      <c r="C838" t="s">
        <v>433</v>
      </c>
      <c r="D838" t="s">
        <v>961</v>
      </c>
      <c r="E838">
        <v>2017</v>
      </c>
      <c r="F838">
        <v>1</v>
      </c>
      <c r="G838">
        <v>0</v>
      </c>
      <c r="H838">
        <v>0</v>
      </c>
      <c r="I838">
        <v>1</v>
      </c>
      <c r="J838">
        <v>0</v>
      </c>
      <c r="K838">
        <v>0</v>
      </c>
      <c r="L838">
        <v>0</v>
      </c>
      <c r="M838">
        <v>0</v>
      </c>
      <c r="N838">
        <v>0</v>
      </c>
      <c r="O838">
        <v>0</v>
      </c>
      <c r="P838">
        <v>0</v>
      </c>
      <c r="Q838">
        <v>0</v>
      </c>
      <c r="R838">
        <v>0</v>
      </c>
      <c r="S838">
        <v>0</v>
      </c>
      <c r="T838">
        <v>0</v>
      </c>
      <c r="U838">
        <v>1</v>
      </c>
      <c r="V838">
        <v>0</v>
      </c>
      <c r="W838">
        <v>0</v>
      </c>
      <c r="X838">
        <v>1</v>
      </c>
      <c r="Y838">
        <v>0</v>
      </c>
      <c r="Z838">
        <v>0</v>
      </c>
      <c r="AA838">
        <v>0</v>
      </c>
      <c r="AB838">
        <v>0</v>
      </c>
      <c r="AC838">
        <v>0</v>
      </c>
      <c r="AD838">
        <v>1</v>
      </c>
      <c r="AE838">
        <v>0</v>
      </c>
      <c r="AF838">
        <v>0</v>
      </c>
      <c r="AG838">
        <v>0</v>
      </c>
      <c r="AH838">
        <v>0</v>
      </c>
      <c r="AI838">
        <v>0</v>
      </c>
      <c r="AJ838">
        <v>1</v>
      </c>
      <c r="AK838">
        <v>0</v>
      </c>
      <c r="AL838">
        <v>1</v>
      </c>
      <c r="AM838">
        <v>0</v>
      </c>
      <c r="AN838">
        <v>1</v>
      </c>
      <c r="AO838">
        <v>1</v>
      </c>
      <c r="AP838">
        <v>0</v>
      </c>
      <c r="AQ838">
        <v>0</v>
      </c>
      <c r="AR838">
        <v>1</v>
      </c>
      <c r="AS838">
        <v>0</v>
      </c>
      <c r="AT838">
        <v>0</v>
      </c>
      <c r="AU838">
        <v>0</v>
      </c>
      <c r="AV838">
        <v>0</v>
      </c>
      <c r="AW838">
        <v>0</v>
      </c>
      <c r="AX838">
        <v>0</v>
      </c>
      <c r="AY838">
        <v>0</v>
      </c>
      <c r="AZ838">
        <v>0</v>
      </c>
      <c r="BA838">
        <v>0</v>
      </c>
      <c r="BB838">
        <v>0</v>
      </c>
      <c r="BC838">
        <v>0</v>
      </c>
      <c r="BD838">
        <v>1</v>
      </c>
      <c r="BE838">
        <v>0</v>
      </c>
      <c r="BF838">
        <v>0</v>
      </c>
      <c r="BG838">
        <v>1</v>
      </c>
      <c r="BH838">
        <v>0</v>
      </c>
      <c r="BI838">
        <v>0</v>
      </c>
      <c r="BJ838">
        <v>0</v>
      </c>
      <c r="BK838">
        <v>0</v>
      </c>
      <c r="BL838">
        <v>0</v>
      </c>
      <c r="BM838">
        <v>1</v>
      </c>
      <c r="BN838">
        <v>0</v>
      </c>
      <c r="BO838">
        <v>0</v>
      </c>
      <c r="BP838">
        <v>0</v>
      </c>
      <c r="BQ838">
        <v>0</v>
      </c>
      <c r="BR838">
        <v>0</v>
      </c>
      <c r="BS838">
        <v>1</v>
      </c>
      <c r="BT838">
        <v>0</v>
      </c>
      <c r="BU838">
        <v>1</v>
      </c>
      <c r="BV838">
        <v>0</v>
      </c>
      <c r="BW838">
        <v>1</v>
      </c>
      <c r="BX838" t="s">
        <v>1934</v>
      </c>
      <c r="BY838">
        <v>434</v>
      </c>
      <c r="BZ838">
        <v>2.304147465437788E-3</v>
      </c>
      <c r="CA838">
        <v>0</v>
      </c>
    </row>
    <row r="839" spans="1:79" customFormat="1" x14ac:dyDescent="0.25">
      <c r="A839" t="s">
        <v>1940</v>
      </c>
      <c r="B839" t="s">
        <v>361</v>
      </c>
      <c r="C839" t="s">
        <v>124</v>
      </c>
      <c r="D839" t="s">
        <v>44</v>
      </c>
      <c r="E839">
        <v>2017</v>
      </c>
      <c r="F839">
        <v>998</v>
      </c>
      <c r="G839">
        <v>278</v>
      </c>
      <c r="H839">
        <v>0</v>
      </c>
      <c r="I839">
        <v>145</v>
      </c>
      <c r="J839">
        <v>138</v>
      </c>
      <c r="K839">
        <v>134</v>
      </c>
      <c r="L839">
        <v>95</v>
      </c>
      <c r="M839">
        <v>142</v>
      </c>
      <c r="N839">
        <v>204</v>
      </c>
      <c r="O839">
        <v>170</v>
      </c>
      <c r="P839">
        <v>120</v>
      </c>
      <c r="Q839">
        <v>54</v>
      </c>
      <c r="R839">
        <v>25</v>
      </c>
      <c r="S839">
        <v>49</v>
      </c>
      <c r="T839">
        <v>0</v>
      </c>
      <c r="U839">
        <v>1168</v>
      </c>
      <c r="V839">
        <v>108</v>
      </c>
      <c r="W839">
        <v>0</v>
      </c>
      <c r="X839">
        <v>672</v>
      </c>
      <c r="Y839">
        <v>443</v>
      </c>
      <c r="Z839">
        <v>161</v>
      </c>
      <c r="AA839">
        <v>0</v>
      </c>
      <c r="AB839">
        <v>103</v>
      </c>
      <c r="AC839">
        <v>1031</v>
      </c>
      <c r="AD839">
        <v>2</v>
      </c>
      <c r="AE839">
        <v>140</v>
      </c>
      <c r="AF839">
        <v>137</v>
      </c>
      <c r="AG839">
        <v>1093</v>
      </c>
      <c r="AH839">
        <v>33</v>
      </c>
      <c r="AI839">
        <v>8</v>
      </c>
      <c r="AJ839">
        <v>5</v>
      </c>
      <c r="AK839">
        <v>325</v>
      </c>
      <c r="AL839">
        <v>941</v>
      </c>
      <c r="AM839">
        <v>10</v>
      </c>
      <c r="AN839">
        <v>1276</v>
      </c>
      <c r="AO839">
        <v>0.7821316614420063</v>
      </c>
      <c r="AP839">
        <v>0.2178683385579937</v>
      </c>
      <c r="AQ839">
        <v>0</v>
      </c>
      <c r="AR839">
        <v>0.1136363636363636</v>
      </c>
      <c r="AS839">
        <v>0.1081504702194357</v>
      </c>
      <c r="AT839">
        <v>0.1050156739811912</v>
      </c>
      <c r="AU839">
        <v>7.445141065830721E-2</v>
      </c>
      <c r="AV839">
        <v>0.11128526645768019</v>
      </c>
      <c r="AW839">
        <v>0.15987460815047019</v>
      </c>
      <c r="AX839">
        <v>0.13322884012539191</v>
      </c>
      <c r="AY839">
        <v>9.4043887147335428E-2</v>
      </c>
      <c r="AZ839">
        <v>4.2319749216300939E-2</v>
      </c>
      <c r="BA839">
        <v>3.8401253918495297E-2</v>
      </c>
      <c r="BB839">
        <v>1.9592476489028211E-2</v>
      </c>
      <c r="BC839">
        <v>0</v>
      </c>
      <c r="BD839">
        <v>0.91536050156739812</v>
      </c>
      <c r="BE839">
        <v>8.4639498432601878E-2</v>
      </c>
      <c r="BF839">
        <v>0</v>
      </c>
      <c r="BG839">
        <v>0.52664576802507834</v>
      </c>
      <c r="BH839">
        <v>0.34717868338557989</v>
      </c>
      <c r="BI839">
        <v>0.12617554858934171</v>
      </c>
      <c r="BJ839">
        <v>0</v>
      </c>
      <c r="BK839">
        <v>8.0721003134796243E-2</v>
      </c>
      <c r="BL839">
        <v>0.80799373040752354</v>
      </c>
      <c r="BM839">
        <v>1.567398119122257E-3</v>
      </c>
      <c r="BN839">
        <v>0.109717868338558</v>
      </c>
      <c r="BO839">
        <v>0.1073667711598746</v>
      </c>
      <c r="BP839">
        <v>0.85658307210031348</v>
      </c>
      <c r="BQ839">
        <v>2.5862068965517241E-2</v>
      </c>
      <c r="BR839">
        <v>6.269592476489028E-3</v>
      </c>
      <c r="BS839">
        <v>3.9184952978056423E-3</v>
      </c>
      <c r="BT839">
        <v>0.2547021943573668</v>
      </c>
      <c r="BU839">
        <v>0.73746081504702199</v>
      </c>
      <c r="BV839">
        <v>7.8369905956112845E-3</v>
      </c>
      <c r="BW839">
        <v>1</v>
      </c>
      <c r="BX839" t="s">
        <v>1941</v>
      </c>
      <c r="BY839">
        <v>1276</v>
      </c>
      <c r="BZ839">
        <v>1</v>
      </c>
      <c r="CA839">
        <v>0</v>
      </c>
    </row>
    <row r="840" spans="1:79" customFormat="1" x14ac:dyDescent="0.25">
      <c r="A840" t="s">
        <v>1942</v>
      </c>
      <c r="B840" t="s">
        <v>361</v>
      </c>
      <c r="C840" t="s">
        <v>124</v>
      </c>
      <c r="D840" t="s">
        <v>947</v>
      </c>
      <c r="E840">
        <v>2017</v>
      </c>
      <c r="F840">
        <v>254</v>
      </c>
      <c r="G840">
        <v>70</v>
      </c>
      <c r="H840">
        <v>0</v>
      </c>
      <c r="I840">
        <v>21</v>
      </c>
      <c r="J840">
        <v>34</v>
      </c>
      <c r="K840">
        <v>30</v>
      </c>
      <c r="L840">
        <v>26</v>
      </c>
      <c r="M840">
        <v>40</v>
      </c>
      <c r="N840">
        <v>67</v>
      </c>
      <c r="O840">
        <v>54</v>
      </c>
      <c r="P840">
        <v>31</v>
      </c>
      <c r="Q840">
        <v>9</v>
      </c>
      <c r="R840">
        <v>4</v>
      </c>
      <c r="S840">
        <v>8</v>
      </c>
      <c r="T840">
        <v>0</v>
      </c>
      <c r="U840">
        <v>292</v>
      </c>
      <c r="V840">
        <v>32</v>
      </c>
      <c r="W840">
        <v>0</v>
      </c>
      <c r="X840">
        <v>224</v>
      </c>
      <c r="Y840">
        <v>76</v>
      </c>
      <c r="Z840">
        <v>24</v>
      </c>
      <c r="AA840">
        <v>0</v>
      </c>
      <c r="AB840">
        <v>24</v>
      </c>
      <c r="AC840">
        <v>255</v>
      </c>
      <c r="AD840">
        <v>0</v>
      </c>
      <c r="AE840">
        <v>45</v>
      </c>
      <c r="AF840">
        <v>28</v>
      </c>
      <c r="AG840">
        <v>293</v>
      </c>
      <c r="AH840">
        <v>3</v>
      </c>
      <c r="AI840">
        <v>0</v>
      </c>
      <c r="AJ840">
        <v>0</v>
      </c>
      <c r="AK840">
        <v>58</v>
      </c>
      <c r="AL840">
        <v>259</v>
      </c>
      <c r="AM840">
        <v>7</v>
      </c>
      <c r="AN840">
        <v>324</v>
      </c>
      <c r="AO840">
        <v>0.78395061728395066</v>
      </c>
      <c r="AP840">
        <v>0.2160493827160494</v>
      </c>
      <c r="AQ840">
        <v>0</v>
      </c>
      <c r="AR840">
        <v>6.4814814814814811E-2</v>
      </c>
      <c r="AS840">
        <v>0.10493827160493829</v>
      </c>
      <c r="AT840">
        <v>9.2592592592592587E-2</v>
      </c>
      <c r="AU840">
        <v>8.0246913580246909E-2</v>
      </c>
      <c r="AV840">
        <v>0.1234567901234568</v>
      </c>
      <c r="AW840">
        <v>0.2067901234567901</v>
      </c>
      <c r="AX840">
        <v>0.16666666666666671</v>
      </c>
      <c r="AY840">
        <v>9.5679012345679007E-2</v>
      </c>
      <c r="AZ840">
        <v>2.777777777777778E-2</v>
      </c>
      <c r="BA840">
        <v>2.469135802469136E-2</v>
      </c>
      <c r="BB840">
        <v>1.234567901234568E-2</v>
      </c>
      <c r="BC840">
        <v>0</v>
      </c>
      <c r="BD840">
        <v>0.90123456790123457</v>
      </c>
      <c r="BE840">
        <v>9.8765432098765427E-2</v>
      </c>
      <c r="BF840">
        <v>0</v>
      </c>
      <c r="BG840">
        <v>0.69135802469135799</v>
      </c>
      <c r="BH840">
        <v>0.23456790123456789</v>
      </c>
      <c r="BI840">
        <v>7.407407407407407E-2</v>
      </c>
      <c r="BJ840">
        <v>0</v>
      </c>
      <c r="BK840">
        <v>7.407407407407407E-2</v>
      </c>
      <c r="BL840">
        <v>0.78703703703703709</v>
      </c>
      <c r="BM840">
        <v>0</v>
      </c>
      <c r="BN840">
        <v>0.1388888888888889</v>
      </c>
      <c r="BO840">
        <v>8.6419753086419748E-2</v>
      </c>
      <c r="BP840">
        <v>0.90432098765432101</v>
      </c>
      <c r="BQ840">
        <v>9.2592592592592587E-3</v>
      </c>
      <c r="BR840">
        <v>0</v>
      </c>
      <c r="BS840">
        <v>0</v>
      </c>
      <c r="BT840">
        <v>0.17901234567901231</v>
      </c>
      <c r="BU840">
        <v>0.79938271604938271</v>
      </c>
      <c r="BV840">
        <v>2.1604938271604941E-2</v>
      </c>
      <c r="BW840">
        <v>1</v>
      </c>
      <c r="BX840" t="s">
        <v>1941</v>
      </c>
      <c r="BY840">
        <v>1276</v>
      </c>
      <c r="BZ840">
        <v>0.25391849529780558</v>
      </c>
      <c r="CA840">
        <v>0</v>
      </c>
    </row>
    <row r="841" spans="1:79" customFormat="1" x14ac:dyDescent="0.25">
      <c r="A841" t="s">
        <v>1943</v>
      </c>
      <c r="B841" t="s">
        <v>361</v>
      </c>
      <c r="C841" t="s">
        <v>124</v>
      </c>
      <c r="D841" t="s">
        <v>949</v>
      </c>
      <c r="E841">
        <v>2017</v>
      </c>
      <c r="F841">
        <v>571</v>
      </c>
      <c r="G841">
        <v>175</v>
      </c>
      <c r="H841">
        <v>0</v>
      </c>
      <c r="I841">
        <v>113</v>
      </c>
      <c r="J841">
        <v>86</v>
      </c>
      <c r="K841">
        <v>90</v>
      </c>
      <c r="L841">
        <v>58</v>
      </c>
      <c r="M841">
        <v>76</v>
      </c>
      <c r="N841">
        <v>102</v>
      </c>
      <c r="O841">
        <v>86</v>
      </c>
      <c r="P841">
        <v>60</v>
      </c>
      <c r="Q841">
        <v>31</v>
      </c>
      <c r="R841">
        <v>12</v>
      </c>
      <c r="S841">
        <v>32</v>
      </c>
      <c r="T841">
        <v>0</v>
      </c>
      <c r="U841">
        <v>690</v>
      </c>
      <c r="V841">
        <v>56</v>
      </c>
      <c r="W841">
        <v>0</v>
      </c>
      <c r="X841">
        <v>329</v>
      </c>
      <c r="Y841">
        <v>302</v>
      </c>
      <c r="Z841">
        <v>115</v>
      </c>
      <c r="AA841">
        <v>0</v>
      </c>
      <c r="AB841">
        <v>45</v>
      </c>
      <c r="AC841">
        <v>669</v>
      </c>
      <c r="AD841">
        <v>1</v>
      </c>
      <c r="AE841">
        <v>31</v>
      </c>
      <c r="AF841">
        <v>76</v>
      </c>
      <c r="AG841">
        <v>653</v>
      </c>
      <c r="AH841">
        <v>8</v>
      </c>
      <c r="AI841">
        <v>5</v>
      </c>
      <c r="AJ841">
        <v>4</v>
      </c>
      <c r="AK841">
        <v>211</v>
      </c>
      <c r="AL841">
        <v>532</v>
      </c>
      <c r="AM841">
        <v>3</v>
      </c>
      <c r="AN841">
        <v>746</v>
      </c>
      <c r="AO841">
        <v>0.76541554959785518</v>
      </c>
      <c r="AP841">
        <v>0.23458445040214479</v>
      </c>
      <c r="AQ841">
        <v>0</v>
      </c>
      <c r="AR841">
        <v>0.15147453083109921</v>
      </c>
      <c r="AS841">
        <v>0.1152815013404826</v>
      </c>
      <c r="AT841">
        <v>0.1206434316353887</v>
      </c>
      <c r="AU841">
        <v>7.7747989276139406E-2</v>
      </c>
      <c r="AV841">
        <v>0.1018766756032172</v>
      </c>
      <c r="AW841">
        <v>0.13672922252010719</v>
      </c>
      <c r="AX841">
        <v>0.1152815013404826</v>
      </c>
      <c r="AY841">
        <v>8.0428954423592491E-2</v>
      </c>
      <c r="AZ841">
        <v>4.1554959785522788E-2</v>
      </c>
      <c r="BA841">
        <v>4.2895442359249331E-2</v>
      </c>
      <c r="BB841">
        <v>1.6085790884718499E-2</v>
      </c>
      <c r="BC841">
        <v>0</v>
      </c>
      <c r="BD841">
        <v>0.92493297587131362</v>
      </c>
      <c r="BE841">
        <v>7.5067024128686322E-2</v>
      </c>
      <c r="BF841">
        <v>0</v>
      </c>
      <c r="BG841">
        <v>0.44101876675603219</v>
      </c>
      <c r="BH841">
        <v>0.40482573726541549</v>
      </c>
      <c r="BI841">
        <v>0.1541554959785523</v>
      </c>
      <c r="BJ841">
        <v>0</v>
      </c>
      <c r="BK841">
        <v>6.0321715817694369E-2</v>
      </c>
      <c r="BL841">
        <v>0.89678284182305634</v>
      </c>
      <c r="BM841">
        <v>1.340482573726542E-3</v>
      </c>
      <c r="BN841">
        <v>4.1554959785522788E-2</v>
      </c>
      <c r="BO841">
        <v>0.1018766756032172</v>
      </c>
      <c r="BP841">
        <v>0.87533512064343166</v>
      </c>
      <c r="BQ841">
        <v>1.0723860589812329E-2</v>
      </c>
      <c r="BR841">
        <v>6.7024128686327079E-3</v>
      </c>
      <c r="BS841">
        <v>5.3619302949061663E-3</v>
      </c>
      <c r="BT841">
        <v>0.28284182305630029</v>
      </c>
      <c r="BU841">
        <v>0.71313672922252014</v>
      </c>
      <c r="BV841">
        <v>4.0214477211796247E-3</v>
      </c>
      <c r="BW841">
        <v>1</v>
      </c>
      <c r="BX841" t="s">
        <v>1941</v>
      </c>
      <c r="BY841">
        <v>1276</v>
      </c>
      <c r="BZ841">
        <v>0.58463949843260188</v>
      </c>
      <c r="CA841">
        <v>0</v>
      </c>
    </row>
    <row r="842" spans="1:79" customFormat="1" x14ac:dyDescent="0.25">
      <c r="A842" t="s">
        <v>1944</v>
      </c>
      <c r="B842" t="s">
        <v>361</v>
      </c>
      <c r="C842" t="s">
        <v>124</v>
      </c>
      <c r="D842" t="s">
        <v>951</v>
      </c>
      <c r="E842">
        <v>2017</v>
      </c>
      <c r="F842">
        <v>76</v>
      </c>
      <c r="G842">
        <v>11</v>
      </c>
      <c r="H842">
        <v>0</v>
      </c>
      <c r="I842">
        <v>3</v>
      </c>
      <c r="J842">
        <v>5</v>
      </c>
      <c r="K842">
        <v>6</v>
      </c>
      <c r="L842">
        <v>4</v>
      </c>
      <c r="M842">
        <v>10</v>
      </c>
      <c r="N842">
        <v>12</v>
      </c>
      <c r="O842">
        <v>16</v>
      </c>
      <c r="P842">
        <v>13</v>
      </c>
      <c r="Q842">
        <v>7</v>
      </c>
      <c r="R842">
        <v>6</v>
      </c>
      <c r="S842">
        <v>5</v>
      </c>
      <c r="T842">
        <v>0</v>
      </c>
      <c r="U842">
        <v>76</v>
      </c>
      <c r="V842">
        <v>11</v>
      </c>
      <c r="W842">
        <v>0</v>
      </c>
      <c r="X842">
        <v>40</v>
      </c>
      <c r="Y842">
        <v>35</v>
      </c>
      <c r="Z842">
        <v>12</v>
      </c>
      <c r="AA842">
        <v>0</v>
      </c>
      <c r="AB842">
        <v>17</v>
      </c>
      <c r="AC842">
        <v>56</v>
      </c>
      <c r="AD842">
        <v>0</v>
      </c>
      <c r="AE842">
        <v>14</v>
      </c>
      <c r="AF842">
        <v>5</v>
      </c>
      <c r="AG842">
        <v>81</v>
      </c>
      <c r="AH842">
        <v>1</v>
      </c>
      <c r="AI842">
        <v>0</v>
      </c>
      <c r="AJ842">
        <v>0</v>
      </c>
      <c r="AK842">
        <v>32</v>
      </c>
      <c r="AL842">
        <v>55</v>
      </c>
      <c r="AM842">
        <v>0</v>
      </c>
      <c r="AN842">
        <v>87</v>
      </c>
      <c r="AO842">
        <v>0.87356321839080464</v>
      </c>
      <c r="AP842">
        <v>0.12643678160919539</v>
      </c>
      <c r="AQ842">
        <v>0</v>
      </c>
      <c r="AR842">
        <v>3.4482758620689648E-2</v>
      </c>
      <c r="AS842">
        <v>5.7471264367816091E-2</v>
      </c>
      <c r="AT842">
        <v>6.8965517241379309E-2</v>
      </c>
      <c r="AU842">
        <v>4.5977011494252873E-2</v>
      </c>
      <c r="AV842">
        <v>0.1149425287356322</v>
      </c>
      <c r="AW842">
        <v>0.13793103448275859</v>
      </c>
      <c r="AX842">
        <v>0.18390804597701149</v>
      </c>
      <c r="AY842">
        <v>0.14942528735632191</v>
      </c>
      <c r="AZ842">
        <v>8.0459770114942528E-2</v>
      </c>
      <c r="BA842">
        <v>5.7471264367816091E-2</v>
      </c>
      <c r="BB842">
        <v>6.8965517241379309E-2</v>
      </c>
      <c r="BC842">
        <v>0</v>
      </c>
      <c r="BD842">
        <v>0.87356321839080464</v>
      </c>
      <c r="BE842">
        <v>0.12643678160919539</v>
      </c>
      <c r="BF842">
        <v>0</v>
      </c>
      <c r="BG842">
        <v>0.45977011494252867</v>
      </c>
      <c r="BH842">
        <v>0.40229885057471271</v>
      </c>
      <c r="BI842">
        <v>0.13793103448275859</v>
      </c>
      <c r="BJ842">
        <v>0</v>
      </c>
      <c r="BK842">
        <v>0.1954022988505747</v>
      </c>
      <c r="BL842">
        <v>0.64367816091954022</v>
      </c>
      <c r="BM842">
        <v>0</v>
      </c>
      <c r="BN842">
        <v>0.16091954022988511</v>
      </c>
      <c r="BO842">
        <v>5.7471264367816091E-2</v>
      </c>
      <c r="BP842">
        <v>0.93103448275862066</v>
      </c>
      <c r="BQ842">
        <v>1.149425287356322E-2</v>
      </c>
      <c r="BR842">
        <v>0</v>
      </c>
      <c r="BS842">
        <v>0</v>
      </c>
      <c r="BT842">
        <v>0.36781609195402298</v>
      </c>
      <c r="BU842">
        <v>0.63218390804597702</v>
      </c>
      <c r="BV842">
        <v>0</v>
      </c>
      <c r="BW842">
        <v>1</v>
      </c>
      <c r="BX842" t="s">
        <v>1941</v>
      </c>
      <c r="BY842">
        <v>1276</v>
      </c>
      <c r="BZ842">
        <v>6.8181818181818177E-2</v>
      </c>
      <c r="CA842">
        <v>0</v>
      </c>
    </row>
    <row r="843" spans="1:79" customFormat="1" x14ac:dyDescent="0.25">
      <c r="A843" t="s">
        <v>1945</v>
      </c>
      <c r="B843" t="s">
        <v>361</v>
      </c>
      <c r="C843" t="s">
        <v>124</v>
      </c>
      <c r="D843" t="s">
        <v>953</v>
      </c>
      <c r="E843">
        <v>2017</v>
      </c>
      <c r="F843">
        <v>94</v>
      </c>
      <c r="G843">
        <v>22</v>
      </c>
      <c r="H843">
        <v>0</v>
      </c>
      <c r="I843">
        <v>7</v>
      </c>
      <c r="J843">
        <v>13</v>
      </c>
      <c r="K843">
        <v>8</v>
      </c>
      <c r="L843">
        <v>7</v>
      </c>
      <c r="M843">
        <v>16</v>
      </c>
      <c r="N843">
        <v>22</v>
      </c>
      <c r="O843">
        <v>14</v>
      </c>
      <c r="P843">
        <v>16</v>
      </c>
      <c r="Q843">
        <v>7</v>
      </c>
      <c r="R843">
        <v>3</v>
      </c>
      <c r="S843">
        <v>3</v>
      </c>
      <c r="T843">
        <v>0</v>
      </c>
      <c r="U843">
        <v>107</v>
      </c>
      <c r="V843">
        <v>9</v>
      </c>
      <c r="W843">
        <v>0</v>
      </c>
      <c r="X843">
        <v>78</v>
      </c>
      <c r="Y843">
        <v>29</v>
      </c>
      <c r="Z843">
        <v>9</v>
      </c>
      <c r="AA843">
        <v>0</v>
      </c>
      <c r="AB843">
        <v>17</v>
      </c>
      <c r="AC843">
        <v>50</v>
      </c>
      <c r="AD843">
        <v>0</v>
      </c>
      <c r="AE843">
        <v>49</v>
      </c>
      <c r="AF843">
        <v>28</v>
      </c>
      <c r="AG843">
        <v>64</v>
      </c>
      <c r="AH843">
        <v>21</v>
      </c>
      <c r="AI843">
        <v>3</v>
      </c>
      <c r="AJ843">
        <v>0</v>
      </c>
      <c r="AK843">
        <v>24</v>
      </c>
      <c r="AL843">
        <v>92</v>
      </c>
      <c r="AM843">
        <v>0</v>
      </c>
      <c r="AN843">
        <v>116</v>
      </c>
      <c r="AO843">
        <v>0.81034482758620685</v>
      </c>
      <c r="AP843">
        <v>0.18965517241379309</v>
      </c>
      <c r="AQ843">
        <v>0</v>
      </c>
      <c r="AR843">
        <v>6.0344827586206899E-2</v>
      </c>
      <c r="AS843">
        <v>0.1120689655172414</v>
      </c>
      <c r="AT843">
        <v>6.8965517241379309E-2</v>
      </c>
      <c r="AU843">
        <v>6.0344827586206899E-2</v>
      </c>
      <c r="AV843">
        <v>0.13793103448275859</v>
      </c>
      <c r="AW843">
        <v>0.18965517241379309</v>
      </c>
      <c r="AX843">
        <v>0.1206896551724138</v>
      </c>
      <c r="AY843">
        <v>0.13793103448275859</v>
      </c>
      <c r="AZ843">
        <v>6.0344827586206899E-2</v>
      </c>
      <c r="BA843">
        <v>2.5862068965517241E-2</v>
      </c>
      <c r="BB843">
        <v>2.5862068965517241E-2</v>
      </c>
      <c r="BC843">
        <v>0</v>
      </c>
      <c r="BD843">
        <v>0.92241379310344829</v>
      </c>
      <c r="BE843">
        <v>7.7586206896551727E-2</v>
      </c>
      <c r="BF843">
        <v>0</v>
      </c>
      <c r="BG843">
        <v>0.67241379310344829</v>
      </c>
      <c r="BH843">
        <v>0.25</v>
      </c>
      <c r="BI843">
        <v>7.7586206896551727E-2</v>
      </c>
      <c r="BJ843">
        <v>0</v>
      </c>
      <c r="BK843">
        <v>0.14655172413793099</v>
      </c>
      <c r="BL843">
        <v>0.43103448275862072</v>
      </c>
      <c r="BM843">
        <v>0</v>
      </c>
      <c r="BN843">
        <v>0.42241379310344829</v>
      </c>
      <c r="BO843">
        <v>0.2413793103448276</v>
      </c>
      <c r="BP843">
        <v>0.55172413793103448</v>
      </c>
      <c r="BQ843">
        <v>0.18103448275862069</v>
      </c>
      <c r="BR843">
        <v>2.5862068965517241E-2</v>
      </c>
      <c r="BS843">
        <v>0</v>
      </c>
      <c r="BT843">
        <v>0.2068965517241379</v>
      </c>
      <c r="BU843">
        <v>0.7931034482758621</v>
      </c>
      <c r="BV843">
        <v>0</v>
      </c>
      <c r="BW843">
        <v>1</v>
      </c>
      <c r="BX843" t="s">
        <v>1941</v>
      </c>
      <c r="BY843">
        <v>1276</v>
      </c>
      <c r="BZ843">
        <v>9.0909090909090912E-2</v>
      </c>
      <c r="CA843">
        <v>0</v>
      </c>
    </row>
    <row r="844" spans="1:79" customFormat="1" x14ac:dyDescent="0.25">
      <c r="A844" t="s">
        <v>1946</v>
      </c>
      <c r="B844" t="s">
        <v>361</v>
      </c>
      <c r="C844" t="s">
        <v>124</v>
      </c>
      <c r="D844" t="s">
        <v>961</v>
      </c>
      <c r="E844">
        <v>2017</v>
      </c>
      <c r="F844">
        <v>3</v>
      </c>
      <c r="G844">
        <v>0</v>
      </c>
      <c r="H844">
        <v>0</v>
      </c>
      <c r="I844">
        <v>1</v>
      </c>
      <c r="J844">
        <v>0</v>
      </c>
      <c r="K844">
        <v>0</v>
      </c>
      <c r="L844">
        <v>0</v>
      </c>
      <c r="M844">
        <v>0</v>
      </c>
      <c r="N844">
        <v>1</v>
      </c>
      <c r="O844">
        <v>0</v>
      </c>
      <c r="P844">
        <v>0</v>
      </c>
      <c r="Q844">
        <v>0</v>
      </c>
      <c r="R844">
        <v>0</v>
      </c>
      <c r="S844">
        <v>1</v>
      </c>
      <c r="T844">
        <v>0</v>
      </c>
      <c r="U844">
        <v>3</v>
      </c>
      <c r="V844">
        <v>0</v>
      </c>
      <c r="W844">
        <v>0</v>
      </c>
      <c r="X844">
        <v>1</v>
      </c>
      <c r="Y844">
        <v>1</v>
      </c>
      <c r="Z844">
        <v>1</v>
      </c>
      <c r="AA844">
        <v>0</v>
      </c>
      <c r="AB844">
        <v>0</v>
      </c>
      <c r="AC844">
        <v>1</v>
      </c>
      <c r="AD844">
        <v>1</v>
      </c>
      <c r="AE844">
        <v>1</v>
      </c>
      <c r="AF844">
        <v>0</v>
      </c>
      <c r="AG844">
        <v>2</v>
      </c>
      <c r="AH844">
        <v>0</v>
      </c>
      <c r="AI844">
        <v>0</v>
      </c>
      <c r="AJ844">
        <v>1</v>
      </c>
      <c r="AK844">
        <v>0</v>
      </c>
      <c r="AL844">
        <v>3</v>
      </c>
      <c r="AM844">
        <v>0</v>
      </c>
      <c r="AN844">
        <v>3</v>
      </c>
      <c r="AO844">
        <v>1</v>
      </c>
      <c r="AP844">
        <v>0</v>
      </c>
      <c r="AQ844">
        <v>0</v>
      </c>
      <c r="AR844">
        <v>0.33333333333333331</v>
      </c>
      <c r="AS844">
        <v>0</v>
      </c>
      <c r="AT844">
        <v>0</v>
      </c>
      <c r="AU844">
        <v>0</v>
      </c>
      <c r="AV844">
        <v>0</v>
      </c>
      <c r="AW844">
        <v>0.33333333333333331</v>
      </c>
      <c r="AX844">
        <v>0</v>
      </c>
      <c r="AY844">
        <v>0</v>
      </c>
      <c r="AZ844">
        <v>0</v>
      </c>
      <c r="BA844">
        <v>0.33333333333333331</v>
      </c>
      <c r="BB844">
        <v>0</v>
      </c>
      <c r="BC844">
        <v>0</v>
      </c>
      <c r="BD844">
        <v>1</v>
      </c>
      <c r="BE844">
        <v>0</v>
      </c>
      <c r="BF844">
        <v>0</v>
      </c>
      <c r="BG844">
        <v>0.33333333333333331</v>
      </c>
      <c r="BH844">
        <v>0.33333333333333331</v>
      </c>
      <c r="BI844">
        <v>0.33333333333333331</v>
      </c>
      <c r="BJ844">
        <v>0</v>
      </c>
      <c r="BK844">
        <v>0</v>
      </c>
      <c r="BL844">
        <v>0.33333333333333331</v>
      </c>
      <c r="BM844">
        <v>0.33333333333333331</v>
      </c>
      <c r="BN844">
        <v>0.33333333333333331</v>
      </c>
      <c r="BO844">
        <v>0</v>
      </c>
      <c r="BP844">
        <v>0.66666666666666663</v>
      </c>
      <c r="BQ844">
        <v>0</v>
      </c>
      <c r="BR844">
        <v>0</v>
      </c>
      <c r="BS844">
        <v>0.33333333333333331</v>
      </c>
      <c r="BT844">
        <v>0</v>
      </c>
      <c r="BU844">
        <v>1</v>
      </c>
      <c r="BV844">
        <v>0</v>
      </c>
      <c r="BW844">
        <v>1</v>
      </c>
      <c r="BX844" t="s">
        <v>1941</v>
      </c>
      <c r="BY844">
        <v>1276</v>
      </c>
      <c r="BZ844">
        <v>2.3510971786833861E-3</v>
      </c>
      <c r="CA844">
        <v>0</v>
      </c>
    </row>
    <row r="845" spans="1:79" customFormat="1" x14ac:dyDescent="0.25">
      <c r="A845" t="s">
        <v>1947</v>
      </c>
      <c r="B845" t="s">
        <v>361</v>
      </c>
      <c r="C845" t="s">
        <v>123</v>
      </c>
      <c r="D845" t="s">
        <v>44</v>
      </c>
      <c r="E845">
        <v>2017</v>
      </c>
      <c r="F845">
        <v>1991</v>
      </c>
      <c r="G845">
        <v>535</v>
      </c>
      <c r="H845">
        <v>0</v>
      </c>
      <c r="I845">
        <v>285</v>
      </c>
      <c r="J845">
        <v>335</v>
      </c>
      <c r="K845">
        <v>289</v>
      </c>
      <c r="L845">
        <v>351</v>
      </c>
      <c r="M845">
        <v>334</v>
      </c>
      <c r="N845">
        <v>309</v>
      </c>
      <c r="O845">
        <v>285</v>
      </c>
      <c r="P845">
        <v>166</v>
      </c>
      <c r="Q845">
        <v>103</v>
      </c>
      <c r="R845">
        <v>45</v>
      </c>
      <c r="S845">
        <v>24</v>
      </c>
      <c r="T845">
        <v>0</v>
      </c>
      <c r="U845">
        <v>2059</v>
      </c>
      <c r="V845">
        <v>204</v>
      </c>
      <c r="W845">
        <v>263</v>
      </c>
      <c r="X845">
        <v>1641</v>
      </c>
      <c r="Y845">
        <v>433</v>
      </c>
      <c r="Z845">
        <v>442</v>
      </c>
      <c r="AA845">
        <v>10</v>
      </c>
      <c r="AB845">
        <v>143</v>
      </c>
      <c r="AC845">
        <v>2160</v>
      </c>
      <c r="AD845">
        <v>0</v>
      </c>
      <c r="AE845">
        <v>223</v>
      </c>
      <c r="AF845">
        <v>183</v>
      </c>
      <c r="AG845">
        <v>2261</v>
      </c>
      <c r="AH845">
        <v>80</v>
      </c>
      <c r="AI845">
        <v>2</v>
      </c>
      <c r="AJ845">
        <v>0</v>
      </c>
      <c r="AK845">
        <v>66</v>
      </c>
      <c r="AL845">
        <v>2456</v>
      </c>
      <c r="AM845">
        <v>4</v>
      </c>
      <c r="AN845">
        <v>2526</v>
      </c>
      <c r="AO845">
        <v>0.78820269200316706</v>
      </c>
      <c r="AP845">
        <v>0.21179730799683291</v>
      </c>
      <c r="AQ845">
        <v>0</v>
      </c>
      <c r="AR845">
        <v>0.11282660332541571</v>
      </c>
      <c r="AS845">
        <v>0.13262074425969911</v>
      </c>
      <c r="AT845">
        <v>0.11441013460015841</v>
      </c>
      <c r="AU845">
        <v>0.1389548693586698</v>
      </c>
      <c r="AV845">
        <v>0.13222486144101339</v>
      </c>
      <c r="AW845">
        <v>0.1223277909738717</v>
      </c>
      <c r="AX845">
        <v>0.11282660332541571</v>
      </c>
      <c r="AY845">
        <v>6.5716547901821062E-2</v>
      </c>
      <c r="AZ845">
        <v>4.0775930324623913E-2</v>
      </c>
      <c r="BA845">
        <v>9.5011876484560574E-3</v>
      </c>
      <c r="BB845">
        <v>1.7814726840855111E-2</v>
      </c>
      <c r="BC845">
        <v>0</v>
      </c>
      <c r="BD845">
        <v>0.81512272367379257</v>
      </c>
      <c r="BE845">
        <v>8.076009501187649E-2</v>
      </c>
      <c r="BF845">
        <v>0.10411718131433099</v>
      </c>
      <c r="BG845">
        <v>0.64964370546318295</v>
      </c>
      <c r="BH845">
        <v>0.1714172604908947</v>
      </c>
      <c r="BI845">
        <v>0.17498020585906571</v>
      </c>
      <c r="BJ845">
        <v>3.95882818685669E-3</v>
      </c>
      <c r="BK845">
        <v>5.661124307205067E-2</v>
      </c>
      <c r="BL845">
        <v>0.85510688836104509</v>
      </c>
      <c r="BM845">
        <v>0</v>
      </c>
      <c r="BN845">
        <v>8.828186856690419E-2</v>
      </c>
      <c r="BO845">
        <v>7.244655581947744E-2</v>
      </c>
      <c r="BP845">
        <v>0.89509105304829772</v>
      </c>
      <c r="BQ845">
        <v>3.167062549485352E-2</v>
      </c>
      <c r="BR845">
        <v>7.9176563737133805E-4</v>
      </c>
      <c r="BS845">
        <v>0</v>
      </c>
      <c r="BT845">
        <v>2.6128266033254161E-2</v>
      </c>
      <c r="BU845">
        <v>0.97228820269200311</v>
      </c>
      <c r="BV845">
        <v>1.5835312747426761E-3</v>
      </c>
      <c r="BW845">
        <v>1</v>
      </c>
      <c r="BX845" t="s">
        <v>1948</v>
      </c>
      <c r="BY845">
        <v>2526</v>
      </c>
      <c r="BZ845">
        <v>1</v>
      </c>
      <c r="CA845">
        <v>0</v>
      </c>
    </row>
    <row r="846" spans="1:79" customFormat="1" x14ac:dyDescent="0.25">
      <c r="A846" t="s">
        <v>1949</v>
      </c>
      <c r="B846" t="s">
        <v>361</v>
      </c>
      <c r="C846" t="s">
        <v>123</v>
      </c>
      <c r="D846" t="s">
        <v>947</v>
      </c>
      <c r="E846">
        <v>2017</v>
      </c>
      <c r="F846">
        <v>767</v>
      </c>
      <c r="G846">
        <v>198</v>
      </c>
      <c r="H846">
        <v>0</v>
      </c>
      <c r="I846">
        <v>93</v>
      </c>
      <c r="J846">
        <v>116</v>
      </c>
      <c r="K846">
        <v>104</v>
      </c>
      <c r="L846">
        <v>119</v>
      </c>
      <c r="M846">
        <v>124</v>
      </c>
      <c r="N846">
        <v>141</v>
      </c>
      <c r="O846">
        <v>128</v>
      </c>
      <c r="P846">
        <v>69</v>
      </c>
      <c r="Q846">
        <v>47</v>
      </c>
      <c r="R846">
        <v>21</v>
      </c>
      <c r="S846">
        <v>3</v>
      </c>
      <c r="T846">
        <v>0</v>
      </c>
      <c r="U846">
        <v>768</v>
      </c>
      <c r="V846">
        <v>87</v>
      </c>
      <c r="W846">
        <v>110</v>
      </c>
      <c r="X846">
        <v>675</v>
      </c>
      <c r="Y846">
        <v>146</v>
      </c>
      <c r="Z846">
        <v>142</v>
      </c>
      <c r="AA846">
        <v>2</v>
      </c>
      <c r="AB846">
        <v>63</v>
      </c>
      <c r="AC846">
        <v>843</v>
      </c>
      <c r="AD846">
        <v>0</v>
      </c>
      <c r="AE846">
        <v>59</v>
      </c>
      <c r="AF846">
        <v>76</v>
      </c>
      <c r="AG846">
        <v>883</v>
      </c>
      <c r="AH846">
        <v>6</v>
      </c>
      <c r="AI846">
        <v>0</v>
      </c>
      <c r="AJ846">
        <v>0</v>
      </c>
      <c r="AK846">
        <v>43</v>
      </c>
      <c r="AL846">
        <v>922</v>
      </c>
      <c r="AM846">
        <v>0</v>
      </c>
      <c r="AN846">
        <v>965</v>
      </c>
      <c r="AO846">
        <v>0.79481865284974096</v>
      </c>
      <c r="AP846">
        <v>0.2051813471502591</v>
      </c>
      <c r="AQ846">
        <v>0</v>
      </c>
      <c r="AR846">
        <v>9.6373056994818657E-2</v>
      </c>
      <c r="AS846">
        <v>0.1202072538860104</v>
      </c>
      <c r="AT846">
        <v>0.10777202072538861</v>
      </c>
      <c r="AU846">
        <v>0.12331606217616579</v>
      </c>
      <c r="AV846">
        <v>0.12849740932642489</v>
      </c>
      <c r="AW846">
        <v>0.14611398963730571</v>
      </c>
      <c r="AX846">
        <v>0.13264248704663209</v>
      </c>
      <c r="AY846">
        <v>7.1502590673575131E-2</v>
      </c>
      <c r="AZ846">
        <v>4.8704663212435231E-2</v>
      </c>
      <c r="BA846">
        <v>3.1088082901554398E-3</v>
      </c>
      <c r="BB846">
        <v>2.176165803108808E-2</v>
      </c>
      <c r="BC846">
        <v>0</v>
      </c>
      <c r="BD846">
        <v>0.79585492227979271</v>
      </c>
      <c r="BE846">
        <v>9.0155440414507779E-2</v>
      </c>
      <c r="BF846">
        <v>0.1139896373056995</v>
      </c>
      <c r="BG846">
        <v>0.69948186528497414</v>
      </c>
      <c r="BH846">
        <v>0.15129533678756479</v>
      </c>
      <c r="BI846">
        <v>0.14715025906735749</v>
      </c>
      <c r="BJ846">
        <v>2.0725388601036268E-3</v>
      </c>
      <c r="BK846">
        <v>6.5284974093264253E-2</v>
      </c>
      <c r="BL846">
        <v>0.87357512953367877</v>
      </c>
      <c r="BM846">
        <v>0</v>
      </c>
      <c r="BN846">
        <v>6.1139896373056987E-2</v>
      </c>
      <c r="BO846">
        <v>7.8756476683937829E-2</v>
      </c>
      <c r="BP846">
        <v>0.91502590673575135</v>
      </c>
      <c r="BQ846">
        <v>6.2176165803108814E-3</v>
      </c>
      <c r="BR846">
        <v>0</v>
      </c>
      <c r="BS846">
        <v>0</v>
      </c>
      <c r="BT846">
        <v>4.4559585492227979E-2</v>
      </c>
      <c r="BU846">
        <v>0.95544041450777206</v>
      </c>
      <c r="BV846">
        <v>0</v>
      </c>
      <c r="BW846">
        <v>1</v>
      </c>
      <c r="BX846" t="s">
        <v>1948</v>
      </c>
      <c r="BY846">
        <v>2526</v>
      </c>
      <c r="BZ846">
        <v>0.3820269200316706</v>
      </c>
      <c r="CA846">
        <v>0</v>
      </c>
    </row>
    <row r="847" spans="1:79" customFormat="1" x14ac:dyDescent="0.25">
      <c r="A847" t="s">
        <v>1950</v>
      </c>
      <c r="B847" t="s">
        <v>361</v>
      </c>
      <c r="C847" t="s">
        <v>123</v>
      </c>
      <c r="D847" t="s">
        <v>949</v>
      </c>
      <c r="E847">
        <v>2017</v>
      </c>
      <c r="F847">
        <v>907</v>
      </c>
      <c r="G847">
        <v>241</v>
      </c>
      <c r="H847">
        <v>0</v>
      </c>
      <c r="I847">
        <v>162</v>
      </c>
      <c r="J847">
        <v>183</v>
      </c>
      <c r="K847">
        <v>161</v>
      </c>
      <c r="L847">
        <v>168</v>
      </c>
      <c r="M847">
        <v>150</v>
      </c>
      <c r="N847">
        <v>113</v>
      </c>
      <c r="O847">
        <v>104</v>
      </c>
      <c r="P847">
        <v>49</v>
      </c>
      <c r="Q847">
        <v>29</v>
      </c>
      <c r="R847">
        <v>12</v>
      </c>
      <c r="S847">
        <v>17</v>
      </c>
      <c r="T847">
        <v>0</v>
      </c>
      <c r="U847">
        <v>972</v>
      </c>
      <c r="V847">
        <v>76</v>
      </c>
      <c r="W847">
        <v>100</v>
      </c>
      <c r="X847">
        <v>699</v>
      </c>
      <c r="Y847">
        <v>204</v>
      </c>
      <c r="Z847">
        <v>239</v>
      </c>
      <c r="AA847">
        <v>6</v>
      </c>
      <c r="AB847">
        <v>26</v>
      </c>
      <c r="AC847">
        <v>1060</v>
      </c>
      <c r="AD847">
        <v>0</v>
      </c>
      <c r="AE847">
        <v>62</v>
      </c>
      <c r="AF847">
        <v>35</v>
      </c>
      <c r="AG847">
        <v>1096</v>
      </c>
      <c r="AH847">
        <v>16</v>
      </c>
      <c r="AI847">
        <v>1</v>
      </c>
      <c r="AJ847">
        <v>0</v>
      </c>
      <c r="AK847">
        <v>9</v>
      </c>
      <c r="AL847">
        <v>1139</v>
      </c>
      <c r="AM847">
        <v>0</v>
      </c>
      <c r="AN847">
        <v>1148</v>
      </c>
      <c r="AO847">
        <v>0.79006968641114983</v>
      </c>
      <c r="AP847">
        <v>0.2099303135888502</v>
      </c>
      <c r="AQ847">
        <v>0</v>
      </c>
      <c r="AR847">
        <v>0.14111498257839719</v>
      </c>
      <c r="AS847">
        <v>0.1594076655052265</v>
      </c>
      <c r="AT847">
        <v>0.1402439024390244</v>
      </c>
      <c r="AU847">
        <v>0.14634146341463411</v>
      </c>
      <c r="AV847">
        <v>0.13066202090592341</v>
      </c>
      <c r="AW847">
        <v>9.8432055749128916E-2</v>
      </c>
      <c r="AX847">
        <v>9.0592334494773524E-2</v>
      </c>
      <c r="AY847">
        <v>4.2682926829268303E-2</v>
      </c>
      <c r="AZ847">
        <v>2.5261324041811851E-2</v>
      </c>
      <c r="BA847">
        <v>1.4808362369337981E-2</v>
      </c>
      <c r="BB847">
        <v>1.045296167247387E-2</v>
      </c>
      <c r="BC847">
        <v>0</v>
      </c>
      <c r="BD847">
        <v>0.84668989547038331</v>
      </c>
      <c r="BE847">
        <v>6.6202090592334492E-2</v>
      </c>
      <c r="BF847">
        <v>8.7108013937282236E-2</v>
      </c>
      <c r="BG847">
        <v>0.60888501742160284</v>
      </c>
      <c r="BH847">
        <v>0.17770034843205579</v>
      </c>
      <c r="BI847">
        <v>0.20818815331010451</v>
      </c>
      <c r="BJ847">
        <v>5.2264808362369342E-3</v>
      </c>
      <c r="BK847">
        <v>2.2648083623693381E-2</v>
      </c>
      <c r="BL847">
        <v>0.9233449477351916</v>
      </c>
      <c r="BM847">
        <v>0</v>
      </c>
      <c r="BN847">
        <v>5.4006968641114983E-2</v>
      </c>
      <c r="BO847">
        <v>3.048780487804878E-2</v>
      </c>
      <c r="BP847">
        <v>0.95470383275261328</v>
      </c>
      <c r="BQ847">
        <v>1.393728222996516E-2</v>
      </c>
      <c r="BR847">
        <v>8.710801393728223E-4</v>
      </c>
      <c r="BS847">
        <v>0</v>
      </c>
      <c r="BT847">
        <v>7.8397212543554005E-3</v>
      </c>
      <c r="BU847">
        <v>0.99216027874564461</v>
      </c>
      <c r="BV847">
        <v>0</v>
      </c>
      <c r="BW847">
        <v>1</v>
      </c>
      <c r="BX847" t="s">
        <v>1948</v>
      </c>
      <c r="BY847">
        <v>2526</v>
      </c>
      <c r="BZ847">
        <v>0.45447347585114811</v>
      </c>
      <c r="CA847">
        <v>0</v>
      </c>
    </row>
    <row r="848" spans="1:79" customFormat="1" x14ac:dyDescent="0.25">
      <c r="A848" t="s">
        <v>1951</v>
      </c>
      <c r="B848" t="s">
        <v>361</v>
      </c>
      <c r="C848" t="s">
        <v>123</v>
      </c>
      <c r="D848" t="s">
        <v>951</v>
      </c>
      <c r="E848">
        <v>2017</v>
      </c>
      <c r="F848">
        <v>137</v>
      </c>
      <c r="G848">
        <v>22</v>
      </c>
      <c r="H848">
        <v>0</v>
      </c>
      <c r="I848">
        <v>15</v>
      </c>
      <c r="J848">
        <v>11</v>
      </c>
      <c r="K848">
        <v>9</v>
      </c>
      <c r="L848">
        <v>27</v>
      </c>
      <c r="M848">
        <v>23</v>
      </c>
      <c r="N848">
        <v>23</v>
      </c>
      <c r="O848">
        <v>18</v>
      </c>
      <c r="P848">
        <v>17</v>
      </c>
      <c r="Q848">
        <v>10</v>
      </c>
      <c r="R848">
        <v>3</v>
      </c>
      <c r="S848">
        <v>3</v>
      </c>
      <c r="T848">
        <v>0</v>
      </c>
      <c r="U848">
        <v>129</v>
      </c>
      <c r="V848">
        <v>12</v>
      </c>
      <c r="W848">
        <v>18</v>
      </c>
      <c r="X848">
        <v>79</v>
      </c>
      <c r="Y848">
        <v>46</v>
      </c>
      <c r="Z848">
        <v>33</v>
      </c>
      <c r="AA848">
        <v>1</v>
      </c>
      <c r="AB848">
        <v>22</v>
      </c>
      <c r="AC848">
        <v>127</v>
      </c>
      <c r="AD848">
        <v>0</v>
      </c>
      <c r="AE848">
        <v>10</v>
      </c>
      <c r="AF848">
        <v>27</v>
      </c>
      <c r="AG848">
        <v>130</v>
      </c>
      <c r="AH848">
        <v>2</v>
      </c>
      <c r="AI848">
        <v>0</v>
      </c>
      <c r="AJ848">
        <v>0</v>
      </c>
      <c r="AK848">
        <v>10</v>
      </c>
      <c r="AL848">
        <v>149</v>
      </c>
      <c r="AM848">
        <v>0</v>
      </c>
      <c r="AN848">
        <v>159</v>
      </c>
      <c r="AO848">
        <v>0.86163522012578619</v>
      </c>
      <c r="AP848">
        <v>0.13836477987421381</v>
      </c>
      <c r="AQ848">
        <v>0</v>
      </c>
      <c r="AR848">
        <v>9.4339622641509441E-2</v>
      </c>
      <c r="AS848">
        <v>6.9182389937106917E-2</v>
      </c>
      <c r="AT848">
        <v>5.6603773584905662E-2</v>
      </c>
      <c r="AU848">
        <v>0.169811320754717</v>
      </c>
      <c r="AV848">
        <v>0.14465408805031449</v>
      </c>
      <c r="AW848">
        <v>0.14465408805031449</v>
      </c>
      <c r="AX848">
        <v>0.1132075471698113</v>
      </c>
      <c r="AY848">
        <v>0.1069182389937107</v>
      </c>
      <c r="AZ848">
        <v>6.2893081761006289E-2</v>
      </c>
      <c r="BA848">
        <v>1.886792452830189E-2</v>
      </c>
      <c r="BB848">
        <v>1.886792452830189E-2</v>
      </c>
      <c r="BC848">
        <v>0</v>
      </c>
      <c r="BD848">
        <v>0.81132075471698117</v>
      </c>
      <c r="BE848">
        <v>7.5471698113207544E-2</v>
      </c>
      <c r="BF848">
        <v>0.1132075471698113</v>
      </c>
      <c r="BG848">
        <v>0.49685534591194969</v>
      </c>
      <c r="BH848">
        <v>0.28930817610062892</v>
      </c>
      <c r="BI848">
        <v>0.20754716981132079</v>
      </c>
      <c r="BJ848">
        <v>6.2893081761006293E-3</v>
      </c>
      <c r="BK848">
        <v>0.13836477987421381</v>
      </c>
      <c r="BL848">
        <v>0.79874213836477992</v>
      </c>
      <c r="BM848">
        <v>0</v>
      </c>
      <c r="BN848">
        <v>6.2893081761006289E-2</v>
      </c>
      <c r="BO848">
        <v>0.169811320754717</v>
      </c>
      <c r="BP848">
        <v>0.8176100628930818</v>
      </c>
      <c r="BQ848">
        <v>1.257861635220126E-2</v>
      </c>
      <c r="BR848">
        <v>0</v>
      </c>
      <c r="BS848">
        <v>0</v>
      </c>
      <c r="BT848">
        <v>6.2893081761006289E-2</v>
      </c>
      <c r="BU848">
        <v>0.93710691823899372</v>
      </c>
      <c r="BV848">
        <v>0</v>
      </c>
      <c r="BW848">
        <v>1</v>
      </c>
      <c r="BX848" t="s">
        <v>1948</v>
      </c>
      <c r="BY848">
        <v>2526</v>
      </c>
      <c r="BZ848">
        <v>6.2945368171021379E-2</v>
      </c>
      <c r="CA848">
        <v>0</v>
      </c>
    </row>
    <row r="849" spans="1:79" customFormat="1" x14ac:dyDescent="0.25">
      <c r="A849" t="s">
        <v>1952</v>
      </c>
      <c r="B849" t="s">
        <v>361</v>
      </c>
      <c r="C849" t="s">
        <v>123</v>
      </c>
      <c r="D849" t="s">
        <v>953</v>
      </c>
      <c r="E849">
        <v>2017</v>
      </c>
      <c r="F849">
        <v>180</v>
      </c>
      <c r="G849">
        <v>74</v>
      </c>
      <c r="H849">
        <v>0</v>
      </c>
      <c r="I849">
        <v>15</v>
      </c>
      <c r="J849">
        <v>25</v>
      </c>
      <c r="K849">
        <v>15</v>
      </c>
      <c r="L849">
        <v>37</v>
      </c>
      <c r="M849">
        <v>37</v>
      </c>
      <c r="N849">
        <v>32</v>
      </c>
      <c r="O849">
        <v>35</v>
      </c>
      <c r="P849">
        <v>31</v>
      </c>
      <c r="Q849">
        <v>17</v>
      </c>
      <c r="R849">
        <v>9</v>
      </c>
      <c r="S849">
        <v>1</v>
      </c>
      <c r="T849">
        <v>0</v>
      </c>
      <c r="U849">
        <v>190</v>
      </c>
      <c r="V849">
        <v>29</v>
      </c>
      <c r="W849">
        <v>35</v>
      </c>
      <c r="X849">
        <v>188</v>
      </c>
      <c r="Y849">
        <v>37</v>
      </c>
      <c r="Z849">
        <v>28</v>
      </c>
      <c r="AA849">
        <v>1</v>
      </c>
      <c r="AB849">
        <v>32</v>
      </c>
      <c r="AC849">
        <v>130</v>
      </c>
      <c r="AD849">
        <v>0</v>
      </c>
      <c r="AE849">
        <v>92</v>
      </c>
      <c r="AF849">
        <v>45</v>
      </c>
      <c r="AG849">
        <v>152</v>
      </c>
      <c r="AH849">
        <v>56</v>
      </c>
      <c r="AI849">
        <v>1</v>
      </c>
      <c r="AJ849">
        <v>0</v>
      </c>
      <c r="AK849">
        <v>4</v>
      </c>
      <c r="AL849">
        <v>246</v>
      </c>
      <c r="AM849">
        <v>4</v>
      </c>
      <c r="AN849">
        <v>254</v>
      </c>
      <c r="AO849">
        <v>0.70866141732283461</v>
      </c>
      <c r="AP849">
        <v>0.29133858267716528</v>
      </c>
      <c r="AQ849">
        <v>0</v>
      </c>
      <c r="AR849">
        <v>5.905511811023622E-2</v>
      </c>
      <c r="AS849">
        <v>9.8425196850393706E-2</v>
      </c>
      <c r="AT849">
        <v>5.905511811023622E-2</v>
      </c>
      <c r="AU849">
        <v>0.1456692913385827</v>
      </c>
      <c r="AV849">
        <v>0.1456692913385827</v>
      </c>
      <c r="AW849">
        <v>0.12598425196850391</v>
      </c>
      <c r="AX849">
        <v>0.13779527559055119</v>
      </c>
      <c r="AY849">
        <v>0.12204724409448819</v>
      </c>
      <c r="AZ849">
        <v>6.6929133858267723E-2</v>
      </c>
      <c r="BA849">
        <v>3.937007874015748E-3</v>
      </c>
      <c r="BB849">
        <v>3.5433070866141732E-2</v>
      </c>
      <c r="BC849">
        <v>0</v>
      </c>
      <c r="BD849">
        <v>0.74803149606299213</v>
      </c>
      <c r="BE849">
        <v>0.1141732283464567</v>
      </c>
      <c r="BF849">
        <v>0.13779527559055119</v>
      </c>
      <c r="BG849">
        <v>0.74015748031496065</v>
      </c>
      <c r="BH849">
        <v>0.1456692913385827</v>
      </c>
      <c r="BI849">
        <v>0.1102362204724409</v>
      </c>
      <c r="BJ849">
        <v>3.937007874015748E-3</v>
      </c>
      <c r="BK849">
        <v>0.12598425196850391</v>
      </c>
      <c r="BL849">
        <v>0.51181102362204722</v>
      </c>
      <c r="BM849">
        <v>0</v>
      </c>
      <c r="BN849">
        <v>0.36220472440944879</v>
      </c>
      <c r="BO849">
        <v>0.17716535433070871</v>
      </c>
      <c r="BP849">
        <v>0.59842519685039375</v>
      </c>
      <c r="BQ849">
        <v>0.22047244094488189</v>
      </c>
      <c r="BR849">
        <v>3.937007874015748E-3</v>
      </c>
      <c r="BS849">
        <v>0</v>
      </c>
      <c r="BT849">
        <v>1.5748031496062988E-2</v>
      </c>
      <c r="BU849">
        <v>0.96850393700787396</v>
      </c>
      <c r="BV849">
        <v>1.5748031496062988E-2</v>
      </c>
      <c r="BW849">
        <v>1</v>
      </c>
      <c r="BX849" t="s">
        <v>1948</v>
      </c>
      <c r="BY849">
        <v>2526</v>
      </c>
      <c r="BZ849">
        <v>0.10055423594615991</v>
      </c>
      <c r="CA849">
        <v>0</v>
      </c>
    </row>
    <row r="850" spans="1:79" customFormat="1" x14ac:dyDescent="0.25">
      <c r="A850" t="s">
        <v>1953</v>
      </c>
      <c r="B850" t="s">
        <v>361</v>
      </c>
      <c r="C850" t="s">
        <v>369</v>
      </c>
      <c r="D850" t="s">
        <v>44</v>
      </c>
      <c r="E850">
        <v>2017</v>
      </c>
      <c r="F850">
        <v>821</v>
      </c>
      <c r="G850">
        <v>181</v>
      </c>
      <c r="H850">
        <v>0</v>
      </c>
      <c r="I850">
        <v>172</v>
      </c>
      <c r="J850">
        <v>115</v>
      </c>
      <c r="K850">
        <v>98</v>
      </c>
      <c r="L850">
        <v>78</v>
      </c>
      <c r="M850">
        <v>87</v>
      </c>
      <c r="N850">
        <v>137</v>
      </c>
      <c r="O850">
        <v>138</v>
      </c>
      <c r="P850">
        <v>103</v>
      </c>
      <c r="Q850">
        <v>38</v>
      </c>
      <c r="R850">
        <v>10</v>
      </c>
      <c r="S850">
        <v>26</v>
      </c>
      <c r="T850">
        <v>0</v>
      </c>
      <c r="U850">
        <v>993</v>
      </c>
      <c r="V850">
        <v>7</v>
      </c>
      <c r="W850">
        <v>2</v>
      </c>
      <c r="X850">
        <v>571</v>
      </c>
      <c r="Y850">
        <v>333</v>
      </c>
      <c r="Z850">
        <v>98</v>
      </c>
      <c r="AA850">
        <v>0</v>
      </c>
      <c r="AB850">
        <v>83</v>
      </c>
      <c r="AC850">
        <v>774</v>
      </c>
      <c r="AD850">
        <v>0</v>
      </c>
      <c r="AE850">
        <v>145</v>
      </c>
      <c r="AF850">
        <v>96</v>
      </c>
      <c r="AG850">
        <v>864</v>
      </c>
      <c r="AH850">
        <v>40</v>
      </c>
      <c r="AI850">
        <v>2</v>
      </c>
      <c r="AJ850">
        <v>0</v>
      </c>
      <c r="AK850">
        <v>297</v>
      </c>
      <c r="AL850">
        <v>693</v>
      </c>
      <c r="AM850">
        <v>12</v>
      </c>
      <c r="AN850">
        <v>1002</v>
      </c>
      <c r="AO850">
        <v>0.81936127744510978</v>
      </c>
      <c r="AP850">
        <v>0.18063872255489019</v>
      </c>
      <c r="AQ850">
        <v>0</v>
      </c>
      <c r="AR850">
        <v>0.17165668662674649</v>
      </c>
      <c r="AS850">
        <v>0.11477045908183631</v>
      </c>
      <c r="AT850">
        <v>9.7804391217564873E-2</v>
      </c>
      <c r="AU850">
        <v>7.7844311377245512E-2</v>
      </c>
      <c r="AV850">
        <v>8.6826347305389226E-2</v>
      </c>
      <c r="AW850">
        <v>0.1367265469061876</v>
      </c>
      <c r="AX850">
        <v>0.1377245508982036</v>
      </c>
      <c r="AY850">
        <v>0.10279441117764471</v>
      </c>
      <c r="AZ850">
        <v>3.7924151696606789E-2</v>
      </c>
      <c r="BA850">
        <v>2.5948103792415168E-2</v>
      </c>
      <c r="BB850">
        <v>9.9800399201596807E-3</v>
      </c>
      <c r="BC850">
        <v>0</v>
      </c>
      <c r="BD850">
        <v>0.99101796407185627</v>
      </c>
      <c r="BE850">
        <v>6.9860279441117763E-3</v>
      </c>
      <c r="BF850">
        <v>1.996007984031936E-3</v>
      </c>
      <c r="BG850">
        <v>0.56986027944111772</v>
      </c>
      <c r="BH850">
        <v>0.33233532934131738</v>
      </c>
      <c r="BI850">
        <v>9.7804391217564873E-2</v>
      </c>
      <c r="BJ850">
        <v>0</v>
      </c>
      <c r="BK850">
        <v>8.2834331337325345E-2</v>
      </c>
      <c r="BL850">
        <v>0.77245508982035926</v>
      </c>
      <c r="BM850">
        <v>0</v>
      </c>
      <c r="BN850">
        <v>0.14471057884231539</v>
      </c>
      <c r="BO850">
        <v>9.580838323353294E-2</v>
      </c>
      <c r="BP850">
        <v>0.86227544910179643</v>
      </c>
      <c r="BQ850">
        <v>3.9920159680638723E-2</v>
      </c>
      <c r="BR850">
        <v>1.996007984031936E-3</v>
      </c>
      <c r="BS850">
        <v>0</v>
      </c>
      <c r="BT850">
        <v>0.29640718562874252</v>
      </c>
      <c r="BU850">
        <v>0.69161676646706582</v>
      </c>
      <c r="BV850">
        <v>1.1976047904191619E-2</v>
      </c>
      <c r="BW850">
        <v>1</v>
      </c>
      <c r="BX850" t="s">
        <v>1954</v>
      </c>
      <c r="BY850">
        <v>1002</v>
      </c>
      <c r="BZ850">
        <v>1</v>
      </c>
      <c r="CA850">
        <v>0</v>
      </c>
    </row>
    <row r="851" spans="1:79" customFormat="1" x14ac:dyDescent="0.25">
      <c r="A851" t="s">
        <v>1955</v>
      </c>
      <c r="B851" t="s">
        <v>361</v>
      </c>
      <c r="C851" t="s">
        <v>369</v>
      </c>
      <c r="D851" t="s">
        <v>947</v>
      </c>
      <c r="E851">
        <v>2017</v>
      </c>
      <c r="F851">
        <v>215</v>
      </c>
      <c r="G851">
        <v>48</v>
      </c>
      <c r="H851">
        <v>0</v>
      </c>
      <c r="I851">
        <v>29</v>
      </c>
      <c r="J851">
        <v>34</v>
      </c>
      <c r="K851">
        <v>16</v>
      </c>
      <c r="L851">
        <v>25</v>
      </c>
      <c r="M851">
        <v>25</v>
      </c>
      <c r="N851">
        <v>46</v>
      </c>
      <c r="O851">
        <v>52</v>
      </c>
      <c r="P851">
        <v>27</v>
      </c>
      <c r="Q851">
        <v>5</v>
      </c>
      <c r="R851">
        <v>1</v>
      </c>
      <c r="S851">
        <v>3</v>
      </c>
      <c r="T851">
        <v>0</v>
      </c>
      <c r="U851">
        <v>261</v>
      </c>
      <c r="V851">
        <v>1</v>
      </c>
      <c r="W851">
        <v>1</v>
      </c>
      <c r="X851">
        <v>193</v>
      </c>
      <c r="Y851">
        <v>51</v>
      </c>
      <c r="Z851">
        <v>19</v>
      </c>
      <c r="AA851">
        <v>0</v>
      </c>
      <c r="AB851">
        <v>24</v>
      </c>
      <c r="AC851">
        <v>194</v>
      </c>
      <c r="AD851">
        <v>0</v>
      </c>
      <c r="AE851">
        <v>45</v>
      </c>
      <c r="AF851">
        <v>26</v>
      </c>
      <c r="AG851">
        <v>233</v>
      </c>
      <c r="AH851">
        <v>3</v>
      </c>
      <c r="AI851">
        <v>1</v>
      </c>
      <c r="AJ851">
        <v>0</v>
      </c>
      <c r="AK851">
        <v>73</v>
      </c>
      <c r="AL851">
        <v>183</v>
      </c>
      <c r="AM851">
        <v>7</v>
      </c>
      <c r="AN851">
        <v>263</v>
      </c>
      <c r="AO851">
        <v>0.81749049429657794</v>
      </c>
      <c r="AP851">
        <v>0.18250950570342209</v>
      </c>
      <c r="AQ851">
        <v>0</v>
      </c>
      <c r="AR851">
        <v>0.1102661596958175</v>
      </c>
      <c r="AS851">
        <v>0.12927756653992389</v>
      </c>
      <c r="AT851">
        <v>6.0836501901140677E-2</v>
      </c>
      <c r="AU851">
        <v>9.5057034220532313E-2</v>
      </c>
      <c r="AV851">
        <v>9.5057034220532313E-2</v>
      </c>
      <c r="AW851">
        <v>0.17490494296577949</v>
      </c>
      <c r="AX851">
        <v>0.19771863117870719</v>
      </c>
      <c r="AY851">
        <v>0.10266159695817489</v>
      </c>
      <c r="AZ851">
        <v>1.901140684410646E-2</v>
      </c>
      <c r="BA851">
        <v>1.140684410646388E-2</v>
      </c>
      <c r="BB851">
        <v>3.8022813688212932E-3</v>
      </c>
      <c r="BC851">
        <v>0</v>
      </c>
      <c r="BD851">
        <v>0.99239543726235746</v>
      </c>
      <c r="BE851">
        <v>3.8022813688212932E-3</v>
      </c>
      <c r="BF851">
        <v>3.8022813688212932E-3</v>
      </c>
      <c r="BG851">
        <v>0.73384030418250945</v>
      </c>
      <c r="BH851">
        <v>0.1939163498098859</v>
      </c>
      <c r="BI851">
        <v>7.2243346007604556E-2</v>
      </c>
      <c r="BJ851">
        <v>0</v>
      </c>
      <c r="BK851">
        <v>9.125475285171103E-2</v>
      </c>
      <c r="BL851">
        <v>0.73764258555133078</v>
      </c>
      <c r="BM851">
        <v>0</v>
      </c>
      <c r="BN851">
        <v>0.17110266159695819</v>
      </c>
      <c r="BO851">
        <v>9.8859315589353611E-2</v>
      </c>
      <c r="BP851">
        <v>0.88593155893536124</v>
      </c>
      <c r="BQ851">
        <v>1.140684410646388E-2</v>
      </c>
      <c r="BR851">
        <v>3.8022813688212932E-3</v>
      </c>
      <c r="BS851">
        <v>0</v>
      </c>
      <c r="BT851">
        <v>0.27756653992395441</v>
      </c>
      <c r="BU851">
        <v>0.69581749049429653</v>
      </c>
      <c r="BV851">
        <v>2.6615969581749051E-2</v>
      </c>
      <c r="BW851">
        <v>1</v>
      </c>
      <c r="BX851" t="s">
        <v>1954</v>
      </c>
      <c r="BY851">
        <v>1002</v>
      </c>
      <c r="BZ851">
        <v>0.2624750499001996</v>
      </c>
      <c r="CA851">
        <v>0</v>
      </c>
    </row>
    <row r="852" spans="1:79" customFormat="1" x14ac:dyDescent="0.25">
      <c r="A852" t="s">
        <v>1956</v>
      </c>
      <c r="B852" t="s">
        <v>361</v>
      </c>
      <c r="C852" t="s">
        <v>369</v>
      </c>
      <c r="D852" t="s">
        <v>949</v>
      </c>
      <c r="E852">
        <v>2017</v>
      </c>
      <c r="F852">
        <v>368</v>
      </c>
      <c r="G852">
        <v>89</v>
      </c>
      <c r="H852">
        <v>0</v>
      </c>
      <c r="I852">
        <v>112</v>
      </c>
      <c r="J852">
        <v>60</v>
      </c>
      <c r="K852">
        <v>50</v>
      </c>
      <c r="L852">
        <v>26</v>
      </c>
      <c r="M852">
        <v>37</v>
      </c>
      <c r="N852">
        <v>47</v>
      </c>
      <c r="O852">
        <v>46</v>
      </c>
      <c r="P852">
        <v>39</v>
      </c>
      <c r="Q852">
        <v>20</v>
      </c>
      <c r="R852">
        <v>4</v>
      </c>
      <c r="S852">
        <v>16</v>
      </c>
      <c r="T852">
        <v>0</v>
      </c>
      <c r="U852">
        <v>451</v>
      </c>
      <c r="V852">
        <v>6</v>
      </c>
      <c r="W852">
        <v>0</v>
      </c>
      <c r="X852">
        <v>226</v>
      </c>
      <c r="Y852">
        <v>178</v>
      </c>
      <c r="Z852">
        <v>53</v>
      </c>
      <c r="AA852">
        <v>0</v>
      </c>
      <c r="AB852">
        <v>23</v>
      </c>
      <c r="AC852">
        <v>404</v>
      </c>
      <c r="AD852">
        <v>0</v>
      </c>
      <c r="AE852">
        <v>30</v>
      </c>
      <c r="AF852">
        <v>25</v>
      </c>
      <c r="AG852">
        <v>424</v>
      </c>
      <c r="AH852">
        <v>8</v>
      </c>
      <c r="AI852">
        <v>0</v>
      </c>
      <c r="AJ852">
        <v>0</v>
      </c>
      <c r="AK852">
        <v>166</v>
      </c>
      <c r="AL852">
        <v>290</v>
      </c>
      <c r="AM852">
        <v>1</v>
      </c>
      <c r="AN852">
        <v>457</v>
      </c>
      <c r="AO852">
        <v>0.80525164113785563</v>
      </c>
      <c r="AP852">
        <v>0.19474835886214439</v>
      </c>
      <c r="AQ852">
        <v>0</v>
      </c>
      <c r="AR852">
        <v>0.24507658643326041</v>
      </c>
      <c r="AS852">
        <v>0.13129102844638951</v>
      </c>
      <c r="AT852">
        <v>0.10940919037199121</v>
      </c>
      <c r="AU852">
        <v>5.689277899343545E-2</v>
      </c>
      <c r="AV852">
        <v>8.0962800875273522E-2</v>
      </c>
      <c r="AW852">
        <v>0.1028446389496718</v>
      </c>
      <c r="AX852">
        <v>0.100656455142232</v>
      </c>
      <c r="AY852">
        <v>8.5339168490153175E-2</v>
      </c>
      <c r="AZ852">
        <v>4.3763676148796497E-2</v>
      </c>
      <c r="BA852">
        <v>3.5010940919037198E-2</v>
      </c>
      <c r="BB852">
        <v>8.7527352297592995E-3</v>
      </c>
      <c r="BC852">
        <v>0</v>
      </c>
      <c r="BD852">
        <v>0.98687089715536103</v>
      </c>
      <c r="BE852">
        <v>1.3129102844638949E-2</v>
      </c>
      <c r="BF852">
        <v>0</v>
      </c>
      <c r="BG852">
        <v>0.49452954048140052</v>
      </c>
      <c r="BH852">
        <v>0.38949671772428879</v>
      </c>
      <c r="BI852">
        <v>0.11597374179431071</v>
      </c>
      <c r="BJ852">
        <v>0</v>
      </c>
      <c r="BK852">
        <v>5.0328227571115977E-2</v>
      </c>
      <c r="BL852">
        <v>0.88402625820568925</v>
      </c>
      <c r="BM852">
        <v>0</v>
      </c>
      <c r="BN852">
        <v>6.5645514223194742E-2</v>
      </c>
      <c r="BO852">
        <v>5.4704595185995623E-2</v>
      </c>
      <c r="BP852">
        <v>0.92778993435448576</v>
      </c>
      <c r="BQ852">
        <v>1.7505470459518599E-2</v>
      </c>
      <c r="BR852">
        <v>0</v>
      </c>
      <c r="BS852">
        <v>0</v>
      </c>
      <c r="BT852">
        <v>0.36323851203501101</v>
      </c>
      <c r="BU852">
        <v>0.6345733041575492</v>
      </c>
      <c r="BV852">
        <v>2.1881838074398249E-3</v>
      </c>
      <c r="BW852">
        <v>1</v>
      </c>
      <c r="BX852" t="s">
        <v>1954</v>
      </c>
      <c r="BY852">
        <v>1002</v>
      </c>
      <c r="BZ852">
        <v>0.45608782435129741</v>
      </c>
      <c r="CA852">
        <v>0</v>
      </c>
    </row>
    <row r="853" spans="1:79" customFormat="1" x14ac:dyDescent="0.25">
      <c r="A853" t="s">
        <v>1957</v>
      </c>
      <c r="B853" t="s">
        <v>361</v>
      </c>
      <c r="C853" t="s">
        <v>369</v>
      </c>
      <c r="D853" t="s">
        <v>951</v>
      </c>
      <c r="E853">
        <v>2017</v>
      </c>
      <c r="F853">
        <v>131</v>
      </c>
      <c r="G853">
        <v>24</v>
      </c>
      <c r="H853">
        <v>0</v>
      </c>
      <c r="I853">
        <v>17</v>
      </c>
      <c r="J853">
        <v>12</v>
      </c>
      <c r="K853">
        <v>16</v>
      </c>
      <c r="L853">
        <v>13</v>
      </c>
      <c r="M853">
        <v>15</v>
      </c>
      <c r="N853">
        <v>22</v>
      </c>
      <c r="O853">
        <v>23</v>
      </c>
      <c r="P853">
        <v>21</v>
      </c>
      <c r="Q853">
        <v>6</v>
      </c>
      <c r="R853">
        <v>4</v>
      </c>
      <c r="S853">
        <v>6</v>
      </c>
      <c r="T853">
        <v>0</v>
      </c>
      <c r="U853">
        <v>155</v>
      </c>
      <c r="V853">
        <v>0</v>
      </c>
      <c r="W853">
        <v>0</v>
      </c>
      <c r="X853">
        <v>71</v>
      </c>
      <c r="Y853">
        <v>68</v>
      </c>
      <c r="Z853">
        <v>16</v>
      </c>
      <c r="AA853">
        <v>0</v>
      </c>
      <c r="AB853">
        <v>24</v>
      </c>
      <c r="AC853">
        <v>116</v>
      </c>
      <c r="AD853">
        <v>0</v>
      </c>
      <c r="AE853">
        <v>15</v>
      </c>
      <c r="AF853">
        <v>24</v>
      </c>
      <c r="AG853">
        <v>127</v>
      </c>
      <c r="AH853">
        <v>4</v>
      </c>
      <c r="AI853">
        <v>0</v>
      </c>
      <c r="AJ853">
        <v>0</v>
      </c>
      <c r="AK853">
        <v>40</v>
      </c>
      <c r="AL853">
        <v>115</v>
      </c>
      <c r="AM853">
        <v>0</v>
      </c>
      <c r="AN853">
        <v>155</v>
      </c>
      <c r="AO853">
        <v>0.84516129032258069</v>
      </c>
      <c r="AP853">
        <v>0.15483870967741939</v>
      </c>
      <c r="AQ853">
        <v>0</v>
      </c>
      <c r="AR853">
        <v>0.1096774193548387</v>
      </c>
      <c r="AS853">
        <v>7.7419354838709681E-2</v>
      </c>
      <c r="AT853">
        <v>0.1032258064516129</v>
      </c>
      <c r="AU853">
        <v>8.387096774193549E-2</v>
      </c>
      <c r="AV853">
        <v>9.6774193548387094E-2</v>
      </c>
      <c r="AW853">
        <v>0.14193548387096769</v>
      </c>
      <c r="AX853">
        <v>0.14838709677419351</v>
      </c>
      <c r="AY853">
        <v>0.13548387096774189</v>
      </c>
      <c r="AZ853">
        <v>3.870967741935484E-2</v>
      </c>
      <c r="BA853">
        <v>3.870967741935484E-2</v>
      </c>
      <c r="BB853">
        <v>2.5806451612903229E-2</v>
      </c>
      <c r="BC853">
        <v>0</v>
      </c>
      <c r="BD853">
        <v>1</v>
      </c>
      <c r="BE853">
        <v>0</v>
      </c>
      <c r="BF853">
        <v>0</v>
      </c>
      <c r="BG853">
        <v>0.45806451612903232</v>
      </c>
      <c r="BH853">
        <v>0.43870967741935479</v>
      </c>
      <c r="BI853">
        <v>0.1032258064516129</v>
      </c>
      <c r="BJ853">
        <v>0</v>
      </c>
      <c r="BK853">
        <v>0.15483870967741939</v>
      </c>
      <c r="BL853">
        <v>0.74838709677419357</v>
      </c>
      <c r="BM853">
        <v>0</v>
      </c>
      <c r="BN853">
        <v>9.6774193548387094E-2</v>
      </c>
      <c r="BO853">
        <v>0.15483870967741939</v>
      </c>
      <c r="BP853">
        <v>0.8193548387096774</v>
      </c>
      <c r="BQ853">
        <v>2.5806451612903229E-2</v>
      </c>
      <c r="BR853">
        <v>0</v>
      </c>
      <c r="BS853">
        <v>0</v>
      </c>
      <c r="BT853">
        <v>0.25806451612903231</v>
      </c>
      <c r="BU853">
        <v>0.74193548387096775</v>
      </c>
      <c r="BV853">
        <v>0</v>
      </c>
      <c r="BW853">
        <v>1</v>
      </c>
      <c r="BX853" t="s">
        <v>1954</v>
      </c>
      <c r="BY853">
        <v>1002</v>
      </c>
      <c r="BZ853">
        <v>0.15469061876247511</v>
      </c>
      <c r="CA853">
        <v>0</v>
      </c>
    </row>
    <row r="854" spans="1:79" customFormat="1" x14ac:dyDescent="0.25">
      <c r="A854" t="s">
        <v>1958</v>
      </c>
      <c r="B854" t="s">
        <v>361</v>
      </c>
      <c r="C854" t="s">
        <v>369</v>
      </c>
      <c r="D854" t="s">
        <v>953</v>
      </c>
      <c r="E854">
        <v>2017</v>
      </c>
      <c r="F854">
        <v>107</v>
      </c>
      <c r="G854">
        <v>20</v>
      </c>
      <c r="H854">
        <v>0</v>
      </c>
      <c r="I854">
        <v>14</v>
      </c>
      <c r="J854">
        <v>9</v>
      </c>
      <c r="K854">
        <v>16</v>
      </c>
      <c r="L854">
        <v>14</v>
      </c>
      <c r="M854">
        <v>10</v>
      </c>
      <c r="N854">
        <v>22</v>
      </c>
      <c r="O854">
        <v>17</v>
      </c>
      <c r="P854">
        <v>16</v>
      </c>
      <c r="Q854">
        <v>7</v>
      </c>
      <c r="R854">
        <v>1</v>
      </c>
      <c r="S854">
        <v>1</v>
      </c>
      <c r="T854">
        <v>0</v>
      </c>
      <c r="U854">
        <v>126</v>
      </c>
      <c r="V854">
        <v>0</v>
      </c>
      <c r="W854">
        <v>1</v>
      </c>
      <c r="X854">
        <v>81</v>
      </c>
      <c r="Y854">
        <v>36</v>
      </c>
      <c r="Z854">
        <v>10</v>
      </c>
      <c r="AA854">
        <v>0</v>
      </c>
      <c r="AB854">
        <v>12</v>
      </c>
      <c r="AC854">
        <v>60</v>
      </c>
      <c r="AD854">
        <v>0</v>
      </c>
      <c r="AE854">
        <v>55</v>
      </c>
      <c r="AF854">
        <v>21</v>
      </c>
      <c r="AG854">
        <v>80</v>
      </c>
      <c r="AH854">
        <v>25</v>
      </c>
      <c r="AI854">
        <v>1</v>
      </c>
      <c r="AJ854">
        <v>0</v>
      </c>
      <c r="AK854">
        <v>18</v>
      </c>
      <c r="AL854">
        <v>105</v>
      </c>
      <c r="AM854">
        <v>4</v>
      </c>
      <c r="AN854">
        <v>127</v>
      </c>
      <c r="AO854">
        <v>0.84251968503937003</v>
      </c>
      <c r="AP854">
        <v>0.15748031496062989</v>
      </c>
      <c r="AQ854">
        <v>0</v>
      </c>
      <c r="AR854">
        <v>0.1102362204724409</v>
      </c>
      <c r="AS854">
        <v>7.0866141732283464E-2</v>
      </c>
      <c r="AT854">
        <v>0.12598425196850391</v>
      </c>
      <c r="AU854">
        <v>0.1102362204724409</v>
      </c>
      <c r="AV854">
        <v>7.874015748031496E-2</v>
      </c>
      <c r="AW854">
        <v>0.17322834645669291</v>
      </c>
      <c r="AX854">
        <v>0.13385826771653539</v>
      </c>
      <c r="AY854">
        <v>0.12598425196850391</v>
      </c>
      <c r="AZ854">
        <v>5.5118110236220472E-2</v>
      </c>
      <c r="BA854">
        <v>7.874015748031496E-3</v>
      </c>
      <c r="BB854">
        <v>7.874015748031496E-3</v>
      </c>
      <c r="BC854">
        <v>0</v>
      </c>
      <c r="BD854">
        <v>0.99212598425196852</v>
      </c>
      <c r="BE854">
        <v>0</v>
      </c>
      <c r="BF854">
        <v>7.874015748031496E-3</v>
      </c>
      <c r="BG854">
        <v>0.63779527559055116</v>
      </c>
      <c r="BH854">
        <v>0.28346456692913391</v>
      </c>
      <c r="BI854">
        <v>7.874015748031496E-2</v>
      </c>
      <c r="BJ854">
        <v>0</v>
      </c>
      <c r="BK854">
        <v>9.4488188976377951E-2</v>
      </c>
      <c r="BL854">
        <v>0.47244094488188981</v>
      </c>
      <c r="BM854">
        <v>0</v>
      </c>
      <c r="BN854">
        <v>0.43307086614173229</v>
      </c>
      <c r="BO854">
        <v>0.1653543307086614</v>
      </c>
      <c r="BP854">
        <v>0.62992125984251968</v>
      </c>
      <c r="BQ854">
        <v>0.19685039370078741</v>
      </c>
      <c r="BR854">
        <v>7.874015748031496E-3</v>
      </c>
      <c r="BS854">
        <v>0</v>
      </c>
      <c r="BT854">
        <v>0.1417322834645669</v>
      </c>
      <c r="BU854">
        <v>0.82677165354330706</v>
      </c>
      <c r="BV854">
        <v>3.1496062992125977E-2</v>
      </c>
      <c r="BW854">
        <v>1</v>
      </c>
      <c r="BX854" t="s">
        <v>1954</v>
      </c>
      <c r="BY854">
        <v>1002</v>
      </c>
      <c r="BZ854">
        <v>0.12674650698602791</v>
      </c>
      <c r="CA854">
        <v>0</v>
      </c>
    </row>
    <row r="855" spans="1:79" customFormat="1" x14ac:dyDescent="0.25">
      <c r="A855" t="s">
        <v>1959</v>
      </c>
      <c r="B855" t="s">
        <v>361</v>
      </c>
      <c r="C855" t="s">
        <v>426</v>
      </c>
      <c r="D855" t="s">
        <v>44</v>
      </c>
      <c r="E855">
        <v>2017</v>
      </c>
      <c r="F855">
        <v>679</v>
      </c>
      <c r="G855">
        <v>108</v>
      </c>
      <c r="H855">
        <v>0</v>
      </c>
      <c r="I855">
        <v>81</v>
      </c>
      <c r="J855">
        <v>63</v>
      </c>
      <c r="K855">
        <v>34</v>
      </c>
      <c r="L855">
        <v>65</v>
      </c>
      <c r="M855">
        <v>119</v>
      </c>
      <c r="N855">
        <v>133</v>
      </c>
      <c r="O855">
        <v>141</v>
      </c>
      <c r="P855">
        <v>78</v>
      </c>
      <c r="Q855">
        <v>36</v>
      </c>
      <c r="R855">
        <v>17</v>
      </c>
      <c r="S855">
        <v>20</v>
      </c>
      <c r="T855">
        <v>0</v>
      </c>
      <c r="U855">
        <v>745</v>
      </c>
      <c r="V855">
        <v>11</v>
      </c>
      <c r="W855">
        <v>31</v>
      </c>
      <c r="X855">
        <v>498</v>
      </c>
      <c r="Y855">
        <v>155</v>
      </c>
      <c r="Z855">
        <v>109</v>
      </c>
      <c r="AA855">
        <v>25</v>
      </c>
      <c r="AB855">
        <v>84</v>
      </c>
      <c r="AC855">
        <v>601</v>
      </c>
      <c r="AD855">
        <v>22</v>
      </c>
      <c r="AE855">
        <v>80</v>
      </c>
      <c r="AF855">
        <v>23</v>
      </c>
      <c r="AG855">
        <v>687</v>
      </c>
      <c r="AH855">
        <v>41</v>
      </c>
      <c r="AI855">
        <v>0</v>
      </c>
      <c r="AJ855">
        <v>36</v>
      </c>
      <c r="AK855">
        <v>115</v>
      </c>
      <c r="AL855">
        <v>655</v>
      </c>
      <c r="AM855">
        <v>17</v>
      </c>
      <c r="AN855">
        <v>787</v>
      </c>
      <c r="AO855">
        <v>0.86277001270648035</v>
      </c>
      <c r="AP855">
        <v>0.13722998729351971</v>
      </c>
      <c r="AQ855">
        <v>0</v>
      </c>
      <c r="AR855">
        <v>0.10292249047013979</v>
      </c>
      <c r="AS855">
        <v>8.0050825921219829E-2</v>
      </c>
      <c r="AT855">
        <v>4.3202033036848803E-2</v>
      </c>
      <c r="AU855">
        <v>8.2592121982210928E-2</v>
      </c>
      <c r="AV855">
        <v>0.1512071156289708</v>
      </c>
      <c r="AW855">
        <v>0.16899618805590849</v>
      </c>
      <c r="AX855">
        <v>0.17916137229987289</v>
      </c>
      <c r="AY855">
        <v>9.9110546378653117E-2</v>
      </c>
      <c r="AZ855">
        <v>4.5743329097839902E-2</v>
      </c>
      <c r="BA855">
        <v>2.5412960609911051E-2</v>
      </c>
      <c r="BB855">
        <v>2.1601016518424401E-2</v>
      </c>
      <c r="BC855">
        <v>0</v>
      </c>
      <c r="BD855">
        <v>0.94663278271918683</v>
      </c>
      <c r="BE855">
        <v>1.397712833545108E-2</v>
      </c>
      <c r="BF855">
        <v>3.9390088945362133E-2</v>
      </c>
      <c r="BG855">
        <v>0.6327827191867853</v>
      </c>
      <c r="BH855">
        <v>0.1969504447268107</v>
      </c>
      <c r="BI855">
        <v>0.13850063532401519</v>
      </c>
      <c r="BJ855">
        <v>3.176620076238882E-2</v>
      </c>
      <c r="BK855">
        <v>0.1067344345616264</v>
      </c>
      <c r="BL855">
        <v>0.76365946632782722</v>
      </c>
      <c r="BM855">
        <v>2.795425667090216E-2</v>
      </c>
      <c r="BN855">
        <v>0.1016518424396442</v>
      </c>
      <c r="BO855">
        <v>2.922490470139771E-2</v>
      </c>
      <c r="BP855">
        <v>0.87293519695044475</v>
      </c>
      <c r="BQ855">
        <v>5.2096569250317658E-2</v>
      </c>
      <c r="BR855">
        <v>0</v>
      </c>
      <c r="BS855">
        <v>4.5743329097839902E-2</v>
      </c>
      <c r="BT855">
        <v>0.1461245235069886</v>
      </c>
      <c r="BU855">
        <v>0.83227445997458704</v>
      </c>
      <c r="BV855">
        <v>2.1601016518424401E-2</v>
      </c>
      <c r="BW855">
        <v>1</v>
      </c>
      <c r="BX855" t="s">
        <v>1960</v>
      </c>
      <c r="BY855">
        <v>787</v>
      </c>
      <c r="BZ855">
        <v>1</v>
      </c>
      <c r="CA855">
        <v>0</v>
      </c>
    </row>
    <row r="856" spans="1:79" customFormat="1" x14ac:dyDescent="0.25">
      <c r="A856" t="s">
        <v>1961</v>
      </c>
      <c r="B856" t="s">
        <v>361</v>
      </c>
      <c r="C856" t="s">
        <v>426</v>
      </c>
      <c r="D856" t="s">
        <v>947</v>
      </c>
      <c r="E856">
        <v>2017</v>
      </c>
      <c r="F856">
        <v>182</v>
      </c>
      <c r="G856">
        <v>30</v>
      </c>
      <c r="H856">
        <v>0</v>
      </c>
      <c r="I856">
        <v>16</v>
      </c>
      <c r="J856">
        <v>16</v>
      </c>
      <c r="K856">
        <v>9</v>
      </c>
      <c r="L856">
        <v>15</v>
      </c>
      <c r="M856">
        <v>34</v>
      </c>
      <c r="N856">
        <v>35</v>
      </c>
      <c r="O856">
        <v>46</v>
      </c>
      <c r="P856">
        <v>22</v>
      </c>
      <c r="Q856">
        <v>9</v>
      </c>
      <c r="R856">
        <v>5</v>
      </c>
      <c r="S856">
        <v>5</v>
      </c>
      <c r="T856">
        <v>0</v>
      </c>
      <c r="U856">
        <v>205</v>
      </c>
      <c r="V856">
        <v>0</v>
      </c>
      <c r="W856">
        <v>7</v>
      </c>
      <c r="X856">
        <v>142</v>
      </c>
      <c r="Y856">
        <v>34</v>
      </c>
      <c r="Z856">
        <v>31</v>
      </c>
      <c r="AA856">
        <v>5</v>
      </c>
      <c r="AB856">
        <v>11</v>
      </c>
      <c r="AC856">
        <v>185</v>
      </c>
      <c r="AD856">
        <v>3</v>
      </c>
      <c r="AE856">
        <v>13</v>
      </c>
      <c r="AF856">
        <v>2</v>
      </c>
      <c r="AG856">
        <v>196</v>
      </c>
      <c r="AH856">
        <v>5</v>
      </c>
      <c r="AI856">
        <v>0</v>
      </c>
      <c r="AJ856">
        <v>9</v>
      </c>
      <c r="AK856">
        <v>36</v>
      </c>
      <c r="AL856">
        <v>174</v>
      </c>
      <c r="AM856">
        <v>2</v>
      </c>
      <c r="AN856">
        <v>212</v>
      </c>
      <c r="AO856">
        <v>0.85849056603773588</v>
      </c>
      <c r="AP856">
        <v>0.14150943396226409</v>
      </c>
      <c r="AQ856">
        <v>0</v>
      </c>
      <c r="AR856">
        <v>7.5471698113207544E-2</v>
      </c>
      <c r="AS856">
        <v>7.5471698113207544E-2</v>
      </c>
      <c r="AT856">
        <v>4.2452830188679243E-2</v>
      </c>
      <c r="AU856">
        <v>7.0754716981132074E-2</v>
      </c>
      <c r="AV856">
        <v>0.160377358490566</v>
      </c>
      <c r="AW856">
        <v>0.1650943396226415</v>
      </c>
      <c r="AX856">
        <v>0.21698113207547171</v>
      </c>
      <c r="AY856">
        <v>0.1037735849056604</v>
      </c>
      <c r="AZ856">
        <v>4.2452830188679243E-2</v>
      </c>
      <c r="BA856">
        <v>2.358490566037736E-2</v>
      </c>
      <c r="BB856">
        <v>2.358490566037736E-2</v>
      </c>
      <c r="BC856">
        <v>0</v>
      </c>
      <c r="BD856">
        <v>0.96698113207547165</v>
      </c>
      <c r="BE856">
        <v>0</v>
      </c>
      <c r="BF856">
        <v>3.3018867924528301E-2</v>
      </c>
      <c r="BG856">
        <v>0.66981132075471694</v>
      </c>
      <c r="BH856">
        <v>0.160377358490566</v>
      </c>
      <c r="BI856">
        <v>0.14622641509433959</v>
      </c>
      <c r="BJ856">
        <v>2.358490566037736E-2</v>
      </c>
      <c r="BK856">
        <v>5.1886792452830191E-2</v>
      </c>
      <c r="BL856">
        <v>0.87264150943396224</v>
      </c>
      <c r="BM856">
        <v>1.4150943396226421E-2</v>
      </c>
      <c r="BN856">
        <v>6.1320754716981132E-2</v>
      </c>
      <c r="BO856">
        <v>9.433962264150943E-3</v>
      </c>
      <c r="BP856">
        <v>0.92452830188679247</v>
      </c>
      <c r="BQ856">
        <v>2.358490566037736E-2</v>
      </c>
      <c r="BR856">
        <v>0</v>
      </c>
      <c r="BS856">
        <v>4.2452830188679243E-2</v>
      </c>
      <c r="BT856">
        <v>0.169811320754717</v>
      </c>
      <c r="BU856">
        <v>0.82075471698113212</v>
      </c>
      <c r="BV856">
        <v>9.433962264150943E-3</v>
      </c>
      <c r="BW856">
        <v>1</v>
      </c>
      <c r="BX856" t="s">
        <v>1960</v>
      </c>
      <c r="BY856">
        <v>787</v>
      </c>
      <c r="BZ856">
        <v>0.26937738246505721</v>
      </c>
      <c r="CA856">
        <v>0</v>
      </c>
    </row>
    <row r="857" spans="1:79" customFormat="1" x14ac:dyDescent="0.25">
      <c r="A857" t="s">
        <v>1962</v>
      </c>
      <c r="B857" t="s">
        <v>361</v>
      </c>
      <c r="C857" t="s">
        <v>426</v>
      </c>
      <c r="D857" t="s">
        <v>949</v>
      </c>
      <c r="E857">
        <v>2017</v>
      </c>
      <c r="F857">
        <v>182</v>
      </c>
      <c r="G857">
        <v>29</v>
      </c>
      <c r="H857">
        <v>0</v>
      </c>
      <c r="I857">
        <v>35</v>
      </c>
      <c r="J857">
        <v>24</v>
      </c>
      <c r="K857">
        <v>15</v>
      </c>
      <c r="L857">
        <v>17</v>
      </c>
      <c r="M857">
        <v>30</v>
      </c>
      <c r="N857">
        <v>32</v>
      </c>
      <c r="O857">
        <v>25</v>
      </c>
      <c r="P857">
        <v>11</v>
      </c>
      <c r="Q857">
        <v>10</v>
      </c>
      <c r="R857">
        <v>5</v>
      </c>
      <c r="S857">
        <v>7</v>
      </c>
      <c r="T857">
        <v>0</v>
      </c>
      <c r="U857">
        <v>199</v>
      </c>
      <c r="V857">
        <v>2</v>
      </c>
      <c r="W857">
        <v>10</v>
      </c>
      <c r="X857">
        <v>126</v>
      </c>
      <c r="Y857">
        <v>50</v>
      </c>
      <c r="Z857">
        <v>33</v>
      </c>
      <c r="AA857">
        <v>2</v>
      </c>
      <c r="AB857">
        <v>22</v>
      </c>
      <c r="AC857">
        <v>172</v>
      </c>
      <c r="AD857">
        <v>4</v>
      </c>
      <c r="AE857">
        <v>13</v>
      </c>
      <c r="AF857">
        <v>5</v>
      </c>
      <c r="AG857">
        <v>195</v>
      </c>
      <c r="AH857">
        <v>4</v>
      </c>
      <c r="AI857">
        <v>0</v>
      </c>
      <c r="AJ857">
        <v>7</v>
      </c>
      <c r="AK857">
        <v>24</v>
      </c>
      <c r="AL857">
        <v>181</v>
      </c>
      <c r="AM857">
        <v>6</v>
      </c>
      <c r="AN857">
        <v>211</v>
      </c>
      <c r="AO857">
        <v>0.86255924170616116</v>
      </c>
      <c r="AP857">
        <v>0.13744075829383889</v>
      </c>
      <c r="AQ857">
        <v>0</v>
      </c>
      <c r="AR857">
        <v>0.1658767772511848</v>
      </c>
      <c r="AS857">
        <v>0.11374407582938389</v>
      </c>
      <c r="AT857">
        <v>7.1090047393364927E-2</v>
      </c>
      <c r="AU857">
        <v>8.0568720379146919E-2</v>
      </c>
      <c r="AV857">
        <v>0.14218009478672991</v>
      </c>
      <c r="AW857">
        <v>0.15165876777251189</v>
      </c>
      <c r="AX857">
        <v>0.1184834123222749</v>
      </c>
      <c r="AY857">
        <v>5.2132701421800938E-2</v>
      </c>
      <c r="AZ857">
        <v>4.7393364928909949E-2</v>
      </c>
      <c r="BA857">
        <v>3.3175355450236969E-2</v>
      </c>
      <c r="BB857">
        <v>2.3696682464454971E-2</v>
      </c>
      <c r="BC857">
        <v>0</v>
      </c>
      <c r="BD857">
        <v>0.94312796208530802</v>
      </c>
      <c r="BE857">
        <v>9.4786729857819912E-3</v>
      </c>
      <c r="BF857">
        <v>4.7393364928909949E-2</v>
      </c>
      <c r="BG857">
        <v>0.59715639810426535</v>
      </c>
      <c r="BH857">
        <v>0.23696682464454979</v>
      </c>
      <c r="BI857">
        <v>0.15639810426540279</v>
      </c>
      <c r="BJ857">
        <v>9.4786729857819912E-3</v>
      </c>
      <c r="BK857">
        <v>0.1042654028436019</v>
      </c>
      <c r="BL857">
        <v>0.81516587677725116</v>
      </c>
      <c r="BM857">
        <v>1.8957345971563979E-2</v>
      </c>
      <c r="BN857">
        <v>6.1611374407582943E-2</v>
      </c>
      <c r="BO857">
        <v>2.3696682464454971E-2</v>
      </c>
      <c r="BP857">
        <v>0.92417061611374407</v>
      </c>
      <c r="BQ857">
        <v>1.8957345971563979E-2</v>
      </c>
      <c r="BR857">
        <v>0</v>
      </c>
      <c r="BS857">
        <v>3.3175355450236969E-2</v>
      </c>
      <c r="BT857">
        <v>0.11374407582938389</v>
      </c>
      <c r="BU857">
        <v>0.85781990521327012</v>
      </c>
      <c r="BV857">
        <v>2.843601895734597E-2</v>
      </c>
      <c r="BW857">
        <v>1</v>
      </c>
      <c r="BX857" t="s">
        <v>1960</v>
      </c>
      <c r="BY857">
        <v>787</v>
      </c>
      <c r="BZ857">
        <v>0.26810673443456162</v>
      </c>
      <c r="CA857">
        <v>0</v>
      </c>
    </row>
    <row r="858" spans="1:79" customFormat="1" x14ac:dyDescent="0.25">
      <c r="A858" t="s">
        <v>1963</v>
      </c>
      <c r="B858" t="s">
        <v>361</v>
      </c>
      <c r="C858" t="s">
        <v>426</v>
      </c>
      <c r="D858" t="s">
        <v>951</v>
      </c>
      <c r="E858">
        <v>2017</v>
      </c>
      <c r="F858">
        <v>171</v>
      </c>
      <c r="G858">
        <v>23</v>
      </c>
      <c r="H858">
        <v>0</v>
      </c>
      <c r="I858">
        <v>20</v>
      </c>
      <c r="J858">
        <v>12</v>
      </c>
      <c r="K858">
        <v>5</v>
      </c>
      <c r="L858">
        <v>13</v>
      </c>
      <c r="M858">
        <v>34</v>
      </c>
      <c r="N858">
        <v>36</v>
      </c>
      <c r="O858">
        <v>38</v>
      </c>
      <c r="P858">
        <v>22</v>
      </c>
      <c r="Q858">
        <v>9</v>
      </c>
      <c r="R858">
        <v>4</v>
      </c>
      <c r="S858">
        <v>1</v>
      </c>
      <c r="T858">
        <v>0</v>
      </c>
      <c r="U858">
        <v>184</v>
      </c>
      <c r="V858">
        <v>3</v>
      </c>
      <c r="W858">
        <v>7</v>
      </c>
      <c r="X858">
        <v>113</v>
      </c>
      <c r="Y858">
        <v>49</v>
      </c>
      <c r="Z858">
        <v>24</v>
      </c>
      <c r="AA858">
        <v>8</v>
      </c>
      <c r="AB858">
        <v>32</v>
      </c>
      <c r="AC858">
        <v>151</v>
      </c>
      <c r="AD858">
        <v>2</v>
      </c>
      <c r="AE858">
        <v>9</v>
      </c>
      <c r="AF858">
        <v>7</v>
      </c>
      <c r="AG858">
        <v>180</v>
      </c>
      <c r="AH858">
        <v>2</v>
      </c>
      <c r="AI858">
        <v>0</v>
      </c>
      <c r="AJ858">
        <v>5</v>
      </c>
      <c r="AK858">
        <v>36</v>
      </c>
      <c r="AL858">
        <v>155</v>
      </c>
      <c r="AM858">
        <v>3</v>
      </c>
      <c r="AN858">
        <v>194</v>
      </c>
      <c r="AO858">
        <v>0.88144329896907214</v>
      </c>
      <c r="AP858">
        <v>0.1185567010309278</v>
      </c>
      <c r="AQ858">
        <v>0</v>
      </c>
      <c r="AR858">
        <v>0.10309278350515461</v>
      </c>
      <c r="AS858">
        <v>6.1855670103092793E-2</v>
      </c>
      <c r="AT858">
        <v>2.5773195876288658E-2</v>
      </c>
      <c r="AU858">
        <v>6.7010309278350513E-2</v>
      </c>
      <c r="AV858">
        <v>0.1752577319587629</v>
      </c>
      <c r="AW858">
        <v>0.18556701030927841</v>
      </c>
      <c r="AX858">
        <v>0.19587628865979381</v>
      </c>
      <c r="AY858">
        <v>0.1134020618556701</v>
      </c>
      <c r="AZ858">
        <v>4.6391752577319589E-2</v>
      </c>
      <c r="BA858">
        <v>5.1546391752577319E-3</v>
      </c>
      <c r="BB858">
        <v>2.0618556701030931E-2</v>
      </c>
      <c r="BC858">
        <v>0</v>
      </c>
      <c r="BD858">
        <v>0.94845360824742264</v>
      </c>
      <c r="BE858">
        <v>1.54639175257732E-2</v>
      </c>
      <c r="BF858">
        <v>3.608247422680412E-2</v>
      </c>
      <c r="BG858">
        <v>0.58247422680412375</v>
      </c>
      <c r="BH858">
        <v>0.25257731958762891</v>
      </c>
      <c r="BI858">
        <v>0.1237113402061856</v>
      </c>
      <c r="BJ858">
        <v>4.1237113402061848E-2</v>
      </c>
      <c r="BK858">
        <v>0.16494845360824739</v>
      </c>
      <c r="BL858">
        <v>0.77835051546391754</v>
      </c>
      <c r="BM858">
        <v>1.030927835051546E-2</v>
      </c>
      <c r="BN858">
        <v>4.6391752577319589E-2</v>
      </c>
      <c r="BO858">
        <v>3.608247422680412E-2</v>
      </c>
      <c r="BP858">
        <v>0.92783505154639179</v>
      </c>
      <c r="BQ858">
        <v>1.030927835051546E-2</v>
      </c>
      <c r="BR858">
        <v>0</v>
      </c>
      <c r="BS858">
        <v>2.5773195876288658E-2</v>
      </c>
      <c r="BT858">
        <v>0.18556701030927841</v>
      </c>
      <c r="BU858">
        <v>0.7989690721649485</v>
      </c>
      <c r="BV858">
        <v>1.54639175257732E-2</v>
      </c>
      <c r="BW858">
        <v>1</v>
      </c>
      <c r="BX858" t="s">
        <v>1960</v>
      </c>
      <c r="BY858">
        <v>787</v>
      </c>
      <c r="BZ858">
        <v>0.24650571791613721</v>
      </c>
      <c r="CA858">
        <v>0</v>
      </c>
    </row>
    <row r="859" spans="1:79" customFormat="1" x14ac:dyDescent="0.25">
      <c r="A859" t="s">
        <v>1964</v>
      </c>
      <c r="B859" t="s">
        <v>361</v>
      </c>
      <c r="C859" t="s">
        <v>426</v>
      </c>
      <c r="D859" t="s">
        <v>953</v>
      </c>
      <c r="E859">
        <v>2017</v>
      </c>
      <c r="F859">
        <v>119</v>
      </c>
      <c r="G859">
        <v>22</v>
      </c>
      <c r="H859">
        <v>0</v>
      </c>
      <c r="I859">
        <v>8</v>
      </c>
      <c r="J859">
        <v>11</v>
      </c>
      <c r="K859">
        <v>5</v>
      </c>
      <c r="L859">
        <v>16</v>
      </c>
      <c r="M859">
        <v>18</v>
      </c>
      <c r="N859">
        <v>24</v>
      </c>
      <c r="O859">
        <v>28</v>
      </c>
      <c r="P859">
        <v>17</v>
      </c>
      <c r="Q859">
        <v>6</v>
      </c>
      <c r="R859">
        <v>2</v>
      </c>
      <c r="S859">
        <v>6</v>
      </c>
      <c r="T859">
        <v>0</v>
      </c>
      <c r="U859">
        <v>129</v>
      </c>
      <c r="V859">
        <v>6</v>
      </c>
      <c r="W859">
        <v>6</v>
      </c>
      <c r="X859">
        <v>97</v>
      </c>
      <c r="Y859">
        <v>17</v>
      </c>
      <c r="Z859">
        <v>17</v>
      </c>
      <c r="AA859">
        <v>10</v>
      </c>
      <c r="AB859">
        <v>14</v>
      </c>
      <c r="AC859">
        <v>82</v>
      </c>
      <c r="AD859">
        <v>3</v>
      </c>
      <c r="AE859">
        <v>42</v>
      </c>
      <c r="AF859">
        <v>6</v>
      </c>
      <c r="AG859">
        <v>101</v>
      </c>
      <c r="AH859">
        <v>29</v>
      </c>
      <c r="AI859">
        <v>0</v>
      </c>
      <c r="AJ859">
        <v>5</v>
      </c>
      <c r="AK859">
        <v>14</v>
      </c>
      <c r="AL859">
        <v>125</v>
      </c>
      <c r="AM859">
        <v>2</v>
      </c>
      <c r="AN859">
        <v>141</v>
      </c>
      <c r="AO859">
        <v>0.84397163120567376</v>
      </c>
      <c r="AP859">
        <v>0.15602836879432619</v>
      </c>
      <c r="AQ859">
        <v>0</v>
      </c>
      <c r="AR859">
        <v>5.6737588652482268E-2</v>
      </c>
      <c r="AS859">
        <v>7.8014184397163122E-2</v>
      </c>
      <c r="AT859">
        <v>3.5460992907801421E-2</v>
      </c>
      <c r="AU859">
        <v>0.11347517730496449</v>
      </c>
      <c r="AV859">
        <v>0.1276595744680851</v>
      </c>
      <c r="AW859">
        <v>0.1702127659574468</v>
      </c>
      <c r="AX859">
        <v>0.19858156028368801</v>
      </c>
      <c r="AY859">
        <v>0.1205673758865248</v>
      </c>
      <c r="AZ859">
        <v>4.2553191489361701E-2</v>
      </c>
      <c r="BA859">
        <v>4.2553191489361701E-2</v>
      </c>
      <c r="BB859">
        <v>1.4184397163120571E-2</v>
      </c>
      <c r="BC859">
        <v>0</v>
      </c>
      <c r="BD859">
        <v>0.91489361702127658</v>
      </c>
      <c r="BE859">
        <v>4.2553191489361701E-2</v>
      </c>
      <c r="BF859">
        <v>4.2553191489361701E-2</v>
      </c>
      <c r="BG859">
        <v>0.68794326241134751</v>
      </c>
      <c r="BH859">
        <v>0.1205673758865248</v>
      </c>
      <c r="BI859">
        <v>0.1205673758865248</v>
      </c>
      <c r="BJ859">
        <v>7.0921985815602842E-2</v>
      </c>
      <c r="BK859">
        <v>9.9290780141843976E-2</v>
      </c>
      <c r="BL859">
        <v>0.58156028368794321</v>
      </c>
      <c r="BM859">
        <v>2.1276595744680851E-2</v>
      </c>
      <c r="BN859">
        <v>0.2978723404255319</v>
      </c>
      <c r="BO859">
        <v>4.2553191489361701E-2</v>
      </c>
      <c r="BP859">
        <v>0.71631205673758869</v>
      </c>
      <c r="BQ859">
        <v>0.20567375886524819</v>
      </c>
      <c r="BR859">
        <v>0</v>
      </c>
      <c r="BS859">
        <v>3.5460992907801421E-2</v>
      </c>
      <c r="BT859">
        <v>9.9290780141843976E-2</v>
      </c>
      <c r="BU859">
        <v>0.88652482269503541</v>
      </c>
      <c r="BV859">
        <v>1.4184397163120571E-2</v>
      </c>
      <c r="BW859">
        <v>1</v>
      </c>
      <c r="BX859" t="s">
        <v>1960</v>
      </c>
      <c r="BY859">
        <v>787</v>
      </c>
      <c r="BZ859">
        <v>0.17916137229987289</v>
      </c>
      <c r="CA859">
        <v>0</v>
      </c>
    </row>
    <row r="860" spans="1:79" customFormat="1" x14ac:dyDescent="0.25">
      <c r="A860" t="s">
        <v>1965</v>
      </c>
      <c r="B860" t="s">
        <v>361</v>
      </c>
      <c r="C860" t="s">
        <v>426</v>
      </c>
      <c r="D860" t="s">
        <v>961</v>
      </c>
      <c r="E860">
        <v>2017</v>
      </c>
      <c r="F860">
        <v>25</v>
      </c>
      <c r="G860">
        <v>4</v>
      </c>
      <c r="H860">
        <v>0</v>
      </c>
      <c r="I860">
        <v>2</v>
      </c>
      <c r="J860">
        <v>0</v>
      </c>
      <c r="K860">
        <v>0</v>
      </c>
      <c r="L860">
        <v>4</v>
      </c>
      <c r="M860">
        <v>3</v>
      </c>
      <c r="N860">
        <v>6</v>
      </c>
      <c r="O860">
        <v>4</v>
      </c>
      <c r="P860">
        <v>6</v>
      </c>
      <c r="Q860">
        <v>2</v>
      </c>
      <c r="R860">
        <v>1</v>
      </c>
      <c r="S860">
        <v>1</v>
      </c>
      <c r="T860">
        <v>0</v>
      </c>
      <c r="U860">
        <v>28</v>
      </c>
      <c r="V860">
        <v>0</v>
      </c>
      <c r="W860">
        <v>1</v>
      </c>
      <c r="X860">
        <v>20</v>
      </c>
      <c r="Y860">
        <v>5</v>
      </c>
      <c r="Z860">
        <v>4</v>
      </c>
      <c r="AA860">
        <v>0</v>
      </c>
      <c r="AB860">
        <v>5</v>
      </c>
      <c r="AC860">
        <v>11</v>
      </c>
      <c r="AD860">
        <v>10</v>
      </c>
      <c r="AE860">
        <v>3</v>
      </c>
      <c r="AF860">
        <v>3</v>
      </c>
      <c r="AG860">
        <v>15</v>
      </c>
      <c r="AH860">
        <v>1</v>
      </c>
      <c r="AI860">
        <v>0</v>
      </c>
      <c r="AJ860">
        <v>10</v>
      </c>
      <c r="AK860">
        <v>5</v>
      </c>
      <c r="AL860">
        <v>20</v>
      </c>
      <c r="AM860">
        <v>4</v>
      </c>
      <c r="AN860">
        <v>29</v>
      </c>
      <c r="AO860">
        <v>0.86206896551724133</v>
      </c>
      <c r="AP860">
        <v>0.13793103448275859</v>
      </c>
      <c r="AQ860">
        <v>0</v>
      </c>
      <c r="AR860">
        <v>6.8965517241379309E-2</v>
      </c>
      <c r="AS860">
        <v>0</v>
      </c>
      <c r="AT860">
        <v>0</v>
      </c>
      <c r="AU860">
        <v>0.13793103448275859</v>
      </c>
      <c r="AV860">
        <v>0.10344827586206901</v>
      </c>
      <c r="AW860">
        <v>0.2068965517241379</v>
      </c>
      <c r="AX860">
        <v>0.13793103448275859</v>
      </c>
      <c r="AY860">
        <v>0.2068965517241379</v>
      </c>
      <c r="AZ860">
        <v>6.8965517241379309E-2</v>
      </c>
      <c r="BA860">
        <v>3.4482758620689648E-2</v>
      </c>
      <c r="BB860">
        <v>3.4482758620689648E-2</v>
      </c>
      <c r="BC860">
        <v>0</v>
      </c>
      <c r="BD860">
        <v>0.96551724137931039</v>
      </c>
      <c r="BE860">
        <v>0</v>
      </c>
      <c r="BF860">
        <v>3.4482758620689648E-2</v>
      </c>
      <c r="BG860">
        <v>0.68965517241379315</v>
      </c>
      <c r="BH860">
        <v>0.17241379310344829</v>
      </c>
      <c r="BI860">
        <v>0.13793103448275859</v>
      </c>
      <c r="BJ860">
        <v>0</v>
      </c>
      <c r="BK860">
        <v>0.17241379310344829</v>
      </c>
      <c r="BL860">
        <v>0.37931034482758619</v>
      </c>
      <c r="BM860">
        <v>0.34482758620689657</v>
      </c>
      <c r="BN860">
        <v>0.10344827586206901</v>
      </c>
      <c r="BO860">
        <v>0.10344827586206901</v>
      </c>
      <c r="BP860">
        <v>0.51724137931034486</v>
      </c>
      <c r="BQ860">
        <v>3.4482758620689648E-2</v>
      </c>
      <c r="BR860">
        <v>0</v>
      </c>
      <c r="BS860">
        <v>0.34482758620689657</v>
      </c>
      <c r="BT860">
        <v>0.17241379310344829</v>
      </c>
      <c r="BU860">
        <v>0.68965517241379315</v>
      </c>
      <c r="BV860">
        <v>0.13793103448275859</v>
      </c>
      <c r="BW860">
        <v>1</v>
      </c>
      <c r="BX860" t="s">
        <v>1960</v>
      </c>
      <c r="BY860">
        <v>787</v>
      </c>
      <c r="BZ860">
        <v>3.6848792884371033E-2</v>
      </c>
      <c r="CA860">
        <v>0</v>
      </c>
    </row>
    <row r="861" spans="1:79" customFormat="1" x14ac:dyDescent="0.25">
      <c r="A861" t="s">
        <v>1966</v>
      </c>
      <c r="B861" t="s">
        <v>354</v>
      </c>
      <c r="C861" t="s">
        <v>124</v>
      </c>
      <c r="D861" t="s">
        <v>44</v>
      </c>
      <c r="E861">
        <v>2018</v>
      </c>
      <c r="F861">
        <v>11353</v>
      </c>
      <c r="G861">
        <v>971</v>
      </c>
      <c r="H861">
        <v>0</v>
      </c>
      <c r="I861">
        <v>1966</v>
      </c>
      <c r="J861">
        <v>2437</v>
      </c>
      <c r="K861">
        <v>1987</v>
      </c>
      <c r="L861">
        <v>1520</v>
      </c>
      <c r="M861">
        <v>1227</v>
      </c>
      <c r="N861">
        <v>885</v>
      </c>
      <c r="O861">
        <v>837</v>
      </c>
      <c r="P861">
        <v>574</v>
      </c>
      <c r="Q861">
        <v>237</v>
      </c>
      <c r="R861">
        <v>70</v>
      </c>
      <c r="S861">
        <v>584</v>
      </c>
      <c r="T861">
        <v>0</v>
      </c>
      <c r="U861">
        <v>11474</v>
      </c>
      <c r="V861">
        <v>850</v>
      </c>
      <c r="W861">
        <v>0</v>
      </c>
      <c r="X861">
        <v>4790</v>
      </c>
      <c r="Y861">
        <v>5463</v>
      </c>
      <c r="Z861">
        <v>2071</v>
      </c>
      <c r="AA861">
        <v>0</v>
      </c>
      <c r="AB861">
        <v>341</v>
      </c>
      <c r="AC861">
        <v>8865</v>
      </c>
      <c r="AD861">
        <v>0</v>
      </c>
      <c r="AE861">
        <v>3118</v>
      </c>
      <c r="AF861">
        <v>873</v>
      </c>
      <c r="AG861">
        <v>11248</v>
      </c>
      <c r="AH861">
        <v>188</v>
      </c>
      <c r="AI861">
        <v>15</v>
      </c>
      <c r="AJ861">
        <v>0</v>
      </c>
      <c r="AK861">
        <v>2077</v>
      </c>
      <c r="AL861">
        <v>10247</v>
      </c>
      <c r="AM861">
        <v>0</v>
      </c>
      <c r="AN861">
        <v>12324</v>
      </c>
      <c r="AO861">
        <v>0.92121064589419022</v>
      </c>
      <c r="AP861">
        <v>7.8789354105809797E-2</v>
      </c>
      <c r="AQ861">
        <v>0</v>
      </c>
      <c r="AR861">
        <v>0.15952612788055831</v>
      </c>
      <c r="AS861">
        <v>0.19774423888347939</v>
      </c>
      <c r="AT861">
        <v>0.16123012009087959</v>
      </c>
      <c r="AU861">
        <v>0.1233365790327816</v>
      </c>
      <c r="AV861">
        <v>9.9561830574488808E-2</v>
      </c>
      <c r="AW861">
        <v>7.1811100292112948E-2</v>
      </c>
      <c r="AX861">
        <v>6.7916260954235641E-2</v>
      </c>
      <c r="AY861">
        <v>4.6575787082116203E-2</v>
      </c>
      <c r="AZ861">
        <v>1.9230769230769228E-2</v>
      </c>
      <c r="BA861">
        <v>4.7387211944173967E-2</v>
      </c>
      <c r="BB861">
        <v>5.6799740344044142E-3</v>
      </c>
      <c r="BC861">
        <v>0</v>
      </c>
      <c r="BD861">
        <v>0.93102888672508921</v>
      </c>
      <c r="BE861">
        <v>6.8971113274910748E-2</v>
      </c>
      <c r="BF861">
        <v>0</v>
      </c>
      <c r="BG861">
        <v>0.38867250892567351</v>
      </c>
      <c r="BH861">
        <v>0.44328140214216172</v>
      </c>
      <c r="BI861">
        <v>0.16804608893216491</v>
      </c>
      <c r="BJ861">
        <v>0</v>
      </c>
      <c r="BK861">
        <v>2.766958779617007E-2</v>
      </c>
      <c r="BL861">
        <v>0.71932814021421621</v>
      </c>
      <c r="BM861">
        <v>0</v>
      </c>
      <c r="BN861">
        <v>0.25300227198961378</v>
      </c>
      <c r="BO861">
        <v>7.0837390457643618E-2</v>
      </c>
      <c r="BP861">
        <v>0.91269068484258353</v>
      </c>
      <c r="BQ861">
        <v>1.525478740668614E-2</v>
      </c>
      <c r="BR861">
        <v>1.2171372930866601E-3</v>
      </c>
      <c r="BS861">
        <v>0</v>
      </c>
      <c r="BT861">
        <v>0.16853294384939951</v>
      </c>
      <c r="BU861">
        <v>0.83146705615060046</v>
      </c>
      <c r="BV861">
        <v>0</v>
      </c>
      <c r="BW861">
        <v>1</v>
      </c>
      <c r="BX861" t="s">
        <v>1967</v>
      </c>
      <c r="BY861">
        <v>12324</v>
      </c>
      <c r="BZ861">
        <v>1</v>
      </c>
      <c r="CA861">
        <v>0</v>
      </c>
    </row>
    <row r="862" spans="1:79" customFormat="1" x14ac:dyDescent="0.25">
      <c r="A862" t="s">
        <v>1968</v>
      </c>
      <c r="B862" t="s">
        <v>354</v>
      </c>
      <c r="C862" t="s">
        <v>124</v>
      </c>
      <c r="D862" t="s">
        <v>947</v>
      </c>
      <c r="E862">
        <v>2018</v>
      </c>
      <c r="F862">
        <v>3123</v>
      </c>
      <c r="G862">
        <v>150</v>
      </c>
      <c r="H862">
        <v>0</v>
      </c>
      <c r="I862">
        <v>516</v>
      </c>
      <c r="J862">
        <v>627</v>
      </c>
      <c r="K862">
        <v>512</v>
      </c>
      <c r="L862">
        <v>392</v>
      </c>
      <c r="M862">
        <v>334</v>
      </c>
      <c r="N862">
        <v>221</v>
      </c>
      <c r="O862">
        <v>225</v>
      </c>
      <c r="P862">
        <v>168</v>
      </c>
      <c r="Q862">
        <v>69</v>
      </c>
      <c r="R862">
        <v>24</v>
      </c>
      <c r="S862">
        <v>185</v>
      </c>
      <c r="T862">
        <v>0</v>
      </c>
      <c r="U862">
        <v>3150</v>
      </c>
      <c r="V862">
        <v>123</v>
      </c>
      <c r="W862">
        <v>0</v>
      </c>
      <c r="X862">
        <v>1418</v>
      </c>
      <c r="Y862">
        <v>1249</v>
      </c>
      <c r="Z862">
        <v>606</v>
      </c>
      <c r="AA862">
        <v>0</v>
      </c>
      <c r="AB862">
        <v>139</v>
      </c>
      <c r="AC862">
        <v>2410</v>
      </c>
      <c r="AD862">
        <v>0</v>
      </c>
      <c r="AE862">
        <v>724</v>
      </c>
      <c r="AF862">
        <v>181</v>
      </c>
      <c r="AG862">
        <v>3064</v>
      </c>
      <c r="AH862">
        <v>20</v>
      </c>
      <c r="AI862">
        <v>8</v>
      </c>
      <c r="AJ862">
        <v>0</v>
      </c>
      <c r="AK862">
        <v>1144</v>
      </c>
      <c r="AL862">
        <v>2129</v>
      </c>
      <c r="AM862">
        <v>0</v>
      </c>
      <c r="AN862">
        <v>3273</v>
      </c>
      <c r="AO862">
        <v>0.95417048579285058</v>
      </c>
      <c r="AP862">
        <v>4.5829514207149397E-2</v>
      </c>
      <c r="AQ862">
        <v>0</v>
      </c>
      <c r="AR862">
        <v>0.15765352887259401</v>
      </c>
      <c r="AS862">
        <v>0.19156736938588451</v>
      </c>
      <c r="AT862">
        <v>0.1564314084937366</v>
      </c>
      <c r="AU862">
        <v>0.11976779712801711</v>
      </c>
      <c r="AV862">
        <v>0.10204705163458599</v>
      </c>
      <c r="AW862">
        <v>6.7522150931866795E-2</v>
      </c>
      <c r="AX862">
        <v>6.8744271310724109E-2</v>
      </c>
      <c r="AY862">
        <v>5.1329055912007343E-2</v>
      </c>
      <c r="AZ862">
        <v>2.1081576535288721E-2</v>
      </c>
      <c r="BA862">
        <v>5.652306752215093E-2</v>
      </c>
      <c r="BB862">
        <v>7.3327222731439049E-3</v>
      </c>
      <c r="BC862">
        <v>0</v>
      </c>
      <c r="BD862">
        <v>0.96241979835013747</v>
      </c>
      <c r="BE862">
        <v>3.7580201649862512E-2</v>
      </c>
      <c r="BF862">
        <v>0</v>
      </c>
      <c r="BG862">
        <v>0.43324167430491911</v>
      </c>
      <c r="BH862">
        <v>0.38160708829819739</v>
      </c>
      <c r="BI862">
        <v>0.18515123739688361</v>
      </c>
      <c r="BJ862">
        <v>0</v>
      </c>
      <c r="BK862">
        <v>4.246868316529178E-2</v>
      </c>
      <c r="BL862">
        <v>0.7363275282615338</v>
      </c>
      <c r="BM862">
        <v>0</v>
      </c>
      <c r="BN862">
        <v>0.22120378857317449</v>
      </c>
      <c r="BO862">
        <v>5.5300947143293623E-2</v>
      </c>
      <c r="BP862">
        <v>0.93614421020470517</v>
      </c>
      <c r="BQ862">
        <v>6.1106018942865869E-3</v>
      </c>
      <c r="BR862">
        <v>2.4442407577146348E-3</v>
      </c>
      <c r="BS862">
        <v>0</v>
      </c>
      <c r="BT862">
        <v>0.34952642835319281</v>
      </c>
      <c r="BU862">
        <v>0.65047357164680719</v>
      </c>
      <c r="BV862">
        <v>0</v>
      </c>
      <c r="BW862">
        <v>1</v>
      </c>
      <c r="BX862" t="s">
        <v>1967</v>
      </c>
      <c r="BY862">
        <v>12324</v>
      </c>
      <c r="BZ862">
        <v>0.26557935735150923</v>
      </c>
      <c r="CA862">
        <v>0</v>
      </c>
    </row>
    <row r="863" spans="1:79" customFormat="1" x14ac:dyDescent="0.25">
      <c r="A863" t="s">
        <v>1969</v>
      </c>
      <c r="B863" t="s">
        <v>354</v>
      </c>
      <c r="C863" t="s">
        <v>124</v>
      </c>
      <c r="D863" t="s">
        <v>949</v>
      </c>
      <c r="E863">
        <v>2018</v>
      </c>
      <c r="F863">
        <v>4592</v>
      </c>
      <c r="G863">
        <v>382</v>
      </c>
      <c r="H863">
        <v>0</v>
      </c>
      <c r="I863">
        <v>966</v>
      </c>
      <c r="J863">
        <v>979</v>
      </c>
      <c r="K863">
        <v>809</v>
      </c>
      <c r="L863">
        <v>545</v>
      </c>
      <c r="M863">
        <v>414</v>
      </c>
      <c r="N863">
        <v>320</v>
      </c>
      <c r="O863">
        <v>325</v>
      </c>
      <c r="P863">
        <v>222</v>
      </c>
      <c r="Q863">
        <v>99</v>
      </c>
      <c r="R863">
        <v>29</v>
      </c>
      <c r="S863">
        <v>266</v>
      </c>
      <c r="T863">
        <v>0</v>
      </c>
      <c r="U863">
        <v>4704</v>
      </c>
      <c r="V863">
        <v>270</v>
      </c>
      <c r="W863">
        <v>0</v>
      </c>
      <c r="X863">
        <v>1674</v>
      </c>
      <c r="Y863">
        <v>2485</v>
      </c>
      <c r="Z863">
        <v>815</v>
      </c>
      <c r="AA863">
        <v>0</v>
      </c>
      <c r="AB863">
        <v>27</v>
      </c>
      <c r="AC863">
        <v>3831</v>
      </c>
      <c r="AD863">
        <v>0</v>
      </c>
      <c r="AE863">
        <v>1116</v>
      </c>
      <c r="AF863">
        <v>256</v>
      </c>
      <c r="AG863">
        <v>4710</v>
      </c>
      <c r="AH863">
        <v>4</v>
      </c>
      <c r="AI863">
        <v>4</v>
      </c>
      <c r="AJ863">
        <v>0</v>
      </c>
      <c r="AK863">
        <v>524</v>
      </c>
      <c r="AL863">
        <v>4450</v>
      </c>
      <c r="AM863">
        <v>0</v>
      </c>
      <c r="AN863">
        <v>4974</v>
      </c>
      <c r="AO863">
        <v>0.92320064334539609</v>
      </c>
      <c r="AP863">
        <v>7.679935665460394E-2</v>
      </c>
      <c r="AQ863">
        <v>0</v>
      </c>
      <c r="AR863">
        <v>0.19420989143546441</v>
      </c>
      <c r="AS863">
        <v>0.19682348210695619</v>
      </c>
      <c r="AT863">
        <v>0.16264575794129471</v>
      </c>
      <c r="AU863">
        <v>0.10956976276638521</v>
      </c>
      <c r="AV863">
        <v>8.3232810615199035E-2</v>
      </c>
      <c r="AW863">
        <v>6.4334539605950938E-2</v>
      </c>
      <c r="AX863">
        <v>6.5339766787293932E-2</v>
      </c>
      <c r="AY863">
        <v>4.4632086851628471E-2</v>
      </c>
      <c r="AZ863">
        <v>1.9903498190591069E-2</v>
      </c>
      <c r="BA863">
        <v>5.3478086047446721E-2</v>
      </c>
      <c r="BB863">
        <v>5.8303176517893046E-3</v>
      </c>
      <c r="BC863">
        <v>0</v>
      </c>
      <c r="BD863">
        <v>0.9457177322074789</v>
      </c>
      <c r="BE863">
        <v>5.4282267792521113E-2</v>
      </c>
      <c r="BF863">
        <v>0</v>
      </c>
      <c r="BG863">
        <v>0.33655006031363088</v>
      </c>
      <c r="BH863">
        <v>0.49959790912746282</v>
      </c>
      <c r="BI863">
        <v>0.16385203055890629</v>
      </c>
      <c r="BJ863">
        <v>0</v>
      </c>
      <c r="BK863">
        <v>5.4282267792521112E-3</v>
      </c>
      <c r="BL863">
        <v>0.77020506634499397</v>
      </c>
      <c r="BM863">
        <v>0</v>
      </c>
      <c r="BN863">
        <v>0.22436670687575391</v>
      </c>
      <c r="BO863">
        <v>5.1467631684760748E-2</v>
      </c>
      <c r="BP863">
        <v>0.94692400482509043</v>
      </c>
      <c r="BQ863">
        <v>8.0418174507438679E-4</v>
      </c>
      <c r="BR863">
        <v>8.0418174507438679E-4</v>
      </c>
      <c r="BS863">
        <v>0</v>
      </c>
      <c r="BT863">
        <v>0.1053478086047447</v>
      </c>
      <c r="BU863">
        <v>0.89465219139525531</v>
      </c>
      <c r="BV863">
        <v>0</v>
      </c>
      <c r="BW863">
        <v>1</v>
      </c>
      <c r="BX863" t="s">
        <v>1967</v>
      </c>
      <c r="BY863">
        <v>12324</v>
      </c>
      <c r="BZ863">
        <v>0.40360272638753653</v>
      </c>
      <c r="CA863">
        <v>0</v>
      </c>
    </row>
    <row r="864" spans="1:79" customFormat="1" x14ac:dyDescent="0.25">
      <c r="A864" t="s">
        <v>1970</v>
      </c>
      <c r="B864" t="s">
        <v>354</v>
      </c>
      <c r="C864" t="s">
        <v>124</v>
      </c>
      <c r="D864" t="s">
        <v>951</v>
      </c>
      <c r="E864">
        <v>2018</v>
      </c>
      <c r="F864">
        <v>2899</v>
      </c>
      <c r="G864">
        <v>363</v>
      </c>
      <c r="H864">
        <v>0</v>
      </c>
      <c r="I864">
        <v>386</v>
      </c>
      <c r="J864">
        <v>675</v>
      </c>
      <c r="K864">
        <v>529</v>
      </c>
      <c r="L864">
        <v>454</v>
      </c>
      <c r="M864">
        <v>392</v>
      </c>
      <c r="N864">
        <v>267</v>
      </c>
      <c r="O864">
        <v>234</v>
      </c>
      <c r="P864">
        <v>150</v>
      </c>
      <c r="Q864">
        <v>61</v>
      </c>
      <c r="R864">
        <v>15</v>
      </c>
      <c r="S864">
        <v>99</v>
      </c>
      <c r="T864">
        <v>0</v>
      </c>
      <c r="U864">
        <v>2886</v>
      </c>
      <c r="V864">
        <v>376</v>
      </c>
      <c r="W864">
        <v>0</v>
      </c>
      <c r="X864">
        <v>1337</v>
      </c>
      <c r="Y864">
        <v>1446</v>
      </c>
      <c r="Z864">
        <v>479</v>
      </c>
      <c r="AA864">
        <v>0</v>
      </c>
      <c r="AB864">
        <v>144</v>
      </c>
      <c r="AC864">
        <v>2215</v>
      </c>
      <c r="AD864">
        <v>0</v>
      </c>
      <c r="AE864">
        <v>903</v>
      </c>
      <c r="AF864">
        <v>315</v>
      </c>
      <c r="AG864">
        <v>2923</v>
      </c>
      <c r="AH864">
        <v>24</v>
      </c>
      <c r="AI864">
        <v>0</v>
      </c>
      <c r="AJ864">
        <v>0</v>
      </c>
      <c r="AK864">
        <v>354</v>
      </c>
      <c r="AL864">
        <v>2908</v>
      </c>
      <c r="AM864">
        <v>0</v>
      </c>
      <c r="AN864">
        <v>3262</v>
      </c>
      <c r="AO864">
        <v>0.88871857755977923</v>
      </c>
      <c r="AP864">
        <v>0.1112814224402207</v>
      </c>
      <c r="AQ864">
        <v>0</v>
      </c>
      <c r="AR864">
        <v>0.11833231146535871</v>
      </c>
      <c r="AS864">
        <v>0.206928264868179</v>
      </c>
      <c r="AT864">
        <v>0.16217044757817289</v>
      </c>
      <c r="AU864">
        <v>0.1391784181483752</v>
      </c>
      <c r="AV864">
        <v>0.1201716738197425</v>
      </c>
      <c r="AW864">
        <v>8.1851624770079706E-2</v>
      </c>
      <c r="AX864">
        <v>7.1735131820968731E-2</v>
      </c>
      <c r="AY864">
        <v>4.5984058859595341E-2</v>
      </c>
      <c r="AZ864">
        <v>1.8700183936235439E-2</v>
      </c>
      <c r="BA864">
        <v>3.0349478847332929E-2</v>
      </c>
      <c r="BB864">
        <v>4.5984058859595339E-3</v>
      </c>
      <c r="BC864">
        <v>0</v>
      </c>
      <c r="BD864">
        <v>0.88473329245861432</v>
      </c>
      <c r="BE864">
        <v>0.1152667075413857</v>
      </c>
      <c r="BF864">
        <v>0</v>
      </c>
      <c r="BG864">
        <v>0.40987124463519309</v>
      </c>
      <c r="BH864">
        <v>0.44328632740649909</v>
      </c>
      <c r="BI864">
        <v>0.14684242795830779</v>
      </c>
      <c r="BJ864">
        <v>0</v>
      </c>
      <c r="BK864">
        <v>4.4144696505211529E-2</v>
      </c>
      <c r="BL864">
        <v>0.67903126916002454</v>
      </c>
      <c r="BM864">
        <v>0</v>
      </c>
      <c r="BN864">
        <v>0.27682403433476388</v>
      </c>
      <c r="BO864">
        <v>9.6566523605150209E-2</v>
      </c>
      <c r="BP864">
        <v>0.89607602697731448</v>
      </c>
      <c r="BQ864">
        <v>7.357449417535254E-3</v>
      </c>
      <c r="BR864">
        <v>0</v>
      </c>
      <c r="BS864">
        <v>0</v>
      </c>
      <c r="BT864">
        <v>0.108522378908645</v>
      </c>
      <c r="BU864">
        <v>0.89147762109135498</v>
      </c>
      <c r="BV864">
        <v>0</v>
      </c>
      <c r="BW864">
        <v>1</v>
      </c>
      <c r="BX864" t="s">
        <v>1967</v>
      </c>
      <c r="BY864">
        <v>12324</v>
      </c>
      <c r="BZ864">
        <v>0.26468679000324569</v>
      </c>
      <c r="CA864">
        <v>0</v>
      </c>
    </row>
    <row r="865" spans="1:79" customFormat="1" x14ac:dyDescent="0.25">
      <c r="A865" t="s">
        <v>1971</v>
      </c>
      <c r="B865" t="s">
        <v>354</v>
      </c>
      <c r="C865" t="s">
        <v>124</v>
      </c>
      <c r="D865" t="s">
        <v>953</v>
      </c>
      <c r="E865">
        <v>2018</v>
      </c>
      <c r="F865">
        <v>739</v>
      </c>
      <c r="G865">
        <v>76</v>
      </c>
      <c r="H865">
        <v>0</v>
      </c>
      <c r="I865">
        <v>98</v>
      </c>
      <c r="J865">
        <v>156</v>
      </c>
      <c r="K865">
        <v>137</v>
      </c>
      <c r="L865">
        <v>129</v>
      </c>
      <c r="M865">
        <v>87</v>
      </c>
      <c r="N865">
        <v>77</v>
      </c>
      <c r="O865">
        <v>53</v>
      </c>
      <c r="P865">
        <v>34</v>
      </c>
      <c r="Q865">
        <v>8</v>
      </c>
      <c r="R865">
        <v>2</v>
      </c>
      <c r="S865">
        <v>34</v>
      </c>
      <c r="T865">
        <v>0</v>
      </c>
      <c r="U865">
        <v>734</v>
      </c>
      <c r="V865">
        <v>81</v>
      </c>
      <c r="W865">
        <v>0</v>
      </c>
      <c r="X865">
        <v>361</v>
      </c>
      <c r="Y865">
        <v>283</v>
      </c>
      <c r="Z865">
        <v>171</v>
      </c>
      <c r="AA865">
        <v>0</v>
      </c>
      <c r="AB865">
        <v>31</v>
      </c>
      <c r="AC865">
        <v>409</v>
      </c>
      <c r="AD865">
        <v>0</v>
      </c>
      <c r="AE865">
        <v>375</v>
      </c>
      <c r="AF865">
        <v>121</v>
      </c>
      <c r="AG865">
        <v>551</v>
      </c>
      <c r="AH865">
        <v>140</v>
      </c>
      <c r="AI865">
        <v>3</v>
      </c>
      <c r="AJ865">
        <v>0</v>
      </c>
      <c r="AK865">
        <v>55</v>
      </c>
      <c r="AL865">
        <v>760</v>
      </c>
      <c r="AM865">
        <v>0</v>
      </c>
      <c r="AN865">
        <v>815</v>
      </c>
      <c r="AO865">
        <v>0.90674846625766869</v>
      </c>
      <c r="AP865">
        <v>9.3251533742331291E-2</v>
      </c>
      <c r="AQ865">
        <v>0</v>
      </c>
      <c r="AR865">
        <v>0.12024539877300611</v>
      </c>
      <c r="AS865">
        <v>0.19141104294478531</v>
      </c>
      <c r="AT865">
        <v>0.16809815950920251</v>
      </c>
      <c r="AU865">
        <v>0.15828220858895711</v>
      </c>
      <c r="AV865">
        <v>0.10674846625766871</v>
      </c>
      <c r="AW865">
        <v>9.4478527607361959E-2</v>
      </c>
      <c r="AX865">
        <v>6.5030674846625766E-2</v>
      </c>
      <c r="AY865">
        <v>4.1717791411042947E-2</v>
      </c>
      <c r="AZ865">
        <v>9.8159509202453993E-3</v>
      </c>
      <c r="BA865">
        <v>4.1717791411042947E-2</v>
      </c>
      <c r="BB865">
        <v>2.4539877300613498E-3</v>
      </c>
      <c r="BC865">
        <v>0</v>
      </c>
      <c r="BD865">
        <v>0.90061349693251536</v>
      </c>
      <c r="BE865">
        <v>9.9386503067484658E-2</v>
      </c>
      <c r="BF865">
        <v>0</v>
      </c>
      <c r="BG865">
        <v>0.44294478527607362</v>
      </c>
      <c r="BH865">
        <v>0.34723926380368098</v>
      </c>
      <c r="BI865">
        <v>0.20981595092024541</v>
      </c>
      <c r="BJ865">
        <v>0</v>
      </c>
      <c r="BK865">
        <v>3.8036809815950923E-2</v>
      </c>
      <c r="BL865">
        <v>0.501840490797546</v>
      </c>
      <c r="BM865">
        <v>0</v>
      </c>
      <c r="BN865">
        <v>0.46012269938650308</v>
      </c>
      <c r="BO865">
        <v>0.14846625766871169</v>
      </c>
      <c r="BP865">
        <v>0.67607361963190182</v>
      </c>
      <c r="BQ865">
        <v>0.17177914110429451</v>
      </c>
      <c r="BR865">
        <v>3.680981595092025E-3</v>
      </c>
      <c r="BS865">
        <v>0</v>
      </c>
      <c r="BT865">
        <v>6.7484662576687116E-2</v>
      </c>
      <c r="BU865">
        <v>0.93251533742331283</v>
      </c>
      <c r="BV865">
        <v>0</v>
      </c>
      <c r="BW865">
        <v>1</v>
      </c>
      <c r="BX865" t="s">
        <v>1967</v>
      </c>
      <c r="BY865">
        <v>12324</v>
      </c>
      <c r="BZ865">
        <v>6.6131126257708533E-2</v>
      </c>
      <c r="CA865">
        <v>0</v>
      </c>
    </row>
    <row r="866" spans="1:79" customFormat="1" x14ac:dyDescent="0.25">
      <c r="A866" t="s">
        <v>1972</v>
      </c>
      <c r="B866" t="s">
        <v>354</v>
      </c>
      <c r="C866" t="s">
        <v>123</v>
      </c>
      <c r="D866" t="s">
        <v>44</v>
      </c>
      <c r="E866">
        <v>2018</v>
      </c>
      <c r="F866">
        <v>10370</v>
      </c>
      <c r="G866">
        <v>1144</v>
      </c>
      <c r="H866">
        <v>0</v>
      </c>
      <c r="I866">
        <v>1537</v>
      </c>
      <c r="J866">
        <v>1836</v>
      </c>
      <c r="K866">
        <v>1777</v>
      </c>
      <c r="L866">
        <v>1479</v>
      </c>
      <c r="M866">
        <v>1351</v>
      </c>
      <c r="N866">
        <v>1224</v>
      </c>
      <c r="O866">
        <v>986</v>
      </c>
      <c r="P866">
        <v>644</v>
      </c>
      <c r="Q866">
        <v>184</v>
      </c>
      <c r="R866">
        <v>47</v>
      </c>
      <c r="S866">
        <v>449</v>
      </c>
      <c r="T866">
        <v>0</v>
      </c>
      <c r="U866">
        <v>8791</v>
      </c>
      <c r="V866">
        <v>28</v>
      </c>
      <c r="W866">
        <v>2695</v>
      </c>
      <c r="X866">
        <v>5809</v>
      </c>
      <c r="Y866">
        <v>2918</v>
      </c>
      <c r="Z866">
        <v>2754</v>
      </c>
      <c r="AA866">
        <v>33</v>
      </c>
      <c r="AB866">
        <v>349</v>
      </c>
      <c r="AC866">
        <v>10317</v>
      </c>
      <c r="AD866">
        <v>499</v>
      </c>
      <c r="AE866">
        <v>349</v>
      </c>
      <c r="AF866">
        <v>175</v>
      </c>
      <c r="AG866">
        <v>10527</v>
      </c>
      <c r="AH866">
        <v>129</v>
      </c>
      <c r="AI866">
        <v>18</v>
      </c>
      <c r="AJ866">
        <v>665</v>
      </c>
      <c r="AK866">
        <v>835</v>
      </c>
      <c r="AL866">
        <v>10567</v>
      </c>
      <c r="AM866">
        <v>112</v>
      </c>
      <c r="AN866">
        <v>11514</v>
      </c>
      <c r="AO866">
        <v>0.90064269584853218</v>
      </c>
      <c r="AP866">
        <v>9.9357304151467776E-2</v>
      </c>
      <c r="AQ866">
        <v>0</v>
      </c>
      <c r="AR866">
        <v>0.13348966475594931</v>
      </c>
      <c r="AS866">
        <v>0.15945805106826469</v>
      </c>
      <c r="AT866">
        <v>0.1543338544380754</v>
      </c>
      <c r="AU866">
        <v>0.12845231891610209</v>
      </c>
      <c r="AV866">
        <v>0.11733541775230159</v>
      </c>
      <c r="AW866">
        <v>0.10630536737884309</v>
      </c>
      <c r="AX866">
        <v>8.5634879277401418E-2</v>
      </c>
      <c r="AY866">
        <v>5.5931908980371717E-2</v>
      </c>
      <c r="AZ866">
        <v>1.5980545422963351E-2</v>
      </c>
      <c r="BA866">
        <v>3.8996004863644261E-2</v>
      </c>
      <c r="BB866">
        <v>4.0819871460830289E-3</v>
      </c>
      <c r="BC866">
        <v>0</v>
      </c>
      <c r="BD866">
        <v>0.76350529789821087</v>
      </c>
      <c r="BE866">
        <v>2.4318221295813792E-3</v>
      </c>
      <c r="BF866">
        <v>0.23406287997220779</v>
      </c>
      <c r="BG866">
        <v>0.50451624109779403</v>
      </c>
      <c r="BH866">
        <v>0.2534306062185166</v>
      </c>
      <c r="BI866">
        <v>0.2391870766023971</v>
      </c>
      <c r="BJ866">
        <v>2.86607608129234E-3</v>
      </c>
      <c r="BK866">
        <v>3.0310925829425048E-2</v>
      </c>
      <c r="BL866">
        <v>0.89603960396039606</v>
      </c>
      <c r="BM866">
        <v>4.3338544380753873E-2</v>
      </c>
      <c r="BN866">
        <v>3.0310925829425048E-2</v>
      </c>
      <c r="BO866">
        <v>1.5198888309883619E-2</v>
      </c>
      <c r="BP866">
        <v>0.91427826993225636</v>
      </c>
      <c r="BQ866">
        <v>1.120375195414278E-2</v>
      </c>
      <c r="BR866">
        <v>1.563314226159458E-3</v>
      </c>
      <c r="BS866">
        <v>5.7755775577557747E-2</v>
      </c>
      <c r="BT866">
        <v>7.2520409935730418E-2</v>
      </c>
      <c r="BU866">
        <v>0.91775230154594412</v>
      </c>
      <c r="BV866">
        <v>9.7272885183255168E-3</v>
      </c>
      <c r="BW866">
        <v>1</v>
      </c>
      <c r="BX866" t="s">
        <v>1973</v>
      </c>
      <c r="BY866">
        <v>11514</v>
      </c>
      <c r="BZ866">
        <v>1</v>
      </c>
      <c r="CA866">
        <v>0</v>
      </c>
    </row>
    <row r="867" spans="1:79" customFormat="1" x14ac:dyDescent="0.25">
      <c r="A867" t="s">
        <v>1974</v>
      </c>
      <c r="B867" t="s">
        <v>354</v>
      </c>
      <c r="C867" t="s">
        <v>123</v>
      </c>
      <c r="D867" t="s">
        <v>947</v>
      </c>
      <c r="E867">
        <v>2018</v>
      </c>
      <c r="F867">
        <v>1134</v>
      </c>
      <c r="G867">
        <v>86</v>
      </c>
      <c r="H867">
        <v>0</v>
      </c>
      <c r="I867">
        <v>153</v>
      </c>
      <c r="J867">
        <v>213</v>
      </c>
      <c r="K867">
        <v>194</v>
      </c>
      <c r="L867">
        <v>160</v>
      </c>
      <c r="M867">
        <v>158</v>
      </c>
      <c r="N867">
        <v>127</v>
      </c>
      <c r="O867">
        <v>93</v>
      </c>
      <c r="P867">
        <v>63</v>
      </c>
      <c r="Q867">
        <v>20</v>
      </c>
      <c r="R867">
        <v>7</v>
      </c>
      <c r="S867">
        <v>32</v>
      </c>
      <c r="T867">
        <v>0</v>
      </c>
      <c r="U867">
        <v>915</v>
      </c>
      <c r="V867">
        <v>7</v>
      </c>
      <c r="W867">
        <v>298</v>
      </c>
      <c r="X867">
        <v>641</v>
      </c>
      <c r="Y867">
        <v>295</v>
      </c>
      <c r="Z867">
        <v>278</v>
      </c>
      <c r="AA867">
        <v>6</v>
      </c>
      <c r="AB867">
        <v>130</v>
      </c>
      <c r="AC867">
        <v>1046</v>
      </c>
      <c r="AD867">
        <v>2</v>
      </c>
      <c r="AE867">
        <v>42</v>
      </c>
      <c r="AF867">
        <v>45</v>
      </c>
      <c r="AG867">
        <v>1128</v>
      </c>
      <c r="AH867">
        <v>10</v>
      </c>
      <c r="AI867">
        <v>8</v>
      </c>
      <c r="AJ867">
        <v>29</v>
      </c>
      <c r="AK867">
        <v>94</v>
      </c>
      <c r="AL867">
        <v>1098</v>
      </c>
      <c r="AM867">
        <v>28</v>
      </c>
      <c r="AN867">
        <v>1220</v>
      </c>
      <c r="AO867">
        <v>0.92950819672131146</v>
      </c>
      <c r="AP867">
        <v>7.0491803278688522E-2</v>
      </c>
      <c r="AQ867">
        <v>0</v>
      </c>
      <c r="AR867">
        <v>0.12540983606557379</v>
      </c>
      <c r="AS867">
        <v>0.1745901639344262</v>
      </c>
      <c r="AT867">
        <v>0.15901639344262289</v>
      </c>
      <c r="AU867">
        <v>0.13114754098360659</v>
      </c>
      <c r="AV867">
        <v>0.1295081967213115</v>
      </c>
      <c r="AW867">
        <v>0.1040983606557377</v>
      </c>
      <c r="AX867">
        <v>7.6229508196721307E-2</v>
      </c>
      <c r="AY867">
        <v>5.1639344262295092E-2</v>
      </c>
      <c r="AZ867">
        <v>1.6393442622950821E-2</v>
      </c>
      <c r="BA867">
        <v>2.6229508196721311E-2</v>
      </c>
      <c r="BB867">
        <v>5.7377049180327867E-3</v>
      </c>
      <c r="BC867">
        <v>0</v>
      </c>
      <c r="BD867">
        <v>0.75</v>
      </c>
      <c r="BE867">
        <v>5.7377049180327867E-3</v>
      </c>
      <c r="BF867">
        <v>0.2442622950819672</v>
      </c>
      <c r="BG867">
        <v>0.52540983606557379</v>
      </c>
      <c r="BH867">
        <v>0.24180327868852461</v>
      </c>
      <c r="BI867">
        <v>0.22786885245901639</v>
      </c>
      <c r="BJ867">
        <v>4.9180327868852463E-3</v>
      </c>
      <c r="BK867">
        <v>0.10655737704918029</v>
      </c>
      <c r="BL867">
        <v>0.85737704918032787</v>
      </c>
      <c r="BM867">
        <v>1.639344262295082E-3</v>
      </c>
      <c r="BN867">
        <v>3.4426229508196723E-2</v>
      </c>
      <c r="BO867">
        <v>3.6885245901639337E-2</v>
      </c>
      <c r="BP867">
        <v>0.92459016393442628</v>
      </c>
      <c r="BQ867">
        <v>8.1967213114754103E-3</v>
      </c>
      <c r="BR867">
        <v>6.5573770491803279E-3</v>
      </c>
      <c r="BS867">
        <v>2.3770491803278691E-2</v>
      </c>
      <c r="BT867">
        <v>7.7049180327868852E-2</v>
      </c>
      <c r="BU867">
        <v>0.9</v>
      </c>
      <c r="BV867">
        <v>2.295081967213115E-2</v>
      </c>
      <c r="BW867">
        <v>1</v>
      </c>
      <c r="BX867" t="s">
        <v>1973</v>
      </c>
      <c r="BY867">
        <v>11514</v>
      </c>
      <c r="BZ867">
        <v>0.1059579642174744</v>
      </c>
      <c r="CA867">
        <v>0</v>
      </c>
    </row>
    <row r="868" spans="1:79" customFormat="1" x14ac:dyDescent="0.25">
      <c r="A868" t="s">
        <v>1975</v>
      </c>
      <c r="B868" t="s">
        <v>354</v>
      </c>
      <c r="C868" t="s">
        <v>123</v>
      </c>
      <c r="D868" t="s">
        <v>949</v>
      </c>
      <c r="E868">
        <v>2018</v>
      </c>
      <c r="F868">
        <v>3651</v>
      </c>
      <c r="G868">
        <v>419</v>
      </c>
      <c r="H868">
        <v>0</v>
      </c>
      <c r="I868">
        <v>503</v>
      </c>
      <c r="J868">
        <v>579</v>
      </c>
      <c r="K868">
        <v>616</v>
      </c>
      <c r="L868">
        <v>557</v>
      </c>
      <c r="M868">
        <v>502</v>
      </c>
      <c r="N868">
        <v>473</v>
      </c>
      <c r="O868">
        <v>394</v>
      </c>
      <c r="P868">
        <v>259</v>
      </c>
      <c r="Q868">
        <v>67</v>
      </c>
      <c r="R868">
        <v>16</v>
      </c>
      <c r="S868">
        <v>104</v>
      </c>
      <c r="T868">
        <v>0</v>
      </c>
      <c r="U868">
        <v>2969</v>
      </c>
      <c r="V868">
        <v>7</v>
      </c>
      <c r="W868">
        <v>1094</v>
      </c>
      <c r="X868">
        <v>2044</v>
      </c>
      <c r="Y868">
        <v>1009</v>
      </c>
      <c r="Z868">
        <v>1011</v>
      </c>
      <c r="AA868">
        <v>6</v>
      </c>
      <c r="AB868">
        <v>9</v>
      </c>
      <c r="AC868">
        <v>4020</v>
      </c>
      <c r="AD868">
        <v>6</v>
      </c>
      <c r="AE868">
        <v>35</v>
      </c>
      <c r="AF868">
        <v>15</v>
      </c>
      <c r="AG868">
        <v>4008</v>
      </c>
      <c r="AH868">
        <v>2</v>
      </c>
      <c r="AI868">
        <v>3</v>
      </c>
      <c r="AJ868">
        <v>42</v>
      </c>
      <c r="AK868">
        <v>236</v>
      </c>
      <c r="AL868">
        <v>3810</v>
      </c>
      <c r="AM868">
        <v>24</v>
      </c>
      <c r="AN868">
        <v>4070</v>
      </c>
      <c r="AO868">
        <v>0.89705159705159709</v>
      </c>
      <c r="AP868">
        <v>0.10294840294840291</v>
      </c>
      <c r="AQ868">
        <v>0</v>
      </c>
      <c r="AR868">
        <v>0.1235872235872236</v>
      </c>
      <c r="AS868">
        <v>0.14226044226044229</v>
      </c>
      <c r="AT868">
        <v>0.15135135135135139</v>
      </c>
      <c r="AU868">
        <v>0.13685503685503689</v>
      </c>
      <c r="AV868">
        <v>0.1233415233415233</v>
      </c>
      <c r="AW868">
        <v>0.11621621621621619</v>
      </c>
      <c r="AX868">
        <v>9.680589680589681E-2</v>
      </c>
      <c r="AY868">
        <v>6.363636363636363E-2</v>
      </c>
      <c r="AZ868">
        <v>1.646191646191646E-2</v>
      </c>
      <c r="BA868">
        <v>2.555282555282555E-2</v>
      </c>
      <c r="BB868">
        <v>3.9312039312039311E-3</v>
      </c>
      <c r="BC868">
        <v>0</v>
      </c>
      <c r="BD868">
        <v>0.72948402948402946</v>
      </c>
      <c r="BE868">
        <v>1.7199017199017201E-3</v>
      </c>
      <c r="BF868">
        <v>0.26879606879606882</v>
      </c>
      <c r="BG868">
        <v>0.50221130221130217</v>
      </c>
      <c r="BH868">
        <v>0.2479115479115479</v>
      </c>
      <c r="BI868">
        <v>0.24840294840294841</v>
      </c>
      <c r="BJ868">
        <v>1.4742014742014739E-3</v>
      </c>
      <c r="BK868">
        <v>2.211302211302211E-3</v>
      </c>
      <c r="BL868">
        <v>0.98771498771498767</v>
      </c>
      <c r="BM868">
        <v>1.4742014742014739E-3</v>
      </c>
      <c r="BN868">
        <v>8.5995085995085995E-3</v>
      </c>
      <c r="BO868">
        <v>3.6855036855036861E-3</v>
      </c>
      <c r="BP868">
        <v>0.98476658476658474</v>
      </c>
      <c r="BQ868">
        <v>4.9140049140049139E-4</v>
      </c>
      <c r="BR868">
        <v>7.3710073710073708E-4</v>
      </c>
      <c r="BS868">
        <v>1.031941031941032E-2</v>
      </c>
      <c r="BT868">
        <v>5.7985257985257978E-2</v>
      </c>
      <c r="BU868">
        <v>0.93611793611793614</v>
      </c>
      <c r="BV868">
        <v>5.8968058968058967E-3</v>
      </c>
      <c r="BW868">
        <v>1</v>
      </c>
      <c r="BX868" t="s">
        <v>1973</v>
      </c>
      <c r="BY868">
        <v>11514</v>
      </c>
      <c r="BZ868">
        <v>0.35348271669272191</v>
      </c>
      <c r="CA868">
        <v>0</v>
      </c>
    </row>
    <row r="869" spans="1:79" customFormat="1" x14ac:dyDescent="0.25">
      <c r="A869" t="s">
        <v>1976</v>
      </c>
      <c r="B869" t="s">
        <v>354</v>
      </c>
      <c r="C869" t="s">
        <v>123</v>
      </c>
      <c r="D869" t="s">
        <v>951</v>
      </c>
      <c r="E869">
        <v>2018</v>
      </c>
      <c r="F869">
        <v>4289</v>
      </c>
      <c r="G869">
        <v>511</v>
      </c>
      <c r="H869">
        <v>0</v>
      </c>
      <c r="I869">
        <v>652</v>
      </c>
      <c r="J869">
        <v>817</v>
      </c>
      <c r="K869">
        <v>733</v>
      </c>
      <c r="L869">
        <v>599</v>
      </c>
      <c r="M869">
        <v>567</v>
      </c>
      <c r="N869">
        <v>518</v>
      </c>
      <c r="O869">
        <v>406</v>
      </c>
      <c r="P869">
        <v>257</v>
      </c>
      <c r="Q869">
        <v>65</v>
      </c>
      <c r="R869">
        <v>18</v>
      </c>
      <c r="S869">
        <v>168</v>
      </c>
      <c r="T869">
        <v>0</v>
      </c>
      <c r="U869">
        <v>3774</v>
      </c>
      <c r="V869">
        <v>11</v>
      </c>
      <c r="W869">
        <v>1015</v>
      </c>
      <c r="X869">
        <v>2518</v>
      </c>
      <c r="Y869">
        <v>1304</v>
      </c>
      <c r="Z869">
        <v>964</v>
      </c>
      <c r="AA869">
        <v>14</v>
      </c>
      <c r="AB869">
        <v>129</v>
      </c>
      <c r="AC869">
        <v>4578</v>
      </c>
      <c r="AD869">
        <v>8</v>
      </c>
      <c r="AE869">
        <v>85</v>
      </c>
      <c r="AF869">
        <v>49</v>
      </c>
      <c r="AG869">
        <v>4713</v>
      </c>
      <c r="AH869">
        <v>3</v>
      </c>
      <c r="AI869">
        <v>5</v>
      </c>
      <c r="AJ869">
        <v>30</v>
      </c>
      <c r="AK869">
        <v>422</v>
      </c>
      <c r="AL869">
        <v>4330</v>
      </c>
      <c r="AM869">
        <v>48</v>
      </c>
      <c r="AN869">
        <v>4800</v>
      </c>
      <c r="AO869">
        <v>0.89354166666666668</v>
      </c>
      <c r="AP869">
        <v>0.10645833333333329</v>
      </c>
      <c r="AQ869">
        <v>0</v>
      </c>
      <c r="AR869">
        <v>0.13583333333333331</v>
      </c>
      <c r="AS869">
        <v>0.17020833333333329</v>
      </c>
      <c r="AT869">
        <v>0.15270833333333331</v>
      </c>
      <c r="AU869">
        <v>0.1247916666666667</v>
      </c>
      <c r="AV869">
        <v>0.11812499999999999</v>
      </c>
      <c r="AW869">
        <v>0.1079166666666667</v>
      </c>
      <c r="AX869">
        <v>8.458333333333333E-2</v>
      </c>
      <c r="AY869">
        <v>5.3541666666666668E-2</v>
      </c>
      <c r="AZ869">
        <v>1.3541666666666671E-2</v>
      </c>
      <c r="BA869">
        <v>3.5000000000000003E-2</v>
      </c>
      <c r="BB869">
        <v>3.7499999999999999E-3</v>
      </c>
      <c r="BC869">
        <v>0</v>
      </c>
      <c r="BD869">
        <v>0.78625</v>
      </c>
      <c r="BE869">
        <v>2.2916666666666671E-3</v>
      </c>
      <c r="BF869">
        <v>0.2114583333333333</v>
      </c>
      <c r="BG869">
        <v>0.52458333333333329</v>
      </c>
      <c r="BH869">
        <v>0.27166666666666672</v>
      </c>
      <c r="BI869">
        <v>0.20083333333333331</v>
      </c>
      <c r="BJ869">
        <v>2.9166666666666668E-3</v>
      </c>
      <c r="BK869">
        <v>2.6875E-2</v>
      </c>
      <c r="BL869">
        <v>0.95374999999999999</v>
      </c>
      <c r="BM869">
        <v>1.666666666666667E-3</v>
      </c>
      <c r="BN869">
        <v>1.7708333333333329E-2</v>
      </c>
      <c r="BO869">
        <v>1.020833333333333E-2</v>
      </c>
      <c r="BP869">
        <v>0.98187500000000005</v>
      </c>
      <c r="BQ869">
        <v>6.2500000000000001E-4</v>
      </c>
      <c r="BR869">
        <v>1.0416666666666671E-3</v>
      </c>
      <c r="BS869">
        <v>6.2500000000000003E-3</v>
      </c>
      <c r="BT869">
        <v>8.7916666666666671E-2</v>
      </c>
      <c r="BU869">
        <v>0.90208333333333335</v>
      </c>
      <c r="BV869">
        <v>0.01</v>
      </c>
      <c r="BW869">
        <v>1</v>
      </c>
      <c r="BX869" t="s">
        <v>1973</v>
      </c>
      <c r="BY869">
        <v>11514</v>
      </c>
      <c r="BZ869">
        <v>0.41688379364252209</v>
      </c>
      <c r="CA869">
        <v>0</v>
      </c>
    </row>
    <row r="870" spans="1:79" customFormat="1" x14ac:dyDescent="0.25">
      <c r="A870" t="s">
        <v>1977</v>
      </c>
      <c r="B870" t="s">
        <v>354</v>
      </c>
      <c r="C870" t="s">
        <v>123</v>
      </c>
      <c r="D870" t="s">
        <v>953</v>
      </c>
      <c r="E870">
        <v>2018</v>
      </c>
      <c r="F870">
        <v>826</v>
      </c>
      <c r="G870">
        <v>81</v>
      </c>
      <c r="H870">
        <v>0</v>
      </c>
      <c r="I870">
        <v>102</v>
      </c>
      <c r="J870">
        <v>141</v>
      </c>
      <c r="K870">
        <v>147</v>
      </c>
      <c r="L870">
        <v>116</v>
      </c>
      <c r="M870">
        <v>102</v>
      </c>
      <c r="N870">
        <v>93</v>
      </c>
      <c r="O870">
        <v>89</v>
      </c>
      <c r="P870">
        <v>63</v>
      </c>
      <c r="Q870">
        <v>31</v>
      </c>
      <c r="R870">
        <v>6</v>
      </c>
      <c r="S870">
        <v>17</v>
      </c>
      <c r="T870">
        <v>0</v>
      </c>
      <c r="U870">
        <v>649</v>
      </c>
      <c r="V870">
        <v>1</v>
      </c>
      <c r="W870">
        <v>257</v>
      </c>
      <c r="X870">
        <v>466</v>
      </c>
      <c r="Y870">
        <v>220</v>
      </c>
      <c r="Z870">
        <v>215</v>
      </c>
      <c r="AA870">
        <v>6</v>
      </c>
      <c r="AB870">
        <v>74</v>
      </c>
      <c r="AC870">
        <v>633</v>
      </c>
      <c r="AD870">
        <v>14</v>
      </c>
      <c r="AE870">
        <v>186</v>
      </c>
      <c r="AF870">
        <v>65</v>
      </c>
      <c r="AG870">
        <v>652</v>
      </c>
      <c r="AH870">
        <v>114</v>
      </c>
      <c r="AI870">
        <v>2</v>
      </c>
      <c r="AJ870">
        <v>74</v>
      </c>
      <c r="AK870">
        <v>38</v>
      </c>
      <c r="AL870">
        <v>858</v>
      </c>
      <c r="AM870">
        <v>11</v>
      </c>
      <c r="AN870">
        <v>907</v>
      </c>
      <c r="AO870">
        <v>0.91069459757442117</v>
      </c>
      <c r="AP870">
        <v>8.9305402425578828E-2</v>
      </c>
      <c r="AQ870">
        <v>0</v>
      </c>
      <c r="AR870">
        <v>0.1124586549062845</v>
      </c>
      <c r="AS870">
        <v>0.155457552370452</v>
      </c>
      <c r="AT870">
        <v>0.16207276736493939</v>
      </c>
      <c r="AU870">
        <v>0.12789415656008821</v>
      </c>
      <c r="AV870">
        <v>0.1124586549062845</v>
      </c>
      <c r="AW870">
        <v>0.1025358324145535</v>
      </c>
      <c r="AX870">
        <v>9.812568908489526E-2</v>
      </c>
      <c r="AY870">
        <v>6.9459757442116868E-2</v>
      </c>
      <c r="AZ870">
        <v>3.4178610804851163E-2</v>
      </c>
      <c r="BA870">
        <v>1.8743109151047412E-2</v>
      </c>
      <c r="BB870">
        <v>6.615214994487321E-3</v>
      </c>
      <c r="BC870">
        <v>0</v>
      </c>
      <c r="BD870">
        <v>0.71554575523704522</v>
      </c>
      <c r="BE870">
        <v>1.1025358324145531E-3</v>
      </c>
      <c r="BF870">
        <v>0.28335170893054018</v>
      </c>
      <c r="BG870">
        <v>0.51378169790518191</v>
      </c>
      <c r="BH870">
        <v>0.2425578831312018</v>
      </c>
      <c r="BI870">
        <v>0.23704520396912901</v>
      </c>
      <c r="BJ870">
        <v>6.615214994487321E-3</v>
      </c>
      <c r="BK870">
        <v>8.1587651598676952E-2</v>
      </c>
      <c r="BL870">
        <v>0.69790518191841233</v>
      </c>
      <c r="BM870">
        <v>1.543550165380375E-2</v>
      </c>
      <c r="BN870">
        <v>0.20507166482910691</v>
      </c>
      <c r="BO870">
        <v>7.1664829106945979E-2</v>
      </c>
      <c r="BP870">
        <v>0.7188533627342889</v>
      </c>
      <c r="BQ870">
        <v>0.1256890848952591</v>
      </c>
      <c r="BR870">
        <v>2.205071664829107E-3</v>
      </c>
      <c r="BS870">
        <v>8.1587651598676952E-2</v>
      </c>
      <c r="BT870">
        <v>4.1896361631753032E-2</v>
      </c>
      <c r="BU870">
        <v>0.94597574421168684</v>
      </c>
      <c r="BV870">
        <v>1.212789415656009E-2</v>
      </c>
      <c r="BW870">
        <v>1</v>
      </c>
      <c r="BX870" t="s">
        <v>1973</v>
      </c>
      <c r="BY870">
        <v>11514</v>
      </c>
      <c r="BZ870">
        <v>7.8773666840368253E-2</v>
      </c>
      <c r="CA870">
        <v>0</v>
      </c>
    </row>
    <row r="871" spans="1:79" customFormat="1" x14ac:dyDescent="0.25">
      <c r="A871" t="s">
        <v>1978</v>
      </c>
      <c r="B871" t="s">
        <v>354</v>
      </c>
      <c r="C871" t="s">
        <v>123</v>
      </c>
      <c r="D871" t="s">
        <v>961</v>
      </c>
      <c r="E871">
        <v>2018</v>
      </c>
      <c r="F871">
        <v>470</v>
      </c>
      <c r="G871">
        <v>47</v>
      </c>
      <c r="H871">
        <v>0</v>
      </c>
      <c r="I871">
        <v>127</v>
      </c>
      <c r="J871">
        <v>86</v>
      </c>
      <c r="K871">
        <v>87</v>
      </c>
      <c r="L871">
        <v>47</v>
      </c>
      <c r="M871">
        <v>22</v>
      </c>
      <c r="N871">
        <v>13</v>
      </c>
      <c r="O871">
        <v>4</v>
      </c>
      <c r="P871">
        <v>2</v>
      </c>
      <c r="Q871">
        <v>1</v>
      </c>
      <c r="R871">
        <v>0</v>
      </c>
      <c r="S871">
        <v>128</v>
      </c>
      <c r="T871">
        <v>0</v>
      </c>
      <c r="U871">
        <v>484</v>
      </c>
      <c r="V871">
        <v>2</v>
      </c>
      <c r="W871">
        <v>31</v>
      </c>
      <c r="X871">
        <v>140</v>
      </c>
      <c r="Y871">
        <v>90</v>
      </c>
      <c r="Z871">
        <v>286</v>
      </c>
      <c r="AA871">
        <v>1</v>
      </c>
      <c r="AB871">
        <v>7</v>
      </c>
      <c r="AC871">
        <v>40</v>
      </c>
      <c r="AD871">
        <v>469</v>
      </c>
      <c r="AE871">
        <v>1</v>
      </c>
      <c r="AF871">
        <v>1</v>
      </c>
      <c r="AG871">
        <v>26</v>
      </c>
      <c r="AH871">
        <v>0</v>
      </c>
      <c r="AI871">
        <v>0</v>
      </c>
      <c r="AJ871">
        <v>490</v>
      </c>
      <c r="AK871">
        <v>45</v>
      </c>
      <c r="AL871">
        <v>471</v>
      </c>
      <c r="AM871">
        <v>1</v>
      </c>
      <c r="AN871">
        <v>517</v>
      </c>
      <c r="AO871">
        <v>0.90909090909090906</v>
      </c>
      <c r="AP871">
        <v>9.0909090909090912E-2</v>
      </c>
      <c r="AQ871">
        <v>0</v>
      </c>
      <c r="AR871">
        <v>0.24564796905222441</v>
      </c>
      <c r="AS871">
        <v>0.16634429400386849</v>
      </c>
      <c r="AT871">
        <v>0.16827852998065759</v>
      </c>
      <c r="AU871">
        <v>9.0909090909090912E-2</v>
      </c>
      <c r="AV871">
        <v>4.2553191489361701E-2</v>
      </c>
      <c r="AW871">
        <v>2.514506769825919E-2</v>
      </c>
      <c r="AX871">
        <v>7.7369439071566732E-3</v>
      </c>
      <c r="AY871">
        <v>3.868471953578337E-3</v>
      </c>
      <c r="AZ871">
        <v>1.9342359767891681E-3</v>
      </c>
      <c r="BA871">
        <v>0.24758220502901351</v>
      </c>
      <c r="BB871">
        <v>0</v>
      </c>
      <c r="BC871">
        <v>0</v>
      </c>
      <c r="BD871">
        <v>0.93617021276595747</v>
      </c>
      <c r="BE871">
        <v>3.868471953578337E-3</v>
      </c>
      <c r="BF871">
        <v>5.9961315280464222E-2</v>
      </c>
      <c r="BG871">
        <v>0.27079303675048361</v>
      </c>
      <c r="BH871">
        <v>0.17408123791102509</v>
      </c>
      <c r="BI871">
        <v>0.55319148936170215</v>
      </c>
      <c r="BJ871">
        <v>1.9342359767891681E-3</v>
      </c>
      <c r="BK871">
        <v>1.353965183752418E-2</v>
      </c>
      <c r="BL871">
        <v>7.7369439071566737E-2</v>
      </c>
      <c r="BM871">
        <v>0.90715667311411996</v>
      </c>
      <c r="BN871">
        <v>1.9342359767891681E-3</v>
      </c>
      <c r="BO871">
        <v>1.9342359767891681E-3</v>
      </c>
      <c r="BP871">
        <v>5.0290135396518373E-2</v>
      </c>
      <c r="BQ871">
        <v>0</v>
      </c>
      <c r="BR871">
        <v>0</v>
      </c>
      <c r="BS871">
        <v>0.9477756286266924</v>
      </c>
      <c r="BT871">
        <v>8.7040618955512572E-2</v>
      </c>
      <c r="BU871">
        <v>0.91102514506769827</v>
      </c>
      <c r="BV871">
        <v>1.9342359767891681E-3</v>
      </c>
      <c r="BW871">
        <v>1</v>
      </c>
      <c r="BX871" t="s">
        <v>1973</v>
      </c>
      <c r="BY871">
        <v>11514</v>
      </c>
      <c r="BZ871">
        <v>4.4901858606913321E-2</v>
      </c>
      <c r="CA871">
        <v>0</v>
      </c>
    </row>
    <row r="872" spans="1:79" customFormat="1" x14ac:dyDescent="0.25">
      <c r="A872" t="s">
        <v>1979</v>
      </c>
      <c r="B872" t="s">
        <v>354</v>
      </c>
      <c r="C872" t="s">
        <v>369</v>
      </c>
      <c r="D872" t="s">
        <v>44</v>
      </c>
      <c r="E872">
        <v>2018</v>
      </c>
      <c r="F872">
        <v>2901</v>
      </c>
      <c r="G872">
        <v>328</v>
      </c>
      <c r="H872">
        <v>0</v>
      </c>
      <c r="I872">
        <v>332</v>
      </c>
      <c r="J872">
        <v>468</v>
      </c>
      <c r="K872">
        <v>391</v>
      </c>
      <c r="L872">
        <v>439</v>
      </c>
      <c r="M872">
        <v>421</v>
      </c>
      <c r="N872">
        <v>385</v>
      </c>
      <c r="O872">
        <v>298</v>
      </c>
      <c r="P872">
        <v>248</v>
      </c>
      <c r="Q872">
        <v>100</v>
      </c>
      <c r="R872">
        <v>52</v>
      </c>
      <c r="S872">
        <v>95</v>
      </c>
      <c r="T872">
        <v>0</v>
      </c>
      <c r="U872">
        <v>2807</v>
      </c>
      <c r="V872">
        <v>422</v>
      </c>
      <c r="W872">
        <v>0</v>
      </c>
      <c r="X872">
        <v>1061</v>
      </c>
      <c r="Y872">
        <v>1888</v>
      </c>
      <c r="Z872">
        <v>280</v>
      </c>
      <c r="AA872">
        <v>0</v>
      </c>
      <c r="AB872">
        <v>36</v>
      </c>
      <c r="AC872">
        <v>2990</v>
      </c>
      <c r="AD872">
        <v>0</v>
      </c>
      <c r="AE872">
        <v>203</v>
      </c>
      <c r="AF872">
        <v>98</v>
      </c>
      <c r="AG872">
        <v>3113</v>
      </c>
      <c r="AH872">
        <v>17</v>
      </c>
      <c r="AI872">
        <v>1</v>
      </c>
      <c r="AJ872">
        <v>0</v>
      </c>
      <c r="AK872">
        <v>1210</v>
      </c>
      <c r="AL872">
        <v>2019</v>
      </c>
      <c r="AM872">
        <v>0</v>
      </c>
      <c r="AN872">
        <v>3229</v>
      </c>
      <c r="AO872">
        <v>0.89842056364199441</v>
      </c>
      <c r="AP872">
        <v>0.10157943635800561</v>
      </c>
      <c r="AQ872">
        <v>0</v>
      </c>
      <c r="AR872">
        <v>0.10281820997212759</v>
      </c>
      <c r="AS872">
        <v>0.14493651285227621</v>
      </c>
      <c r="AT872">
        <v>0.1210901207804274</v>
      </c>
      <c r="AU872">
        <v>0.1359554041498916</v>
      </c>
      <c r="AV872">
        <v>0.13038092288634251</v>
      </c>
      <c r="AW872">
        <v>0.1192319603592444</v>
      </c>
      <c r="AX872">
        <v>9.2288634252090426E-2</v>
      </c>
      <c r="AY872">
        <v>7.6803964075565195E-2</v>
      </c>
      <c r="AZ872">
        <v>3.0969340353050479E-2</v>
      </c>
      <c r="BA872">
        <v>2.942087333539796E-2</v>
      </c>
      <c r="BB872">
        <v>1.6104056983586249E-2</v>
      </c>
      <c r="BC872">
        <v>0</v>
      </c>
      <c r="BD872">
        <v>0.869309383710127</v>
      </c>
      <c r="BE872">
        <v>0.130690616289873</v>
      </c>
      <c r="BF872">
        <v>0</v>
      </c>
      <c r="BG872">
        <v>0.32858470114586558</v>
      </c>
      <c r="BH872">
        <v>0.58470114586559307</v>
      </c>
      <c r="BI872">
        <v>8.6714152988541349E-2</v>
      </c>
      <c r="BJ872">
        <v>0</v>
      </c>
      <c r="BK872">
        <v>1.1148962527098171E-2</v>
      </c>
      <c r="BL872">
        <v>0.92598327655620938</v>
      </c>
      <c r="BM872">
        <v>0</v>
      </c>
      <c r="BN872">
        <v>6.2867760916692481E-2</v>
      </c>
      <c r="BO872">
        <v>3.0349953545989471E-2</v>
      </c>
      <c r="BP872">
        <v>0.96407556519046145</v>
      </c>
      <c r="BQ872">
        <v>5.2647878600185806E-3</v>
      </c>
      <c r="BR872">
        <v>3.0969340353050479E-4</v>
      </c>
      <c r="BS872">
        <v>0</v>
      </c>
      <c r="BT872">
        <v>0.3747290182719108</v>
      </c>
      <c r="BU872">
        <v>0.62527098172808915</v>
      </c>
      <c r="BV872">
        <v>0</v>
      </c>
      <c r="BW872">
        <v>1</v>
      </c>
      <c r="BX872" t="s">
        <v>1980</v>
      </c>
      <c r="BY872">
        <v>3229</v>
      </c>
      <c r="BZ872">
        <v>1</v>
      </c>
      <c r="CA872">
        <v>0</v>
      </c>
    </row>
    <row r="873" spans="1:79" customFormat="1" x14ac:dyDescent="0.25">
      <c r="A873" t="s">
        <v>1981</v>
      </c>
      <c r="B873" t="s">
        <v>354</v>
      </c>
      <c r="C873" t="s">
        <v>369</v>
      </c>
      <c r="D873" t="s">
        <v>947</v>
      </c>
      <c r="E873">
        <v>2018</v>
      </c>
      <c r="F873">
        <v>411</v>
      </c>
      <c r="G873">
        <v>46</v>
      </c>
      <c r="H873">
        <v>0</v>
      </c>
      <c r="I873">
        <v>26</v>
      </c>
      <c r="J873">
        <v>54</v>
      </c>
      <c r="K873">
        <v>52</v>
      </c>
      <c r="L873">
        <v>59</v>
      </c>
      <c r="M873">
        <v>72</v>
      </c>
      <c r="N873">
        <v>66</v>
      </c>
      <c r="O873">
        <v>48</v>
      </c>
      <c r="P873">
        <v>49</v>
      </c>
      <c r="Q873">
        <v>19</v>
      </c>
      <c r="R873">
        <v>6</v>
      </c>
      <c r="S873">
        <v>6</v>
      </c>
      <c r="T873">
        <v>0</v>
      </c>
      <c r="U873">
        <v>431</v>
      </c>
      <c r="V873">
        <v>26</v>
      </c>
      <c r="W873">
        <v>0</v>
      </c>
      <c r="X873">
        <v>194</v>
      </c>
      <c r="Y873">
        <v>228</v>
      </c>
      <c r="Z873">
        <v>35</v>
      </c>
      <c r="AA873">
        <v>0</v>
      </c>
      <c r="AB873">
        <v>15</v>
      </c>
      <c r="AC873">
        <v>409</v>
      </c>
      <c r="AD873">
        <v>0</v>
      </c>
      <c r="AE873">
        <v>33</v>
      </c>
      <c r="AF873">
        <v>24</v>
      </c>
      <c r="AG873">
        <v>433</v>
      </c>
      <c r="AH873">
        <v>0</v>
      </c>
      <c r="AI873">
        <v>0</v>
      </c>
      <c r="AJ873">
        <v>0</v>
      </c>
      <c r="AK873">
        <v>160</v>
      </c>
      <c r="AL873">
        <v>297</v>
      </c>
      <c r="AM873">
        <v>0</v>
      </c>
      <c r="AN873">
        <v>457</v>
      </c>
      <c r="AO873">
        <v>0.89934354485776802</v>
      </c>
      <c r="AP873">
        <v>0.100656455142232</v>
      </c>
      <c r="AQ873">
        <v>0</v>
      </c>
      <c r="AR873">
        <v>5.689277899343545E-2</v>
      </c>
      <c r="AS873">
        <v>0.11816192560175059</v>
      </c>
      <c r="AT873">
        <v>0.1137855579868709</v>
      </c>
      <c r="AU873">
        <v>0.12910284463894969</v>
      </c>
      <c r="AV873">
        <v>0.1575492341356674</v>
      </c>
      <c r="AW873">
        <v>0.14442013129102849</v>
      </c>
      <c r="AX873">
        <v>0.10503282275711159</v>
      </c>
      <c r="AY873">
        <v>0.1072210065645514</v>
      </c>
      <c r="AZ873">
        <v>4.1575492341356671E-2</v>
      </c>
      <c r="BA873">
        <v>1.3129102844638949E-2</v>
      </c>
      <c r="BB873">
        <v>1.3129102844638949E-2</v>
      </c>
      <c r="BC873">
        <v>0</v>
      </c>
      <c r="BD873">
        <v>0.94310722100656452</v>
      </c>
      <c r="BE873">
        <v>5.689277899343545E-2</v>
      </c>
      <c r="BF873">
        <v>0</v>
      </c>
      <c r="BG873">
        <v>0.42450765864332601</v>
      </c>
      <c r="BH873">
        <v>0.4989059080962801</v>
      </c>
      <c r="BI873">
        <v>7.6586433260393869E-2</v>
      </c>
      <c r="BJ873">
        <v>0</v>
      </c>
      <c r="BK873">
        <v>3.2822757111597371E-2</v>
      </c>
      <c r="BL873">
        <v>0.89496717724288843</v>
      </c>
      <c r="BM873">
        <v>0</v>
      </c>
      <c r="BN873">
        <v>7.2210065645514229E-2</v>
      </c>
      <c r="BO873">
        <v>5.2516411378555797E-2</v>
      </c>
      <c r="BP873">
        <v>0.94748358862144422</v>
      </c>
      <c r="BQ873">
        <v>0</v>
      </c>
      <c r="BR873">
        <v>0</v>
      </c>
      <c r="BS873">
        <v>0</v>
      </c>
      <c r="BT873">
        <v>0.35010940919037198</v>
      </c>
      <c r="BU873">
        <v>0.64989059080962797</v>
      </c>
      <c r="BV873">
        <v>0</v>
      </c>
      <c r="BW873">
        <v>1</v>
      </c>
      <c r="BX873" t="s">
        <v>1980</v>
      </c>
      <c r="BY873">
        <v>3229</v>
      </c>
      <c r="BZ873">
        <v>0.14152988541344069</v>
      </c>
      <c r="CA873">
        <v>0</v>
      </c>
    </row>
    <row r="874" spans="1:79" customFormat="1" x14ac:dyDescent="0.25">
      <c r="A874" t="s">
        <v>1982</v>
      </c>
      <c r="B874" t="s">
        <v>354</v>
      </c>
      <c r="C874" t="s">
        <v>369</v>
      </c>
      <c r="D874" t="s">
        <v>949</v>
      </c>
      <c r="E874">
        <v>2018</v>
      </c>
      <c r="F874">
        <v>1112</v>
      </c>
      <c r="G874">
        <v>118</v>
      </c>
      <c r="H874">
        <v>0</v>
      </c>
      <c r="I874">
        <v>185</v>
      </c>
      <c r="J874">
        <v>202</v>
      </c>
      <c r="K874">
        <v>150</v>
      </c>
      <c r="L874">
        <v>170</v>
      </c>
      <c r="M874">
        <v>146</v>
      </c>
      <c r="N874">
        <v>124</v>
      </c>
      <c r="O874">
        <v>82</v>
      </c>
      <c r="P874">
        <v>74</v>
      </c>
      <c r="Q874">
        <v>25</v>
      </c>
      <c r="R874">
        <v>17</v>
      </c>
      <c r="S874">
        <v>55</v>
      </c>
      <c r="T874">
        <v>0</v>
      </c>
      <c r="U874">
        <v>1139</v>
      </c>
      <c r="V874">
        <v>91</v>
      </c>
      <c r="W874">
        <v>0</v>
      </c>
      <c r="X874">
        <v>392</v>
      </c>
      <c r="Y874">
        <v>738</v>
      </c>
      <c r="Z874">
        <v>100</v>
      </c>
      <c r="AA874">
        <v>0</v>
      </c>
      <c r="AB874">
        <v>7</v>
      </c>
      <c r="AC874">
        <v>1176</v>
      </c>
      <c r="AD874">
        <v>0</v>
      </c>
      <c r="AE874">
        <v>47</v>
      </c>
      <c r="AF874">
        <v>26</v>
      </c>
      <c r="AG874">
        <v>1203</v>
      </c>
      <c r="AH874">
        <v>0</v>
      </c>
      <c r="AI874">
        <v>1</v>
      </c>
      <c r="AJ874">
        <v>0</v>
      </c>
      <c r="AK874">
        <v>602</v>
      </c>
      <c r="AL874">
        <v>628</v>
      </c>
      <c r="AM874">
        <v>0</v>
      </c>
      <c r="AN874">
        <v>1230</v>
      </c>
      <c r="AO874">
        <v>0.90406504065040649</v>
      </c>
      <c r="AP874">
        <v>9.5934959349593493E-2</v>
      </c>
      <c r="AQ874">
        <v>0</v>
      </c>
      <c r="AR874">
        <v>0.15040650406504069</v>
      </c>
      <c r="AS874">
        <v>0.16422764227642281</v>
      </c>
      <c r="AT874">
        <v>0.12195121951219511</v>
      </c>
      <c r="AU874">
        <v>0.13821138211382111</v>
      </c>
      <c r="AV874">
        <v>0.1186991869918699</v>
      </c>
      <c r="AW874">
        <v>0.1008130081300813</v>
      </c>
      <c r="AX874">
        <v>6.6666666666666666E-2</v>
      </c>
      <c r="AY874">
        <v>6.0162601626016263E-2</v>
      </c>
      <c r="AZ874">
        <v>2.032520325203252E-2</v>
      </c>
      <c r="BA874">
        <v>4.4715447154471552E-2</v>
      </c>
      <c r="BB874">
        <v>1.382113821138211E-2</v>
      </c>
      <c r="BC874">
        <v>0</v>
      </c>
      <c r="BD874">
        <v>0.92601626016260163</v>
      </c>
      <c r="BE874">
        <v>7.398373983739838E-2</v>
      </c>
      <c r="BF874">
        <v>0</v>
      </c>
      <c r="BG874">
        <v>0.31869918699186989</v>
      </c>
      <c r="BH874">
        <v>0.6</v>
      </c>
      <c r="BI874">
        <v>8.1300813008130079E-2</v>
      </c>
      <c r="BJ874">
        <v>0</v>
      </c>
      <c r="BK874">
        <v>5.6910569105691061E-3</v>
      </c>
      <c r="BL874">
        <v>0.95609756097560972</v>
      </c>
      <c r="BM874">
        <v>0</v>
      </c>
      <c r="BN874">
        <v>3.8211382113821142E-2</v>
      </c>
      <c r="BO874">
        <v>2.113821138211382E-2</v>
      </c>
      <c r="BP874">
        <v>0.97804878048780486</v>
      </c>
      <c r="BQ874">
        <v>0</v>
      </c>
      <c r="BR874">
        <v>8.1300813008130081E-4</v>
      </c>
      <c r="BS874">
        <v>0</v>
      </c>
      <c r="BT874">
        <v>0.4894308943089431</v>
      </c>
      <c r="BU874">
        <v>0.51056910569105696</v>
      </c>
      <c r="BV874">
        <v>0</v>
      </c>
      <c r="BW874">
        <v>1</v>
      </c>
      <c r="BX874" t="s">
        <v>1980</v>
      </c>
      <c r="BY874">
        <v>3229</v>
      </c>
      <c r="BZ874">
        <v>0.38092288634252092</v>
      </c>
      <c r="CA874">
        <v>0</v>
      </c>
    </row>
    <row r="875" spans="1:79" customFormat="1" x14ac:dyDescent="0.25">
      <c r="A875" t="s">
        <v>1983</v>
      </c>
      <c r="B875" t="s">
        <v>354</v>
      </c>
      <c r="C875" t="s">
        <v>369</v>
      </c>
      <c r="D875" t="s">
        <v>951</v>
      </c>
      <c r="E875">
        <v>2018</v>
      </c>
      <c r="F875">
        <v>1231</v>
      </c>
      <c r="G875">
        <v>144</v>
      </c>
      <c r="H875">
        <v>0</v>
      </c>
      <c r="I875">
        <v>120</v>
      </c>
      <c r="J875">
        <v>197</v>
      </c>
      <c r="K875">
        <v>166</v>
      </c>
      <c r="L875">
        <v>191</v>
      </c>
      <c r="M875">
        <v>179</v>
      </c>
      <c r="N875">
        <v>171</v>
      </c>
      <c r="O875">
        <v>149</v>
      </c>
      <c r="P875">
        <v>103</v>
      </c>
      <c r="Q875">
        <v>46</v>
      </c>
      <c r="R875">
        <v>22</v>
      </c>
      <c r="S875">
        <v>31</v>
      </c>
      <c r="T875">
        <v>0</v>
      </c>
      <c r="U875">
        <v>1079</v>
      </c>
      <c r="V875">
        <v>296</v>
      </c>
      <c r="W875">
        <v>0</v>
      </c>
      <c r="X875">
        <v>399</v>
      </c>
      <c r="Y875">
        <v>857</v>
      </c>
      <c r="Z875">
        <v>119</v>
      </c>
      <c r="AA875">
        <v>0</v>
      </c>
      <c r="AB875">
        <v>8</v>
      </c>
      <c r="AC875">
        <v>1320</v>
      </c>
      <c r="AD875">
        <v>0</v>
      </c>
      <c r="AE875">
        <v>47</v>
      </c>
      <c r="AF875">
        <v>20</v>
      </c>
      <c r="AG875">
        <v>1351</v>
      </c>
      <c r="AH875">
        <v>4</v>
      </c>
      <c r="AI875">
        <v>0</v>
      </c>
      <c r="AJ875">
        <v>0</v>
      </c>
      <c r="AK875">
        <v>392</v>
      </c>
      <c r="AL875">
        <v>983</v>
      </c>
      <c r="AM875">
        <v>0</v>
      </c>
      <c r="AN875">
        <v>1375</v>
      </c>
      <c r="AO875">
        <v>0.89527272727272722</v>
      </c>
      <c r="AP875">
        <v>0.1047272727272727</v>
      </c>
      <c r="AQ875">
        <v>0</v>
      </c>
      <c r="AR875">
        <v>8.727272727272728E-2</v>
      </c>
      <c r="AS875">
        <v>0.1432727272727273</v>
      </c>
      <c r="AT875">
        <v>0.1207272727272727</v>
      </c>
      <c r="AU875">
        <v>0.1389090909090909</v>
      </c>
      <c r="AV875">
        <v>0.1301818181818182</v>
      </c>
      <c r="AW875">
        <v>0.1243636363636364</v>
      </c>
      <c r="AX875">
        <v>0.1083636363636364</v>
      </c>
      <c r="AY875">
        <v>7.4909090909090911E-2</v>
      </c>
      <c r="AZ875">
        <v>3.3454545454545452E-2</v>
      </c>
      <c r="BA875">
        <v>2.2545454545454549E-2</v>
      </c>
      <c r="BB875">
        <v>1.6E-2</v>
      </c>
      <c r="BC875">
        <v>0</v>
      </c>
      <c r="BD875">
        <v>0.78472727272727272</v>
      </c>
      <c r="BE875">
        <v>0.21527272727272731</v>
      </c>
      <c r="BF875">
        <v>0</v>
      </c>
      <c r="BG875">
        <v>0.29018181818181821</v>
      </c>
      <c r="BH875">
        <v>0.62327272727272731</v>
      </c>
      <c r="BI875">
        <v>8.654545454545455E-2</v>
      </c>
      <c r="BJ875">
        <v>0</v>
      </c>
      <c r="BK875">
        <v>5.8181818181818178E-3</v>
      </c>
      <c r="BL875">
        <v>0.96</v>
      </c>
      <c r="BM875">
        <v>0</v>
      </c>
      <c r="BN875">
        <v>3.4181818181818181E-2</v>
      </c>
      <c r="BO875">
        <v>1.4545454545454551E-2</v>
      </c>
      <c r="BP875">
        <v>0.9825454545454545</v>
      </c>
      <c r="BQ875">
        <v>2.9090909090909089E-3</v>
      </c>
      <c r="BR875">
        <v>0</v>
      </c>
      <c r="BS875">
        <v>0</v>
      </c>
      <c r="BT875">
        <v>0.28509090909090912</v>
      </c>
      <c r="BU875">
        <v>0.71490909090909094</v>
      </c>
      <c r="BV875">
        <v>0</v>
      </c>
      <c r="BW875">
        <v>1</v>
      </c>
      <c r="BX875" t="s">
        <v>1980</v>
      </c>
      <c r="BY875">
        <v>3229</v>
      </c>
      <c r="BZ875">
        <v>0.42582842985444408</v>
      </c>
      <c r="CA875">
        <v>0</v>
      </c>
    </row>
    <row r="876" spans="1:79" customFormat="1" x14ac:dyDescent="0.25">
      <c r="A876" t="s">
        <v>1984</v>
      </c>
      <c r="B876" t="s">
        <v>354</v>
      </c>
      <c r="C876" t="s">
        <v>369</v>
      </c>
      <c r="D876" t="s">
        <v>953</v>
      </c>
      <c r="E876">
        <v>2018</v>
      </c>
      <c r="F876">
        <v>147</v>
      </c>
      <c r="G876">
        <v>20</v>
      </c>
      <c r="H876">
        <v>0</v>
      </c>
      <c r="I876">
        <v>1</v>
      </c>
      <c r="J876">
        <v>15</v>
      </c>
      <c r="K876">
        <v>23</v>
      </c>
      <c r="L876">
        <v>19</v>
      </c>
      <c r="M876">
        <v>24</v>
      </c>
      <c r="N876">
        <v>24</v>
      </c>
      <c r="O876">
        <v>19</v>
      </c>
      <c r="P876">
        <v>22</v>
      </c>
      <c r="Q876">
        <v>10</v>
      </c>
      <c r="R876">
        <v>7</v>
      </c>
      <c r="S876">
        <v>3</v>
      </c>
      <c r="T876">
        <v>0</v>
      </c>
      <c r="U876">
        <v>158</v>
      </c>
      <c r="V876">
        <v>9</v>
      </c>
      <c r="W876">
        <v>0</v>
      </c>
      <c r="X876">
        <v>76</v>
      </c>
      <c r="Y876">
        <v>65</v>
      </c>
      <c r="Z876">
        <v>26</v>
      </c>
      <c r="AA876">
        <v>0</v>
      </c>
      <c r="AB876">
        <v>6</v>
      </c>
      <c r="AC876">
        <v>85</v>
      </c>
      <c r="AD876">
        <v>0</v>
      </c>
      <c r="AE876">
        <v>76</v>
      </c>
      <c r="AF876">
        <v>28</v>
      </c>
      <c r="AG876">
        <v>126</v>
      </c>
      <c r="AH876">
        <v>13</v>
      </c>
      <c r="AI876">
        <v>0</v>
      </c>
      <c r="AJ876">
        <v>0</v>
      </c>
      <c r="AK876">
        <v>56</v>
      </c>
      <c r="AL876">
        <v>111</v>
      </c>
      <c r="AM876">
        <v>0</v>
      </c>
      <c r="AN876">
        <v>167</v>
      </c>
      <c r="AO876">
        <v>0.88023952095808389</v>
      </c>
      <c r="AP876">
        <v>0.1197604790419162</v>
      </c>
      <c r="AQ876">
        <v>0</v>
      </c>
      <c r="AR876">
        <v>5.9880239520958087E-3</v>
      </c>
      <c r="AS876">
        <v>8.9820359281437126E-2</v>
      </c>
      <c r="AT876">
        <v>0.1377245508982036</v>
      </c>
      <c r="AU876">
        <v>0.1137724550898204</v>
      </c>
      <c r="AV876">
        <v>0.1437125748502994</v>
      </c>
      <c r="AW876">
        <v>0.1437125748502994</v>
      </c>
      <c r="AX876">
        <v>0.1137724550898204</v>
      </c>
      <c r="AY876">
        <v>0.1317365269461078</v>
      </c>
      <c r="AZ876">
        <v>5.9880239520958077E-2</v>
      </c>
      <c r="BA876">
        <v>1.7964071856287421E-2</v>
      </c>
      <c r="BB876">
        <v>4.1916167664670663E-2</v>
      </c>
      <c r="BC876">
        <v>0</v>
      </c>
      <c r="BD876">
        <v>0.94610778443113774</v>
      </c>
      <c r="BE876">
        <v>5.3892215568862277E-2</v>
      </c>
      <c r="BF876">
        <v>0</v>
      </c>
      <c r="BG876">
        <v>0.45508982035928142</v>
      </c>
      <c r="BH876">
        <v>0.38922155688622762</v>
      </c>
      <c r="BI876">
        <v>0.155688622754491</v>
      </c>
      <c r="BJ876">
        <v>0</v>
      </c>
      <c r="BK876">
        <v>3.5928143712574849E-2</v>
      </c>
      <c r="BL876">
        <v>0.50898203592814373</v>
      </c>
      <c r="BM876">
        <v>0</v>
      </c>
      <c r="BN876">
        <v>0.45508982035928142</v>
      </c>
      <c r="BO876">
        <v>0.1676646706586826</v>
      </c>
      <c r="BP876">
        <v>0.75449101796407181</v>
      </c>
      <c r="BQ876">
        <v>7.7844311377245512E-2</v>
      </c>
      <c r="BR876">
        <v>0</v>
      </c>
      <c r="BS876">
        <v>0</v>
      </c>
      <c r="BT876">
        <v>0.33532934131736519</v>
      </c>
      <c r="BU876">
        <v>0.66467065868263475</v>
      </c>
      <c r="BV876">
        <v>0</v>
      </c>
      <c r="BW876">
        <v>1</v>
      </c>
      <c r="BX876" t="s">
        <v>1980</v>
      </c>
      <c r="BY876">
        <v>3229</v>
      </c>
      <c r="BZ876">
        <v>5.1718798389594298E-2</v>
      </c>
      <c r="CA876">
        <v>0</v>
      </c>
    </row>
    <row r="877" spans="1:79" customFormat="1" x14ac:dyDescent="0.25">
      <c r="A877" t="s">
        <v>1985</v>
      </c>
      <c r="B877" t="s">
        <v>354</v>
      </c>
      <c r="C877" t="s">
        <v>376</v>
      </c>
      <c r="D877" t="s">
        <v>44</v>
      </c>
      <c r="E877">
        <v>2018</v>
      </c>
      <c r="F877">
        <v>2927</v>
      </c>
      <c r="G877">
        <v>297</v>
      </c>
      <c r="H877">
        <v>0</v>
      </c>
      <c r="I877">
        <v>431</v>
      </c>
      <c r="J877">
        <v>376</v>
      </c>
      <c r="K877">
        <v>399</v>
      </c>
      <c r="L877">
        <v>440</v>
      </c>
      <c r="M877">
        <v>401</v>
      </c>
      <c r="N877">
        <v>407</v>
      </c>
      <c r="O877">
        <v>333</v>
      </c>
      <c r="P877">
        <v>164</v>
      </c>
      <c r="Q877">
        <v>51</v>
      </c>
      <c r="R877">
        <v>12</v>
      </c>
      <c r="S877">
        <v>210</v>
      </c>
      <c r="T877">
        <v>0</v>
      </c>
      <c r="U877">
        <v>3215</v>
      </c>
      <c r="V877">
        <v>9</v>
      </c>
      <c r="W877">
        <v>0</v>
      </c>
      <c r="X877">
        <v>1856</v>
      </c>
      <c r="Y877">
        <v>977</v>
      </c>
      <c r="Z877">
        <v>391</v>
      </c>
      <c r="AA877">
        <v>0</v>
      </c>
      <c r="AB877">
        <v>167</v>
      </c>
      <c r="AC877">
        <v>2710</v>
      </c>
      <c r="AD877">
        <v>0</v>
      </c>
      <c r="AE877">
        <v>347</v>
      </c>
      <c r="AF877">
        <v>107</v>
      </c>
      <c r="AG877">
        <v>2963</v>
      </c>
      <c r="AH877">
        <v>154</v>
      </c>
      <c r="AI877">
        <v>0</v>
      </c>
      <c r="AJ877">
        <v>0</v>
      </c>
      <c r="AK877">
        <v>952</v>
      </c>
      <c r="AL877">
        <v>2263</v>
      </c>
      <c r="AM877">
        <v>9</v>
      </c>
      <c r="AN877">
        <v>3224</v>
      </c>
      <c r="AO877">
        <v>0.90787841191066998</v>
      </c>
      <c r="AP877">
        <v>9.212158808933002E-2</v>
      </c>
      <c r="AQ877">
        <v>0</v>
      </c>
      <c r="AR877">
        <v>0.1336848635235732</v>
      </c>
      <c r="AS877">
        <v>0.1166253101736973</v>
      </c>
      <c r="AT877">
        <v>0.1237593052109181</v>
      </c>
      <c r="AU877">
        <v>0.13647642679900751</v>
      </c>
      <c r="AV877">
        <v>0.12437965260545911</v>
      </c>
      <c r="AW877">
        <v>0.1262406947890819</v>
      </c>
      <c r="AX877">
        <v>0.103287841191067</v>
      </c>
      <c r="AY877">
        <v>5.0868486352357321E-2</v>
      </c>
      <c r="AZ877">
        <v>1.5818858560794041E-2</v>
      </c>
      <c r="BA877">
        <v>6.5136476426799012E-2</v>
      </c>
      <c r="BB877">
        <v>3.722084367245658E-3</v>
      </c>
      <c r="BC877">
        <v>0</v>
      </c>
      <c r="BD877">
        <v>0.99720843672456572</v>
      </c>
      <c r="BE877">
        <v>2.7915632754342431E-3</v>
      </c>
      <c r="BF877">
        <v>0</v>
      </c>
      <c r="BG877">
        <v>0.57568238213399503</v>
      </c>
      <c r="BH877">
        <v>0.30303970223325061</v>
      </c>
      <c r="BI877">
        <v>0.12127791563275429</v>
      </c>
      <c r="BJ877">
        <v>0</v>
      </c>
      <c r="BK877">
        <v>5.1799007444168738E-2</v>
      </c>
      <c r="BL877">
        <v>0.84057071960297769</v>
      </c>
      <c r="BM877">
        <v>0</v>
      </c>
      <c r="BN877">
        <v>0.1076302729528536</v>
      </c>
      <c r="BO877">
        <v>3.3188585607940448E-2</v>
      </c>
      <c r="BP877">
        <v>0.919044665012407</v>
      </c>
      <c r="BQ877">
        <v>4.7766749379652612E-2</v>
      </c>
      <c r="BR877">
        <v>0</v>
      </c>
      <c r="BS877">
        <v>0</v>
      </c>
      <c r="BT877">
        <v>0.29528535980148879</v>
      </c>
      <c r="BU877">
        <v>0.70192307692307687</v>
      </c>
      <c r="BV877">
        <v>2.7915632754342431E-3</v>
      </c>
      <c r="BW877">
        <v>1</v>
      </c>
      <c r="BX877" t="s">
        <v>1986</v>
      </c>
      <c r="BY877">
        <v>3224</v>
      </c>
      <c r="BZ877">
        <v>1</v>
      </c>
      <c r="CA877">
        <v>0</v>
      </c>
    </row>
    <row r="878" spans="1:79" customFormat="1" x14ac:dyDescent="0.25">
      <c r="A878" t="s">
        <v>1987</v>
      </c>
      <c r="B878" t="s">
        <v>354</v>
      </c>
      <c r="C878" t="s">
        <v>376</v>
      </c>
      <c r="D878" t="s">
        <v>947</v>
      </c>
      <c r="E878">
        <v>2018</v>
      </c>
      <c r="F878">
        <v>157</v>
      </c>
      <c r="G878">
        <v>15</v>
      </c>
      <c r="H878">
        <v>0</v>
      </c>
      <c r="I878">
        <v>17</v>
      </c>
      <c r="J878">
        <v>15</v>
      </c>
      <c r="K878">
        <v>23</v>
      </c>
      <c r="L878">
        <v>24</v>
      </c>
      <c r="M878">
        <v>21</v>
      </c>
      <c r="N878">
        <v>19</v>
      </c>
      <c r="O878">
        <v>25</v>
      </c>
      <c r="P878">
        <v>12</v>
      </c>
      <c r="Q878">
        <v>8</v>
      </c>
      <c r="R878">
        <v>3</v>
      </c>
      <c r="S878">
        <v>5</v>
      </c>
      <c r="T878">
        <v>0</v>
      </c>
      <c r="U878">
        <v>170</v>
      </c>
      <c r="V878">
        <v>2</v>
      </c>
      <c r="W878">
        <v>0</v>
      </c>
      <c r="X878">
        <v>106</v>
      </c>
      <c r="Y878">
        <v>45</v>
      </c>
      <c r="Z878">
        <v>21</v>
      </c>
      <c r="AA878">
        <v>0</v>
      </c>
      <c r="AB878">
        <v>11</v>
      </c>
      <c r="AC878">
        <v>111</v>
      </c>
      <c r="AD878">
        <v>0</v>
      </c>
      <c r="AE878">
        <v>50</v>
      </c>
      <c r="AF878">
        <v>9</v>
      </c>
      <c r="AG878">
        <v>154</v>
      </c>
      <c r="AH878">
        <v>9</v>
      </c>
      <c r="AI878">
        <v>0</v>
      </c>
      <c r="AJ878">
        <v>0</v>
      </c>
      <c r="AK878">
        <v>73</v>
      </c>
      <c r="AL878">
        <v>99</v>
      </c>
      <c r="AM878">
        <v>0</v>
      </c>
      <c r="AN878">
        <v>172</v>
      </c>
      <c r="AO878">
        <v>0.91279069767441856</v>
      </c>
      <c r="AP878">
        <v>8.7209302325581398E-2</v>
      </c>
      <c r="AQ878">
        <v>0</v>
      </c>
      <c r="AR878">
        <v>9.8837209302325577E-2</v>
      </c>
      <c r="AS878">
        <v>8.7209302325581398E-2</v>
      </c>
      <c r="AT878">
        <v>0.1337209302325581</v>
      </c>
      <c r="AU878">
        <v>0.1395348837209302</v>
      </c>
      <c r="AV878">
        <v>0.12209302325581391</v>
      </c>
      <c r="AW878">
        <v>0.1104651162790698</v>
      </c>
      <c r="AX878">
        <v>0.14534883720930231</v>
      </c>
      <c r="AY878">
        <v>6.9767441860465115E-2</v>
      </c>
      <c r="AZ878">
        <v>4.6511627906976737E-2</v>
      </c>
      <c r="BA878">
        <v>2.9069767441860461E-2</v>
      </c>
      <c r="BB878">
        <v>1.7441860465116279E-2</v>
      </c>
      <c r="BC878">
        <v>0</v>
      </c>
      <c r="BD878">
        <v>0.98837209302325579</v>
      </c>
      <c r="BE878">
        <v>1.1627906976744189E-2</v>
      </c>
      <c r="BF878">
        <v>0</v>
      </c>
      <c r="BG878">
        <v>0.61627906976744184</v>
      </c>
      <c r="BH878">
        <v>0.26162790697674421</v>
      </c>
      <c r="BI878">
        <v>0.12209302325581391</v>
      </c>
      <c r="BJ878">
        <v>0</v>
      </c>
      <c r="BK878">
        <v>6.3953488372093026E-2</v>
      </c>
      <c r="BL878">
        <v>0.64534883720930236</v>
      </c>
      <c r="BM878">
        <v>0</v>
      </c>
      <c r="BN878">
        <v>0.29069767441860472</v>
      </c>
      <c r="BO878">
        <v>5.232558139534884E-2</v>
      </c>
      <c r="BP878">
        <v>0.89534883720930236</v>
      </c>
      <c r="BQ878">
        <v>5.232558139534884E-2</v>
      </c>
      <c r="BR878">
        <v>0</v>
      </c>
      <c r="BS878">
        <v>0</v>
      </c>
      <c r="BT878">
        <v>0.42441860465116282</v>
      </c>
      <c r="BU878">
        <v>0.57558139534883723</v>
      </c>
      <c r="BV878">
        <v>0</v>
      </c>
      <c r="BW878">
        <v>1</v>
      </c>
      <c r="BX878" t="s">
        <v>1986</v>
      </c>
      <c r="BY878">
        <v>3224</v>
      </c>
      <c r="BZ878">
        <v>5.3349875930521089E-2</v>
      </c>
      <c r="CA878">
        <v>0</v>
      </c>
    </row>
    <row r="879" spans="1:79" customFormat="1" x14ac:dyDescent="0.25">
      <c r="A879" t="s">
        <v>1988</v>
      </c>
      <c r="B879" t="s">
        <v>354</v>
      </c>
      <c r="C879" t="s">
        <v>376</v>
      </c>
      <c r="D879" t="s">
        <v>949</v>
      </c>
      <c r="E879">
        <v>2018</v>
      </c>
      <c r="F879">
        <v>1448</v>
      </c>
      <c r="G879">
        <v>190</v>
      </c>
      <c r="H879">
        <v>0</v>
      </c>
      <c r="I879">
        <v>229</v>
      </c>
      <c r="J879">
        <v>209</v>
      </c>
      <c r="K879">
        <v>200</v>
      </c>
      <c r="L879">
        <v>217</v>
      </c>
      <c r="M879">
        <v>203</v>
      </c>
      <c r="N879">
        <v>204</v>
      </c>
      <c r="O879">
        <v>156</v>
      </c>
      <c r="P879">
        <v>81</v>
      </c>
      <c r="Q879">
        <v>18</v>
      </c>
      <c r="R879">
        <v>7</v>
      </c>
      <c r="S879">
        <v>114</v>
      </c>
      <c r="T879">
        <v>0</v>
      </c>
      <c r="U879">
        <v>1636</v>
      </c>
      <c r="V879">
        <v>2</v>
      </c>
      <c r="W879">
        <v>0</v>
      </c>
      <c r="X879">
        <v>873</v>
      </c>
      <c r="Y879">
        <v>556</v>
      </c>
      <c r="Z879">
        <v>209</v>
      </c>
      <c r="AA879">
        <v>0</v>
      </c>
      <c r="AB879">
        <v>17</v>
      </c>
      <c r="AC879">
        <v>1465</v>
      </c>
      <c r="AD879">
        <v>0</v>
      </c>
      <c r="AE879">
        <v>156</v>
      </c>
      <c r="AF879">
        <v>57</v>
      </c>
      <c r="AG879">
        <v>1467</v>
      </c>
      <c r="AH879">
        <v>114</v>
      </c>
      <c r="AI879">
        <v>0</v>
      </c>
      <c r="AJ879">
        <v>0</v>
      </c>
      <c r="AK879">
        <v>273</v>
      </c>
      <c r="AL879">
        <v>1359</v>
      </c>
      <c r="AM879">
        <v>6</v>
      </c>
      <c r="AN879">
        <v>1638</v>
      </c>
      <c r="AO879">
        <v>0.88400488400488397</v>
      </c>
      <c r="AP879">
        <v>0.115995115995116</v>
      </c>
      <c r="AQ879">
        <v>0</v>
      </c>
      <c r="AR879">
        <v>0.13980463980463981</v>
      </c>
      <c r="AS879">
        <v>0.12759462759462761</v>
      </c>
      <c r="AT879">
        <v>0.1221001221001221</v>
      </c>
      <c r="AU879">
        <v>0.13247863247863251</v>
      </c>
      <c r="AV879">
        <v>0.12393162393162389</v>
      </c>
      <c r="AW879">
        <v>0.1245421245421245</v>
      </c>
      <c r="AX879">
        <v>9.5238095238095233E-2</v>
      </c>
      <c r="AY879">
        <v>4.9450549450549448E-2</v>
      </c>
      <c r="AZ879">
        <v>1.098901098901099E-2</v>
      </c>
      <c r="BA879">
        <v>6.95970695970696E-2</v>
      </c>
      <c r="BB879">
        <v>4.2735042735042739E-3</v>
      </c>
      <c r="BC879">
        <v>0</v>
      </c>
      <c r="BD879">
        <v>0.99877899877899878</v>
      </c>
      <c r="BE879">
        <v>1.221001221001221E-3</v>
      </c>
      <c r="BF879">
        <v>0</v>
      </c>
      <c r="BG879">
        <v>0.53296703296703296</v>
      </c>
      <c r="BH879">
        <v>0.33943833943833951</v>
      </c>
      <c r="BI879">
        <v>0.12759462759462761</v>
      </c>
      <c r="BJ879">
        <v>0</v>
      </c>
      <c r="BK879">
        <v>1.037851037851038E-2</v>
      </c>
      <c r="BL879">
        <v>0.89438339438339443</v>
      </c>
      <c r="BM879">
        <v>0</v>
      </c>
      <c r="BN879">
        <v>9.5238095238095233E-2</v>
      </c>
      <c r="BO879">
        <v>3.47985347985348E-2</v>
      </c>
      <c r="BP879">
        <v>0.89560439560439564</v>
      </c>
      <c r="BQ879">
        <v>6.95970695970696E-2</v>
      </c>
      <c r="BR879">
        <v>0</v>
      </c>
      <c r="BS879">
        <v>0</v>
      </c>
      <c r="BT879">
        <v>0.16666666666666671</v>
      </c>
      <c r="BU879">
        <v>0.82967032967032972</v>
      </c>
      <c r="BV879">
        <v>3.663003663003663E-3</v>
      </c>
      <c r="BW879">
        <v>1</v>
      </c>
      <c r="BX879" t="s">
        <v>1986</v>
      </c>
      <c r="BY879">
        <v>3224</v>
      </c>
      <c r="BZ879">
        <v>0.50806451612903225</v>
      </c>
      <c r="CA879">
        <v>0</v>
      </c>
    </row>
    <row r="880" spans="1:79" customFormat="1" x14ac:dyDescent="0.25">
      <c r="A880" t="s">
        <v>1989</v>
      </c>
      <c r="B880" t="s">
        <v>354</v>
      </c>
      <c r="C880" t="s">
        <v>376</v>
      </c>
      <c r="D880" t="s">
        <v>951</v>
      </c>
      <c r="E880">
        <v>2018</v>
      </c>
      <c r="F880">
        <v>1149</v>
      </c>
      <c r="G880">
        <v>83</v>
      </c>
      <c r="H880">
        <v>0</v>
      </c>
      <c r="I880">
        <v>161</v>
      </c>
      <c r="J880">
        <v>138</v>
      </c>
      <c r="K880">
        <v>149</v>
      </c>
      <c r="L880">
        <v>168</v>
      </c>
      <c r="M880">
        <v>155</v>
      </c>
      <c r="N880">
        <v>162</v>
      </c>
      <c r="O880">
        <v>136</v>
      </c>
      <c r="P880">
        <v>59</v>
      </c>
      <c r="Q880">
        <v>18</v>
      </c>
      <c r="R880">
        <v>1</v>
      </c>
      <c r="S880">
        <v>85</v>
      </c>
      <c r="T880">
        <v>0</v>
      </c>
      <c r="U880">
        <v>1229</v>
      </c>
      <c r="V880">
        <v>3</v>
      </c>
      <c r="W880">
        <v>0</v>
      </c>
      <c r="X880">
        <v>760</v>
      </c>
      <c r="Y880">
        <v>327</v>
      </c>
      <c r="Z880">
        <v>145</v>
      </c>
      <c r="AA880">
        <v>0</v>
      </c>
      <c r="AB880">
        <v>129</v>
      </c>
      <c r="AC880">
        <v>1049</v>
      </c>
      <c r="AD880">
        <v>0</v>
      </c>
      <c r="AE880">
        <v>54</v>
      </c>
      <c r="AF880">
        <v>7</v>
      </c>
      <c r="AG880">
        <v>1225</v>
      </c>
      <c r="AH880">
        <v>0</v>
      </c>
      <c r="AI880">
        <v>0</v>
      </c>
      <c r="AJ880">
        <v>0</v>
      </c>
      <c r="AK880">
        <v>560</v>
      </c>
      <c r="AL880">
        <v>670</v>
      </c>
      <c r="AM880">
        <v>2</v>
      </c>
      <c r="AN880">
        <v>1232</v>
      </c>
      <c r="AO880">
        <v>0.93262987012987009</v>
      </c>
      <c r="AP880">
        <v>6.7370129870129872E-2</v>
      </c>
      <c r="AQ880">
        <v>0</v>
      </c>
      <c r="AR880">
        <v>0.1306818181818182</v>
      </c>
      <c r="AS880">
        <v>0.11201298701298699</v>
      </c>
      <c r="AT880">
        <v>0.12094155844155841</v>
      </c>
      <c r="AU880">
        <v>0.13636363636363641</v>
      </c>
      <c r="AV880">
        <v>0.12581168831168829</v>
      </c>
      <c r="AW880">
        <v>0.1314935064935065</v>
      </c>
      <c r="AX880">
        <v>0.1103896103896104</v>
      </c>
      <c r="AY880">
        <v>4.7889610389610392E-2</v>
      </c>
      <c r="AZ880">
        <v>1.461038961038961E-2</v>
      </c>
      <c r="BA880">
        <v>6.8993506493506496E-2</v>
      </c>
      <c r="BB880">
        <v>8.1168831168831174E-4</v>
      </c>
      <c r="BC880">
        <v>0</v>
      </c>
      <c r="BD880">
        <v>0.99756493506493504</v>
      </c>
      <c r="BE880">
        <v>2.435064935064935E-3</v>
      </c>
      <c r="BF880">
        <v>0</v>
      </c>
      <c r="BG880">
        <v>0.61688311688311692</v>
      </c>
      <c r="BH880">
        <v>0.26542207792207789</v>
      </c>
      <c r="BI880">
        <v>0.1176948051948052</v>
      </c>
      <c r="BJ880">
        <v>0</v>
      </c>
      <c r="BK880">
        <v>0.10470779220779219</v>
      </c>
      <c r="BL880">
        <v>0.85146103896103897</v>
      </c>
      <c r="BM880">
        <v>0</v>
      </c>
      <c r="BN880">
        <v>4.3831168831168832E-2</v>
      </c>
      <c r="BO880">
        <v>5.681818181818182E-3</v>
      </c>
      <c r="BP880">
        <v>0.99431818181818177</v>
      </c>
      <c r="BQ880">
        <v>0</v>
      </c>
      <c r="BR880">
        <v>0</v>
      </c>
      <c r="BS880">
        <v>0</v>
      </c>
      <c r="BT880">
        <v>0.45454545454545447</v>
      </c>
      <c r="BU880">
        <v>0.54383116883116878</v>
      </c>
      <c r="BV880">
        <v>1.623376623376623E-3</v>
      </c>
      <c r="BW880">
        <v>1</v>
      </c>
      <c r="BX880" t="s">
        <v>1986</v>
      </c>
      <c r="BY880">
        <v>3224</v>
      </c>
      <c r="BZ880">
        <v>0.38213399503722079</v>
      </c>
      <c r="CA880">
        <v>0</v>
      </c>
    </row>
    <row r="881" spans="1:79" customFormat="1" x14ac:dyDescent="0.25">
      <c r="A881" t="s">
        <v>1990</v>
      </c>
      <c r="B881" t="s">
        <v>354</v>
      </c>
      <c r="C881" t="s">
        <v>376</v>
      </c>
      <c r="D881" t="s">
        <v>953</v>
      </c>
      <c r="E881">
        <v>2018</v>
      </c>
      <c r="F881">
        <v>173</v>
      </c>
      <c r="G881">
        <v>9</v>
      </c>
      <c r="H881">
        <v>0</v>
      </c>
      <c r="I881">
        <v>24</v>
      </c>
      <c r="J881">
        <v>14</v>
      </c>
      <c r="K881">
        <v>27</v>
      </c>
      <c r="L881">
        <v>31</v>
      </c>
      <c r="M881">
        <v>22</v>
      </c>
      <c r="N881">
        <v>22</v>
      </c>
      <c r="O881">
        <v>16</v>
      </c>
      <c r="P881">
        <v>12</v>
      </c>
      <c r="Q881">
        <v>7</v>
      </c>
      <c r="R881">
        <v>1</v>
      </c>
      <c r="S881">
        <v>6</v>
      </c>
      <c r="T881">
        <v>0</v>
      </c>
      <c r="U881">
        <v>180</v>
      </c>
      <c r="V881">
        <v>2</v>
      </c>
      <c r="W881">
        <v>0</v>
      </c>
      <c r="X881">
        <v>117</v>
      </c>
      <c r="Y881">
        <v>49</v>
      </c>
      <c r="Z881">
        <v>16</v>
      </c>
      <c r="AA881">
        <v>0</v>
      </c>
      <c r="AB881">
        <v>10</v>
      </c>
      <c r="AC881">
        <v>85</v>
      </c>
      <c r="AD881">
        <v>0</v>
      </c>
      <c r="AE881">
        <v>87</v>
      </c>
      <c r="AF881">
        <v>34</v>
      </c>
      <c r="AG881">
        <v>117</v>
      </c>
      <c r="AH881">
        <v>31</v>
      </c>
      <c r="AI881">
        <v>0</v>
      </c>
      <c r="AJ881">
        <v>0</v>
      </c>
      <c r="AK881">
        <v>46</v>
      </c>
      <c r="AL881">
        <v>135</v>
      </c>
      <c r="AM881">
        <v>1</v>
      </c>
      <c r="AN881">
        <v>182</v>
      </c>
      <c r="AO881">
        <v>0.9505494505494505</v>
      </c>
      <c r="AP881">
        <v>4.9450549450549448E-2</v>
      </c>
      <c r="AQ881">
        <v>0</v>
      </c>
      <c r="AR881">
        <v>0.1318681318681319</v>
      </c>
      <c r="AS881">
        <v>7.6923076923076927E-2</v>
      </c>
      <c r="AT881">
        <v>0.14835164835164841</v>
      </c>
      <c r="AU881">
        <v>0.17032967032967031</v>
      </c>
      <c r="AV881">
        <v>0.12087912087912089</v>
      </c>
      <c r="AW881">
        <v>0.12087912087912089</v>
      </c>
      <c r="AX881">
        <v>8.7912087912087919E-2</v>
      </c>
      <c r="AY881">
        <v>6.5934065934065936E-2</v>
      </c>
      <c r="AZ881">
        <v>3.8461538461538457E-2</v>
      </c>
      <c r="BA881">
        <v>3.2967032967032968E-2</v>
      </c>
      <c r="BB881">
        <v>5.4945054945054949E-3</v>
      </c>
      <c r="BC881">
        <v>0</v>
      </c>
      <c r="BD881">
        <v>0.98901098901098905</v>
      </c>
      <c r="BE881">
        <v>1.098901098901099E-2</v>
      </c>
      <c r="BF881">
        <v>0</v>
      </c>
      <c r="BG881">
        <v>0.6428571428571429</v>
      </c>
      <c r="BH881">
        <v>0.26923076923076922</v>
      </c>
      <c r="BI881">
        <v>8.7912087912087919E-2</v>
      </c>
      <c r="BJ881">
        <v>0</v>
      </c>
      <c r="BK881">
        <v>5.4945054945054937E-2</v>
      </c>
      <c r="BL881">
        <v>0.46703296703296698</v>
      </c>
      <c r="BM881">
        <v>0</v>
      </c>
      <c r="BN881">
        <v>0.47802197802197799</v>
      </c>
      <c r="BO881">
        <v>0.18681318681318679</v>
      </c>
      <c r="BP881">
        <v>0.6428571428571429</v>
      </c>
      <c r="BQ881">
        <v>0.17032967032967031</v>
      </c>
      <c r="BR881">
        <v>0</v>
      </c>
      <c r="BS881">
        <v>0</v>
      </c>
      <c r="BT881">
        <v>0.25274725274725268</v>
      </c>
      <c r="BU881">
        <v>0.74175824175824179</v>
      </c>
      <c r="BV881">
        <v>5.4945054945054949E-3</v>
      </c>
      <c r="BW881">
        <v>1</v>
      </c>
      <c r="BX881" t="s">
        <v>1986</v>
      </c>
      <c r="BY881">
        <v>3224</v>
      </c>
      <c r="BZ881">
        <v>5.6451612903225798E-2</v>
      </c>
      <c r="CA881">
        <v>0</v>
      </c>
    </row>
    <row r="882" spans="1:79" customFormat="1" x14ac:dyDescent="0.25">
      <c r="A882" t="s">
        <v>1991</v>
      </c>
      <c r="B882" t="s">
        <v>354</v>
      </c>
      <c r="C882" t="s">
        <v>382</v>
      </c>
      <c r="D882" t="s">
        <v>44</v>
      </c>
      <c r="E882">
        <v>2018</v>
      </c>
      <c r="F882">
        <v>2078</v>
      </c>
      <c r="G882">
        <v>218</v>
      </c>
      <c r="H882">
        <v>0</v>
      </c>
      <c r="I882">
        <v>254</v>
      </c>
      <c r="J882">
        <v>240</v>
      </c>
      <c r="K882">
        <v>304</v>
      </c>
      <c r="L882">
        <v>281</v>
      </c>
      <c r="M882">
        <v>325</v>
      </c>
      <c r="N882">
        <v>356</v>
      </c>
      <c r="O882">
        <v>248</v>
      </c>
      <c r="P882">
        <v>91</v>
      </c>
      <c r="Q882">
        <v>19</v>
      </c>
      <c r="R882">
        <v>2</v>
      </c>
      <c r="S882">
        <v>176</v>
      </c>
      <c r="T882">
        <v>0</v>
      </c>
      <c r="U882">
        <v>2240</v>
      </c>
      <c r="V882">
        <v>55</v>
      </c>
      <c r="W882">
        <v>1</v>
      </c>
      <c r="X882">
        <v>1456</v>
      </c>
      <c r="Y882">
        <v>129</v>
      </c>
      <c r="Z882">
        <v>711</v>
      </c>
      <c r="AA882">
        <v>0</v>
      </c>
      <c r="AB882">
        <v>0</v>
      </c>
      <c r="AC882">
        <v>2209</v>
      </c>
      <c r="AD882">
        <v>0</v>
      </c>
      <c r="AE882">
        <v>87</v>
      </c>
      <c r="AF882">
        <v>13</v>
      </c>
      <c r="AG882">
        <v>2274</v>
      </c>
      <c r="AH882">
        <v>8</v>
      </c>
      <c r="AI882">
        <v>1</v>
      </c>
      <c r="AJ882">
        <v>0</v>
      </c>
      <c r="AK882">
        <v>932</v>
      </c>
      <c r="AL882">
        <v>1363</v>
      </c>
      <c r="AM882">
        <v>1</v>
      </c>
      <c r="AN882">
        <v>2296</v>
      </c>
      <c r="AO882">
        <v>0.90505226480836232</v>
      </c>
      <c r="AP882">
        <v>9.4947735191637628E-2</v>
      </c>
      <c r="AQ882">
        <v>0</v>
      </c>
      <c r="AR882">
        <v>0.1106271777003484</v>
      </c>
      <c r="AS882">
        <v>0.10452961672473871</v>
      </c>
      <c r="AT882">
        <v>0.13240418118466901</v>
      </c>
      <c r="AU882">
        <v>0.1223867595818815</v>
      </c>
      <c r="AV882">
        <v>0.1415505226480836</v>
      </c>
      <c r="AW882">
        <v>0.1550522648083624</v>
      </c>
      <c r="AX882">
        <v>0.10801393728222999</v>
      </c>
      <c r="AY882">
        <v>3.9634146341463422E-2</v>
      </c>
      <c r="AZ882">
        <v>8.2752613240418115E-3</v>
      </c>
      <c r="BA882">
        <v>7.6655052264808357E-2</v>
      </c>
      <c r="BB882">
        <v>8.710801393728223E-4</v>
      </c>
      <c r="BC882">
        <v>0</v>
      </c>
      <c r="BD882">
        <v>0.97560975609756095</v>
      </c>
      <c r="BE882">
        <v>2.3954703832752611E-2</v>
      </c>
      <c r="BF882">
        <v>4.355400696864111E-4</v>
      </c>
      <c r="BG882">
        <v>0.63414634146341464</v>
      </c>
      <c r="BH882">
        <v>5.6184668989547042E-2</v>
      </c>
      <c r="BI882">
        <v>0.30966898954703831</v>
      </c>
      <c r="BJ882">
        <v>0</v>
      </c>
      <c r="BK882">
        <v>0</v>
      </c>
      <c r="BL882">
        <v>0.96210801393728218</v>
      </c>
      <c r="BM882">
        <v>0</v>
      </c>
      <c r="BN882">
        <v>3.7891986062717771E-2</v>
      </c>
      <c r="BO882">
        <v>5.6620209059233453E-3</v>
      </c>
      <c r="BP882">
        <v>0.99041811846689898</v>
      </c>
      <c r="BQ882">
        <v>3.4843205574912892E-3</v>
      </c>
      <c r="BR882">
        <v>4.355400696864111E-4</v>
      </c>
      <c r="BS882">
        <v>0</v>
      </c>
      <c r="BT882">
        <v>0.40592334494773519</v>
      </c>
      <c r="BU882">
        <v>0.59364111498257843</v>
      </c>
      <c r="BV882">
        <v>4.355400696864111E-4</v>
      </c>
      <c r="BW882">
        <v>1</v>
      </c>
      <c r="BX882" t="s">
        <v>1992</v>
      </c>
      <c r="BY882">
        <v>2296</v>
      </c>
      <c r="BZ882">
        <v>1</v>
      </c>
      <c r="CA882">
        <v>0</v>
      </c>
    </row>
    <row r="883" spans="1:79" customFormat="1" x14ac:dyDescent="0.25">
      <c r="A883" t="s">
        <v>1993</v>
      </c>
      <c r="B883" t="s">
        <v>354</v>
      </c>
      <c r="C883" t="s">
        <v>382</v>
      </c>
      <c r="D883" t="s">
        <v>947</v>
      </c>
      <c r="E883">
        <v>2018</v>
      </c>
      <c r="F883">
        <v>112</v>
      </c>
      <c r="G883">
        <v>4</v>
      </c>
      <c r="H883">
        <v>0</v>
      </c>
      <c r="I883">
        <v>8</v>
      </c>
      <c r="J883">
        <v>3</v>
      </c>
      <c r="K883">
        <v>21</v>
      </c>
      <c r="L883">
        <v>21</v>
      </c>
      <c r="M883">
        <v>16</v>
      </c>
      <c r="N883">
        <v>19</v>
      </c>
      <c r="O883">
        <v>16</v>
      </c>
      <c r="P883">
        <v>9</v>
      </c>
      <c r="Q883">
        <v>0</v>
      </c>
      <c r="R883">
        <v>0</v>
      </c>
      <c r="S883">
        <v>3</v>
      </c>
      <c r="T883">
        <v>0</v>
      </c>
      <c r="U883">
        <v>116</v>
      </c>
      <c r="V883">
        <v>0</v>
      </c>
      <c r="W883">
        <v>0</v>
      </c>
      <c r="X883">
        <v>81</v>
      </c>
      <c r="Y883">
        <v>14</v>
      </c>
      <c r="Z883">
        <v>21</v>
      </c>
      <c r="AA883">
        <v>0</v>
      </c>
      <c r="AB883">
        <v>0</v>
      </c>
      <c r="AC883">
        <v>111</v>
      </c>
      <c r="AD883">
        <v>0</v>
      </c>
      <c r="AE883">
        <v>5</v>
      </c>
      <c r="AF883">
        <v>0</v>
      </c>
      <c r="AG883">
        <v>116</v>
      </c>
      <c r="AH883">
        <v>0</v>
      </c>
      <c r="AI883">
        <v>0</v>
      </c>
      <c r="AJ883">
        <v>0</v>
      </c>
      <c r="AK883">
        <v>65</v>
      </c>
      <c r="AL883">
        <v>51</v>
      </c>
      <c r="AM883">
        <v>0</v>
      </c>
      <c r="AN883">
        <v>116</v>
      </c>
      <c r="AO883">
        <v>0.96551724137931039</v>
      </c>
      <c r="AP883">
        <v>3.4482758620689648E-2</v>
      </c>
      <c r="AQ883">
        <v>0</v>
      </c>
      <c r="AR883">
        <v>6.8965517241379309E-2</v>
      </c>
      <c r="AS883">
        <v>2.5862068965517241E-2</v>
      </c>
      <c r="AT883">
        <v>0.18103448275862069</v>
      </c>
      <c r="AU883">
        <v>0.18103448275862069</v>
      </c>
      <c r="AV883">
        <v>0.13793103448275859</v>
      </c>
      <c r="AW883">
        <v>0.16379310344827591</v>
      </c>
      <c r="AX883">
        <v>0.13793103448275859</v>
      </c>
      <c r="AY883">
        <v>7.7586206896551727E-2</v>
      </c>
      <c r="AZ883">
        <v>0</v>
      </c>
      <c r="BA883">
        <v>2.5862068965517241E-2</v>
      </c>
      <c r="BB883">
        <v>0</v>
      </c>
      <c r="BC883">
        <v>0</v>
      </c>
      <c r="BD883">
        <v>1</v>
      </c>
      <c r="BE883">
        <v>0</v>
      </c>
      <c r="BF883">
        <v>0</v>
      </c>
      <c r="BG883">
        <v>0.69827586206896552</v>
      </c>
      <c r="BH883">
        <v>0.1206896551724138</v>
      </c>
      <c r="BI883">
        <v>0.18103448275862069</v>
      </c>
      <c r="BJ883">
        <v>0</v>
      </c>
      <c r="BK883">
        <v>0</v>
      </c>
      <c r="BL883">
        <v>0.9568965517241379</v>
      </c>
      <c r="BM883">
        <v>0</v>
      </c>
      <c r="BN883">
        <v>4.3103448275862072E-2</v>
      </c>
      <c r="BO883">
        <v>0</v>
      </c>
      <c r="BP883">
        <v>1</v>
      </c>
      <c r="BQ883">
        <v>0</v>
      </c>
      <c r="BR883">
        <v>0</v>
      </c>
      <c r="BS883">
        <v>0</v>
      </c>
      <c r="BT883">
        <v>0.56034482758620685</v>
      </c>
      <c r="BU883">
        <v>0.43965517241379309</v>
      </c>
      <c r="BV883">
        <v>0</v>
      </c>
      <c r="BW883">
        <v>1</v>
      </c>
      <c r="BX883" t="s">
        <v>1992</v>
      </c>
      <c r="BY883">
        <v>2296</v>
      </c>
      <c r="BZ883">
        <v>5.0522648083623688E-2</v>
      </c>
      <c r="CA883">
        <v>0</v>
      </c>
    </row>
    <row r="884" spans="1:79" customFormat="1" x14ac:dyDescent="0.25">
      <c r="A884" t="s">
        <v>1994</v>
      </c>
      <c r="B884" t="s">
        <v>354</v>
      </c>
      <c r="C884" t="s">
        <v>382</v>
      </c>
      <c r="D884" t="s">
        <v>949</v>
      </c>
      <c r="E884">
        <v>2018</v>
      </c>
      <c r="F884">
        <v>698</v>
      </c>
      <c r="G884">
        <v>116</v>
      </c>
      <c r="H884">
        <v>0</v>
      </c>
      <c r="I884">
        <v>72</v>
      </c>
      <c r="J884">
        <v>87</v>
      </c>
      <c r="K884">
        <v>108</v>
      </c>
      <c r="L884">
        <v>91</v>
      </c>
      <c r="M884">
        <v>122</v>
      </c>
      <c r="N884">
        <v>130</v>
      </c>
      <c r="O884">
        <v>109</v>
      </c>
      <c r="P884">
        <v>29</v>
      </c>
      <c r="Q884">
        <v>7</v>
      </c>
      <c r="R884">
        <v>1</v>
      </c>
      <c r="S884">
        <v>58</v>
      </c>
      <c r="T884">
        <v>0</v>
      </c>
      <c r="U884">
        <v>811</v>
      </c>
      <c r="V884">
        <v>3</v>
      </c>
      <c r="W884">
        <v>0</v>
      </c>
      <c r="X884">
        <v>515</v>
      </c>
      <c r="Y884">
        <v>38</v>
      </c>
      <c r="Z884">
        <v>261</v>
      </c>
      <c r="AA884">
        <v>0</v>
      </c>
      <c r="AB884">
        <v>0</v>
      </c>
      <c r="AC884">
        <v>752</v>
      </c>
      <c r="AD884">
        <v>0</v>
      </c>
      <c r="AE884">
        <v>62</v>
      </c>
      <c r="AF884">
        <v>4</v>
      </c>
      <c r="AG884">
        <v>809</v>
      </c>
      <c r="AH884">
        <v>0</v>
      </c>
      <c r="AI884">
        <v>1</v>
      </c>
      <c r="AJ884">
        <v>0</v>
      </c>
      <c r="AK884">
        <v>321</v>
      </c>
      <c r="AL884">
        <v>493</v>
      </c>
      <c r="AM884">
        <v>0</v>
      </c>
      <c r="AN884">
        <v>814</v>
      </c>
      <c r="AO884">
        <v>0.85749385749385754</v>
      </c>
      <c r="AP884">
        <v>0.14250614250614249</v>
      </c>
      <c r="AQ884">
        <v>0</v>
      </c>
      <c r="AR884">
        <v>8.8452088452088448E-2</v>
      </c>
      <c r="AS884">
        <v>0.1068796068796069</v>
      </c>
      <c r="AT884">
        <v>0.13267813267813269</v>
      </c>
      <c r="AU884">
        <v>0.1117936117936118</v>
      </c>
      <c r="AV884">
        <v>0.1498771498771499</v>
      </c>
      <c r="AW884">
        <v>0.15970515970515969</v>
      </c>
      <c r="AX884">
        <v>0.1339066339066339</v>
      </c>
      <c r="AY884">
        <v>3.562653562653563E-2</v>
      </c>
      <c r="AZ884">
        <v>8.5995085995085995E-3</v>
      </c>
      <c r="BA884">
        <v>7.125307125307126E-2</v>
      </c>
      <c r="BB884">
        <v>1.228501228501228E-3</v>
      </c>
      <c r="BC884">
        <v>0</v>
      </c>
      <c r="BD884">
        <v>0.99631449631449631</v>
      </c>
      <c r="BE884">
        <v>3.6855036855036861E-3</v>
      </c>
      <c r="BF884">
        <v>0</v>
      </c>
      <c r="BG884">
        <v>0.63267813267813267</v>
      </c>
      <c r="BH884">
        <v>4.6683046683046681E-2</v>
      </c>
      <c r="BI884">
        <v>0.32063882063882071</v>
      </c>
      <c r="BJ884">
        <v>0</v>
      </c>
      <c r="BK884">
        <v>0</v>
      </c>
      <c r="BL884">
        <v>0.92383292383292381</v>
      </c>
      <c r="BM884">
        <v>0</v>
      </c>
      <c r="BN884">
        <v>7.6167076167076173E-2</v>
      </c>
      <c r="BO884">
        <v>4.9140049140049139E-3</v>
      </c>
      <c r="BP884">
        <v>0.99385749385749389</v>
      </c>
      <c r="BQ884">
        <v>0</v>
      </c>
      <c r="BR884">
        <v>1.228501228501228E-3</v>
      </c>
      <c r="BS884">
        <v>0</v>
      </c>
      <c r="BT884">
        <v>0.39434889434889442</v>
      </c>
      <c r="BU884">
        <v>0.60565110565110569</v>
      </c>
      <c r="BV884">
        <v>0</v>
      </c>
      <c r="BW884">
        <v>1</v>
      </c>
      <c r="BX884" t="s">
        <v>1992</v>
      </c>
      <c r="BY884">
        <v>2296</v>
      </c>
      <c r="BZ884">
        <v>0.35452961672473859</v>
      </c>
      <c r="CA884">
        <v>0</v>
      </c>
    </row>
    <row r="885" spans="1:79" customFormat="1" x14ac:dyDescent="0.25">
      <c r="A885" t="s">
        <v>1995</v>
      </c>
      <c r="B885" t="s">
        <v>354</v>
      </c>
      <c r="C885" t="s">
        <v>382</v>
      </c>
      <c r="D885" t="s">
        <v>951</v>
      </c>
      <c r="E885">
        <v>2018</v>
      </c>
      <c r="F885">
        <v>1206</v>
      </c>
      <c r="G885">
        <v>97</v>
      </c>
      <c r="H885">
        <v>0</v>
      </c>
      <c r="I885">
        <v>171</v>
      </c>
      <c r="J885">
        <v>144</v>
      </c>
      <c r="K885">
        <v>162</v>
      </c>
      <c r="L885">
        <v>162</v>
      </c>
      <c r="M885">
        <v>180</v>
      </c>
      <c r="N885">
        <v>200</v>
      </c>
      <c r="O885">
        <v>114</v>
      </c>
      <c r="P885">
        <v>48</v>
      </c>
      <c r="Q885">
        <v>9</v>
      </c>
      <c r="R885">
        <v>1</v>
      </c>
      <c r="S885">
        <v>112</v>
      </c>
      <c r="T885">
        <v>0</v>
      </c>
      <c r="U885">
        <v>1251</v>
      </c>
      <c r="V885">
        <v>51</v>
      </c>
      <c r="W885">
        <v>1</v>
      </c>
      <c r="X885">
        <v>828</v>
      </c>
      <c r="Y885">
        <v>64</v>
      </c>
      <c r="Z885">
        <v>411</v>
      </c>
      <c r="AA885">
        <v>0</v>
      </c>
      <c r="AB885">
        <v>0</v>
      </c>
      <c r="AC885">
        <v>1286</v>
      </c>
      <c r="AD885">
        <v>0</v>
      </c>
      <c r="AE885">
        <v>17</v>
      </c>
      <c r="AF885">
        <v>4</v>
      </c>
      <c r="AG885">
        <v>1299</v>
      </c>
      <c r="AH885">
        <v>0</v>
      </c>
      <c r="AI885">
        <v>0</v>
      </c>
      <c r="AJ885">
        <v>0</v>
      </c>
      <c r="AK885">
        <v>527</v>
      </c>
      <c r="AL885">
        <v>775</v>
      </c>
      <c r="AM885">
        <v>1</v>
      </c>
      <c r="AN885">
        <v>1303</v>
      </c>
      <c r="AO885">
        <v>0.92555640828856489</v>
      </c>
      <c r="AP885">
        <v>7.444359171143515E-2</v>
      </c>
      <c r="AQ885">
        <v>0</v>
      </c>
      <c r="AR885">
        <v>0.13123561013046811</v>
      </c>
      <c r="AS885">
        <v>0.1105141980046048</v>
      </c>
      <c r="AT885">
        <v>0.1243284727551804</v>
      </c>
      <c r="AU885">
        <v>0.1243284727551804</v>
      </c>
      <c r="AV885">
        <v>0.13814274750575589</v>
      </c>
      <c r="AW885">
        <v>0.15349194167306221</v>
      </c>
      <c r="AX885">
        <v>8.7490406753645431E-2</v>
      </c>
      <c r="AY885">
        <v>3.6838066001534921E-2</v>
      </c>
      <c r="AZ885">
        <v>6.9071373752877972E-3</v>
      </c>
      <c r="BA885">
        <v>8.5955487336914813E-2</v>
      </c>
      <c r="BB885">
        <v>7.6745970836531081E-4</v>
      </c>
      <c r="BC885">
        <v>0</v>
      </c>
      <c r="BD885">
        <v>0.96009209516500382</v>
      </c>
      <c r="BE885">
        <v>3.9140445126630848E-2</v>
      </c>
      <c r="BF885">
        <v>7.6745970836531081E-4</v>
      </c>
      <c r="BG885">
        <v>0.63545663852647738</v>
      </c>
      <c r="BH885">
        <v>4.9117421335379892E-2</v>
      </c>
      <c r="BI885">
        <v>0.31542594013814268</v>
      </c>
      <c r="BJ885">
        <v>0</v>
      </c>
      <c r="BK885">
        <v>0</v>
      </c>
      <c r="BL885">
        <v>0.98695318495778972</v>
      </c>
      <c r="BM885">
        <v>0</v>
      </c>
      <c r="BN885">
        <v>1.304681504221028E-2</v>
      </c>
      <c r="BO885">
        <v>3.0698388334612428E-3</v>
      </c>
      <c r="BP885">
        <v>0.99693016116653876</v>
      </c>
      <c r="BQ885">
        <v>0</v>
      </c>
      <c r="BR885">
        <v>0</v>
      </c>
      <c r="BS885">
        <v>0</v>
      </c>
      <c r="BT885">
        <v>0.4044512663085188</v>
      </c>
      <c r="BU885">
        <v>0.59478127398311587</v>
      </c>
      <c r="BV885">
        <v>7.6745970836531081E-4</v>
      </c>
      <c r="BW885">
        <v>1</v>
      </c>
      <c r="BX885" t="s">
        <v>1992</v>
      </c>
      <c r="BY885">
        <v>2296</v>
      </c>
      <c r="BZ885">
        <v>0.56750871080139376</v>
      </c>
      <c r="CA885">
        <v>0</v>
      </c>
    </row>
    <row r="886" spans="1:79" customFormat="1" x14ac:dyDescent="0.25">
      <c r="A886" t="s">
        <v>1996</v>
      </c>
      <c r="B886" t="s">
        <v>354</v>
      </c>
      <c r="C886" t="s">
        <v>382</v>
      </c>
      <c r="D886" t="s">
        <v>953</v>
      </c>
      <c r="E886">
        <v>2018</v>
      </c>
      <c r="F886">
        <v>62</v>
      </c>
      <c r="G886">
        <v>1</v>
      </c>
      <c r="H886">
        <v>0</v>
      </c>
      <c r="I886">
        <v>3</v>
      </c>
      <c r="J886">
        <v>6</v>
      </c>
      <c r="K886">
        <v>13</v>
      </c>
      <c r="L886">
        <v>7</v>
      </c>
      <c r="M886">
        <v>7</v>
      </c>
      <c r="N886">
        <v>7</v>
      </c>
      <c r="O886">
        <v>9</v>
      </c>
      <c r="P886">
        <v>5</v>
      </c>
      <c r="Q886">
        <v>3</v>
      </c>
      <c r="R886">
        <v>0</v>
      </c>
      <c r="S886">
        <v>3</v>
      </c>
      <c r="T886">
        <v>0</v>
      </c>
      <c r="U886">
        <v>62</v>
      </c>
      <c r="V886">
        <v>1</v>
      </c>
      <c r="W886">
        <v>0</v>
      </c>
      <c r="X886">
        <v>32</v>
      </c>
      <c r="Y886">
        <v>13</v>
      </c>
      <c r="Z886">
        <v>18</v>
      </c>
      <c r="AA886">
        <v>0</v>
      </c>
      <c r="AB886">
        <v>0</v>
      </c>
      <c r="AC886">
        <v>60</v>
      </c>
      <c r="AD886">
        <v>0</v>
      </c>
      <c r="AE886">
        <v>3</v>
      </c>
      <c r="AF886">
        <v>5</v>
      </c>
      <c r="AG886">
        <v>50</v>
      </c>
      <c r="AH886">
        <v>8</v>
      </c>
      <c r="AI886">
        <v>0</v>
      </c>
      <c r="AJ886">
        <v>0</v>
      </c>
      <c r="AK886">
        <v>19</v>
      </c>
      <c r="AL886">
        <v>44</v>
      </c>
      <c r="AM886">
        <v>0</v>
      </c>
      <c r="AN886">
        <v>63</v>
      </c>
      <c r="AO886">
        <v>0.98412698412698407</v>
      </c>
      <c r="AP886">
        <v>1.5873015873015869E-2</v>
      </c>
      <c r="AQ886">
        <v>0</v>
      </c>
      <c r="AR886">
        <v>4.7619047619047623E-2</v>
      </c>
      <c r="AS886">
        <v>9.5238095238095233E-2</v>
      </c>
      <c r="AT886">
        <v>0.20634920634920631</v>
      </c>
      <c r="AU886">
        <v>0.1111111111111111</v>
      </c>
      <c r="AV886">
        <v>0.1111111111111111</v>
      </c>
      <c r="AW886">
        <v>0.1111111111111111</v>
      </c>
      <c r="AX886">
        <v>0.14285714285714279</v>
      </c>
      <c r="AY886">
        <v>7.9365079365079361E-2</v>
      </c>
      <c r="AZ886">
        <v>4.7619047619047623E-2</v>
      </c>
      <c r="BA886">
        <v>4.7619047619047623E-2</v>
      </c>
      <c r="BB886">
        <v>0</v>
      </c>
      <c r="BC886">
        <v>0</v>
      </c>
      <c r="BD886">
        <v>0.98412698412698407</v>
      </c>
      <c r="BE886">
        <v>1.5873015873015869E-2</v>
      </c>
      <c r="BF886">
        <v>0</v>
      </c>
      <c r="BG886">
        <v>0.50793650793650791</v>
      </c>
      <c r="BH886">
        <v>0.20634920634920631</v>
      </c>
      <c r="BI886">
        <v>0.2857142857142857</v>
      </c>
      <c r="BJ886">
        <v>0</v>
      </c>
      <c r="BK886">
        <v>0</v>
      </c>
      <c r="BL886">
        <v>0.95238095238095233</v>
      </c>
      <c r="BM886">
        <v>0</v>
      </c>
      <c r="BN886">
        <v>4.7619047619047623E-2</v>
      </c>
      <c r="BO886">
        <v>7.9365079365079361E-2</v>
      </c>
      <c r="BP886">
        <v>0.79365079365079361</v>
      </c>
      <c r="BQ886">
        <v>0.126984126984127</v>
      </c>
      <c r="BR886">
        <v>0</v>
      </c>
      <c r="BS886">
        <v>0</v>
      </c>
      <c r="BT886">
        <v>0.30158730158730163</v>
      </c>
      <c r="BU886">
        <v>0.69841269841269837</v>
      </c>
      <c r="BV886">
        <v>0</v>
      </c>
      <c r="BW886">
        <v>1</v>
      </c>
      <c r="BX886" t="s">
        <v>1992</v>
      </c>
      <c r="BY886">
        <v>2296</v>
      </c>
      <c r="BZ886">
        <v>2.7439024390243899E-2</v>
      </c>
      <c r="CA886">
        <v>0</v>
      </c>
    </row>
    <row r="887" spans="1:79" customFormat="1" x14ac:dyDescent="0.25">
      <c r="A887" t="s">
        <v>1997</v>
      </c>
      <c r="B887" t="s">
        <v>354</v>
      </c>
      <c r="C887" t="s">
        <v>388</v>
      </c>
      <c r="D887" t="s">
        <v>44</v>
      </c>
      <c r="E887">
        <v>2018</v>
      </c>
      <c r="F887">
        <v>84</v>
      </c>
      <c r="G887">
        <v>22</v>
      </c>
      <c r="H887">
        <v>1</v>
      </c>
      <c r="I887">
        <v>9</v>
      </c>
      <c r="J887">
        <v>18</v>
      </c>
      <c r="K887">
        <v>13</v>
      </c>
      <c r="L887">
        <v>10</v>
      </c>
      <c r="M887">
        <v>13</v>
      </c>
      <c r="N887">
        <v>11</v>
      </c>
      <c r="O887">
        <v>12</v>
      </c>
      <c r="P887">
        <v>12</v>
      </c>
      <c r="Q887">
        <v>5</v>
      </c>
      <c r="R887">
        <v>2</v>
      </c>
      <c r="S887">
        <v>2</v>
      </c>
      <c r="T887">
        <v>0</v>
      </c>
      <c r="U887">
        <v>103</v>
      </c>
      <c r="V887">
        <v>4</v>
      </c>
      <c r="W887">
        <v>0</v>
      </c>
      <c r="X887">
        <v>80</v>
      </c>
      <c r="Y887">
        <v>7</v>
      </c>
      <c r="Z887">
        <v>17</v>
      </c>
      <c r="AA887">
        <v>3</v>
      </c>
      <c r="AB887">
        <v>4</v>
      </c>
      <c r="AC887">
        <v>92</v>
      </c>
      <c r="AD887">
        <v>2</v>
      </c>
      <c r="AE887">
        <v>9</v>
      </c>
      <c r="AF887">
        <v>0</v>
      </c>
      <c r="AG887">
        <v>104</v>
      </c>
      <c r="AH887">
        <v>0</v>
      </c>
      <c r="AI887">
        <v>0</v>
      </c>
      <c r="AJ887">
        <v>3</v>
      </c>
      <c r="AK887">
        <v>66</v>
      </c>
      <c r="AL887">
        <v>29</v>
      </c>
      <c r="AM887">
        <v>12</v>
      </c>
      <c r="AN887">
        <v>107</v>
      </c>
      <c r="AO887">
        <v>0.78504672897196259</v>
      </c>
      <c r="AP887">
        <v>0.20560747663551401</v>
      </c>
      <c r="AQ887">
        <v>9.3457943925233638E-3</v>
      </c>
      <c r="AR887">
        <v>8.4112149532710276E-2</v>
      </c>
      <c r="AS887">
        <v>0.16822429906542061</v>
      </c>
      <c r="AT887">
        <v>0.1214953271028037</v>
      </c>
      <c r="AU887">
        <v>9.3457943925233641E-2</v>
      </c>
      <c r="AV887">
        <v>0.1214953271028037</v>
      </c>
      <c r="AW887">
        <v>0.10280373831775701</v>
      </c>
      <c r="AX887">
        <v>0.1121495327102804</v>
      </c>
      <c r="AY887">
        <v>0.1121495327102804</v>
      </c>
      <c r="AZ887">
        <v>4.6728971962616821E-2</v>
      </c>
      <c r="BA887">
        <v>1.8691588785046731E-2</v>
      </c>
      <c r="BB887">
        <v>1.8691588785046731E-2</v>
      </c>
      <c r="BC887">
        <v>0</v>
      </c>
      <c r="BD887">
        <v>0.96261682242990654</v>
      </c>
      <c r="BE887">
        <v>3.7383177570093462E-2</v>
      </c>
      <c r="BF887">
        <v>0</v>
      </c>
      <c r="BG887">
        <v>0.74766355140186913</v>
      </c>
      <c r="BH887">
        <v>6.5420560747663545E-2</v>
      </c>
      <c r="BI887">
        <v>0.15887850467289719</v>
      </c>
      <c r="BJ887">
        <v>2.803738317757009E-2</v>
      </c>
      <c r="BK887">
        <v>3.7383177570093462E-2</v>
      </c>
      <c r="BL887">
        <v>0.85981308411214952</v>
      </c>
      <c r="BM887">
        <v>1.8691588785046731E-2</v>
      </c>
      <c r="BN887">
        <v>8.4112149532710276E-2</v>
      </c>
      <c r="BO887">
        <v>0</v>
      </c>
      <c r="BP887">
        <v>0.9719626168224299</v>
      </c>
      <c r="BQ887">
        <v>0</v>
      </c>
      <c r="BR887">
        <v>0</v>
      </c>
      <c r="BS887">
        <v>2.803738317757009E-2</v>
      </c>
      <c r="BT887">
        <v>0.61682242990654201</v>
      </c>
      <c r="BU887">
        <v>0.27102803738317749</v>
      </c>
      <c r="BV887">
        <v>0.1121495327102804</v>
      </c>
      <c r="BW887">
        <v>1</v>
      </c>
      <c r="BX887" t="s">
        <v>1998</v>
      </c>
      <c r="BY887">
        <v>107</v>
      </c>
      <c r="BZ887">
        <v>1</v>
      </c>
      <c r="CA887">
        <v>0</v>
      </c>
    </row>
    <row r="888" spans="1:79" customFormat="1" x14ac:dyDescent="0.25">
      <c r="A888" t="s">
        <v>1999</v>
      </c>
      <c r="B888" t="s">
        <v>354</v>
      </c>
      <c r="C888" t="s">
        <v>388</v>
      </c>
      <c r="D888" t="s">
        <v>947</v>
      </c>
      <c r="E888">
        <v>2018</v>
      </c>
      <c r="F888">
        <v>15</v>
      </c>
      <c r="G888">
        <v>2</v>
      </c>
      <c r="H888">
        <v>1</v>
      </c>
      <c r="I888">
        <v>0</v>
      </c>
      <c r="J888">
        <v>6</v>
      </c>
      <c r="K888">
        <v>2</v>
      </c>
      <c r="L888">
        <v>1</v>
      </c>
      <c r="M888">
        <v>2</v>
      </c>
      <c r="N888">
        <v>1</v>
      </c>
      <c r="O888">
        <v>2</v>
      </c>
      <c r="P888">
        <v>3</v>
      </c>
      <c r="Q888">
        <v>1</v>
      </c>
      <c r="R888">
        <v>0</v>
      </c>
      <c r="S888">
        <v>0</v>
      </c>
      <c r="T888">
        <v>0</v>
      </c>
      <c r="U888">
        <v>18</v>
      </c>
      <c r="V888">
        <v>0</v>
      </c>
      <c r="W888">
        <v>0</v>
      </c>
      <c r="X888">
        <v>15</v>
      </c>
      <c r="Y888">
        <v>0</v>
      </c>
      <c r="Z888">
        <v>1</v>
      </c>
      <c r="AA888">
        <v>2</v>
      </c>
      <c r="AB888">
        <v>2</v>
      </c>
      <c r="AC888">
        <v>15</v>
      </c>
      <c r="AD888">
        <v>0</v>
      </c>
      <c r="AE888">
        <v>1</v>
      </c>
      <c r="AF888">
        <v>0</v>
      </c>
      <c r="AG888">
        <v>17</v>
      </c>
      <c r="AH888">
        <v>0</v>
      </c>
      <c r="AI888">
        <v>0</v>
      </c>
      <c r="AJ888">
        <v>1</v>
      </c>
      <c r="AK888">
        <v>7</v>
      </c>
      <c r="AL888">
        <v>10</v>
      </c>
      <c r="AM888">
        <v>1</v>
      </c>
      <c r="AN888">
        <v>18</v>
      </c>
      <c r="AO888">
        <v>0.83333333333333337</v>
      </c>
      <c r="AP888">
        <v>0.1111111111111111</v>
      </c>
      <c r="AQ888">
        <v>5.5555555555555552E-2</v>
      </c>
      <c r="AR888">
        <v>0</v>
      </c>
      <c r="AS888">
        <v>0.33333333333333331</v>
      </c>
      <c r="AT888">
        <v>0.1111111111111111</v>
      </c>
      <c r="AU888">
        <v>5.5555555555555552E-2</v>
      </c>
      <c r="AV888">
        <v>0.1111111111111111</v>
      </c>
      <c r="AW888">
        <v>5.5555555555555552E-2</v>
      </c>
      <c r="AX888">
        <v>0.1111111111111111</v>
      </c>
      <c r="AY888">
        <v>0.16666666666666671</v>
      </c>
      <c r="AZ888">
        <v>5.5555555555555552E-2</v>
      </c>
      <c r="BA888">
        <v>0</v>
      </c>
      <c r="BB888">
        <v>0</v>
      </c>
      <c r="BC888">
        <v>0</v>
      </c>
      <c r="BD888">
        <v>1</v>
      </c>
      <c r="BE888">
        <v>0</v>
      </c>
      <c r="BF888">
        <v>0</v>
      </c>
      <c r="BG888">
        <v>0.83333333333333337</v>
      </c>
      <c r="BH888">
        <v>0</v>
      </c>
      <c r="BI888">
        <v>5.5555555555555552E-2</v>
      </c>
      <c r="BJ888">
        <v>0.1111111111111111</v>
      </c>
      <c r="BK888">
        <v>0.1111111111111111</v>
      </c>
      <c r="BL888">
        <v>0.83333333333333337</v>
      </c>
      <c r="BM888">
        <v>0</v>
      </c>
      <c r="BN888">
        <v>5.5555555555555552E-2</v>
      </c>
      <c r="BO888">
        <v>0</v>
      </c>
      <c r="BP888">
        <v>0.94444444444444442</v>
      </c>
      <c r="BQ888">
        <v>0</v>
      </c>
      <c r="BR888">
        <v>0</v>
      </c>
      <c r="BS888">
        <v>5.5555555555555552E-2</v>
      </c>
      <c r="BT888">
        <v>0.3888888888888889</v>
      </c>
      <c r="BU888">
        <v>0.55555555555555558</v>
      </c>
      <c r="BV888">
        <v>5.5555555555555552E-2</v>
      </c>
      <c r="BW888">
        <v>1</v>
      </c>
      <c r="BX888" t="s">
        <v>1998</v>
      </c>
      <c r="BY888">
        <v>107</v>
      </c>
      <c r="BZ888">
        <v>0.16822429906542061</v>
      </c>
      <c r="CA888">
        <v>0</v>
      </c>
    </row>
    <row r="889" spans="1:79" customFormat="1" x14ac:dyDescent="0.25">
      <c r="A889" t="s">
        <v>2000</v>
      </c>
      <c r="B889" t="s">
        <v>354</v>
      </c>
      <c r="C889" t="s">
        <v>388</v>
      </c>
      <c r="D889" t="s">
        <v>949</v>
      </c>
      <c r="E889">
        <v>2018</v>
      </c>
      <c r="F889">
        <v>24</v>
      </c>
      <c r="G889">
        <v>5</v>
      </c>
      <c r="H889">
        <v>0</v>
      </c>
      <c r="I889">
        <v>3</v>
      </c>
      <c r="J889">
        <v>4</v>
      </c>
      <c r="K889">
        <v>2</v>
      </c>
      <c r="L889">
        <v>1</v>
      </c>
      <c r="M889">
        <v>3</v>
      </c>
      <c r="N889">
        <v>6</v>
      </c>
      <c r="O889">
        <v>3</v>
      </c>
      <c r="P889">
        <v>4</v>
      </c>
      <c r="Q889">
        <v>1</v>
      </c>
      <c r="R889">
        <v>1</v>
      </c>
      <c r="S889">
        <v>1</v>
      </c>
      <c r="T889">
        <v>0</v>
      </c>
      <c r="U889">
        <v>29</v>
      </c>
      <c r="V889">
        <v>0</v>
      </c>
      <c r="W889">
        <v>0</v>
      </c>
      <c r="X889">
        <v>23</v>
      </c>
      <c r="Y889">
        <v>3</v>
      </c>
      <c r="Z889">
        <v>3</v>
      </c>
      <c r="AA889">
        <v>0</v>
      </c>
      <c r="AB889">
        <v>0</v>
      </c>
      <c r="AC889">
        <v>27</v>
      </c>
      <c r="AD889">
        <v>1</v>
      </c>
      <c r="AE889">
        <v>1</v>
      </c>
      <c r="AF889">
        <v>0</v>
      </c>
      <c r="AG889">
        <v>28</v>
      </c>
      <c r="AH889">
        <v>0</v>
      </c>
      <c r="AI889">
        <v>0</v>
      </c>
      <c r="AJ889">
        <v>1</v>
      </c>
      <c r="AK889">
        <v>12</v>
      </c>
      <c r="AL889">
        <v>12</v>
      </c>
      <c r="AM889">
        <v>5</v>
      </c>
      <c r="AN889">
        <v>29</v>
      </c>
      <c r="AO889">
        <v>0.82758620689655171</v>
      </c>
      <c r="AP889">
        <v>0.17241379310344829</v>
      </c>
      <c r="AQ889">
        <v>0</v>
      </c>
      <c r="AR889">
        <v>0.10344827586206901</v>
      </c>
      <c r="AS889">
        <v>0.13793103448275859</v>
      </c>
      <c r="AT889">
        <v>6.8965517241379309E-2</v>
      </c>
      <c r="AU889">
        <v>3.4482758620689648E-2</v>
      </c>
      <c r="AV889">
        <v>0.10344827586206901</v>
      </c>
      <c r="AW889">
        <v>0.2068965517241379</v>
      </c>
      <c r="AX889">
        <v>0.10344827586206901</v>
      </c>
      <c r="AY889">
        <v>0.13793103448275859</v>
      </c>
      <c r="AZ889">
        <v>3.4482758620689648E-2</v>
      </c>
      <c r="BA889">
        <v>3.4482758620689648E-2</v>
      </c>
      <c r="BB889">
        <v>3.4482758620689648E-2</v>
      </c>
      <c r="BC889">
        <v>0</v>
      </c>
      <c r="BD889">
        <v>1</v>
      </c>
      <c r="BE889">
        <v>0</v>
      </c>
      <c r="BF889">
        <v>0</v>
      </c>
      <c r="BG889">
        <v>0.7931034482758621</v>
      </c>
      <c r="BH889">
        <v>0.10344827586206901</v>
      </c>
      <c r="BI889">
        <v>0.10344827586206901</v>
      </c>
      <c r="BJ889">
        <v>0</v>
      </c>
      <c r="BK889">
        <v>0</v>
      </c>
      <c r="BL889">
        <v>0.93103448275862066</v>
      </c>
      <c r="BM889">
        <v>3.4482758620689648E-2</v>
      </c>
      <c r="BN889">
        <v>3.4482758620689648E-2</v>
      </c>
      <c r="BO889">
        <v>0</v>
      </c>
      <c r="BP889">
        <v>0.96551724137931039</v>
      </c>
      <c r="BQ889">
        <v>0</v>
      </c>
      <c r="BR889">
        <v>0</v>
      </c>
      <c r="BS889">
        <v>3.4482758620689648E-2</v>
      </c>
      <c r="BT889">
        <v>0.41379310344827591</v>
      </c>
      <c r="BU889">
        <v>0.41379310344827591</v>
      </c>
      <c r="BV889">
        <v>0.17241379310344829</v>
      </c>
      <c r="BW889">
        <v>1</v>
      </c>
      <c r="BX889" t="s">
        <v>1998</v>
      </c>
      <c r="BY889">
        <v>107</v>
      </c>
      <c r="BZ889">
        <v>0.27102803738317749</v>
      </c>
      <c r="CA889">
        <v>0</v>
      </c>
    </row>
    <row r="890" spans="1:79" customFormat="1" x14ac:dyDescent="0.25">
      <c r="A890" t="s">
        <v>2001</v>
      </c>
      <c r="B890" t="s">
        <v>354</v>
      </c>
      <c r="C890" t="s">
        <v>388</v>
      </c>
      <c r="D890" t="s">
        <v>951</v>
      </c>
      <c r="E890">
        <v>2018</v>
      </c>
      <c r="F890">
        <v>37</v>
      </c>
      <c r="G890">
        <v>12</v>
      </c>
      <c r="H890">
        <v>0</v>
      </c>
      <c r="I890">
        <v>5</v>
      </c>
      <c r="J890">
        <v>8</v>
      </c>
      <c r="K890">
        <v>8</v>
      </c>
      <c r="L890">
        <v>7</v>
      </c>
      <c r="M890">
        <v>6</v>
      </c>
      <c r="N890">
        <v>3</v>
      </c>
      <c r="O890">
        <v>7</v>
      </c>
      <c r="P890">
        <v>2</v>
      </c>
      <c r="Q890">
        <v>2</v>
      </c>
      <c r="R890">
        <v>0</v>
      </c>
      <c r="S890">
        <v>1</v>
      </c>
      <c r="T890">
        <v>0</v>
      </c>
      <c r="U890">
        <v>47</v>
      </c>
      <c r="V890">
        <v>2</v>
      </c>
      <c r="W890">
        <v>0</v>
      </c>
      <c r="X890">
        <v>36</v>
      </c>
      <c r="Y890">
        <v>3</v>
      </c>
      <c r="Z890">
        <v>9</v>
      </c>
      <c r="AA890">
        <v>1</v>
      </c>
      <c r="AB890">
        <v>2</v>
      </c>
      <c r="AC890">
        <v>46</v>
      </c>
      <c r="AD890">
        <v>0</v>
      </c>
      <c r="AE890">
        <v>1</v>
      </c>
      <c r="AF890">
        <v>0</v>
      </c>
      <c r="AG890">
        <v>49</v>
      </c>
      <c r="AH890">
        <v>0</v>
      </c>
      <c r="AI890">
        <v>0</v>
      </c>
      <c r="AJ890">
        <v>0</v>
      </c>
      <c r="AK890">
        <v>41</v>
      </c>
      <c r="AL890">
        <v>4</v>
      </c>
      <c r="AM890">
        <v>4</v>
      </c>
      <c r="AN890">
        <v>49</v>
      </c>
      <c r="AO890">
        <v>0.75510204081632648</v>
      </c>
      <c r="AP890">
        <v>0.24489795918367349</v>
      </c>
      <c r="AQ890">
        <v>0</v>
      </c>
      <c r="AR890">
        <v>0.1020408163265306</v>
      </c>
      <c r="AS890">
        <v>0.16326530612244899</v>
      </c>
      <c r="AT890">
        <v>0.16326530612244899</v>
      </c>
      <c r="AU890">
        <v>0.14285714285714279</v>
      </c>
      <c r="AV890">
        <v>0.1224489795918367</v>
      </c>
      <c r="AW890">
        <v>6.1224489795918373E-2</v>
      </c>
      <c r="AX890">
        <v>0.14285714285714279</v>
      </c>
      <c r="AY890">
        <v>4.0816326530612242E-2</v>
      </c>
      <c r="AZ890">
        <v>4.0816326530612242E-2</v>
      </c>
      <c r="BA890">
        <v>2.0408163265306121E-2</v>
      </c>
      <c r="BB890">
        <v>0</v>
      </c>
      <c r="BC890">
        <v>0</v>
      </c>
      <c r="BD890">
        <v>0.95918367346938771</v>
      </c>
      <c r="BE890">
        <v>4.0816326530612242E-2</v>
      </c>
      <c r="BF890">
        <v>0</v>
      </c>
      <c r="BG890">
        <v>0.73469387755102045</v>
      </c>
      <c r="BH890">
        <v>6.1224489795918373E-2</v>
      </c>
      <c r="BI890">
        <v>0.18367346938775511</v>
      </c>
      <c r="BJ890">
        <v>2.0408163265306121E-2</v>
      </c>
      <c r="BK890">
        <v>4.0816326530612242E-2</v>
      </c>
      <c r="BL890">
        <v>0.93877551020408168</v>
      </c>
      <c r="BM890">
        <v>0</v>
      </c>
      <c r="BN890">
        <v>2.0408163265306121E-2</v>
      </c>
      <c r="BO890">
        <v>0</v>
      </c>
      <c r="BP890">
        <v>1</v>
      </c>
      <c r="BQ890">
        <v>0</v>
      </c>
      <c r="BR890">
        <v>0</v>
      </c>
      <c r="BS890">
        <v>0</v>
      </c>
      <c r="BT890">
        <v>0.83673469387755106</v>
      </c>
      <c r="BU890">
        <v>8.1632653061224483E-2</v>
      </c>
      <c r="BV890">
        <v>8.1632653061224483E-2</v>
      </c>
      <c r="BW890">
        <v>1</v>
      </c>
      <c r="BX890" t="s">
        <v>1998</v>
      </c>
      <c r="BY890">
        <v>107</v>
      </c>
      <c r="BZ890">
        <v>0.45794392523364491</v>
      </c>
      <c r="CA890">
        <v>0</v>
      </c>
    </row>
    <row r="891" spans="1:79" customFormat="1" x14ac:dyDescent="0.25">
      <c r="A891" t="s">
        <v>2002</v>
      </c>
      <c r="B891" t="s">
        <v>354</v>
      </c>
      <c r="C891" t="s">
        <v>388</v>
      </c>
      <c r="D891" t="s">
        <v>953</v>
      </c>
      <c r="E891">
        <v>2018</v>
      </c>
      <c r="F891">
        <v>7</v>
      </c>
      <c r="G891">
        <v>3</v>
      </c>
      <c r="H891">
        <v>0</v>
      </c>
      <c r="I891">
        <v>1</v>
      </c>
      <c r="J891">
        <v>0</v>
      </c>
      <c r="K891">
        <v>1</v>
      </c>
      <c r="L891">
        <v>1</v>
      </c>
      <c r="M891">
        <v>2</v>
      </c>
      <c r="N891">
        <v>1</v>
      </c>
      <c r="O891">
        <v>0</v>
      </c>
      <c r="P891">
        <v>3</v>
      </c>
      <c r="Q891">
        <v>0</v>
      </c>
      <c r="R891">
        <v>1</v>
      </c>
      <c r="S891">
        <v>0</v>
      </c>
      <c r="T891">
        <v>0</v>
      </c>
      <c r="U891">
        <v>9</v>
      </c>
      <c r="V891">
        <v>1</v>
      </c>
      <c r="W891">
        <v>0</v>
      </c>
      <c r="X891">
        <v>6</v>
      </c>
      <c r="Y891">
        <v>1</v>
      </c>
      <c r="Z891">
        <v>3</v>
      </c>
      <c r="AA891">
        <v>0</v>
      </c>
      <c r="AB891">
        <v>0</v>
      </c>
      <c r="AC891">
        <v>3</v>
      </c>
      <c r="AD891">
        <v>1</v>
      </c>
      <c r="AE891">
        <v>6</v>
      </c>
      <c r="AF891">
        <v>0</v>
      </c>
      <c r="AG891">
        <v>9</v>
      </c>
      <c r="AH891">
        <v>0</v>
      </c>
      <c r="AI891">
        <v>0</v>
      </c>
      <c r="AJ891">
        <v>1</v>
      </c>
      <c r="AK891">
        <v>6</v>
      </c>
      <c r="AL891">
        <v>3</v>
      </c>
      <c r="AM891">
        <v>1</v>
      </c>
      <c r="AN891">
        <v>10</v>
      </c>
      <c r="AO891">
        <v>0.7</v>
      </c>
      <c r="AP891">
        <v>0.3</v>
      </c>
      <c r="AQ891">
        <v>0</v>
      </c>
      <c r="AR891">
        <v>0.1</v>
      </c>
      <c r="AS891">
        <v>0</v>
      </c>
      <c r="AT891">
        <v>0.1</v>
      </c>
      <c r="AU891">
        <v>0.1</v>
      </c>
      <c r="AV891">
        <v>0.2</v>
      </c>
      <c r="AW891">
        <v>0.1</v>
      </c>
      <c r="AX891">
        <v>0</v>
      </c>
      <c r="AY891">
        <v>0.3</v>
      </c>
      <c r="AZ891">
        <v>0</v>
      </c>
      <c r="BA891">
        <v>0</v>
      </c>
      <c r="BB891">
        <v>0.1</v>
      </c>
      <c r="BC891">
        <v>0</v>
      </c>
      <c r="BD891">
        <v>0.9</v>
      </c>
      <c r="BE891">
        <v>0.1</v>
      </c>
      <c r="BF891">
        <v>0</v>
      </c>
      <c r="BG891">
        <v>0.6</v>
      </c>
      <c r="BH891">
        <v>0.1</v>
      </c>
      <c r="BI891">
        <v>0.3</v>
      </c>
      <c r="BJ891">
        <v>0</v>
      </c>
      <c r="BK891">
        <v>0</v>
      </c>
      <c r="BL891">
        <v>0.3</v>
      </c>
      <c r="BM891">
        <v>0.1</v>
      </c>
      <c r="BN891">
        <v>0.6</v>
      </c>
      <c r="BO891">
        <v>0</v>
      </c>
      <c r="BP891">
        <v>0.9</v>
      </c>
      <c r="BQ891">
        <v>0</v>
      </c>
      <c r="BR891">
        <v>0</v>
      </c>
      <c r="BS891">
        <v>0.1</v>
      </c>
      <c r="BT891">
        <v>0.6</v>
      </c>
      <c r="BU891">
        <v>0.3</v>
      </c>
      <c r="BV891">
        <v>0.1</v>
      </c>
      <c r="BW891">
        <v>1</v>
      </c>
      <c r="BX891" t="s">
        <v>1998</v>
      </c>
      <c r="BY891">
        <v>107</v>
      </c>
      <c r="BZ891">
        <v>9.3457943925233641E-2</v>
      </c>
      <c r="CA891">
        <v>0</v>
      </c>
    </row>
    <row r="892" spans="1:79" customFormat="1" x14ac:dyDescent="0.25">
      <c r="A892" t="s">
        <v>2003</v>
      </c>
      <c r="B892" t="s">
        <v>354</v>
      </c>
      <c r="C892" t="s">
        <v>388</v>
      </c>
      <c r="D892" t="s">
        <v>961</v>
      </c>
      <c r="E892">
        <v>2018</v>
      </c>
      <c r="F892">
        <v>1</v>
      </c>
      <c r="G892">
        <v>0</v>
      </c>
      <c r="H892">
        <v>0</v>
      </c>
      <c r="I892">
        <v>0</v>
      </c>
      <c r="J892">
        <v>0</v>
      </c>
      <c r="K892">
        <v>0</v>
      </c>
      <c r="L892">
        <v>0</v>
      </c>
      <c r="M892">
        <v>0</v>
      </c>
      <c r="N892">
        <v>0</v>
      </c>
      <c r="O892">
        <v>0</v>
      </c>
      <c r="P892">
        <v>0</v>
      </c>
      <c r="Q892">
        <v>1</v>
      </c>
      <c r="R892">
        <v>0</v>
      </c>
      <c r="S892">
        <v>0</v>
      </c>
      <c r="T892">
        <v>0</v>
      </c>
      <c r="U892">
        <v>0</v>
      </c>
      <c r="V892">
        <v>1</v>
      </c>
      <c r="W892">
        <v>0</v>
      </c>
      <c r="X892">
        <v>0</v>
      </c>
      <c r="Y892">
        <v>0</v>
      </c>
      <c r="Z892">
        <v>1</v>
      </c>
      <c r="AA892">
        <v>0</v>
      </c>
      <c r="AB892">
        <v>0</v>
      </c>
      <c r="AC892">
        <v>1</v>
      </c>
      <c r="AD892">
        <v>0</v>
      </c>
      <c r="AE892">
        <v>0</v>
      </c>
      <c r="AF892">
        <v>0</v>
      </c>
      <c r="AG892">
        <v>1</v>
      </c>
      <c r="AH892">
        <v>0</v>
      </c>
      <c r="AI892">
        <v>0</v>
      </c>
      <c r="AJ892">
        <v>0</v>
      </c>
      <c r="AK892">
        <v>0</v>
      </c>
      <c r="AL892">
        <v>0</v>
      </c>
      <c r="AM892">
        <v>1</v>
      </c>
      <c r="AN892">
        <v>1</v>
      </c>
      <c r="AO892">
        <v>1</v>
      </c>
      <c r="AP892">
        <v>0</v>
      </c>
      <c r="AQ892">
        <v>0</v>
      </c>
      <c r="AR892">
        <v>0</v>
      </c>
      <c r="AS892">
        <v>0</v>
      </c>
      <c r="AT892">
        <v>0</v>
      </c>
      <c r="AU892">
        <v>0</v>
      </c>
      <c r="AV892">
        <v>0</v>
      </c>
      <c r="AW892">
        <v>0</v>
      </c>
      <c r="AX892">
        <v>0</v>
      </c>
      <c r="AY892">
        <v>0</v>
      </c>
      <c r="AZ892">
        <v>1</v>
      </c>
      <c r="BA892">
        <v>0</v>
      </c>
      <c r="BB892">
        <v>0</v>
      </c>
      <c r="BC892">
        <v>0</v>
      </c>
      <c r="BD892">
        <v>0</v>
      </c>
      <c r="BE892">
        <v>1</v>
      </c>
      <c r="BF892">
        <v>0</v>
      </c>
      <c r="BG892">
        <v>0</v>
      </c>
      <c r="BH892">
        <v>0</v>
      </c>
      <c r="BI892">
        <v>1</v>
      </c>
      <c r="BJ892">
        <v>0</v>
      </c>
      <c r="BK892">
        <v>0</v>
      </c>
      <c r="BL892">
        <v>1</v>
      </c>
      <c r="BM892">
        <v>0</v>
      </c>
      <c r="BN892">
        <v>0</v>
      </c>
      <c r="BO892">
        <v>0</v>
      </c>
      <c r="BP892">
        <v>1</v>
      </c>
      <c r="BQ892">
        <v>0</v>
      </c>
      <c r="BR892">
        <v>0</v>
      </c>
      <c r="BS892">
        <v>0</v>
      </c>
      <c r="BT892">
        <v>0</v>
      </c>
      <c r="BU892">
        <v>0</v>
      </c>
      <c r="BV892">
        <v>1</v>
      </c>
      <c r="BW892">
        <v>1</v>
      </c>
      <c r="BX892" t="s">
        <v>1998</v>
      </c>
      <c r="BY892">
        <v>107</v>
      </c>
      <c r="BZ892">
        <v>9.3457943925233638E-3</v>
      </c>
      <c r="CA892">
        <v>0</v>
      </c>
    </row>
    <row r="893" spans="1:79" customFormat="1" x14ac:dyDescent="0.25">
      <c r="A893" t="s">
        <v>2004</v>
      </c>
      <c r="B893" t="s">
        <v>354</v>
      </c>
      <c r="C893" t="s">
        <v>394</v>
      </c>
      <c r="D893" t="s">
        <v>44</v>
      </c>
      <c r="E893">
        <v>2018</v>
      </c>
      <c r="F893">
        <v>3825</v>
      </c>
      <c r="G893">
        <v>219</v>
      </c>
      <c r="H893">
        <v>0</v>
      </c>
      <c r="I893">
        <v>454</v>
      </c>
      <c r="J893">
        <v>532</v>
      </c>
      <c r="K893">
        <v>473</v>
      </c>
      <c r="L893">
        <v>520</v>
      </c>
      <c r="M893">
        <v>545</v>
      </c>
      <c r="N893">
        <v>490</v>
      </c>
      <c r="O893">
        <v>482</v>
      </c>
      <c r="P893">
        <v>307</v>
      </c>
      <c r="Q893">
        <v>108</v>
      </c>
      <c r="R893">
        <v>35</v>
      </c>
      <c r="S893">
        <v>98</v>
      </c>
      <c r="T893">
        <v>0</v>
      </c>
      <c r="U893">
        <v>3814</v>
      </c>
      <c r="V893">
        <v>230</v>
      </c>
      <c r="W893">
        <v>0</v>
      </c>
      <c r="X893">
        <v>2239</v>
      </c>
      <c r="Y893">
        <v>1023</v>
      </c>
      <c r="Z893">
        <v>782</v>
      </c>
      <c r="AA893">
        <v>0</v>
      </c>
      <c r="AB893">
        <v>124</v>
      </c>
      <c r="AC893">
        <v>3777</v>
      </c>
      <c r="AD893">
        <v>0</v>
      </c>
      <c r="AE893">
        <v>143</v>
      </c>
      <c r="AF893">
        <v>40</v>
      </c>
      <c r="AG893">
        <v>3982</v>
      </c>
      <c r="AH893">
        <v>16</v>
      </c>
      <c r="AI893">
        <v>6</v>
      </c>
      <c r="AJ893">
        <v>0</v>
      </c>
      <c r="AK893">
        <v>1348</v>
      </c>
      <c r="AL893">
        <v>2695</v>
      </c>
      <c r="AM893">
        <v>1</v>
      </c>
      <c r="AN893">
        <v>4044</v>
      </c>
      <c r="AO893">
        <v>0.94584569732937684</v>
      </c>
      <c r="AP893">
        <v>5.4154302670623149E-2</v>
      </c>
      <c r="AQ893">
        <v>0</v>
      </c>
      <c r="AR893">
        <v>0.1122650840751731</v>
      </c>
      <c r="AS893">
        <v>0.13155291790306631</v>
      </c>
      <c r="AT893">
        <v>0.1169634025717112</v>
      </c>
      <c r="AU893">
        <v>0.12858555885262121</v>
      </c>
      <c r="AV893">
        <v>0.1347675568743818</v>
      </c>
      <c r="AW893">
        <v>0.1211671612265084</v>
      </c>
      <c r="AX893">
        <v>0.11918892185954499</v>
      </c>
      <c r="AY893">
        <v>7.5914935707220577E-2</v>
      </c>
      <c r="AZ893">
        <v>2.670623145400593E-2</v>
      </c>
      <c r="BA893">
        <v>2.4233432245301681E-2</v>
      </c>
      <c r="BB893">
        <v>8.6547972304648856E-3</v>
      </c>
      <c r="BC893">
        <v>0</v>
      </c>
      <c r="BD893">
        <v>0.94312561819980223</v>
      </c>
      <c r="BE893">
        <v>5.6874381800197833E-2</v>
      </c>
      <c r="BF893">
        <v>0</v>
      </c>
      <c r="BG893">
        <v>0.55365974282888231</v>
      </c>
      <c r="BH893">
        <v>0.2529673590504451</v>
      </c>
      <c r="BI893">
        <v>0.1933728981206726</v>
      </c>
      <c r="BJ893">
        <v>0</v>
      </c>
      <c r="BK893">
        <v>3.0662710187932742E-2</v>
      </c>
      <c r="BL893">
        <v>0.93397626112759646</v>
      </c>
      <c r="BM893">
        <v>0</v>
      </c>
      <c r="BN893">
        <v>3.5361028684470823E-2</v>
      </c>
      <c r="BO893">
        <v>9.8911968348170121E-3</v>
      </c>
      <c r="BP893">
        <v>0.98466864490603367</v>
      </c>
      <c r="BQ893">
        <v>3.956478733926805E-3</v>
      </c>
      <c r="BR893">
        <v>1.483679525222552E-3</v>
      </c>
      <c r="BS893">
        <v>0</v>
      </c>
      <c r="BT893">
        <v>0.33333333333333331</v>
      </c>
      <c r="BU893">
        <v>0.66641938674579626</v>
      </c>
      <c r="BV893">
        <v>2.4727992087042531E-4</v>
      </c>
      <c r="BW893">
        <v>1</v>
      </c>
      <c r="BX893" t="s">
        <v>2005</v>
      </c>
      <c r="BY893">
        <v>4044</v>
      </c>
      <c r="BZ893">
        <v>1</v>
      </c>
      <c r="CA893">
        <v>0</v>
      </c>
    </row>
    <row r="894" spans="1:79" customFormat="1" x14ac:dyDescent="0.25">
      <c r="A894" t="s">
        <v>2006</v>
      </c>
      <c r="B894" t="s">
        <v>354</v>
      </c>
      <c r="C894" t="s">
        <v>394</v>
      </c>
      <c r="D894" t="s">
        <v>947</v>
      </c>
      <c r="E894">
        <v>2018</v>
      </c>
      <c r="F894">
        <v>679</v>
      </c>
      <c r="G894">
        <v>20</v>
      </c>
      <c r="H894">
        <v>0</v>
      </c>
      <c r="I894">
        <v>68</v>
      </c>
      <c r="J894">
        <v>77</v>
      </c>
      <c r="K894">
        <v>97</v>
      </c>
      <c r="L894">
        <v>100</v>
      </c>
      <c r="M894">
        <v>125</v>
      </c>
      <c r="N894">
        <v>83</v>
      </c>
      <c r="O894">
        <v>75</v>
      </c>
      <c r="P894">
        <v>44</v>
      </c>
      <c r="Q894">
        <v>19</v>
      </c>
      <c r="R894">
        <v>5</v>
      </c>
      <c r="S894">
        <v>6</v>
      </c>
      <c r="T894">
        <v>0</v>
      </c>
      <c r="U894">
        <v>676</v>
      </c>
      <c r="V894">
        <v>23</v>
      </c>
      <c r="W894">
        <v>0</v>
      </c>
      <c r="X894">
        <v>402</v>
      </c>
      <c r="Y894">
        <v>207</v>
      </c>
      <c r="Z894">
        <v>90</v>
      </c>
      <c r="AA894">
        <v>0</v>
      </c>
      <c r="AB894">
        <v>30</v>
      </c>
      <c r="AC894">
        <v>654</v>
      </c>
      <c r="AD894">
        <v>0</v>
      </c>
      <c r="AE894">
        <v>15</v>
      </c>
      <c r="AF894">
        <v>11</v>
      </c>
      <c r="AG894">
        <v>680</v>
      </c>
      <c r="AH894">
        <v>5</v>
      </c>
      <c r="AI894">
        <v>3</v>
      </c>
      <c r="AJ894">
        <v>0</v>
      </c>
      <c r="AK894">
        <v>169</v>
      </c>
      <c r="AL894">
        <v>530</v>
      </c>
      <c r="AM894">
        <v>0</v>
      </c>
      <c r="AN894">
        <v>699</v>
      </c>
      <c r="AO894">
        <v>0.97138769670958514</v>
      </c>
      <c r="AP894">
        <v>2.8612303290414878E-2</v>
      </c>
      <c r="AQ894">
        <v>0</v>
      </c>
      <c r="AR894">
        <v>9.7281831187410586E-2</v>
      </c>
      <c r="AS894">
        <v>0.11015736766809731</v>
      </c>
      <c r="AT894">
        <v>0.1387696709585122</v>
      </c>
      <c r="AU894">
        <v>0.14306151645207441</v>
      </c>
      <c r="AV894">
        <v>0.17882689556509301</v>
      </c>
      <c r="AW894">
        <v>0.11874105865522171</v>
      </c>
      <c r="AX894">
        <v>0.1072961373390558</v>
      </c>
      <c r="AY894">
        <v>6.2947067238912732E-2</v>
      </c>
      <c r="AZ894">
        <v>2.7181688125894131E-2</v>
      </c>
      <c r="BA894">
        <v>8.5836909871244635E-3</v>
      </c>
      <c r="BB894">
        <v>7.1530758226037196E-3</v>
      </c>
      <c r="BC894">
        <v>0</v>
      </c>
      <c r="BD894">
        <v>0.96709585121602293</v>
      </c>
      <c r="BE894">
        <v>3.2904148783977107E-2</v>
      </c>
      <c r="BF894">
        <v>0</v>
      </c>
      <c r="BG894">
        <v>0.57510729613733902</v>
      </c>
      <c r="BH894">
        <v>0.29613733905579398</v>
      </c>
      <c r="BI894">
        <v>0.12875536480686689</v>
      </c>
      <c r="BJ894">
        <v>0</v>
      </c>
      <c r="BK894">
        <v>4.2918454935622317E-2</v>
      </c>
      <c r="BL894">
        <v>0.93562231759656656</v>
      </c>
      <c r="BM894">
        <v>0</v>
      </c>
      <c r="BN894">
        <v>2.1459227467811159E-2</v>
      </c>
      <c r="BO894">
        <v>1.573676680972818E-2</v>
      </c>
      <c r="BP894">
        <v>0.97281831187410583</v>
      </c>
      <c r="BQ894">
        <v>7.1530758226037196E-3</v>
      </c>
      <c r="BR894">
        <v>4.2918454935622317E-3</v>
      </c>
      <c r="BS894">
        <v>0</v>
      </c>
      <c r="BT894">
        <v>0.2417739628040057</v>
      </c>
      <c r="BU894">
        <v>0.75822603719599424</v>
      </c>
      <c r="BV894">
        <v>0</v>
      </c>
      <c r="BW894">
        <v>1</v>
      </c>
      <c r="BX894" t="s">
        <v>2005</v>
      </c>
      <c r="BY894">
        <v>4044</v>
      </c>
      <c r="BZ894">
        <v>0.1728486646884273</v>
      </c>
      <c r="CA894">
        <v>0</v>
      </c>
    </row>
    <row r="895" spans="1:79" customFormat="1" x14ac:dyDescent="0.25">
      <c r="A895" t="s">
        <v>2007</v>
      </c>
      <c r="B895" t="s">
        <v>354</v>
      </c>
      <c r="C895" t="s">
        <v>394</v>
      </c>
      <c r="D895" t="s">
        <v>949</v>
      </c>
      <c r="E895">
        <v>2018</v>
      </c>
      <c r="F895">
        <v>1714</v>
      </c>
      <c r="G895">
        <v>103</v>
      </c>
      <c r="H895">
        <v>0</v>
      </c>
      <c r="I895">
        <v>222</v>
      </c>
      <c r="J895">
        <v>244</v>
      </c>
      <c r="K895">
        <v>216</v>
      </c>
      <c r="L895">
        <v>236</v>
      </c>
      <c r="M895">
        <v>237</v>
      </c>
      <c r="N895">
        <v>222</v>
      </c>
      <c r="O895">
        <v>202</v>
      </c>
      <c r="P895">
        <v>141</v>
      </c>
      <c r="Q895">
        <v>36</v>
      </c>
      <c r="R895">
        <v>11</v>
      </c>
      <c r="S895">
        <v>50</v>
      </c>
      <c r="T895">
        <v>0</v>
      </c>
      <c r="U895">
        <v>1777</v>
      </c>
      <c r="V895">
        <v>40</v>
      </c>
      <c r="W895">
        <v>0</v>
      </c>
      <c r="X895">
        <v>1081</v>
      </c>
      <c r="Y895">
        <v>359</v>
      </c>
      <c r="Z895">
        <v>377</v>
      </c>
      <c r="AA895">
        <v>0</v>
      </c>
      <c r="AB895">
        <v>22</v>
      </c>
      <c r="AC895">
        <v>1732</v>
      </c>
      <c r="AD895">
        <v>0</v>
      </c>
      <c r="AE895">
        <v>63</v>
      </c>
      <c r="AF895">
        <v>8</v>
      </c>
      <c r="AG895">
        <v>1807</v>
      </c>
      <c r="AH895">
        <v>1</v>
      </c>
      <c r="AI895">
        <v>1</v>
      </c>
      <c r="AJ895">
        <v>0</v>
      </c>
      <c r="AK895">
        <v>680</v>
      </c>
      <c r="AL895">
        <v>1137</v>
      </c>
      <c r="AM895">
        <v>0</v>
      </c>
      <c r="AN895">
        <v>1817</v>
      </c>
      <c r="AO895">
        <v>0.94331315354980738</v>
      </c>
      <c r="AP895">
        <v>5.6686846450192632E-2</v>
      </c>
      <c r="AQ895">
        <v>0</v>
      </c>
      <c r="AR895">
        <v>0.1221794166208035</v>
      </c>
      <c r="AS895">
        <v>0.13428728673637871</v>
      </c>
      <c r="AT895">
        <v>0.1188772702256467</v>
      </c>
      <c r="AU895">
        <v>0.1298844248761695</v>
      </c>
      <c r="AV895">
        <v>0.13043478260869559</v>
      </c>
      <c r="AW895">
        <v>0.1221794166208035</v>
      </c>
      <c r="AX895">
        <v>0.1111722619702807</v>
      </c>
      <c r="AY895">
        <v>7.7600440286186026E-2</v>
      </c>
      <c r="AZ895">
        <v>1.981287837094111E-2</v>
      </c>
      <c r="BA895">
        <v>2.7517886626307098E-2</v>
      </c>
      <c r="BB895">
        <v>6.0539350577875619E-3</v>
      </c>
      <c r="BC895">
        <v>0</v>
      </c>
      <c r="BD895">
        <v>0.97798569069895436</v>
      </c>
      <c r="BE895">
        <v>2.2014309301045681E-2</v>
      </c>
      <c r="BF895">
        <v>0</v>
      </c>
      <c r="BG895">
        <v>0.59493670886075944</v>
      </c>
      <c r="BH895">
        <v>0.19757842597688499</v>
      </c>
      <c r="BI895">
        <v>0.20748486516235551</v>
      </c>
      <c r="BJ895">
        <v>0</v>
      </c>
      <c r="BK895">
        <v>1.210787011557512E-2</v>
      </c>
      <c r="BL895">
        <v>0.9532195927352779</v>
      </c>
      <c r="BM895">
        <v>0</v>
      </c>
      <c r="BN895">
        <v>3.4672537149146948E-2</v>
      </c>
      <c r="BO895">
        <v>4.4028618602091358E-3</v>
      </c>
      <c r="BP895">
        <v>0.99449642267473859</v>
      </c>
      <c r="BQ895">
        <v>5.5035773252614197E-4</v>
      </c>
      <c r="BR895">
        <v>5.5035773252614197E-4</v>
      </c>
      <c r="BS895">
        <v>0</v>
      </c>
      <c r="BT895">
        <v>0.37424325811777648</v>
      </c>
      <c r="BU895">
        <v>0.62575674188222341</v>
      </c>
      <c r="BV895">
        <v>0</v>
      </c>
      <c r="BW895">
        <v>1</v>
      </c>
      <c r="BX895" t="s">
        <v>2005</v>
      </c>
      <c r="BY895">
        <v>4044</v>
      </c>
      <c r="BZ895">
        <v>0.44930761622156279</v>
      </c>
      <c r="CA895">
        <v>0</v>
      </c>
    </row>
    <row r="896" spans="1:79" customFormat="1" x14ac:dyDescent="0.25">
      <c r="A896" t="s">
        <v>2008</v>
      </c>
      <c r="B896" t="s">
        <v>354</v>
      </c>
      <c r="C896" t="s">
        <v>394</v>
      </c>
      <c r="D896" t="s">
        <v>951</v>
      </c>
      <c r="E896">
        <v>2018</v>
      </c>
      <c r="F896">
        <v>1334</v>
      </c>
      <c r="G896">
        <v>92</v>
      </c>
      <c r="H896">
        <v>0</v>
      </c>
      <c r="I896">
        <v>158</v>
      </c>
      <c r="J896">
        <v>204</v>
      </c>
      <c r="K896">
        <v>150</v>
      </c>
      <c r="L896">
        <v>169</v>
      </c>
      <c r="M896">
        <v>171</v>
      </c>
      <c r="N896">
        <v>172</v>
      </c>
      <c r="O896">
        <v>192</v>
      </c>
      <c r="P896">
        <v>110</v>
      </c>
      <c r="Q896">
        <v>44</v>
      </c>
      <c r="R896">
        <v>15</v>
      </c>
      <c r="S896">
        <v>41</v>
      </c>
      <c r="T896">
        <v>0</v>
      </c>
      <c r="U896">
        <v>1262</v>
      </c>
      <c r="V896">
        <v>164</v>
      </c>
      <c r="W896">
        <v>0</v>
      </c>
      <c r="X896">
        <v>710</v>
      </c>
      <c r="Y896">
        <v>426</v>
      </c>
      <c r="Z896">
        <v>290</v>
      </c>
      <c r="AA896">
        <v>0</v>
      </c>
      <c r="AB896">
        <v>63</v>
      </c>
      <c r="AC896">
        <v>1340</v>
      </c>
      <c r="AD896">
        <v>0</v>
      </c>
      <c r="AE896">
        <v>23</v>
      </c>
      <c r="AF896">
        <v>13</v>
      </c>
      <c r="AG896">
        <v>1413</v>
      </c>
      <c r="AH896">
        <v>0</v>
      </c>
      <c r="AI896">
        <v>0</v>
      </c>
      <c r="AJ896">
        <v>0</v>
      </c>
      <c r="AK896">
        <v>467</v>
      </c>
      <c r="AL896">
        <v>958</v>
      </c>
      <c r="AM896">
        <v>1</v>
      </c>
      <c r="AN896">
        <v>1426</v>
      </c>
      <c r="AO896">
        <v>0.93548387096774188</v>
      </c>
      <c r="AP896">
        <v>6.4516129032258063E-2</v>
      </c>
      <c r="AQ896">
        <v>0</v>
      </c>
      <c r="AR896">
        <v>0.1107994389901823</v>
      </c>
      <c r="AS896">
        <v>0.14305750350631141</v>
      </c>
      <c r="AT896">
        <v>0.1051893408134642</v>
      </c>
      <c r="AU896">
        <v>0.1185133239831697</v>
      </c>
      <c r="AV896">
        <v>0.1199158485273492</v>
      </c>
      <c r="AW896">
        <v>0.120617110799439</v>
      </c>
      <c r="AX896">
        <v>0.13464235624123419</v>
      </c>
      <c r="AY896">
        <v>7.7138849929873771E-2</v>
      </c>
      <c r="AZ896">
        <v>3.0855539971949512E-2</v>
      </c>
      <c r="BA896">
        <v>2.875175315568022E-2</v>
      </c>
      <c r="BB896">
        <v>1.051893408134642E-2</v>
      </c>
      <c r="BC896">
        <v>0</v>
      </c>
      <c r="BD896">
        <v>0.88499298737727905</v>
      </c>
      <c r="BE896">
        <v>0.11500701262272089</v>
      </c>
      <c r="BF896">
        <v>0</v>
      </c>
      <c r="BG896">
        <v>0.49789621318373067</v>
      </c>
      <c r="BH896">
        <v>0.29873772791023839</v>
      </c>
      <c r="BI896">
        <v>0.20336605890603079</v>
      </c>
      <c r="BJ896">
        <v>0</v>
      </c>
      <c r="BK896">
        <v>4.4179523141654978E-2</v>
      </c>
      <c r="BL896">
        <v>0.93969144460028053</v>
      </c>
      <c r="BM896">
        <v>0</v>
      </c>
      <c r="BN896">
        <v>1.6129032258064519E-2</v>
      </c>
      <c r="BO896">
        <v>9.1164095371669002E-3</v>
      </c>
      <c r="BP896">
        <v>0.99088359046283314</v>
      </c>
      <c r="BQ896">
        <v>0</v>
      </c>
      <c r="BR896">
        <v>0</v>
      </c>
      <c r="BS896">
        <v>0</v>
      </c>
      <c r="BT896">
        <v>0.32748948106591858</v>
      </c>
      <c r="BU896">
        <v>0.67180925666199154</v>
      </c>
      <c r="BV896">
        <v>7.0126227208976155E-4</v>
      </c>
      <c r="BW896">
        <v>1</v>
      </c>
      <c r="BX896" t="s">
        <v>2005</v>
      </c>
      <c r="BY896">
        <v>4044</v>
      </c>
      <c r="BZ896">
        <v>0.35262116716122649</v>
      </c>
      <c r="CA896">
        <v>0</v>
      </c>
    </row>
    <row r="897" spans="1:79" customFormat="1" x14ac:dyDescent="0.25">
      <c r="A897" t="s">
        <v>2009</v>
      </c>
      <c r="B897" t="s">
        <v>354</v>
      </c>
      <c r="C897" t="s">
        <v>394</v>
      </c>
      <c r="D897" t="s">
        <v>953</v>
      </c>
      <c r="E897">
        <v>2018</v>
      </c>
      <c r="F897">
        <v>98</v>
      </c>
      <c r="G897">
        <v>4</v>
      </c>
      <c r="H897">
        <v>0</v>
      </c>
      <c r="I897">
        <v>6</v>
      </c>
      <c r="J897">
        <v>7</v>
      </c>
      <c r="K897">
        <v>10</v>
      </c>
      <c r="L897">
        <v>15</v>
      </c>
      <c r="M897">
        <v>12</v>
      </c>
      <c r="N897">
        <v>13</v>
      </c>
      <c r="O897">
        <v>13</v>
      </c>
      <c r="P897">
        <v>12</v>
      </c>
      <c r="Q897">
        <v>9</v>
      </c>
      <c r="R897">
        <v>4</v>
      </c>
      <c r="S897">
        <v>1</v>
      </c>
      <c r="T897">
        <v>0</v>
      </c>
      <c r="U897">
        <v>99</v>
      </c>
      <c r="V897">
        <v>3</v>
      </c>
      <c r="W897">
        <v>0</v>
      </c>
      <c r="X897">
        <v>46</v>
      </c>
      <c r="Y897">
        <v>31</v>
      </c>
      <c r="Z897">
        <v>25</v>
      </c>
      <c r="AA897">
        <v>0</v>
      </c>
      <c r="AB897">
        <v>9</v>
      </c>
      <c r="AC897">
        <v>51</v>
      </c>
      <c r="AD897">
        <v>0</v>
      </c>
      <c r="AE897">
        <v>42</v>
      </c>
      <c r="AF897">
        <v>8</v>
      </c>
      <c r="AG897">
        <v>82</v>
      </c>
      <c r="AH897">
        <v>10</v>
      </c>
      <c r="AI897">
        <v>2</v>
      </c>
      <c r="AJ897">
        <v>0</v>
      </c>
      <c r="AK897">
        <v>32</v>
      </c>
      <c r="AL897">
        <v>70</v>
      </c>
      <c r="AM897">
        <v>0</v>
      </c>
      <c r="AN897">
        <v>102</v>
      </c>
      <c r="AO897">
        <v>0.96078431372549022</v>
      </c>
      <c r="AP897">
        <v>3.9215686274509803E-2</v>
      </c>
      <c r="AQ897">
        <v>0</v>
      </c>
      <c r="AR897">
        <v>5.8823529411764712E-2</v>
      </c>
      <c r="AS897">
        <v>6.8627450980392163E-2</v>
      </c>
      <c r="AT897">
        <v>9.8039215686274508E-2</v>
      </c>
      <c r="AU897">
        <v>0.1470588235294118</v>
      </c>
      <c r="AV897">
        <v>0.1176470588235294</v>
      </c>
      <c r="AW897">
        <v>0.12745098039215691</v>
      </c>
      <c r="AX897">
        <v>0.12745098039215691</v>
      </c>
      <c r="AY897">
        <v>0.1176470588235294</v>
      </c>
      <c r="AZ897">
        <v>8.8235294117647065E-2</v>
      </c>
      <c r="BA897">
        <v>9.8039215686274508E-3</v>
      </c>
      <c r="BB897">
        <v>3.9215686274509803E-2</v>
      </c>
      <c r="BC897">
        <v>0</v>
      </c>
      <c r="BD897">
        <v>0.97058823529411764</v>
      </c>
      <c r="BE897">
        <v>2.9411764705882349E-2</v>
      </c>
      <c r="BF897">
        <v>0</v>
      </c>
      <c r="BG897">
        <v>0.45098039215686281</v>
      </c>
      <c r="BH897">
        <v>0.30392156862745101</v>
      </c>
      <c r="BI897">
        <v>0.24509803921568629</v>
      </c>
      <c r="BJ897">
        <v>0</v>
      </c>
      <c r="BK897">
        <v>8.8235294117647065E-2</v>
      </c>
      <c r="BL897">
        <v>0.5</v>
      </c>
      <c r="BM897">
        <v>0</v>
      </c>
      <c r="BN897">
        <v>0.41176470588235292</v>
      </c>
      <c r="BO897">
        <v>7.8431372549019607E-2</v>
      </c>
      <c r="BP897">
        <v>0.80392156862745101</v>
      </c>
      <c r="BQ897">
        <v>9.8039215686274508E-2</v>
      </c>
      <c r="BR897">
        <v>1.9607843137254902E-2</v>
      </c>
      <c r="BS897">
        <v>0</v>
      </c>
      <c r="BT897">
        <v>0.31372549019607843</v>
      </c>
      <c r="BU897">
        <v>0.68627450980392157</v>
      </c>
      <c r="BV897">
        <v>0</v>
      </c>
      <c r="BW897">
        <v>1</v>
      </c>
      <c r="BX897" t="s">
        <v>2005</v>
      </c>
      <c r="BY897">
        <v>4044</v>
      </c>
      <c r="BZ897">
        <v>2.5222551928783379E-2</v>
      </c>
      <c r="CA897">
        <v>0</v>
      </c>
    </row>
    <row r="898" spans="1:79" customFormat="1" x14ac:dyDescent="0.25">
      <c r="A898" t="s">
        <v>2010</v>
      </c>
      <c r="B898" t="s">
        <v>354</v>
      </c>
      <c r="C898" t="s">
        <v>43</v>
      </c>
      <c r="D898" t="s">
        <v>44</v>
      </c>
      <c r="E898">
        <v>2018</v>
      </c>
      <c r="F898">
        <v>41068</v>
      </c>
      <c r="G898">
        <v>4199</v>
      </c>
      <c r="H898">
        <v>0</v>
      </c>
      <c r="I898">
        <v>6647</v>
      </c>
      <c r="J898">
        <v>7593</v>
      </c>
      <c r="K898">
        <v>6004</v>
      </c>
      <c r="L898">
        <v>5369</v>
      </c>
      <c r="M898">
        <v>5405</v>
      </c>
      <c r="N898">
        <v>4597</v>
      </c>
      <c r="O898">
        <v>3783</v>
      </c>
      <c r="P898">
        <v>2595</v>
      </c>
      <c r="Q898">
        <v>1011</v>
      </c>
      <c r="R898">
        <v>339</v>
      </c>
      <c r="S898">
        <v>1924</v>
      </c>
      <c r="T898">
        <v>0</v>
      </c>
      <c r="U898">
        <v>40302</v>
      </c>
      <c r="V898">
        <v>4964</v>
      </c>
      <c r="W898">
        <v>1</v>
      </c>
      <c r="X898">
        <v>24788</v>
      </c>
      <c r="Y898">
        <v>16621</v>
      </c>
      <c r="Z898">
        <v>3858</v>
      </c>
      <c r="AA898">
        <v>0</v>
      </c>
      <c r="AB898">
        <v>1360</v>
      </c>
      <c r="AC898">
        <v>38715</v>
      </c>
      <c r="AD898">
        <v>122</v>
      </c>
      <c r="AE898">
        <v>5070</v>
      </c>
      <c r="AF898">
        <v>1106</v>
      </c>
      <c r="AG898">
        <v>43582</v>
      </c>
      <c r="AH898">
        <v>385</v>
      </c>
      <c r="AI898" t="s">
        <v>74</v>
      </c>
      <c r="AJ898">
        <v>194</v>
      </c>
      <c r="AK898">
        <v>3699</v>
      </c>
      <c r="AL898">
        <v>41562</v>
      </c>
      <c r="AM898">
        <v>6</v>
      </c>
      <c r="AN898">
        <v>45267</v>
      </c>
      <c r="AO898">
        <v>0.90723926922482157</v>
      </c>
      <c r="AP898">
        <v>9.2760730775178379E-2</v>
      </c>
      <c r="AQ898">
        <v>0</v>
      </c>
      <c r="AR898">
        <v>0.1468398612675901</v>
      </c>
      <c r="AS898">
        <v>0.16773808734839951</v>
      </c>
      <c r="AT898">
        <v>0.1326352530541012</v>
      </c>
      <c r="AU898">
        <v>0.1186073740252281</v>
      </c>
      <c r="AV898">
        <v>0.11940265535599889</v>
      </c>
      <c r="AW898">
        <v>0.1015530077098107</v>
      </c>
      <c r="AX898">
        <v>8.3570813175160713E-2</v>
      </c>
      <c r="AY898">
        <v>5.7326529259725631E-2</v>
      </c>
      <c r="AZ898">
        <v>2.233415070581218E-2</v>
      </c>
      <c r="BA898">
        <v>4.2503368900081738E-2</v>
      </c>
      <c r="BB898">
        <v>7.4888991980913248E-3</v>
      </c>
      <c r="BC898">
        <v>0</v>
      </c>
      <c r="BD898">
        <v>0.89031744979786598</v>
      </c>
      <c r="BE898">
        <v>0.109660459054057</v>
      </c>
      <c r="BF898">
        <v>2.2091148076965561E-5</v>
      </c>
      <c r="BG898">
        <v>0.54759537853182227</v>
      </c>
      <c r="BH898">
        <v>0.36717697218724449</v>
      </c>
      <c r="BI898">
        <v>8.5227649280933127E-2</v>
      </c>
      <c r="BJ898">
        <v>0</v>
      </c>
      <c r="BK898">
        <v>3.0043961384673159E-2</v>
      </c>
      <c r="BL898">
        <v>0.85525879779972169</v>
      </c>
      <c r="BM898">
        <v>2.6951200653897978E-3</v>
      </c>
      <c r="BN898">
        <v>0.1120021207502154</v>
      </c>
      <c r="BO898">
        <v>2.4432809773123908E-2</v>
      </c>
      <c r="BP898">
        <v>0.96277641549031301</v>
      </c>
      <c r="BQ898">
        <v>8.5050920096317404E-3</v>
      </c>
      <c r="BR898">
        <v>0</v>
      </c>
      <c r="BS898">
        <v>4.2856827269313188E-3</v>
      </c>
      <c r="BT898">
        <v>8.1715156736695604E-2</v>
      </c>
      <c r="BU898">
        <v>0.91815229637484264</v>
      </c>
      <c r="BV898">
        <v>1.3254688846179341E-4</v>
      </c>
      <c r="BW898">
        <v>1</v>
      </c>
      <c r="BX898" t="s">
        <v>2011</v>
      </c>
      <c r="BY898">
        <v>45267</v>
      </c>
      <c r="BZ898">
        <v>1</v>
      </c>
      <c r="CA898">
        <v>0</v>
      </c>
    </row>
    <row r="899" spans="1:79" customFormat="1" x14ac:dyDescent="0.25">
      <c r="A899" t="s">
        <v>2012</v>
      </c>
      <c r="B899" t="s">
        <v>354</v>
      </c>
      <c r="C899" t="s">
        <v>43</v>
      </c>
      <c r="D899" t="s">
        <v>947</v>
      </c>
      <c r="E899">
        <v>2018</v>
      </c>
      <c r="F899">
        <v>7668</v>
      </c>
      <c r="G899">
        <v>667</v>
      </c>
      <c r="H899">
        <v>0</v>
      </c>
      <c r="I899">
        <v>1206</v>
      </c>
      <c r="J899">
        <v>1391</v>
      </c>
      <c r="K899">
        <v>1099</v>
      </c>
      <c r="L899">
        <v>1037</v>
      </c>
      <c r="M899">
        <v>1060</v>
      </c>
      <c r="N899">
        <v>792</v>
      </c>
      <c r="O899">
        <v>633</v>
      </c>
      <c r="P899">
        <v>491</v>
      </c>
      <c r="Q899">
        <v>212</v>
      </c>
      <c r="R899">
        <v>62</v>
      </c>
      <c r="S899">
        <v>352</v>
      </c>
      <c r="T899">
        <v>0</v>
      </c>
      <c r="U899">
        <v>7273</v>
      </c>
      <c r="V899">
        <v>1061</v>
      </c>
      <c r="W899">
        <v>1</v>
      </c>
      <c r="X899">
        <v>4990</v>
      </c>
      <c r="Y899">
        <v>2410</v>
      </c>
      <c r="Z899">
        <v>935</v>
      </c>
      <c r="AA899">
        <v>0</v>
      </c>
      <c r="AB899">
        <v>517</v>
      </c>
      <c r="AC899">
        <v>6433</v>
      </c>
      <c r="AD899">
        <v>18</v>
      </c>
      <c r="AE899">
        <v>1367</v>
      </c>
      <c r="AF899">
        <v>487</v>
      </c>
      <c r="AG899">
        <v>7726</v>
      </c>
      <c r="AH899">
        <v>75</v>
      </c>
      <c r="AI899" t="s">
        <v>74</v>
      </c>
      <c r="AJ899">
        <v>47</v>
      </c>
      <c r="AK899">
        <v>535</v>
      </c>
      <c r="AL899">
        <v>7797</v>
      </c>
      <c r="AM899">
        <v>3</v>
      </c>
      <c r="AN899">
        <v>8335</v>
      </c>
      <c r="AO899">
        <v>0.91997600479904018</v>
      </c>
      <c r="AP899">
        <v>8.0023995200959805E-2</v>
      </c>
      <c r="AQ899">
        <v>0</v>
      </c>
      <c r="AR899">
        <v>0.14469106178764249</v>
      </c>
      <c r="AS899">
        <v>0.16688662267546489</v>
      </c>
      <c r="AT899">
        <v>0.13185362927414521</v>
      </c>
      <c r="AU899">
        <v>0.12441511697660471</v>
      </c>
      <c r="AV899">
        <v>0.1271745650869826</v>
      </c>
      <c r="AW899">
        <v>9.5020995800839836E-2</v>
      </c>
      <c r="AX899">
        <v>7.5944811037792437E-2</v>
      </c>
      <c r="AY899">
        <v>5.8908218356328743E-2</v>
      </c>
      <c r="AZ899">
        <v>2.5434913017396522E-2</v>
      </c>
      <c r="BA899">
        <v>4.2231553689262152E-2</v>
      </c>
      <c r="BB899">
        <v>7.4385122975404918E-3</v>
      </c>
      <c r="BC899">
        <v>0</v>
      </c>
      <c r="BD899">
        <v>0.87258548290341931</v>
      </c>
      <c r="BE899">
        <v>0.12729454109178159</v>
      </c>
      <c r="BF899">
        <v>1.199760047990402E-4</v>
      </c>
      <c r="BG899">
        <v>0.59868026394721052</v>
      </c>
      <c r="BH899">
        <v>0.28914217156568689</v>
      </c>
      <c r="BI899">
        <v>0.1121775644871026</v>
      </c>
      <c r="BJ899">
        <v>0</v>
      </c>
      <c r="BK899">
        <v>6.202759448110378E-2</v>
      </c>
      <c r="BL899">
        <v>0.77180563887222553</v>
      </c>
      <c r="BM899">
        <v>2.1595680863827241E-3</v>
      </c>
      <c r="BN899">
        <v>0.16400719856028789</v>
      </c>
      <c r="BO899">
        <v>5.8428314337132567E-2</v>
      </c>
      <c r="BP899">
        <v>0.92693461307738456</v>
      </c>
      <c r="BQ899">
        <v>8.9982003599280141E-3</v>
      </c>
      <c r="BR899">
        <v>0</v>
      </c>
      <c r="BS899">
        <v>5.6388722255548886E-3</v>
      </c>
      <c r="BT899">
        <v>6.4187162567486508E-2</v>
      </c>
      <c r="BU899">
        <v>0.93545290941811643</v>
      </c>
      <c r="BV899">
        <v>3.5992801439712062E-4</v>
      </c>
      <c r="BW899">
        <v>1</v>
      </c>
      <c r="BX899" t="s">
        <v>2011</v>
      </c>
      <c r="BY899">
        <v>45267</v>
      </c>
      <c r="BZ899">
        <v>0.18412971922150789</v>
      </c>
      <c r="CA899">
        <v>0</v>
      </c>
    </row>
    <row r="900" spans="1:79" customFormat="1" x14ac:dyDescent="0.25">
      <c r="A900" t="s">
        <v>2013</v>
      </c>
      <c r="B900" t="s">
        <v>354</v>
      </c>
      <c r="C900" t="s">
        <v>43</v>
      </c>
      <c r="D900" t="s">
        <v>949</v>
      </c>
      <c r="E900">
        <v>2018</v>
      </c>
      <c r="F900">
        <v>15710</v>
      </c>
      <c r="G900">
        <v>1918</v>
      </c>
      <c r="H900">
        <v>0</v>
      </c>
      <c r="I900">
        <v>2802</v>
      </c>
      <c r="J900">
        <v>3185</v>
      </c>
      <c r="K900">
        <v>2422</v>
      </c>
      <c r="L900">
        <v>1977</v>
      </c>
      <c r="M900">
        <v>1870</v>
      </c>
      <c r="N900">
        <v>1779</v>
      </c>
      <c r="O900">
        <v>1520</v>
      </c>
      <c r="P900">
        <v>875</v>
      </c>
      <c r="Q900">
        <v>321</v>
      </c>
      <c r="R900">
        <v>96</v>
      </c>
      <c r="S900">
        <v>781</v>
      </c>
      <c r="T900">
        <v>0</v>
      </c>
      <c r="U900">
        <v>16363</v>
      </c>
      <c r="V900">
        <v>1265</v>
      </c>
      <c r="W900">
        <v>0</v>
      </c>
      <c r="X900">
        <v>9212</v>
      </c>
      <c r="Y900">
        <v>7290</v>
      </c>
      <c r="Z900">
        <v>1126</v>
      </c>
      <c r="AA900">
        <v>0</v>
      </c>
      <c r="AB900">
        <v>83</v>
      </c>
      <c r="AC900">
        <v>16746</v>
      </c>
      <c r="AD900">
        <v>44</v>
      </c>
      <c r="AE900">
        <v>755</v>
      </c>
      <c r="AF900">
        <v>71</v>
      </c>
      <c r="AG900">
        <v>17505</v>
      </c>
      <c r="AH900">
        <v>16</v>
      </c>
      <c r="AI900" t="s">
        <v>74</v>
      </c>
      <c r="AJ900">
        <v>36</v>
      </c>
      <c r="AK900">
        <v>1249</v>
      </c>
      <c r="AL900">
        <v>16379</v>
      </c>
      <c r="AM900">
        <v>0</v>
      </c>
      <c r="AN900">
        <v>17628</v>
      </c>
      <c r="AO900">
        <v>0.89119582482414339</v>
      </c>
      <c r="AP900">
        <v>0.1088041751758566</v>
      </c>
      <c r="AQ900">
        <v>0</v>
      </c>
      <c r="AR900">
        <v>0.1589516678012253</v>
      </c>
      <c r="AS900">
        <v>0.18067846607669619</v>
      </c>
      <c r="AT900">
        <v>0.13739505332425689</v>
      </c>
      <c r="AU900">
        <v>0.11215112321307009</v>
      </c>
      <c r="AV900">
        <v>0.10608123439981849</v>
      </c>
      <c r="AW900">
        <v>0.1009189925119129</v>
      </c>
      <c r="AX900">
        <v>8.6226457907873838E-2</v>
      </c>
      <c r="AY900">
        <v>4.9636941229861592E-2</v>
      </c>
      <c r="AZ900">
        <v>1.820966643975494E-2</v>
      </c>
      <c r="BA900">
        <v>4.4304515543453597E-2</v>
      </c>
      <c r="BB900">
        <v>5.445881552076242E-3</v>
      </c>
      <c r="BC900">
        <v>0</v>
      </c>
      <c r="BD900">
        <v>0.92823916496482872</v>
      </c>
      <c r="BE900">
        <v>7.1760835035171319E-2</v>
      </c>
      <c r="BF900">
        <v>0</v>
      </c>
      <c r="BG900">
        <v>0.52257771726798274</v>
      </c>
      <c r="BH900">
        <v>0.41354663036078959</v>
      </c>
      <c r="BI900">
        <v>6.3875652371227595E-2</v>
      </c>
      <c r="BJ900">
        <v>0</v>
      </c>
      <c r="BK900">
        <v>4.7084184252325842E-3</v>
      </c>
      <c r="BL900">
        <v>0.94996596324029947</v>
      </c>
      <c r="BM900">
        <v>2.4960290447016112E-3</v>
      </c>
      <c r="BN900">
        <v>4.2829589289766282E-2</v>
      </c>
      <c r="BO900">
        <v>4.0276832312230544E-3</v>
      </c>
      <c r="BP900">
        <v>0.99302246426140228</v>
      </c>
      <c r="BQ900">
        <v>9.0764692534604037E-4</v>
      </c>
      <c r="BR900">
        <v>0</v>
      </c>
      <c r="BS900">
        <v>2.0422055820285912E-3</v>
      </c>
      <c r="BT900">
        <v>7.0853188109825271E-2</v>
      </c>
      <c r="BU900">
        <v>0.92914681189017467</v>
      </c>
      <c r="BV900">
        <v>0</v>
      </c>
      <c r="BW900">
        <v>1</v>
      </c>
      <c r="BX900" t="s">
        <v>2011</v>
      </c>
      <c r="BY900">
        <v>45267</v>
      </c>
      <c r="BZ900">
        <v>0.38942275830074891</v>
      </c>
      <c r="CA900">
        <v>0</v>
      </c>
    </row>
    <row r="901" spans="1:79" customFormat="1" x14ac:dyDescent="0.25">
      <c r="A901" t="s">
        <v>2014</v>
      </c>
      <c r="B901" t="s">
        <v>354</v>
      </c>
      <c r="C901" t="s">
        <v>43</v>
      </c>
      <c r="D901" t="s">
        <v>951</v>
      </c>
      <c r="E901">
        <v>2018</v>
      </c>
      <c r="F901">
        <v>14767</v>
      </c>
      <c r="G901">
        <v>1411</v>
      </c>
      <c r="H901">
        <v>0</v>
      </c>
      <c r="I901">
        <v>2257</v>
      </c>
      <c r="J901">
        <v>2525</v>
      </c>
      <c r="K901">
        <v>2116</v>
      </c>
      <c r="L901">
        <v>1980</v>
      </c>
      <c r="M901">
        <v>2070</v>
      </c>
      <c r="N901">
        <v>1726</v>
      </c>
      <c r="O901">
        <v>1354</v>
      </c>
      <c r="P901">
        <v>983</v>
      </c>
      <c r="Q901">
        <v>339</v>
      </c>
      <c r="R901">
        <v>108</v>
      </c>
      <c r="S901">
        <v>720</v>
      </c>
      <c r="T901">
        <v>0</v>
      </c>
      <c r="U901">
        <v>13887</v>
      </c>
      <c r="V901">
        <v>2291</v>
      </c>
      <c r="W901">
        <v>0</v>
      </c>
      <c r="X901">
        <v>8723</v>
      </c>
      <c r="Y901">
        <v>5990</v>
      </c>
      <c r="Z901">
        <v>1465</v>
      </c>
      <c r="AA901">
        <v>0</v>
      </c>
      <c r="AB901">
        <v>564</v>
      </c>
      <c r="AC901">
        <v>13835</v>
      </c>
      <c r="AD901">
        <v>29</v>
      </c>
      <c r="AE901">
        <v>1750</v>
      </c>
      <c r="AF901">
        <v>298</v>
      </c>
      <c r="AG901">
        <v>15801</v>
      </c>
      <c r="AH901">
        <v>38</v>
      </c>
      <c r="AI901" t="s">
        <v>74</v>
      </c>
      <c r="AJ901">
        <v>41</v>
      </c>
      <c r="AK901">
        <v>1621</v>
      </c>
      <c r="AL901">
        <v>14555</v>
      </c>
      <c r="AM901">
        <v>2</v>
      </c>
      <c r="AN901">
        <v>16178</v>
      </c>
      <c r="AO901">
        <v>0.91278279144517249</v>
      </c>
      <c r="AP901">
        <v>8.7217208554827549E-2</v>
      </c>
      <c r="AQ901">
        <v>0</v>
      </c>
      <c r="AR901">
        <v>0.1395104462850785</v>
      </c>
      <c r="AS901">
        <v>0.1560761528000989</v>
      </c>
      <c r="AT901">
        <v>0.13079490666336999</v>
      </c>
      <c r="AU901">
        <v>0.1223884287303746</v>
      </c>
      <c r="AV901">
        <v>0.1279515391272098</v>
      </c>
      <c r="AW901">
        <v>0.1066880949437508</v>
      </c>
      <c r="AX901">
        <v>8.3693905303498572E-2</v>
      </c>
      <c r="AY901">
        <v>6.0761528000989003E-2</v>
      </c>
      <c r="AZ901">
        <v>2.095438249474595E-2</v>
      </c>
      <c r="BA901">
        <v>4.4504883174681667E-2</v>
      </c>
      <c r="BB901">
        <v>6.6757324762022497E-3</v>
      </c>
      <c r="BC901">
        <v>0</v>
      </c>
      <c r="BD901">
        <v>0.85838793423167259</v>
      </c>
      <c r="BE901">
        <v>0.14161206576832741</v>
      </c>
      <c r="BF901">
        <v>0</v>
      </c>
      <c r="BG901">
        <v>0.53918902212881692</v>
      </c>
      <c r="BH901">
        <v>0.3702559030782544</v>
      </c>
      <c r="BI901">
        <v>9.0555074792928666E-2</v>
      </c>
      <c r="BJ901">
        <v>0</v>
      </c>
      <c r="BK901">
        <v>3.4862158486833973E-2</v>
      </c>
      <c r="BL901">
        <v>0.85517369266905674</v>
      </c>
      <c r="BM901">
        <v>1.7925577945357889E-3</v>
      </c>
      <c r="BN901">
        <v>0.1081715910495735</v>
      </c>
      <c r="BO901">
        <v>1.8420076647298798E-2</v>
      </c>
      <c r="BP901">
        <v>0.97669674867103473</v>
      </c>
      <c r="BQ901">
        <v>2.34886883421931E-3</v>
      </c>
      <c r="BR901">
        <v>0</v>
      </c>
      <c r="BS901">
        <v>2.5343058474471499E-3</v>
      </c>
      <c r="BT901">
        <v>0.10019779948077639</v>
      </c>
      <c r="BU901">
        <v>0.89967857584373845</v>
      </c>
      <c r="BV901">
        <v>1.2362467548522691E-4</v>
      </c>
      <c r="BW901">
        <v>1</v>
      </c>
      <c r="BX901" t="s">
        <v>2011</v>
      </c>
      <c r="BY901">
        <v>45267</v>
      </c>
      <c r="BZ901">
        <v>0.35739059358914882</v>
      </c>
      <c r="CA901">
        <v>0</v>
      </c>
    </row>
    <row r="902" spans="1:79" customFormat="1" x14ac:dyDescent="0.25">
      <c r="A902" t="s">
        <v>2015</v>
      </c>
      <c r="B902" t="s">
        <v>354</v>
      </c>
      <c r="C902" t="s">
        <v>43</v>
      </c>
      <c r="D902" t="s">
        <v>953</v>
      </c>
      <c r="E902">
        <v>2018</v>
      </c>
      <c r="F902">
        <v>2887</v>
      </c>
      <c r="G902">
        <v>202</v>
      </c>
      <c r="H902">
        <v>0</v>
      </c>
      <c r="I902">
        <v>379</v>
      </c>
      <c r="J902">
        <v>487</v>
      </c>
      <c r="K902">
        <v>361</v>
      </c>
      <c r="L902">
        <v>368</v>
      </c>
      <c r="M902">
        <v>400</v>
      </c>
      <c r="N902">
        <v>298</v>
      </c>
      <c r="O902">
        <v>272</v>
      </c>
      <c r="P902">
        <v>243</v>
      </c>
      <c r="Q902">
        <v>139</v>
      </c>
      <c r="R902">
        <v>71</v>
      </c>
      <c r="S902">
        <v>71</v>
      </c>
      <c r="T902">
        <v>0</v>
      </c>
      <c r="U902">
        <v>2753</v>
      </c>
      <c r="V902">
        <v>336</v>
      </c>
      <c r="W902">
        <v>0</v>
      </c>
      <c r="X902">
        <v>1847</v>
      </c>
      <c r="Y902">
        <v>912</v>
      </c>
      <c r="Z902">
        <v>330</v>
      </c>
      <c r="AA902">
        <v>0</v>
      </c>
      <c r="AB902">
        <v>196</v>
      </c>
      <c r="AC902">
        <v>1689</v>
      </c>
      <c r="AD902">
        <v>9</v>
      </c>
      <c r="AE902">
        <v>1195</v>
      </c>
      <c r="AF902">
        <v>250</v>
      </c>
      <c r="AG902">
        <v>2533</v>
      </c>
      <c r="AH902">
        <v>256</v>
      </c>
      <c r="AI902" t="s">
        <v>74</v>
      </c>
      <c r="AJ902">
        <v>50</v>
      </c>
      <c r="AK902">
        <v>294</v>
      </c>
      <c r="AL902">
        <v>2794</v>
      </c>
      <c r="AM902">
        <v>1</v>
      </c>
      <c r="AN902">
        <v>3089</v>
      </c>
      <c r="AO902">
        <v>0.93460666882486243</v>
      </c>
      <c r="AP902">
        <v>6.5393331175137584E-2</v>
      </c>
      <c r="AQ902">
        <v>0</v>
      </c>
      <c r="AR902">
        <v>0.12269342829394631</v>
      </c>
      <c r="AS902">
        <v>0.15765619941728709</v>
      </c>
      <c r="AT902">
        <v>0.1168662997733894</v>
      </c>
      <c r="AU902">
        <v>0.1191324053091615</v>
      </c>
      <c r="AV902">
        <v>0.12949174490126261</v>
      </c>
      <c r="AW902">
        <v>9.6471349951440591E-2</v>
      </c>
      <c r="AX902">
        <v>8.8054386532858533E-2</v>
      </c>
      <c r="AY902">
        <v>7.866623502751699E-2</v>
      </c>
      <c r="AZ902">
        <v>4.4998381353188732E-2</v>
      </c>
      <c r="BA902">
        <v>2.2984784719974099E-2</v>
      </c>
      <c r="BB902">
        <v>2.2984784719974099E-2</v>
      </c>
      <c r="BC902">
        <v>0</v>
      </c>
      <c r="BD902">
        <v>0.89122693428293942</v>
      </c>
      <c r="BE902">
        <v>0.1087730657170605</v>
      </c>
      <c r="BF902">
        <v>0</v>
      </c>
      <c r="BG902">
        <v>0.5979281320815798</v>
      </c>
      <c r="BH902">
        <v>0.29524117837487862</v>
      </c>
      <c r="BI902">
        <v>0.10683068954354159</v>
      </c>
      <c r="BJ902">
        <v>0</v>
      </c>
      <c r="BK902">
        <v>6.3450955001618653E-2</v>
      </c>
      <c r="BL902">
        <v>0.54677889284558112</v>
      </c>
      <c r="BM902">
        <v>2.9135642602784069E-3</v>
      </c>
      <c r="BN902">
        <v>0.38685658789252192</v>
      </c>
      <c r="BO902">
        <v>8.0932340563289087E-2</v>
      </c>
      <c r="BP902">
        <v>0.82000647458724507</v>
      </c>
      <c r="BQ902">
        <v>8.2874716736808032E-2</v>
      </c>
      <c r="BR902">
        <v>0</v>
      </c>
      <c r="BS902">
        <v>1.618646811265782E-2</v>
      </c>
      <c r="BT902">
        <v>9.5176432502427966E-2</v>
      </c>
      <c r="BU902">
        <v>0.90449983813531887</v>
      </c>
      <c r="BV902">
        <v>3.2372936225315638E-4</v>
      </c>
      <c r="BW902">
        <v>1</v>
      </c>
      <c r="BX902" t="s">
        <v>2011</v>
      </c>
      <c r="BY902">
        <v>45267</v>
      </c>
      <c r="BZ902">
        <v>6.8239556409746618E-2</v>
      </c>
      <c r="CA902">
        <v>0</v>
      </c>
    </row>
    <row r="903" spans="1:79" customFormat="1" x14ac:dyDescent="0.25">
      <c r="A903" t="s">
        <v>2016</v>
      </c>
      <c r="B903" t="s">
        <v>354</v>
      </c>
      <c r="C903" t="s">
        <v>43</v>
      </c>
      <c r="D903" t="s">
        <v>961</v>
      </c>
      <c r="E903">
        <v>2018</v>
      </c>
      <c r="F903">
        <v>36</v>
      </c>
      <c r="G903">
        <v>1</v>
      </c>
      <c r="H903">
        <v>0</v>
      </c>
      <c r="I903">
        <v>3</v>
      </c>
      <c r="J903">
        <v>5</v>
      </c>
      <c r="K903">
        <v>6</v>
      </c>
      <c r="L903">
        <v>7</v>
      </c>
      <c r="M903">
        <v>5</v>
      </c>
      <c r="N903">
        <v>2</v>
      </c>
      <c r="O903">
        <v>4</v>
      </c>
      <c r="P903">
        <v>3</v>
      </c>
      <c r="Q903">
        <v>0</v>
      </c>
      <c r="R903">
        <v>2</v>
      </c>
      <c r="S903">
        <v>0</v>
      </c>
      <c r="T903">
        <v>0</v>
      </c>
      <c r="U903">
        <v>26</v>
      </c>
      <c r="V903">
        <v>11</v>
      </c>
      <c r="W903">
        <v>0</v>
      </c>
      <c r="X903">
        <v>16</v>
      </c>
      <c r="Y903">
        <v>19</v>
      </c>
      <c r="Z903">
        <v>2</v>
      </c>
      <c r="AA903">
        <v>0</v>
      </c>
      <c r="AB903">
        <v>0</v>
      </c>
      <c r="AC903">
        <v>12</v>
      </c>
      <c r="AD903">
        <v>22</v>
      </c>
      <c r="AE903">
        <v>3</v>
      </c>
      <c r="AF903">
        <v>0</v>
      </c>
      <c r="AG903">
        <v>17</v>
      </c>
      <c r="AH903">
        <v>0</v>
      </c>
      <c r="AI903" t="s">
        <v>74</v>
      </c>
      <c r="AJ903">
        <v>20</v>
      </c>
      <c r="AK903">
        <v>0</v>
      </c>
      <c r="AL903">
        <v>37</v>
      </c>
      <c r="AM903">
        <v>0</v>
      </c>
      <c r="AN903">
        <v>37</v>
      </c>
      <c r="AO903">
        <v>0.97297297297297303</v>
      </c>
      <c r="AP903">
        <v>2.7027027027027029E-2</v>
      </c>
      <c r="AQ903">
        <v>0</v>
      </c>
      <c r="AR903">
        <v>8.1081081081081086E-2</v>
      </c>
      <c r="AS903">
        <v>0.13513513513513509</v>
      </c>
      <c r="AT903">
        <v>0.1621621621621622</v>
      </c>
      <c r="AU903">
        <v>0.1891891891891892</v>
      </c>
      <c r="AV903">
        <v>0.13513513513513509</v>
      </c>
      <c r="AW903">
        <v>5.4054054054054057E-2</v>
      </c>
      <c r="AX903">
        <v>0.1081081081081081</v>
      </c>
      <c r="AY903">
        <v>8.1081081081081086E-2</v>
      </c>
      <c r="AZ903">
        <v>0</v>
      </c>
      <c r="BA903">
        <v>0</v>
      </c>
      <c r="BB903">
        <v>5.4054054054054057E-2</v>
      </c>
      <c r="BC903">
        <v>0</v>
      </c>
      <c r="BD903">
        <v>0.70270270270270274</v>
      </c>
      <c r="BE903">
        <v>0.29729729729729731</v>
      </c>
      <c r="BF903">
        <v>0</v>
      </c>
      <c r="BG903">
        <v>0.43243243243243251</v>
      </c>
      <c r="BH903">
        <v>0.51351351351351349</v>
      </c>
      <c r="BI903">
        <v>5.4054054054054057E-2</v>
      </c>
      <c r="BJ903">
        <v>0</v>
      </c>
      <c r="BK903">
        <v>0</v>
      </c>
      <c r="BL903">
        <v>0.32432432432432429</v>
      </c>
      <c r="BM903">
        <v>0.59459459459459463</v>
      </c>
      <c r="BN903">
        <v>8.1081081081081086E-2</v>
      </c>
      <c r="BO903">
        <v>0</v>
      </c>
      <c r="BP903">
        <v>0.45945945945945948</v>
      </c>
      <c r="BQ903">
        <v>0</v>
      </c>
      <c r="BR903">
        <v>0</v>
      </c>
      <c r="BS903">
        <v>0.54054054054054057</v>
      </c>
      <c r="BT903">
        <v>0</v>
      </c>
      <c r="BU903">
        <v>1</v>
      </c>
      <c r="BV903">
        <v>0</v>
      </c>
      <c r="BW903">
        <v>1</v>
      </c>
      <c r="BX903" t="s">
        <v>2011</v>
      </c>
      <c r="BY903">
        <v>45267</v>
      </c>
      <c r="BZ903">
        <v>8.1737247884772571E-4</v>
      </c>
      <c r="CA903">
        <v>0</v>
      </c>
    </row>
    <row r="904" spans="1:79" customFormat="1" x14ac:dyDescent="0.25">
      <c r="A904" t="s">
        <v>2017</v>
      </c>
      <c r="B904" t="s">
        <v>354</v>
      </c>
      <c r="C904" t="s">
        <v>187</v>
      </c>
      <c r="D904" t="s">
        <v>44</v>
      </c>
      <c r="E904">
        <v>2018</v>
      </c>
      <c r="F904">
        <v>558</v>
      </c>
      <c r="G904">
        <v>61</v>
      </c>
      <c r="H904">
        <v>0</v>
      </c>
      <c r="I904">
        <v>67</v>
      </c>
      <c r="J904">
        <v>73</v>
      </c>
      <c r="K904">
        <v>73</v>
      </c>
      <c r="L904">
        <v>59</v>
      </c>
      <c r="M904">
        <v>67</v>
      </c>
      <c r="N904">
        <v>95</v>
      </c>
      <c r="O904">
        <v>76</v>
      </c>
      <c r="P904">
        <v>59</v>
      </c>
      <c r="Q904">
        <v>13</v>
      </c>
      <c r="R904">
        <v>2</v>
      </c>
      <c r="S904">
        <v>35</v>
      </c>
      <c r="T904">
        <v>0</v>
      </c>
      <c r="U904">
        <v>593</v>
      </c>
      <c r="V904">
        <v>15</v>
      </c>
      <c r="W904">
        <v>11</v>
      </c>
      <c r="X904">
        <v>267</v>
      </c>
      <c r="Y904">
        <v>352</v>
      </c>
      <c r="Z904">
        <v>0</v>
      </c>
      <c r="AA904">
        <v>0</v>
      </c>
      <c r="AB904">
        <v>2</v>
      </c>
      <c r="AC904">
        <v>513</v>
      </c>
      <c r="AD904">
        <v>39</v>
      </c>
      <c r="AE904">
        <v>65</v>
      </c>
      <c r="AF904">
        <v>4</v>
      </c>
      <c r="AG904">
        <v>531</v>
      </c>
      <c r="AH904">
        <v>22</v>
      </c>
      <c r="AI904">
        <v>0</v>
      </c>
      <c r="AJ904">
        <v>62</v>
      </c>
      <c r="AK904">
        <v>221</v>
      </c>
      <c r="AL904">
        <v>395</v>
      </c>
      <c r="AM904">
        <v>3</v>
      </c>
      <c r="AN904">
        <v>619</v>
      </c>
      <c r="AO904">
        <v>0.90145395799676897</v>
      </c>
      <c r="AP904">
        <v>9.8546042003231013E-2</v>
      </c>
      <c r="AQ904">
        <v>0</v>
      </c>
      <c r="AR904">
        <v>0.10823909531502419</v>
      </c>
      <c r="AS904">
        <v>0.1179321486268174</v>
      </c>
      <c r="AT904">
        <v>0.1179321486268174</v>
      </c>
      <c r="AU904">
        <v>9.5315024232633286E-2</v>
      </c>
      <c r="AV904">
        <v>0.10823909531502419</v>
      </c>
      <c r="AW904">
        <v>0.15347334410339261</v>
      </c>
      <c r="AX904">
        <v>0.12277867528271411</v>
      </c>
      <c r="AY904">
        <v>9.5315024232633286E-2</v>
      </c>
      <c r="AZ904">
        <v>2.10016155088853E-2</v>
      </c>
      <c r="BA904">
        <v>5.6542810985460421E-2</v>
      </c>
      <c r="BB904">
        <v>3.2310177705977381E-3</v>
      </c>
      <c r="BC904">
        <v>0</v>
      </c>
      <c r="BD904">
        <v>0.95799676898222941</v>
      </c>
      <c r="BE904">
        <v>2.4232633279483041E-2</v>
      </c>
      <c r="BF904">
        <v>1.7770597738287559E-2</v>
      </c>
      <c r="BG904">
        <v>0.43134087237479812</v>
      </c>
      <c r="BH904">
        <v>0.56865912762520199</v>
      </c>
      <c r="BI904">
        <v>0</v>
      </c>
      <c r="BJ904">
        <v>0</v>
      </c>
      <c r="BK904">
        <v>3.2310177705977381E-3</v>
      </c>
      <c r="BL904">
        <v>0.82875605815831987</v>
      </c>
      <c r="BM904">
        <v>6.3004846526655903E-2</v>
      </c>
      <c r="BN904">
        <v>0.1050080775444265</v>
      </c>
      <c r="BO904">
        <v>6.462035541195477E-3</v>
      </c>
      <c r="BP904">
        <v>0.85783521809369956</v>
      </c>
      <c r="BQ904">
        <v>3.5541195476575117E-2</v>
      </c>
      <c r="BR904">
        <v>0</v>
      </c>
      <c r="BS904">
        <v>0.1001615508885299</v>
      </c>
      <c r="BT904">
        <v>0.35702746365105009</v>
      </c>
      <c r="BU904">
        <v>0.63812600969305333</v>
      </c>
      <c r="BV904">
        <v>4.8465266558966073E-3</v>
      </c>
      <c r="BW904">
        <v>1</v>
      </c>
      <c r="BX904" t="s">
        <v>2018</v>
      </c>
      <c r="BY904">
        <v>619</v>
      </c>
      <c r="BZ904">
        <v>1</v>
      </c>
      <c r="CA904">
        <v>0</v>
      </c>
    </row>
    <row r="905" spans="1:79" customFormat="1" x14ac:dyDescent="0.25">
      <c r="A905" t="s">
        <v>2019</v>
      </c>
      <c r="B905" t="s">
        <v>354</v>
      </c>
      <c r="C905" t="s">
        <v>187</v>
      </c>
      <c r="D905" t="s">
        <v>947</v>
      </c>
      <c r="E905">
        <v>2018</v>
      </c>
      <c r="F905">
        <v>78</v>
      </c>
      <c r="G905">
        <v>3</v>
      </c>
      <c r="H905">
        <v>0</v>
      </c>
      <c r="I905">
        <v>6</v>
      </c>
      <c r="J905">
        <v>8</v>
      </c>
      <c r="K905">
        <v>10</v>
      </c>
      <c r="L905">
        <v>9</v>
      </c>
      <c r="M905">
        <v>8</v>
      </c>
      <c r="N905">
        <v>16</v>
      </c>
      <c r="O905">
        <v>11</v>
      </c>
      <c r="P905">
        <v>7</v>
      </c>
      <c r="Q905">
        <v>4</v>
      </c>
      <c r="R905">
        <v>0</v>
      </c>
      <c r="S905">
        <v>2</v>
      </c>
      <c r="T905">
        <v>0</v>
      </c>
      <c r="U905">
        <v>80</v>
      </c>
      <c r="V905">
        <v>0</v>
      </c>
      <c r="W905">
        <v>1</v>
      </c>
      <c r="X905">
        <v>50</v>
      </c>
      <c r="Y905">
        <v>31</v>
      </c>
      <c r="Z905">
        <v>0</v>
      </c>
      <c r="AA905">
        <v>0</v>
      </c>
      <c r="AB905">
        <v>1</v>
      </c>
      <c r="AC905">
        <v>68</v>
      </c>
      <c r="AD905">
        <v>4</v>
      </c>
      <c r="AE905">
        <v>8</v>
      </c>
      <c r="AF905">
        <v>1</v>
      </c>
      <c r="AG905">
        <v>72</v>
      </c>
      <c r="AH905">
        <v>4</v>
      </c>
      <c r="AI905">
        <v>0</v>
      </c>
      <c r="AJ905">
        <v>4</v>
      </c>
      <c r="AK905">
        <v>35</v>
      </c>
      <c r="AL905">
        <v>46</v>
      </c>
      <c r="AM905">
        <v>0</v>
      </c>
      <c r="AN905">
        <v>81</v>
      </c>
      <c r="AO905">
        <v>0.96296296296296291</v>
      </c>
      <c r="AP905">
        <v>3.7037037037037028E-2</v>
      </c>
      <c r="AQ905">
        <v>0</v>
      </c>
      <c r="AR905">
        <v>7.407407407407407E-2</v>
      </c>
      <c r="AS905">
        <v>9.8765432098765427E-2</v>
      </c>
      <c r="AT905">
        <v>0.1234567901234568</v>
      </c>
      <c r="AU905">
        <v>0.1111111111111111</v>
      </c>
      <c r="AV905">
        <v>9.8765432098765427E-2</v>
      </c>
      <c r="AW905">
        <v>0.19753086419753091</v>
      </c>
      <c r="AX905">
        <v>0.13580246913580249</v>
      </c>
      <c r="AY905">
        <v>8.6419753086419748E-2</v>
      </c>
      <c r="AZ905">
        <v>4.9382716049382713E-2</v>
      </c>
      <c r="BA905">
        <v>2.469135802469136E-2</v>
      </c>
      <c r="BB905">
        <v>0</v>
      </c>
      <c r="BC905">
        <v>0</v>
      </c>
      <c r="BD905">
        <v>0.98765432098765427</v>
      </c>
      <c r="BE905">
        <v>0</v>
      </c>
      <c r="BF905">
        <v>1.234567901234568E-2</v>
      </c>
      <c r="BG905">
        <v>0.61728395061728392</v>
      </c>
      <c r="BH905">
        <v>0.38271604938271597</v>
      </c>
      <c r="BI905">
        <v>0</v>
      </c>
      <c r="BJ905">
        <v>0</v>
      </c>
      <c r="BK905">
        <v>1.234567901234568E-2</v>
      </c>
      <c r="BL905">
        <v>0.83950617283950613</v>
      </c>
      <c r="BM905">
        <v>4.9382716049382713E-2</v>
      </c>
      <c r="BN905">
        <v>9.8765432098765427E-2</v>
      </c>
      <c r="BO905">
        <v>1.234567901234568E-2</v>
      </c>
      <c r="BP905">
        <v>0.88888888888888884</v>
      </c>
      <c r="BQ905">
        <v>4.9382716049382713E-2</v>
      </c>
      <c r="BR905">
        <v>0</v>
      </c>
      <c r="BS905">
        <v>4.9382716049382713E-2</v>
      </c>
      <c r="BT905">
        <v>0.43209876543209869</v>
      </c>
      <c r="BU905">
        <v>0.5679012345679012</v>
      </c>
      <c r="BV905">
        <v>0</v>
      </c>
      <c r="BW905">
        <v>1</v>
      </c>
      <c r="BX905" t="s">
        <v>2018</v>
      </c>
      <c r="BY905">
        <v>619</v>
      </c>
      <c r="BZ905">
        <v>0.13085621970920841</v>
      </c>
      <c r="CA905">
        <v>0</v>
      </c>
    </row>
    <row r="906" spans="1:79" customFormat="1" x14ac:dyDescent="0.25">
      <c r="A906" t="s">
        <v>2020</v>
      </c>
      <c r="B906" t="s">
        <v>354</v>
      </c>
      <c r="C906" t="s">
        <v>187</v>
      </c>
      <c r="D906" t="s">
        <v>949</v>
      </c>
      <c r="E906">
        <v>2018</v>
      </c>
      <c r="F906">
        <v>246</v>
      </c>
      <c r="G906">
        <v>36</v>
      </c>
      <c r="H906">
        <v>0</v>
      </c>
      <c r="I906">
        <v>37</v>
      </c>
      <c r="J906">
        <v>36</v>
      </c>
      <c r="K906">
        <v>38</v>
      </c>
      <c r="L906">
        <v>28</v>
      </c>
      <c r="M906">
        <v>28</v>
      </c>
      <c r="N906">
        <v>40</v>
      </c>
      <c r="O906">
        <v>35</v>
      </c>
      <c r="P906">
        <v>20</v>
      </c>
      <c r="Q906">
        <v>5</v>
      </c>
      <c r="R906">
        <v>1</v>
      </c>
      <c r="S906">
        <v>14</v>
      </c>
      <c r="T906">
        <v>0</v>
      </c>
      <c r="U906">
        <v>275</v>
      </c>
      <c r="V906">
        <v>2</v>
      </c>
      <c r="W906">
        <v>5</v>
      </c>
      <c r="X906">
        <v>124</v>
      </c>
      <c r="Y906">
        <v>158</v>
      </c>
      <c r="Z906">
        <v>0</v>
      </c>
      <c r="AA906">
        <v>0</v>
      </c>
      <c r="AB906">
        <v>0</v>
      </c>
      <c r="AC906">
        <v>245</v>
      </c>
      <c r="AD906">
        <v>5</v>
      </c>
      <c r="AE906">
        <v>32</v>
      </c>
      <c r="AF906">
        <v>0</v>
      </c>
      <c r="AG906">
        <v>258</v>
      </c>
      <c r="AH906">
        <v>4</v>
      </c>
      <c r="AI906">
        <v>0</v>
      </c>
      <c r="AJ906">
        <v>20</v>
      </c>
      <c r="AK906">
        <v>99</v>
      </c>
      <c r="AL906">
        <v>181</v>
      </c>
      <c r="AM906">
        <v>2</v>
      </c>
      <c r="AN906">
        <v>282</v>
      </c>
      <c r="AO906">
        <v>0.87234042553191493</v>
      </c>
      <c r="AP906">
        <v>0.1276595744680851</v>
      </c>
      <c r="AQ906">
        <v>0</v>
      </c>
      <c r="AR906">
        <v>0.13120567375886519</v>
      </c>
      <c r="AS906">
        <v>0.1276595744680851</v>
      </c>
      <c r="AT906">
        <v>0.13475177304964539</v>
      </c>
      <c r="AU906">
        <v>9.9290780141843976E-2</v>
      </c>
      <c r="AV906">
        <v>9.9290780141843976E-2</v>
      </c>
      <c r="AW906">
        <v>0.14184397163120571</v>
      </c>
      <c r="AX906">
        <v>0.124113475177305</v>
      </c>
      <c r="AY906">
        <v>7.0921985815602842E-2</v>
      </c>
      <c r="AZ906">
        <v>1.7730496453900711E-2</v>
      </c>
      <c r="BA906">
        <v>4.9645390070921988E-2</v>
      </c>
      <c r="BB906">
        <v>3.5460992907801422E-3</v>
      </c>
      <c r="BC906">
        <v>0</v>
      </c>
      <c r="BD906">
        <v>0.97517730496453903</v>
      </c>
      <c r="BE906">
        <v>7.0921985815602844E-3</v>
      </c>
      <c r="BF906">
        <v>1.7730496453900711E-2</v>
      </c>
      <c r="BG906">
        <v>0.43971631205673761</v>
      </c>
      <c r="BH906">
        <v>0.56028368794326244</v>
      </c>
      <c r="BI906">
        <v>0</v>
      </c>
      <c r="BJ906">
        <v>0</v>
      </c>
      <c r="BK906">
        <v>0</v>
      </c>
      <c r="BL906">
        <v>0.86879432624113473</v>
      </c>
      <c r="BM906">
        <v>1.7730496453900711E-2</v>
      </c>
      <c r="BN906">
        <v>0.11347517730496449</v>
      </c>
      <c r="BO906">
        <v>0</v>
      </c>
      <c r="BP906">
        <v>0.91489361702127658</v>
      </c>
      <c r="BQ906">
        <v>1.4184397163120571E-2</v>
      </c>
      <c r="BR906">
        <v>0</v>
      </c>
      <c r="BS906">
        <v>7.0921985815602842E-2</v>
      </c>
      <c r="BT906">
        <v>0.35106382978723399</v>
      </c>
      <c r="BU906">
        <v>0.64184397163120566</v>
      </c>
      <c r="BV906">
        <v>7.0921985815602844E-3</v>
      </c>
      <c r="BW906">
        <v>1</v>
      </c>
      <c r="BX906" t="s">
        <v>2018</v>
      </c>
      <c r="BY906">
        <v>619</v>
      </c>
      <c r="BZ906">
        <v>0.45557350565428112</v>
      </c>
      <c r="CA906">
        <v>0</v>
      </c>
    </row>
    <row r="907" spans="1:79" customFormat="1" x14ac:dyDescent="0.25">
      <c r="A907" t="s">
        <v>2021</v>
      </c>
      <c r="B907" t="s">
        <v>354</v>
      </c>
      <c r="C907" t="s">
        <v>187</v>
      </c>
      <c r="D907" t="s">
        <v>951</v>
      </c>
      <c r="E907">
        <v>2018</v>
      </c>
      <c r="F907">
        <v>167</v>
      </c>
      <c r="G907">
        <v>17</v>
      </c>
      <c r="H907">
        <v>0</v>
      </c>
      <c r="I907">
        <v>21</v>
      </c>
      <c r="J907">
        <v>26</v>
      </c>
      <c r="K907">
        <v>18</v>
      </c>
      <c r="L907">
        <v>14</v>
      </c>
      <c r="M907">
        <v>24</v>
      </c>
      <c r="N907">
        <v>27</v>
      </c>
      <c r="O907">
        <v>16</v>
      </c>
      <c r="P907">
        <v>18</v>
      </c>
      <c r="Q907">
        <v>1</v>
      </c>
      <c r="R907">
        <v>0</v>
      </c>
      <c r="S907">
        <v>19</v>
      </c>
      <c r="T907">
        <v>0</v>
      </c>
      <c r="U907">
        <v>167</v>
      </c>
      <c r="V907">
        <v>12</v>
      </c>
      <c r="W907">
        <v>5</v>
      </c>
      <c r="X907">
        <v>61</v>
      </c>
      <c r="Y907">
        <v>123</v>
      </c>
      <c r="Z907">
        <v>0</v>
      </c>
      <c r="AA907">
        <v>0</v>
      </c>
      <c r="AB907">
        <v>1</v>
      </c>
      <c r="AC907">
        <v>176</v>
      </c>
      <c r="AD907">
        <v>1</v>
      </c>
      <c r="AE907">
        <v>6</v>
      </c>
      <c r="AF907">
        <v>2</v>
      </c>
      <c r="AG907">
        <v>177</v>
      </c>
      <c r="AH907">
        <v>3</v>
      </c>
      <c r="AI907">
        <v>0</v>
      </c>
      <c r="AJ907">
        <v>2</v>
      </c>
      <c r="AK907">
        <v>65</v>
      </c>
      <c r="AL907">
        <v>118</v>
      </c>
      <c r="AM907">
        <v>1</v>
      </c>
      <c r="AN907">
        <v>184</v>
      </c>
      <c r="AO907">
        <v>0.90760869565217395</v>
      </c>
      <c r="AP907">
        <v>9.2391304347826081E-2</v>
      </c>
      <c r="AQ907">
        <v>0</v>
      </c>
      <c r="AR907">
        <v>0.1141304347826087</v>
      </c>
      <c r="AS907">
        <v>0.14130434782608689</v>
      </c>
      <c r="AT907">
        <v>9.7826086956521743E-2</v>
      </c>
      <c r="AU907">
        <v>7.6086956521739135E-2</v>
      </c>
      <c r="AV907">
        <v>0.13043478260869559</v>
      </c>
      <c r="AW907">
        <v>0.14673913043478259</v>
      </c>
      <c r="AX907">
        <v>8.6956521739130432E-2</v>
      </c>
      <c r="AY907">
        <v>9.7826086956521743E-2</v>
      </c>
      <c r="AZ907">
        <v>5.434782608695652E-3</v>
      </c>
      <c r="BA907">
        <v>0.10326086956521741</v>
      </c>
      <c r="BB907">
        <v>0</v>
      </c>
      <c r="BC907">
        <v>0</v>
      </c>
      <c r="BD907">
        <v>0.90760869565217395</v>
      </c>
      <c r="BE907">
        <v>6.5217391304347824E-2</v>
      </c>
      <c r="BF907">
        <v>2.717391304347826E-2</v>
      </c>
      <c r="BG907">
        <v>0.33152173913043481</v>
      </c>
      <c r="BH907">
        <v>0.66847826086956519</v>
      </c>
      <c r="BI907">
        <v>0</v>
      </c>
      <c r="BJ907">
        <v>0</v>
      </c>
      <c r="BK907">
        <v>5.434782608695652E-3</v>
      </c>
      <c r="BL907">
        <v>0.95652173913043481</v>
      </c>
      <c r="BM907">
        <v>5.434782608695652E-3</v>
      </c>
      <c r="BN907">
        <v>3.2608695652173912E-2</v>
      </c>
      <c r="BO907">
        <v>1.0869565217391301E-2</v>
      </c>
      <c r="BP907">
        <v>0.96195652173913049</v>
      </c>
      <c r="BQ907">
        <v>1.630434782608696E-2</v>
      </c>
      <c r="BR907">
        <v>0</v>
      </c>
      <c r="BS907">
        <v>1.0869565217391301E-2</v>
      </c>
      <c r="BT907">
        <v>0.35326086956521741</v>
      </c>
      <c r="BU907">
        <v>0.64130434782608692</v>
      </c>
      <c r="BV907">
        <v>5.434782608695652E-3</v>
      </c>
      <c r="BW907">
        <v>1</v>
      </c>
      <c r="BX907" t="s">
        <v>2018</v>
      </c>
      <c r="BY907">
        <v>619</v>
      </c>
      <c r="BZ907">
        <v>0.2972536348949919</v>
      </c>
      <c r="CA907">
        <v>0</v>
      </c>
    </row>
    <row r="908" spans="1:79" customFormat="1" x14ac:dyDescent="0.25">
      <c r="A908" t="s">
        <v>2022</v>
      </c>
      <c r="B908" t="s">
        <v>354</v>
      </c>
      <c r="C908" t="s">
        <v>187</v>
      </c>
      <c r="D908" t="s">
        <v>953</v>
      </c>
      <c r="E908">
        <v>2018</v>
      </c>
      <c r="F908">
        <v>41</v>
      </c>
      <c r="G908">
        <v>2</v>
      </c>
      <c r="H908">
        <v>0</v>
      </c>
      <c r="I908">
        <v>3</v>
      </c>
      <c r="J908">
        <v>3</v>
      </c>
      <c r="K908">
        <v>3</v>
      </c>
      <c r="L908">
        <v>1</v>
      </c>
      <c r="M908">
        <v>5</v>
      </c>
      <c r="N908">
        <v>6</v>
      </c>
      <c r="O908">
        <v>7</v>
      </c>
      <c r="P908">
        <v>12</v>
      </c>
      <c r="Q908">
        <v>2</v>
      </c>
      <c r="R908">
        <v>1</v>
      </c>
      <c r="S908">
        <v>0</v>
      </c>
      <c r="T908">
        <v>0</v>
      </c>
      <c r="U908">
        <v>42</v>
      </c>
      <c r="V908">
        <v>1</v>
      </c>
      <c r="W908">
        <v>0</v>
      </c>
      <c r="X908">
        <v>18</v>
      </c>
      <c r="Y908">
        <v>25</v>
      </c>
      <c r="Z908">
        <v>0</v>
      </c>
      <c r="AA908">
        <v>0</v>
      </c>
      <c r="AB908">
        <v>0</v>
      </c>
      <c r="AC908">
        <v>22</v>
      </c>
      <c r="AD908">
        <v>3</v>
      </c>
      <c r="AE908">
        <v>18</v>
      </c>
      <c r="AF908">
        <v>1</v>
      </c>
      <c r="AG908">
        <v>22</v>
      </c>
      <c r="AH908">
        <v>10</v>
      </c>
      <c r="AI908">
        <v>0</v>
      </c>
      <c r="AJ908">
        <v>10</v>
      </c>
      <c r="AK908">
        <v>17</v>
      </c>
      <c r="AL908">
        <v>26</v>
      </c>
      <c r="AM908">
        <v>0</v>
      </c>
      <c r="AN908">
        <v>43</v>
      </c>
      <c r="AO908">
        <v>0.95348837209302328</v>
      </c>
      <c r="AP908">
        <v>4.6511627906976737E-2</v>
      </c>
      <c r="AQ908">
        <v>0</v>
      </c>
      <c r="AR908">
        <v>6.9767441860465115E-2</v>
      </c>
      <c r="AS908">
        <v>6.9767441860465115E-2</v>
      </c>
      <c r="AT908">
        <v>6.9767441860465115E-2</v>
      </c>
      <c r="AU908">
        <v>2.3255813953488368E-2</v>
      </c>
      <c r="AV908">
        <v>0.1162790697674419</v>
      </c>
      <c r="AW908">
        <v>0.1395348837209302</v>
      </c>
      <c r="AX908">
        <v>0.16279069767441859</v>
      </c>
      <c r="AY908">
        <v>0.27906976744186052</v>
      </c>
      <c r="AZ908">
        <v>4.6511627906976737E-2</v>
      </c>
      <c r="BA908">
        <v>0</v>
      </c>
      <c r="BB908">
        <v>2.3255813953488368E-2</v>
      </c>
      <c r="BC908">
        <v>0</v>
      </c>
      <c r="BD908">
        <v>0.97674418604651159</v>
      </c>
      <c r="BE908">
        <v>2.3255813953488368E-2</v>
      </c>
      <c r="BF908">
        <v>0</v>
      </c>
      <c r="BG908">
        <v>0.41860465116279072</v>
      </c>
      <c r="BH908">
        <v>0.58139534883720934</v>
      </c>
      <c r="BI908">
        <v>0</v>
      </c>
      <c r="BJ908">
        <v>0</v>
      </c>
      <c r="BK908">
        <v>0</v>
      </c>
      <c r="BL908">
        <v>0.51162790697674421</v>
      </c>
      <c r="BM908">
        <v>6.9767441860465115E-2</v>
      </c>
      <c r="BN908">
        <v>0.41860465116279072</v>
      </c>
      <c r="BO908">
        <v>2.3255813953488368E-2</v>
      </c>
      <c r="BP908">
        <v>0.51162790697674421</v>
      </c>
      <c r="BQ908">
        <v>0.23255813953488369</v>
      </c>
      <c r="BR908">
        <v>0</v>
      </c>
      <c r="BS908">
        <v>0.23255813953488369</v>
      </c>
      <c r="BT908">
        <v>0.39534883720930231</v>
      </c>
      <c r="BU908">
        <v>0.60465116279069764</v>
      </c>
      <c r="BV908">
        <v>0</v>
      </c>
      <c r="BW908">
        <v>1</v>
      </c>
      <c r="BX908" t="s">
        <v>2018</v>
      </c>
      <c r="BY908">
        <v>619</v>
      </c>
      <c r="BZ908">
        <v>6.9466882067851371E-2</v>
      </c>
      <c r="CA908">
        <v>0</v>
      </c>
    </row>
    <row r="909" spans="1:79" customFormat="1" x14ac:dyDescent="0.25">
      <c r="A909" t="s">
        <v>2023</v>
      </c>
      <c r="B909" t="s">
        <v>354</v>
      </c>
      <c r="C909" t="s">
        <v>187</v>
      </c>
      <c r="D909" t="s">
        <v>961</v>
      </c>
      <c r="E909">
        <v>2018</v>
      </c>
      <c r="F909">
        <v>26</v>
      </c>
      <c r="G909">
        <v>3</v>
      </c>
      <c r="H909">
        <v>0</v>
      </c>
      <c r="I909">
        <v>0</v>
      </c>
      <c r="J909">
        <v>0</v>
      </c>
      <c r="K909">
        <v>4</v>
      </c>
      <c r="L909">
        <v>7</v>
      </c>
      <c r="M909">
        <v>2</v>
      </c>
      <c r="N909">
        <v>6</v>
      </c>
      <c r="O909">
        <v>7</v>
      </c>
      <c r="P909">
        <v>2</v>
      </c>
      <c r="Q909">
        <v>1</v>
      </c>
      <c r="R909">
        <v>0</v>
      </c>
      <c r="S909">
        <v>0</v>
      </c>
      <c r="T909">
        <v>0</v>
      </c>
      <c r="U909">
        <v>29</v>
      </c>
      <c r="V909">
        <v>0</v>
      </c>
      <c r="W909">
        <v>0</v>
      </c>
      <c r="X909">
        <v>14</v>
      </c>
      <c r="Y909">
        <v>15</v>
      </c>
      <c r="Z909">
        <v>0</v>
      </c>
      <c r="AA909">
        <v>0</v>
      </c>
      <c r="AB909">
        <v>0</v>
      </c>
      <c r="AC909">
        <v>2</v>
      </c>
      <c r="AD909">
        <v>26</v>
      </c>
      <c r="AE909">
        <v>1</v>
      </c>
      <c r="AF909">
        <v>0</v>
      </c>
      <c r="AG909">
        <v>2</v>
      </c>
      <c r="AH909">
        <v>1</v>
      </c>
      <c r="AI909">
        <v>0</v>
      </c>
      <c r="AJ909">
        <v>26</v>
      </c>
      <c r="AK909">
        <v>5</v>
      </c>
      <c r="AL909">
        <v>24</v>
      </c>
      <c r="AM909">
        <v>0</v>
      </c>
      <c r="AN909">
        <v>29</v>
      </c>
      <c r="AO909">
        <v>0.89655172413793105</v>
      </c>
      <c r="AP909">
        <v>0.10344827586206901</v>
      </c>
      <c r="AQ909">
        <v>0</v>
      </c>
      <c r="AR909">
        <v>0</v>
      </c>
      <c r="AS909">
        <v>0</v>
      </c>
      <c r="AT909">
        <v>0.13793103448275859</v>
      </c>
      <c r="AU909">
        <v>0.2413793103448276</v>
      </c>
      <c r="AV909">
        <v>6.8965517241379309E-2</v>
      </c>
      <c r="AW909">
        <v>0.2068965517241379</v>
      </c>
      <c r="AX909">
        <v>0.2413793103448276</v>
      </c>
      <c r="AY909">
        <v>6.8965517241379309E-2</v>
      </c>
      <c r="AZ909">
        <v>3.4482758620689648E-2</v>
      </c>
      <c r="BA909">
        <v>0</v>
      </c>
      <c r="BB909">
        <v>0</v>
      </c>
      <c r="BC909">
        <v>0</v>
      </c>
      <c r="BD909">
        <v>1</v>
      </c>
      <c r="BE909">
        <v>0</v>
      </c>
      <c r="BF909">
        <v>0</v>
      </c>
      <c r="BG909">
        <v>0.48275862068965519</v>
      </c>
      <c r="BH909">
        <v>0.51724137931034486</v>
      </c>
      <c r="BI909">
        <v>0</v>
      </c>
      <c r="BJ909">
        <v>0</v>
      </c>
      <c r="BK909">
        <v>0</v>
      </c>
      <c r="BL909">
        <v>6.8965517241379309E-2</v>
      </c>
      <c r="BM909">
        <v>0.89655172413793105</v>
      </c>
      <c r="BN909">
        <v>3.4482758620689648E-2</v>
      </c>
      <c r="BO909">
        <v>0</v>
      </c>
      <c r="BP909">
        <v>6.8965517241379309E-2</v>
      </c>
      <c r="BQ909">
        <v>3.4482758620689648E-2</v>
      </c>
      <c r="BR909">
        <v>0</v>
      </c>
      <c r="BS909">
        <v>0.89655172413793105</v>
      </c>
      <c r="BT909">
        <v>0.17241379310344829</v>
      </c>
      <c r="BU909">
        <v>0.82758620689655171</v>
      </c>
      <c r="BV909">
        <v>0</v>
      </c>
      <c r="BW909">
        <v>1</v>
      </c>
      <c r="BX909" t="s">
        <v>2018</v>
      </c>
      <c r="BY909">
        <v>619</v>
      </c>
      <c r="BZ909">
        <v>4.6849757673667197E-2</v>
      </c>
      <c r="CA909">
        <v>0</v>
      </c>
    </row>
    <row r="910" spans="1:79" customFormat="1" x14ac:dyDescent="0.25">
      <c r="A910" t="s">
        <v>2024</v>
      </c>
      <c r="B910" t="s">
        <v>354</v>
      </c>
      <c r="C910" t="s">
        <v>420</v>
      </c>
      <c r="D910" t="s">
        <v>44</v>
      </c>
      <c r="E910">
        <v>2018</v>
      </c>
      <c r="F910">
        <v>21025</v>
      </c>
      <c r="G910">
        <v>2391</v>
      </c>
      <c r="H910">
        <v>0</v>
      </c>
      <c r="I910">
        <v>2822</v>
      </c>
      <c r="J910">
        <v>3231</v>
      </c>
      <c r="K910">
        <v>3654</v>
      </c>
      <c r="L910">
        <v>3564</v>
      </c>
      <c r="M910">
        <v>3262</v>
      </c>
      <c r="N910">
        <v>2996</v>
      </c>
      <c r="O910">
        <v>2103</v>
      </c>
      <c r="P910">
        <v>844</v>
      </c>
      <c r="Q910">
        <v>230</v>
      </c>
      <c r="R910">
        <v>50</v>
      </c>
      <c r="S910">
        <v>660</v>
      </c>
      <c r="T910">
        <v>0</v>
      </c>
      <c r="U910">
        <v>23394</v>
      </c>
      <c r="V910">
        <v>21</v>
      </c>
      <c r="W910">
        <v>1</v>
      </c>
      <c r="X910">
        <v>10421</v>
      </c>
      <c r="Y910">
        <v>11373</v>
      </c>
      <c r="Z910">
        <v>1622</v>
      </c>
      <c r="AA910">
        <v>0</v>
      </c>
      <c r="AB910">
        <v>0</v>
      </c>
      <c r="AC910">
        <v>22637</v>
      </c>
      <c r="AD910">
        <v>0</v>
      </c>
      <c r="AE910">
        <v>779</v>
      </c>
      <c r="AF910">
        <v>194</v>
      </c>
      <c r="AG910">
        <v>22929</v>
      </c>
      <c r="AH910">
        <v>293</v>
      </c>
      <c r="AI910">
        <v>0</v>
      </c>
      <c r="AJ910">
        <v>0</v>
      </c>
      <c r="AK910">
        <v>1011</v>
      </c>
      <c r="AL910">
        <v>22405</v>
      </c>
      <c r="AM910">
        <v>0</v>
      </c>
      <c r="AN910">
        <v>23416</v>
      </c>
      <c r="AO910">
        <v>0.89789033139733521</v>
      </c>
      <c r="AP910">
        <v>0.10210966860266479</v>
      </c>
      <c r="AQ910">
        <v>0</v>
      </c>
      <c r="AR910">
        <v>0.1205158865732832</v>
      </c>
      <c r="AS910">
        <v>0.13798257601639899</v>
      </c>
      <c r="AT910">
        <v>0.15604714724974381</v>
      </c>
      <c r="AU910">
        <v>0.15220362145541511</v>
      </c>
      <c r="AV910">
        <v>0.1393064571233345</v>
      </c>
      <c r="AW910">
        <v>0.12794670310898529</v>
      </c>
      <c r="AX910">
        <v>8.9810386060813124E-2</v>
      </c>
      <c r="AY910">
        <v>3.6043730782371032E-2</v>
      </c>
      <c r="AZ910">
        <v>9.8223436966176966E-3</v>
      </c>
      <c r="BA910">
        <v>2.8185855825076871E-2</v>
      </c>
      <c r="BB910">
        <v>2.1352921079603689E-3</v>
      </c>
      <c r="BC910">
        <v>0</v>
      </c>
      <c r="BD910">
        <v>0.99906047147249744</v>
      </c>
      <c r="BE910">
        <v>8.9682268534335501E-4</v>
      </c>
      <c r="BF910">
        <v>4.270584215920738E-5</v>
      </c>
      <c r="BG910">
        <v>0.44503758114110009</v>
      </c>
      <c r="BH910">
        <v>0.48569354287666561</v>
      </c>
      <c r="BI910">
        <v>6.9268875982234371E-2</v>
      </c>
      <c r="BJ910">
        <v>0</v>
      </c>
      <c r="BK910">
        <v>0</v>
      </c>
      <c r="BL910">
        <v>0.96673214895797743</v>
      </c>
      <c r="BM910">
        <v>0</v>
      </c>
      <c r="BN910">
        <v>3.3267851042022553E-2</v>
      </c>
      <c r="BO910">
        <v>8.284933378886231E-3</v>
      </c>
      <c r="BP910">
        <v>0.97920225486846602</v>
      </c>
      <c r="BQ910">
        <v>1.2512811752647761E-2</v>
      </c>
      <c r="BR910">
        <v>0</v>
      </c>
      <c r="BS910">
        <v>0</v>
      </c>
      <c r="BT910">
        <v>4.3175606422958659E-2</v>
      </c>
      <c r="BU910">
        <v>0.9568243935770413</v>
      </c>
      <c r="BV910">
        <v>0</v>
      </c>
      <c r="BW910">
        <v>1</v>
      </c>
      <c r="BX910" t="s">
        <v>2025</v>
      </c>
      <c r="BY910">
        <v>23416</v>
      </c>
      <c r="BZ910">
        <v>1</v>
      </c>
      <c r="CA910">
        <v>0</v>
      </c>
    </row>
    <row r="911" spans="1:79" customFormat="1" x14ac:dyDescent="0.25">
      <c r="A911" t="s">
        <v>2026</v>
      </c>
      <c r="B911" t="s">
        <v>354</v>
      </c>
      <c r="C911" t="s">
        <v>420</v>
      </c>
      <c r="D911" t="s">
        <v>947</v>
      </c>
      <c r="E911">
        <v>2018</v>
      </c>
      <c r="F911">
        <v>458</v>
      </c>
      <c r="G911">
        <v>28</v>
      </c>
      <c r="H911">
        <v>0</v>
      </c>
      <c r="I911">
        <v>78</v>
      </c>
      <c r="J911">
        <v>86</v>
      </c>
      <c r="K911">
        <v>86</v>
      </c>
      <c r="L911">
        <v>68</v>
      </c>
      <c r="M911">
        <v>63</v>
      </c>
      <c r="N911">
        <v>43</v>
      </c>
      <c r="O911">
        <v>23</v>
      </c>
      <c r="P911">
        <v>16</v>
      </c>
      <c r="Q911">
        <v>10</v>
      </c>
      <c r="R911">
        <v>6</v>
      </c>
      <c r="S911">
        <v>7</v>
      </c>
      <c r="T911">
        <v>0</v>
      </c>
      <c r="U911">
        <v>484</v>
      </c>
      <c r="V911">
        <v>2</v>
      </c>
      <c r="W911">
        <v>0</v>
      </c>
      <c r="X911">
        <v>300</v>
      </c>
      <c r="Y911">
        <v>158</v>
      </c>
      <c r="Z911">
        <v>28</v>
      </c>
      <c r="AA911">
        <v>0</v>
      </c>
      <c r="AB911">
        <v>0</v>
      </c>
      <c r="AC911">
        <v>481</v>
      </c>
      <c r="AD911">
        <v>0</v>
      </c>
      <c r="AE911">
        <v>5</v>
      </c>
      <c r="AF911">
        <v>0</v>
      </c>
      <c r="AG911">
        <v>486</v>
      </c>
      <c r="AH911">
        <v>0</v>
      </c>
      <c r="AI911">
        <v>0</v>
      </c>
      <c r="AJ911">
        <v>0</v>
      </c>
      <c r="AK911">
        <v>19</v>
      </c>
      <c r="AL911">
        <v>467</v>
      </c>
      <c r="AM911">
        <v>0</v>
      </c>
      <c r="AN911">
        <v>486</v>
      </c>
      <c r="AO911">
        <v>0.9423868312757202</v>
      </c>
      <c r="AP911">
        <v>5.7613168724279837E-2</v>
      </c>
      <c r="AQ911">
        <v>0</v>
      </c>
      <c r="AR911">
        <v>0.16049382716049379</v>
      </c>
      <c r="AS911">
        <v>0.17695473251028809</v>
      </c>
      <c r="AT911">
        <v>0.17695473251028809</v>
      </c>
      <c r="AU911">
        <v>0.139917695473251</v>
      </c>
      <c r="AV911">
        <v>0.12962962962962959</v>
      </c>
      <c r="AW911">
        <v>8.8477366255144033E-2</v>
      </c>
      <c r="AX911">
        <v>4.7325102880658443E-2</v>
      </c>
      <c r="AY911">
        <v>3.292181069958848E-2</v>
      </c>
      <c r="AZ911">
        <v>2.0576131687242798E-2</v>
      </c>
      <c r="BA911">
        <v>1.4403292181069959E-2</v>
      </c>
      <c r="BB911">
        <v>1.234567901234568E-2</v>
      </c>
      <c r="BC911">
        <v>0</v>
      </c>
      <c r="BD911">
        <v>0.99588477366255146</v>
      </c>
      <c r="BE911">
        <v>4.11522633744856E-3</v>
      </c>
      <c r="BF911">
        <v>0</v>
      </c>
      <c r="BG911">
        <v>0.61728395061728392</v>
      </c>
      <c r="BH911">
        <v>0.32510288065843618</v>
      </c>
      <c r="BI911">
        <v>5.7613168724279837E-2</v>
      </c>
      <c r="BJ911">
        <v>0</v>
      </c>
      <c r="BK911">
        <v>0</v>
      </c>
      <c r="BL911">
        <v>0.98971193415637859</v>
      </c>
      <c r="BM911">
        <v>0</v>
      </c>
      <c r="BN911">
        <v>1.0288065843621399E-2</v>
      </c>
      <c r="BO911">
        <v>0</v>
      </c>
      <c r="BP911">
        <v>1</v>
      </c>
      <c r="BQ911">
        <v>0</v>
      </c>
      <c r="BR911">
        <v>0</v>
      </c>
      <c r="BS911">
        <v>0</v>
      </c>
      <c r="BT911">
        <v>3.9094650205761319E-2</v>
      </c>
      <c r="BU911">
        <v>0.96090534979423869</v>
      </c>
      <c r="BV911">
        <v>0</v>
      </c>
      <c r="BW911">
        <v>1</v>
      </c>
      <c r="BX911" t="s">
        <v>2025</v>
      </c>
      <c r="BY911">
        <v>23416</v>
      </c>
      <c r="BZ911">
        <v>2.0755039289374791E-2</v>
      </c>
      <c r="CA911">
        <v>0</v>
      </c>
    </row>
    <row r="912" spans="1:79" customFormat="1" x14ac:dyDescent="0.25">
      <c r="A912" t="s">
        <v>2027</v>
      </c>
      <c r="B912" t="s">
        <v>354</v>
      </c>
      <c r="C912" t="s">
        <v>420</v>
      </c>
      <c r="D912" t="s">
        <v>949</v>
      </c>
      <c r="E912">
        <v>2018</v>
      </c>
      <c r="F912">
        <v>13598</v>
      </c>
      <c r="G912">
        <v>1595</v>
      </c>
      <c r="H912">
        <v>0</v>
      </c>
      <c r="I912">
        <v>1898</v>
      </c>
      <c r="J912">
        <v>2233</v>
      </c>
      <c r="K912">
        <v>2442</v>
      </c>
      <c r="L912">
        <v>2286</v>
      </c>
      <c r="M912">
        <v>2027</v>
      </c>
      <c r="N912">
        <v>1969</v>
      </c>
      <c r="O912">
        <v>1358</v>
      </c>
      <c r="P912">
        <v>448</v>
      </c>
      <c r="Q912">
        <v>81</v>
      </c>
      <c r="R912">
        <v>9</v>
      </c>
      <c r="S912">
        <v>442</v>
      </c>
      <c r="T912">
        <v>0</v>
      </c>
      <c r="U912">
        <v>15185</v>
      </c>
      <c r="V912">
        <v>8</v>
      </c>
      <c r="W912">
        <v>0</v>
      </c>
      <c r="X912">
        <v>6408</v>
      </c>
      <c r="Y912">
        <v>7935</v>
      </c>
      <c r="Z912">
        <v>850</v>
      </c>
      <c r="AA912">
        <v>0</v>
      </c>
      <c r="AB912">
        <v>0</v>
      </c>
      <c r="AC912">
        <v>15027</v>
      </c>
      <c r="AD912">
        <v>0</v>
      </c>
      <c r="AE912">
        <v>166</v>
      </c>
      <c r="AF912">
        <v>29</v>
      </c>
      <c r="AG912">
        <v>15162</v>
      </c>
      <c r="AH912">
        <v>2</v>
      </c>
      <c r="AI912">
        <v>0</v>
      </c>
      <c r="AJ912">
        <v>0</v>
      </c>
      <c r="AK912">
        <v>335</v>
      </c>
      <c r="AL912">
        <v>14858</v>
      </c>
      <c r="AM912">
        <v>0</v>
      </c>
      <c r="AN912">
        <v>15193</v>
      </c>
      <c r="AO912">
        <v>0.89501744224313828</v>
      </c>
      <c r="AP912">
        <v>0.1049825577568617</v>
      </c>
      <c r="AQ912">
        <v>0</v>
      </c>
      <c r="AR912">
        <v>0.12492595274139411</v>
      </c>
      <c r="AS912">
        <v>0.14697558085960641</v>
      </c>
      <c r="AT912">
        <v>0.16073191601395381</v>
      </c>
      <c r="AU912">
        <v>0.1504640294872639</v>
      </c>
      <c r="AV912">
        <v>0.13341670506154149</v>
      </c>
      <c r="AW912">
        <v>0.1295991575067465</v>
      </c>
      <c r="AX912">
        <v>8.9383268610544325E-2</v>
      </c>
      <c r="AY912">
        <v>2.948726387151978E-2</v>
      </c>
      <c r="AZ912">
        <v>5.3314026196274603E-3</v>
      </c>
      <c r="BA912">
        <v>2.9092345158954779E-2</v>
      </c>
      <c r="BB912">
        <v>5.9237806884749559E-4</v>
      </c>
      <c r="BC912">
        <v>0</v>
      </c>
      <c r="BD912">
        <v>0.99947344171658004</v>
      </c>
      <c r="BE912">
        <v>5.2655828341999602E-4</v>
      </c>
      <c r="BF912">
        <v>0</v>
      </c>
      <c r="BG912">
        <v>0.42177318501941691</v>
      </c>
      <c r="BH912">
        <v>0.52227999736720854</v>
      </c>
      <c r="BI912">
        <v>5.5946817613374583E-2</v>
      </c>
      <c r="BJ912">
        <v>0</v>
      </c>
      <c r="BK912">
        <v>0</v>
      </c>
      <c r="BL912">
        <v>0.98907391561903513</v>
      </c>
      <c r="BM912">
        <v>0</v>
      </c>
      <c r="BN912">
        <v>1.092608438096492E-2</v>
      </c>
      <c r="BO912">
        <v>1.9087737773974859E-3</v>
      </c>
      <c r="BP912">
        <v>0.99795958665174755</v>
      </c>
      <c r="BQ912">
        <v>1.31639570854999E-4</v>
      </c>
      <c r="BR912">
        <v>0</v>
      </c>
      <c r="BS912">
        <v>0</v>
      </c>
      <c r="BT912">
        <v>2.204962811821233E-2</v>
      </c>
      <c r="BU912">
        <v>0.97795037188178768</v>
      </c>
      <c r="BV912">
        <v>0</v>
      </c>
      <c r="BW912">
        <v>1</v>
      </c>
      <c r="BX912" t="s">
        <v>2025</v>
      </c>
      <c r="BY912">
        <v>23416</v>
      </c>
      <c r="BZ912">
        <v>0.64882985992483777</v>
      </c>
      <c r="CA912">
        <v>0</v>
      </c>
    </row>
    <row r="913" spans="1:79" customFormat="1" x14ac:dyDescent="0.25">
      <c r="A913" t="s">
        <v>2028</v>
      </c>
      <c r="B913" t="s">
        <v>354</v>
      </c>
      <c r="C913" t="s">
        <v>420</v>
      </c>
      <c r="D913" t="s">
        <v>951</v>
      </c>
      <c r="E913">
        <v>2018</v>
      </c>
      <c r="F913">
        <v>3901</v>
      </c>
      <c r="G913">
        <v>404</v>
      </c>
      <c r="H913">
        <v>0</v>
      </c>
      <c r="I913">
        <v>474</v>
      </c>
      <c r="J913">
        <v>469</v>
      </c>
      <c r="K913">
        <v>580</v>
      </c>
      <c r="L913">
        <v>678</v>
      </c>
      <c r="M913">
        <v>655</v>
      </c>
      <c r="N913">
        <v>555</v>
      </c>
      <c r="O913">
        <v>430</v>
      </c>
      <c r="P913">
        <v>241</v>
      </c>
      <c r="Q913">
        <v>86</v>
      </c>
      <c r="R913">
        <v>18</v>
      </c>
      <c r="S913">
        <v>119</v>
      </c>
      <c r="T913">
        <v>0</v>
      </c>
      <c r="U913">
        <v>4299</v>
      </c>
      <c r="V913">
        <v>6</v>
      </c>
      <c r="W913">
        <v>0</v>
      </c>
      <c r="X913">
        <v>2010</v>
      </c>
      <c r="Y913">
        <v>2012</v>
      </c>
      <c r="Z913">
        <v>283</v>
      </c>
      <c r="AA913">
        <v>0</v>
      </c>
      <c r="AB913">
        <v>0</v>
      </c>
      <c r="AC913">
        <v>4143</v>
      </c>
      <c r="AD913">
        <v>0</v>
      </c>
      <c r="AE913">
        <v>162</v>
      </c>
      <c r="AF913">
        <v>32</v>
      </c>
      <c r="AG913">
        <v>4272</v>
      </c>
      <c r="AH913">
        <v>1</v>
      </c>
      <c r="AI913">
        <v>0</v>
      </c>
      <c r="AJ913">
        <v>0</v>
      </c>
      <c r="AK913">
        <v>354</v>
      </c>
      <c r="AL913">
        <v>3951</v>
      </c>
      <c r="AM913">
        <v>0</v>
      </c>
      <c r="AN913">
        <v>4305</v>
      </c>
      <c r="AO913">
        <v>0.90615563298490132</v>
      </c>
      <c r="AP913">
        <v>9.3844367015098726E-2</v>
      </c>
      <c r="AQ913">
        <v>0</v>
      </c>
      <c r="AR913">
        <v>0.11010452961672471</v>
      </c>
      <c r="AS913">
        <v>0.1089430894308943</v>
      </c>
      <c r="AT913">
        <v>0.13472706155632991</v>
      </c>
      <c r="AU913">
        <v>0.1574912891986063</v>
      </c>
      <c r="AV913">
        <v>0.15214866434378629</v>
      </c>
      <c r="AW913">
        <v>0.1289198606271777</v>
      </c>
      <c r="AX913">
        <v>9.9883855981416955E-2</v>
      </c>
      <c r="AY913">
        <v>5.5981416957026707E-2</v>
      </c>
      <c r="AZ913">
        <v>1.997677119628339E-2</v>
      </c>
      <c r="BA913">
        <v>2.764227642276423E-2</v>
      </c>
      <c r="BB913">
        <v>4.181184668989547E-3</v>
      </c>
      <c r="BC913">
        <v>0</v>
      </c>
      <c r="BD913">
        <v>0.99860627177700345</v>
      </c>
      <c r="BE913">
        <v>1.3937282229965159E-3</v>
      </c>
      <c r="BF913">
        <v>0</v>
      </c>
      <c r="BG913">
        <v>0.46689895470383269</v>
      </c>
      <c r="BH913">
        <v>0.46736353077816489</v>
      </c>
      <c r="BI913">
        <v>6.5737514518002318E-2</v>
      </c>
      <c r="BJ913">
        <v>0</v>
      </c>
      <c r="BK913">
        <v>0</v>
      </c>
      <c r="BL913">
        <v>0.96236933797909407</v>
      </c>
      <c r="BM913">
        <v>0</v>
      </c>
      <c r="BN913">
        <v>3.7630662020905932E-2</v>
      </c>
      <c r="BO913">
        <v>7.4332171893147503E-3</v>
      </c>
      <c r="BP913">
        <v>0.9923344947735192</v>
      </c>
      <c r="BQ913">
        <v>2.3228803716608589E-4</v>
      </c>
      <c r="BR913">
        <v>0</v>
      </c>
      <c r="BS913">
        <v>0</v>
      </c>
      <c r="BT913">
        <v>8.2229965156794427E-2</v>
      </c>
      <c r="BU913">
        <v>0.91777003484320563</v>
      </c>
      <c r="BV913">
        <v>0</v>
      </c>
      <c r="BW913">
        <v>1</v>
      </c>
      <c r="BX913" t="s">
        <v>2025</v>
      </c>
      <c r="BY913">
        <v>23416</v>
      </c>
      <c r="BZ913">
        <v>0.18384865049538779</v>
      </c>
      <c r="CA913">
        <v>0</v>
      </c>
    </row>
    <row r="914" spans="1:79" customFormat="1" x14ac:dyDescent="0.25">
      <c r="A914" t="s">
        <v>2029</v>
      </c>
      <c r="B914" t="s">
        <v>354</v>
      </c>
      <c r="C914" t="s">
        <v>420</v>
      </c>
      <c r="D914" t="s">
        <v>953</v>
      </c>
      <c r="E914">
        <v>2018</v>
      </c>
      <c r="F914">
        <v>3068</v>
      </c>
      <c r="G914">
        <v>364</v>
      </c>
      <c r="H914">
        <v>0</v>
      </c>
      <c r="I914">
        <v>372</v>
      </c>
      <c r="J914">
        <v>443</v>
      </c>
      <c r="K914">
        <v>546</v>
      </c>
      <c r="L914">
        <v>532</v>
      </c>
      <c r="M914">
        <v>517</v>
      </c>
      <c r="N914">
        <v>429</v>
      </c>
      <c r="O914">
        <v>292</v>
      </c>
      <c r="P914">
        <v>139</v>
      </c>
      <c r="Q914">
        <v>53</v>
      </c>
      <c r="R914">
        <v>17</v>
      </c>
      <c r="S914">
        <v>92</v>
      </c>
      <c r="T914">
        <v>0</v>
      </c>
      <c r="U914">
        <v>3426</v>
      </c>
      <c r="V914">
        <v>5</v>
      </c>
      <c r="W914">
        <v>1</v>
      </c>
      <c r="X914">
        <v>1703</v>
      </c>
      <c r="Y914">
        <v>1268</v>
      </c>
      <c r="Z914">
        <v>461</v>
      </c>
      <c r="AA914">
        <v>0</v>
      </c>
      <c r="AB914">
        <v>0</v>
      </c>
      <c r="AC914">
        <v>2986</v>
      </c>
      <c r="AD914">
        <v>0</v>
      </c>
      <c r="AE914">
        <v>446</v>
      </c>
      <c r="AF914">
        <v>133</v>
      </c>
      <c r="AG914">
        <v>3009</v>
      </c>
      <c r="AH914">
        <v>290</v>
      </c>
      <c r="AI914">
        <v>0</v>
      </c>
      <c r="AJ914">
        <v>0</v>
      </c>
      <c r="AK914">
        <v>303</v>
      </c>
      <c r="AL914">
        <v>3129</v>
      </c>
      <c r="AM914">
        <v>0</v>
      </c>
      <c r="AN914">
        <v>3432</v>
      </c>
      <c r="AO914">
        <v>0.89393939393939392</v>
      </c>
      <c r="AP914">
        <v>0.10606060606060611</v>
      </c>
      <c r="AQ914">
        <v>0</v>
      </c>
      <c r="AR914">
        <v>0.1083916083916084</v>
      </c>
      <c r="AS914">
        <v>0.12907925407925411</v>
      </c>
      <c r="AT914">
        <v>0.15909090909090909</v>
      </c>
      <c r="AU914">
        <v>0.15501165501165501</v>
      </c>
      <c r="AV914">
        <v>0.15064102564102561</v>
      </c>
      <c r="AW914">
        <v>0.125</v>
      </c>
      <c r="AX914">
        <v>8.5081585081585087E-2</v>
      </c>
      <c r="AY914">
        <v>4.0501165501165497E-2</v>
      </c>
      <c r="AZ914">
        <v>1.544289044289044E-2</v>
      </c>
      <c r="BA914">
        <v>2.6806526806526811E-2</v>
      </c>
      <c r="BB914">
        <v>4.9533799533799531E-3</v>
      </c>
      <c r="BC914">
        <v>0</v>
      </c>
      <c r="BD914">
        <v>0.99825174825174823</v>
      </c>
      <c r="BE914">
        <v>1.456876456876457E-3</v>
      </c>
      <c r="BF914">
        <v>2.9137529137529138E-4</v>
      </c>
      <c r="BG914">
        <v>0.49621212121212122</v>
      </c>
      <c r="BH914">
        <v>0.36946386946386939</v>
      </c>
      <c r="BI914">
        <v>0.13432400932400931</v>
      </c>
      <c r="BJ914">
        <v>0</v>
      </c>
      <c r="BK914">
        <v>0</v>
      </c>
      <c r="BL914">
        <v>0.87004662004662003</v>
      </c>
      <c r="BM914">
        <v>0</v>
      </c>
      <c r="BN914">
        <v>0.12995337995337999</v>
      </c>
      <c r="BO914">
        <v>3.8752913752913752E-2</v>
      </c>
      <c r="BP914">
        <v>0.87674825174825177</v>
      </c>
      <c r="BQ914">
        <v>8.4498834498834496E-2</v>
      </c>
      <c r="BR914">
        <v>0</v>
      </c>
      <c r="BS914">
        <v>0</v>
      </c>
      <c r="BT914">
        <v>8.8286713286713281E-2</v>
      </c>
      <c r="BU914">
        <v>0.91171328671328666</v>
      </c>
      <c r="BV914">
        <v>0</v>
      </c>
      <c r="BW914">
        <v>1</v>
      </c>
      <c r="BX914" t="s">
        <v>2025</v>
      </c>
      <c r="BY914">
        <v>23416</v>
      </c>
      <c r="BZ914">
        <v>0.14656645029039969</v>
      </c>
      <c r="CA914">
        <v>0</v>
      </c>
    </row>
    <row r="915" spans="1:79" customFormat="1" x14ac:dyDescent="0.25">
      <c r="A915" t="s">
        <v>2030</v>
      </c>
      <c r="B915" t="s">
        <v>354</v>
      </c>
      <c r="C915" t="s">
        <v>426</v>
      </c>
      <c r="D915" t="s">
        <v>44</v>
      </c>
      <c r="E915">
        <v>2018</v>
      </c>
      <c r="F915">
        <v>3187</v>
      </c>
      <c r="G915">
        <v>219</v>
      </c>
      <c r="H915">
        <v>0</v>
      </c>
      <c r="I915">
        <v>467</v>
      </c>
      <c r="J915">
        <v>723</v>
      </c>
      <c r="K915">
        <v>576</v>
      </c>
      <c r="L915">
        <v>408</v>
      </c>
      <c r="M915">
        <v>334</v>
      </c>
      <c r="N915">
        <v>281</v>
      </c>
      <c r="O915">
        <v>291</v>
      </c>
      <c r="P915">
        <v>189</v>
      </c>
      <c r="Q915">
        <v>42</v>
      </c>
      <c r="R915">
        <v>7</v>
      </c>
      <c r="S915">
        <v>88</v>
      </c>
      <c r="T915">
        <v>0</v>
      </c>
      <c r="U915">
        <v>3045</v>
      </c>
      <c r="V915">
        <v>361</v>
      </c>
      <c r="W915">
        <v>0</v>
      </c>
      <c r="X915">
        <v>1623</v>
      </c>
      <c r="Y915">
        <v>893</v>
      </c>
      <c r="Z915">
        <v>862</v>
      </c>
      <c r="AA915">
        <v>28</v>
      </c>
      <c r="AB915">
        <v>52</v>
      </c>
      <c r="AC915">
        <v>2952</v>
      </c>
      <c r="AD915">
        <v>73</v>
      </c>
      <c r="AE915">
        <v>329</v>
      </c>
      <c r="AF915">
        <v>214</v>
      </c>
      <c r="AG915">
        <v>3104</v>
      </c>
      <c r="AH915">
        <v>15</v>
      </c>
      <c r="AI915">
        <v>0</v>
      </c>
      <c r="AJ915">
        <v>73</v>
      </c>
      <c r="AK915">
        <v>1008</v>
      </c>
      <c r="AL915">
        <v>2395</v>
      </c>
      <c r="AM915">
        <v>3</v>
      </c>
      <c r="AN915">
        <v>3406</v>
      </c>
      <c r="AO915">
        <v>0.93570170287727539</v>
      </c>
      <c r="AP915">
        <v>6.4298297122724599E-2</v>
      </c>
      <c r="AQ915">
        <v>0</v>
      </c>
      <c r="AR915">
        <v>0.13711098062243099</v>
      </c>
      <c r="AS915">
        <v>0.21227246036406339</v>
      </c>
      <c r="AT915">
        <v>0.16911332941867291</v>
      </c>
      <c r="AU915">
        <v>0.1197886083382267</v>
      </c>
      <c r="AV915">
        <v>9.8062243100411034E-2</v>
      </c>
      <c r="AW915">
        <v>8.2501467997651207E-2</v>
      </c>
      <c r="AX915">
        <v>8.5437463300058719E-2</v>
      </c>
      <c r="AY915">
        <v>5.5490311215502047E-2</v>
      </c>
      <c r="AZ915">
        <v>1.2331180270111569E-2</v>
      </c>
      <c r="BA915">
        <v>2.5836758661186138E-2</v>
      </c>
      <c r="BB915">
        <v>2.0551967116852611E-3</v>
      </c>
      <c r="BC915">
        <v>0</v>
      </c>
      <c r="BD915">
        <v>0.89401056958308867</v>
      </c>
      <c r="BE915">
        <v>0.10598943041691131</v>
      </c>
      <c r="BF915">
        <v>0</v>
      </c>
      <c r="BG915">
        <v>0.47651203758073979</v>
      </c>
      <c r="BH915">
        <v>0.26218438050499121</v>
      </c>
      <c r="BI915">
        <v>0.2530827950675279</v>
      </c>
      <c r="BJ915">
        <v>8.2207868467410444E-3</v>
      </c>
      <c r="BK915">
        <v>1.526717557251908E-2</v>
      </c>
      <c r="BL915">
        <v>0.86670581327069873</v>
      </c>
      <c r="BM915">
        <v>2.143276570757487E-2</v>
      </c>
      <c r="BN915">
        <v>9.6594245449207278E-2</v>
      </c>
      <c r="BO915">
        <v>6.2830299471520842E-2</v>
      </c>
      <c r="BP915">
        <v>0.91133294186729297</v>
      </c>
      <c r="BQ915">
        <v>4.4039929536112739E-3</v>
      </c>
      <c r="BR915">
        <v>0</v>
      </c>
      <c r="BS915">
        <v>2.143276570757487E-2</v>
      </c>
      <c r="BT915">
        <v>0.2959483264826776</v>
      </c>
      <c r="BU915">
        <v>0.70317087492660013</v>
      </c>
      <c r="BV915">
        <v>8.8079859072225488E-4</v>
      </c>
      <c r="BW915">
        <v>1</v>
      </c>
      <c r="BX915" t="s">
        <v>2031</v>
      </c>
      <c r="BY915">
        <v>3406</v>
      </c>
      <c r="BZ915">
        <v>1</v>
      </c>
      <c r="CA915">
        <v>0</v>
      </c>
    </row>
    <row r="916" spans="1:79" customFormat="1" x14ac:dyDescent="0.25">
      <c r="A916" t="s">
        <v>2032</v>
      </c>
      <c r="B916" t="s">
        <v>354</v>
      </c>
      <c r="C916" t="s">
        <v>426</v>
      </c>
      <c r="D916" t="s">
        <v>947</v>
      </c>
      <c r="E916">
        <v>2018</v>
      </c>
      <c r="F916">
        <v>807</v>
      </c>
      <c r="G916">
        <v>66</v>
      </c>
      <c r="H916">
        <v>0</v>
      </c>
      <c r="I916">
        <v>103</v>
      </c>
      <c r="J916">
        <v>190</v>
      </c>
      <c r="K916">
        <v>157</v>
      </c>
      <c r="L916">
        <v>99</v>
      </c>
      <c r="M916">
        <v>82</v>
      </c>
      <c r="N916">
        <v>76</v>
      </c>
      <c r="O916">
        <v>83</v>
      </c>
      <c r="P916">
        <v>50</v>
      </c>
      <c r="Q916">
        <v>7</v>
      </c>
      <c r="R916">
        <v>1</v>
      </c>
      <c r="S916">
        <v>25</v>
      </c>
      <c r="T916">
        <v>0</v>
      </c>
      <c r="U916">
        <v>805</v>
      </c>
      <c r="V916">
        <v>68</v>
      </c>
      <c r="W916">
        <v>0</v>
      </c>
      <c r="X916">
        <v>393</v>
      </c>
      <c r="Y916">
        <v>247</v>
      </c>
      <c r="Z916">
        <v>233</v>
      </c>
      <c r="AA916">
        <v>0</v>
      </c>
      <c r="AB916">
        <v>20</v>
      </c>
      <c r="AC916">
        <v>767</v>
      </c>
      <c r="AD916">
        <v>0</v>
      </c>
      <c r="AE916">
        <v>86</v>
      </c>
      <c r="AF916">
        <v>81</v>
      </c>
      <c r="AG916">
        <v>785</v>
      </c>
      <c r="AH916">
        <v>7</v>
      </c>
      <c r="AI916">
        <v>0</v>
      </c>
      <c r="AJ916">
        <v>0</v>
      </c>
      <c r="AK916">
        <v>454</v>
      </c>
      <c r="AL916">
        <v>416</v>
      </c>
      <c r="AM916">
        <v>3</v>
      </c>
      <c r="AN916">
        <v>873</v>
      </c>
      <c r="AO916">
        <v>0.92439862542955331</v>
      </c>
      <c r="AP916">
        <v>7.560137457044673E-2</v>
      </c>
      <c r="AQ916">
        <v>0</v>
      </c>
      <c r="AR916">
        <v>0.1179839633447881</v>
      </c>
      <c r="AS916">
        <v>0.21764032073310419</v>
      </c>
      <c r="AT916">
        <v>0.1798396334478809</v>
      </c>
      <c r="AU916">
        <v>0.1134020618556701</v>
      </c>
      <c r="AV916">
        <v>9.3928980526918671E-2</v>
      </c>
      <c r="AW916">
        <v>8.7056128293241691E-2</v>
      </c>
      <c r="AX916">
        <v>9.5074455899198163E-2</v>
      </c>
      <c r="AY916">
        <v>5.7273768613974797E-2</v>
      </c>
      <c r="AZ916">
        <v>8.0183276059564712E-3</v>
      </c>
      <c r="BA916">
        <v>2.8636884306987399E-2</v>
      </c>
      <c r="BB916">
        <v>1.145475372279496E-3</v>
      </c>
      <c r="BC916">
        <v>0</v>
      </c>
      <c r="BD916">
        <v>0.92210767468499433</v>
      </c>
      <c r="BE916">
        <v>7.7892325315005728E-2</v>
      </c>
      <c r="BF916">
        <v>0</v>
      </c>
      <c r="BG916">
        <v>0.45017182130584188</v>
      </c>
      <c r="BH916">
        <v>0.2829324169530355</v>
      </c>
      <c r="BI916">
        <v>0.26689576174112262</v>
      </c>
      <c r="BJ916">
        <v>0</v>
      </c>
      <c r="BK916">
        <v>2.2909507445589922E-2</v>
      </c>
      <c r="BL916">
        <v>0.87857961053837341</v>
      </c>
      <c r="BM916">
        <v>0</v>
      </c>
      <c r="BN916">
        <v>9.8510882016036652E-2</v>
      </c>
      <c r="BO916">
        <v>9.2783505154639179E-2</v>
      </c>
      <c r="BP916">
        <v>0.89919816723940438</v>
      </c>
      <c r="BQ916">
        <v>8.0183276059564712E-3</v>
      </c>
      <c r="BR916">
        <v>0</v>
      </c>
      <c r="BS916">
        <v>0</v>
      </c>
      <c r="BT916">
        <v>0.52004581901489122</v>
      </c>
      <c r="BU916">
        <v>0.4765177548682703</v>
      </c>
      <c r="BV916">
        <v>3.4364261168384879E-3</v>
      </c>
      <c r="BW916">
        <v>1</v>
      </c>
      <c r="BX916" t="s">
        <v>2031</v>
      </c>
      <c r="BY916">
        <v>3406</v>
      </c>
      <c r="BZ916">
        <v>0.25631238990017619</v>
      </c>
      <c r="CA916">
        <v>0</v>
      </c>
    </row>
    <row r="917" spans="1:79" customFormat="1" x14ac:dyDescent="0.25">
      <c r="A917" t="s">
        <v>2033</v>
      </c>
      <c r="B917" t="s">
        <v>354</v>
      </c>
      <c r="C917" t="s">
        <v>426</v>
      </c>
      <c r="D917" t="s">
        <v>949</v>
      </c>
      <c r="E917">
        <v>2018</v>
      </c>
      <c r="F917">
        <v>1618</v>
      </c>
      <c r="G917">
        <v>100</v>
      </c>
      <c r="H917">
        <v>0</v>
      </c>
      <c r="I917">
        <v>230</v>
      </c>
      <c r="J917">
        <v>354</v>
      </c>
      <c r="K917">
        <v>290</v>
      </c>
      <c r="L917">
        <v>225</v>
      </c>
      <c r="M917">
        <v>175</v>
      </c>
      <c r="N917">
        <v>141</v>
      </c>
      <c r="O917">
        <v>146</v>
      </c>
      <c r="P917">
        <v>94</v>
      </c>
      <c r="Q917">
        <v>23</v>
      </c>
      <c r="R917">
        <v>4</v>
      </c>
      <c r="S917">
        <v>36</v>
      </c>
      <c r="T917">
        <v>0</v>
      </c>
      <c r="U917">
        <v>1576</v>
      </c>
      <c r="V917">
        <v>142</v>
      </c>
      <c r="W917">
        <v>0</v>
      </c>
      <c r="X917">
        <v>919</v>
      </c>
      <c r="Y917">
        <v>432</v>
      </c>
      <c r="Z917">
        <v>367</v>
      </c>
      <c r="AA917">
        <v>0</v>
      </c>
      <c r="AB917">
        <v>2</v>
      </c>
      <c r="AC917">
        <v>1527</v>
      </c>
      <c r="AD917">
        <v>0</v>
      </c>
      <c r="AE917">
        <v>189</v>
      </c>
      <c r="AF917">
        <v>74</v>
      </c>
      <c r="AG917">
        <v>1642</v>
      </c>
      <c r="AH917">
        <v>2</v>
      </c>
      <c r="AI917">
        <v>0</v>
      </c>
      <c r="AJ917">
        <v>0</v>
      </c>
      <c r="AK917">
        <v>320</v>
      </c>
      <c r="AL917">
        <v>1398</v>
      </c>
      <c r="AM917">
        <v>0</v>
      </c>
      <c r="AN917">
        <v>1718</v>
      </c>
      <c r="AO917">
        <v>0.94179278230500585</v>
      </c>
      <c r="AP917">
        <v>5.8207217694994179E-2</v>
      </c>
      <c r="AQ917">
        <v>0</v>
      </c>
      <c r="AR917">
        <v>0.13387660069848659</v>
      </c>
      <c r="AS917">
        <v>0.20605355064027939</v>
      </c>
      <c r="AT917">
        <v>0.1688009313154831</v>
      </c>
      <c r="AU917">
        <v>0.1309662398137369</v>
      </c>
      <c r="AV917">
        <v>0.10186263096623981</v>
      </c>
      <c r="AW917">
        <v>8.2072176949941789E-2</v>
      </c>
      <c r="AX917">
        <v>8.4982537834691507E-2</v>
      </c>
      <c r="AY917">
        <v>5.471478463329453E-2</v>
      </c>
      <c r="AZ917">
        <v>1.3387660069848661E-2</v>
      </c>
      <c r="BA917">
        <v>2.0954598370197901E-2</v>
      </c>
      <c r="BB917">
        <v>2.3282887077997671E-3</v>
      </c>
      <c r="BC917">
        <v>0</v>
      </c>
      <c r="BD917">
        <v>0.91734575087310821</v>
      </c>
      <c r="BE917">
        <v>8.2654249126891732E-2</v>
      </c>
      <c r="BF917">
        <v>0</v>
      </c>
      <c r="BG917">
        <v>0.53492433061699651</v>
      </c>
      <c r="BH917">
        <v>0.25145518044237491</v>
      </c>
      <c r="BI917">
        <v>0.2136204889406286</v>
      </c>
      <c r="BJ917">
        <v>0</v>
      </c>
      <c r="BK917">
        <v>1.164144353899884E-3</v>
      </c>
      <c r="BL917">
        <v>0.88882421420256108</v>
      </c>
      <c r="BM917">
        <v>0</v>
      </c>
      <c r="BN917">
        <v>0.110011641443539</v>
      </c>
      <c r="BO917">
        <v>4.307334109429569E-2</v>
      </c>
      <c r="BP917">
        <v>0.95576251455180439</v>
      </c>
      <c r="BQ917">
        <v>1.164144353899884E-3</v>
      </c>
      <c r="BR917">
        <v>0</v>
      </c>
      <c r="BS917">
        <v>0</v>
      </c>
      <c r="BT917">
        <v>0.18626309662398141</v>
      </c>
      <c r="BU917">
        <v>0.81373690337601867</v>
      </c>
      <c r="BV917">
        <v>0</v>
      </c>
      <c r="BW917">
        <v>1</v>
      </c>
      <c r="BX917" t="s">
        <v>2031</v>
      </c>
      <c r="BY917">
        <v>3406</v>
      </c>
      <c r="BZ917">
        <v>0.50440399295361127</v>
      </c>
      <c r="CA917">
        <v>0</v>
      </c>
    </row>
    <row r="918" spans="1:79" customFormat="1" x14ac:dyDescent="0.25">
      <c r="A918" t="s">
        <v>2034</v>
      </c>
      <c r="B918" t="s">
        <v>354</v>
      </c>
      <c r="C918" t="s">
        <v>426</v>
      </c>
      <c r="D918" t="s">
        <v>951</v>
      </c>
      <c r="E918">
        <v>2018</v>
      </c>
      <c r="F918">
        <v>615</v>
      </c>
      <c r="G918">
        <v>42</v>
      </c>
      <c r="H918">
        <v>0</v>
      </c>
      <c r="I918">
        <v>104</v>
      </c>
      <c r="J918">
        <v>142</v>
      </c>
      <c r="K918">
        <v>100</v>
      </c>
      <c r="L918">
        <v>66</v>
      </c>
      <c r="M918">
        <v>68</v>
      </c>
      <c r="N918">
        <v>55</v>
      </c>
      <c r="O918">
        <v>53</v>
      </c>
      <c r="P918">
        <v>37</v>
      </c>
      <c r="Q918">
        <v>10</v>
      </c>
      <c r="R918">
        <v>2</v>
      </c>
      <c r="S918">
        <v>20</v>
      </c>
      <c r="T918">
        <v>0</v>
      </c>
      <c r="U918">
        <v>524</v>
      </c>
      <c r="V918">
        <v>133</v>
      </c>
      <c r="W918">
        <v>0</v>
      </c>
      <c r="X918">
        <v>268</v>
      </c>
      <c r="Y918">
        <v>192</v>
      </c>
      <c r="Z918">
        <v>197</v>
      </c>
      <c r="AA918">
        <v>0</v>
      </c>
      <c r="AB918">
        <v>23</v>
      </c>
      <c r="AC918">
        <v>603</v>
      </c>
      <c r="AD918">
        <v>0</v>
      </c>
      <c r="AE918">
        <v>31</v>
      </c>
      <c r="AF918">
        <v>37</v>
      </c>
      <c r="AG918">
        <v>620</v>
      </c>
      <c r="AH918">
        <v>0</v>
      </c>
      <c r="AI918">
        <v>0</v>
      </c>
      <c r="AJ918">
        <v>0</v>
      </c>
      <c r="AK918">
        <v>206</v>
      </c>
      <c r="AL918">
        <v>451</v>
      </c>
      <c r="AM918">
        <v>0</v>
      </c>
      <c r="AN918">
        <v>657</v>
      </c>
      <c r="AO918">
        <v>0.9360730593607306</v>
      </c>
      <c r="AP918">
        <v>6.3926940639269403E-2</v>
      </c>
      <c r="AQ918">
        <v>0</v>
      </c>
      <c r="AR918">
        <v>0.15829528158295281</v>
      </c>
      <c r="AS918">
        <v>0.21613394216133941</v>
      </c>
      <c r="AT918">
        <v>0.15220700152207001</v>
      </c>
      <c r="AU918">
        <v>0.1004566210045662</v>
      </c>
      <c r="AV918">
        <v>0.1035007610350076</v>
      </c>
      <c r="AW918">
        <v>8.3713850837138504E-2</v>
      </c>
      <c r="AX918">
        <v>8.0669710806697104E-2</v>
      </c>
      <c r="AY918">
        <v>5.6316590563165903E-2</v>
      </c>
      <c r="AZ918">
        <v>1.5220700152207001E-2</v>
      </c>
      <c r="BA918">
        <v>3.0441400304414001E-2</v>
      </c>
      <c r="BB918">
        <v>3.0441400304414001E-3</v>
      </c>
      <c r="BC918">
        <v>0</v>
      </c>
      <c r="BD918">
        <v>0.79756468797564684</v>
      </c>
      <c r="BE918">
        <v>0.20243531202435311</v>
      </c>
      <c r="BF918">
        <v>0</v>
      </c>
      <c r="BG918">
        <v>0.40791476407914762</v>
      </c>
      <c r="BH918">
        <v>0.29223744292237441</v>
      </c>
      <c r="BI918">
        <v>0.29984779299847791</v>
      </c>
      <c r="BJ918">
        <v>0</v>
      </c>
      <c r="BK918">
        <v>3.5007610350076102E-2</v>
      </c>
      <c r="BL918">
        <v>0.9178082191780822</v>
      </c>
      <c r="BM918">
        <v>0</v>
      </c>
      <c r="BN918">
        <v>4.7184170471841702E-2</v>
      </c>
      <c r="BO918">
        <v>5.6316590563165903E-2</v>
      </c>
      <c r="BP918">
        <v>0.94368340943683404</v>
      </c>
      <c r="BQ918">
        <v>0</v>
      </c>
      <c r="BR918">
        <v>0</v>
      </c>
      <c r="BS918">
        <v>0</v>
      </c>
      <c r="BT918">
        <v>0.31354642313546421</v>
      </c>
      <c r="BU918">
        <v>0.68645357686453579</v>
      </c>
      <c r="BV918">
        <v>0</v>
      </c>
      <c r="BW918">
        <v>1</v>
      </c>
      <c r="BX918" t="s">
        <v>2031</v>
      </c>
      <c r="BY918">
        <v>3406</v>
      </c>
      <c r="BZ918">
        <v>0.19289489136817381</v>
      </c>
      <c r="CA918">
        <v>0</v>
      </c>
    </row>
    <row r="919" spans="1:79" customFormat="1" x14ac:dyDescent="0.25">
      <c r="A919" t="s">
        <v>2035</v>
      </c>
      <c r="B919" t="s">
        <v>354</v>
      </c>
      <c r="C919" t="s">
        <v>426</v>
      </c>
      <c r="D919" t="s">
        <v>953</v>
      </c>
      <c r="E919">
        <v>2018</v>
      </c>
      <c r="F919">
        <v>76</v>
      </c>
      <c r="G919">
        <v>9</v>
      </c>
      <c r="H919">
        <v>0</v>
      </c>
      <c r="I919">
        <v>11</v>
      </c>
      <c r="J919">
        <v>17</v>
      </c>
      <c r="K919">
        <v>16</v>
      </c>
      <c r="L919">
        <v>15</v>
      </c>
      <c r="M919">
        <v>5</v>
      </c>
      <c r="N919">
        <v>6</v>
      </c>
      <c r="O919">
        <v>6</v>
      </c>
      <c r="P919">
        <v>5</v>
      </c>
      <c r="Q919">
        <v>1</v>
      </c>
      <c r="R919">
        <v>0</v>
      </c>
      <c r="S919">
        <v>3</v>
      </c>
      <c r="T919">
        <v>0</v>
      </c>
      <c r="U919">
        <v>76</v>
      </c>
      <c r="V919">
        <v>9</v>
      </c>
      <c r="W919">
        <v>0</v>
      </c>
      <c r="X919">
        <v>43</v>
      </c>
      <c r="Y919">
        <v>22</v>
      </c>
      <c r="Z919">
        <v>20</v>
      </c>
      <c r="AA919">
        <v>0</v>
      </c>
      <c r="AB919">
        <v>7</v>
      </c>
      <c r="AC919">
        <v>55</v>
      </c>
      <c r="AD919">
        <v>0</v>
      </c>
      <c r="AE919">
        <v>23</v>
      </c>
      <c r="AF919">
        <v>22</v>
      </c>
      <c r="AG919">
        <v>57</v>
      </c>
      <c r="AH919">
        <v>6</v>
      </c>
      <c r="AI919">
        <v>0</v>
      </c>
      <c r="AJ919">
        <v>0</v>
      </c>
      <c r="AK919">
        <v>8</v>
      </c>
      <c r="AL919">
        <v>77</v>
      </c>
      <c r="AM919">
        <v>0</v>
      </c>
      <c r="AN919">
        <v>85</v>
      </c>
      <c r="AO919">
        <v>0.89411764705882357</v>
      </c>
      <c r="AP919">
        <v>0.1058823529411765</v>
      </c>
      <c r="AQ919">
        <v>0</v>
      </c>
      <c r="AR919">
        <v>0.12941176470588239</v>
      </c>
      <c r="AS919">
        <v>0.2</v>
      </c>
      <c r="AT919">
        <v>0.18823529411764711</v>
      </c>
      <c r="AU919">
        <v>0.1764705882352941</v>
      </c>
      <c r="AV919">
        <v>5.8823529411764712E-2</v>
      </c>
      <c r="AW919">
        <v>7.0588235294117646E-2</v>
      </c>
      <c r="AX919">
        <v>7.0588235294117646E-2</v>
      </c>
      <c r="AY919">
        <v>5.8823529411764712E-2</v>
      </c>
      <c r="AZ919">
        <v>1.1764705882352939E-2</v>
      </c>
      <c r="BA919">
        <v>3.5294117647058823E-2</v>
      </c>
      <c r="BB919">
        <v>0</v>
      </c>
      <c r="BC919">
        <v>0</v>
      </c>
      <c r="BD919">
        <v>0.89411764705882357</v>
      </c>
      <c r="BE919">
        <v>0.1058823529411765</v>
      </c>
      <c r="BF919">
        <v>0</v>
      </c>
      <c r="BG919">
        <v>0.50588235294117645</v>
      </c>
      <c r="BH919">
        <v>0.25882352941176467</v>
      </c>
      <c r="BI919">
        <v>0.23529411764705879</v>
      </c>
      <c r="BJ919">
        <v>0</v>
      </c>
      <c r="BK919">
        <v>8.2352941176470587E-2</v>
      </c>
      <c r="BL919">
        <v>0.6470588235294118</v>
      </c>
      <c r="BM919">
        <v>0</v>
      </c>
      <c r="BN919">
        <v>0.27058823529411757</v>
      </c>
      <c r="BO919">
        <v>0.25882352941176467</v>
      </c>
      <c r="BP919">
        <v>0.6705882352941176</v>
      </c>
      <c r="BQ919">
        <v>7.0588235294117646E-2</v>
      </c>
      <c r="BR919">
        <v>0</v>
      </c>
      <c r="BS919">
        <v>0</v>
      </c>
      <c r="BT919">
        <v>9.4117647058823528E-2</v>
      </c>
      <c r="BU919">
        <v>0.90588235294117647</v>
      </c>
      <c r="BV919">
        <v>0</v>
      </c>
      <c r="BW919">
        <v>1</v>
      </c>
      <c r="BX919" t="s">
        <v>2031</v>
      </c>
      <c r="BY919">
        <v>3406</v>
      </c>
      <c r="BZ919">
        <v>2.4955960070463891E-2</v>
      </c>
      <c r="CA919">
        <v>0</v>
      </c>
    </row>
    <row r="920" spans="1:79" customFormat="1" x14ac:dyDescent="0.25">
      <c r="A920" t="s">
        <v>2036</v>
      </c>
      <c r="B920" t="s">
        <v>354</v>
      </c>
      <c r="C920" t="s">
        <v>426</v>
      </c>
      <c r="D920" t="s">
        <v>961</v>
      </c>
      <c r="E920">
        <v>2018</v>
      </c>
      <c r="F920">
        <v>71</v>
      </c>
      <c r="G920">
        <v>2</v>
      </c>
      <c r="H920">
        <v>0</v>
      </c>
      <c r="I920">
        <v>19</v>
      </c>
      <c r="J920">
        <v>20</v>
      </c>
      <c r="K920">
        <v>13</v>
      </c>
      <c r="L920">
        <v>3</v>
      </c>
      <c r="M920">
        <v>4</v>
      </c>
      <c r="N920">
        <v>3</v>
      </c>
      <c r="O920">
        <v>3</v>
      </c>
      <c r="P920">
        <v>3</v>
      </c>
      <c r="Q920">
        <v>1</v>
      </c>
      <c r="R920">
        <v>0</v>
      </c>
      <c r="S920">
        <v>4</v>
      </c>
      <c r="T920">
        <v>0</v>
      </c>
      <c r="U920">
        <v>64</v>
      </c>
      <c r="V920">
        <v>9</v>
      </c>
      <c r="W920">
        <v>0</v>
      </c>
      <c r="X920">
        <v>0</v>
      </c>
      <c r="Y920">
        <v>0</v>
      </c>
      <c r="Z920">
        <v>45</v>
      </c>
      <c r="AA920">
        <v>28</v>
      </c>
      <c r="AB920">
        <v>0</v>
      </c>
      <c r="AC920">
        <v>0</v>
      </c>
      <c r="AD920">
        <v>73</v>
      </c>
      <c r="AE920">
        <v>0</v>
      </c>
      <c r="AF920">
        <v>0</v>
      </c>
      <c r="AG920">
        <v>0</v>
      </c>
      <c r="AH920">
        <v>0</v>
      </c>
      <c r="AI920">
        <v>0</v>
      </c>
      <c r="AJ920">
        <v>73</v>
      </c>
      <c r="AK920">
        <v>20</v>
      </c>
      <c r="AL920">
        <v>53</v>
      </c>
      <c r="AM920">
        <v>0</v>
      </c>
      <c r="AN920">
        <v>73</v>
      </c>
      <c r="AO920">
        <v>0.9726027397260274</v>
      </c>
      <c r="AP920">
        <v>2.7397260273972601E-2</v>
      </c>
      <c r="AQ920">
        <v>0</v>
      </c>
      <c r="AR920">
        <v>0.26027397260273971</v>
      </c>
      <c r="AS920">
        <v>0.27397260273972601</v>
      </c>
      <c r="AT920">
        <v>0.17808219178082191</v>
      </c>
      <c r="AU920">
        <v>4.1095890410958902E-2</v>
      </c>
      <c r="AV920">
        <v>5.4794520547945202E-2</v>
      </c>
      <c r="AW920">
        <v>4.1095890410958902E-2</v>
      </c>
      <c r="AX920">
        <v>4.1095890410958902E-2</v>
      </c>
      <c r="AY920">
        <v>4.1095890410958902E-2</v>
      </c>
      <c r="AZ920">
        <v>1.3698630136986301E-2</v>
      </c>
      <c r="BA920">
        <v>5.4794520547945202E-2</v>
      </c>
      <c r="BB920">
        <v>0</v>
      </c>
      <c r="BC920">
        <v>0</v>
      </c>
      <c r="BD920">
        <v>0.87671232876712324</v>
      </c>
      <c r="BE920">
        <v>0.12328767123287671</v>
      </c>
      <c r="BF920">
        <v>0</v>
      </c>
      <c r="BG920">
        <v>0</v>
      </c>
      <c r="BH920">
        <v>0</v>
      </c>
      <c r="BI920">
        <v>0.61643835616438358</v>
      </c>
      <c r="BJ920">
        <v>0.38356164383561642</v>
      </c>
      <c r="BK920">
        <v>0</v>
      </c>
      <c r="BL920">
        <v>0</v>
      </c>
      <c r="BM920">
        <v>1</v>
      </c>
      <c r="BN920">
        <v>0</v>
      </c>
      <c r="BO920">
        <v>0</v>
      </c>
      <c r="BP920">
        <v>0</v>
      </c>
      <c r="BQ920">
        <v>0</v>
      </c>
      <c r="BR920">
        <v>0</v>
      </c>
      <c r="BS920">
        <v>1</v>
      </c>
      <c r="BT920">
        <v>0.27397260273972601</v>
      </c>
      <c r="BU920">
        <v>0.72602739726027399</v>
      </c>
      <c r="BV920">
        <v>0</v>
      </c>
      <c r="BW920">
        <v>1</v>
      </c>
      <c r="BX920" t="s">
        <v>2031</v>
      </c>
      <c r="BY920">
        <v>3406</v>
      </c>
      <c r="BZ920">
        <v>2.143276570757487E-2</v>
      </c>
      <c r="CA920">
        <v>0</v>
      </c>
    </row>
    <row r="921" spans="1:79" customFormat="1" x14ac:dyDescent="0.25">
      <c r="A921" t="s">
        <v>2037</v>
      </c>
      <c r="B921" t="s">
        <v>356</v>
      </c>
      <c r="C921" t="s">
        <v>124</v>
      </c>
      <c r="D921" t="s">
        <v>44</v>
      </c>
      <c r="E921">
        <v>2018</v>
      </c>
      <c r="F921">
        <v>458</v>
      </c>
      <c r="G921">
        <v>46</v>
      </c>
      <c r="H921">
        <v>0</v>
      </c>
      <c r="I921">
        <v>8</v>
      </c>
      <c r="J921">
        <v>75</v>
      </c>
      <c r="K921">
        <v>103</v>
      </c>
      <c r="L921">
        <v>74</v>
      </c>
      <c r="M921">
        <v>82</v>
      </c>
      <c r="N921">
        <v>70</v>
      </c>
      <c r="O921">
        <v>50</v>
      </c>
      <c r="P921">
        <v>29</v>
      </c>
      <c r="Q921">
        <v>11</v>
      </c>
      <c r="R921">
        <v>2</v>
      </c>
      <c r="S921">
        <v>0</v>
      </c>
      <c r="T921">
        <v>0</v>
      </c>
      <c r="U921">
        <v>486</v>
      </c>
      <c r="V921">
        <v>18</v>
      </c>
      <c r="W921">
        <v>0</v>
      </c>
      <c r="X921">
        <v>347</v>
      </c>
      <c r="Y921">
        <v>143</v>
      </c>
      <c r="Z921">
        <v>12</v>
      </c>
      <c r="AA921">
        <v>2</v>
      </c>
      <c r="AB921">
        <v>7</v>
      </c>
      <c r="AC921">
        <v>18</v>
      </c>
      <c r="AD921">
        <v>0</v>
      </c>
      <c r="AE921">
        <v>479</v>
      </c>
      <c r="AF921">
        <v>9</v>
      </c>
      <c r="AG921">
        <v>475</v>
      </c>
      <c r="AH921">
        <v>9</v>
      </c>
      <c r="AI921">
        <v>1</v>
      </c>
      <c r="AJ921">
        <v>10</v>
      </c>
      <c r="AK921">
        <v>32</v>
      </c>
      <c r="AL921">
        <v>472</v>
      </c>
      <c r="AM921">
        <v>0</v>
      </c>
      <c r="AN921">
        <v>504</v>
      </c>
      <c r="AO921">
        <v>0.90873015873015872</v>
      </c>
      <c r="AP921">
        <v>9.1269841269841265E-2</v>
      </c>
      <c r="AQ921">
        <v>0</v>
      </c>
      <c r="AR921">
        <v>1.5873015873015869E-2</v>
      </c>
      <c r="AS921">
        <v>0.14880952380952381</v>
      </c>
      <c r="AT921">
        <v>0.20436507936507939</v>
      </c>
      <c r="AU921">
        <v>0.1468253968253968</v>
      </c>
      <c r="AV921">
        <v>0.1626984126984127</v>
      </c>
      <c r="AW921">
        <v>0.1388888888888889</v>
      </c>
      <c r="AX921">
        <v>9.9206349206349201E-2</v>
      </c>
      <c r="AY921">
        <v>5.7539682539682543E-2</v>
      </c>
      <c r="AZ921">
        <v>2.1825396825396821E-2</v>
      </c>
      <c r="BA921">
        <v>0</v>
      </c>
      <c r="BB921">
        <v>3.968253968253968E-3</v>
      </c>
      <c r="BC921">
        <v>0</v>
      </c>
      <c r="BD921">
        <v>0.9642857142857143</v>
      </c>
      <c r="BE921">
        <v>3.5714285714285712E-2</v>
      </c>
      <c r="BF921">
        <v>0</v>
      </c>
      <c r="BG921">
        <v>0.68849206349206349</v>
      </c>
      <c r="BH921">
        <v>0.28373015873015872</v>
      </c>
      <c r="BI921">
        <v>2.3809523809523812E-2</v>
      </c>
      <c r="BJ921">
        <v>3.968253968253968E-3</v>
      </c>
      <c r="BK921">
        <v>1.388888888888889E-2</v>
      </c>
      <c r="BL921">
        <v>3.5714285714285712E-2</v>
      </c>
      <c r="BM921">
        <v>0</v>
      </c>
      <c r="BN921">
        <v>0.95039682539682535</v>
      </c>
      <c r="BO921">
        <v>1.785714285714286E-2</v>
      </c>
      <c r="BP921">
        <v>0.94246031746031744</v>
      </c>
      <c r="BQ921">
        <v>1.785714285714286E-2</v>
      </c>
      <c r="BR921">
        <v>1.984126984126984E-3</v>
      </c>
      <c r="BS921">
        <v>1.984126984126984E-2</v>
      </c>
      <c r="BT921">
        <v>6.3492063492063489E-2</v>
      </c>
      <c r="BU921">
        <v>0.93650793650793651</v>
      </c>
      <c r="BV921">
        <v>0</v>
      </c>
      <c r="BW921">
        <v>1</v>
      </c>
      <c r="BX921" t="s">
        <v>2038</v>
      </c>
      <c r="BY921">
        <v>504</v>
      </c>
      <c r="BZ921">
        <v>1</v>
      </c>
      <c r="CA921">
        <v>0</v>
      </c>
    </row>
    <row r="922" spans="1:79" customFormat="1" x14ac:dyDescent="0.25">
      <c r="A922" t="s">
        <v>2039</v>
      </c>
      <c r="B922" t="s">
        <v>356</v>
      </c>
      <c r="C922" t="s">
        <v>124</v>
      </c>
      <c r="D922" t="s">
        <v>947</v>
      </c>
      <c r="E922">
        <v>2018</v>
      </c>
      <c r="F922">
        <v>125</v>
      </c>
      <c r="G922">
        <v>7</v>
      </c>
      <c r="H922">
        <v>0</v>
      </c>
      <c r="I922">
        <v>3</v>
      </c>
      <c r="J922">
        <v>22</v>
      </c>
      <c r="K922">
        <v>31</v>
      </c>
      <c r="L922">
        <v>16</v>
      </c>
      <c r="M922">
        <v>22</v>
      </c>
      <c r="N922">
        <v>17</v>
      </c>
      <c r="O922">
        <v>8</v>
      </c>
      <c r="P922">
        <v>8</v>
      </c>
      <c r="Q922">
        <v>3</v>
      </c>
      <c r="R922">
        <v>2</v>
      </c>
      <c r="S922">
        <v>0</v>
      </c>
      <c r="T922">
        <v>0</v>
      </c>
      <c r="U922">
        <v>129</v>
      </c>
      <c r="V922">
        <v>3</v>
      </c>
      <c r="W922">
        <v>0</v>
      </c>
      <c r="X922">
        <v>70</v>
      </c>
      <c r="Y922">
        <v>59</v>
      </c>
      <c r="Z922">
        <v>3</v>
      </c>
      <c r="AA922">
        <v>0</v>
      </c>
      <c r="AB922">
        <v>0</v>
      </c>
      <c r="AC922">
        <v>5</v>
      </c>
      <c r="AD922">
        <v>0</v>
      </c>
      <c r="AE922">
        <v>127</v>
      </c>
      <c r="AF922">
        <v>1</v>
      </c>
      <c r="AG922">
        <v>129</v>
      </c>
      <c r="AH922">
        <v>1</v>
      </c>
      <c r="AI922">
        <v>0</v>
      </c>
      <c r="AJ922">
        <v>1</v>
      </c>
      <c r="AK922">
        <v>23</v>
      </c>
      <c r="AL922">
        <v>109</v>
      </c>
      <c r="AM922">
        <v>0</v>
      </c>
      <c r="AN922">
        <v>132</v>
      </c>
      <c r="AO922">
        <v>0.94696969696969702</v>
      </c>
      <c r="AP922">
        <v>5.3030303030303032E-2</v>
      </c>
      <c r="AQ922">
        <v>0</v>
      </c>
      <c r="AR922">
        <v>2.2727272727272731E-2</v>
      </c>
      <c r="AS922">
        <v>0.16666666666666671</v>
      </c>
      <c r="AT922">
        <v>0.23484848484848489</v>
      </c>
      <c r="AU922">
        <v>0.1212121212121212</v>
      </c>
      <c r="AV922">
        <v>0.16666666666666671</v>
      </c>
      <c r="AW922">
        <v>0.12878787878787881</v>
      </c>
      <c r="AX922">
        <v>6.0606060606060608E-2</v>
      </c>
      <c r="AY922">
        <v>6.0606060606060608E-2</v>
      </c>
      <c r="AZ922">
        <v>2.2727272727272731E-2</v>
      </c>
      <c r="BA922">
        <v>0</v>
      </c>
      <c r="BB922">
        <v>1.515151515151515E-2</v>
      </c>
      <c r="BC922">
        <v>0</v>
      </c>
      <c r="BD922">
        <v>0.97727272727272729</v>
      </c>
      <c r="BE922">
        <v>2.2727272727272731E-2</v>
      </c>
      <c r="BF922">
        <v>0</v>
      </c>
      <c r="BG922">
        <v>0.53030303030303028</v>
      </c>
      <c r="BH922">
        <v>0.44696969696969702</v>
      </c>
      <c r="BI922">
        <v>2.2727272727272731E-2</v>
      </c>
      <c r="BJ922">
        <v>0</v>
      </c>
      <c r="BK922">
        <v>0</v>
      </c>
      <c r="BL922">
        <v>3.787878787878788E-2</v>
      </c>
      <c r="BM922">
        <v>0</v>
      </c>
      <c r="BN922">
        <v>0.96212121212121215</v>
      </c>
      <c r="BO922">
        <v>7.575757575757576E-3</v>
      </c>
      <c r="BP922">
        <v>0.97727272727272729</v>
      </c>
      <c r="BQ922">
        <v>7.575757575757576E-3</v>
      </c>
      <c r="BR922">
        <v>0</v>
      </c>
      <c r="BS922">
        <v>7.575757575757576E-3</v>
      </c>
      <c r="BT922">
        <v>0.17424242424242431</v>
      </c>
      <c r="BU922">
        <v>0.8257575757575758</v>
      </c>
      <c r="BV922">
        <v>0</v>
      </c>
      <c r="BW922">
        <v>1</v>
      </c>
      <c r="BX922" t="s">
        <v>2038</v>
      </c>
      <c r="BY922">
        <v>504</v>
      </c>
      <c r="BZ922">
        <v>0.26190476190476192</v>
      </c>
      <c r="CA922">
        <v>0</v>
      </c>
    </row>
    <row r="923" spans="1:79" customFormat="1" x14ac:dyDescent="0.25">
      <c r="A923" t="s">
        <v>2040</v>
      </c>
      <c r="B923" t="s">
        <v>356</v>
      </c>
      <c r="C923" t="s">
        <v>124</v>
      </c>
      <c r="D923" t="s">
        <v>949</v>
      </c>
      <c r="E923">
        <v>2018</v>
      </c>
      <c r="F923">
        <v>226</v>
      </c>
      <c r="G923">
        <v>25</v>
      </c>
      <c r="H923">
        <v>0</v>
      </c>
      <c r="I923">
        <v>4</v>
      </c>
      <c r="J923">
        <v>34</v>
      </c>
      <c r="K923">
        <v>53</v>
      </c>
      <c r="L923">
        <v>44</v>
      </c>
      <c r="M923">
        <v>34</v>
      </c>
      <c r="N923">
        <v>34</v>
      </c>
      <c r="O923">
        <v>31</v>
      </c>
      <c r="P923">
        <v>13</v>
      </c>
      <c r="Q923">
        <v>4</v>
      </c>
      <c r="R923">
        <v>0</v>
      </c>
      <c r="S923">
        <v>0</v>
      </c>
      <c r="T923">
        <v>0</v>
      </c>
      <c r="U923">
        <v>241</v>
      </c>
      <c r="V923">
        <v>10</v>
      </c>
      <c r="W923">
        <v>0</v>
      </c>
      <c r="X923">
        <v>191</v>
      </c>
      <c r="Y923">
        <v>50</v>
      </c>
      <c r="Z923">
        <v>8</v>
      </c>
      <c r="AA923">
        <v>2</v>
      </c>
      <c r="AB923">
        <v>2</v>
      </c>
      <c r="AC923">
        <v>13</v>
      </c>
      <c r="AD923">
        <v>0</v>
      </c>
      <c r="AE923">
        <v>236</v>
      </c>
      <c r="AF923">
        <v>2</v>
      </c>
      <c r="AG923">
        <v>242</v>
      </c>
      <c r="AH923">
        <v>1</v>
      </c>
      <c r="AI923">
        <v>0</v>
      </c>
      <c r="AJ923">
        <v>6</v>
      </c>
      <c r="AK923">
        <v>2</v>
      </c>
      <c r="AL923">
        <v>249</v>
      </c>
      <c r="AM923">
        <v>0</v>
      </c>
      <c r="AN923">
        <v>251</v>
      </c>
      <c r="AO923">
        <v>0.90039840637450197</v>
      </c>
      <c r="AP923">
        <v>9.9601593625498003E-2</v>
      </c>
      <c r="AQ923">
        <v>0</v>
      </c>
      <c r="AR923">
        <v>1.5936254980079681E-2</v>
      </c>
      <c r="AS923">
        <v>0.13545816733067731</v>
      </c>
      <c r="AT923">
        <v>0.21115537848605581</v>
      </c>
      <c r="AU923">
        <v>0.1752988047808765</v>
      </c>
      <c r="AV923">
        <v>0.13545816733067731</v>
      </c>
      <c r="AW923">
        <v>0.13545816733067731</v>
      </c>
      <c r="AX923">
        <v>0.1235059760956175</v>
      </c>
      <c r="AY923">
        <v>5.1792828685258967E-2</v>
      </c>
      <c r="AZ923">
        <v>1.5936254980079681E-2</v>
      </c>
      <c r="BA923">
        <v>0</v>
      </c>
      <c r="BB923">
        <v>0</v>
      </c>
      <c r="BC923">
        <v>0</v>
      </c>
      <c r="BD923">
        <v>0.96015936254980083</v>
      </c>
      <c r="BE923">
        <v>3.9840637450199202E-2</v>
      </c>
      <c r="BF923">
        <v>0</v>
      </c>
      <c r="BG923">
        <v>0.76095617529880477</v>
      </c>
      <c r="BH923">
        <v>0.19920318725099601</v>
      </c>
      <c r="BI923">
        <v>3.1872509960159362E-2</v>
      </c>
      <c r="BJ923">
        <v>7.9681274900398405E-3</v>
      </c>
      <c r="BK923">
        <v>7.9681274900398405E-3</v>
      </c>
      <c r="BL923">
        <v>5.1792828685258967E-2</v>
      </c>
      <c r="BM923">
        <v>0</v>
      </c>
      <c r="BN923">
        <v>0.94023904382470125</v>
      </c>
      <c r="BO923">
        <v>7.9681274900398405E-3</v>
      </c>
      <c r="BP923">
        <v>0.96414342629482075</v>
      </c>
      <c r="BQ923">
        <v>3.9840637450199202E-3</v>
      </c>
      <c r="BR923">
        <v>0</v>
      </c>
      <c r="BS923">
        <v>2.3904382470119521E-2</v>
      </c>
      <c r="BT923">
        <v>7.9681274900398405E-3</v>
      </c>
      <c r="BU923">
        <v>0.99203187250996017</v>
      </c>
      <c r="BV923">
        <v>0</v>
      </c>
      <c r="BW923">
        <v>1</v>
      </c>
      <c r="BX923" t="s">
        <v>2038</v>
      </c>
      <c r="BY923">
        <v>504</v>
      </c>
      <c r="BZ923">
        <v>0.49801587301587302</v>
      </c>
      <c r="CA923">
        <v>0</v>
      </c>
    </row>
    <row r="924" spans="1:79" customFormat="1" x14ac:dyDescent="0.25">
      <c r="A924" t="s">
        <v>2041</v>
      </c>
      <c r="B924" t="s">
        <v>356</v>
      </c>
      <c r="C924" t="s">
        <v>124</v>
      </c>
      <c r="D924" t="s">
        <v>951</v>
      </c>
      <c r="E924">
        <v>2018</v>
      </c>
      <c r="F924">
        <v>27</v>
      </c>
      <c r="G924">
        <v>0</v>
      </c>
      <c r="H924">
        <v>0</v>
      </c>
      <c r="I924">
        <v>0</v>
      </c>
      <c r="J924">
        <v>6</v>
      </c>
      <c r="K924">
        <v>4</v>
      </c>
      <c r="L924">
        <v>3</v>
      </c>
      <c r="M924">
        <v>2</v>
      </c>
      <c r="N924">
        <v>7</v>
      </c>
      <c r="O924">
        <v>2</v>
      </c>
      <c r="P924">
        <v>1</v>
      </c>
      <c r="Q924">
        <v>2</v>
      </c>
      <c r="R924">
        <v>0</v>
      </c>
      <c r="S924">
        <v>0</v>
      </c>
      <c r="T924">
        <v>0</v>
      </c>
      <c r="U924">
        <v>25</v>
      </c>
      <c r="V924">
        <v>2</v>
      </c>
      <c r="W924">
        <v>0</v>
      </c>
      <c r="X924">
        <v>21</v>
      </c>
      <c r="Y924">
        <v>6</v>
      </c>
      <c r="Z924">
        <v>0</v>
      </c>
      <c r="AA924">
        <v>0</v>
      </c>
      <c r="AB924">
        <v>1</v>
      </c>
      <c r="AC924">
        <v>0</v>
      </c>
      <c r="AD924">
        <v>0</v>
      </c>
      <c r="AE924">
        <v>26</v>
      </c>
      <c r="AF924">
        <v>1</v>
      </c>
      <c r="AG924">
        <v>26</v>
      </c>
      <c r="AH924">
        <v>0</v>
      </c>
      <c r="AI924">
        <v>0</v>
      </c>
      <c r="AJ924">
        <v>0</v>
      </c>
      <c r="AK924">
        <v>1</v>
      </c>
      <c r="AL924">
        <v>26</v>
      </c>
      <c r="AM924">
        <v>0</v>
      </c>
      <c r="AN924">
        <v>27</v>
      </c>
      <c r="AO924">
        <v>1</v>
      </c>
      <c r="AP924">
        <v>0</v>
      </c>
      <c r="AQ924">
        <v>0</v>
      </c>
      <c r="AR924">
        <v>0</v>
      </c>
      <c r="AS924">
        <v>0.22222222222222221</v>
      </c>
      <c r="AT924">
        <v>0.14814814814814811</v>
      </c>
      <c r="AU924">
        <v>0.1111111111111111</v>
      </c>
      <c r="AV924">
        <v>7.407407407407407E-2</v>
      </c>
      <c r="AW924">
        <v>0.25925925925925919</v>
      </c>
      <c r="AX924">
        <v>7.407407407407407E-2</v>
      </c>
      <c r="AY924">
        <v>3.7037037037037028E-2</v>
      </c>
      <c r="AZ924">
        <v>7.407407407407407E-2</v>
      </c>
      <c r="BA924">
        <v>0</v>
      </c>
      <c r="BB924">
        <v>0</v>
      </c>
      <c r="BC924">
        <v>0</v>
      </c>
      <c r="BD924">
        <v>0.92592592592592593</v>
      </c>
      <c r="BE924">
        <v>7.407407407407407E-2</v>
      </c>
      <c r="BF924">
        <v>0</v>
      </c>
      <c r="BG924">
        <v>0.77777777777777779</v>
      </c>
      <c r="BH924">
        <v>0.22222222222222221</v>
      </c>
      <c r="BI924">
        <v>0</v>
      </c>
      <c r="BJ924">
        <v>0</v>
      </c>
      <c r="BK924">
        <v>3.7037037037037028E-2</v>
      </c>
      <c r="BL924">
        <v>0</v>
      </c>
      <c r="BM924">
        <v>0</v>
      </c>
      <c r="BN924">
        <v>0.96296296296296291</v>
      </c>
      <c r="BO924">
        <v>3.7037037037037028E-2</v>
      </c>
      <c r="BP924">
        <v>0.96296296296296291</v>
      </c>
      <c r="BQ924">
        <v>0</v>
      </c>
      <c r="BR924">
        <v>0</v>
      </c>
      <c r="BS924">
        <v>0</v>
      </c>
      <c r="BT924">
        <v>3.7037037037037028E-2</v>
      </c>
      <c r="BU924">
        <v>0.96296296296296291</v>
      </c>
      <c r="BV924">
        <v>0</v>
      </c>
      <c r="BW924">
        <v>1</v>
      </c>
      <c r="BX924" t="s">
        <v>2038</v>
      </c>
      <c r="BY924">
        <v>504</v>
      </c>
      <c r="BZ924">
        <v>5.3571428571428568E-2</v>
      </c>
      <c r="CA924">
        <v>0</v>
      </c>
    </row>
    <row r="925" spans="1:79" customFormat="1" x14ac:dyDescent="0.25">
      <c r="A925" t="s">
        <v>2042</v>
      </c>
      <c r="B925" t="s">
        <v>356</v>
      </c>
      <c r="C925" t="s">
        <v>124</v>
      </c>
      <c r="D925" t="s">
        <v>953</v>
      </c>
      <c r="E925">
        <v>2018</v>
      </c>
      <c r="F925">
        <v>80</v>
      </c>
      <c r="G925">
        <v>14</v>
      </c>
      <c r="H925">
        <v>0</v>
      </c>
      <c r="I925">
        <v>1</v>
      </c>
      <c r="J925">
        <v>13</v>
      </c>
      <c r="K925">
        <v>15</v>
      </c>
      <c r="L925">
        <v>11</v>
      </c>
      <c r="M925">
        <v>24</v>
      </c>
      <c r="N925">
        <v>12</v>
      </c>
      <c r="O925">
        <v>9</v>
      </c>
      <c r="P925">
        <v>7</v>
      </c>
      <c r="Q925">
        <v>2</v>
      </c>
      <c r="R925">
        <v>0</v>
      </c>
      <c r="S925">
        <v>0</v>
      </c>
      <c r="T925">
        <v>0</v>
      </c>
      <c r="U925">
        <v>91</v>
      </c>
      <c r="V925">
        <v>3</v>
      </c>
      <c r="W925">
        <v>0</v>
      </c>
      <c r="X925">
        <v>65</v>
      </c>
      <c r="Y925">
        <v>28</v>
      </c>
      <c r="Z925">
        <v>1</v>
      </c>
      <c r="AA925">
        <v>0</v>
      </c>
      <c r="AB925">
        <v>4</v>
      </c>
      <c r="AC925">
        <v>0</v>
      </c>
      <c r="AD925">
        <v>0</v>
      </c>
      <c r="AE925">
        <v>90</v>
      </c>
      <c r="AF925">
        <v>5</v>
      </c>
      <c r="AG925">
        <v>78</v>
      </c>
      <c r="AH925">
        <v>7</v>
      </c>
      <c r="AI925">
        <v>1</v>
      </c>
      <c r="AJ925">
        <v>3</v>
      </c>
      <c r="AK925">
        <v>6</v>
      </c>
      <c r="AL925">
        <v>88</v>
      </c>
      <c r="AM925">
        <v>0</v>
      </c>
      <c r="AN925">
        <v>94</v>
      </c>
      <c r="AO925">
        <v>0.85106382978723405</v>
      </c>
      <c r="AP925">
        <v>0.14893617021276601</v>
      </c>
      <c r="AQ925">
        <v>0</v>
      </c>
      <c r="AR925">
        <v>1.063829787234043E-2</v>
      </c>
      <c r="AS925">
        <v>0.13829787234042551</v>
      </c>
      <c r="AT925">
        <v>0.15957446808510639</v>
      </c>
      <c r="AU925">
        <v>0.1170212765957447</v>
      </c>
      <c r="AV925">
        <v>0.25531914893617019</v>
      </c>
      <c r="AW925">
        <v>0.1276595744680851</v>
      </c>
      <c r="AX925">
        <v>9.5744680851063829E-2</v>
      </c>
      <c r="AY925">
        <v>7.4468085106382975E-2</v>
      </c>
      <c r="AZ925">
        <v>2.1276595744680851E-2</v>
      </c>
      <c r="BA925">
        <v>0</v>
      </c>
      <c r="BB925">
        <v>0</v>
      </c>
      <c r="BC925">
        <v>0</v>
      </c>
      <c r="BD925">
        <v>0.96808510638297873</v>
      </c>
      <c r="BE925">
        <v>3.1914893617021267E-2</v>
      </c>
      <c r="BF925">
        <v>0</v>
      </c>
      <c r="BG925">
        <v>0.69148936170212771</v>
      </c>
      <c r="BH925">
        <v>0.2978723404255319</v>
      </c>
      <c r="BI925">
        <v>1.063829787234043E-2</v>
      </c>
      <c r="BJ925">
        <v>0</v>
      </c>
      <c r="BK925">
        <v>4.2553191489361701E-2</v>
      </c>
      <c r="BL925">
        <v>0</v>
      </c>
      <c r="BM925">
        <v>0</v>
      </c>
      <c r="BN925">
        <v>0.95744680851063835</v>
      </c>
      <c r="BO925">
        <v>5.3191489361702128E-2</v>
      </c>
      <c r="BP925">
        <v>0.82978723404255317</v>
      </c>
      <c r="BQ925">
        <v>7.4468085106382975E-2</v>
      </c>
      <c r="BR925">
        <v>1.063829787234043E-2</v>
      </c>
      <c r="BS925">
        <v>3.1914893617021267E-2</v>
      </c>
      <c r="BT925">
        <v>6.3829787234042548E-2</v>
      </c>
      <c r="BU925">
        <v>0.93617021276595747</v>
      </c>
      <c r="BV925">
        <v>0</v>
      </c>
      <c r="BW925">
        <v>1</v>
      </c>
      <c r="BX925" t="s">
        <v>2038</v>
      </c>
      <c r="BY925">
        <v>504</v>
      </c>
      <c r="BZ925">
        <v>0.18650793650793651</v>
      </c>
      <c r="CA925">
        <v>0</v>
      </c>
    </row>
    <row r="926" spans="1:79" customFormat="1" x14ac:dyDescent="0.25">
      <c r="A926" t="s">
        <v>2043</v>
      </c>
      <c r="B926" t="s">
        <v>356</v>
      </c>
      <c r="C926" t="s">
        <v>123</v>
      </c>
      <c r="D926" t="s">
        <v>44</v>
      </c>
      <c r="E926">
        <v>2018</v>
      </c>
      <c r="F926">
        <v>328</v>
      </c>
      <c r="G926">
        <v>28</v>
      </c>
      <c r="H926">
        <v>0</v>
      </c>
      <c r="I926">
        <v>2</v>
      </c>
      <c r="J926">
        <v>60</v>
      </c>
      <c r="K926">
        <v>57</v>
      </c>
      <c r="L926">
        <v>78</v>
      </c>
      <c r="M926">
        <v>51</v>
      </c>
      <c r="N926">
        <v>37</v>
      </c>
      <c r="O926">
        <v>38</v>
      </c>
      <c r="P926">
        <v>24</v>
      </c>
      <c r="Q926">
        <v>8</v>
      </c>
      <c r="R926">
        <v>1</v>
      </c>
      <c r="S926">
        <v>0</v>
      </c>
      <c r="T926">
        <v>0</v>
      </c>
      <c r="U926">
        <v>327</v>
      </c>
      <c r="V926">
        <v>26</v>
      </c>
      <c r="W926">
        <v>3</v>
      </c>
      <c r="X926">
        <v>256</v>
      </c>
      <c r="Y926">
        <v>65</v>
      </c>
      <c r="Z926">
        <v>35</v>
      </c>
      <c r="AA926">
        <v>0</v>
      </c>
      <c r="AB926">
        <v>2</v>
      </c>
      <c r="AC926">
        <v>12</v>
      </c>
      <c r="AD926">
        <v>0</v>
      </c>
      <c r="AE926">
        <v>342</v>
      </c>
      <c r="AF926">
        <v>7</v>
      </c>
      <c r="AG926">
        <v>343</v>
      </c>
      <c r="AH926">
        <v>6</v>
      </c>
      <c r="AI926">
        <v>0</v>
      </c>
      <c r="AJ926">
        <v>0</v>
      </c>
      <c r="AK926">
        <v>38</v>
      </c>
      <c r="AL926">
        <v>318</v>
      </c>
      <c r="AM926">
        <v>0</v>
      </c>
      <c r="AN926">
        <v>356</v>
      </c>
      <c r="AO926">
        <v>0.9213483146067416</v>
      </c>
      <c r="AP926">
        <v>7.8651685393258425E-2</v>
      </c>
      <c r="AQ926">
        <v>0</v>
      </c>
      <c r="AR926">
        <v>5.6179775280898866E-3</v>
      </c>
      <c r="AS926">
        <v>0.1685393258426966</v>
      </c>
      <c r="AT926">
        <v>0.1601123595505618</v>
      </c>
      <c r="AU926">
        <v>0.2191011235955056</v>
      </c>
      <c r="AV926">
        <v>0.1432584269662921</v>
      </c>
      <c r="AW926">
        <v>0.1039325842696629</v>
      </c>
      <c r="AX926">
        <v>0.1067415730337079</v>
      </c>
      <c r="AY926">
        <v>6.741573033707865E-2</v>
      </c>
      <c r="AZ926">
        <v>2.247191011235955E-2</v>
      </c>
      <c r="BA926">
        <v>0</v>
      </c>
      <c r="BB926">
        <v>2.8089887640449442E-3</v>
      </c>
      <c r="BC926">
        <v>0</v>
      </c>
      <c r="BD926">
        <v>0.9185393258426966</v>
      </c>
      <c r="BE926">
        <v>7.3033707865168537E-2</v>
      </c>
      <c r="BF926">
        <v>8.4269662921348312E-3</v>
      </c>
      <c r="BG926">
        <v>0.7191011235955056</v>
      </c>
      <c r="BH926">
        <v>0.18258426966292141</v>
      </c>
      <c r="BI926">
        <v>9.8314606741573038E-2</v>
      </c>
      <c r="BJ926">
        <v>0</v>
      </c>
      <c r="BK926">
        <v>5.6179775280898866E-3</v>
      </c>
      <c r="BL926">
        <v>3.3707865168539318E-2</v>
      </c>
      <c r="BM926">
        <v>0</v>
      </c>
      <c r="BN926">
        <v>0.9606741573033708</v>
      </c>
      <c r="BO926">
        <v>1.966292134831461E-2</v>
      </c>
      <c r="BP926">
        <v>0.9634831460674157</v>
      </c>
      <c r="BQ926">
        <v>1.6853932584269659E-2</v>
      </c>
      <c r="BR926">
        <v>0</v>
      </c>
      <c r="BS926">
        <v>0</v>
      </c>
      <c r="BT926">
        <v>0.1067415730337079</v>
      </c>
      <c r="BU926">
        <v>0.8932584269662921</v>
      </c>
      <c r="BV926">
        <v>0</v>
      </c>
      <c r="BW926">
        <v>1</v>
      </c>
      <c r="BX926" t="s">
        <v>2044</v>
      </c>
      <c r="BY926">
        <v>356</v>
      </c>
      <c r="BZ926">
        <v>1</v>
      </c>
      <c r="CA926">
        <v>0</v>
      </c>
    </row>
    <row r="927" spans="1:79" customFormat="1" x14ac:dyDescent="0.25">
      <c r="A927" t="s">
        <v>2045</v>
      </c>
      <c r="B927" t="s">
        <v>356</v>
      </c>
      <c r="C927" t="s">
        <v>123</v>
      </c>
      <c r="D927" t="s">
        <v>947</v>
      </c>
      <c r="E927">
        <v>2018</v>
      </c>
      <c r="F927">
        <v>176</v>
      </c>
      <c r="G927">
        <v>10</v>
      </c>
      <c r="H927">
        <v>0</v>
      </c>
      <c r="I927">
        <v>1</v>
      </c>
      <c r="J927">
        <v>31</v>
      </c>
      <c r="K927">
        <v>34</v>
      </c>
      <c r="L927">
        <v>40</v>
      </c>
      <c r="M927">
        <v>17</v>
      </c>
      <c r="N927">
        <v>20</v>
      </c>
      <c r="O927">
        <v>26</v>
      </c>
      <c r="P927">
        <v>11</v>
      </c>
      <c r="Q927">
        <v>5</v>
      </c>
      <c r="R927">
        <v>1</v>
      </c>
      <c r="S927">
        <v>0</v>
      </c>
      <c r="T927">
        <v>0</v>
      </c>
      <c r="U927">
        <v>176</v>
      </c>
      <c r="V927">
        <v>9</v>
      </c>
      <c r="W927">
        <v>1</v>
      </c>
      <c r="X927">
        <v>133</v>
      </c>
      <c r="Y927">
        <v>35</v>
      </c>
      <c r="Z927">
        <v>18</v>
      </c>
      <c r="AA927">
        <v>0</v>
      </c>
      <c r="AB927">
        <v>2</v>
      </c>
      <c r="AC927">
        <v>1</v>
      </c>
      <c r="AD927">
        <v>0</v>
      </c>
      <c r="AE927">
        <v>183</v>
      </c>
      <c r="AF927">
        <v>0</v>
      </c>
      <c r="AG927">
        <v>186</v>
      </c>
      <c r="AH927">
        <v>0</v>
      </c>
      <c r="AI927">
        <v>0</v>
      </c>
      <c r="AJ927">
        <v>0</v>
      </c>
      <c r="AK927">
        <v>26</v>
      </c>
      <c r="AL927">
        <v>160</v>
      </c>
      <c r="AM927">
        <v>0</v>
      </c>
      <c r="AN927">
        <v>186</v>
      </c>
      <c r="AO927">
        <v>0.94623655913978499</v>
      </c>
      <c r="AP927">
        <v>5.3763440860215048E-2</v>
      </c>
      <c r="AQ927">
        <v>0</v>
      </c>
      <c r="AR927">
        <v>5.3763440860215058E-3</v>
      </c>
      <c r="AS927">
        <v>0.16666666666666671</v>
      </c>
      <c r="AT927">
        <v>0.18279569892473119</v>
      </c>
      <c r="AU927">
        <v>0.21505376344086019</v>
      </c>
      <c r="AV927">
        <v>9.1397849462365593E-2</v>
      </c>
      <c r="AW927">
        <v>0.1075268817204301</v>
      </c>
      <c r="AX927">
        <v>0.1397849462365591</v>
      </c>
      <c r="AY927">
        <v>5.9139784946236562E-2</v>
      </c>
      <c r="AZ927">
        <v>2.6881720430107531E-2</v>
      </c>
      <c r="BA927">
        <v>0</v>
      </c>
      <c r="BB927">
        <v>5.3763440860215058E-3</v>
      </c>
      <c r="BC927">
        <v>0</v>
      </c>
      <c r="BD927">
        <v>0.94623655913978499</v>
      </c>
      <c r="BE927">
        <v>4.8387096774193547E-2</v>
      </c>
      <c r="BF927">
        <v>5.3763440860215058E-3</v>
      </c>
      <c r="BG927">
        <v>0.71505376344086025</v>
      </c>
      <c r="BH927">
        <v>0.18817204301075269</v>
      </c>
      <c r="BI927">
        <v>9.6774193548387094E-2</v>
      </c>
      <c r="BJ927">
        <v>0</v>
      </c>
      <c r="BK927">
        <v>1.075268817204301E-2</v>
      </c>
      <c r="BL927">
        <v>5.3763440860215058E-3</v>
      </c>
      <c r="BM927">
        <v>0</v>
      </c>
      <c r="BN927">
        <v>0.9838709677419355</v>
      </c>
      <c r="BO927">
        <v>0</v>
      </c>
      <c r="BP927">
        <v>1</v>
      </c>
      <c r="BQ927">
        <v>0</v>
      </c>
      <c r="BR927">
        <v>0</v>
      </c>
      <c r="BS927">
        <v>0</v>
      </c>
      <c r="BT927">
        <v>0.1397849462365591</v>
      </c>
      <c r="BU927">
        <v>0.86021505376344087</v>
      </c>
      <c r="BV927">
        <v>0</v>
      </c>
      <c r="BW927">
        <v>1</v>
      </c>
      <c r="BX927" t="s">
        <v>2044</v>
      </c>
      <c r="BY927">
        <v>356</v>
      </c>
      <c r="BZ927">
        <v>0.52247191011235961</v>
      </c>
      <c r="CA927">
        <v>0</v>
      </c>
    </row>
    <row r="928" spans="1:79" customFormat="1" x14ac:dyDescent="0.25">
      <c r="A928" t="s">
        <v>2046</v>
      </c>
      <c r="B928" t="s">
        <v>356</v>
      </c>
      <c r="C928" t="s">
        <v>123</v>
      </c>
      <c r="D928" t="s">
        <v>949</v>
      </c>
      <c r="E928">
        <v>2018</v>
      </c>
      <c r="F928">
        <v>98</v>
      </c>
      <c r="G928">
        <v>11</v>
      </c>
      <c r="H928">
        <v>0</v>
      </c>
      <c r="I928">
        <v>1</v>
      </c>
      <c r="J928">
        <v>22</v>
      </c>
      <c r="K928">
        <v>17</v>
      </c>
      <c r="L928">
        <v>22</v>
      </c>
      <c r="M928">
        <v>21</v>
      </c>
      <c r="N928">
        <v>11</v>
      </c>
      <c r="O928">
        <v>9</v>
      </c>
      <c r="P928">
        <v>5</v>
      </c>
      <c r="Q928">
        <v>1</v>
      </c>
      <c r="R928">
        <v>0</v>
      </c>
      <c r="S928">
        <v>0</v>
      </c>
      <c r="T928">
        <v>0</v>
      </c>
      <c r="U928">
        <v>97</v>
      </c>
      <c r="V928">
        <v>12</v>
      </c>
      <c r="W928">
        <v>0</v>
      </c>
      <c r="X928">
        <v>82</v>
      </c>
      <c r="Y928">
        <v>17</v>
      </c>
      <c r="Z928">
        <v>10</v>
      </c>
      <c r="AA928">
        <v>0</v>
      </c>
      <c r="AB928">
        <v>0</v>
      </c>
      <c r="AC928">
        <v>10</v>
      </c>
      <c r="AD928">
        <v>0</v>
      </c>
      <c r="AE928">
        <v>99</v>
      </c>
      <c r="AF928">
        <v>0</v>
      </c>
      <c r="AG928">
        <v>109</v>
      </c>
      <c r="AH928">
        <v>0</v>
      </c>
      <c r="AI928">
        <v>0</v>
      </c>
      <c r="AJ928">
        <v>0</v>
      </c>
      <c r="AK928">
        <v>4</v>
      </c>
      <c r="AL928">
        <v>105</v>
      </c>
      <c r="AM928">
        <v>0</v>
      </c>
      <c r="AN928">
        <v>109</v>
      </c>
      <c r="AO928">
        <v>0.8990825688073395</v>
      </c>
      <c r="AP928">
        <v>0.1009174311926606</v>
      </c>
      <c r="AQ928">
        <v>0</v>
      </c>
      <c r="AR928">
        <v>9.1743119266055051E-3</v>
      </c>
      <c r="AS928">
        <v>0.20183486238532111</v>
      </c>
      <c r="AT928">
        <v>0.15596330275229359</v>
      </c>
      <c r="AU928">
        <v>0.20183486238532111</v>
      </c>
      <c r="AV928">
        <v>0.19266055045871561</v>
      </c>
      <c r="AW928">
        <v>0.1009174311926606</v>
      </c>
      <c r="AX928">
        <v>8.2568807339449546E-2</v>
      </c>
      <c r="AY928">
        <v>4.5871559633027532E-2</v>
      </c>
      <c r="AZ928">
        <v>9.1743119266055051E-3</v>
      </c>
      <c r="BA928">
        <v>0</v>
      </c>
      <c r="BB928">
        <v>0</v>
      </c>
      <c r="BC928">
        <v>0</v>
      </c>
      <c r="BD928">
        <v>0.88990825688073394</v>
      </c>
      <c r="BE928">
        <v>0.1100917431192661</v>
      </c>
      <c r="BF928">
        <v>0</v>
      </c>
      <c r="BG928">
        <v>0.75229357798165142</v>
      </c>
      <c r="BH928">
        <v>0.15596330275229359</v>
      </c>
      <c r="BI928">
        <v>9.1743119266055051E-2</v>
      </c>
      <c r="BJ928">
        <v>0</v>
      </c>
      <c r="BK928">
        <v>0</v>
      </c>
      <c r="BL928">
        <v>9.1743119266055051E-2</v>
      </c>
      <c r="BM928">
        <v>0</v>
      </c>
      <c r="BN928">
        <v>0.90825688073394495</v>
      </c>
      <c r="BO928">
        <v>0</v>
      </c>
      <c r="BP928">
        <v>1</v>
      </c>
      <c r="BQ928">
        <v>0</v>
      </c>
      <c r="BR928">
        <v>0</v>
      </c>
      <c r="BS928">
        <v>0</v>
      </c>
      <c r="BT928">
        <v>3.669724770642202E-2</v>
      </c>
      <c r="BU928">
        <v>0.96330275229357798</v>
      </c>
      <c r="BV928">
        <v>0</v>
      </c>
      <c r="BW928">
        <v>1</v>
      </c>
      <c r="BX928" t="s">
        <v>2044</v>
      </c>
      <c r="BY928">
        <v>356</v>
      </c>
      <c r="BZ928">
        <v>0.3061797752808989</v>
      </c>
      <c r="CA928">
        <v>0</v>
      </c>
    </row>
    <row r="929" spans="1:79" customFormat="1" x14ac:dyDescent="0.25">
      <c r="A929" t="s">
        <v>2047</v>
      </c>
      <c r="B929" t="s">
        <v>356</v>
      </c>
      <c r="C929" t="s">
        <v>123</v>
      </c>
      <c r="D929" t="s">
        <v>951</v>
      </c>
      <c r="E929">
        <v>2018</v>
      </c>
      <c r="F929">
        <v>5</v>
      </c>
      <c r="G929">
        <v>3</v>
      </c>
      <c r="H929">
        <v>0</v>
      </c>
      <c r="I929">
        <v>0</v>
      </c>
      <c r="J929">
        <v>2</v>
      </c>
      <c r="K929">
        <v>1</v>
      </c>
      <c r="L929">
        <v>1</v>
      </c>
      <c r="M929">
        <v>2</v>
      </c>
      <c r="N929">
        <v>0</v>
      </c>
      <c r="O929">
        <v>0</v>
      </c>
      <c r="P929">
        <v>2</v>
      </c>
      <c r="Q929">
        <v>0</v>
      </c>
      <c r="R929">
        <v>0</v>
      </c>
      <c r="S929">
        <v>0</v>
      </c>
      <c r="T929">
        <v>0</v>
      </c>
      <c r="U929">
        <v>7</v>
      </c>
      <c r="V929">
        <v>1</v>
      </c>
      <c r="W929">
        <v>0</v>
      </c>
      <c r="X929">
        <v>7</v>
      </c>
      <c r="Y929">
        <v>0</v>
      </c>
      <c r="Z929">
        <v>1</v>
      </c>
      <c r="AA929">
        <v>0</v>
      </c>
      <c r="AB929">
        <v>0</v>
      </c>
      <c r="AC929">
        <v>0</v>
      </c>
      <c r="AD929">
        <v>0</v>
      </c>
      <c r="AE929">
        <v>8</v>
      </c>
      <c r="AF929">
        <v>0</v>
      </c>
      <c r="AG929">
        <v>8</v>
      </c>
      <c r="AH929">
        <v>0</v>
      </c>
      <c r="AI929">
        <v>0</v>
      </c>
      <c r="AJ929">
        <v>0</v>
      </c>
      <c r="AK929">
        <v>1</v>
      </c>
      <c r="AL929">
        <v>7</v>
      </c>
      <c r="AM929">
        <v>0</v>
      </c>
      <c r="AN929">
        <v>8</v>
      </c>
      <c r="AO929">
        <v>0.625</v>
      </c>
      <c r="AP929">
        <v>0.375</v>
      </c>
      <c r="AQ929">
        <v>0</v>
      </c>
      <c r="AR929">
        <v>0</v>
      </c>
      <c r="AS929">
        <v>0.25</v>
      </c>
      <c r="AT929">
        <v>0.125</v>
      </c>
      <c r="AU929">
        <v>0.125</v>
      </c>
      <c r="AV929">
        <v>0.25</v>
      </c>
      <c r="AW929">
        <v>0</v>
      </c>
      <c r="AX929">
        <v>0</v>
      </c>
      <c r="AY929">
        <v>0.25</v>
      </c>
      <c r="AZ929">
        <v>0</v>
      </c>
      <c r="BA929">
        <v>0</v>
      </c>
      <c r="BB929">
        <v>0</v>
      </c>
      <c r="BC929">
        <v>0</v>
      </c>
      <c r="BD929">
        <v>0.875</v>
      </c>
      <c r="BE929">
        <v>0.125</v>
      </c>
      <c r="BF929">
        <v>0</v>
      </c>
      <c r="BG929">
        <v>0.875</v>
      </c>
      <c r="BH929">
        <v>0</v>
      </c>
      <c r="BI929">
        <v>0.125</v>
      </c>
      <c r="BJ929">
        <v>0</v>
      </c>
      <c r="BK929">
        <v>0</v>
      </c>
      <c r="BL929">
        <v>0</v>
      </c>
      <c r="BM929">
        <v>0</v>
      </c>
      <c r="BN929">
        <v>1</v>
      </c>
      <c r="BO929">
        <v>0</v>
      </c>
      <c r="BP929">
        <v>1</v>
      </c>
      <c r="BQ929">
        <v>0</v>
      </c>
      <c r="BR929">
        <v>0</v>
      </c>
      <c r="BS929">
        <v>0</v>
      </c>
      <c r="BT929">
        <v>0.125</v>
      </c>
      <c r="BU929">
        <v>0.875</v>
      </c>
      <c r="BV929">
        <v>0</v>
      </c>
      <c r="BW929">
        <v>1</v>
      </c>
      <c r="BX929" t="s">
        <v>2044</v>
      </c>
      <c r="BY929">
        <v>356</v>
      </c>
      <c r="BZ929">
        <v>2.247191011235955E-2</v>
      </c>
      <c r="CA929">
        <v>0</v>
      </c>
    </row>
    <row r="930" spans="1:79" customFormat="1" x14ac:dyDescent="0.25">
      <c r="A930" t="s">
        <v>2048</v>
      </c>
      <c r="B930" t="s">
        <v>356</v>
      </c>
      <c r="C930" t="s">
        <v>123</v>
      </c>
      <c r="D930" t="s">
        <v>953</v>
      </c>
      <c r="E930">
        <v>2018</v>
      </c>
      <c r="F930">
        <v>49</v>
      </c>
      <c r="G930">
        <v>4</v>
      </c>
      <c r="H930">
        <v>0</v>
      </c>
      <c r="I930">
        <v>0</v>
      </c>
      <c r="J930">
        <v>5</v>
      </c>
      <c r="K930">
        <v>5</v>
      </c>
      <c r="L930">
        <v>15</v>
      </c>
      <c r="M930">
        <v>11</v>
      </c>
      <c r="N930">
        <v>6</v>
      </c>
      <c r="O930">
        <v>3</v>
      </c>
      <c r="P930">
        <v>6</v>
      </c>
      <c r="Q930">
        <v>2</v>
      </c>
      <c r="R930">
        <v>0</v>
      </c>
      <c r="S930">
        <v>0</v>
      </c>
      <c r="T930">
        <v>0</v>
      </c>
      <c r="U930">
        <v>47</v>
      </c>
      <c r="V930">
        <v>4</v>
      </c>
      <c r="W930">
        <v>2</v>
      </c>
      <c r="X930">
        <v>34</v>
      </c>
      <c r="Y930">
        <v>13</v>
      </c>
      <c r="Z930">
        <v>6</v>
      </c>
      <c r="AA930">
        <v>0</v>
      </c>
      <c r="AB930">
        <v>0</v>
      </c>
      <c r="AC930">
        <v>1</v>
      </c>
      <c r="AD930">
        <v>0</v>
      </c>
      <c r="AE930">
        <v>52</v>
      </c>
      <c r="AF930">
        <v>7</v>
      </c>
      <c r="AG930">
        <v>40</v>
      </c>
      <c r="AH930">
        <v>6</v>
      </c>
      <c r="AI930">
        <v>0</v>
      </c>
      <c r="AJ930">
        <v>0</v>
      </c>
      <c r="AK930">
        <v>7</v>
      </c>
      <c r="AL930">
        <v>46</v>
      </c>
      <c r="AM930">
        <v>0</v>
      </c>
      <c r="AN930">
        <v>53</v>
      </c>
      <c r="AO930">
        <v>0.92452830188679247</v>
      </c>
      <c r="AP930">
        <v>7.5471698113207544E-2</v>
      </c>
      <c r="AQ930">
        <v>0</v>
      </c>
      <c r="AR930">
        <v>0</v>
      </c>
      <c r="AS930">
        <v>9.4339622641509441E-2</v>
      </c>
      <c r="AT930">
        <v>9.4339622641509441E-2</v>
      </c>
      <c r="AU930">
        <v>0.28301886792452829</v>
      </c>
      <c r="AV930">
        <v>0.20754716981132079</v>
      </c>
      <c r="AW930">
        <v>0.1132075471698113</v>
      </c>
      <c r="AX930">
        <v>5.6603773584905662E-2</v>
      </c>
      <c r="AY930">
        <v>0.1132075471698113</v>
      </c>
      <c r="AZ930">
        <v>3.7735849056603772E-2</v>
      </c>
      <c r="BA930">
        <v>0</v>
      </c>
      <c r="BB930">
        <v>0</v>
      </c>
      <c r="BC930">
        <v>0</v>
      </c>
      <c r="BD930">
        <v>0.8867924528301887</v>
      </c>
      <c r="BE930">
        <v>7.5471698113207544E-2</v>
      </c>
      <c r="BF930">
        <v>3.7735849056603772E-2</v>
      </c>
      <c r="BG930">
        <v>0.64150943396226412</v>
      </c>
      <c r="BH930">
        <v>0.2452830188679245</v>
      </c>
      <c r="BI930">
        <v>0.1132075471698113</v>
      </c>
      <c r="BJ930">
        <v>0</v>
      </c>
      <c r="BK930">
        <v>0</v>
      </c>
      <c r="BL930">
        <v>1.886792452830189E-2</v>
      </c>
      <c r="BM930">
        <v>0</v>
      </c>
      <c r="BN930">
        <v>0.98113207547169812</v>
      </c>
      <c r="BO930">
        <v>0.13207547169811321</v>
      </c>
      <c r="BP930">
        <v>0.75471698113207553</v>
      </c>
      <c r="BQ930">
        <v>0.1132075471698113</v>
      </c>
      <c r="BR930">
        <v>0</v>
      </c>
      <c r="BS930">
        <v>0</v>
      </c>
      <c r="BT930">
        <v>0.13207547169811321</v>
      </c>
      <c r="BU930">
        <v>0.86792452830188682</v>
      </c>
      <c r="BV930">
        <v>0</v>
      </c>
      <c r="BW930">
        <v>1</v>
      </c>
      <c r="BX930" t="s">
        <v>2044</v>
      </c>
      <c r="BY930">
        <v>356</v>
      </c>
      <c r="BZ930">
        <v>0.148876404494382</v>
      </c>
      <c r="CA930">
        <v>0</v>
      </c>
    </row>
    <row r="931" spans="1:79" customFormat="1" x14ac:dyDescent="0.25">
      <c r="A931" t="s">
        <v>2049</v>
      </c>
      <c r="B931" t="s">
        <v>356</v>
      </c>
      <c r="C931" t="s">
        <v>369</v>
      </c>
      <c r="D931" t="s">
        <v>44</v>
      </c>
      <c r="E931">
        <v>2018</v>
      </c>
      <c r="F931" t="s">
        <v>74</v>
      </c>
      <c r="G931" t="s">
        <v>74</v>
      </c>
      <c r="H931" t="s">
        <v>74</v>
      </c>
      <c r="I931">
        <v>7</v>
      </c>
      <c r="J931">
        <v>28</v>
      </c>
      <c r="K931">
        <v>35</v>
      </c>
      <c r="L931">
        <v>32</v>
      </c>
      <c r="M931">
        <v>27</v>
      </c>
      <c r="N931">
        <v>27</v>
      </c>
      <c r="O931">
        <v>11</v>
      </c>
      <c r="P931">
        <v>4</v>
      </c>
      <c r="Q931">
        <v>2</v>
      </c>
      <c r="R931">
        <v>1</v>
      </c>
      <c r="S931">
        <v>0</v>
      </c>
      <c r="T931">
        <v>0</v>
      </c>
      <c r="U931">
        <v>171</v>
      </c>
      <c r="V931">
        <v>3</v>
      </c>
      <c r="W931">
        <v>0</v>
      </c>
      <c r="X931">
        <v>97</v>
      </c>
      <c r="Y931">
        <v>62</v>
      </c>
      <c r="Z931">
        <v>14</v>
      </c>
      <c r="AA931">
        <v>1</v>
      </c>
      <c r="AB931">
        <v>2</v>
      </c>
      <c r="AC931">
        <v>4</v>
      </c>
      <c r="AD931">
        <v>0</v>
      </c>
      <c r="AE931">
        <v>168</v>
      </c>
      <c r="AF931">
        <v>1</v>
      </c>
      <c r="AG931">
        <v>167</v>
      </c>
      <c r="AH931">
        <v>6</v>
      </c>
      <c r="AI931">
        <v>0</v>
      </c>
      <c r="AJ931">
        <v>0</v>
      </c>
      <c r="AK931">
        <v>39</v>
      </c>
      <c r="AL931">
        <v>135</v>
      </c>
      <c r="AM931">
        <v>0</v>
      </c>
      <c r="AN931">
        <v>174</v>
      </c>
      <c r="AO931" t="s">
        <v>74</v>
      </c>
      <c r="AP931" t="s">
        <v>74</v>
      </c>
      <c r="AQ931" t="s">
        <v>74</v>
      </c>
      <c r="AR931">
        <v>4.0229885057471257E-2</v>
      </c>
      <c r="AS931">
        <v>0.16091954022988511</v>
      </c>
      <c r="AT931">
        <v>0.2011494252873563</v>
      </c>
      <c r="AU931">
        <v>0.18390804597701149</v>
      </c>
      <c r="AV931">
        <v>0.15517241379310351</v>
      </c>
      <c r="AW931">
        <v>0.15517241379310351</v>
      </c>
      <c r="AX931">
        <v>6.3218390804597707E-2</v>
      </c>
      <c r="AY931">
        <v>2.298850574712644E-2</v>
      </c>
      <c r="AZ931">
        <v>1.149425287356322E-2</v>
      </c>
      <c r="BA931">
        <v>0</v>
      </c>
      <c r="BB931">
        <v>5.7471264367816091E-3</v>
      </c>
      <c r="BC931">
        <v>0</v>
      </c>
      <c r="BD931">
        <v>0.98275862068965514</v>
      </c>
      <c r="BE931">
        <v>1.7241379310344831E-2</v>
      </c>
      <c r="BF931">
        <v>0</v>
      </c>
      <c r="BG931">
        <v>0.55747126436781613</v>
      </c>
      <c r="BH931">
        <v>0.35632183908045978</v>
      </c>
      <c r="BI931">
        <v>8.0459770114942528E-2</v>
      </c>
      <c r="BJ931">
        <v>5.7471264367816091E-3</v>
      </c>
      <c r="BK931">
        <v>1.149425287356322E-2</v>
      </c>
      <c r="BL931">
        <v>2.298850574712644E-2</v>
      </c>
      <c r="BM931">
        <v>0</v>
      </c>
      <c r="BN931">
        <v>0.96551724137931039</v>
      </c>
      <c r="BO931">
        <v>5.7471264367816091E-3</v>
      </c>
      <c r="BP931">
        <v>0.95977011494252873</v>
      </c>
      <c r="BQ931">
        <v>3.4482758620689648E-2</v>
      </c>
      <c r="BR931">
        <v>0</v>
      </c>
      <c r="BS931">
        <v>0</v>
      </c>
      <c r="BT931">
        <v>0.22413793103448279</v>
      </c>
      <c r="BU931">
        <v>0.77586206896551724</v>
      </c>
      <c r="BV931">
        <v>0</v>
      </c>
      <c r="BW931">
        <v>1</v>
      </c>
      <c r="BX931" t="s">
        <v>2050</v>
      </c>
      <c r="BY931">
        <v>174</v>
      </c>
      <c r="BZ931">
        <v>1</v>
      </c>
      <c r="CA931">
        <v>0</v>
      </c>
    </row>
    <row r="932" spans="1:79" customFormat="1" x14ac:dyDescent="0.25">
      <c r="A932" t="s">
        <v>2051</v>
      </c>
      <c r="B932" t="s">
        <v>356</v>
      </c>
      <c r="C932" t="s">
        <v>369</v>
      </c>
      <c r="D932" t="s">
        <v>947</v>
      </c>
      <c r="E932">
        <v>2018</v>
      </c>
      <c r="F932" t="s">
        <v>74</v>
      </c>
      <c r="G932" t="s">
        <v>74</v>
      </c>
      <c r="H932" t="s">
        <v>74</v>
      </c>
      <c r="I932" t="s">
        <v>74</v>
      </c>
      <c r="J932" t="s">
        <v>74</v>
      </c>
      <c r="K932" t="s">
        <v>74</v>
      </c>
      <c r="L932" t="s">
        <v>74</v>
      </c>
      <c r="M932" t="s">
        <v>74</v>
      </c>
      <c r="N932" t="s">
        <v>74</v>
      </c>
      <c r="O932" t="s">
        <v>74</v>
      </c>
      <c r="P932" t="s">
        <v>74</v>
      </c>
      <c r="Q932" t="s">
        <v>74</v>
      </c>
      <c r="R932" t="s">
        <v>74</v>
      </c>
      <c r="S932" t="s">
        <v>74</v>
      </c>
      <c r="T932" t="s">
        <v>74</v>
      </c>
      <c r="U932" t="s">
        <v>74</v>
      </c>
      <c r="V932" t="s">
        <v>74</v>
      </c>
      <c r="W932" t="s">
        <v>74</v>
      </c>
      <c r="X932" t="s">
        <v>74</v>
      </c>
      <c r="Y932" t="s">
        <v>74</v>
      </c>
      <c r="Z932" t="s">
        <v>74</v>
      </c>
      <c r="AA932" t="s">
        <v>74</v>
      </c>
      <c r="AB932" t="s">
        <v>74</v>
      </c>
      <c r="AC932" t="s">
        <v>74</v>
      </c>
      <c r="AD932" t="s">
        <v>74</v>
      </c>
      <c r="AE932" t="s">
        <v>74</v>
      </c>
      <c r="AF932" t="s">
        <v>74</v>
      </c>
      <c r="AG932" t="s">
        <v>74</v>
      </c>
      <c r="AH932" t="s">
        <v>74</v>
      </c>
      <c r="AI932" t="s">
        <v>74</v>
      </c>
      <c r="AJ932" t="s">
        <v>74</v>
      </c>
      <c r="AK932" t="s">
        <v>74</v>
      </c>
      <c r="AL932" t="s">
        <v>74</v>
      </c>
      <c r="AM932" t="s">
        <v>74</v>
      </c>
      <c r="AN932" t="s">
        <v>74</v>
      </c>
      <c r="AO932" t="s">
        <v>74</v>
      </c>
      <c r="AP932" t="s">
        <v>74</v>
      </c>
      <c r="AQ932" t="s">
        <v>74</v>
      </c>
      <c r="AR932" t="s">
        <v>74</v>
      </c>
      <c r="AS932" t="s">
        <v>74</v>
      </c>
      <c r="AT932" t="s">
        <v>74</v>
      </c>
      <c r="AU932" t="s">
        <v>74</v>
      </c>
      <c r="AV932" t="s">
        <v>74</v>
      </c>
      <c r="AW932" t="s">
        <v>74</v>
      </c>
      <c r="AX932" t="s">
        <v>74</v>
      </c>
      <c r="AY932" t="s">
        <v>74</v>
      </c>
      <c r="AZ932" t="s">
        <v>74</v>
      </c>
      <c r="BA932" t="s">
        <v>74</v>
      </c>
      <c r="BB932" t="s">
        <v>74</v>
      </c>
      <c r="BC932" t="s">
        <v>74</v>
      </c>
      <c r="BD932" t="s">
        <v>74</v>
      </c>
      <c r="BE932" t="s">
        <v>74</v>
      </c>
      <c r="BF932" t="s">
        <v>74</v>
      </c>
      <c r="BG932" t="s">
        <v>74</v>
      </c>
      <c r="BH932" t="s">
        <v>74</v>
      </c>
      <c r="BI932" t="s">
        <v>74</v>
      </c>
      <c r="BJ932" t="s">
        <v>74</v>
      </c>
      <c r="BK932" t="s">
        <v>74</v>
      </c>
      <c r="BL932" t="s">
        <v>74</v>
      </c>
      <c r="BM932" t="s">
        <v>74</v>
      </c>
      <c r="BN932" t="s">
        <v>74</v>
      </c>
      <c r="BO932" t="s">
        <v>74</v>
      </c>
      <c r="BP932" t="s">
        <v>74</v>
      </c>
      <c r="BQ932" t="s">
        <v>74</v>
      </c>
      <c r="BR932" t="s">
        <v>74</v>
      </c>
      <c r="BS932" t="s">
        <v>74</v>
      </c>
      <c r="BT932" t="s">
        <v>74</v>
      </c>
      <c r="BU932" t="s">
        <v>74</v>
      </c>
      <c r="BV932" t="s">
        <v>74</v>
      </c>
      <c r="BW932" t="s">
        <v>74</v>
      </c>
      <c r="BX932" t="s">
        <v>2050</v>
      </c>
      <c r="BY932" t="s">
        <v>74</v>
      </c>
      <c r="BZ932" t="s">
        <v>74</v>
      </c>
      <c r="CA932">
        <v>0</v>
      </c>
    </row>
    <row r="933" spans="1:79" customFormat="1" x14ac:dyDescent="0.25">
      <c r="A933" t="s">
        <v>2052</v>
      </c>
      <c r="B933" t="s">
        <v>356</v>
      </c>
      <c r="C933" t="s">
        <v>369</v>
      </c>
      <c r="D933" t="s">
        <v>949</v>
      </c>
      <c r="E933">
        <v>2018</v>
      </c>
      <c r="F933" t="s">
        <v>74</v>
      </c>
      <c r="G933" t="s">
        <v>74</v>
      </c>
      <c r="H933" t="s">
        <v>74</v>
      </c>
      <c r="I933" t="s">
        <v>74</v>
      </c>
      <c r="J933" t="s">
        <v>74</v>
      </c>
      <c r="K933" t="s">
        <v>74</v>
      </c>
      <c r="L933" t="s">
        <v>74</v>
      </c>
      <c r="M933" t="s">
        <v>74</v>
      </c>
      <c r="N933" t="s">
        <v>74</v>
      </c>
      <c r="O933" t="s">
        <v>74</v>
      </c>
      <c r="P933" t="s">
        <v>74</v>
      </c>
      <c r="Q933" t="s">
        <v>74</v>
      </c>
      <c r="R933" t="s">
        <v>74</v>
      </c>
      <c r="S933" t="s">
        <v>74</v>
      </c>
      <c r="T933" t="s">
        <v>74</v>
      </c>
      <c r="U933" t="s">
        <v>74</v>
      </c>
      <c r="V933" t="s">
        <v>74</v>
      </c>
      <c r="W933" t="s">
        <v>74</v>
      </c>
      <c r="X933" t="s">
        <v>74</v>
      </c>
      <c r="Y933" t="s">
        <v>74</v>
      </c>
      <c r="Z933" t="s">
        <v>74</v>
      </c>
      <c r="AA933" t="s">
        <v>74</v>
      </c>
      <c r="AB933" t="s">
        <v>74</v>
      </c>
      <c r="AC933" t="s">
        <v>74</v>
      </c>
      <c r="AD933" t="s">
        <v>74</v>
      </c>
      <c r="AE933" t="s">
        <v>74</v>
      </c>
      <c r="AF933" t="s">
        <v>74</v>
      </c>
      <c r="AG933" t="s">
        <v>74</v>
      </c>
      <c r="AH933" t="s">
        <v>74</v>
      </c>
      <c r="AI933" t="s">
        <v>74</v>
      </c>
      <c r="AJ933" t="s">
        <v>74</v>
      </c>
      <c r="AK933" t="s">
        <v>74</v>
      </c>
      <c r="AL933" t="s">
        <v>74</v>
      </c>
      <c r="AM933" t="s">
        <v>74</v>
      </c>
      <c r="AN933" t="s">
        <v>74</v>
      </c>
      <c r="AO933" t="s">
        <v>74</v>
      </c>
      <c r="AP933" t="s">
        <v>74</v>
      </c>
      <c r="AQ933" t="s">
        <v>74</v>
      </c>
      <c r="AR933" t="s">
        <v>74</v>
      </c>
      <c r="AS933" t="s">
        <v>74</v>
      </c>
      <c r="AT933" t="s">
        <v>74</v>
      </c>
      <c r="AU933" t="s">
        <v>74</v>
      </c>
      <c r="AV933" t="s">
        <v>74</v>
      </c>
      <c r="AW933" t="s">
        <v>74</v>
      </c>
      <c r="AX933" t="s">
        <v>74</v>
      </c>
      <c r="AY933" t="s">
        <v>74</v>
      </c>
      <c r="AZ933" t="s">
        <v>74</v>
      </c>
      <c r="BA933" t="s">
        <v>74</v>
      </c>
      <c r="BB933" t="s">
        <v>74</v>
      </c>
      <c r="BC933" t="s">
        <v>74</v>
      </c>
      <c r="BD933" t="s">
        <v>74</v>
      </c>
      <c r="BE933" t="s">
        <v>74</v>
      </c>
      <c r="BF933" t="s">
        <v>74</v>
      </c>
      <c r="BG933" t="s">
        <v>74</v>
      </c>
      <c r="BH933" t="s">
        <v>74</v>
      </c>
      <c r="BI933" t="s">
        <v>74</v>
      </c>
      <c r="BJ933" t="s">
        <v>74</v>
      </c>
      <c r="BK933" t="s">
        <v>74</v>
      </c>
      <c r="BL933" t="s">
        <v>74</v>
      </c>
      <c r="BM933" t="s">
        <v>74</v>
      </c>
      <c r="BN933" t="s">
        <v>74</v>
      </c>
      <c r="BO933" t="s">
        <v>74</v>
      </c>
      <c r="BP933" t="s">
        <v>74</v>
      </c>
      <c r="BQ933" t="s">
        <v>74</v>
      </c>
      <c r="BR933" t="s">
        <v>74</v>
      </c>
      <c r="BS933" t="s">
        <v>74</v>
      </c>
      <c r="BT933" t="s">
        <v>74</v>
      </c>
      <c r="BU933" t="s">
        <v>74</v>
      </c>
      <c r="BV933" t="s">
        <v>74</v>
      </c>
      <c r="BW933" t="s">
        <v>74</v>
      </c>
      <c r="BX933" t="s">
        <v>2050</v>
      </c>
      <c r="BY933" t="s">
        <v>74</v>
      </c>
      <c r="BZ933" t="s">
        <v>74</v>
      </c>
      <c r="CA933">
        <v>0</v>
      </c>
    </row>
    <row r="934" spans="1:79" customFormat="1" x14ac:dyDescent="0.25">
      <c r="A934" t="s">
        <v>2053</v>
      </c>
      <c r="B934" t="s">
        <v>356</v>
      </c>
      <c r="C934" t="s">
        <v>369</v>
      </c>
      <c r="D934" t="s">
        <v>951</v>
      </c>
      <c r="E934">
        <v>2018</v>
      </c>
      <c r="F934" t="s">
        <v>74</v>
      </c>
      <c r="G934" t="s">
        <v>74</v>
      </c>
      <c r="H934" t="s">
        <v>74</v>
      </c>
      <c r="I934" t="s">
        <v>74</v>
      </c>
      <c r="J934" t="s">
        <v>74</v>
      </c>
      <c r="K934" t="s">
        <v>74</v>
      </c>
      <c r="L934" t="s">
        <v>74</v>
      </c>
      <c r="M934" t="s">
        <v>74</v>
      </c>
      <c r="N934" t="s">
        <v>74</v>
      </c>
      <c r="O934" t="s">
        <v>74</v>
      </c>
      <c r="P934" t="s">
        <v>74</v>
      </c>
      <c r="Q934" t="s">
        <v>74</v>
      </c>
      <c r="R934" t="s">
        <v>74</v>
      </c>
      <c r="S934" t="s">
        <v>74</v>
      </c>
      <c r="T934" t="s">
        <v>74</v>
      </c>
      <c r="U934" t="s">
        <v>74</v>
      </c>
      <c r="V934" t="s">
        <v>74</v>
      </c>
      <c r="W934" t="s">
        <v>74</v>
      </c>
      <c r="X934" t="s">
        <v>74</v>
      </c>
      <c r="Y934" t="s">
        <v>74</v>
      </c>
      <c r="Z934" t="s">
        <v>74</v>
      </c>
      <c r="AA934" t="s">
        <v>74</v>
      </c>
      <c r="AB934" t="s">
        <v>74</v>
      </c>
      <c r="AC934" t="s">
        <v>74</v>
      </c>
      <c r="AD934" t="s">
        <v>74</v>
      </c>
      <c r="AE934" t="s">
        <v>74</v>
      </c>
      <c r="AF934" t="s">
        <v>74</v>
      </c>
      <c r="AG934" t="s">
        <v>74</v>
      </c>
      <c r="AH934" t="s">
        <v>74</v>
      </c>
      <c r="AI934" t="s">
        <v>74</v>
      </c>
      <c r="AJ934" t="s">
        <v>74</v>
      </c>
      <c r="AK934" t="s">
        <v>74</v>
      </c>
      <c r="AL934" t="s">
        <v>74</v>
      </c>
      <c r="AM934" t="s">
        <v>74</v>
      </c>
      <c r="AN934" t="s">
        <v>74</v>
      </c>
      <c r="AO934" t="s">
        <v>74</v>
      </c>
      <c r="AP934" t="s">
        <v>74</v>
      </c>
      <c r="AQ934" t="s">
        <v>74</v>
      </c>
      <c r="AR934" t="s">
        <v>74</v>
      </c>
      <c r="AS934" t="s">
        <v>74</v>
      </c>
      <c r="AT934" t="s">
        <v>74</v>
      </c>
      <c r="AU934" t="s">
        <v>74</v>
      </c>
      <c r="AV934" t="s">
        <v>74</v>
      </c>
      <c r="AW934" t="s">
        <v>74</v>
      </c>
      <c r="AX934" t="s">
        <v>74</v>
      </c>
      <c r="AY934" t="s">
        <v>74</v>
      </c>
      <c r="AZ934" t="s">
        <v>74</v>
      </c>
      <c r="BA934" t="s">
        <v>74</v>
      </c>
      <c r="BB934" t="s">
        <v>74</v>
      </c>
      <c r="BC934" t="s">
        <v>74</v>
      </c>
      <c r="BD934" t="s">
        <v>74</v>
      </c>
      <c r="BE934" t="s">
        <v>74</v>
      </c>
      <c r="BF934" t="s">
        <v>74</v>
      </c>
      <c r="BG934" t="s">
        <v>74</v>
      </c>
      <c r="BH934" t="s">
        <v>74</v>
      </c>
      <c r="BI934" t="s">
        <v>74</v>
      </c>
      <c r="BJ934" t="s">
        <v>74</v>
      </c>
      <c r="BK934" t="s">
        <v>74</v>
      </c>
      <c r="BL934" t="s">
        <v>74</v>
      </c>
      <c r="BM934" t="s">
        <v>74</v>
      </c>
      <c r="BN934" t="s">
        <v>74</v>
      </c>
      <c r="BO934" t="s">
        <v>74</v>
      </c>
      <c r="BP934" t="s">
        <v>74</v>
      </c>
      <c r="BQ934" t="s">
        <v>74</v>
      </c>
      <c r="BR934" t="s">
        <v>74</v>
      </c>
      <c r="BS934" t="s">
        <v>74</v>
      </c>
      <c r="BT934" t="s">
        <v>74</v>
      </c>
      <c r="BU934" t="s">
        <v>74</v>
      </c>
      <c r="BV934" t="s">
        <v>74</v>
      </c>
      <c r="BW934" t="s">
        <v>74</v>
      </c>
      <c r="BX934" t="s">
        <v>2050</v>
      </c>
      <c r="BY934" t="s">
        <v>74</v>
      </c>
      <c r="BZ934" t="s">
        <v>74</v>
      </c>
      <c r="CA934">
        <v>1</v>
      </c>
    </row>
    <row r="935" spans="1:79" customFormat="1" x14ac:dyDescent="0.25">
      <c r="A935" t="s">
        <v>2054</v>
      </c>
      <c r="B935" t="s">
        <v>356</v>
      </c>
      <c r="C935" t="s">
        <v>369</v>
      </c>
      <c r="D935" t="s">
        <v>953</v>
      </c>
      <c r="E935">
        <v>2018</v>
      </c>
      <c r="F935" t="s">
        <v>74</v>
      </c>
      <c r="G935" t="s">
        <v>74</v>
      </c>
      <c r="H935" t="s">
        <v>74</v>
      </c>
      <c r="I935" t="s">
        <v>74</v>
      </c>
      <c r="J935" t="s">
        <v>74</v>
      </c>
      <c r="K935" t="s">
        <v>74</v>
      </c>
      <c r="L935" t="s">
        <v>74</v>
      </c>
      <c r="M935" t="s">
        <v>74</v>
      </c>
      <c r="N935" t="s">
        <v>74</v>
      </c>
      <c r="O935" t="s">
        <v>74</v>
      </c>
      <c r="P935" t="s">
        <v>74</v>
      </c>
      <c r="Q935" t="s">
        <v>74</v>
      </c>
      <c r="R935" t="s">
        <v>74</v>
      </c>
      <c r="S935" t="s">
        <v>74</v>
      </c>
      <c r="T935" t="s">
        <v>74</v>
      </c>
      <c r="U935" t="s">
        <v>74</v>
      </c>
      <c r="V935" t="s">
        <v>74</v>
      </c>
      <c r="W935" t="s">
        <v>74</v>
      </c>
      <c r="X935" t="s">
        <v>74</v>
      </c>
      <c r="Y935" t="s">
        <v>74</v>
      </c>
      <c r="Z935" t="s">
        <v>74</v>
      </c>
      <c r="AA935" t="s">
        <v>74</v>
      </c>
      <c r="AB935" t="s">
        <v>74</v>
      </c>
      <c r="AC935" t="s">
        <v>74</v>
      </c>
      <c r="AD935" t="s">
        <v>74</v>
      </c>
      <c r="AE935" t="s">
        <v>74</v>
      </c>
      <c r="AF935" t="s">
        <v>74</v>
      </c>
      <c r="AG935" t="s">
        <v>74</v>
      </c>
      <c r="AH935" t="s">
        <v>74</v>
      </c>
      <c r="AI935" t="s">
        <v>74</v>
      </c>
      <c r="AJ935" t="s">
        <v>74</v>
      </c>
      <c r="AK935" t="s">
        <v>74</v>
      </c>
      <c r="AL935" t="s">
        <v>74</v>
      </c>
      <c r="AM935" t="s">
        <v>74</v>
      </c>
      <c r="AN935" t="s">
        <v>74</v>
      </c>
      <c r="AO935" t="s">
        <v>74</v>
      </c>
      <c r="AP935" t="s">
        <v>74</v>
      </c>
      <c r="AQ935" t="s">
        <v>74</v>
      </c>
      <c r="AR935" t="s">
        <v>74</v>
      </c>
      <c r="AS935" t="s">
        <v>74</v>
      </c>
      <c r="AT935" t="s">
        <v>74</v>
      </c>
      <c r="AU935" t="s">
        <v>74</v>
      </c>
      <c r="AV935" t="s">
        <v>74</v>
      </c>
      <c r="AW935" t="s">
        <v>74</v>
      </c>
      <c r="AX935" t="s">
        <v>74</v>
      </c>
      <c r="AY935" t="s">
        <v>74</v>
      </c>
      <c r="AZ935" t="s">
        <v>74</v>
      </c>
      <c r="BA935" t="s">
        <v>74</v>
      </c>
      <c r="BB935" t="s">
        <v>74</v>
      </c>
      <c r="BC935" t="s">
        <v>74</v>
      </c>
      <c r="BD935" t="s">
        <v>74</v>
      </c>
      <c r="BE935" t="s">
        <v>74</v>
      </c>
      <c r="BF935" t="s">
        <v>74</v>
      </c>
      <c r="BG935" t="s">
        <v>74</v>
      </c>
      <c r="BH935" t="s">
        <v>74</v>
      </c>
      <c r="BI935" t="s">
        <v>74</v>
      </c>
      <c r="BJ935" t="s">
        <v>74</v>
      </c>
      <c r="BK935" t="s">
        <v>74</v>
      </c>
      <c r="BL935" t="s">
        <v>74</v>
      </c>
      <c r="BM935" t="s">
        <v>74</v>
      </c>
      <c r="BN935" t="s">
        <v>74</v>
      </c>
      <c r="BO935" t="s">
        <v>74</v>
      </c>
      <c r="BP935" t="s">
        <v>74</v>
      </c>
      <c r="BQ935" t="s">
        <v>74</v>
      </c>
      <c r="BR935" t="s">
        <v>74</v>
      </c>
      <c r="BS935" t="s">
        <v>74</v>
      </c>
      <c r="BT935" t="s">
        <v>74</v>
      </c>
      <c r="BU935" t="s">
        <v>74</v>
      </c>
      <c r="BV935" t="s">
        <v>74</v>
      </c>
      <c r="BW935" t="s">
        <v>74</v>
      </c>
      <c r="BX935" t="s">
        <v>2050</v>
      </c>
      <c r="BY935" t="s">
        <v>74</v>
      </c>
      <c r="BZ935" t="s">
        <v>74</v>
      </c>
      <c r="CA935">
        <v>0</v>
      </c>
    </row>
    <row r="936" spans="1:79" customFormat="1" x14ac:dyDescent="0.25">
      <c r="A936" t="s">
        <v>2055</v>
      </c>
      <c r="B936" t="s">
        <v>356</v>
      </c>
      <c r="C936" t="s">
        <v>376</v>
      </c>
      <c r="D936" t="s">
        <v>44</v>
      </c>
      <c r="E936">
        <v>2018</v>
      </c>
      <c r="F936">
        <v>118</v>
      </c>
      <c r="G936">
        <v>8</v>
      </c>
      <c r="H936">
        <v>0</v>
      </c>
      <c r="I936">
        <v>3</v>
      </c>
      <c r="J936">
        <v>21</v>
      </c>
      <c r="K936">
        <v>27</v>
      </c>
      <c r="L936">
        <v>25</v>
      </c>
      <c r="M936">
        <v>14</v>
      </c>
      <c r="N936">
        <v>20</v>
      </c>
      <c r="O936">
        <v>6</v>
      </c>
      <c r="P936">
        <v>8</v>
      </c>
      <c r="Q936">
        <v>2</v>
      </c>
      <c r="R936">
        <v>0</v>
      </c>
      <c r="S936">
        <v>0</v>
      </c>
      <c r="T936">
        <v>0</v>
      </c>
      <c r="U936">
        <v>122</v>
      </c>
      <c r="V936">
        <v>4</v>
      </c>
      <c r="W936">
        <v>0</v>
      </c>
      <c r="X936">
        <v>103</v>
      </c>
      <c r="Y936">
        <v>13</v>
      </c>
      <c r="Z936">
        <v>10</v>
      </c>
      <c r="AA936">
        <v>0</v>
      </c>
      <c r="AB936">
        <v>1</v>
      </c>
      <c r="AC936">
        <v>13</v>
      </c>
      <c r="AD936">
        <v>0</v>
      </c>
      <c r="AE936">
        <v>112</v>
      </c>
      <c r="AF936">
        <v>1</v>
      </c>
      <c r="AG936">
        <v>121</v>
      </c>
      <c r="AH936">
        <v>4</v>
      </c>
      <c r="AI936">
        <v>0</v>
      </c>
      <c r="AJ936">
        <v>0</v>
      </c>
      <c r="AK936">
        <v>54</v>
      </c>
      <c r="AL936">
        <v>72</v>
      </c>
      <c r="AM936">
        <v>0</v>
      </c>
      <c r="AN936">
        <v>126</v>
      </c>
      <c r="AO936">
        <v>0.93650793650793651</v>
      </c>
      <c r="AP936">
        <v>6.3492063492063489E-2</v>
      </c>
      <c r="AQ936">
        <v>0</v>
      </c>
      <c r="AR936">
        <v>2.3809523809523812E-2</v>
      </c>
      <c r="AS936">
        <v>0.16666666666666671</v>
      </c>
      <c r="AT936">
        <v>0.2142857142857143</v>
      </c>
      <c r="AU936">
        <v>0.1984126984126984</v>
      </c>
      <c r="AV936">
        <v>0.1111111111111111</v>
      </c>
      <c r="AW936">
        <v>0.15873015873015869</v>
      </c>
      <c r="AX936">
        <v>4.7619047619047623E-2</v>
      </c>
      <c r="AY936">
        <v>6.3492063492063489E-2</v>
      </c>
      <c r="AZ936">
        <v>1.5873015873015869E-2</v>
      </c>
      <c r="BA936">
        <v>0</v>
      </c>
      <c r="BB936">
        <v>0</v>
      </c>
      <c r="BC936">
        <v>0</v>
      </c>
      <c r="BD936">
        <v>0.96825396825396826</v>
      </c>
      <c r="BE936">
        <v>3.1746031746031737E-2</v>
      </c>
      <c r="BF936">
        <v>0</v>
      </c>
      <c r="BG936">
        <v>0.81746031746031744</v>
      </c>
      <c r="BH936">
        <v>0.1031746031746032</v>
      </c>
      <c r="BI936">
        <v>7.9365079365079361E-2</v>
      </c>
      <c r="BJ936">
        <v>0</v>
      </c>
      <c r="BK936">
        <v>7.9365079365079361E-3</v>
      </c>
      <c r="BL936">
        <v>0.1031746031746032</v>
      </c>
      <c r="BM936">
        <v>0</v>
      </c>
      <c r="BN936">
        <v>0.88888888888888884</v>
      </c>
      <c r="BO936">
        <v>7.9365079365079361E-3</v>
      </c>
      <c r="BP936">
        <v>0.96031746031746035</v>
      </c>
      <c r="BQ936">
        <v>3.1746031746031737E-2</v>
      </c>
      <c r="BR936">
        <v>0</v>
      </c>
      <c r="BS936">
        <v>0</v>
      </c>
      <c r="BT936">
        <v>0.42857142857142849</v>
      </c>
      <c r="BU936">
        <v>0.5714285714285714</v>
      </c>
      <c r="BV936">
        <v>0</v>
      </c>
      <c r="BW936">
        <v>1</v>
      </c>
      <c r="BX936" t="s">
        <v>2056</v>
      </c>
      <c r="BY936">
        <v>126</v>
      </c>
      <c r="BZ936">
        <v>1</v>
      </c>
      <c r="CA936">
        <v>0</v>
      </c>
    </row>
    <row r="937" spans="1:79" customFormat="1" x14ac:dyDescent="0.25">
      <c r="A937" t="s">
        <v>2057</v>
      </c>
      <c r="B937" t="s">
        <v>356</v>
      </c>
      <c r="C937" t="s">
        <v>376</v>
      </c>
      <c r="D937" t="s">
        <v>947</v>
      </c>
      <c r="E937">
        <v>2018</v>
      </c>
      <c r="F937" t="s">
        <v>74</v>
      </c>
      <c r="G937" t="s">
        <v>74</v>
      </c>
      <c r="H937" t="s">
        <v>74</v>
      </c>
      <c r="I937" t="s">
        <v>74</v>
      </c>
      <c r="J937" t="s">
        <v>74</v>
      </c>
      <c r="K937" t="s">
        <v>74</v>
      </c>
      <c r="L937" t="s">
        <v>74</v>
      </c>
      <c r="M937" t="s">
        <v>74</v>
      </c>
      <c r="N937" t="s">
        <v>74</v>
      </c>
      <c r="O937" t="s">
        <v>74</v>
      </c>
      <c r="P937" t="s">
        <v>74</v>
      </c>
      <c r="Q937" t="s">
        <v>74</v>
      </c>
      <c r="R937" t="s">
        <v>74</v>
      </c>
      <c r="S937" t="s">
        <v>74</v>
      </c>
      <c r="T937" t="s">
        <v>74</v>
      </c>
      <c r="U937" t="s">
        <v>74</v>
      </c>
      <c r="V937" t="s">
        <v>74</v>
      </c>
      <c r="W937" t="s">
        <v>74</v>
      </c>
      <c r="X937" t="s">
        <v>74</v>
      </c>
      <c r="Y937" t="s">
        <v>74</v>
      </c>
      <c r="Z937" t="s">
        <v>74</v>
      </c>
      <c r="AA937" t="s">
        <v>74</v>
      </c>
      <c r="AB937" t="s">
        <v>74</v>
      </c>
      <c r="AC937" t="s">
        <v>74</v>
      </c>
      <c r="AD937" t="s">
        <v>74</v>
      </c>
      <c r="AE937" t="s">
        <v>74</v>
      </c>
      <c r="AF937" t="s">
        <v>74</v>
      </c>
      <c r="AG937" t="s">
        <v>74</v>
      </c>
      <c r="AH937" t="s">
        <v>74</v>
      </c>
      <c r="AI937" t="s">
        <v>74</v>
      </c>
      <c r="AJ937" t="s">
        <v>74</v>
      </c>
      <c r="AK937" t="s">
        <v>74</v>
      </c>
      <c r="AL937" t="s">
        <v>74</v>
      </c>
      <c r="AM937" t="s">
        <v>74</v>
      </c>
      <c r="AN937" t="s">
        <v>74</v>
      </c>
      <c r="AO937" t="s">
        <v>74</v>
      </c>
      <c r="AP937" t="s">
        <v>74</v>
      </c>
      <c r="AQ937" t="s">
        <v>74</v>
      </c>
      <c r="AR937" t="s">
        <v>74</v>
      </c>
      <c r="AS937" t="s">
        <v>74</v>
      </c>
      <c r="AT937" t="s">
        <v>74</v>
      </c>
      <c r="AU937" t="s">
        <v>74</v>
      </c>
      <c r="AV937" t="s">
        <v>74</v>
      </c>
      <c r="AW937" t="s">
        <v>74</v>
      </c>
      <c r="AX937" t="s">
        <v>74</v>
      </c>
      <c r="AY937" t="s">
        <v>74</v>
      </c>
      <c r="AZ937" t="s">
        <v>74</v>
      </c>
      <c r="BA937" t="s">
        <v>74</v>
      </c>
      <c r="BB937" t="s">
        <v>74</v>
      </c>
      <c r="BC937" t="s">
        <v>74</v>
      </c>
      <c r="BD937" t="s">
        <v>74</v>
      </c>
      <c r="BE937" t="s">
        <v>74</v>
      </c>
      <c r="BF937" t="s">
        <v>74</v>
      </c>
      <c r="BG937" t="s">
        <v>74</v>
      </c>
      <c r="BH937" t="s">
        <v>74</v>
      </c>
      <c r="BI937" t="s">
        <v>74</v>
      </c>
      <c r="BJ937" t="s">
        <v>74</v>
      </c>
      <c r="BK937" t="s">
        <v>74</v>
      </c>
      <c r="BL937" t="s">
        <v>74</v>
      </c>
      <c r="BM937" t="s">
        <v>74</v>
      </c>
      <c r="BN937" t="s">
        <v>74</v>
      </c>
      <c r="BO937" t="s">
        <v>74</v>
      </c>
      <c r="BP937" t="s">
        <v>74</v>
      </c>
      <c r="BQ937" t="s">
        <v>74</v>
      </c>
      <c r="BR937" t="s">
        <v>74</v>
      </c>
      <c r="BS937" t="s">
        <v>74</v>
      </c>
      <c r="BT937" t="s">
        <v>74</v>
      </c>
      <c r="BU937" t="s">
        <v>74</v>
      </c>
      <c r="BV937" t="s">
        <v>74</v>
      </c>
      <c r="BW937" t="s">
        <v>74</v>
      </c>
      <c r="BX937" t="s">
        <v>2056</v>
      </c>
      <c r="BY937" t="s">
        <v>74</v>
      </c>
      <c r="BZ937" t="s">
        <v>74</v>
      </c>
      <c r="CA937">
        <v>0</v>
      </c>
    </row>
    <row r="938" spans="1:79" customFormat="1" x14ac:dyDescent="0.25">
      <c r="A938" t="s">
        <v>2058</v>
      </c>
      <c r="B938" t="s">
        <v>356</v>
      </c>
      <c r="C938" t="s">
        <v>376</v>
      </c>
      <c r="D938" t="s">
        <v>949</v>
      </c>
      <c r="E938">
        <v>2018</v>
      </c>
      <c r="F938" t="s">
        <v>74</v>
      </c>
      <c r="G938" t="s">
        <v>74</v>
      </c>
      <c r="H938" t="s">
        <v>74</v>
      </c>
      <c r="I938" t="s">
        <v>74</v>
      </c>
      <c r="J938" t="s">
        <v>74</v>
      </c>
      <c r="K938" t="s">
        <v>74</v>
      </c>
      <c r="L938" t="s">
        <v>74</v>
      </c>
      <c r="M938" t="s">
        <v>74</v>
      </c>
      <c r="N938" t="s">
        <v>74</v>
      </c>
      <c r="O938" t="s">
        <v>74</v>
      </c>
      <c r="P938" t="s">
        <v>74</v>
      </c>
      <c r="Q938" t="s">
        <v>74</v>
      </c>
      <c r="R938" t="s">
        <v>74</v>
      </c>
      <c r="S938" t="s">
        <v>74</v>
      </c>
      <c r="T938" t="s">
        <v>74</v>
      </c>
      <c r="U938" t="s">
        <v>74</v>
      </c>
      <c r="V938" t="s">
        <v>74</v>
      </c>
      <c r="W938" t="s">
        <v>74</v>
      </c>
      <c r="X938" t="s">
        <v>74</v>
      </c>
      <c r="Y938" t="s">
        <v>74</v>
      </c>
      <c r="Z938" t="s">
        <v>74</v>
      </c>
      <c r="AA938" t="s">
        <v>74</v>
      </c>
      <c r="AB938" t="s">
        <v>74</v>
      </c>
      <c r="AC938" t="s">
        <v>74</v>
      </c>
      <c r="AD938" t="s">
        <v>74</v>
      </c>
      <c r="AE938" t="s">
        <v>74</v>
      </c>
      <c r="AF938" t="s">
        <v>74</v>
      </c>
      <c r="AG938" t="s">
        <v>74</v>
      </c>
      <c r="AH938" t="s">
        <v>74</v>
      </c>
      <c r="AI938" t="s">
        <v>74</v>
      </c>
      <c r="AJ938" t="s">
        <v>74</v>
      </c>
      <c r="AK938" t="s">
        <v>74</v>
      </c>
      <c r="AL938" t="s">
        <v>74</v>
      </c>
      <c r="AM938" t="s">
        <v>74</v>
      </c>
      <c r="AN938" t="s">
        <v>74</v>
      </c>
      <c r="AO938" t="s">
        <v>74</v>
      </c>
      <c r="AP938" t="s">
        <v>74</v>
      </c>
      <c r="AQ938" t="s">
        <v>74</v>
      </c>
      <c r="AR938" t="s">
        <v>74</v>
      </c>
      <c r="AS938" t="s">
        <v>74</v>
      </c>
      <c r="AT938" t="s">
        <v>74</v>
      </c>
      <c r="AU938" t="s">
        <v>74</v>
      </c>
      <c r="AV938" t="s">
        <v>74</v>
      </c>
      <c r="AW938" t="s">
        <v>74</v>
      </c>
      <c r="AX938" t="s">
        <v>74</v>
      </c>
      <c r="AY938" t="s">
        <v>74</v>
      </c>
      <c r="AZ938" t="s">
        <v>74</v>
      </c>
      <c r="BA938" t="s">
        <v>74</v>
      </c>
      <c r="BB938" t="s">
        <v>74</v>
      </c>
      <c r="BC938" t="s">
        <v>74</v>
      </c>
      <c r="BD938" t="s">
        <v>74</v>
      </c>
      <c r="BE938" t="s">
        <v>74</v>
      </c>
      <c r="BF938" t="s">
        <v>74</v>
      </c>
      <c r="BG938" t="s">
        <v>74</v>
      </c>
      <c r="BH938" t="s">
        <v>74</v>
      </c>
      <c r="BI938" t="s">
        <v>74</v>
      </c>
      <c r="BJ938" t="s">
        <v>74</v>
      </c>
      <c r="BK938" t="s">
        <v>74</v>
      </c>
      <c r="BL938" t="s">
        <v>74</v>
      </c>
      <c r="BM938" t="s">
        <v>74</v>
      </c>
      <c r="BN938" t="s">
        <v>74</v>
      </c>
      <c r="BO938" t="s">
        <v>74</v>
      </c>
      <c r="BP938" t="s">
        <v>74</v>
      </c>
      <c r="BQ938" t="s">
        <v>74</v>
      </c>
      <c r="BR938" t="s">
        <v>74</v>
      </c>
      <c r="BS938" t="s">
        <v>74</v>
      </c>
      <c r="BT938" t="s">
        <v>74</v>
      </c>
      <c r="BU938" t="s">
        <v>74</v>
      </c>
      <c r="BV938" t="s">
        <v>74</v>
      </c>
      <c r="BW938" t="s">
        <v>74</v>
      </c>
      <c r="BX938" t="s">
        <v>2056</v>
      </c>
      <c r="BY938" t="s">
        <v>74</v>
      </c>
      <c r="BZ938" t="s">
        <v>74</v>
      </c>
      <c r="CA938">
        <v>0</v>
      </c>
    </row>
    <row r="939" spans="1:79" customFormat="1" x14ac:dyDescent="0.25">
      <c r="A939" t="s">
        <v>2059</v>
      </c>
      <c r="B939" t="s">
        <v>356</v>
      </c>
      <c r="C939" t="s">
        <v>376</v>
      </c>
      <c r="D939" t="s">
        <v>951</v>
      </c>
      <c r="E939">
        <v>2018</v>
      </c>
      <c r="F939" t="s">
        <v>74</v>
      </c>
      <c r="G939" t="s">
        <v>74</v>
      </c>
      <c r="H939" t="s">
        <v>74</v>
      </c>
      <c r="I939" t="s">
        <v>74</v>
      </c>
      <c r="J939" t="s">
        <v>74</v>
      </c>
      <c r="K939" t="s">
        <v>74</v>
      </c>
      <c r="L939" t="s">
        <v>74</v>
      </c>
      <c r="M939" t="s">
        <v>74</v>
      </c>
      <c r="N939" t="s">
        <v>74</v>
      </c>
      <c r="O939" t="s">
        <v>74</v>
      </c>
      <c r="P939" t="s">
        <v>74</v>
      </c>
      <c r="Q939" t="s">
        <v>74</v>
      </c>
      <c r="R939" t="s">
        <v>74</v>
      </c>
      <c r="S939" t="s">
        <v>74</v>
      </c>
      <c r="T939" t="s">
        <v>74</v>
      </c>
      <c r="U939" t="s">
        <v>74</v>
      </c>
      <c r="V939" t="s">
        <v>74</v>
      </c>
      <c r="W939" t="s">
        <v>74</v>
      </c>
      <c r="X939" t="s">
        <v>74</v>
      </c>
      <c r="Y939" t="s">
        <v>74</v>
      </c>
      <c r="Z939" t="s">
        <v>74</v>
      </c>
      <c r="AA939" t="s">
        <v>74</v>
      </c>
      <c r="AB939" t="s">
        <v>74</v>
      </c>
      <c r="AC939" t="s">
        <v>74</v>
      </c>
      <c r="AD939" t="s">
        <v>74</v>
      </c>
      <c r="AE939" t="s">
        <v>74</v>
      </c>
      <c r="AF939" t="s">
        <v>74</v>
      </c>
      <c r="AG939" t="s">
        <v>74</v>
      </c>
      <c r="AH939" t="s">
        <v>74</v>
      </c>
      <c r="AI939" t="s">
        <v>74</v>
      </c>
      <c r="AJ939" t="s">
        <v>74</v>
      </c>
      <c r="AK939" t="s">
        <v>74</v>
      </c>
      <c r="AL939" t="s">
        <v>74</v>
      </c>
      <c r="AM939" t="s">
        <v>74</v>
      </c>
      <c r="AN939" t="s">
        <v>74</v>
      </c>
      <c r="AO939" t="s">
        <v>74</v>
      </c>
      <c r="AP939" t="s">
        <v>74</v>
      </c>
      <c r="AQ939" t="s">
        <v>74</v>
      </c>
      <c r="AR939" t="s">
        <v>74</v>
      </c>
      <c r="AS939" t="s">
        <v>74</v>
      </c>
      <c r="AT939" t="s">
        <v>74</v>
      </c>
      <c r="AU939" t="s">
        <v>74</v>
      </c>
      <c r="AV939" t="s">
        <v>74</v>
      </c>
      <c r="AW939" t="s">
        <v>74</v>
      </c>
      <c r="AX939" t="s">
        <v>74</v>
      </c>
      <c r="AY939" t="s">
        <v>74</v>
      </c>
      <c r="AZ939" t="s">
        <v>74</v>
      </c>
      <c r="BA939" t="s">
        <v>74</v>
      </c>
      <c r="BB939" t="s">
        <v>74</v>
      </c>
      <c r="BC939" t="s">
        <v>74</v>
      </c>
      <c r="BD939" t="s">
        <v>74</v>
      </c>
      <c r="BE939" t="s">
        <v>74</v>
      </c>
      <c r="BF939" t="s">
        <v>74</v>
      </c>
      <c r="BG939" t="s">
        <v>74</v>
      </c>
      <c r="BH939" t="s">
        <v>74</v>
      </c>
      <c r="BI939" t="s">
        <v>74</v>
      </c>
      <c r="BJ939" t="s">
        <v>74</v>
      </c>
      <c r="BK939" t="s">
        <v>74</v>
      </c>
      <c r="BL939" t="s">
        <v>74</v>
      </c>
      <c r="BM939" t="s">
        <v>74</v>
      </c>
      <c r="BN939" t="s">
        <v>74</v>
      </c>
      <c r="BO939" t="s">
        <v>74</v>
      </c>
      <c r="BP939" t="s">
        <v>74</v>
      </c>
      <c r="BQ939" t="s">
        <v>74</v>
      </c>
      <c r="BR939" t="s">
        <v>74</v>
      </c>
      <c r="BS939" t="s">
        <v>74</v>
      </c>
      <c r="BT939" t="s">
        <v>74</v>
      </c>
      <c r="BU939" t="s">
        <v>74</v>
      </c>
      <c r="BV939" t="s">
        <v>74</v>
      </c>
      <c r="BW939" t="s">
        <v>74</v>
      </c>
      <c r="BX939" t="s">
        <v>2056</v>
      </c>
      <c r="BY939" t="s">
        <v>74</v>
      </c>
      <c r="BZ939" t="s">
        <v>74</v>
      </c>
      <c r="CA939">
        <v>1</v>
      </c>
    </row>
    <row r="940" spans="1:79" customFormat="1" x14ac:dyDescent="0.25">
      <c r="A940" t="s">
        <v>2060</v>
      </c>
      <c r="B940" t="s">
        <v>356</v>
      </c>
      <c r="C940" t="s">
        <v>376</v>
      </c>
      <c r="D940" t="s">
        <v>953</v>
      </c>
      <c r="E940">
        <v>2018</v>
      </c>
      <c r="F940" t="s">
        <v>74</v>
      </c>
      <c r="G940" t="s">
        <v>74</v>
      </c>
      <c r="H940" t="s">
        <v>74</v>
      </c>
      <c r="I940" t="s">
        <v>74</v>
      </c>
      <c r="J940" t="s">
        <v>74</v>
      </c>
      <c r="K940" t="s">
        <v>74</v>
      </c>
      <c r="L940" t="s">
        <v>74</v>
      </c>
      <c r="M940" t="s">
        <v>74</v>
      </c>
      <c r="N940" t="s">
        <v>74</v>
      </c>
      <c r="O940" t="s">
        <v>74</v>
      </c>
      <c r="P940" t="s">
        <v>74</v>
      </c>
      <c r="Q940" t="s">
        <v>74</v>
      </c>
      <c r="R940" t="s">
        <v>74</v>
      </c>
      <c r="S940" t="s">
        <v>74</v>
      </c>
      <c r="T940" t="s">
        <v>74</v>
      </c>
      <c r="U940" t="s">
        <v>74</v>
      </c>
      <c r="V940" t="s">
        <v>74</v>
      </c>
      <c r="W940" t="s">
        <v>74</v>
      </c>
      <c r="X940" t="s">
        <v>74</v>
      </c>
      <c r="Y940" t="s">
        <v>74</v>
      </c>
      <c r="Z940" t="s">
        <v>74</v>
      </c>
      <c r="AA940" t="s">
        <v>74</v>
      </c>
      <c r="AB940" t="s">
        <v>74</v>
      </c>
      <c r="AC940" t="s">
        <v>74</v>
      </c>
      <c r="AD940" t="s">
        <v>74</v>
      </c>
      <c r="AE940" t="s">
        <v>74</v>
      </c>
      <c r="AF940" t="s">
        <v>74</v>
      </c>
      <c r="AG940" t="s">
        <v>74</v>
      </c>
      <c r="AH940" t="s">
        <v>74</v>
      </c>
      <c r="AI940" t="s">
        <v>74</v>
      </c>
      <c r="AJ940" t="s">
        <v>74</v>
      </c>
      <c r="AK940" t="s">
        <v>74</v>
      </c>
      <c r="AL940" t="s">
        <v>74</v>
      </c>
      <c r="AM940" t="s">
        <v>74</v>
      </c>
      <c r="AN940" t="s">
        <v>74</v>
      </c>
      <c r="AO940" t="s">
        <v>74</v>
      </c>
      <c r="AP940" t="s">
        <v>74</v>
      </c>
      <c r="AQ940" t="s">
        <v>74</v>
      </c>
      <c r="AR940" t="s">
        <v>74</v>
      </c>
      <c r="AS940" t="s">
        <v>74</v>
      </c>
      <c r="AT940" t="s">
        <v>74</v>
      </c>
      <c r="AU940" t="s">
        <v>74</v>
      </c>
      <c r="AV940" t="s">
        <v>74</v>
      </c>
      <c r="AW940" t="s">
        <v>74</v>
      </c>
      <c r="AX940" t="s">
        <v>74</v>
      </c>
      <c r="AY940" t="s">
        <v>74</v>
      </c>
      <c r="AZ940" t="s">
        <v>74</v>
      </c>
      <c r="BA940" t="s">
        <v>74</v>
      </c>
      <c r="BB940" t="s">
        <v>74</v>
      </c>
      <c r="BC940" t="s">
        <v>74</v>
      </c>
      <c r="BD940" t="s">
        <v>74</v>
      </c>
      <c r="BE940" t="s">
        <v>74</v>
      </c>
      <c r="BF940" t="s">
        <v>74</v>
      </c>
      <c r="BG940" t="s">
        <v>74</v>
      </c>
      <c r="BH940" t="s">
        <v>74</v>
      </c>
      <c r="BI940" t="s">
        <v>74</v>
      </c>
      <c r="BJ940" t="s">
        <v>74</v>
      </c>
      <c r="BK940" t="s">
        <v>74</v>
      </c>
      <c r="BL940" t="s">
        <v>74</v>
      </c>
      <c r="BM940" t="s">
        <v>74</v>
      </c>
      <c r="BN940" t="s">
        <v>74</v>
      </c>
      <c r="BO940" t="s">
        <v>74</v>
      </c>
      <c r="BP940" t="s">
        <v>74</v>
      </c>
      <c r="BQ940" t="s">
        <v>74</v>
      </c>
      <c r="BR940" t="s">
        <v>74</v>
      </c>
      <c r="BS940" t="s">
        <v>74</v>
      </c>
      <c r="BT940" t="s">
        <v>74</v>
      </c>
      <c r="BU940" t="s">
        <v>74</v>
      </c>
      <c r="BV940" t="s">
        <v>74</v>
      </c>
      <c r="BW940" t="s">
        <v>74</v>
      </c>
      <c r="BX940" t="s">
        <v>2056</v>
      </c>
      <c r="BY940" t="s">
        <v>74</v>
      </c>
      <c r="BZ940" t="s">
        <v>74</v>
      </c>
      <c r="CA940">
        <v>0</v>
      </c>
    </row>
    <row r="941" spans="1:79" customFormat="1" x14ac:dyDescent="0.25">
      <c r="A941" t="s">
        <v>2061</v>
      </c>
      <c r="B941" t="s">
        <v>356</v>
      </c>
      <c r="C941" t="s">
        <v>382</v>
      </c>
      <c r="D941" t="s">
        <v>44</v>
      </c>
      <c r="E941">
        <v>2018</v>
      </c>
      <c r="F941">
        <v>140</v>
      </c>
      <c r="G941">
        <v>24</v>
      </c>
      <c r="H941">
        <v>0</v>
      </c>
      <c r="I941">
        <v>3</v>
      </c>
      <c r="J941">
        <v>25</v>
      </c>
      <c r="K941">
        <v>22</v>
      </c>
      <c r="L941">
        <v>20</v>
      </c>
      <c r="M941">
        <v>32</v>
      </c>
      <c r="N941">
        <v>33</v>
      </c>
      <c r="O941">
        <v>18</v>
      </c>
      <c r="P941">
        <v>6</v>
      </c>
      <c r="Q941">
        <v>4</v>
      </c>
      <c r="R941">
        <v>1</v>
      </c>
      <c r="S941">
        <v>0</v>
      </c>
      <c r="T941">
        <v>0</v>
      </c>
      <c r="U941">
        <v>163</v>
      </c>
      <c r="V941">
        <v>1</v>
      </c>
      <c r="W941">
        <v>0</v>
      </c>
      <c r="X941">
        <v>134</v>
      </c>
      <c r="Y941">
        <v>10</v>
      </c>
      <c r="Z941">
        <v>20</v>
      </c>
      <c r="AA941">
        <v>0</v>
      </c>
      <c r="AB941">
        <v>6</v>
      </c>
      <c r="AC941">
        <v>6</v>
      </c>
      <c r="AD941">
        <v>0</v>
      </c>
      <c r="AE941">
        <v>152</v>
      </c>
      <c r="AF941">
        <v>3</v>
      </c>
      <c r="AG941">
        <v>153</v>
      </c>
      <c r="AH941">
        <v>8</v>
      </c>
      <c r="AI941">
        <v>0</v>
      </c>
      <c r="AJ941">
        <v>0</v>
      </c>
      <c r="AK941">
        <v>62</v>
      </c>
      <c r="AL941">
        <v>102</v>
      </c>
      <c r="AM941">
        <v>0</v>
      </c>
      <c r="AN941">
        <v>164</v>
      </c>
      <c r="AO941">
        <v>0.85365853658536583</v>
      </c>
      <c r="AP941">
        <v>0.14634146341463411</v>
      </c>
      <c r="AQ941">
        <v>0</v>
      </c>
      <c r="AR941">
        <v>1.8292682926829271E-2</v>
      </c>
      <c r="AS941">
        <v>0.1524390243902439</v>
      </c>
      <c r="AT941">
        <v>0.13414634146341459</v>
      </c>
      <c r="AU941">
        <v>0.12195121951219511</v>
      </c>
      <c r="AV941">
        <v>0.1951219512195122</v>
      </c>
      <c r="AW941">
        <v>0.20121951219512199</v>
      </c>
      <c r="AX941">
        <v>0.1097560975609756</v>
      </c>
      <c r="AY941">
        <v>3.6585365853658527E-2</v>
      </c>
      <c r="AZ941">
        <v>2.4390243902439029E-2</v>
      </c>
      <c r="BA941">
        <v>0</v>
      </c>
      <c r="BB941">
        <v>6.0975609756097563E-3</v>
      </c>
      <c r="BC941">
        <v>0</v>
      </c>
      <c r="BD941">
        <v>0.99390243902439024</v>
      </c>
      <c r="BE941">
        <v>6.0975609756097563E-3</v>
      </c>
      <c r="BF941">
        <v>0</v>
      </c>
      <c r="BG941">
        <v>0.81707317073170727</v>
      </c>
      <c r="BH941">
        <v>6.097560975609756E-2</v>
      </c>
      <c r="BI941">
        <v>0.12195121951219511</v>
      </c>
      <c r="BJ941">
        <v>0</v>
      </c>
      <c r="BK941">
        <v>3.6585365853658527E-2</v>
      </c>
      <c r="BL941">
        <v>3.6585365853658527E-2</v>
      </c>
      <c r="BM941">
        <v>0</v>
      </c>
      <c r="BN941">
        <v>0.92682926829268297</v>
      </c>
      <c r="BO941">
        <v>1.8292682926829271E-2</v>
      </c>
      <c r="BP941">
        <v>0.93292682926829273</v>
      </c>
      <c r="BQ941">
        <v>4.878048780487805E-2</v>
      </c>
      <c r="BR941">
        <v>0</v>
      </c>
      <c r="BS941">
        <v>0</v>
      </c>
      <c r="BT941">
        <v>0.37804878048780488</v>
      </c>
      <c r="BU941">
        <v>0.62195121951219512</v>
      </c>
      <c r="BV941">
        <v>0</v>
      </c>
      <c r="BW941">
        <v>1</v>
      </c>
      <c r="BX941" t="s">
        <v>2062</v>
      </c>
      <c r="BY941">
        <v>164</v>
      </c>
      <c r="BZ941">
        <v>1</v>
      </c>
      <c r="CA941">
        <v>0</v>
      </c>
    </row>
    <row r="942" spans="1:79" customFormat="1" x14ac:dyDescent="0.25">
      <c r="A942" t="s">
        <v>2063</v>
      </c>
      <c r="B942" t="s">
        <v>356</v>
      </c>
      <c r="C942" t="s">
        <v>382</v>
      </c>
      <c r="D942" t="s">
        <v>947</v>
      </c>
      <c r="E942">
        <v>2018</v>
      </c>
      <c r="F942">
        <v>42</v>
      </c>
      <c r="G942">
        <v>4</v>
      </c>
      <c r="H942">
        <v>0</v>
      </c>
      <c r="I942">
        <v>1</v>
      </c>
      <c r="J942">
        <v>7</v>
      </c>
      <c r="K942">
        <v>6</v>
      </c>
      <c r="L942">
        <v>2</v>
      </c>
      <c r="M942">
        <v>8</v>
      </c>
      <c r="N942">
        <v>13</v>
      </c>
      <c r="O942">
        <v>3</v>
      </c>
      <c r="P942">
        <v>4</v>
      </c>
      <c r="Q942">
        <v>1</v>
      </c>
      <c r="R942">
        <v>1</v>
      </c>
      <c r="S942">
        <v>0</v>
      </c>
      <c r="T942">
        <v>0</v>
      </c>
      <c r="U942">
        <v>46</v>
      </c>
      <c r="V942">
        <v>0</v>
      </c>
      <c r="W942">
        <v>0</v>
      </c>
      <c r="X942">
        <v>30</v>
      </c>
      <c r="Y942">
        <v>7</v>
      </c>
      <c r="Z942">
        <v>9</v>
      </c>
      <c r="AA942">
        <v>0</v>
      </c>
      <c r="AB942">
        <v>2</v>
      </c>
      <c r="AC942">
        <v>1</v>
      </c>
      <c r="AD942">
        <v>0</v>
      </c>
      <c r="AE942">
        <v>43</v>
      </c>
      <c r="AF942">
        <v>1</v>
      </c>
      <c r="AG942">
        <v>45</v>
      </c>
      <c r="AH942">
        <v>0</v>
      </c>
      <c r="AI942">
        <v>0</v>
      </c>
      <c r="AJ942">
        <v>0</v>
      </c>
      <c r="AK942">
        <v>30</v>
      </c>
      <c r="AL942">
        <v>16</v>
      </c>
      <c r="AM942">
        <v>0</v>
      </c>
      <c r="AN942">
        <v>46</v>
      </c>
      <c r="AO942">
        <v>0.91304347826086951</v>
      </c>
      <c r="AP942">
        <v>8.6956521739130432E-2</v>
      </c>
      <c r="AQ942">
        <v>0</v>
      </c>
      <c r="AR942">
        <v>2.1739130434782612E-2</v>
      </c>
      <c r="AS942">
        <v>0.1521739130434783</v>
      </c>
      <c r="AT942">
        <v>0.13043478260869559</v>
      </c>
      <c r="AU942">
        <v>4.3478260869565223E-2</v>
      </c>
      <c r="AV942">
        <v>0.17391304347826089</v>
      </c>
      <c r="AW942">
        <v>0.28260869565217389</v>
      </c>
      <c r="AX942">
        <v>6.5217391304347824E-2</v>
      </c>
      <c r="AY942">
        <v>8.6956521739130432E-2</v>
      </c>
      <c r="AZ942">
        <v>2.1739130434782612E-2</v>
      </c>
      <c r="BA942">
        <v>0</v>
      </c>
      <c r="BB942">
        <v>2.1739130434782612E-2</v>
      </c>
      <c r="BC942">
        <v>0</v>
      </c>
      <c r="BD942">
        <v>1</v>
      </c>
      <c r="BE942">
        <v>0</v>
      </c>
      <c r="BF942">
        <v>0</v>
      </c>
      <c r="BG942">
        <v>0.65217391304347827</v>
      </c>
      <c r="BH942">
        <v>0.1521739130434783</v>
      </c>
      <c r="BI942">
        <v>0.19565217391304349</v>
      </c>
      <c r="BJ942">
        <v>0</v>
      </c>
      <c r="BK942">
        <v>4.3478260869565223E-2</v>
      </c>
      <c r="BL942">
        <v>2.1739130434782612E-2</v>
      </c>
      <c r="BM942">
        <v>0</v>
      </c>
      <c r="BN942">
        <v>0.93478260869565222</v>
      </c>
      <c r="BO942">
        <v>2.1739130434782612E-2</v>
      </c>
      <c r="BP942">
        <v>0.97826086956521741</v>
      </c>
      <c r="BQ942">
        <v>0</v>
      </c>
      <c r="BR942">
        <v>0</v>
      </c>
      <c r="BS942">
        <v>0</v>
      </c>
      <c r="BT942">
        <v>0.65217391304347827</v>
      </c>
      <c r="BU942">
        <v>0.34782608695652167</v>
      </c>
      <c r="BV942">
        <v>0</v>
      </c>
      <c r="BW942">
        <v>1</v>
      </c>
      <c r="BX942" t="s">
        <v>2062</v>
      </c>
      <c r="BY942">
        <v>164</v>
      </c>
      <c r="BZ942">
        <v>0.28048780487804881</v>
      </c>
      <c r="CA942">
        <v>0</v>
      </c>
    </row>
    <row r="943" spans="1:79" customFormat="1" x14ac:dyDescent="0.25">
      <c r="A943" t="s">
        <v>2064</v>
      </c>
      <c r="B943" t="s">
        <v>356</v>
      </c>
      <c r="C943" t="s">
        <v>382</v>
      </c>
      <c r="D943" t="s">
        <v>949</v>
      </c>
      <c r="E943">
        <v>2018</v>
      </c>
      <c r="F943">
        <v>60</v>
      </c>
      <c r="G943">
        <v>11</v>
      </c>
      <c r="H943">
        <v>0</v>
      </c>
      <c r="I943">
        <v>2</v>
      </c>
      <c r="J943">
        <v>15</v>
      </c>
      <c r="K943">
        <v>9</v>
      </c>
      <c r="L943">
        <v>13</v>
      </c>
      <c r="M943">
        <v>12</v>
      </c>
      <c r="N943">
        <v>14</v>
      </c>
      <c r="O943">
        <v>6</v>
      </c>
      <c r="P943">
        <v>0</v>
      </c>
      <c r="Q943">
        <v>0</v>
      </c>
      <c r="R943">
        <v>0</v>
      </c>
      <c r="S943">
        <v>0</v>
      </c>
      <c r="T943">
        <v>0</v>
      </c>
      <c r="U943">
        <v>70</v>
      </c>
      <c r="V943">
        <v>1</v>
      </c>
      <c r="W943">
        <v>0</v>
      </c>
      <c r="X943">
        <v>63</v>
      </c>
      <c r="Y943">
        <v>1</v>
      </c>
      <c r="Z943">
        <v>7</v>
      </c>
      <c r="AA943">
        <v>0</v>
      </c>
      <c r="AB943">
        <v>1</v>
      </c>
      <c r="AC943">
        <v>5</v>
      </c>
      <c r="AD943">
        <v>0</v>
      </c>
      <c r="AE943">
        <v>65</v>
      </c>
      <c r="AF943">
        <v>1</v>
      </c>
      <c r="AG943">
        <v>70</v>
      </c>
      <c r="AH943">
        <v>0</v>
      </c>
      <c r="AI943">
        <v>0</v>
      </c>
      <c r="AJ943">
        <v>0</v>
      </c>
      <c r="AK943">
        <v>20</v>
      </c>
      <c r="AL943">
        <v>51</v>
      </c>
      <c r="AM943">
        <v>0</v>
      </c>
      <c r="AN943">
        <v>71</v>
      </c>
      <c r="AO943">
        <v>0.84507042253521125</v>
      </c>
      <c r="AP943">
        <v>0.15492957746478869</v>
      </c>
      <c r="AQ943">
        <v>0</v>
      </c>
      <c r="AR943">
        <v>2.8169014084507039E-2</v>
      </c>
      <c r="AS943">
        <v>0.21126760563380281</v>
      </c>
      <c r="AT943">
        <v>0.12676056338028169</v>
      </c>
      <c r="AU943">
        <v>0.18309859154929581</v>
      </c>
      <c r="AV943">
        <v>0.16901408450704231</v>
      </c>
      <c r="AW943">
        <v>0.19718309859154931</v>
      </c>
      <c r="AX943">
        <v>8.4507042253521125E-2</v>
      </c>
      <c r="AY943">
        <v>0</v>
      </c>
      <c r="AZ943">
        <v>0</v>
      </c>
      <c r="BA943">
        <v>0</v>
      </c>
      <c r="BB943">
        <v>0</v>
      </c>
      <c r="BC943">
        <v>0</v>
      </c>
      <c r="BD943">
        <v>0.9859154929577465</v>
      </c>
      <c r="BE943">
        <v>1.408450704225352E-2</v>
      </c>
      <c r="BF943">
        <v>0</v>
      </c>
      <c r="BG943">
        <v>0.88732394366197187</v>
      </c>
      <c r="BH943">
        <v>1.408450704225352E-2</v>
      </c>
      <c r="BI943">
        <v>9.8591549295774641E-2</v>
      </c>
      <c r="BJ943">
        <v>0</v>
      </c>
      <c r="BK943">
        <v>1.408450704225352E-2</v>
      </c>
      <c r="BL943">
        <v>7.0422535211267609E-2</v>
      </c>
      <c r="BM943">
        <v>0</v>
      </c>
      <c r="BN943">
        <v>0.91549295774647887</v>
      </c>
      <c r="BO943">
        <v>1.408450704225352E-2</v>
      </c>
      <c r="BP943">
        <v>0.9859154929577465</v>
      </c>
      <c r="BQ943">
        <v>0</v>
      </c>
      <c r="BR943">
        <v>0</v>
      </c>
      <c r="BS943">
        <v>0</v>
      </c>
      <c r="BT943">
        <v>0.28169014084507038</v>
      </c>
      <c r="BU943">
        <v>0.71830985915492962</v>
      </c>
      <c r="BV943">
        <v>0</v>
      </c>
      <c r="BW943">
        <v>1</v>
      </c>
      <c r="BX943" t="s">
        <v>2062</v>
      </c>
      <c r="BY943">
        <v>164</v>
      </c>
      <c r="BZ943">
        <v>0.43292682926829268</v>
      </c>
      <c r="CA943">
        <v>0</v>
      </c>
    </row>
    <row r="944" spans="1:79" customFormat="1" x14ac:dyDescent="0.25">
      <c r="A944" t="s">
        <v>2065</v>
      </c>
      <c r="B944" t="s">
        <v>356</v>
      </c>
      <c r="C944" t="s">
        <v>382</v>
      </c>
      <c r="D944" t="s">
        <v>951</v>
      </c>
      <c r="E944">
        <v>2018</v>
      </c>
      <c r="F944">
        <v>14</v>
      </c>
      <c r="G944">
        <v>2</v>
      </c>
      <c r="H944">
        <v>0</v>
      </c>
      <c r="I944">
        <v>0</v>
      </c>
      <c r="J944">
        <v>2</v>
      </c>
      <c r="K944">
        <v>3</v>
      </c>
      <c r="L944">
        <v>2</v>
      </c>
      <c r="M944">
        <v>4</v>
      </c>
      <c r="N944">
        <v>2</v>
      </c>
      <c r="O944">
        <v>1</v>
      </c>
      <c r="P944">
        <v>1</v>
      </c>
      <c r="Q944">
        <v>1</v>
      </c>
      <c r="R944">
        <v>0</v>
      </c>
      <c r="S944">
        <v>0</v>
      </c>
      <c r="T944">
        <v>0</v>
      </c>
      <c r="U944">
        <v>16</v>
      </c>
      <c r="V944">
        <v>0</v>
      </c>
      <c r="W944">
        <v>0</v>
      </c>
      <c r="X944">
        <v>15</v>
      </c>
      <c r="Y944">
        <v>0</v>
      </c>
      <c r="Z944">
        <v>1</v>
      </c>
      <c r="AA944">
        <v>0</v>
      </c>
      <c r="AB944">
        <v>1</v>
      </c>
      <c r="AC944">
        <v>0</v>
      </c>
      <c r="AD944">
        <v>0</v>
      </c>
      <c r="AE944">
        <v>15</v>
      </c>
      <c r="AF944">
        <v>0</v>
      </c>
      <c r="AG944">
        <v>15</v>
      </c>
      <c r="AH944">
        <v>1</v>
      </c>
      <c r="AI944">
        <v>0</v>
      </c>
      <c r="AJ944">
        <v>0</v>
      </c>
      <c r="AK944">
        <v>7</v>
      </c>
      <c r="AL944">
        <v>9</v>
      </c>
      <c r="AM944">
        <v>0</v>
      </c>
      <c r="AN944">
        <v>16</v>
      </c>
      <c r="AO944">
        <v>0.875</v>
      </c>
      <c r="AP944">
        <v>0.125</v>
      </c>
      <c r="AQ944">
        <v>0</v>
      </c>
      <c r="AR944">
        <v>0</v>
      </c>
      <c r="AS944">
        <v>0.125</v>
      </c>
      <c r="AT944">
        <v>0.1875</v>
      </c>
      <c r="AU944">
        <v>0.125</v>
      </c>
      <c r="AV944">
        <v>0.25</v>
      </c>
      <c r="AW944">
        <v>0.125</v>
      </c>
      <c r="AX944">
        <v>6.25E-2</v>
      </c>
      <c r="AY944">
        <v>6.25E-2</v>
      </c>
      <c r="AZ944">
        <v>6.25E-2</v>
      </c>
      <c r="BA944">
        <v>0</v>
      </c>
      <c r="BB944">
        <v>0</v>
      </c>
      <c r="BC944">
        <v>0</v>
      </c>
      <c r="BD944">
        <v>1</v>
      </c>
      <c r="BE944">
        <v>0</v>
      </c>
      <c r="BF944">
        <v>0</v>
      </c>
      <c r="BG944">
        <v>0.9375</v>
      </c>
      <c r="BH944">
        <v>0</v>
      </c>
      <c r="BI944">
        <v>6.25E-2</v>
      </c>
      <c r="BJ944">
        <v>0</v>
      </c>
      <c r="BK944">
        <v>6.25E-2</v>
      </c>
      <c r="BL944">
        <v>0</v>
      </c>
      <c r="BM944">
        <v>0</v>
      </c>
      <c r="BN944">
        <v>0.9375</v>
      </c>
      <c r="BO944">
        <v>0</v>
      </c>
      <c r="BP944">
        <v>0.9375</v>
      </c>
      <c r="BQ944">
        <v>6.25E-2</v>
      </c>
      <c r="BR944">
        <v>0</v>
      </c>
      <c r="BS944">
        <v>0</v>
      </c>
      <c r="BT944">
        <v>0.4375</v>
      </c>
      <c r="BU944">
        <v>0.5625</v>
      </c>
      <c r="BV944">
        <v>0</v>
      </c>
      <c r="BW944">
        <v>1</v>
      </c>
      <c r="BX944" t="s">
        <v>2062</v>
      </c>
      <c r="BY944">
        <v>164</v>
      </c>
      <c r="BZ944">
        <v>9.7560975609756101E-2</v>
      </c>
      <c r="CA944">
        <v>0</v>
      </c>
    </row>
    <row r="945" spans="1:79" customFormat="1" x14ac:dyDescent="0.25">
      <c r="A945" t="s">
        <v>2066</v>
      </c>
      <c r="B945" t="s">
        <v>356</v>
      </c>
      <c r="C945" t="s">
        <v>382</v>
      </c>
      <c r="D945" t="s">
        <v>953</v>
      </c>
      <c r="E945">
        <v>2018</v>
      </c>
      <c r="F945">
        <v>24</v>
      </c>
      <c r="G945">
        <v>7</v>
      </c>
      <c r="H945">
        <v>0</v>
      </c>
      <c r="I945">
        <v>0</v>
      </c>
      <c r="J945">
        <v>1</v>
      </c>
      <c r="K945">
        <v>4</v>
      </c>
      <c r="L945">
        <v>3</v>
      </c>
      <c r="M945">
        <v>8</v>
      </c>
      <c r="N945">
        <v>4</v>
      </c>
      <c r="O945">
        <v>8</v>
      </c>
      <c r="P945">
        <v>1</v>
      </c>
      <c r="Q945">
        <v>2</v>
      </c>
      <c r="R945">
        <v>0</v>
      </c>
      <c r="S945">
        <v>0</v>
      </c>
      <c r="T945">
        <v>0</v>
      </c>
      <c r="U945">
        <v>31</v>
      </c>
      <c r="V945">
        <v>0</v>
      </c>
      <c r="W945">
        <v>0</v>
      </c>
      <c r="X945">
        <v>26</v>
      </c>
      <c r="Y945">
        <v>2</v>
      </c>
      <c r="Z945">
        <v>3</v>
      </c>
      <c r="AA945">
        <v>0</v>
      </c>
      <c r="AB945">
        <v>2</v>
      </c>
      <c r="AC945">
        <v>0</v>
      </c>
      <c r="AD945">
        <v>0</v>
      </c>
      <c r="AE945">
        <v>29</v>
      </c>
      <c r="AF945">
        <v>1</v>
      </c>
      <c r="AG945">
        <v>23</v>
      </c>
      <c r="AH945">
        <v>7</v>
      </c>
      <c r="AI945">
        <v>0</v>
      </c>
      <c r="AJ945">
        <v>0</v>
      </c>
      <c r="AK945">
        <v>5</v>
      </c>
      <c r="AL945">
        <v>26</v>
      </c>
      <c r="AM945">
        <v>0</v>
      </c>
      <c r="AN945">
        <v>31</v>
      </c>
      <c r="AO945">
        <v>0.77419354838709675</v>
      </c>
      <c r="AP945">
        <v>0.22580645161290319</v>
      </c>
      <c r="AQ945">
        <v>0</v>
      </c>
      <c r="AR945">
        <v>0</v>
      </c>
      <c r="AS945">
        <v>3.2258064516129031E-2</v>
      </c>
      <c r="AT945">
        <v>0.1290322580645161</v>
      </c>
      <c r="AU945">
        <v>9.6774193548387094E-2</v>
      </c>
      <c r="AV945">
        <v>0.25806451612903231</v>
      </c>
      <c r="AW945">
        <v>0.1290322580645161</v>
      </c>
      <c r="AX945">
        <v>0.25806451612903231</v>
      </c>
      <c r="AY945">
        <v>3.2258064516129031E-2</v>
      </c>
      <c r="AZ945">
        <v>6.4516129032258063E-2</v>
      </c>
      <c r="BA945">
        <v>0</v>
      </c>
      <c r="BB945">
        <v>0</v>
      </c>
      <c r="BC945">
        <v>0</v>
      </c>
      <c r="BD945">
        <v>1</v>
      </c>
      <c r="BE945">
        <v>0</v>
      </c>
      <c r="BF945">
        <v>0</v>
      </c>
      <c r="BG945">
        <v>0.83870967741935487</v>
      </c>
      <c r="BH945">
        <v>6.4516129032258063E-2</v>
      </c>
      <c r="BI945">
        <v>9.6774193548387094E-2</v>
      </c>
      <c r="BJ945">
        <v>0</v>
      </c>
      <c r="BK945">
        <v>6.4516129032258063E-2</v>
      </c>
      <c r="BL945">
        <v>0</v>
      </c>
      <c r="BM945">
        <v>0</v>
      </c>
      <c r="BN945">
        <v>0.93548387096774188</v>
      </c>
      <c r="BO945">
        <v>3.2258064516129031E-2</v>
      </c>
      <c r="BP945">
        <v>0.74193548387096775</v>
      </c>
      <c r="BQ945">
        <v>0.22580645161290319</v>
      </c>
      <c r="BR945">
        <v>0</v>
      </c>
      <c r="BS945">
        <v>0</v>
      </c>
      <c r="BT945">
        <v>0.16129032258064521</v>
      </c>
      <c r="BU945">
        <v>0.83870967741935487</v>
      </c>
      <c r="BV945">
        <v>0</v>
      </c>
      <c r="BW945">
        <v>1</v>
      </c>
      <c r="BX945" t="s">
        <v>2062</v>
      </c>
      <c r="BY945">
        <v>164</v>
      </c>
      <c r="BZ945">
        <v>0.18902439024390241</v>
      </c>
      <c r="CA945">
        <v>0</v>
      </c>
    </row>
    <row r="946" spans="1:79" customFormat="1" x14ac:dyDescent="0.25">
      <c r="A946" t="s">
        <v>2067</v>
      </c>
      <c r="B946" t="s">
        <v>356</v>
      </c>
      <c r="C946" t="s">
        <v>391</v>
      </c>
      <c r="D946" t="s">
        <v>44</v>
      </c>
      <c r="E946">
        <v>2018</v>
      </c>
      <c r="F946">
        <v>44</v>
      </c>
      <c r="G946">
        <v>6</v>
      </c>
      <c r="H946">
        <v>0</v>
      </c>
      <c r="I946">
        <v>0</v>
      </c>
      <c r="J946">
        <v>5</v>
      </c>
      <c r="K946">
        <v>4</v>
      </c>
      <c r="L946">
        <v>4</v>
      </c>
      <c r="M946">
        <v>6</v>
      </c>
      <c r="N946">
        <v>6</v>
      </c>
      <c r="O946">
        <v>9</v>
      </c>
      <c r="P946">
        <v>7</v>
      </c>
      <c r="Q946">
        <v>8</v>
      </c>
      <c r="R946">
        <v>1</v>
      </c>
      <c r="S946">
        <v>0</v>
      </c>
      <c r="T946">
        <v>0</v>
      </c>
      <c r="U946">
        <v>49</v>
      </c>
      <c r="V946">
        <v>1</v>
      </c>
      <c r="W946">
        <v>0</v>
      </c>
      <c r="X946">
        <v>36</v>
      </c>
      <c r="Y946">
        <v>0</v>
      </c>
      <c r="Z946">
        <v>14</v>
      </c>
      <c r="AA946">
        <v>0</v>
      </c>
      <c r="AB946">
        <v>8</v>
      </c>
      <c r="AC946">
        <v>5</v>
      </c>
      <c r="AD946">
        <v>0</v>
      </c>
      <c r="AE946">
        <v>37</v>
      </c>
      <c r="AF946" t="s">
        <v>74</v>
      </c>
      <c r="AG946">
        <v>44</v>
      </c>
      <c r="AH946" t="s">
        <v>74</v>
      </c>
      <c r="AI946">
        <v>0</v>
      </c>
      <c r="AJ946">
        <v>0</v>
      </c>
      <c r="AK946" t="s">
        <v>74</v>
      </c>
      <c r="AL946" t="s">
        <v>74</v>
      </c>
      <c r="AM946" t="s">
        <v>74</v>
      </c>
      <c r="AN946">
        <v>50</v>
      </c>
      <c r="AO946">
        <v>0.88</v>
      </c>
      <c r="AP946">
        <v>0.12</v>
      </c>
      <c r="AQ946">
        <v>0</v>
      </c>
      <c r="AR946">
        <v>0</v>
      </c>
      <c r="AS946">
        <v>0.1</v>
      </c>
      <c r="AT946">
        <v>0.08</v>
      </c>
      <c r="AU946">
        <v>0.08</v>
      </c>
      <c r="AV946">
        <v>0.12</v>
      </c>
      <c r="AW946">
        <v>0.12</v>
      </c>
      <c r="AX946">
        <v>0.18</v>
      </c>
      <c r="AY946">
        <v>0.14000000000000001</v>
      </c>
      <c r="AZ946">
        <v>0.16</v>
      </c>
      <c r="BA946">
        <v>0</v>
      </c>
      <c r="BB946">
        <v>0.02</v>
      </c>
      <c r="BC946">
        <v>0</v>
      </c>
      <c r="BD946">
        <v>0.98</v>
      </c>
      <c r="BE946">
        <v>0.02</v>
      </c>
      <c r="BF946">
        <v>0</v>
      </c>
      <c r="BG946">
        <v>0.72</v>
      </c>
      <c r="BH946">
        <v>0</v>
      </c>
      <c r="BI946">
        <v>0.28000000000000003</v>
      </c>
      <c r="BJ946">
        <v>0</v>
      </c>
      <c r="BK946">
        <v>0.16</v>
      </c>
      <c r="BL946">
        <v>0.1</v>
      </c>
      <c r="BM946">
        <v>0</v>
      </c>
      <c r="BN946">
        <v>0.74</v>
      </c>
      <c r="BO946">
        <v>0</v>
      </c>
      <c r="BP946">
        <v>0.88</v>
      </c>
      <c r="BQ946">
        <v>0</v>
      </c>
      <c r="BR946">
        <v>0</v>
      </c>
      <c r="BS946">
        <v>0</v>
      </c>
      <c r="BT946">
        <v>0</v>
      </c>
      <c r="BU946">
        <v>0</v>
      </c>
      <c r="BV946">
        <v>0</v>
      </c>
      <c r="BW946">
        <v>1</v>
      </c>
      <c r="BX946" t="s">
        <v>2068</v>
      </c>
      <c r="BY946">
        <v>50</v>
      </c>
      <c r="BZ946">
        <v>1</v>
      </c>
      <c r="CA946">
        <v>0</v>
      </c>
    </row>
    <row r="947" spans="1:79" customFormat="1" x14ac:dyDescent="0.25">
      <c r="A947" t="s">
        <v>2069</v>
      </c>
      <c r="B947" t="s">
        <v>356</v>
      </c>
      <c r="C947" t="s">
        <v>391</v>
      </c>
      <c r="D947" t="s">
        <v>947</v>
      </c>
      <c r="E947">
        <v>2018</v>
      </c>
      <c r="F947">
        <v>25</v>
      </c>
      <c r="G947">
        <v>6</v>
      </c>
      <c r="H947">
        <v>0</v>
      </c>
      <c r="I947">
        <v>0</v>
      </c>
      <c r="J947">
        <v>3</v>
      </c>
      <c r="K947">
        <v>3</v>
      </c>
      <c r="L947">
        <v>2</v>
      </c>
      <c r="M947">
        <v>2</v>
      </c>
      <c r="N947">
        <v>2</v>
      </c>
      <c r="O947">
        <v>7</v>
      </c>
      <c r="P947">
        <v>6</v>
      </c>
      <c r="Q947">
        <v>5</v>
      </c>
      <c r="R947">
        <v>1</v>
      </c>
      <c r="S947">
        <v>0</v>
      </c>
      <c r="T947">
        <v>0</v>
      </c>
      <c r="U947">
        <v>30</v>
      </c>
      <c r="V947">
        <v>1</v>
      </c>
      <c r="W947">
        <v>0</v>
      </c>
      <c r="X947">
        <v>20</v>
      </c>
      <c r="Y947">
        <v>0</v>
      </c>
      <c r="Z947">
        <v>11</v>
      </c>
      <c r="AA947">
        <v>0</v>
      </c>
      <c r="AB947">
        <v>3</v>
      </c>
      <c r="AC947">
        <v>4</v>
      </c>
      <c r="AD947">
        <v>0</v>
      </c>
      <c r="AE947">
        <v>24</v>
      </c>
      <c r="AF947" t="s">
        <v>74</v>
      </c>
      <c r="AG947">
        <v>30</v>
      </c>
      <c r="AH947" t="s">
        <v>74</v>
      </c>
      <c r="AI947">
        <v>0</v>
      </c>
      <c r="AJ947">
        <v>0</v>
      </c>
      <c r="AK947" t="s">
        <v>74</v>
      </c>
      <c r="AL947" t="s">
        <v>74</v>
      </c>
      <c r="AM947" t="s">
        <v>74</v>
      </c>
      <c r="AN947">
        <v>31</v>
      </c>
      <c r="AO947">
        <v>0.80645161290322576</v>
      </c>
      <c r="AP947">
        <v>0.19354838709677419</v>
      </c>
      <c r="AQ947">
        <v>0</v>
      </c>
      <c r="AR947">
        <v>0</v>
      </c>
      <c r="AS947">
        <v>9.6774193548387094E-2</v>
      </c>
      <c r="AT947">
        <v>9.6774193548387094E-2</v>
      </c>
      <c r="AU947">
        <v>6.4516129032258063E-2</v>
      </c>
      <c r="AV947">
        <v>6.4516129032258063E-2</v>
      </c>
      <c r="AW947">
        <v>6.4516129032258063E-2</v>
      </c>
      <c r="AX947">
        <v>0.22580645161290319</v>
      </c>
      <c r="AY947">
        <v>0.19354838709677419</v>
      </c>
      <c r="AZ947">
        <v>0.16129032258064521</v>
      </c>
      <c r="BA947">
        <v>0</v>
      </c>
      <c r="BB947">
        <v>3.2258064516129031E-2</v>
      </c>
      <c r="BC947">
        <v>0</v>
      </c>
      <c r="BD947">
        <v>0.967741935483871</v>
      </c>
      <c r="BE947">
        <v>3.2258064516129031E-2</v>
      </c>
      <c r="BF947">
        <v>0</v>
      </c>
      <c r="BG947">
        <v>0.64516129032258063</v>
      </c>
      <c r="BH947">
        <v>0</v>
      </c>
      <c r="BI947">
        <v>0.35483870967741937</v>
      </c>
      <c r="BJ947">
        <v>0</v>
      </c>
      <c r="BK947">
        <v>9.6774193548387094E-2</v>
      </c>
      <c r="BL947">
        <v>0.1290322580645161</v>
      </c>
      <c r="BM947">
        <v>0</v>
      </c>
      <c r="BN947">
        <v>0.77419354838709675</v>
      </c>
      <c r="BO947">
        <v>0</v>
      </c>
      <c r="BP947">
        <v>0.967741935483871</v>
      </c>
      <c r="BQ947">
        <v>0</v>
      </c>
      <c r="BR947">
        <v>0</v>
      </c>
      <c r="BS947">
        <v>0</v>
      </c>
      <c r="BT947">
        <v>0</v>
      </c>
      <c r="BU947">
        <v>0</v>
      </c>
      <c r="BV947">
        <v>0</v>
      </c>
      <c r="BW947">
        <v>1</v>
      </c>
      <c r="BX947" t="s">
        <v>2068</v>
      </c>
      <c r="BY947">
        <v>50</v>
      </c>
      <c r="BZ947">
        <v>0.62</v>
      </c>
      <c r="CA947">
        <v>0</v>
      </c>
    </row>
    <row r="948" spans="1:79" customFormat="1" x14ac:dyDescent="0.25">
      <c r="A948" t="s">
        <v>2070</v>
      </c>
      <c r="B948" t="s">
        <v>356</v>
      </c>
      <c r="C948" t="s">
        <v>391</v>
      </c>
      <c r="D948" t="s">
        <v>949</v>
      </c>
      <c r="E948">
        <v>2018</v>
      </c>
      <c r="F948">
        <v>5</v>
      </c>
      <c r="G948">
        <v>0</v>
      </c>
      <c r="H948">
        <v>0</v>
      </c>
      <c r="I948">
        <v>0</v>
      </c>
      <c r="J948">
        <v>0</v>
      </c>
      <c r="K948">
        <v>1</v>
      </c>
      <c r="L948">
        <v>0</v>
      </c>
      <c r="M948">
        <v>2</v>
      </c>
      <c r="N948">
        <v>0</v>
      </c>
      <c r="O948">
        <v>1</v>
      </c>
      <c r="P948">
        <v>0</v>
      </c>
      <c r="Q948">
        <v>1</v>
      </c>
      <c r="R948">
        <v>0</v>
      </c>
      <c r="S948">
        <v>0</v>
      </c>
      <c r="T948">
        <v>0</v>
      </c>
      <c r="U948">
        <v>5</v>
      </c>
      <c r="V948">
        <v>0</v>
      </c>
      <c r="W948">
        <v>0</v>
      </c>
      <c r="X948">
        <v>4</v>
      </c>
      <c r="Y948">
        <v>0</v>
      </c>
      <c r="Z948">
        <v>1</v>
      </c>
      <c r="AA948">
        <v>0</v>
      </c>
      <c r="AB948">
        <v>0</v>
      </c>
      <c r="AC948">
        <v>1</v>
      </c>
      <c r="AD948">
        <v>0</v>
      </c>
      <c r="AE948">
        <v>4</v>
      </c>
      <c r="AF948" t="s">
        <v>74</v>
      </c>
      <c r="AG948">
        <v>5</v>
      </c>
      <c r="AH948" t="s">
        <v>74</v>
      </c>
      <c r="AI948">
        <v>0</v>
      </c>
      <c r="AJ948">
        <v>0</v>
      </c>
      <c r="AK948" t="s">
        <v>74</v>
      </c>
      <c r="AL948" t="s">
        <v>74</v>
      </c>
      <c r="AM948" t="s">
        <v>74</v>
      </c>
      <c r="AN948">
        <v>5</v>
      </c>
      <c r="AO948">
        <v>1</v>
      </c>
      <c r="AP948">
        <v>0</v>
      </c>
      <c r="AQ948">
        <v>0</v>
      </c>
      <c r="AR948">
        <v>0</v>
      </c>
      <c r="AS948">
        <v>0</v>
      </c>
      <c r="AT948">
        <v>0.2</v>
      </c>
      <c r="AU948">
        <v>0</v>
      </c>
      <c r="AV948">
        <v>0.4</v>
      </c>
      <c r="AW948">
        <v>0</v>
      </c>
      <c r="AX948">
        <v>0.2</v>
      </c>
      <c r="AY948">
        <v>0</v>
      </c>
      <c r="AZ948">
        <v>0.2</v>
      </c>
      <c r="BA948">
        <v>0</v>
      </c>
      <c r="BB948">
        <v>0</v>
      </c>
      <c r="BC948">
        <v>0</v>
      </c>
      <c r="BD948">
        <v>1</v>
      </c>
      <c r="BE948">
        <v>0</v>
      </c>
      <c r="BF948">
        <v>0</v>
      </c>
      <c r="BG948">
        <v>0.8</v>
      </c>
      <c r="BH948">
        <v>0</v>
      </c>
      <c r="BI948">
        <v>0.2</v>
      </c>
      <c r="BJ948">
        <v>0</v>
      </c>
      <c r="BK948">
        <v>0</v>
      </c>
      <c r="BL948">
        <v>0.2</v>
      </c>
      <c r="BM948">
        <v>0</v>
      </c>
      <c r="BN948">
        <v>0.8</v>
      </c>
      <c r="BO948">
        <v>0</v>
      </c>
      <c r="BP948">
        <v>1</v>
      </c>
      <c r="BQ948">
        <v>0</v>
      </c>
      <c r="BR948">
        <v>0</v>
      </c>
      <c r="BS948">
        <v>0</v>
      </c>
      <c r="BT948">
        <v>0</v>
      </c>
      <c r="BU948">
        <v>0</v>
      </c>
      <c r="BV948">
        <v>0</v>
      </c>
      <c r="BW948">
        <v>1</v>
      </c>
      <c r="BX948" t="s">
        <v>2068</v>
      </c>
      <c r="BY948">
        <v>50</v>
      </c>
      <c r="BZ948">
        <v>0.1</v>
      </c>
      <c r="CA948">
        <v>0</v>
      </c>
    </row>
    <row r="949" spans="1:79" customFormat="1" x14ac:dyDescent="0.25">
      <c r="A949" t="s">
        <v>2071</v>
      </c>
      <c r="B949" t="s">
        <v>356</v>
      </c>
      <c r="C949" t="s">
        <v>391</v>
      </c>
      <c r="D949" t="s">
        <v>953</v>
      </c>
      <c r="E949">
        <v>2018</v>
      </c>
      <c r="F949">
        <v>14</v>
      </c>
      <c r="G949">
        <v>0</v>
      </c>
      <c r="H949">
        <v>0</v>
      </c>
      <c r="I949">
        <v>0</v>
      </c>
      <c r="J949">
        <v>2</v>
      </c>
      <c r="K949">
        <v>0</v>
      </c>
      <c r="L949">
        <v>2</v>
      </c>
      <c r="M949">
        <v>2</v>
      </c>
      <c r="N949">
        <v>4</v>
      </c>
      <c r="O949">
        <v>1</v>
      </c>
      <c r="P949">
        <v>1</v>
      </c>
      <c r="Q949">
        <v>2</v>
      </c>
      <c r="R949">
        <v>0</v>
      </c>
      <c r="S949">
        <v>0</v>
      </c>
      <c r="T949">
        <v>0</v>
      </c>
      <c r="U949">
        <v>14</v>
      </c>
      <c r="V949">
        <v>0</v>
      </c>
      <c r="W949">
        <v>0</v>
      </c>
      <c r="X949">
        <v>12</v>
      </c>
      <c r="Y949">
        <v>0</v>
      </c>
      <c r="Z949">
        <v>2</v>
      </c>
      <c r="AA949">
        <v>0</v>
      </c>
      <c r="AB949">
        <v>5</v>
      </c>
      <c r="AC949">
        <v>0</v>
      </c>
      <c r="AD949">
        <v>0</v>
      </c>
      <c r="AE949">
        <v>9</v>
      </c>
      <c r="AF949" t="s">
        <v>74</v>
      </c>
      <c r="AG949">
        <v>9</v>
      </c>
      <c r="AH949" t="s">
        <v>74</v>
      </c>
      <c r="AI949">
        <v>0</v>
      </c>
      <c r="AJ949">
        <v>0</v>
      </c>
      <c r="AK949" t="s">
        <v>74</v>
      </c>
      <c r="AL949" t="s">
        <v>74</v>
      </c>
      <c r="AM949" t="s">
        <v>74</v>
      </c>
      <c r="AN949">
        <v>14</v>
      </c>
      <c r="AO949">
        <v>1</v>
      </c>
      <c r="AP949">
        <v>0</v>
      </c>
      <c r="AQ949">
        <v>0</v>
      </c>
      <c r="AR949">
        <v>0</v>
      </c>
      <c r="AS949">
        <v>0.14285714285714279</v>
      </c>
      <c r="AT949">
        <v>0</v>
      </c>
      <c r="AU949">
        <v>0.14285714285714279</v>
      </c>
      <c r="AV949">
        <v>0.14285714285714279</v>
      </c>
      <c r="AW949">
        <v>0.2857142857142857</v>
      </c>
      <c r="AX949">
        <v>7.1428571428571425E-2</v>
      </c>
      <c r="AY949">
        <v>7.1428571428571425E-2</v>
      </c>
      <c r="AZ949">
        <v>0.14285714285714279</v>
      </c>
      <c r="BA949">
        <v>0</v>
      </c>
      <c r="BB949">
        <v>0</v>
      </c>
      <c r="BC949">
        <v>0</v>
      </c>
      <c r="BD949">
        <v>1</v>
      </c>
      <c r="BE949">
        <v>0</v>
      </c>
      <c r="BF949">
        <v>0</v>
      </c>
      <c r="BG949">
        <v>0.8571428571428571</v>
      </c>
      <c r="BH949">
        <v>0</v>
      </c>
      <c r="BI949">
        <v>0.14285714285714279</v>
      </c>
      <c r="BJ949">
        <v>0</v>
      </c>
      <c r="BK949">
        <v>0.35714285714285721</v>
      </c>
      <c r="BL949">
        <v>0</v>
      </c>
      <c r="BM949">
        <v>0</v>
      </c>
      <c r="BN949">
        <v>0.6428571428571429</v>
      </c>
      <c r="BO949">
        <v>0</v>
      </c>
      <c r="BP949">
        <v>0.6428571428571429</v>
      </c>
      <c r="BQ949">
        <v>0</v>
      </c>
      <c r="BR949">
        <v>0</v>
      </c>
      <c r="BS949">
        <v>0</v>
      </c>
      <c r="BT949">
        <v>0</v>
      </c>
      <c r="BU949">
        <v>0</v>
      </c>
      <c r="BV949">
        <v>0</v>
      </c>
      <c r="BW949">
        <v>1</v>
      </c>
      <c r="BX949" t="s">
        <v>2068</v>
      </c>
      <c r="BY949">
        <v>50</v>
      </c>
      <c r="BZ949">
        <v>0.28000000000000003</v>
      </c>
      <c r="CA949">
        <v>0</v>
      </c>
    </row>
    <row r="950" spans="1:79" customFormat="1" x14ac:dyDescent="0.25">
      <c r="A950" t="s">
        <v>2072</v>
      </c>
      <c r="B950" t="s">
        <v>356</v>
      </c>
      <c r="C950" t="s">
        <v>394</v>
      </c>
      <c r="D950" t="s">
        <v>44</v>
      </c>
      <c r="E950">
        <v>2018</v>
      </c>
      <c r="F950">
        <v>169</v>
      </c>
      <c r="G950">
        <v>6</v>
      </c>
      <c r="H950">
        <v>0</v>
      </c>
      <c r="I950">
        <v>5</v>
      </c>
      <c r="J950">
        <v>16</v>
      </c>
      <c r="K950">
        <v>26</v>
      </c>
      <c r="L950">
        <v>29</v>
      </c>
      <c r="M950">
        <v>32</v>
      </c>
      <c r="N950">
        <v>26</v>
      </c>
      <c r="O950">
        <v>29</v>
      </c>
      <c r="P950">
        <v>10</v>
      </c>
      <c r="Q950">
        <v>2</v>
      </c>
      <c r="R950">
        <v>0</v>
      </c>
      <c r="S950">
        <v>0</v>
      </c>
      <c r="T950">
        <v>0</v>
      </c>
      <c r="U950">
        <v>171</v>
      </c>
      <c r="V950">
        <v>4</v>
      </c>
      <c r="W950">
        <v>0</v>
      </c>
      <c r="X950">
        <v>147</v>
      </c>
      <c r="Y950">
        <v>15</v>
      </c>
      <c r="Z950">
        <v>13</v>
      </c>
      <c r="AA950">
        <v>0</v>
      </c>
      <c r="AB950">
        <v>2</v>
      </c>
      <c r="AC950">
        <v>14</v>
      </c>
      <c r="AD950">
        <v>0</v>
      </c>
      <c r="AE950">
        <v>159</v>
      </c>
      <c r="AF950">
        <v>3</v>
      </c>
      <c r="AG950">
        <v>165</v>
      </c>
      <c r="AH950">
        <v>7</v>
      </c>
      <c r="AI950">
        <v>0</v>
      </c>
      <c r="AJ950">
        <v>0</v>
      </c>
      <c r="AK950">
        <v>55</v>
      </c>
      <c r="AL950">
        <v>120</v>
      </c>
      <c r="AM950">
        <v>0</v>
      </c>
      <c r="AN950">
        <v>175</v>
      </c>
      <c r="AO950">
        <v>0.96571428571428575</v>
      </c>
      <c r="AP950">
        <v>3.4285714285714287E-2</v>
      </c>
      <c r="AQ950">
        <v>0</v>
      </c>
      <c r="AR950">
        <v>2.8571428571428571E-2</v>
      </c>
      <c r="AS950">
        <v>9.1428571428571428E-2</v>
      </c>
      <c r="AT950">
        <v>0.1485714285714286</v>
      </c>
      <c r="AU950">
        <v>0.1657142857142857</v>
      </c>
      <c r="AV950">
        <v>0.18285714285714291</v>
      </c>
      <c r="AW950">
        <v>0.1485714285714286</v>
      </c>
      <c r="AX950">
        <v>0.1657142857142857</v>
      </c>
      <c r="AY950">
        <v>5.7142857142857141E-2</v>
      </c>
      <c r="AZ950">
        <v>1.142857142857143E-2</v>
      </c>
      <c r="BA950">
        <v>0</v>
      </c>
      <c r="BB950">
        <v>0</v>
      </c>
      <c r="BC950">
        <v>0</v>
      </c>
      <c r="BD950">
        <v>0.97714285714285709</v>
      </c>
      <c r="BE950">
        <v>2.2857142857142861E-2</v>
      </c>
      <c r="BF950">
        <v>0</v>
      </c>
      <c r="BG950">
        <v>0.84</v>
      </c>
      <c r="BH950">
        <v>8.5714285714285715E-2</v>
      </c>
      <c r="BI950">
        <v>7.4285714285714288E-2</v>
      </c>
      <c r="BJ950">
        <v>0</v>
      </c>
      <c r="BK950">
        <v>1.142857142857143E-2</v>
      </c>
      <c r="BL950">
        <v>0.08</v>
      </c>
      <c r="BM950">
        <v>0</v>
      </c>
      <c r="BN950">
        <v>0.90857142857142859</v>
      </c>
      <c r="BO950">
        <v>1.714285714285714E-2</v>
      </c>
      <c r="BP950">
        <v>0.94285714285714284</v>
      </c>
      <c r="BQ950">
        <v>0.04</v>
      </c>
      <c r="BR950">
        <v>0</v>
      </c>
      <c r="BS950">
        <v>0</v>
      </c>
      <c r="BT950">
        <v>0.31428571428571428</v>
      </c>
      <c r="BU950">
        <v>0.68571428571428572</v>
      </c>
      <c r="BV950">
        <v>0</v>
      </c>
      <c r="BW950">
        <v>1</v>
      </c>
      <c r="BX950" t="s">
        <v>2073</v>
      </c>
      <c r="BY950">
        <v>175</v>
      </c>
      <c r="BZ950">
        <v>1</v>
      </c>
      <c r="CA950">
        <v>0</v>
      </c>
    </row>
    <row r="951" spans="1:79" customFormat="1" x14ac:dyDescent="0.25">
      <c r="A951" t="s">
        <v>2074</v>
      </c>
      <c r="B951" t="s">
        <v>356</v>
      </c>
      <c r="C951" t="s">
        <v>394</v>
      </c>
      <c r="D951" t="s">
        <v>947</v>
      </c>
      <c r="E951">
        <v>2018</v>
      </c>
      <c r="F951" t="s">
        <v>74</v>
      </c>
      <c r="G951" t="s">
        <v>74</v>
      </c>
      <c r="H951" t="s">
        <v>74</v>
      </c>
      <c r="I951" t="s">
        <v>74</v>
      </c>
      <c r="J951" t="s">
        <v>74</v>
      </c>
      <c r="K951" t="s">
        <v>74</v>
      </c>
      <c r="L951" t="s">
        <v>74</v>
      </c>
      <c r="M951" t="s">
        <v>74</v>
      </c>
      <c r="N951" t="s">
        <v>74</v>
      </c>
      <c r="O951" t="s">
        <v>74</v>
      </c>
      <c r="P951" t="s">
        <v>74</v>
      </c>
      <c r="Q951" t="s">
        <v>74</v>
      </c>
      <c r="R951" t="s">
        <v>74</v>
      </c>
      <c r="S951" t="s">
        <v>74</v>
      </c>
      <c r="T951" t="s">
        <v>74</v>
      </c>
      <c r="U951" t="s">
        <v>74</v>
      </c>
      <c r="V951" t="s">
        <v>74</v>
      </c>
      <c r="W951" t="s">
        <v>74</v>
      </c>
      <c r="X951" t="s">
        <v>74</v>
      </c>
      <c r="Y951" t="s">
        <v>74</v>
      </c>
      <c r="Z951" t="s">
        <v>74</v>
      </c>
      <c r="AA951" t="s">
        <v>74</v>
      </c>
      <c r="AB951" t="s">
        <v>74</v>
      </c>
      <c r="AC951" t="s">
        <v>74</v>
      </c>
      <c r="AD951" t="s">
        <v>74</v>
      </c>
      <c r="AE951" t="s">
        <v>74</v>
      </c>
      <c r="AF951" t="s">
        <v>74</v>
      </c>
      <c r="AG951" t="s">
        <v>74</v>
      </c>
      <c r="AH951" t="s">
        <v>74</v>
      </c>
      <c r="AI951" t="s">
        <v>74</v>
      </c>
      <c r="AJ951" t="s">
        <v>74</v>
      </c>
      <c r="AK951" t="s">
        <v>74</v>
      </c>
      <c r="AL951" t="s">
        <v>74</v>
      </c>
      <c r="AM951" t="s">
        <v>74</v>
      </c>
      <c r="AN951" t="s">
        <v>74</v>
      </c>
      <c r="AO951" t="s">
        <v>74</v>
      </c>
      <c r="AP951" t="s">
        <v>74</v>
      </c>
      <c r="AQ951" t="s">
        <v>74</v>
      </c>
      <c r="AR951" t="s">
        <v>74</v>
      </c>
      <c r="AS951" t="s">
        <v>74</v>
      </c>
      <c r="AT951" t="s">
        <v>74</v>
      </c>
      <c r="AU951" t="s">
        <v>74</v>
      </c>
      <c r="AV951" t="s">
        <v>74</v>
      </c>
      <c r="AW951" t="s">
        <v>74</v>
      </c>
      <c r="AX951" t="s">
        <v>74</v>
      </c>
      <c r="AY951" t="s">
        <v>74</v>
      </c>
      <c r="AZ951" t="s">
        <v>74</v>
      </c>
      <c r="BA951" t="s">
        <v>74</v>
      </c>
      <c r="BB951" t="s">
        <v>74</v>
      </c>
      <c r="BC951" t="s">
        <v>74</v>
      </c>
      <c r="BD951" t="s">
        <v>74</v>
      </c>
      <c r="BE951" t="s">
        <v>74</v>
      </c>
      <c r="BF951" t="s">
        <v>74</v>
      </c>
      <c r="BG951" t="s">
        <v>74</v>
      </c>
      <c r="BH951" t="s">
        <v>74</v>
      </c>
      <c r="BI951" t="s">
        <v>74</v>
      </c>
      <c r="BJ951" t="s">
        <v>74</v>
      </c>
      <c r="BK951" t="s">
        <v>74</v>
      </c>
      <c r="BL951" t="s">
        <v>74</v>
      </c>
      <c r="BM951" t="s">
        <v>74</v>
      </c>
      <c r="BN951" t="s">
        <v>74</v>
      </c>
      <c r="BO951" t="s">
        <v>74</v>
      </c>
      <c r="BP951" t="s">
        <v>74</v>
      </c>
      <c r="BQ951" t="s">
        <v>74</v>
      </c>
      <c r="BR951" t="s">
        <v>74</v>
      </c>
      <c r="BS951" t="s">
        <v>74</v>
      </c>
      <c r="BT951" t="s">
        <v>74</v>
      </c>
      <c r="BU951" t="s">
        <v>74</v>
      </c>
      <c r="BV951" t="s">
        <v>74</v>
      </c>
      <c r="BW951" t="s">
        <v>74</v>
      </c>
      <c r="BX951" t="s">
        <v>2073</v>
      </c>
      <c r="BY951" t="s">
        <v>74</v>
      </c>
      <c r="BZ951" t="s">
        <v>74</v>
      </c>
      <c r="CA951">
        <v>0</v>
      </c>
    </row>
    <row r="952" spans="1:79" customFormat="1" x14ac:dyDescent="0.25">
      <c r="A952" t="s">
        <v>2075</v>
      </c>
      <c r="B952" t="s">
        <v>356</v>
      </c>
      <c r="C952" t="s">
        <v>394</v>
      </c>
      <c r="D952" t="s">
        <v>949</v>
      </c>
      <c r="E952">
        <v>2018</v>
      </c>
      <c r="F952" t="s">
        <v>74</v>
      </c>
      <c r="G952" t="s">
        <v>74</v>
      </c>
      <c r="H952" t="s">
        <v>74</v>
      </c>
      <c r="I952" t="s">
        <v>74</v>
      </c>
      <c r="J952" t="s">
        <v>74</v>
      </c>
      <c r="K952" t="s">
        <v>74</v>
      </c>
      <c r="L952" t="s">
        <v>74</v>
      </c>
      <c r="M952" t="s">
        <v>74</v>
      </c>
      <c r="N952" t="s">
        <v>74</v>
      </c>
      <c r="O952" t="s">
        <v>74</v>
      </c>
      <c r="P952" t="s">
        <v>74</v>
      </c>
      <c r="Q952" t="s">
        <v>74</v>
      </c>
      <c r="R952" t="s">
        <v>74</v>
      </c>
      <c r="S952" t="s">
        <v>74</v>
      </c>
      <c r="T952" t="s">
        <v>74</v>
      </c>
      <c r="U952" t="s">
        <v>74</v>
      </c>
      <c r="V952" t="s">
        <v>74</v>
      </c>
      <c r="W952" t="s">
        <v>74</v>
      </c>
      <c r="X952" t="s">
        <v>74</v>
      </c>
      <c r="Y952" t="s">
        <v>74</v>
      </c>
      <c r="Z952" t="s">
        <v>74</v>
      </c>
      <c r="AA952" t="s">
        <v>74</v>
      </c>
      <c r="AB952" t="s">
        <v>74</v>
      </c>
      <c r="AC952" t="s">
        <v>74</v>
      </c>
      <c r="AD952" t="s">
        <v>74</v>
      </c>
      <c r="AE952" t="s">
        <v>74</v>
      </c>
      <c r="AF952" t="s">
        <v>74</v>
      </c>
      <c r="AG952" t="s">
        <v>74</v>
      </c>
      <c r="AH952" t="s">
        <v>74</v>
      </c>
      <c r="AI952" t="s">
        <v>74</v>
      </c>
      <c r="AJ952" t="s">
        <v>74</v>
      </c>
      <c r="AK952" t="s">
        <v>74</v>
      </c>
      <c r="AL952" t="s">
        <v>74</v>
      </c>
      <c r="AM952" t="s">
        <v>74</v>
      </c>
      <c r="AN952" t="s">
        <v>74</v>
      </c>
      <c r="AO952" t="s">
        <v>74</v>
      </c>
      <c r="AP952" t="s">
        <v>74</v>
      </c>
      <c r="AQ952" t="s">
        <v>74</v>
      </c>
      <c r="AR952" t="s">
        <v>74</v>
      </c>
      <c r="AS952" t="s">
        <v>74</v>
      </c>
      <c r="AT952" t="s">
        <v>74</v>
      </c>
      <c r="AU952" t="s">
        <v>74</v>
      </c>
      <c r="AV952" t="s">
        <v>74</v>
      </c>
      <c r="AW952" t="s">
        <v>74</v>
      </c>
      <c r="AX952" t="s">
        <v>74</v>
      </c>
      <c r="AY952" t="s">
        <v>74</v>
      </c>
      <c r="AZ952" t="s">
        <v>74</v>
      </c>
      <c r="BA952" t="s">
        <v>74</v>
      </c>
      <c r="BB952" t="s">
        <v>74</v>
      </c>
      <c r="BC952" t="s">
        <v>74</v>
      </c>
      <c r="BD952" t="s">
        <v>74</v>
      </c>
      <c r="BE952" t="s">
        <v>74</v>
      </c>
      <c r="BF952" t="s">
        <v>74</v>
      </c>
      <c r="BG952" t="s">
        <v>74</v>
      </c>
      <c r="BH952" t="s">
        <v>74</v>
      </c>
      <c r="BI952" t="s">
        <v>74</v>
      </c>
      <c r="BJ952" t="s">
        <v>74</v>
      </c>
      <c r="BK952" t="s">
        <v>74</v>
      </c>
      <c r="BL952" t="s">
        <v>74</v>
      </c>
      <c r="BM952" t="s">
        <v>74</v>
      </c>
      <c r="BN952" t="s">
        <v>74</v>
      </c>
      <c r="BO952" t="s">
        <v>74</v>
      </c>
      <c r="BP952" t="s">
        <v>74</v>
      </c>
      <c r="BQ952" t="s">
        <v>74</v>
      </c>
      <c r="BR952" t="s">
        <v>74</v>
      </c>
      <c r="BS952" t="s">
        <v>74</v>
      </c>
      <c r="BT952" t="s">
        <v>74</v>
      </c>
      <c r="BU952" t="s">
        <v>74</v>
      </c>
      <c r="BV952" t="s">
        <v>74</v>
      </c>
      <c r="BW952" t="s">
        <v>74</v>
      </c>
      <c r="BX952" t="s">
        <v>2073</v>
      </c>
      <c r="BY952" t="s">
        <v>74</v>
      </c>
      <c r="BZ952" t="s">
        <v>74</v>
      </c>
      <c r="CA952">
        <v>0</v>
      </c>
    </row>
    <row r="953" spans="1:79" customFormat="1" x14ac:dyDescent="0.25">
      <c r="A953" t="s">
        <v>2076</v>
      </c>
      <c r="B953" t="s">
        <v>356</v>
      </c>
      <c r="C953" t="s">
        <v>394</v>
      </c>
      <c r="D953" t="s">
        <v>951</v>
      </c>
      <c r="E953">
        <v>2018</v>
      </c>
      <c r="F953" t="s">
        <v>74</v>
      </c>
      <c r="G953" t="s">
        <v>74</v>
      </c>
      <c r="H953" t="s">
        <v>74</v>
      </c>
      <c r="I953" t="s">
        <v>74</v>
      </c>
      <c r="J953" t="s">
        <v>74</v>
      </c>
      <c r="K953" t="s">
        <v>74</v>
      </c>
      <c r="L953" t="s">
        <v>74</v>
      </c>
      <c r="M953" t="s">
        <v>74</v>
      </c>
      <c r="N953" t="s">
        <v>74</v>
      </c>
      <c r="O953" t="s">
        <v>74</v>
      </c>
      <c r="P953" t="s">
        <v>74</v>
      </c>
      <c r="Q953" t="s">
        <v>74</v>
      </c>
      <c r="R953" t="s">
        <v>74</v>
      </c>
      <c r="S953" t="s">
        <v>74</v>
      </c>
      <c r="T953" t="s">
        <v>74</v>
      </c>
      <c r="U953" t="s">
        <v>74</v>
      </c>
      <c r="V953" t="s">
        <v>74</v>
      </c>
      <c r="W953" t="s">
        <v>74</v>
      </c>
      <c r="X953" t="s">
        <v>74</v>
      </c>
      <c r="Y953" t="s">
        <v>74</v>
      </c>
      <c r="Z953" t="s">
        <v>74</v>
      </c>
      <c r="AA953" t="s">
        <v>74</v>
      </c>
      <c r="AB953" t="s">
        <v>74</v>
      </c>
      <c r="AC953" t="s">
        <v>74</v>
      </c>
      <c r="AD953" t="s">
        <v>74</v>
      </c>
      <c r="AE953" t="s">
        <v>74</v>
      </c>
      <c r="AF953" t="s">
        <v>74</v>
      </c>
      <c r="AG953" t="s">
        <v>74</v>
      </c>
      <c r="AH953" t="s">
        <v>74</v>
      </c>
      <c r="AI953" t="s">
        <v>74</v>
      </c>
      <c r="AJ953" t="s">
        <v>74</v>
      </c>
      <c r="AK953" t="s">
        <v>74</v>
      </c>
      <c r="AL953" t="s">
        <v>74</v>
      </c>
      <c r="AM953" t="s">
        <v>74</v>
      </c>
      <c r="AN953" t="s">
        <v>74</v>
      </c>
      <c r="AO953" t="s">
        <v>74</v>
      </c>
      <c r="AP953" t="s">
        <v>74</v>
      </c>
      <c r="AQ953" t="s">
        <v>74</v>
      </c>
      <c r="AR953" t="s">
        <v>74</v>
      </c>
      <c r="AS953" t="s">
        <v>74</v>
      </c>
      <c r="AT953" t="s">
        <v>74</v>
      </c>
      <c r="AU953" t="s">
        <v>74</v>
      </c>
      <c r="AV953" t="s">
        <v>74</v>
      </c>
      <c r="AW953" t="s">
        <v>74</v>
      </c>
      <c r="AX953" t="s">
        <v>74</v>
      </c>
      <c r="AY953" t="s">
        <v>74</v>
      </c>
      <c r="AZ953" t="s">
        <v>74</v>
      </c>
      <c r="BA953" t="s">
        <v>74</v>
      </c>
      <c r="BB953" t="s">
        <v>74</v>
      </c>
      <c r="BC953" t="s">
        <v>74</v>
      </c>
      <c r="BD953" t="s">
        <v>74</v>
      </c>
      <c r="BE953" t="s">
        <v>74</v>
      </c>
      <c r="BF953" t="s">
        <v>74</v>
      </c>
      <c r="BG953" t="s">
        <v>74</v>
      </c>
      <c r="BH953" t="s">
        <v>74</v>
      </c>
      <c r="BI953" t="s">
        <v>74</v>
      </c>
      <c r="BJ953" t="s">
        <v>74</v>
      </c>
      <c r="BK953" t="s">
        <v>74</v>
      </c>
      <c r="BL953" t="s">
        <v>74</v>
      </c>
      <c r="BM953" t="s">
        <v>74</v>
      </c>
      <c r="BN953" t="s">
        <v>74</v>
      </c>
      <c r="BO953" t="s">
        <v>74</v>
      </c>
      <c r="BP953" t="s">
        <v>74</v>
      </c>
      <c r="BQ953" t="s">
        <v>74</v>
      </c>
      <c r="BR953" t="s">
        <v>74</v>
      </c>
      <c r="BS953" t="s">
        <v>74</v>
      </c>
      <c r="BT953" t="s">
        <v>74</v>
      </c>
      <c r="BU953" t="s">
        <v>74</v>
      </c>
      <c r="BV953" t="s">
        <v>74</v>
      </c>
      <c r="BW953" t="s">
        <v>74</v>
      </c>
      <c r="BX953" t="s">
        <v>2073</v>
      </c>
      <c r="BY953" t="s">
        <v>74</v>
      </c>
      <c r="BZ953" t="s">
        <v>74</v>
      </c>
      <c r="CA953">
        <v>1</v>
      </c>
    </row>
    <row r="954" spans="1:79" customFormat="1" x14ac:dyDescent="0.25">
      <c r="A954" t="s">
        <v>2077</v>
      </c>
      <c r="B954" t="s">
        <v>356</v>
      </c>
      <c r="C954" t="s">
        <v>394</v>
      </c>
      <c r="D954" t="s">
        <v>953</v>
      </c>
      <c r="E954">
        <v>2018</v>
      </c>
      <c r="F954" t="s">
        <v>74</v>
      </c>
      <c r="G954" t="s">
        <v>74</v>
      </c>
      <c r="H954" t="s">
        <v>74</v>
      </c>
      <c r="I954" t="s">
        <v>74</v>
      </c>
      <c r="J954" t="s">
        <v>74</v>
      </c>
      <c r="K954" t="s">
        <v>74</v>
      </c>
      <c r="L954" t="s">
        <v>74</v>
      </c>
      <c r="M954" t="s">
        <v>74</v>
      </c>
      <c r="N954" t="s">
        <v>74</v>
      </c>
      <c r="O954" t="s">
        <v>74</v>
      </c>
      <c r="P954" t="s">
        <v>74</v>
      </c>
      <c r="Q954" t="s">
        <v>74</v>
      </c>
      <c r="R954" t="s">
        <v>74</v>
      </c>
      <c r="S954" t="s">
        <v>74</v>
      </c>
      <c r="T954" t="s">
        <v>74</v>
      </c>
      <c r="U954" t="s">
        <v>74</v>
      </c>
      <c r="V954" t="s">
        <v>74</v>
      </c>
      <c r="W954" t="s">
        <v>74</v>
      </c>
      <c r="X954" t="s">
        <v>74</v>
      </c>
      <c r="Y954" t="s">
        <v>74</v>
      </c>
      <c r="Z954" t="s">
        <v>74</v>
      </c>
      <c r="AA954" t="s">
        <v>74</v>
      </c>
      <c r="AB954" t="s">
        <v>74</v>
      </c>
      <c r="AC954" t="s">
        <v>74</v>
      </c>
      <c r="AD954" t="s">
        <v>74</v>
      </c>
      <c r="AE954" t="s">
        <v>74</v>
      </c>
      <c r="AF954" t="s">
        <v>74</v>
      </c>
      <c r="AG954" t="s">
        <v>74</v>
      </c>
      <c r="AH954" t="s">
        <v>74</v>
      </c>
      <c r="AI954" t="s">
        <v>74</v>
      </c>
      <c r="AJ954" t="s">
        <v>74</v>
      </c>
      <c r="AK954" t="s">
        <v>74</v>
      </c>
      <c r="AL954" t="s">
        <v>74</v>
      </c>
      <c r="AM954" t="s">
        <v>74</v>
      </c>
      <c r="AN954" t="s">
        <v>74</v>
      </c>
      <c r="AO954" t="s">
        <v>74</v>
      </c>
      <c r="AP954" t="s">
        <v>74</v>
      </c>
      <c r="AQ954" t="s">
        <v>74</v>
      </c>
      <c r="AR954" t="s">
        <v>74</v>
      </c>
      <c r="AS954" t="s">
        <v>74</v>
      </c>
      <c r="AT954" t="s">
        <v>74</v>
      </c>
      <c r="AU954" t="s">
        <v>74</v>
      </c>
      <c r="AV954" t="s">
        <v>74</v>
      </c>
      <c r="AW954" t="s">
        <v>74</v>
      </c>
      <c r="AX954" t="s">
        <v>74</v>
      </c>
      <c r="AY954" t="s">
        <v>74</v>
      </c>
      <c r="AZ954" t="s">
        <v>74</v>
      </c>
      <c r="BA954" t="s">
        <v>74</v>
      </c>
      <c r="BB954" t="s">
        <v>74</v>
      </c>
      <c r="BC954" t="s">
        <v>74</v>
      </c>
      <c r="BD954" t="s">
        <v>74</v>
      </c>
      <c r="BE954" t="s">
        <v>74</v>
      </c>
      <c r="BF954" t="s">
        <v>74</v>
      </c>
      <c r="BG954" t="s">
        <v>74</v>
      </c>
      <c r="BH954" t="s">
        <v>74</v>
      </c>
      <c r="BI954" t="s">
        <v>74</v>
      </c>
      <c r="BJ954" t="s">
        <v>74</v>
      </c>
      <c r="BK954" t="s">
        <v>74</v>
      </c>
      <c r="BL954" t="s">
        <v>74</v>
      </c>
      <c r="BM954" t="s">
        <v>74</v>
      </c>
      <c r="BN954" t="s">
        <v>74</v>
      </c>
      <c r="BO954" t="s">
        <v>74</v>
      </c>
      <c r="BP954" t="s">
        <v>74</v>
      </c>
      <c r="BQ954" t="s">
        <v>74</v>
      </c>
      <c r="BR954" t="s">
        <v>74</v>
      </c>
      <c r="BS954" t="s">
        <v>74</v>
      </c>
      <c r="BT954" t="s">
        <v>74</v>
      </c>
      <c r="BU954" t="s">
        <v>74</v>
      </c>
      <c r="BV954" t="s">
        <v>74</v>
      </c>
      <c r="BW954" t="s">
        <v>74</v>
      </c>
      <c r="BX954" t="s">
        <v>2073</v>
      </c>
      <c r="BY954" t="s">
        <v>74</v>
      </c>
      <c r="BZ954" t="s">
        <v>74</v>
      </c>
      <c r="CA954">
        <v>0</v>
      </c>
    </row>
    <row r="955" spans="1:79" customFormat="1" x14ac:dyDescent="0.25">
      <c r="A955" t="s">
        <v>2078</v>
      </c>
      <c r="B955" t="s">
        <v>356</v>
      </c>
      <c r="C955" t="s">
        <v>43</v>
      </c>
      <c r="D955" t="s">
        <v>44</v>
      </c>
      <c r="E955">
        <v>2018</v>
      </c>
      <c r="F955">
        <v>2831</v>
      </c>
      <c r="G955">
        <v>201</v>
      </c>
      <c r="H955">
        <v>0</v>
      </c>
      <c r="I955">
        <v>77</v>
      </c>
      <c r="J955">
        <v>509</v>
      </c>
      <c r="K955">
        <v>603</v>
      </c>
      <c r="L955">
        <v>394</v>
      </c>
      <c r="M955">
        <v>372</v>
      </c>
      <c r="N955">
        <v>407</v>
      </c>
      <c r="O955">
        <v>372</v>
      </c>
      <c r="P955">
        <v>223</v>
      </c>
      <c r="Q955">
        <v>65</v>
      </c>
      <c r="R955">
        <v>10</v>
      </c>
      <c r="S955">
        <v>0</v>
      </c>
      <c r="T955">
        <v>0</v>
      </c>
      <c r="U955">
        <v>2874</v>
      </c>
      <c r="V955">
        <v>157</v>
      </c>
      <c r="W955">
        <v>1</v>
      </c>
      <c r="X955">
        <v>2352</v>
      </c>
      <c r="Y955">
        <v>580</v>
      </c>
      <c r="Z955">
        <v>100</v>
      </c>
      <c r="AA955">
        <v>0</v>
      </c>
      <c r="AB955">
        <v>30</v>
      </c>
      <c r="AC955">
        <v>141</v>
      </c>
      <c r="AD955">
        <v>3</v>
      </c>
      <c r="AE955">
        <v>2858</v>
      </c>
      <c r="AF955">
        <v>19</v>
      </c>
      <c r="AG955">
        <v>2949</v>
      </c>
      <c r="AH955">
        <v>59</v>
      </c>
      <c r="AI955" t="s">
        <v>74</v>
      </c>
      <c r="AJ955">
        <v>5</v>
      </c>
      <c r="AK955">
        <v>345</v>
      </c>
      <c r="AL955">
        <v>2687</v>
      </c>
      <c r="AM955">
        <v>0</v>
      </c>
      <c r="AN955">
        <v>3032</v>
      </c>
      <c r="AO955">
        <v>0.93370712401055411</v>
      </c>
      <c r="AP955">
        <v>6.6292875989445915E-2</v>
      </c>
      <c r="AQ955">
        <v>0</v>
      </c>
      <c r="AR955">
        <v>2.5395778364116099E-2</v>
      </c>
      <c r="AS955">
        <v>0.16787598944591031</v>
      </c>
      <c r="AT955">
        <v>0.19887862796833769</v>
      </c>
      <c r="AU955">
        <v>0.12994722955145119</v>
      </c>
      <c r="AV955">
        <v>0.1226912928759894</v>
      </c>
      <c r="AW955">
        <v>0.13423482849604221</v>
      </c>
      <c r="AX955">
        <v>0.1226912928759894</v>
      </c>
      <c r="AY955">
        <v>7.3548812664907648E-2</v>
      </c>
      <c r="AZ955">
        <v>2.1437994722955149E-2</v>
      </c>
      <c r="BA955">
        <v>0</v>
      </c>
      <c r="BB955">
        <v>3.2981530343007921E-3</v>
      </c>
      <c r="BC955">
        <v>0</v>
      </c>
      <c r="BD955">
        <v>0.94788918205804751</v>
      </c>
      <c r="BE955">
        <v>5.1781002638522429E-2</v>
      </c>
      <c r="BF955">
        <v>3.2981530343007909E-4</v>
      </c>
      <c r="BG955">
        <v>0.77572559366754612</v>
      </c>
      <c r="BH955">
        <v>0.19129287598944589</v>
      </c>
      <c r="BI955">
        <v>3.2981530343007923E-2</v>
      </c>
      <c r="BJ955">
        <v>0</v>
      </c>
      <c r="BK955">
        <v>9.8944591029023754E-3</v>
      </c>
      <c r="BL955">
        <v>4.6503957783641157E-2</v>
      </c>
      <c r="BM955">
        <v>9.8944591029023754E-4</v>
      </c>
      <c r="BN955">
        <v>0.94261213720316628</v>
      </c>
      <c r="BO955">
        <v>6.2664907651715038E-3</v>
      </c>
      <c r="BP955">
        <v>0.97262532981530347</v>
      </c>
      <c r="BQ955">
        <v>1.945910290237467E-2</v>
      </c>
      <c r="BR955">
        <v>0</v>
      </c>
      <c r="BS955">
        <v>1.649076517150396E-3</v>
      </c>
      <c r="BT955">
        <v>0.1137862796833773</v>
      </c>
      <c r="BU955">
        <v>0.88621372031662271</v>
      </c>
      <c r="BV955">
        <v>0</v>
      </c>
      <c r="BW955">
        <v>1</v>
      </c>
      <c r="BX955" t="s">
        <v>2079</v>
      </c>
      <c r="BY955">
        <v>3032</v>
      </c>
      <c r="BZ955">
        <v>1</v>
      </c>
      <c r="CA955">
        <v>0</v>
      </c>
    </row>
    <row r="956" spans="1:79" customFormat="1" x14ac:dyDescent="0.25">
      <c r="A956" t="s">
        <v>2080</v>
      </c>
      <c r="B956" t="s">
        <v>356</v>
      </c>
      <c r="C956" t="s">
        <v>43</v>
      </c>
      <c r="D956" t="s">
        <v>947</v>
      </c>
      <c r="E956">
        <v>2018</v>
      </c>
      <c r="F956">
        <v>761</v>
      </c>
      <c r="G956">
        <v>59</v>
      </c>
      <c r="H956">
        <v>0</v>
      </c>
      <c r="I956">
        <v>17</v>
      </c>
      <c r="J956">
        <v>120</v>
      </c>
      <c r="K956">
        <v>168</v>
      </c>
      <c r="L956">
        <v>118</v>
      </c>
      <c r="M956">
        <v>95</v>
      </c>
      <c r="N956">
        <v>91</v>
      </c>
      <c r="O956">
        <v>102</v>
      </c>
      <c r="P956">
        <v>74</v>
      </c>
      <c r="Q956">
        <v>32</v>
      </c>
      <c r="R956">
        <v>3</v>
      </c>
      <c r="S956">
        <v>0</v>
      </c>
      <c r="T956">
        <v>0</v>
      </c>
      <c r="U956">
        <v>773</v>
      </c>
      <c r="V956">
        <v>47</v>
      </c>
      <c r="W956">
        <v>0</v>
      </c>
      <c r="X956">
        <v>617</v>
      </c>
      <c r="Y956">
        <v>176</v>
      </c>
      <c r="Z956">
        <v>27</v>
      </c>
      <c r="AA956">
        <v>0</v>
      </c>
      <c r="AB956">
        <v>7</v>
      </c>
      <c r="AC956">
        <v>19</v>
      </c>
      <c r="AD956">
        <v>0</v>
      </c>
      <c r="AE956">
        <v>794</v>
      </c>
      <c r="AF956">
        <v>5</v>
      </c>
      <c r="AG956">
        <v>813</v>
      </c>
      <c r="AH956">
        <v>0</v>
      </c>
      <c r="AI956" t="s">
        <v>74</v>
      </c>
      <c r="AJ956">
        <v>2</v>
      </c>
      <c r="AK956">
        <v>126</v>
      </c>
      <c r="AL956">
        <v>694</v>
      </c>
      <c r="AM956">
        <v>0</v>
      </c>
      <c r="AN956">
        <v>820</v>
      </c>
      <c r="AO956">
        <v>0.92804878048780493</v>
      </c>
      <c r="AP956">
        <v>7.1951219512195116E-2</v>
      </c>
      <c r="AQ956">
        <v>0</v>
      </c>
      <c r="AR956">
        <v>2.0731707317073168E-2</v>
      </c>
      <c r="AS956">
        <v>0.14634146341463411</v>
      </c>
      <c r="AT956">
        <v>0.20487804878048779</v>
      </c>
      <c r="AU956">
        <v>0.14390243902439021</v>
      </c>
      <c r="AV956">
        <v>0.1158536585365854</v>
      </c>
      <c r="AW956">
        <v>0.1109756097560976</v>
      </c>
      <c r="AX956">
        <v>0.124390243902439</v>
      </c>
      <c r="AY956">
        <v>9.0243902439024387E-2</v>
      </c>
      <c r="AZ956">
        <v>3.9024390243902439E-2</v>
      </c>
      <c r="BA956">
        <v>0</v>
      </c>
      <c r="BB956">
        <v>3.6585365853658539E-3</v>
      </c>
      <c r="BC956">
        <v>0</v>
      </c>
      <c r="BD956">
        <v>0.94268292682926824</v>
      </c>
      <c r="BE956">
        <v>5.731707317073171E-2</v>
      </c>
      <c r="BF956">
        <v>0</v>
      </c>
      <c r="BG956">
        <v>0.7524390243902439</v>
      </c>
      <c r="BH956">
        <v>0.21463414634146341</v>
      </c>
      <c r="BI956">
        <v>3.2926829268292677E-2</v>
      </c>
      <c r="BJ956">
        <v>0</v>
      </c>
      <c r="BK956">
        <v>8.5365853658536592E-3</v>
      </c>
      <c r="BL956">
        <v>2.3170731707317069E-2</v>
      </c>
      <c r="BM956">
        <v>0</v>
      </c>
      <c r="BN956">
        <v>0.96829268292682924</v>
      </c>
      <c r="BO956">
        <v>6.0975609756097563E-3</v>
      </c>
      <c r="BP956">
        <v>0.99146341463414633</v>
      </c>
      <c r="BQ956">
        <v>0</v>
      </c>
      <c r="BR956">
        <v>0</v>
      </c>
      <c r="BS956">
        <v>2.439024390243902E-3</v>
      </c>
      <c r="BT956">
        <v>0.15365853658536591</v>
      </c>
      <c r="BU956">
        <v>0.84634146341463412</v>
      </c>
      <c r="BV956">
        <v>0</v>
      </c>
      <c r="BW956">
        <v>1</v>
      </c>
      <c r="BX956" t="s">
        <v>2079</v>
      </c>
      <c r="BY956">
        <v>3032</v>
      </c>
      <c r="BZ956">
        <v>0.27044854881266489</v>
      </c>
      <c r="CA956">
        <v>0</v>
      </c>
    </row>
    <row r="957" spans="1:79" customFormat="1" x14ac:dyDescent="0.25">
      <c r="A957" t="s">
        <v>2081</v>
      </c>
      <c r="B957" t="s">
        <v>356</v>
      </c>
      <c r="C957" t="s">
        <v>43</v>
      </c>
      <c r="D957" t="s">
        <v>949</v>
      </c>
      <c r="E957">
        <v>2018</v>
      </c>
      <c r="F957">
        <v>1101</v>
      </c>
      <c r="G957">
        <v>74</v>
      </c>
      <c r="H957">
        <v>0</v>
      </c>
      <c r="I957">
        <v>32</v>
      </c>
      <c r="J957">
        <v>194</v>
      </c>
      <c r="K957">
        <v>209</v>
      </c>
      <c r="L957">
        <v>147</v>
      </c>
      <c r="M957">
        <v>161</v>
      </c>
      <c r="N957">
        <v>187</v>
      </c>
      <c r="O957">
        <v>149</v>
      </c>
      <c r="P957">
        <v>81</v>
      </c>
      <c r="Q957">
        <v>14</v>
      </c>
      <c r="R957">
        <v>1</v>
      </c>
      <c r="S957">
        <v>0</v>
      </c>
      <c r="T957">
        <v>0</v>
      </c>
      <c r="U957">
        <v>1100</v>
      </c>
      <c r="V957">
        <v>74</v>
      </c>
      <c r="W957">
        <v>1</v>
      </c>
      <c r="X957">
        <v>972</v>
      </c>
      <c r="Y957">
        <v>164</v>
      </c>
      <c r="Z957">
        <v>39</v>
      </c>
      <c r="AA957">
        <v>0</v>
      </c>
      <c r="AB957">
        <v>15</v>
      </c>
      <c r="AC957">
        <v>96</v>
      </c>
      <c r="AD957">
        <v>2</v>
      </c>
      <c r="AE957">
        <v>1062</v>
      </c>
      <c r="AF957">
        <v>5</v>
      </c>
      <c r="AG957">
        <v>1164</v>
      </c>
      <c r="AH957">
        <v>4</v>
      </c>
      <c r="AI957" t="s">
        <v>74</v>
      </c>
      <c r="AJ957">
        <v>2</v>
      </c>
      <c r="AK957">
        <v>19</v>
      </c>
      <c r="AL957">
        <v>1156</v>
      </c>
      <c r="AM957">
        <v>0</v>
      </c>
      <c r="AN957">
        <v>1175</v>
      </c>
      <c r="AO957">
        <v>0.93702127659574463</v>
      </c>
      <c r="AP957">
        <v>6.2978723404255324E-2</v>
      </c>
      <c r="AQ957">
        <v>0</v>
      </c>
      <c r="AR957">
        <v>2.7234042553191489E-2</v>
      </c>
      <c r="AS957">
        <v>0.1651063829787234</v>
      </c>
      <c r="AT957">
        <v>0.17787234042553191</v>
      </c>
      <c r="AU957">
        <v>0.1251063829787234</v>
      </c>
      <c r="AV957">
        <v>0.1370212765957447</v>
      </c>
      <c r="AW957">
        <v>0.15914893617021281</v>
      </c>
      <c r="AX957">
        <v>0.1268085106382979</v>
      </c>
      <c r="AY957">
        <v>6.8936170212765963E-2</v>
      </c>
      <c r="AZ957">
        <v>1.1914893617021281E-2</v>
      </c>
      <c r="BA957">
        <v>0</v>
      </c>
      <c r="BB957">
        <v>8.5106382978723403E-4</v>
      </c>
      <c r="BC957">
        <v>0</v>
      </c>
      <c r="BD957">
        <v>0.93617021276595747</v>
      </c>
      <c r="BE957">
        <v>6.2978723404255324E-2</v>
      </c>
      <c r="BF957">
        <v>8.5106382978723403E-4</v>
      </c>
      <c r="BG957">
        <v>0.82723404255319144</v>
      </c>
      <c r="BH957">
        <v>0.1395744680851064</v>
      </c>
      <c r="BI957">
        <v>3.3191489361702117E-2</v>
      </c>
      <c r="BJ957">
        <v>0</v>
      </c>
      <c r="BK957">
        <v>1.276595744680851E-2</v>
      </c>
      <c r="BL957">
        <v>8.1702127659574464E-2</v>
      </c>
      <c r="BM957">
        <v>1.7021276595744681E-3</v>
      </c>
      <c r="BN957">
        <v>0.9038297872340425</v>
      </c>
      <c r="BO957">
        <v>4.2553191489361703E-3</v>
      </c>
      <c r="BP957">
        <v>0.99063829787234048</v>
      </c>
      <c r="BQ957">
        <v>3.4042553191489361E-3</v>
      </c>
      <c r="BR957">
        <v>0</v>
      </c>
      <c r="BS957">
        <v>1.7021276595744681E-3</v>
      </c>
      <c r="BT957">
        <v>1.617021276595745E-2</v>
      </c>
      <c r="BU957">
        <v>0.98382978723404257</v>
      </c>
      <c r="BV957">
        <v>0</v>
      </c>
      <c r="BW957">
        <v>1</v>
      </c>
      <c r="BX957" t="s">
        <v>2079</v>
      </c>
      <c r="BY957">
        <v>3032</v>
      </c>
      <c r="BZ957">
        <v>0.38753298153034299</v>
      </c>
      <c r="CA957">
        <v>0</v>
      </c>
    </row>
    <row r="958" spans="1:79" customFormat="1" x14ac:dyDescent="0.25">
      <c r="A958" t="s">
        <v>2082</v>
      </c>
      <c r="B958" t="s">
        <v>356</v>
      </c>
      <c r="C958" t="s">
        <v>43</v>
      </c>
      <c r="D958" t="s">
        <v>951</v>
      </c>
      <c r="E958">
        <v>2018</v>
      </c>
      <c r="F958">
        <v>95</v>
      </c>
      <c r="G958">
        <v>7</v>
      </c>
      <c r="H958">
        <v>0</v>
      </c>
      <c r="I958">
        <v>5</v>
      </c>
      <c r="J958">
        <v>19</v>
      </c>
      <c r="K958">
        <v>26</v>
      </c>
      <c r="L958">
        <v>10</v>
      </c>
      <c r="M958">
        <v>13</v>
      </c>
      <c r="N958">
        <v>11</v>
      </c>
      <c r="O958">
        <v>7</v>
      </c>
      <c r="P958">
        <v>9</v>
      </c>
      <c r="Q958">
        <v>1</v>
      </c>
      <c r="R958">
        <v>1</v>
      </c>
      <c r="S958">
        <v>0</v>
      </c>
      <c r="T958">
        <v>0</v>
      </c>
      <c r="U958">
        <v>93</v>
      </c>
      <c r="V958">
        <v>9</v>
      </c>
      <c r="W958">
        <v>0</v>
      </c>
      <c r="X958">
        <v>81</v>
      </c>
      <c r="Y958">
        <v>20</v>
      </c>
      <c r="Z958">
        <v>1</v>
      </c>
      <c r="AA958">
        <v>0</v>
      </c>
      <c r="AB958">
        <v>1</v>
      </c>
      <c r="AC958">
        <v>5</v>
      </c>
      <c r="AD958">
        <v>0</v>
      </c>
      <c r="AE958">
        <v>96</v>
      </c>
      <c r="AF958">
        <v>1</v>
      </c>
      <c r="AG958">
        <v>101</v>
      </c>
      <c r="AH958">
        <v>0</v>
      </c>
      <c r="AI958" t="s">
        <v>74</v>
      </c>
      <c r="AJ958">
        <v>0</v>
      </c>
      <c r="AK958">
        <v>10</v>
      </c>
      <c r="AL958">
        <v>92</v>
      </c>
      <c r="AM958">
        <v>0</v>
      </c>
      <c r="AN958">
        <v>102</v>
      </c>
      <c r="AO958">
        <v>0.93137254901960786</v>
      </c>
      <c r="AP958">
        <v>6.8627450980392163E-2</v>
      </c>
      <c r="AQ958">
        <v>0</v>
      </c>
      <c r="AR958">
        <v>4.9019607843137247E-2</v>
      </c>
      <c r="AS958">
        <v>0.1862745098039216</v>
      </c>
      <c r="AT958">
        <v>0.25490196078431371</v>
      </c>
      <c r="AU958">
        <v>9.8039215686274508E-2</v>
      </c>
      <c r="AV958">
        <v>0.12745098039215691</v>
      </c>
      <c r="AW958">
        <v>0.10784313725490199</v>
      </c>
      <c r="AX958">
        <v>6.8627450980392163E-2</v>
      </c>
      <c r="AY958">
        <v>8.8235294117647065E-2</v>
      </c>
      <c r="AZ958">
        <v>9.8039215686274508E-3</v>
      </c>
      <c r="BA958">
        <v>0</v>
      </c>
      <c r="BB958">
        <v>9.8039215686274508E-3</v>
      </c>
      <c r="BC958">
        <v>0</v>
      </c>
      <c r="BD958">
        <v>0.91176470588235292</v>
      </c>
      <c r="BE958">
        <v>8.8235294117647065E-2</v>
      </c>
      <c r="BF958">
        <v>0</v>
      </c>
      <c r="BG958">
        <v>0.79411764705882348</v>
      </c>
      <c r="BH958">
        <v>0.19607843137254899</v>
      </c>
      <c r="BI958">
        <v>9.8039215686274508E-3</v>
      </c>
      <c r="BJ958">
        <v>0</v>
      </c>
      <c r="BK958">
        <v>9.8039215686274508E-3</v>
      </c>
      <c r="BL958">
        <v>4.9019607843137247E-2</v>
      </c>
      <c r="BM958">
        <v>0</v>
      </c>
      <c r="BN958">
        <v>0.94117647058823528</v>
      </c>
      <c r="BO958">
        <v>9.8039215686274508E-3</v>
      </c>
      <c r="BP958">
        <v>0.99019607843137258</v>
      </c>
      <c r="BQ958">
        <v>0</v>
      </c>
      <c r="BR958">
        <v>0</v>
      </c>
      <c r="BS958">
        <v>0</v>
      </c>
      <c r="BT958">
        <v>9.8039215686274508E-2</v>
      </c>
      <c r="BU958">
        <v>0.90196078431372551</v>
      </c>
      <c r="BV958">
        <v>0</v>
      </c>
      <c r="BW958">
        <v>1</v>
      </c>
      <c r="BX958" t="s">
        <v>2079</v>
      </c>
      <c r="BY958">
        <v>3032</v>
      </c>
      <c r="BZ958">
        <v>3.3641160949868083E-2</v>
      </c>
      <c r="CA958">
        <v>0</v>
      </c>
    </row>
    <row r="959" spans="1:79" customFormat="1" x14ac:dyDescent="0.25">
      <c r="A959" t="s">
        <v>2083</v>
      </c>
      <c r="B959" t="s">
        <v>356</v>
      </c>
      <c r="C959" t="s">
        <v>43</v>
      </c>
      <c r="D959" t="s">
        <v>953</v>
      </c>
      <c r="E959">
        <v>2018</v>
      </c>
      <c r="F959">
        <v>874</v>
      </c>
      <c r="G959">
        <v>61</v>
      </c>
      <c r="H959">
        <v>0</v>
      </c>
      <c r="I959">
        <v>23</v>
      </c>
      <c r="J959">
        <v>176</v>
      </c>
      <c r="K959">
        <v>200</v>
      </c>
      <c r="L959">
        <v>119</v>
      </c>
      <c r="M959">
        <v>103</v>
      </c>
      <c r="N959">
        <v>118</v>
      </c>
      <c r="O959">
        <v>114</v>
      </c>
      <c r="P959">
        <v>59</v>
      </c>
      <c r="Q959">
        <v>18</v>
      </c>
      <c r="R959">
        <v>5</v>
      </c>
      <c r="S959">
        <v>0</v>
      </c>
      <c r="T959">
        <v>0</v>
      </c>
      <c r="U959">
        <v>908</v>
      </c>
      <c r="V959">
        <v>27</v>
      </c>
      <c r="W959">
        <v>0</v>
      </c>
      <c r="X959">
        <v>682</v>
      </c>
      <c r="Y959">
        <v>220</v>
      </c>
      <c r="Z959">
        <v>33</v>
      </c>
      <c r="AA959">
        <v>0</v>
      </c>
      <c r="AB959">
        <v>7</v>
      </c>
      <c r="AC959">
        <v>21</v>
      </c>
      <c r="AD959">
        <v>1</v>
      </c>
      <c r="AE959">
        <v>906</v>
      </c>
      <c r="AF959">
        <v>8</v>
      </c>
      <c r="AG959">
        <v>871</v>
      </c>
      <c r="AH959">
        <v>55</v>
      </c>
      <c r="AI959" t="s">
        <v>74</v>
      </c>
      <c r="AJ959">
        <v>1</v>
      </c>
      <c r="AK959">
        <v>190</v>
      </c>
      <c r="AL959">
        <v>745</v>
      </c>
      <c r="AM959">
        <v>0</v>
      </c>
      <c r="AN959">
        <v>935</v>
      </c>
      <c r="AO959">
        <v>0.9347593582887701</v>
      </c>
      <c r="AP959">
        <v>6.5240641711229952E-2</v>
      </c>
      <c r="AQ959">
        <v>0</v>
      </c>
      <c r="AR959">
        <v>2.4598930481283421E-2</v>
      </c>
      <c r="AS959">
        <v>0.18823529411764711</v>
      </c>
      <c r="AT959">
        <v>0.21390374331550799</v>
      </c>
      <c r="AU959">
        <v>0.12727272727272729</v>
      </c>
      <c r="AV959">
        <v>0.1101604278074866</v>
      </c>
      <c r="AW959">
        <v>0.12620320855614969</v>
      </c>
      <c r="AX959">
        <v>0.12192513368983959</v>
      </c>
      <c r="AY959">
        <v>6.310160427807486E-2</v>
      </c>
      <c r="AZ959">
        <v>1.925133689839572E-2</v>
      </c>
      <c r="BA959">
        <v>0</v>
      </c>
      <c r="BB959">
        <v>5.3475935828877002E-3</v>
      </c>
      <c r="BC959">
        <v>0</v>
      </c>
      <c r="BD959">
        <v>0.97112299465240637</v>
      </c>
      <c r="BE959">
        <v>2.887700534759358E-2</v>
      </c>
      <c r="BF959">
        <v>0</v>
      </c>
      <c r="BG959">
        <v>0.72941176470588232</v>
      </c>
      <c r="BH959">
        <v>0.23529411764705879</v>
      </c>
      <c r="BI959">
        <v>3.5294117647058823E-2</v>
      </c>
      <c r="BJ959">
        <v>0</v>
      </c>
      <c r="BK959">
        <v>7.4866310160427796E-3</v>
      </c>
      <c r="BL959">
        <v>2.245989304812834E-2</v>
      </c>
      <c r="BM959">
        <v>1.0695187165775399E-3</v>
      </c>
      <c r="BN959">
        <v>0.96898395721925135</v>
      </c>
      <c r="BO959">
        <v>8.5561497326203211E-3</v>
      </c>
      <c r="BP959">
        <v>0.9315508021390374</v>
      </c>
      <c r="BQ959">
        <v>5.8823529411764712E-2</v>
      </c>
      <c r="BR959">
        <v>0</v>
      </c>
      <c r="BS959">
        <v>1.0695187165775399E-3</v>
      </c>
      <c r="BT959">
        <v>0.2032085561497326</v>
      </c>
      <c r="BU959">
        <v>0.79679144385026734</v>
      </c>
      <c r="BV959">
        <v>0</v>
      </c>
      <c r="BW959">
        <v>1</v>
      </c>
      <c r="BX959" t="s">
        <v>2079</v>
      </c>
      <c r="BY959">
        <v>3032</v>
      </c>
      <c r="BZ959">
        <v>0.30837730870712399</v>
      </c>
      <c r="CA959">
        <v>0</v>
      </c>
    </row>
    <row r="960" spans="1:79" customFormat="1" x14ac:dyDescent="0.25">
      <c r="A960" t="s">
        <v>2084</v>
      </c>
      <c r="B960" t="s">
        <v>356</v>
      </c>
      <c r="C960" t="s">
        <v>187</v>
      </c>
      <c r="D960" t="s">
        <v>44</v>
      </c>
      <c r="E960">
        <v>2018</v>
      </c>
      <c r="F960">
        <v>27</v>
      </c>
      <c r="G960">
        <v>1</v>
      </c>
      <c r="H960">
        <v>0</v>
      </c>
      <c r="I960">
        <v>0</v>
      </c>
      <c r="J960">
        <v>6</v>
      </c>
      <c r="K960">
        <v>9</v>
      </c>
      <c r="L960">
        <v>6</v>
      </c>
      <c r="M960">
        <v>5</v>
      </c>
      <c r="N960">
        <v>1</v>
      </c>
      <c r="O960">
        <v>1</v>
      </c>
      <c r="P960">
        <v>0</v>
      </c>
      <c r="Q960">
        <v>0</v>
      </c>
      <c r="R960">
        <v>0</v>
      </c>
      <c r="S960">
        <v>0</v>
      </c>
      <c r="T960">
        <v>0</v>
      </c>
      <c r="U960">
        <v>27</v>
      </c>
      <c r="V960">
        <v>1</v>
      </c>
      <c r="W960">
        <v>0</v>
      </c>
      <c r="X960">
        <v>21</v>
      </c>
      <c r="Y960">
        <v>2</v>
      </c>
      <c r="Z960">
        <v>5</v>
      </c>
      <c r="AA960">
        <v>0</v>
      </c>
      <c r="AB960">
        <v>0</v>
      </c>
      <c r="AC960">
        <v>1</v>
      </c>
      <c r="AD960">
        <v>0</v>
      </c>
      <c r="AE960">
        <v>27</v>
      </c>
      <c r="AF960">
        <v>1</v>
      </c>
      <c r="AG960">
        <v>26</v>
      </c>
      <c r="AH960">
        <v>1</v>
      </c>
      <c r="AI960">
        <v>0</v>
      </c>
      <c r="AJ960">
        <v>0</v>
      </c>
      <c r="AK960">
        <v>11</v>
      </c>
      <c r="AL960">
        <v>17</v>
      </c>
      <c r="AM960">
        <v>0</v>
      </c>
      <c r="AN960">
        <v>28</v>
      </c>
      <c r="AO960">
        <v>0.9642857142857143</v>
      </c>
      <c r="AP960">
        <v>3.5714285714285712E-2</v>
      </c>
      <c r="AQ960">
        <v>0</v>
      </c>
      <c r="AR960">
        <v>0</v>
      </c>
      <c r="AS960">
        <v>0.2142857142857143</v>
      </c>
      <c r="AT960">
        <v>0.32142857142857151</v>
      </c>
      <c r="AU960">
        <v>0.2142857142857143</v>
      </c>
      <c r="AV960">
        <v>0.1785714285714286</v>
      </c>
      <c r="AW960">
        <v>3.5714285714285712E-2</v>
      </c>
      <c r="AX960">
        <v>3.5714285714285712E-2</v>
      </c>
      <c r="AY960">
        <v>0</v>
      </c>
      <c r="AZ960">
        <v>0</v>
      </c>
      <c r="BA960">
        <v>0</v>
      </c>
      <c r="BB960">
        <v>0</v>
      </c>
      <c r="BC960">
        <v>0</v>
      </c>
      <c r="BD960">
        <v>0.9642857142857143</v>
      </c>
      <c r="BE960">
        <v>3.5714285714285712E-2</v>
      </c>
      <c r="BF960">
        <v>0</v>
      </c>
      <c r="BG960">
        <v>0.75</v>
      </c>
      <c r="BH960">
        <v>7.1428571428571425E-2</v>
      </c>
      <c r="BI960">
        <v>0.1785714285714286</v>
      </c>
      <c r="BJ960">
        <v>0</v>
      </c>
      <c r="BK960">
        <v>0</v>
      </c>
      <c r="BL960">
        <v>3.5714285714285712E-2</v>
      </c>
      <c r="BM960">
        <v>0</v>
      </c>
      <c r="BN960">
        <v>0.9642857142857143</v>
      </c>
      <c r="BO960">
        <v>3.5714285714285712E-2</v>
      </c>
      <c r="BP960">
        <v>0.9285714285714286</v>
      </c>
      <c r="BQ960">
        <v>3.5714285714285712E-2</v>
      </c>
      <c r="BR960">
        <v>0</v>
      </c>
      <c r="BS960">
        <v>0</v>
      </c>
      <c r="BT960">
        <v>0.39285714285714279</v>
      </c>
      <c r="BU960">
        <v>0.6071428571428571</v>
      </c>
      <c r="BV960">
        <v>0</v>
      </c>
      <c r="BW960">
        <v>1</v>
      </c>
      <c r="BX960" t="s">
        <v>2085</v>
      </c>
      <c r="BY960">
        <v>28</v>
      </c>
      <c r="BZ960">
        <v>1</v>
      </c>
      <c r="CA960">
        <v>0</v>
      </c>
    </row>
    <row r="961" spans="1:79" customFormat="1" x14ac:dyDescent="0.25">
      <c r="A961" t="s">
        <v>2086</v>
      </c>
      <c r="B961" t="s">
        <v>356</v>
      </c>
      <c r="C961" t="s">
        <v>187</v>
      </c>
      <c r="D961" t="s">
        <v>947</v>
      </c>
      <c r="E961">
        <v>2018</v>
      </c>
      <c r="F961" t="s">
        <v>74</v>
      </c>
      <c r="G961" t="s">
        <v>74</v>
      </c>
      <c r="H961" t="s">
        <v>74</v>
      </c>
      <c r="I961" t="s">
        <v>74</v>
      </c>
      <c r="J961" t="s">
        <v>74</v>
      </c>
      <c r="K961" t="s">
        <v>74</v>
      </c>
      <c r="L961" t="s">
        <v>74</v>
      </c>
      <c r="M961" t="s">
        <v>74</v>
      </c>
      <c r="N961" t="s">
        <v>74</v>
      </c>
      <c r="O961" t="s">
        <v>74</v>
      </c>
      <c r="P961" t="s">
        <v>74</v>
      </c>
      <c r="Q961" t="s">
        <v>74</v>
      </c>
      <c r="R961" t="s">
        <v>74</v>
      </c>
      <c r="S961" t="s">
        <v>74</v>
      </c>
      <c r="T961" t="s">
        <v>74</v>
      </c>
      <c r="U961" t="s">
        <v>74</v>
      </c>
      <c r="V961" t="s">
        <v>74</v>
      </c>
      <c r="W961" t="s">
        <v>74</v>
      </c>
      <c r="X961" t="s">
        <v>74</v>
      </c>
      <c r="Y961" t="s">
        <v>74</v>
      </c>
      <c r="Z961" t="s">
        <v>74</v>
      </c>
      <c r="AA961" t="s">
        <v>74</v>
      </c>
      <c r="AB961" t="s">
        <v>74</v>
      </c>
      <c r="AC961" t="s">
        <v>74</v>
      </c>
      <c r="AD961" t="s">
        <v>74</v>
      </c>
      <c r="AE961" t="s">
        <v>74</v>
      </c>
      <c r="AF961" t="s">
        <v>74</v>
      </c>
      <c r="AG961" t="s">
        <v>74</v>
      </c>
      <c r="AH961" t="s">
        <v>74</v>
      </c>
      <c r="AI961" t="s">
        <v>74</v>
      </c>
      <c r="AJ961" t="s">
        <v>74</v>
      </c>
      <c r="AK961" t="s">
        <v>74</v>
      </c>
      <c r="AL961" t="s">
        <v>74</v>
      </c>
      <c r="AM961" t="s">
        <v>74</v>
      </c>
      <c r="AN961" t="s">
        <v>74</v>
      </c>
      <c r="AO961" t="s">
        <v>74</v>
      </c>
      <c r="AP961" t="s">
        <v>74</v>
      </c>
      <c r="AQ961" t="s">
        <v>74</v>
      </c>
      <c r="AR961" t="s">
        <v>74</v>
      </c>
      <c r="AS961" t="s">
        <v>74</v>
      </c>
      <c r="AT961" t="s">
        <v>74</v>
      </c>
      <c r="AU961" t="s">
        <v>74</v>
      </c>
      <c r="AV961" t="s">
        <v>74</v>
      </c>
      <c r="AW961" t="s">
        <v>74</v>
      </c>
      <c r="AX961" t="s">
        <v>74</v>
      </c>
      <c r="AY961" t="s">
        <v>74</v>
      </c>
      <c r="AZ961" t="s">
        <v>74</v>
      </c>
      <c r="BA961" t="s">
        <v>74</v>
      </c>
      <c r="BB961" t="s">
        <v>74</v>
      </c>
      <c r="BC961" t="s">
        <v>74</v>
      </c>
      <c r="BD961" t="s">
        <v>74</v>
      </c>
      <c r="BE961" t="s">
        <v>74</v>
      </c>
      <c r="BF961" t="s">
        <v>74</v>
      </c>
      <c r="BG961" t="s">
        <v>74</v>
      </c>
      <c r="BH961" t="s">
        <v>74</v>
      </c>
      <c r="BI961" t="s">
        <v>74</v>
      </c>
      <c r="BJ961" t="s">
        <v>74</v>
      </c>
      <c r="BK961" t="s">
        <v>74</v>
      </c>
      <c r="BL961" t="s">
        <v>74</v>
      </c>
      <c r="BM961" t="s">
        <v>74</v>
      </c>
      <c r="BN961" t="s">
        <v>74</v>
      </c>
      <c r="BO961" t="s">
        <v>74</v>
      </c>
      <c r="BP961" t="s">
        <v>74</v>
      </c>
      <c r="BQ961" t="s">
        <v>74</v>
      </c>
      <c r="BR961" t="s">
        <v>74</v>
      </c>
      <c r="BS961" t="s">
        <v>74</v>
      </c>
      <c r="BT961" t="s">
        <v>74</v>
      </c>
      <c r="BU961" t="s">
        <v>74</v>
      </c>
      <c r="BV961" t="s">
        <v>74</v>
      </c>
      <c r="BW961" t="s">
        <v>74</v>
      </c>
      <c r="BX961" t="s">
        <v>2085</v>
      </c>
      <c r="BY961" t="s">
        <v>74</v>
      </c>
      <c r="BZ961" t="s">
        <v>74</v>
      </c>
      <c r="CA961">
        <v>0</v>
      </c>
    </row>
    <row r="962" spans="1:79" customFormat="1" x14ac:dyDescent="0.25">
      <c r="A962" t="s">
        <v>2087</v>
      </c>
      <c r="B962" t="s">
        <v>356</v>
      </c>
      <c r="C962" t="s">
        <v>187</v>
      </c>
      <c r="D962" t="s">
        <v>949</v>
      </c>
      <c r="E962">
        <v>2018</v>
      </c>
      <c r="F962" t="s">
        <v>74</v>
      </c>
      <c r="G962" t="s">
        <v>74</v>
      </c>
      <c r="H962" t="s">
        <v>74</v>
      </c>
      <c r="I962" t="s">
        <v>74</v>
      </c>
      <c r="J962" t="s">
        <v>74</v>
      </c>
      <c r="K962" t="s">
        <v>74</v>
      </c>
      <c r="L962" t="s">
        <v>74</v>
      </c>
      <c r="M962" t="s">
        <v>74</v>
      </c>
      <c r="N962" t="s">
        <v>74</v>
      </c>
      <c r="O962" t="s">
        <v>74</v>
      </c>
      <c r="P962" t="s">
        <v>74</v>
      </c>
      <c r="Q962" t="s">
        <v>74</v>
      </c>
      <c r="R962" t="s">
        <v>74</v>
      </c>
      <c r="S962" t="s">
        <v>74</v>
      </c>
      <c r="T962" t="s">
        <v>74</v>
      </c>
      <c r="U962" t="s">
        <v>74</v>
      </c>
      <c r="V962" t="s">
        <v>74</v>
      </c>
      <c r="W962" t="s">
        <v>74</v>
      </c>
      <c r="X962" t="s">
        <v>74</v>
      </c>
      <c r="Y962" t="s">
        <v>74</v>
      </c>
      <c r="Z962" t="s">
        <v>74</v>
      </c>
      <c r="AA962" t="s">
        <v>74</v>
      </c>
      <c r="AB962" t="s">
        <v>74</v>
      </c>
      <c r="AC962" t="s">
        <v>74</v>
      </c>
      <c r="AD962" t="s">
        <v>74</v>
      </c>
      <c r="AE962" t="s">
        <v>74</v>
      </c>
      <c r="AF962" t="s">
        <v>74</v>
      </c>
      <c r="AG962" t="s">
        <v>74</v>
      </c>
      <c r="AH962" t="s">
        <v>74</v>
      </c>
      <c r="AI962" t="s">
        <v>74</v>
      </c>
      <c r="AJ962" t="s">
        <v>74</v>
      </c>
      <c r="AK962" t="s">
        <v>74</v>
      </c>
      <c r="AL962" t="s">
        <v>74</v>
      </c>
      <c r="AM962" t="s">
        <v>74</v>
      </c>
      <c r="AN962" t="s">
        <v>74</v>
      </c>
      <c r="AO962" t="s">
        <v>74</v>
      </c>
      <c r="AP962" t="s">
        <v>74</v>
      </c>
      <c r="AQ962" t="s">
        <v>74</v>
      </c>
      <c r="AR962" t="s">
        <v>74</v>
      </c>
      <c r="AS962" t="s">
        <v>74</v>
      </c>
      <c r="AT962" t="s">
        <v>74</v>
      </c>
      <c r="AU962" t="s">
        <v>74</v>
      </c>
      <c r="AV962" t="s">
        <v>74</v>
      </c>
      <c r="AW962" t="s">
        <v>74</v>
      </c>
      <c r="AX962" t="s">
        <v>74</v>
      </c>
      <c r="AY962" t="s">
        <v>74</v>
      </c>
      <c r="AZ962" t="s">
        <v>74</v>
      </c>
      <c r="BA962" t="s">
        <v>74</v>
      </c>
      <c r="BB962" t="s">
        <v>74</v>
      </c>
      <c r="BC962" t="s">
        <v>74</v>
      </c>
      <c r="BD962" t="s">
        <v>74</v>
      </c>
      <c r="BE962" t="s">
        <v>74</v>
      </c>
      <c r="BF962" t="s">
        <v>74</v>
      </c>
      <c r="BG962" t="s">
        <v>74</v>
      </c>
      <c r="BH962" t="s">
        <v>74</v>
      </c>
      <c r="BI962" t="s">
        <v>74</v>
      </c>
      <c r="BJ962" t="s">
        <v>74</v>
      </c>
      <c r="BK962" t="s">
        <v>74</v>
      </c>
      <c r="BL962" t="s">
        <v>74</v>
      </c>
      <c r="BM962" t="s">
        <v>74</v>
      </c>
      <c r="BN962" t="s">
        <v>74</v>
      </c>
      <c r="BO962" t="s">
        <v>74</v>
      </c>
      <c r="BP962" t="s">
        <v>74</v>
      </c>
      <c r="BQ962" t="s">
        <v>74</v>
      </c>
      <c r="BR962" t="s">
        <v>74</v>
      </c>
      <c r="BS962" t="s">
        <v>74</v>
      </c>
      <c r="BT962" t="s">
        <v>74</v>
      </c>
      <c r="BU962" t="s">
        <v>74</v>
      </c>
      <c r="BV962" t="s">
        <v>74</v>
      </c>
      <c r="BW962" t="s">
        <v>74</v>
      </c>
      <c r="BX962" t="s">
        <v>2085</v>
      </c>
      <c r="BY962" t="s">
        <v>74</v>
      </c>
      <c r="BZ962" t="s">
        <v>74</v>
      </c>
      <c r="CA962">
        <v>1</v>
      </c>
    </row>
    <row r="963" spans="1:79" customFormat="1" x14ac:dyDescent="0.25">
      <c r="A963" t="s">
        <v>2088</v>
      </c>
      <c r="B963" t="s">
        <v>356</v>
      </c>
      <c r="C963" t="s">
        <v>187</v>
      </c>
      <c r="D963" t="s">
        <v>951</v>
      </c>
      <c r="E963">
        <v>2018</v>
      </c>
      <c r="F963" t="s">
        <v>74</v>
      </c>
      <c r="G963" t="s">
        <v>74</v>
      </c>
      <c r="H963" t="s">
        <v>74</v>
      </c>
      <c r="I963" t="s">
        <v>74</v>
      </c>
      <c r="J963" t="s">
        <v>74</v>
      </c>
      <c r="K963" t="s">
        <v>74</v>
      </c>
      <c r="L963" t="s">
        <v>74</v>
      </c>
      <c r="M963" t="s">
        <v>74</v>
      </c>
      <c r="N963" t="s">
        <v>74</v>
      </c>
      <c r="O963" t="s">
        <v>74</v>
      </c>
      <c r="P963" t="s">
        <v>74</v>
      </c>
      <c r="Q963" t="s">
        <v>74</v>
      </c>
      <c r="R963" t="s">
        <v>74</v>
      </c>
      <c r="S963" t="s">
        <v>74</v>
      </c>
      <c r="T963" t="s">
        <v>74</v>
      </c>
      <c r="U963" t="s">
        <v>74</v>
      </c>
      <c r="V963" t="s">
        <v>74</v>
      </c>
      <c r="W963" t="s">
        <v>74</v>
      </c>
      <c r="X963" t="s">
        <v>74</v>
      </c>
      <c r="Y963" t="s">
        <v>74</v>
      </c>
      <c r="Z963" t="s">
        <v>74</v>
      </c>
      <c r="AA963" t="s">
        <v>74</v>
      </c>
      <c r="AB963" t="s">
        <v>74</v>
      </c>
      <c r="AC963" t="s">
        <v>74</v>
      </c>
      <c r="AD963" t="s">
        <v>74</v>
      </c>
      <c r="AE963" t="s">
        <v>74</v>
      </c>
      <c r="AF963" t="s">
        <v>74</v>
      </c>
      <c r="AG963" t="s">
        <v>74</v>
      </c>
      <c r="AH963" t="s">
        <v>74</v>
      </c>
      <c r="AI963" t="s">
        <v>74</v>
      </c>
      <c r="AJ963" t="s">
        <v>74</v>
      </c>
      <c r="AK963" t="s">
        <v>74</v>
      </c>
      <c r="AL963" t="s">
        <v>74</v>
      </c>
      <c r="AM963" t="s">
        <v>74</v>
      </c>
      <c r="AN963" t="s">
        <v>74</v>
      </c>
      <c r="AO963" t="s">
        <v>74</v>
      </c>
      <c r="AP963" t="s">
        <v>74</v>
      </c>
      <c r="AQ963" t="s">
        <v>74</v>
      </c>
      <c r="AR963" t="s">
        <v>74</v>
      </c>
      <c r="AS963" t="s">
        <v>74</v>
      </c>
      <c r="AT963" t="s">
        <v>74</v>
      </c>
      <c r="AU963" t="s">
        <v>74</v>
      </c>
      <c r="AV963" t="s">
        <v>74</v>
      </c>
      <c r="AW963" t="s">
        <v>74</v>
      </c>
      <c r="AX963" t="s">
        <v>74</v>
      </c>
      <c r="AY963" t="s">
        <v>74</v>
      </c>
      <c r="AZ963" t="s">
        <v>74</v>
      </c>
      <c r="BA963" t="s">
        <v>74</v>
      </c>
      <c r="BB963" t="s">
        <v>74</v>
      </c>
      <c r="BC963" t="s">
        <v>74</v>
      </c>
      <c r="BD963" t="s">
        <v>74</v>
      </c>
      <c r="BE963" t="s">
        <v>74</v>
      </c>
      <c r="BF963" t="s">
        <v>74</v>
      </c>
      <c r="BG963" t="s">
        <v>74</v>
      </c>
      <c r="BH963" t="s">
        <v>74</v>
      </c>
      <c r="BI963" t="s">
        <v>74</v>
      </c>
      <c r="BJ963" t="s">
        <v>74</v>
      </c>
      <c r="BK963" t="s">
        <v>74</v>
      </c>
      <c r="BL963" t="s">
        <v>74</v>
      </c>
      <c r="BM963" t="s">
        <v>74</v>
      </c>
      <c r="BN963" t="s">
        <v>74</v>
      </c>
      <c r="BO963" t="s">
        <v>74</v>
      </c>
      <c r="BP963" t="s">
        <v>74</v>
      </c>
      <c r="BQ963" t="s">
        <v>74</v>
      </c>
      <c r="BR963" t="s">
        <v>74</v>
      </c>
      <c r="BS963" t="s">
        <v>74</v>
      </c>
      <c r="BT963" t="s">
        <v>74</v>
      </c>
      <c r="BU963" t="s">
        <v>74</v>
      </c>
      <c r="BV963" t="s">
        <v>74</v>
      </c>
      <c r="BW963" t="s">
        <v>74</v>
      </c>
      <c r="BX963" t="s">
        <v>2085</v>
      </c>
      <c r="BY963" t="s">
        <v>74</v>
      </c>
      <c r="BZ963" t="s">
        <v>74</v>
      </c>
      <c r="CA963">
        <v>1</v>
      </c>
    </row>
    <row r="964" spans="1:79" customFormat="1" x14ac:dyDescent="0.25">
      <c r="A964" t="s">
        <v>2089</v>
      </c>
      <c r="B964" t="s">
        <v>356</v>
      </c>
      <c r="C964" t="s">
        <v>187</v>
      </c>
      <c r="D964" t="s">
        <v>953</v>
      </c>
      <c r="E964">
        <v>2018</v>
      </c>
      <c r="F964" t="s">
        <v>74</v>
      </c>
      <c r="G964" t="s">
        <v>74</v>
      </c>
      <c r="H964" t="s">
        <v>74</v>
      </c>
      <c r="I964" t="s">
        <v>74</v>
      </c>
      <c r="J964" t="s">
        <v>74</v>
      </c>
      <c r="K964" t="s">
        <v>74</v>
      </c>
      <c r="L964" t="s">
        <v>74</v>
      </c>
      <c r="M964" t="s">
        <v>74</v>
      </c>
      <c r="N964" t="s">
        <v>74</v>
      </c>
      <c r="O964" t="s">
        <v>74</v>
      </c>
      <c r="P964" t="s">
        <v>74</v>
      </c>
      <c r="Q964" t="s">
        <v>74</v>
      </c>
      <c r="R964" t="s">
        <v>74</v>
      </c>
      <c r="S964" t="s">
        <v>74</v>
      </c>
      <c r="T964" t="s">
        <v>74</v>
      </c>
      <c r="U964" t="s">
        <v>74</v>
      </c>
      <c r="V964" t="s">
        <v>74</v>
      </c>
      <c r="W964" t="s">
        <v>74</v>
      </c>
      <c r="X964" t="s">
        <v>74</v>
      </c>
      <c r="Y964" t="s">
        <v>74</v>
      </c>
      <c r="Z964" t="s">
        <v>74</v>
      </c>
      <c r="AA964" t="s">
        <v>74</v>
      </c>
      <c r="AB964" t="s">
        <v>74</v>
      </c>
      <c r="AC964" t="s">
        <v>74</v>
      </c>
      <c r="AD964" t="s">
        <v>74</v>
      </c>
      <c r="AE964" t="s">
        <v>74</v>
      </c>
      <c r="AF964" t="s">
        <v>74</v>
      </c>
      <c r="AG964" t="s">
        <v>74</v>
      </c>
      <c r="AH964" t="s">
        <v>74</v>
      </c>
      <c r="AI964" t="s">
        <v>74</v>
      </c>
      <c r="AJ964" t="s">
        <v>74</v>
      </c>
      <c r="AK964" t="s">
        <v>74</v>
      </c>
      <c r="AL964" t="s">
        <v>74</v>
      </c>
      <c r="AM964" t="s">
        <v>74</v>
      </c>
      <c r="AN964" t="s">
        <v>74</v>
      </c>
      <c r="AO964" t="s">
        <v>74</v>
      </c>
      <c r="AP964" t="s">
        <v>74</v>
      </c>
      <c r="AQ964" t="s">
        <v>74</v>
      </c>
      <c r="AR964" t="s">
        <v>74</v>
      </c>
      <c r="AS964" t="s">
        <v>74</v>
      </c>
      <c r="AT964" t="s">
        <v>74</v>
      </c>
      <c r="AU964" t="s">
        <v>74</v>
      </c>
      <c r="AV964" t="s">
        <v>74</v>
      </c>
      <c r="AW964" t="s">
        <v>74</v>
      </c>
      <c r="AX964" t="s">
        <v>74</v>
      </c>
      <c r="AY964" t="s">
        <v>74</v>
      </c>
      <c r="AZ964" t="s">
        <v>74</v>
      </c>
      <c r="BA964" t="s">
        <v>74</v>
      </c>
      <c r="BB964" t="s">
        <v>74</v>
      </c>
      <c r="BC964" t="s">
        <v>74</v>
      </c>
      <c r="BD964" t="s">
        <v>74</v>
      </c>
      <c r="BE964" t="s">
        <v>74</v>
      </c>
      <c r="BF964" t="s">
        <v>74</v>
      </c>
      <c r="BG964" t="s">
        <v>74</v>
      </c>
      <c r="BH964" t="s">
        <v>74</v>
      </c>
      <c r="BI964" t="s">
        <v>74</v>
      </c>
      <c r="BJ964" t="s">
        <v>74</v>
      </c>
      <c r="BK964" t="s">
        <v>74</v>
      </c>
      <c r="BL964" t="s">
        <v>74</v>
      </c>
      <c r="BM964" t="s">
        <v>74</v>
      </c>
      <c r="BN964" t="s">
        <v>74</v>
      </c>
      <c r="BO964" t="s">
        <v>74</v>
      </c>
      <c r="BP964" t="s">
        <v>74</v>
      </c>
      <c r="BQ964" t="s">
        <v>74</v>
      </c>
      <c r="BR964" t="s">
        <v>74</v>
      </c>
      <c r="BS964" t="s">
        <v>74</v>
      </c>
      <c r="BT964" t="s">
        <v>74</v>
      </c>
      <c r="BU964" t="s">
        <v>74</v>
      </c>
      <c r="BV964" t="s">
        <v>74</v>
      </c>
      <c r="BW964" t="s">
        <v>74</v>
      </c>
      <c r="BX964" t="s">
        <v>2085</v>
      </c>
      <c r="BY964" t="s">
        <v>74</v>
      </c>
      <c r="BZ964" t="s">
        <v>74</v>
      </c>
      <c r="CA964">
        <v>0</v>
      </c>
    </row>
    <row r="965" spans="1:79" customFormat="1" x14ac:dyDescent="0.25">
      <c r="A965" t="s">
        <v>2090</v>
      </c>
      <c r="B965" t="s">
        <v>356</v>
      </c>
      <c r="C965" t="s">
        <v>420</v>
      </c>
      <c r="D965" t="s">
        <v>44</v>
      </c>
      <c r="E965">
        <v>2018</v>
      </c>
      <c r="F965">
        <v>456</v>
      </c>
      <c r="G965">
        <v>47</v>
      </c>
      <c r="H965">
        <v>0</v>
      </c>
      <c r="I965">
        <v>27</v>
      </c>
      <c r="J965">
        <v>144</v>
      </c>
      <c r="K965">
        <v>172</v>
      </c>
      <c r="L965">
        <v>87</v>
      </c>
      <c r="M965">
        <v>38</v>
      </c>
      <c r="N965">
        <v>23</v>
      </c>
      <c r="O965">
        <v>9</v>
      </c>
      <c r="P965">
        <v>2</v>
      </c>
      <c r="Q965">
        <v>1</v>
      </c>
      <c r="R965">
        <v>0</v>
      </c>
      <c r="S965">
        <v>0</v>
      </c>
      <c r="T965">
        <v>0</v>
      </c>
      <c r="U965">
        <v>499</v>
      </c>
      <c r="V965">
        <v>4</v>
      </c>
      <c r="W965">
        <v>0</v>
      </c>
      <c r="X965">
        <v>475</v>
      </c>
      <c r="Y965">
        <v>26</v>
      </c>
      <c r="Z965">
        <v>2</v>
      </c>
      <c r="AA965">
        <v>0</v>
      </c>
      <c r="AB965">
        <v>6</v>
      </c>
      <c r="AC965">
        <v>7</v>
      </c>
      <c r="AD965">
        <v>0</v>
      </c>
      <c r="AE965">
        <v>490</v>
      </c>
      <c r="AF965">
        <v>10</v>
      </c>
      <c r="AG965">
        <v>481</v>
      </c>
      <c r="AH965">
        <v>10</v>
      </c>
      <c r="AI965">
        <v>0</v>
      </c>
      <c r="AJ965">
        <v>2</v>
      </c>
      <c r="AK965">
        <v>84</v>
      </c>
      <c r="AL965">
        <v>419</v>
      </c>
      <c r="AM965">
        <v>0</v>
      </c>
      <c r="AN965">
        <v>503</v>
      </c>
      <c r="AO965">
        <v>0.90656063618290261</v>
      </c>
      <c r="AP965">
        <v>9.3439363817097415E-2</v>
      </c>
      <c r="AQ965">
        <v>0</v>
      </c>
      <c r="AR965">
        <v>5.3677932405566599E-2</v>
      </c>
      <c r="AS965">
        <v>0.28628230616302192</v>
      </c>
      <c r="AT965">
        <v>0.34194831013916499</v>
      </c>
      <c r="AU965">
        <v>0.17296222664015901</v>
      </c>
      <c r="AV965">
        <v>7.5546719681908542E-2</v>
      </c>
      <c r="AW965">
        <v>4.5725646123260438E-2</v>
      </c>
      <c r="AX965">
        <v>1.789264413518887E-2</v>
      </c>
      <c r="AY965">
        <v>3.9761431411530811E-3</v>
      </c>
      <c r="AZ965">
        <v>1.988071570576541E-3</v>
      </c>
      <c r="BA965">
        <v>0</v>
      </c>
      <c r="BB965">
        <v>0</v>
      </c>
      <c r="BC965">
        <v>0</v>
      </c>
      <c r="BD965">
        <v>0.99204771371769385</v>
      </c>
      <c r="BE965">
        <v>7.9522862823061622E-3</v>
      </c>
      <c r="BF965">
        <v>0</v>
      </c>
      <c r="BG965">
        <v>0.94433399602385681</v>
      </c>
      <c r="BH965">
        <v>5.168986083499006E-2</v>
      </c>
      <c r="BI965">
        <v>3.9761431411530811E-3</v>
      </c>
      <c r="BJ965">
        <v>0</v>
      </c>
      <c r="BK965">
        <v>1.1928429423459241E-2</v>
      </c>
      <c r="BL965">
        <v>1.3916500994035789E-2</v>
      </c>
      <c r="BM965">
        <v>0</v>
      </c>
      <c r="BN965">
        <v>0.97415506958250497</v>
      </c>
      <c r="BO965">
        <v>1.9880715705765412E-2</v>
      </c>
      <c r="BP965">
        <v>0.9562624254473161</v>
      </c>
      <c r="BQ965">
        <v>1.9880715705765412E-2</v>
      </c>
      <c r="BR965">
        <v>0</v>
      </c>
      <c r="BS965">
        <v>3.9761431411530811E-3</v>
      </c>
      <c r="BT965">
        <v>0.16699801192842939</v>
      </c>
      <c r="BU965">
        <v>0.83300198807157055</v>
      </c>
      <c r="BV965">
        <v>0</v>
      </c>
      <c r="BW965">
        <v>1</v>
      </c>
      <c r="BX965" t="s">
        <v>2091</v>
      </c>
      <c r="BY965">
        <v>503</v>
      </c>
      <c r="BZ965">
        <v>1</v>
      </c>
      <c r="CA965">
        <v>0</v>
      </c>
    </row>
    <row r="966" spans="1:79" customFormat="1" x14ac:dyDescent="0.25">
      <c r="A966" t="s">
        <v>2092</v>
      </c>
      <c r="B966" t="s">
        <v>356</v>
      </c>
      <c r="C966" t="s">
        <v>420</v>
      </c>
      <c r="D966" t="s">
        <v>947</v>
      </c>
      <c r="E966">
        <v>2018</v>
      </c>
      <c r="F966">
        <v>259</v>
      </c>
      <c r="G966">
        <v>26</v>
      </c>
      <c r="H966">
        <v>0</v>
      </c>
      <c r="I966">
        <v>14</v>
      </c>
      <c r="J966">
        <v>88</v>
      </c>
      <c r="K966">
        <v>101</v>
      </c>
      <c r="L966">
        <v>46</v>
      </c>
      <c r="M966">
        <v>19</v>
      </c>
      <c r="N966">
        <v>11</v>
      </c>
      <c r="O966">
        <v>5</v>
      </c>
      <c r="P966">
        <v>1</v>
      </c>
      <c r="Q966">
        <v>0</v>
      </c>
      <c r="R966">
        <v>0</v>
      </c>
      <c r="S966">
        <v>0</v>
      </c>
      <c r="T966">
        <v>0</v>
      </c>
      <c r="U966">
        <v>284</v>
      </c>
      <c r="V966">
        <v>1</v>
      </c>
      <c r="W966">
        <v>0</v>
      </c>
      <c r="X966">
        <v>271</v>
      </c>
      <c r="Y966">
        <v>13</v>
      </c>
      <c r="Z966">
        <v>1</v>
      </c>
      <c r="AA966">
        <v>0</v>
      </c>
      <c r="AB966">
        <v>2</v>
      </c>
      <c r="AC966">
        <v>3</v>
      </c>
      <c r="AD966">
        <v>0</v>
      </c>
      <c r="AE966">
        <v>280</v>
      </c>
      <c r="AF966">
        <v>2</v>
      </c>
      <c r="AG966">
        <v>282</v>
      </c>
      <c r="AH966">
        <v>0</v>
      </c>
      <c r="AI966">
        <v>0</v>
      </c>
      <c r="AJ966">
        <v>1</v>
      </c>
      <c r="AK966">
        <v>55</v>
      </c>
      <c r="AL966">
        <v>230</v>
      </c>
      <c r="AM966">
        <v>0</v>
      </c>
      <c r="AN966">
        <v>285</v>
      </c>
      <c r="AO966">
        <v>0.90877192982456145</v>
      </c>
      <c r="AP966">
        <v>9.1228070175438603E-2</v>
      </c>
      <c r="AQ966">
        <v>0</v>
      </c>
      <c r="AR966">
        <v>4.912280701754386E-2</v>
      </c>
      <c r="AS966">
        <v>0.30877192982456142</v>
      </c>
      <c r="AT966">
        <v>0.35438596491228069</v>
      </c>
      <c r="AU966">
        <v>0.1614035087719298</v>
      </c>
      <c r="AV966">
        <v>6.6666666666666666E-2</v>
      </c>
      <c r="AW966">
        <v>3.8596491228070177E-2</v>
      </c>
      <c r="AX966">
        <v>1.754385964912281E-2</v>
      </c>
      <c r="AY966">
        <v>3.508771929824561E-3</v>
      </c>
      <c r="AZ966">
        <v>0</v>
      </c>
      <c r="BA966">
        <v>0</v>
      </c>
      <c r="BB966">
        <v>0</v>
      </c>
      <c r="BC966">
        <v>0</v>
      </c>
      <c r="BD966">
        <v>0.99649122807017543</v>
      </c>
      <c r="BE966">
        <v>3.508771929824561E-3</v>
      </c>
      <c r="BF966">
        <v>0</v>
      </c>
      <c r="BG966">
        <v>0.9508771929824561</v>
      </c>
      <c r="BH966">
        <v>4.5614035087719301E-2</v>
      </c>
      <c r="BI966">
        <v>3.508771929824561E-3</v>
      </c>
      <c r="BJ966">
        <v>0</v>
      </c>
      <c r="BK966">
        <v>7.0175438596491229E-3</v>
      </c>
      <c r="BL966">
        <v>1.0526315789473681E-2</v>
      </c>
      <c r="BM966">
        <v>0</v>
      </c>
      <c r="BN966">
        <v>0.98245614035087714</v>
      </c>
      <c r="BO966">
        <v>7.0175438596491229E-3</v>
      </c>
      <c r="BP966">
        <v>0.98947368421052628</v>
      </c>
      <c r="BQ966">
        <v>0</v>
      </c>
      <c r="BR966">
        <v>0</v>
      </c>
      <c r="BS966">
        <v>3.508771929824561E-3</v>
      </c>
      <c r="BT966">
        <v>0.19298245614035089</v>
      </c>
      <c r="BU966">
        <v>0.80701754385964908</v>
      </c>
      <c r="BV966">
        <v>0</v>
      </c>
      <c r="BW966">
        <v>1</v>
      </c>
      <c r="BX966" t="s">
        <v>2091</v>
      </c>
      <c r="BY966">
        <v>503</v>
      </c>
      <c r="BZ966">
        <v>0.56660039761431413</v>
      </c>
      <c r="CA966">
        <v>0</v>
      </c>
    </row>
    <row r="967" spans="1:79" customFormat="1" x14ac:dyDescent="0.25">
      <c r="A967" t="s">
        <v>2093</v>
      </c>
      <c r="B967" t="s">
        <v>356</v>
      </c>
      <c r="C967" t="s">
        <v>420</v>
      </c>
      <c r="D967" t="s">
        <v>949</v>
      </c>
      <c r="E967">
        <v>2018</v>
      </c>
      <c r="F967">
        <v>155</v>
      </c>
      <c r="G967">
        <v>15</v>
      </c>
      <c r="H967">
        <v>0</v>
      </c>
      <c r="I967">
        <v>10</v>
      </c>
      <c r="J967">
        <v>47</v>
      </c>
      <c r="K967">
        <v>52</v>
      </c>
      <c r="L967">
        <v>31</v>
      </c>
      <c r="M967">
        <v>16</v>
      </c>
      <c r="N967">
        <v>10</v>
      </c>
      <c r="O967">
        <v>3</v>
      </c>
      <c r="P967">
        <v>0</v>
      </c>
      <c r="Q967">
        <v>1</v>
      </c>
      <c r="R967">
        <v>0</v>
      </c>
      <c r="S967">
        <v>0</v>
      </c>
      <c r="T967">
        <v>0</v>
      </c>
      <c r="U967">
        <v>167</v>
      </c>
      <c r="V967">
        <v>3</v>
      </c>
      <c r="W967">
        <v>0</v>
      </c>
      <c r="X967">
        <v>162</v>
      </c>
      <c r="Y967">
        <v>7</v>
      </c>
      <c r="Z967">
        <v>1</v>
      </c>
      <c r="AA967">
        <v>0</v>
      </c>
      <c r="AB967">
        <v>3</v>
      </c>
      <c r="AC967">
        <v>4</v>
      </c>
      <c r="AD967">
        <v>0</v>
      </c>
      <c r="AE967">
        <v>163</v>
      </c>
      <c r="AF967">
        <v>5</v>
      </c>
      <c r="AG967">
        <v>164</v>
      </c>
      <c r="AH967">
        <v>0</v>
      </c>
      <c r="AI967">
        <v>0</v>
      </c>
      <c r="AJ967">
        <v>1</v>
      </c>
      <c r="AK967">
        <v>10</v>
      </c>
      <c r="AL967">
        <v>160</v>
      </c>
      <c r="AM967">
        <v>0</v>
      </c>
      <c r="AN967">
        <v>170</v>
      </c>
      <c r="AO967">
        <v>0.91176470588235292</v>
      </c>
      <c r="AP967">
        <v>8.8235294117647065E-2</v>
      </c>
      <c r="AQ967">
        <v>0</v>
      </c>
      <c r="AR967">
        <v>5.8823529411764712E-2</v>
      </c>
      <c r="AS967">
        <v>0.27647058823529408</v>
      </c>
      <c r="AT967">
        <v>0.30588235294117649</v>
      </c>
      <c r="AU967">
        <v>0.18235294117647061</v>
      </c>
      <c r="AV967">
        <v>9.4117647058823528E-2</v>
      </c>
      <c r="AW967">
        <v>5.8823529411764712E-2</v>
      </c>
      <c r="AX967">
        <v>1.7647058823529412E-2</v>
      </c>
      <c r="AY967">
        <v>0</v>
      </c>
      <c r="AZ967">
        <v>5.8823529411764714E-3</v>
      </c>
      <c r="BA967">
        <v>0</v>
      </c>
      <c r="BB967">
        <v>0</v>
      </c>
      <c r="BC967">
        <v>0</v>
      </c>
      <c r="BD967">
        <v>0.98235294117647054</v>
      </c>
      <c r="BE967">
        <v>1.7647058823529412E-2</v>
      </c>
      <c r="BF967">
        <v>0</v>
      </c>
      <c r="BG967">
        <v>0.95294117647058818</v>
      </c>
      <c r="BH967">
        <v>4.1176470588235287E-2</v>
      </c>
      <c r="BI967">
        <v>5.8823529411764714E-3</v>
      </c>
      <c r="BJ967">
        <v>0</v>
      </c>
      <c r="BK967">
        <v>1.7647058823529412E-2</v>
      </c>
      <c r="BL967">
        <v>2.3529411764705879E-2</v>
      </c>
      <c r="BM967">
        <v>0</v>
      </c>
      <c r="BN967">
        <v>0.95882352941176474</v>
      </c>
      <c r="BO967">
        <v>2.9411764705882349E-2</v>
      </c>
      <c r="BP967">
        <v>0.96470588235294119</v>
      </c>
      <c r="BQ967">
        <v>0</v>
      </c>
      <c r="BR967">
        <v>0</v>
      </c>
      <c r="BS967">
        <v>5.8823529411764714E-3</v>
      </c>
      <c r="BT967">
        <v>5.8823529411764712E-2</v>
      </c>
      <c r="BU967">
        <v>0.94117647058823528</v>
      </c>
      <c r="BV967">
        <v>0</v>
      </c>
      <c r="BW967">
        <v>1</v>
      </c>
      <c r="BX967" t="s">
        <v>2091</v>
      </c>
      <c r="BY967">
        <v>503</v>
      </c>
      <c r="BZ967">
        <v>0.33797216699801191</v>
      </c>
      <c r="CA967">
        <v>0</v>
      </c>
    </row>
    <row r="968" spans="1:79" customFormat="1" x14ac:dyDescent="0.25">
      <c r="A968" t="s">
        <v>2094</v>
      </c>
      <c r="B968" t="s">
        <v>356</v>
      </c>
      <c r="C968" t="s">
        <v>420</v>
      </c>
      <c r="D968" t="s">
        <v>951</v>
      </c>
      <c r="E968">
        <v>2018</v>
      </c>
      <c r="F968">
        <v>25</v>
      </c>
      <c r="G968">
        <v>4</v>
      </c>
      <c r="H968">
        <v>0</v>
      </c>
      <c r="I968">
        <v>3</v>
      </c>
      <c r="J968">
        <v>4</v>
      </c>
      <c r="K968">
        <v>11</v>
      </c>
      <c r="L968">
        <v>6</v>
      </c>
      <c r="M968">
        <v>3</v>
      </c>
      <c r="N968">
        <v>1</v>
      </c>
      <c r="O968">
        <v>1</v>
      </c>
      <c r="P968">
        <v>0</v>
      </c>
      <c r="Q968">
        <v>0</v>
      </c>
      <c r="R968">
        <v>0</v>
      </c>
      <c r="S968">
        <v>0</v>
      </c>
      <c r="T968">
        <v>0</v>
      </c>
      <c r="U968">
        <v>29</v>
      </c>
      <c r="V968">
        <v>0</v>
      </c>
      <c r="W968">
        <v>0</v>
      </c>
      <c r="X968">
        <v>28</v>
      </c>
      <c r="Y968">
        <v>1</v>
      </c>
      <c r="Z968">
        <v>0</v>
      </c>
      <c r="AA968">
        <v>0</v>
      </c>
      <c r="AB968">
        <v>0</v>
      </c>
      <c r="AC968">
        <v>0</v>
      </c>
      <c r="AD968">
        <v>0</v>
      </c>
      <c r="AE968">
        <v>29</v>
      </c>
      <c r="AF968">
        <v>0</v>
      </c>
      <c r="AG968">
        <v>28</v>
      </c>
      <c r="AH968">
        <v>1</v>
      </c>
      <c r="AI968">
        <v>0</v>
      </c>
      <c r="AJ968">
        <v>0</v>
      </c>
      <c r="AK968">
        <v>17</v>
      </c>
      <c r="AL968">
        <v>12</v>
      </c>
      <c r="AM968">
        <v>0</v>
      </c>
      <c r="AN968">
        <v>29</v>
      </c>
      <c r="AO968">
        <v>0.86206896551724133</v>
      </c>
      <c r="AP968">
        <v>0.13793103448275859</v>
      </c>
      <c r="AQ968">
        <v>0</v>
      </c>
      <c r="AR968">
        <v>0.10344827586206901</v>
      </c>
      <c r="AS968">
        <v>0.13793103448275859</v>
      </c>
      <c r="AT968">
        <v>0.37931034482758619</v>
      </c>
      <c r="AU968">
        <v>0.2068965517241379</v>
      </c>
      <c r="AV968">
        <v>0.10344827586206901</v>
      </c>
      <c r="AW968">
        <v>3.4482758620689648E-2</v>
      </c>
      <c r="AX968">
        <v>3.4482758620689648E-2</v>
      </c>
      <c r="AY968">
        <v>0</v>
      </c>
      <c r="AZ968">
        <v>0</v>
      </c>
      <c r="BA968">
        <v>0</v>
      </c>
      <c r="BB968">
        <v>0</v>
      </c>
      <c r="BC968">
        <v>0</v>
      </c>
      <c r="BD968">
        <v>1</v>
      </c>
      <c r="BE968">
        <v>0</v>
      </c>
      <c r="BF968">
        <v>0</v>
      </c>
      <c r="BG968">
        <v>0.96551724137931039</v>
      </c>
      <c r="BH968">
        <v>3.4482758620689648E-2</v>
      </c>
      <c r="BI968">
        <v>0</v>
      </c>
      <c r="BJ968">
        <v>0</v>
      </c>
      <c r="BK968">
        <v>0</v>
      </c>
      <c r="BL968">
        <v>0</v>
      </c>
      <c r="BM968">
        <v>0</v>
      </c>
      <c r="BN968">
        <v>1</v>
      </c>
      <c r="BO968">
        <v>0</v>
      </c>
      <c r="BP968">
        <v>0.96551724137931039</v>
      </c>
      <c r="BQ968">
        <v>3.4482758620689648E-2</v>
      </c>
      <c r="BR968">
        <v>0</v>
      </c>
      <c r="BS968">
        <v>0</v>
      </c>
      <c r="BT968">
        <v>0.58620689655172409</v>
      </c>
      <c r="BU968">
        <v>0.41379310344827591</v>
      </c>
      <c r="BV968">
        <v>0</v>
      </c>
      <c r="BW968">
        <v>1</v>
      </c>
      <c r="BX968" t="s">
        <v>2091</v>
      </c>
      <c r="BY968">
        <v>503</v>
      </c>
      <c r="BZ968">
        <v>5.7654075546719682E-2</v>
      </c>
      <c r="CA968">
        <v>0</v>
      </c>
    </row>
    <row r="969" spans="1:79" customFormat="1" x14ac:dyDescent="0.25">
      <c r="A969" t="s">
        <v>2095</v>
      </c>
      <c r="B969" t="s">
        <v>356</v>
      </c>
      <c r="C969" t="s">
        <v>420</v>
      </c>
      <c r="D969" t="s">
        <v>953</v>
      </c>
      <c r="E969">
        <v>2018</v>
      </c>
      <c r="F969">
        <v>17</v>
      </c>
      <c r="G969">
        <v>2</v>
      </c>
      <c r="H969">
        <v>0</v>
      </c>
      <c r="I969">
        <v>0</v>
      </c>
      <c r="J969">
        <v>5</v>
      </c>
      <c r="K969">
        <v>8</v>
      </c>
      <c r="L969">
        <v>4</v>
      </c>
      <c r="M969">
        <v>0</v>
      </c>
      <c r="N969">
        <v>1</v>
      </c>
      <c r="O969">
        <v>0</v>
      </c>
      <c r="P969">
        <v>1</v>
      </c>
      <c r="Q969">
        <v>0</v>
      </c>
      <c r="R969">
        <v>0</v>
      </c>
      <c r="S969">
        <v>0</v>
      </c>
      <c r="T969">
        <v>0</v>
      </c>
      <c r="U969">
        <v>19</v>
      </c>
      <c r="V969">
        <v>0</v>
      </c>
      <c r="W969">
        <v>0</v>
      </c>
      <c r="X969">
        <v>14</v>
      </c>
      <c r="Y969">
        <v>5</v>
      </c>
      <c r="Z969">
        <v>0</v>
      </c>
      <c r="AA969">
        <v>0</v>
      </c>
      <c r="AB969">
        <v>1</v>
      </c>
      <c r="AC969">
        <v>0</v>
      </c>
      <c r="AD969">
        <v>0</v>
      </c>
      <c r="AE969">
        <v>18</v>
      </c>
      <c r="AF969">
        <v>3</v>
      </c>
      <c r="AG969">
        <v>7</v>
      </c>
      <c r="AH969">
        <v>9</v>
      </c>
      <c r="AI969">
        <v>0</v>
      </c>
      <c r="AJ969">
        <v>0</v>
      </c>
      <c r="AK969">
        <v>2</v>
      </c>
      <c r="AL969">
        <v>17</v>
      </c>
      <c r="AM969">
        <v>0</v>
      </c>
      <c r="AN969">
        <v>19</v>
      </c>
      <c r="AO969">
        <v>0.89473684210526316</v>
      </c>
      <c r="AP969">
        <v>0.10526315789473679</v>
      </c>
      <c r="AQ969">
        <v>0</v>
      </c>
      <c r="AR969">
        <v>0</v>
      </c>
      <c r="AS969">
        <v>0.26315789473684209</v>
      </c>
      <c r="AT969">
        <v>0.42105263157894729</v>
      </c>
      <c r="AU969">
        <v>0.2105263157894737</v>
      </c>
      <c r="AV969">
        <v>0</v>
      </c>
      <c r="AW969">
        <v>5.2631578947368418E-2</v>
      </c>
      <c r="AX969">
        <v>0</v>
      </c>
      <c r="AY969">
        <v>5.2631578947368418E-2</v>
      </c>
      <c r="AZ969">
        <v>0</v>
      </c>
      <c r="BA969">
        <v>0</v>
      </c>
      <c r="BB969">
        <v>0</v>
      </c>
      <c r="BC969">
        <v>0</v>
      </c>
      <c r="BD969">
        <v>1</v>
      </c>
      <c r="BE969">
        <v>0</v>
      </c>
      <c r="BF969">
        <v>0</v>
      </c>
      <c r="BG969">
        <v>0.73684210526315785</v>
      </c>
      <c r="BH969">
        <v>0.26315789473684209</v>
      </c>
      <c r="BI969">
        <v>0</v>
      </c>
      <c r="BJ969">
        <v>0</v>
      </c>
      <c r="BK969">
        <v>5.2631578947368418E-2</v>
      </c>
      <c r="BL969">
        <v>0</v>
      </c>
      <c r="BM969">
        <v>0</v>
      </c>
      <c r="BN969">
        <v>0.94736842105263153</v>
      </c>
      <c r="BO969">
        <v>0.15789473684210531</v>
      </c>
      <c r="BP969">
        <v>0.36842105263157893</v>
      </c>
      <c r="BQ969">
        <v>0.47368421052631582</v>
      </c>
      <c r="BR969">
        <v>0</v>
      </c>
      <c r="BS969">
        <v>0</v>
      </c>
      <c r="BT969">
        <v>0.10526315789473679</v>
      </c>
      <c r="BU969">
        <v>0.89473684210526316</v>
      </c>
      <c r="BV969">
        <v>0</v>
      </c>
      <c r="BW969">
        <v>1</v>
      </c>
      <c r="BX969" t="s">
        <v>2091</v>
      </c>
      <c r="BY969">
        <v>503</v>
      </c>
      <c r="BZ969">
        <v>3.7773359840954271E-2</v>
      </c>
      <c r="CA969">
        <v>0</v>
      </c>
    </row>
    <row r="970" spans="1:79" customFormat="1" x14ac:dyDescent="0.25">
      <c r="A970" t="s">
        <v>2096</v>
      </c>
      <c r="B970" t="s">
        <v>356</v>
      </c>
      <c r="C970" t="s">
        <v>426</v>
      </c>
      <c r="D970" t="s">
        <v>44</v>
      </c>
      <c r="E970">
        <v>2018</v>
      </c>
      <c r="F970">
        <v>198</v>
      </c>
      <c r="G970">
        <v>17</v>
      </c>
      <c r="H970">
        <v>0</v>
      </c>
      <c r="I970">
        <v>5</v>
      </c>
      <c r="J970">
        <v>31</v>
      </c>
      <c r="K970">
        <v>30</v>
      </c>
      <c r="L970">
        <v>24</v>
      </c>
      <c r="M970">
        <v>32</v>
      </c>
      <c r="N970">
        <v>28</v>
      </c>
      <c r="O970">
        <v>32</v>
      </c>
      <c r="P970">
        <v>25</v>
      </c>
      <c r="Q970">
        <v>7</v>
      </c>
      <c r="R970">
        <v>1</v>
      </c>
      <c r="S970">
        <v>0</v>
      </c>
      <c r="T970">
        <v>0</v>
      </c>
      <c r="U970">
        <v>203</v>
      </c>
      <c r="V970">
        <v>10</v>
      </c>
      <c r="W970">
        <v>2</v>
      </c>
      <c r="X970">
        <v>150</v>
      </c>
      <c r="Y970">
        <v>39</v>
      </c>
      <c r="Z970">
        <v>26</v>
      </c>
      <c r="AA970">
        <v>0</v>
      </c>
      <c r="AB970">
        <v>3</v>
      </c>
      <c r="AC970">
        <v>2</v>
      </c>
      <c r="AD970">
        <v>15</v>
      </c>
      <c r="AE970">
        <v>195</v>
      </c>
      <c r="AF970">
        <v>2</v>
      </c>
      <c r="AG970">
        <v>194</v>
      </c>
      <c r="AH970">
        <v>4</v>
      </c>
      <c r="AI970">
        <v>0</v>
      </c>
      <c r="AJ970">
        <v>15</v>
      </c>
      <c r="AK970">
        <v>111</v>
      </c>
      <c r="AL970">
        <v>104</v>
      </c>
      <c r="AM970">
        <v>0</v>
      </c>
      <c r="AN970">
        <v>215</v>
      </c>
      <c r="AO970">
        <v>0.92093023255813955</v>
      </c>
      <c r="AP970">
        <v>7.9069767441860464E-2</v>
      </c>
      <c r="AQ970">
        <v>0</v>
      </c>
      <c r="AR970">
        <v>2.3255813953488368E-2</v>
      </c>
      <c r="AS970">
        <v>0.14418604651162789</v>
      </c>
      <c r="AT970">
        <v>0.1395348837209302</v>
      </c>
      <c r="AU970">
        <v>0.1116279069767442</v>
      </c>
      <c r="AV970">
        <v>0.14883720930232561</v>
      </c>
      <c r="AW970">
        <v>0.13023255813953491</v>
      </c>
      <c r="AX970">
        <v>0.14883720930232561</v>
      </c>
      <c r="AY970">
        <v>0.1162790697674419</v>
      </c>
      <c r="AZ970">
        <v>3.255813953488372E-2</v>
      </c>
      <c r="BA970">
        <v>0</v>
      </c>
      <c r="BB970">
        <v>4.6511627906976744E-3</v>
      </c>
      <c r="BC970">
        <v>0</v>
      </c>
      <c r="BD970">
        <v>0.94418604651162785</v>
      </c>
      <c r="BE970">
        <v>4.6511627906976737E-2</v>
      </c>
      <c r="BF970">
        <v>9.3023255813953487E-3</v>
      </c>
      <c r="BG970">
        <v>0.69767441860465118</v>
      </c>
      <c r="BH970">
        <v>0.18139534883720931</v>
      </c>
      <c r="BI970">
        <v>0.12093023255813951</v>
      </c>
      <c r="BJ970">
        <v>0</v>
      </c>
      <c r="BK970">
        <v>1.395348837209302E-2</v>
      </c>
      <c r="BL970">
        <v>9.3023255813953487E-3</v>
      </c>
      <c r="BM970">
        <v>6.9767441860465115E-2</v>
      </c>
      <c r="BN970">
        <v>0.90697674418604646</v>
      </c>
      <c r="BO970">
        <v>9.3023255813953487E-3</v>
      </c>
      <c r="BP970">
        <v>0.9023255813953488</v>
      </c>
      <c r="BQ970">
        <v>1.8604651162790701E-2</v>
      </c>
      <c r="BR970">
        <v>0</v>
      </c>
      <c r="BS970">
        <v>6.9767441860465115E-2</v>
      </c>
      <c r="BT970">
        <v>0.51627906976744187</v>
      </c>
      <c r="BU970">
        <v>0.48372093023255808</v>
      </c>
      <c r="BV970">
        <v>0</v>
      </c>
      <c r="BW970">
        <v>1</v>
      </c>
      <c r="BX970" t="s">
        <v>2097</v>
      </c>
      <c r="BY970">
        <v>215</v>
      </c>
      <c r="BZ970">
        <v>1</v>
      </c>
      <c r="CA970">
        <v>0</v>
      </c>
    </row>
    <row r="971" spans="1:79" customFormat="1" x14ac:dyDescent="0.25">
      <c r="A971" t="s">
        <v>2098</v>
      </c>
      <c r="B971" t="s">
        <v>356</v>
      </c>
      <c r="C971" t="s">
        <v>426</v>
      </c>
      <c r="D971" t="s">
        <v>947</v>
      </c>
      <c r="E971">
        <v>2018</v>
      </c>
      <c r="F971" t="s">
        <v>74</v>
      </c>
      <c r="G971" t="s">
        <v>74</v>
      </c>
      <c r="H971" t="s">
        <v>74</v>
      </c>
      <c r="I971" t="s">
        <v>74</v>
      </c>
      <c r="J971" t="s">
        <v>74</v>
      </c>
      <c r="K971" t="s">
        <v>74</v>
      </c>
      <c r="L971" t="s">
        <v>74</v>
      </c>
      <c r="M971" t="s">
        <v>74</v>
      </c>
      <c r="N971" t="s">
        <v>74</v>
      </c>
      <c r="O971" t="s">
        <v>74</v>
      </c>
      <c r="P971" t="s">
        <v>74</v>
      </c>
      <c r="Q971" t="s">
        <v>74</v>
      </c>
      <c r="R971" t="s">
        <v>74</v>
      </c>
      <c r="S971" t="s">
        <v>74</v>
      </c>
      <c r="T971" t="s">
        <v>74</v>
      </c>
      <c r="U971" t="s">
        <v>74</v>
      </c>
      <c r="V971" t="s">
        <v>74</v>
      </c>
      <c r="W971" t="s">
        <v>74</v>
      </c>
      <c r="X971" t="s">
        <v>74</v>
      </c>
      <c r="Y971" t="s">
        <v>74</v>
      </c>
      <c r="Z971" t="s">
        <v>74</v>
      </c>
      <c r="AA971" t="s">
        <v>74</v>
      </c>
      <c r="AB971" t="s">
        <v>74</v>
      </c>
      <c r="AC971" t="s">
        <v>74</v>
      </c>
      <c r="AD971" t="s">
        <v>74</v>
      </c>
      <c r="AE971" t="s">
        <v>74</v>
      </c>
      <c r="AF971" t="s">
        <v>74</v>
      </c>
      <c r="AG971" t="s">
        <v>74</v>
      </c>
      <c r="AH971" t="s">
        <v>74</v>
      </c>
      <c r="AI971" t="s">
        <v>74</v>
      </c>
      <c r="AJ971" t="s">
        <v>74</v>
      </c>
      <c r="AK971" t="s">
        <v>74</v>
      </c>
      <c r="AL971" t="s">
        <v>74</v>
      </c>
      <c r="AM971" t="s">
        <v>74</v>
      </c>
      <c r="AN971" t="s">
        <v>74</v>
      </c>
      <c r="AO971" t="s">
        <v>74</v>
      </c>
      <c r="AP971" t="s">
        <v>74</v>
      </c>
      <c r="AQ971" t="s">
        <v>74</v>
      </c>
      <c r="AR971" t="s">
        <v>74</v>
      </c>
      <c r="AS971" t="s">
        <v>74</v>
      </c>
      <c r="AT971" t="s">
        <v>74</v>
      </c>
      <c r="AU971" t="s">
        <v>74</v>
      </c>
      <c r="AV971" t="s">
        <v>74</v>
      </c>
      <c r="AW971" t="s">
        <v>74</v>
      </c>
      <c r="AX971" t="s">
        <v>74</v>
      </c>
      <c r="AY971" t="s">
        <v>74</v>
      </c>
      <c r="AZ971" t="s">
        <v>74</v>
      </c>
      <c r="BA971" t="s">
        <v>74</v>
      </c>
      <c r="BB971" t="s">
        <v>74</v>
      </c>
      <c r="BC971" t="s">
        <v>74</v>
      </c>
      <c r="BD971" t="s">
        <v>74</v>
      </c>
      <c r="BE971" t="s">
        <v>74</v>
      </c>
      <c r="BF971" t="s">
        <v>74</v>
      </c>
      <c r="BG971" t="s">
        <v>74</v>
      </c>
      <c r="BH971" t="s">
        <v>74</v>
      </c>
      <c r="BI971" t="s">
        <v>74</v>
      </c>
      <c r="BJ971" t="s">
        <v>74</v>
      </c>
      <c r="BK971" t="s">
        <v>74</v>
      </c>
      <c r="BL971" t="s">
        <v>74</v>
      </c>
      <c r="BM971" t="s">
        <v>74</v>
      </c>
      <c r="BN971" t="s">
        <v>74</v>
      </c>
      <c r="BO971" t="s">
        <v>74</v>
      </c>
      <c r="BP971" t="s">
        <v>74</v>
      </c>
      <c r="BQ971" t="s">
        <v>74</v>
      </c>
      <c r="BR971" t="s">
        <v>74</v>
      </c>
      <c r="BS971" t="s">
        <v>74</v>
      </c>
      <c r="BT971" t="s">
        <v>74</v>
      </c>
      <c r="BU971" t="s">
        <v>74</v>
      </c>
      <c r="BV971" t="s">
        <v>74</v>
      </c>
      <c r="BW971" t="s">
        <v>74</v>
      </c>
      <c r="BX971" t="s">
        <v>2097</v>
      </c>
      <c r="BY971" t="s">
        <v>74</v>
      </c>
      <c r="BZ971" t="s">
        <v>74</v>
      </c>
      <c r="CA971">
        <v>0</v>
      </c>
    </row>
    <row r="972" spans="1:79" customFormat="1" x14ac:dyDescent="0.25">
      <c r="A972" t="s">
        <v>2099</v>
      </c>
      <c r="B972" t="s">
        <v>356</v>
      </c>
      <c r="C972" t="s">
        <v>426</v>
      </c>
      <c r="D972" t="s">
        <v>949</v>
      </c>
      <c r="E972">
        <v>2018</v>
      </c>
      <c r="F972" t="s">
        <v>74</v>
      </c>
      <c r="G972" t="s">
        <v>74</v>
      </c>
      <c r="H972" t="s">
        <v>74</v>
      </c>
      <c r="I972" t="s">
        <v>74</v>
      </c>
      <c r="J972" t="s">
        <v>74</v>
      </c>
      <c r="K972" t="s">
        <v>74</v>
      </c>
      <c r="L972" t="s">
        <v>74</v>
      </c>
      <c r="M972" t="s">
        <v>74</v>
      </c>
      <c r="N972" t="s">
        <v>74</v>
      </c>
      <c r="O972" t="s">
        <v>74</v>
      </c>
      <c r="P972" t="s">
        <v>74</v>
      </c>
      <c r="Q972" t="s">
        <v>74</v>
      </c>
      <c r="R972" t="s">
        <v>74</v>
      </c>
      <c r="S972" t="s">
        <v>74</v>
      </c>
      <c r="T972" t="s">
        <v>74</v>
      </c>
      <c r="U972" t="s">
        <v>74</v>
      </c>
      <c r="V972" t="s">
        <v>74</v>
      </c>
      <c r="W972" t="s">
        <v>74</v>
      </c>
      <c r="X972" t="s">
        <v>74</v>
      </c>
      <c r="Y972" t="s">
        <v>74</v>
      </c>
      <c r="Z972" t="s">
        <v>74</v>
      </c>
      <c r="AA972" t="s">
        <v>74</v>
      </c>
      <c r="AB972" t="s">
        <v>74</v>
      </c>
      <c r="AC972" t="s">
        <v>74</v>
      </c>
      <c r="AD972" t="s">
        <v>74</v>
      </c>
      <c r="AE972" t="s">
        <v>74</v>
      </c>
      <c r="AF972" t="s">
        <v>74</v>
      </c>
      <c r="AG972" t="s">
        <v>74</v>
      </c>
      <c r="AH972" t="s">
        <v>74</v>
      </c>
      <c r="AI972" t="s">
        <v>74</v>
      </c>
      <c r="AJ972" t="s">
        <v>74</v>
      </c>
      <c r="AK972" t="s">
        <v>74</v>
      </c>
      <c r="AL972" t="s">
        <v>74</v>
      </c>
      <c r="AM972" t="s">
        <v>74</v>
      </c>
      <c r="AN972" t="s">
        <v>74</v>
      </c>
      <c r="AO972" t="s">
        <v>74</v>
      </c>
      <c r="AP972" t="s">
        <v>74</v>
      </c>
      <c r="AQ972" t="s">
        <v>74</v>
      </c>
      <c r="AR972" t="s">
        <v>74</v>
      </c>
      <c r="AS972" t="s">
        <v>74</v>
      </c>
      <c r="AT972" t="s">
        <v>74</v>
      </c>
      <c r="AU972" t="s">
        <v>74</v>
      </c>
      <c r="AV972" t="s">
        <v>74</v>
      </c>
      <c r="AW972" t="s">
        <v>74</v>
      </c>
      <c r="AX972" t="s">
        <v>74</v>
      </c>
      <c r="AY972" t="s">
        <v>74</v>
      </c>
      <c r="AZ972" t="s">
        <v>74</v>
      </c>
      <c r="BA972" t="s">
        <v>74</v>
      </c>
      <c r="BB972" t="s">
        <v>74</v>
      </c>
      <c r="BC972" t="s">
        <v>74</v>
      </c>
      <c r="BD972" t="s">
        <v>74</v>
      </c>
      <c r="BE972" t="s">
        <v>74</v>
      </c>
      <c r="BF972" t="s">
        <v>74</v>
      </c>
      <c r="BG972" t="s">
        <v>74</v>
      </c>
      <c r="BH972" t="s">
        <v>74</v>
      </c>
      <c r="BI972" t="s">
        <v>74</v>
      </c>
      <c r="BJ972" t="s">
        <v>74</v>
      </c>
      <c r="BK972" t="s">
        <v>74</v>
      </c>
      <c r="BL972" t="s">
        <v>74</v>
      </c>
      <c r="BM972" t="s">
        <v>74</v>
      </c>
      <c r="BN972" t="s">
        <v>74</v>
      </c>
      <c r="BO972" t="s">
        <v>74</v>
      </c>
      <c r="BP972" t="s">
        <v>74</v>
      </c>
      <c r="BQ972" t="s">
        <v>74</v>
      </c>
      <c r="BR972" t="s">
        <v>74</v>
      </c>
      <c r="BS972" t="s">
        <v>74</v>
      </c>
      <c r="BT972" t="s">
        <v>74</v>
      </c>
      <c r="BU972" t="s">
        <v>74</v>
      </c>
      <c r="BV972" t="s">
        <v>74</v>
      </c>
      <c r="BW972" t="s">
        <v>74</v>
      </c>
      <c r="BX972" t="s">
        <v>2097</v>
      </c>
      <c r="BY972" t="s">
        <v>74</v>
      </c>
      <c r="BZ972" t="s">
        <v>74</v>
      </c>
      <c r="CA972">
        <v>0</v>
      </c>
    </row>
    <row r="973" spans="1:79" customFormat="1" x14ac:dyDescent="0.25">
      <c r="A973" t="s">
        <v>2100</v>
      </c>
      <c r="B973" t="s">
        <v>356</v>
      </c>
      <c r="C973" t="s">
        <v>426</v>
      </c>
      <c r="D973" t="s">
        <v>951</v>
      </c>
      <c r="E973">
        <v>2018</v>
      </c>
      <c r="F973" t="s">
        <v>74</v>
      </c>
      <c r="G973" t="s">
        <v>74</v>
      </c>
      <c r="H973" t="s">
        <v>74</v>
      </c>
      <c r="I973" t="s">
        <v>74</v>
      </c>
      <c r="J973" t="s">
        <v>74</v>
      </c>
      <c r="K973" t="s">
        <v>74</v>
      </c>
      <c r="L973" t="s">
        <v>74</v>
      </c>
      <c r="M973" t="s">
        <v>74</v>
      </c>
      <c r="N973" t="s">
        <v>74</v>
      </c>
      <c r="O973" t="s">
        <v>74</v>
      </c>
      <c r="P973" t="s">
        <v>74</v>
      </c>
      <c r="Q973" t="s">
        <v>74</v>
      </c>
      <c r="R973" t="s">
        <v>74</v>
      </c>
      <c r="S973" t="s">
        <v>74</v>
      </c>
      <c r="T973" t="s">
        <v>74</v>
      </c>
      <c r="U973" t="s">
        <v>74</v>
      </c>
      <c r="V973" t="s">
        <v>74</v>
      </c>
      <c r="W973" t="s">
        <v>74</v>
      </c>
      <c r="X973" t="s">
        <v>74</v>
      </c>
      <c r="Y973" t="s">
        <v>74</v>
      </c>
      <c r="Z973" t="s">
        <v>74</v>
      </c>
      <c r="AA973" t="s">
        <v>74</v>
      </c>
      <c r="AB973" t="s">
        <v>74</v>
      </c>
      <c r="AC973" t="s">
        <v>74</v>
      </c>
      <c r="AD973" t="s">
        <v>74</v>
      </c>
      <c r="AE973" t="s">
        <v>74</v>
      </c>
      <c r="AF973" t="s">
        <v>74</v>
      </c>
      <c r="AG973" t="s">
        <v>74</v>
      </c>
      <c r="AH973" t="s">
        <v>74</v>
      </c>
      <c r="AI973" t="s">
        <v>74</v>
      </c>
      <c r="AJ973" t="s">
        <v>74</v>
      </c>
      <c r="AK973" t="s">
        <v>74</v>
      </c>
      <c r="AL973" t="s">
        <v>74</v>
      </c>
      <c r="AM973" t="s">
        <v>74</v>
      </c>
      <c r="AN973" t="s">
        <v>74</v>
      </c>
      <c r="AO973" t="s">
        <v>74</v>
      </c>
      <c r="AP973" t="s">
        <v>74</v>
      </c>
      <c r="AQ973" t="s">
        <v>74</v>
      </c>
      <c r="AR973" t="s">
        <v>74</v>
      </c>
      <c r="AS973" t="s">
        <v>74</v>
      </c>
      <c r="AT973" t="s">
        <v>74</v>
      </c>
      <c r="AU973" t="s">
        <v>74</v>
      </c>
      <c r="AV973" t="s">
        <v>74</v>
      </c>
      <c r="AW973" t="s">
        <v>74</v>
      </c>
      <c r="AX973" t="s">
        <v>74</v>
      </c>
      <c r="AY973" t="s">
        <v>74</v>
      </c>
      <c r="AZ973" t="s">
        <v>74</v>
      </c>
      <c r="BA973" t="s">
        <v>74</v>
      </c>
      <c r="BB973" t="s">
        <v>74</v>
      </c>
      <c r="BC973" t="s">
        <v>74</v>
      </c>
      <c r="BD973" t="s">
        <v>74</v>
      </c>
      <c r="BE973" t="s">
        <v>74</v>
      </c>
      <c r="BF973" t="s">
        <v>74</v>
      </c>
      <c r="BG973" t="s">
        <v>74</v>
      </c>
      <c r="BH973" t="s">
        <v>74</v>
      </c>
      <c r="BI973" t="s">
        <v>74</v>
      </c>
      <c r="BJ973" t="s">
        <v>74</v>
      </c>
      <c r="BK973" t="s">
        <v>74</v>
      </c>
      <c r="BL973" t="s">
        <v>74</v>
      </c>
      <c r="BM973" t="s">
        <v>74</v>
      </c>
      <c r="BN973" t="s">
        <v>74</v>
      </c>
      <c r="BO973" t="s">
        <v>74</v>
      </c>
      <c r="BP973" t="s">
        <v>74</v>
      </c>
      <c r="BQ973" t="s">
        <v>74</v>
      </c>
      <c r="BR973" t="s">
        <v>74</v>
      </c>
      <c r="BS973" t="s">
        <v>74</v>
      </c>
      <c r="BT973" t="s">
        <v>74</v>
      </c>
      <c r="BU973" t="s">
        <v>74</v>
      </c>
      <c r="BV973" t="s">
        <v>74</v>
      </c>
      <c r="BW973" t="s">
        <v>74</v>
      </c>
      <c r="BX973" t="s">
        <v>2097</v>
      </c>
      <c r="BY973" t="s">
        <v>74</v>
      </c>
      <c r="BZ973" t="s">
        <v>74</v>
      </c>
      <c r="CA973">
        <v>1</v>
      </c>
    </row>
    <row r="974" spans="1:79" customFormat="1" x14ac:dyDescent="0.25">
      <c r="A974" t="s">
        <v>2101</v>
      </c>
      <c r="B974" t="s">
        <v>356</v>
      </c>
      <c r="C974" t="s">
        <v>426</v>
      </c>
      <c r="D974" t="s">
        <v>953</v>
      </c>
      <c r="E974">
        <v>2018</v>
      </c>
      <c r="F974" t="s">
        <v>74</v>
      </c>
      <c r="G974" t="s">
        <v>74</v>
      </c>
      <c r="H974" t="s">
        <v>74</v>
      </c>
      <c r="I974" t="s">
        <v>74</v>
      </c>
      <c r="J974" t="s">
        <v>74</v>
      </c>
      <c r="K974" t="s">
        <v>74</v>
      </c>
      <c r="L974" t="s">
        <v>74</v>
      </c>
      <c r="M974" t="s">
        <v>74</v>
      </c>
      <c r="N974" t="s">
        <v>74</v>
      </c>
      <c r="O974" t="s">
        <v>74</v>
      </c>
      <c r="P974" t="s">
        <v>74</v>
      </c>
      <c r="Q974" t="s">
        <v>74</v>
      </c>
      <c r="R974" t="s">
        <v>74</v>
      </c>
      <c r="S974" t="s">
        <v>74</v>
      </c>
      <c r="T974" t="s">
        <v>74</v>
      </c>
      <c r="U974" t="s">
        <v>74</v>
      </c>
      <c r="V974" t="s">
        <v>74</v>
      </c>
      <c r="W974" t="s">
        <v>74</v>
      </c>
      <c r="X974" t="s">
        <v>74</v>
      </c>
      <c r="Y974" t="s">
        <v>74</v>
      </c>
      <c r="Z974" t="s">
        <v>74</v>
      </c>
      <c r="AA974" t="s">
        <v>74</v>
      </c>
      <c r="AB974" t="s">
        <v>74</v>
      </c>
      <c r="AC974" t="s">
        <v>74</v>
      </c>
      <c r="AD974" t="s">
        <v>74</v>
      </c>
      <c r="AE974" t="s">
        <v>74</v>
      </c>
      <c r="AF974" t="s">
        <v>74</v>
      </c>
      <c r="AG974" t="s">
        <v>74</v>
      </c>
      <c r="AH974" t="s">
        <v>74</v>
      </c>
      <c r="AI974" t="s">
        <v>74</v>
      </c>
      <c r="AJ974" t="s">
        <v>74</v>
      </c>
      <c r="AK974" t="s">
        <v>74</v>
      </c>
      <c r="AL974" t="s">
        <v>74</v>
      </c>
      <c r="AM974" t="s">
        <v>74</v>
      </c>
      <c r="AN974" t="s">
        <v>74</v>
      </c>
      <c r="AO974" t="s">
        <v>74</v>
      </c>
      <c r="AP974" t="s">
        <v>74</v>
      </c>
      <c r="AQ974" t="s">
        <v>74</v>
      </c>
      <c r="AR974" t="s">
        <v>74</v>
      </c>
      <c r="AS974" t="s">
        <v>74</v>
      </c>
      <c r="AT974" t="s">
        <v>74</v>
      </c>
      <c r="AU974" t="s">
        <v>74</v>
      </c>
      <c r="AV974" t="s">
        <v>74</v>
      </c>
      <c r="AW974" t="s">
        <v>74</v>
      </c>
      <c r="AX974" t="s">
        <v>74</v>
      </c>
      <c r="AY974" t="s">
        <v>74</v>
      </c>
      <c r="AZ974" t="s">
        <v>74</v>
      </c>
      <c r="BA974" t="s">
        <v>74</v>
      </c>
      <c r="BB974" t="s">
        <v>74</v>
      </c>
      <c r="BC974" t="s">
        <v>74</v>
      </c>
      <c r="BD974" t="s">
        <v>74</v>
      </c>
      <c r="BE974" t="s">
        <v>74</v>
      </c>
      <c r="BF974" t="s">
        <v>74</v>
      </c>
      <c r="BG974" t="s">
        <v>74</v>
      </c>
      <c r="BH974" t="s">
        <v>74</v>
      </c>
      <c r="BI974" t="s">
        <v>74</v>
      </c>
      <c r="BJ974" t="s">
        <v>74</v>
      </c>
      <c r="BK974" t="s">
        <v>74</v>
      </c>
      <c r="BL974" t="s">
        <v>74</v>
      </c>
      <c r="BM974" t="s">
        <v>74</v>
      </c>
      <c r="BN974" t="s">
        <v>74</v>
      </c>
      <c r="BO974" t="s">
        <v>74</v>
      </c>
      <c r="BP974" t="s">
        <v>74</v>
      </c>
      <c r="BQ974" t="s">
        <v>74</v>
      </c>
      <c r="BR974" t="s">
        <v>74</v>
      </c>
      <c r="BS974" t="s">
        <v>74</v>
      </c>
      <c r="BT974" t="s">
        <v>74</v>
      </c>
      <c r="BU974" t="s">
        <v>74</v>
      </c>
      <c r="BV974" t="s">
        <v>74</v>
      </c>
      <c r="BW974" t="s">
        <v>74</v>
      </c>
      <c r="BX974" t="s">
        <v>2097</v>
      </c>
      <c r="BY974" t="s">
        <v>74</v>
      </c>
      <c r="BZ974" t="s">
        <v>74</v>
      </c>
      <c r="CA974">
        <v>0</v>
      </c>
    </row>
    <row r="975" spans="1:79" customFormat="1" x14ac:dyDescent="0.25">
      <c r="A975" t="s">
        <v>2102</v>
      </c>
      <c r="B975" t="s">
        <v>356</v>
      </c>
      <c r="C975" t="s">
        <v>426</v>
      </c>
      <c r="D975" t="s">
        <v>961</v>
      </c>
      <c r="E975">
        <v>2018</v>
      </c>
      <c r="F975" t="s">
        <v>74</v>
      </c>
      <c r="G975" t="s">
        <v>74</v>
      </c>
      <c r="H975" t="s">
        <v>74</v>
      </c>
      <c r="I975" t="s">
        <v>74</v>
      </c>
      <c r="J975" t="s">
        <v>74</v>
      </c>
      <c r="K975" t="s">
        <v>74</v>
      </c>
      <c r="L975" t="s">
        <v>74</v>
      </c>
      <c r="M975" t="s">
        <v>74</v>
      </c>
      <c r="N975" t="s">
        <v>74</v>
      </c>
      <c r="O975" t="s">
        <v>74</v>
      </c>
      <c r="P975" t="s">
        <v>74</v>
      </c>
      <c r="Q975" t="s">
        <v>74</v>
      </c>
      <c r="R975" t="s">
        <v>74</v>
      </c>
      <c r="S975" t="s">
        <v>74</v>
      </c>
      <c r="T975" t="s">
        <v>74</v>
      </c>
      <c r="U975" t="s">
        <v>74</v>
      </c>
      <c r="V975" t="s">
        <v>74</v>
      </c>
      <c r="W975" t="s">
        <v>74</v>
      </c>
      <c r="X975" t="s">
        <v>74</v>
      </c>
      <c r="Y975" t="s">
        <v>74</v>
      </c>
      <c r="Z975" t="s">
        <v>74</v>
      </c>
      <c r="AA975" t="s">
        <v>74</v>
      </c>
      <c r="AB975" t="s">
        <v>74</v>
      </c>
      <c r="AC975" t="s">
        <v>74</v>
      </c>
      <c r="AD975" t="s">
        <v>74</v>
      </c>
      <c r="AE975" t="s">
        <v>74</v>
      </c>
      <c r="AF975" t="s">
        <v>74</v>
      </c>
      <c r="AG975" t="s">
        <v>74</v>
      </c>
      <c r="AH975" t="s">
        <v>74</v>
      </c>
      <c r="AI975" t="s">
        <v>74</v>
      </c>
      <c r="AJ975" t="s">
        <v>74</v>
      </c>
      <c r="AK975" t="s">
        <v>74</v>
      </c>
      <c r="AL975" t="s">
        <v>74</v>
      </c>
      <c r="AM975" t="s">
        <v>74</v>
      </c>
      <c r="AN975" t="s">
        <v>74</v>
      </c>
      <c r="AO975" t="s">
        <v>74</v>
      </c>
      <c r="AP975" t="s">
        <v>74</v>
      </c>
      <c r="AQ975" t="s">
        <v>74</v>
      </c>
      <c r="AR975" t="s">
        <v>74</v>
      </c>
      <c r="AS975" t="s">
        <v>74</v>
      </c>
      <c r="AT975" t="s">
        <v>74</v>
      </c>
      <c r="AU975" t="s">
        <v>74</v>
      </c>
      <c r="AV975" t="s">
        <v>74</v>
      </c>
      <c r="AW975" t="s">
        <v>74</v>
      </c>
      <c r="AX975" t="s">
        <v>74</v>
      </c>
      <c r="AY975" t="s">
        <v>74</v>
      </c>
      <c r="AZ975" t="s">
        <v>74</v>
      </c>
      <c r="BA975" t="s">
        <v>74</v>
      </c>
      <c r="BB975" t="s">
        <v>74</v>
      </c>
      <c r="BC975" t="s">
        <v>74</v>
      </c>
      <c r="BD975" t="s">
        <v>74</v>
      </c>
      <c r="BE975" t="s">
        <v>74</v>
      </c>
      <c r="BF975" t="s">
        <v>74</v>
      </c>
      <c r="BG975" t="s">
        <v>74</v>
      </c>
      <c r="BH975" t="s">
        <v>74</v>
      </c>
      <c r="BI975" t="s">
        <v>74</v>
      </c>
      <c r="BJ975" t="s">
        <v>74</v>
      </c>
      <c r="BK975" t="s">
        <v>74</v>
      </c>
      <c r="BL975" t="s">
        <v>74</v>
      </c>
      <c r="BM975" t="s">
        <v>74</v>
      </c>
      <c r="BN975" t="s">
        <v>74</v>
      </c>
      <c r="BO975" t="s">
        <v>74</v>
      </c>
      <c r="BP975" t="s">
        <v>74</v>
      </c>
      <c r="BQ975" t="s">
        <v>74</v>
      </c>
      <c r="BR975" t="s">
        <v>74</v>
      </c>
      <c r="BS975" t="s">
        <v>74</v>
      </c>
      <c r="BT975" t="s">
        <v>74</v>
      </c>
      <c r="BU975" t="s">
        <v>74</v>
      </c>
      <c r="BV975" t="s">
        <v>74</v>
      </c>
      <c r="BW975" t="s">
        <v>74</v>
      </c>
      <c r="BX975" t="s">
        <v>2097</v>
      </c>
      <c r="BY975" t="s">
        <v>74</v>
      </c>
      <c r="BZ975" t="s">
        <v>74</v>
      </c>
      <c r="CA975">
        <v>0</v>
      </c>
    </row>
    <row r="976" spans="1:79" customFormat="1" x14ac:dyDescent="0.25">
      <c r="A976" t="s">
        <v>2103</v>
      </c>
      <c r="B976" t="s">
        <v>356</v>
      </c>
      <c r="C976" t="s">
        <v>433</v>
      </c>
      <c r="D976" t="s">
        <v>44</v>
      </c>
      <c r="E976">
        <v>2018</v>
      </c>
      <c r="F976">
        <v>7</v>
      </c>
      <c r="G976">
        <v>1</v>
      </c>
      <c r="H976">
        <v>0</v>
      </c>
      <c r="I976">
        <v>0</v>
      </c>
      <c r="J976">
        <v>0</v>
      </c>
      <c r="K976">
        <v>2</v>
      </c>
      <c r="L976">
        <v>3</v>
      </c>
      <c r="M976">
        <v>1</v>
      </c>
      <c r="N976">
        <v>0</v>
      </c>
      <c r="O976">
        <v>0</v>
      </c>
      <c r="P976">
        <v>1</v>
      </c>
      <c r="Q976">
        <v>1</v>
      </c>
      <c r="R976">
        <v>0</v>
      </c>
      <c r="S976">
        <v>0</v>
      </c>
      <c r="T976">
        <v>0</v>
      </c>
      <c r="U976">
        <v>7</v>
      </c>
      <c r="V976">
        <v>1</v>
      </c>
      <c r="W976">
        <v>0</v>
      </c>
      <c r="X976">
        <v>5</v>
      </c>
      <c r="Y976">
        <v>2</v>
      </c>
      <c r="Z976">
        <v>1</v>
      </c>
      <c r="AA976">
        <v>0</v>
      </c>
      <c r="AB976">
        <v>0</v>
      </c>
      <c r="AC976">
        <v>1</v>
      </c>
      <c r="AD976">
        <v>1</v>
      </c>
      <c r="AE976">
        <v>6</v>
      </c>
      <c r="AF976">
        <v>0</v>
      </c>
      <c r="AG976">
        <v>7</v>
      </c>
      <c r="AH976">
        <v>0</v>
      </c>
      <c r="AI976">
        <v>0</v>
      </c>
      <c r="AJ976">
        <v>1</v>
      </c>
      <c r="AK976">
        <v>0</v>
      </c>
      <c r="AL976">
        <v>6</v>
      </c>
      <c r="AM976">
        <v>2</v>
      </c>
      <c r="AN976">
        <v>8</v>
      </c>
      <c r="AO976">
        <v>0.875</v>
      </c>
      <c r="AP976">
        <v>0.125</v>
      </c>
      <c r="AQ976">
        <v>0</v>
      </c>
      <c r="AR976">
        <v>0</v>
      </c>
      <c r="AS976">
        <v>0</v>
      </c>
      <c r="AT976">
        <v>0.25</v>
      </c>
      <c r="AU976">
        <v>0.375</v>
      </c>
      <c r="AV976">
        <v>0.125</v>
      </c>
      <c r="AW976">
        <v>0</v>
      </c>
      <c r="AX976">
        <v>0</v>
      </c>
      <c r="AY976">
        <v>0.125</v>
      </c>
      <c r="AZ976">
        <v>0.125</v>
      </c>
      <c r="BA976">
        <v>0</v>
      </c>
      <c r="BB976">
        <v>0</v>
      </c>
      <c r="BC976">
        <v>0</v>
      </c>
      <c r="BD976">
        <v>0.875</v>
      </c>
      <c r="BE976">
        <v>0.125</v>
      </c>
      <c r="BF976">
        <v>0</v>
      </c>
      <c r="BG976">
        <v>0.625</v>
      </c>
      <c r="BH976">
        <v>0.25</v>
      </c>
      <c r="BI976">
        <v>0.125</v>
      </c>
      <c r="BJ976">
        <v>0</v>
      </c>
      <c r="BK976">
        <v>0</v>
      </c>
      <c r="BL976">
        <v>0.125</v>
      </c>
      <c r="BM976">
        <v>0.125</v>
      </c>
      <c r="BN976">
        <v>0.75</v>
      </c>
      <c r="BO976">
        <v>0</v>
      </c>
      <c r="BP976">
        <v>0.875</v>
      </c>
      <c r="BQ976">
        <v>0</v>
      </c>
      <c r="BR976">
        <v>0</v>
      </c>
      <c r="BS976">
        <v>0.125</v>
      </c>
      <c r="BT976">
        <v>0</v>
      </c>
      <c r="BU976">
        <v>0.75</v>
      </c>
      <c r="BV976">
        <v>0.25</v>
      </c>
      <c r="BW976">
        <v>1</v>
      </c>
      <c r="BX976" t="s">
        <v>2104</v>
      </c>
      <c r="BY976">
        <v>8</v>
      </c>
      <c r="BZ976">
        <v>1</v>
      </c>
      <c r="CA976">
        <v>0</v>
      </c>
    </row>
    <row r="977" spans="1:79" customFormat="1" x14ac:dyDescent="0.25">
      <c r="A977" t="s">
        <v>2105</v>
      </c>
      <c r="B977" t="s">
        <v>356</v>
      </c>
      <c r="C977" t="s">
        <v>433</v>
      </c>
      <c r="D977" t="s">
        <v>947</v>
      </c>
      <c r="E977">
        <v>2018</v>
      </c>
      <c r="F977" t="s">
        <v>74</v>
      </c>
      <c r="G977" t="s">
        <v>74</v>
      </c>
      <c r="H977" t="s">
        <v>74</v>
      </c>
      <c r="I977" t="s">
        <v>74</v>
      </c>
      <c r="J977" t="s">
        <v>74</v>
      </c>
      <c r="K977" t="s">
        <v>74</v>
      </c>
      <c r="L977" t="s">
        <v>74</v>
      </c>
      <c r="M977" t="s">
        <v>74</v>
      </c>
      <c r="N977" t="s">
        <v>74</v>
      </c>
      <c r="O977" t="s">
        <v>74</v>
      </c>
      <c r="P977" t="s">
        <v>74</v>
      </c>
      <c r="Q977" t="s">
        <v>74</v>
      </c>
      <c r="R977" t="s">
        <v>74</v>
      </c>
      <c r="S977" t="s">
        <v>74</v>
      </c>
      <c r="T977" t="s">
        <v>74</v>
      </c>
      <c r="U977" t="s">
        <v>74</v>
      </c>
      <c r="V977" t="s">
        <v>74</v>
      </c>
      <c r="W977" t="s">
        <v>74</v>
      </c>
      <c r="X977" t="s">
        <v>74</v>
      </c>
      <c r="Y977" t="s">
        <v>74</v>
      </c>
      <c r="Z977" t="s">
        <v>74</v>
      </c>
      <c r="AA977" t="s">
        <v>74</v>
      </c>
      <c r="AB977" t="s">
        <v>74</v>
      </c>
      <c r="AC977" t="s">
        <v>74</v>
      </c>
      <c r="AD977" t="s">
        <v>74</v>
      </c>
      <c r="AE977" t="s">
        <v>74</v>
      </c>
      <c r="AF977" t="s">
        <v>74</v>
      </c>
      <c r="AG977" t="s">
        <v>74</v>
      </c>
      <c r="AH977" t="s">
        <v>74</v>
      </c>
      <c r="AI977" t="s">
        <v>74</v>
      </c>
      <c r="AJ977" t="s">
        <v>74</v>
      </c>
      <c r="AK977" t="s">
        <v>74</v>
      </c>
      <c r="AL977" t="s">
        <v>74</v>
      </c>
      <c r="AM977" t="s">
        <v>74</v>
      </c>
      <c r="AN977" t="s">
        <v>74</v>
      </c>
      <c r="AO977" t="s">
        <v>74</v>
      </c>
      <c r="AP977" t="s">
        <v>74</v>
      </c>
      <c r="AQ977" t="s">
        <v>74</v>
      </c>
      <c r="AR977" t="s">
        <v>74</v>
      </c>
      <c r="AS977" t="s">
        <v>74</v>
      </c>
      <c r="AT977" t="s">
        <v>74</v>
      </c>
      <c r="AU977" t="s">
        <v>74</v>
      </c>
      <c r="AV977" t="s">
        <v>74</v>
      </c>
      <c r="AW977" t="s">
        <v>74</v>
      </c>
      <c r="AX977" t="s">
        <v>74</v>
      </c>
      <c r="AY977" t="s">
        <v>74</v>
      </c>
      <c r="AZ977" t="s">
        <v>74</v>
      </c>
      <c r="BA977" t="s">
        <v>74</v>
      </c>
      <c r="BB977" t="s">
        <v>74</v>
      </c>
      <c r="BC977" t="s">
        <v>74</v>
      </c>
      <c r="BD977" t="s">
        <v>74</v>
      </c>
      <c r="BE977" t="s">
        <v>74</v>
      </c>
      <c r="BF977" t="s">
        <v>74</v>
      </c>
      <c r="BG977" t="s">
        <v>74</v>
      </c>
      <c r="BH977" t="s">
        <v>74</v>
      </c>
      <c r="BI977" t="s">
        <v>74</v>
      </c>
      <c r="BJ977" t="s">
        <v>74</v>
      </c>
      <c r="BK977" t="s">
        <v>74</v>
      </c>
      <c r="BL977" t="s">
        <v>74</v>
      </c>
      <c r="BM977" t="s">
        <v>74</v>
      </c>
      <c r="BN977" t="s">
        <v>74</v>
      </c>
      <c r="BO977" t="s">
        <v>74</v>
      </c>
      <c r="BP977" t="s">
        <v>74</v>
      </c>
      <c r="BQ977" t="s">
        <v>74</v>
      </c>
      <c r="BR977" t="s">
        <v>74</v>
      </c>
      <c r="BS977" t="s">
        <v>74</v>
      </c>
      <c r="BT977" t="s">
        <v>74</v>
      </c>
      <c r="BU977" t="s">
        <v>74</v>
      </c>
      <c r="BV977" t="s">
        <v>74</v>
      </c>
      <c r="BW977" t="s">
        <v>74</v>
      </c>
      <c r="BX977" t="s">
        <v>2104</v>
      </c>
      <c r="BY977" t="s">
        <v>74</v>
      </c>
      <c r="BZ977" t="s">
        <v>74</v>
      </c>
      <c r="CA977">
        <v>1</v>
      </c>
    </row>
    <row r="978" spans="1:79" customFormat="1" x14ac:dyDescent="0.25">
      <c r="A978" t="s">
        <v>2106</v>
      </c>
      <c r="B978" t="s">
        <v>356</v>
      </c>
      <c r="C978" t="s">
        <v>433</v>
      </c>
      <c r="D978" t="s">
        <v>949</v>
      </c>
      <c r="E978">
        <v>2018</v>
      </c>
      <c r="F978" t="s">
        <v>74</v>
      </c>
      <c r="G978" t="s">
        <v>74</v>
      </c>
      <c r="H978" t="s">
        <v>74</v>
      </c>
      <c r="I978" t="s">
        <v>74</v>
      </c>
      <c r="J978" t="s">
        <v>74</v>
      </c>
      <c r="K978" t="s">
        <v>74</v>
      </c>
      <c r="L978" t="s">
        <v>74</v>
      </c>
      <c r="M978" t="s">
        <v>74</v>
      </c>
      <c r="N978" t="s">
        <v>74</v>
      </c>
      <c r="O978" t="s">
        <v>74</v>
      </c>
      <c r="P978" t="s">
        <v>74</v>
      </c>
      <c r="Q978" t="s">
        <v>74</v>
      </c>
      <c r="R978" t="s">
        <v>74</v>
      </c>
      <c r="S978" t="s">
        <v>74</v>
      </c>
      <c r="T978" t="s">
        <v>74</v>
      </c>
      <c r="U978" t="s">
        <v>74</v>
      </c>
      <c r="V978" t="s">
        <v>74</v>
      </c>
      <c r="W978" t="s">
        <v>74</v>
      </c>
      <c r="X978" t="s">
        <v>74</v>
      </c>
      <c r="Y978" t="s">
        <v>74</v>
      </c>
      <c r="Z978" t="s">
        <v>74</v>
      </c>
      <c r="AA978" t="s">
        <v>74</v>
      </c>
      <c r="AB978" t="s">
        <v>74</v>
      </c>
      <c r="AC978" t="s">
        <v>74</v>
      </c>
      <c r="AD978" t="s">
        <v>74</v>
      </c>
      <c r="AE978" t="s">
        <v>74</v>
      </c>
      <c r="AF978" t="s">
        <v>74</v>
      </c>
      <c r="AG978" t="s">
        <v>74</v>
      </c>
      <c r="AH978" t="s">
        <v>74</v>
      </c>
      <c r="AI978" t="s">
        <v>74</v>
      </c>
      <c r="AJ978" t="s">
        <v>74</v>
      </c>
      <c r="AK978" t="s">
        <v>74</v>
      </c>
      <c r="AL978" t="s">
        <v>74</v>
      </c>
      <c r="AM978" t="s">
        <v>74</v>
      </c>
      <c r="AN978" t="s">
        <v>74</v>
      </c>
      <c r="AO978" t="s">
        <v>74</v>
      </c>
      <c r="AP978" t="s">
        <v>74</v>
      </c>
      <c r="AQ978" t="s">
        <v>74</v>
      </c>
      <c r="AR978" t="s">
        <v>74</v>
      </c>
      <c r="AS978" t="s">
        <v>74</v>
      </c>
      <c r="AT978" t="s">
        <v>74</v>
      </c>
      <c r="AU978" t="s">
        <v>74</v>
      </c>
      <c r="AV978" t="s">
        <v>74</v>
      </c>
      <c r="AW978" t="s">
        <v>74</v>
      </c>
      <c r="AX978" t="s">
        <v>74</v>
      </c>
      <c r="AY978" t="s">
        <v>74</v>
      </c>
      <c r="AZ978" t="s">
        <v>74</v>
      </c>
      <c r="BA978" t="s">
        <v>74</v>
      </c>
      <c r="BB978" t="s">
        <v>74</v>
      </c>
      <c r="BC978" t="s">
        <v>74</v>
      </c>
      <c r="BD978" t="s">
        <v>74</v>
      </c>
      <c r="BE978" t="s">
        <v>74</v>
      </c>
      <c r="BF978" t="s">
        <v>74</v>
      </c>
      <c r="BG978" t="s">
        <v>74</v>
      </c>
      <c r="BH978" t="s">
        <v>74</v>
      </c>
      <c r="BI978" t="s">
        <v>74</v>
      </c>
      <c r="BJ978" t="s">
        <v>74</v>
      </c>
      <c r="BK978" t="s">
        <v>74</v>
      </c>
      <c r="BL978" t="s">
        <v>74</v>
      </c>
      <c r="BM978" t="s">
        <v>74</v>
      </c>
      <c r="BN978" t="s">
        <v>74</v>
      </c>
      <c r="BO978" t="s">
        <v>74</v>
      </c>
      <c r="BP978" t="s">
        <v>74</v>
      </c>
      <c r="BQ978" t="s">
        <v>74</v>
      </c>
      <c r="BR978" t="s">
        <v>74</v>
      </c>
      <c r="BS978" t="s">
        <v>74</v>
      </c>
      <c r="BT978" t="s">
        <v>74</v>
      </c>
      <c r="BU978" t="s">
        <v>74</v>
      </c>
      <c r="BV978" t="s">
        <v>74</v>
      </c>
      <c r="BW978" t="s">
        <v>74</v>
      </c>
      <c r="BX978" t="s">
        <v>2104</v>
      </c>
      <c r="BY978" t="s">
        <v>74</v>
      </c>
      <c r="BZ978" t="s">
        <v>74</v>
      </c>
      <c r="CA978">
        <v>1</v>
      </c>
    </row>
    <row r="979" spans="1:79" customFormat="1" x14ac:dyDescent="0.25">
      <c r="A979" t="s">
        <v>2107</v>
      </c>
      <c r="B979" t="s">
        <v>356</v>
      </c>
      <c r="C979" t="s">
        <v>433</v>
      </c>
      <c r="D979" t="s">
        <v>951</v>
      </c>
      <c r="E979">
        <v>2018</v>
      </c>
      <c r="F979" t="s">
        <v>74</v>
      </c>
      <c r="G979" t="s">
        <v>74</v>
      </c>
      <c r="H979" t="s">
        <v>74</v>
      </c>
      <c r="I979" t="s">
        <v>74</v>
      </c>
      <c r="J979" t="s">
        <v>74</v>
      </c>
      <c r="K979" t="s">
        <v>74</v>
      </c>
      <c r="L979" t="s">
        <v>74</v>
      </c>
      <c r="M979" t="s">
        <v>74</v>
      </c>
      <c r="N979" t="s">
        <v>74</v>
      </c>
      <c r="O979" t="s">
        <v>74</v>
      </c>
      <c r="P979" t="s">
        <v>74</v>
      </c>
      <c r="Q979" t="s">
        <v>74</v>
      </c>
      <c r="R979" t="s">
        <v>74</v>
      </c>
      <c r="S979" t="s">
        <v>74</v>
      </c>
      <c r="T979" t="s">
        <v>74</v>
      </c>
      <c r="U979" t="s">
        <v>74</v>
      </c>
      <c r="V979" t="s">
        <v>74</v>
      </c>
      <c r="W979" t="s">
        <v>74</v>
      </c>
      <c r="X979" t="s">
        <v>74</v>
      </c>
      <c r="Y979" t="s">
        <v>74</v>
      </c>
      <c r="Z979" t="s">
        <v>74</v>
      </c>
      <c r="AA979" t="s">
        <v>74</v>
      </c>
      <c r="AB979" t="s">
        <v>74</v>
      </c>
      <c r="AC979" t="s">
        <v>74</v>
      </c>
      <c r="AD979" t="s">
        <v>74</v>
      </c>
      <c r="AE979" t="s">
        <v>74</v>
      </c>
      <c r="AF979" t="s">
        <v>74</v>
      </c>
      <c r="AG979" t="s">
        <v>74</v>
      </c>
      <c r="AH979" t="s">
        <v>74</v>
      </c>
      <c r="AI979" t="s">
        <v>74</v>
      </c>
      <c r="AJ979" t="s">
        <v>74</v>
      </c>
      <c r="AK979" t="s">
        <v>74</v>
      </c>
      <c r="AL979" t="s">
        <v>74</v>
      </c>
      <c r="AM979" t="s">
        <v>74</v>
      </c>
      <c r="AN979" t="s">
        <v>74</v>
      </c>
      <c r="AO979" t="s">
        <v>74</v>
      </c>
      <c r="AP979" t="s">
        <v>74</v>
      </c>
      <c r="AQ979" t="s">
        <v>74</v>
      </c>
      <c r="AR979" t="s">
        <v>74</v>
      </c>
      <c r="AS979" t="s">
        <v>74</v>
      </c>
      <c r="AT979" t="s">
        <v>74</v>
      </c>
      <c r="AU979" t="s">
        <v>74</v>
      </c>
      <c r="AV979" t="s">
        <v>74</v>
      </c>
      <c r="AW979" t="s">
        <v>74</v>
      </c>
      <c r="AX979" t="s">
        <v>74</v>
      </c>
      <c r="AY979" t="s">
        <v>74</v>
      </c>
      <c r="AZ979" t="s">
        <v>74</v>
      </c>
      <c r="BA979" t="s">
        <v>74</v>
      </c>
      <c r="BB979" t="s">
        <v>74</v>
      </c>
      <c r="BC979" t="s">
        <v>74</v>
      </c>
      <c r="BD979" t="s">
        <v>74</v>
      </c>
      <c r="BE979" t="s">
        <v>74</v>
      </c>
      <c r="BF979" t="s">
        <v>74</v>
      </c>
      <c r="BG979" t="s">
        <v>74</v>
      </c>
      <c r="BH979" t="s">
        <v>74</v>
      </c>
      <c r="BI979" t="s">
        <v>74</v>
      </c>
      <c r="BJ979" t="s">
        <v>74</v>
      </c>
      <c r="BK979" t="s">
        <v>74</v>
      </c>
      <c r="BL979" t="s">
        <v>74</v>
      </c>
      <c r="BM979" t="s">
        <v>74</v>
      </c>
      <c r="BN979" t="s">
        <v>74</v>
      </c>
      <c r="BO979" t="s">
        <v>74</v>
      </c>
      <c r="BP979" t="s">
        <v>74</v>
      </c>
      <c r="BQ979" t="s">
        <v>74</v>
      </c>
      <c r="BR979" t="s">
        <v>74</v>
      </c>
      <c r="BS979" t="s">
        <v>74</v>
      </c>
      <c r="BT979" t="s">
        <v>74</v>
      </c>
      <c r="BU979" t="s">
        <v>74</v>
      </c>
      <c r="BV979" t="s">
        <v>74</v>
      </c>
      <c r="BW979" t="s">
        <v>74</v>
      </c>
      <c r="BX979" t="s">
        <v>2104</v>
      </c>
      <c r="BY979" t="s">
        <v>74</v>
      </c>
      <c r="BZ979" t="s">
        <v>74</v>
      </c>
      <c r="CA979">
        <v>1</v>
      </c>
    </row>
    <row r="980" spans="1:79" customFormat="1" x14ac:dyDescent="0.25">
      <c r="A980" t="s">
        <v>2108</v>
      </c>
      <c r="B980" t="s">
        <v>42</v>
      </c>
      <c r="C980" t="s">
        <v>124</v>
      </c>
      <c r="D980" t="s">
        <v>44</v>
      </c>
      <c r="E980">
        <v>2018</v>
      </c>
      <c r="F980">
        <v>31762</v>
      </c>
      <c r="G980">
        <v>2306</v>
      </c>
      <c r="H980">
        <v>11</v>
      </c>
      <c r="I980">
        <v>4426</v>
      </c>
      <c r="J980">
        <v>5154</v>
      </c>
      <c r="K980">
        <v>4875</v>
      </c>
      <c r="L980">
        <v>3704</v>
      </c>
      <c r="M980">
        <v>3831</v>
      </c>
      <c r="N980">
        <v>3642</v>
      </c>
      <c r="O980">
        <v>3335</v>
      </c>
      <c r="P980">
        <v>2785</v>
      </c>
      <c r="Q980">
        <v>1195</v>
      </c>
      <c r="R980">
        <v>382</v>
      </c>
      <c r="S980">
        <v>750</v>
      </c>
      <c r="T980">
        <v>0</v>
      </c>
      <c r="U980">
        <v>30673</v>
      </c>
      <c r="V980">
        <v>3399</v>
      </c>
      <c r="W980">
        <v>7</v>
      </c>
      <c r="X980">
        <v>15090</v>
      </c>
      <c r="Y980">
        <v>14585</v>
      </c>
      <c r="Z980">
        <v>4404</v>
      </c>
      <c r="AA980">
        <v>0</v>
      </c>
      <c r="AB980">
        <v>2720</v>
      </c>
      <c r="AC980">
        <v>27041</v>
      </c>
      <c r="AD980">
        <v>0</v>
      </c>
      <c r="AE980">
        <v>4318</v>
      </c>
      <c r="AF980">
        <v>917</v>
      </c>
      <c r="AG980">
        <v>31585</v>
      </c>
      <c r="AH980">
        <v>1090</v>
      </c>
      <c r="AI980">
        <v>204</v>
      </c>
      <c r="AJ980">
        <v>283</v>
      </c>
      <c r="AK980">
        <v>3328</v>
      </c>
      <c r="AL980">
        <v>30751</v>
      </c>
      <c r="AM980">
        <v>0</v>
      </c>
      <c r="AN980">
        <v>34079</v>
      </c>
      <c r="AO980">
        <v>0.93201091581325746</v>
      </c>
      <c r="AP980">
        <v>6.7666304762463686E-2</v>
      </c>
      <c r="AQ980">
        <v>3.2277942427888138E-4</v>
      </c>
      <c r="AR980">
        <v>0.12987470289621181</v>
      </c>
      <c r="AS980">
        <v>0.1512368320666686</v>
      </c>
      <c r="AT980">
        <v>0.14304997212359519</v>
      </c>
      <c r="AU980">
        <v>0.108688635229907</v>
      </c>
      <c r="AV980">
        <v>0.1124152704011268</v>
      </c>
      <c r="AW980">
        <v>0.10686933302033511</v>
      </c>
      <c r="AX980">
        <v>9.7860852724551778E-2</v>
      </c>
      <c r="AY980">
        <v>8.1721881510607705E-2</v>
      </c>
      <c r="AZ980">
        <v>3.5065582910296662E-2</v>
      </c>
      <c r="BA980">
        <v>2.2007688019014642E-2</v>
      </c>
      <c r="BB980">
        <v>1.120924909768479E-2</v>
      </c>
      <c r="BC980">
        <v>0</v>
      </c>
      <c r="BD980">
        <v>0.90005575280964822</v>
      </c>
      <c r="BE980">
        <v>9.973884210217436E-2</v>
      </c>
      <c r="BF980">
        <v>2.0540508817746999E-4</v>
      </c>
      <c r="BG980">
        <v>0.44279468294257462</v>
      </c>
      <c r="BH980">
        <v>0.42797617300977142</v>
      </c>
      <c r="BI980">
        <v>0.12922914404765401</v>
      </c>
      <c r="BJ980">
        <v>0</v>
      </c>
      <c r="BK980">
        <v>7.9814548548959766E-2</v>
      </c>
      <c r="BL980">
        <v>0.79347985562956658</v>
      </c>
      <c r="BM980">
        <v>0</v>
      </c>
      <c r="BN980">
        <v>0.12670559582147359</v>
      </c>
      <c r="BO980">
        <v>2.6908066551248569E-2</v>
      </c>
      <c r="BP980">
        <v>0.92681710144077001</v>
      </c>
      <c r="BQ980">
        <v>3.198450658763461E-2</v>
      </c>
      <c r="BR980">
        <v>5.9860911411719828E-3</v>
      </c>
      <c r="BS980">
        <v>8.3042342791748592E-3</v>
      </c>
      <c r="BT980">
        <v>9.7655447636374307E-2</v>
      </c>
      <c r="BU980">
        <v>0.90234455236362565</v>
      </c>
      <c r="BV980">
        <v>0</v>
      </c>
      <c r="BW980">
        <v>1</v>
      </c>
      <c r="BX980" t="s">
        <v>2109</v>
      </c>
      <c r="BY980">
        <v>34079</v>
      </c>
      <c r="BZ980">
        <v>1</v>
      </c>
      <c r="CA980">
        <v>0</v>
      </c>
    </row>
    <row r="981" spans="1:79" customFormat="1" x14ac:dyDescent="0.25">
      <c r="A981" t="s">
        <v>2110</v>
      </c>
      <c r="B981" t="s">
        <v>42</v>
      </c>
      <c r="C981" t="s">
        <v>124</v>
      </c>
      <c r="D981" t="s">
        <v>947</v>
      </c>
      <c r="E981">
        <v>2018</v>
      </c>
      <c r="F981">
        <v>5725</v>
      </c>
      <c r="G981">
        <v>209</v>
      </c>
      <c r="H981">
        <v>2</v>
      </c>
      <c r="I981">
        <v>399</v>
      </c>
      <c r="J981">
        <v>725</v>
      </c>
      <c r="K981">
        <v>867</v>
      </c>
      <c r="L981">
        <v>688</v>
      </c>
      <c r="M981">
        <v>795</v>
      </c>
      <c r="N981">
        <v>797</v>
      </c>
      <c r="O981">
        <v>707</v>
      </c>
      <c r="P981">
        <v>586</v>
      </c>
      <c r="Q981">
        <v>238</v>
      </c>
      <c r="R981">
        <v>87</v>
      </c>
      <c r="S981">
        <v>47</v>
      </c>
      <c r="T981">
        <v>0</v>
      </c>
      <c r="U981">
        <v>5623</v>
      </c>
      <c r="V981">
        <v>312</v>
      </c>
      <c r="W981">
        <v>1</v>
      </c>
      <c r="X981">
        <v>2271</v>
      </c>
      <c r="Y981">
        <v>3015</v>
      </c>
      <c r="Z981">
        <v>650</v>
      </c>
      <c r="AA981">
        <v>0</v>
      </c>
      <c r="AB981">
        <v>463</v>
      </c>
      <c r="AC981">
        <v>4974</v>
      </c>
      <c r="AD981">
        <v>0</v>
      </c>
      <c r="AE981">
        <v>499</v>
      </c>
      <c r="AF981">
        <v>87</v>
      </c>
      <c r="AG981">
        <v>5640</v>
      </c>
      <c r="AH981">
        <v>162</v>
      </c>
      <c r="AI981">
        <v>16</v>
      </c>
      <c r="AJ981">
        <v>31</v>
      </c>
      <c r="AK981">
        <v>963</v>
      </c>
      <c r="AL981">
        <v>4973</v>
      </c>
      <c r="AM981">
        <v>0</v>
      </c>
      <c r="AN981">
        <v>5936</v>
      </c>
      <c r="AO981">
        <v>0.96445417789757415</v>
      </c>
      <c r="AP981">
        <v>3.5208894878706203E-2</v>
      </c>
      <c r="AQ981">
        <v>3.3692722371967662E-4</v>
      </c>
      <c r="AR981">
        <v>6.7216981132075471E-2</v>
      </c>
      <c r="AS981">
        <v>0.12213611859838271</v>
      </c>
      <c r="AT981">
        <v>0.1460579514824798</v>
      </c>
      <c r="AU981">
        <v>0.1159029649595687</v>
      </c>
      <c r="AV981">
        <v>0.1339285714285714</v>
      </c>
      <c r="AW981">
        <v>0.13426549865229109</v>
      </c>
      <c r="AX981">
        <v>0.1191037735849057</v>
      </c>
      <c r="AY981">
        <v>9.8719676549865229E-2</v>
      </c>
      <c r="AZ981">
        <v>4.0094339622641507E-2</v>
      </c>
      <c r="BA981">
        <v>7.9177897574123982E-3</v>
      </c>
      <c r="BB981">
        <v>1.465633423180593E-2</v>
      </c>
      <c r="BC981">
        <v>0</v>
      </c>
      <c r="BD981">
        <v>0.94727088948787064</v>
      </c>
      <c r="BE981">
        <v>5.2560646900269542E-2</v>
      </c>
      <c r="BF981">
        <v>1.6846361185983831E-4</v>
      </c>
      <c r="BG981">
        <v>0.38258086253369272</v>
      </c>
      <c r="BH981">
        <v>0.50791778975741242</v>
      </c>
      <c r="BI981">
        <v>0.1095013477088949</v>
      </c>
      <c r="BJ981">
        <v>0</v>
      </c>
      <c r="BK981">
        <v>7.7998652291105128E-2</v>
      </c>
      <c r="BL981">
        <v>0.83793800539083563</v>
      </c>
      <c r="BM981">
        <v>0</v>
      </c>
      <c r="BN981">
        <v>8.40633423180593E-2</v>
      </c>
      <c r="BO981">
        <v>1.465633423180593E-2</v>
      </c>
      <c r="BP981">
        <v>0.95013477088948783</v>
      </c>
      <c r="BQ981">
        <v>2.7291105121293801E-2</v>
      </c>
      <c r="BR981">
        <v>2.695417789757413E-3</v>
      </c>
      <c r="BS981">
        <v>5.2223719676549856E-3</v>
      </c>
      <c r="BT981">
        <v>0.16223045822102419</v>
      </c>
      <c r="BU981">
        <v>0.83776954177897578</v>
      </c>
      <c r="BV981">
        <v>0</v>
      </c>
      <c r="BW981">
        <v>1</v>
      </c>
      <c r="BX981" t="s">
        <v>2109</v>
      </c>
      <c r="BY981">
        <v>34079</v>
      </c>
      <c r="BZ981">
        <v>0.17418351477449459</v>
      </c>
      <c r="CA981">
        <v>0</v>
      </c>
    </row>
    <row r="982" spans="1:79" customFormat="1" x14ac:dyDescent="0.25">
      <c r="A982" t="s">
        <v>2111</v>
      </c>
      <c r="B982" t="s">
        <v>42</v>
      </c>
      <c r="C982" t="s">
        <v>124</v>
      </c>
      <c r="D982" t="s">
        <v>949</v>
      </c>
      <c r="E982">
        <v>2018</v>
      </c>
      <c r="F982">
        <v>20253</v>
      </c>
      <c r="G982">
        <v>1664</v>
      </c>
      <c r="H982">
        <v>5</v>
      </c>
      <c r="I982">
        <v>3616</v>
      </c>
      <c r="J982">
        <v>3827</v>
      </c>
      <c r="K982">
        <v>3298</v>
      </c>
      <c r="L982">
        <v>2291</v>
      </c>
      <c r="M982">
        <v>2182</v>
      </c>
      <c r="N982">
        <v>2077</v>
      </c>
      <c r="O982">
        <v>1788</v>
      </c>
      <c r="P982">
        <v>1460</v>
      </c>
      <c r="Q982">
        <v>595</v>
      </c>
      <c r="R982">
        <v>154</v>
      </c>
      <c r="S982">
        <v>634</v>
      </c>
      <c r="T982">
        <v>0</v>
      </c>
      <c r="U982">
        <v>19812</v>
      </c>
      <c r="V982">
        <v>2109</v>
      </c>
      <c r="W982">
        <v>1</v>
      </c>
      <c r="X982">
        <v>9636</v>
      </c>
      <c r="Y982">
        <v>9260</v>
      </c>
      <c r="Z982">
        <v>3026</v>
      </c>
      <c r="AA982">
        <v>0</v>
      </c>
      <c r="AB982">
        <v>1191</v>
      </c>
      <c r="AC982">
        <v>18856</v>
      </c>
      <c r="AD982">
        <v>0</v>
      </c>
      <c r="AE982">
        <v>1875</v>
      </c>
      <c r="AF982">
        <v>299</v>
      </c>
      <c r="AG982">
        <v>21194</v>
      </c>
      <c r="AH982">
        <v>182</v>
      </c>
      <c r="AI982">
        <v>73</v>
      </c>
      <c r="AJ982">
        <v>174</v>
      </c>
      <c r="AK982">
        <v>1696</v>
      </c>
      <c r="AL982">
        <v>20226</v>
      </c>
      <c r="AM982">
        <v>0</v>
      </c>
      <c r="AN982">
        <v>21922</v>
      </c>
      <c r="AO982">
        <v>0.92386643554420222</v>
      </c>
      <c r="AP982">
        <v>7.5905483076361649E-2</v>
      </c>
      <c r="AQ982">
        <v>2.2808137943618279E-4</v>
      </c>
      <c r="AR982">
        <v>0.16494845360824739</v>
      </c>
      <c r="AS982">
        <v>0.17457348782045429</v>
      </c>
      <c r="AT982">
        <v>0.15044247787610621</v>
      </c>
      <c r="AU982">
        <v>0.10450688805765899</v>
      </c>
      <c r="AV982">
        <v>9.9534713985950193E-2</v>
      </c>
      <c r="AW982">
        <v>9.4745005017790346E-2</v>
      </c>
      <c r="AX982">
        <v>8.1561901286378982E-2</v>
      </c>
      <c r="AY982">
        <v>6.6599762795365391E-2</v>
      </c>
      <c r="AZ982">
        <v>2.714168415290576E-2</v>
      </c>
      <c r="BA982">
        <v>2.892071891250798E-2</v>
      </c>
      <c r="BB982">
        <v>7.0249064866344316E-3</v>
      </c>
      <c r="BC982">
        <v>0</v>
      </c>
      <c r="BD982">
        <v>0.90374965787793082</v>
      </c>
      <c r="BE982">
        <v>9.6204725846181921E-2</v>
      </c>
      <c r="BF982">
        <v>4.5616275887236557E-5</v>
      </c>
      <c r="BG982">
        <v>0.43955843444941162</v>
      </c>
      <c r="BH982">
        <v>0.42240671471581059</v>
      </c>
      <c r="BI982">
        <v>0.13803485083477779</v>
      </c>
      <c r="BJ982">
        <v>0</v>
      </c>
      <c r="BK982">
        <v>5.4328984581698749E-2</v>
      </c>
      <c r="BL982">
        <v>0.8601404981297327</v>
      </c>
      <c r="BM982">
        <v>0</v>
      </c>
      <c r="BN982">
        <v>8.5530517288568558E-2</v>
      </c>
      <c r="BO982">
        <v>1.3639266490283731E-2</v>
      </c>
      <c r="BP982">
        <v>0.96679135115409176</v>
      </c>
      <c r="BQ982">
        <v>8.3021622114770547E-3</v>
      </c>
      <c r="BR982">
        <v>3.3299881397682689E-3</v>
      </c>
      <c r="BS982">
        <v>7.9372320043791626E-3</v>
      </c>
      <c r="BT982">
        <v>7.736520390475321E-2</v>
      </c>
      <c r="BU982">
        <v>0.92263479609524679</v>
      </c>
      <c r="BV982">
        <v>0</v>
      </c>
      <c r="BW982">
        <v>1</v>
      </c>
      <c r="BX982" t="s">
        <v>2109</v>
      </c>
      <c r="BY982">
        <v>34079</v>
      </c>
      <c r="BZ982">
        <v>0.64327004900378537</v>
      </c>
      <c r="CA982">
        <v>0</v>
      </c>
    </row>
    <row r="983" spans="1:79" customFormat="1" x14ac:dyDescent="0.25">
      <c r="A983" t="s">
        <v>2112</v>
      </c>
      <c r="B983" t="s">
        <v>42</v>
      </c>
      <c r="C983" t="s">
        <v>124</v>
      </c>
      <c r="D983" t="s">
        <v>951</v>
      </c>
      <c r="E983">
        <v>2018</v>
      </c>
      <c r="F983">
        <v>2107</v>
      </c>
      <c r="G983">
        <v>156</v>
      </c>
      <c r="H983">
        <v>1</v>
      </c>
      <c r="I983">
        <v>185</v>
      </c>
      <c r="J983">
        <v>245</v>
      </c>
      <c r="K983">
        <v>199</v>
      </c>
      <c r="L983">
        <v>274</v>
      </c>
      <c r="M983">
        <v>351</v>
      </c>
      <c r="N983">
        <v>257</v>
      </c>
      <c r="O983">
        <v>260</v>
      </c>
      <c r="P983">
        <v>242</v>
      </c>
      <c r="Q983">
        <v>156</v>
      </c>
      <c r="R983">
        <v>54</v>
      </c>
      <c r="S983">
        <v>41</v>
      </c>
      <c r="T983">
        <v>0</v>
      </c>
      <c r="U983">
        <v>1504</v>
      </c>
      <c r="V983">
        <v>759</v>
      </c>
      <c r="W983">
        <v>1</v>
      </c>
      <c r="X983">
        <v>947</v>
      </c>
      <c r="Y983">
        <v>1046</v>
      </c>
      <c r="Z983">
        <v>271</v>
      </c>
      <c r="AA983">
        <v>0</v>
      </c>
      <c r="AB983">
        <v>462</v>
      </c>
      <c r="AC983">
        <v>1559</v>
      </c>
      <c r="AD983">
        <v>0</v>
      </c>
      <c r="AE983">
        <v>243</v>
      </c>
      <c r="AF983">
        <v>95</v>
      </c>
      <c r="AG983">
        <v>2126</v>
      </c>
      <c r="AH983">
        <v>38</v>
      </c>
      <c r="AI983">
        <v>0</v>
      </c>
      <c r="AJ983">
        <v>5</v>
      </c>
      <c r="AK983">
        <v>460</v>
      </c>
      <c r="AL983">
        <v>1804</v>
      </c>
      <c r="AM983">
        <v>0</v>
      </c>
      <c r="AN983">
        <v>2264</v>
      </c>
      <c r="AO983">
        <v>0.93065371024734977</v>
      </c>
      <c r="AP983">
        <v>6.8904593639575976E-2</v>
      </c>
      <c r="AQ983">
        <v>4.4169611307420489E-4</v>
      </c>
      <c r="AR983">
        <v>8.1713780918727913E-2</v>
      </c>
      <c r="AS983">
        <v>0.1082155477031802</v>
      </c>
      <c r="AT983">
        <v>8.7897526501766785E-2</v>
      </c>
      <c r="AU983">
        <v>0.1210247349823322</v>
      </c>
      <c r="AV983">
        <v>0.1550353356890459</v>
      </c>
      <c r="AW983">
        <v>0.1135159010600707</v>
      </c>
      <c r="AX983">
        <v>0.1148409893992933</v>
      </c>
      <c r="AY983">
        <v>0.10689045936395759</v>
      </c>
      <c r="AZ983">
        <v>6.8904593639575976E-2</v>
      </c>
      <c r="BA983">
        <v>1.81095406360424E-2</v>
      </c>
      <c r="BB983">
        <v>2.385159010600707E-2</v>
      </c>
      <c r="BC983">
        <v>0</v>
      </c>
      <c r="BD983">
        <v>0.66431095406360419</v>
      </c>
      <c r="BE983">
        <v>0.33524734982332149</v>
      </c>
      <c r="BF983">
        <v>4.4169611307420489E-4</v>
      </c>
      <c r="BG983">
        <v>0.41828621908127211</v>
      </c>
      <c r="BH983">
        <v>0.46201413427561838</v>
      </c>
      <c r="BI983">
        <v>0.1196996466431095</v>
      </c>
      <c r="BJ983">
        <v>0</v>
      </c>
      <c r="BK983">
        <v>0.20406360424028269</v>
      </c>
      <c r="BL983">
        <v>0.68860424028268552</v>
      </c>
      <c r="BM983">
        <v>0</v>
      </c>
      <c r="BN983">
        <v>0.1073321554770318</v>
      </c>
      <c r="BO983">
        <v>4.196113074204947E-2</v>
      </c>
      <c r="BP983">
        <v>0.93904593639575973</v>
      </c>
      <c r="BQ983">
        <v>1.6784452296819789E-2</v>
      </c>
      <c r="BR983">
        <v>0</v>
      </c>
      <c r="BS983">
        <v>2.2084805653710248E-3</v>
      </c>
      <c r="BT983">
        <v>0.2031802120141343</v>
      </c>
      <c r="BU983">
        <v>0.79681978798586572</v>
      </c>
      <c r="BV983">
        <v>0</v>
      </c>
      <c r="BW983">
        <v>1</v>
      </c>
      <c r="BX983" t="s">
        <v>2109</v>
      </c>
      <c r="BY983">
        <v>34079</v>
      </c>
      <c r="BZ983">
        <v>6.6433874233398874E-2</v>
      </c>
      <c r="CA983">
        <v>0</v>
      </c>
    </row>
    <row r="984" spans="1:79" customFormat="1" x14ac:dyDescent="0.25">
      <c r="A984" t="s">
        <v>2113</v>
      </c>
      <c r="B984" t="s">
        <v>42</v>
      </c>
      <c r="C984" t="s">
        <v>124</v>
      </c>
      <c r="D984" t="s">
        <v>953</v>
      </c>
      <c r="E984">
        <v>2018</v>
      </c>
      <c r="F984">
        <v>3673</v>
      </c>
      <c r="G984">
        <v>276</v>
      </c>
      <c r="H984">
        <v>3</v>
      </c>
      <c r="I984">
        <v>226</v>
      </c>
      <c r="J984">
        <v>357</v>
      </c>
      <c r="K984">
        <v>511</v>
      </c>
      <c r="L984">
        <v>450</v>
      </c>
      <c r="M984">
        <v>502</v>
      </c>
      <c r="N984">
        <v>509</v>
      </c>
      <c r="O984">
        <v>579</v>
      </c>
      <c r="P984">
        <v>497</v>
      </c>
      <c r="Q984">
        <v>206</v>
      </c>
      <c r="R984">
        <v>87</v>
      </c>
      <c r="S984">
        <v>28</v>
      </c>
      <c r="T984">
        <v>0</v>
      </c>
      <c r="U984">
        <v>3730</v>
      </c>
      <c r="V984">
        <v>218</v>
      </c>
      <c r="W984">
        <v>4</v>
      </c>
      <c r="X984">
        <v>2231</v>
      </c>
      <c r="Y984">
        <v>1264</v>
      </c>
      <c r="Z984">
        <v>457</v>
      </c>
      <c r="AA984">
        <v>0</v>
      </c>
      <c r="AB984">
        <v>604</v>
      </c>
      <c r="AC984">
        <v>1647</v>
      </c>
      <c r="AD984">
        <v>0</v>
      </c>
      <c r="AE984">
        <v>1701</v>
      </c>
      <c r="AF984">
        <v>436</v>
      </c>
      <c r="AG984">
        <v>2621</v>
      </c>
      <c r="AH984">
        <v>708</v>
      </c>
      <c r="AI984">
        <v>115</v>
      </c>
      <c r="AJ984">
        <v>72</v>
      </c>
      <c r="AK984">
        <v>209</v>
      </c>
      <c r="AL984">
        <v>3743</v>
      </c>
      <c r="AM984">
        <v>0</v>
      </c>
      <c r="AN984">
        <v>3952</v>
      </c>
      <c r="AO984">
        <v>0.9294028340080972</v>
      </c>
      <c r="AP984">
        <v>6.983805668016195E-2</v>
      </c>
      <c r="AQ984">
        <v>7.591093117408907E-4</v>
      </c>
      <c r="AR984">
        <v>5.7186234817813757E-2</v>
      </c>
      <c r="AS984">
        <v>9.0334008097165991E-2</v>
      </c>
      <c r="AT984">
        <v>0.1293016194331984</v>
      </c>
      <c r="AU984">
        <v>0.1138663967611336</v>
      </c>
      <c r="AV984">
        <v>0.1270242914979757</v>
      </c>
      <c r="AW984">
        <v>0.12879554655870451</v>
      </c>
      <c r="AX984">
        <v>0.14650809716599189</v>
      </c>
      <c r="AY984">
        <v>0.12575910931174089</v>
      </c>
      <c r="AZ984">
        <v>5.2125506072874493E-2</v>
      </c>
      <c r="BA984">
        <v>7.0850202429149798E-3</v>
      </c>
      <c r="BB984">
        <v>2.201417004048583E-2</v>
      </c>
      <c r="BC984">
        <v>0</v>
      </c>
      <c r="BD984">
        <v>0.94382591093117407</v>
      </c>
      <c r="BE984">
        <v>5.5161943319838057E-2</v>
      </c>
      <c r="BF984">
        <v>1.012145748987854E-3</v>
      </c>
      <c r="BG984">
        <v>0.56452429149797567</v>
      </c>
      <c r="BH984">
        <v>0.31983805668016202</v>
      </c>
      <c r="BI984">
        <v>0.11563765182186241</v>
      </c>
      <c r="BJ984">
        <v>0</v>
      </c>
      <c r="BK984">
        <v>0.15283400809716599</v>
      </c>
      <c r="BL984">
        <v>0.416751012145749</v>
      </c>
      <c r="BM984">
        <v>0</v>
      </c>
      <c r="BN984">
        <v>0.43041497975708498</v>
      </c>
      <c r="BO984">
        <v>0.1103238866396761</v>
      </c>
      <c r="BP984">
        <v>0.66320850202429149</v>
      </c>
      <c r="BQ984">
        <v>0.1791497975708502</v>
      </c>
      <c r="BR984">
        <v>2.909919028340081E-2</v>
      </c>
      <c r="BS984">
        <v>1.8218623481781372E-2</v>
      </c>
      <c r="BT984">
        <v>5.2884615384615377E-2</v>
      </c>
      <c r="BU984">
        <v>0.94711538461538458</v>
      </c>
      <c r="BV984">
        <v>0</v>
      </c>
      <c r="BW984">
        <v>1</v>
      </c>
      <c r="BX984" t="s">
        <v>2109</v>
      </c>
      <c r="BY984">
        <v>34079</v>
      </c>
      <c r="BZ984">
        <v>0.1159658440681945</v>
      </c>
      <c r="CA984">
        <v>0</v>
      </c>
    </row>
    <row r="985" spans="1:79" customFormat="1" x14ac:dyDescent="0.25">
      <c r="A985" t="s">
        <v>2114</v>
      </c>
      <c r="B985" t="s">
        <v>42</v>
      </c>
      <c r="C985" t="s">
        <v>124</v>
      </c>
      <c r="D985" t="s">
        <v>961</v>
      </c>
      <c r="E985">
        <v>2018</v>
      </c>
      <c r="F985">
        <v>4</v>
      </c>
      <c r="G985">
        <v>1</v>
      </c>
      <c r="H985">
        <v>0</v>
      </c>
      <c r="I985">
        <v>0</v>
      </c>
      <c r="J985">
        <v>0</v>
      </c>
      <c r="K985">
        <v>0</v>
      </c>
      <c r="L985">
        <v>1</v>
      </c>
      <c r="M985">
        <v>1</v>
      </c>
      <c r="N985">
        <v>2</v>
      </c>
      <c r="O985">
        <v>1</v>
      </c>
      <c r="P985">
        <v>0</v>
      </c>
      <c r="Q985">
        <v>0</v>
      </c>
      <c r="R985">
        <v>0</v>
      </c>
      <c r="S985">
        <v>0</v>
      </c>
      <c r="T985">
        <v>0</v>
      </c>
      <c r="U985">
        <v>4</v>
      </c>
      <c r="V985">
        <v>1</v>
      </c>
      <c r="W985">
        <v>0</v>
      </c>
      <c r="X985">
        <v>5</v>
      </c>
      <c r="Y985">
        <v>0</v>
      </c>
      <c r="Z985">
        <v>0</v>
      </c>
      <c r="AA985">
        <v>0</v>
      </c>
      <c r="AB985">
        <v>0</v>
      </c>
      <c r="AC985">
        <v>5</v>
      </c>
      <c r="AD985">
        <v>0</v>
      </c>
      <c r="AE985">
        <v>0</v>
      </c>
      <c r="AF985">
        <v>0</v>
      </c>
      <c r="AG985">
        <v>4</v>
      </c>
      <c r="AH985">
        <v>0</v>
      </c>
      <c r="AI985">
        <v>0</v>
      </c>
      <c r="AJ985">
        <v>1</v>
      </c>
      <c r="AK985">
        <v>0</v>
      </c>
      <c r="AL985">
        <v>5</v>
      </c>
      <c r="AM985">
        <v>0</v>
      </c>
      <c r="AN985">
        <v>5</v>
      </c>
      <c r="AO985">
        <v>0.8</v>
      </c>
      <c r="AP985">
        <v>0.2</v>
      </c>
      <c r="AQ985">
        <v>0</v>
      </c>
      <c r="AR985">
        <v>0</v>
      </c>
      <c r="AS985">
        <v>0</v>
      </c>
      <c r="AT985">
        <v>0</v>
      </c>
      <c r="AU985">
        <v>0.2</v>
      </c>
      <c r="AV985">
        <v>0.2</v>
      </c>
      <c r="AW985">
        <v>0.4</v>
      </c>
      <c r="AX985">
        <v>0.2</v>
      </c>
      <c r="AY985">
        <v>0</v>
      </c>
      <c r="AZ985">
        <v>0</v>
      </c>
      <c r="BA985">
        <v>0</v>
      </c>
      <c r="BB985">
        <v>0</v>
      </c>
      <c r="BC985">
        <v>0</v>
      </c>
      <c r="BD985">
        <v>0.8</v>
      </c>
      <c r="BE985">
        <v>0.2</v>
      </c>
      <c r="BF985">
        <v>0</v>
      </c>
      <c r="BG985">
        <v>1</v>
      </c>
      <c r="BH985">
        <v>0</v>
      </c>
      <c r="BI985">
        <v>0</v>
      </c>
      <c r="BJ985">
        <v>0</v>
      </c>
      <c r="BK985">
        <v>0</v>
      </c>
      <c r="BL985">
        <v>1</v>
      </c>
      <c r="BM985">
        <v>0</v>
      </c>
      <c r="BN985">
        <v>0</v>
      </c>
      <c r="BO985">
        <v>0</v>
      </c>
      <c r="BP985">
        <v>0.8</v>
      </c>
      <c r="BQ985">
        <v>0</v>
      </c>
      <c r="BR985">
        <v>0</v>
      </c>
      <c r="BS985">
        <v>0.2</v>
      </c>
      <c r="BT985">
        <v>0</v>
      </c>
      <c r="BU985">
        <v>1</v>
      </c>
      <c r="BV985">
        <v>0</v>
      </c>
      <c r="BW985">
        <v>1</v>
      </c>
      <c r="BX985" t="s">
        <v>2109</v>
      </c>
      <c r="BY985">
        <v>34079</v>
      </c>
      <c r="BZ985">
        <v>1.4671792012676429E-4</v>
      </c>
      <c r="CA985">
        <v>0</v>
      </c>
    </row>
    <row r="986" spans="1:79" customFormat="1" x14ac:dyDescent="0.25">
      <c r="A986" t="s">
        <v>2115</v>
      </c>
      <c r="B986" t="s">
        <v>42</v>
      </c>
      <c r="C986" t="s">
        <v>123</v>
      </c>
      <c r="D986" t="s">
        <v>44</v>
      </c>
      <c r="E986">
        <v>2018</v>
      </c>
      <c r="F986">
        <v>32426</v>
      </c>
      <c r="G986">
        <v>3069</v>
      </c>
      <c r="H986">
        <v>0</v>
      </c>
      <c r="I986">
        <v>3959</v>
      </c>
      <c r="J986">
        <v>5159</v>
      </c>
      <c r="K986">
        <v>4727</v>
      </c>
      <c r="L986">
        <v>4072</v>
      </c>
      <c r="M986">
        <v>4198</v>
      </c>
      <c r="N986">
        <v>3932</v>
      </c>
      <c r="O986">
        <v>4028</v>
      </c>
      <c r="P986">
        <v>3097</v>
      </c>
      <c r="Q986">
        <v>1310</v>
      </c>
      <c r="R986">
        <v>451</v>
      </c>
      <c r="S986">
        <v>562</v>
      </c>
      <c r="T986">
        <v>0</v>
      </c>
      <c r="U986">
        <v>29937</v>
      </c>
      <c r="V986">
        <v>5295</v>
      </c>
      <c r="W986">
        <v>263</v>
      </c>
      <c r="X986">
        <v>19573</v>
      </c>
      <c r="Y986">
        <v>10027</v>
      </c>
      <c r="Z986">
        <v>5813</v>
      </c>
      <c r="AA986">
        <v>82</v>
      </c>
      <c r="AB986">
        <v>2638</v>
      </c>
      <c r="AC986">
        <v>28377</v>
      </c>
      <c r="AD986">
        <v>38</v>
      </c>
      <c r="AE986">
        <v>4442</v>
      </c>
      <c r="AF986">
        <v>1271</v>
      </c>
      <c r="AG986">
        <v>32321</v>
      </c>
      <c r="AH986">
        <v>1630</v>
      </c>
      <c r="AI986">
        <v>214</v>
      </c>
      <c r="AJ986">
        <v>59</v>
      </c>
      <c r="AK986">
        <v>1666</v>
      </c>
      <c r="AL986">
        <v>33760</v>
      </c>
      <c r="AM986">
        <v>69</v>
      </c>
      <c r="AN986">
        <v>35495</v>
      </c>
      <c r="AO986">
        <v>0.91353711790393011</v>
      </c>
      <c r="AP986">
        <v>8.6462882096069865E-2</v>
      </c>
      <c r="AQ986">
        <v>0</v>
      </c>
      <c r="AR986">
        <v>0.11153683617410901</v>
      </c>
      <c r="AS986">
        <v>0.14534441470629669</v>
      </c>
      <c r="AT986">
        <v>0.13317368643470909</v>
      </c>
      <c r="AU986">
        <v>0.1147203831525567</v>
      </c>
      <c r="AV986">
        <v>0.1182701788984364</v>
      </c>
      <c r="AW986">
        <v>0.1107761656571348</v>
      </c>
      <c r="AX986">
        <v>0.1134807719397098</v>
      </c>
      <c r="AY986">
        <v>8.7251725595154248E-2</v>
      </c>
      <c r="AZ986">
        <v>3.6906606564304827E-2</v>
      </c>
      <c r="BA986">
        <v>1.5833215945907871E-2</v>
      </c>
      <c r="BB986">
        <v>1.2706014931680521E-2</v>
      </c>
      <c r="BC986">
        <v>0</v>
      </c>
      <c r="BD986">
        <v>0.84341456543175097</v>
      </c>
      <c r="BE986">
        <v>0.14917594027327791</v>
      </c>
      <c r="BF986">
        <v>7.409494294971123E-3</v>
      </c>
      <c r="BG986">
        <v>0.55142977884209043</v>
      </c>
      <c r="BH986">
        <v>0.28249049161853779</v>
      </c>
      <c r="BI986">
        <v>0.16376954500633889</v>
      </c>
      <c r="BJ986">
        <v>2.3101845330328222E-3</v>
      </c>
      <c r="BK986">
        <v>7.4320326806592479E-2</v>
      </c>
      <c r="BL986">
        <v>0.79946471333990698</v>
      </c>
      <c r="BM986">
        <v>1.070573320185942E-3</v>
      </c>
      <c r="BN986">
        <v>0.12514438653331461</v>
      </c>
      <c r="BO986">
        <v>3.5807860262008731E-2</v>
      </c>
      <c r="BP986">
        <v>0.91057895478236373</v>
      </c>
      <c r="BQ986">
        <v>4.5921960839554868E-2</v>
      </c>
      <c r="BR986">
        <v>6.0290181715734609E-3</v>
      </c>
      <c r="BS986">
        <v>1.6622059444992251E-3</v>
      </c>
      <c r="BT986">
        <v>4.6936188195520499E-2</v>
      </c>
      <c r="BU986">
        <v>0.95111987603887871</v>
      </c>
      <c r="BV986">
        <v>1.9439357656007891E-3</v>
      </c>
      <c r="BW986">
        <v>1</v>
      </c>
      <c r="BX986" t="s">
        <v>2116</v>
      </c>
      <c r="BY986">
        <v>35495</v>
      </c>
      <c r="BZ986">
        <v>1</v>
      </c>
      <c r="CA986">
        <v>0</v>
      </c>
    </row>
    <row r="987" spans="1:79" customFormat="1" x14ac:dyDescent="0.25">
      <c r="A987" t="s">
        <v>2117</v>
      </c>
      <c r="B987" t="s">
        <v>42</v>
      </c>
      <c r="C987" t="s">
        <v>123</v>
      </c>
      <c r="D987" t="s">
        <v>947</v>
      </c>
      <c r="E987">
        <v>2018</v>
      </c>
      <c r="F987">
        <v>5467</v>
      </c>
      <c r="G987">
        <v>282</v>
      </c>
      <c r="H987">
        <v>0</v>
      </c>
      <c r="I987">
        <v>286</v>
      </c>
      <c r="J987">
        <v>582</v>
      </c>
      <c r="K987">
        <v>755</v>
      </c>
      <c r="L987">
        <v>671</v>
      </c>
      <c r="M987">
        <v>732</v>
      </c>
      <c r="N987">
        <v>801</v>
      </c>
      <c r="O987">
        <v>825</v>
      </c>
      <c r="P987">
        <v>662</v>
      </c>
      <c r="Q987">
        <v>323</v>
      </c>
      <c r="R987">
        <v>84</v>
      </c>
      <c r="S987">
        <v>28</v>
      </c>
      <c r="T987">
        <v>0</v>
      </c>
      <c r="U987">
        <v>5190</v>
      </c>
      <c r="V987">
        <v>522</v>
      </c>
      <c r="W987">
        <v>37</v>
      </c>
      <c r="X987">
        <v>2696</v>
      </c>
      <c r="Y987">
        <v>2069</v>
      </c>
      <c r="Z987">
        <v>972</v>
      </c>
      <c r="AA987">
        <v>12</v>
      </c>
      <c r="AB987">
        <v>503</v>
      </c>
      <c r="AC987">
        <v>4674</v>
      </c>
      <c r="AD987">
        <v>0</v>
      </c>
      <c r="AE987">
        <v>572</v>
      </c>
      <c r="AF987">
        <v>145</v>
      </c>
      <c r="AG987">
        <v>5410</v>
      </c>
      <c r="AH987">
        <v>165</v>
      </c>
      <c r="AI987">
        <v>28</v>
      </c>
      <c r="AJ987">
        <v>1</v>
      </c>
      <c r="AK987">
        <v>564</v>
      </c>
      <c r="AL987">
        <v>5171</v>
      </c>
      <c r="AM987">
        <v>14</v>
      </c>
      <c r="AN987">
        <v>5749</v>
      </c>
      <c r="AO987">
        <v>0.95094799095494864</v>
      </c>
      <c r="AP987">
        <v>4.905200904505131E-2</v>
      </c>
      <c r="AQ987">
        <v>0</v>
      </c>
      <c r="AR987">
        <v>4.97477822229953E-2</v>
      </c>
      <c r="AS987">
        <v>0.1012349973908506</v>
      </c>
      <c r="AT987">
        <v>0.13132718733692819</v>
      </c>
      <c r="AU987">
        <v>0.1167159506001044</v>
      </c>
      <c r="AV987">
        <v>0.1273264915637502</v>
      </c>
      <c r="AW987">
        <v>0.13932857888328401</v>
      </c>
      <c r="AX987">
        <v>0.143503217950948</v>
      </c>
      <c r="AY987">
        <v>0.1151504609497304</v>
      </c>
      <c r="AZ987">
        <v>5.6183684118977208E-2</v>
      </c>
      <c r="BA987">
        <v>4.8704122456079317E-3</v>
      </c>
      <c r="BB987">
        <v>1.46112367368238E-2</v>
      </c>
      <c r="BC987">
        <v>0</v>
      </c>
      <c r="BD987">
        <v>0.90276569838232734</v>
      </c>
      <c r="BE987">
        <v>9.0798399721690723E-2</v>
      </c>
      <c r="BF987">
        <v>6.4359018959819101E-3</v>
      </c>
      <c r="BG987">
        <v>0.46895112193424943</v>
      </c>
      <c r="BH987">
        <v>0.35988867629152899</v>
      </c>
      <c r="BI987">
        <v>0.1690728822403896</v>
      </c>
      <c r="BJ987">
        <v>2.0873195338319711E-3</v>
      </c>
      <c r="BK987">
        <v>8.7493477126456776E-2</v>
      </c>
      <c r="BL987">
        <v>0.81301095842755267</v>
      </c>
      <c r="BM987">
        <v>0</v>
      </c>
      <c r="BN987">
        <v>9.94955644459906E-2</v>
      </c>
      <c r="BO987">
        <v>2.5221777700469648E-2</v>
      </c>
      <c r="BP987">
        <v>0.94103322316924687</v>
      </c>
      <c r="BQ987">
        <v>2.87006435901896E-2</v>
      </c>
      <c r="BR987">
        <v>4.8704122456079317E-3</v>
      </c>
      <c r="BS987">
        <v>1.739432944859976E-4</v>
      </c>
      <c r="BT987">
        <v>9.8104018090102621E-2</v>
      </c>
      <c r="BU987">
        <v>0.89946077578709338</v>
      </c>
      <c r="BV987">
        <v>2.4352061228039659E-3</v>
      </c>
      <c r="BW987">
        <v>1</v>
      </c>
      <c r="BX987" t="s">
        <v>2116</v>
      </c>
      <c r="BY987">
        <v>35495</v>
      </c>
      <c r="BZ987">
        <v>0.1619664741512889</v>
      </c>
      <c r="CA987">
        <v>0</v>
      </c>
    </row>
    <row r="988" spans="1:79" customFormat="1" x14ac:dyDescent="0.25">
      <c r="A988" t="s">
        <v>2118</v>
      </c>
      <c r="B988" t="s">
        <v>42</v>
      </c>
      <c r="C988" t="s">
        <v>123</v>
      </c>
      <c r="D988" t="s">
        <v>949</v>
      </c>
      <c r="E988">
        <v>2018</v>
      </c>
      <c r="F988">
        <v>21198</v>
      </c>
      <c r="G988">
        <v>2296</v>
      </c>
      <c r="H988">
        <v>0</v>
      </c>
      <c r="I988">
        <v>3401</v>
      </c>
      <c r="J988">
        <v>4019</v>
      </c>
      <c r="K988">
        <v>3355</v>
      </c>
      <c r="L988">
        <v>2728</v>
      </c>
      <c r="M988">
        <v>2653</v>
      </c>
      <c r="N988">
        <v>2275</v>
      </c>
      <c r="O988">
        <v>2229</v>
      </c>
      <c r="P988">
        <v>1578</v>
      </c>
      <c r="Q988">
        <v>568</v>
      </c>
      <c r="R988">
        <v>188</v>
      </c>
      <c r="S988">
        <v>500</v>
      </c>
      <c r="T988">
        <v>0</v>
      </c>
      <c r="U988">
        <v>19979</v>
      </c>
      <c r="V988">
        <v>3340</v>
      </c>
      <c r="W988">
        <v>175</v>
      </c>
      <c r="X988">
        <v>13219</v>
      </c>
      <c r="Y988">
        <v>6407</v>
      </c>
      <c r="Z988">
        <v>3834</v>
      </c>
      <c r="AA988">
        <v>34</v>
      </c>
      <c r="AB988">
        <v>1197</v>
      </c>
      <c r="AC988">
        <v>20649</v>
      </c>
      <c r="AD988">
        <v>0</v>
      </c>
      <c r="AE988">
        <v>1648</v>
      </c>
      <c r="AF988">
        <v>486</v>
      </c>
      <c r="AG988">
        <v>22565</v>
      </c>
      <c r="AH988">
        <v>369</v>
      </c>
      <c r="AI988">
        <v>59</v>
      </c>
      <c r="AJ988">
        <v>15</v>
      </c>
      <c r="AK988">
        <v>833</v>
      </c>
      <c r="AL988">
        <v>22631</v>
      </c>
      <c r="AM988">
        <v>30</v>
      </c>
      <c r="AN988">
        <v>23494</v>
      </c>
      <c r="AO988">
        <v>0.9022729207457223</v>
      </c>
      <c r="AP988">
        <v>9.7727079254277691E-2</v>
      </c>
      <c r="AQ988">
        <v>0</v>
      </c>
      <c r="AR988">
        <v>0.14476036434834419</v>
      </c>
      <c r="AS988">
        <v>0.17106495275389461</v>
      </c>
      <c r="AT988">
        <v>0.14280241763854601</v>
      </c>
      <c r="AU988">
        <v>0.11611475270281769</v>
      </c>
      <c r="AV988">
        <v>0.11292244828466839</v>
      </c>
      <c r="AW988">
        <v>9.6833234017195874E-2</v>
      </c>
      <c r="AX988">
        <v>9.4875287307397638E-2</v>
      </c>
      <c r="AY988">
        <v>6.7166084957861583E-2</v>
      </c>
      <c r="AZ988">
        <v>2.417638546011748E-2</v>
      </c>
      <c r="BA988">
        <v>2.128202945432877E-2</v>
      </c>
      <c r="BB988">
        <v>8.0020430748276149E-3</v>
      </c>
      <c r="BC988">
        <v>0</v>
      </c>
      <c r="BD988">
        <v>0.85038733293606883</v>
      </c>
      <c r="BE988">
        <v>0.14216395675491611</v>
      </c>
      <c r="BF988">
        <v>7.4487103090150678E-3</v>
      </c>
      <c r="BG988">
        <v>0.56265429471354389</v>
      </c>
      <c r="BH988">
        <v>0.27270792542776878</v>
      </c>
      <c r="BI988">
        <v>0.16319060185579301</v>
      </c>
      <c r="BJ988">
        <v>1.4471780028943559E-3</v>
      </c>
      <c r="BK988">
        <v>5.0949178513663061E-2</v>
      </c>
      <c r="BL988">
        <v>0.87890525240486927</v>
      </c>
      <c r="BM988">
        <v>0</v>
      </c>
      <c r="BN988">
        <v>7.0145569081467615E-2</v>
      </c>
      <c r="BO988">
        <v>2.068613262960756E-2</v>
      </c>
      <c r="BP988">
        <v>0.96045798927385717</v>
      </c>
      <c r="BQ988">
        <v>1.570613773729463E-2</v>
      </c>
      <c r="BR988">
        <v>2.5112794756107942E-3</v>
      </c>
      <c r="BS988">
        <v>6.3846088362986295E-4</v>
      </c>
      <c r="BT988">
        <v>3.5455861070911719E-2</v>
      </c>
      <c r="BU988">
        <v>0.9632672171618285</v>
      </c>
      <c r="BV988">
        <v>1.2769217672597259E-3</v>
      </c>
      <c r="BW988">
        <v>1</v>
      </c>
      <c r="BX988" t="s">
        <v>2116</v>
      </c>
      <c r="BY988">
        <v>35495</v>
      </c>
      <c r="BZ988">
        <v>0.66189604169601357</v>
      </c>
      <c r="CA988">
        <v>0</v>
      </c>
    </row>
    <row r="989" spans="1:79" customFormat="1" x14ac:dyDescent="0.25">
      <c r="A989" t="s">
        <v>2119</v>
      </c>
      <c r="B989" t="s">
        <v>42</v>
      </c>
      <c r="C989" t="s">
        <v>123</v>
      </c>
      <c r="D989" t="s">
        <v>951</v>
      </c>
      <c r="E989">
        <v>2018</v>
      </c>
      <c r="F989">
        <v>2262</v>
      </c>
      <c r="G989">
        <v>211</v>
      </c>
      <c r="H989">
        <v>0</v>
      </c>
      <c r="I989">
        <v>129</v>
      </c>
      <c r="J989">
        <v>229</v>
      </c>
      <c r="K989">
        <v>197</v>
      </c>
      <c r="L989">
        <v>243</v>
      </c>
      <c r="M989">
        <v>356</v>
      </c>
      <c r="N989">
        <v>329</v>
      </c>
      <c r="O989">
        <v>369</v>
      </c>
      <c r="P989">
        <v>348</v>
      </c>
      <c r="Q989">
        <v>175</v>
      </c>
      <c r="R989">
        <v>77</v>
      </c>
      <c r="S989">
        <v>21</v>
      </c>
      <c r="T989">
        <v>0</v>
      </c>
      <c r="U989">
        <v>1368</v>
      </c>
      <c r="V989">
        <v>1070</v>
      </c>
      <c r="W989">
        <v>35</v>
      </c>
      <c r="X989">
        <v>1379</v>
      </c>
      <c r="Y989">
        <v>706</v>
      </c>
      <c r="Z989">
        <v>380</v>
      </c>
      <c r="AA989">
        <v>8</v>
      </c>
      <c r="AB989">
        <v>517</v>
      </c>
      <c r="AC989">
        <v>1805</v>
      </c>
      <c r="AD989">
        <v>0</v>
      </c>
      <c r="AE989">
        <v>151</v>
      </c>
      <c r="AF989">
        <v>87</v>
      </c>
      <c r="AG989">
        <v>2357</v>
      </c>
      <c r="AH989">
        <v>28</v>
      </c>
      <c r="AI989">
        <v>0</v>
      </c>
      <c r="AJ989">
        <v>1</v>
      </c>
      <c r="AK989">
        <v>142</v>
      </c>
      <c r="AL989">
        <v>2321</v>
      </c>
      <c r="AM989">
        <v>10</v>
      </c>
      <c r="AN989">
        <v>2473</v>
      </c>
      <c r="AO989">
        <v>0.91467852810351802</v>
      </c>
      <c r="AP989">
        <v>8.532147189648201E-2</v>
      </c>
      <c r="AQ989">
        <v>0</v>
      </c>
      <c r="AR989">
        <v>5.2163364334816012E-2</v>
      </c>
      <c r="AS989">
        <v>9.2600080873433077E-2</v>
      </c>
      <c r="AT989">
        <v>7.9660331581075619E-2</v>
      </c>
      <c r="AU989">
        <v>9.8261221188839468E-2</v>
      </c>
      <c r="AV989">
        <v>0.14395471087747669</v>
      </c>
      <c r="AW989">
        <v>0.1330367974120501</v>
      </c>
      <c r="AX989">
        <v>0.14921148402749701</v>
      </c>
      <c r="AY989">
        <v>0.14071977355438739</v>
      </c>
      <c r="AZ989">
        <v>7.0764253942579861E-2</v>
      </c>
      <c r="BA989">
        <v>8.491710473109584E-3</v>
      </c>
      <c r="BB989">
        <v>3.1136271734735141E-2</v>
      </c>
      <c r="BC989">
        <v>0</v>
      </c>
      <c r="BD989">
        <v>0.55317428224828147</v>
      </c>
      <c r="BE989">
        <v>0.43267286696320262</v>
      </c>
      <c r="BF989">
        <v>1.4152850788515969E-2</v>
      </c>
      <c r="BG989">
        <v>0.55762232106752929</v>
      </c>
      <c r="BH989">
        <v>0.28548321876263649</v>
      </c>
      <c r="BI989">
        <v>0.15365952284674481</v>
      </c>
      <c r="BJ989">
        <v>3.234937323089365E-3</v>
      </c>
      <c r="BK989">
        <v>0.20905782450465021</v>
      </c>
      <c r="BL989">
        <v>0.72988273352203803</v>
      </c>
      <c r="BM989">
        <v>0</v>
      </c>
      <c r="BN989">
        <v>6.105944197331177E-2</v>
      </c>
      <c r="BO989">
        <v>3.5179943388596847E-2</v>
      </c>
      <c r="BP989">
        <v>0.95309340881520421</v>
      </c>
      <c r="BQ989">
        <v>1.1322280630812779E-2</v>
      </c>
      <c r="BR989">
        <v>0</v>
      </c>
      <c r="BS989">
        <v>4.0436716538617062E-4</v>
      </c>
      <c r="BT989">
        <v>5.742013748483623E-2</v>
      </c>
      <c r="BU989">
        <v>0.93853619086130202</v>
      </c>
      <c r="BV989">
        <v>4.0436716538617074E-3</v>
      </c>
      <c r="BW989">
        <v>1</v>
      </c>
      <c r="BX989" t="s">
        <v>2116</v>
      </c>
      <c r="BY989">
        <v>35495</v>
      </c>
      <c r="BZ989">
        <v>6.9671784758416677E-2</v>
      </c>
      <c r="CA989">
        <v>0</v>
      </c>
    </row>
    <row r="990" spans="1:79" customFormat="1" x14ac:dyDescent="0.25">
      <c r="A990" t="s">
        <v>2120</v>
      </c>
      <c r="B990" t="s">
        <v>42</v>
      </c>
      <c r="C990" t="s">
        <v>123</v>
      </c>
      <c r="D990" t="s">
        <v>953</v>
      </c>
      <c r="E990">
        <v>2018</v>
      </c>
      <c r="F990">
        <v>3453</v>
      </c>
      <c r="G990">
        <v>277</v>
      </c>
      <c r="H990">
        <v>0</v>
      </c>
      <c r="I990">
        <v>137</v>
      </c>
      <c r="J990">
        <v>317</v>
      </c>
      <c r="K990">
        <v>410</v>
      </c>
      <c r="L990">
        <v>427</v>
      </c>
      <c r="M990">
        <v>455</v>
      </c>
      <c r="N990">
        <v>525</v>
      </c>
      <c r="O990">
        <v>599</v>
      </c>
      <c r="P990">
        <v>505</v>
      </c>
      <c r="Q990">
        <v>241</v>
      </c>
      <c r="R990">
        <v>101</v>
      </c>
      <c r="S990">
        <v>13</v>
      </c>
      <c r="T990">
        <v>0</v>
      </c>
      <c r="U990">
        <v>3360</v>
      </c>
      <c r="V990">
        <v>355</v>
      </c>
      <c r="W990">
        <v>15</v>
      </c>
      <c r="X990">
        <v>2261</v>
      </c>
      <c r="Y990">
        <v>835</v>
      </c>
      <c r="Z990">
        <v>616</v>
      </c>
      <c r="AA990">
        <v>18</v>
      </c>
      <c r="AB990">
        <v>421</v>
      </c>
      <c r="AC990">
        <v>1239</v>
      </c>
      <c r="AD990">
        <v>0</v>
      </c>
      <c r="AE990">
        <v>2070</v>
      </c>
      <c r="AF990">
        <v>553</v>
      </c>
      <c r="AG990">
        <v>1983</v>
      </c>
      <c r="AH990">
        <v>1067</v>
      </c>
      <c r="AI990">
        <v>127</v>
      </c>
      <c r="AJ990">
        <v>0</v>
      </c>
      <c r="AK990">
        <v>122</v>
      </c>
      <c r="AL990">
        <v>3593</v>
      </c>
      <c r="AM990">
        <v>15</v>
      </c>
      <c r="AN990">
        <v>3730</v>
      </c>
      <c r="AO990">
        <v>0.92573726541554957</v>
      </c>
      <c r="AP990">
        <v>7.4262734584450402E-2</v>
      </c>
      <c r="AQ990">
        <v>0</v>
      </c>
      <c r="AR990">
        <v>3.6729222520107241E-2</v>
      </c>
      <c r="AS990">
        <v>8.4986595174262741E-2</v>
      </c>
      <c r="AT990">
        <v>0.1099195710455764</v>
      </c>
      <c r="AU990">
        <v>0.11447721179624661</v>
      </c>
      <c r="AV990">
        <v>0.12198391420911529</v>
      </c>
      <c r="AW990">
        <v>0.1407506702412869</v>
      </c>
      <c r="AX990">
        <v>0.16058981233243971</v>
      </c>
      <c r="AY990">
        <v>0.1353887399463807</v>
      </c>
      <c r="AZ990">
        <v>6.4611260053619307E-2</v>
      </c>
      <c r="BA990">
        <v>3.4852546916890078E-3</v>
      </c>
      <c r="BB990">
        <v>2.7077747989276139E-2</v>
      </c>
      <c r="BC990">
        <v>0</v>
      </c>
      <c r="BD990">
        <v>0.90080428954423597</v>
      </c>
      <c r="BE990">
        <v>9.5174262734584444E-2</v>
      </c>
      <c r="BF990">
        <v>4.0214477211796247E-3</v>
      </c>
      <c r="BG990">
        <v>0.6061662198391421</v>
      </c>
      <c r="BH990">
        <v>0.22386058981233251</v>
      </c>
      <c r="BI990">
        <v>0.16514745308310991</v>
      </c>
      <c r="BJ990">
        <v>4.8257372654155499E-3</v>
      </c>
      <c r="BK990">
        <v>0.11286863270777479</v>
      </c>
      <c r="BL990">
        <v>0.33217158176943701</v>
      </c>
      <c r="BM990">
        <v>0</v>
      </c>
      <c r="BN990">
        <v>0.55495978552278824</v>
      </c>
      <c r="BO990">
        <v>0.14825737265415551</v>
      </c>
      <c r="BP990">
        <v>0.53163538873994642</v>
      </c>
      <c r="BQ990">
        <v>0.28605898123324403</v>
      </c>
      <c r="BR990">
        <v>3.4048257372654163E-2</v>
      </c>
      <c r="BS990">
        <v>0</v>
      </c>
      <c r="BT990">
        <v>3.2707774798927607E-2</v>
      </c>
      <c r="BU990">
        <v>0.96327077747989276</v>
      </c>
      <c r="BV990">
        <v>4.0214477211796247E-3</v>
      </c>
      <c r="BW990">
        <v>1</v>
      </c>
      <c r="BX990" t="s">
        <v>2116</v>
      </c>
      <c r="BY990">
        <v>35495</v>
      </c>
      <c r="BZ990">
        <v>0.1050852232708832</v>
      </c>
      <c r="CA990">
        <v>0</v>
      </c>
    </row>
    <row r="991" spans="1:79" customFormat="1" x14ac:dyDescent="0.25">
      <c r="A991" t="s">
        <v>2121</v>
      </c>
      <c r="B991" t="s">
        <v>42</v>
      </c>
      <c r="C991" t="s">
        <v>123</v>
      </c>
      <c r="D991" t="s">
        <v>961</v>
      </c>
      <c r="E991">
        <v>2018</v>
      </c>
      <c r="F991">
        <v>46</v>
      </c>
      <c r="G991">
        <v>3</v>
      </c>
      <c r="H991">
        <v>0</v>
      </c>
      <c r="I991">
        <v>6</v>
      </c>
      <c r="J991">
        <v>12</v>
      </c>
      <c r="K991">
        <v>10</v>
      </c>
      <c r="L991">
        <v>3</v>
      </c>
      <c r="M991">
        <v>2</v>
      </c>
      <c r="N991">
        <v>2</v>
      </c>
      <c r="O991">
        <v>6</v>
      </c>
      <c r="P991">
        <v>4</v>
      </c>
      <c r="Q991">
        <v>3</v>
      </c>
      <c r="R991">
        <v>1</v>
      </c>
      <c r="S991">
        <v>0</v>
      </c>
      <c r="T991">
        <v>0</v>
      </c>
      <c r="U991">
        <v>40</v>
      </c>
      <c r="V991">
        <v>8</v>
      </c>
      <c r="W991">
        <v>1</v>
      </c>
      <c r="X991">
        <v>18</v>
      </c>
      <c r="Y991">
        <v>10</v>
      </c>
      <c r="Z991">
        <v>11</v>
      </c>
      <c r="AA991">
        <v>10</v>
      </c>
      <c r="AB991">
        <v>0</v>
      </c>
      <c r="AC991">
        <v>10</v>
      </c>
      <c r="AD991">
        <v>38</v>
      </c>
      <c r="AE991">
        <v>1</v>
      </c>
      <c r="AF991">
        <v>0</v>
      </c>
      <c r="AG991">
        <v>6</v>
      </c>
      <c r="AH991">
        <v>1</v>
      </c>
      <c r="AI991">
        <v>0</v>
      </c>
      <c r="AJ991">
        <v>42</v>
      </c>
      <c r="AK991">
        <v>5</v>
      </c>
      <c r="AL991">
        <v>44</v>
      </c>
      <c r="AM991">
        <v>0</v>
      </c>
      <c r="AN991">
        <v>49</v>
      </c>
      <c r="AO991">
        <v>0.93877551020408168</v>
      </c>
      <c r="AP991">
        <v>6.1224489795918373E-2</v>
      </c>
      <c r="AQ991">
        <v>0</v>
      </c>
      <c r="AR991">
        <v>0.1224489795918367</v>
      </c>
      <c r="AS991">
        <v>0.24489795918367349</v>
      </c>
      <c r="AT991">
        <v>0.2040816326530612</v>
      </c>
      <c r="AU991">
        <v>6.1224489795918373E-2</v>
      </c>
      <c r="AV991">
        <v>4.0816326530612242E-2</v>
      </c>
      <c r="AW991">
        <v>4.0816326530612242E-2</v>
      </c>
      <c r="AX991">
        <v>0.1224489795918367</v>
      </c>
      <c r="AY991">
        <v>8.1632653061224483E-2</v>
      </c>
      <c r="AZ991">
        <v>6.1224489795918373E-2</v>
      </c>
      <c r="BA991">
        <v>0</v>
      </c>
      <c r="BB991">
        <v>2.0408163265306121E-2</v>
      </c>
      <c r="BC991">
        <v>0</v>
      </c>
      <c r="BD991">
        <v>0.81632653061224492</v>
      </c>
      <c r="BE991">
        <v>0.16326530612244899</v>
      </c>
      <c r="BF991">
        <v>2.0408163265306121E-2</v>
      </c>
      <c r="BG991">
        <v>0.36734693877551022</v>
      </c>
      <c r="BH991">
        <v>0.2040816326530612</v>
      </c>
      <c r="BI991">
        <v>0.22448979591836729</v>
      </c>
      <c r="BJ991">
        <v>0.2040816326530612</v>
      </c>
      <c r="BK991">
        <v>0</v>
      </c>
      <c r="BL991">
        <v>0.2040816326530612</v>
      </c>
      <c r="BM991">
        <v>0.77551020408163263</v>
      </c>
      <c r="BN991">
        <v>2.0408163265306121E-2</v>
      </c>
      <c r="BO991">
        <v>0</v>
      </c>
      <c r="BP991">
        <v>0.1224489795918367</v>
      </c>
      <c r="BQ991">
        <v>2.0408163265306121E-2</v>
      </c>
      <c r="BR991">
        <v>0</v>
      </c>
      <c r="BS991">
        <v>0.8571428571428571</v>
      </c>
      <c r="BT991">
        <v>0.1020408163265306</v>
      </c>
      <c r="BU991">
        <v>0.89795918367346939</v>
      </c>
      <c r="BV991">
        <v>0</v>
      </c>
      <c r="BW991">
        <v>1</v>
      </c>
      <c r="BX991" t="s">
        <v>2116</v>
      </c>
      <c r="BY991">
        <v>35495</v>
      </c>
      <c r="BZ991">
        <v>1.3804761233976619E-3</v>
      </c>
      <c r="CA991">
        <v>0</v>
      </c>
    </row>
    <row r="992" spans="1:79" customFormat="1" x14ac:dyDescent="0.25">
      <c r="A992" t="s">
        <v>2122</v>
      </c>
      <c r="B992" t="s">
        <v>42</v>
      </c>
      <c r="C992" t="s">
        <v>369</v>
      </c>
      <c r="D992" t="s">
        <v>44</v>
      </c>
      <c r="E992">
        <v>2018</v>
      </c>
      <c r="F992" t="s">
        <v>74</v>
      </c>
      <c r="G992" t="s">
        <v>74</v>
      </c>
      <c r="H992" t="s">
        <v>74</v>
      </c>
      <c r="I992">
        <v>1317</v>
      </c>
      <c r="J992">
        <v>1716</v>
      </c>
      <c r="K992">
        <v>1402</v>
      </c>
      <c r="L992">
        <v>1285</v>
      </c>
      <c r="M992">
        <v>1410</v>
      </c>
      <c r="N992">
        <v>1504</v>
      </c>
      <c r="O992">
        <v>1366</v>
      </c>
      <c r="P992">
        <v>966</v>
      </c>
      <c r="Q992">
        <v>312</v>
      </c>
      <c r="R992">
        <v>102</v>
      </c>
      <c r="S992">
        <v>290</v>
      </c>
      <c r="T992">
        <v>0</v>
      </c>
      <c r="U992">
        <v>10504</v>
      </c>
      <c r="V992">
        <v>1165</v>
      </c>
      <c r="W992">
        <v>1</v>
      </c>
      <c r="X992">
        <v>5244</v>
      </c>
      <c r="Y992">
        <v>5356</v>
      </c>
      <c r="Z992">
        <v>1016</v>
      </c>
      <c r="AA992">
        <v>54</v>
      </c>
      <c r="AB992">
        <v>768</v>
      </c>
      <c r="AC992">
        <v>9256</v>
      </c>
      <c r="AD992">
        <v>35</v>
      </c>
      <c r="AE992">
        <v>1611</v>
      </c>
      <c r="AF992">
        <v>729</v>
      </c>
      <c r="AG992">
        <v>10173</v>
      </c>
      <c r="AH992">
        <v>600</v>
      </c>
      <c r="AI992">
        <v>91</v>
      </c>
      <c r="AJ992">
        <v>77</v>
      </c>
      <c r="AK992">
        <v>2357</v>
      </c>
      <c r="AL992">
        <v>9310</v>
      </c>
      <c r="AM992">
        <v>3</v>
      </c>
      <c r="AN992">
        <v>11670</v>
      </c>
      <c r="AO992" t="s">
        <v>74</v>
      </c>
      <c r="AP992" t="s">
        <v>74</v>
      </c>
      <c r="AQ992" t="s">
        <v>74</v>
      </c>
      <c r="AR992">
        <v>0.112853470437018</v>
      </c>
      <c r="AS992">
        <v>0.14704370179948589</v>
      </c>
      <c r="AT992">
        <v>0.1201371036846615</v>
      </c>
      <c r="AU992">
        <v>0.1101113967437875</v>
      </c>
      <c r="AV992">
        <v>0.12082262210796919</v>
      </c>
      <c r="AW992">
        <v>0.1288774635818338</v>
      </c>
      <c r="AX992">
        <v>0.1170522707797772</v>
      </c>
      <c r="AY992">
        <v>8.277634961439588E-2</v>
      </c>
      <c r="AZ992">
        <v>2.6735218508997429E-2</v>
      </c>
      <c r="BA992">
        <v>2.4850042844901461E-2</v>
      </c>
      <c r="BB992">
        <v>8.7403598971722372E-3</v>
      </c>
      <c r="BC992">
        <v>0</v>
      </c>
      <c r="BD992">
        <v>0.90008568980291348</v>
      </c>
      <c r="BE992">
        <v>9.982862039417309E-2</v>
      </c>
      <c r="BF992">
        <v>8.5689802913453293E-5</v>
      </c>
      <c r="BG992">
        <v>0.44935732647814908</v>
      </c>
      <c r="BH992">
        <v>0.45895458440445591</v>
      </c>
      <c r="BI992">
        <v>8.7060839760068551E-2</v>
      </c>
      <c r="BJ992">
        <v>4.6272493573264782E-3</v>
      </c>
      <c r="BK992">
        <v>6.5809768637532129E-2</v>
      </c>
      <c r="BL992">
        <v>0.79314481576692375</v>
      </c>
      <c r="BM992">
        <v>2.999143101970865E-3</v>
      </c>
      <c r="BN992">
        <v>0.13804627249357329</v>
      </c>
      <c r="BO992">
        <v>6.2467866323907453E-2</v>
      </c>
      <c r="BP992">
        <v>0.87172236503856038</v>
      </c>
      <c r="BQ992">
        <v>5.1413881748071981E-2</v>
      </c>
      <c r="BR992">
        <v>7.7977720651242503E-3</v>
      </c>
      <c r="BS992">
        <v>6.5981148243359038E-3</v>
      </c>
      <c r="BT992">
        <v>0.2019708654670094</v>
      </c>
      <c r="BU992">
        <v>0.79777206512425025</v>
      </c>
      <c r="BV992">
        <v>2.5706940874035988E-4</v>
      </c>
      <c r="BW992">
        <v>1</v>
      </c>
      <c r="BX992" t="s">
        <v>2123</v>
      </c>
      <c r="BY992">
        <v>11670</v>
      </c>
      <c r="BZ992">
        <v>1</v>
      </c>
      <c r="CA992">
        <v>0</v>
      </c>
    </row>
    <row r="993" spans="1:79" customFormat="1" x14ac:dyDescent="0.25">
      <c r="A993" t="s">
        <v>2124</v>
      </c>
      <c r="B993" t="s">
        <v>42</v>
      </c>
      <c r="C993" t="s">
        <v>369</v>
      </c>
      <c r="D993" t="s">
        <v>947</v>
      </c>
      <c r="E993">
        <v>2018</v>
      </c>
      <c r="F993" t="s">
        <v>74</v>
      </c>
      <c r="G993" t="s">
        <v>74</v>
      </c>
      <c r="H993" t="s">
        <v>74</v>
      </c>
      <c r="I993">
        <v>77</v>
      </c>
      <c r="J993">
        <v>191</v>
      </c>
      <c r="K993">
        <v>228</v>
      </c>
      <c r="L993">
        <v>238</v>
      </c>
      <c r="M993">
        <v>266</v>
      </c>
      <c r="N993">
        <v>279</v>
      </c>
      <c r="O993">
        <v>265</v>
      </c>
      <c r="P993">
        <v>167</v>
      </c>
      <c r="Q993">
        <v>60</v>
      </c>
      <c r="R993">
        <v>15</v>
      </c>
      <c r="S993">
        <v>9</v>
      </c>
      <c r="T993">
        <v>0</v>
      </c>
      <c r="U993">
        <v>1723</v>
      </c>
      <c r="V993">
        <v>72</v>
      </c>
      <c r="W993">
        <v>0</v>
      </c>
      <c r="X993">
        <v>897</v>
      </c>
      <c r="Y993">
        <v>740</v>
      </c>
      <c r="Z993">
        <v>154</v>
      </c>
      <c r="AA993">
        <v>4</v>
      </c>
      <c r="AB993">
        <v>122</v>
      </c>
      <c r="AC993">
        <v>1452</v>
      </c>
      <c r="AD993">
        <v>0</v>
      </c>
      <c r="AE993">
        <v>221</v>
      </c>
      <c r="AF993">
        <v>60</v>
      </c>
      <c r="AG993">
        <v>1677</v>
      </c>
      <c r="AH993">
        <v>47</v>
      </c>
      <c r="AI993">
        <v>6</v>
      </c>
      <c r="AJ993">
        <v>5</v>
      </c>
      <c r="AK993">
        <v>516</v>
      </c>
      <c r="AL993">
        <v>1279</v>
      </c>
      <c r="AM993">
        <v>0</v>
      </c>
      <c r="AN993">
        <v>1795</v>
      </c>
      <c r="AO993" t="s">
        <v>74</v>
      </c>
      <c r="AP993" t="s">
        <v>74</v>
      </c>
      <c r="AQ993" t="s">
        <v>74</v>
      </c>
      <c r="AR993">
        <v>4.2896935933147633E-2</v>
      </c>
      <c r="AS993">
        <v>0.1064066852367688</v>
      </c>
      <c r="AT993">
        <v>0.12701949860724229</v>
      </c>
      <c r="AU993">
        <v>0.1325905292479109</v>
      </c>
      <c r="AV993">
        <v>0.14818941504178271</v>
      </c>
      <c r="AW993">
        <v>0.1554317548746518</v>
      </c>
      <c r="AX993">
        <v>0.1476323119777159</v>
      </c>
      <c r="AY993">
        <v>9.3036211699164345E-2</v>
      </c>
      <c r="AZ993">
        <v>3.3426183844011137E-2</v>
      </c>
      <c r="BA993">
        <v>5.0139275766016714E-3</v>
      </c>
      <c r="BB993">
        <v>8.356545961002786E-3</v>
      </c>
      <c r="BC993">
        <v>0</v>
      </c>
      <c r="BD993">
        <v>0.95988857938718664</v>
      </c>
      <c r="BE993">
        <v>4.0111420612813371E-2</v>
      </c>
      <c r="BF993">
        <v>0</v>
      </c>
      <c r="BG993">
        <v>0.49972144846796662</v>
      </c>
      <c r="BH993">
        <v>0.41225626740947069</v>
      </c>
      <c r="BI993">
        <v>8.5793871866295265E-2</v>
      </c>
      <c r="BJ993">
        <v>2.22841225626741E-3</v>
      </c>
      <c r="BK993">
        <v>6.7966573816155992E-2</v>
      </c>
      <c r="BL993">
        <v>0.80891364902506968</v>
      </c>
      <c r="BM993">
        <v>0</v>
      </c>
      <c r="BN993">
        <v>0.1231197771587744</v>
      </c>
      <c r="BO993">
        <v>3.3426183844011137E-2</v>
      </c>
      <c r="BP993">
        <v>0.93426183844011146</v>
      </c>
      <c r="BQ993">
        <v>2.6183844011142061E-2</v>
      </c>
      <c r="BR993">
        <v>3.3426183844011141E-3</v>
      </c>
      <c r="BS993">
        <v>2.7855153203342618E-3</v>
      </c>
      <c r="BT993">
        <v>0.28746518105849578</v>
      </c>
      <c r="BU993">
        <v>0.71253481894150417</v>
      </c>
      <c r="BV993">
        <v>0</v>
      </c>
      <c r="BW993">
        <v>1</v>
      </c>
      <c r="BX993" t="s">
        <v>2123</v>
      </c>
      <c r="BY993">
        <v>11670</v>
      </c>
      <c r="BZ993">
        <v>0.1538131962296487</v>
      </c>
      <c r="CA993">
        <v>0</v>
      </c>
    </row>
    <row r="994" spans="1:79" customFormat="1" x14ac:dyDescent="0.25">
      <c r="A994" t="s">
        <v>2125</v>
      </c>
      <c r="B994" t="s">
        <v>42</v>
      </c>
      <c r="C994" t="s">
        <v>369</v>
      </c>
      <c r="D994" t="s">
        <v>949</v>
      </c>
      <c r="E994">
        <v>2018</v>
      </c>
      <c r="F994" t="s">
        <v>74</v>
      </c>
      <c r="G994" t="s">
        <v>74</v>
      </c>
      <c r="H994" t="s">
        <v>74</v>
      </c>
      <c r="I994">
        <v>1113</v>
      </c>
      <c r="J994">
        <v>1275</v>
      </c>
      <c r="K994">
        <v>936</v>
      </c>
      <c r="L994">
        <v>769</v>
      </c>
      <c r="M994">
        <v>725</v>
      </c>
      <c r="N994">
        <v>839</v>
      </c>
      <c r="O994">
        <v>682</v>
      </c>
      <c r="P994">
        <v>454</v>
      </c>
      <c r="Q994">
        <v>114</v>
      </c>
      <c r="R994">
        <v>37</v>
      </c>
      <c r="S994">
        <v>262</v>
      </c>
      <c r="T994">
        <v>0</v>
      </c>
      <c r="U994">
        <v>6556</v>
      </c>
      <c r="V994">
        <v>650</v>
      </c>
      <c r="W994">
        <v>0</v>
      </c>
      <c r="X994">
        <v>3001</v>
      </c>
      <c r="Y994">
        <v>3602</v>
      </c>
      <c r="Z994">
        <v>571</v>
      </c>
      <c r="AA994">
        <v>32</v>
      </c>
      <c r="AB994">
        <v>288</v>
      </c>
      <c r="AC994">
        <v>6346</v>
      </c>
      <c r="AD994">
        <v>17</v>
      </c>
      <c r="AE994">
        <v>555</v>
      </c>
      <c r="AF994">
        <v>308</v>
      </c>
      <c r="AG994">
        <v>6636</v>
      </c>
      <c r="AH994">
        <v>187</v>
      </c>
      <c r="AI994">
        <v>33</v>
      </c>
      <c r="AJ994">
        <v>42</v>
      </c>
      <c r="AK994">
        <v>1287</v>
      </c>
      <c r="AL994">
        <v>5917</v>
      </c>
      <c r="AM994">
        <v>2</v>
      </c>
      <c r="AN994">
        <v>7206</v>
      </c>
      <c r="AO994" t="s">
        <v>74</v>
      </c>
      <c r="AP994" t="s">
        <v>74</v>
      </c>
      <c r="AQ994" t="s">
        <v>74</v>
      </c>
      <c r="AR994">
        <v>0.15445462114904249</v>
      </c>
      <c r="AS994">
        <v>0.1769358867610325</v>
      </c>
      <c r="AT994">
        <v>0.12989175686927559</v>
      </c>
      <c r="AU994">
        <v>0.1067166250346933</v>
      </c>
      <c r="AV994">
        <v>0.1006106022758812</v>
      </c>
      <c r="AW994">
        <v>0.11643075215098531</v>
      </c>
      <c r="AX994">
        <v>9.4643352761587571E-2</v>
      </c>
      <c r="AY994">
        <v>6.3003053011379401E-2</v>
      </c>
      <c r="AZ994">
        <v>1.5820149875104082E-2</v>
      </c>
      <c r="BA994">
        <v>3.635859006383569E-2</v>
      </c>
      <c r="BB994">
        <v>5.1346100471829029E-3</v>
      </c>
      <c r="BC994">
        <v>0</v>
      </c>
      <c r="BD994">
        <v>0.90979739106300306</v>
      </c>
      <c r="BE994">
        <v>9.0202608936996942E-2</v>
      </c>
      <c r="BF994">
        <v>0</v>
      </c>
      <c r="BG994">
        <v>0.41645850679988899</v>
      </c>
      <c r="BH994">
        <v>0.49986122675548161</v>
      </c>
      <c r="BI994">
        <v>7.923952262003886E-2</v>
      </c>
      <c r="BJ994">
        <v>4.4407438245906193E-3</v>
      </c>
      <c r="BK994">
        <v>3.996669442131557E-2</v>
      </c>
      <c r="BL994">
        <v>0.88065500971412713</v>
      </c>
      <c r="BM994">
        <v>2.359145156813766E-3</v>
      </c>
      <c r="BN994">
        <v>7.7019150707743553E-2</v>
      </c>
      <c r="BO994">
        <v>4.2742159311684708E-2</v>
      </c>
      <c r="BP994">
        <v>0.92089925062447964</v>
      </c>
      <c r="BQ994">
        <v>2.5950596724951432E-2</v>
      </c>
      <c r="BR994">
        <v>4.5795170691090761E-3</v>
      </c>
      <c r="BS994">
        <v>5.8284762697751874E-3</v>
      </c>
      <c r="BT994">
        <v>0.17860116569525389</v>
      </c>
      <c r="BU994">
        <v>0.82112128781570914</v>
      </c>
      <c r="BV994">
        <v>2.7754648903691371E-4</v>
      </c>
      <c r="BW994">
        <v>1</v>
      </c>
      <c r="BX994" t="s">
        <v>2123</v>
      </c>
      <c r="BY994">
        <v>11670</v>
      </c>
      <c r="BZ994">
        <v>0.61748071979434449</v>
      </c>
      <c r="CA994">
        <v>0</v>
      </c>
    </row>
    <row r="995" spans="1:79" customFormat="1" x14ac:dyDescent="0.25">
      <c r="A995" t="s">
        <v>2126</v>
      </c>
      <c r="B995" t="s">
        <v>42</v>
      </c>
      <c r="C995" t="s">
        <v>369</v>
      </c>
      <c r="D995" t="s">
        <v>951</v>
      </c>
      <c r="E995">
        <v>2018</v>
      </c>
      <c r="F995" t="s">
        <v>74</v>
      </c>
      <c r="G995" t="s">
        <v>74</v>
      </c>
      <c r="H995" t="s">
        <v>74</v>
      </c>
      <c r="I995">
        <v>95</v>
      </c>
      <c r="J995">
        <v>159</v>
      </c>
      <c r="K995">
        <v>110</v>
      </c>
      <c r="L995">
        <v>144</v>
      </c>
      <c r="M995">
        <v>211</v>
      </c>
      <c r="N995">
        <v>163</v>
      </c>
      <c r="O995">
        <v>194</v>
      </c>
      <c r="P995">
        <v>173</v>
      </c>
      <c r="Q995">
        <v>64</v>
      </c>
      <c r="R995">
        <v>24</v>
      </c>
      <c r="S995">
        <v>17</v>
      </c>
      <c r="T995">
        <v>0</v>
      </c>
      <c r="U995">
        <v>973</v>
      </c>
      <c r="V995">
        <v>380</v>
      </c>
      <c r="W995">
        <v>1</v>
      </c>
      <c r="X995">
        <v>542</v>
      </c>
      <c r="Y995">
        <v>662</v>
      </c>
      <c r="Z995">
        <v>142</v>
      </c>
      <c r="AA995">
        <v>8</v>
      </c>
      <c r="AB995">
        <v>221</v>
      </c>
      <c r="AC995">
        <v>1009</v>
      </c>
      <c r="AD995">
        <v>5</v>
      </c>
      <c r="AE995">
        <v>119</v>
      </c>
      <c r="AF995">
        <v>126</v>
      </c>
      <c r="AG995">
        <v>1189</v>
      </c>
      <c r="AH995">
        <v>29</v>
      </c>
      <c r="AI995">
        <v>0</v>
      </c>
      <c r="AJ995">
        <v>10</v>
      </c>
      <c r="AK995">
        <v>342</v>
      </c>
      <c r="AL995">
        <v>1011</v>
      </c>
      <c r="AM995">
        <v>1</v>
      </c>
      <c r="AN995">
        <v>1354</v>
      </c>
      <c r="AO995" t="s">
        <v>74</v>
      </c>
      <c r="AP995" t="s">
        <v>74</v>
      </c>
      <c r="AQ995" t="s">
        <v>74</v>
      </c>
      <c r="AR995">
        <v>7.0162481536189064E-2</v>
      </c>
      <c r="AS995">
        <v>0.11742983751846379</v>
      </c>
      <c r="AT995">
        <v>8.1240768094534718E-2</v>
      </c>
      <c r="AU995">
        <v>0.1063515509601182</v>
      </c>
      <c r="AV995">
        <v>0.155834564254062</v>
      </c>
      <c r="AW995">
        <v>0.12038404726735601</v>
      </c>
      <c r="AX995">
        <v>0.14327917282127031</v>
      </c>
      <c r="AY995">
        <v>0.12776957163958641</v>
      </c>
      <c r="AZ995">
        <v>4.7267355982274738E-2</v>
      </c>
      <c r="BA995">
        <v>1.255539143279173E-2</v>
      </c>
      <c r="BB995">
        <v>1.7725258493353029E-2</v>
      </c>
      <c r="BC995">
        <v>0</v>
      </c>
      <c r="BD995">
        <v>0.71861152141802065</v>
      </c>
      <c r="BE995">
        <v>0.28064992614475631</v>
      </c>
      <c r="BF995">
        <v>7.3855243722304289E-4</v>
      </c>
      <c r="BG995">
        <v>0.40029542097488918</v>
      </c>
      <c r="BH995">
        <v>0.48892171344165442</v>
      </c>
      <c r="BI995">
        <v>0.1048744460856721</v>
      </c>
      <c r="BJ995">
        <v>5.9084194977843431E-3</v>
      </c>
      <c r="BK995">
        <v>0.1632200886262925</v>
      </c>
      <c r="BL995">
        <v>0.74519940915805027</v>
      </c>
      <c r="BM995">
        <v>3.692762186115214E-3</v>
      </c>
      <c r="BN995">
        <v>8.7887740029542097E-2</v>
      </c>
      <c r="BO995">
        <v>9.3057607090103397E-2</v>
      </c>
      <c r="BP995">
        <v>0.87813884785819796</v>
      </c>
      <c r="BQ995">
        <v>2.1418020679468242E-2</v>
      </c>
      <c r="BR995">
        <v>0</v>
      </c>
      <c r="BS995">
        <v>7.385524372230428E-3</v>
      </c>
      <c r="BT995">
        <v>0.25258493353028072</v>
      </c>
      <c r="BU995">
        <v>0.74667651403249635</v>
      </c>
      <c r="BV995">
        <v>7.3855243722304289E-4</v>
      </c>
      <c r="BW995">
        <v>1</v>
      </c>
      <c r="BX995" t="s">
        <v>2123</v>
      </c>
      <c r="BY995">
        <v>11670</v>
      </c>
      <c r="BZ995">
        <v>0.1160239931448158</v>
      </c>
      <c r="CA995">
        <v>0</v>
      </c>
    </row>
    <row r="996" spans="1:79" customFormat="1" x14ac:dyDescent="0.25">
      <c r="A996" t="s">
        <v>2127</v>
      </c>
      <c r="B996" t="s">
        <v>42</v>
      </c>
      <c r="C996" t="s">
        <v>369</v>
      </c>
      <c r="D996" t="s">
        <v>953</v>
      </c>
      <c r="E996">
        <v>2018</v>
      </c>
      <c r="F996" t="s">
        <v>74</v>
      </c>
      <c r="G996" t="s">
        <v>74</v>
      </c>
      <c r="H996" t="s">
        <v>74</v>
      </c>
      <c r="I996">
        <v>30</v>
      </c>
      <c r="J996">
        <v>88</v>
      </c>
      <c r="K996">
        <v>121</v>
      </c>
      <c r="L996">
        <v>134</v>
      </c>
      <c r="M996">
        <v>205</v>
      </c>
      <c r="N996">
        <v>214</v>
      </c>
      <c r="O996">
        <v>218</v>
      </c>
      <c r="P996">
        <v>171</v>
      </c>
      <c r="Q996">
        <v>73</v>
      </c>
      <c r="R996">
        <v>26</v>
      </c>
      <c r="S996">
        <v>2</v>
      </c>
      <c r="T996">
        <v>0</v>
      </c>
      <c r="U996">
        <v>1220</v>
      </c>
      <c r="V996">
        <v>62</v>
      </c>
      <c r="W996">
        <v>0</v>
      </c>
      <c r="X996">
        <v>796</v>
      </c>
      <c r="Y996">
        <v>333</v>
      </c>
      <c r="Z996">
        <v>145</v>
      </c>
      <c r="AA996">
        <v>8</v>
      </c>
      <c r="AB996">
        <v>137</v>
      </c>
      <c r="AC996">
        <v>425</v>
      </c>
      <c r="AD996">
        <v>4</v>
      </c>
      <c r="AE996">
        <v>716</v>
      </c>
      <c r="AF996">
        <v>234</v>
      </c>
      <c r="AG996">
        <v>648</v>
      </c>
      <c r="AH996">
        <v>336</v>
      </c>
      <c r="AI996">
        <v>52</v>
      </c>
      <c r="AJ996">
        <v>12</v>
      </c>
      <c r="AK996">
        <v>208</v>
      </c>
      <c r="AL996">
        <v>1074</v>
      </c>
      <c r="AM996">
        <v>0</v>
      </c>
      <c r="AN996">
        <v>1282</v>
      </c>
      <c r="AO996" t="s">
        <v>74</v>
      </c>
      <c r="AP996" t="s">
        <v>74</v>
      </c>
      <c r="AQ996" t="s">
        <v>74</v>
      </c>
      <c r="AR996">
        <v>2.3400936037441498E-2</v>
      </c>
      <c r="AS996">
        <v>6.8642745709828396E-2</v>
      </c>
      <c r="AT996">
        <v>9.438377535101404E-2</v>
      </c>
      <c r="AU996">
        <v>0.1045241809672387</v>
      </c>
      <c r="AV996">
        <v>0.15990639625585021</v>
      </c>
      <c r="AW996">
        <v>0.1669266770670827</v>
      </c>
      <c r="AX996">
        <v>0.17004680187207491</v>
      </c>
      <c r="AY996">
        <v>0.13338533541341649</v>
      </c>
      <c r="AZ996">
        <v>5.6942277691107643E-2</v>
      </c>
      <c r="BA996">
        <v>1.5600624024960999E-3</v>
      </c>
      <c r="BB996">
        <v>2.0280811232449299E-2</v>
      </c>
      <c r="BC996">
        <v>0</v>
      </c>
      <c r="BD996">
        <v>0.95163806552262087</v>
      </c>
      <c r="BE996">
        <v>4.8361934477379097E-2</v>
      </c>
      <c r="BF996">
        <v>0</v>
      </c>
      <c r="BG996">
        <v>0.62090483619344772</v>
      </c>
      <c r="BH996">
        <v>0.25975039001560057</v>
      </c>
      <c r="BI996">
        <v>0.1131045241809672</v>
      </c>
      <c r="BJ996">
        <v>6.2402496099843996E-3</v>
      </c>
      <c r="BK996">
        <v>0.1068642745709828</v>
      </c>
      <c r="BL996">
        <v>0.33151326053042118</v>
      </c>
      <c r="BM996">
        <v>3.1201248049921998E-3</v>
      </c>
      <c r="BN996">
        <v>0.55850234009360378</v>
      </c>
      <c r="BO996">
        <v>0.18252730109204371</v>
      </c>
      <c r="BP996">
        <v>0.50546021840873634</v>
      </c>
      <c r="BQ996">
        <v>0.26209048361934478</v>
      </c>
      <c r="BR996">
        <v>4.0561622464898597E-2</v>
      </c>
      <c r="BS996">
        <v>9.3603744149765994E-3</v>
      </c>
      <c r="BT996">
        <v>0.16224648985959439</v>
      </c>
      <c r="BU996">
        <v>0.83775351014040567</v>
      </c>
      <c r="BV996">
        <v>0</v>
      </c>
      <c r="BW996">
        <v>1</v>
      </c>
      <c r="BX996" t="s">
        <v>2123</v>
      </c>
      <c r="BY996">
        <v>11670</v>
      </c>
      <c r="BZ996">
        <v>0.1098543273350471</v>
      </c>
      <c r="CA996">
        <v>0</v>
      </c>
    </row>
    <row r="997" spans="1:79" customFormat="1" x14ac:dyDescent="0.25">
      <c r="A997" t="s">
        <v>2128</v>
      </c>
      <c r="B997" t="s">
        <v>42</v>
      </c>
      <c r="C997" t="s">
        <v>369</v>
      </c>
      <c r="D997" t="s">
        <v>961</v>
      </c>
      <c r="E997">
        <v>2018</v>
      </c>
      <c r="F997" t="s">
        <v>74</v>
      </c>
      <c r="G997" t="s">
        <v>74</v>
      </c>
      <c r="H997" t="s">
        <v>74</v>
      </c>
      <c r="I997">
        <v>2</v>
      </c>
      <c r="J997">
        <v>3</v>
      </c>
      <c r="K997">
        <v>7</v>
      </c>
      <c r="L997">
        <v>0</v>
      </c>
      <c r="M997">
        <v>3</v>
      </c>
      <c r="N997">
        <v>9</v>
      </c>
      <c r="O997">
        <v>7</v>
      </c>
      <c r="P997">
        <v>1</v>
      </c>
      <c r="Q997">
        <v>1</v>
      </c>
      <c r="R997">
        <v>0</v>
      </c>
      <c r="S997">
        <v>0</v>
      </c>
      <c r="T997">
        <v>0</v>
      </c>
      <c r="U997">
        <v>32</v>
      </c>
      <c r="V997">
        <v>1</v>
      </c>
      <c r="W997">
        <v>0</v>
      </c>
      <c r="X997">
        <v>8</v>
      </c>
      <c r="Y997">
        <v>19</v>
      </c>
      <c r="Z997">
        <v>4</v>
      </c>
      <c r="AA997">
        <v>2</v>
      </c>
      <c r="AB997">
        <v>0</v>
      </c>
      <c r="AC997">
        <v>24</v>
      </c>
      <c r="AD997">
        <v>9</v>
      </c>
      <c r="AE997">
        <v>0</v>
      </c>
      <c r="AF997">
        <v>1</v>
      </c>
      <c r="AG997">
        <v>23</v>
      </c>
      <c r="AH997">
        <v>1</v>
      </c>
      <c r="AI997">
        <v>0</v>
      </c>
      <c r="AJ997">
        <v>8</v>
      </c>
      <c r="AK997">
        <v>4</v>
      </c>
      <c r="AL997">
        <v>29</v>
      </c>
      <c r="AM997">
        <v>0</v>
      </c>
      <c r="AN997">
        <v>33</v>
      </c>
      <c r="AO997" t="s">
        <v>74</v>
      </c>
      <c r="AP997" t="s">
        <v>74</v>
      </c>
      <c r="AQ997" t="s">
        <v>74</v>
      </c>
      <c r="AR997">
        <v>6.0606060606060608E-2</v>
      </c>
      <c r="AS997">
        <v>9.0909090909090912E-2</v>
      </c>
      <c r="AT997">
        <v>0.2121212121212121</v>
      </c>
      <c r="AU997">
        <v>0</v>
      </c>
      <c r="AV997">
        <v>9.0909090909090912E-2</v>
      </c>
      <c r="AW997">
        <v>0.27272727272727271</v>
      </c>
      <c r="AX997">
        <v>0.2121212121212121</v>
      </c>
      <c r="AY997">
        <v>3.03030303030303E-2</v>
      </c>
      <c r="AZ997">
        <v>3.03030303030303E-2</v>
      </c>
      <c r="BA997">
        <v>0</v>
      </c>
      <c r="BB997">
        <v>0</v>
      </c>
      <c r="BC997">
        <v>0</v>
      </c>
      <c r="BD997">
        <v>0.96969696969696972</v>
      </c>
      <c r="BE997">
        <v>3.03030303030303E-2</v>
      </c>
      <c r="BF997">
        <v>0</v>
      </c>
      <c r="BG997">
        <v>0.2424242424242424</v>
      </c>
      <c r="BH997">
        <v>0.5757575757575758</v>
      </c>
      <c r="BI997">
        <v>0.1212121212121212</v>
      </c>
      <c r="BJ997">
        <v>6.0606060606060608E-2</v>
      </c>
      <c r="BK997">
        <v>0</v>
      </c>
      <c r="BL997">
        <v>0.72727272727272729</v>
      </c>
      <c r="BM997">
        <v>0.27272727272727271</v>
      </c>
      <c r="BN997">
        <v>0</v>
      </c>
      <c r="BO997">
        <v>3.03030303030303E-2</v>
      </c>
      <c r="BP997">
        <v>0.69696969696969702</v>
      </c>
      <c r="BQ997">
        <v>3.03030303030303E-2</v>
      </c>
      <c r="BR997">
        <v>0</v>
      </c>
      <c r="BS997">
        <v>0.2424242424242424</v>
      </c>
      <c r="BT997">
        <v>0.1212121212121212</v>
      </c>
      <c r="BU997">
        <v>0.87878787878787878</v>
      </c>
      <c r="BV997">
        <v>0</v>
      </c>
      <c r="BW997">
        <v>1</v>
      </c>
      <c r="BX997" t="s">
        <v>2123</v>
      </c>
      <c r="BY997">
        <v>11670</v>
      </c>
      <c r="BZ997">
        <v>2.8277634961439589E-3</v>
      </c>
      <c r="CA997">
        <v>0</v>
      </c>
    </row>
    <row r="998" spans="1:79" customFormat="1" x14ac:dyDescent="0.25">
      <c r="A998" t="s">
        <v>2129</v>
      </c>
      <c r="B998" t="s">
        <v>42</v>
      </c>
      <c r="C998" t="s">
        <v>376</v>
      </c>
      <c r="D998" t="s">
        <v>44</v>
      </c>
      <c r="E998">
        <v>2018</v>
      </c>
      <c r="F998">
        <v>7270</v>
      </c>
      <c r="G998">
        <v>443</v>
      </c>
      <c r="H998">
        <v>0</v>
      </c>
      <c r="I998">
        <v>764</v>
      </c>
      <c r="J998">
        <v>859</v>
      </c>
      <c r="K998">
        <v>912</v>
      </c>
      <c r="L998">
        <v>830</v>
      </c>
      <c r="M998">
        <v>987</v>
      </c>
      <c r="N998">
        <v>1251</v>
      </c>
      <c r="O998">
        <v>1037</v>
      </c>
      <c r="P998">
        <v>611</v>
      </c>
      <c r="Q998">
        <v>220</v>
      </c>
      <c r="R998">
        <v>70</v>
      </c>
      <c r="S998">
        <v>172</v>
      </c>
      <c r="T998">
        <v>0</v>
      </c>
      <c r="U998">
        <v>7585</v>
      </c>
      <c r="V998">
        <v>128</v>
      </c>
      <c r="W998">
        <v>0</v>
      </c>
      <c r="X998">
        <v>4837</v>
      </c>
      <c r="Y998">
        <v>1908</v>
      </c>
      <c r="Z998">
        <v>968</v>
      </c>
      <c r="AA998">
        <v>0</v>
      </c>
      <c r="AB998">
        <v>970</v>
      </c>
      <c r="AC998">
        <v>6204</v>
      </c>
      <c r="AD998">
        <v>0</v>
      </c>
      <c r="AE998">
        <v>539</v>
      </c>
      <c r="AF998">
        <v>512</v>
      </c>
      <c r="AG998">
        <v>6844</v>
      </c>
      <c r="AH998">
        <v>319</v>
      </c>
      <c r="AI998">
        <v>38</v>
      </c>
      <c r="AJ998">
        <v>0</v>
      </c>
      <c r="AK998">
        <v>1553</v>
      </c>
      <c r="AL998">
        <v>6160</v>
      </c>
      <c r="AM998">
        <v>0</v>
      </c>
      <c r="AN998">
        <v>7713</v>
      </c>
      <c r="AO998">
        <v>0.94256450149098925</v>
      </c>
      <c r="AP998">
        <v>5.7435498509010759E-2</v>
      </c>
      <c r="AQ998">
        <v>0</v>
      </c>
      <c r="AR998">
        <v>9.9053545961363926E-2</v>
      </c>
      <c r="AS998">
        <v>0.1113704135874498</v>
      </c>
      <c r="AT998">
        <v>0.11824192921042399</v>
      </c>
      <c r="AU998">
        <v>0.1076105276805393</v>
      </c>
      <c r="AV998">
        <v>0.12796577207312329</v>
      </c>
      <c r="AW998">
        <v>0.16219369894982499</v>
      </c>
      <c r="AX998">
        <v>0.13444833398158951</v>
      </c>
      <c r="AY998">
        <v>7.9216906521457284E-2</v>
      </c>
      <c r="AZ998">
        <v>2.852327239725139E-2</v>
      </c>
      <c r="BA998">
        <v>2.2300012965123819E-2</v>
      </c>
      <c r="BB998">
        <v>9.0755866718527159E-3</v>
      </c>
      <c r="BC998">
        <v>0</v>
      </c>
      <c r="BD998">
        <v>0.98340464151432649</v>
      </c>
      <c r="BE998">
        <v>1.6595358485673541E-2</v>
      </c>
      <c r="BF998">
        <v>0</v>
      </c>
      <c r="BG998">
        <v>0.62712303902502264</v>
      </c>
      <c r="BH998">
        <v>0.2473745624270712</v>
      </c>
      <c r="BI998">
        <v>0.1255023985479061</v>
      </c>
      <c r="BJ998">
        <v>0</v>
      </c>
      <c r="BK998">
        <v>0.1257617010242448</v>
      </c>
      <c r="BL998">
        <v>0.80435628160248929</v>
      </c>
      <c r="BM998">
        <v>0</v>
      </c>
      <c r="BN998">
        <v>6.9882017373265909E-2</v>
      </c>
      <c r="BO998">
        <v>6.6381433942694149E-2</v>
      </c>
      <c r="BP998">
        <v>0.88733307403085704</v>
      </c>
      <c r="BQ998">
        <v>4.1358744976014522E-2</v>
      </c>
      <c r="BR998">
        <v>4.9267470504343316E-3</v>
      </c>
      <c r="BS998">
        <v>0</v>
      </c>
      <c r="BT998">
        <v>0.201348372876961</v>
      </c>
      <c r="BU998">
        <v>0.79865162712303905</v>
      </c>
      <c r="BV998">
        <v>0</v>
      </c>
      <c r="BW998">
        <v>1</v>
      </c>
      <c r="BX998" t="s">
        <v>2130</v>
      </c>
      <c r="BY998">
        <v>7713</v>
      </c>
      <c r="BZ998">
        <v>1</v>
      </c>
      <c r="CA998">
        <v>0</v>
      </c>
    </row>
    <row r="999" spans="1:79" customFormat="1" x14ac:dyDescent="0.25">
      <c r="A999" t="s">
        <v>2131</v>
      </c>
      <c r="B999" t="s">
        <v>42</v>
      </c>
      <c r="C999" t="s">
        <v>376</v>
      </c>
      <c r="D999" t="s">
        <v>947</v>
      </c>
      <c r="E999">
        <v>2018</v>
      </c>
      <c r="F999">
        <v>908</v>
      </c>
      <c r="G999">
        <v>26</v>
      </c>
      <c r="H999">
        <v>0</v>
      </c>
      <c r="I999">
        <v>13</v>
      </c>
      <c r="J999">
        <v>48</v>
      </c>
      <c r="K999">
        <v>95</v>
      </c>
      <c r="L999">
        <v>112</v>
      </c>
      <c r="M999">
        <v>155</v>
      </c>
      <c r="N999">
        <v>210</v>
      </c>
      <c r="O999">
        <v>164</v>
      </c>
      <c r="P999">
        <v>92</v>
      </c>
      <c r="Q999">
        <v>33</v>
      </c>
      <c r="R999">
        <v>10</v>
      </c>
      <c r="S999">
        <v>2</v>
      </c>
      <c r="T999">
        <v>0</v>
      </c>
      <c r="U999">
        <v>919</v>
      </c>
      <c r="V999">
        <v>15</v>
      </c>
      <c r="W999">
        <v>0</v>
      </c>
      <c r="X999">
        <v>564</v>
      </c>
      <c r="Y999">
        <v>265</v>
      </c>
      <c r="Z999">
        <v>105</v>
      </c>
      <c r="AA999">
        <v>0</v>
      </c>
      <c r="AB999">
        <v>89</v>
      </c>
      <c r="AC999">
        <v>837</v>
      </c>
      <c r="AD999">
        <v>0</v>
      </c>
      <c r="AE999">
        <v>8</v>
      </c>
      <c r="AF999">
        <v>28</v>
      </c>
      <c r="AG999">
        <v>902</v>
      </c>
      <c r="AH999">
        <v>4</v>
      </c>
      <c r="AI999">
        <v>0</v>
      </c>
      <c r="AJ999">
        <v>0</v>
      </c>
      <c r="AK999">
        <v>407</v>
      </c>
      <c r="AL999">
        <v>527</v>
      </c>
      <c r="AM999">
        <v>0</v>
      </c>
      <c r="AN999">
        <v>934</v>
      </c>
      <c r="AO999">
        <v>0.97216274089935761</v>
      </c>
      <c r="AP999">
        <v>2.78372591006424E-2</v>
      </c>
      <c r="AQ999">
        <v>0</v>
      </c>
      <c r="AR999">
        <v>1.39186295503212E-2</v>
      </c>
      <c r="AS999">
        <v>5.1391862955032119E-2</v>
      </c>
      <c r="AT999">
        <v>0.1017130620985011</v>
      </c>
      <c r="AU999">
        <v>0.11991434689507489</v>
      </c>
      <c r="AV999">
        <v>0.1659528907922912</v>
      </c>
      <c r="AW999">
        <v>0.2248394004282655</v>
      </c>
      <c r="AX999">
        <v>0.17558886509635971</v>
      </c>
      <c r="AY999">
        <v>9.8501070663811557E-2</v>
      </c>
      <c r="AZ999">
        <v>3.5331905781584592E-2</v>
      </c>
      <c r="BA999">
        <v>2.141327623126338E-3</v>
      </c>
      <c r="BB999">
        <v>1.0706638115631689E-2</v>
      </c>
      <c r="BC999">
        <v>0</v>
      </c>
      <c r="BD999">
        <v>0.98394004282655245</v>
      </c>
      <c r="BE999">
        <v>1.6059957173447541E-2</v>
      </c>
      <c r="BF999">
        <v>0</v>
      </c>
      <c r="BG999">
        <v>0.60385438972162742</v>
      </c>
      <c r="BH999">
        <v>0.28372591006423981</v>
      </c>
      <c r="BI999">
        <v>0.11241970021413281</v>
      </c>
      <c r="BJ999">
        <v>0</v>
      </c>
      <c r="BK999">
        <v>9.5289079229122053E-2</v>
      </c>
      <c r="BL999">
        <v>0.89614561027837258</v>
      </c>
      <c r="BM999">
        <v>0</v>
      </c>
      <c r="BN999">
        <v>8.5653104925053538E-3</v>
      </c>
      <c r="BO999">
        <v>2.9978586723768741E-2</v>
      </c>
      <c r="BP999">
        <v>0.96573875802997855</v>
      </c>
      <c r="BQ999">
        <v>4.2826552462526769E-3</v>
      </c>
      <c r="BR999">
        <v>0</v>
      </c>
      <c r="BS999">
        <v>0</v>
      </c>
      <c r="BT999">
        <v>0.43576017130620992</v>
      </c>
      <c r="BU999">
        <v>0.56423982869379019</v>
      </c>
      <c r="BV999">
        <v>0</v>
      </c>
      <c r="BW999">
        <v>1</v>
      </c>
      <c r="BX999" t="s">
        <v>2130</v>
      </c>
      <c r="BY999">
        <v>7713</v>
      </c>
      <c r="BZ999">
        <v>0.1210942564501491</v>
      </c>
      <c r="CA999">
        <v>0</v>
      </c>
    </row>
    <row r="1000" spans="1:79" customFormat="1" x14ac:dyDescent="0.25">
      <c r="A1000" t="s">
        <v>2132</v>
      </c>
      <c r="B1000" t="s">
        <v>42</v>
      </c>
      <c r="C1000" t="s">
        <v>376</v>
      </c>
      <c r="D1000" t="s">
        <v>949</v>
      </c>
      <c r="E1000">
        <v>2018</v>
      </c>
      <c r="F1000">
        <v>4881</v>
      </c>
      <c r="G1000">
        <v>322</v>
      </c>
      <c r="H1000">
        <v>0</v>
      </c>
      <c r="I1000">
        <v>668</v>
      </c>
      <c r="J1000">
        <v>699</v>
      </c>
      <c r="K1000">
        <v>662</v>
      </c>
      <c r="L1000">
        <v>555</v>
      </c>
      <c r="M1000">
        <v>603</v>
      </c>
      <c r="N1000">
        <v>809</v>
      </c>
      <c r="O1000">
        <v>630</v>
      </c>
      <c r="P1000">
        <v>309</v>
      </c>
      <c r="Q1000">
        <v>95</v>
      </c>
      <c r="R1000">
        <v>16</v>
      </c>
      <c r="S1000">
        <v>157</v>
      </c>
      <c r="T1000">
        <v>0</v>
      </c>
      <c r="U1000">
        <v>5128</v>
      </c>
      <c r="V1000">
        <v>75</v>
      </c>
      <c r="W1000">
        <v>0</v>
      </c>
      <c r="X1000">
        <v>3346</v>
      </c>
      <c r="Y1000">
        <v>1201</v>
      </c>
      <c r="Z1000">
        <v>656</v>
      </c>
      <c r="AA1000">
        <v>0</v>
      </c>
      <c r="AB1000">
        <v>504</v>
      </c>
      <c r="AC1000">
        <v>4538</v>
      </c>
      <c r="AD1000">
        <v>0</v>
      </c>
      <c r="AE1000">
        <v>161</v>
      </c>
      <c r="AF1000">
        <v>235</v>
      </c>
      <c r="AG1000">
        <v>4854</v>
      </c>
      <c r="AH1000">
        <v>95</v>
      </c>
      <c r="AI1000">
        <v>19</v>
      </c>
      <c r="AJ1000">
        <v>0</v>
      </c>
      <c r="AK1000">
        <v>668</v>
      </c>
      <c r="AL1000">
        <v>4535</v>
      </c>
      <c r="AM1000">
        <v>0</v>
      </c>
      <c r="AN1000">
        <v>5203</v>
      </c>
      <c r="AO1000">
        <v>0.93811262733038636</v>
      </c>
      <c r="AP1000">
        <v>6.1887372669613687E-2</v>
      </c>
      <c r="AQ1000">
        <v>0</v>
      </c>
      <c r="AR1000">
        <v>0.12838746876801849</v>
      </c>
      <c r="AS1000">
        <v>0.13434556986354029</v>
      </c>
      <c r="AT1000">
        <v>0.1272342879108207</v>
      </c>
      <c r="AU1000">
        <v>0.1066692292907938</v>
      </c>
      <c r="AV1000">
        <v>0.1158946761483759</v>
      </c>
      <c r="AW1000">
        <v>0.15548721891216599</v>
      </c>
      <c r="AX1000">
        <v>0.1210839900057659</v>
      </c>
      <c r="AY1000">
        <v>5.9388814145685177E-2</v>
      </c>
      <c r="AZ1000">
        <v>1.825869690563137E-2</v>
      </c>
      <c r="BA1000">
        <v>3.0174899096674999E-2</v>
      </c>
      <c r="BB1000">
        <v>3.0751489525273879E-3</v>
      </c>
      <c r="BC1000">
        <v>0</v>
      </c>
      <c r="BD1000">
        <v>0.98558523928502784</v>
      </c>
      <c r="BE1000">
        <v>1.4414760714972131E-2</v>
      </c>
      <c r="BF1000">
        <v>0</v>
      </c>
      <c r="BG1000">
        <v>0.64309052469729</v>
      </c>
      <c r="BH1000">
        <v>0.23082836824908709</v>
      </c>
      <c r="BI1000">
        <v>0.12608110705362291</v>
      </c>
      <c r="BJ1000">
        <v>0</v>
      </c>
      <c r="BK1000">
        <v>9.6867192004612718E-2</v>
      </c>
      <c r="BL1000">
        <v>0.87218912166058038</v>
      </c>
      <c r="BM1000">
        <v>0</v>
      </c>
      <c r="BN1000">
        <v>3.094368633480684E-2</v>
      </c>
      <c r="BO1000">
        <v>4.5166250240246009E-2</v>
      </c>
      <c r="BP1000">
        <v>0.9329233134729964</v>
      </c>
      <c r="BQ1000">
        <v>1.825869690563137E-2</v>
      </c>
      <c r="BR1000">
        <v>3.6517393811262731E-3</v>
      </c>
      <c r="BS1000">
        <v>0</v>
      </c>
      <c r="BT1000">
        <v>0.12838746876801849</v>
      </c>
      <c r="BU1000">
        <v>0.87161253123198157</v>
      </c>
      <c r="BV1000">
        <v>0</v>
      </c>
      <c r="BW1000">
        <v>1</v>
      </c>
      <c r="BX1000" t="s">
        <v>2130</v>
      </c>
      <c r="BY1000">
        <v>7713</v>
      </c>
      <c r="BZ1000">
        <v>0.67457539219499552</v>
      </c>
      <c r="CA1000">
        <v>0</v>
      </c>
    </row>
    <row r="1001" spans="1:79" customFormat="1" x14ac:dyDescent="0.25">
      <c r="A1001" t="s">
        <v>2133</v>
      </c>
      <c r="B1001" t="s">
        <v>42</v>
      </c>
      <c r="C1001" t="s">
        <v>376</v>
      </c>
      <c r="D1001" t="s">
        <v>951</v>
      </c>
      <c r="E1001">
        <v>2018</v>
      </c>
      <c r="F1001">
        <v>799</v>
      </c>
      <c r="G1001">
        <v>43</v>
      </c>
      <c r="H1001">
        <v>0</v>
      </c>
      <c r="I1001">
        <v>61</v>
      </c>
      <c r="J1001">
        <v>72</v>
      </c>
      <c r="K1001">
        <v>74</v>
      </c>
      <c r="L1001">
        <v>64</v>
      </c>
      <c r="M1001">
        <v>119</v>
      </c>
      <c r="N1001">
        <v>117</v>
      </c>
      <c r="O1001">
        <v>140</v>
      </c>
      <c r="P1001">
        <v>105</v>
      </c>
      <c r="Q1001">
        <v>56</v>
      </c>
      <c r="R1001">
        <v>23</v>
      </c>
      <c r="S1001">
        <v>11</v>
      </c>
      <c r="T1001">
        <v>0</v>
      </c>
      <c r="U1001">
        <v>814</v>
      </c>
      <c r="V1001">
        <v>28</v>
      </c>
      <c r="W1001">
        <v>0</v>
      </c>
      <c r="X1001">
        <v>418</v>
      </c>
      <c r="Y1001">
        <v>295</v>
      </c>
      <c r="Z1001">
        <v>129</v>
      </c>
      <c r="AA1001">
        <v>0</v>
      </c>
      <c r="AB1001">
        <v>281</v>
      </c>
      <c r="AC1001">
        <v>555</v>
      </c>
      <c r="AD1001">
        <v>0</v>
      </c>
      <c r="AE1001">
        <v>6</v>
      </c>
      <c r="AF1001">
        <v>85</v>
      </c>
      <c r="AG1001">
        <v>754</v>
      </c>
      <c r="AH1001">
        <v>2</v>
      </c>
      <c r="AI1001">
        <v>1</v>
      </c>
      <c r="AJ1001">
        <v>0</v>
      </c>
      <c r="AK1001">
        <v>371</v>
      </c>
      <c r="AL1001">
        <v>471</v>
      </c>
      <c r="AM1001">
        <v>0</v>
      </c>
      <c r="AN1001">
        <v>842</v>
      </c>
      <c r="AO1001">
        <v>0.94893111638954875</v>
      </c>
      <c r="AP1001">
        <v>5.1068883610451303E-2</v>
      </c>
      <c r="AQ1001">
        <v>0</v>
      </c>
      <c r="AR1001">
        <v>7.244655581947744E-2</v>
      </c>
      <c r="AS1001">
        <v>8.5510688836104506E-2</v>
      </c>
      <c r="AT1001">
        <v>8.7885985748218529E-2</v>
      </c>
      <c r="AU1001">
        <v>7.6009501187648459E-2</v>
      </c>
      <c r="AV1001">
        <v>0.14133016627078379</v>
      </c>
      <c r="AW1001">
        <v>0.1389548693586698</v>
      </c>
      <c r="AX1001">
        <v>0.166270783847981</v>
      </c>
      <c r="AY1001">
        <v>0.12470308788598571</v>
      </c>
      <c r="AZ1001">
        <v>6.6508313539192399E-2</v>
      </c>
      <c r="BA1001">
        <v>1.306413301662708E-2</v>
      </c>
      <c r="BB1001">
        <v>2.7315914489311161E-2</v>
      </c>
      <c r="BC1001">
        <v>0</v>
      </c>
      <c r="BD1001">
        <v>0.9667458432304038</v>
      </c>
      <c r="BE1001">
        <v>3.3254156769596199E-2</v>
      </c>
      <c r="BF1001">
        <v>0</v>
      </c>
      <c r="BG1001">
        <v>0.49643705463182902</v>
      </c>
      <c r="BH1001">
        <v>0.3503562945368171</v>
      </c>
      <c r="BI1001">
        <v>0.1532066508313539</v>
      </c>
      <c r="BJ1001">
        <v>0</v>
      </c>
      <c r="BK1001">
        <v>0.333729216152019</v>
      </c>
      <c r="BL1001">
        <v>0.65914489311163893</v>
      </c>
      <c r="BM1001">
        <v>0</v>
      </c>
      <c r="BN1001">
        <v>7.1258907363420431E-3</v>
      </c>
      <c r="BO1001">
        <v>0.10095011876484559</v>
      </c>
      <c r="BP1001">
        <v>0.89548693586698336</v>
      </c>
      <c r="BQ1001">
        <v>2.3752969121140139E-3</v>
      </c>
      <c r="BR1001">
        <v>1.187648456057007E-3</v>
      </c>
      <c r="BS1001">
        <v>0</v>
      </c>
      <c r="BT1001">
        <v>0.44061757719714972</v>
      </c>
      <c r="BU1001">
        <v>0.55938242280285033</v>
      </c>
      <c r="BV1001">
        <v>0</v>
      </c>
      <c r="BW1001">
        <v>1</v>
      </c>
      <c r="BX1001" t="s">
        <v>2130</v>
      </c>
      <c r="BY1001">
        <v>7713</v>
      </c>
      <c r="BZ1001">
        <v>0.1091663425385712</v>
      </c>
      <c r="CA1001">
        <v>0</v>
      </c>
    </row>
    <row r="1002" spans="1:79" customFormat="1" x14ac:dyDescent="0.25">
      <c r="A1002" t="s">
        <v>2134</v>
      </c>
      <c r="B1002" t="s">
        <v>42</v>
      </c>
      <c r="C1002" t="s">
        <v>376</v>
      </c>
      <c r="D1002" t="s">
        <v>953</v>
      </c>
      <c r="E1002">
        <v>2018</v>
      </c>
      <c r="F1002">
        <v>682</v>
      </c>
      <c r="G1002">
        <v>52</v>
      </c>
      <c r="H1002">
        <v>0</v>
      </c>
      <c r="I1002">
        <v>22</v>
      </c>
      <c r="J1002">
        <v>40</v>
      </c>
      <c r="K1002">
        <v>81</v>
      </c>
      <c r="L1002">
        <v>99</v>
      </c>
      <c r="M1002">
        <v>110</v>
      </c>
      <c r="N1002">
        <v>115</v>
      </c>
      <c r="O1002">
        <v>103</v>
      </c>
      <c r="P1002">
        <v>105</v>
      </c>
      <c r="Q1002">
        <v>36</v>
      </c>
      <c r="R1002">
        <v>21</v>
      </c>
      <c r="S1002">
        <v>2</v>
      </c>
      <c r="T1002">
        <v>0</v>
      </c>
      <c r="U1002">
        <v>724</v>
      </c>
      <c r="V1002">
        <v>10</v>
      </c>
      <c r="W1002">
        <v>0</v>
      </c>
      <c r="X1002">
        <v>509</v>
      </c>
      <c r="Y1002">
        <v>147</v>
      </c>
      <c r="Z1002">
        <v>78</v>
      </c>
      <c r="AA1002">
        <v>0</v>
      </c>
      <c r="AB1002">
        <v>96</v>
      </c>
      <c r="AC1002">
        <v>274</v>
      </c>
      <c r="AD1002">
        <v>0</v>
      </c>
      <c r="AE1002">
        <v>364</v>
      </c>
      <c r="AF1002">
        <v>164</v>
      </c>
      <c r="AG1002">
        <v>334</v>
      </c>
      <c r="AH1002">
        <v>218</v>
      </c>
      <c r="AI1002">
        <v>18</v>
      </c>
      <c r="AJ1002">
        <v>0</v>
      </c>
      <c r="AK1002">
        <v>107</v>
      </c>
      <c r="AL1002">
        <v>627</v>
      </c>
      <c r="AM1002">
        <v>0</v>
      </c>
      <c r="AN1002">
        <v>734</v>
      </c>
      <c r="AO1002">
        <v>0.92915531335149859</v>
      </c>
      <c r="AP1002">
        <v>7.0844686648501368E-2</v>
      </c>
      <c r="AQ1002">
        <v>0</v>
      </c>
      <c r="AR1002">
        <v>2.9972752043596729E-2</v>
      </c>
      <c r="AS1002">
        <v>5.4495912806539509E-2</v>
      </c>
      <c r="AT1002">
        <v>0.1103542234332425</v>
      </c>
      <c r="AU1002">
        <v>0.13487738419618531</v>
      </c>
      <c r="AV1002">
        <v>0.14986376021798359</v>
      </c>
      <c r="AW1002">
        <v>0.1566757493188011</v>
      </c>
      <c r="AX1002">
        <v>0.1403269754768392</v>
      </c>
      <c r="AY1002">
        <v>0.14305177111716619</v>
      </c>
      <c r="AZ1002">
        <v>4.9046321525885561E-2</v>
      </c>
      <c r="BA1002">
        <v>2.7247956403269749E-3</v>
      </c>
      <c r="BB1002">
        <v>2.8610354223433242E-2</v>
      </c>
      <c r="BC1002">
        <v>0</v>
      </c>
      <c r="BD1002">
        <v>0.98637602179836514</v>
      </c>
      <c r="BE1002">
        <v>1.3623978201634881E-2</v>
      </c>
      <c r="BF1002">
        <v>0</v>
      </c>
      <c r="BG1002">
        <v>0.69346049046321523</v>
      </c>
      <c r="BH1002">
        <v>0.20027247956403271</v>
      </c>
      <c r="BI1002">
        <v>0.106267029972752</v>
      </c>
      <c r="BJ1002">
        <v>0</v>
      </c>
      <c r="BK1002">
        <v>0.13079019073569481</v>
      </c>
      <c r="BL1002">
        <v>0.37329700272479571</v>
      </c>
      <c r="BM1002">
        <v>0</v>
      </c>
      <c r="BN1002">
        <v>0.49591280653950948</v>
      </c>
      <c r="BO1002">
        <v>0.22343324250681201</v>
      </c>
      <c r="BP1002">
        <v>0.45504087193460491</v>
      </c>
      <c r="BQ1002">
        <v>0.29700272479564033</v>
      </c>
      <c r="BR1002">
        <v>2.4523160762942781E-2</v>
      </c>
      <c r="BS1002">
        <v>0</v>
      </c>
      <c r="BT1002">
        <v>0.1457765667574932</v>
      </c>
      <c r="BU1002">
        <v>0.85422343324250682</v>
      </c>
      <c r="BV1002">
        <v>0</v>
      </c>
      <c r="BW1002">
        <v>1</v>
      </c>
      <c r="BX1002" t="s">
        <v>2130</v>
      </c>
      <c r="BY1002">
        <v>7713</v>
      </c>
      <c r="BZ1002">
        <v>9.5164008816284201E-2</v>
      </c>
      <c r="CA1002">
        <v>0</v>
      </c>
    </row>
    <row r="1003" spans="1:79" customFormat="1" x14ac:dyDescent="0.25">
      <c r="A1003" t="s">
        <v>2135</v>
      </c>
      <c r="B1003" t="s">
        <v>42</v>
      </c>
      <c r="C1003" t="s">
        <v>382</v>
      </c>
      <c r="D1003" t="s">
        <v>44</v>
      </c>
      <c r="E1003">
        <v>2018</v>
      </c>
      <c r="F1003">
        <v>5377</v>
      </c>
      <c r="G1003">
        <v>360</v>
      </c>
      <c r="H1003">
        <v>0</v>
      </c>
      <c r="I1003">
        <v>727</v>
      </c>
      <c r="J1003">
        <v>726</v>
      </c>
      <c r="K1003">
        <v>722</v>
      </c>
      <c r="L1003">
        <v>700</v>
      </c>
      <c r="M1003">
        <v>849</v>
      </c>
      <c r="N1003">
        <v>912</v>
      </c>
      <c r="O1003">
        <v>556</v>
      </c>
      <c r="P1003">
        <v>207</v>
      </c>
      <c r="Q1003">
        <v>74</v>
      </c>
      <c r="R1003">
        <v>24</v>
      </c>
      <c r="S1003">
        <v>240</v>
      </c>
      <c r="T1003">
        <v>0</v>
      </c>
      <c r="U1003">
        <v>5667</v>
      </c>
      <c r="V1003">
        <v>70</v>
      </c>
      <c r="W1003">
        <v>0</v>
      </c>
      <c r="X1003">
        <v>4054</v>
      </c>
      <c r="Y1003">
        <v>714</v>
      </c>
      <c r="Z1003">
        <v>969</v>
      </c>
      <c r="AA1003">
        <v>0</v>
      </c>
      <c r="AB1003">
        <v>700</v>
      </c>
      <c r="AC1003">
        <v>4568</v>
      </c>
      <c r="AD1003">
        <v>0</v>
      </c>
      <c r="AE1003">
        <v>469</v>
      </c>
      <c r="AF1003">
        <v>344</v>
      </c>
      <c r="AG1003">
        <v>5141</v>
      </c>
      <c r="AH1003">
        <v>227</v>
      </c>
      <c r="AI1003">
        <v>25</v>
      </c>
      <c r="AJ1003">
        <v>0</v>
      </c>
      <c r="AK1003">
        <v>1412</v>
      </c>
      <c r="AL1003">
        <v>4325</v>
      </c>
      <c r="AM1003">
        <v>0</v>
      </c>
      <c r="AN1003">
        <v>5737</v>
      </c>
      <c r="AO1003">
        <v>0.93724943350183021</v>
      </c>
      <c r="AP1003">
        <v>6.2750566498169777E-2</v>
      </c>
      <c r="AQ1003">
        <v>0</v>
      </c>
      <c r="AR1003">
        <v>0.12672128290047061</v>
      </c>
      <c r="AS1003">
        <v>0.12654697577130911</v>
      </c>
      <c r="AT1003">
        <v>0.12584974725466269</v>
      </c>
      <c r="AU1003">
        <v>0.1220149904131079</v>
      </c>
      <c r="AV1003">
        <v>0.1479867526581837</v>
      </c>
      <c r="AW1003">
        <v>0.15896810179536339</v>
      </c>
      <c r="AX1003">
        <v>9.6914763813839983E-2</v>
      </c>
      <c r="AY1003">
        <v>3.6081575736447623E-2</v>
      </c>
      <c r="AZ1003">
        <v>1.289872755795712E-2</v>
      </c>
      <c r="BA1003">
        <v>4.1833710998779847E-2</v>
      </c>
      <c r="BB1003">
        <v>4.1833710998779852E-3</v>
      </c>
      <c r="BC1003">
        <v>0</v>
      </c>
      <c r="BD1003">
        <v>0.98779850095868926</v>
      </c>
      <c r="BE1003">
        <v>1.2201499041310789E-2</v>
      </c>
      <c r="BF1003">
        <v>0</v>
      </c>
      <c r="BG1003">
        <v>0.70664110162105631</v>
      </c>
      <c r="BH1003">
        <v>0.1244552902213701</v>
      </c>
      <c r="BI1003">
        <v>0.1689036081575736</v>
      </c>
      <c r="BJ1003">
        <v>0</v>
      </c>
      <c r="BK1003">
        <v>0.1220149904131079</v>
      </c>
      <c r="BL1003">
        <v>0.79623496601010979</v>
      </c>
      <c r="BM1003">
        <v>0</v>
      </c>
      <c r="BN1003">
        <v>8.1750043576782297E-2</v>
      </c>
      <c r="BO1003">
        <v>5.9961652431584453E-2</v>
      </c>
      <c r="BP1003">
        <v>0.89611295101969668</v>
      </c>
      <c r="BQ1003">
        <v>3.9567718319679278E-2</v>
      </c>
      <c r="BR1003">
        <v>4.3576782290395679E-3</v>
      </c>
      <c r="BS1003">
        <v>0</v>
      </c>
      <c r="BT1003">
        <v>0.24612166637615479</v>
      </c>
      <c r="BU1003">
        <v>0.75387833362384526</v>
      </c>
      <c r="BV1003">
        <v>0</v>
      </c>
      <c r="BW1003">
        <v>1</v>
      </c>
      <c r="BX1003" t="s">
        <v>2136</v>
      </c>
      <c r="BY1003">
        <v>5737</v>
      </c>
      <c r="BZ1003">
        <v>1</v>
      </c>
      <c r="CA1003">
        <v>0</v>
      </c>
    </row>
    <row r="1004" spans="1:79" customFormat="1" x14ac:dyDescent="0.25">
      <c r="A1004" t="s">
        <v>2137</v>
      </c>
      <c r="B1004" t="s">
        <v>42</v>
      </c>
      <c r="C1004" t="s">
        <v>382</v>
      </c>
      <c r="D1004" t="s">
        <v>947</v>
      </c>
      <c r="E1004">
        <v>2018</v>
      </c>
      <c r="F1004">
        <v>766</v>
      </c>
      <c r="G1004">
        <v>32</v>
      </c>
      <c r="H1004">
        <v>0</v>
      </c>
      <c r="I1004">
        <v>34</v>
      </c>
      <c r="J1004">
        <v>63</v>
      </c>
      <c r="K1004">
        <v>128</v>
      </c>
      <c r="L1004">
        <v>152</v>
      </c>
      <c r="M1004">
        <v>162</v>
      </c>
      <c r="N1004">
        <v>129</v>
      </c>
      <c r="O1004">
        <v>76</v>
      </c>
      <c r="P1004">
        <v>35</v>
      </c>
      <c r="Q1004">
        <v>9</v>
      </c>
      <c r="R1004">
        <v>5</v>
      </c>
      <c r="S1004">
        <v>5</v>
      </c>
      <c r="T1004">
        <v>0</v>
      </c>
      <c r="U1004">
        <v>788</v>
      </c>
      <c r="V1004">
        <v>10</v>
      </c>
      <c r="W1004">
        <v>0</v>
      </c>
      <c r="X1004">
        <v>590</v>
      </c>
      <c r="Y1004">
        <v>109</v>
      </c>
      <c r="Z1004">
        <v>99</v>
      </c>
      <c r="AA1004">
        <v>0</v>
      </c>
      <c r="AB1004">
        <v>117</v>
      </c>
      <c r="AC1004">
        <v>635</v>
      </c>
      <c r="AD1004">
        <v>0</v>
      </c>
      <c r="AE1004">
        <v>46</v>
      </c>
      <c r="AF1004">
        <v>41</v>
      </c>
      <c r="AG1004">
        <v>739</v>
      </c>
      <c r="AH1004">
        <v>13</v>
      </c>
      <c r="AI1004">
        <v>5</v>
      </c>
      <c r="AJ1004">
        <v>0</v>
      </c>
      <c r="AK1004">
        <v>353</v>
      </c>
      <c r="AL1004">
        <v>445</v>
      </c>
      <c r="AM1004">
        <v>0</v>
      </c>
      <c r="AN1004">
        <v>798</v>
      </c>
      <c r="AO1004">
        <v>0.95989974937343359</v>
      </c>
      <c r="AP1004">
        <v>4.0100250626566407E-2</v>
      </c>
      <c r="AQ1004">
        <v>0</v>
      </c>
      <c r="AR1004">
        <v>4.2606516290726808E-2</v>
      </c>
      <c r="AS1004">
        <v>7.8947368421052627E-2</v>
      </c>
      <c r="AT1004">
        <v>0.16040100250626571</v>
      </c>
      <c r="AU1004">
        <v>0.19047619047619049</v>
      </c>
      <c r="AV1004">
        <v>0.2030075187969925</v>
      </c>
      <c r="AW1004">
        <v>0.16165413533834591</v>
      </c>
      <c r="AX1004">
        <v>9.5238095238095233E-2</v>
      </c>
      <c r="AY1004">
        <v>4.3859649122807022E-2</v>
      </c>
      <c r="AZ1004">
        <v>1.12781954887218E-2</v>
      </c>
      <c r="BA1004">
        <v>6.2656641604010022E-3</v>
      </c>
      <c r="BB1004">
        <v>6.2656641604010022E-3</v>
      </c>
      <c r="BC1004">
        <v>0</v>
      </c>
      <c r="BD1004">
        <v>0.98746867167919794</v>
      </c>
      <c r="BE1004">
        <v>1.2531328320802001E-2</v>
      </c>
      <c r="BF1004">
        <v>0</v>
      </c>
      <c r="BG1004">
        <v>0.73934837092731831</v>
      </c>
      <c r="BH1004">
        <v>0.13659147869674179</v>
      </c>
      <c r="BI1004">
        <v>0.1240601503759398</v>
      </c>
      <c r="BJ1004">
        <v>0</v>
      </c>
      <c r="BK1004">
        <v>0.14661654135338351</v>
      </c>
      <c r="BL1004">
        <v>0.7957393483709273</v>
      </c>
      <c r="BM1004">
        <v>0</v>
      </c>
      <c r="BN1004">
        <v>5.764411027568922E-2</v>
      </c>
      <c r="BO1004">
        <v>5.1378446115288218E-2</v>
      </c>
      <c r="BP1004">
        <v>0.92606516290726815</v>
      </c>
      <c r="BQ1004">
        <v>1.6290726817042609E-2</v>
      </c>
      <c r="BR1004">
        <v>6.2656641604010022E-3</v>
      </c>
      <c r="BS1004">
        <v>0</v>
      </c>
      <c r="BT1004">
        <v>0.44235588972431078</v>
      </c>
      <c r="BU1004">
        <v>0.55764411027568928</v>
      </c>
      <c r="BV1004">
        <v>0</v>
      </c>
      <c r="BW1004">
        <v>1</v>
      </c>
      <c r="BX1004" t="s">
        <v>2136</v>
      </c>
      <c r="BY1004">
        <v>5737</v>
      </c>
      <c r="BZ1004">
        <v>0.13909708907094301</v>
      </c>
      <c r="CA1004">
        <v>0</v>
      </c>
    </row>
    <row r="1005" spans="1:79" customFormat="1" x14ac:dyDescent="0.25">
      <c r="A1005" t="s">
        <v>2138</v>
      </c>
      <c r="B1005" t="s">
        <v>42</v>
      </c>
      <c r="C1005" t="s">
        <v>382</v>
      </c>
      <c r="D1005" t="s">
        <v>949</v>
      </c>
      <c r="E1005">
        <v>2018</v>
      </c>
      <c r="F1005">
        <v>3629</v>
      </c>
      <c r="G1005">
        <v>254</v>
      </c>
      <c r="H1005">
        <v>0</v>
      </c>
      <c r="I1005">
        <v>655</v>
      </c>
      <c r="J1005">
        <v>591</v>
      </c>
      <c r="K1005">
        <v>469</v>
      </c>
      <c r="L1005">
        <v>401</v>
      </c>
      <c r="M1005">
        <v>516</v>
      </c>
      <c r="N1005">
        <v>604</v>
      </c>
      <c r="O1005">
        <v>313</v>
      </c>
      <c r="P1005">
        <v>90</v>
      </c>
      <c r="Q1005">
        <v>20</v>
      </c>
      <c r="R1005">
        <v>8</v>
      </c>
      <c r="S1005">
        <v>216</v>
      </c>
      <c r="T1005">
        <v>0</v>
      </c>
      <c r="U1005">
        <v>3846</v>
      </c>
      <c r="V1005">
        <v>37</v>
      </c>
      <c r="W1005">
        <v>0</v>
      </c>
      <c r="X1005">
        <v>2701</v>
      </c>
      <c r="Y1005">
        <v>457</v>
      </c>
      <c r="Z1005">
        <v>725</v>
      </c>
      <c r="AA1005">
        <v>0</v>
      </c>
      <c r="AB1005">
        <v>340</v>
      </c>
      <c r="AC1005">
        <v>3446</v>
      </c>
      <c r="AD1005">
        <v>0</v>
      </c>
      <c r="AE1005">
        <v>97</v>
      </c>
      <c r="AF1005">
        <v>97</v>
      </c>
      <c r="AG1005">
        <v>3724</v>
      </c>
      <c r="AH1005">
        <v>52</v>
      </c>
      <c r="AI1005">
        <v>10</v>
      </c>
      <c r="AJ1005">
        <v>0</v>
      </c>
      <c r="AK1005">
        <v>807</v>
      </c>
      <c r="AL1005">
        <v>3076</v>
      </c>
      <c r="AM1005">
        <v>0</v>
      </c>
      <c r="AN1005">
        <v>3883</v>
      </c>
      <c r="AO1005">
        <v>0.93458665979912436</v>
      </c>
      <c r="AP1005">
        <v>6.5413340200875608E-2</v>
      </c>
      <c r="AQ1005">
        <v>0</v>
      </c>
      <c r="AR1005">
        <v>0.16868400721091939</v>
      </c>
      <c r="AS1005">
        <v>0.1522019057429822</v>
      </c>
      <c r="AT1005">
        <v>0.12078289981972699</v>
      </c>
      <c r="AU1005">
        <v>0.1032706670100438</v>
      </c>
      <c r="AV1005">
        <v>0.1328869430852434</v>
      </c>
      <c r="AW1005">
        <v>0.15554983260365701</v>
      </c>
      <c r="AX1005">
        <v>8.0607777491630186E-2</v>
      </c>
      <c r="AY1005">
        <v>2.3177955189286639E-2</v>
      </c>
      <c r="AZ1005">
        <v>5.1506567087303626E-3</v>
      </c>
      <c r="BA1005">
        <v>5.5627092454287923E-2</v>
      </c>
      <c r="BB1005">
        <v>2.060262683492145E-3</v>
      </c>
      <c r="BC1005">
        <v>0</v>
      </c>
      <c r="BD1005">
        <v>0.99047128508884885</v>
      </c>
      <c r="BE1005">
        <v>9.5287149111511725E-3</v>
      </c>
      <c r="BF1005">
        <v>0</v>
      </c>
      <c r="BG1005">
        <v>0.69559618851403549</v>
      </c>
      <c r="BH1005">
        <v>0.1176925057944888</v>
      </c>
      <c r="BI1005">
        <v>0.1867113056914757</v>
      </c>
      <c r="BJ1005">
        <v>0</v>
      </c>
      <c r="BK1005">
        <v>8.7561164048416171E-2</v>
      </c>
      <c r="BL1005">
        <v>0.88745815091424152</v>
      </c>
      <c r="BM1005">
        <v>0</v>
      </c>
      <c r="BN1005">
        <v>2.498068503734226E-2</v>
      </c>
      <c r="BO1005">
        <v>2.498068503734226E-2</v>
      </c>
      <c r="BP1005">
        <v>0.95905227916559366</v>
      </c>
      <c r="BQ1005">
        <v>1.3391707442698939E-2</v>
      </c>
      <c r="BR1005">
        <v>2.5753283543651822E-3</v>
      </c>
      <c r="BS1005">
        <v>0</v>
      </c>
      <c r="BT1005">
        <v>0.20782899819727019</v>
      </c>
      <c r="BU1005">
        <v>0.79217100180272981</v>
      </c>
      <c r="BV1005">
        <v>0</v>
      </c>
      <c r="BW1005">
        <v>1</v>
      </c>
      <c r="BX1005" t="s">
        <v>2136</v>
      </c>
      <c r="BY1005">
        <v>5737</v>
      </c>
      <c r="BZ1005">
        <v>0.67683458253442563</v>
      </c>
      <c r="CA1005">
        <v>0</v>
      </c>
    </row>
    <row r="1006" spans="1:79" customFormat="1" x14ac:dyDescent="0.25">
      <c r="A1006" t="s">
        <v>2139</v>
      </c>
      <c r="B1006" t="s">
        <v>42</v>
      </c>
      <c r="C1006" t="s">
        <v>382</v>
      </c>
      <c r="D1006" t="s">
        <v>951</v>
      </c>
      <c r="E1006">
        <v>2018</v>
      </c>
      <c r="F1006">
        <v>391</v>
      </c>
      <c r="G1006">
        <v>25</v>
      </c>
      <c r="H1006">
        <v>0</v>
      </c>
      <c r="I1006">
        <v>23</v>
      </c>
      <c r="J1006">
        <v>41</v>
      </c>
      <c r="K1006">
        <v>49</v>
      </c>
      <c r="L1006">
        <v>54</v>
      </c>
      <c r="M1006">
        <v>69</v>
      </c>
      <c r="N1006">
        <v>66</v>
      </c>
      <c r="O1006">
        <v>57</v>
      </c>
      <c r="P1006">
        <v>25</v>
      </c>
      <c r="Q1006">
        <v>19</v>
      </c>
      <c r="R1006">
        <v>4</v>
      </c>
      <c r="S1006">
        <v>9</v>
      </c>
      <c r="T1006">
        <v>0</v>
      </c>
      <c r="U1006">
        <v>398</v>
      </c>
      <c r="V1006">
        <v>18</v>
      </c>
      <c r="W1006">
        <v>0</v>
      </c>
      <c r="X1006">
        <v>286</v>
      </c>
      <c r="Y1006">
        <v>53</v>
      </c>
      <c r="Z1006">
        <v>77</v>
      </c>
      <c r="AA1006">
        <v>0</v>
      </c>
      <c r="AB1006">
        <v>92</v>
      </c>
      <c r="AC1006">
        <v>310</v>
      </c>
      <c r="AD1006">
        <v>0</v>
      </c>
      <c r="AE1006">
        <v>14</v>
      </c>
      <c r="AF1006">
        <v>32</v>
      </c>
      <c r="AG1006">
        <v>378</v>
      </c>
      <c r="AH1006">
        <v>6</v>
      </c>
      <c r="AI1006">
        <v>0</v>
      </c>
      <c r="AJ1006">
        <v>0</v>
      </c>
      <c r="AK1006">
        <v>158</v>
      </c>
      <c r="AL1006">
        <v>258</v>
      </c>
      <c r="AM1006">
        <v>0</v>
      </c>
      <c r="AN1006">
        <v>416</v>
      </c>
      <c r="AO1006">
        <v>0.93990384615384615</v>
      </c>
      <c r="AP1006">
        <v>6.0096153846153848E-2</v>
      </c>
      <c r="AQ1006">
        <v>0</v>
      </c>
      <c r="AR1006">
        <v>5.5288461538461543E-2</v>
      </c>
      <c r="AS1006">
        <v>9.8557692307692304E-2</v>
      </c>
      <c r="AT1006">
        <v>0.11778846153846149</v>
      </c>
      <c r="AU1006">
        <v>0.12980769230769229</v>
      </c>
      <c r="AV1006">
        <v>0.16586538461538461</v>
      </c>
      <c r="AW1006">
        <v>0.15865384615384609</v>
      </c>
      <c r="AX1006">
        <v>0.13701923076923081</v>
      </c>
      <c r="AY1006">
        <v>6.0096153846153848E-2</v>
      </c>
      <c r="AZ1006">
        <v>4.567307692307692E-2</v>
      </c>
      <c r="BA1006">
        <v>2.1634615384615381E-2</v>
      </c>
      <c r="BB1006">
        <v>9.6153846153846159E-3</v>
      </c>
      <c r="BC1006">
        <v>0</v>
      </c>
      <c r="BD1006">
        <v>0.95673076923076927</v>
      </c>
      <c r="BE1006">
        <v>4.3269230769230768E-2</v>
      </c>
      <c r="BF1006">
        <v>0</v>
      </c>
      <c r="BG1006">
        <v>0.6875</v>
      </c>
      <c r="BH1006">
        <v>0.12740384615384609</v>
      </c>
      <c r="BI1006">
        <v>0.18509615384615391</v>
      </c>
      <c r="BJ1006">
        <v>0</v>
      </c>
      <c r="BK1006">
        <v>0.22115384615384609</v>
      </c>
      <c r="BL1006">
        <v>0.74519230769230771</v>
      </c>
      <c r="BM1006">
        <v>0</v>
      </c>
      <c r="BN1006">
        <v>3.3653846153846152E-2</v>
      </c>
      <c r="BO1006">
        <v>7.6923076923076927E-2</v>
      </c>
      <c r="BP1006">
        <v>0.90865384615384615</v>
      </c>
      <c r="BQ1006">
        <v>1.442307692307692E-2</v>
      </c>
      <c r="BR1006">
        <v>0</v>
      </c>
      <c r="BS1006">
        <v>0</v>
      </c>
      <c r="BT1006">
        <v>0.37980769230769229</v>
      </c>
      <c r="BU1006">
        <v>0.62019230769230771</v>
      </c>
      <c r="BV1006">
        <v>0</v>
      </c>
      <c r="BW1006">
        <v>1</v>
      </c>
      <c r="BX1006" t="s">
        <v>2136</v>
      </c>
      <c r="BY1006">
        <v>5737</v>
      </c>
      <c r="BZ1006">
        <v>7.2511765731218411E-2</v>
      </c>
      <c r="CA1006">
        <v>0</v>
      </c>
    </row>
    <row r="1007" spans="1:79" customFormat="1" x14ac:dyDescent="0.25">
      <c r="A1007" t="s">
        <v>2140</v>
      </c>
      <c r="B1007" t="s">
        <v>42</v>
      </c>
      <c r="C1007" t="s">
        <v>382</v>
      </c>
      <c r="D1007" t="s">
        <v>953</v>
      </c>
      <c r="E1007">
        <v>2018</v>
      </c>
      <c r="F1007">
        <v>591</v>
      </c>
      <c r="G1007">
        <v>49</v>
      </c>
      <c r="H1007">
        <v>0</v>
      </c>
      <c r="I1007">
        <v>15</v>
      </c>
      <c r="J1007">
        <v>31</v>
      </c>
      <c r="K1007">
        <v>76</v>
      </c>
      <c r="L1007">
        <v>93</v>
      </c>
      <c r="M1007">
        <v>102</v>
      </c>
      <c r="N1007">
        <v>113</v>
      </c>
      <c r="O1007">
        <v>110</v>
      </c>
      <c r="P1007">
        <v>57</v>
      </c>
      <c r="Q1007">
        <v>26</v>
      </c>
      <c r="R1007">
        <v>7</v>
      </c>
      <c r="S1007">
        <v>10</v>
      </c>
      <c r="T1007">
        <v>0</v>
      </c>
      <c r="U1007">
        <v>635</v>
      </c>
      <c r="V1007">
        <v>5</v>
      </c>
      <c r="W1007">
        <v>0</v>
      </c>
      <c r="X1007">
        <v>477</v>
      </c>
      <c r="Y1007">
        <v>95</v>
      </c>
      <c r="Z1007">
        <v>68</v>
      </c>
      <c r="AA1007">
        <v>0</v>
      </c>
      <c r="AB1007">
        <v>151</v>
      </c>
      <c r="AC1007">
        <v>177</v>
      </c>
      <c r="AD1007">
        <v>0</v>
      </c>
      <c r="AE1007">
        <v>312</v>
      </c>
      <c r="AF1007">
        <v>174</v>
      </c>
      <c r="AG1007">
        <v>300</v>
      </c>
      <c r="AH1007">
        <v>156</v>
      </c>
      <c r="AI1007">
        <v>10</v>
      </c>
      <c r="AJ1007">
        <v>0</v>
      </c>
      <c r="AK1007">
        <v>94</v>
      </c>
      <c r="AL1007">
        <v>546</v>
      </c>
      <c r="AM1007">
        <v>0</v>
      </c>
      <c r="AN1007">
        <v>640</v>
      </c>
      <c r="AO1007">
        <v>0.92343750000000002</v>
      </c>
      <c r="AP1007">
        <v>7.6562500000000006E-2</v>
      </c>
      <c r="AQ1007">
        <v>0</v>
      </c>
      <c r="AR1007">
        <v>2.34375E-2</v>
      </c>
      <c r="AS1007">
        <v>4.8437500000000001E-2</v>
      </c>
      <c r="AT1007">
        <v>0.11874999999999999</v>
      </c>
      <c r="AU1007">
        <v>0.14531250000000001</v>
      </c>
      <c r="AV1007">
        <v>0.15937499999999999</v>
      </c>
      <c r="AW1007">
        <v>0.17656250000000001</v>
      </c>
      <c r="AX1007">
        <v>0.171875</v>
      </c>
      <c r="AY1007">
        <v>8.9062500000000003E-2</v>
      </c>
      <c r="AZ1007">
        <v>4.0625000000000001E-2</v>
      </c>
      <c r="BA1007">
        <v>1.5625E-2</v>
      </c>
      <c r="BB1007">
        <v>1.0937499999999999E-2</v>
      </c>
      <c r="BC1007">
        <v>0</v>
      </c>
      <c r="BD1007">
        <v>0.9921875</v>
      </c>
      <c r="BE1007">
        <v>7.8125E-3</v>
      </c>
      <c r="BF1007">
        <v>0</v>
      </c>
      <c r="BG1007">
        <v>0.74531250000000004</v>
      </c>
      <c r="BH1007">
        <v>0.1484375</v>
      </c>
      <c r="BI1007">
        <v>0.10625</v>
      </c>
      <c r="BJ1007">
        <v>0</v>
      </c>
      <c r="BK1007">
        <v>0.23593749999999999</v>
      </c>
      <c r="BL1007">
        <v>0.27656249999999999</v>
      </c>
      <c r="BM1007">
        <v>0</v>
      </c>
      <c r="BN1007">
        <v>0.48749999999999999</v>
      </c>
      <c r="BO1007">
        <v>0.27187499999999998</v>
      </c>
      <c r="BP1007">
        <v>0.46875</v>
      </c>
      <c r="BQ1007">
        <v>0.24374999999999999</v>
      </c>
      <c r="BR1007">
        <v>1.5625E-2</v>
      </c>
      <c r="BS1007">
        <v>0</v>
      </c>
      <c r="BT1007">
        <v>0.14687500000000001</v>
      </c>
      <c r="BU1007">
        <v>0.85312500000000002</v>
      </c>
      <c r="BV1007">
        <v>0</v>
      </c>
      <c r="BW1007">
        <v>1</v>
      </c>
      <c r="BX1007" t="s">
        <v>2136</v>
      </c>
      <c r="BY1007">
        <v>5737</v>
      </c>
      <c r="BZ1007">
        <v>0.11155656266341291</v>
      </c>
      <c r="CA1007">
        <v>0</v>
      </c>
    </row>
    <row r="1008" spans="1:79" customFormat="1" x14ac:dyDescent="0.25">
      <c r="A1008" t="s">
        <v>2141</v>
      </c>
      <c r="B1008" t="s">
        <v>42</v>
      </c>
      <c r="C1008" t="s">
        <v>391</v>
      </c>
      <c r="D1008" t="s">
        <v>44</v>
      </c>
      <c r="E1008">
        <v>2018</v>
      </c>
      <c r="F1008">
        <v>707</v>
      </c>
      <c r="G1008">
        <v>94</v>
      </c>
      <c r="H1008">
        <v>0</v>
      </c>
      <c r="I1008">
        <v>38</v>
      </c>
      <c r="J1008">
        <v>121</v>
      </c>
      <c r="K1008">
        <v>116</v>
      </c>
      <c r="L1008">
        <v>96</v>
      </c>
      <c r="M1008">
        <v>92</v>
      </c>
      <c r="N1008">
        <v>85</v>
      </c>
      <c r="O1008">
        <v>104</v>
      </c>
      <c r="P1008">
        <v>80</v>
      </c>
      <c r="Q1008">
        <v>48</v>
      </c>
      <c r="R1008">
        <v>21</v>
      </c>
      <c r="S1008">
        <v>0</v>
      </c>
      <c r="T1008">
        <v>0</v>
      </c>
      <c r="U1008">
        <v>730</v>
      </c>
      <c r="V1008">
        <v>70</v>
      </c>
      <c r="W1008">
        <v>1</v>
      </c>
      <c r="X1008">
        <v>577</v>
      </c>
      <c r="Y1008">
        <v>0</v>
      </c>
      <c r="Z1008">
        <v>224</v>
      </c>
      <c r="AA1008">
        <v>0</v>
      </c>
      <c r="AB1008">
        <v>96</v>
      </c>
      <c r="AC1008">
        <v>587</v>
      </c>
      <c r="AD1008">
        <v>12</v>
      </c>
      <c r="AE1008">
        <v>106</v>
      </c>
      <c r="AF1008">
        <v>49</v>
      </c>
      <c r="AG1008">
        <v>719</v>
      </c>
      <c r="AH1008" t="s">
        <v>74</v>
      </c>
      <c r="AI1008" t="s">
        <v>74</v>
      </c>
      <c r="AJ1008">
        <v>12</v>
      </c>
      <c r="AK1008" t="s">
        <v>74</v>
      </c>
      <c r="AL1008" t="s">
        <v>74</v>
      </c>
      <c r="AM1008" t="s">
        <v>74</v>
      </c>
      <c r="AN1008">
        <v>801</v>
      </c>
      <c r="AO1008">
        <v>0.88264669163545573</v>
      </c>
      <c r="AP1008">
        <v>0.1173533083645443</v>
      </c>
      <c r="AQ1008">
        <v>0</v>
      </c>
      <c r="AR1008">
        <v>4.7440699126092382E-2</v>
      </c>
      <c r="AS1008">
        <v>0.15106117353308371</v>
      </c>
      <c r="AT1008">
        <v>0.1448189762796504</v>
      </c>
      <c r="AU1008">
        <v>0.1198501872659176</v>
      </c>
      <c r="AV1008">
        <v>0.114856429463171</v>
      </c>
      <c r="AW1008">
        <v>0.1061173533083645</v>
      </c>
      <c r="AX1008">
        <v>0.12983770287141069</v>
      </c>
      <c r="AY1008">
        <v>9.987515605493133E-2</v>
      </c>
      <c r="AZ1008">
        <v>5.9925093632958802E-2</v>
      </c>
      <c r="BA1008">
        <v>0</v>
      </c>
      <c r="BB1008">
        <v>2.6217228464419481E-2</v>
      </c>
      <c r="BC1008">
        <v>0</v>
      </c>
      <c r="BD1008">
        <v>0.91136079900124844</v>
      </c>
      <c r="BE1008">
        <v>8.7390761548064924E-2</v>
      </c>
      <c r="BF1008">
        <v>1.2484394506866419E-3</v>
      </c>
      <c r="BG1008">
        <v>0.72034956304619224</v>
      </c>
      <c r="BH1008">
        <v>0</v>
      </c>
      <c r="BI1008">
        <v>0.27965043695380781</v>
      </c>
      <c r="BJ1008">
        <v>0</v>
      </c>
      <c r="BK1008">
        <v>0.1198501872659176</v>
      </c>
      <c r="BL1008">
        <v>0.73283395755305869</v>
      </c>
      <c r="BM1008">
        <v>1.4981273408239701E-2</v>
      </c>
      <c r="BN1008">
        <v>0.13233458177278401</v>
      </c>
      <c r="BO1008">
        <v>6.117353308364544E-2</v>
      </c>
      <c r="BP1008">
        <v>0.89762796504369535</v>
      </c>
      <c r="BQ1008">
        <v>0</v>
      </c>
      <c r="BR1008">
        <v>0</v>
      </c>
      <c r="BS1008">
        <v>1.4981273408239701E-2</v>
      </c>
      <c r="BT1008">
        <v>0</v>
      </c>
      <c r="BU1008">
        <v>0</v>
      </c>
      <c r="BV1008">
        <v>0</v>
      </c>
      <c r="BW1008">
        <v>1</v>
      </c>
      <c r="BX1008" t="s">
        <v>2142</v>
      </c>
      <c r="BY1008">
        <v>801</v>
      </c>
      <c r="BZ1008">
        <v>1</v>
      </c>
      <c r="CA1008">
        <v>0</v>
      </c>
    </row>
    <row r="1009" spans="1:79" customFormat="1" x14ac:dyDescent="0.25">
      <c r="A1009" t="s">
        <v>2143</v>
      </c>
      <c r="B1009" t="s">
        <v>42</v>
      </c>
      <c r="C1009" t="s">
        <v>391</v>
      </c>
      <c r="D1009" t="s">
        <v>947</v>
      </c>
      <c r="E1009">
        <v>2018</v>
      </c>
      <c r="F1009">
        <v>324</v>
      </c>
      <c r="G1009">
        <v>46</v>
      </c>
      <c r="H1009">
        <v>0</v>
      </c>
      <c r="I1009">
        <v>15</v>
      </c>
      <c r="J1009">
        <v>40</v>
      </c>
      <c r="K1009">
        <v>42</v>
      </c>
      <c r="L1009">
        <v>39</v>
      </c>
      <c r="M1009">
        <v>44</v>
      </c>
      <c r="N1009">
        <v>35</v>
      </c>
      <c r="O1009">
        <v>59</v>
      </c>
      <c r="P1009">
        <v>46</v>
      </c>
      <c r="Q1009">
        <v>31</v>
      </c>
      <c r="R1009">
        <v>19</v>
      </c>
      <c r="S1009">
        <v>0</v>
      </c>
      <c r="T1009">
        <v>0</v>
      </c>
      <c r="U1009">
        <v>327</v>
      </c>
      <c r="V1009">
        <v>42</v>
      </c>
      <c r="W1009">
        <v>1</v>
      </c>
      <c r="X1009">
        <v>214</v>
      </c>
      <c r="Y1009">
        <v>0</v>
      </c>
      <c r="Z1009">
        <v>156</v>
      </c>
      <c r="AA1009">
        <v>0</v>
      </c>
      <c r="AB1009">
        <v>33</v>
      </c>
      <c r="AC1009">
        <v>302</v>
      </c>
      <c r="AD1009">
        <v>5</v>
      </c>
      <c r="AE1009">
        <v>30</v>
      </c>
      <c r="AF1009">
        <v>5</v>
      </c>
      <c r="AG1009">
        <v>359</v>
      </c>
      <c r="AH1009" t="s">
        <v>74</v>
      </c>
      <c r="AI1009" t="s">
        <v>74</v>
      </c>
      <c r="AJ1009">
        <v>5</v>
      </c>
      <c r="AK1009" t="s">
        <v>74</v>
      </c>
      <c r="AL1009" t="s">
        <v>74</v>
      </c>
      <c r="AM1009" t="s">
        <v>74</v>
      </c>
      <c r="AN1009">
        <v>370</v>
      </c>
      <c r="AO1009">
        <v>0.87567567567567572</v>
      </c>
      <c r="AP1009">
        <v>0.1243243243243243</v>
      </c>
      <c r="AQ1009">
        <v>0</v>
      </c>
      <c r="AR1009">
        <v>4.0540540540540543E-2</v>
      </c>
      <c r="AS1009">
        <v>0.1081081081081081</v>
      </c>
      <c r="AT1009">
        <v>0.11351351351351351</v>
      </c>
      <c r="AU1009">
        <v>0.1054054054054054</v>
      </c>
      <c r="AV1009">
        <v>0.1189189189189189</v>
      </c>
      <c r="AW1009">
        <v>9.45945945945946E-2</v>
      </c>
      <c r="AX1009">
        <v>0.1594594594594595</v>
      </c>
      <c r="AY1009">
        <v>0.1243243243243243</v>
      </c>
      <c r="AZ1009">
        <v>8.3783783783783788E-2</v>
      </c>
      <c r="BA1009">
        <v>0</v>
      </c>
      <c r="BB1009">
        <v>5.1351351351351347E-2</v>
      </c>
      <c r="BC1009">
        <v>0</v>
      </c>
      <c r="BD1009">
        <v>0.88378378378378375</v>
      </c>
      <c r="BE1009">
        <v>0.11351351351351351</v>
      </c>
      <c r="BF1009">
        <v>2.7027027027027029E-3</v>
      </c>
      <c r="BG1009">
        <v>0.57837837837837835</v>
      </c>
      <c r="BH1009">
        <v>0</v>
      </c>
      <c r="BI1009">
        <v>0.42162162162162159</v>
      </c>
      <c r="BJ1009">
        <v>0</v>
      </c>
      <c r="BK1009">
        <v>8.9189189189189194E-2</v>
      </c>
      <c r="BL1009">
        <v>0.81621621621621621</v>
      </c>
      <c r="BM1009">
        <v>1.3513513513513511E-2</v>
      </c>
      <c r="BN1009">
        <v>8.1081081081081086E-2</v>
      </c>
      <c r="BO1009">
        <v>1.3513513513513511E-2</v>
      </c>
      <c r="BP1009">
        <v>0.97027027027027024</v>
      </c>
      <c r="BQ1009">
        <v>0</v>
      </c>
      <c r="BR1009">
        <v>0</v>
      </c>
      <c r="BS1009">
        <v>1.3513513513513511E-2</v>
      </c>
      <c r="BT1009">
        <v>0</v>
      </c>
      <c r="BU1009">
        <v>0</v>
      </c>
      <c r="BV1009">
        <v>0</v>
      </c>
      <c r="BW1009">
        <v>1</v>
      </c>
      <c r="BX1009" t="s">
        <v>2142</v>
      </c>
      <c r="BY1009">
        <v>801</v>
      </c>
      <c r="BZ1009">
        <v>0.46192259675405739</v>
      </c>
      <c r="CA1009">
        <v>0</v>
      </c>
    </row>
    <row r="1010" spans="1:79" customFormat="1" x14ac:dyDescent="0.25">
      <c r="A1010" t="s">
        <v>2144</v>
      </c>
      <c r="B1010" t="s">
        <v>42</v>
      </c>
      <c r="C1010" t="s">
        <v>391</v>
      </c>
      <c r="D1010" t="s">
        <v>949</v>
      </c>
      <c r="E1010">
        <v>2018</v>
      </c>
      <c r="F1010">
        <v>293</v>
      </c>
      <c r="G1010">
        <v>32</v>
      </c>
      <c r="H1010">
        <v>0</v>
      </c>
      <c r="I1010">
        <v>22</v>
      </c>
      <c r="J1010">
        <v>70</v>
      </c>
      <c r="K1010">
        <v>59</v>
      </c>
      <c r="L1010">
        <v>43</v>
      </c>
      <c r="M1010">
        <v>35</v>
      </c>
      <c r="N1010">
        <v>37</v>
      </c>
      <c r="O1010">
        <v>30</v>
      </c>
      <c r="P1010">
        <v>21</v>
      </c>
      <c r="Q1010">
        <v>8</v>
      </c>
      <c r="R1010">
        <v>0</v>
      </c>
      <c r="S1010">
        <v>0</v>
      </c>
      <c r="T1010">
        <v>0</v>
      </c>
      <c r="U1010">
        <v>306</v>
      </c>
      <c r="V1010">
        <v>19</v>
      </c>
      <c r="W1010">
        <v>0</v>
      </c>
      <c r="X1010">
        <v>265</v>
      </c>
      <c r="Y1010">
        <v>0</v>
      </c>
      <c r="Z1010">
        <v>60</v>
      </c>
      <c r="AA1010">
        <v>0</v>
      </c>
      <c r="AB1010">
        <v>32</v>
      </c>
      <c r="AC1010">
        <v>267</v>
      </c>
      <c r="AD1010">
        <v>3</v>
      </c>
      <c r="AE1010">
        <v>23</v>
      </c>
      <c r="AF1010">
        <v>16</v>
      </c>
      <c r="AG1010">
        <v>304</v>
      </c>
      <c r="AH1010" t="s">
        <v>74</v>
      </c>
      <c r="AI1010" t="s">
        <v>74</v>
      </c>
      <c r="AJ1010">
        <v>2</v>
      </c>
      <c r="AK1010" t="s">
        <v>74</v>
      </c>
      <c r="AL1010" t="s">
        <v>74</v>
      </c>
      <c r="AM1010" t="s">
        <v>74</v>
      </c>
      <c r="AN1010">
        <v>325</v>
      </c>
      <c r="AO1010">
        <v>0.90153846153846151</v>
      </c>
      <c r="AP1010">
        <v>9.8461538461538461E-2</v>
      </c>
      <c r="AQ1010">
        <v>0</v>
      </c>
      <c r="AR1010">
        <v>6.7692307692307691E-2</v>
      </c>
      <c r="AS1010">
        <v>0.2153846153846154</v>
      </c>
      <c r="AT1010">
        <v>0.18153846153846151</v>
      </c>
      <c r="AU1010">
        <v>0.13230769230769229</v>
      </c>
      <c r="AV1010">
        <v>0.1076923076923077</v>
      </c>
      <c r="AW1010">
        <v>0.11384615384615381</v>
      </c>
      <c r="AX1010">
        <v>9.2307692307692313E-2</v>
      </c>
      <c r="AY1010">
        <v>6.4615384615384616E-2</v>
      </c>
      <c r="AZ1010">
        <v>2.4615384615384619E-2</v>
      </c>
      <c r="BA1010">
        <v>0</v>
      </c>
      <c r="BB1010">
        <v>0</v>
      </c>
      <c r="BC1010">
        <v>0</v>
      </c>
      <c r="BD1010">
        <v>0.94153846153846155</v>
      </c>
      <c r="BE1010">
        <v>5.8461538461538461E-2</v>
      </c>
      <c r="BF1010">
        <v>0</v>
      </c>
      <c r="BG1010">
        <v>0.81538461538461537</v>
      </c>
      <c r="BH1010">
        <v>0</v>
      </c>
      <c r="BI1010">
        <v>0.1846153846153846</v>
      </c>
      <c r="BJ1010">
        <v>0</v>
      </c>
      <c r="BK1010">
        <v>9.8461538461538461E-2</v>
      </c>
      <c r="BL1010">
        <v>0.82153846153846155</v>
      </c>
      <c r="BM1010">
        <v>9.2307692307692316E-3</v>
      </c>
      <c r="BN1010">
        <v>7.0769230769230765E-2</v>
      </c>
      <c r="BO1010">
        <v>4.9230769230769231E-2</v>
      </c>
      <c r="BP1010">
        <v>0.93538461538461537</v>
      </c>
      <c r="BQ1010">
        <v>0</v>
      </c>
      <c r="BR1010">
        <v>0</v>
      </c>
      <c r="BS1010">
        <v>6.1538461538461538E-3</v>
      </c>
      <c r="BT1010">
        <v>0</v>
      </c>
      <c r="BU1010">
        <v>0</v>
      </c>
      <c r="BV1010">
        <v>0</v>
      </c>
      <c r="BW1010">
        <v>1</v>
      </c>
      <c r="BX1010" t="s">
        <v>2142</v>
      </c>
      <c r="BY1010">
        <v>801</v>
      </c>
      <c r="BZ1010">
        <v>0.40574282147315849</v>
      </c>
      <c r="CA1010">
        <v>0</v>
      </c>
    </row>
    <row r="1011" spans="1:79" customFormat="1" x14ac:dyDescent="0.25">
      <c r="A1011" t="s">
        <v>2145</v>
      </c>
      <c r="B1011" t="s">
        <v>42</v>
      </c>
      <c r="C1011" t="s">
        <v>391</v>
      </c>
      <c r="D1011" t="s">
        <v>951</v>
      </c>
      <c r="E1011">
        <v>2018</v>
      </c>
      <c r="F1011">
        <v>12</v>
      </c>
      <c r="G1011">
        <v>1</v>
      </c>
      <c r="H1011">
        <v>0</v>
      </c>
      <c r="I1011">
        <v>0</v>
      </c>
      <c r="J1011">
        <v>6</v>
      </c>
      <c r="K1011">
        <v>0</v>
      </c>
      <c r="L1011">
        <v>2</v>
      </c>
      <c r="M1011">
        <v>1</v>
      </c>
      <c r="N1011">
        <v>0</v>
      </c>
      <c r="O1011">
        <v>3</v>
      </c>
      <c r="P1011">
        <v>0</v>
      </c>
      <c r="Q1011">
        <v>0</v>
      </c>
      <c r="R1011">
        <v>1</v>
      </c>
      <c r="S1011">
        <v>0</v>
      </c>
      <c r="T1011">
        <v>0</v>
      </c>
      <c r="U1011">
        <v>12</v>
      </c>
      <c r="V1011">
        <v>1</v>
      </c>
      <c r="W1011">
        <v>0</v>
      </c>
      <c r="X1011">
        <v>13</v>
      </c>
      <c r="Y1011">
        <v>0</v>
      </c>
      <c r="Z1011">
        <v>0</v>
      </c>
      <c r="AA1011">
        <v>0</v>
      </c>
      <c r="AB1011">
        <v>7</v>
      </c>
      <c r="AC1011">
        <v>3</v>
      </c>
      <c r="AD1011">
        <v>1</v>
      </c>
      <c r="AE1011">
        <v>2</v>
      </c>
      <c r="AF1011">
        <v>0</v>
      </c>
      <c r="AG1011">
        <v>12</v>
      </c>
      <c r="AH1011" t="s">
        <v>74</v>
      </c>
      <c r="AI1011" t="s">
        <v>74</v>
      </c>
      <c r="AJ1011">
        <v>1</v>
      </c>
      <c r="AK1011" t="s">
        <v>74</v>
      </c>
      <c r="AL1011" t="s">
        <v>74</v>
      </c>
      <c r="AM1011" t="s">
        <v>74</v>
      </c>
      <c r="AN1011">
        <v>13</v>
      </c>
      <c r="AO1011">
        <v>0.92307692307692313</v>
      </c>
      <c r="AP1011">
        <v>7.6923076923076927E-2</v>
      </c>
      <c r="AQ1011">
        <v>0</v>
      </c>
      <c r="AR1011">
        <v>0</v>
      </c>
      <c r="AS1011">
        <v>0.46153846153846162</v>
      </c>
      <c r="AT1011">
        <v>0</v>
      </c>
      <c r="AU1011">
        <v>0.15384615384615391</v>
      </c>
      <c r="AV1011">
        <v>7.6923076923076927E-2</v>
      </c>
      <c r="AW1011">
        <v>0</v>
      </c>
      <c r="AX1011">
        <v>0.23076923076923081</v>
      </c>
      <c r="AY1011">
        <v>0</v>
      </c>
      <c r="AZ1011">
        <v>0</v>
      </c>
      <c r="BA1011">
        <v>0</v>
      </c>
      <c r="BB1011">
        <v>7.6923076923076927E-2</v>
      </c>
      <c r="BC1011">
        <v>0</v>
      </c>
      <c r="BD1011">
        <v>0.92307692307692313</v>
      </c>
      <c r="BE1011">
        <v>7.6923076923076927E-2</v>
      </c>
      <c r="BF1011">
        <v>0</v>
      </c>
      <c r="BG1011">
        <v>1</v>
      </c>
      <c r="BH1011">
        <v>0</v>
      </c>
      <c r="BI1011">
        <v>0</v>
      </c>
      <c r="BJ1011">
        <v>0</v>
      </c>
      <c r="BK1011">
        <v>0.53846153846153844</v>
      </c>
      <c r="BL1011">
        <v>0.23076923076923081</v>
      </c>
      <c r="BM1011">
        <v>7.6923076923076927E-2</v>
      </c>
      <c r="BN1011">
        <v>0.15384615384615391</v>
      </c>
      <c r="BO1011">
        <v>0</v>
      </c>
      <c r="BP1011">
        <v>0.92307692307692313</v>
      </c>
      <c r="BQ1011">
        <v>0</v>
      </c>
      <c r="BR1011">
        <v>0</v>
      </c>
      <c r="BS1011">
        <v>7.6923076923076927E-2</v>
      </c>
      <c r="BT1011">
        <v>0</v>
      </c>
      <c r="BU1011">
        <v>0</v>
      </c>
      <c r="BV1011">
        <v>0</v>
      </c>
      <c r="BW1011">
        <v>1</v>
      </c>
      <c r="BX1011" t="s">
        <v>2142</v>
      </c>
      <c r="BY1011">
        <v>801</v>
      </c>
      <c r="BZ1011">
        <v>1.622971285892634E-2</v>
      </c>
      <c r="CA1011">
        <v>0</v>
      </c>
    </row>
    <row r="1012" spans="1:79" customFormat="1" x14ac:dyDescent="0.25">
      <c r="A1012" t="s">
        <v>2146</v>
      </c>
      <c r="B1012" t="s">
        <v>42</v>
      </c>
      <c r="C1012" t="s">
        <v>391</v>
      </c>
      <c r="D1012" t="s">
        <v>953</v>
      </c>
      <c r="E1012">
        <v>2018</v>
      </c>
      <c r="F1012">
        <v>75</v>
      </c>
      <c r="G1012">
        <v>15</v>
      </c>
      <c r="H1012">
        <v>0</v>
      </c>
      <c r="I1012">
        <v>1</v>
      </c>
      <c r="J1012">
        <v>5</v>
      </c>
      <c r="K1012">
        <v>15</v>
      </c>
      <c r="L1012">
        <v>12</v>
      </c>
      <c r="M1012">
        <v>11</v>
      </c>
      <c r="N1012">
        <v>13</v>
      </c>
      <c r="O1012">
        <v>12</v>
      </c>
      <c r="P1012">
        <v>12</v>
      </c>
      <c r="Q1012">
        <v>8</v>
      </c>
      <c r="R1012">
        <v>1</v>
      </c>
      <c r="S1012">
        <v>0</v>
      </c>
      <c r="T1012">
        <v>0</v>
      </c>
      <c r="U1012">
        <v>82</v>
      </c>
      <c r="V1012">
        <v>8</v>
      </c>
      <c r="W1012">
        <v>0</v>
      </c>
      <c r="X1012">
        <v>85</v>
      </c>
      <c r="Y1012">
        <v>0</v>
      </c>
      <c r="Z1012">
        <v>5</v>
      </c>
      <c r="AA1012">
        <v>0</v>
      </c>
      <c r="AB1012">
        <v>24</v>
      </c>
      <c r="AC1012">
        <v>15</v>
      </c>
      <c r="AD1012">
        <v>0</v>
      </c>
      <c r="AE1012">
        <v>51</v>
      </c>
      <c r="AF1012">
        <v>28</v>
      </c>
      <c r="AG1012">
        <v>44</v>
      </c>
      <c r="AH1012" t="s">
        <v>74</v>
      </c>
      <c r="AI1012" t="s">
        <v>74</v>
      </c>
      <c r="AJ1012">
        <v>1</v>
      </c>
      <c r="AK1012" t="s">
        <v>74</v>
      </c>
      <c r="AL1012" t="s">
        <v>74</v>
      </c>
      <c r="AM1012" t="s">
        <v>74</v>
      </c>
      <c r="AN1012">
        <v>90</v>
      </c>
      <c r="AO1012">
        <v>0.83333333333333337</v>
      </c>
      <c r="AP1012">
        <v>0.16666666666666671</v>
      </c>
      <c r="AQ1012">
        <v>0</v>
      </c>
      <c r="AR1012">
        <v>1.111111111111111E-2</v>
      </c>
      <c r="AS1012">
        <v>5.5555555555555552E-2</v>
      </c>
      <c r="AT1012">
        <v>0.16666666666666671</v>
      </c>
      <c r="AU1012">
        <v>0.1333333333333333</v>
      </c>
      <c r="AV1012">
        <v>0.1222222222222222</v>
      </c>
      <c r="AW1012">
        <v>0.1444444444444444</v>
      </c>
      <c r="AX1012">
        <v>0.1333333333333333</v>
      </c>
      <c r="AY1012">
        <v>0.1333333333333333</v>
      </c>
      <c r="AZ1012">
        <v>8.8888888888888892E-2</v>
      </c>
      <c r="BA1012">
        <v>0</v>
      </c>
      <c r="BB1012">
        <v>1.111111111111111E-2</v>
      </c>
      <c r="BC1012">
        <v>0</v>
      </c>
      <c r="BD1012">
        <v>0.91111111111111109</v>
      </c>
      <c r="BE1012">
        <v>8.8888888888888892E-2</v>
      </c>
      <c r="BF1012">
        <v>0</v>
      </c>
      <c r="BG1012">
        <v>0.94444444444444442</v>
      </c>
      <c r="BH1012">
        <v>0</v>
      </c>
      <c r="BI1012">
        <v>5.5555555555555552E-2</v>
      </c>
      <c r="BJ1012">
        <v>0</v>
      </c>
      <c r="BK1012">
        <v>0.26666666666666672</v>
      </c>
      <c r="BL1012">
        <v>0.16666666666666671</v>
      </c>
      <c r="BM1012">
        <v>0</v>
      </c>
      <c r="BN1012">
        <v>0.56666666666666665</v>
      </c>
      <c r="BO1012">
        <v>0.31111111111111112</v>
      </c>
      <c r="BP1012">
        <v>0.48888888888888887</v>
      </c>
      <c r="BQ1012">
        <v>0</v>
      </c>
      <c r="BR1012">
        <v>0</v>
      </c>
      <c r="BS1012">
        <v>1.111111111111111E-2</v>
      </c>
      <c r="BT1012">
        <v>0</v>
      </c>
      <c r="BU1012">
        <v>0</v>
      </c>
      <c r="BV1012">
        <v>0</v>
      </c>
      <c r="BW1012">
        <v>1</v>
      </c>
      <c r="BX1012" t="s">
        <v>2142</v>
      </c>
      <c r="BY1012">
        <v>801</v>
      </c>
      <c r="BZ1012">
        <v>0.11235955056179769</v>
      </c>
      <c r="CA1012">
        <v>0</v>
      </c>
    </row>
    <row r="1013" spans="1:79" customFormat="1" x14ac:dyDescent="0.25">
      <c r="A1013" t="s">
        <v>2147</v>
      </c>
      <c r="B1013" t="s">
        <v>42</v>
      </c>
      <c r="C1013" t="s">
        <v>391</v>
      </c>
      <c r="D1013" t="s">
        <v>961</v>
      </c>
      <c r="E1013">
        <v>2018</v>
      </c>
      <c r="F1013">
        <v>3</v>
      </c>
      <c r="G1013">
        <v>0</v>
      </c>
      <c r="H1013">
        <v>0</v>
      </c>
      <c r="I1013">
        <v>0</v>
      </c>
      <c r="J1013">
        <v>0</v>
      </c>
      <c r="K1013">
        <v>0</v>
      </c>
      <c r="L1013">
        <v>0</v>
      </c>
      <c r="M1013">
        <v>1</v>
      </c>
      <c r="N1013">
        <v>0</v>
      </c>
      <c r="O1013">
        <v>0</v>
      </c>
      <c r="P1013">
        <v>1</v>
      </c>
      <c r="Q1013">
        <v>1</v>
      </c>
      <c r="R1013">
        <v>0</v>
      </c>
      <c r="S1013">
        <v>0</v>
      </c>
      <c r="T1013">
        <v>0</v>
      </c>
      <c r="U1013">
        <v>3</v>
      </c>
      <c r="V1013">
        <v>0</v>
      </c>
      <c r="W1013">
        <v>0</v>
      </c>
      <c r="X1013">
        <v>0</v>
      </c>
      <c r="Y1013">
        <v>0</v>
      </c>
      <c r="Z1013">
        <v>3</v>
      </c>
      <c r="AA1013">
        <v>0</v>
      </c>
      <c r="AB1013">
        <v>0</v>
      </c>
      <c r="AC1013">
        <v>0</v>
      </c>
      <c r="AD1013">
        <v>3</v>
      </c>
      <c r="AE1013">
        <v>0</v>
      </c>
      <c r="AF1013">
        <v>0</v>
      </c>
      <c r="AG1013">
        <v>0</v>
      </c>
      <c r="AH1013" t="s">
        <v>74</v>
      </c>
      <c r="AI1013" t="s">
        <v>74</v>
      </c>
      <c r="AJ1013">
        <v>3</v>
      </c>
      <c r="AK1013" t="s">
        <v>74</v>
      </c>
      <c r="AL1013" t="s">
        <v>74</v>
      </c>
      <c r="AM1013" t="s">
        <v>74</v>
      </c>
      <c r="AN1013">
        <v>3</v>
      </c>
      <c r="AO1013">
        <v>1</v>
      </c>
      <c r="AP1013">
        <v>0</v>
      </c>
      <c r="AQ1013">
        <v>0</v>
      </c>
      <c r="AR1013">
        <v>0</v>
      </c>
      <c r="AS1013">
        <v>0</v>
      </c>
      <c r="AT1013">
        <v>0</v>
      </c>
      <c r="AU1013">
        <v>0</v>
      </c>
      <c r="AV1013">
        <v>0.33333333333333331</v>
      </c>
      <c r="AW1013">
        <v>0</v>
      </c>
      <c r="AX1013">
        <v>0</v>
      </c>
      <c r="AY1013">
        <v>0.33333333333333331</v>
      </c>
      <c r="AZ1013">
        <v>0.33333333333333331</v>
      </c>
      <c r="BA1013">
        <v>0</v>
      </c>
      <c r="BB1013">
        <v>0</v>
      </c>
      <c r="BC1013">
        <v>0</v>
      </c>
      <c r="BD1013">
        <v>1</v>
      </c>
      <c r="BE1013">
        <v>0</v>
      </c>
      <c r="BF1013">
        <v>0</v>
      </c>
      <c r="BG1013">
        <v>0</v>
      </c>
      <c r="BH1013">
        <v>0</v>
      </c>
      <c r="BI1013">
        <v>1</v>
      </c>
      <c r="BJ1013">
        <v>0</v>
      </c>
      <c r="BK1013">
        <v>0</v>
      </c>
      <c r="BL1013">
        <v>0</v>
      </c>
      <c r="BM1013">
        <v>1</v>
      </c>
      <c r="BN1013">
        <v>0</v>
      </c>
      <c r="BO1013">
        <v>0</v>
      </c>
      <c r="BP1013">
        <v>0</v>
      </c>
      <c r="BQ1013">
        <v>0</v>
      </c>
      <c r="BR1013">
        <v>0</v>
      </c>
      <c r="BS1013">
        <v>1</v>
      </c>
      <c r="BT1013">
        <v>0</v>
      </c>
      <c r="BU1013">
        <v>0</v>
      </c>
      <c r="BV1013">
        <v>0</v>
      </c>
      <c r="BW1013">
        <v>1</v>
      </c>
      <c r="BX1013" t="s">
        <v>2142</v>
      </c>
      <c r="BY1013">
        <v>801</v>
      </c>
      <c r="BZ1013">
        <v>3.7453183520599251E-3</v>
      </c>
      <c r="CA1013">
        <v>0</v>
      </c>
    </row>
    <row r="1014" spans="1:79" customFormat="1" x14ac:dyDescent="0.25">
      <c r="A1014" t="s">
        <v>2148</v>
      </c>
      <c r="B1014" t="s">
        <v>42</v>
      </c>
      <c r="C1014" t="s">
        <v>394</v>
      </c>
      <c r="D1014" t="s">
        <v>44</v>
      </c>
      <c r="E1014">
        <v>2018</v>
      </c>
      <c r="F1014">
        <v>8456</v>
      </c>
      <c r="G1014">
        <v>541</v>
      </c>
      <c r="H1014">
        <v>0</v>
      </c>
      <c r="I1014">
        <v>1169</v>
      </c>
      <c r="J1014">
        <v>1028</v>
      </c>
      <c r="K1014">
        <v>890</v>
      </c>
      <c r="L1014">
        <v>774</v>
      </c>
      <c r="M1014">
        <v>943</v>
      </c>
      <c r="N1014">
        <v>1237</v>
      </c>
      <c r="O1014">
        <v>1329</v>
      </c>
      <c r="P1014">
        <v>867</v>
      </c>
      <c r="Q1014">
        <v>354</v>
      </c>
      <c r="R1014">
        <v>114</v>
      </c>
      <c r="S1014">
        <v>292</v>
      </c>
      <c r="T1014">
        <v>0</v>
      </c>
      <c r="U1014">
        <v>8672</v>
      </c>
      <c r="V1014">
        <v>325</v>
      </c>
      <c r="W1014">
        <v>0</v>
      </c>
      <c r="X1014">
        <v>6033</v>
      </c>
      <c r="Y1014">
        <v>1863</v>
      </c>
      <c r="Z1014">
        <v>1100</v>
      </c>
      <c r="AA1014">
        <v>1</v>
      </c>
      <c r="AB1014">
        <v>780</v>
      </c>
      <c r="AC1014">
        <v>7010</v>
      </c>
      <c r="AD1014">
        <v>5</v>
      </c>
      <c r="AE1014">
        <v>1202</v>
      </c>
      <c r="AF1014">
        <v>384</v>
      </c>
      <c r="AG1014">
        <v>8129</v>
      </c>
      <c r="AH1014">
        <v>406</v>
      </c>
      <c r="AI1014">
        <v>73</v>
      </c>
      <c r="AJ1014">
        <v>5</v>
      </c>
      <c r="AK1014">
        <v>2052</v>
      </c>
      <c r="AL1014">
        <v>6912</v>
      </c>
      <c r="AM1014">
        <v>33</v>
      </c>
      <c r="AN1014">
        <v>8997</v>
      </c>
      <c r="AO1014">
        <v>0.93986884517061242</v>
      </c>
      <c r="AP1014">
        <v>6.0131154829387572E-2</v>
      </c>
      <c r="AQ1014">
        <v>0</v>
      </c>
      <c r="AR1014">
        <v>0.12993219962209629</v>
      </c>
      <c r="AS1014">
        <v>0.1142603089918862</v>
      </c>
      <c r="AT1014">
        <v>9.892186284316995E-2</v>
      </c>
      <c r="AU1014">
        <v>8.6028676225408468E-2</v>
      </c>
      <c r="AV1014">
        <v>0.10481271534956101</v>
      </c>
      <c r="AW1014">
        <v>0.13749027453595641</v>
      </c>
      <c r="AX1014">
        <v>0.14771590530176729</v>
      </c>
      <c r="AY1014">
        <v>9.6365455151717239E-2</v>
      </c>
      <c r="AZ1014">
        <v>3.9346448816272091E-2</v>
      </c>
      <c r="BA1014">
        <v>3.2455262865399577E-2</v>
      </c>
      <c r="BB1014">
        <v>1.267089029676559E-2</v>
      </c>
      <c r="BC1014">
        <v>0</v>
      </c>
      <c r="BD1014">
        <v>0.96387684783816829</v>
      </c>
      <c r="BE1014">
        <v>3.612315216183172E-2</v>
      </c>
      <c r="BF1014">
        <v>0</v>
      </c>
      <c r="BG1014">
        <v>0.67055685228409467</v>
      </c>
      <c r="BH1014">
        <v>0.20706902300766919</v>
      </c>
      <c r="BI1014">
        <v>0.1222629765477381</v>
      </c>
      <c r="BJ1014">
        <v>1.1114816049794381E-4</v>
      </c>
      <c r="BK1014">
        <v>8.6695565188396134E-2</v>
      </c>
      <c r="BL1014">
        <v>0.7791486050905857</v>
      </c>
      <c r="BM1014">
        <v>5.5574080248971876E-4</v>
      </c>
      <c r="BN1014">
        <v>0.1336000889185284</v>
      </c>
      <c r="BO1014">
        <v>4.2680893631210401E-2</v>
      </c>
      <c r="BP1014">
        <v>0.90352339668778481</v>
      </c>
      <c r="BQ1014">
        <v>4.5126153162165172E-2</v>
      </c>
      <c r="BR1014">
        <v>8.1138157163498942E-3</v>
      </c>
      <c r="BS1014">
        <v>5.5574080248971876E-4</v>
      </c>
      <c r="BT1014">
        <v>0.22807602534178059</v>
      </c>
      <c r="BU1014">
        <v>0.76825608536178724</v>
      </c>
      <c r="BV1014">
        <v>3.6678892964321442E-3</v>
      </c>
      <c r="BW1014">
        <v>1</v>
      </c>
      <c r="BX1014" t="s">
        <v>2149</v>
      </c>
      <c r="BY1014">
        <v>8997</v>
      </c>
      <c r="BZ1014">
        <v>1</v>
      </c>
      <c r="CA1014">
        <v>0</v>
      </c>
    </row>
    <row r="1015" spans="1:79" customFormat="1" x14ac:dyDescent="0.25">
      <c r="A1015" t="s">
        <v>2150</v>
      </c>
      <c r="B1015" t="s">
        <v>42</v>
      </c>
      <c r="C1015" t="s">
        <v>394</v>
      </c>
      <c r="D1015" t="s">
        <v>947</v>
      </c>
      <c r="E1015">
        <v>2018</v>
      </c>
      <c r="F1015">
        <v>885</v>
      </c>
      <c r="G1015">
        <v>30</v>
      </c>
      <c r="H1015">
        <v>0</v>
      </c>
      <c r="I1015">
        <v>39</v>
      </c>
      <c r="J1015">
        <v>66</v>
      </c>
      <c r="K1015">
        <v>102</v>
      </c>
      <c r="L1015">
        <v>94</v>
      </c>
      <c r="M1015">
        <v>134</v>
      </c>
      <c r="N1015">
        <v>152</v>
      </c>
      <c r="O1015">
        <v>157</v>
      </c>
      <c r="P1015">
        <v>106</v>
      </c>
      <c r="Q1015">
        <v>42</v>
      </c>
      <c r="R1015">
        <v>16</v>
      </c>
      <c r="S1015">
        <v>7</v>
      </c>
      <c r="T1015">
        <v>0</v>
      </c>
      <c r="U1015">
        <v>891</v>
      </c>
      <c r="V1015">
        <v>24</v>
      </c>
      <c r="W1015">
        <v>0</v>
      </c>
      <c r="X1015">
        <v>563</v>
      </c>
      <c r="Y1015">
        <v>245</v>
      </c>
      <c r="Z1015">
        <v>107</v>
      </c>
      <c r="AA1015">
        <v>0</v>
      </c>
      <c r="AB1015">
        <v>134</v>
      </c>
      <c r="AC1015">
        <v>635</v>
      </c>
      <c r="AD1015">
        <v>0</v>
      </c>
      <c r="AE1015">
        <v>146</v>
      </c>
      <c r="AF1015">
        <v>32</v>
      </c>
      <c r="AG1015">
        <v>857</v>
      </c>
      <c r="AH1015">
        <v>24</v>
      </c>
      <c r="AI1015">
        <v>2</v>
      </c>
      <c r="AJ1015">
        <v>0</v>
      </c>
      <c r="AK1015">
        <v>285</v>
      </c>
      <c r="AL1015">
        <v>623</v>
      </c>
      <c r="AM1015">
        <v>7</v>
      </c>
      <c r="AN1015">
        <v>915</v>
      </c>
      <c r="AO1015">
        <v>0.96721311475409832</v>
      </c>
      <c r="AP1015">
        <v>3.2786885245901641E-2</v>
      </c>
      <c r="AQ1015">
        <v>0</v>
      </c>
      <c r="AR1015">
        <v>4.2622950819672129E-2</v>
      </c>
      <c r="AS1015">
        <v>7.2131147540983612E-2</v>
      </c>
      <c r="AT1015">
        <v>0.1114754098360656</v>
      </c>
      <c r="AU1015">
        <v>0.10273224043715851</v>
      </c>
      <c r="AV1015">
        <v>0.14644808743169399</v>
      </c>
      <c r="AW1015">
        <v>0.16612021857923501</v>
      </c>
      <c r="AX1015">
        <v>0.1715846994535519</v>
      </c>
      <c r="AY1015">
        <v>0.1158469945355191</v>
      </c>
      <c r="AZ1015">
        <v>4.5901639344262293E-2</v>
      </c>
      <c r="BA1015">
        <v>7.6502732240437158E-3</v>
      </c>
      <c r="BB1015">
        <v>1.7486338797814211E-2</v>
      </c>
      <c r="BC1015">
        <v>0</v>
      </c>
      <c r="BD1015">
        <v>0.97377049180327868</v>
      </c>
      <c r="BE1015">
        <v>2.6229508196721311E-2</v>
      </c>
      <c r="BF1015">
        <v>0</v>
      </c>
      <c r="BG1015">
        <v>0.6153005464480874</v>
      </c>
      <c r="BH1015">
        <v>0.26775956284153007</v>
      </c>
      <c r="BI1015">
        <v>0.11693989071038249</v>
      </c>
      <c r="BJ1015">
        <v>0</v>
      </c>
      <c r="BK1015">
        <v>0.14644808743169399</v>
      </c>
      <c r="BL1015">
        <v>0.69398907103825136</v>
      </c>
      <c r="BM1015">
        <v>0</v>
      </c>
      <c r="BN1015">
        <v>0.15956284153005459</v>
      </c>
      <c r="BO1015">
        <v>3.4972677595628422E-2</v>
      </c>
      <c r="BP1015">
        <v>0.93661202185792347</v>
      </c>
      <c r="BQ1015">
        <v>2.6229508196721311E-2</v>
      </c>
      <c r="BR1015">
        <v>2.185792349726776E-3</v>
      </c>
      <c r="BS1015">
        <v>0</v>
      </c>
      <c r="BT1015">
        <v>0.31147540983606559</v>
      </c>
      <c r="BU1015">
        <v>0.68087431693989076</v>
      </c>
      <c r="BV1015">
        <v>7.6502732240437158E-3</v>
      </c>
      <c r="BW1015">
        <v>1</v>
      </c>
      <c r="BX1015" t="s">
        <v>2149</v>
      </c>
      <c r="BY1015">
        <v>8997</v>
      </c>
      <c r="BZ1015">
        <v>0.1017005668556185</v>
      </c>
      <c r="CA1015">
        <v>0</v>
      </c>
    </row>
    <row r="1016" spans="1:79" customFormat="1" x14ac:dyDescent="0.25">
      <c r="A1016" t="s">
        <v>2151</v>
      </c>
      <c r="B1016" t="s">
        <v>42</v>
      </c>
      <c r="C1016" t="s">
        <v>394</v>
      </c>
      <c r="D1016" t="s">
        <v>949</v>
      </c>
      <c r="E1016">
        <v>2018</v>
      </c>
      <c r="F1016">
        <v>5727</v>
      </c>
      <c r="G1016">
        <v>385</v>
      </c>
      <c r="H1016">
        <v>0</v>
      </c>
      <c r="I1016">
        <v>1045</v>
      </c>
      <c r="J1016">
        <v>804</v>
      </c>
      <c r="K1016">
        <v>659</v>
      </c>
      <c r="L1016">
        <v>536</v>
      </c>
      <c r="M1016">
        <v>571</v>
      </c>
      <c r="N1016">
        <v>788</v>
      </c>
      <c r="O1016">
        <v>775</v>
      </c>
      <c r="P1016">
        <v>467</v>
      </c>
      <c r="Q1016">
        <v>165</v>
      </c>
      <c r="R1016">
        <v>41</v>
      </c>
      <c r="S1016">
        <v>261</v>
      </c>
      <c r="T1016">
        <v>0</v>
      </c>
      <c r="U1016">
        <v>5963</v>
      </c>
      <c r="V1016">
        <v>149</v>
      </c>
      <c r="W1016">
        <v>0</v>
      </c>
      <c r="X1016">
        <v>4235</v>
      </c>
      <c r="Y1016">
        <v>1157</v>
      </c>
      <c r="Z1016">
        <v>719</v>
      </c>
      <c r="AA1016">
        <v>1</v>
      </c>
      <c r="AB1016">
        <v>324</v>
      </c>
      <c r="AC1016">
        <v>5346</v>
      </c>
      <c r="AD1016">
        <v>1</v>
      </c>
      <c r="AE1016">
        <v>441</v>
      </c>
      <c r="AF1016">
        <v>155</v>
      </c>
      <c r="AG1016">
        <v>5789</v>
      </c>
      <c r="AH1016">
        <v>117</v>
      </c>
      <c r="AI1016">
        <v>51</v>
      </c>
      <c r="AJ1016">
        <v>0</v>
      </c>
      <c r="AK1016">
        <v>1169</v>
      </c>
      <c r="AL1016">
        <v>4922</v>
      </c>
      <c r="AM1016">
        <v>21</v>
      </c>
      <c r="AN1016">
        <v>6112</v>
      </c>
      <c r="AO1016">
        <v>0.93700916230366493</v>
      </c>
      <c r="AP1016">
        <v>6.2990837696335081E-2</v>
      </c>
      <c r="AQ1016">
        <v>0</v>
      </c>
      <c r="AR1016">
        <v>0.1709751308900524</v>
      </c>
      <c r="AS1016">
        <v>0.13154450261780101</v>
      </c>
      <c r="AT1016">
        <v>0.1078206806282723</v>
      </c>
      <c r="AU1016">
        <v>8.7696335078534027E-2</v>
      </c>
      <c r="AV1016">
        <v>9.3422774869109951E-2</v>
      </c>
      <c r="AW1016">
        <v>0.12892670157068059</v>
      </c>
      <c r="AX1016">
        <v>0.12679973821989529</v>
      </c>
      <c r="AY1016">
        <v>7.6407068062827224E-2</v>
      </c>
      <c r="AZ1016">
        <v>2.6996073298429318E-2</v>
      </c>
      <c r="BA1016">
        <v>4.2702879581151827E-2</v>
      </c>
      <c r="BB1016">
        <v>6.7081151832460726E-3</v>
      </c>
      <c r="BC1016">
        <v>0</v>
      </c>
      <c r="BD1016">
        <v>0.97562172774869105</v>
      </c>
      <c r="BE1016">
        <v>2.43782722513089E-2</v>
      </c>
      <c r="BF1016">
        <v>0</v>
      </c>
      <c r="BG1016">
        <v>0.69289921465968585</v>
      </c>
      <c r="BH1016">
        <v>0.18929973821989529</v>
      </c>
      <c r="BI1016">
        <v>0.1176374345549738</v>
      </c>
      <c r="BJ1016">
        <v>1.6361256544502619E-4</v>
      </c>
      <c r="BK1016">
        <v>5.3010471204188482E-2</v>
      </c>
      <c r="BL1016">
        <v>0.87467277486910999</v>
      </c>
      <c r="BM1016">
        <v>1.6361256544502619E-4</v>
      </c>
      <c r="BN1016">
        <v>7.2153141361256543E-2</v>
      </c>
      <c r="BO1016">
        <v>2.5359947643979058E-2</v>
      </c>
      <c r="BP1016">
        <v>0.9471531413612565</v>
      </c>
      <c r="BQ1016">
        <v>1.914267015706806E-2</v>
      </c>
      <c r="BR1016">
        <v>8.3442408376963352E-3</v>
      </c>
      <c r="BS1016">
        <v>0</v>
      </c>
      <c r="BT1016">
        <v>0.19126308900523559</v>
      </c>
      <c r="BU1016">
        <v>0.80530104712041883</v>
      </c>
      <c r="BV1016">
        <v>3.4358638743455499E-3</v>
      </c>
      <c r="BW1016">
        <v>1</v>
      </c>
      <c r="BX1016" t="s">
        <v>2149</v>
      </c>
      <c r="BY1016">
        <v>8997</v>
      </c>
      <c r="BZ1016">
        <v>0.67933755696343223</v>
      </c>
      <c r="CA1016">
        <v>0</v>
      </c>
    </row>
    <row r="1017" spans="1:79" customFormat="1" x14ac:dyDescent="0.25">
      <c r="A1017" t="s">
        <v>2152</v>
      </c>
      <c r="B1017" t="s">
        <v>42</v>
      </c>
      <c r="C1017" t="s">
        <v>394</v>
      </c>
      <c r="D1017" t="s">
        <v>951</v>
      </c>
      <c r="E1017">
        <v>2018</v>
      </c>
      <c r="F1017">
        <v>923</v>
      </c>
      <c r="G1017">
        <v>81</v>
      </c>
      <c r="H1017">
        <v>0</v>
      </c>
      <c r="I1017">
        <v>58</v>
      </c>
      <c r="J1017">
        <v>98</v>
      </c>
      <c r="K1017">
        <v>65</v>
      </c>
      <c r="L1017">
        <v>71</v>
      </c>
      <c r="M1017">
        <v>129</v>
      </c>
      <c r="N1017">
        <v>146</v>
      </c>
      <c r="O1017">
        <v>193</v>
      </c>
      <c r="P1017">
        <v>128</v>
      </c>
      <c r="Q1017">
        <v>64</v>
      </c>
      <c r="R1017">
        <v>34</v>
      </c>
      <c r="S1017">
        <v>18</v>
      </c>
      <c r="T1017">
        <v>0</v>
      </c>
      <c r="U1017">
        <v>874</v>
      </c>
      <c r="V1017">
        <v>130</v>
      </c>
      <c r="W1017">
        <v>0</v>
      </c>
      <c r="X1017">
        <v>603</v>
      </c>
      <c r="Y1017">
        <v>285</v>
      </c>
      <c r="Z1017">
        <v>116</v>
      </c>
      <c r="AA1017">
        <v>0</v>
      </c>
      <c r="AB1017">
        <v>190</v>
      </c>
      <c r="AC1017">
        <v>726</v>
      </c>
      <c r="AD1017">
        <v>0</v>
      </c>
      <c r="AE1017">
        <v>88</v>
      </c>
      <c r="AF1017">
        <v>62</v>
      </c>
      <c r="AG1017">
        <v>927</v>
      </c>
      <c r="AH1017">
        <v>15</v>
      </c>
      <c r="AI1017">
        <v>0</v>
      </c>
      <c r="AJ1017">
        <v>0</v>
      </c>
      <c r="AK1017">
        <v>377</v>
      </c>
      <c r="AL1017">
        <v>626</v>
      </c>
      <c r="AM1017">
        <v>1</v>
      </c>
      <c r="AN1017">
        <v>1004</v>
      </c>
      <c r="AO1017">
        <v>0.91932270916334657</v>
      </c>
      <c r="AP1017">
        <v>8.0677290836653384E-2</v>
      </c>
      <c r="AQ1017">
        <v>0</v>
      </c>
      <c r="AR1017">
        <v>5.7768924302788842E-2</v>
      </c>
      <c r="AS1017">
        <v>9.7609561752988044E-2</v>
      </c>
      <c r="AT1017">
        <v>6.4741035856573703E-2</v>
      </c>
      <c r="AU1017">
        <v>7.0717131474103592E-2</v>
      </c>
      <c r="AV1017">
        <v>0.1284860557768924</v>
      </c>
      <c r="AW1017">
        <v>0.1454183266932271</v>
      </c>
      <c r="AX1017">
        <v>0.19223107569721121</v>
      </c>
      <c r="AY1017">
        <v>0.12749003984063739</v>
      </c>
      <c r="AZ1017">
        <v>6.3745019920318724E-2</v>
      </c>
      <c r="BA1017">
        <v>1.7928286852589639E-2</v>
      </c>
      <c r="BB1017">
        <v>3.386454183266932E-2</v>
      </c>
      <c r="BC1017">
        <v>0</v>
      </c>
      <c r="BD1017">
        <v>0.87051792828685259</v>
      </c>
      <c r="BE1017">
        <v>0.12948207171314741</v>
      </c>
      <c r="BF1017">
        <v>0</v>
      </c>
      <c r="BG1017">
        <v>0.60059760956175301</v>
      </c>
      <c r="BH1017">
        <v>0.28386454183266929</v>
      </c>
      <c r="BI1017">
        <v>0.1155378486055777</v>
      </c>
      <c r="BJ1017">
        <v>0</v>
      </c>
      <c r="BK1017">
        <v>0.18924302788844621</v>
      </c>
      <c r="BL1017">
        <v>0.72310756972111556</v>
      </c>
      <c r="BM1017">
        <v>0</v>
      </c>
      <c r="BN1017">
        <v>8.7649402390438252E-2</v>
      </c>
      <c r="BO1017">
        <v>6.1752988047808773E-2</v>
      </c>
      <c r="BP1017">
        <v>0.92330677290836649</v>
      </c>
      <c r="BQ1017">
        <v>1.49402390438247E-2</v>
      </c>
      <c r="BR1017">
        <v>0</v>
      </c>
      <c r="BS1017">
        <v>0</v>
      </c>
      <c r="BT1017">
        <v>0.37549800796812749</v>
      </c>
      <c r="BU1017">
        <v>0.62350597609561753</v>
      </c>
      <c r="BV1017">
        <v>9.9601593625498006E-4</v>
      </c>
      <c r="BW1017">
        <v>1</v>
      </c>
      <c r="BX1017" t="s">
        <v>2149</v>
      </c>
      <c r="BY1017">
        <v>8997</v>
      </c>
      <c r="BZ1017">
        <v>0.1115927531399355</v>
      </c>
      <c r="CA1017">
        <v>0</v>
      </c>
    </row>
    <row r="1018" spans="1:79" customFormat="1" x14ac:dyDescent="0.25">
      <c r="A1018" t="s">
        <v>2153</v>
      </c>
      <c r="B1018" t="s">
        <v>42</v>
      </c>
      <c r="C1018" t="s">
        <v>394</v>
      </c>
      <c r="D1018" t="s">
        <v>953</v>
      </c>
      <c r="E1018">
        <v>2018</v>
      </c>
      <c r="F1018">
        <v>916</v>
      </c>
      <c r="G1018">
        <v>43</v>
      </c>
      <c r="H1018">
        <v>0</v>
      </c>
      <c r="I1018">
        <v>25</v>
      </c>
      <c r="J1018">
        <v>59</v>
      </c>
      <c r="K1018">
        <v>63</v>
      </c>
      <c r="L1018">
        <v>72</v>
      </c>
      <c r="M1018">
        <v>108</v>
      </c>
      <c r="N1018">
        <v>151</v>
      </c>
      <c r="O1018">
        <v>204</v>
      </c>
      <c r="P1018">
        <v>166</v>
      </c>
      <c r="Q1018">
        <v>82</v>
      </c>
      <c r="R1018">
        <v>23</v>
      </c>
      <c r="S1018">
        <v>6</v>
      </c>
      <c r="T1018">
        <v>0</v>
      </c>
      <c r="U1018">
        <v>938</v>
      </c>
      <c r="V1018">
        <v>21</v>
      </c>
      <c r="W1018">
        <v>0</v>
      </c>
      <c r="X1018">
        <v>629</v>
      </c>
      <c r="Y1018">
        <v>173</v>
      </c>
      <c r="Z1018">
        <v>157</v>
      </c>
      <c r="AA1018">
        <v>0</v>
      </c>
      <c r="AB1018">
        <v>132</v>
      </c>
      <c r="AC1018">
        <v>300</v>
      </c>
      <c r="AD1018">
        <v>0</v>
      </c>
      <c r="AE1018">
        <v>527</v>
      </c>
      <c r="AF1018">
        <v>135</v>
      </c>
      <c r="AG1018">
        <v>553</v>
      </c>
      <c r="AH1018">
        <v>250</v>
      </c>
      <c r="AI1018">
        <v>20</v>
      </c>
      <c r="AJ1018">
        <v>1</v>
      </c>
      <c r="AK1018">
        <v>218</v>
      </c>
      <c r="AL1018">
        <v>737</v>
      </c>
      <c r="AM1018">
        <v>4</v>
      </c>
      <c r="AN1018">
        <v>959</v>
      </c>
      <c r="AO1018">
        <v>0.95516162669447346</v>
      </c>
      <c r="AP1018">
        <v>4.4838373305526591E-2</v>
      </c>
      <c r="AQ1018">
        <v>0</v>
      </c>
      <c r="AR1018">
        <v>2.6068821689259641E-2</v>
      </c>
      <c r="AS1018">
        <v>6.1522419186652758E-2</v>
      </c>
      <c r="AT1018">
        <v>6.569343065693431E-2</v>
      </c>
      <c r="AU1018">
        <v>7.5078206465067784E-2</v>
      </c>
      <c r="AV1018">
        <v>0.1126173096976017</v>
      </c>
      <c r="AW1018">
        <v>0.15745568300312829</v>
      </c>
      <c r="AX1018">
        <v>0.2127215849843587</v>
      </c>
      <c r="AY1018">
        <v>0.17309697601668411</v>
      </c>
      <c r="AZ1018">
        <v>8.5505735140771644E-2</v>
      </c>
      <c r="BA1018">
        <v>6.2565172054223151E-3</v>
      </c>
      <c r="BB1018">
        <v>2.3983315954118869E-2</v>
      </c>
      <c r="BC1018">
        <v>0</v>
      </c>
      <c r="BD1018">
        <v>0.97810218978102192</v>
      </c>
      <c r="BE1018">
        <v>2.18978102189781E-2</v>
      </c>
      <c r="BF1018">
        <v>0</v>
      </c>
      <c r="BG1018">
        <v>0.65589155370177266</v>
      </c>
      <c r="BH1018">
        <v>0.18039624608967669</v>
      </c>
      <c r="BI1018">
        <v>0.1637122002085506</v>
      </c>
      <c r="BJ1018">
        <v>0</v>
      </c>
      <c r="BK1018">
        <v>0.1376433785192909</v>
      </c>
      <c r="BL1018">
        <v>0.31282586027111581</v>
      </c>
      <c r="BM1018">
        <v>0</v>
      </c>
      <c r="BN1018">
        <v>0.54953076120959332</v>
      </c>
      <c r="BO1018">
        <v>0.14077163712200211</v>
      </c>
      <c r="BP1018">
        <v>0.57664233576642332</v>
      </c>
      <c r="BQ1018">
        <v>0.26068821689259652</v>
      </c>
      <c r="BR1018">
        <v>2.0855057351407719E-2</v>
      </c>
      <c r="BS1018">
        <v>1.0427528675703861E-3</v>
      </c>
      <c r="BT1018">
        <v>0.22732012513034411</v>
      </c>
      <c r="BU1018">
        <v>0.7685088633993743</v>
      </c>
      <c r="BV1018">
        <v>4.1710114702815434E-3</v>
      </c>
      <c r="BW1018">
        <v>1</v>
      </c>
      <c r="BX1018" t="s">
        <v>2149</v>
      </c>
      <c r="BY1018">
        <v>8997</v>
      </c>
      <c r="BZ1018">
        <v>0.1065910859175281</v>
      </c>
      <c r="CA1018">
        <v>0</v>
      </c>
    </row>
    <row r="1019" spans="1:79" customFormat="1" x14ac:dyDescent="0.25">
      <c r="A1019" t="s">
        <v>2154</v>
      </c>
      <c r="B1019" t="s">
        <v>42</v>
      </c>
      <c r="C1019" t="s">
        <v>394</v>
      </c>
      <c r="D1019" t="s">
        <v>961</v>
      </c>
      <c r="E1019">
        <v>2018</v>
      </c>
      <c r="F1019">
        <v>5</v>
      </c>
      <c r="G1019">
        <v>2</v>
      </c>
      <c r="H1019">
        <v>0</v>
      </c>
      <c r="I1019">
        <v>2</v>
      </c>
      <c r="J1019">
        <v>1</v>
      </c>
      <c r="K1019">
        <v>1</v>
      </c>
      <c r="L1019">
        <v>1</v>
      </c>
      <c r="M1019">
        <v>1</v>
      </c>
      <c r="N1019">
        <v>0</v>
      </c>
      <c r="O1019">
        <v>0</v>
      </c>
      <c r="P1019">
        <v>0</v>
      </c>
      <c r="Q1019">
        <v>1</v>
      </c>
      <c r="R1019">
        <v>0</v>
      </c>
      <c r="S1019">
        <v>0</v>
      </c>
      <c r="T1019">
        <v>0</v>
      </c>
      <c r="U1019">
        <v>6</v>
      </c>
      <c r="V1019">
        <v>1</v>
      </c>
      <c r="W1019">
        <v>0</v>
      </c>
      <c r="X1019">
        <v>3</v>
      </c>
      <c r="Y1019">
        <v>3</v>
      </c>
      <c r="Z1019">
        <v>1</v>
      </c>
      <c r="AA1019">
        <v>0</v>
      </c>
      <c r="AB1019">
        <v>0</v>
      </c>
      <c r="AC1019">
        <v>3</v>
      </c>
      <c r="AD1019">
        <v>4</v>
      </c>
      <c r="AE1019">
        <v>0</v>
      </c>
      <c r="AF1019">
        <v>0</v>
      </c>
      <c r="AG1019">
        <v>3</v>
      </c>
      <c r="AH1019">
        <v>0</v>
      </c>
      <c r="AI1019">
        <v>0</v>
      </c>
      <c r="AJ1019">
        <v>4</v>
      </c>
      <c r="AK1019">
        <v>3</v>
      </c>
      <c r="AL1019">
        <v>4</v>
      </c>
      <c r="AM1019">
        <v>0</v>
      </c>
      <c r="AN1019">
        <v>7</v>
      </c>
      <c r="AO1019">
        <v>0.7142857142857143</v>
      </c>
      <c r="AP1019">
        <v>0.2857142857142857</v>
      </c>
      <c r="AQ1019">
        <v>0</v>
      </c>
      <c r="AR1019">
        <v>0.2857142857142857</v>
      </c>
      <c r="AS1019">
        <v>0.14285714285714279</v>
      </c>
      <c r="AT1019">
        <v>0.14285714285714279</v>
      </c>
      <c r="AU1019">
        <v>0.14285714285714279</v>
      </c>
      <c r="AV1019">
        <v>0.14285714285714279</v>
      </c>
      <c r="AW1019">
        <v>0</v>
      </c>
      <c r="AX1019">
        <v>0</v>
      </c>
      <c r="AY1019">
        <v>0</v>
      </c>
      <c r="AZ1019">
        <v>0.14285714285714279</v>
      </c>
      <c r="BA1019">
        <v>0</v>
      </c>
      <c r="BB1019">
        <v>0</v>
      </c>
      <c r="BC1019">
        <v>0</v>
      </c>
      <c r="BD1019">
        <v>0.8571428571428571</v>
      </c>
      <c r="BE1019">
        <v>0.14285714285714279</v>
      </c>
      <c r="BF1019">
        <v>0</v>
      </c>
      <c r="BG1019">
        <v>0.42857142857142849</v>
      </c>
      <c r="BH1019">
        <v>0.42857142857142849</v>
      </c>
      <c r="BI1019">
        <v>0.14285714285714279</v>
      </c>
      <c r="BJ1019">
        <v>0</v>
      </c>
      <c r="BK1019">
        <v>0</v>
      </c>
      <c r="BL1019">
        <v>0.42857142857142849</v>
      </c>
      <c r="BM1019">
        <v>0.5714285714285714</v>
      </c>
      <c r="BN1019">
        <v>0</v>
      </c>
      <c r="BO1019">
        <v>0</v>
      </c>
      <c r="BP1019">
        <v>0.42857142857142849</v>
      </c>
      <c r="BQ1019">
        <v>0</v>
      </c>
      <c r="BR1019">
        <v>0</v>
      </c>
      <c r="BS1019">
        <v>0.5714285714285714</v>
      </c>
      <c r="BT1019">
        <v>0.42857142857142849</v>
      </c>
      <c r="BU1019">
        <v>0.5714285714285714</v>
      </c>
      <c r="BV1019">
        <v>0</v>
      </c>
      <c r="BW1019">
        <v>1</v>
      </c>
      <c r="BX1019" t="s">
        <v>2149</v>
      </c>
      <c r="BY1019">
        <v>8997</v>
      </c>
      <c r="BZ1019">
        <v>7.7803712348560627E-4</v>
      </c>
      <c r="CA1019">
        <v>0</v>
      </c>
    </row>
    <row r="1020" spans="1:79" customFormat="1" x14ac:dyDescent="0.25">
      <c r="A1020" t="s">
        <v>2155</v>
      </c>
      <c r="B1020" t="s">
        <v>42</v>
      </c>
      <c r="C1020" t="s">
        <v>43</v>
      </c>
      <c r="D1020" t="s">
        <v>44</v>
      </c>
      <c r="E1020">
        <v>2018</v>
      </c>
      <c r="F1020">
        <v>88793</v>
      </c>
      <c r="G1020">
        <v>7021</v>
      </c>
      <c r="H1020">
        <v>0</v>
      </c>
      <c r="I1020">
        <v>11064</v>
      </c>
      <c r="J1020">
        <v>11466</v>
      </c>
      <c r="K1020">
        <v>10097</v>
      </c>
      <c r="L1020">
        <v>9845</v>
      </c>
      <c r="M1020">
        <v>11680</v>
      </c>
      <c r="N1020">
        <v>12687</v>
      </c>
      <c r="O1020">
        <v>12016</v>
      </c>
      <c r="P1020">
        <v>8649</v>
      </c>
      <c r="Q1020">
        <v>4244</v>
      </c>
      <c r="R1020">
        <v>1648</v>
      </c>
      <c r="S1020">
        <v>2418</v>
      </c>
      <c r="T1020">
        <v>0</v>
      </c>
      <c r="U1020">
        <v>84919</v>
      </c>
      <c r="V1020">
        <v>10803</v>
      </c>
      <c r="W1020">
        <v>92</v>
      </c>
      <c r="X1020">
        <v>64073</v>
      </c>
      <c r="Y1020">
        <v>25404</v>
      </c>
      <c r="Z1020">
        <v>6337</v>
      </c>
      <c r="AA1020">
        <v>0</v>
      </c>
      <c r="AB1020">
        <v>5373</v>
      </c>
      <c r="AC1020">
        <v>73098</v>
      </c>
      <c r="AD1020">
        <v>173</v>
      </c>
      <c r="AE1020">
        <v>17170</v>
      </c>
      <c r="AF1020">
        <v>6684</v>
      </c>
      <c r="AG1020">
        <v>86636</v>
      </c>
      <c r="AH1020">
        <v>2233</v>
      </c>
      <c r="AI1020" t="s">
        <v>74</v>
      </c>
      <c r="AJ1020">
        <v>261</v>
      </c>
      <c r="AK1020">
        <v>5057</v>
      </c>
      <c r="AL1020">
        <v>90754</v>
      </c>
      <c r="AM1020">
        <v>3</v>
      </c>
      <c r="AN1020">
        <v>95814</v>
      </c>
      <c r="AO1020">
        <v>0.92672260838708331</v>
      </c>
      <c r="AP1020">
        <v>7.3277391612916687E-2</v>
      </c>
      <c r="AQ1020">
        <v>0</v>
      </c>
      <c r="AR1020">
        <v>0.1154737303525581</v>
      </c>
      <c r="AS1020">
        <v>0.1196693593838061</v>
      </c>
      <c r="AT1020">
        <v>0.1053812595236604</v>
      </c>
      <c r="AU1020">
        <v>0.1027511637130273</v>
      </c>
      <c r="AV1020">
        <v>0.1219028534452168</v>
      </c>
      <c r="AW1020">
        <v>0.13241279979961171</v>
      </c>
      <c r="AX1020">
        <v>0.12540964785939421</v>
      </c>
      <c r="AY1020">
        <v>9.0268645500657524E-2</v>
      </c>
      <c r="AZ1020">
        <v>4.4294153255265409E-2</v>
      </c>
      <c r="BA1020">
        <v>2.5236395516312859E-2</v>
      </c>
      <c r="BB1020">
        <v>1.719999165048949E-2</v>
      </c>
      <c r="BC1020">
        <v>0</v>
      </c>
      <c r="BD1020">
        <v>0.88629010374266803</v>
      </c>
      <c r="BE1020">
        <v>0.1127497025486881</v>
      </c>
      <c r="BF1020">
        <v>9.6019370864383071E-4</v>
      </c>
      <c r="BG1020">
        <v>0.668722733629741</v>
      </c>
      <c r="BH1020">
        <v>0.26513870624334651</v>
      </c>
      <c r="BI1020">
        <v>6.6138560126912563E-2</v>
      </c>
      <c r="BJ1020">
        <v>0</v>
      </c>
      <c r="BK1020">
        <v>5.60773999624272E-2</v>
      </c>
      <c r="BL1020">
        <v>0.76291564907007325</v>
      </c>
      <c r="BM1020">
        <v>1.805581647775899E-3</v>
      </c>
      <c r="BN1020">
        <v>0.17920136931972361</v>
      </c>
      <c r="BO1020">
        <v>6.9760160310601796E-2</v>
      </c>
      <c r="BP1020">
        <v>0.9042102406746404</v>
      </c>
      <c r="BQ1020">
        <v>2.3305571210887759E-2</v>
      </c>
      <c r="BR1020">
        <v>0</v>
      </c>
      <c r="BS1020">
        <v>2.7240278038699979E-3</v>
      </c>
      <c r="BT1020">
        <v>5.2779343310998393E-2</v>
      </c>
      <c r="BU1020">
        <v>0.94718934602458926</v>
      </c>
      <c r="BV1020">
        <v>3.131066441229883E-5</v>
      </c>
      <c r="BW1020">
        <v>1</v>
      </c>
      <c r="BX1020" t="s">
        <v>2156</v>
      </c>
      <c r="BY1020">
        <v>95814</v>
      </c>
      <c r="BZ1020">
        <v>1</v>
      </c>
      <c r="CA1020">
        <v>0</v>
      </c>
    </row>
    <row r="1021" spans="1:79" customFormat="1" x14ac:dyDescent="0.25">
      <c r="A1021" t="s">
        <v>2157</v>
      </c>
      <c r="B1021" t="s">
        <v>42</v>
      </c>
      <c r="C1021" t="s">
        <v>43</v>
      </c>
      <c r="D1021" t="s">
        <v>947</v>
      </c>
      <c r="E1021">
        <v>2018</v>
      </c>
      <c r="F1021">
        <v>15003</v>
      </c>
      <c r="G1021">
        <v>812</v>
      </c>
      <c r="H1021">
        <v>0</v>
      </c>
      <c r="I1021">
        <v>1181</v>
      </c>
      <c r="J1021">
        <v>1509</v>
      </c>
      <c r="K1021">
        <v>1719</v>
      </c>
      <c r="L1021">
        <v>1811</v>
      </c>
      <c r="M1021">
        <v>2182</v>
      </c>
      <c r="N1021">
        <v>2143</v>
      </c>
      <c r="O1021">
        <v>2149</v>
      </c>
      <c r="P1021">
        <v>1610</v>
      </c>
      <c r="Q1021">
        <v>931</v>
      </c>
      <c r="R1021">
        <v>418</v>
      </c>
      <c r="S1021">
        <v>162</v>
      </c>
      <c r="T1021">
        <v>0</v>
      </c>
      <c r="U1021">
        <v>14489</v>
      </c>
      <c r="V1021">
        <v>1309</v>
      </c>
      <c r="W1021">
        <v>17</v>
      </c>
      <c r="X1021">
        <v>11253</v>
      </c>
      <c r="Y1021">
        <v>3204</v>
      </c>
      <c r="Z1021">
        <v>1358</v>
      </c>
      <c r="AA1021">
        <v>0</v>
      </c>
      <c r="AB1021">
        <v>1203</v>
      </c>
      <c r="AC1021">
        <v>9277</v>
      </c>
      <c r="AD1021">
        <v>22</v>
      </c>
      <c r="AE1021">
        <v>5313</v>
      </c>
      <c r="AF1021">
        <v>3614</v>
      </c>
      <c r="AG1021">
        <v>11965</v>
      </c>
      <c r="AH1021">
        <v>197</v>
      </c>
      <c r="AI1021" t="s">
        <v>74</v>
      </c>
      <c r="AJ1021">
        <v>39</v>
      </c>
      <c r="AK1021">
        <v>840</v>
      </c>
      <c r="AL1021">
        <v>14973</v>
      </c>
      <c r="AM1021">
        <v>2</v>
      </c>
      <c r="AN1021">
        <v>15815</v>
      </c>
      <c r="AO1021">
        <v>0.94865633891874801</v>
      </c>
      <c r="AP1021">
        <v>5.1343661081251983E-2</v>
      </c>
      <c r="AQ1021">
        <v>0</v>
      </c>
      <c r="AR1021">
        <v>7.4675940562756879E-2</v>
      </c>
      <c r="AS1021">
        <v>9.5415744546316794E-2</v>
      </c>
      <c r="AT1021">
        <v>0.10869427758457161</v>
      </c>
      <c r="AU1021">
        <v>0.1145115396775213</v>
      </c>
      <c r="AV1021">
        <v>0.1379702813784382</v>
      </c>
      <c r="AW1021">
        <v>0.13550426809990521</v>
      </c>
      <c r="AX1021">
        <v>0.13588365475814099</v>
      </c>
      <c r="AY1021">
        <v>0.1018020866266203</v>
      </c>
      <c r="AZ1021">
        <v>5.8868163136263037E-2</v>
      </c>
      <c r="BA1021">
        <v>1.0243439772367999E-2</v>
      </c>
      <c r="BB1021">
        <v>2.6430603857097688E-2</v>
      </c>
      <c r="BC1021">
        <v>0</v>
      </c>
      <c r="BD1021">
        <v>0.91615554852987668</v>
      </c>
      <c r="BE1021">
        <v>8.2769522605121715E-2</v>
      </c>
      <c r="BF1021">
        <v>1.0749288650015809E-3</v>
      </c>
      <c r="BG1021">
        <v>0.71153967752134051</v>
      </c>
      <c r="BH1021">
        <v>0.20259247549794501</v>
      </c>
      <c r="BI1021">
        <v>8.5867846980714507E-2</v>
      </c>
      <c r="BJ1021">
        <v>0</v>
      </c>
      <c r="BK1021">
        <v>7.6067024976288339E-2</v>
      </c>
      <c r="BL1021">
        <v>0.58659500474233328</v>
      </c>
      <c r="BM1021">
        <v>1.391084413531457E-3</v>
      </c>
      <c r="BN1021">
        <v>0.33594688586784699</v>
      </c>
      <c r="BO1021">
        <v>0.22851723047739489</v>
      </c>
      <c r="BP1021">
        <v>0.75656022763199493</v>
      </c>
      <c r="BQ1021">
        <v>1.245652861207714E-2</v>
      </c>
      <c r="BR1021">
        <v>0</v>
      </c>
      <c r="BS1021">
        <v>2.4660132785330382E-3</v>
      </c>
      <c r="BT1021">
        <v>5.3114132153019293E-2</v>
      </c>
      <c r="BU1021">
        <v>0.94675940562756877</v>
      </c>
      <c r="BV1021">
        <v>1.2646221941195069E-4</v>
      </c>
      <c r="BW1021">
        <v>1</v>
      </c>
      <c r="BX1021" t="s">
        <v>2156</v>
      </c>
      <c r="BY1021">
        <v>95814</v>
      </c>
      <c r="BZ1021">
        <v>0.165059385893502</v>
      </c>
      <c r="CA1021">
        <v>0</v>
      </c>
    </row>
    <row r="1022" spans="1:79" customFormat="1" x14ac:dyDescent="0.25">
      <c r="A1022" t="s">
        <v>2158</v>
      </c>
      <c r="B1022" t="s">
        <v>42</v>
      </c>
      <c r="C1022" t="s">
        <v>43</v>
      </c>
      <c r="D1022" t="s">
        <v>949</v>
      </c>
      <c r="E1022">
        <v>2018</v>
      </c>
      <c r="F1022">
        <v>56803</v>
      </c>
      <c r="G1022">
        <v>5061</v>
      </c>
      <c r="H1022">
        <v>0</v>
      </c>
      <c r="I1022">
        <v>8772</v>
      </c>
      <c r="J1022">
        <v>8354</v>
      </c>
      <c r="K1022">
        <v>6870</v>
      </c>
      <c r="L1022">
        <v>6313</v>
      </c>
      <c r="M1022">
        <v>7067</v>
      </c>
      <c r="N1022">
        <v>8085</v>
      </c>
      <c r="O1022">
        <v>7299</v>
      </c>
      <c r="P1022">
        <v>4607</v>
      </c>
      <c r="Q1022">
        <v>1901</v>
      </c>
      <c r="R1022">
        <v>526</v>
      </c>
      <c r="S1022">
        <v>2070</v>
      </c>
      <c r="T1022">
        <v>0</v>
      </c>
      <c r="U1022">
        <v>54955</v>
      </c>
      <c r="V1022">
        <v>6859</v>
      </c>
      <c r="W1022">
        <v>50</v>
      </c>
      <c r="X1022">
        <v>41380</v>
      </c>
      <c r="Y1022">
        <v>17246</v>
      </c>
      <c r="Z1022">
        <v>3238</v>
      </c>
      <c r="AA1022">
        <v>0</v>
      </c>
      <c r="AB1022">
        <v>2230</v>
      </c>
      <c r="AC1022">
        <v>54313</v>
      </c>
      <c r="AD1022">
        <v>100</v>
      </c>
      <c r="AE1022">
        <v>5221</v>
      </c>
      <c r="AF1022">
        <v>1362</v>
      </c>
      <c r="AG1022">
        <v>60142</v>
      </c>
      <c r="AH1022">
        <v>263</v>
      </c>
      <c r="AI1022" t="s">
        <v>74</v>
      </c>
      <c r="AJ1022">
        <v>97</v>
      </c>
      <c r="AK1022">
        <v>2503</v>
      </c>
      <c r="AL1022">
        <v>59361</v>
      </c>
      <c r="AM1022">
        <v>0</v>
      </c>
      <c r="AN1022">
        <v>61864</v>
      </c>
      <c r="AO1022">
        <v>0.91819151687572742</v>
      </c>
      <c r="AP1022">
        <v>8.1808483124272594E-2</v>
      </c>
      <c r="AQ1022">
        <v>0</v>
      </c>
      <c r="AR1022">
        <v>0.1417949049527997</v>
      </c>
      <c r="AS1022">
        <v>0.1350381481960429</v>
      </c>
      <c r="AT1022">
        <v>0.11105004526057161</v>
      </c>
      <c r="AU1022">
        <v>0.1020464244148455</v>
      </c>
      <c r="AV1022">
        <v>0.11423444976076549</v>
      </c>
      <c r="AW1022">
        <v>0.1306899004267425</v>
      </c>
      <c r="AX1022">
        <v>0.11798461140566401</v>
      </c>
      <c r="AY1022">
        <v>7.4469804732962622E-2</v>
      </c>
      <c r="AZ1022">
        <v>3.0728695202379409E-2</v>
      </c>
      <c r="BA1022">
        <v>3.3460493986809767E-2</v>
      </c>
      <c r="BB1022">
        <v>8.5025216604163976E-3</v>
      </c>
      <c r="BC1022">
        <v>0</v>
      </c>
      <c r="BD1022">
        <v>0.88831953963532906</v>
      </c>
      <c r="BE1022">
        <v>0.11087223587223589</v>
      </c>
      <c r="BF1022">
        <v>8.0822449243501873E-4</v>
      </c>
      <c r="BG1022">
        <v>0.66888658993922157</v>
      </c>
      <c r="BH1022">
        <v>0.27877279193068671</v>
      </c>
      <c r="BI1022">
        <v>5.2340618130091818E-2</v>
      </c>
      <c r="BJ1022">
        <v>0</v>
      </c>
      <c r="BK1022">
        <v>3.6046812362601828E-2</v>
      </c>
      <c r="BL1022">
        <v>0.87794193715246349</v>
      </c>
      <c r="BM1022">
        <v>1.616448984870037E-3</v>
      </c>
      <c r="BN1022">
        <v>8.4394801500064662E-2</v>
      </c>
      <c r="BO1022">
        <v>2.2016035173929908E-2</v>
      </c>
      <c r="BP1022">
        <v>0.97216474848053791</v>
      </c>
      <c r="BQ1022">
        <v>4.2512608302081988E-3</v>
      </c>
      <c r="BR1022">
        <v>0</v>
      </c>
      <c r="BS1022">
        <v>1.5679555153239361E-3</v>
      </c>
      <c r="BT1022">
        <v>4.0459718091297038E-2</v>
      </c>
      <c r="BU1022">
        <v>0.959540281908703</v>
      </c>
      <c r="BV1022">
        <v>0</v>
      </c>
      <c r="BW1022">
        <v>1</v>
      </c>
      <c r="BX1022" t="s">
        <v>2156</v>
      </c>
      <c r="BY1022">
        <v>95814</v>
      </c>
      <c r="BZ1022">
        <v>0.64566764773415164</v>
      </c>
      <c r="CA1022">
        <v>0</v>
      </c>
    </row>
    <row r="1023" spans="1:79" customFormat="1" x14ac:dyDescent="0.25">
      <c r="A1023" t="s">
        <v>2159</v>
      </c>
      <c r="B1023" t="s">
        <v>42</v>
      </c>
      <c r="C1023" t="s">
        <v>43</v>
      </c>
      <c r="D1023" t="s">
        <v>951</v>
      </c>
      <c r="E1023">
        <v>2018</v>
      </c>
      <c r="F1023">
        <v>7124</v>
      </c>
      <c r="G1023">
        <v>480</v>
      </c>
      <c r="H1023">
        <v>0</v>
      </c>
      <c r="I1023">
        <v>605</v>
      </c>
      <c r="J1023">
        <v>687</v>
      </c>
      <c r="K1023">
        <v>584</v>
      </c>
      <c r="L1023">
        <v>717</v>
      </c>
      <c r="M1023">
        <v>1129</v>
      </c>
      <c r="N1023">
        <v>1022</v>
      </c>
      <c r="O1023">
        <v>1018</v>
      </c>
      <c r="P1023">
        <v>1020</v>
      </c>
      <c r="Q1023">
        <v>505</v>
      </c>
      <c r="R1023">
        <v>184</v>
      </c>
      <c r="S1023">
        <v>133</v>
      </c>
      <c r="T1023">
        <v>0</v>
      </c>
      <c r="U1023">
        <v>5745</v>
      </c>
      <c r="V1023">
        <v>1843</v>
      </c>
      <c r="W1023">
        <v>16</v>
      </c>
      <c r="X1023">
        <v>4810</v>
      </c>
      <c r="Y1023">
        <v>2206</v>
      </c>
      <c r="Z1023">
        <v>588</v>
      </c>
      <c r="AA1023">
        <v>0</v>
      </c>
      <c r="AB1023">
        <v>1250</v>
      </c>
      <c r="AC1023">
        <v>5295</v>
      </c>
      <c r="AD1023">
        <v>11</v>
      </c>
      <c r="AE1023">
        <v>1048</v>
      </c>
      <c r="AF1023">
        <v>455</v>
      </c>
      <c r="AG1023">
        <v>7099</v>
      </c>
      <c r="AH1023">
        <v>35</v>
      </c>
      <c r="AI1023" t="s">
        <v>74</v>
      </c>
      <c r="AJ1023">
        <v>15</v>
      </c>
      <c r="AK1023">
        <v>1030</v>
      </c>
      <c r="AL1023">
        <v>6574</v>
      </c>
      <c r="AM1023">
        <v>0</v>
      </c>
      <c r="AN1023">
        <v>7604</v>
      </c>
      <c r="AO1023">
        <v>0.93687532877432933</v>
      </c>
      <c r="AP1023">
        <v>6.3124671225670698E-2</v>
      </c>
      <c r="AQ1023">
        <v>0</v>
      </c>
      <c r="AR1023">
        <v>7.9563387690689116E-2</v>
      </c>
      <c r="AS1023">
        <v>9.0347185691741189E-2</v>
      </c>
      <c r="AT1023">
        <v>7.6801683324566022E-2</v>
      </c>
      <c r="AU1023">
        <v>9.4292477643345612E-2</v>
      </c>
      <c r="AV1023">
        <v>0.14847448711204631</v>
      </c>
      <c r="AW1023">
        <v>0.1344029458179905</v>
      </c>
      <c r="AX1023">
        <v>0.13387690689111001</v>
      </c>
      <c r="AY1023">
        <v>0.13413992635455019</v>
      </c>
      <c r="AZ1023">
        <v>6.6412414518674384E-2</v>
      </c>
      <c r="BA1023">
        <v>1.749079431877959E-2</v>
      </c>
      <c r="BB1023">
        <v>2.4197790636507101E-2</v>
      </c>
      <c r="BC1023">
        <v>0</v>
      </c>
      <c r="BD1023">
        <v>0.75552340873224622</v>
      </c>
      <c r="BE1023">
        <v>0.2423724355602315</v>
      </c>
      <c r="BF1023">
        <v>2.104155707522357E-3</v>
      </c>
      <c r="BG1023">
        <v>0.63256180957390851</v>
      </c>
      <c r="BH1023">
        <v>0.29011046817464492</v>
      </c>
      <c r="BI1023">
        <v>7.7327722251446601E-2</v>
      </c>
      <c r="BJ1023">
        <v>0</v>
      </c>
      <c r="BK1023">
        <v>0.1643871646501841</v>
      </c>
      <c r="BL1023">
        <v>0.69634402945817986</v>
      </c>
      <c r="BM1023">
        <v>1.4466070489216199E-3</v>
      </c>
      <c r="BN1023">
        <v>0.13782219884271429</v>
      </c>
      <c r="BO1023">
        <v>5.9836927932667018E-2</v>
      </c>
      <c r="BP1023">
        <v>0.93358758548132559</v>
      </c>
      <c r="BQ1023">
        <v>4.602840610205155E-3</v>
      </c>
      <c r="BR1023">
        <v>0</v>
      </c>
      <c r="BS1023">
        <v>1.9726459758022089E-3</v>
      </c>
      <c r="BT1023">
        <v>0.13545502367175169</v>
      </c>
      <c r="BU1023">
        <v>0.86454497632824834</v>
      </c>
      <c r="BV1023">
        <v>0</v>
      </c>
      <c r="BW1023">
        <v>1</v>
      </c>
      <c r="BX1023" t="s">
        <v>2156</v>
      </c>
      <c r="BY1023">
        <v>95814</v>
      </c>
      <c r="BZ1023">
        <v>7.9362097397040102E-2</v>
      </c>
      <c r="CA1023">
        <v>0</v>
      </c>
    </row>
    <row r="1024" spans="1:79" customFormat="1" x14ac:dyDescent="0.25">
      <c r="A1024" t="s">
        <v>2160</v>
      </c>
      <c r="B1024" t="s">
        <v>42</v>
      </c>
      <c r="C1024" t="s">
        <v>43</v>
      </c>
      <c r="D1024" t="s">
        <v>953</v>
      </c>
      <c r="E1024">
        <v>2018</v>
      </c>
      <c r="F1024">
        <v>9825</v>
      </c>
      <c r="G1024">
        <v>666</v>
      </c>
      <c r="H1024">
        <v>0</v>
      </c>
      <c r="I1024">
        <v>499</v>
      </c>
      <c r="J1024">
        <v>913</v>
      </c>
      <c r="K1024">
        <v>921</v>
      </c>
      <c r="L1024">
        <v>1002</v>
      </c>
      <c r="M1024">
        <v>1297</v>
      </c>
      <c r="N1024">
        <v>1433</v>
      </c>
      <c r="O1024">
        <v>1546</v>
      </c>
      <c r="P1024">
        <v>1405</v>
      </c>
      <c r="Q1024">
        <v>905</v>
      </c>
      <c r="R1024">
        <v>518</v>
      </c>
      <c r="S1024">
        <v>52</v>
      </c>
      <c r="T1024">
        <v>0</v>
      </c>
      <c r="U1024">
        <v>9692</v>
      </c>
      <c r="V1024">
        <v>790</v>
      </c>
      <c r="W1024">
        <v>9</v>
      </c>
      <c r="X1024">
        <v>6610</v>
      </c>
      <c r="Y1024">
        <v>2735</v>
      </c>
      <c r="Z1024">
        <v>1146</v>
      </c>
      <c r="AA1024">
        <v>0</v>
      </c>
      <c r="AB1024">
        <v>688</v>
      </c>
      <c r="AC1024">
        <v>4203</v>
      </c>
      <c r="AD1024">
        <v>15</v>
      </c>
      <c r="AE1024">
        <v>5585</v>
      </c>
      <c r="AF1024">
        <v>1250</v>
      </c>
      <c r="AG1024">
        <v>7416</v>
      </c>
      <c r="AH1024">
        <v>1738</v>
      </c>
      <c r="AI1024" t="s">
        <v>74</v>
      </c>
      <c r="AJ1024">
        <v>87</v>
      </c>
      <c r="AK1024">
        <v>680</v>
      </c>
      <c r="AL1024">
        <v>9810</v>
      </c>
      <c r="AM1024">
        <v>1</v>
      </c>
      <c r="AN1024">
        <v>10491</v>
      </c>
      <c r="AO1024">
        <v>0.93651701458392911</v>
      </c>
      <c r="AP1024">
        <v>6.3482985416070919E-2</v>
      </c>
      <c r="AQ1024">
        <v>0</v>
      </c>
      <c r="AR1024">
        <v>4.7564579163092167E-2</v>
      </c>
      <c r="AS1024">
        <v>8.7026975502811937E-2</v>
      </c>
      <c r="AT1024">
        <v>8.7789533886188167E-2</v>
      </c>
      <c r="AU1024">
        <v>9.5510437517872457E-2</v>
      </c>
      <c r="AV1024">
        <v>0.1236297779048708</v>
      </c>
      <c r="AW1024">
        <v>0.13659327042226671</v>
      </c>
      <c r="AX1024">
        <v>0.14736440758745589</v>
      </c>
      <c r="AY1024">
        <v>0.13392431608044991</v>
      </c>
      <c r="AZ1024">
        <v>8.6264417119435707E-2</v>
      </c>
      <c r="BA1024">
        <v>4.9566294919454771E-3</v>
      </c>
      <c r="BB1024">
        <v>4.9375655323610712E-2</v>
      </c>
      <c r="BC1024">
        <v>0</v>
      </c>
      <c r="BD1024">
        <v>0.92383948146029926</v>
      </c>
      <c r="BE1024">
        <v>7.5302640358402437E-2</v>
      </c>
      <c r="BF1024">
        <v>8.5787818129825567E-4</v>
      </c>
      <c r="BG1024">
        <v>0.63006386426460781</v>
      </c>
      <c r="BH1024">
        <v>0.26069964731674772</v>
      </c>
      <c r="BI1024">
        <v>0.1092364884186446</v>
      </c>
      <c r="BJ1024">
        <v>0</v>
      </c>
      <c r="BK1024">
        <v>6.5580020970355549E-2</v>
      </c>
      <c r="BL1024">
        <v>0.40062911066628543</v>
      </c>
      <c r="BM1024">
        <v>1.4297969688304259E-3</v>
      </c>
      <c r="BN1024">
        <v>0.5323610713945286</v>
      </c>
      <c r="BO1024">
        <v>0.11914974740253551</v>
      </c>
      <c r="BP1024">
        <v>0.70689162138976269</v>
      </c>
      <c r="BQ1024">
        <v>0.16566580878848541</v>
      </c>
      <c r="BR1024">
        <v>0</v>
      </c>
      <c r="BS1024">
        <v>8.2928224192164706E-3</v>
      </c>
      <c r="BT1024">
        <v>6.4817462586979319E-2</v>
      </c>
      <c r="BU1024">
        <v>0.93508721761509861</v>
      </c>
      <c r="BV1024">
        <v>9.5319797922028404E-5</v>
      </c>
      <c r="BW1024">
        <v>1</v>
      </c>
      <c r="BX1024" t="s">
        <v>2156</v>
      </c>
      <c r="BY1024">
        <v>95814</v>
      </c>
      <c r="BZ1024">
        <v>0.109493393449809</v>
      </c>
      <c r="CA1024">
        <v>0</v>
      </c>
    </row>
    <row r="1025" spans="1:79" customFormat="1" x14ac:dyDescent="0.25">
      <c r="A1025" t="s">
        <v>2161</v>
      </c>
      <c r="B1025" t="s">
        <v>42</v>
      </c>
      <c r="C1025" t="s">
        <v>43</v>
      </c>
      <c r="D1025" t="s">
        <v>961</v>
      </c>
      <c r="E1025">
        <v>2018</v>
      </c>
      <c r="F1025">
        <v>38</v>
      </c>
      <c r="G1025">
        <v>2</v>
      </c>
      <c r="H1025">
        <v>0</v>
      </c>
      <c r="I1025">
        <v>7</v>
      </c>
      <c r="J1025">
        <v>3</v>
      </c>
      <c r="K1025">
        <v>3</v>
      </c>
      <c r="L1025">
        <v>2</v>
      </c>
      <c r="M1025">
        <v>5</v>
      </c>
      <c r="N1025">
        <v>4</v>
      </c>
      <c r="O1025">
        <v>4</v>
      </c>
      <c r="P1025">
        <v>7</v>
      </c>
      <c r="Q1025">
        <v>2</v>
      </c>
      <c r="R1025">
        <v>2</v>
      </c>
      <c r="S1025">
        <v>1</v>
      </c>
      <c r="T1025">
        <v>0</v>
      </c>
      <c r="U1025">
        <v>38</v>
      </c>
      <c r="V1025">
        <v>2</v>
      </c>
      <c r="W1025">
        <v>0</v>
      </c>
      <c r="X1025">
        <v>20</v>
      </c>
      <c r="Y1025">
        <v>13</v>
      </c>
      <c r="Z1025">
        <v>7</v>
      </c>
      <c r="AA1025">
        <v>0</v>
      </c>
      <c r="AB1025">
        <v>2</v>
      </c>
      <c r="AC1025">
        <v>10</v>
      </c>
      <c r="AD1025">
        <v>25</v>
      </c>
      <c r="AE1025">
        <v>3</v>
      </c>
      <c r="AF1025">
        <v>3</v>
      </c>
      <c r="AG1025">
        <v>14</v>
      </c>
      <c r="AH1025">
        <v>0</v>
      </c>
      <c r="AI1025" t="s">
        <v>74</v>
      </c>
      <c r="AJ1025">
        <v>23</v>
      </c>
      <c r="AK1025">
        <v>4</v>
      </c>
      <c r="AL1025">
        <v>36</v>
      </c>
      <c r="AM1025">
        <v>0</v>
      </c>
      <c r="AN1025">
        <v>40</v>
      </c>
      <c r="AO1025">
        <v>0.95</v>
      </c>
      <c r="AP1025">
        <v>0.05</v>
      </c>
      <c r="AQ1025">
        <v>0</v>
      </c>
      <c r="AR1025">
        <v>0.17499999999999999</v>
      </c>
      <c r="AS1025">
        <v>7.4999999999999997E-2</v>
      </c>
      <c r="AT1025">
        <v>7.4999999999999997E-2</v>
      </c>
      <c r="AU1025">
        <v>0.05</v>
      </c>
      <c r="AV1025">
        <v>0.125</v>
      </c>
      <c r="AW1025">
        <v>0.1</v>
      </c>
      <c r="AX1025">
        <v>0.1</v>
      </c>
      <c r="AY1025">
        <v>0.17499999999999999</v>
      </c>
      <c r="AZ1025">
        <v>0.05</v>
      </c>
      <c r="BA1025">
        <v>2.5000000000000001E-2</v>
      </c>
      <c r="BB1025">
        <v>0.05</v>
      </c>
      <c r="BC1025">
        <v>0</v>
      </c>
      <c r="BD1025">
        <v>0.95</v>
      </c>
      <c r="BE1025">
        <v>0.05</v>
      </c>
      <c r="BF1025">
        <v>0</v>
      </c>
      <c r="BG1025">
        <v>0.5</v>
      </c>
      <c r="BH1025">
        <v>0.32500000000000001</v>
      </c>
      <c r="BI1025">
        <v>0.17499999999999999</v>
      </c>
      <c r="BJ1025">
        <v>0</v>
      </c>
      <c r="BK1025">
        <v>0.05</v>
      </c>
      <c r="BL1025">
        <v>0.25</v>
      </c>
      <c r="BM1025">
        <v>0.625</v>
      </c>
      <c r="BN1025">
        <v>7.4999999999999997E-2</v>
      </c>
      <c r="BO1025">
        <v>7.4999999999999997E-2</v>
      </c>
      <c r="BP1025">
        <v>0.35</v>
      </c>
      <c r="BQ1025">
        <v>0</v>
      </c>
      <c r="BR1025">
        <v>0</v>
      </c>
      <c r="BS1025">
        <v>0.57499999999999996</v>
      </c>
      <c r="BT1025">
        <v>0.1</v>
      </c>
      <c r="BU1025">
        <v>0.9</v>
      </c>
      <c r="BV1025">
        <v>0</v>
      </c>
      <c r="BW1025">
        <v>1</v>
      </c>
      <c r="BX1025" t="s">
        <v>2156</v>
      </c>
      <c r="BY1025">
        <v>95814</v>
      </c>
      <c r="BZ1025">
        <v>4.1747552549731769E-4</v>
      </c>
      <c r="CA1025">
        <v>0</v>
      </c>
    </row>
    <row r="1026" spans="1:79" customFormat="1" x14ac:dyDescent="0.25">
      <c r="A1026" t="s">
        <v>2162</v>
      </c>
      <c r="B1026" t="s">
        <v>42</v>
      </c>
      <c r="C1026" t="s">
        <v>187</v>
      </c>
      <c r="D1026" t="s">
        <v>44</v>
      </c>
      <c r="E1026">
        <v>2018</v>
      </c>
      <c r="F1026">
        <v>1491</v>
      </c>
      <c r="G1026">
        <v>69</v>
      </c>
      <c r="H1026">
        <v>0</v>
      </c>
      <c r="I1026">
        <v>180</v>
      </c>
      <c r="J1026">
        <v>191</v>
      </c>
      <c r="K1026">
        <v>165</v>
      </c>
      <c r="L1026">
        <v>140</v>
      </c>
      <c r="M1026">
        <v>172</v>
      </c>
      <c r="N1026">
        <v>201</v>
      </c>
      <c r="O1026">
        <v>226</v>
      </c>
      <c r="P1026">
        <v>125</v>
      </c>
      <c r="Q1026">
        <v>89</v>
      </c>
      <c r="R1026">
        <v>21</v>
      </c>
      <c r="S1026">
        <v>50</v>
      </c>
      <c r="T1026">
        <v>0</v>
      </c>
      <c r="U1026">
        <v>1480</v>
      </c>
      <c r="V1026">
        <v>38</v>
      </c>
      <c r="W1026">
        <v>42</v>
      </c>
      <c r="X1026">
        <v>832</v>
      </c>
      <c r="Y1026">
        <v>525</v>
      </c>
      <c r="Z1026">
        <v>203</v>
      </c>
      <c r="AA1026">
        <v>0</v>
      </c>
      <c r="AB1026">
        <v>112</v>
      </c>
      <c r="AC1026">
        <v>1156</v>
      </c>
      <c r="AD1026">
        <v>0</v>
      </c>
      <c r="AE1026">
        <v>292</v>
      </c>
      <c r="AF1026">
        <v>141</v>
      </c>
      <c r="AG1026">
        <v>1357</v>
      </c>
      <c r="AH1026">
        <v>59</v>
      </c>
      <c r="AI1026">
        <v>3</v>
      </c>
      <c r="AJ1026">
        <v>0</v>
      </c>
      <c r="AK1026">
        <v>485</v>
      </c>
      <c r="AL1026">
        <v>1061</v>
      </c>
      <c r="AM1026">
        <v>14</v>
      </c>
      <c r="AN1026">
        <v>1560</v>
      </c>
      <c r="AO1026">
        <v>0.95576923076923082</v>
      </c>
      <c r="AP1026">
        <v>4.4230769230769233E-2</v>
      </c>
      <c r="AQ1026">
        <v>0</v>
      </c>
      <c r="AR1026">
        <v>0.1153846153846154</v>
      </c>
      <c r="AS1026">
        <v>0.1224358974358974</v>
      </c>
      <c r="AT1026">
        <v>0.1057692307692308</v>
      </c>
      <c r="AU1026">
        <v>8.9743589743589744E-2</v>
      </c>
      <c r="AV1026">
        <v>0.11025641025641029</v>
      </c>
      <c r="AW1026">
        <v>0.1288461538461538</v>
      </c>
      <c r="AX1026">
        <v>0.14487179487179491</v>
      </c>
      <c r="AY1026">
        <v>8.0128205128205135E-2</v>
      </c>
      <c r="AZ1026">
        <v>5.705128205128205E-2</v>
      </c>
      <c r="BA1026">
        <v>3.2051282051282048E-2</v>
      </c>
      <c r="BB1026">
        <v>1.3461538461538461E-2</v>
      </c>
      <c r="BC1026">
        <v>0</v>
      </c>
      <c r="BD1026">
        <v>0.94871794871794868</v>
      </c>
      <c r="BE1026">
        <v>2.4358974358974359E-2</v>
      </c>
      <c r="BF1026">
        <v>2.6923076923076921E-2</v>
      </c>
      <c r="BG1026">
        <v>0.53333333333333333</v>
      </c>
      <c r="BH1026">
        <v>0.33653846153846162</v>
      </c>
      <c r="BI1026">
        <v>0.13012820512820511</v>
      </c>
      <c r="BJ1026">
        <v>0</v>
      </c>
      <c r="BK1026">
        <v>7.179487179487179E-2</v>
      </c>
      <c r="BL1026">
        <v>0.74102564102564106</v>
      </c>
      <c r="BM1026">
        <v>0</v>
      </c>
      <c r="BN1026">
        <v>0.18717948717948721</v>
      </c>
      <c r="BO1026">
        <v>9.0384615384615383E-2</v>
      </c>
      <c r="BP1026">
        <v>0.86987179487179489</v>
      </c>
      <c r="BQ1026">
        <v>3.7820512820512818E-2</v>
      </c>
      <c r="BR1026">
        <v>1.923076923076923E-3</v>
      </c>
      <c r="BS1026">
        <v>0</v>
      </c>
      <c r="BT1026">
        <v>0.3108974358974359</v>
      </c>
      <c r="BU1026">
        <v>0.68012820512820515</v>
      </c>
      <c r="BV1026">
        <v>8.9743589743589737E-3</v>
      </c>
      <c r="BW1026">
        <v>1</v>
      </c>
      <c r="BX1026" t="s">
        <v>2163</v>
      </c>
      <c r="BY1026">
        <v>1560</v>
      </c>
      <c r="BZ1026">
        <v>1</v>
      </c>
      <c r="CA1026">
        <v>0</v>
      </c>
    </row>
    <row r="1027" spans="1:79" customFormat="1" x14ac:dyDescent="0.25">
      <c r="A1027" t="s">
        <v>2164</v>
      </c>
      <c r="B1027" t="s">
        <v>42</v>
      </c>
      <c r="C1027" t="s">
        <v>187</v>
      </c>
      <c r="D1027" t="s">
        <v>947</v>
      </c>
      <c r="E1027">
        <v>2018</v>
      </c>
      <c r="F1027">
        <v>64</v>
      </c>
      <c r="G1027">
        <v>0</v>
      </c>
      <c r="H1027">
        <v>0</v>
      </c>
      <c r="I1027">
        <v>2</v>
      </c>
      <c r="J1027">
        <v>4</v>
      </c>
      <c r="K1027">
        <v>15</v>
      </c>
      <c r="L1027">
        <v>4</v>
      </c>
      <c r="M1027">
        <v>12</v>
      </c>
      <c r="N1027">
        <v>8</v>
      </c>
      <c r="O1027">
        <v>9</v>
      </c>
      <c r="P1027">
        <v>4</v>
      </c>
      <c r="Q1027">
        <v>5</v>
      </c>
      <c r="R1027">
        <v>1</v>
      </c>
      <c r="S1027">
        <v>0</v>
      </c>
      <c r="T1027">
        <v>0</v>
      </c>
      <c r="U1027">
        <v>62</v>
      </c>
      <c r="V1027">
        <v>0</v>
      </c>
      <c r="W1027">
        <v>2</v>
      </c>
      <c r="X1027">
        <v>41</v>
      </c>
      <c r="Y1027">
        <v>20</v>
      </c>
      <c r="Z1027">
        <v>3</v>
      </c>
      <c r="AA1027">
        <v>0</v>
      </c>
      <c r="AB1027">
        <v>7</v>
      </c>
      <c r="AC1027">
        <v>42</v>
      </c>
      <c r="AD1027">
        <v>0</v>
      </c>
      <c r="AE1027">
        <v>15</v>
      </c>
      <c r="AF1027">
        <v>3</v>
      </c>
      <c r="AG1027">
        <v>53</v>
      </c>
      <c r="AH1027">
        <v>8</v>
      </c>
      <c r="AI1027">
        <v>0</v>
      </c>
      <c r="AJ1027">
        <v>0</v>
      </c>
      <c r="AK1027">
        <v>27</v>
      </c>
      <c r="AL1027">
        <v>35</v>
      </c>
      <c r="AM1027">
        <v>2</v>
      </c>
      <c r="AN1027">
        <v>64</v>
      </c>
      <c r="AO1027">
        <v>1</v>
      </c>
      <c r="AP1027">
        <v>0</v>
      </c>
      <c r="AQ1027">
        <v>0</v>
      </c>
      <c r="AR1027">
        <v>3.125E-2</v>
      </c>
      <c r="AS1027">
        <v>6.25E-2</v>
      </c>
      <c r="AT1027">
        <v>0.234375</v>
      </c>
      <c r="AU1027">
        <v>6.25E-2</v>
      </c>
      <c r="AV1027">
        <v>0.1875</v>
      </c>
      <c r="AW1027">
        <v>0.125</v>
      </c>
      <c r="AX1027">
        <v>0.140625</v>
      </c>
      <c r="AY1027">
        <v>6.25E-2</v>
      </c>
      <c r="AZ1027">
        <v>7.8125E-2</v>
      </c>
      <c r="BA1027">
        <v>0</v>
      </c>
      <c r="BB1027">
        <v>1.5625E-2</v>
      </c>
      <c r="BC1027">
        <v>0</v>
      </c>
      <c r="BD1027">
        <v>0.96875</v>
      </c>
      <c r="BE1027">
        <v>0</v>
      </c>
      <c r="BF1027">
        <v>3.125E-2</v>
      </c>
      <c r="BG1027">
        <v>0.640625</v>
      </c>
      <c r="BH1027">
        <v>0.3125</v>
      </c>
      <c r="BI1027">
        <v>4.6875E-2</v>
      </c>
      <c r="BJ1027">
        <v>0</v>
      </c>
      <c r="BK1027">
        <v>0.109375</v>
      </c>
      <c r="BL1027">
        <v>0.65625</v>
      </c>
      <c r="BM1027">
        <v>0</v>
      </c>
      <c r="BN1027">
        <v>0.234375</v>
      </c>
      <c r="BO1027">
        <v>4.6875E-2</v>
      </c>
      <c r="BP1027">
        <v>0.828125</v>
      </c>
      <c r="BQ1027">
        <v>0.125</v>
      </c>
      <c r="BR1027">
        <v>0</v>
      </c>
      <c r="BS1027">
        <v>0</v>
      </c>
      <c r="BT1027">
        <v>0.421875</v>
      </c>
      <c r="BU1027">
        <v>0.546875</v>
      </c>
      <c r="BV1027">
        <v>3.125E-2</v>
      </c>
      <c r="BW1027">
        <v>1</v>
      </c>
      <c r="BX1027" t="s">
        <v>2163</v>
      </c>
      <c r="BY1027">
        <v>1560</v>
      </c>
      <c r="BZ1027">
        <v>4.1025641025641033E-2</v>
      </c>
      <c r="CA1027">
        <v>0</v>
      </c>
    </row>
    <row r="1028" spans="1:79" customFormat="1" x14ac:dyDescent="0.25">
      <c r="A1028" t="s">
        <v>2165</v>
      </c>
      <c r="B1028" t="s">
        <v>42</v>
      </c>
      <c r="C1028" t="s">
        <v>187</v>
      </c>
      <c r="D1028" t="s">
        <v>949</v>
      </c>
      <c r="E1028">
        <v>2018</v>
      </c>
      <c r="F1028">
        <v>898</v>
      </c>
      <c r="G1028">
        <v>37</v>
      </c>
      <c r="H1028">
        <v>0</v>
      </c>
      <c r="I1028">
        <v>156</v>
      </c>
      <c r="J1028">
        <v>137</v>
      </c>
      <c r="K1028">
        <v>106</v>
      </c>
      <c r="L1028">
        <v>90</v>
      </c>
      <c r="M1028">
        <v>82</v>
      </c>
      <c r="N1028">
        <v>114</v>
      </c>
      <c r="O1028">
        <v>107</v>
      </c>
      <c r="P1028">
        <v>59</v>
      </c>
      <c r="Q1028">
        <v>35</v>
      </c>
      <c r="R1028">
        <v>5</v>
      </c>
      <c r="S1028">
        <v>44</v>
      </c>
      <c r="T1028">
        <v>0</v>
      </c>
      <c r="U1028">
        <v>903</v>
      </c>
      <c r="V1028">
        <v>16</v>
      </c>
      <c r="W1028">
        <v>16</v>
      </c>
      <c r="X1028">
        <v>482</v>
      </c>
      <c r="Y1028">
        <v>321</v>
      </c>
      <c r="Z1028">
        <v>132</v>
      </c>
      <c r="AA1028">
        <v>0</v>
      </c>
      <c r="AB1028">
        <v>42</v>
      </c>
      <c r="AC1028">
        <v>807</v>
      </c>
      <c r="AD1028">
        <v>0</v>
      </c>
      <c r="AE1028">
        <v>86</v>
      </c>
      <c r="AF1028">
        <v>57</v>
      </c>
      <c r="AG1028">
        <v>874</v>
      </c>
      <c r="AH1028">
        <v>4</v>
      </c>
      <c r="AI1028">
        <v>0</v>
      </c>
      <c r="AJ1028">
        <v>0</v>
      </c>
      <c r="AK1028">
        <v>275</v>
      </c>
      <c r="AL1028">
        <v>657</v>
      </c>
      <c r="AM1028">
        <v>3</v>
      </c>
      <c r="AN1028">
        <v>935</v>
      </c>
      <c r="AO1028">
        <v>0.96042780748663104</v>
      </c>
      <c r="AP1028">
        <v>3.9572192513368992E-2</v>
      </c>
      <c r="AQ1028">
        <v>0</v>
      </c>
      <c r="AR1028">
        <v>0.16684491978609631</v>
      </c>
      <c r="AS1028">
        <v>0.14652406417112299</v>
      </c>
      <c r="AT1028">
        <v>0.1133689839572193</v>
      </c>
      <c r="AU1028">
        <v>9.6256684491978606E-2</v>
      </c>
      <c r="AV1028">
        <v>8.7700534759358295E-2</v>
      </c>
      <c r="AW1028">
        <v>0.12192513368983959</v>
      </c>
      <c r="AX1028">
        <v>0.11443850267379679</v>
      </c>
      <c r="AY1028">
        <v>6.310160427807486E-2</v>
      </c>
      <c r="AZ1028">
        <v>3.7433155080213901E-2</v>
      </c>
      <c r="BA1028">
        <v>4.7058823529411757E-2</v>
      </c>
      <c r="BB1028">
        <v>5.3475935828877002E-3</v>
      </c>
      <c r="BC1028">
        <v>0</v>
      </c>
      <c r="BD1028">
        <v>0.96577540106951876</v>
      </c>
      <c r="BE1028">
        <v>1.7112299465240639E-2</v>
      </c>
      <c r="BF1028">
        <v>1.7112299465240639E-2</v>
      </c>
      <c r="BG1028">
        <v>0.51550802139037433</v>
      </c>
      <c r="BH1028">
        <v>0.34331550802139038</v>
      </c>
      <c r="BI1028">
        <v>0.14117647058823529</v>
      </c>
      <c r="BJ1028">
        <v>0</v>
      </c>
      <c r="BK1028">
        <v>4.4919786096256693E-2</v>
      </c>
      <c r="BL1028">
        <v>0.86310160427807492</v>
      </c>
      <c r="BM1028">
        <v>0</v>
      </c>
      <c r="BN1028">
        <v>9.197860962566845E-2</v>
      </c>
      <c r="BO1028">
        <v>6.0962566844919783E-2</v>
      </c>
      <c r="BP1028">
        <v>0.9347593582887701</v>
      </c>
      <c r="BQ1028">
        <v>4.2780748663101614E-3</v>
      </c>
      <c r="BR1028">
        <v>0</v>
      </c>
      <c r="BS1028">
        <v>0</v>
      </c>
      <c r="BT1028">
        <v>0.29411764705882348</v>
      </c>
      <c r="BU1028">
        <v>0.70267379679144382</v>
      </c>
      <c r="BV1028">
        <v>3.20855614973262E-3</v>
      </c>
      <c r="BW1028">
        <v>1</v>
      </c>
      <c r="BX1028" t="s">
        <v>2163</v>
      </c>
      <c r="BY1028">
        <v>1560</v>
      </c>
      <c r="BZ1028">
        <v>0.59935897435897434</v>
      </c>
      <c r="CA1028">
        <v>0</v>
      </c>
    </row>
    <row r="1029" spans="1:79" customFormat="1" x14ac:dyDescent="0.25">
      <c r="A1029" t="s">
        <v>2166</v>
      </c>
      <c r="B1029" t="s">
        <v>42</v>
      </c>
      <c r="C1029" t="s">
        <v>187</v>
      </c>
      <c r="D1029" t="s">
        <v>951</v>
      </c>
      <c r="E1029">
        <v>2018</v>
      </c>
      <c r="F1029">
        <v>174</v>
      </c>
      <c r="G1029">
        <v>22</v>
      </c>
      <c r="H1029">
        <v>0</v>
      </c>
      <c r="I1029">
        <v>12</v>
      </c>
      <c r="J1029">
        <v>26</v>
      </c>
      <c r="K1029">
        <v>15</v>
      </c>
      <c r="L1029">
        <v>10</v>
      </c>
      <c r="M1029">
        <v>21</v>
      </c>
      <c r="N1029">
        <v>28</v>
      </c>
      <c r="O1029">
        <v>29</v>
      </c>
      <c r="P1029">
        <v>20</v>
      </c>
      <c r="Q1029">
        <v>26</v>
      </c>
      <c r="R1029">
        <v>5</v>
      </c>
      <c r="S1029">
        <v>4</v>
      </c>
      <c r="T1029">
        <v>0</v>
      </c>
      <c r="U1029">
        <v>167</v>
      </c>
      <c r="V1029">
        <v>12</v>
      </c>
      <c r="W1029">
        <v>17</v>
      </c>
      <c r="X1029">
        <v>97</v>
      </c>
      <c r="Y1029">
        <v>76</v>
      </c>
      <c r="Z1029">
        <v>23</v>
      </c>
      <c r="AA1029">
        <v>0</v>
      </c>
      <c r="AB1029">
        <v>25</v>
      </c>
      <c r="AC1029">
        <v>131</v>
      </c>
      <c r="AD1029">
        <v>0</v>
      </c>
      <c r="AE1029">
        <v>40</v>
      </c>
      <c r="AF1029">
        <v>5</v>
      </c>
      <c r="AG1029">
        <v>191</v>
      </c>
      <c r="AH1029">
        <v>0</v>
      </c>
      <c r="AI1029">
        <v>0</v>
      </c>
      <c r="AJ1029">
        <v>0</v>
      </c>
      <c r="AK1029">
        <v>69</v>
      </c>
      <c r="AL1029">
        <v>125</v>
      </c>
      <c r="AM1029">
        <v>2</v>
      </c>
      <c r="AN1029">
        <v>196</v>
      </c>
      <c r="AO1029">
        <v>0.88775510204081631</v>
      </c>
      <c r="AP1029">
        <v>0.1122448979591837</v>
      </c>
      <c r="AQ1029">
        <v>0</v>
      </c>
      <c r="AR1029">
        <v>6.1224489795918373E-2</v>
      </c>
      <c r="AS1029">
        <v>0.1326530612244898</v>
      </c>
      <c r="AT1029">
        <v>7.6530612244897961E-2</v>
      </c>
      <c r="AU1029">
        <v>5.1020408163265307E-2</v>
      </c>
      <c r="AV1029">
        <v>0.1071428571428571</v>
      </c>
      <c r="AW1029">
        <v>0.14285714285714279</v>
      </c>
      <c r="AX1029">
        <v>0.14795918367346941</v>
      </c>
      <c r="AY1029">
        <v>0.1020408163265306</v>
      </c>
      <c r="AZ1029">
        <v>0.1326530612244898</v>
      </c>
      <c r="BA1029">
        <v>2.0408163265306121E-2</v>
      </c>
      <c r="BB1029">
        <v>2.551020408163265E-2</v>
      </c>
      <c r="BC1029">
        <v>0</v>
      </c>
      <c r="BD1029">
        <v>0.85204081632653061</v>
      </c>
      <c r="BE1029">
        <v>6.1224489795918373E-2</v>
      </c>
      <c r="BF1029">
        <v>8.673469387755102E-2</v>
      </c>
      <c r="BG1029">
        <v>0.49489795918367352</v>
      </c>
      <c r="BH1029">
        <v>0.38775510204081631</v>
      </c>
      <c r="BI1029">
        <v>0.1173469387755102</v>
      </c>
      <c r="BJ1029">
        <v>0</v>
      </c>
      <c r="BK1029">
        <v>0.1275510204081633</v>
      </c>
      <c r="BL1029">
        <v>0.66836734693877553</v>
      </c>
      <c r="BM1029">
        <v>0</v>
      </c>
      <c r="BN1029">
        <v>0.2040816326530612</v>
      </c>
      <c r="BO1029">
        <v>2.551020408163265E-2</v>
      </c>
      <c r="BP1029">
        <v>0.97448979591836737</v>
      </c>
      <c r="BQ1029">
        <v>0</v>
      </c>
      <c r="BR1029">
        <v>0</v>
      </c>
      <c r="BS1029">
        <v>0</v>
      </c>
      <c r="BT1029">
        <v>0.35204081632653061</v>
      </c>
      <c r="BU1029">
        <v>0.63775510204081631</v>
      </c>
      <c r="BV1029">
        <v>1.020408163265306E-2</v>
      </c>
      <c r="BW1029">
        <v>1</v>
      </c>
      <c r="BX1029" t="s">
        <v>2163</v>
      </c>
      <c r="BY1029">
        <v>1560</v>
      </c>
      <c r="BZ1029">
        <v>0.12564102564102561</v>
      </c>
      <c r="CA1029">
        <v>0</v>
      </c>
    </row>
    <row r="1030" spans="1:79" customFormat="1" x14ac:dyDescent="0.25">
      <c r="A1030" t="s">
        <v>2167</v>
      </c>
      <c r="B1030" t="s">
        <v>42</v>
      </c>
      <c r="C1030" t="s">
        <v>187</v>
      </c>
      <c r="D1030" t="s">
        <v>953</v>
      </c>
      <c r="E1030">
        <v>2018</v>
      </c>
      <c r="F1030">
        <v>355</v>
      </c>
      <c r="G1030">
        <v>10</v>
      </c>
      <c r="H1030">
        <v>0</v>
      </c>
      <c r="I1030">
        <v>10</v>
      </c>
      <c r="J1030">
        <v>24</v>
      </c>
      <c r="K1030">
        <v>29</v>
      </c>
      <c r="L1030">
        <v>36</v>
      </c>
      <c r="M1030">
        <v>57</v>
      </c>
      <c r="N1030">
        <v>51</v>
      </c>
      <c r="O1030">
        <v>81</v>
      </c>
      <c r="P1030">
        <v>42</v>
      </c>
      <c r="Q1030">
        <v>23</v>
      </c>
      <c r="R1030">
        <v>10</v>
      </c>
      <c r="S1030">
        <v>2</v>
      </c>
      <c r="T1030">
        <v>0</v>
      </c>
      <c r="U1030">
        <v>348</v>
      </c>
      <c r="V1030">
        <v>10</v>
      </c>
      <c r="W1030">
        <v>7</v>
      </c>
      <c r="X1030">
        <v>212</v>
      </c>
      <c r="Y1030">
        <v>108</v>
      </c>
      <c r="Z1030">
        <v>45</v>
      </c>
      <c r="AA1030">
        <v>0</v>
      </c>
      <c r="AB1030">
        <v>38</v>
      </c>
      <c r="AC1030">
        <v>176</v>
      </c>
      <c r="AD1030">
        <v>0</v>
      </c>
      <c r="AE1030">
        <v>151</v>
      </c>
      <c r="AF1030">
        <v>76</v>
      </c>
      <c r="AG1030">
        <v>239</v>
      </c>
      <c r="AH1030">
        <v>47</v>
      </c>
      <c r="AI1030">
        <v>3</v>
      </c>
      <c r="AJ1030">
        <v>0</v>
      </c>
      <c r="AK1030">
        <v>114</v>
      </c>
      <c r="AL1030">
        <v>244</v>
      </c>
      <c r="AM1030">
        <v>7</v>
      </c>
      <c r="AN1030">
        <v>365</v>
      </c>
      <c r="AO1030">
        <v>0.9726027397260274</v>
      </c>
      <c r="AP1030">
        <v>2.7397260273972601E-2</v>
      </c>
      <c r="AQ1030">
        <v>0</v>
      </c>
      <c r="AR1030">
        <v>2.7397260273972601E-2</v>
      </c>
      <c r="AS1030">
        <v>6.575342465753424E-2</v>
      </c>
      <c r="AT1030">
        <v>7.9452054794520555E-2</v>
      </c>
      <c r="AU1030">
        <v>9.8630136986301367E-2</v>
      </c>
      <c r="AV1030">
        <v>0.1561643835616438</v>
      </c>
      <c r="AW1030">
        <v>0.13972602739726031</v>
      </c>
      <c r="AX1030">
        <v>0.22191780821917809</v>
      </c>
      <c r="AY1030">
        <v>0.1150684931506849</v>
      </c>
      <c r="AZ1030">
        <v>6.3013698630136991E-2</v>
      </c>
      <c r="BA1030">
        <v>5.4794520547945206E-3</v>
      </c>
      <c r="BB1030">
        <v>2.7397260273972601E-2</v>
      </c>
      <c r="BC1030">
        <v>0</v>
      </c>
      <c r="BD1030">
        <v>0.95342465753424654</v>
      </c>
      <c r="BE1030">
        <v>2.7397260273972601E-2</v>
      </c>
      <c r="BF1030">
        <v>1.9178082191780819E-2</v>
      </c>
      <c r="BG1030">
        <v>0.58082191780821912</v>
      </c>
      <c r="BH1030">
        <v>0.29589041095890412</v>
      </c>
      <c r="BI1030">
        <v>0.12328767123287671</v>
      </c>
      <c r="BJ1030">
        <v>0</v>
      </c>
      <c r="BK1030">
        <v>0.10410958904109591</v>
      </c>
      <c r="BL1030">
        <v>0.48219178082191783</v>
      </c>
      <c r="BM1030">
        <v>0</v>
      </c>
      <c r="BN1030">
        <v>0.41369863013698632</v>
      </c>
      <c r="BO1030">
        <v>0.20821917808219181</v>
      </c>
      <c r="BP1030">
        <v>0.65479452054794518</v>
      </c>
      <c r="BQ1030">
        <v>0.1287671232876712</v>
      </c>
      <c r="BR1030">
        <v>8.21917808219178E-3</v>
      </c>
      <c r="BS1030">
        <v>0</v>
      </c>
      <c r="BT1030">
        <v>0.31232876712328772</v>
      </c>
      <c r="BU1030">
        <v>0.66849315068493154</v>
      </c>
      <c r="BV1030">
        <v>1.9178082191780819E-2</v>
      </c>
      <c r="BW1030">
        <v>1</v>
      </c>
      <c r="BX1030" t="s">
        <v>2163</v>
      </c>
      <c r="BY1030">
        <v>1560</v>
      </c>
      <c r="BZ1030">
        <v>0.233974358974359</v>
      </c>
      <c r="CA1030">
        <v>0</v>
      </c>
    </row>
    <row r="1031" spans="1:79" customFormat="1" x14ac:dyDescent="0.25">
      <c r="A1031" t="s">
        <v>2168</v>
      </c>
      <c r="B1031" t="s">
        <v>42</v>
      </c>
      <c r="C1031" t="s">
        <v>420</v>
      </c>
      <c r="D1031" t="s">
        <v>44</v>
      </c>
      <c r="E1031">
        <v>2018</v>
      </c>
      <c r="F1031">
        <v>61658</v>
      </c>
      <c r="G1031">
        <v>7868</v>
      </c>
      <c r="H1031">
        <v>0</v>
      </c>
      <c r="I1031">
        <v>9146</v>
      </c>
      <c r="J1031">
        <v>9097</v>
      </c>
      <c r="K1031">
        <v>9953</v>
      </c>
      <c r="L1031">
        <v>9233</v>
      </c>
      <c r="M1031">
        <v>8290</v>
      </c>
      <c r="N1031">
        <v>8648</v>
      </c>
      <c r="O1031">
        <v>6842</v>
      </c>
      <c r="P1031">
        <v>3084</v>
      </c>
      <c r="Q1031">
        <v>1104</v>
      </c>
      <c r="R1031">
        <v>507</v>
      </c>
      <c r="S1031">
        <v>3622</v>
      </c>
      <c r="T1031">
        <v>0</v>
      </c>
      <c r="U1031">
        <v>65774</v>
      </c>
      <c r="V1031">
        <v>3752</v>
      </c>
      <c r="W1031">
        <v>0</v>
      </c>
      <c r="X1031">
        <v>40301</v>
      </c>
      <c r="Y1031">
        <v>23679</v>
      </c>
      <c r="Z1031">
        <v>5532</v>
      </c>
      <c r="AA1031">
        <v>14</v>
      </c>
      <c r="AB1031">
        <v>3022</v>
      </c>
      <c r="AC1031">
        <v>57659</v>
      </c>
      <c r="AD1031">
        <v>0</v>
      </c>
      <c r="AE1031">
        <v>8845</v>
      </c>
      <c r="AF1031">
        <v>4284</v>
      </c>
      <c r="AG1031">
        <v>61591</v>
      </c>
      <c r="AH1031">
        <v>2503</v>
      </c>
      <c r="AI1031">
        <v>788</v>
      </c>
      <c r="AJ1031">
        <v>360</v>
      </c>
      <c r="AK1031">
        <v>6488</v>
      </c>
      <c r="AL1031">
        <v>63038</v>
      </c>
      <c r="AM1031">
        <v>0</v>
      </c>
      <c r="AN1031">
        <v>69526</v>
      </c>
      <c r="AO1031">
        <v>0.88683370249978422</v>
      </c>
      <c r="AP1031">
        <v>0.1131662975002157</v>
      </c>
      <c r="AQ1031">
        <v>0</v>
      </c>
      <c r="AR1031">
        <v>0.1315479101343382</v>
      </c>
      <c r="AS1031">
        <v>0.13084313781894541</v>
      </c>
      <c r="AT1031">
        <v>0.1431550786756034</v>
      </c>
      <c r="AU1031">
        <v>0.1327992405718724</v>
      </c>
      <c r="AV1031">
        <v>0.11923596927768031</v>
      </c>
      <c r="AW1031">
        <v>0.12438512211259101</v>
      </c>
      <c r="AX1031">
        <v>9.8409228202399099E-2</v>
      </c>
      <c r="AY1031">
        <v>4.4357506544314362E-2</v>
      </c>
      <c r="AZ1031">
        <v>1.5878951759054169E-2</v>
      </c>
      <c r="BA1031">
        <v>5.2095618905157792E-2</v>
      </c>
      <c r="BB1031">
        <v>7.2922359980438969E-3</v>
      </c>
      <c r="BC1031">
        <v>0</v>
      </c>
      <c r="BD1031">
        <v>0.94603457699277971</v>
      </c>
      <c r="BE1031">
        <v>5.396542300722032E-2</v>
      </c>
      <c r="BF1031">
        <v>0</v>
      </c>
      <c r="BG1031">
        <v>0.57965365474786412</v>
      </c>
      <c r="BH1031">
        <v>0.34057762563645261</v>
      </c>
      <c r="BI1031">
        <v>7.9567356096999678E-2</v>
      </c>
      <c r="BJ1031">
        <v>2.013635186836579E-4</v>
      </c>
      <c r="BK1031">
        <v>4.34657538187153E-2</v>
      </c>
      <c r="BL1031">
        <v>0.82931565169864507</v>
      </c>
      <c r="BM1031">
        <v>0</v>
      </c>
      <c r="BN1031">
        <v>0.12721859448263961</v>
      </c>
      <c r="BO1031">
        <v>6.161723671719932E-2</v>
      </c>
      <c r="BP1031">
        <v>0.88587003423179822</v>
      </c>
      <c r="BQ1031">
        <v>3.6000920518942547E-2</v>
      </c>
      <c r="BR1031">
        <v>1.133388948019446E-2</v>
      </c>
      <c r="BS1031">
        <v>5.1779190518654889E-3</v>
      </c>
      <c r="BT1031">
        <v>9.3317607801398042E-2</v>
      </c>
      <c r="BU1031">
        <v>0.90668239219860192</v>
      </c>
      <c r="BV1031">
        <v>0</v>
      </c>
      <c r="BW1031">
        <v>1</v>
      </c>
      <c r="BX1031" t="s">
        <v>2169</v>
      </c>
      <c r="BY1031">
        <v>69526</v>
      </c>
      <c r="BZ1031">
        <v>1</v>
      </c>
      <c r="CA1031">
        <v>0</v>
      </c>
    </row>
    <row r="1032" spans="1:79" customFormat="1" x14ac:dyDescent="0.25">
      <c r="A1032" t="s">
        <v>2170</v>
      </c>
      <c r="B1032" t="s">
        <v>42</v>
      </c>
      <c r="C1032" t="s">
        <v>420</v>
      </c>
      <c r="D1032" t="s">
        <v>947</v>
      </c>
      <c r="E1032">
        <v>2018</v>
      </c>
      <c r="F1032">
        <v>8403</v>
      </c>
      <c r="G1032">
        <v>669</v>
      </c>
      <c r="H1032">
        <v>0</v>
      </c>
      <c r="I1032">
        <v>691</v>
      </c>
      <c r="J1032">
        <v>1004</v>
      </c>
      <c r="K1032">
        <v>1318</v>
      </c>
      <c r="L1032">
        <v>1322</v>
      </c>
      <c r="M1032">
        <v>1290</v>
      </c>
      <c r="N1032">
        <v>1276</v>
      </c>
      <c r="O1032">
        <v>1097</v>
      </c>
      <c r="P1032">
        <v>568</v>
      </c>
      <c r="Q1032">
        <v>247</v>
      </c>
      <c r="R1032">
        <v>117</v>
      </c>
      <c r="S1032">
        <v>142</v>
      </c>
      <c r="T1032">
        <v>0</v>
      </c>
      <c r="U1032">
        <v>8780</v>
      </c>
      <c r="V1032">
        <v>292</v>
      </c>
      <c r="W1032">
        <v>0</v>
      </c>
      <c r="X1032">
        <v>5706</v>
      </c>
      <c r="Y1032">
        <v>2563</v>
      </c>
      <c r="Z1032">
        <v>803</v>
      </c>
      <c r="AA1032">
        <v>0</v>
      </c>
      <c r="AB1032">
        <v>318</v>
      </c>
      <c r="AC1032">
        <v>7925</v>
      </c>
      <c r="AD1032">
        <v>0</v>
      </c>
      <c r="AE1032">
        <v>829</v>
      </c>
      <c r="AF1032">
        <v>479</v>
      </c>
      <c r="AG1032">
        <v>8497</v>
      </c>
      <c r="AH1032">
        <v>7</v>
      </c>
      <c r="AI1032">
        <v>54</v>
      </c>
      <c r="AJ1032">
        <v>35</v>
      </c>
      <c r="AK1032">
        <v>1464</v>
      </c>
      <c r="AL1032">
        <v>7608</v>
      </c>
      <c r="AM1032">
        <v>0</v>
      </c>
      <c r="AN1032">
        <v>9072</v>
      </c>
      <c r="AO1032">
        <v>0.92625661375661372</v>
      </c>
      <c r="AP1032">
        <v>7.374338624338625E-2</v>
      </c>
      <c r="AQ1032">
        <v>0</v>
      </c>
      <c r="AR1032">
        <v>7.6168430335097001E-2</v>
      </c>
      <c r="AS1032">
        <v>0.1106701940035273</v>
      </c>
      <c r="AT1032">
        <v>0.14528218694885359</v>
      </c>
      <c r="AU1032">
        <v>0.1457231040564374</v>
      </c>
      <c r="AV1032">
        <v>0.14219576719576721</v>
      </c>
      <c r="AW1032">
        <v>0.14065255731922399</v>
      </c>
      <c r="AX1032">
        <v>0.12092151675485011</v>
      </c>
      <c r="AY1032">
        <v>6.261022927689594E-2</v>
      </c>
      <c r="AZ1032">
        <v>2.7226631393298058E-2</v>
      </c>
      <c r="BA1032">
        <v>1.5652557319223988E-2</v>
      </c>
      <c r="BB1032">
        <v>1.28968253968254E-2</v>
      </c>
      <c r="BC1032">
        <v>0</v>
      </c>
      <c r="BD1032">
        <v>0.9678130511463845</v>
      </c>
      <c r="BE1032">
        <v>3.2186948853615518E-2</v>
      </c>
      <c r="BF1032">
        <v>0</v>
      </c>
      <c r="BG1032">
        <v>0.62896825396825395</v>
      </c>
      <c r="BH1032">
        <v>0.28251763668430341</v>
      </c>
      <c r="BI1032">
        <v>8.8514109347442679E-2</v>
      </c>
      <c r="BJ1032">
        <v>0</v>
      </c>
      <c r="BK1032">
        <v>3.5052910052910051E-2</v>
      </c>
      <c r="BL1032">
        <v>0.87356701940035275</v>
      </c>
      <c r="BM1032">
        <v>0</v>
      </c>
      <c r="BN1032">
        <v>9.1380070546737219E-2</v>
      </c>
      <c r="BO1032">
        <v>5.2799823633156967E-2</v>
      </c>
      <c r="BP1032">
        <v>0.93661816578483248</v>
      </c>
      <c r="BQ1032">
        <v>7.716049382716049E-4</v>
      </c>
      <c r="BR1032">
        <v>5.9523809523809521E-3</v>
      </c>
      <c r="BS1032">
        <v>3.858024691358024E-3</v>
      </c>
      <c r="BT1032">
        <v>0.16137566137566139</v>
      </c>
      <c r="BU1032">
        <v>0.83862433862433861</v>
      </c>
      <c r="BV1032">
        <v>0</v>
      </c>
      <c r="BW1032">
        <v>1</v>
      </c>
      <c r="BX1032" t="s">
        <v>2169</v>
      </c>
      <c r="BY1032">
        <v>69526</v>
      </c>
      <c r="BZ1032">
        <v>0.13048356010701029</v>
      </c>
      <c r="CA1032">
        <v>0</v>
      </c>
    </row>
    <row r="1033" spans="1:79" customFormat="1" x14ac:dyDescent="0.25">
      <c r="A1033" t="s">
        <v>2171</v>
      </c>
      <c r="B1033" t="s">
        <v>42</v>
      </c>
      <c r="C1033" t="s">
        <v>420</v>
      </c>
      <c r="D1033" t="s">
        <v>949</v>
      </c>
      <c r="E1033">
        <v>2018</v>
      </c>
      <c r="F1033">
        <v>38410</v>
      </c>
      <c r="G1033">
        <v>5230</v>
      </c>
      <c r="H1033">
        <v>0</v>
      </c>
      <c r="I1033">
        <v>7232</v>
      </c>
      <c r="J1033">
        <v>6532</v>
      </c>
      <c r="K1033">
        <v>6468</v>
      </c>
      <c r="L1033">
        <v>5602</v>
      </c>
      <c r="M1033">
        <v>4587</v>
      </c>
      <c r="N1033">
        <v>4889</v>
      </c>
      <c r="O1033">
        <v>3510</v>
      </c>
      <c r="P1033">
        <v>1318</v>
      </c>
      <c r="Q1033">
        <v>357</v>
      </c>
      <c r="R1033">
        <v>128</v>
      </c>
      <c r="S1033">
        <v>3017</v>
      </c>
      <c r="T1033">
        <v>0</v>
      </c>
      <c r="U1033">
        <v>41203</v>
      </c>
      <c r="V1033">
        <v>2437</v>
      </c>
      <c r="W1033">
        <v>0</v>
      </c>
      <c r="X1033">
        <v>25300</v>
      </c>
      <c r="Y1033">
        <v>15807</v>
      </c>
      <c r="Z1033">
        <v>2528</v>
      </c>
      <c r="AA1033">
        <v>5</v>
      </c>
      <c r="AB1033">
        <v>1478</v>
      </c>
      <c r="AC1033">
        <v>39021</v>
      </c>
      <c r="AD1033">
        <v>0</v>
      </c>
      <c r="AE1033">
        <v>3141</v>
      </c>
      <c r="AF1033">
        <v>1937</v>
      </c>
      <c r="AG1033">
        <v>41060</v>
      </c>
      <c r="AH1033">
        <v>11</v>
      </c>
      <c r="AI1033">
        <v>445</v>
      </c>
      <c r="AJ1033">
        <v>187</v>
      </c>
      <c r="AK1033">
        <v>2441</v>
      </c>
      <c r="AL1033">
        <v>41199</v>
      </c>
      <c r="AM1033">
        <v>0</v>
      </c>
      <c r="AN1033">
        <v>43640</v>
      </c>
      <c r="AO1033">
        <v>0.88015582034830431</v>
      </c>
      <c r="AP1033">
        <v>0.11984417965169571</v>
      </c>
      <c r="AQ1033">
        <v>0</v>
      </c>
      <c r="AR1033">
        <v>0.16571952337305221</v>
      </c>
      <c r="AS1033">
        <v>0.14967919340054989</v>
      </c>
      <c r="AT1033">
        <v>0.1482126489459212</v>
      </c>
      <c r="AU1033">
        <v>0.12836846929422549</v>
      </c>
      <c r="AV1033">
        <v>0.10510999083409719</v>
      </c>
      <c r="AW1033">
        <v>0.1120302474793767</v>
      </c>
      <c r="AX1033">
        <v>8.043079743354721E-2</v>
      </c>
      <c r="AY1033">
        <v>3.0201649862511459E-2</v>
      </c>
      <c r="AZ1033">
        <v>8.180568285976169E-3</v>
      </c>
      <c r="BA1033">
        <v>6.913382218148488E-2</v>
      </c>
      <c r="BB1033">
        <v>2.933088909257562E-3</v>
      </c>
      <c r="BC1033">
        <v>0</v>
      </c>
      <c r="BD1033">
        <v>0.94415673693858848</v>
      </c>
      <c r="BE1033">
        <v>5.5843263061411547E-2</v>
      </c>
      <c r="BF1033">
        <v>0</v>
      </c>
      <c r="BG1033">
        <v>0.57974335472043992</v>
      </c>
      <c r="BH1033">
        <v>0.36221356553620532</v>
      </c>
      <c r="BI1033">
        <v>5.792850595783685E-2</v>
      </c>
      <c r="BJ1033">
        <v>1.145737855178735E-4</v>
      </c>
      <c r="BK1033">
        <v>3.386801099908341E-2</v>
      </c>
      <c r="BL1033">
        <v>0.89415673693858844</v>
      </c>
      <c r="BM1033">
        <v>0</v>
      </c>
      <c r="BN1033">
        <v>7.1975252062328146E-2</v>
      </c>
      <c r="BO1033">
        <v>4.4385884509624197E-2</v>
      </c>
      <c r="BP1033">
        <v>0.94087992667277731</v>
      </c>
      <c r="BQ1033">
        <v>2.520623281393217E-4</v>
      </c>
      <c r="BR1033">
        <v>1.019706691109074E-2</v>
      </c>
      <c r="BS1033">
        <v>4.2850595783684694E-3</v>
      </c>
      <c r="BT1033">
        <v>5.5934922089825853E-2</v>
      </c>
      <c r="BU1033">
        <v>0.94406507791017413</v>
      </c>
      <c r="BV1033">
        <v>0</v>
      </c>
      <c r="BW1033">
        <v>1</v>
      </c>
      <c r="BX1033" t="s">
        <v>2169</v>
      </c>
      <c r="BY1033">
        <v>69526</v>
      </c>
      <c r="BZ1033">
        <v>0.62767885395391654</v>
      </c>
      <c r="CA1033">
        <v>0</v>
      </c>
    </row>
    <row r="1034" spans="1:79" customFormat="1" x14ac:dyDescent="0.25">
      <c r="A1034" t="s">
        <v>2172</v>
      </c>
      <c r="B1034" t="s">
        <v>42</v>
      </c>
      <c r="C1034" t="s">
        <v>420</v>
      </c>
      <c r="D1034" t="s">
        <v>951</v>
      </c>
      <c r="E1034">
        <v>2018</v>
      </c>
      <c r="F1034">
        <v>7508</v>
      </c>
      <c r="G1034">
        <v>976</v>
      </c>
      <c r="H1034">
        <v>0</v>
      </c>
      <c r="I1034">
        <v>796</v>
      </c>
      <c r="J1034">
        <v>847</v>
      </c>
      <c r="K1034">
        <v>1051</v>
      </c>
      <c r="L1034">
        <v>1138</v>
      </c>
      <c r="M1034">
        <v>1246</v>
      </c>
      <c r="N1034">
        <v>1319</v>
      </c>
      <c r="O1034">
        <v>1108</v>
      </c>
      <c r="P1034">
        <v>423</v>
      </c>
      <c r="Q1034">
        <v>147</v>
      </c>
      <c r="R1034">
        <v>59</v>
      </c>
      <c r="S1034">
        <v>350</v>
      </c>
      <c r="T1034">
        <v>0</v>
      </c>
      <c r="U1034">
        <v>7778</v>
      </c>
      <c r="V1034">
        <v>706</v>
      </c>
      <c r="W1034">
        <v>0</v>
      </c>
      <c r="X1034">
        <v>4607</v>
      </c>
      <c r="Y1034">
        <v>3217</v>
      </c>
      <c r="Z1034">
        <v>660</v>
      </c>
      <c r="AA1034">
        <v>0</v>
      </c>
      <c r="AB1034">
        <v>895</v>
      </c>
      <c r="AC1034">
        <v>7058</v>
      </c>
      <c r="AD1034">
        <v>0</v>
      </c>
      <c r="AE1034">
        <v>531</v>
      </c>
      <c r="AF1034">
        <v>1048</v>
      </c>
      <c r="AG1034">
        <v>7369</v>
      </c>
      <c r="AH1034">
        <v>2</v>
      </c>
      <c r="AI1034">
        <v>23</v>
      </c>
      <c r="AJ1034">
        <v>42</v>
      </c>
      <c r="AK1034">
        <v>2083</v>
      </c>
      <c r="AL1034">
        <v>6401</v>
      </c>
      <c r="AM1034">
        <v>0</v>
      </c>
      <c r="AN1034">
        <v>8484</v>
      </c>
      <c r="AO1034">
        <v>0.88495992456388495</v>
      </c>
      <c r="AP1034">
        <v>0.115040075436115</v>
      </c>
      <c r="AQ1034">
        <v>0</v>
      </c>
      <c r="AR1034">
        <v>9.3823668081093825E-2</v>
      </c>
      <c r="AS1034">
        <v>9.9834983498349836E-2</v>
      </c>
      <c r="AT1034">
        <v>0.12388024516737391</v>
      </c>
      <c r="AU1034">
        <v>0.13413484205563411</v>
      </c>
      <c r="AV1034">
        <v>0.14686468646864689</v>
      </c>
      <c r="AW1034">
        <v>0.1554691183404055</v>
      </c>
      <c r="AX1034">
        <v>0.13059877416313059</v>
      </c>
      <c r="AY1034">
        <v>4.9858557284299859E-2</v>
      </c>
      <c r="AZ1034">
        <v>1.7326732673267332E-2</v>
      </c>
      <c r="BA1034">
        <v>4.1254125412541247E-2</v>
      </c>
      <c r="BB1034">
        <v>6.9542668552569544E-3</v>
      </c>
      <c r="BC1034">
        <v>0</v>
      </c>
      <c r="BD1034">
        <v>0.91678453559641682</v>
      </c>
      <c r="BE1034">
        <v>8.3215464403583211E-2</v>
      </c>
      <c r="BF1034">
        <v>0</v>
      </c>
      <c r="BG1034">
        <v>0.54302215935879306</v>
      </c>
      <c r="BH1034">
        <v>0.37918434700612919</v>
      </c>
      <c r="BI1034">
        <v>7.7793493635077787E-2</v>
      </c>
      <c r="BJ1034">
        <v>0</v>
      </c>
      <c r="BK1034">
        <v>0.10549269212635549</v>
      </c>
      <c r="BL1034">
        <v>0.83191890617633191</v>
      </c>
      <c r="BM1034">
        <v>0</v>
      </c>
      <c r="BN1034">
        <v>6.2588401697312585E-2</v>
      </c>
      <c r="BO1034">
        <v>0.1235266383781235</v>
      </c>
      <c r="BP1034">
        <v>0.86857614332861854</v>
      </c>
      <c r="BQ1034">
        <v>2.3573785950023571E-4</v>
      </c>
      <c r="BR1034">
        <v>2.7109853842527112E-3</v>
      </c>
      <c r="BS1034">
        <v>4.9504950495049514E-3</v>
      </c>
      <c r="BT1034">
        <v>0.24552098066949549</v>
      </c>
      <c r="BU1034">
        <v>0.75447901933050443</v>
      </c>
      <c r="BV1034">
        <v>0</v>
      </c>
      <c r="BW1034">
        <v>1</v>
      </c>
      <c r="BX1034" t="s">
        <v>2169</v>
      </c>
      <c r="BY1034">
        <v>69526</v>
      </c>
      <c r="BZ1034">
        <v>0.1220262923222967</v>
      </c>
      <c r="CA1034">
        <v>0</v>
      </c>
    </row>
    <row r="1035" spans="1:79" customFormat="1" x14ac:dyDescent="0.25">
      <c r="A1035" t="s">
        <v>2173</v>
      </c>
      <c r="B1035" t="s">
        <v>42</v>
      </c>
      <c r="C1035" t="s">
        <v>420</v>
      </c>
      <c r="D1035" t="s">
        <v>953</v>
      </c>
      <c r="E1035">
        <v>2018</v>
      </c>
      <c r="F1035">
        <v>7337</v>
      </c>
      <c r="G1035">
        <v>993</v>
      </c>
      <c r="H1035">
        <v>0</v>
      </c>
      <c r="I1035">
        <v>427</v>
      </c>
      <c r="J1035">
        <v>714</v>
      </c>
      <c r="K1035">
        <v>1116</v>
      </c>
      <c r="L1035">
        <v>1171</v>
      </c>
      <c r="M1035">
        <v>1167</v>
      </c>
      <c r="N1035">
        <v>1164</v>
      </c>
      <c r="O1035">
        <v>1127</v>
      </c>
      <c r="P1035">
        <v>775</v>
      </c>
      <c r="Q1035">
        <v>353</v>
      </c>
      <c r="R1035">
        <v>203</v>
      </c>
      <c r="S1035">
        <v>113</v>
      </c>
      <c r="T1035">
        <v>0</v>
      </c>
      <c r="U1035">
        <v>8013</v>
      </c>
      <c r="V1035">
        <v>317</v>
      </c>
      <c r="W1035">
        <v>0</v>
      </c>
      <c r="X1035">
        <v>4688</v>
      </c>
      <c r="Y1035">
        <v>2092</v>
      </c>
      <c r="Z1035">
        <v>1541</v>
      </c>
      <c r="AA1035">
        <v>9</v>
      </c>
      <c r="AB1035">
        <v>331</v>
      </c>
      <c r="AC1035">
        <v>3655</v>
      </c>
      <c r="AD1035">
        <v>0</v>
      </c>
      <c r="AE1035">
        <v>4344</v>
      </c>
      <c r="AF1035">
        <v>820</v>
      </c>
      <c r="AG1035">
        <v>4665</v>
      </c>
      <c r="AH1035">
        <v>2483</v>
      </c>
      <c r="AI1035">
        <v>266</v>
      </c>
      <c r="AJ1035">
        <v>96</v>
      </c>
      <c r="AK1035">
        <v>500</v>
      </c>
      <c r="AL1035">
        <v>7830</v>
      </c>
      <c r="AM1035">
        <v>0</v>
      </c>
      <c r="AN1035">
        <v>8330</v>
      </c>
      <c r="AO1035">
        <v>0.88079231692677074</v>
      </c>
      <c r="AP1035">
        <v>0.11920768307322931</v>
      </c>
      <c r="AQ1035">
        <v>0</v>
      </c>
      <c r="AR1035">
        <v>5.1260504201680671E-2</v>
      </c>
      <c r="AS1035">
        <v>8.5714285714285715E-2</v>
      </c>
      <c r="AT1035">
        <v>0.13397358943577431</v>
      </c>
      <c r="AU1035">
        <v>0.14057623049219689</v>
      </c>
      <c r="AV1035">
        <v>0.14009603841536611</v>
      </c>
      <c r="AW1035">
        <v>0.13973589435774311</v>
      </c>
      <c r="AX1035">
        <v>0.13529411764705879</v>
      </c>
      <c r="AY1035">
        <v>9.3037214885954386E-2</v>
      </c>
      <c r="AZ1035">
        <v>4.2376950780312117E-2</v>
      </c>
      <c r="BA1035">
        <v>1.356542617046819E-2</v>
      </c>
      <c r="BB1035">
        <v>2.4369747899159661E-2</v>
      </c>
      <c r="BC1035">
        <v>0</v>
      </c>
      <c r="BD1035">
        <v>0.96194477791116451</v>
      </c>
      <c r="BE1035">
        <v>3.8055222088835543E-2</v>
      </c>
      <c r="BF1035">
        <v>0</v>
      </c>
      <c r="BG1035">
        <v>0.56278511404561826</v>
      </c>
      <c r="BH1035">
        <v>0.25114045618247299</v>
      </c>
      <c r="BI1035">
        <v>0.18499399759903959</v>
      </c>
      <c r="BJ1035">
        <v>1.0804321728691479E-3</v>
      </c>
      <c r="BK1035">
        <v>3.97358943577431E-2</v>
      </c>
      <c r="BL1035">
        <v>0.43877551020408162</v>
      </c>
      <c r="BM1035">
        <v>0</v>
      </c>
      <c r="BN1035">
        <v>0.52148859543817527</v>
      </c>
      <c r="BO1035">
        <v>9.8439375750300123E-2</v>
      </c>
      <c r="BP1035">
        <v>0.56002400960384158</v>
      </c>
      <c r="BQ1035">
        <v>0.29807923169267708</v>
      </c>
      <c r="BR1035">
        <v>3.1932773109243702E-2</v>
      </c>
      <c r="BS1035">
        <v>1.1524609843937571E-2</v>
      </c>
      <c r="BT1035">
        <v>6.0024009603841542E-2</v>
      </c>
      <c r="BU1035">
        <v>0.93997599039615842</v>
      </c>
      <c r="BV1035">
        <v>0</v>
      </c>
      <c r="BW1035">
        <v>1</v>
      </c>
      <c r="BX1035" t="s">
        <v>2169</v>
      </c>
      <c r="BY1035">
        <v>69526</v>
      </c>
      <c r="BZ1035">
        <v>0.1198112936167765</v>
      </c>
      <c r="CA1035">
        <v>0</v>
      </c>
    </row>
    <row r="1036" spans="1:79" customFormat="1" x14ac:dyDescent="0.25">
      <c r="A1036" t="s">
        <v>2174</v>
      </c>
      <c r="B1036" t="s">
        <v>42</v>
      </c>
      <c r="C1036" t="s">
        <v>426</v>
      </c>
      <c r="D1036" t="s">
        <v>44</v>
      </c>
      <c r="E1036">
        <v>2018</v>
      </c>
      <c r="F1036">
        <v>9800</v>
      </c>
      <c r="G1036">
        <v>738</v>
      </c>
      <c r="H1036">
        <v>0</v>
      </c>
      <c r="I1036">
        <v>1552</v>
      </c>
      <c r="J1036">
        <v>1753</v>
      </c>
      <c r="K1036">
        <v>1428</v>
      </c>
      <c r="L1036">
        <v>977</v>
      </c>
      <c r="M1036">
        <v>1080</v>
      </c>
      <c r="N1036">
        <v>1032</v>
      </c>
      <c r="O1036">
        <v>1102</v>
      </c>
      <c r="P1036">
        <v>830</v>
      </c>
      <c r="Q1036">
        <v>350</v>
      </c>
      <c r="R1036">
        <v>105</v>
      </c>
      <c r="S1036">
        <v>329</v>
      </c>
      <c r="T1036">
        <v>0</v>
      </c>
      <c r="U1036">
        <v>9620</v>
      </c>
      <c r="V1036">
        <v>906</v>
      </c>
      <c r="W1036">
        <v>12</v>
      </c>
      <c r="X1036">
        <v>6143</v>
      </c>
      <c r="Y1036">
        <v>2914</v>
      </c>
      <c r="Z1036">
        <v>1481</v>
      </c>
      <c r="AA1036">
        <v>0</v>
      </c>
      <c r="AB1036">
        <v>504</v>
      </c>
      <c r="AC1036">
        <v>8304</v>
      </c>
      <c r="AD1036">
        <v>327</v>
      </c>
      <c r="AE1036">
        <v>1403</v>
      </c>
      <c r="AF1036">
        <v>239</v>
      </c>
      <c r="AG1036">
        <v>9458</v>
      </c>
      <c r="AH1036">
        <v>481</v>
      </c>
      <c r="AI1036">
        <v>31</v>
      </c>
      <c r="AJ1036">
        <v>329</v>
      </c>
      <c r="AK1036">
        <v>1909</v>
      </c>
      <c r="AL1036">
        <v>8602</v>
      </c>
      <c r="AM1036">
        <v>27</v>
      </c>
      <c r="AN1036">
        <v>10538</v>
      </c>
      <c r="AO1036">
        <v>0.92996773581324732</v>
      </c>
      <c r="AP1036">
        <v>7.0032264186752707E-2</v>
      </c>
      <c r="AQ1036">
        <v>0</v>
      </c>
      <c r="AR1036">
        <v>0.14727652305940411</v>
      </c>
      <c r="AS1036">
        <v>0.16635035111026761</v>
      </c>
      <c r="AT1036">
        <v>0.1355095843613589</v>
      </c>
      <c r="AU1036">
        <v>9.2712089580565565E-2</v>
      </c>
      <c r="AV1036">
        <v>0.1024862402732966</v>
      </c>
      <c r="AW1036">
        <v>9.7931296261150116E-2</v>
      </c>
      <c r="AX1036">
        <v>0.1045739229455305</v>
      </c>
      <c r="AY1036">
        <v>7.8762573543366868E-2</v>
      </c>
      <c r="AZ1036">
        <v>3.3213133421901693E-2</v>
      </c>
      <c r="BA1036">
        <v>3.1220345416587591E-2</v>
      </c>
      <c r="BB1036">
        <v>9.9639400265705072E-3</v>
      </c>
      <c r="BC1036">
        <v>0</v>
      </c>
      <c r="BD1036">
        <v>0.91288669576769788</v>
      </c>
      <c r="BE1036">
        <v>8.5974568229265511E-2</v>
      </c>
      <c r="BF1036">
        <v>1.1387360030366289E-3</v>
      </c>
      <c r="BG1036">
        <v>0.58293793888783452</v>
      </c>
      <c r="BH1036">
        <v>0.27652305940406152</v>
      </c>
      <c r="BI1036">
        <v>0.14053900170810399</v>
      </c>
      <c r="BJ1036">
        <v>0</v>
      </c>
      <c r="BK1036">
        <v>4.782691212753843E-2</v>
      </c>
      <c r="BL1036">
        <v>0.78800531410134755</v>
      </c>
      <c r="BM1036">
        <v>3.1030556082748149E-2</v>
      </c>
      <c r="BN1036">
        <v>0.13313721768836589</v>
      </c>
      <c r="BO1036">
        <v>2.2679825393812868E-2</v>
      </c>
      <c r="BP1036">
        <v>0.89751375972670333</v>
      </c>
      <c r="BQ1036">
        <v>4.5644334788384887E-2</v>
      </c>
      <c r="BR1036">
        <v>2.941734674511292E-3</v>
      </c>
      <c r="BS1036">
        <v>3.1220345416587591E-2</v>
      </c>
      <c r="BT1036">
        <v>0.1811539191497438</v>
      </c>
      <c r="BU1036">
        <v>0.81628392484342382</v>
      </c>
      <c r="BV1036">
        <v>2.562156006832416E-3</v>
      </c>
      <c r="BW1036">
        <v>1</v>
      </c>
      <c r="BX1036" t="s">
        <v>2175</v>
      </c>
      <c r="BY1036">
        <v>10538</v>
      </c>
      <c r="BZ1036">
        <v>1</v>
      </c>
      <c r="CA1036">
        <v>0</v>
      </c>
    </row>
    <row r="1037" spans="1:79" customFormat="1" x14ac:dyDescent="0.25">
      <c r="A1037" t="s">
        <v>2176</v>
      </c>
      <c r="B1037" t="s">
        <v>42</v>
      </c>
      <c r="C1037" t="s">
        <v>426</v>
      </c>
      <c r="D1037" t="s">
        <v>947</v>
      </c>
      <c r="E1037">
        <v>2018</v>
      </c>
      <c r="F1037">
        <v>1661</v>
      </c>
      <c r="G1037">
        <v>63</v>
      </c>
      <c r="H1037">
        <v>0</v>
      </c>
      <c r="I1037">
        <v>89</v>
      </c>
      <c r="J1037">
        <v>178</v>
      </c>
      <c r="K1037">
        <v>228</v>
      </c>
      <c r="L1037">
        <v>197</v>
      </c>
      <c r="M1037">
        <v>232</v>
      </c>
      <c r="N1037">
        <v>246</v>
      </c>
      <c r="O1037">
        <v>229</v>
      </c>
      <c r="P1037">
        <v>205</v>
      </c>
      <c r="Q1037">
        <v>84</v>
      </c>
      <c r="R1037">
        <v>22</v>
      </c>
      <c r="S1037">
        <v>14</v>
      </c>
      <c r="T1037">
        <v>0</v>
      </c>
      <c r="U1037">
        <v>1657</v>
      </c>
      <c r="V1037">
        <v>63</v>
      </c>
      <c r="W1037">
        <v>4</v>
      </c>
      <c r="X1037">
        <v>921</v>
      </c>
      <c r="Y1037">
        <v>588</v>
      </c>
      <c r="Z1037">
        <v>215</v>
      </c>
      <c r="AA1037">
        <v>0</v>
      </c>
      <c r="AB1037">
        <v>123</v>
      </c>
      <c r="AC1037">
        <v>1388</v>
      </c>
      <c r="AD1037">
        <v>0</v>
      </c>
      <c r="AE1037">
        <v>213</v>
      </c>
      <c r="AF1037">
        <v>27</v>
      </c>
      <c r="AG1037">
        <v>1635</v>
      </c>
      <c r="AH1037">
        <v>58</v>
      </c>
      <c r="AI1037">
        <v>4</v>
      </c>
      <c r="AJ1037">
        <v>0</v>
      </c>
      <c r="AK1037">
        <v>579</v>
      </c>
      <c r="AL1037">
        <v>1143</v>
      </c>
      <c r="AM1037">
        <v>2</v>
      </c>
      <c r="AN1037">
        <v>1724</v>
      </c>
      <c r="AO1037">
        <v>0.96345707656612534</v>
      </c>
      <c r="AP1037">
        <v>3.6542923433874712E-2</v>
      </c>
      <c r="AQ1037">
        <v>0</v>
      </c>
      <c r="AR1037">
        <v>5.1624129930394433E-2</v>
      </c>
      <c r="AS1037">
        <v>0.10324825986078889</v>
      </c>
      <c r="AT1037">
        <v>0.13225058004640369</v>
      </c>
      <c r="AU1037">
        <v>0.1142691415313225</v>
      </c>
      <c r="AV1037">
        <v>0.13457076566125289</v>
      </c>
      <c r="AW1037">
        <v>0.14269141531322499</v>
      </c>
      <c r="AX1037">
        <v>0.13283062645011601</v>
      </c>
      <c r="AY1037">
        <v>0.11890951276102089</v>
      </c>
      <c r="AZ1037">
        <v>4.8723897911832938E-2</v>
      </c>
      <c r="BA1037">
        <v>8.1206496519721574E-3</v>
      </c>
      <c r="BB1037">
        <v>1.276102088167053E-2</v>
      </c>
      <c r="BC1037">
        <v>0</v>
      </c>
      <c r="BD1037">
        <v>0.96113689095127608</v>
      </c>
      <c r="BE1037">
        <v>3.6542923433874712E-2</v>
      </c>
      <c r="BF1037">
        <v>2.3201856148491878E-3</v>
      </c>
      <c r="BG1037">
        <v>0.53422273781902552</v>
      </c>
      <c r="BH1037">
        <v>0.34106728538283071</v>
      </c>
      <c r="BI1037">
        <v>0.1247099767981439</v>
      </c>
      <c r="BJ1037">
        <v>0</v>
      </c>
      <c r="BK1037">
        <v>7.1345707656612523E-2</v>
      </c>
      <c r="BL1037">
        <v>0.80510440835266817</v>
      </c>
      <c r="BM1037">
        <v>0</v>
      </c>
      <c r="BN1037">
        <v>0.1235498839907193</v>
      </c>
      <c r="BO1037">
        <v>1.5661252900232021E-2</v>
      </c>
      <c r="BP1037">
        <v>0.94837587006960555</v>
      </c>
      <c r="BQ1037">
        <v>3.3642691415313217E-2</v>
      </c>
      <c r="BR1037">
        <v>2.3201856148491878E-3</v>
      </c>
      <c r="BS1037">
        <v>0</v>
      </c>
      <c r="BT1037">
        <v>0.33584686774942002</v>
      </c>
      <c r="BU1037">
        <v>0.66299303944315546</v>
      </c>
      <c r="BV1037">
        <v>1.1600928074245939E-3</v>
      </c>
      <c r="BW1037">
        <v>1</v>
      </c>
      <c r="BX1037" t="s">
        <v>2175</v>
      </c>
      <c r="BY1037">
        <v>10538</v>
      </c>
      <c r="BZ1037">
        <v>0.16359840576959581</v>
      </c>
      <c r="CA1037">
        <v>0</v>
      </c>
    </row>
    <row r="1038" spans="1:79" customFormat="1" x14ac:dyDescent="0.25">
      <c r="A1038" t="s">
        <v>2177</v>
      </c>
      <c r="B1038" t="s">
        <v>42</v>
      </c>
      <c r="C1038" t="s">
        <v>426</v>
      </c>
      <c r="D1038" t="s">
        <v>949</v>
      </c>
      <c r="E1038">
        <v>2018</v>
      </c>
      <c r="F1038">
        <v>5825</v>
      </c>
      <c r="G1038">
        <v>479</v>
      </c>
      <c r="H1038">
        <v>0</v>
      </c>
      <c r="I1038">
        <v>1233</v>
      </c>
      <c r="J1038">
        <v>1292</v>
      </c>
      <c r="K1038">
        <v>956</v>
      </c>
      <c r="L1038">
        <v>565</v>
      </c>
      <c r="M1038">
        <v>534</v>
      </c>
      <c r="N1038">
        <v>483</v>
      </c>
      <c r="O1038">
        <v>514</v>
      </c>
      <c r="P1038">
        <v>322</v>
      </c>
      <c r="Q1038">
        <v>119</v>
      </c>
      <c r="R1038">
        <v>36</v>
      </c>
      <c r="S1038">
        <v>250</v>
      </c>
      <c r="T1038">
        <v>0</v>
      </c>
      <c r="U1038">
        <v>5735</v>
      </c>
      <c r="V1038">
        <v>564</v>
      </c>
      <c r="W1038">
        <v>5</v>
      </c>
      <c r="X1038">
        <v>3730</v>
      </c>
      <c r="Y1038">
        <v>1658</v>
      </c>
      <c r="Z1038">
        <v>916</v>
      </c>
      <c r="AA1038">
        <v>0</v>
      </c>
      <c r="AB1038">
        <v>180</v>
      </c>
      <c r="AC1038">
        <v>5697</v>
      </c>
      <c r="AD1038">
        <v>0</v>
      </c>
      <c r="AE1038">
        <v>427</v>
      </c>
      <c r="AF1038">
        <v>58</v>
      </c>
      <c r="AG1038">
        <v>6149</v>
      </c>
      <c r="AH1038">
        <v>88</v>
      </c>
      <c r="AI1038">
        <v>8</v>
      </c>
      <c r="AJ1038">
        <v>1</v>
      </c>
      <c r="AK1038">
        <v>751</v>
      </c>
      <c r="AL1038">
        <v>5546</v>
      </c>
      <c r="AM1038">
        <v>7</v>
      </c>
      <c r="AN1038">
        <v>6304</v>
      </c>
      <c r="AO1038">
        <v>0.92401649746192893</v>
      </c>
      <c r="AP1038">
        <v>7.5983502538071068E-2</v>
      </c>
      <c r="AQ1038">
        <v>0</v>
      </c>
      <c r="AR1038">
        <v>0.19559010152284259</v>
      </c>
      <c r="AS1038">
        <v>0.20494923857868019</v>
      </c>
      <c r="AT1038">
        <v>0.1516497461928934</v>
      </c>
      <c r="AU1038">
        <v>8.9625634517766492E-2</v>
      </c>
      <c r="AV1038">
        <v>8.4708121827411165E-2</v>
      </c>
      <c r="AW1038">
        <v>7.6618020304568532E-2</v>
      </c>
      <c r="AX1038">
        <v>8.1535532994923859E-2</v>
      </c>
      <c r="AY1038">
        <v>5.1078680203045693E-2</v>
      </c>
      <c r="AZ1038">
        <v>1.887690355329949E-2</v>
      </c>
      <c r="BA1038">
        <v>3.9657360406091371E-2</v>
      </c>
      <c r="BB1038">
        <v>5.7106598984771571E-3</v>
      </c>
      <c r="BC1038">
        <v>0</v>
      </c>
      <c r="BD1038">
        <v>0.90973984771573602</v>
      </c>
      <c r="BE1038">
        <v>8.9467005076142136E-2</v>
      </c>
      <c r="BF1038">
        <v>7.931472081218274E-4</v>
      </c>
      <c r="BG1038">
        <v>0.5916878172588832</v>
      </c>
      <c r="BH1038">
        <v>0.26300761421319802</v>
      </c>
      <c r="BI1038">
        <v>0.14530456852791879</v>
      </c>
      <c r="BJ1038">
        <v>0</v>
      </c>
      <c r="BK1038">
        <v>2.8553299492385789E-2</v>
      </c>
      <c r="BL1038">
        <v>0.9037119289340102</v>
      </c>
      <c r="BM1038">
        <v>0</v>
      </c>
      <c r="BN1038">
        <v>6.7734771573604066E-2</v>
      </c>
      <c r="BO1038">
        <v>9.2005076142131978E-3</v>
      </c>
      <c r="BP1038">
        <v>0.9754124365482234</v>
      </c>
      <c r="BQ1038">
        <v>1.3959390862944159E-2</v>
      </c>
      <c r="BR1038">
        <v>1.269035532994924E-3</v>
      </c>
      <c r="BS1038">
        <v>1.586294416243655E-4</v>
      </c>
      <c r="BT1038">
        <v>0.1191307106598985</v>
      </c>
      <c r="BU1038">
        <v>0.87975888324873097</v>
      </c>
      <c r="BV1038">
        <v>1.110406091370558E-3</v>
      </c>
      <c r="BW1038">
        <v>1</v>
      </c>
      <c r="BX1038" t="s">
        <v>2175</v>
      </c>
      <c r="BY1038">
        <v>10538</v>
      </c>
      <c r="BZ1038">
        <v>0.59821598026190925</v>
      </c>
      <c r="CA1038">
        <v>0</v>
      </c>
    </row>
    <row r="1039" spans="1:79" customFormat="1" x14ac:dyDescent="0.25">
      <c r="A1039" t="s">
        <v>2178</v>
      </c>
      <c r="B1039" t="s">
        <v>42</v>
      </c>
      <c r="C1039" t="s">
        <v>426</v>
      </c>
      <c r="D1039" t="s">
        <v>951</v>
      </c>
      <c r="E1039">
        <v>2018</v>
      </c>
      <c r="F1039">
        <v>916</v>
      </c>
      <c r="G1039">
        <v>75</v>
      </c>
      <c r="H1039">
        <v>0</v>
      </c>
      <c r="I1039">
        <v>106</v>
      </c>
      <c r="J1039">
        <v>113</v>
      </c>
      <c r="K1039">
        <v>86</v>
      </c>
      <c r="L1039">
        <v>75</v>
      </c>
      <c r="M1039">
        <v>135</v>
      </c>
      <c r="N1039">
        <v>123</v>
      </c>
      <c r="O1039">
        <v>134</v>
      </c>
      <c r="P1039">
        <v>123</v>
      </c>
      <c r="Q1039">
        <v>58</v>
      </c>
      <c r="R1039">
        <v>18</v>
      </c>
      <c r="S1039">
        <v>20</v>
      </c>
      <c r="T1039">
        <v>0</v>
      </c>
      <c r="U1039">
        <v>804</v>
      </c>
      <c r="V1039">
        <v>185</v>
      </c>
      <c r="W1039">
        <v>2</v>
      </c>
      <c r="X1039">
        <v>525</v>
      </c>
      <c r="Y1039">
        <v>333</v>
      </c>
      <c r="Z1039">
        <v>133</v>
      </c>
      <c r="AA1039">
        <v>0</v>
      </c>
      <c r="AB1039">
        <v>101</v>
      </c>
      <c r="AC1039">
        <v>790</v>
      </c>
      <c r="AD1039">
        <v>0</v>
      </c>
      <c r="AE1039">
        <v>100</v>
      </c>
      <c r="AF1039">
        <v>14</v>
      </c>
      <c r="AG1039">
        <v>972</v>
      </c>
      <c r="AH1039">
        <v>5</v>
      </c>
      <c r="AI1039">
        <v>0</v>
      </c>
      <c r="AJ1039">
        <v>0</v>
      </c>
      <c r="AK1039">
        <v>443</v>
      </c>
      <c r="AL1039">
        <v>548</v>
      </c>
      <c r="AM1039">
        <v>0</v>
      </c>
      <c r="AN1039">
        <v>991</v>
      </c>
      <c r="AO1039">
        <v>0.92431886982845612</v>
      </c>
      <c r="AP1039">
        <v>7.5681130171543889E-2</v>
      </c>
      <c r="AQ1039">
        <v>0</v>
      </c>
      <c r="AR1039">
        <v>0.106962663975782</v>
      </c>
      <c r="AS1039">
        <v>0.11402623612512609</v>
      </c>
      <c r="AT1039">
        <v>8.6781029263370335E-2</v>
      </c>
      <c r="AU1039">
        <v>7.5681130171543889E-2</v>
      </c>
      <c r="AV1039">
        <v>0.136226034308779</v>
      </c>
      <c r="AW1039">
        <v>0.12411705348133199</v>
      </c>
      <c r="AX1039">
        <v>0.13521695257315841</v>
      </c>
      <c r="AY1039">
        <v>0.12411705348133199</v>
      </c>
      <c r="AZ1039">
        <v>5.8526740665993948E-2</v>
      </c>
      <c r="BA1039">
        <v>2.018163471241171E-2</v>
      </c>
      <c r="BB1039">
        <v>1.8163471241170539E-2</v>
      </c>
      <c r="BC1039">
        <v>0</v>
      </c>
      <c r="BD1039">
        <v>0.81130171543895058</v>
      </c>
      <c r="BE1039">
        <v>0.1866801210898083</v>
      </c>
      <c r="BF1039">
        <v>2.018163471241171E-3</v>
      </c>
      <c r="BG1039">
        <v>0.52976791120080724</v>
      </c>
      <c r="BH1039">
        <v>0.33602421796165488</v>
      </c>
      <c r="BI1039">
        <v>0.13420787083753791</v>
      </c>
      <c r="BJ1039">
        <v>0</v>
      </c>
      <c r="BK1039">
        <v>0.1019172552976791</v>
      </c>
      <c r="BL1039">
        <v>0.79717457114026236</v>
      </c>
      <c r="BM1039">
        <v>0</v>
      </c>
      <c r="BN1039">
        <v>0.1009081735620585</v>
      </c>
      <c r="BO1039">
        <v>1.412714429868819E-2</v>
      </c>
      <c r="BP1039">
        <v>0.9808274470232089</v>
      </c>
      <c r="BQ1039">
        <v>5.0454086781029266E-3</v>
      </c>
      <c r="BR1039">
        <v>0</v>
      </c>
      <c r="BS1039">
        <v>0</v>
      </c>
      <c r="BT1039">
        <v>0.44702320887991931</v>
      </c>
      <c r="BU1039">
        <v>0.55297679112008069</v>
      </c>
      <c r="BV1039">
        <v>0</v>
      </c>
      <c r="BW1039">
        <v>1</v>
      </c>
      <c r="BX1039" t="s">
        <v>2175</v>
      </c>
      <c r="BY1039">
        <v>10538</v>
      </c>
      <c r="BZ1039">
        <v>9.4040614917441645E-2</v>
      </c>
      <c r="CA1039">
        <v>0</v>
      </c>
    </row>
    <row r="1040" spans="1:79" customFormat="1" x14ac:dyDescent="0.25">
      <c r="A1040" t="s">
        <v>2179</v>
      </c>
      <c r="B1040" t="s">
        <v>42</v>
      </c>
      <c r="C1040" t="s">
        <v>426</v>
      </c>
      <c r="D1040" t="s">
        <v>953</v>
      </c>
      <c r="E1040">
        <v>2018</v>
      </c>
      <c r="F1040">
        <v>1097</v>
      </c>
      <c r="G1040">
        <v>94</v>
      </c>
      <c r="H1040">
        <v>0</v>
      </c>
      <c r="I1040">
        <v>56</v>
      </c>
      <c r="J1040">
        <v>99</v>
      </c>
      <c r="K1040">
        <v>134</v>
      </c>
      <c r="L1040">
        <v>120</v>
      </c>
      <c r="M1040">
        <v>158</v>
      </c>
      <c r="N1040">
        <v>156</v>
      </c>
      <c r="O1040">
        <v>199</v>
      </c>
      <c r="P1040">
        <v>152</v>
      </c>
      <c r="Q1040">
        <v>79</v>
      </c>
      <c r="R1040">
        <v>24</v>
      </c>
      <c r="S1040">
        <v>14</v>
      </c>
      <c r="T1040">
        <v>0</v>
      </c>
      <c r="U1040">
        <v>1133</v>
      </c>
      <c r="V1040">
        <v>57</v>
      </c>
      <c r="W1040">
        <v>1</v>
      </c>
      <c r="X1040">
        <v>832</v>
      </c>
      <c r="Y1040">
        <v>244</v>
      </c>
      <c r="Z1040">
        <v>115</v>
      </c>
      <c r="AA1040">
        <v>0</v>
      </c>
      <c r="AB1040">
        <v>100</v>
      </c>
      <c r="AC1040">
        <v>429</v>
      </c>
      <c r="AD1040">
        <v>0</v>
      </c>
      <c r="AE1040">
        <v>662</v>
      </c>
      <c r="AF1040">
        <v>140</v>
      </c>
      <c r="AG1040">
        <v>702</v>
      </c>
      <c r="AH1040">
        <v>330</v>
      </c>
      <c r="AI1040">
        <v>19</v>
      </c>
      <c r="AJ1040">
        <v>0</v>
      </c>
      <c r="AK1040">
        <v>93</v>
      </c>
      <c r="AL1040">
        <v>1096</v>
      </c>
      <c r="AM1040">
        <v>2</v>
      </c>
      <c r="AN1040">
        <v>1191</v>
      </c>
      <c r="AO1040">
        <v>0.92107472712006722</v>
      </c>
      <c r="AP1040">
        <v>7.8925272879932826E-2</v>
      </c>
      <c r="AQ1040">
        <v>0</v>
      </c>
      <c r="AR1040">
        <v>4.7019311502938713E-2</v>
      </c>
      <c r="AS1040">
        <v>8.3123425692695208E-2</v>
      </c>
      <c r="AT1040">
        <v>0.11251049538203189</v>
      </c>
      <c r="AU1040">
        <v>0.10075566750629721</v>
      </c>
      <c r="AV1040">
        <v>0.13266162888329139</v>
      </c>
      <c r="AW1040">
        <v>0.13098236775818639</v>
      </c>
      <c r="AX1040">
        <v>0.1670864819479429</v>
      </c>
      <c r="AY1040">
        <v>0.12762384550797651</v>
      </c>
      <c r="AZ1040">
        <v>6.633081444164568E-2</v>
      </c>
      <c r="BA1040">
        <v>1.175482787573468E-2</v>
      </c>
      <c r="BB1040">
        <v>2.0151133501259449E-2</v>
      </c>
      <c r="BC1040">
        <v>0</v>
      </c>
      <c r="BD1040">
        <v>0.95130142737195633</v>
      </c>
      <c r="BE1040">
        <v>4.7858942065491183E-2</v>
      </c>
      <c r="BF1040">
        <v>8.3963056255247689E-4</v>
      </c>
      <c r="BG1040">
        <v>0.69857262804366083</v>
      </c>
      <c r="BH1040">
        <v>0.20486985726280441</v>
      </c>
      <c r="BI1040">
        <v>9.6557514693534838E-2</v>
      </c>
      <c r="BJ1040">
        <v>0</v>
      </c>
      <c r="BK1040">
        <v>8.3963056255247692E-2</v>
      </c>
      <c r="BL1040">
        <v>0.3602015113350126</v>
      </c>
      <c r="BM1040">
        <v>0</v>
      </c>
      <c r="BN1040">
        <v>0.55583543240973976</v>
      </c>
      <c r="BO1040">
        <v>0.1175482787573468</v>
      </c>
      <c r="BP1040">
        <v>0.58942065491183881</v>
      </c>
      <c r="BQ1040">
        <v>0.2770780856423174</v>
      </c>
      <c r="BR1040">
        <v>1.595298068849706E-2</v>
      </c>
      <c r="BS1040">
        <v>0</v>
      </c>
      <c r="BT1040">
        <v>7.8085642317380355E-2</v>
      </c>
      <c r="BU1040">
        <v>0.92023509655751468</v>
      </c>
      <c r="BV1040">
        <v>1.679261125104954E-3</v>
      </c>
      <c r="BW1040">
        <v>1</v>
      </c>
      <c r="BX1040" t="s">
        <v>2175</v>
      </c>
      <c r="BY1040">
        <v>10538</v>
      </c>
      <c r="BZ1040">
        <v>0.1130195483013855</v>
      </c>
      <c r="CA1040">
        <v>0</v>
      </c>
    </row>
    <row r="1041" spans="1:79" customFormat="1" x14ac:dyDescent="0.25">
      <c r="A1041" t="s">
        <v>2180</v>
      </c>
      <c r="B1041" t="s">
        <v>42</v>
      </c>
      <c r="C1041" t="s">
        <v>426</v>
      </c>
      <c r="D1041" t="s">
        <v>961</v>
      </c>
      <c r="E1041">
        <v>2018</v>
      </c>
      <c r="F1041">
        <v>301</v>
      </c>
      <c r="G1041">
        <v>27</v>
      </c>
      <c r="H1041">
        <v>0</v>
      </c>
      <c r="I1041">
        <v>68</v>
      </c>
      <c r="J1041">
        <v>71</v>
      </c>
      <c r="K1041">
        <v>24</v>
      </c>
      <c r="L1041">
        <v>20</v>
      </c>
      <c r="M1041">
        <v>21</v>
      </c>
      <c r="N1041">
        <v>24</v>
      </c>
      <c r="O1041">
        <v>26</v>
      </c>
      <c r="P1041">
        <v>28</v>
      </c>
      <c r="Q1041">
        <v>10</v>
      </c>
      <c r="R1041">
        <v>5</v>
      </c>
      <c r="S1041">
        <v>31</v>
      </c>
      <c r="T1041">
        <v>0</v>
      </c>
      <c r="U1041">
        <v>291</v>
      </c>
      <c r="V1041">
        <v>37</v>
      </c>
      <c r="W1041">
        <v>0</v>
      </c>
      <c r="X1041">
        <v>135</v>
      </c>
      <c r="Y1041">
        <v>91</v>
      </c>
      <c r="Z1041">
        <v>102</v>
      </c>
      <c r="AA1041">
        <v>0</v>
      </c>
      <c r="AB1041">
        <v>0</v>
      </c>
      <c r="AC1041">
        <v>0</v>
      </c>
      <c r="AD1041">
        <v>327</v>
      </c>
      <c r="AE1041">
        <v>1</v>
      </c>
      <c r="AF1041">
        <v>0</v>
      </c>
      <c r="AG1041">
        <v>0</v>
      </c>
      <c r="AH1041">
        <v>0</v>
      </c>
      <c r="AI1041">
        <v>0</v>
      </c>
      <c r="AJ1041">
        <v>328</v>
      </c>
      <c r="AK1041">
        <v>43</v>
      </c>
      <c r="AL1041">
        <v>269</v>
      </c>
      <c r="AM1041">
        <v>16</v>
      </c>
      <c r="AN1041">
        <v>328</v>
      </c>
      <c r="AO1041">
        <v>0.91768292682926833</v>
      </c>
      <c r="AP1041">
        <v>8.2317073170731711E-2</v>
      </c>
      <c r="AQ1041">
        <v>0</v>
      </c>
      <c r="AR1041">
        <v>0.2073170731707317</v>
      </c>
      <c r="AS1041">
        <v>0.21646341463414631</v>
      </c>
      <c r="AT1041">
        <v>7.3170731707317069E-2</v>
      </c>
      <c r="AU1041">
        <v>6.097560975609756E-2</v>
      </c>
      <c r="AV1041">
        <v>6.402439024390244E-2</v>
      </c>
      <c r="AW1041">
        <v>7.3170731707317069E-2</v>
      </c>
      <c r="AX1041">
        <v>7.926829268292683E-2</v>
      </c>
      <c r="AY1041">
        <v>8.5365853658536592E-2</v>
      </c>
      <c r="AZ1041">
        <v>3.048780487804878E-2</v>
      </c>
      <c r="BA1041">
        <v>9.451219512195122E-2</v>
      </c>
      <c r="BB1041">
        <v>1.524390243902439E-2</v>
      </c>
      <c r="BC1041">
        <v>0</v>
      </c>
      <c r="BD1041">
        <v>0.88719512195121952</v>
      </c>
      <c r="BE1041">
        <v>0.1128048780487805</v>
      </c>
      <c r="BF1041">
        <v>0</v>
      </c>
      <c r="BG1041">
        <v>0.41158536585365851</v>
      </c>
      <c r="BH1041">
        <v>0.27743902439024393</v>
      </c>
      <c r="BI1041">
        <v>0.31097560975609762</v>
      </c>
      <c r="BJ1041">
        <v>0</v>
      </c>
      <c r="BK1041">
        <v>0</v>
      </c>
      <c r="BL1041">
        <v>0</v>
      </c>
      <c r="BM1041">
        <v>0.99695121951219512</v>
      </c>
      <c r="BN1041">
        <v>3.0487804878048782E-3</v>
      </c>
      <c r="BO1041">
        <v>0</v>
      </c>
      <c r="BP1041">
        <v>0</v>
      </c>
      <c r="BQ1041">
        <v>0</v>
      </c>
      <c r="BR1041">
        <v>0</v>
      </c>
      <c r="BS1041">
        <v>1</v>
      </c>
      <c r="BT1041">
        <v>0.13109756097560979</v>
      </c>
      <c r="BU1041">
        <v>0.82012195121951215</v>
      </c>
      <c r="BV1041">
        <v>4.878048780487805E-2</v>
      </c>
      <c r="BW1041">
        <v>1</v>
      </c>
      <c r="BX1041" t="s">
        <v>2175</v>
      </c>
      <c r="BY1041">
        <v>10538</v>
      </c>
      <c r="BZ1041">
        <v>3.1125450749667868E-2</v>
      </c>
      <c r="CA1041">
        <v>0</v>
      </c>
    </row>
    <row r="1042" spans="1:79" customFormat="1" x14ac:dyDescent="0.25">
      <c r="A1042" t="s">
        <v>2181</v>
      </c>
      <c r="B1042" t="s">
        <v>42</v>
      </c>
      <c r="C1042" t="s">
        <v>433</v>
      </c>
      <c r="D1042" t="s">
        <v>44</v>
      </c>
      <c r="E1042">
        <v>2018</v>
      </c>
      <c r="F1042">
        <v>422</v>
      </c>
      <c r="G1042">
        <v>42</v>
      </c>
      <c r="H1042">
        <v>0</v>
      </c>
      <c r="I1042">
        <v>65</v>
      </c>
      <c r="J1042">
        <v>82</v>
      </c>
      <c r="K1042">
        <v>70</v>
      </c>
      <c r="L1042">
        <v>51</v>
      </c>
      <c r="M1042">
        <v>40</v>
      </c>
      <c r="N1042">
        <v>41</v>
      </c>
      <c r="O1042">
        <v>53</v>
      </c>
      <c r="P1042">
        <v>42</v>
      </c>
      <c r="Q1042">
        <v>8</v>
      </c>
      <c r="R1042">
        <v>2</v>
      </c>
      <c r="S1042">
        <v>10</v>
      </c>
      <c r="T1042">
        <v>0</v>
      </c>
      <c r="U1042">
        <v>417</v>
      </c>
      <c r="V1042">
        <v>46</v>
      </c>
      <c r="W1042">
        <v>1</v>
      </c>
      <c r="X1042">
        <v>201</v>
      </c>
      <c r="Y1042">
        <v>180</v>
      </c>
      <c r="Z1042">
        <v>83</v>
      </c>
      <c r="AA1042">
        <v>0</v>
      </c>
      <c r="AB1042">
        <v>44</v>
      </c>
      <c r="AC1042">
        <v>352</v>
      </c>
      <c r="AD1042">
        <v>16</v>
      </c>
      <c r="AE1042">
        <v>52</v>
      </c>
      <c r="AF1042">
        <v>41</v>
      </c>
      <c r="AG1042">
        <v>398</v>
      </c>
      <c r="AH1042">
        <v>11</v>
      </c>
      <c r="AI1042">
        <v>1</v>
      </c>
      <c r="AJ1042">
        <v>13</v>
      </c>
      <c r="AK1042">
        <v>69</v>
      </c>
      <c r="AL1042">
        <v>319</v>
      </c>
      <c r="AM1042">
        <v>76</v>
      </c>
      <c r="AN1042">
        <v>464</v>
      </c>
      <c r="AO1042">
        <v>0.90948275862068961</v>
      </c>
      <c r="AP1042">
        <v>9.0517241379310345E-2</v>
      </c>
      <c r="AQ1042">
        <v>0</v>
      </c>
      <c r="AR1042">
        <v>0.14008620689655171</v>
      </c>
      <c r="AS1042">
        <v>0.1767241379310345</v>
      </c>
      <c r="AT1042">
        <v>0.15086206896551721</v>
      </c>
      <c r="AU1042">
        <v>0.1099137931034483</v>
      </c>
      <c r="AV1042">
        <v>8.6206896551724144E-2</v>
      </c>
      <c r="AW1042">
        <v>8.8362068965517238E-2</v>
      </c>
      <c r="AX1042">
        <v>0.1142241379310345</v>
      </c>
      <c r="AY1042">
        <v>9.0517241379310345E-2</v>
      </c>
      <c r="AZ1042">
        <v>1.7241379310344831E-2</v>
      </c>
      <c r="BA1042">
        <v>2.1551724137931039E-2</v>
      </c>
      <c r="BB1042">
        <v>4.3103448275862068E-3</v>
      </c>
      <c r="BC1042">
        <v>0</v>
      </c>
      <c r="BD1042">
        <v>0.89870689655172409</v>
      </c>
      <c r="BE1042">
        <v>9.9137931034482762E-2</v>
      </c>
      <c r="BF1042">
        <v>2.155172413793103E-3</v>
      </c>
      <c r="BG1042">
        <v>0.43318965517241381</v>
      </c>
      <c r="BH1042">
        <v>0.38793103448275862</v>
      </c>
      <c r="BI1042">
        <v>0.1788793103448276</v>
      </c>
      <c r="BJ1042">
        <v>0</v>
      </c>
      <c r="BK1042">
        <v>9.4827586206896547E-2</v>
      </c>
      <c r="BL1042">
        <v>0.75862068965517238</v>
      </c>
      <c r="BM1042">
        <v>3.4482758620689648E-2</v>
      </c>
      <c r="BN1042">
        <v>0.1120689655172414</v>
      </c>
      <c r="BO1042">
        <v>8.8362068965517238E-2</v>
      </c>
      <c r="BP1042">
        <v>0.85775862068965514</v>
      </c>
      <c r="BQ1042">
        <v>2.370689655172414E-2</v>
      </c>
      <c r="BR1042">
        <v>2.155172413793103E-3</v>
      </c>
      <c r="BS1042">
        <v>2.8017241379310349E-2</v>
      </c>
      <c r="BT1042">
        <v>0.14870689655172409</v>
      </c>
      <c r="BU1042">
        <v>0.6875</v>
      </c>
      <c r="BV1042">
        <v>0.16379310344827591</v>
      </c>
      <c r="BW1042">
        <v>1</v>
      </c>
      <c r="BX1042" t="s">
        <v>2182</v>
      </c>
      <c r="BY1042">
        <v>464</v>
      </c>
      <c r="BZ1042">
        <v>1</v>
      </c>
      <c r="CA1042">
        <v>0</v>
      </c>
    </row>
    <row r="1043" spans="1:79" customFormat="1" x14ac:dyDescent="0.25">
      <c r="A1043" t="s">
        <v>2183</v>
      </c>
      <c r="B1043" t="s">
        <v>42</v>
      </c>
      <c r="C1043" t="s">
        <v>433</v>
      </c>
      <c r="D1043" t="s">
        <v>947</v>
      </c>
      <c r="E1043">
        <v>2018</v>
      </c>
      <c r="F1043">
        <v>125</v>
      </c>
      <c r="G1043">
        <v>7</v>
      </c>
      <c r="H1043">
        <v>0</v>
      </c>
      <c r="I1043">
        <v>8</v>
      </c>
      <c r="J1043">
        <v>16</v>
      </c>
      <c r="K1043">
        <v>23</v>
      </c>
      <c r="L1043">
        <v>20</v>
      </c>
      <c r="M1043">
        <v>15</v>
      </c>
      <c r="N1043">
        <v>16</v>
      </c>
      <c r="O1043">
        <v>15</v>
      </c>
      <c r="P1043">
        <v>14</v>
      </c>
      <c r="Q1043">
        <v>5</v>
      </c>
      <c r="R1043">
        <v>0</v>
      </c>
      <c r="S1043">
        <v>0</v>
      </c>
      <c r="T1043">
        <v>0</v>
      </c>
      <c r="U1043">
        <v>120</v>
      </c>
      <c r="V1043">
        <v>11</v>
      </c>
      <c r="W1043">
        <v>1</v>
      </c>
      <c r="X1043">
        <v>47</v>
      </c>
      <c r="Y1043">
        <v>62</v>
      </c>
      <c r="Z1043">
        <v>23</v>
      </c>
      <c r="AA1043">
        <v>0</v>
      </c>
      <c r="AB1043">
        <v>13</v>
      </c>
      <c r="AC1043">
        <v>107</v>
      </c>
      <c r="AD1043">
        <v>2</v>
      </c>
      <c r="AE1043">
        <v>10</v>
      </c>
      <c r="AF1043">
        <v>5</v>
      </c>
      <c r="AG1043">
        <v>126</v>
      </c>
      <c r="AH1043">
        <v>0</v>
      </c>
      <c r="AI1043">
        <v>0</v>
      </c>
      <c r="AJ1043">
        <v>1</v>
      </c>
      <c r="AK1043">
        <v>43</v>
      </c>
      <c r="AL1043">
        <v>71</v>
      </c>
      <c r="AM1043">
        <v>18</v>
      </c>
      <c r="AN1043">
        <v>132</v>
      </c>
      <c r="AO1043">
        <v>0.94696969696969702</v>
      </c>
      <c r="AP1043">
        <v>5.3030303030303032E-2</v>
      </c>
      <c r="AQ1043">
        <v>0</v>
      </c>
      <c r="AR1043">
        <v>6.0606060606060608E-2</v>
      </c>
      <c r="AS1043">
        <v>0.1212121212121212</v>
      </c>
      <c r="AT1043">
        <v>0.17424242424242431</v>
      </c>
      <c r="AU1043">
        <v>0.15151515151515149</v>
      </c>
      <c r="AV1043">
        <v>0.1136363636363636</v>
      </c>
      <c r="AW1043">
        <v>0.1212121212121212</v>
      </c>
      <c r="AX1043">
        <v>0.1136363636363636</v>
      </c>
      <c r="AY1043">
        <v>0.10606060606060611</v>
      </c>
      <c r="AZ1043">
        <v>3.787878787878788E-2</v>
      </c>
      <c r="BA1043">
        <v>0</v>
      </c>
      <c r="BB1043">
        <v>0</v>
      </c>
      <c r="BC1043">
        <v>0</v>
      </c>
      <c r="BD1043">
        <v>0.90909090909090906</v>
      </c>
      <c r="BE1043">
        <v>8.3333333333333329E-2</v>
      </c>
      <c r="BF1043">
        <v>7.575757575757576E-3</v>
      </c>
      <c r="BG1043">
        <v>0.35606060606060608</v>
      </c>
      <c r="BH1043">
        <v>0.46969696969696972</v>
      </c>
      <c r="BI1043">
        <v>0.17424242424242431</v>
      </c>
      <c r="BJ1043">
        <v>0</v>
      </c>
      <c r="BK1043">
        <v>9.8484848484848481E-2</v>
      </c>
      <c r="BL1043">
        <v>0.81060606060606055</v>
      </c>
      <c r="BM1043">
        <v>1.515151515151515E-2</v>
      </c>
      <c r="BN1043">
        <v>7.575757575757576E-2</v>
      </c>
      <c r="BO1043">
        <v>3.787878787878788E-2</v>
      </c>
      <c r="BP1043">
        <v>0.95454545454545459</v>
      </c>
      <c r="BQ1043">
        <v>0</v>
      </c>
      <c r="BR1043">
        <v>0</v>
      </c>
      <c r="BS1043">
        <v>7.575757575757576E-3</v>
      </c>
      <c r="BT1043">
        <v>0.32575757575757569</v>
      </c>
      <c r="BU1043">
        <v>0.53787878787878785</v>
      </c>
      <c r="BV1043">
        <v>0.13636363636363641</v>
      </c>
      <c r="BW1043">
        <v>1</v>
      </c>
      <c r="BX1043" t="s">
        <v>2182</v>
      </c>
      <c r="BY1043">
        <v>464</v>
      </c>
      <c r="BZ1043">
        <v>0.28448275862068972</v>
      </c>
      <c r="CA1043">
        <v>0</v>
      </c>
    </row>
    <row r="1044" spans="1:79" customFormat="1" x14ac:dyDescent="0.25">
      <c r="A1044" t="s">
        <v>2184</v>
      </c>
      <c r="B1044" t="s">
        <v>42</v>
      </c>
      <c r="C1044" t="s">
        <v>433</v>
      </c>
      <c r="D1044" t="s">
        <v>949</v>
      </c>
      <c r="E1044">
        <v>2018</v>
      </c>
      <c r="F1044">
        <v>224</v>
      </c>
      <c r="G1044">
        <v>25</v>
      </c>
      <c r="H1044">
        <v>0</v>
      </c>
      <c r="I1044">
        <v>52</v>
      </c>
      <c r="J1044">
        <v>50</v>
      </c>
      <c r="K1044">
        <v>35</v>
      </c>
      <c r="L1044">
        <v>21</v>
      </c>
      <c r="M1044">
        <v>18</v>
      </c>
      <c r="N1044">
        <v>17</v>
      </c>
      <c r="O1044">
        <v>26</v>
      </c>
      <c r="P1044">
        <v>18</v>
      </c>
      <c r="Q1044">
        <v>3</v>
      </c>
      <c r="R1044">
        <v>2</v>
      </c>
      <c r="S1044">
        <v>7</v>
      </c>
      <c r="T1044">
        <v>0</v>
      </c>
      <c r="U1044">
        <v>226</v>
      </c>
      <c r="V1044">
        <v>23</v>
      </c>
      <c r="W1044">
        <v>0</v>
      </c>
      <c r="X1044">
        <v>96</v>
      </c>
      <c r="Y1044">
        <v>99</v>
      </c>
      <c r="Z1044">
        <v>54</v>
      </c>
      <c r="AA1044">
        <v>0</v>
      </c>
      <c r="AB1044">
        <v>12</v>
      </c>
      <c r="AC1044">
        <v>217</v>
      </c>
      <c r="AD1044">
        <v>8</v>
      </c>
      <c r="AE1044">
        <v>12</v>
      </c>
      <c r="AF1044">
        <v>16</v>
      </c>
      <c r="AG1044">
        <v>226</v>
      </c>
      <c r="AH1044">
        <v>1</v>
      </c>
      <c r="AI1044">
        <v>0</v>
      </c>
      <c r="AJ1044">
        <v>6</v>
      </c>
      <c r="AK1044">
        <v>23</v>
      </c>
      <c r="AL1044">
        <v>183</v>
      </c>
      <c r="AM1044">
        <v>43</v>
      </c>
      <c r="AN1044">
        <v>249</v>
      </c>
      <c r="AO1044">
        <v>0.89959839357429716</v>
      </c>
      <c r="AP1044">
        <v>0.1004016064257028</v>
      </c>
      <c r="AQ1044">
        <v>0</v>
      </c>
      <c r="AR1044">
        <v>0.20883534136546181</v>
      </c>
      <c r="AS1044">
        <v>0.20080321285140559</v>
      </c>
      <c r="AT1044">
        <v>0.14056224899598391</v>
      </c>
      <c r="AU1044">
        <v>8.4337349397590355E-2</v>
      </c>
      <c r="AV1044">
        <v>7.2289156626506021E-2</v>
      </c>
      <c r="AW1044">
        <v>6.8273092369477914E-2</v>
      </c>
      <c r="AX1044">
        <v>0.1044176706827309</v>
      </c>
      <c r="AY1044">
        <v>7.2289156626506021E-2</v>
      </c>
      <c r="AZ1044">
        <v>1.204819277108434E-2</v>
      </c>
      <c r="BA1044">
        <v>2.811244979919679E-2</v>
      </c>
      <c r="BB1044">
        <v>8.0321285140562242E-3</v>
      </c>
      <c r="BC1044">
        <v>0</v>
      </c>
      <c r="BD1044">
        <v>0.90763052208835338</v>
      </c>
      <c r="BE1044">
        <v>9.2369477911646583E-2</v>
      </c>
      <c r="BF1044">
        <v>0</v>
      </c>
      <c r="BG1044">
        <v>0.38554216867469882</v>
      </c>
      <c r="BH1044">
        <v>0.39759036144578308</v>
      </c>
      <c r="BI1044">
        <v>0.2168674698795181</v>
      </c>
      <c r="BJ1044">
        <v>0</v>
      </c>
      <c r="BK1044">
        <v>4.8192771084337352E-2</v>
      </c>
      <c r="BL1044">
        <v>0.87148594377510036</v>
      </c>
      <c r="BM1044">
        <v>3.2128514056224897E-2</v>
      </c>
      <c r="BN1044">
        <v>4.8192771084337352E-2</v>
      </c>
      <c r="BO1044">
        <v>6.4257028112449793E-2</v>
      </c>
      <c r="BP1044">
        <v>0.90763052208835338</v>
      </c>
      <c r="BQ1044">
        <v>4.0160642570281121E-3</v>
      </c>
      <c r="BR1044">
        <v>0</v>
      </c>
      <c r="BS1044">
        <v>2.4096385542168679E-2</v>
      </c>
      <c r="BT1044">
        <v>9.2369477911646583E-2</v>
      </c>
      <c r="BU1044">
        <v>0.73493975903614461</v>
      </c>
      <c r="BV1044">
        <v>0.17269076305220879</v>
      </c>
      <c r="BW1044">
        <v>1</v>
      </c>
      <c r="BX1044" t="s">
        <v>2182</v>
      </c>
      <c r="BY1044">
        <v>464</v>
      </c>
      <c r="BZ1044">
        <v>0.53663793103448276</v>
      </c>
      <c r="CA1044">
        <v>0</v>
      </c>
    </row>
    <row r="1045" spans="1:79" customFormat="1" x14ac:dyDescent="0.25">
      <c r="A1045" t="s">
        <v>2185</v>
      </c>
      <c r="B1045" t="s">
        <v>42</v>
      </c>
      <c r="C1045" t="s">
        <v>433</v>
      </c>
      <c r="D1045" t="s">
        <v>951</v>
      </c>
      <c r="E1045">
        <v>2018</v>
      </c>
      <c r="F1045">
        <v>24</v>
      </c>
      <c r="G1045">
        <v>3</v>
      </c>
      <c r="H1045">
        <v>0</v>
      </c>
      <c r="I1045">
        <v>1</v>
      </c>
      <c r="J1045">
        <v>9</v>
      </c>
      <c r="K1045">
        <v>2</v>
      </c>
      <c r="L1045">
        <v>5</v>
      </c>
      <c r="M1045">
        <v>4</v>
      </c>
      <c r="N1045">
        <v>2</v>
      </c>
      <c r="O1045">
        <v>2</v>
      </c>
      <c r="P1045">
        <v>2</v>
      </c>
      <c r="Q1045">
        <v>0</v>
      </c>
      <c r="R1045">
        <v>0</v>
      </c>
      <c r="S1045">
        <v>0</v>
      </c>
      <c r="T1045">
        <v>0</v>
      </c>
      <c r="U1045">
        <v>18</v>
      </c>
      <c r="V1045">
        <v>9</v>
      </c>
      <c r="W1045">
        <v>0</v>
      </c>
      <c r="X1045">
        <v>20</v>
      </c>
      <c r="Y1045">
        <v>4</v>
      </c>
      <c r="Z1045">
        <v>3</v>
      </c>
      <c r="AA1045">
        <v>0</v>
      </c>
      <c r="AB1045">
        <v>7</v>
      </c>
      <c r="AC1045">
        <v>14</v>
      </c>
      <c r="AD1045">
        <v>0</v>
      </c>
      <c r="AE1045">
        <v>6</v>
      </c>
      <c r="AF1045">
        <v>1</v>
      </c>
      <c r="AG1045">
        <v>25</v>
      </c>
      <c r="AH1045">
        <v>1</v>
      </c>
      <c r="AI1045">
        <v>0</v>
      </c>
      <c r="AJ1045">
        <v>0</v>
      </c>
      <c r="AK1045">
        <v>1</v>
      </c>
      <c r="AL1045">
        <v>26</v>
      </c>
      <c r="AM1045">
        <v>0</v>
      </c>
      <c r="AN1045">
        <v>27</v>
      </c>
      <c r="AO1045">
        <v>0.88888888888888884</v>
      </c>
      <c r="AP1045">
        <v>0.1111111111111111</v>
      </c>
      <c r="AQ1045">
        <v>0</v>
      </c>
      <c r="AR1045">
        <v>3.7037037037037028E-2</v>
      </c>
      <c r="AS1045">
        <v>0.33333333333333331</v>
      </c>
      <c r="AT1045">
        <v>7.407407407407407E-2</v>
      </c>
      <c r="AU1045">
        <v>0.1851851851851852</v>
      </c>
      <c r="AV1045">
        <v>0.14814814814814811</v>
      </c>
      <c r="AW1045">
        <v>7.407407407407407E-2</v>
      </c>
      <c r="AX1045">
        <v>7.407407407407407E-2</v>
      </c>
      <c r="AY1045">
        <v>7.407407407407407E-2</v>
      </c>
      <c r="AZ1045">
        <v>0</v>
      </c>
      <c r="BA1045">
        <v>0</v>
      </c>
      <c r="BB1045">
        <v>0</v>
      </c>
      <c r="BC1045">
        <v>0</v>
      </c>
      <c r="BD1045">
        <v>0.66666666666666663</v>
      </c>
      <c r="BE1045">
        <v>0.33333333333333331</v>
      </c>
      <c r="BF1045">
        <v>0</v>
      </c>
      <c r="BG1045">
        <v>0.7407407407407407</v>
      </c>
      <c r="BH1045">
        <v>0.14814814814814811</v>
      </c>
      <c r="BI1045">
        <v>0.1111111111111111</v>
      </c>
      <c r="BJ1045">
        <v>0</v>
      </c>
      <c r="BK1045">
        <v>0.25925925925925919</v>
      </c>
      <c r="BL1045">
        <v>0.51851851851851849</v>
      </c>
      <c r="BM1045">
        <v>0</v>
      </c>
      <c r="BN1045">
        <v>0.22222222222222221</v>
      </c>
      <c r="BO1045">
        <v>3.7037037037037028E-2</v>
      </c>
      <c r="BP1045">
        <v>0.92592592592592593</v>
      </c>
      <c r="BQ1045">
        <v>3.7037037037037028E-2</v>
      </c>
      <c r="BR1045">
        <v>0</v>
      </c>
      <c r="BS1045">
        <v>0</v>
      </c>
      <c r="BT1045">
        <v>3.7037037037037028E-2</v>
      </c>
      <c r="BU1045">
        <v>0.96296296296296291</v>
      </c>
      <c r="BV1045">
        <v>0</v>
      </c>
      <c r="BW1045">
        <v>1</v>
      </c>
      <c r="BX1045" t="s">
        <v>2182</v>
      </c>
      <c r="BY1045">
        <v>464</v>
      </c>
      <c r="BZ1045">
        <v>5.8189655172413791E-2</v>
      </c>
      <c r="CA1045">
        <v>0</v>
      </c>
    </row>
    <row r="1046" spans="1:79" customFormat="1" x14ac:dyDescent="0.25">
      <c r="A1046" t="s">
        <v>2186</v>
      </c>
      <c r="B1046" t="s">
        <v>42</v>
      </c>
      <c r="C1046" t="s">
        <v>433</v>
      </c>
      <c r="D1046" t="s">
        <v>953</v>
      </c>
      <c r="E1046">
        <v>2018</v>
      </c>
      <c r="F1046">
        <v>43</v>
      </c>
      <c r="G1046">
        <v>7</v>
      </c>
      <c r="H1046">
        <v>0</v>
      </c>
      <c r="I1046">
        <v>4</v>
      </c>
      <c r="J1046">
        <v>5</v>
      </c>
      <c r="K1046">
        <v>9</v>
      </c>
      <c r="L1046">
        <v>5</v>
      </c>
      <c r="M1046">
        <v>3</v>
      </c>
      <c r="N1046">
        <v>5</v>
      </c>
      <c r="O1046">
        <v>9</v>
      </c>
      <c r="P1046">
        <v>8</v>
      </c>
      <c r="Q1046">
        <v>0</v>
      </c>
      <c r="R1046">
        <v>0</v>
      </c>
      <c r="S1046">
        <v>2</v>
      </c>
      <c r="T1046">
        <v>0</v>
      </c>
      <c r="U1046">
        <v>47</v>
      </c>
      <c r="V1046">
        <v>3</v>
      </c>
      <c r="W1046">
        <v>0</v>
      </c>
      <c r="X1046">
        <v>36</v>
      </c>
      <c r="Y1046">
        <v>12</v>
      </c>
      <c r="Z1046">
        <v>2</v>
      </c>
      <c r="AA1046">
        <v>0</v>
      </c>
      <c r="AB1046">
        <v>12</v>
      </c>
      <c r="AC1046">
        <v>14</v>
      </c>
      <c r="AD1046">
        <v>0</v>
      </c>
      <c r="AE1046">
        <v>24</v>
      </c>
      <c r="AF1046">
        <v>19</v>
      </c>
      <c r="AG1046">
        <v>21</v>
      </c>
      <c r="AH1046">
        <v>9</v>
      </c>
      <c r="AI1046">
        <v>1</v>
      </c>
      <c r="AJ1046">
        <v>0</v>
      </c>
      <c r="AK1046">
        <v>0</v>
      </c>
      <c r="AL1046">
        <v>37</v>
      </c>
      <c r="AM1046">
        <v>13</v>
      </c>
      <c r="AN1046">
        <v>50</v>
      </c>
      <c r="AO1046">
        <v>0.86</v>
      </c>
      <c r="AP1046">
        <v>0.14000000000000001</v>
      </c>
      <c r="AQ1046">
        <v>0</v>
      </c>
      <c r="AR1046">
        <v>0.08</v>
      </c>
      <c r="AS1046">
        <v>0.1</v>
      </c>
      <c r="AT1046">
        <v>0.18</v>
      </c>
      <c r="AU1046">
        <v>0.1</v>
      </c>
      <c r="AV1046">
        <v>0.06</v>
      </c>
      <c r="AW1046">
        <v>0.1</v>
      </c>
      <c r="AX1046">
        <v>0.18</v>
      </c>
      <c r="AY1046">
        <v>0.16</v>
      </c>
      <c r="AZ1046">
        <v>0</v>
      </c>
      <c r="BA1046">
        <v>0.04</v>
      </c>
      <c r="BB1046">
        <v>0</v>
      </c>
      <c r="BC1046">
        <v>0</v>
      </c>
      <c r="BD1046">
        <v>0.94</v>
      </c>
      <c r="BE1046">
        <v>0.06</v>
      </c>
      <c r="BF1046">
        <v>0</v>
      </c>
      <c r="BG1046">
        <v>0.72</v>
      </c>
      <c r="BH1046">
        <v>0.24</v>
      </c>
      <c r="BI1046">
        <v>0.04</v>
      </c>
      <c r="BJ1046">
        <v>0</v>
      </c>
      <c r="BK1046">
        <v>0.24</v>
      </c>
      <c r="BL1046">
        <v>0.28000000000000003</v>
      </c>
      <c r="BM1046">
        <v>0</v>
      </c>
      <c r="BN1046">
        <v>0.48</v>
      </c>
      <c r="BO1046">
        <v>0.38</v>
      </c>
      <c r="BP1046">
        <v>0.42</v>
      </c>
      <c r="BQ1046">
        <v>0.18</v>
      </c>
      <c r="BR1046">
        <v>0.02</v>
      </c>
      <c r="BS1046">
        <v>0</v>
      </c>
      <c r="BT1046">
        <v>0</v>
      </c>
      <c r="BU1046">
        <v>0.74</v>
      </c>
      <c r="BV1046">
        <v>0.26</v>
      </c>
      <c r="BW1046">
        <v>1</v>
      </c>
      <c r="BX1046" t="s">
        <v>2182</v>
      </c>
      <c r="BY1046">
        <v>464</v>
      </c>
      <c r="BZ1046">
        <v>0.10775862068965519</v>
      </c>
      <c r="CA1046">
        <v>0</v>
      </c>
    </row>
    <row r="1047" spans="1:79" customFormat="1" x14ac:dyDescent="0.25">
      <c r="A1047" t="s">
        <v>2187</v>
      </c>
      <c r="B1047" t="s">
        <v>42</v>
      </c>
      <c r="C1047" t="s">
        <v>433</v>
      </c>
      <c r="D1047" t="s">
        <v>961</v>
      </c>
      <c r="E1047">
        <v>2018</v>
      </c>
      <c r="F1047">
        <v>6</v>
      </c>
      <c r="G1047">
        <v>0</v>
      </c>
      <c r="H1047">
        <v>0</v>
      </c>
      <c r="I1047">
        <v>0</v>
      </c>
      <c r="J1047">
        <v>2</v>
      </c>
      <c r="K1047">
        <v>1</v>
      </c>
      <c r="L1047">
        <v>0</v>
      </c>
      <c r="M1047">
        <v>0</v>
      </c>
      <c r="N1047">
        <v>1</v>
      </c>
      <c r="O1047">
        <v>1</v>
      </c>
      <c r="P1047">
        <v>0</v>
      </c>
      <c r="Q1047">
        <v>0</v>
      </c>
      <c r="R1047">
        <v>0</v>
      </c>
      <c r="S1047">
        <v>1</v>
      </c>
      <c r="T1047">
        <v>0</v>
      </c>
      <c r="U1047">
        <v>6</v>
      </c>
      <c r="V1047">
        <v>0</v>
      </c>
      <c r="W1047">
        <v>0</v>
      </c>
      <c r="X1047">
        <v>2</v>
      </c>
      <c r="Y1047">
        <v>3</v>
      </c>
      <c r="Z1047">
        <v>1</v>
      </c>
      <c r="AA1047">
        <v>0</v>
      </c>
      <c r="AB1047">
        <v>0</v>
      </c>
      <c r="AC1047">
        <v>0</v>
      </c>
      <c r="AD1047">
        <v>6</v>
      </c>
      <c r="AE1047">
        <v>0</v>
      </c>
      <c r="AF1047">
        <v>0</v>
      </c>
      <c r="AG1047">
        <v>0</v>
      </c>
      <c r="AH1047">
        <v>0</v>
      </c>
      <c r="AI1047">
        <v>0</v>
      </c>
      <c r="AJ1047">
        <v>6</v>
      </c>
      <c r="AK1047">
        <v>2</v>
      </c>
      <c r="AL1047">
        <v>2</v>
      </c>
      <c r="AM1047">
        <v>2</v>
      </c>
      <c r="AN1047">
        <v>6</v>
      </c>
      <c r="AO1047">
        <v>1</v>
      </c>
      <c r="AP1047">
        <v>0</v>
      </c>
      <c r="AQ1047">
        <v>0</v>
      </c>
      <c r="AR1047">
        <v>0</v>
      </c>
      <c r="AS1047">
        <v>0.33333333333333331</v>
      </c>
      <c r="AT1047">
        <v>0.16666666666666671</v>
      </c>
      <c r="AU1047">
        <v>0</v>
      </c>
      <c r="AV1047">
        <v>0</v>
      </c>
      <c r="AW1047">
        <v>0.16666666666666671</v>
      </c>
      <c r="AX1047">
        <v>0.16666666666666671</v>
      </c>
      <c r="AY1047">
        <v>0</v>
      </c>
      <c r="AZ1047">
        <v>0</v>
      </c>
      <c r="BA1047">
        <v>0.16666666666666671</v>
      </c>
      <c r="BB1047">
        <v>0</v>
      </c>
      <c r="BC1047">
        <v>0</v>
      </c>
      <c r="BD1047">
        <v>1</v>
      </c>
      <c r="BE1047">
        <v>0</v>
      </c>
      <c r="BF1047">
        <v>0</v>
      </c>
      <c r="BG1047">
        <v>0.33333333333333331</v>
      </c>
      <c r="BH1047">
        <v>0.5</v>
      </c>
      <c r="BI1047">
        <v>0.16666666666666671</v>
      </c>
      <c r="BJ1047">
        <v>0</v>
      </c>
      <c r="BK1047">
        <v>0</v>
      </c>
      <c r="BL1047">
        <v>0</v>
      </c>
      <c r="BM1047">
        <v>1</v>
      </c>
      <c r="BN1047">
        <v>0</v>
      </c>
      <c r="BO1047">
        <v>0</v>
      </c>
      <c r="BP1047">
        <v>0</v>
      </c>
      <c r="BQ1047">
        <v>0</v>
      </c>
      <c r="BR1047">
        <v>0</v>
      </c>
      <c r="BS1047">
        <v>1</v>
      </c>
      <c r="BT1047">
        <v>0.33333333333333331</v>
      </c>
      <c r="BU1047">
        <v>0.33333333333333331</v>
      </c>
      <c r="BV1047">
        <v>0.33333333333333331</v>
      </c>
      <c r="BW1047">
        <v>1</v>
      </c>
      <c r="BX1047" t="s">
        <v>2182</v>
      </c>
      <c r="BY1047">
        <v>464</v>
      </c>
      <c r="BZ1047">
        <v>1.2931034482758621E-2</v>
      </c>
      <c r="CA1047">
        <v>0</v>
      </c>
    </row>
    <row r="1048" spans="1:79" customFormat="1" x14ac:dyDescent="0.25">
      <c r="A1048" t="s">
        <v>2188</v>
      </c>
      <c r="B1048" t="s">
        <v>361</v>
      </c>
      <c r="C1048" t="s">
        <v>124</v>
      </c>
      <c r="D1048" t="s">
        <v>44</v>
      </c>
      <c r="E1048">
        <v>2018</v>
      </c>
      <c r="F1048">
        <v>1022</v>
      </c>
      <c r="G1048">
        <v>273</v>
      </c>
      <c r="H1048">
        <v>0</v>
      </c>
      <c r="I1048">
        <v>157</v>
      </c>
      <c r="J1048">
        <v>148</v>
      </c>
      <c r="K1048">
        <v>135</v>
      </c>
      <c r="L1048">
        <v>117</v>
      </c>
      <c r="M1048">
        <v>124</v>
      </c>
      <c r="N1048">
        <v>191</v>
      </c>
      <c r="O1048">
        <v>171</v>
      </c>
      <c r="P1048">
        <v>125</v>
      </c>
      <c r="Q1048">
        <v>46</v>
      </c>
      <c r="R1048">
        <v>28</v>
      </c>
      <c r="S1048">
        <v>53</v>
      </c>
      <c r="T1048">
        <v>0</v>
      </c>
      <c r="U1048">
        <v>1192</v>
      </c>
      <c r="V1048">
        <v>103</v>
      </c>
      <c r="W1048">
        <v>0</v>
      </c>
      <c r="X1048">
        <v>680</v>
      </c>
      <c r="Y1048">
        <v>448</v>
      </c>
      <c r="Z1048">
        <v>167</v>
      </c>
      <c r="AA1048">
        <v>0</v>
      </c>
      <c r="AB1048">
        <v>105</v>
      </c>
      <c r="AC1048">
        <v>1051</v>
      </c>
      <c r="AD1048">
        <v>0</v>
      </c>
      <c r="AE1048">
        <v>139</v>
      </c>
      <c r="AF1048">
        <v>155</v>
      </c>
      <c r="AG1048">
        <v>1093</v>
      </c>
      <c r="AH1048">
        <v>35</v>
      </c>
      <c r="AI1048">
        <v>6</v>
      </c>
      <c r="AJ1048">
        <v>6</v>
      </c>
      <c r="AK1048">
        <v>329</v>
      </c>
      <c r="AL1048">
        <v>956</v>
      </c>
      <c r="AM1048">
        <v>10</v>
      </c>
      <c r="AN1048">
        <v>1295</v>
      </c>
      <c r="AO1048">
        <v>0.78918918918918923</v>
      </c>
      <c r="AP1048">
        <v>0.21081081081081079</v>
      </c>
      <c r="AQ1048">
        <v>0</v>
      </c>
      <c r="AR1048">
        <v>0.1212355212355212</v>
      </c>
      <c r="AS1048">
        <v>0.1142857142857143</v>
      </c>
      <c r="AT1048">
        <v>0.10424710424710421</v>
      </c>
      <c r="AU1048">
        <v>9.0347490347490345E-2</v>
      </c>
      <c r="AV1048">
        <v>9.575289575289575E-2</v>
      </c>
      <c r="AW1048">
        <v>0.14749034749034751</v>
      </c>
      <c r="AX1048">
        <v>0.13204633204633201</v>
      </c>
      <c r="AY1048">
        <v>9.6525096525096526E-2</v>
      </c>
      <c r="AZ1048">
        <v>3.5521235521235518E-2</v>
      </c>
      <c r="BA1048">
        <v>4.0926640926640917E-2</v>
      </c>
      <c r="BB1048">
        <v>2.1621621621621619E-2</v>
      </c>
      <c r="BC1048">
        <v>0</v>
      </c>
      <c r="BD1048">
        <v>0.92046332046332047</v>
      </c>
      <c r="BE1048">
        <v>7.9536679536679533E-2</v>
      </c>
      <c r="BF1048">
        <v>0</v>
      </c>
      <c r="BG1048">
        <v>0.52509652509652505</v>
      </c>
      <c r="BH1048">
        <v>0.34594594594594602</v>
      </c>
      <c r="BI1048">
        <v>0.12895752895752899</v>
      </c>
      <c r="BJ1048">
        <v>0</v>
      </c>
      <c r="BK1048">
        <v>8.1081081081081086E-2</v>
      </c>
      <c r="BL1048">
        <v>0.8115830115830116</v>
      </c>
      <c r="BM1048">
        <v>0</v>
      </c>
      <c r="BN1048">
        <v>0.1073359073359073</v>
      </c>
      <c r="BO1048">
        <v>0.1196911196911197</v>
      </c>
      <c r="BP1048">
        <v>0.84401544401544404</v>
      </c>
      <c r="BQ1048">
        <v>2.7027027027027029E-2</v>
      </c>
      <c r="BR1048">
        <v>4.633204633204633E-3</v>
      </c>
      <c r="BS1048">
        <v>4.633204633204633E-3</v>
      </c>
      <c r="BT1048">
        <v>0.25405405405405412</v>
      </c>
      <c r="BU1048">
        <v>0.73822393822393817</v>
      </c>
      <c r="BV1048">
        <v>7.7220077220077222E-3</v>
      </c>
      <c r="BW1048">
        <v>1</v>
      </c>
      <c r="BX1048" t="s">
        <v>2189</v>
      </c>
      <c r="BY1048">
        <v>1295</v>
      </c>
      <c r="BZ1048">
        <v>1</v>
      </c>
      <c r="CA1048">
        <v>0</v>
      </c>
    </row>
    <row r="1049" spans="1:79" customFormat="1" x14ac:dyDescent="0.25">
      <c r="A1049" t="s">
        <v>2190</v>
      </c>
      <c r="B1049" t="s">
        <v>361</v>
      </c>
      <c r="C1049" t="s">
        <v>124</v>
      </c>
      <c r="D1049" t="s">
        <v>947</v>
      </c>
      <c r="E1049">
        <v>2018</v>
      </c>
      <c r="F1049">
        <v>257</v>
      </c>
      <c r="G1049">
        <v>70</v>
      </c>
      <c r="H1049">
        <v>0</v>
      </c>
      <c r="I1049">
        <v>23</v>
      </c>
      <c r="J1049">
        <v>37</v>
      </c>
      <c r="K1049">
        <v>31</v>
      </c>
      <c r="L1049">
        <v>34</v>
      </c>
      <c r="M1049">
        <v>35</v>
      </c>
      <c r="N1049">
        <v>65</v>
      </c>
      <c r="O1049">
        <v>52</v>
      </c>
      <c r="P1049">
        <v>27</v>
      </c>
      <c r="Q1049">
        <v>13</v>
      </c>
      <c r="R1049">
        <v>4</v>
      </c>
      <c r="S1049">
        <v>6</v>
      </c>
      <c r="T1049">
        <v>0</v>
      </c>
      <c r="U1049">
        <v>299</v>
      </c>
      <c r="V1049">
        <v>28</v>
      </c>
      <c r="W1049">
        <v>0</v>
      </c>
      <c r="X1049">
        <v>230</v>
      </c>
      <c r="Y1049">
        <v>76</v>
      </c>
      <c r="Z1049">
        <v>21</v>
      </c>
      <c r="AA1049">
        <v>0</v>
      </c>
      <c r="AB1049">
        <v>21</v>
      </c>
      <c r="AC1049">
        <v>261</v>
      </c>
      <c r="AD1049">
        <v>0</v>
      </c>
      <c r="AE1049">
        <v>45</v>
      </c>
      <c r="AF1049">
        <v>31</v>
      </c>
      <c r="AG1049">
        <v>292</v>
      </c>
      <c r="AH1049">
        <v>3</v>
      </c>
      <c r="AI1049">
        <v>0</v>
      </c>
      <c r="AJ1049">
        <v>1</v>
      </c>
      <c r="AK1049">
        <v>54</v>
      </c>
      <c r="AL1049">
        <v>265</v>
      </c>
      <c r="AM1049">
        <v>8</v>
      </c>
      <c r="AN1049">
        <v>327</v>
      </c>
      <c r="AO1049">
        <v>0.78593272171253825</v>
      </c>
      <c r="AP1049">
        <v>0.2140672782874618</v>
      </c>
      <c r="AQ1049">
        <v>0</v>
      </c>
      <c r="AR1049">
        <v>7.0336391437308868E-2</v>
      </c>
      <c r="AS1049">
        <v>0.11314984709480121</v>
      </c>
      <c r="AT1049">
        <v>9.480122324159021E-2</v>
      </c>
      <c r="AU1049">
        <v>0.1039755351681957</v>
      </c>
      <c r="AV1049">
        <v>0.1070336391437309</v>
      </c>
      <c r="AW1049">
        <v>0.1987767584097859</v>
      </c>
      <c r="AX1049">
        <v>0.15902140672782869</v>
      </c>
      <c r="AY1049">
        <v>8.2568807339449546E-2</v>
      </c>
      <c r="AZ1049">
        <v>3.9755351681957193E-2</v>
      </c>
      <c r="BA1049">
        <v>1.834862385321101E-2</v>
      </c>
      <c r="BB1049">
        <v>1.2232415902140669E-2</v>
      </c>
      <c r="BC1049">
        <v>0</v>
      </c>
      <c r="BD1049">
        <v>0.91437308868501532</v>
      </c>
      <c r="BE1049">
        <v>8.5626911314984705E-2</v>
      </c>
      <c r="BF1049">
        <v>0</v>
      </c>
      <c r="BG1049">
        <v>0.70336391437308865</v>
      </c>
      <c r="BH1049">
        <v>0.23241590214067279</v>
      </c>
      <c r="BI1049">
        <v>6.4220183486238536E-2</v>
      </c>
      <c r="BJ1049">
        <v>0</v>
      </c>
      <c r="BK1049">
        <v>6.4220183486238536E-2</v>
      </c>
      <c r="BL1049">
        <v>0.79816513761467889</v>
      </c>
      <c r="BM1049">
        <v>0</v>
      </c>
      <c r="BN1049">
        <v>0.1376146788990826</v>
      </c>
      <c r="BO1049">
        <v>9.480122324159021E-2</v>
      </c>
      <c r="BP1049">
        <v>0.89296636085626913</v>
      </c>
      <c r="BQ1049">
        <v>9.1743119266055051E-3</v>
      </c>
      <c r="BR1049">
        <v>0</v>
      </c>
      <c r="BS1049">
        <v>3.0581039755351678E-3</v>
      </c>
      <c r="BT1049">
        <v>0.16513761467889909</v>
      </c>
      <c r="BU1049">
        <v>0.81039755351681952</v>
      </c>
      <c r="BV1049">
        <v>2.4464831804281349E-2</v>
      </c>
      <c r="BW1049">
        <v>1</v>
      </c>
      <c r="BX1049" t="s">
        <v>2189</v>
      </c>
      <c r="BY1049">
        <v>1295</v>
      </c>
      <c r="BZ1049">
        <v>0.25250965250965252</v>
      </c>
      <c r="CA1049">
        <v>0</v>
      </c>
    </row>
    <row r="1050" spans="1:79" customFormat="1" x14ac:dyDescent="0.25">
      <c r="A1050" t="s">
        <v>2191</v>
      </c>
      <c r="B1050" t="s">
        <v>361</v>
      </c>
      <c r="C1050" t="s">
        <v>124</v>
      </c>
      <c r="D1050" t="s">
        <v>949</v>
      </c>
      <c r="E1050">
        <v>2018</v>
      </c>
      <c r="F1050">
        <v>581</v>
      </c>
      <c r="G1050">
        <v>171</v>
      </c>
      <c r="H1050">
        <v>0</v>
      </c>
      <c r="I1050">
        <v>118</v>
      </c>
      <c r="J1050">
        <v>89</v>
      </c>
      <c r="K1050">
        <v>86</v>
      </c>
      <c r="L1050">
        <v>69</v>
      </c>
      <c r="M1050">
        <v>67</v>
      </c>
      <c r="N1050">
        <v>95</v>
      </c>
      <c r="O1050">
        <v>83</v>
      </c>
      <c r="P1050">
        <v>66</v>
      </c>
      <c r="Q1050">
        <v>25</v>
      </c>
      <c r="R1050">
        <v>14</v>
      </c>
      <c r="S1050">
        <v>40</v>
      </c>
      <c r="T1050">
        <v>0</v>
      </c>
      <c r="U1050">
        <v>696</v>
      </c>
      <c r="V1050">
        <v>56</v>
      </c>
      <c r="W1050">
        <v>0</v>
      </c>
      <c r="X1050">
        <v>325</v>
      </c>
      <c r="Y1050">
        <v>303</v>
      </c>
      <c r="Z1050">
        <v>124</v>
      </c>
      <c r="AA1050">
        <v>0</v>
      </c>
      <c r="AB1050">
        <v>45</v>
      </c>
      <c r="AC1050">
        <v>673</v>
      </c>
      <c r="AD1050">
        <v>0</v>
      </c>
      <c r="AE1050">
        <v>34</v>
      </c>
      <c r="AF1050">
        <v>88</v>
      </c>
      <c r="AG1050">
        <v>648</v>
      </c>
      <c r="AH1050">
        <v>9</v>
      </c>
      <c r="AI1050">
        <v>4</v>
      </c>
      <c r="AJ1050">
        <v>3</v>
      </c>
      <c r="AK1050">
        <v>216</v>
      </c>
      <c r="AL1050">
        <v>534</v>
      </c>
      <c r="AM1050">
        <v>2</v>
      </c>
      <c r="AN1050">
        <v>752</v>
      </c>
      <c r="AO1050">
        <v>0.77260638297872342</v>
      </c>
      <c r="AP1050">
        <v>0.22739361702127661</v>
      </c>
      <c r="AQ1050">
        <v>0</v>
      </c>
      <c r="AR1050">
        <v>0.15691489361702129</v>
      </c>
      <c r="AS1050">
        <v>0.1183510638297872</v>
      </c>
      <c r="AT1050">
        <v>0.1143617021276596</v>
      </c>
      <c r="AU1050">
        <v>9.1755319148936171E-2</v>
      </c>
      <c r="AV1050">
        <v>8.9095744680851061E-2</v>
      </c>
      <c r="AW1050">
        <v>0.12632978723404259</v>
      </c>
      <c r="AX1050">
        <v>0.1103723404255319</v>
      </c>
      <c r="AY1050">
        <v>8.7765957446808512E-2</v>
      </c>
      <c r="AZ1050">
        <v>3.3244680851063829E-2</v>
      </c>
      <c r="BA1050">
        <v>5.3191489361702128E-2</v>
      </c>
      <c r="BB1050">
        <v>1.861702127659574E-2</v>
      </c>
      <c r="BC1050">
        <v>0</v>
      </c>
      <c r="BD1050">
        <v>0.92553191489361697</v>
      </c>
      <c r="BE1050">
        <v>7.4468085106382975E-2</v>
      </c>
      <c r="BF1050">
        <v>0</v>
      </c>
      <c r="BG1050">
        <v>0.43218085106382981</v>
      </c>
      <c r="BH1050">
        <v>0.40292553191489361</v>
      </c>
      <c r="BI1050">
        <v>0.16489361702127661</v>
      </c>
      <c r="BJ1050">
        <v>0</v>
      </c>
      <c r="BK1050">
        <v>5.9840425531914897E-2</v>
      </c>
      <c r="BL1050">
        <v>0.89494680851063835</v>
      </c>
      <c r="BM1050">
        <v>0</v>
      </c>
      <c r="BN1050">
        <v>4.5212765957446811E-2</v>
      </c>
      <c r="BO1050">
        <v>0.1170212765957447</v>
      </c>
      <c r="BP1050">
        <v>0.86170212765957444</v>
      </c>
      <c r="BQ1050">
        <v>1.196808510638298E-2</v>
      </c>
      <c r="BR1050">
        <v>5.3191489361702126E-3</v>
      </c>
      <c r="BS1050">
        <v>3.9893617021276593E-3</v>
      </c>
      <c r="BT1050">
        <v>0.28723404255319152</v>
      </c>
      <c r="BU1050">
        <v>0.71010638297872342</v>
      </c>
      <c r="BV1050">
        <v>2.6595744680851059E-3</v>
      </c>
      <c r="BW1050">
        <v>1</v>
      </c>
      <c r="BX1050" t="s">
        <v>2189</v>
      </c>
      <c r="BY1050">
        <v>1295</v>
      </c>
      <c r="BZ1050">
        <v>0.58069498069498071</v>
      </c>
      <c r="CA1050">
        <v>0</v>
      </c>
    </row>
    <row r="1051" spans="1:79" customFormat="1" x14ac:dyDescent="0.25">
      <c r="A1051" t="s">
        <v>2192</v>
      </c>
      <c r="B1051" t="s">
        <v>361</v>
      </c>
      <c r="C1051" t="s">
        <v>124</v>
      </c>
      <c r="D1051" t="s">
        <v>951</v>
      </c>
      <c r="E1051">
        <v>2018</v>
      </c>
      <c r="F1051">
        <v>74</v>
      </c>
      <c r="G1051">
        <v>10</v>
      </c>
      <c r="H1051">
        <v>0</v>
      </c>
      <c r="I1051">
        <v>4</v>
      </c>
      <c r="J1051">
        <v>7</v>
      </c>
      <c r="K1051">
        <v>7</v>
      </c>
      <c r="L1051">
        <v>4</v>
      </c>
      <c r="M1051">
        <v>9</v>
      </c>
      <c r="N1051">
        <v>9</v>
      </c>
      <c r="O1051">
        <v>18</v>
      </c>
      <c r="P1051">
        <v>16</v>
      </c>
      <c r="Q1051">
        <v>3</v>
      </c>
      <c r="R1051">
        <v>5</v>
      </c>
      <c r="S1051">
        <v>2</v>
      </c>
      <c r="T1051">
        <v>0</v>
      </c>
      <c r="U1051">
        <v>72</v>
      </c>
      <c r="V1051">
        <v>12</v>
      </c>
      <c r="W1051">
        <v>0</v>
      </c>
      <c r="X1051">
        <v>39</v>
      </c>
      <c r="Y1051">
        <v>37</v>
      </c>
      <c r="Z1051">
        <v>8</v>
      </c>
      <c r="AA1051">
        <v>0</v>
      </c>
      <c r="AB1051">
        <v>20</v>
      </c>
      <c r="AC1051">
        <v>52</v>
      </c>
      <c r="AD1051">
        <v>0</v>
      </c>
      <c r="AE1051">
        <v>12</v>
      </c>
      <c r="AF1051">
        <v>7</v>
      </c>
      <c r="AG1051">
        <v>76</v>
      </c>
      <c r="AH1051">
        <v>1</v>
      </c>
      <c r="AI1051">
        <v>0</v>
      </c>
      <c r="AJ1051">
        <v>0</v>
      </c>
      <c r="AK1051">
        <v>31</v>
      </c>
      <c r="AL1051">
        <v>53</v>
      </c>
      <c r="AM1051">
        <v>0</v>
      </c>
      <c r="AN1051">
        <v>84</v>
      </c>
      <c r="AO1051">
        <v>0.88095238095238093</v>
      </c>
      <c r="AP1051">
        <v>0.119047619047619</v>
      </c>
      <c r="AQ1051">
        <v>0</v>
      </c>
      <c r="AR1051">
        <v>4.7619047619047623E-2</v>
      </c>
      <c r="AS1051">
        <v>8.3333333333333329E-2</v>
      </c>
      <c r="AT1051">
        <v>8.3333333333333329E-2</v>
      </c>
      <c r="AU1051">
        <v>4.7619047619047623E-2</v>
      </c>
      <c r="AV1051">
        <v>0.1071428571428571</v>
      </c>
      <c r="AW1051">
        <v>0.1071428571428571</v>
      </c>
      <c r="AX1051">
        <v>0.2142857142857143</v>
      </c>
      <c r="AY1051">
        <v>0.19047619047619049</v>
      </c>
      <c r="AZ1051">
        <v>3.5714285714285712E-2</v>
      </c>
      <c r="BA1051">
        <v>2.3809523809523812E-2</v>
      </c>
      <c r="BB1051">
        <v>5.9523809523809521E-2</v>
      </c>
      <c r="BC1051">
        <v>0</v>
      </c>
      <c r="BD1051">
        <v>0.8571428571428571</v>
      </c>
      <c r="BE1051">
        <v>0.14285714285714279</v>
      </c>
      <c r="BF1051">
        <v>0</v>
      </c>
      <c r="BG1051">
        <v>0.4642857142857143</v>
      </c>
      <c r="BH1051">
        <v>0.44047619047619052</v>
      </c>
      <c r="BI1051">
        <v>9.5238095238095233E-2</v>
      </c>
      <c r="BJ1051">
        <v>0</v>
      </c>
      <c r="BK1051">
        <v>0.23809523809523811</v>
      </c>
      <c r="BL1051">
        <v>0.61904761904761907</v>
      </c>
      <c r="BM1051">
        <v>0</v>
      </c>
      <c r="BN1051">
        <v>0.14285714285714279</v>
      </c>
      <c r="BO1051">
        <v>8.3333333333333329E-2</v>
      </c>
      <c r="BP1051">
        <v>0.90476190476190477</v>
      </c>
      <c r="BQ1051">
        <v>1.1904761904761901E-2</v>
      </c>
      <c r="BR1051">
        <v>0</v>
      </c>
      <c r="BS1051">
        <v>0</v>
      </c>
      <c r="BT1051">
        <v>0.36904761904761912</v>
      </c>
      <c r="BU1051">
        <v>0.63095238095238093</v>
      </c>
      <c r="BV1051">
        <v>0</v>
      </c>
      <c r="BW1051">
        <v>1</v>
      </c>
      <c r="BX1051" t="s">
        <v>2189</v>
      </c>
      <c r="BY1051">
        <v>1295</v>
      </c>
      <c r="BZ1051">
        <v>6.4864864864864868E-2</v>
      </c>
      <c r="CA1051">
        <v>0</v>
      </c>
    </row>
    <row r="1052" spans="1:79" customFormat="1" x14ac:dyDescent="0.25">
      <c r="A1052" t="s">
        <v>2193</v>
      </c>
      <c r="B1052" t="s">
        <v>361</v>
      </c>
      <c r="C1052" t="s">
        <v>124</v>
      </c>
      <c r="D1052" t="s">
        <v>953</v>
      </c>
      <c r="E1052">
        <v>2018</v>
      </c>
      <c r="F1052">
        <v>109</v>
      </c>
      <c r="G1052">
        <v>22</v>
      </c>
      <c r="H1052">
        <v>0</v>
      </c>
      <c r="I1052">
        <v>12</v>
      </c>
      <c r="J1052">
        <v>15</v>
      </c>
      <c r="K1052">
        <v>11</v>
      </c>
      <c r="L1052">
        <v>10</v>
      </c>
      <c r="M1052">
        <v>13</v>
      </c>
      <c r="N1052">
        <v>21</v>
      </c>
      <c r="O1052">
        <v>18</v>
      </c>
      <c r="P1052">
        <v>16</v>
      </c>
      <c r="Q1052">
        <v>5</v>
      </c>
      <c r="R1052">
        <v>5</v>
      </c>
      <c r="S1052">
        <v>5</v>
      </c>
      <c r="T1052">
        <v>0</v>
      </c>
      <c r="U1052">
        <v>124</v>
      </c>
      <c r="V1052">
        <v>7</v>
      </c>
      <c r="W1052">
        <v>0</v>
      </c>
      <c r="X1052">
        <v>85</v>
      </c>
      <c r="Y1052">
        <v>32</v>
      </c>
      <c r="Z1052">
        <v>14</v>
      </c>
      <c r="AA1052">
        <v>0</v>
      </c>
      <c r="AB1052">
        <v>19</v>
      </c>
      <c r="AC1052">
        <v>65</v>
      </c>
      <c r="AD1052">
        <v>0</v>
      </c>
      <c r="AE1052">
        <v>47</v>
      </c>
      <c r="AF1052">
        <v>29</v>
      </c>
      <c r="AG1052">
        <v>76</v>
      </c>
      <c r="AH1052">
        <v>22</v>
      </c>
      <c r="AI1052">
        <v>2</v>
      </c>
      <c r="AJ1052">
        <v>2</v>
      </c>
      <c r="AK1052">
        <v>28</v>
      </c>
      <c r="AL1052">
        <v>103</v>
      </c>
      <c r="AM1052">
        <v>0</v>
      </c>
      <c r="AN1052">
        <v>131</v>
      </c>
      <c r="AO1052">
        <v>0.83206106870229013</v>
      </c>
      <c r="AP1052">
        <v>0.1679389312977099</v>
      </c>
      <c r="AQ1052">
        <v>0</v>
      </c>
      <c r="AR1052">
        <v>9.1603053435114504E-2</v>
      </c>
      <c r="AS1052">
        <v>0.1145038167938931</v>
      </c>
      <c r="AT1052">
        <v>8.3969465648854963E-2</v>
      </c>
      <c r="AU1052">
        <v>7.6335877862595422E-2</v>
      </c>
      <c r="AV1052">
        <v>9.9236641221374045E-2</v>
      </c>
      <c r="AW1052">
        <v>0.1603053435114504</v>
      </c>
      <c r="AX1052">
        <v>0.13740458015267179</v>
      </c>
      <c r="AY1052">
        <v>0.12213740458015269</v>
      </c>
      <c r="AZ1052">
        <v>3.8167938931297711E-2</v>
      </c>
      <c r="BA1052">
        <v>3.8167938931297711E-2</v>
      </c>
      <c r="BB1052">
        <v>3.8167938931297711E-2</v>
      </c>
      <c r="BC1052">
        <v>0</v>
      </c>
      <c r="BD1052">
        <v>0.94656488549618323</v>
      </c>
      <c r="BE1052">
        <v>5.3435114503816793E-2</v>
      </c>
      <c r="BF1052">
        <v>0</v>
      </c>
      <c r="BG1052">
        <v>0.64885496183206104</v>
      </c>
      <c r="BH1052">
        <v>0.24427480916030531</v>
      </c>
      <c r="BI1052">
        <v>0.1068702290076336</v>
      </c>
      <c r="BJ1052">
        <v>0</v>
      </c>
      <c r="BK1052">
        <v>0.14503816793893129</v>
      </c>
      <c r="BL1052">
        <v>0.49618320610687022</v>
      </c>
      <c r="BM1052">
        <v>0</v>
      </c>
      <c r="BN1052">
        <v>0.35877862595419852</v>
      </c>
      <c r="BO1052">
        <v>0.2213740458015267</v>
      </c>
      <c r="BP1052">
        <v>0.58015267175572516</v>
      </c>
      <c r="BQ1052">
        <v>0.1679389312977099</v>
      </c>
      <c r="BR1052">
        <v>1.526717557251908E-2</v>
      </c>
      <c r="BS1052">
        <v>1.526717557251908E-2</v>
      </c>
      <c r="BT1052">
        <v>0.2137404580152672</v>
      </c>
      <c r="BU1052">
        <v>0.7862595419847328</v>
      </c>
      <c r="BV1052">
        <v>0</v>
      </c>
      <c r="BW1052">
        <v>1</v>
      </c>
      <c r="BX1052" t="s">
        <v>2189</v>
      </c>
      <c r="BY1052">
        <v>1295</v>
      </c>
      <c r="BZ1052">
        <v>0.1011583011583012</v>
      </c>
      <c r="CA1052">
        <v>0</v>
      </c>
    </row>
    <row r="1053" spans="1:79" customFormat="1" x14ac:dyDescent="0.25">
      <c r="A1053" t="s">
        <v>2194</v>
      </c>
      <c r="B1053" t="s">
        <v>361</v>
      </c>
      <c r="C1053" t="s">
        <v>124</v>
      </c>
      <c r="D1053" t="s">
        <v>961</v>
      </c>
      <c r="E1053">
        <v>2018</v>
      </c>
      <c r="F1053">
        <v>1</v>
      </c>
      <c r="G1053">
        <v>0</v>
      </c>
      <c r="H1053">
        <v>0</v>
      </c>
      <c r="I1053">
        <v>0</v>
      </c>
      <c r="J1053">
        <v>0</v>
      </c>
      <c r="K1053">
        <v>0</v>
      </c>
      <c r="L1053">
        <v>0</v>
      </c>
      <c r="M1053">
        <v>0</v>
      </c>
      <c r="N1053">
        <v>1</v>
      </c>
      <c r="O1053">
        <v>0</v>
      </c>
      <c r="P1053">
        <v>0</v>
      </c>
      <c r="Q1053">
        <v>0</v>
      </c>
      <c r="R1053">
        <v>0</v>
      </c>
      <c r="S1053">
        <v>0</v>
      </c>
      <c r="T1053">
        <v>0</v>
      </c>
      <c r="U1053">
        <v>1</v>
      </c>
      <c r="V1053">
        <v>0</v>
      </c>
      <c r="W1053">
        <v>0</v>
      </c>
      <c r="X1053">
        <v>1</v>
      </c>
      <c r="Y1053">
        <v>0</v>
      </c>
      <c r="Z1053">
        <v>0</v>
      </c>
      <c r="AA1053">
        <v>0</v>
      </c>
      <c r="AB1053">
        <v>0</v>
      </c>
      <c r="AC1053">
        <v>0</v>
      </c>
      <c r="AD1053">
        <v>0</v>
      </c>
      <c r="AE1053">
        <v>1</v>
      </c>
      <c r="AF1053">
        <v>0</v>
      </c>
      <c r="AG1053">
        <v>1</v>
      </c>
      <c r="AH1053">
        <v>0</v>
      </c>
      <c r="AI1053">
        <v>0</v>
      </c>
      <c r="AJ1053">
        <v>0</v>
      </c>
      <c r="AK1053">
        <v>0</v>
      </c>
      <c r="AL1053">
        <v>1</v>
      </c>
      <c r="AM1053">
        <v>0</v>
      </c>
      <c r="AN1053">
        <v>1</v>
      </c>
      <c r="AO1053">
        <v>1</v>
      </c>
      <c r="AP1053">
        <v>0</v>
      </c>
      <c r="AQ1053">
        <v>0</v>
      </c>
      <c r="AR1053">
        <v>0</v>
      </c>
      <c r="AS1053">
        <v>0</v>
      </c>
      <c r="AT1053">
        <v>0</v>
      </c>
      <c r="AU1053">
        <v>0</v>
      </c>
      <c r="AV1053">
        <v>0</v>
      </c>
      <c r="AW1053">
        <v>1</v>
      </c>
      <c r="AX1053">
        <v>0</v>
      </c>
      <c r="AY1053">
        <v>0</v>
      </c>
      <c r="AZ1053">
        <v>0</v>
      </c>
      <c r="BA1053">
        <v>0</v>
      </c>
      <c r="BB1053">
        <v>0</v>
      </c>
      <c r="BC1053">
        <v>0</v>
      </c>
      <c r="BD1053">
        <v>1</v>
      </c>
      <c r="BE1053">
        <v>0</v>
      </c>
      <c r="BF1053">
        <v>0</v>
      </c>
      <c r="BG1053">
        <v>1</v>
      </c>
      <c r="BH1053">
        <v>0</v>
      </c>
      <c r="BI1053">
        <v>0</v>
      </c>
      <c r="BJ1053">
        <v>0</v>
      </c>
      <c r="BK1053">
        <v>0</v>
      </c>
      <c r="BL1053">
        <v>0</v>
      </c>
      <c r="BM1053">
        <v>0</v>
      </c>
      <c r="BN1053">
        <v>1</v>
      </c>
      <c r="BO1053">
        <v>0</v>
      </c>
      <c r="BP1053">
        <v>1</v>
      </c>
      <c r="BQ1053">
        <v>0</v>
      </c>
      <c r="BR1053">
        <v>0</v>
      </c>
      <c r="BS1053">
        <v>0</v>
      </c>
      <c r="BT1053">
        <v>0</v>
      </c>
      <c r="BU1053">
        <v>1</v>
      </c>
      <c r="BV1053">
        <v>0</v>
      </c>
      <c r="BW1053">
        <v>1</v>
      </c>
      <c r="BX1053" t="s">
        <v>2189</v>
      </c>
      <c r="BY1053">
        <v>1295</v>
      </c>
      <c r="BZ1053">
        <v>7.722007722007722E-4</v>
      </c>
      <c r="CA1053">
        <v>0</v>
      </c>
    </row>
    <row r="1054" spans="1:79" customFormat="1" x14ac:dyDescent="0.25">
      <c r="A1054" t="s">
        <v>2195</v>
      </c>
      <c r="B1054" t="s">
        <v>361</v>
      </c>
      <c r="C1054" t="s">
        <v>123</v>
      </c>
      <c r="D1054" t="s">
        <v>44</v>
      </c>
      <c r="E1054">
        <v>2018</v>
      </c>
      <c r="F1054">
        <v>2088</v>
      </c>
      <c r="G1054">
        <v>550</v>
      </c>
      <c r="H1054">
        <v>0</v>
      </c>
      <c r="I1054">
        <v>308</v>
      </c>
      <c r="J1054">
        <v>357</v>
      </c>
      <c r="K1054">
        <v>317</v>
      </c>
      <c r="L1054">
        <v>367</v>
      </c>
      <c r="M1054">
        <v>349</v>
      </c>
      <c r="N1054">
        <v>320</v>
      </c>
      <c r="O1054">
        <v>284</v>
      </c>
      <c r="P1054">
        <v>171</v>
      </c>
      <c r="Q1054">
        <v>88</v>
      </c>
      <c r="R1054">
        <v>52</v>
      </c>
      <c r="S1054">
        <v>25</v>
      </c>
      <c r="T1054">
        <v>0</v>
      </c>
      <c r="U1054">
        <v>2384</v>
      </c>
      <c r="V1054">
        <v>208</v>
      </c>
      <c r="W1054">
        <v>46</v>
      </c>
      <c r="X1054">
        <v>1637</v>
      </c>
      <c r="Y1054">
        <v>450</v>
      </c>
      <c r="Z1054">
        <v>402</v>
      </c>
      <c r="AA1054">
        <v>149</v>
      </c>
      <c r="AB1054">
        <v>137</v>
      </c>
      <c r="AC1054">
        <v>2148</v>
      </c>
      <c r="AD1054">
        <v>137</v>
      </c>
      <c r="AE1054">
        <v>216</v>
      </c>
      <c r="AF1054">
        <v>171</v>
      </c>
      <c r="AG1054">
        <v>2253</v>
      </c>
      <c r="AH1054">
        <v>75</v>
      </c>
      <c r="AI1054">
        <v>2</v>
      </c>
      <c r="AJ1054">
        <v>137</v>
      </c>
      <c r="AK1054">
        <v>64</v>
      </c>
      <c r="AL1054">
        <v>2569</v>
      </c>
      <c r="AM1054">
        <v>5</v>
      </c>
      <c r="AN1054">
        <v>2638</v>
      </c>
      <c r="AO1054">
        <v>0.79150871872630779</v>
      </c>
      <c r="AP1054">
        <v>0.20849128127369221</v>
      </c>
      <c r="AQ1054">
        <v>0</v>
      </c>
      <c r="AR1054">
        <v>0.1167551175132676</v>
      </c>
      <c r="AS1054">
        <v>0.13532979529946931</v>
      </c>
      <c r="AT1054">
        <v>0.12016679302501899</v>
      </c>
      <c r="AU1054">
        <v>0.1391205458680819</v>
      </c>
      <c r="AV1054">
        <v>0.13229719484457919</v>
      </c>
      <c r="AW1054">
        <v>0.1213040181956027</v>
      </c>
      <c r="AX1054">
        <v>0.1076573161485974</v>
      </c>
      <c r="AY1054">
        <v>6.4821834723275212E-2</v>
      </c>
      <c r="AZ1054">
        <v>3.3358605003790752E-2</v>
      </c>
      <c r="BA1054">
        <v>9.4768764215314629E-3</v>
      </c>
      <c r="BB1054">
        <v>1.9711902956785439E-2</v>
      </c>
      <c r="BC1054">
        <v>0</v>
      </c>
      <c r="BD1054">
        <v>0.90371493555724036</v>
      </c>
      <c r="BE1054">
        <v>7.884761182714177E-2</v>
      </c>
      <c r="BF1054">
        <v>1.7437452615617889E-2</v>
      </c>
      <c r="BG1054">
        <v>0.62054586808188017</v>
      </c>
      <c r="BH1054">
        <v>0.17058377558756629</v>
      </c>
      <c r="BI1054">
        <v>0.1523881728582259</v>
      </c>
      <c r="BJ1054">
        <v>5.6482183472327523E-2</v>
      </c>
      <c r="BK1054">
        <v>5.1933282789992423E-2</v>
      </c>
      <c r="BL1054">
        <v>0.81425322213798335</v>
      </c>
      <c r="BM1054">
        <v>5.1933282789992423E-2</v>
      </c>
      <c r="BN1054">
        <v>8.1880212282031836E-2</v>
      </c>
      <c r="BO1054">
        <v>6.4821834723275212E-2</v>
      </c>
      <c r="BP1054">
        <v>0.85405610310841551</v>
      </c>
      <c r="BQ1054">
        <v>2.843062926459439E-2</v>
      </c>
      <c r="BR1054">
        <v>7.5815011372251705E-4</v>
      </c>
      <c r="BS1054">
        <v>5.1933282789992423E-2</v>
      </c>
      <c r="BT1054">
        <v>2.4260803639120549E-2</v>
      </c>
      <c r="BU1054">
        <v>0.97384382107657319</v>
      </c>
      <c r="BV1054">
        <v>1.8953752843062931E-3</v>
      </c>
      <c r="BW1054">
        <v>1</v>
      </c>
      <c r="BX1054" t="s">
        <v>2196</v>
      </c>
      <c r="BY1054">
        <v>2638</v>
      </c>
      <c r="BZ1054">
        <v>1</v>
      </c>
      <c r="CA1054">
        <v>0</v>
      </c>
    </row>
    <row r="1055" spans="1:79" customFormat="1" x14ac:dyDescent="0.25">
      <c r="A1055" t="s">
        <v>2197</v>
      </c>
      <c r="B1055" t="s">
        <v>361</v>
      </c>
      <c r="C1055" t="s">
        <v>123</v>
      </c>
      <c r="D1055" t="s">
        <v>947</v>
      </c>
      <c r="E1055">
        <v>2018</v>
      </c>
      <c r="F1055">
        <v>794</v>
      </c>
      <c r="G1055">
        <v>193</v>
      </c>
      <c r="H1055">
        <v>0</v>
      </c>
      <c r="I1055">
        <v>94</v>
      </c>
      <c r="J1055">
        <v>127</v>
      </c>
      <c r="K1055">
        <v>108</v>
      </c>
      <c r="L1055">
        <v>118</v>
      </c>
      <c r="M1055">
        <v>131</v>
      </c>
      <c r="N1055">
        <v>145</v>
      </c>
      <c r="O1055">
        <v>124</v>
      </c>
      <c r="P1055">
        <v>71</v>
      </c>
      <c r="Q1055">
        <v>36</v>
      </c>
      <c r="R1055">
        <v>25</v>
      </c>
      <c r="S1055">
        <v>8</v>
      </c>
      <c r="T1055">
        <v>0</v>
      </c>
      <c r="U1055">
        <v>874</v>
      </c>
      <c r="V1055">
        <v>88</v>
      </c>
      <c r="W1055">
        <v>25</v>
      </c>
      <c r="X1055">
        <v>687</v>
      </c>
      <c r="Y1055">
        <v>158</v>
      </c>
      <c r="Z1055">
        <v>138</v>
      </c>
      <c r="AA1055">
        <v>4</v>
      </c>
      <c r="AB1055">
        <v>57</v>
      </c>
      <c r="AC1055">
        <v>874</v>
      </c>
      <c r="AD1055">
        <v>0</v>
      </c>
      <c r="AE1055">
        <v>56</v>
      </c>
      <c r="AF1055">
        <v>63</v>
      </c>
      <c r="AG1055">
        <v>919</v>
      </c>
      <c r="AH1055">
        <v>5</v>
      </c>
      <c r="AI1055">
        <v>0</v>
      </c>
      <c r="AJ1055">
        <v>0</v>
      </c>
      <c r="AK1055">
        <v>33</v>
      </c>
      <c r="AL1055">
        <v>954</v>
      </c>
      <c r="AM1055">
        <v>0</v>
      </c>
      <c r="AN1055">
        <v>987</v>
      </c>
      <c r="AO1055">
        <v>0.80445795339412363</v>
      </c>
      <c r="AP1055">
        <v>0.1955420466058764</v>
      </c>
      <c r="AQ1055">
        <v>0</v>
      </c>
      <c r="AR1055">
        <v>9.5238095238095233E-2</v>
      </c>
      <c r="AS1055">
        <v>0.12867274569402229</v>
      </c>
      <c r="AT1055">
        <v>0.10942249240121581</v>
      </c>
      <c r="AU1055">
        <v>0.1195542046605876</v>
      </c>
      <c r="AV1055">
        <v>0.132725430597771</v>
      </c>
      <c r="AW1055">
        <v>0.14690982776089159</v>
      </c>
      <c r="AX1055">
        <v>0.12563323201621071</v>
      </c>
      <c r="AY1055">
        <v>7.1935157041540021E-2</v>
      </c>
      <c r="AZ1055">
        <v>3.64741641337386E-2</v>
      </c>
      <c r="BA1055">
        <v>8.1053698074974676E-3</v>
      </c>
      <c r="BB1055">
        <v>2.532928064842958E-2</v>
      </c>
      <c r="BC1055">
        <v>0</v>
      </c>
      <c r="BD1055">
        <v>0.88551165146909827</v>
      </c>
      <c r="BE1055">
        <v>8.9159067882472132E-2</v>
      </c>
      <c r="BF1055">
        <v>2.532928064842958E-2</v>
      </c>
      <c r="BG1055">
        <v>0.69604863221884494</v>
      </c>
      <c r="BH1055">
        <v>0.16008105369807499</v>
      </c>
      <c r="BI1055">
        <v>0.1398176291793313</v>
      </c>
      <c r="BJ1055">
        <v>4.0526849037487338E-3</v>
      </c>
      <c r="BK1055">
        <v>5.7750759878419447E-2</v>
      </c>
      <c r="BL1055">
        <v>0.88551165146909827</v>
      </c>
      <c r="BM1055">
        <v>0</v>
      </c>
      <c r="BN1055">
        <v>5.6737588652482268E-2</v>
      </c>
      <c r="BO1055">
        <v>6.3829787234042548E-2</v>
      </c>
      <c r="BP1055">
        <v>0.93110435663627156</v>
      </c>
      <c r="BQ1055">
        <v>5.065856129685917E-3</v>
      </c>
      <c r="BR1055">
        <v>0</v>
      </c>
      <c r="BS1055">
        <v>0</v>
      </c>
      <c r="BT1055">
        <v>3.3434650455927049E-2</v>
      </c>
      <c r="BU1055">
        <v>0.96656534954407292</v>
      </c>
      <c r="BV1055">
        <v>0</v>
      </c>
      <c r="BW1055">
        <v>1</v>
      </c>
      <c r="BX1055" t="s">
        <v>2196</v>
      </c>
      <c r="BY1055">
        <v>2638</v>
      </c>
      <c r="BZ1055">
        <v>0.37414708112206219</v>
      </c>
      <c r="CA1055">
        <v>0</v>
      </c>
    </row>
    <row r="1056" spans="1:79" customFormat="1" x14ac:dyDescent="0.25">
      <c r="A1056" t="s">
        <v>2198</v>
      </c>
      <c r="B1056" t="s">
        <v>361</v>
      </c>
      <c r="C1056" t="s">
        <v>123</v>
      </c>
      <c r="D1056" t="s">
        <v>949</v>
      </c>
      <c r="E1056">
        <v>2018</v>
      </c>
      <c r="F1056">
        <v>869</v>
      </c>
      <c r="G1056">
        <v>228</v>
      </c>
      <c r="H1056">
        <v>0</v>
      </c>
      <c r="I1056">
        <v>163</v>
      </c>
      <c r="J1056">
        <v>175</v>
      </c>
      <c r="K1056">
        <v>155</v>
      </c>
      <c r="L1056">
        <v>166</v>
      </c>
      <c r="M1056">
        <v>139</v>
      </c>
      <c r="N1056">
        <v>109</v>
      </c>
      <c r="O1056">
        <v>99</v>
      </c>
      <c r="P1056">
        <v>49</v>
      </c>
      <c r="Q1056">
        <v>24</v>
      </c>
      <c r="R1056">
        <v>8</v>
      </c>
      <c r="S1056">
        <v>10</v>
      </c>
      <c r="T1056">
        <v>0</v>
      </c>
      <c r="U1056">
        <v>1011</v>
      </c>
      <c r="V1056">
        <v>73</v>
      </c>
      <c r="W1056">
        <v>13</v>
      </c>
      <c r="X1056">
        <v>676</v>
      </c>
      <c r="Y1056">
        <v>209</v>
      </c>
      <c r="Z1056">
        <v>204</v>
      </c>
      <c r="AA1056">
        <v>8</v>
      </c>
      <c r="AB1056">
        <v>28</v>
      </c>
      <c r="AC1056">
        <v>1009</v>
      </c>
      <c r="AD1056">
        <v>0</v>
      </c>
      <c r="AE1056">
        <v>60</v>
      </c>
      <c r="AF1056">
        <v>32</v>
      </c>
      <c r="AG1056">
        <v>1045</v>
      </c>
      <c r="AH1056">
        <v>19</v>
      </c>
      <c r="AI1056">
        <v>1</v>
      </c>
      <c r="AJ1056">
        <v>0</v>
      </c>
      <c r="AK1056">
        <v>8</v>
      </c>
      <c r="AL1056">
        <v>1089</v>
      </c>
      <c r="AM1056">
        <v>0</v>
      </c>
      <c r="AN1056">
        <v>1097</v>
      </c>
      <c r="AO1056">
        <v>0.79216043755697352</v>
      </c>
      <c r="AP1056">
        <v>0.2078395624430264</v>
      </c>
      <c r="AQ1056">
        <v>0</v>
      </c>
      <c r="AR1056">
        <v>0.1485870556061987</v>
      </c>
      <c r="AS1056">
        <v>0.1595259799453054</v>
      </c>
      <c r="AT1056">
        <v>0.14129443938012759</v>
      </c>
      <c r="AU1056">
        <v>0.1513217866909754</v>
      </c>
      <c r="AV1056">
        <v>0.1267092069279854</v>
      </c>
      <c r="AW1056">
        <v>9.9361896080218781E-2</v>
      </c>
      <c r="AX1056">
        <v>9.0246125797629903E-2</v>
      </c>
      <c r="AY1056">
        <v>4.4667274384685512E-2</v>
      </c>
      <c r="AZ1056">
        <v>2.187784867821331E-2</v>
      </c>
      <c r="BA1056">
        <v>9.1157702825888781E-3</v>
      </c>
      <c r="BB1056">
        <v>7.2926162260711028E-3</v>
      </c>
      <c r="BC1056">
        <v>0</v>
      </c>
      <c r="BD1056">
        <v>0.92160437556973562</v>
      </c>
      <c r="BE1056">
        <v>6.6545123062898809E-2</v>
      </c>
      <c r="BF1056">
        <v>1.185050136736554E-2</v>
      </c>
      <c r="BG1056">
        <v>0.6162260711030082</v>
      </c>
      <c r="BH1056">
        <v>0.19051959890610759</v>
      </c>
      <c r="BI1056">
        <v>0.1859617137648131</v>
      </c>
      <c r="BJ1056">
        <v>7.2926162260711028E-3</v>
      </c>
      <c r="BK1056">
        <v>2.5524156791248861E-2</v>
      </c>
      <c r="BL1056">
        <v>0.91978122151321784</v>
      </c>
      <c r="BM1056">
        <v>0</v>
      </c>
      <c r="BN1056">
        <v>5.4694621695533283E-2</v>
      </c>
      <c r="BO1056">
        <v>2.9170464904284411E-2</v>
      </c>
      <c r="BP1056">
        <v>0.95259799453053784</v>
      </c>
      <c r="BQ1056">
        <v>1.7319963536918871E-2</v>
      </c>
      <c r="BR1056">
        <v>9.1157702825888785E-4</v>
      </c>
      <c r="BS1056">
        <v>0</v>
      </c>
      <c r="BT1056">
        <v>7.2926162260711028E-3</v>
      </c>
      <c r="BU1056">
        <v>0.99270738377392886</v>
      </c>
      <c r="BV1056">
        <v>0</v>
      </c>
      <c r="BW1056">
        <v>1</v>
      </c>
      <c r="BX1056" t="s">
        <v>2196</v>
      </c>
      <c r="BY1056">
        <v>2638</v>
      </c>
      <c r="BZ1056">
        <v>0.41584533737680057</v>
      </c>
      <c r="CA1056">
        <v>0</v>
      </c>
    </row>
    <row r="1057" spans="1:79" customFormat="1" x14ac:dyDescent="0.25">
      <c r="A1057" t="s">
        <v>2199</v>
      </c>
      <c r="B1057" t="s">
        <v>361</v>
      </c>
      <c r="C1057" t="s">
        <v>123</v>
      </c>
      <c r="D1057" t="s">
        <v>951</v>
      </c>
      <c r="E1057">
        <v>2018</v>
      </c>
      <c r="F1057">
        <v>130</v>
      </c>
      <c r="G1057">
        <v>26</v>
      </c>
      <c r="H1057">
        <v>0</v>
      </c>
      <c r="I1057">
        <v>18</v>
      </c>
      <c r="J1057">
        <v>10</v>
      </c>
      <c r="K1057">
        <v>15</v>
      </c>
      <c r="L1057">
        <v>22</v>
      </c>
      <c r="M1057">
        <v>25</v>
      </c>
      <c r="N1057">
        <v>18</v>
      </c>
      <c r="O1057">
        <v>19</v>
      </c>
      <c r="P1057">
        <v>15</v>
      </c>
      <c r="Q1057">
        <v>10</v>
      </c>
      <c r="R1057">
        <v>4</v>
      </c>
      <c r="S1057">
        <v>0</v>
      </c>
      <c r="T1057">
        <v>0</v>
      </c>
      <c r="U1057">
        <v>141</v>
      </c>
      <c r="V1057">
        <v>12</v>
      </c>
      <c r="W1057">
        <v>3</v>
      </c>
      <c r="X1057">
        <v>80</v>
      </c>
      <c r="Y1057">
        <v>50</v>
      </c>
      <c r="Z1057">
        <v>26</v>
      </c>
      <c r="AA1057">
        <v>0</v>
      </c>
      <c r="AB1057">
        <v>23</v>
      </c>
      <c r="AC1057">
        <v>123</v>
      </c>
      <c r="AD1057">
        <v>0</v>
      </c>
      <c r="AE1057">
        <v>10</v>
      </c>
      <c r="AF1057">
        <v>26</v>
      </c>
      <c r="AG1057">
        <v>129</v>
      </c>
      <c r="AH1057">
        <v>1</v>
      </c>
      <c r="AI1057">
        <v>0</v>
      </c>
      <c r="AJ1057">
        <v>0</v>
      </c>
      <c r="AK1057">
        <v>10</v>
      </c>
      <c r="AL1057">
        <v>146</v>
      </c>
      <c r="AM1057">
        <v>0</v>
      </c>
      <c r="AN1057">
        <v>156</v>
      </c>
      <c r="AO1057">
        <v>0.83333333333333337</v>
      </c>
      <c r="AP1057">
        <v>0.16666666666666671</v>
      </c>
      <c r="AQ1057">
        <v>0</v>
      </c>
      <c r="AR1057">
        <v>0.1153846153846154</v>
      </c>
      <c r="AS1057">
        <v>6.4102564102564097E-2</v>
      </c>
      <c r="AT1057">
        <v>9.6153846153846159E-2</v>
      </c>
      <c r="AU1057">
        <v>0.141025641025641</v>
      </c>
      <c r="AV1057">
        <v>0.1602564102564103</v>
      </c>
      <c r="AW1057">
        <v>0.1153846153846154</v>
      </c>
      <c r="AX1057">
        <v>0.12179487179487181</v>
      </c>
      <c r="AY1057">
        <v>9.6153846153846159E-2</v>
      </c>
      <c r="AZ1057">
        <v>6.4102564102564097E-2</v>
      </c>
      <c r="BA1057">
        <v>0</v>
      </c>
      <c r="BB1057">
        <v>2.564102564102564E-2</v>
      </c>
      <c r="BC1057">
        <v>0</v>
      </c>
      <c r="BD1057">
        <v>0.90384615384615385</v>
      </c>
      <c r="BE1057">
        <v>7.6923076923076927E-2</v>
      </c>
      <c r="BF1057">
        <v>1.9230769230769228E-2</v>
      </c>
      <c r="BG1057">
        <v>0.51282051282051277</v>
      </c>
      <c r="BH1057">
        <v>0.32051282051282048</v>
      </c>
      <c r="BI1057">
        <v>0.16666666666666671</v>
      </c>
      <c r="BJ1057">
        <v>0</v>
      </c>
      <c r="BK1057">
        <v>0.14743589743589741</v>
      </c>
      <c r="BL1057">
        <v>0.78846153846153844</v>
      </c>
      <c r="BM1057">
        <v>0</v>
      </c>
      <c r="BN1057">
        <v>6.4102564102564097E-2</v>
      </c>
      <c r="BO1057">
        <v>0.16666666666666671</v>
      </c>
      <c r="BP1057">
        <v>0.82692307692307687</v>
      </c>
      <c r="BQ1057">
        <v>6.41025641025641E-3</v>
      </c>
      <c r="BR1057">
        <v>0</v>
      </c>
      <c r="BS1057">
        <v>0</v>
      </c>
      <c r="BT1057">
        <v>6.4102564102564097E-2</v>
      </c>
      <c r="BU1057">
        <v>0.9358974358974359</v>
      </c>
      <c r="BV1057">
        <v>0</v>
      </c>
      <c r="BW1057">
        <v>1</v>
      </c>
      <c r="BX1057" t="s">
        <v>2196</v>
      </c>
      <c r="BY1057">
        <v>2638</v>
      </c>
      <c r="BZ1057">
        <v>5.9135708870356331E-2</v>
      </c>
      <c r="CA1057">
        <v>0</v>
      </c>
    </row>
    <row r="1058" spans="1:79" customFormat="1" x14ac:dyDescent="0.25">
      <c r="A1058" t="s">
        <v>2200</v>
      </c>
      <c r="B1058" t="s">
        <v>361</v>
      </c>
      <c r="C1058" t="s">
        <v>123</v>
      </c>
      <c r="D1058" t="s">
        <v>953</v>
      </c>
      <c r="E1058">
        <v>2018</v>
      </c>
      <c r="F1058">
        <v>182</v>
      </c>
      <c r="G1058">
        <v>79</v>
      </c>
      <c r="H1058">
        <v>0</v>
      </c>
      <c r="I1058">
        <v>16</v>
      </c>
      <c r="J1058">
        <v>28</v>
      </c>
      <c r="K1058">
        <v>23</v>
      </c>
      <c r="L1058">
        <v>43</v>
      </c>
      <c r="M1058">
        <v>36</v>
      </c>
      <c r="N1058">
        <v>36</v>
      </c>
      <c r="O1058">
        <v>32</v>
      </c>
      <c r="P1058">
        <v>24</v>
      </c>
      <c r="Q1058">
        <v>13</v>
      </c>
      <c r="R1058">
        <v>10</v>
      </c>
      <c r="S1058">
        <v>0</v>
      </c>
      <c r="T1058">
        <v>0</v>
      </c>
      <c r="U1058">
        <v>231</v>
      </c>
      <c r="V1058">
        <v>26</v>
      </c>
      <c r="W1058">
        <v>4</v>
      </c>
      <c r="X1058">
        <v>194</v>
      </c>
      <c r="Y1058">
        <v>33</v>
      </c>
      <c r="Z1058">
        <v>34</v>
      </c>
      <c r="AA1058">
        <v>0</v>
      </c>
      <c r="AB1058">
        <v>29</v>
      </c>
      <c r="AC1058">
        <v>142</v>
      </c>
      <c r="AD1058">
        <v>0</v>
      </c>
      <c r="AE1058">
        <v>90</v>
      </c>
      <c r="AF1058">
        <v>50</v>
      </c>
      <c r="AG1058">
        <v>160</v>
      </c>
      <c r="AH1058">
        <v>50</v>
      </c>
      <c r="AI1058">
        <v>1</v>
      </c>
      <c r="AJ1058">
        <v>0</v>
      </c>
      <c r="AK1058">
        <v>3</v>
      </c>
      <c r="AL1058">
        <v>254</v>
      </c>
      <c r="AM1058">
        <v>4</v>
      </c>
      <c r="AN1058">
        <v>261</v>
      </c>
      <c r="AO1058">
        <v>0.69731800766283525</v>
      </c>
      <c r="AP1058">
        <v>0.30268199233716481</v>
      </c>
      <c r="AQ1058">
        <v>0</v>
      </c>
      <c r="AR1058">
        <v>6.1302681992337162E-2</v>
      </c>
      <c r="AS1058">
        <v>0.10727969348659</v>
      </c>
      <c r="AT1058">
        <v>8.8122605363984668E-2</v>
      </c>
      <c r="AU1058">
        <v>0.1647509578544061</v>
      </c>
      <c r="AV1058">
        <v>0.13793103448275859</v>
      </c>
      <c r="AW1058">
        <v>0.13793103448275859</v>
      </c>
      <c r="AX1058">
        <v>0.1226053639846743</v>
      </c>
      <c r="AY1058">
        <v>9.1954022988505746E-2</v>
      </c>
      <c r="AZ1058">
        <v>4.9808429118773943E-2</v>
      </c>
      <c r="BA1058">
        <v>0</v>
      </c>
      <c r="BB1058">
        <v>3.8314176245210732E-2</v>
      </c>
      <c r="BC1058">
        <v>0</v>
      </c>
      <c r="BD1058">
        <v>0.88505747126436785</v>
      </c>
      <c r="BE1058">
        <v>9.9616858237547887E-2</v>
      </c>
      <c r="BF1058">
        <v>1.532567049808429E-2</v>
      </c>
      <c r="BG1058">
        <v>0.74329501915708818</v>
      </c>
      <c r="BH1058">
        <v>0.12643678160919539</v>
      </c>
      <c r="BI1058">
        <v>0.13026819923371649</v>
      </c>
      <c r="BJ1058">
        <v>0</v>
      </c>
      <c r="BK1058">
        <v>0.1111111111111111</v>
      </c>
      <c r="BL1058">
        <v>0.54406130268199238</v>
      </c>
      <c r="BM1058">
        <v>0</v>
      </c>
      <c r="BN1058">
        <v>0.34482758620689657</v>
      </c>
      <c r="BO1058">
        <v>0.19157088122605359</v>
      </c>
      <c r="BP1058">
        <v>0.6130268199233716</v>
      </c>
      <c r="BQ1058">
        <v>0.19157088122605359</v>
      </c>
      <c r="BR1058">
        <v>3.831417624521073E-3</v>
      </c>
      <c r="BS1058">
        <v>0</v>
      </c>
      <c r="BT1058">
        <v>1.149425287356322E-2</v>
      </c>
      <c r="BU1058">
        <v>0.97318007662835249</v>
      </c>
      <c r="BV1058">
        <v>1.532567049808429E-2</v>
      </c>
      <c r="BW1058">
        <v>1</v>
      </c>
      <c r="BX1058" t="s">
        <v>2196</v>
      </c>
      <c r="BY1058">
        <v>2638</v>
      </c>
      <c r="BZ1058">
        <v>9.8938589840788474E-2</v>
      </c>
      <c r="CA1058">
        <v>0</v>
      </c>
    </row>
    <row r="1059" spans="1:79" customFormat="1" x14ac:dyDescent="0.25">
      <c r="A1059" t="s">
        <v>2201</v>
      </c>
      <c r="B1059" t="s">
        <v>361</v>
      </c>
      <c r="C1059" t="s">
        <v>123</v>
      </c>
      <c r="D1059" t="s">
        <v>961</v>
      </c>
      <c r="E1059">
        <v>2018</v>
      </c>
      <c r="F1059">
        <v>113</v>
      </c>
      <c r="G1059">
        <v>24</v>
      </c>
      <c r="H1059">
        <v>0</v>
      </c>
      <c r="I1059">
        <v>17</v>
      </c>
      <c r="J1059">
        <v>17</v>
      </c>
      <c r="K1059">
        <v>16</v>
      </c>
      <c r="L1059">
        <v>18</v>
      </c>
      <c r="M1059">
        <v>18</v>
      </c>
      <c r="N1059">
        <v>12</v>
      </c>
      <c r="O1059">
        <v>10</v>
      </c>
      <c r="P1059">
        <v>12</v>
      </c>
      <c r="Q1059">
        <v>5</v>
      </c>
      <c r="R1059">
        <v>5</v>
      </c>
      <c r="S1059">
        <v>7</v>
      </c>
      <c r="T1059">
        <v>0</v>
      </c>
      <c r="U1059">
        <v>127</v>
      </c>
      <c r="V1059">
        <v>9</v>
      </c>
      <c r="W1059">
        <v>1</v>
      </c>
      <c r="X1059">
        <v>0</v>
      </c>
      <c r="Y1059">
        <v>0</v>
      </c>
      <c r="Z1059">
        <v>0</v>
      </c>
      <c r="AA1059">
        <v>137</v>
      </c>
      <c r="AB1059">
        <v>0</v>
      </c>
      <c r="AC1059">
        <v>0</v>
      </c>
      <c r="AD1059">
        <v>137</v>
      </c>
      <c r="AE1059">
        <v>0</v>
      </c>
      <c r="AF1059">
        <v>0</v>
      </c>
      <c r="AG1059">
        <v>0</v>
      </c>
      <c r="AH1059">
        <v>0</v>
      </c>
      <c r="AI1059">
        <v>0</v>
      </c>
      <c r="AJ1059">
        <v>137</v>
      </c>
      <c r="AK1059">
        <v>10</v>
      </c>
      <c r="AL1059">
        <v>126</v>
      </c>
      <c r="AM1059">
        <v>1</v>
      </c>
      <c r="AN1059">
        <v>137</v>
      </c>
      <c r="AO1059">
        <v>0.82481751824817517</v>
      </c>
      <c r="AP1059">
        <v>0.1751824817518248</v>
      </c>
      <c r="AQ1059">
        <v>0</v>
      </c>
      <c r="AR1059">
        <v>0.1240875912408759</v>
      </c>
      <c r="AS1059">
        <v>0.1240875912408759</v>
      </c>
      <c r="AT1059">
        <v>0.11678832116788319</v>
      </c>
      <c r="AU1059">
        <v>0.13138686131386859</v>
      </c>
      <c r="AV1059">
        <v>0.13138686131386859</v>
      </c>
      <c r="AW1059">
        <v>8.7591240875912413E-2</v>
      </c>
      <c r="AX1059">
        <v>7.2992700729927001E-2</v>
      </c>
      <c r="AY1059">
        <v>8.7591240875912413E-2</v>
      </c>
      <c r="AZ1059">
        <v>3.6496350364963501E-2</v>
      </c>
      <c r="BA1059">
        <v>5.1094890510948912E-2</v>
      </c>
      <c r="BB1059">
        <v>3.6496350364963501E-2</v>
      </c>
      <c r="BC1059">
        <v>0</v>
      </c>
      <c r="BD1059">
        <v>0.92700729927007297</v>
      </c>
      <c r="BE1059">
        <v>6.569343065693431E-2</v>
      </c>
      <c r="BF1059">
        <v>7.2992700729926996E-3</v>
      </c>
      <c r="BG1059">
        <v>0</v>
      </c>
      <c r="BH1059">
        <v>0</v>
      </c>
      <c r="BI1059">
        <v>0</v>
      </c>
      <c r="BJ1059">
        <v>1</v>
      </c>
      <c r="BK1059">
        <v>0</v>
      </c>
      <c r="BL1059">
        <v>0</v>
      </c>
      <c r="BM1059">
        <v>1</v>
      </c>
      <c r="BN1059">
        <v>0</v>
      </c>
      <c r="BO1059">
        <v>0</v>
      </c>
      <c r="BP1059">
        <v>0</v>
      </c>
      <c r="BQ1059">
        <v>0</v>
      </c>
      <c r="BR1059">
        <v>0</v>
      </c>
      <c r="BS1059">
        <v>1</v>
      </c>
      <c r="BT1059">
        <v>7.2992700729927001E-2</v>
      </c>
      <c r="BU1059">
        <v>0.91970802919708028</v>
      </c>
      <c r="BV1059">
        <v>7.2992700729926996E-3</v>
      </c>
      <c r="BW1059">
        <v>1</v>
      </c>
      <c r="BX1059" t="s">
        <v>2196</v>
      </c>
      <c r="BY1059">
        <v>2638</v>
      </c>
      <c r="BZ1059">
        <v>5.1933282789992423E-2</v>
      </c>
      <c r="CA1059">
        <v>0</v>
      </c>
    </row>
    <row r="1060" spans="1:79" customFormat="1" x14ac:dyDescent="0.25">
      <c r="A1060" t="s">
        <v>2202</v>
      </c>
      <c r="B1060" t="s">
        <v>361</v>
      </c>
      <c r="C1060" t="s">
        <v>369</v>
      </c>
      <c r="D1060" t="s">
        <v>44</v>
      </c>
      <c r="E1060">
        <v>2018</v>
      </c>
      <c r="F1060">
        <v>817</v>
      </c>
      <c r="G1060">
        <v>175</v>
      </c>
      <c r="H1060">
        <v>0</v>
      </c>
      <c r="I1060">
        <v>176</v>
      </c>
      <c r="J1060">
        <v>137</v>
      </c>
      <c r="K1060">
        <v>109</v>
      </c>
      <c r="L1060">
        <v>81</v>
      </c>
      <c r="M1060">
        <v>78</v>
      </c>
      <c r="N1060">
        <v>118</v>
      </c>
      <c r="O1060">
        <v>136</v>
      </c>
      <c r="P1060">
        <v>81</v>
      </c>
      <c r="Q1060">
        <v>51</v>
      </c>
      <c r="R1060">
        <v>10</v>
      </c>
      <c r="S1060">
        <v>15</v>
      </c>
      <c r="T1060">
        <v>0</v>
      </c>
      <c r="U1060">
        <v>982</v>
      </c>
      <c r="V1060">
        <v>7</v>
      </c>
      <c r="W1060">
        <v>3</v>
      </c>
      <c r="X1060">
        <v>570</v>
      </c>
      <c r="Y1060">
        <v>318</v>
      </c>
      <c r="Z1060">
        <v>104</v>
      </c>
      <c r="AA1060">
        <v>0</v>
      </c>
      <c r="AB1060">
        <v>77</v>
      </c>
      <c r="AC1060">
        <v>759</v>
      </c>
      <c r="AD1060">
        <v>3</v>
      </c>
      <c r="AE1060">
        <v>153</v>
      </c>
      <c r="AF1060">
        <v>89</v>
      </c>
      <c r="AG1060">
        <v>851</v>
      </c>
      <c r="AH1060">
        <v>43</v>
      </c>
      <c r="AI1060">
        <v>3</v>
      </c>
      <c r="AJ1060">
        <v>6</v>
      </c>
      <c r="AK1060">
        <v>292</v>
      </c>
      <c r="AL1060">
        <v>691</v>
      </c>
      <c r="AM1060">
        <v>9</v>
      </c>
      <c r="AN1060">
        <v>992</v>
      </c>
      <c r="AO1060">
        <v>0.82358870967741937</v>
      </c>
      <c r="AP1060">
        <v>0.17641129032258071</v>
      </c>
      <c r="AQ1060">
        <v>0</v>
      </c>
      <c r="AR1060">
        <v>0.17741935483870969</v>
      </c>
      <c r="AS1060">
        <v>0.13810483870967741</v>
      </c>
      <c r="AT1060">
        <v>0.1098790322580645</v>
      </c>
      <c r="AU1060">
        <v>8.165322580645161E-2</v>
      </c>
      <c r="AV1060">
        <v>7.8629032258064516E-2</v>
      </c>
      <c r="AW1060">
        <v>0.1189516129032258</v>
      </c>
      <c r="AX1060">
        <v>0.1370967741935484</v>
      </c>
      <c r="AY1060">
        <v>8.165322580645161E-2</v>
      </c>
      <c r="AZ1060">
        <v>5.1411290322580648E-2</v>
      </c>
      <c r="BA1060">
        <v>1.5120967741935481E-2</v>
      </c>
      <c r="BB1060">
        <v>1.0080645161290321E-2</v>
      </c>
      <c r="BC1060">
        <v>0</v>
      </c>
      <c r="BD1060">
        <v>0.98991935483870963</v>
      </c>
      <c r="BE1060">
        <v>7.0564516129032256E-3</v>
      </c>
      <c r="BF1060">
        <v>3.0241935483870971E-3</v>
      </c>
      <c r="BG1060">
        <v>0.57459677419354838</v>
      </c>
      <c r="BH1060">
        <v>0.32056451612903231</v>
      </c>
      <c r="BI1060">
        <v>0.1048387096774194</v>
      </c>
      <c r="BJ1060">
        <v>0</v>
      </c>
      <c r="BK1060">
        <v>7.7620967741935484E-2</v>
      </c>
      <c r="BL1060">
        <v>0.7651209677419355</v>
      </c>
      <c r="BM1060">
        <v>3.0241935483870971E-3</v>
      </c>
      <c r="BN1060">
        <v>0.15423387096774191</v>
      </c>
      <c r="BO1060">
        <v>8.9717741935483875E-2</v>
      </c>
      <c r="BP1060">
        <v>0.85786290322580649</v>
      </c>
      <c r="BQ1060">
        <v>4.334677419354839E-2</v>
      </c>
      <c r="BR1060">
        <v>3.0241935483870971E-3</v>
      </c>
      <c r="BS1060">
        <v>6.0483870967741934E-3</v>
      </c>
      <c r="BT1060">
        <v>0.29435483870967738</v>
      </c>
      <c r="BU1060">
        <v>0.69657258064516125</v>
      </c>
      <c r="BV1060">
        <v>9.0725806451612909E-3</v>
      </c>
      <c r="BW1060">
        <v>1</v>
      </c>
      <c r="BX1060" t="s">
        <v>2203</v>
      </c>
      <c r="BY1060">
        <v>992</v>
      </c>
      <c r="BZ1060">
        <v>1</v>
      </c>
      <c r="CA1060">
        <v>0</v>
      </c>
    </row>
    <row r="1061" spans="1:79" customFormat="1" x14ac:dyDescent="0.25">
      <c r="A1061" t="s">
        <v>2204</v>
      </c>
      <c r="B1061" t="s">
        <v>361</v>
      </c>
      <c r="C1061" t="s">
        <v>369</v>
      </c>
      <c r="D1061" t="s">
        <v>947</v>
      </c>
      <c r="E1061">
        <v>2018</v>
      </c>
      <c r="F1061">
        <v>227</v>
      </c>
      <c r="G1061">
        <v>38</v>
      </c>
      <c r="H1061">
        <v>0</v>
      </c>
      <c r="I1061">
        <v>31</v>
      </c>
      <c r="J1061">
        <v>42</v>
      </c>
      <c r="K1061">
        <v>25</v>
      </c>
      <c r="L1061">
        <v>24</v>
      </c>
      <c r="M1061">
        <v>22</v>
      </c>
      <c r="N1061">
        <v>41</v>
      </c>
      <c r="O1061">
        <v>47</v>
      </c>
      <c r="P1061">
        <v>22</v>
      </c>
      <c r="Q1061">
        <v>9</v>
      </c>
      <c r="R1061">
        <v>1</v>
      </c>
      <c r="S1061">
        <v>1</v>
      </c>
      <c r="T1061">
        <v>0</v>
      </c>
      <c r="U1061">
        <v>262</v>
      </c>
      <c r="V1061">
        <v>1</v>
      </c>
      <c r="W1061">
        <v>2</v>
      </c>
      <c r="X1061">
        <v>189</v>
      </c>
      <c r="Y1061">
        <v>50</v>
      </c>
      <c r="Z1061">
        <v>26</v>
      </c>
      <c r="AA1061">
        <v>0</v>
      </c>
      <c r="AB1061">
        <v>17</v>
      </c>
      <c r="AC1061">
        <v>201</v>
      </c>
      <c r="AD1061">
        <v>0</v>
      </c>
      <c r="AE1061">
        <v>47</v>
      </c>
      <c r="AF1061">
        <v>20</v>
      </c>
      <c r="AG1061">
        <v>241</v>
      </c>
      <c r="AH1061">
        <v>3</v>
      </c>
      <c r="AI1061">
        <v>1</v>
      </c>
      <c r="AJ1061">
        <v>0</v>
      </c>
      <c r="AK1061">
        <v>78</v>
      </c>
      <c r="AL1061">
        <v>181</v>
      </c>
      <c r="AM1061">
        <v>6</v>
      </c>
      <c r="AN1061">
        <v>265</v>
      </c>
      <c r="AO1061">
        <v>0.85660377358490569</v>
      </c>
      <c r="AP1061">
        <v>0.14339622641509431</v>
      </c>
      <c r="AQ1061">
        <v>0</v>
      </c>
      <c r="AR1061">
        <v>0.1169811320754717</v>
      </c>
      <c r="AS1061">
        <v>0.15849056603773581</v>
      </c>
      <c r="AT1061">
        <v>9.4339622641509441E-2</v>
      </c>
      <c r="AU1061">
        <v>9.056603773584905E-2</v>
      </c>
      <c r="AV1061">
        <v>8.3018867924528297E-2</v>
      </c>
      <c r="AW1061">
        <v>0.15471698113207549</v>
      </c>
      <c r="AX1061">
        <v>0.1773584905660377</v>
      </c>
      <c r="AY1061">
        <v>8.3018867924528297E-2</v>
      </c>
      <c r="AZ1061">
        <v>3.3962264150943403E-2</v>
      </c>
      <c r="BA1061">
        <v>3.773584905660377E-3</v>
      </c>
      <c r="BB1061">
        <v>3.773584905660377E-3</v>
      </c>
      <c r="BC1061">
        <v>0</v>
      </c>
      <c r="BD1061">
        <v>0.98867924528301887</v>
      </c>
      <c r="BE1061">
        <v>3.773584905660377E-3</v>
      </c>
      <c r="BF1061">
        <v>7.5471698113207548E-3</v>
      </c>
      <c r="BG1061">
        <v>0.71320754716981127</v>
      </c>
      <c r="BH1061">
        <v>0.18867924528301891</v>
      </c>
      <c r="BI1061">
        <v>9.8113207547169817E-2</v>
      </c>
      <c r="BJ1061">
        <v>0</v>
      </c>
      <c r="BK1061">
        <v>6.4150943396226415E-2</v>
      </c>
      <c r="BL1061">
        <v>0.7584905660377359</v>
      </c>
      <c r="BM1061">
        <v>0</v>
      </c>
      <c r="BN1061">
        <v>0.1773584905660377</v>
      </c>
      <c r="BO1061">
        <v>7.5471698113207544E-2</v>
      </c>
      <c r="BP1061">
        <v>0.90943396226415096</v>
      </c>
      <c r="BQ1061">
        <v>1.132075471698113E-2</v>
      </c>
      <c r="BR1061">
        <v>3.773584905660377E-3</v>
      </c>
      <c r="BS1061">
        <v>0</v>
      </c>
      <c r="BT1061">
        <v>0.29433962264150942</v>
      </c>
      <c r="BU1061">
        <v>0.68301886792452826</v>
      </c>
      <c r="BV1061">
        <v>2.2641509433962259E-2</v>
      </c>
      <c r="BW1061">
        <v>1</v>
      </c>
      <c r="BX1061" t="s">
        <v>2203</v>
      </c>
      <c r="BY1061">
        <v>992</v>
      </c>
      <c r="BZ1061">
        <v>0.26713709677419362</v>
      </c>
      <c r="CA1061">
        <v>0</v>
      </c>
    </row>
    <row r="1062" spans="1:79" customFormat="1" x14ac:dyDescent="0.25">
      <c r="A1062" t="s">
        <v>2205</v>
      </c>
      <c r="B1062" t="s">
        <v>361</v>
      </c>
      <c r="C1062" t="s">
        <v>369</v>
      </c>
      <c r="D1062" t="s">
        <v>949</v>
      </c>
      <c r="E1062">
        <v>2018</v>
      </c>
      <c r="F1062">
        <v>358</v>
      </c>
      <c r="G1062">
        <v>87</v>
      </c>
      <c r="H1062">
        <v>0</v>
      </c>
      <c r="I1062">
        <v>112</v>
      </c>
      <c r="J1062">
        <v>71</v>
      </c>
      <c r="K1062">
        <v>46</v>
      </c>
      <c r="L1062">
        <v>31</v>
      </c>
      <c r="M1062">
        <v>32</v>
      </c>
      <c r="N1062">
        <v>37</v>
      </c>
      <c r="O1062">
        <v>50</v>
      </c>
      <c r="P1062">
        <v>29</v>
      </c>
      <c r="Q1062">
        <v>26</v>
      </c>
      <c r="R1062">
        <v>4</v>
      </c>
      <c r="S1062">
        <v>7</v>
      </c>
      <c r="T1062">
        <v>0</v>
      </c>
      <c r="U1062">
        <v>439</v>
      </c>
      <c r="V1062">
        <v>5</v>
      </c>
      <c r="W1062">
        <v>1</v>
      </c>
      <c r="X1062">
        <v>220</v>
      </c>
      <c r="Y1062">
        <v>169</v>
      </c>
      <c r="Z1062">
        <v>56</v>
      </c>
      <c r="AA1062">
        <v>0</v>
      </c>
      <c r="AB1062">
        <v>23</v>
      </c>
      <c r="AC1062">
        <v>395</v>
      </c>
      <c r="AD1062">
        <v>0</v>
      </c>
      <c r="AE1062">
        <v>27</v>
      </c>
      <c r="AF1062">
        <v>25</v>
      </c>
      <c r="AG1062">
        <v>412</v>
      </c>
      <c r="AH1062">
        <v>8</v>
      </c>
      <c r="AI1062">
        <v>0</v>
      </c>
      <c r="AJ1062">
        <v>0</v>
      </c>
      <c r="AK1062">
        <v>158</v>
      </c>
      <c r="AL1062">
        <v>286</v>
      </c>
      <c r="AM1062">
        <v>1</v>
      </c>
      <c r="AN1062">
        <v>445</v>
      </c>
      <c r="AO1062">
        <v>0.80449438202247192</v>
      </c>
      <c r="AP1062">
        <v>0.19550561797752811</v>
      </c>
      <c r="AQ1062">
        <v>0</v>
      </c>
      <c r="AR1062">
        <v>0.25168539325842698</v>
      </c>
      <c r="AS1062">
        <v>0.15955056179775279</v>
      </c>
      <c r="AT1062">
        <v>0.1033707865168539</v>
      </c>
      <c r="AU1062">
        <v>6.9662921348314602E-2</v>
      </c>
      <c r="AV1062">
        <v>7.1910112359550568E-2</v>
      </c>
      <c r="AW1062">
        <v>8.3146067415730343E-2</v>
      </c>
      <c r="AX1062">
        <v>0.11235955056179769</v>
      </c>
      <c r="AY1062">
        <v>6.5168539325842698E-2</v>
      </c>
      <c r="AZ1062">
        <v>5.8426966292134827E-2</v>
      </c>
      <c r="BA1062">
        <v>1.573033707865169E-2</v>
      </c>
      <c r="BB1062">
        <v>8.988764044943821E-3</v>
      </c>
      <c r="BC1062">
        <v>0</v>
      </c>
      <c r="BD1062">
        <v>0.98651685393258426</v>
      </c>
      <c r="BE1062">
        <v>1.123595505617977E-2</v>
      </c>
      <c r="BF1062">
        <v>2.2471910112359548E-3</v>
      </c>
      <c r="BG1062">
        <v>0.4943820224719101</v>
      </c>
      <c r="BH1062">
        <v>0.37977528089887641</v>
      </c>
      <c r="BI1062">
        <v>0.12584269662921349</v>
      </c>
      <c r="BJ1062">
        <v>0</v>
      </c>
      <c r="BK1062">
        <v>5.1685393258426957E-2</v>
      </c>
      <c r="BL1062">
        <v>0.88764044943820219</v>
      </c>
      <c r="BM1062">
        <v>0</v>
      </c>
      <c r="BN1062">
        <v>6.0674157303370793E-2</v>
      </c>
      <c r="BO1062">
        <v>5.6179775280898868E-2</v>
      </c>
      <c r="BP1062">
        <v>0.92584269662921348</v>
      </c>
      <c r="BQ1062">
        <v>1.7977528089887639E-2</v>
      </c>
      <c r="BR1062">
        <v>0</v>
      </c>
      <c r="BS1062">
        <v>0</v>
      </c>
      <c r="BT1062">
        <v>0.35505617977528092</v>
      </c>
      <c r="BU1062">
        <v>0.64269662921348314</v>
      </c>
      <c r="BV1062">
        <v>2.2471910112359548E-3</v>
      </c>
      <c r="BW1062">
        <v>1</v>
      </c>
      <c r="BX1062" t="s">
        <v>2203</v>
      </c>
      <c r="BY1062">
        <v>992</v>
      </c>
      <c r="BZ1062">
        <v>0.44858870967741937</v>
      </c>
      <c r="CA1062">
        <v>0</v>
      </c>
    </row>
    <row r="1063" spans="1:79" customFormat="1" x14ac:dyDescent="0.25">
      <c r="A1063" t="s">
        <v>2206</v>
      </c>
      <c r="B1063" t="s">
        <v>361</v>
      </c>
      <c r="C1063" t="s">
        <v>369</v>
      </c>
      <c r="D1063" t="s">
        <v>951</v>
      </c>
      <c r="E1063">
        <v>2018</v>
      </c>
      <c r="F1063">
        <v>117</v>
      </c>
      <c r="G1063">
        <v>30</v>
      </c>
      <c r="H1063">
        <v>0</v>
      </c>
      <c r="I1063">
        <v>20</v>
      </c>
      <c r="J1063">
        <v>14</v>
      </c>
      <c r="K1063">
        <v>18</v>
      </c>
      <c r="L1063">
        <v>13</v>
      </c>
      <c r="M1063">
        <v>13</v>
      </c>
      <c r="N1063">
        <v>19</v>
      </c>
      <c r="O1063">
        <v>18</v>
      </c>
      <c r="P1063">
        <v>17</v>
      </c>
      <c r="Q1063">
        <v>6</v>
      </c>
      <c r="R1063">
        <v>3</v>
      </c>
      <c r="S1063">
        <v>6</v>
      </c>
      <c r="T1063">
        <v>0</v>
      </c>
      <c r="U1063">
        <v>146</v>
      </c>
      <c r="V1063">
        <v>1</v>
      </c>
      <c r="W1063">
        <v>0</v>
      </c>
      <c r="X1063">
        <v>67</v>
      </c>
      <c r="Y1063">
        <v>66</v>
      </c>
      <c r="Z1063">
        <v>14</v>
      </c>
      <c r="AA1063">
        <v>0</v>
      </c>
      <c r="AB1063">
        <v>23</v>
      </c>
      <c r="AC1063">
        <v>109</v>
      </c>
      <c r="AD1063">
        <v>0</v>
      </c>
      <c r="AE1063">
        <v>15</v>
      </c>
      <c r="AF1063">
        <v>22</v>
      </c>
      <c r="AG1063">
        <v>120</v>
      </c>
      <c r="AH1063">
        <v>3</v>
      </c>
      <c r="AI1063">
        <v>0</v>
      </c>
      <c r="AJ1063">
        <v>2</v>
      </c>
      <c r="AK1063">
        <v>35</v>
      </c>
      <c r="AL1063">
        <v>112</v>
      </c>
      <c r="AM1063">
        <v>0</v>
      </c>
      <c r="AN1063">
        <v>147</v>
      </c>
      <c r="AO1063">
        <v>0.79591836734693877</v>
      </c>
      <c r="AP1063">
        <v>0.2040816326530612</v>
      </c>
      <c r="AQ1063">
        <v>0</v>
      </c>
      <c r="AR1063">
        <v>0.1360544217687075</v>
      </c>
      <c r="AS1063">
        <v>9.5238095238095233E-2</v>
      </c>
      <c r="AT1063">
        <v>0.1224489795918367</v>
      </c>
      <c r="AU1063">
        <v>8.8435374149659865E-2</v>
      </c>
      <c r="AV1063">
        <v>8.8435374149659865E-2</v>
      </c>
      <c r="AW1063">
        <v>0.12925170068027211</v>
      </c>
      <c r="AX1063">
        <v>0.1224489795918367</v>
      </c>
      <c r="AY1063">
        <v>0.11564625850340141</v>
      </c>
      <c r="AZ1063">
        <v>4.0816326530612242E-2</v>
      </c>
      <c r="BA1063">
        <v>4.0816326530612242E-2</v>
      </c>
      <c r="BB1063">
        <v>2.0408163265306121E-2</v>
      </c>
      <c r="BC1063">
        <v>0</v>
      </c>
      <c r="BD1063">
        <v>0.99319727891156462</v>
      </c>
      <c r="BE1063">
        <v>6.8027210884353739E-3</v>
      </c>
      <c r="BF1063">
        <v>0</v>
      </c>
      <c r="BG1063">
        <v>0.45578231292517007</v>
      </c>
      <c r="BH1063">
        <v>0.44897959183673469</v>
      </c>
      <c r="BI1063">
        <v>9.5238095238095233E-2</v>
      </c>
      <c r="BJ1063">
        <v>0</v>
      </c>
      <c r="BK1063">
        <v>0.15646258503401361</v>
      </c>
      <c r="BL1063">
        <v>0.74149659863945583</v>
      </c>
      <c r="BM1063">
        <v>0</v>
      </c>
      <c r="BN1063">
        <v>0.1020408163265306</v>
      </c>
      <c r="BO1063">
        <v>0.1496598639455782</v>
      </c>
      <c r="BP1063">
        <v>0.81632653061224492</v>
      </c>
      <c r="BQ1063">
        <v>2.0408163265306121E-2</v>
      </c>
      <c r="BR1063">
        <v>0</v>
      </c>
      <c r="BS1063">
        <v>1.360544217687075E-2</v>
      </c>
      <c r="BT1063">
        <v>0.23809523809523811</v>
      </c>
      <c r="BU1063">
        <v>0.76190476190476186</v>
      </c>
      <c r="BV1063">
        <v>0</v>
      </c>
      <c r="BW1063">
        <v>1</v>
      </c>
      <c r="BX1063" t="s">
        <v>2203</v>
      </c>
      <c r="BY1063">
        <v>992</v>
      </c>
      <c r="BZ1063">
        <v>0.14818548387096769</v>
      </c>
      <c r="CA1063">
        <v>0</v>
      </c>
    </row>
    <row r="1064" spans="1:79" customFormat="1" x14ac:dyDescent="0.25">
      <c r="A1064" t="s">
        <v>2207</v>
      </c>
      <c r="B1064" t="s">
        <v>361</v>
      </c>
      <c r="C1064" t="s">
        <v>369</v>
      </c>
      <c r="D1064" t="s">
        <v>953</v>
      </c>
      <c r="E1064">
        <v>2018</v>
      </c>
      <c r="F1064">
        <v>112</v>
      </c>
      <c r="G1064">
        <v>20</v>
      </c>
      <c r="H1064">
        <v>0</v>
      </c>
      <c r="I1064">
        <v>12</v>
      </c>
      <c r="J1064">
        <v>10</v>
      </c>
      <c r="K1064">
        <v>20</v>
      </c>
      <c r="L1064">
        <v>13</v>
      </c>
      <c r="M1064">
        <v>11</v>
      </c>
      <c r="N1064">
        <v>20</v>
      </c>
      <c r="O1064">
        <v>20</v>
      </c>
      <c r="P1064">
        <v>13</v>
      </c>
      <c r="Q1064">
        <v>10</v>
      </c>
      <c r="R1064">
        <v>2</v>
      </c>
      <c r="S1064">
        <v>1</v>
      </c>
      <c r="T1064">
        <v>0</v>
      </c>
      <c r="U1064">
        <v>132</v>
      </c>
      <c r="V1064">
        <v>0</v>
      </c>
      <c r="W1064">
        <v>0</v>
      </c>
      <c r="X1064">
        <v>93</v>
      </c>
      <c r="Y1064">
        <v>31</v>
      </c>
      <c r="Z1064">
        <v>8</v>
      </c>
      <c r="AA1064">
        <v>0</v>
      </c>
      <c r="AB1064">
        <v>14</v>
      </c>
      <c r="AC1064">
        <v>54</v>
      </c>
      <c r="AD1064">
        <v>0</v>
      </c>
      <c r="AE1064">
        <v>64</v>
      </c>
      <c r="AF1064">
        <v>22</v>
      </c>
      <c r="AG1064">
        <v>78</v>
      </c>
      <c r="AH1064">
        <v>29</v>
      </c>
      <c r="AI1064">
        <v>2</v>
      </c>
      <c r="AJ1064">
        <v>1</v>
      </c>
      <c r="AK1064">
        <v>20</v>
      </c>
      <c r="AL1064">
        <v>110</v>
      </c>
      <c r="AM1064">
        <v>2</v>
      </c>
      <c r="AN1064">
        <v>132</v>
      </c>
      <c r="AO1064">
        <v>0.84848484848484851</v>
      </c>
      <c r="AP1064">
        <v>0.15151515151515149</v>
      </c>
      <c r="AQ1064">
        <v>0</v>
      </c>
      <c r="AR1064">
        <v>9.0909090909090912E-2</v>
      </c>
      <c r="AS1064">
        <v>7.575757575757576E-2</v>
      </c>
      <c r="AT1064">
        <v>0.15151515151515149</v>
      </c>
      <c r="AU1064">
        <v>9.8484848484848481E-2</v>
      </c>
      <c r="AV1064">
        <v>8.3333333333333329E-2</v>
      </c>
      <c r="AW1064">
        <v>0.15151515151515149</v>
      </c>
      <c r="AX1064">
        <v>0.15151515151515149</v>
      </c>
      <c r="AY1064">
        <v>9.8484848484848481E-2</v>
      </c>
      <c r="AZ1064">
        <v>7.575757575757576E-2</v>
      </c>
      <c r="BA1064">
        <v>7.575757575757576E-3</v>
      </c>
      <c r="BB1064">
        <v>1.515151515151515E-2</v>
      </c>
      <c r="BC1064">
        <v>0</v>
      </c>
      <c r="BD1064">
        <v>1</v>
      </c>
      <c r="BE1064">
        <v>0</v>
      </c>
      <c r="BF1064">
        <v>0</v>
      </c>
      <c r="BG1064">
        <v>0.70454545454545459</v>
      </c>
      <c r="BH1064">
        <v>0.23484848484848489</v>
      </c>
      <c r="BI1064">
        <v>6.0606060606060608E-2</v>
      </c>
      <c r="BJ1064">
        <v>0</v>
      </c>
      <c r="BK1064">
        <v>0.10606060606060611</v>
      </c>
      <c r="BL1064">
        <v>0.40909090909090912</v>
      </c>
      <c r="BM1064">
        <v>0</v>
      </c>
      <c r="BN1064">
        <v>0.48484848484848492</v>
      </c>
      <c r="BO1064">
        <v>0.16666666666666671</v>
      </c>
      <c r="BP1064">
        <v>0.59090909090909094</v>
      </c>
      <c r="BQ1064">
        <v>0.2196969696969697</v>
      </c>
      <c r="BR1064">
        <v>1.515151515151515E-2</v>
      </c>
      <c r="BS1064">
        <v>7.575757575757576E-3</v>
      </c>
      <c r="BT1064">
        <v>0.15151515151515149</v>
      </c>
      <c r="BU1064">
        <v>0.83333333333333337</v>
      </c>
      <c r="BV1064">
        <v>1.515151515151515E-2</v>
      </c>
      <c r="BW1064">
        <v>1</v>
      </c>
      <c r="BX1064" t="s">
        <v>2203</v>
      </c>
      <c r="BY1064">
        <v>992</v>
      </c>
      <c r="BZ1064">
        <v>0.13306451612903231</v>
      </c>
      <c r="CA1064">
        <v>0</v>
      </c>
    </row>
    <row r="1065" spans="1:79" customFormat="1" x14ac:dyDescent="0.25">
      <c r="A1065" t="s">
        <v>2208</v>
      </c>
      <c r="B1065" t="s">
        <v>361</v>
      </c>
      <c r="C1065" t="s">
        <v>369</v>
      </c>
      <c r="D1065" t="s">
        <v>961</v>
      </c>
      <c r="E1065">
        <v>2018</v>
      </c>
      <c r="F1065">
        <v>3</v>
      </c>
      <c r="G1065">
        <v>0</v>
      </c>
      <c r="H1065">
        <v>0</v>
      </c>
      <c r="I1065">
        <v>1</v>
      </c>
      <c r="J1065">
        <v>0</v>
      </c>
      <c r="K1065">
        <v>0</v>
      </c>
      <c r="L1065">
        <v>0</v>
      </c>
      <c r="M1065">
        <v>0</v>
      </c>
      <c r="N1065">
        <v>1</v>
      </c>
      <c r="O1065">
        <v>1</v>
      </c>
      <c r="P1065">
        <v>0</v>
      </c>
      <c r="Q1065">
        <v>0</v>
      </c>
      <c r="R1065">
        <v>0</v>
      </c>
      <c r="S1065">
        <v>0</v>
      </c>
      <c r="T1065">
        <v>0</v>
      </c>
      <c r="U1065">
        <v>3</v>
      </c>
      <c r="V1065">
        <v>0</v>
      </c>
      <c r="W1065">
        <v>0</v>
      </c>
      <c r="X1065">
        <v>1</v>
      </c>
      <c r="Y1065">
        <v>2</v>
      </c>
      <c r="Z1065">
        <v>0</v>
      </c>
      <c r="AA1065">
        <v>0</v>
      </c>
      <c r="AB1065">
        <v>0</v>
      </c>
      <c r="AC1065">
        <v>0</v>
      </c>
      <c r="AD1065">
        <v>3</v>
      </c>
      <c r="AE1065">
        <v>0</v>
      </c>
      <c r="AF1065">
        <v>0</v>
      </c>
      <c r="AG1065">
        <v>0</v>
      </c>
      <c r="AH1065">
        <v>0</v>
      </c>
      <c r="AI1065">
        <v>0</v>
      </c>
      <c r="AJ1065">
        <v>3</v>
      </c>
      <c r="AK1065">
        <v>1</v>
      </c>
      <c r="AL1065">
        <v>2</v>
      </c>
      <c r="AM1065">
        <v>0</v>
      </c>
      <c r="AN1065">
        <v>3</v>
      </c>
      <c r="AO1065">
        <v>1</v>
      </c>
      <c r="AP1065">
        <v>0</v>
      </c>
      <c r="AQ1065">
        <v>0</v>
      </c>
      <c r="AR1065">
        <v>0.33333333333333331</v>
      </c>
      <c r="AS1065">
        <v>0</v>
      </c>
      <c r="AT1065">
        <v>0</v>
      </c>
      <c r="AU1065">
        <v>0</v>
      </c>
      <c r="AV1065">
        <v>0</v>
      </c>
      <c r="AW1065">
        <v>0.33333333333333331</v>
      </c>
      <c r="AX1065">
        <v>0.33333333333333331</v>
      </c>
      <c r="AY1065">
        <v>0</v>
      </c>
      <c r="AZ1065">
        <v>0</v>
      </c>
      <c r="BA1065">
        <v>0</v>
      </c>
      <c r="BB1065">
        <v>0</v>
      </c>
      <c r="BC1065">
        <v>0</v>
      </c>
      <c r="BD1065">
        <v>1</v>
      </c>
      <c r="BE1065">
        <v>0</v>
      </c>
      <c r="BF1065">
        <v>0</v>
      </c>
      <c r="BG1065">
        <v>0.33333333333333331</v>
      </c>
      <c r="BH1065">
        <v>0.66666666666666663</v>
      </c>
      <c r="BI1065">
        <v>0</v>
      </c>
      <c r="BJ1065">
        <v>0</v>
      </c>
      <c r="BK1065">
        <v>0</v>
      </c>
      <c r="BL1065">
        <v>0</v>
      </c>
      <c r="BM1065">
        <v>1</v>
      </c>
      <c r="BN1065">
        <v>0</v>
      </c>
      <c r="BO1065">
        <v>0</v>
      </c>
      <c r="BP1065">
        <v>0</v>
      </c>
      <c r="BQ1065">
        <v>0</v>
      </c>
      <c r="BR1065">
        <v>0</v>
      </c>
      <c r="BS1065">
        <v>1</v>
      </c>
      <c r="BT1065">
        <v>0.33333333333333331</v>
      </c>
      <c r="BU1065">
        <v>0.66666666666666663</v>
      </c>
      <c r="BV1065">
        <v>0</v>
      </c>
      <c r="BW1065">
        <v>1</v>
      </c>
      <c r="BX1065" t="s">
        <v>2203</v>
      </c>
      <c r="BY1065">
        <v>992</v>
      </c>
      <c r="BZ1065">
        <v>3.0241935483870971E-3</v>
      </c>
      <c r="CA1065">
        <v>0</v>
      </c>
    </row>
    <row r="1066" spans="1:79" customFormat="1" x14ac:dyDescent="0.25">
      <c r="A1066" t="s">
        <v>2209</v>
      </c>
      <c r="B1066" t="s">
        <v>361</v>
      </c>
      <c r="C1066" t="s">
        <v>426</v>
      </c>
      <c r="D1066" t="s">
        <v>44</v>
      </c>
      <c r="E1066">
        <v>2018</v>
      </c>
      <c r="F1066">
        <v>655</v>
      </c>
      <c r="G1066">
        <v>100</v>
      </c>
      <c r="H1066">
        <v>0</v>
      </c>
      <c r="I1066">
        <v>84</v>
      </c>
      <c r="J1066">
        <v>69</v>
      </c>
      <c r="K1066">
        <v>37</v>
      </c>
      <c r="L1066">
        <v>50</v>
      </c>
      <c r="M1066">
        <v>121</v>
      </c>
      <c r="N1066">
        <v>125</v>
      </c>
      <c r="O1066">
        <v>128</v>
      </c>
      <c r="P1066">
        <v>70</v>
      </c>
      <c r="Q1066">
        <v>34</v>
      </c>
      <c r="R1066">
        <v>12</v>
      </c>
      <c r="S1066">
        <v>25</v>
      </c>
      <c r="T1066">
        <v>0</v>
      </c>
      <c r="U1066">
        <v>742</v>
      </c>
      <c r="V1066">
        <v>13</v>
      </c>
      <c r="W1066">
        <v>0</v>
      </c>
      <c r="X1066">
        <v>483</v>
      </c>
      <c r="Y1066">
        <v>156</v>
      </c>
      <c r="Z1066">
        <v>103</v>
      </c>
      <c r="AA1066">
        <v>13</v>
      </c>
      <c r="AB1066">
        <v>78</v>
      </c>
      <c r="AC1066">
        <v>575</v>
      </c>
      <c r="AD1066">
        <v>19</v>
      </c>
      <c r="AE1066">
        <v>83</v>
      </c>
      <c r="AF1066">
        <v>20</v>
      </c>
      <c r="AG1066">
        <v>653</v>
      </c>
      <c r="AH1066">
        <v>44</v>
      </c>
      <c r="AI1066">
        <v>0</v>
      </c>
      <c r="AJ1066">
        <v>38</v>
      </c>
      <c r="AK1066">
        <v>81</v>
      </c>
      <c r="AL1066">
        <v>668</v>
      </c>
      <c r="AM1066">
        <v>6</v>
      </c>
      <c r="AN1066">
        <v>755</v>
      </c>
      <c r="AO1066">
        <v>0.86754966887417218</v>
      </c>
      <c r="AP1066">
        <v>0.1324503311258278</v>
      </c>
      <c r="AQ1066">
        <v>0</v>
      </c>
      <c r="AR1066">
        <v>0.1112582781456954</v>
      </c>
      <c r="AS1066">
        <v>9.1390728476821198E-2</v>
      </c>
      <c r="AT1066">
        <v>4.900662251655629E-2</v>
      </c>
      <c r="AU1066">
        <v>6.6225165562913912E-2</v>
      </c>
      <c r="AV1066">
        <v>0.16026490066225171</v>
      </c>
      <c r="AW1066">
        <v>0.16556291390728481</v>
      </c>
      <c r="AX1066">
        <v>0.1695364238410596</v>
      </c>
      <c r="AY1066">
        <v>9.2715231788079472E-2</v>
      </c>
      <c r="AZ1066">
        <v>4.5033112582781462E-2</v>
      </c>
      <c r="BA1066">
        <v>3.3112582781456963E-2</v>
      </c>
      <c r="BB1066">
        <v>1.5894039735099341E-2</v>
      </c>
      <c r="BC1066">
        <v>0</v>
      </c>
      <c r="BD1066">
        <v>0.98278145695364238</v>
      </c>
      <c r="BE1066">
        <v>1.7218543046357618E-2</v>
      </c>
      <c r="BF1066">
        <v>0</v>
      </c>
      <c r="BG1066">
        <v>0.6397350993377483</v>
      </c>
      <c r="BH1066">
        <v>0.20662251655629141</v>
      </c>
      <c r="BI1066">
        <v>0.13642384105960259</v>
      </c>
      <c r="BJ1066">
        <v>1.7218543046357618E-2</v>
      </c>
      <c r="BK1066">
        <v>0.1033112582781457</v>
      </c>
      <c r="BL1066">
        <v>0.76158940397350994</v>
      </c>
      <c r="BM1066">
        <v>2.5165562913907289E-2</v>
      </c>
      <c r="BN1066">
        <v>0.1099337748344371</v>
      </c>
      <c r="BO1066">
        <v>2.6490066225165559E-2</v>
      </c>
      <c r="BP1066">
        <v>0.86490066225165563</v>
      </c>
      <c r="BQ1066">
        <v>5.8278145695364242E-2</v>
      </c>
      <c r="BR1066">
        <v>0</v>
      </c>
      <c r="BS1066">
        <v>5.0331125827814571E-2</v>
      </c>
      <c r="BT1066">
        <v>0.1072847682119205</v>
      </c>
      <c r="BU1066">
        <v>0.88476821192052979</v>
      </c>
      <c r="BV1066">
        <v>7.9470198675496689E-3</v>
      </c>
      <c r="BW1066">
        <v>1</v>
      </c>
      <c r="BX1066" t="s">
        <v>2210</v>
      </c>
      <c r="BY1066">
        <v>755</v>
      </c>
      <c r="BZ1066">
        <v>1</v>
      </c>
      <c r="CA1066">
        <v>0</v>
      </c>
    </row>
    <row r="1067" spans="1:79" customFormat="1" x14ac:dyDescent="0.25">
      <c r="A1067" t="s">
        <v>2211</v>
      </c>
      <c r="B1067" t="s">
        <v>361</v>
      </c>
      <c r="C1067" t="s">
        <v>426</v>
      </c>
      <c r="D1067" t="s">
        <v>947</v>
      </c>
      <c r="E1067">
        <v>2018</v>
      </c>
      <c r="F1067">
        <v>174</v>
      </c>
      <c r="G1067">
        <v>27</v>
      </c>
      <c r="H1067">
        <v>0</v>
      </c>
      <c r="I1067">
        <v>16</v>
      </c>
      <c r="J1067">
        <v>19</v>
      </c>
      <c r="K1067">
        <v>11</v>
      </c>
      <c r="L1067">
        <v>13</v>
      </c>
      <c r="M1067">
        <v>33</v>
      </c>
      <c r="N1067">
        <v>34</v>
      </c>
      <c r="O1067">
        <v>43</v>
      </c>
      <c r="P1067">
        <v>17</v>
      </c>
      <c r="Q1067">
        <v>9</v>
      </c>
      <c r="R1067">
        <v>4</v>
      </c>
      <c r="S1067">
        <v>2</v>
      </c>
      <c r="T1067">
        <v>0</v>
      </c>
      <c r="U1067">
        <v>200</v>
      </c>
      <c r="V1067">
        <v>1</v>
      </c>
      <c r="W1067">
        <v>0</v>
      </c>
      <c r="X1067">
        <v>139</v>
      </c>
      <c r="Y1067">
        <v>31</v>
      </c>
      <c r="Z1067">
        <v>26</v>
      </c>
      <c r="AA1067">
        <v>5</v>
      </c>
      <c r="AB1067">
        <v>11</v>
      </c>
      <c r="AC1067">
        <v>176</v>
      </c>
      <c r="AD1067">
        <v>2</v>
      </c>
      <c r="AE1067">
        <v>12</v>
      </c>
      <c r="AF1067">
        <v>2</v>
      </c>
      <c r="AG1067">
        <v>186</v>
      </c>
      <c r="AH1067">
        <v>5</v>
      </c>
      <c r="AI1067">
        <v>0</v>
      </c>
      <c r="AJ1067">
        <v>8</v>
      </c>
      <c r="AK1067">
        <v>10</v>
      </c>
      <c r="AL1067">
        <v>190</v>
      </c>
      <c r="AM1067">
        <v>1</v>
      </c>
      <c r="AN1067">
        <v>201</v>
      </c>
      <c r="AO1067">
        <v>0.86567164179104472</v>
      </c>
      <c r="AP1067">
        <v>0.1343283582089552</v>
      </c>
      <c r="AQ1067">
        <v>0</v>
      </c>
      <c r="AR1067">
        <v>7.9601990049751242E-2</v>
      </c>
      <c r="AS1067">
        <v>9.4527363184079602E-2</v>
      </c>
      <c r="AT1067">
        <v>5.4726368159203981E-2</v>
      </c>
      <c r="AU1067">
        <v>6.4676616915422883E-2</v>
      </c>
      <c r="AV1067">
        <v>0.16417910447761189</v>
      </c>
      <c r="AW1067">
        <v>0.1691542288557214</v>
      </c>
      <c r="AX1067">
        <v>0.21393034825870649</v>
      </c>
      <c r="AY1067">
        <v>8.45771144278607E-2</v>
      </c>
      <c r="AZ1067">
        <v>4.4776119402985072E-2</v>
      </c>
      <c r="BA1067">
        <v>9.9502487562189053E-3</v>
      </c>
      <c r="BB1067">
        <v>1.9900497512437811E-2</v>
      </c>
      <c r="BC1067">
        <v>0</v>
      </c>
      <c r="BD1067">
        <v>0.99502487562189057</v>
      </c>
      <c r="BE1067">
        <v>4.9751243781094526E-3</v>
      </c>
      <c r="BF1067">
        <v>0</v>
      </c>
      <c r="BG1067">
        <v>0.69154228855721389</v>
      </c>
      <c r="BH1067">
        <v>0.154228855721393</v>
      </c>
      <c r="BI1067">
        <v>0.12935323383084579</v>
      </c>
      <c r="BJ1067">
        <v>2.4875621890547261E-2</v>
      </c>
      <c r="BK1067">
        <v>5.4726368159203981E-2</v>
      </c>
      <c r="BL1067">
        <v>0.87562189054726369</v>
      </c>
      <c r="BM1067">
        <v>9.9502487562189053E-3</v>
      </c>
      <c r="BN1067">
        <v>5.9701492537313432E-2</v>
      </c>
      <c r="BO1067">
        <v>9.9502487562189053E-3</v>
      </c>
      <c r="BP1067">
        <v>0.92537313432835822</v>
      </c>
      <c r="BQ1067">
        <v>2.4875621890547261E-2</v>
      </c>
      <c r="BR1067">
        <v>0</v>
      </c>
      <c r="BS1067">
        <v>3.9800995024875621E-2</v>
      </c>
      <c r="BT1067">
        <v>4.975124378109453E-2</v>
      </c>
      <c r="BU1067">
        <v>0.94527363184079605</v>
      </c>
      <c r="BV1067">
        <v>4.9751243781094526E-3</v>
      </c>
      <c r="BW1067">
        <v>1</v>
      </c>
      <c r="BX1067" t="s">
        <v>2210</v>
      </c>
      <c r="BY1067">
        <v>755</v>
      </c>
      <c r="BZ1067">
        <v>0.26622516556291392</v>
      </c>
      <c r="CA1067">
        <v>0</v>
      </c>
    </row>
    <row r="1068" spans="1:79" customFormat="1" x14ac:dyDescent="0.25">
      <c r="A1068" t="s">
        <v>2212</v>
      </c>
      <c r="B1068" t="s">
        <v>361</v>
      </c>
      <c r="C1068" t="s">
        <v>426</v>
      </c>
      <c r="D1068" t="s">
        <v>949</v>
      </c>
      <c r="E1068">
        <v>2018</v>
      </c>
      <c r="F1068">
        <v>180</v>
      </c>
      <c r="G1068">
        <v>29</v>
      </c>
      <c r="H1068">
        <v>0</v>
      </c>
      <c r="I1068">
        <v>33</v>
      </c>
      <c r="J1068">
        <v>29</v>
      </c>
      <c r="K1068">
        <v>14</v>
      </c>
      <c r="L1068">
        <v>15</v>
      </c>
      <c r="M1068">
        <v>28</v>
      </c>
      <c r="N1068">
        <v>33</v>
      </c>
      <c r="O1068">
        <v>21</v>
      </c>
      <c r="P1068">
        <v>16</v>
      </c>
      <c r="Q1068">
        <v>8</v>
      </c>
      <c r="R1068">
        <v>3</v>
      </c>
      <c r="S1068">
        <v>9</v>
      </c>
      <c r="T1068">
        <v>0</v>
      </c>
      <c r="U1068">
        <v>208</v>
      </c>
      <c r="V1068">
        <v>1</v>
      </c>
      <c r="W1068">
        <v>0</v>
      </c>
      <c r="X1068">
        <v>130</v>
      </c>
      <c r="Y1068">
        <v>47</v>
      </c>
      <c r="Z1068">
        <v>28</v>
      </c>
      <c r="AA1068">
        <v>4</v>
      </c>
      <c r="AB1068">
        <v>21</v>
      </c>
      <c r="AC1068">
        <v>173</v>
      </c>
      <c r="AD1068">
        <v>3</v>
      </c>
      <c r="AE1068">
        <v>12</v>
      </c>
      <c r="AF1068">
        <v>4</v>
      </c>
      <c r="AG1068">
        <v>192</v>
      </c>
      <c r="AH1068">
        <v>4</v>
      </c>
      <c r="AI1068">
        <v>0</v>
      </c>
      <c r="AJ1068">
        <v>9</v>
      </c>
      <c r="AK1068">
        <v>27</v>
      </c>
      <c r="AL1068">
        <v>181</v>
      </c>
      <c r="AM1068">
        <v>1</v>
      </c>
      <c r="AN1068">
        <v>209</v>
      </c>
      <c r="AO1068">
        <v>0.86124401913875603</v>
      </c>
      <c r="AP1068">
        <v>0.13875598086124399</v>
      </c>
      <c r="AQ1068">
        <v>0</v>
      </c>
      <c r="AR1068">
        <v>0.15789473684210531</v>
      </c>
      <c r="AS1068">
        <v>0.13875598086124399</v>
      </c>
      <c r="AT1068">
        <v>6.6985645933014357E-2</v>
      </c>
      <c r="AU1068">
        <v>7.1770334928229665E-2</v>
      </c>
      <c r="AV1068">
        <v>0.13397129186602871</v>
      </c>
      <c r="AW1068">
        <v>0.15789473684210531</v>
      </c>
      <c r="AX1068">
        <v>0.1004784688995215</v>
      </c>
      <c r="AY1068">
        <v>7.6555023923444973E-2</v>
      </c>
      <c r="AZ1068">
        <v>3.8277511961722487E-2</v>
      </c>
      <c r="BA1068">
        <v>4.3062200956937802E-2</v>
      </c>
      <c r="BB1068">
        <v>1.435406698564593E-2</v>
      </c>
      <c r="BC1068">
        <v>0</v>
      </c>
      <c r="BD1068">
        <v>0.99521531100478466</v>
      </c>
      <c r="BE1068">
        <v>4.7846889952153108E-3</v>
      </c>
      <c r="BF1068">
        <v>0</v>
      </c>
      <c r="BG1068">
        <v>0.62200956937799046</v>
      </c>
      <c r="BH1068">
        <v>0.2248803827751196</v>
      </c>
      <c r="BI1068">
        <v>0.13397129186602871</v>
      </c>
      <c r="BJ1068">
        <v>1.913875598086124E-2</v>
      </c>
      <c r="BK1068">
        <v>0.1004784688995215</v>
      </c>
      <c r="BL1068">
        <v>0.82775119617224879</v>
      </c>
      <c r="BM1068">
        <v>1.435406698564593E-2</v>
      </c>
      <c r="BN1068">
        <v>5.7416267942583733E-2</v>
      </c>
      <c r="BO1068">
        <v>1.913875598086124E-2</v>
      </c>
      <c r="BP1068">
        <v>0.91866028708133973</v>
      </c>
      <c r="BQ1068">
        <v>1.913875598086124E-2</v>
      </c>
      <c r="BR1068">
        <v>0</v>
      </c>
      <c r="BS1068">
        <v>4.3062200956937802E-2</v>
      </c>
      <c r="BT1068">
        <v>0.12918660287081341</v>
      </c>
      <c r="BU1068">
        <v>0.86602870813397126</v>
      </c>
      <c r="BV1068">
        <v>4.7846889952153108E-3</v>
      </c>
      <c r="BW1068">
        <v>1</v>
      </c>
      <c r="BX1068" t="s">
        <v>2210</v>
      </c>
      <c r="BY1068">
        <v>755</v>
      </c>
      <c r="BZ1068">
        <v>0.27682119205298011</v>
      </c>
      <c r="CA1068">
        <v>0</v>
      </c>
    </row>
    <row r="1069" spans="1:79" customFormat="1" x14ac:dyDescent="0.25">
      <c r="A1069" t="s">
        <v>2213</v>
      </c>
      <c r="B1069" t="s">
        <v>361</v>
      </c>
      <c r="C1069" t="s">
        <v>426</v>
      </c>
      <c r="D1069" t="s">
        <v>951</v>
      </c>
      <c r="E1069">
        <v>2018</v>
      </c>
      <c r="F1069">
        <v>164</v>
      </c>
      <c r="G1069">
        <v>20</v>
      </c>
      <c r="H1069">
        <v>0</v>
      </c>
      <c r="I1069">
        <v>21</v>
      </c>
      <c r="J1069">
        <v>6</v>
      </c>
      <c r="K1069">
        <v>5</v>
      </c>
      <c r="L1069">
        <v>9</v>
      </c>
      <c r="M1069">
        <v>37</v>
      </c>
      <c r="N1069">
        <v>33</v>
      </c>
      <c r="O1069">
        <v>34</v>
      </c>
      <c r="P1069">
        <v>21</v>
      </c>
      <c r="Q1069">
        <v>10</v>
      </c>
      <c r="R1069">
        <v>3</v>
      </c>
      <c r="S1069">
        <v>5</v>
      </c>
      <c r="T1069">
        <v>0</v>
      </c>
      <c r="U1069">
        <v>178</v>
      </c>
      <c r="V1069">
        <v>6</v>
      </c>
      <c r="W1069">
        <v>0</v>
      </c>
      <c r="X1069">
        <v>105</v>
      </c>
      <c r="Y1069">
        <v>50</v>
      </c>
      <c r="Z1069">
        <v>28</v>
      </c>
      <c r="AA1069">
        <v>1</v>
      </c>
      <c r="AB1069">
        <v>29</v>
      </c>
      <c r="AC1069">
        <v>140</v>
      </c>
      <c r="AD1069">
        <v>3</v>
      </c>
      <c r="AE1069">
        <v>12</v>
      </c>
      <c r="AF1069">
        <v>6</v>
      </c>
      <c r="AG1069">
        <v>167</v>
      </c>
      <c r="AH1069">
        <v>4</v>
      </c>
      <c r="AI1069">
        <v>0</v>
      </c>
      <c r="AJ1069">
        <v>7</v>
      </c>
      <c r="AK1069">
        <v>36</v>
      </c>
      <c r="AL1069">
        <v>148</v>
      </c>
      <c r="AM1069">
        <v>0</v>
      </c>
      <c r="AN1069">
        <v>184</v>
      </c>
      <c r="AO1069">
        <v>0.89130434782608692</v>
      </c>
      <c r="AP1069">
        <v>0.108695652173913</v>
      </c>
      <c r="AQ1069">
        <v>0</v>
      </c>
      <c r="AR1069">
        <v>0.1141304347826087</v>
      </c>
      <c r="AS1069">
        <v>3.2608695652173912E-2</v>
      </c>
      <c r="AT1069">
        <v>2.717391304347826E-2</v>
      </c>
      <c r="AU1069">
        <v>4.8913043478260872E-2</v>
      </c>
      <c r="AV1069">
        <v>0.20108695652173911</v>
      </c>
      <c r="AW1069">
        <v>0.17934782608695651</v>
      </c>
      <c r="AX1069">
        <v>0.18478260869565219</v>
      </c>
      <c r="AY1069">
        <v>0.1141304347826087</v>
      </c>
      <c r="AZ1069">
        <v>5.434782608695652E-2</v>
      </c>
      <c r="BA1069">
        <v>2.717391304347826E-2</v>
      </c>
      <c r="BB1069">
        <v>1.630434782608696E-2</v>
      </c>
      <c r="BC1069">
        <v>0</v>
      </c>
      <c r="BD1069">
        <v>0.96739130434782605</v>
      </c>
      <c r="BE1069">
        <v>3.2608695652173912E-2</v>
      </c>
      <c r="BF1069">
        <v>0</v>
      </c>
      <c r="BG1069">
        <v>0.57065217391304346</v>
      </c>
      <c r="BH1069">
        <v>0.27173913043478259</v>
      </c>
      <c r="BI1069">
        <v>0.1521739130434783</v>
      </c>
      <c r="BJ1069">
        <v>5.434782608695652E-3</v>
      </c>
      <c r="BK1069">
        <v>0.15760869565217389</v>
      </c>
      <c r="BL1069">
        <v>0.76086956521739135</v>
      </c>
      <c r="BM1069">
        <v>1.630434782608696E-2</v>
      </c>
      <c r="BN1069">
        <v>6.5217391304347824E-2</v>
      </c>
      <c r="BO1069">
        <v>3.2608695652173912E-2</v>
      </c>
      <c r="BP1069">
        <v>0.90760869565217395</v>
      </c>
      <c r="BQ1069">
        <v>2.1739130434782612E-2</v>
      </c>
      <c r="BR1069">
        <v>0</v>
      </c>
      <c r="BS1069">
        <v>3.8043478260869568E-2</v>
      </c>
      <c r="BT1069">
        <v>0.19565217391304349</v>
      </c>
      <c r="BU1069">
        <v>0.80434782608695654</v>
      </c>
      <c r="BV1069">
        <v>0</v>
      </c>
      <c r="BW1069">
        <v>1</v>
      </c>
      <c r="BX1069" t="s">
        <v>2210</v>
      </c>
      <c r="BY1069">
        <v>755</v>
      </c>
      <c r="BZ1069">
        <v>0.24370860927152321</v>
      </c>
      <c r="CA1069">
        <v>0</v>
      </c>
    </row>
    <row r="1070" spans="1:79" customFormat="1" x14ac:dyDescent="0.25">
      <c r="A1070" t="s">
        <v>2214</v>
      </c>
      <c r="B1070" t="s">
        <v>361</v>
      </c>
      <c r="C1070" t="s">
        <v>426</v>
      </c>
      <c r="D1070" t="s">
        <v>953</v>
      </c>
      <c r="E1070">
        <v>2018</v>
      </c>
      <c r="F1070">
        <v>110</v>
      </c>
      <c r="G1070">
        <v>18</v>
      </c>
      <c r="H1070">
        <v>0</v>
      </c>
      <c r="I1070">
        <v>9</v>
      </c>
      <c r="J1070">
        <v>13</v>
      </c>
      <c r="K1070">
        <v>5</v>
      </c>
      <c r="L1070">
        <v>10</v>
      </c>
      <c r="M1070">
        <v>21</v>
      </c>
      <c r="N1070">
        <v>20</v>
      </c>
      <c r="O1070">
        <v>25</v>
      </c>
      <c r="P1070">
        <v>13</v>
      </c>
      <c r="Q1070">
        <v>7</v>
      </c>
      <c r="R1070">
        <v>1</v>
      </c>
      <c r="S1070">
        <v>4</v>
      </c>
      <c r="T1070">
        <v>0</v>
      </c>
      <c r="U1070">
        <v>123</v>
      </c>
      <c r="V1070">
        <v>5</v>
      </c>
      <c r="W1070">
        <v>0</v>
      </c>
      <c r="X1070">
        <v>92</v>
      </c>
      <c r="Y1070">
        <v>17</v>
      </c>
      <c r="Z1070">
        <v>16</v>
      </c>
      <c r="AA1070">
        <v>3</v>
      </c>
      <c r="AB1070">
        <v>13</v>
      </c>
      <c r="AC1070">
        <v>72</v>
      </c>
      <c r="AD1070">
        <v>1</v>
      </c>
      <c r="AE1070">
        <v>42</v>
      </c>
      <c r="AF1070">
        <v>4</v>
      </c>
      <c r="AG1070">
        <v>91</v>
      </c>
      <c r="AH1070">
        <v>30</v>
      </c>
      <c r="AI1070">
        <v>0</v>
      </c>
      <c r="AJ1070">
        <v>3</v>
      </c>
      <c r="AK1070">
        <v>3</v>
      </c>
      <c r="AL1070">
        <v>124</v>
      </c>
      <c r="AM1070">
        <v>1</v>
      </c>
      <c r="AN1070">
        <v>128</v>
      </c>
      <c r="AO1070">
        <v>0.859375</v>
      </c>
      <c r="AP1070">
        <v>0.140625</v>
      </c>
      <c r="AQ1070">
        <v>0</v>
      </c>
      <c r="AR1070">
        <v>7.03125E-2</v>
      </c>
      <c r="AS1070">
        <v>0.1015625</v>
      </c>
      <c r="AT1070">
        <v>3.90625E-2</v>
      </c>
      <c r="AU1070">
        <v>7.8125E-2</v>
      </c>
      <c r="AV1070">
        <v>0.1640625</v>
      </c>
      <c r="AW1070">
        <v>0.15625</v>
      </c>
      <c r="AX1070">
        <v>0.1953125</v>
      </c>
      <c r="AY1070">
        <v>0.1015625</v>
      </c>
      <c r="AZ1070">
        <v>5.46875E-2</v>
      </c>
      <c r="BA1070">
        <v>3.125E-2</v>
      </c>
      <c r="BB1070">
        <v>7.8125E-3</v>
      </c>
      <c r="BC1070">
        <v>0</v>
      </c>
      <c r="BD1070">
        <v>0.9609375</v>
      </c>
      <c r="BE1070">
        <v>3.90625E-2</v>
      </c>
      <c r="BF1070">
        <v>0</v>
      </c>
      <c r="BG1070">
        <v>0.71875</v>
      </c>
      <c r="BH1070">
        <v>0.1328125</v>
      </c>
      <c r="BI1070">
        <v>0.125</v>
      </c>
      <c r="BJ1070">
        <v>2.34375E-2</v>
      </c>
      <c r="BK1070">
        <v>0.1015625</v>
      </c>
      <c r="BL1070">
        <v>0.5625</v>
      </c>
      <c r="BM1070">
        <v>7.8125E-3</v>
      </c>
      <c r="BN1070">
        <v>0.328125</v>
      </c>
      <c r="BO1070">
        <v>3.125E-2</v>
      </c>
      <c r="BP1070">
        <v>0.7109375</v>
      </c>
      <c r="BQ1070">
        <v>0.234375</v>
      </c>
      <c r="BR1070">
        <v>0</v>
      </c>
      <c r="BS1070">
        <v>2.34375E-2</v>
      </c>
      <c r="BT1070">
        <v>2.34375E-2</v>
      </c>
      <c r="BU1070">
        <v>0.96875</v>
      </c>
      <c r="BV1070">
        <v>7.8125E-3</v>
      </c>
      <c r="BW1070">
        <v>1</v>
      </c>
      <c r="BX1070" t="s">
        <v>2210</v>
      </c>
      <c r="BY1070">
        <v>755</v>
      </c>
      <c r="BZ1070">
        <v>0.1695364238410596</v>
      </c>
      <c r="CA1070">
        <v>0</v>
      </c>
    </row>
    <row r="1071" spans="1:79" customFormat="1" x14ac:dyDescent="0.25">
      <c r="A1071" t="s">
        <v>2215</v>
      </c>
      <c r="B1071" t="s">
        <v>361</v>
      </c>
      <c r="C1071" t="s">
        <v>426</v>
      </c>
      <c r="D1071" t="s">
        <v>961</v>
      </c>
      <c r="E1071">
        <v>2018</v>
      </c>
      <c r="F1071">
        <v>27</v>
      </c>
      <c r="G1071">
        <v>6</v>
      </c>
      <c r="H1071">
        <v>0</v>
      </c>
      <c r="I1071">
        <v>5</v>
      </c>
      <c r="J1071">
        <v>2</v>
      </c>
      <c r="K1071">
        <v>2</v>
      </c>
      <c r="L1071">
        <v>3</v>
      </c>
      <c r="M1071">
        <v>2</v>
      </c>
      <c r="N1071">
        <v>5</v>
      </c>
      <c r="O1071">
        <v>5</v>
      </c>
      <c r="P1071">
        <v>3</v>
      </c>
      <c r="Q1071">
        <v>0</v>
      </c>
      <c r="R1071">
        <v>1</v>
      </c>
      <c r="S1071">
        <v>5</v>
      </c>
      <c r="T1071">
        <v>0</v>
      </c>
      <c r="U1071">
        <v>33</v>
      </c>
      <c r="V1071">
        <v>0</v>
      </c>
      <c r="W1071">
        <v>0</v>
      </c>
      <c r="X1071">
        <v>17</v>
      </c>
      <c r="Y1071">
        <v>11</v>
      </c>
      <c r="Z1071">
        <v>5</v>
      </c>
      <c r="AA1071">
        <v>0</v>
      </c>
      <c r="AB1071">
        <v>4</v>
      </c>
      <c r="AC1071">
        <v>14</v>
      </c>
      <c r="AD1071">
        <v>10</v>
      </c>
      <c r="AE1071">
        <v>5</v>
      </c>
      <c r="AF1071">
        <v>4</v>
      </c>
      <c r="AG1071">
        <v>17</v>
      </c>
      <c r="AH1071">
        <v>1</v>
      </c>
      <c r="AI1071">
        <v>0</v>
      </c>
      <c r="AJ1071">
        <v>11</v>
      </c>
      <c r="AK1071">
        <v>5</v>
      </c>
      <c r="AL1071">
        <v>25</v>
      </c>
      <c r="AM1071">
        <v>3</v>
      </c>
      <c r="AN1071">
        <v>33</v>
      </c>
      <c r="AO1071">
        <v>0.81818181818181823</v>
      </c>
      <c r="AP1071">
        <v>0.1818181818181818</v>
      </c>
      <c r="AQ1071">
        <v>0</v>
      </c>
      <c r="AR1071">
        <v>0.15151515151515149</v>
      </c>
      <c r="AS1071">
        <v>6.0606060606060608E-2</v>
      </c>
      <c r="AT1071">
        <v>6.0606060606060608E-2</v>
      </c>
      <c r="AU1071">
        <v>9.0909090909090912E-2</v>
      </c>
      <c r="AV1071">
        <v>6.0606060606060608E-2</v>
      </c>
      <c r="AW1071">
        <v>0.15151515151515149</v>
      </c>
      <c r="AX1071">
        <v>0.15151515151515149</v>
      </c>
      <c r="AY1071">
        <v>9.0909090909090912E-2</v>
      </c>
      <c r="AZ1071">
        <v>0</v>
      </c>
      <c r="BA1071">
        <v>0.15151515151515149</v>
      </c>
      <c r="BB1071">
        <v>3.03030303030303E-2</v>
      </c>
      <c r="BC1071">
        <v>0</v>
      </c>
      <c r="BD1071">
        <v>1</v>
      </c>
      <c r="BE1071">
        <v>0</v>
      </c>
      <c r="BF1071">
        <v>0</v>
      </c>
      <c r="BG1071">
        <v>0.51515151515151514</v>
      </c>
      <c r="BH1071">
        <v>0.33333333333333331</v>
      </c>
      <c r="BI1071">
        <v>0.15151515151515149</v>
      </c>
      <c r="BJ1071">
        <v>0</v>
      </c>
      <c r="BK1071">
        <v>0.1212121212121212</v>
      </c>
      <c r="BL1071">
        <v>0.42424242424242431</v>
      </c>
      <c r="BM1071">
        <v>0.30303030303030298</v>
      </c>
      <c r="BN1071">
        <v>0.15151515151515149</v>
      </c>
      <c r="BO1071">
        <v>0.1212121212121212</v>
      </c>
      <c r="BP1071">
        <v>0.51515151515151514</v>
      </c>
      <c r="BQ1071">
        <v>3.03030303030303E-2</v>
      </c>
      <c r="BR1071">
        <v>0</v>
      </c>
      <c r="BS1071">
        <v>0.33333333333333331</v>
      </c>
      <c r="BT1071">
        <v>0.15151515151515149</v>
      </c>
      <c r="BU1071">
        <v>0.75757575757575757</v>
      </c>
      <c r="BV1071">
        <v>9.0909090909090912E-2</v>
      </c>
      <c r="BW1071">
        <v>1</v>
      </c>
      <c r="BX1071" t="s">
        <v>2210</v>
      </c>
      <c r="BY1071">
        <v>755</v>
      </c>
      <c r="BZ1071">
        <v>4.3708609271523181E-2</v>
      </c>
      <c r="CA1071">
        <v>0</v>
      </c>
    </row>
    <row r="1072" spans="1:79" customFormat="1" x14ac:dyDescent="0.25">
      <c r="A1072" t="s">
        <v>2216</v>
      </c>
      <c r="B1072" t="s">
        <v>354</v>
      </c>
      <c r="C1072" t="s">
        <v>124</v>
      </c>
      <c r="D1072" t="s">
        <v>44</v>
      </c>
      <c r="E1072">
        <v>2019</v>
      </c>
      <c r="F1072">
        <v>12449</v>
      </c>
      <c r="G1072">
        <v>1097</v>
      </c>
      <c r="H1072">
        <v>0</v>
      </c>
      <c r="I1072">
        <v>2180</v>
      </c>
      <c r="J1072">
        <v>2690</v>
      </c>
      <c r="K1072">
        <v>2268</v>
      </c>
      <c r="L1072">
        <v>1701</v>
      </c>
      <c r="M1072">
        <v>1355</v>
      </c>
      <c r="N1072">
        <v>911</v>
      </c>
      <c r="O1072">
        <v>810</v>
      </c>
      <c r="P1072">
        <v>608</v>
      </c>
      <c r="Q1072">
        <v>248</v>
      </c>
      <c r="R1072">
        <v>77</v>
      </c>
      <c r="S1072">
        <v>698</v>
      </c>
      <c r="T1072">
        <v>0</v>
      </c>
      <c r="U1072">
        <v>12557</v>
      </c>
      <c r="V1072">
        <v>989</v>
      </c>
      <c r="W1072">
        <v>0</v>
      </c>
      <c r="X1072">
        <v>5153</v>
      </c>
      <c r="Y1072">
        <v>5516</v>
      </c>
      <c r="Z1072">
        <v>2877</v>
      </c>
      <c r="AA1072">
        <v>0</v>
      </c>
      <c r="AB1072">
        <v>391</v>
      </c>
      <c r="AC1072">
        <v>10516</v>
      </c>
      <c r="AD1072">
        <v>0</v>
      </c>
      <c r="AE1072">
        <v>2639</v>
      </c>
      <c r="AF1072">
        <v>1029</v>
      </c>
      <c r="AG1072">
        <v>12130</v>
      </c>
      <c r="AH1072">
        <v>205</v>
      </c>
      <c r="AI1072">
        <v>8</v>
      </c>
      <c r="AJ1072">
        <v>174</v>
      </c>
      <c r="AK1072">
        <v>2236</v>
      </c>
      <c r="AL1072">
        <v>11306</v>
      </c>
      <c r="AM1072">
        <v>4</v>
      </c>
      <c r="AN1072">
        <v>13546</v>
      </c>
      <c r="AO1072">
        <v>0.91901668389192381</v>
      </c>
      <c r="AP1072">
        <v>8.0983316108076187E-2</v>
      </c>
      <c r="AQ1072">
        <v>0</v>
      </c>
      <c r="AR1072">
        <v>0.16093311678724351</v>
      </c>
      <c r="AS1072">
        <v>0.1985826074117821</v>
      </c>
      <c r="AT1072">
        <v>0.16742949948324229</v>
      </c>
      <c r="AU1072">
        <v>0.1255721246124317</v>
      </c>
      <c r="AV1072">
        <v>0.1000295290122545</v>
      </c>
      <c r="AW1072">
        <v>6.7252325409715041E-2</v>
      </c>
      <c r="AX1072">
        <v>5.9796249815443667E-2</v>
      </c>
      <c r="AY1072">
        <v>4.4884098626900931E-2</v>
      </c>
      <c r="AZ1072">
        <v>1.8307987597814851E-2</v>
      </c>
      <c r="BA1072">
        <v>5.1528126384172451E-2</v>
      </c>
      <c r="BB1072">
        <v>5.6843348589989667E-3</v>
      </c>
      <c r="BC1072">
        <v>0</v>
      </c>
      <c r="BD1072">
        <v>0.92698951720064959</v>
      </c>
      <c r="BE1072">
        <v>7.3010482799350365E-2</v>
      </c>
      <c r="BF1072">
        <v>0</v>
      </c>
      <c r="BG1072">
        <v>0.38040750036911258</v>
      </c>
      <c r="BH1072">
        <v>0.40720507899010783</v>
      </c>
      <c r="BI1072">
        <v>0.21238742064077959</v>
      </c>
      <c r="BJ1072">
        <v>0</v>
      </c>
      <c r="BK1072">
        <v>2.886460947881293E-2</v>
      </c>
      <c r="BL1072">
        <v>0.77631773217185884</v>
      </c>
      <c r="BM1072">
        <v>0</v>
      </c>
      <c r="BN1072">
        <v>0.19481765834932821</v>
      </c>
      <c r="BO1072">
        <v>7.5963384024804376E-2</v>
      </c>
      <c r="BP1072">
        <v>0.8954672966189281</v>
      </c>
      <c r="BQ1072">
        <v>1.513361878045179E-2</v>
      </c>
      <c r="BR1072">
        <v>5.9058024509080177E-4</v>
      </c>
      <c r="BS1072">
        <v>1.284512033072494E-2</v>
      </c>
      <c r="BT1072">
        <v>0.16506717850287911</v>
      </c>
      <c r="BU1072">
        <v>0.83463753137457553</v>
      </c>
      <c r="BV1072">
        <v>2.9529012254540088E-4</v>
      </c>
      <c r="BW1072">
        <v>1</v>
      </c>
      <c r="BX1072" t="s">
        <v>2217</v>
      </c>
      <c r="BY1072">
        <v>13546</v>
      </c>
      <c r="BZ1072">
        <v>1</v>
      </c>
      <c r="CA1072">
        <v>0</v>
      </c>
    </row>
    <row r="1073" spans="1:79" customFormat="1" x14ac:dyDescent="0.25">
      <c r="A1073" t="s">
        <v>2218</v>
      </c>
      <c r="B1073" t="s">
        <v>354</v>
      </c>
      <c r="C1073" t="s">
        <v>124</v>
      </c>
      <c r="D1073" t="s">
        <v>947</v>
      </c>
      <c r="E1073">
        <v>2019</v>
      </c>
      <c r="F1073">
        <v>3634</v>
      </c>
      <c r="G1073">
        <v>203</v>
      </c>
      <c r="H1073">
        <v>0</v>
      </c>
      <c r="I1073">
        <v>631</v>
      </c>
      <c r="J1073">
        <v>756</v>
      </c>
      <c r="K1073">
        <v>641</v>
      </c>
      <c r="L1073">
        <v>440</v>
      </c>
      <c r="M1073">
        <v>392</v>
      </c>
      <c r="N1073">
        <v>237</v>
      </c>
      <c r="O1073">
        <v>238</v>
      </c>
      <c r="P1073">
        <v>182</v>
      </c>
      <c r="Q1073">
        <v>63</v>
      </c>
      <c r="R1073">
        <v>31</v>
      </c>
      <c r="S1073">
        <v>226</v>
      </c>
      <c r="T1073">
        <v>0</v>
      </c>
      <c r="U1073">
        <v>3674</v>
      </c>
      <c r="V1073">
        <v>163</v>
      </c>
      <c r="W1073">
        <v>0</v>
      </c>
      <c r="X1073">
        <v>1657</v>
      </c>
      <c r="Y1073">
        <v>1262</v>
      </c>
      <c r="Z1073">
        <v>918</v>
      </c>
      <c r="AA1073">
        <v>0</v>
      </c>
      <c r="AB1073">
        <v>164</v>
      </c>
      <c r="AC1073">
        <v>3018</v>
      </c>
      <c r="AD1073">
        <v>0</v>
      </c>
      <c r="AE1073">
        <v>655</v>
      </c>
      <c r="AF1073">
        <v>233</v>
      </c>
      <c r="AG1073">
        <v>3514</v>
      </c>
      <c r="AH1073">
        <v>21</v>
      </c>
      <c r="AI1073">
        <v>4</v>
      </c>
      <c r="AJ1073">
        <v>65</v>
      </c>
      <c r="AK1073">
        <v>1249</v>
      </c>
      <c r="AL1073">
        <v>2586</v>
      </c>
      <c r="AM1073">
        <v>2</v>
      </c>
      <c r="AN1073">
        <v>3837</v>
      </c>
      <c r="AO1073">
        <v>0.94709408391972894</v>
      </c>
      <c r="AP1073">
        <v>5.2905916080271037E-2</v>
      </c>
      <c r="AQ1073">
        <v>0</v>
      </c>
      <c r="AR1073">
        <v>0.16445139431847799</v>
      </c>
      <c r="AS1073">
        <v>0.19702892885066459</v>
      </c>
      <c r="AT1073">
        <v>0.16705759708105289</v>
      </c>
      <c r="AU1073">
        <v>0.11467292155329679</v>
      </c>
      <c r="AV1073">
        <v>0.1021631482929372</v>
      </c>
      <c r="AW1073">
        <v>6.1767005473025799E-2</v>
      </c>
      <c r="AX1073">
        <v>6.2027625749283291E-2</v>
      </c>
      <c r="AY1073">
        <v>4.7432890278863687E-2</v>
      </c>
      <c r="AZ1073">
        <v>1.6419077404222049E-2</v>
      </c>
      <c r="BA1073">
        <v>5.8900182434193378E-2</v>
      </c>
      <c r="BB1073">
        <v>8.0792285639822783E-3</v>
      </c>
      <c r="BC1073">
        <v>0</v>
      </c>
      <c r="BD1073">
        <v>0.95751889497002862</v>
      </c>
      <c r="BE1073">
        <v>4.2481105029971329E-2</v>
      </c>
      <c r="BF1073">
        <v>0</v>
      </c>
      <c r="BG1073">
        <v>0.43184779775866561</v>
      </c>
      <c r="BH1073">
        <v>0.32890278863695588</v>
      </c>
      <c r="BI1073">
        <v>0.2392494136043784</v>
      </c>
      <c r="BJ1073">
        <v>0</v>
      </c>
      <c r="BK1073">
        <v>4.2741725306228821E-2</v>
      </c>
      <c r="BL1073">
        <v>0.78655199374511342</v>
      </c>
      <c r="BM1073">
        <v>0</v>
      </c>
      <c r="BN1073">
        <v>0.17070628094865781</v>
      </c>
      <c r="BO1073">
        <v>6.072452436799583E-2</v>
      </c>
      <c r="BP1073">
        <v>0.91581965076882976</v>
      </c>
      <c r="BQ1073">
        <v>5.4730258014073496E-3</v>
      </c>
      <c r="BR1073">
        <v>1.0424811050299711E-3</v>
      </c>
      <c r="BS1073">
        <v>1.694031795673703E-2</v>
      </c>
      <c r="BT1073">
        <v>0.32551472504560852</v>
      </c>
      <c r="BU1073">
        <v>0.67396403440187647</v>
      </c>
      <c r="BV1073">
        <v>5.2124055251498566E-4</v>
      </c>
      <c r="BW1073">
        <v>1</v>
      </c>
      <c r="BX1073" t="s">
        <v>2217</v>
      </c>
      <c r="BY1073">
        <v>13546</v>
      </c>
      <c r="BZ1073">
        <v>0.28325705005167578</v>
      </c>
      <c r="CA1073">
        <v>0</v>
      </c>
    </row>
    <row r="1074" spans="1:79" customFormat="1" x14ac:dyDescent="0.25">
      <c r="A1074" t="s">
        <v>2219</v>
      </c>
      <c r="B1074" t="s">
        <v>354</v>
      </c>
      <c r="C1074" t="s">
        <v>124</v>
      </c>
      <c r="D1074" t="s">
        <v>949</v>
      </c>
      <c r="E1074">
        <v>2019</v>
      </c>
      <c r="F1074">
        <v>4875</v>
      </c>
      <c r="G1074">
        <v>405</v>
      </c>
      <c r="H1074">
        <v>0</v>
      </c>
      <c r="I1074">
        <v>1028</v>
      </c>
      <c r="J1074">
        <v>1029</v>
      </c>
      <c r="K1074">
        <v>877</v>
      </c>
      <c r="L1074">
        <v>599</v>
      </c>
      <c r="M1074">
        <v>453</v>
      </c>
      <c r="N1074">
        <v>307</v>
      </c>
      <c r="O1074">
        <v>313</v>
      </c>
      <c r="P1074">
        <v>221</v>
      </c>
      <c r="Q1074">
        <v>108</v>
      </c>
      <c r="R1074">
        <v>24</v>
      </c>
      <c r="S1074">
        <v>321</v>
      </c>
      <c r="T1074">
        <v>0</v>
      </c>
      <c r="U1074">
        <v>5000</v>
      </c>
      <c r="V1074">
        <v>280</v>
      </c>
      <c r="W1074">
        <v>0</v>
      </c>
      <c r="X1074">
        <v>1742</v>
      </c>
      <c r="Y1074">
        <v>2437</v>
      </c>
      <c r="Z1074">
        <v>1101</v>
      </c>
      <c r="AA1074">
        <v>0</v>
      </c>
      <c r="AB1074">
        <v>27</v>
      </c>
      <c r="AC1074">
        <v>4295</v>
      </c>
      <c r="AD1074">
        <v>0</v>
      </c>
      <c r="AE1074">
        <v>958</v>
      </c>
      <c r="AF1074">
        <v>281</v>
      </c>
      <c r="AG1074">
        <v>4935</v>
      </c>
      <c r="AH1074">
        <v>4</v>
      </c>
      <c r="AI1074">
        <v>3</v>
      </c>
      <c r="AJ1074">
        <v>57</v>
      </c>
      <c r="AK1074">
        <v>535</v>
      </c>
      <c r="AL1074">
        <v>4745</v>
      </c>
      <c r="AM1074">
        <v>0</v>
      </c>
      <c r="AN1074">
        <v>5280</v>
      </c>
      <c r="AO1074">
        <v>0.92329545454545459</v>
      </c>
      <c r="AP1074">
        <v>7.6704545454545456E-2</v>
      </c>
      <c r="AQ1074">
        <v>0</v>
      </c>
      <c r="AR1074">
        <v>0.1946969696969697</v>
      </c>
      <c r="AS1074">
        <v>0.19488636363636361</v>
      </c>
      <c r="AT1074">
        <v>0.16609848484848491</v>
      </c>
      <c r="AU1074">
        <v>0.1134469696969697</v>
      </c>
      <c r="AV1074">
        <v>8.579545454545455E-2</v>
      </c>
      <c r="AW1074">
        <v>5.8143939393939387E-2</v>
      </c>
      <c r="AX1074">
        <v>5.928030303030303E-2</v>
      </c>
      <c r="AY1074">
        <v>4.1856060606060598E-2</v>
      </c>
      <c r="AZ1074">
        <v>2.0454545454545451E-2</v>
      </c>
      <c r="BA1074">
        <v>6.0795454545454548E-2</v>
      </c>
      <c r="BB1074">
        <v>4.5454545454545452E-3</v>
      </c>
      <c r="BC1074">
        <v>0</v>
      </c>
      <c r="BD1074">
        <v>0.94696969696969702</v>
      </c>
      <c r="BE1074">
        <v>5.3030303030303032E-2</v>
      </c>
      <c r="BF1074">
        <v>0</v>
      </c>
      <c r="BG1074">
        <v>0.3299242424242424</v>
      </c>
      <c r="BH1074">
        <v>0.4615530303030303</v>
      </c>
      <c r="BI1074">
        <v>0.2085227272727273</v>
      </c>
      <c r="BJ1074">
        <v>0</v>
      </c>
      <c r="BK1074">
        <v>5.1136363636363636E-3</v>
      </c>
      <c r="BL1074">
        <v>0.81344696969696972</v>
      </c>
      <c r="BM1074">
        <v>0</v>
      </c>
      <c r="BN1074">
        <v>0.1814393939393939</v>
      </c>
      <c r="BO1074">
        <v>5.3219696969696972E-2</v>
      </c>
      <c r="BP1074">
        <v>0.93465909090909094</v>
      </c>
      <c r="BQ1074">
        <v>7.5757575757575758E-4</v>
      </c>
      <c r="BR1074">
        <v>5.6818181818181815E-4</v>
      </c>
      <c r="BS1074">
        <v>1.0795454545454551E-2</v>
      </c>
      <c r="BT1074">
        <v>0.1013257575757576</v>
      </c>
      <c r="BU1074">
        <v>0.89867424242424243</v>
      </c>
      <c r="BV1074">
        <v>0</v>
      </c>
      <c r="BW1074">
        <v>1</v>
      </c>
      <c r="BX1074" t="s">
        <v>2217</v>
      </c>
      <c r="BY1074">
        <v>13546</v>
      </c>
      <c r="BZ1074">
        <v>0.3897829617599291</v>
      </c>
      <c r="CA1074">
        <v>0</v>
      </c>
    </row>
    <row r="1075" spans="1:79" customFormat="1" x14ac:dyDescent="0.25">
      <c r="A1075" t="s">
        <v>2220</v>
      </c>
      <c r="B1075" t="s">
        <v>354</v>
      </c>
      <c r="C1075" t="s">
        <v>124</v>
      </c>
      <c r="D1075" t="s">
        <v>951</v>
      </c>
      <c r="E1075">
        <v>2019</v>
      </c>
      <c r="F1075">
        <v>3359</v>
      </c>
      <c r="G1075">
        <v>449</v>
      </c>
      <c r="H1075">
        <v>0</v>
      </c>
      <c r="I1075">
        <v>444</v>
      </c>
      <c r="J1075">
        <v>794</v>
      </c>
      <c r="K1075">
        <v>643</v>
      </c>
      <c r="L1075">
        <v>548</v>
      </c>
      <c r="M1075">
        <v>443</v>
      </c>
      <c r="N1075">
        <v>315</v>
      </c>
      <c r="O1075">
        <v>231</v>
      </c>
      <c r="P1075">
        <v>175</v>
      </c>
      <c r="Q1075">
        <v>67</v>
      </c>
      <c r="R1075">
        <v>18</v>
      </c>
      <c r="S1075">
        <v>130</v>
      </c>
      <c r="T1075">
        <v>0</v>
      </c>
      <c r="U1075">
        <v>3296</v>
      </c>
      <c r="V1075">
        <v>512</v>
      </c>
      <c r="W1075">
        <v>0</v>
      </c>
      <c r="X1075">
        <v>1453</v>
      </c>
      <c r="Y1075">
        <v>1650</v>
      </c>
      <c r="Z1075">
        <v>705</v>
      </c>
      <c r="AA1075">
        <v>0</v>
      </c>
      <c r="AB1075">
        <v>177</v>
      </c>
      <c r="AC1075">
        <v>2942</v>
      </c>
      <c r="AD1075">
        <v>0</v>
      </c>
      <c r="AE1075">
        <v>689</v>
      </c>
      <c r="AF1075">
        <v>425</v>
      </c>
      <c r="AG1075">
        <v>3316</v>
      </c>
      <c r="AH1075">
        <v>23</v>
      </c>
      <c r="AI1075">
        <v>0</v>
      </c>
      <c r="AJ1075">
        <v>44</v>
      </c>
      <c r="AK1075">
        <v>402</v>
      </c>
      <c r="AL1075">
        <v>3406</v>
      </c>
      <c r="AM1075">
        <v>0</v>
      </c>
      <c r="AN1075">
        <v>3808</v>
      </c>
      <c r="AO1075">
        <v>0.88209033613445376</v>
      </c>
      <c r="AP1075">
        <v>0.1179096638655462</v>
      </c>
      <c r="AQ1075">
        <v>0</v>
      </c>
      <c r="AR1075">
        <v>0.1165966386554622</v>
      </c>
      <c r="AS1075">
        <v>0.20850840336134449</v>
      </c>
      <c r="AT1075">
        <v>0.16885504201680671</v>
      </c>
      <c r="AU1075">
        <v>0.1439075630252101</v>
      </c>
      <c r="AV1075">
        <v>0.1163340336134454</v>
      </c>
      <c r="AW1075">
        <v>8.2720588235294115E-2</v>
      </c>
      <c r="AX1075">
        <v>6.0661764705882353E-2</v>
      </c>
      <c r="AY1075">
        <v>4.595588235294118E-2</v>
      </c>
      <c r="AZ1075">
        <v>1.759453781512605E-2</v>
      </c>
      <c r="BA1075">
        <v>3.4138655462184871E-2</v>
      </c>
      <c r="BB1075">
        <v>4.7268907563025207E-3</v>
      </c>
      <c r="BC1075">
        <v>0</v>
      </c>
      <c r="BD1075">
        <v>0.86554621848739499</v>
      </c>
      <c r="BE1075">
        <v>0.13445378151260501</v>
      </c>
      <c r="BF1075">
        <v>0</v>
      </c>
      <c r="BG1075">
        <v>0.38156512605042009</v>
      </c>
      <c r="BH1075">
        <v>0.43329831932773111</v>
      </c>
      <c r="BI1075">
        <v>0.18513655462184869</v>
      </c>
      <c r="BJ1075">
        <v>0</v>
      </c>
      <c r="BK1075">
        <v>4.6481092436974791E-2</v>
      </c>
      <c r="BL1075">
        <v>0.77258403361344541</v>
      </c>
      <c r="BM1075">
        <v>0</v>
      </c>
      <c r="BN1075">
        <v>0.1809348739495798</v>
      </c>
      <c r="BO1075">
        <v>0.1116071428571429</v>
      </c>
      <c r="BP1075">
        <v>0.87079831932773111</v>
      </c>
      <c r="BQ1075">
        <v>6.0399159663865548E-3</v>
      </c>
      <c r="BR1075">
        <v>0</v>
      </c>
      <c r="BS1075">
        <v>1.15546218487395E-2</v>
      </c>
      <c r="BT1075">
        <v>0.1055672268907563</v>
      </c>
      <c r="BU1075">
        <v>0.89443277310924374</v>
      </c>
      <c r="BV1075">
        <v>0</v>
      </c>
      <c r="BW1075">
        <v>1</v>
      </c>
      <c r="BX1075" t="s">
        <v>2217</v>
      </c>
      <c r="BY1075">
        <v>13546</v>
      </c>
      <c r="BZ1075">
        <v>0.28111619666322157</v>
      </c>
      <c r="CA1075">
        <v>0</v>
      </c>
    </row>
    <row r="1076" spans="1:79" customFormat="1" x14ac:dyDescent="0.25">
      <c r="A1076" t="s">
        <v>2221</v>
      </c>
      <c r="B1076" t="s">
        <v>354</v>
      </c>
      <c r="C1076" t="s">
        <v>124</v>
      </c>
      <c r="D1076" t="s">
        <v>953</v>
      </c>
      <c r="E1076">
        <v>2019</v>
      </c>
      <c r="F1076">
        <v>581</v>
      </c>
      <c r="G1076">
        <v>40</v>
      </c>
      <c r="H1076">
        <v>0</v>
      </c>
      <c r="I1076">
        <v>77</v>
      </c>
      <c r="J1076">
        <v>111</v>
      </c>
      <c r="K1076">
        <v>107</v>
      </c>
      <c r="L1076">
        <v>114</v>
      </c>
      <c r="M1076">
        <v>67</v>
      </c>
      <c r="N1076">
        <v>52</v>
      </c>
      <c r="O1076">
        <v>28</v>
      </c>
      <c r="P1076">
        <v>30</v>
      </c>
      <c r="Q1076">
        <v>10</v>
      </c>
      <c r="R1076">
        <v>4</v>
      </c>
      <c r="S1076">
        <v>21</v>
      </c>
      <c r="T1076">
        <v>0</v>
      </c>
      <c r="U1076">
        <v>587</v>
      </c>
      <c r="V1076">
        <v>34</v>
      </c>
      <c r="W1076">
        <v>0</v>
      </c>
      <c r="X1076">
        <v>301</v>
      </c>
      <c r="Y1076">
        <v>167</v>
      </c>
      <c r="Z1076">
        <v>153</v>
      </c>
      <c r="AA1076">
        <v>0</v>
      </c>
      <c r="AB1076">
        <v>23</v>
      </c>
      <c r="AC1076">
        <v>261</v>
      </c>
      <c r="AD1076">
        <v>0</v>
      </c>
      <c r="AE1076">
        <v>337</v>
      </c>
      <c r="AF1076">
        <v>90</v>
      </c>
      <c r="AG1076">
        <v>365</v>
      </c>
      <c r="AH1076">
        <v>157</v>
      </c>
      <c r="AI1076">
        <v>1</v>
      </c>
      <c r="AJ1076">
        <v>8</v>
      </c>
      <c r="AK1076">
        <v>50</v>
      </c>
      <c r="AL1076">
        <v>569</v>
      </c>
      <c r="AM1076">
        <v>2</v>
      </c>
      <c r="AN1076">
        <v>621</v>
      </c>
      <c r="AO1076">
        <v>0.93558776167471824</v>
      </c>
      <c r="AP1076">
        <v>6.4412238325281798E-2</v>
      </c>
      <c r="AQ1076">
        <v>0</v>
      </c>
      <c r="AR1076">
        <v>0.1239935587761675</v>
      </c>
      <c r="AS1076">
        <v>0.17874396135265699</v>
      </c>
      <c r="AT1076">
        <v>0.17230273752012881</v>
      </c>
      <c r="AU1076">
        <v>0.18357487922705321</v>
      </c>
      <c r="AV1076">
        <v>0.107890499194847</v>
      </c>
      <c r="AW1076">
        <v>8.3735909822866342E-2</v>
      </c>
      <c r="AX1076">
        <v>4.5088566827697261E-2</v>
      </c>
      <c r="AY1076">
        <v>4.8309178743961352E-2</v>
      </c>
      <c r="AZ1076">
        <v>1.610305958132045E-2</v>
      </c>
      <c r="BA1076">
        <v>3.3816425120772937E-2</v>
      </c>
      <c r="BB1076">
        <v>6.4412238325281803E-3</v>
      </c>
      <c r="BC1076">
        <v>0</v>
      </c>
      <c r="BD1076">
        <v>0.94524959742351045</v>
      </c>
      <c r="BE1076">
        <v>5.4750402576489533E-2</v>
      </c>
      <c r="BF1076">
        <v>0</v>
      </c>
      <c r="BG1076">
        <v>0.48470209339774561</v>
      </c>
      <c r="BH1076">
        <v>0.2689210950080515</v>
      </c>
      <c r="BI1076">
        <v>0.24637681159420291</v>
      </c>
      <c r="BJ1076">
        <v>0</v>
      </c>
      <c r="BK1076">
        <v>3.7037037037037028E-2</v>
      </c>
      <c r="BL1076">
        <v>0.42028985507246369</v>
      </c>
      <c r="BM1076">
        <v>0</v>
      </c>
      <c r="BN1076">
        <v>0.54267310789049916</v>
      </c>
      <c r="BO1076">
        <v>0.14492753623188409</v>
      </c>
      <c r="BP1076">
        <v>0.5877616747181964</v>
      </c>
      <c r="BQ1076">
        <v>0.25281803542673109</v>
      </c>
      <c r="BR1076">
        <v>1.6103059581320451E-3</v>
      </c>
      <c r="BS1076">
        <v>1.2882447665056361E-2</v>
      </c>
      <c r="BT1076">
        <v>8.0515297906602251E-2</v>
      </c>
      <c r="BU1076">
        <v>0.91626409017713362</v>
      </c>
      <c r="BV1076">
        <v>3.2206119162640902E-3</v>
      </c>
      <c r="BW1076">
        <v>1</v>
      </c>
      <c r="BX1076" t="s">
        <v>2217</v>
      </c>
      <c r="BY1076">
        <v>13546</v>
      </c>
      <c r="BZ1076">
        <v>4.5843791525173483E-2</v>
      </c>
      <c r="CA1076">
        <v>0</v>
      </c>
    </row>
    <row r="1077" spans="1:79" customFormat="1" x14ac:dyDescent="0.25">
      <c r="A1077" t="s">
        <v>2222</v>
      </c>
      <c r="B1077" t="s">
        <v>354</v>
      </c>
      <c r="C1077" t="s">
        <v>123</v>
      </c>
      <c r="D1077" t="s">
        <v>44</v>
      </c>
      <c r="E1077">
        <v>2019</v>
      </c>
      <c r="F1077">
        <v>10622</v>
      </c>
      <c r="G1077">
        <v>1199</v>
      </c>
      <c r="H1077">
        <v>0</v>
      </c>
      <c r="I1077">
        <v>1535</v>
      </c>
      <c r="J1077">
        <v>1866</v>
      </c>
      <c r="K1077">
        <v>1805</v>
      </c>
      <c r="L1077">
        <v>1553</v>
      </c>
      <c r="M1077">
        <v>1389</v>
      </c>
      <c r="N1077">
        <v>1219</v>
      </c>
      <c r="O1077">
        <v>1008</v>
      </c>
      <c r="P1077">
        <v>649</v>
      </c>
      <c r="Q1077">
        <v>226</v>
      </c>
      <c r="R1077">
        <v>45</v>
      </c>
      <c r="S1077">
        <v>526</v>
      </c>
      <c r="T1077">
        <v>0</v>
      </c>
      <c r="U1077">
        <v>9266</v>
      </c>
      <c r="V1077">
        <v>13</v>
      </c>
      <c r="W1077">
        <v>2542</v>
      </c>
      <c r="X1077">
        <v>6065</v>
      </c>
      <c r="Y1077">
        <v>3126</v>
      </c>
      <c r="Z1077">
        <v>2589</v>
      </c>
      <c r="AA1077">
        <v>41</v>
      </c>
      <c r="AB1077">
        <v>364</v>
      </c>
      <c r="AC1077">
        <v>10602</v>
      </c>
      <c r="AD1077">
        <v>521</v>
      </c>
      <c r="AE1077">
        <v>334</v>
      </c>
      <c r="AF1077">
        <v>173</v>
      </c>
      <c r="AG1077">
        <v>10773</v>
      </c>
      <c r="AH1077">
        <v>136</v>
      </c>
      <c r="AI1077">
        <v>16</v>
      </c>
      <c r="AJ1077">
        <v>723</v>
      </c>
      <c r="AK1077">
        <v>843</v>
      </c>
      <c r="AL1077">
        <v>10865</v>
      </c>
      <c r="AM1077">
        <v>113</v>
      </c>
      <c r="AN1077">
        <v>11821</v>
      </c>
      <c r="AO1077">
        <v>0.89857034091870402</v>
      </c>
      <c r="AP1077">
        <v>0.101429659081296</v>
      </c>
      <c r="AQ1077">
        <v>0</v>
      </c>
      <c r="AR1077">
        <v>0.12985365028339399</v>
      </c>
      <c r="AS1077">
        <v>0.1578546654259369</v>
      </c>
      <c r="AT1077">
        <v>0.1526943574993655</v>
      </c>
      <c r="AU1077">
        <v>0.1313763640977921</v>
      </c>
      <c r="AV1077">
        <v>0.11750274934438711</v>
      </c>
      <c r="AW1077">
        <v>0.10312156331951609</v>
      </c>
      <c r="AX1077">
        <v>8.5271973606293877E-2</v>
      </c>
      <c r="AY1077">
        <v>5.4902292530242792E-2</v>
      </c>
      <c r="AZ1077">
        <v>1.9118517891887319E-2</v>
      </c>
      <c r="BA1077">
        <v>4.4497081465189069E-2</v>
      </c>
      <c r="BB1077">
        <v>3.8067845359952631E-3</v>
      </c>
      <c r="BC1077">
        <v>0</v>
      </c>
      <c r="BD1077">
        <v>0.78385923356738008</v>
      </c>
      <c r="BE1077">
        <v>1.099737754843076E-3</v>
      </c>
      <c r="BF1077">
        <v>0.2150410286777768</v>
      </c>
      <c r="BG1077">
        <v>0.51306996024025042</v>
      </c>
      <c r="BH1077">
        <v>0.26444463243380423</v>
      </c>
      <c r="BI1077">
        <v>0.2190170036375941</v>
      </c>
      <c r="BJ1077">
        <v>3.468403688351239E-3</v>
      </c>
      <c r="BK1077">
        <v>3.0792657135606121E-2</v>
      </c>
      <c r="BL1077">
        <v>0.89687843668048384</v>
      </c>
      <c r="BM1077">
        <v>4.4074105405634043E-2</v>
      </c>
      <c r="BN1077">
        <v>2.8254800778275951E-2</v>
      </c>
      <c r="BO1077">
        <v>1.4634971660604011E-2</v>
      </c>
      <c r="BP1077">
        <v>0.91134421791726583</v>
      </c>
      <c r="BQ1077">
        <v>1.150494881989679E-2</v>
      </c>
      <c r="BR1077">
        <v>1.3535233905760931E-3</v>
      </c>
      <c r="BS1077">
        <v>6.1162338211657223E-2</v>
      </c>
      <c r="BT1077">
        <v>7.1313763640977926E-2</v>
      </c>
      <c r="BU1077">
        <v>0.91912697741307847</v>
      </c>
      <c r="BV1077">
        <v>9.5592589459436595E-3</v>
      </c>
      <c r="BW1077">
        <v>1</v>
      </c>
      <c r="BX1077" t="s">
        <v>2223</v>
      </c>
      <c r="BY1077">
        <v>11821</v>
      </c>
      <c r="BZ1077">
        <v>1</v>
      </c>
      <c r="CA1077">
        <v>0</v>
      </c>
    </row>
    <row r="1078" spans="1:79" customFormat="1" x14ac:dyDescent="0.25">
      <c r="A1078" t="s">
        <v>2224</v>
      </c>
      <c r="B1078" t="s">
        <v>354</v>
      </c>
      <c r="C1078" t="s">
        <v>123</v>
      </c>
      <c r="D1078" t="s">
        <v>947</v>
      </c>
      <c r="E1078">
        <v>2019</v>
      </c>
      <c r="F1078">
        <v>1189</v>
      </c>
      <c r="G1078">
        <v>99</v>
      </c>
      <c r="H1078">
        <v>0</v>
      </c>
      <c r="I1078">
        <v>168</v>
      </c>
      <c r="J1078">
        <v>209</v>
      </c>
      <c r="K1078">
        <v>208</v>
      </c>
      <c r="L1078">
        <v>171</v>
      </c>
      <c r="M1078">
        <v>162</v>
      </c>
      <c r="N1078">
        <v>145</v>
      </c>
      <c r="O1078">
        <v>97</v>
      </c>
      <c r="P1078">
        <v>71</v>
      </c>
      <c r="Q1078">
        <v>14</v>
      </c>
      <c r="R1078">
        <v>4</v>
      </c>
      <c r="S1078">
        <v>39</v>
      </c>
      <c r="T1078">
        <v>0</v>
      </c>
      <c r="U1078">
        <v>989</v>
      </c>
      <c r="V1078">
        <v>2</v>
      </c>
      <c r="W1078">
        <v>297</v>
      </c>
      <c r="X1078">
        <v>696</v>
      </c>
      <c r="Y1078">
        <v>327</v>
      </c>
      <c r="Z1078">
        <v>258</v>
      </c>
      <c r="AA1078">
        <v>7</v>
      </c>
      <c r="AB1078">
        <v>150</v>
      </c>
      <c r="AC1078">
        <v>1105</v>
      </c>
      <c r="AD1078">
        <v>3</v>
      </c>
      <c r="AE1078">
        <v>30</v>
      </c>
      <c r="AF1078">
        <v>41</v>
      </c>
      <c r="AG1078">
        <v>1203</v>
      </c>
      <c r="AH1078">
        <v>8</v>
      </c>
      <c r="AI1078">
        <v>8</v>
      </c>
      <c r="AJ1078">
        <v>28</v>
      </c>
      <c r="AK1078">
        <v>100</v>
      </c>
      <c r="AL1078">
        <v>1164</v>
      </c>
      <c r="AM1078">
        <v>24</v>
      </c>
      <c r="AN1078">
        <v>1288</v>
      </c>
      <c r="AO1078">
        <v>0.92313664596273293</v>
      </c>
      <c r="AP1078">
        <v>7.6863354037267087E-2</v>
      </c>
      <c r="AQ1078">
        <v>0</v>
      </c>
      <c r="AR1078">
        <v>0.13043478260869559</v>
      </c>
      <c r="AS1078">
        <v>0.1622670807453416</v>
      </c>
      <c r="AT1078">
        <v>0.16149068322981369</v>
      </c>
      <c r="AU1078">
        <v>0.13276397515527949</v>
      </c>
      <c r="AV1078">
        <v>0.12577639751552791</v>
      </c>
      <c r="AW1078">
        <v>0.1125776397515528</v>
      </c>
      <c r="AX1078">
        <v>7.5310559006211183E-2</v>
      </c>
      <c r="AY1078">
        <v>5.5124223602484472E-2</v>
      </c>
      <c r="AZ1078">
        <v>1.0869565217391301E-2</v>
      </c>
      <c r="BA1078">
        <v>3.027950310559006E-2</v>
      </c>
      <c r="BB1078">
        <v>3.105590062111801E-3</v>
      </c>
      <c r="BC1078">
        <v>0</v>
      </c>
      <c r="BD1078">
        <v>0.7678571428571429</v>
      </c>
      <c r="BE1078">
        <v>1.5527950310559009E-3</v>
      </c>
      <c r="BF1078">
        <v>0.23059006211180119</v>
      </c>
      <c r="BG1078">
        <v>0.54037267080745344</v>
      </c>
      <c r="BH1078">
        <v>0.25388198757763969</v>
      </c>
      <c r="BI1078">
        <v>0.2003105590062112</v>
      </c>
      <c r="BJ1078">
        <v>5.434782608695652E-3</v>
      </c>
      <c r="BK1078">
        <v>0.1164596273291925</v>
      </c>
      <c r="BL1078">
        <v>0.85791925465838514</v>
      </c>
      <c r="BM1078">
        <v>2.329192546583851E-3</v>
      </c>
      <c r="BN1078">
        <v>2.3291925465838512E-2</v>
      </c>
      <c r="BO1078">
        <v>3.183229813664596E-2</v>
      </c>
      <c r="BP1078">
        <v>0.93400621118012417</v>
      </c>
      <c r="BQ1078">
        <v>6.2111801242236021E-3</v>
      </c>
      <c r="BR1078">
        <v>6.2111801242236021E-3</v>
      </c>
      <c r="BS1078">
        <v>2.1739130434782612E-2</v>
      </c>
      <c r="BT1078">
        <v>7.7639751552795025E-2</v>
      </c>
      <c r="BU1078">
        <v>0.90372670807453415</v>
      </c>
      <c r="BV1078">
        <v>1.8633540372670811E-2</v>
      </c>
      <c r="BW1078">
        <v>1</v>
      </c>
      <c r="BX1078" t="s">
        <v>2223</v>
      </c>
      <c r="BY1078">
        <v>11821</v>
      </c>
      <c r="BZ1078">
        <v>0.10895863294137551</v>
      </c>
      <c r="CA1078">
        <v>0</v>
      </c>
    </row>
    <row r="1079" spans="1:79" customFormat="1" x14ac:dyDescent="0.25">
      <c r="A1079" t="s">
        <v>2225</v>
      </c>
      <c r="B1079" t="s">
        <v>354</v>
      </c>
      <c r="C1079" t="s">
        <v>123</v>
      </c>
      <c r="D1079" t="s">
        <v>949</v>
      </c>
      <c r="E1079">
        <v>2019</v>
      </c>
      <c r="F1079">
        <v>3792</v>
      </c>
      <c r="G1079">
        <v>434</v>
      </c>
      <c r="H1079">
        <v>0</v>
      </c>
      <c r="I1079">
        <v>536</v>
      </c>
      <c r="J1079">
        <v>623</v>
      </c>
      <c r="K1079">
        <v>628</v>
      </c>
      <c r="L1079">
        <v>617</v>
      </c>
      <c r="M1079">
        <v>493</v>
      </c>
      <c r="N1079">
        <v>462</v>
      </c>
      <c r="O1079">
        <v>377</v>
      </c>
      <c r="P1079">
        <v>242</v>
      </c>
      <c r="Q1079">
        <v>82</v>
      </c>
      <c r="R1079">
        <v>20</v>
      </c>
      <c r="S1079">
        <v>146</v>
      </c>
      <c r="T1079">
        <v>0</v>
      </c>
      <c r="U1079">
        <v>3216</v>
      </c>
      <c r="V1079">
        <v>4</v>
      </c>
      <c r="W1079">
        <v>1006</v>
      </c>
      <c r="X1079">
        <v>2149</v>
      </c>
      <c r="Y1079">
        <v>1090</v>
      </c>
      <c r="Z1079">
        <v>979</v>
      </c>
      <c r="AA1079">
        <v>8</v>
      </c>
      <c r="AB1079">
        <v>13</v>
      </c>
      <c r="AC1079">
        <v>4178</v>
      </c>
      <c r="AD1079">
        <v>2</v>
      </c>
      <c r="AE1079">
        <v>33</v>
      </c>
      <c r="AF1079">
        <v>12</v>
      </c>
      <c r="AG1079">
        <v>4164</v>
      </c>
      <c r="AH1079">
        <v>2</v>
      </c>
      <c r="AI1079">
        <v>1</v>
      </c>
      <c r="AJ1079">
        <v>47</v>
      </c>
      <c r="AK1079">
        <v>241</v>
      </c>
      <c r="AL1079">
        <v>3957</v>
      </c>
      <c r="AM1079">
        <v>28</v>
      </c>
      <c r="AN1079">
        <v>4226</v>
      </c>
      <c r="AO1079">
        <v>0.89730241362991003</v>
      </c>
      <c r="AP1079">
        <v>0.1026975863700899</v>
      </c>
      <c r="AQ1079">
        <v>0</v>
      </c>
      <c r="AR1079">
        <v>0.1268338854708945</v>
      </c>
      <c r="AS1079">
        <v>0.14742072882158069</v>
      </c>
      <c r="AT1079">
        <v>0.14860388073828679</v>
      </c>
      <c r="AU1079">
        <v>0.14600094652153339</v>
      </c>
      <c r="AV1079">
        <v>0.116658778987222</v>
      </c>
      <c r="AW1079">
        <v>0.1093232371036441</v>
      </c>
      <c r="AX1079">
        <v>8.9209654519640316E-2</v>
      </c>
      <c r="AY1079">
        <v>5.7264552768575477E-2</v>
      </c>
      <c r="AZ1079">
        <v>1.940369143398012E-2</v>
      </c>
      <c r="BA1079">
        <v>3.4548035967818268E-2</v>
      </c>
      <c r="BB1079">
        <v>4.7326076668244201E-3</v>
      </c>
      <c r="BC1079">
        <v>0</v>
      </c>
      <c r="BD1079">
        <v>0.76100331282536682</v>
      </c>
      <c r="BE1079">
        <v>9.4652153336488402E-4</v>
      </c>
      <c r="BF1079">
        <v>0.23805016564126841</v>
      </c>
      <c r="BG1079">
        <v>0.50851869380028392</v>
      </c>
      <c r="BH1079">
        <v>0.2579271178419309</v>
      </c>
      <c r="BI1079">
        <v>0.23166114529105539</v>
      </c>
      <c r="BJ1079">
        <v>1.893043066729768E-3</v>
      </c>
      <c r="BK1079">
        <v>3.0761949834358731E-3</v>
      </c>
      <c r="BL1079">
        <v>0.98864174159962137</v>
      </c>
      <c r="BM1079">
        <v>4.7326076668244201E-4</v>
      </c>
      <c r="BN1079">
        <v>7.8088026502602936E-3</v>
      </c>
      <c r="BO1079">
        <v>2.8395646000946521E-3</v>
      </c>
      <c r="BP1079">
        <v>0.98532891623284424</v>
      </c>
      <c r="BQ1079">
        <v>4.7326076668244201E-4</v>
      </c>
      <c r="BR1079">
        <v>2.3663038334122101E-4</v>
      </c>
      <c r="BS1079">
        <v>1.112162801703739E-2</v>
      </c>
      <c r="BT1079">
        <v>5.7027922385234263E-2</v>
      </c>
      <c r="BU1079">
        <v>0.9363464268812115</v>
      </c>
      <c r="BV1079">
        <v>6.6256507335541882E-3</v>
      </c>
      <c r="BW1079">
        <v>1</v>
      </c>
      <c r="BX1079" t="s">
        <v>2223</v>
      </c>
      <c r="BY1079">
        <v>11821</v>
      </c>
      <c r="BZ1079">
        <v>0.35749936553591072</v>
      </c>
      <c r="CA1079">
        <v>0</v>
      </c>
    </row>
    <row r="1080" spans="1:79" customFormat="1" x14ac:dyDescent="0.25">
      <c r="A1080" t="s">
        <v>2226</v>
      </c>
      <c r="B1080" t="s">
        <v>354</v>
      </c>
      <c r="C1080" t="s">
        <v>123</v>
      </c>
      <c r="D1080" t="s">
        <v>951</v>
      </c>
      <c r="E1080">
        <v>2019</v>
      </c>
      <c r="F1080">
        <v>4314</v>
      </c>
      <c r="G1080">
        <v>515</v>
      </c>
      <c r="H1080">
        <v>0</v>
      </c>
      <c r="I1080">
        <v>624</v>
      </c>
      <c r="J1080">
        <v>795</v>
      </c>
      <c r="K1080">
        <v>738</v>
      </c>
      <c r="L1080">
        <v>595</v>
      </c>
      <c r="M1080">
        <v>595</v>
      </c>
      <c r="N1080">
        <v>490</v>
      </c>
      <c r="O1080">
        <v>437</v>
      </c>
      <c r="P1080">
        <v>268</v>
      </c>
      <c r="Q1080">
        <v>87</v>
      </c>
      <c r="R1080">
        <v>14</v>
      </c>
      <c r="S1080">
        <v>186</v>
      </c>
      <c r="T1080">
        <v>0</v>
      </c>
      <c r="U1080">
        <v>3873</v>
      </c>
      <c r="V1080">
        <v>7</v>
      </c>
      <c r="W1080">
        <v>949</v>
      </c>
      <c r="X1080">
        <v>2564</v>
      </c>
      <c r="Y1080">
        <v>1357</v>
      </c>
      <c r="Z1080">
        <v>892</v>
      </c>
      <c r="AA1080">
        <v>16</v>
      </c>
      <c r="AB1080">
        <v>123</v>
      </c>
      <c r="AC1080">
        <v>4639</v>
      </c>
      <c r="AD1080">
        <v>3</v>
      </c>
      <c r="AE1080">
        <v>64</v>
      </c>
      <c r="AF1080">
        <v>48</v>
      </c>
      <c r="AG1080">
        <v>4738</v>
      </c>
      <c r="AH1080">
        <v>2</v>
      </c>
      <c r="AI1080">
        <v>5</v>
      </c>
      <c r="AJ1080">
        <v>36</v>
      </c>
      <c r="AK1080">
        <v>412</v>
      </c>
      <c r="AL1080">
        <v>4373</v>
      </c>
      <c r="AM1080">
        <v>44</v>
      </c>
      <c r="AN1080">
        <v>4829</v>
      </c>
      <c r="AO1080">
        <v>0.89335266100641952</v>
      </c>
      <c r="AP1080">
        <v>0.10664733899358041</v>
      </c>
      <c r="AQ1080">
        <v>0</v>
      </c>
      <c r="AR1080">
        <v>0.1292193000621247</v>
      </c>
      <c r="AS1080">
        <v>0.16463035825222611</v>
      </c>
      <c r="AT1080">
        <v>0.15282667218885901</v>
      </c>
      <c r="AU1080">
        <v>0.12321391592462209</v>
      </c>
      <c r="AV1080">
        <v>0.12321391592462209</v>
      </c>
      <c r="AW1080">
        <v>0.10147028370262989</v>
      </c>
      <c r="AX1080">
        <v>9.0494926485814864E-2</v>
      </c>
      <c r="AY1080">
        <v>5.549803271898944E-2</v>
      </c>
      <c r="AZ1080">
        <v>1.8016152412507761E-2</v>
      </c>
      <c r="BA1080">
        <v>3.8517291364671767E-2</v>
      </c>
      <c r="BB1080">
        <v>2.8991509629322839E-3</v>
      </c>
      <c r="BC1080">
        <v>0</v>
      </c>
      <c r="BD1080">
        <v>0.80202940567405256</v>
      </c>
      <c r="BE1080">
        <v>1.449575481466142E-3</v>
      </c>
      <c r="BF1080">
        <v>0.19652101884448131</v>
      </c>
      <c r="BG1080">
        <v>0.53095879063988405</v>
      </c>
      <c r="BH1080">
        <v>0.28101056119279361</v>
      </c>
      <c r="BI1080">
        <v>0.1847173327811141</v>
      </c>
      <c r="BJ1080">
        <v>3.3133153862083251E-3</v>
      </c>
      <c r="BK1080">
        <v>2.5471112031476499E-2</v>
      </c>
      <c r="BL1080">
        <v>0.9606543797887761</v>
      </c>
      <c r="BM1080">
        <v>6.2124663491406088E-4</v>
      </c>
      <c r="BN1080">
        <v>1.3253261544833301E-2</v>
      </c>
      <c r="BO1080">
        <v>9.9399461586249741E-3</v>
      </c>
      <c r="BP1080">
        <v>0.9811555187409402</v>
      </c>
      <c r="BQ1080">
        <v>4.1416442327604059E-4</v>
      </c>
      <c r="BR1080">
        <v>1.0354110581901009E-3</v>
      </c>
      <c r="BS1080">
        <v>7.4549596189687302E-3</v>
      </c>
      <c r="BT1080">
        <v>8.5317871194864364E-2</v>
      </c>
      <c r="BU1080">
        <v>0.90557051149306278</v>
      </c>
      <c r="BV1080">
        <v>9.1116173120728925E-3</v>
      </c>
      <c r="BW1080">
        <v>1</v>
      </c>
      <c r="BX1080" t="s">
        <v>2223</v>
      </c>
      <c r="BY1080">
        <v>11821</v>
      </c>
      <c r="BZ1080">
        <v>0.40851027831824721</v>
      </c>
      <c r="CA1080">
        <v>0</v>
      </c>
    </row>
    <row r="1081" spans="1:79" customFormat="1" x14ac:dyDescent="0.25">
      <c r="A1081" t="s">
        <v>2227</v>
      </c>
      <c r="B1081" t="s">
        <v>354</v>
      </c>
      <c r="C1081" t="s">
        <v>123</v>
      </c>
      <c r="D1081" t="s">
        <v>953</v>
      </c>
      <c r="E1081">
        <v>2019</v>
      </c>
      <c r="F1081">
        <v>820</v>
      </c>
      <c r="G1081">
        <v>85</v>
      </c>
      <c r="H1081">
        <v>0</v>
      </c>
      <c r="I1081">
        <v>92</v>
      </c>
      <c r="J1081">
        <v>144</v>
      </c>
      <c r="K1081">
        <v>159</v>
      </c>
      <c r="L1081">
        <v>114</v>
      </c>
      <c r="M1081">
        <v>99</v>
      </c>
      <c r="N1081">
        <v>99</v>
      </c>
      <c r="O1081">
        <v>82</v>
      </c>
      <c r="P1081">
        <v>58</v>
      </c>
      <c r="Q1081">
        <v>37</v>
      </c>
      <c r="R1081">
        <v>7</v>
      </c>
      <c r="S1081">
        <v>14</v>
      </c>
      <c r="T1081">
        <v>0</v>
      </c>
      <c r="U1081">
        <v>680</v>
      </c>
      <c r="V1081">
        <v>0</v>
      </c>
      <c r="W1081">
        <v>225</v>
      </c>
      <c r="X1081">
        <v>469</v>
      </c>
      <c r="Y1081">
        <v>225</v>
      </c>
      <c r="Z1081">
        <v>204</v>
      </c>
      <c r="AA1081">
        <v>7</v>
      </c>
      <c r="AB1081">
        <v>71</v>
      </c>
      <c r="AC1081">
        <v>624</v>
      </c>
      <c r="AD1081">
        <v>8</v>
      </c>
      <c r="AE1081">
        <v>202</v>
      </c>
      <c r="AF1081">
        <v>69</v>
      </c>
      <c r="AG1081">
        <v>628</v>
      </c>
      <c r="AH1081">
        <v>123</v>
      </c>
      <c r="AI1081">
        <v>2</v>
      </c>
      <c r="AJ1081">
        <v>83</v>
      </c>
      <c r="AK1081">
        <v>48</v>
      </c>
      <c r="AL1081">
        <v>846</v>
      </c>
      <c r="AM1081">
        <v>11</v>
      </c>
      <c r="AN1081">
        <v>905</v>
      </c>
      <c r="AO1081">
        <v>0.90607734806629836</v>
      </c>
      <c r="AP1081">
        <v>9.3922651933701654E-2</v>
      </c>
      <c r="AQ1081">
        <v>0</v>
      </c>
      <c r="AR1081">
        <v>0.1016574585635359</v>
      </c>
      <c r="AS1081">
        <v>0.1591160220994475</v>
      </c>
      <c r="AT1081">
        <v>0.1756906077348066</v>
      </c>
      <c r="AU1081">
        <v>0.1259668508287293</v>
      </c>
      <c r="AV1081">
        <v>0.1093922651933702</v>
      </c>
      <c r="AW1081">
        <v>0.1093922651933702</v>
      </c>
      <c r="AX1081">
        <v>9.0607734806629828E-2</v>
      </c>
      <c r="AY1081">
        <v>6.4088397790055249E-2</v>
      </c>
      <c r="AZ1081">
        <v>4.0883977900552489E-2</v>
      </c>
      <c r="BA1081">
        <v>1.5469613259668511E-2</v>
      </c>
      <c r="BB1081">
        <v>7.7348066298342554E-3</v>
      </c>
      <c r="BC1081">
        <v>0</v>
      </c>
      <c r="BD1081">
        <v>0.75138121546961323</v>
      </c>
      <c r="BE1081">
        <v>0</v>
      </c>
      <c r="BF1081">
        <v>0.24861878453038669</v>
      </c>
      <c r="BG1081">
        <v>0.51823204419889501</v>
      </c>
      <c r="BH1081">
        <v>0.24861878453038669</v>
      </c>
      <c r="BI1081">
        <v>0.22541436464088399</v>
      </c>
      <c r="BJ1081">
        <v>7.7348066298342554E-3</v>
      </c>
      <c r="BK1081">
        <v>7.8453038674033151E-2</v>
      </c>
      <c r="BL1081">
        <v>0.68950276243093922</v>
      </c>
      <c r="BM1081">
        <v>8.8397790055248626E-3</v>
      </c>
      <c r="BN1081">
        <v>0.22320441988950279</v>
      </c>
      <c r="BO1081">
        <v>7.6243093922651939E-2</v>
      </c>
      <c r="BP1081">
        <v>0.69392265193370162</v>
      </c>
      <c r="BQ1081">
        <v>0.13591160220994469</v>
      </c>
      <c r="BR1081">
        <v>2.2099447513812161E-3</v>
      </c>
      <c r="BS1081">
        <v>9.1712707182320441E-2</v>
      </c>
      <c r="BT1081">
        <v>5.3038674033149172E-2</v>
      </c>
      <c r="BU1081">
        <v>0.93480662983425411</v>
      </c>
      <c r="BV1081">
        <v>1.215469613259668E-2</v>
      </c>
      <c r="BW1081">
        <v>1</v>
      </c>
      <c r="BX1081" t="s">
        <v>2223</v>
      </c>
      <c r="BY1081">
        <v>11821</v>
      </c>
      <c r="BZ1081">
        <v>7.6558666779460285E-2</v>
      </c>
      <c r="CA1081">
        <v>0</v>
      </c>
    </row>
    <row r="1082" spans="1:79" customFormat="1" x14ac:dyDescent="0.25">
      <c r="A1082" t="s">
        <v>2228</v>
      </c>
      <c r="B1082" t="s">
        <v>354</v>
      </c>
      <c r="C1082" t="s">
        <v>123</v>
      </c>
      <c r="D1082" t="s">
        <v>961</v>
      </c>
      <c r="E1082">
        <v>2019</v>
      </c>
      <c r="F1082">
        <v>507</v>
      </c>
      <c r="G1082">
        <v>66</v>
      </c>
      <c r="H1082">
        <v>0</v>
      </c>
      <c r="I1082">
        <v>115</v>
      </c>
      <c r="J1082">
        <v>95</v>
      </c>
      <c r="K1082">
        <v>72</v>
      </c>
      <c r="L1082">
        <v>56</v>
      </c>
      <c r="M1082">
        <v>40</v>
      </c>
      <c r="N1082">
        <v>23</v>
      </c>
      <c r="O1082">
        <v>15</v>
      </c>
      <c r="P1082">
        <v>10</v>
      </c>
      <c r="Q1082">
        <v>6</v>
      </c>
      <c r="R1082">
        <v>0</v>
      </c>
      <c r="S1082">
        <v>141</v>
      </c>
      <c r="T1082">
        <v>0</v>
      </c>
      <c r="U1082">
        <v>508</v>
      </c>
      <c r="V1082">
        <v>0</v>
      </c>
      <c r="W1082">
        <v>65</v>
      </c>
      <c r="X1082">
        <v>187</v>
      </c>
      <c r="Y1082">
        <v>127</v>
      </c>
      <c r="Z1082">
        <v>256</v>
      </c>
      <c r="AA1082">
        <v>3</v>
      </c>
      <c r="AB1082">
        <v>7</v>
      </c>
      <c r="AC1082">
        <v>56</v>
      </c>
      <c r="AD1082">
        <v>505</v>
      </c>
      <c r="AE1082">
        <v>5</v>
      </c>
      <c r="AF1082">
        <v>3</v>
      </c>
      <c r="AG1082">
        <v>40</v>
      </c>
      <c r="AH1082">
        <v>1</v>
      </c>
      <c r="AI1082">
        <v>0</v>
      </c>
      <c r="AJ1082">
        <v>529</v>
      </c>
      <c r="AK1082">
        <v>42</v>
      </c>
      <c r="AL1082">
        <v>525</v>
      </c>
      <c r="AM1082">
        <v>6</v>
      </c>
      <c r="AN1082">
        <v>573</v>
      </c>
      <c r="AO1082">
        <v>0.88481675392670156</v>
      </c>
      <c r="AP1082">
        <v>0.1151832460732984</v>
      </c>
      <c r="AQ1082">
        <v>0</v>
      </c>
      <c r="AR1082">
        <v>0.20069808027923211</v>
      </c>
      <c r="AS1082">
        <v>0.1657940663176265</v>
      </c>
      <c r="AT1082">
        <v>0.1256544502617801</v>
      </c>
      <c r="AU1082">
        <v>9.7731239092495634E-2</v>
      </c>
      <c r="AV1082">
        <v>6.9808027923211169E-2</v>
      </c>
      <c r="AW1082">
        <v>4.0139616055846421E-2</v>
      </c>
      <c r="AX1082">
        <v>2.6178010471204188E-2</v>
      </c>
      <c r="AY1082">
        <v>1.7452006980802789E-2</v>
      </c>
      <c r="AZ1082">
        <v>1.0471204188481679E-2</v>
      </c>
      <c r="BA1082">
        <v>0.24607329842931941</v>
      </c>
      <c r="BB1082">
        <v>0</v>
      </c>
      <c r="BC1082">
        <v>0</v>
      </c>
      <c r="BD1082">
        <v>0.88656195462478182</v>
      </c>
      <c r="BE1082">
        <v>0</v>
      </c>
      <c r="BF1082">
        <v>0.11343804537521809</v>
      </c>
      <c r="BG1082">
        <v>0.32635253054101221</v>
      </c>
      <c r="BH1082">
        <v>0.22164048865619551</v>
      </c>
      <c r="BI1082">
        <v>0.44677137870855149</v>
      </c>
      <c r="BJ1082">
        <v>5.235602094240838E-3</v>
      </c>
      <c r="BK1082">
        <v>1.2216404886561951E-2</v>
      </c>
      <c r="BL1082">
        <v>9.7731239092495634E-2</v>
      </c>
      <c r="BM1082">
        <v>0.88132635253054104</v>
      </c>
      <c r="BN1082">
        <v>8.7260034904013961E-3</v>
      </c>
      <c r="BO1082">
        <v>5.235602094240838E-3</v>
      </c>
      <c r="BP1082">
        <v>6.9808027923211169E-2</v>
      </c>
      <c r="BQ1082">
        <v>1.745200698080279E-3</v>
      </c>
      <c r="BR1082">
        <v>0</v>
      </c>
      <c r="BS1082">
        <v>0.92321116928446767</v>
      </c>
      <c r="BT1082">
        <v>7.3298429319371722E-2</v>
      </c>
      <c r="BU1082">
        <v>0.91623036649214662</v>
      </c>
      <c r="BV1082">
        <v>1.0471204188481679E-2</v>
      </c>
      <c r="BW1082">
        <v>1</v>
      </c>
      <c r="BX1082" t="s">
        <v>2223</v>
      </c>
      <c r="BY1082">
        <v>11821</v>
      </c>
      <c r="BZ1082">
        <v>4.8473056425006343E-2</v>
      </c>
      <c r="CA1082">
        <v>0</v>
      </c>
    </row>
    <row r="1083" spans="1:79" customFormat="1" x14ac:dyDescent="0.25">
      <c r="A1083" t="s">
        <v>2229</v>
      </c>
      <c r="B1083" t="s">
        <v>354</v>
      </c>
      <c r="C1083" t="s">
        <v>369</v>
      </c>
      <c r="D1083" t="s">
        <v>44</v>
      </c>
      <c r="E1083">
        <v>2019</v>
      </c>
      <c r="F1083">
        <v>3014</v>
      </c>
      <c r="G1083">
        <v>362</v>
      </c>
      <c r="H1083">
        <v>0</v>
      </c>
      <c r="I1083">
        <v>349</v>
      </c>
      <c r="J1083">
        <v>558</v>
      </c>
      <c r="K1083">
        <v>430</v>
      </c>
      <c r="L1083">
        <v>423</v>
      </c>
      <c r="M1083">
        <v>442</v>
      </c>
      <c r="N1083">
        <v>382</v>
      </c>
      <c r="O1083">
        <v>300</v>
      </c>
      <c r="P1083">
        <v>236</v>
      </c>
      <c r="Q1083">
        <v>102</v>
      </c>
      <c r="R1083">
        <v>49</v>
      </c>
      <c r="S1083">
        <v>105</v>
      </c>
      <c r="T1083">
        <v>0</v>
      </c>
      <c r="U1083">
        <v>2864</v>
      </c>
      <c r="V1083">
        <v>512</v>
      </c>
      <c r="W1083">
        <v>0</v>
      </c>
      <c r="X1083">
        <v>1049</v>
      </c>
      <c r="Y1083">
        <v>2014</v>
      </c>
      <c r="Z1083">
        <v>313</v>
      </c>
      <c r="AA1083">
        <v>0</v>
      </c>
      <c r="AB1083">
        <v>53</v>
      </c>
      <c r="AC1083">
        <v>3126</v>
      </c>
      <c r="AD1083">
        <v>0</v>
      </c>
      <c r="AE1083">
        <v>197</v>
      </c>
      <c r="AF1083">
        <v>105</v>
      </c>
      <c r="AG1083">
        <v>3248</v>
      </c>
      <c r="AH1083">
        <v>22</v>
      </c>
      <c r="AI1083">
        <v>1</v>
      </c>
      <c r="AJ1083">
        <v>0</v>
      </c>
      <c r="AK1083">
        <v>1235</v>
      </c>
      <c r="AL1083">
        <v>2140</v>
      </c>
      <c r="AM1083">
        <v>1</v>
      </c>
      <c r="AN1083">
        <v>3376</v>
      </c>
      <c r="AO1083">
        <v>0.89277251184834128</v>
      </c>
      <c r="AP1083">
        <v>0.10722748815165881</v>
      </c>
      <c r="AQ1083">
        <v>0</v>
      </c>
      <c r="AR1083">
        <v>0.1033767772511848</v>
      </c>
      <c r="AS1083">
        <v>0.16528436018957349</v>
      </c>
      <c r="AT1083">
        <v>0.12736966824644549</v>
      </c>
      <c r="AU1083">
        <v>0.1252962085308057</v>
      </c>
      <c r="AV1083">
        <v>0.13092417061611369</v>
      </c>
      <c r="AW1083">
        <v>0.1131516587677725</v>
      </c>
      <c r="AX1083">
        <v>8.8862559241706163E-2</v>
      </c>
      <c r="AY1083">
        <v>6.990521327014218E-2</v>
      </c>
      <c r="AZ1083">
        <v>3.0213270142180091E-2</v>
      </c>
      <c r="BA1083">
        <v>3.1101895734597151E-2</v>
      </c>
      <c r="BB1083">
        <v>1.451421800947867E-2</v>
      </c>
      <c r="BC1083">
        <v>0</v>
      </c>
      <c r="BD1083">
        <v>0.84834123222748814</v>
      </c>
      <c r="BE1083">
        <v>0.15165876777251189</v>
      </c>
      <c r="BF1083">
        <v>0</v>
      </c>
      <c r="BG1083">
        <v>0.31072274881516587</v>
      </c>
      <c r="BH1083">
        <v>0.59656398104265407</v>
      </c>
      <c r="BI1083">
        <v>9.2713270142180101E-2</v>
      </c>
      <c r="BJ1083">
        <v>0</v>
      </c>
      <c r="BK1083">
        <v>1.5699052132701421E-2</v>
      </c>
      <c r="BL1083">
        <v>0.92594786729857825</v>
      </c>
      <c r="BM1083">
        <v>0</v>
      </c>
      <c r="BN1083">
        <v>5.8353080568720378E-2</v>
      </c>
      <c r="BO1083">
        <v>3.1101895734597151E-2</v>
      </c>
      <c r="BP1083">
        <v>0.96208530805687209</v>
      </c>
      <c r="BQ1083">
        <v>6.5165876777251181E-3</v>
      </c>
      <c r="BR1083">
        <v>2.9620853080568723E-4</v>
      </c>
      <c r="BS1083">
        <v>0</v>
      </c>
      <c r="BT1083">
        <v>0.36581753554502372</v>
      </c>
      <c r="BU1083">
        <v>0.63388625592417058</v>
      </c>
      <c r="BV1083">
        <v>2.9620853080568723E-4</v>
      </c>
      <c r="BW1083">
        <v>1</v>
      </c>
      <c r="BX1083" t="s">
        <v>2230</v>
      </c>
      <c r="BY1083">
        <v>3376</v>
      </c>
      <c r="BZ1083">
        <v>1</v>
      </c>
      <c r="CA1083">
        <v>0</v>
      </c>
    </row>
    <row r="1084" spans="1:79" customFormat="1" x14ac:dyDescent="0.25">
      <c r="A1084" t="s">
        <v>2231</v>
      </c>
      <c r="B1084" t="s">
        <v>354</v>
      </c>
      <c r="C1084" t="s">
        <v>369</v>
      </c>
      <c r="D1084" t="s">
        <v>947</v>
      </c>
      <c r="E1084">
        <v>2019</v>
      </c>
      <c r="F1084">
        <v>415</v>
      </c>
      <c r="G1084">
        <v>51</v>
      </c>
      <c r="H1084">
        <v>0</v>
      </c>
      <c r="I1084">
        <v>20</v>
      </c>
      <c r="J1084">
        <v>58</v>
      </c>
      <c r="K1084">
        <v>64</v>
      </c>
      <c r="L1084">
        <v>65</v>
      </c>
      <c r="M1084">
        <v>76</v>
      </c>
      <c r="N1084">
        <v>63</v>
      </c>
      <c r="O1084">
        <v>47</v>
      </c>
      <c r="P1084">
        <v>44</v>
      </c>
      <c r="Q1084">
        <v>18</v>
      </c>
      <c r="R1084">
        <v>6</v>
      </c>
      <c r="S1084">
        <v>5</v>
      </c>
      <c r="T1084">
        <v>0</v>
      </c>
      <c r="U1084">
        <v>438</v>
      </c>
      <c r="V1084">
        <v>28</v>
      </c>
      <c r="W1084">
        <v>0</v>
      </c>
      <c r="X1084">
        <v>203</v>
      </c>
      <c r="Y1084">
        <v>221</v>
      </c>
      <c r="Z1084">
        <v>42</v>
      </c>
      <c r="AA1084">
        <v>0</v>
      </c>
      <c r="AB1084">
        <v>25</v>
      </c>
      <c r="AC1084">
        <v>411</v>
      </c>
      <c r="AD1084">
        <v>0</v>
      </c>
      <c r="AE1084">
        <v>30</v>
      </c>
      <c r="AF1084">
        <v>27</v>
      </c>
      <c r="AG1084">
        <v>439</v>
      </c>
      <c r="AH1084">
        <v>0</v>
      </c>
      <c r="AI1084">
        <v>0</v>
      </c>
      <c r="AJ1084">
        <v>0</v>
      </c>
      <c r="AK1084">
        <v>152</v>
      </c>
      <c r="AL1084">
        <v>314</v>
      </c>
      <c r="AM1084">
        <v>0</v>
      </c>
      <c r="AN1084">
        <v>466</v>
      </c>
      <c r="AO1084">
        <v>0.8905579399141631</v>
      </c>
      <c r="AP1084">
        <v>0.1094420600858369</v>
      </c>
      <c r="AQ1084">
        <v>0</v>
      </c>
      <c r="AR1084">
        <v>4.2918454935622317E-2</v>
      </c>
      <c r="AS1084">
        <v>0.1244635193133047</v>
      </c>
      <c r="AT1084">
        <v>0.13733905579399139</v>
      </c>
      <c r="AU1084">
        <v>0.13948497854077249</v>
      </c>
      <c r="AV1084">
        <v>0.1630901287553648</v>
      </c>
      <c r="AW1084">
        <v>0.13519313304721031</v>
      </c>
      <c r="AX1084">
        <v>0.1008583690987124</v>
      </c>
      <c r="AY1084">
        <v>9.4420600858369105E-2</v>
      </c>
      <c r="AZ1084">
        <v>3.8626609442060089E-2</v>
      </c>
      <c r="BA1084">
        <v>1.0729613733905579E-2</v>
      </c>
      <c r="BB1084">
        <v>1.28755364806867E-2</v>
      </c>
      <c r="BC1084">
        <v>0</v>
      </c>
      <c r="BD1084">
        <v>0.93991416309012876</v>
      </c>
      <c r="BE1084">
        <v>6.0085836909871237E-2</v>
      </c>
      <c r="BF1084">
        <v>0</v>
      </c>
      <c r="BG1084">
        <v>0.4356223175965665</v>
      </c>
      <c r="BH1084">
        <v>0.47424892703862659</v>
      </c>
      <c r="BI1084">
        <v>9.012875536480687E-2</v>
      </c>
      <c r="BJ1084">
        <v>0</v>
      </c>
      <c r="BK1084">
        <v>5.3648068669527899E-2</v>
      </c>
      <c r="BL1084">
        <v>0.88197424892703857</v>
      </c>
      <c r="BM1084">
        <v>0</v>
      </c>
      <c r="BN1084">
        <v>6.4377682403433473E-2</v>
      </c>
      <c r="BO1084">
        <v>5.7939914163090127E-2</v>
      </c>
      <c r="BP1084">
        <v>0.94206008583690992</v>
      </c>
      <c r="BQ1084">
        <v>0</v>
      </c>
      <c r="BR1084">
        <v>0</v>
      </c>
      <c r="BS1084">
        <v>0</v>
      </c>
      <c r="BT1084">
        <v>0.3261802575107296</v>
      </c>
      <c r="BU1084">
        <v>0.67381974248927035</v>
      </c>
      <c r="BV1084">
        <v>0</v>
      </c>
      <c r="BW1084">
        <v>1</v>
      </c>
      <c r="BX1084" t="s">
        <v>2230</v>
      </c>
      <c r="BY1084">
        <v>3376</v>
      </c>
      <c r="BZ1084">
        <v>0.13803317535545021</v>
      </c>
      <c r="CA1084">
        <v>0</v>
      </c>
    </row>
    <row r="1085" spans="1:79" customFormat="1" x14ac:dyDescent="0.25">
      <c r="A1085" t="s">
        <v>2232</v>
      </c>
      <c r="B1085" t="s">
        <v>354</v>
      </c>
      <c r="C1085" t="s">
        <v>369</v>
      </c>
      <c r="D1085" t="s">
        <v>949</v>
      </c>
      <c r="E1085">
        <v>2019</v>
      </c>
      <c r="F1085">
        <v>1138</v>
      </c>
      <c r="G1085">
        <v>116</v>
      </c>
      <c r="H1085">
        <v>0</v>
      </c>
      <c r="I1085">
        <v>191</v>
      </c>
      <c r="J1085">
        <v>228</v>
      </c>
      <c r="K1085">
        <v>159</v>
      </c>
      <c r="L1085">
        <v>163</v>
      </c>
      <c r="M1085">
        <v>148</v>
      </c>
      <c r="N1085">
        <v>117</v>
      </c>
      <c r="O1085">
        <v>87</v>
      </c>
      <c r="P1085">
        <v>61</v>
      </c>
      <c r="Q1085">
        <v>28</v>
      </c>
      <c r="R1085">
        <v>12</v>
      </c>
      <c r="S1085">
        <v>60</v>
      </c>
      <c r="T1085">
        <v>0</v>
      </c>
      <c r="U1085">
        <v>1154</v>
      </c>
      <c r="V1085">
        <v>100</v>
      </c>
      <c r="W1085">
        <v>0</v>
      </c>
      <c r="X1085">
        <v>374</v>
      </c>
      <c r="Y1085">
        <v>774</v>
      </c>
      <c r="Z1085">
        <v>106</v>
      </c>
      <c r="AA1085">
        <v>0</v>
      </c>
      <c r="AB1085">
        <v>9</v>
      </c>
      <c r="AC1085">
        <v>1201</v>
      </c>
      <c r="AD1085">
        <v>0</v>
      </c>
      <c r="AE1085">
        <v>44</v>
      </c>
      <c r="AF1085">
        <v>26</v>
      </c>
      <c r="AG1085">
        <v>1226</v>
      </c>
      <c r="AH1085">
        <v>1</v>
      </c>
      <c r="AI1085">
        <v>1</v>
      </c>
      <c r="AJ1085">
        <v>0</v>
      </c>
      <c r="AK1085">
        <v>623</v>
      </c>
      <c r="AL1085">
        <v>631</v>
      </c>
      <c r="AM1085">
        <v>0</v>
      </c>
      <c r="AN1085">
        <v>1254</v>
      </c>
      <c r="AO1085">
        <v>0.90749601275917069</v>
      </c>
      <c r="AP1085">
        <v>9.2503987240829352E-2</v>
      </c>
      <c r="AQ1085">
        <v>0</v>
      </c>
      <c r="AR1085">
        <v>0.15231259968102071</v>
      </c>
      <c r="AS1085">
        <v>0.1818181818181818</v>
      </c>
      <c r="AT1085">
        <v>0.12679425837320571</v>
      </c>
      <c r="AU1085">
        <v>0.12998405103668259</v>
      </c>
      <c r="AV1085">
        <v>0.11802232854864431</v>
      </c>
      <c r="AW1085">
        <v>9.3301435406698566E-2</v>
      </c>
      <c r="AX1085">
        <v>6.9377990430622011E-2</v>
      </c>
      <c r="AY1085">
        <v>4.864433811802233E-2</v>
      </c>
      <c r="AZ1085">
        <v>2.2328548644338121E-2</v>
      </c>
      <c r="BA1085">
        <v>4.784688995215311E-2</v>
      </c>
      <c r="BB1085">
        <v>9.5693779904306216E-3</v>
      </c>
      <c r="BC1085">
        <v>0</v>
      </c>
      <c r="BD1085">
        <v>0.9202551834130781</v>
      </c>
      <c r="BE1085">
        <v>7.9744816586921854E-2</v>
      </c>
      <c r="BF1085">
        <v>0</v>
      </c>
      <c r="BG1085">
        <v>0.2982456140350877</v>
      </c>
      <c r="BH1085">
        <v>0.61722488038277512</v>
      </c>
      <c r="BI1085">
        <v>8.4529505582137163E-2</v>
      </c>
      <c r="BJ1085">
        <v>0</v>
      </c>
      <c r="BK1085">
        <v>7.1770334928229667E-3</v>
      </c>
      <c r="BL1085">
        <v>0.95773524720893144</v>
      </c>
      <c r="BM1085">
        <v>0</v>
      </c>
      <c r="BN1085">
        <v>3.5087719298245612E-2</v>
      </c>
      <c r="BO1085">
        <v>2.0733652312599681E-2</v>
      </c>
      <c r="BP1085">
        <v>0.97767145135566191</v>
      </c>
      <c r="BQ1085">
        <v>7.9744816586921851E-4</v>
      </c>
      <c r="BR1085">
        <v>7.9744816586921851E-4</v>
      </c>
      <c r="BS1085">
        <v>0</v>
      </c>
      <c r="BT1085">
        <v>0.49681020733652309</v>
      </c>
      <c r="BU1085">
        <v>0.50318979266347685</v>
      </c>
      <c r="BV1085">
        <v>0</v>
      </c>
      <c r="BW1085">
        <v>1</v>
      </c>
      <c r="BX1085" t="s">
        <v>2230</v>
      </c>
      <c r="BY1085">
        <v>3376</v>
      </c>
      <c r="BZ1085">
        <v>0.37144549763033169</v>
      </c>
      <c r="CA1085">
        <v>0</v>
      </c>
    </row>
    <row r="1086" spans="1:79" customFormat="1" x14ac:dyDescent="0.25">
      <c r="A1086" t="s">
        <v>2233</v>
      </c>
      <c r="B1086" t="s">
        <v>354</v>
      </c>
      <c r="C1086" t="s">
        <v>369</v>
      </c>
      <c r="D1086" t="s">
        <v>951</v>
      </c>
      <c r="E1086">
        <v>2019</v>
      </c>
      <c r="F1086">
        <v>1291</v>
      </c>
      <c r="G1086">
        <v>174</v>
      </c>
      <c r="H1086">
        <v>0</v>
      </c>
      <c r="I1086">
        <v>125</v>
      </c>
      <c r="J1086">
        <v>251</v>
      </c>
      <c r="K1086">
        <v>184</v>
      </c>
      <c r="L1086">
        <v>173</v>
      </c>
      <c r="M1086">
        <v>193</v>
      </c>
      <c r="N1086">
        <v>179</v>
      </c>
      <c r="O1086">
        <v>144</v>
      </c>
      <c r="P1086">
        <v>108</v>
      </c>
      <c r="Q1086">
        <v>42</v>
      </c>
      <c r="R1086">
        <v>27</v>
      </c>
      <c r="S1086">
        <v>39</v>
      </c>
      <c r="T1086">
        <v>0</v>
      </c>
      <c r="U1086">
        <v>1094</v>
      </c>
      <c r="V1086">
        <v>371</v>
      </c>
      <c r="W1086">
        <v>0</v>
      </c>
      <c r="X1086">
        <v>381</v>
      </c>
      <c r="Y1086">
        <v>944</v>
      </c>
      <c r="Z1086">
        <v>140</v>
      </c>
      <c r="AA1086">
        <v>0</v>
      </c>
      <c r="AB1086">
        <v>11</v>
      </c>
      <c r="AC1086">
        <v>1409</v>
      </c>
      <c r="AD1086">
        <v>0</v>
      </c>
      <c r="AE1086">
        <v>45</v>
      </c>
      <c r="AF1086">
        <v>25</v>
      </c>
      <c r="AG1086">
        <v>1435</v>
      </c>
      <c r="AH1086">
        <v>5</v>
      </c>
      <c r="AI1086">
        <v>0</v>
      </c>
      <c r="AJ1086">
        <v>0</v>
      </c>
      <c r="AK1086">
        <v>400</v>
      </c>
      <c r="AL1086">
        <v>1065</v>
      </c>
      <c r="AM1086">
        <v>0</v>
      </c>
      <c r="AN1086">
        <v>1465</v>
      </c>
      <c r="AO1086">
        <v>0.88122866894197949</v>
      </c>
      <c r="AP1086">
        <v>0.1187713310580205</v>
      </c>
      <c r="AQ1086">
        <v>0</v>
      </c>
      <c r="AR1086">
        <v>8.5324232081911269E-2</v>
      </c>
      <c r="AS1086">
        <v>0.17133105802047779</v>
      </c>
      <c r="AT1086">
        <v>0.1255972696245734</v>
      </c>
      <c r="AU1086">
        <v>0.1180887372013652</v>
      </c>
      <c r="AV1086">
        <v>0.13174061433447101</v>
      </c>
      <c r="AW1086">
        <v>0.1221843003412969</v>
      </c>
      <c r="AX1086">
        <v>9.8293515358361769E-2</v>
      </c>
      <c r="AY1086">
        <v>7.3720136518771337E-2</v>
      </c>
      <c r="AZ1086">
        <v>2.8668941979522189E-2</v>
      </c>
      <c r="BA1086">
        <v>2.662116040955631E-2</v>
      </c>
      <c r="BB1086">
        <v>1.8430034129692831E-2</v>
      </c>
      <c r="BC1086">
        <v>0</v>
      </c>
      <c r="BD1086">
        <v>0.74675767918088742</v>
      </c>
      <c r="BE1086">
        <v>0.25324232081911258</v>
      </c>
      <c r="BF1086">
        <v>0</v>
      </c>
      <c r="BG1086">
        <v>0.26006825938566552</v>
      </c>
      <c r="BH1086">
        <v>0.64436860068259383</v>
      </c>
      <c r="BI1086">
        <v>9.556313993174062E-2</v>
      </c>
      <c r="BJ1086">
        <v>0</v>
      </c>
      <c r="BK1086">
        <v>7.5085324232081908E-3</v>
      </c>
      <c r="BL1086">
        <v>0.96177474402730379</v>
      </c>
      <c r="BM1086">
        <v>0</v>
      </c>
      <c r="BN1086">
        <v>3.071672354948805E-2</v>
      </c>
      <c r="BO1086">
        <v>1.706484641638225E-2</v>
      </c>
      <c r="BP1086">
        <v>0.97952218430034133</v>
      </c>
      <c r="BQ1086">
        <v>3.412969283276451E-3</v>
      </c>
      <c r="BR1086">
        <v>0</v>
      </c>
      <c r="BS1086">
        <v>0</v>
      </c>
      <c r="BT1086">
        <v>0.27303754266211611</v>
      </c>
      <c r="BU1086">
        <v>0.726962457337884</v>
      </c>
      <c r="BV1086">
        <v>0</v>
      </c>
      <c r="BW1086">
        <v>1</v>
      </c>
      <c r="BX1086" t="s">
        <v>2230</v>
      </c>
      <c r="BY1086">
        <v>3376</v>
      </c>
      <c r="BZ1086">
        <v>0.43394549763033169</v>
      </c>
      <c r="CA1086">
        <v>0</v>
      </c>
    </row>
    <row r="1087" spans="1:79" customFormat="1" x14ac:dyDescent="0.25">
      <c r="A1087" t="s">
        <v>2234</v>
      </c>
      <c r="B1087" t="s">
        <v>354</v>
      </c>
      <c r="C1087" t="s">
        <v>369</v>
      </c>
      <c r="D1087" t="s">
        <v>953</v>
      </c>
      <c r="E1087">
        <v>2019</v>
      </c>
      <c r="F1087">
        <v>170</v>
      </c>
      <c r="G1087">
        <v>21</v>
      </c>
      <c r="H1087">
        <v>0</v>
      </c>
      <c r="I1087">
        <v>13</v>
      </c>
      <c r="J1087">
        <v>21</v>
      </c>
      <c r="K1087">
        <v>23</v>
      </c>
      <c r="L1087">
        <v>22</v>
      </c>
      <c r="M1087">
        <v>25</v>
      </c>
      <c r="N1087">
        <v>23</v>
      </c>
      <c r="O1087">
        <v>22</v>
      </c>
      <c r="P1087">
        <v>23</v>
      </c>
      <c r="Q1087">
        <v>14</v>
      </c>
      <c r="R1087">
        <v>4</v>
      </c>
      <c r="S1087">
        <v>1</v>
      </c>
      <c r="T1087">
        <v>0</v>
      </c>
      <c r="U1087">
        <v>178</v>
      </c>
      <c r="V1087">
        <v>13</v>
      </c>
      <c r="W1087">
        <v>0</v>
      </c>
      <c r="X1087">
        <v>91</v>
      </c>
      <c r="Y1087">
        <v>75</v>
      </c>
      <c r="Z1087">
        <v>25</v>
      </c>
      <c r="AA1087">
        <v>0</v>
      </c>
      <c r="AB1087">
        <v>8</v>
      </c>
      <c r="AC1087">
        <v>105</v>
      </c>
      <c r="AD1087">
        <v>0</v>
      </c>
      <c r="AE1087">
        <v>78</v>
      </c>
      <c r="AF1087">
        <v>27</v>
      </c>
      <c r="AG1087">
        <v>148</v>
      </c>
      <c r="AH1087">
        <v>16</v>
      </c>
      <c r="AI1087">
        <v>0</v>
      </c>
      <c r="AJ1087">
        <v>0</v>
      </c>
      <c r="AK1087">
        <v>60</v>
      </c>
      <c r="AL1087">
        <v>130</v>
      </c>
      <c r="AM1087">
        <v>1</v>
      </c>
      <c r="AN1087">
        <v>191</v>
      </c>
      <c r="AO1087">
        <v>0.89005235602094246</v>
      </c>
      <c r="AP1087">
        <v>0.1099476439790576</v>
      </c>
      <c r="AQ1087">
        <v>0</v>
      </c>
      <c r="AR1087">
        <v>6.8062827225130892E-2</v>
      </c>
      <c r="AS1087">
        <v>0.1099476439790576</v>
      </c>
      <c r="AT1087">
        <v>0.1204188481675393</v>
      </c>
      <c r="AU1087">
        <v>0.1151832460732984</v>
      </c>
      <c r="AV1087">
        <v>0.13089005235602089</v>
      </c>
      <c r="AW1087">
        <v>0.1204188481675393</v>
      </c>
      <c r="AX1087">
        <v>0.1151832460732984</v>
      </c>
      <c r="AY1087">
        <v>0.1204188481675393</v>
      </c>
      <c r="AZ1087">
        <v>7.3298429319371722E-2</v>
      </c>
      <c r="BA1087">
        <v>5.235602094240838E-3</v>
      </c>
      <c r="BB1087">
        <v>2.0942408376963349E-2</v>
      </c>
      <c r="BC1087">
        <v>0</v>
      </c>
      <c r="BD1087">
        <v>0.93193717277486909</v>
      </c>
      <c r="BE1087">
        <v>6.8062827225130892E-2</v>
      </c>
      <c r="BF1087">
        <v>0</v>
      </c>
      <c r="BG1087">
        <v>0.47643979057591618</v>
      </c>
      <c r="BH1087">
        <v>0.39267015706806291</v>
      </c>
      <c r="BI1087">
        <v>0.13089005235602089</v>
      </c>
      <c r="BJ1087">
        <v>0</v>
      </c>
      <c r="BK1087">
        <v>4.1884816753926697E-2</v>
      </c>
      <c r="BL1087">
        <v>0.54973821989528793</v>
      </c>
      <c r="BM1087">
        <v>0</v>
      </c>
      <c r="BN1087">
        <v>0.40837696335078533</v>
      </c>
      <c r="BO1087">
        <v>0.1413612565445026</v>
      </c>
      <c r="BP1087">
        <v>0.77486910994764402</v>
      </c>
      <c r="BQ1087">
        <v>8.3769633507853408E-2</v>
      </c>
      <c r="BR1087">
        <v>0</v>
      </c>
      <c r="BS1087">
        <v>0</v>
      </c>
      <c r="BT1087">
        <v>0.31413612565445032</v>
      </c>
      <c r="BU1087">
        <v>0.68062827225130895</v>
      </c>
      <c r="BV1087">
        <v>5.235602094240838E-3</v>
      </c>
      <c r="BW1087">
        <v>1</v>
      </c>
      <c r="BX1087" t="s">
        <v>2230</v>
      </c>
      <c r="BY1087">
        <v>3376</v>
      </c>
      <c r="BZ1087">
        <v>5.6575829383886257E-2</v>
      </c>
      <c r="CA1087">
        <v>0</v>
      </c>
    </row>
    <row r="1088" spans="1:79" customFormat="1" x14ac:dyDescent="0.25">
      <c r="A1088" t="s">
        <v>2235</v>
      </c>
      <c r="B1088" t="s">
        <v>354</v>
      </c>
      <c r="C1088" t="s">
        <v>382</v>
      </c>
      <c r="D1088" t="s">
        <v>44</v>
      </c>
      <c r="E1088">
        <v>2019</v>
      </c>
      <c r="F1088">
        <v>2087</v>
      </c>
      <c r="G1088">
        <v>226</v>
      </c>
      <c r="H1088">
        <v>0</v>
      </c>
      <c r="I1088">
        <v>279</v>
      </c>
      <c r="J1088">
        <v>255</v>
      </c>
      <c r="K1088">
        <v>285</v>
      </c>
      <c r="L1088">
        <v>296</v>
      </c>
      <c r="M1088">
        <v>303</v>
      </c>
      <c r="N1088">
        <v>338</v>
      </c>
      <c r="O1088">
        <v>259</v>
      </c>
      <c r="P1088">
        <v>85</v>
      </c>
      <c r="Q1088">
        <v>14</v>
      </c>
      <c r="R1088">
        <v>1</v>
      </c>
      <c r="S1088">
        <v>198</v>
      </c>
      <c r="T1088">
        <v>0</v>
      </c>
      <c r="U1088">
        <v>2259</v>
      </c>
      <c r="V1088">
        <v>54</v>
      </c>
      <c r="W1088">
        <v>0</v>
      </c>
      <c r="X1088">
        <v>1449</v>
      </c>
      <c r="Y1088">
        <v>141</v>
      </c>
      <c r="Z1088">
        <v>723</v>
      </c>
      <c r="AA1088">
        <v>0</v>
      </c>
      <c r="AB1088">
        <v>0</v>
      </c>
      <c r="AC1088">
        <v>2235</v>
      </c>
      <c r="AD1088">
        <v>0</v>
      </c>
      <c r="AE1088">
        <v>78</v>
      </c>
      <c r="AF1088">
        <v>26</v>
      </c>
      <c r="AG1088">
        <v>2277</v>
      </c>
      <c r="AH1088">
        <v>9</v>
      </c>
      <c r="AI1088">
        <v>0</v>
      </c>
      <c r="AJ1088">
        <v>1</v>
      </c>
      <c r="AK1088">
        <v>941</v>
      </c>
      <c r="AL1088">
        <v>1367</v>
      </c>
      <c r="AM1088">
        <v>5</v>
      </c>
      <c r="AN1088">
        <v>2313</v>
      </c>
      <c r="AO1088">
        <v>0.90229139645482059</v>
      </c>
      <c r="AP1088">
        <v>9.770860354517942E-2</v>
      </c>
      <c r="AQ1088">
        <v>0</v>
      </c>
      <c r="AR1088">
        <v>0.1206225680933852</v>
      </c>
      <c r="AS1088">
        <v>0.1102464332036316</v>
      </c>
      <c r="AT1088">
        <v>0.1232166018158236</v>
      </c>
      <c r="AU1088">
        <v>0.12797233030696059</v>
      </c>
      <c r="AV1088">
        <v>0.13099870298313879</v>
      </c>
      <c r="AW1088">
        <v>0.14613056636402941</v>
      </c>
      <c r="AX1088">
        <v>0.11197578901859059</v>
      </c>
      <c r="AY1088">
        <v>3.6748811067877217E-2</v>
      </c>
      <c r="AZ1088">
        <v>6.0527453523562466E-3</v>
      </c>
      <c r="BA1088">
        <v>8.5603112840466927E-2</v>
      </c>
      <c r="BB1088">
        <v>4.3233895373973188E-4</v>
      </c>
      <c r="BC1088">
        <v>0</v>
      </c>
      <c r="BD1088">
        <v>0.97665369649805445</v>
      </c>
      <c r="BE1088">
        <v>2.3346303501945529E-2</v>
      </c>
      <c r="BF1088">
        <v>0</v>
      </c>
      <c r="BG1088">
        <v>0.62645914396887159</v>
      </c>
      <c r="BH1088">
        <v>6.0959792477302203E-2</v>
      </c>
      <c r="BI1088">
        <v>0.3125810635538262</v>
      </c>
      <c r="BJ1088">
        <v>0</v>
      </c>
      <c r="BK1088">
        <v>0</v>
      </c>
      <c r="BL1088">
        <v>0.96627756160830092</v>
      </c>
      <c r="BM1088">
        <v>0</v>
      </c>
      <c r="BN1088">
        <v>3.372243839169909E-2</v>
      </c>
      <c r="BO1088">
        <v>1.1240812797233031E-2</v>
      </c>
      <c r="BP1088">
        <v>0.98443579766536971</v>
      </c>
      <c r="BQ1088">
        <v>3.891050583657588E-3</v>
      </c>
      <c r="BR1088">
        <v>0</v>
      </c>
      <c r="BS1088">
        <v>4.3233895373973188E-4</v>
      </c>
      <c r="BT1088">
        <v>0.40683095546908782</v>
      </c>
      <c r="BU1088">
        <v>0.59100734976221359</v>
      </c>
      <c r="BV1088">
        <v>2.1616947686986599E-3</v>
      </c>
      <c r="BW1088">
        <v>1</v>
      </c>
      <c r="BX1088" t="s">
        <v>2236</v>
      </c>
      <c r="BY1088">
        <v>2313</v>
      </c>
      <c r="BZ1088">
        <v>1</v>
      </c>
      <c r="CA1088">
        <v>0</v>
      </c>
    </row>
    <row r="1089" spans="1:79" customFormat="1" x14ac:dyDescent="0.25">
      <c r="A1089" t="s">
        <v>2237</v>
      </c>
      <c r="B1089" t="s">
        <v>354</v>
      </c>
      <c r="C1089" t="s">
        <v>382</v>
      </c>
      <c r="D1089" t="s">
        <v>947</v>
      </c>
      <c r="E1089">
        <v>2019</v>
      </c>
      <c r="F1089">
        <v>234</v>
      </c>
      <c r="G1089">
        <v>16</v>
      </c>
      <c r="H1089">
        <v>0</v>
      </c>
      <c r="I1089">
        <v>17</v>
      </c>
      <c r="J1089">
        <v>19</v>
      </c>
      <c r="K1089">
        <v>33</v>
      </c>
      <c r="L1089">
        <v>40</v>
      </c>
      <c r="M1089">
        <v>39</v>
      </c>
      <c r="N1089">
        <v>42</v>
      </c>
      <c r="O1089">
        <v>34</v>
      </c>
      <c r="P1089">
        <v>15</v>
      </c>
      <c r="Q1089">
        <v>1</v>
      </c>
      <c r="R1089">
        <v>0</v>
      </c>
      <c r="S1089">
        <v>10</v>
      </c>
      <c r="T1089">
        <v>0</v>
      </c>
      <c r="U1089">
        <v>249</v>
      </c>
      <c r="V1089">
        <v>1</v>
      </c>
      <c r="W1089">
        <v>0</v>
      </c>
      <c r="X1089">
        <v>177</v>
      </c>
      <c r="Y1089">
        <v>23</v>
      </c>
      <c r="Z1089">
        <v>50</v>
      </c>
      <c r="AA1089">
        <v>0</v>
      </c>
      <c r="AB1089">
        <v>0</v>
      </c>
      <c r="AC1089">
        <v>245</v>
      </c>
      <c r="AD1089">
        <v>0</v>
      </c>
      <c r="AE1089">
        <v>5</v>
      </c>
      <c r="AF1089">
        <v>2</v>
      </c>
      <c r="AG1089">
        <v>246</v>
      </c>
      <c r="AH1089">
        <v>2</v>
      </c>
      <c r="AI1089">
        <v>0</v>
      </c>
      <c r="AJ1089">
        <v>0</v>
      </c>
      <c r="AK1089">
        <v>200</v>
      </c>
      <c r="AL1089">
        <v>50</v>
      </c>
      <c r="AM1089">
        <v>0</v>
      </c>
      <c r="AN1089">
        <v>250</v>
      </c>
      <c r="AO1089">
        <v>0.93600000000000005</v>
      </c>
      <c r="AP1089">
        <v>6.4000000000000001E-2</v>
      </c>
      <c r="AQ1089">
        <v>0</v>
      </c>
      <c r="AR1089">
        <v>6.8000000000000005E-2</v>
      </c>
      <c r="AS1089">
        <v>7.5999999999999998E-2</v>
      </c>
      <c r="AT1089">
        <v>0.13200000000000001</v>
      </c>
      <c r="AU1089">
        <v>0.16</v>
      </c>
      <c r="AV1089">
        <v>0.156</v>
      </c>
      <c r="AW1089">
        <v>0.16800000000000001</v>
      </c>
      <c r="AX1089">
        <v>0.13600000000000001</v>
      </c>
      <c r="AY1089">
        <v>0.06</v>
      </c>
      <c r="AZ1089">
        <v>4.0000000000000001E-3</v>
      </c>
      <c r="BA1089">
        <v>0.04</v>
      </c>
      <c r="BB1089">
        <v>0</v>
      </c>
      <c r="BC1089">
        <v>0</v>
      </c>
      <c r="BD1089">
        <v>0.996</v>
      </c>
      <c r="BE1089">
        <v>4.0000000000000001E-3</v>
      </c>
      <c r="BF1089">
        <v>0</v>
      </c>
      <c r="BG1089">
        <v>0.70799999999999996</v>
      </c>
      <c r="BH1089">
        <v>9.1999999999999998E-2</v>
      </c>
      <c r="BI1089">
        <v>0.2</v>
      </c>
      <c r="BJ1089">
        <v>0</v>
      </c>
      <c r="BK1089">
        <v>0</v>
      </c>
      <c r="BL1089">
        <v>0.98</v>
      </c>
      <c r="BM1089">
        <v>0</v>
      </c>
      <c r="BN1089">
        <v>0.02</v>
      </c>
      <c r="BO1089">
        <v>8.0000000000000002E-3</v>
      </c>
      <c r="BP1089">
        <v>0.98399999999999999</v>
      </c>
      <c r="BQ1089">
        <v>8.0000000000000002E-3</v>
      </c>
      <c r="BR1089">
        <v>0</v>
      </c>
      <c r="BS1089">
        <v>0</v>
      </c>
      <c r="BT1089">
        <v>0.8</v>
      </c>
      <c r="BU1089">
        <v>0.2</v>
      </c>
      <c r="BV1089">
        <v>0</v>
      </c>
      <c r="BW1089">
        <v>1</v>
      </c>
      <c r="BX1089" t="s">
        <v>2236</v>
      </c>
      <c r="BY1089">
        <v>2313</v>
      </c>
      <c r="BZ1089">
        <v>0.10808473843493301</v>
      </c>
      <c r="CA1089">
        <v>0</v>
      </c>
    </row>
    <row r="1090" spans="1:79" customFormat="1" x14ac:dyDescent="0.25">
      <c r="A1090" t="s">
        <v>2238</v>
      </c>
      <c r="B1090" t="s">
        <v>354</v>
      </c>
      <c r="C1090" t="s">
        <v>382</v>
      </c>
      <c r="D1090" t="s">
        <v>949</v>
      </c>
      <c r="E1090">
        <v>2019</v>
      </c>
      <c r="F1090">
        <v>589</v>
      </c>
      <c r="G1090">
        <v>111</v>
      </c>
      <c r="H1090">
        <v>0</v>
      </c>
      <c r="I1090">
        <v>89</v>
      </c>
      <c r="J1090">
        <v>72</v>
      </c>
      <c r="K1090">
        <v>89</v>
      </c>
      <c r="L1090">
        <v>92</v>
      </c>
      <c r="M1090">
        <v>89</v>
      </c>
      <c r="N1090">
        <v>101</v>
      </c>
      <c r="O1090">
        <v>91</v>
      </c>
      <c r="P1090">
        <v>26</v>
      </c>
      <c r="Q1090">
        <v>3</v>
      </c>
      <c r="R1090">
        <v>0</v>
      </c>
      <c r="S1090">
        <v>48</v>
      </c>
      <c r="T1090">
        <v>0</v>
      </c>
      <c r="U1090">
        <v>699</v>
      </c>
      <c r="V1090">
        <v>1</v>
      </c>
      <c r="W1090">
        <v>0</v>
      </c>
      <c r="X1090">
        <v>420</v>
      </c>
      <c r="Y1090">
        <v>34</v>
      </c>
      <c r="Z1090">
        <v>246</v>
      </c>
      <c r="AA1090">
        <v>0</v>
      </c>
      <c r="AB1090">
        <v>0</v>
      </c>
      <c r="AC1090">
        <v>640</v>
      </c>
      <c r="AD1090">
        <v>0</v>
      </c>
      <c r="AE1090">
        <v>60</v>
      </c>
      <c r="AF1090">
        <v>5</v>
      </c>
      <c r="AG1090">
        <v>695</v>
      </c>
      <c r="AH1090">
        <v>0</v>
      </c>
      <c r="AI1090">
        <v>0</v>
      </c>
      <c r="AJ1090">
        <v>0</v>
      </c>
      <c r="AK1090">
        <v>188</v>
      </c>
      <c r="AL1090">
        <v>512</v>
      </c>
      <c r="AM1090">
        <v>0</v>
      </c>
      <c r="AN1090">
        <v>700</v>
      </c>
      <c r="AO1090">
        <v>0.84142857142857141</v>
      </c>
      <c r="AP1090">
        <v>0.15857142857142861</v>
      </c>
      <c r="AQ1090">
        <v>0</v>
      </c>
      <c r="AR1090">
        <v>0.12714285714285711</v>
      </c>
      <c r="AS1090">
        <v>0.1028571428571429</v>
      </c>
      <c r="AT1090">
        <v>0.12714285714285711</v>
      </c>
      <c r="AU1090">
        <v>0.13142857142857139</v>
      </c>
      <c r="AV1090">
        <v>0.12714285714285711</v>
      </c>
      <c r="AW1090">
        <v>0.14428571428571429</v>
      </c>
      <c r="AX1090">
        <v>0.13</v>
      </c>
      <c r="AY1090">
        <v>3.7142857142857137E-2</v>
      </c>
      <c r="AZ1090">
        <v>4.2857142857142859E-3</v>
      </c>
      <c r="BA1090">
        <v>6.8571428571428575E-2</v>
      </c>
      <c r="BB1090">
        <v>0</v>
      </c>
      <c r="BC1090">
        <v>0</v>
      </c>
      <c r="BD1090">
        <v>0.99857142857142855</v>
      </c>
      <c r="BE1090">
        <v>1.428571428571429E-3</v>
      </c>
      <c r="BF1090">
        <v>0</v>
      </c>
      <c r="BG1090">
        <v>0.6</v>
      </c>
      <c r="BH1090">
        <v>4.8571428571428571E-2</v>
      </c>
      <c r="BI1090">
        <v>0.35142857142857142</v>
      </c>
      <c r="BJ1090">
        <v>0</v>
      </c>
      <c r="BK1090">
        <v>0</v>
      </c>
      <c r="BL1090">
        <v>0.91428571428571426</v>
      </c>
      <c r="BM1090">
        <v>0</v>
      </c>
      <c r="BN1090">
        <v>8.5714285714285715E-2</v>
      </c>
      <c r="BO1090">
        <v>7.1428571428571426E-3</v>
      </c>
      <c r="BP1090">
        <v>0.99285714285714288</v>
      </c>
      <c r="BQ1090">
        <v>0</v>
      </c>
      <c r="BR1090">
        <v>0</v>
      </c>
      <c r="BS1090">
        <v>0</v>
      </c>
      <c r="BT1090">
        <v>0.26857142857142863</v>
      </c>
      <c r="BU1090">
        <v>0.73142857142857143</v>
      </c>
      <c r="BV1090">
        <v>0</v>
      </c>
      <c r="BW1090">
        <v>1</v>
      </c>
      <c r="BX1090" t="s">
        <v>2236</v>
      </c>
      <c r="BY1090">
        <v>2313</v>
      </c>
      <c r="BZ1090">
        <v>0.30263726761781229</v>
      </c>
      <c r="CA1090">
        <v>0</v>
      </c>
    </row>
    <row r="1091" spans="1:79" customFormat="1" x14ac:dyDescent="0.25">
      <c r="A1091" t="s">
        <v>2239</v>
      </c>
      <c r="B1091" t="s">
        <v>354</v>
      </c>
      <c r="C1091" t="s">
        <v>382</v>
      </c>
      <c r="D1091" t="s">
        <v>951</v>
      </c>
      <c r="E1091">
        <v>2019</v>
      </c>
      <c r="F1091">
        <v>1196</v>
      </c>
      <c r="G1091">
        <v>98</v>
      </c>
      <c r="H1091">
        <v>0</v>
      </c>
      <c r="I1091">
        <v>169</v>
      </c>
      <c r="J1091">
        <v>158</v>
      </c>
      <c r="K1091">
        <v>151</v>
      </c>
      <c r="L1091">
        <v>155</v>
      </c>
      <c r="M1091">
        <v>166</v>
      </c>
      <c r="N1091">
        <v>190</v>
      </c>
      <c r="O1091">
        <v>121</v>
      </c>
      <c r="P1091">
        <v>40</v>
      </c>
      <c r="Q1091">
        <v>8</v>
      </c>
      <c r="R1091">
        <v>1</v>
      </c>
      <c r="S1091">
        <v>135</v>
      </c>
      <c r="T1091">
        <v>0</v>
      </c>
      <c r="U1091">
        <v>1243</v>
      </c>
      <c r="V1091">
        <v>51</v>
      </c>
      <c r="W1091">
        <v>0</v>
      </c>
      <c r="X1091">
        <v>813</v>
      </c>
      <c r="Y1091">
        <v>73</v>
      </c>
      <c r="Z1091">
        <v>408</v>
      </c>
      <c r="AA1091">
        <v>0</v>
      </c>
      <c r="AB1091">
        <v>0</v>
      </c>
      <c r="AC1091">
        <v>1284</v>
      </c>
      <c r="AD1091">
        <v>0</v>
      </c>
      <c r="AE1091">
        <v>10</v>
      </c>
      <c r="AF1091">
        <v>9</v>
      </c>
      <c r="AG1091">
        <v>1285</v>
      </c>
      <c r="AH1091">
        <v>0</v>
      </c>
      <c r="AI1091">
        <v>0</v>
      </c>
      <c r="AJ1091">
        <v>0</v>
      </c>
      <c r="AK1091">
        <v>533</v>
      </c>
      <c r="AL1091">
        <v>758</v>
      </c>
      <c r="AM1091">
        <v>3</v>
      </c>
      <c r="AN1091">
        <v>1294</v>
      </c>
      <c r="AO1091">
        <v>0.92426584234930453</v>
      </c>
      <c r="AP1091">
        <v>7.5734157650695522E-2</v>
      </c>
      <c r="AQ1091">
        <v>0</v>
      </c>
      <c r="AR1091">
        <v>0.13060278207109741</v>
      </c>
      <c r="AS1091">
        <v>0.1221020092735703</v>
      </c>
      <c r="AT1091">
        <v>0.1166924265842349</v>
      </c>
      <c r="AU1091">
        <v>0.1197836166924266</v>
      </c>
      <c r="AV1091">
        <v>0.1282843894899536</v>
      </c>
      <c r="AW1091">
        <v>0.14683153013910349</v>
      </c>
      <c r="AX1091">
        <v>9.3508500772797529E-2</v>
      </c>
      <c r="AY1091">
        <v>3.0911901081916542E-2</v>
      </c>
      <c r="AZ1091">
        <v>6.1823802163833066E-3</v>
      </c>
      <c r="BA1091">
        <v>0.1043276661514683</v>
      </c>
      <c r="BB1091">
        <v>7.7279752704791343E-4</v>
      </c>
      <c r="BC1091">
        <v>0</v>
      </c>
      <c r="BD1091">
        <v>0.96058732612055642</v>
      </c>
      <c r="BE1091">
        <v>3.9412673879443583E-2</v>
      </c>
      <c r="BF1091">
        <v>0</v>
      </c>
      <c r="BG1091">
        <v>0.62828438948995369</v>
      </c>
      <c r="BH1091">
        <v>5.6414219474497679E-2</v>
      </c>
      <c r="BI1091">
        <v>0.31530139103554872</v>
      </c>
      <c r="BJ1091">
        <v>0</v>
      </c>
      <c r="BK1091">
        <v>0</v>
      </c>
      <c r="BL1091">
        <v>0.99227202472952092</v>
      </c>
      <c r="BM1091">
        <v>0</v>
      </c>
      <c r="BN1091">
        <v>7.7279752704791354E-3</v>
      </c>
      <c r="BO1091">
        <v>6.955177743431221E-3</v>
      </c>
      <c r="BP1091">
        <v>0.99304482225656876</v>
      </c>
      <c r="BQ1091">
        <v>0</v>
      </c>
      <c r="BR1091">
        <v>0</v>
      </c>
      <c r="BS1091">
        <v>0</v>
      </c>
      <c r="BT1091">
        <v>0.41190108191653779</v>
      </c>
      <c r="BU1091">
        <v>0.58578052550231841</v>
      </c>
      <c r="BV1091">
        <v>2.3183925811437402E-3</v>
      </c>
      <c r="BW1091">
        <v>1</v>
      </c>
      <c r="BX1091" t="s">
        <v>2236</v>
      </c>
      <c r="BY1091">
        <v>2313</v>
      </c>
      <c r="BZ1091">
        <v>0.55944660613921315</v>
      </c>
      <c r="CA1091">
        <v>0</v>
      </c>
    </row>
    <row r="1092" spans="1:79" customFormat="1" x14ac:dyDescent="0.25">
      <c r="A1092" t="s">
        <v>2240</v>
      </c>
      <c r="B1092" t="s">
        <v>354</v>
      </c>
      <c r="C1092" t="s">
        <v>382</v>
      </c>
      <c r="D1092" t="s">
        <v>953</v>
      </c>
      <c r="E1092">
        <v>2019</v>
      </c>
      <c r="F1092">
        <v>67</v>
      </c>
      <c r="G1092">
        <v>1</v>
      </c>
      <c r="H1092">
        <v>0</v>
      </c>
      <c r="I1092">
        <v>4</v>
      </c>
      <c r="J1092">
        <v>6</v>
      </c>
      <c r="K1092">
        <v>12</v>
      </c>
      <c r="L1092">
        <v>9</v>
      </c>
      <c r="M1092">
        <v>9</v>
      </c>
      <c r="N1092">
        <v>5</v>
      </c>
      <c r="O1092">
        <v>12</v>
      </c>
      <c r="P1092">
        <v>4</v>
      </c>
      <c r="Q1092">
        <v>2</v>
      </c>
      <c r="R1092">
        <v>0</v>
      </c>
      <c r="S1092">
        <v>5</v>
      </c>
      <c r="T1092">
        <v>0</v>
      </c>
      <c r="U1092">
        <v>67</v>
      </c>
      <c r="V1092">
        <v>1</v>
      </c>
      <c r="W1092">
        <v>0</v>
      </c>
      <c r="X1092">
        <v>39</v>
      </c>
      <c r="Y1092">
        <v>11</v>
      </c>
      <c r="Z1092">
        <v>18</v>
      </c>
      <c r="AA1092">
        <v>0</v>
      </c>
      <c r="AB1092">
        <v>0</v>
      </c>
      <c r="AC1092">
        <v>65</v>
      </c>
      <c r="AD1092">
        <v>0</v>
      </c>
      <c r="AE1092">
        <v>3</v>
      </c>
      <c r="AF1092">
        <v>10</v>
      </c>
      <c r="AG1092">
        <v>51</v>
      </c>
      <c r="AH1092">
        <v>7</v>
      </c>
      <c r="AI1092">
        <v>0</v>
      </c>
      <c r="AJ1092">
        <v>0</v>
      </c>
      <c r="AK1092">
        <v>19</v>
      </c>
      <c r="AL1092">
        <v>47</v>
      </c>
      <c r="AM1092">
        <v>2</v>
      </c>
      <c r="AN1092">
        <v>68</v>
      </c>
      <c r="AO1092">
        <v>0.98529411764705888</v>
      </c>
      <c r="AP1092">
        <v>1.470588235294118E-2</v>
      </c>
      <c r="AQ1092">
        <v>0</v>
      </c>
      <c r="AR1092">
        <v>5.8823529411764712E-2</v>
      </c>
      <c r="AS1092">
        <v>8.8235294117647065E-2</v>
      </c>
      <c r="AT1092">
        <v>0.1764705882352941</v>
      </c>
      <c r="AU1092">
        <v>0.13235294117647059</v>
      </c>
      <c r="AV1092">
        <v>0.13235294117647059</v>
      </c>
      <c r="AW1092">
        <v>7.3529411764705885E-2</v>
      </c>
      <c r="AX1092">
        <v>0.1764705882352941</v>
      </c>
      <c r="AY1092">
        <v>5.8823529411764712E-2</v>
      </c>
      <c r="AZ1092">
        <v>2.9411764705882349E-2</v>
      </c>
      <c r="BA1092">
        <v>7.3529411764705885E-2</v>
      </c>
      <c r="BB1092">
        <v>0</v>
      </c>
      <c r="BC1092">
        <v>0</v>
      </c>
      <c r="BD1092">
        <v>0.98529411764705888</v>
      </c>
      <c r="BE1092">
        <v>1.470588235294118E-2</v>
      </c>
      <c r="BF1092">
        <v>0</v>
      </c>
      <c r="BG1092">
        <v>0.57352941176470584</v>
      </c>
      <c r="BH1092">
        <v>0.16176470588235289</v>
      </c>
      <c r="BI1092">
        <v>0.26470588235294118</v>
      </c>
      <c r="BJ1092">
        <v>0</v>
      </c>
      <c r="BK1092">
        <v>0</v>
      </c>
      <c r="BL1092">
        <v>0.95588235294117652</v>
      </c>
      <c r="BM1092">
        <v>0</v>
      </c>
      <c r="BN1092">
        <v>4.4117647058823532E-2</v>
      </c>
      <c r="BO1092">
        <v>0.1470588235294118</v>
      </c>
      <c r="BP1092">
        <v>0.75</v>
      </c>
      <c r="BQ1092">
        <v>0.1029411764705882</v>
      </c>
      <c r="BR1092">
        <v>0</v>
      </c>
      <c r="BS1092">
        <v>0</v>
      </c>
      <c r="BT1092">
        <v>0.27941176470588241</v>
      </c>
      <c r="BU1092">
        <v>0.69117647058823528</v>
      </c>
      <c r="BV1092">
        <v>2.9411764705882349E-2</v>
      </c>
      <c r="BW1092">
        <v>1</v>
      </c>
      <c r="BX1092" t="s">
        <v>2236</v>
      </c>
      <c r="BY1092">
        <v>2313</v>
      </c>
      <c r="BZ1092">
        <v>2.9399048854301769E-2</v>
      </c>
      <c r="CA1092">
        <v>0</v>
      </c>
    </row>
    <row r="1093" spans="1:79" customFormat="1" x14ac:dyDescent="0.25">
      <c r="A1093" t="s">
        <v>2241</v>
      </c>
      <c r="B1093" t="s">
        <v>354</v>
      </c>
      <c r="C1093" t="s">
        <v>382</v>
      </c>
      <c r="D1093" t="s">
        <v>961</v>
      </c>
      <c r="E1093">
        <v>2019</v>
      </c>
      <c r="F1093">
        <v>1</v>
      </c>
      <c r="G1093">
        <v>0</v>
      </c>
      <c r="H1093">
        <v>0</v>
      </c>
      <c r="I1093">
        <v>0</v>
      </c>
      <c r="J1093">
        <v>0</v>
      </c>
      <c r="K1093">
        <v>0</v>
      </c>
      <c r="L1093">
        <v>0</v>
      </c>
      <c r="M1093">
        <v>0</v>
      </c>
      <c r="N1093">
        <v>0</v>
      </c>
      <c r="O1093">
        <v>1</v>
      </c>
      <c r="P1093">
        <v>0</v>
      </c>
      <c r="Q1093">
        <v>0</v>
      </c>
      <c r="R1093">
        <v>0</v>
      </c>
      <c r="S1093">
        <v>0</v>
      </c>
      <c r="T1093">
        <v>0</v>
      </c>
      <c r="U1093">
        <v>1</v>
      </c>
      <c r="V1093">
        <v>0</v>
      </c>
      <c r="W1093">
        <v>0</v>
      </c>
      <c r="X1093">
        <v>0</v>
      </c>
      <c r="Y1093">
        <v>0</v>
      </c>
      <c r="Z1093">
        <v>1</v>
      </c>
      <c r="AA1093">
        <v>0</v>
      </c>
      <c r="AB1093">
        <v>0</v>
      </c>
      <c r="AC1093">
        <v>1</v>
      </c>
      <c r="AD1093">
        <v>0</v>
      </c>
      <c r="AE1093">
        <v>0</v>
      </c>
      <c r="AF1093">
        <v>0</v>
      </c>
      <c r="AG1093">
        <v>0</v>
      </c>
      <c r="AH1093">
        <v>0</v>
      </c>
      <c r="AI1093">
        <v>0</v>
      </c>
      <c r="AJ1093">
        <v>1</v>
      </c>
      <c r="AK1093">
        <v>1</v>
      </c>
      <c r="AL1093">
        <v>0</v>
      </c>
      <c r="AM1093">
        <v>0</v>
      </c>
      <c r="AN1093">
        <v>1</v>
      </c>
      <c r="AO1093">
        <v>1</v>
      </c>
      <c r="AP1093">
        <v>0</v>
      </c>
      <c r="AQ1093">
        <v>0</v>
      </c>
      <c r="AR1093">
        <v>0</v>
      </c>
      <c r="AS1093">
        <v>0</v>
      </c>
      <c r="AT1093">
        <v>0</v>
      </c>
      <c r="AU1093">
        <v>0</v>
      </c>
      <c r="AV1093">
        <v>0</v>
      </c>
      <c r="AW1093">
        <v>0</v>
      </c>
      <c r="AX1093">
        <v>1</v>
      </c>
      <c r="AY1093">
        <v>0</v>
      </c>
      <c r="AZ1093">
        <v>0</v>
      </c>
      <c r="BA1093">
        <v>0</v>
      </c>
      <c r="BB1093">
        <v>0</v>
      </c>
      <c r="BC1093">
        <v>0</v>
      </c>
      <c r="BD1093">
        <v>1</v>
      </c>
      <c r="BE1093">
        <v>0</v>
      </c>
      <c r="BF1093">
        <v>0</v>
      </c>
      <c r="BG1093">
        <v>0</v>
      </c>
      <c r="BH1093">
        <v>0</v>
      </c>
      <c r="BI1093">
        <v>1</v>
      </c>
      <c r="BJ1093">
        <v>0</v>
      </c>
      <c r="BK1093">
        <v>0</v>
      </c>
      <c r="BL1093">
        <v>1</v>
      </c>
      <c r="BM1093">
        <v>0</v>
      </c>
      <c r="BN1093">
        <v>0</v>
      </c>
      <c r="BO1093">
        <v>0</v>
      </c>
      <c r="BP1093">
        <v>0</v>
      </c>
      <c r="BQ1093">
        <v>0</v>
      </c>
      <c r="BR1093">
        <v>0</v>
      </c>
      <c r="BS1093">
        <v>1</v>
      </c>
      <c r="BT1093">
        <v>1</v>
      </c>
      <c r="BU1093">
        <v>0</v>
      </c>
      <c r="BV1093">
        <v>0</v>
      </c>
      <c r="BW1093">
        <v>1</v>
      </c>
      <c r="BX1093" t="s">
        <v>2236</v>
      </c>
      <c r="BY1093">
        <v>2313</v>
      </c>
      <c r="BZ1093">
        <v>4.3233895373973188E-4</v>
      </c>
      <c r="CA1093">
        <v>0</v>
      </c>
    </row>
    <row r="1094" spans="1:79" customFormat="1" x14ac:dyDescent="0.25">
      <c r="A1094" t="s">
        <v>2242</v>
      </c>
      <c r="B1094" t="s">
        <v>354</v>
      </c>
      <c r="C1094" t="s">
        <v>388</v>
      </c>
      <c r="D1094" t="s">
        <v>44</v>
      </c>
      <c r="E1094">
        <v>2019</v>
      </c>
      <c r="F1094">
        <v>92</v>
      </c>
      <c r="G1094">
        <v>19</v>
      </c>
      <c r="H1094">
        <v>0</v>
      </c>
      <c r="I1094">
        <v>8</v>
      </c>
      <c r="J1094">
        <v>15</v>
      </c>
      <c r="K1094">
        <v>15</v>
      </c>
      <c r="L1094">
        <v>11</v>
      </c>
      <c r="M1094">
        <v>15</v>
      </c>
      <c r="N1094">
        <v>12</v>
      </c>
      <c r="O1094">
        <v>13</v>
      </c>
      <c r="P1094">
        <v>13</v>
      </c>
      <c r="Q1094">
        <v>3</v>
      </c>
      <c r="R1094">
        <v>3</v>
      </c>
      <c r="S1094">
        <v>3</v>
      </c>
      <c r="T1094">
        <v>0</v>
      </c>
      <c r="U1094">
        <v>106</v>
      </c>
      <c r="V1094">
        <v>5</v>
      </c>
      <c r="W1094">
        <v>0</v>
      </c>
      <c r="X1094">
        <v>78</v>
      </c>
      <c r="Y1094">
        <v>6</v>
      </c>
      <c r="Z1094">
        <v>23</v>
      </c>
      <c r="AA1094">
        <v>4</v>
      </c>
      <c r="AB1094">
        <v>3</v>
      </c>
      <c r="AC1094">
        <v>97</v>
      </c>
      <c r="AD1094">
        <v>0</v>
      </c>
      <c r="AE1094">
        <v>11</v>
      </c>
      <c r="AF1094">
        <v>0</v>
      </c>
      <c r="AG1094">
        <v>111</v>
      </c>
      <c r="AH1094">
        <v>0</v>
      </c>
      <c r="AI1094">
        <v>0</v>
      </c>
      <c r="AJ1094">
        <v>0</v>
      </c>
      <c r="AK1094">
        <v>64</v>
      </c>
      <c r="AL1094">
        <v>35</v>
      </c>
      <c r="AM1094">
        <v>12</v>
      </c>
      <c r="AN1094">
        <v>111</v>
      </c>
      <c r="AO1094">
        <v>0.8288288288288288</v>
      </c>
      <c r="AP1094">
        <v>0.1711711711711712</v>
      </c>
      <c r="AQ1094">
        <v>0</v>
      </c>
      <c r="AR1094">
        <v>7.2072072072072071E-2</v>
      </c>
      <c r="AS1094">
        <v>0.13513513513513509</v>
      </c>
      <c r="AT1094">
        <v>0.13513513513513509</v>
      </c>
      <c r="AU1094">
        <v>9.90990990990991E-2</v>
      </c>
      <c r="AV1094">
        <v>0.13513513513513509</v>
      </c>
      <c r="AW1094">
        <v>0.1081081081081081</v>
      </c>
      <c r="AX1094">
        <v>0.1171171171171171</v>
      </c>
      <c r="AY1094">
        <v>0.1171171171171171</v>
      </c>
      <c r="AZ1094">
        <v>2.7027027027027029E-2</v>
      </c>
      <c r="BA1094">
        <v>2.7027027027027029E-2</v>
      </c>
      <c r="BB1094">
        <v>2.7027027027027029E-2</v>
      </c>
      <c r="BC1094">
        <v>0</v>
      </c>
      <c r="BD1094">
        <v>0.95495495495495497</v>
      </c>
      <c r="BE1094">
        <v>4.5045045045045043E-2</v>
      </c>
      <c r="BF1094">
        <v>0</v>
      </c>
      <c r="BG1094">
        <v>0.70270270270270274</v>
      </c>
      <c r="BH1094">
        <v>5.4054054054054057E-2</v>
      </c>
      <c r="BI1094">
        <v>0.2072072072072072</v>
      </c>
      <c r="BJ1094">
        <v>3.6036036036036043E-2</v>
      </c>
      <c r="BK1094">
        <v>2.7027027027027029E-2</v>
      </c>
      <c r="BL1094">
        <v>0.87387387387387383</v>
      </c>
      <c r="BM1094">
        <v>0</v>
      </c>
      <c r="BN1094">
        <v>9.90990990990991E-2</v>
      </c>
      <c r="BO1094">
        <v>0</v>
      </c>
      <c r="BP1094">
        <v>1</v>
      </c>
      <c r="BQ1094">
        <v>0</v>
      </c>
      <c r="BR1094">
        <v>0</v>
      </c>
      <c r="BS1094">
        <v>0</v>
      </c>
      <c r="BT1094">
        <v>0.57657657657657657</v>
      </c>
      <c r="BU1094">
        <v>0.31531531531531531</v>
      </c>
      <c r="BV1094">
        <v>0.1081081081081081</v>
      </c>
      <c r="BW1094">
        <v>1</v>
      </c>
      <c r="BX1094" t="s">
        <v>2243</v>
      </c>
      <c r="BY1094">
        <v>111</v>
      </c>
      <c r="BZ1094">
        <v>1</v>
      </c>
      <c r="CA1094">
        <v>0</v>
      </c>
    </row>
    <row r="1095" spans="1:79" customFormat="1" x14ac:dyDescent="0.25">
      <c r="A1095" t="s">
        <v>2244</v>
      </c>
      <c r="B1095" t="s">
        <v>354</v>
      </c>
      <c r="C1095" t="s">
        <v>388</v>
      </c>
      <c r="D1095" t="s">
        <v>947</v>
      </c>
      <c r="E1095">
        <v>2019</v>
      </c>
      <c r="F1095">
        <v>15</v>
      </c>
      <c r="G1095">
        <v>2</v>
      </c>
      <c r="H1095">
        <v>0</v>
      </c>
      <c r="I1095">
        <v>0</v>
      </c>
      <c r="J1095">
        <v>2</v>
      </c>
      <c r="K1095">
        <v>4</v>
      </c>
      <c r="L1095">
        <v>1</v>
      </c>
      <c r="M1095">
        <v>2</v>
      </c>
      <c r="N1095">
        <v>3</v>
      </c>
      <c r="O1095">
        <v>3</v>
      </c>
      <c r="P1095">
        <v>2</v>
      </c>
      <c r="Q1095">
        <v>0</v>
      </c>
      <c r="R1095">
        <v>0</v>
      </c>
      <c r="S1095">
        <v>0</v>
      </c>
      <c r="T1095">
        <v>0</v>
      </c>
      <c r="U1095">
        <v>17</v>
      </c>
      <c r="V1095">
        <v>0</v>
      </c>
      <c r="W1095">
        <v>0</v>
      </c>
      <c r="X1095">
        <v>10</v>
      </c>
      <c r="Y1095">
        <v>0</v>
      </c>
      <c r="Z1095">
        <v>5</v>
      </c>
      <c r="AA1095">
        <v>2</v>
      </c>
      <c r="AB1095">
        <v>0</v>
      </c>
      <c r="AC1095">
        <v>16</v>
      </c>
      <c r="AD1095">
        <v>0</v>
      </c>
      <c r="AE1095">
        <v>1</v>
      </c>
      <c r="AF1095">
        <v>0</v>
      </c>
      <c r="AG1095">
        <v>17</v>
      </c>
      <c r="AH1095">
        <v>0</v>
      </c>
      <c r="AI1095">
        <v>0</v>
      </c>
      <c r="AJ1095">
        <v>0</v>
      </c>
      <c r="AK1095">
        <v>4</v>
      </c>
      <c r="AL1095">
        <v>13</v>
      </c>
      <c r="AM1095">
        <v>0</v>
      </c>
      <c r="AN1095">
        <v>17</v>
      </c>
      <c r="AO1095">
        <v>0.88235294117647056</v>
      </c>
      <c r="AP1095">
        <v>0.1176470588235294</v>
      </c>
      <c r="AQ1095">
        <v>0</v>
      </c>
      <c r="AR1095">
        <v>0</v>
      </c>
      <c r="AS1095">
        <v>0.1176470588235294</v>
      </c>
      <c r="AT1095">
        <v>0.23529411764705879</v>
      </c>
      <c r="AU1095">
        <v>5.8823529411764712E-2</v>
      </c>
      <c r="AV1095">
        <v>0.1176470588235294</v>
      </c>
      <c r="AW1095">
        <v>0.1764705882352941</v>
      </c>
      <c r="AX1095">
        <v>0.1764705882352941</v>
      </c>
      <c r="AY1095">
        <v>0.1176470588235294</v>
      </c>
      <c r="AZ1095">
        <v>0</v>
      </c>
      <c r="BA1095">
        <v>0</v>
      </c>
      <c r="BB1095">
        <v>0</v>
      </c>
      <c r="BC1095">
        <v>0</v>
      </c>
      <c r="BD1095">
        <v>1</v>
      </c>
      <c r="BE1095">
        <v>0</v>
      </c>
      <c r="BF1095">
        <v>0</v>
      </c>
      <c r="BG1095">
        <v>0.58823529411764708</v>
      </c>
      <c r="BH1095">
        <v>0</v>
      </c>
      <c r="BI1095">
        <v>0.29411764705882348</v>
      </c>
      <c r="BJ1095">
        <v>0.1176470588235294</v>
      </c>
      <c r="BK1095">
        <v>0</v>
      </c>
      <c r="BL1095">
        <v>0.94117647058823528</v>
      </c>
      <c r="BM1095">
        <v>0</v>
      </c>
      <c r="BN1095">
        <v>5.8823529411764712E-2</v>
      </c>
      <c r="BO1095">
        <v>0</v>
      </c>
      <c r="BP1095">
        <v>1</v>
      </c>
      <c r="BQ1095">
        <v>0</v>
      </c>
      <c r="BR1095">
        <v>0</v>
      </c>
      <c r="BS1095">
        <v>0</v>
      </c>
      <c r="BT1095">
        <v>0.23529411764705879</v>
      </c>
      <c r="BU1095">
        <v>0.76470588235294112</v>
      </c>
      <c r="BV1095">
        <v>0</v>
      </c>
      <c r="BW1095">
        <v>1</v>
      </c>
      <c r="BX1095" t="s">
        <v>2243</v>
      </c>
      <c r="BY1095">
        <v>111</v>
      </c>
      <c r="BZ1095">
        <v>0.15315315315315309</v>
      </c>
      <c r="CA1095">
        <v>0</v>
      </c>
    </row>
    <row r="1096" spans="1:79" customFormat="1" x14ac:dyDescent="0.25">
      <c r="A1096" t="s">
        <v>2245</v>
      </c>
      <c r="B1096" t="s">
        <v>354</v>
      </c>
      <c r="C1096" t="s">
        <v>388</v>
      </c>
      <c r="D1096" t="s">
        <v>949</v>
      </c>
      <c r="E1096">
        <v>2019</v>
      </c>
      <c r="F1096">
        <v>24</v>
      </c>
      <c r="G1096">
        <v>5</v>
      </c>
      <c r="H1096">
        <v>0</v>
      </c>
      <c r="I1096">
        <v>2</v>
      </c>
      <c r="J1096">
        <v>2</v>
      </c>
      <c r="K1096">
        <v>5</v>
      </c>
      <c r="L1096">
        <v>4</v>
      </c>
      <c r="M1096">
        <v>2</v>
      </c>
      <c r="N1096">
        <v>4</v>
      </c>
      <c r="O1096">
        <v>3</v>
      </c>
      <c r="P1096">
        <v>4</v>
      </c>
      <c r="Q1096">
        <v>0</v>
      </c>
      <c r="R1096">
        <v>2</v>
      </c>
      <c r="S1096">
        <v>1</v>
      </c>
      <c r="T1096">
        <v>0</v>
      </c>
      <c r="U1096">
        <v>29</v>
      </c>
      <c r="V1096">
        <v>0</v>
      </c>
      <c r="W1096">
        <v>0</v>
      </c>
      <c r="X1096">
        <v>21</v>
      </c>
      <c r="Y1096">
        <v>3</v>
      </c>
      <c r="Z1096">
        <v>5</v>
      </c>
      <c r="AA1096">
        <v>0</v>
      </c>
      <c r="AB1096">
        <v>0</v>
      </c>
      <c r="AC1096">
        <v>27</v>
      </c>
      <c r="AD1096">
        <v>0</v>
      </c>
      <c r="AE1096">
        <v>2</v>
      </c>
      <c r="AF1096">
        <v>0</v>
      </c>
      <c r="AG1096">
        <v>29</v>
      </c>
      <c r="AH1096">
        <v>0</v>
      </c>
      <c r="AI1096">
        <v>0</v>
      </c>
      <c r="AJ1096">
        <v>0</v>
      </c>
      <c r="AK1096">
        <v>12</v>
      </c>
      <c r="AL1096">
        <v>12</v>
      </c>
      <c r="AM1096">
        <v>5</v>
      </c>
      <c r="AN1096">
        <v>29</v>
      </c>
      <c r="AO1096">
        <v>0.82758620689655171</v>
      </c>
      <c r="AP1096">
        <v>0.17241379310344829</v>
      </c>
      <c r="AQ1096">
        <v>0</v>
      </c>
      <c r="AR1096">
        <v>6.8965517241379309E-2</v>
      </c>
      <c r="AS1096">
        <v>6.8965517241379309E-2</v>
      </c>
      <c r="AT1096">
        <v>0.17241379310344829</v>
      </c>
      <c r="AU1096">
        <v>0.13793103448275859</v>
      </c>
      <c r="AV1096">
        <v>6.8965517241379309E-2</v>
      </c>
      <c r="AW1096">
        <v>0.13793103448275859</v>
      </c>
      <c r="AX1096">
        <v>0.10344827586206901</v>
      </c>
      <c r="AY1096">
        <v>0.13793103448275859</v>
      </c>
      <c r="AZ1096">
        <v>0</v>
      </c>
      <c r="BA1096">
        <v>3.4482758620689648E-2</v>
      </c>
      <c r="BB1096">
        <v>6.8965517241379309E-2</v>
      </c>
      <c r="BC1096">
        <v>0</v>
      </c>
      <c r="BD1096">
        <v>1</v>
      </c>
      <c r="BE1096">
        <v>0</v>
      </c>
      <c r="BF1096">
        <v>0</v>
      </c>
      <c r="BG1096">
        <v>0.72413793103448276</v>
      </c>
      <c r="BH1096">
        <v>0.10344827586206901</v>
      </c>
      <c r="BI1096">
        <v>0.17241379310344829</v>
      </c>
      <c r="BJ1096">
        <v>0</v>
      </c>
      <c r="BK1096">
        <v>0</v>
      </c>
      <c r="BL1096">
        <v>0.93103448275862066</v>
      </c>
      <c r="BM1096">
        <v>0</v>
      </c>
      <c r="BN1096">
        <v>6.8965517241379309E-2</v>
      </c>
      <c r="BO1096">
        <v>0</v>
      </c>
      <c r="BP1096">
        <v>1</v>
      </c>
      <c r="BQ1096">
        <v>0</v>
      </c>
      <c r="BR1096">
        <v>0</v>
      </c>
      <c r="BS1096">
        <v>0</v>
      </c>
      <c r="BT1096">
        <v>0.41379310344827591</v>
      </c>
      <c r="BU1096">
        <v>0.41379310344827591</v>
      </c>
      <c r="BV1096">
        <v>0.17241379310344829</v>
      </c>
      <c r="BW1096">
        <v>1</v>
      </c>
      <c r="BX1096" t="s">
        <v>2243</v>
      </c>
      <c r="BY1096">
        <v>111</v>
      </c>
      <c r="BZ1096">
        <v>0.26126126126126131</v>
      </c>
      <c r="CA1096">
        <v>0</v>
      </c>
    </row>
    <row r="1097" spans="1:79" customFormat="1" x14ac:dyDescent="0.25">
      <c r="A1097" t="s">
        <v>2246</v>
      </c>
      <c r="B1097" t="s">
        <v>354</v>
      </c>
      <c r="C1097" t="s">
        <v>388</v>
      </c>
      <c r="D1097" t="s">
        <v>951</v>
      </c>
      <c r="E1097">
        <v>2019</v>
      </c>
      <c r="F1097">
        <v>38</v>
      </c>
      <c r="G1097">
        <v>12</v>
      </c>
      <c r="H1097">
        <v>0</v>
      </c>
      <c r="I1097">
        <v>4</v>
      </c>
      <c r="J1097">
        <v>10</v>
      </c>
      <c r="K1097">
        <v>6</v>
      </c>
      <c r="L1097">
        <v>4</v>
      </c>
      <c r="M1097">
        <v>8</v>
      </c>
      <c r="N1097">
        <v>4</v>
      </c>
      <c r="O1097">
        <v>7</v>
      </c>
      <c r="P1097">
        <v>6</v>
      </c>
      <c r="Q1097">
        <v>1</v>
      </c>
      <c r="R1097">
        <v>0</v>
      </c>
      <c r="S1097">
        <v>0</v>
      </c>
      <c r="T1097">
        <v>0</v>
      </c>
      <c r="U1097">
        <v>45</v>
      </c>
      <c r="V1097">
        <v>5</v>
      </c>
      <c r="W1097">
        <v>0</v>
      </c>
      <c r="X1097">
        <v>39</v>
      </c>
      <c r="Y1097">
        <v>3</v>
      </c>
      <c r="Z1097">
        <v>6</v>
      </c>
      <c r="AA1097">
        <v>2</v>
      </c>
      <c r="AB1097">
        <v>3</v>
      </c>
      <c r="AC1097">
        <v>43</v>
      </c>
      <c r="AD1097">
        <v>0</v>
      </c>
      <c r="AE1097">
        <v>4</v>
      </c>
      <c r="AF1097">
        <v>0</v>
      </c>
      <c r="AG1097">
        <v>50</v>
      </c>
      <c r="AH1097">
        <v>0</v>
      </c>
      <c r="AI1097">
        <v>0</v>
      </c>
      <c r="AJ1097">
        <v>0</v>
      </c>
      <c r="AK1097">
        <v>41</v>
      </c>
      <c r="AL1097">
        <v>4</v>
      </c>
      <c r="AM1097">
        <v>5</v>
      </c>
      <c r="AN1097">
        <v>50</v>
      </c>
      <c r="AO1097">
        <v>0.76</v>
      </c>
      <c r="AP1097">
        <v>0.24</v>
      </c>
      <c r="AQ1097">
        <v>0</v>
      </c>
      <c r="AR1097">
        <v>0.08</v>
      </c>
      <c r="AS1097">
        <v>0.2</v>
      </c>
      <c r="AT1097">
        <v>0.12</v>
      </c>
      <c r="AU1097">
        <v>0.08</v>
      </c>
      <c r="AV1097">
        <v>0.16</v>
      </c>
      <c r="AW1097">
        <v>0.08</v>
      </c>
      <c r="AX1097">
        <v>0.14000000000000001</v>
      </c>
      <c r="AY1097">
        <v>0.12</v>
      </c>
      <c r="AZ1097">
        <v>0.02</v>
      </c>
      <c r="BA1097">
        <v>0</v>
      </c>
      <c r="BB1097">
        <v>0</v>
      </c>
      <c r="BC1097">
        <v>0</v>
      </c>
      <c r="BD1097">
        <v>0.9</v>
      </c>
      <c r="BE1097">
        <v>0.1</v>
      </c>
      <c r="BF1097">
        <v>0</v>
      </c>
      <c r="BG1097">
        <v>0.78</v>
      </c>
      <c r="BH1097">
        <v>0.06</v>
      </c>
      <c r="BI1097">
        <v>0.12</v>
      </c>
      <c r="BJ1097">
        <v>0.04</v>
      </c>
      <c r="BK1097">
        <v>0.06</v>
      </c>
      <c r="BL1097">
        <v>0.86</v>
      </c>
      <c r="BM1097">
        <v>0</v>
      </c>
      <c r="BN1097">
        <v>0.08</v>
      </c>
      <c r="BO1097">
        <v>0</v>
      </c>
      <c r="BP1097">
        <v>1</v>
      </c>
      <c r="BQ1097">
        <v>0</v>
      </c>
      <c r="BR1097">
        <v>0</v>
      </c>
      <c r="BS1097">
        <v>0</v>
      </c>
      <c r="BT1097">
        <v>0.82</v>
      </c>
      <c r="BU1097">
        <v>0.08</v>
      </c>
      <c r="BV1097">
        <v>0.1</v>
      </c>
      <c r="BW1097">
        <v>1</v>
      </c>
      <c r="BX1097" t="s">
        <v>2243</v>
      </c>
      <c r="BY1097">
        <v>111</v>
      </c>
      <c r="BZ1097">
        <v>0.45045045045045051</v>
      </c>
      <c r="CA1097">
        <v>0</v>
      </c>
    </row>
    <row r="1098" spans="1:79" customFormat="1" x14ac:dyDescent="0.25">
      <c r="A1098" t="s">
        <v>2247</v>
      </c>
      <c r="B1098" t="s">
        <v>354</v>
      </c>
      <c r="C1098" t="s">
        <v>388</v>
      </c>
      <c r="D1098" t="s">
        <v>953</v>
      </c>
      <c r="E1098">
        <v>2019</v>
      </c>
      <c r="F1098">
        <v>15</v>
      </c>
      <c r="G1098">
        <v>0</v>
      </c>
      <c r="H1098">
        <v>0</v>
      </c>
      <c r="I1098">
        <v>2</v>
      </c>
      <c r="J1098">
        <v>1</v>
      </c>
      <c r="K1098">
        <v>0</v>
      </c>
      <c r="L1098">
        <v>2</v>
      </c>
      <c r="M1098">
        <v>3</v>
      </c>
      <c r="N1098">
        <v>1</v>
      </c>
      <c r="O1098">
        <v>0</v>
      </c>
      <c r="P1098">
        <v>1</v>
      </c>
      <c r="Q1098">
        <v>2</v>
      </c>
      <c r="R1098">
        <v>1</v>
      </c>
      <c r="S1098">
        <v>2</v>
      </c>
      <c r="T1098">
        <v>0</v>
      </c>
      <c r="U1098">
        <v>15</v>
      </c>
      <c r="V1098">
        <v>0</v>
      </c>
      <c r="W1098">
        <v>0</v>
      </c>
      <c r="X1098">
        <v>8</v>
      </c>
      <c r="Y1098">
        <v>0</v>
      </c>
      <c r="Z1098">
        <v>7</v>
      </c>
      <c r="AA1098">
        <v>0</v>
      </c>
      <c r="AB1098">
        <v>0</v>
      </c>
      <c r="AC1098">
        <v>11</v>
      </c>
      <c r="AD1098">
        <v>0</v>
      </c>
      <c r="AE1098">
        <v>4</v>
      </c>
      <c r="AF1098">
        <v>0</v>
      </c>
      <c r="AG1098">
        <v>15</v>
      </c>
      <c r="AH1098">
        <v>0</v>
      </c>
      <c r="AI1098">
        <v>0</v>
      </c>
      <c r="AJ1098">
        <v>0</v>
      </c>
      <c r="AK1098">
        <v>7</v>
      </c>
      <c r="AL1098">
        <v>6</v>
      </c>
      <c r="AM1098">
        <v>2</v>
      </c>
      <c r="AN1098">
        <v>15</v>
      </c>
      <c r="AO1098">
        <v>1</v>
      </c>
      <c r="AP1098">
        <v>0</v>
      </c>
      <c r="AQ1098">
        <v>0</v>
      </c>
      <c r="AR1098">
        <v>0.1333333333333333</v>
      </c>
      <c r="AS1098">
        <v>6.6666666666666666E-2</v>
      </c>
      <c r="AT1098">
        <v>0</v>
      </c>
      <c r="AU1098">
        <v>0.1333333333333333</v>
      </c>
      <c r="AV1098">
        <v>0.2</v>
      </c>
      <c r="AW1098">
        <v>6.6666666666666666E-2</v>
      </c>
      <c r="AX1098">
        <v>0</v>
      </c>
      <c r="AY1098">
        <v>6.6666666666666666E-2</v>
      </c>
      <c r="AZ1098">
        <v>0.1333333333333333</v>
      </c>
      <c r="BA1098">
        <v>0.1333333333333333</v>
      </c>
      <c r="BB1098">
        <v>6.6666666666666666E-2</v>
      </c>
      <c r="BC1098">
        <v>0</v>
      </c>
      <c r="BD1098">
        <v>1</v>
      </c>
      <c r="BE1098">
        <v>0</v>
      </c>
      <c r="BF1098">
        <v>0</v>
      </c>
      <c r="BG1098">
        <v>0.53333333333333333</v>
      </c>
      <c r="BH1098">
        <v>0</v>
      </c>
      <c r="BI1098">
        <v>0.46666666666666667</v>
      </c>
      <c r="BJ1098">
        <v>0</v>
      </c>
      <c r="BK1098">
        <v>0</v>
      </c>
      <c r="BL1098">
        <v>0.73333333333333328</v>
      </c>
      <c r="BM1098">
        <v>0</v>
      </c>
      <c r="BN1098">
        <v>0.26666666666666672</v>
      </c>
      <c r="BO1098">
        <v>0</v>
      </c>
      <c r="BP1098">
        <v>1</v>
      </c>
      <c r="BQ1098">
        <v>0</v>
      </c>
      <c r="BR1098">
        <v>0</v>
      </c>
      <c r="BS1098">
        <v>0</v>
      </c>
      <c r="BT1098">
        <v>0.46666666666666667</v>
      </c>
      <c r="BU1098">
        <v>0.4</v>
      </c>
      <c r="BV1098">
        <v>0.1333333333333333</v>
      </c>
      <c r="BW1098">
        <v>1</v>
      </c>
      <c r="BX1098" t="s">
        <v>2243</v>
      </c>
      <c r="BY1098">
        <v>111</v>
      </c>
      <c r="BZ1098">
        <v>0.13513513513513509</v>
      </c>
      <c r="CA1098">
        <v>0</v>
      </c>
    </row>
    <row r="1099" spans="1:79" customFormat="1" x14ac:dyDescent="0.25">
      <c r="A1099" t="s">
        <v>2248</v>
      </c>
      <c r="B1099" t="s">
        <v>354</v>
      </c>
      <c r="C1099" t="s">
        <v>394</v>
      </c>
      <c r="D1099" t="s">
        <v>44</v>
      </c>
      <c r="E1099">
        <v>2019</v>
      </c>
      <c r="F1099">
        <v>3907</v>
      </c>
      <c r="G1099">
        <v>207</v>
      </c>
      <c r="H1099">
        <v>0</v>
      </c>
      <c r="I1099">
        <v>441</v>
      </c>
      <c r="J1099">
        <v>595</v>
      </c>
      <c r="K1099">
        <v>458</v>
      </c>
      <c r="L1099">
        <v>532</v>
      </c>
      <c r="M1099">
        <v>547</v>
      </c>
      <c r="N1099">
        <v>485</v>
      </c>
      <c r="O1099">
        <v>466</v>
      </c>
      <c r="P1099">
        <v>304</v>
      </c>
      <c r="Q1099">
        <v>115</v>
      </c>
      <c r="R1099">
        <v>39</v>
      </c>
      <c r="S1099">
        <v>132</v>
      </c>
      <c r="T1099">
        <v>0</v>
      </c>
      <c r="U1099">
        <v>3897</v>
      </c>
      <c r="V1099">
        <v>217</v>
      </c>
      <c r="W1099">
        <v>0</v>
      </c>
      <c r="X1099">
        <v>2242</v>
      </c>
      <c r="Y1099">
        <v>1014</v>
      </c>
      <c r="Z1099">
        <v>858</v>
      </c>
      <c r="AA1099">
        <v>0</v>
      </c>
      <c r="AB1099">
        <v>119</v>
      </c>
      <c r="AC1099">
        <v>3800</v>
      </c>
      <c r="AD1099">
        <v>0</v>
      </c>
      <c r="AE1099">
        <v>195</v>
      </c>
      <c r="AF1099">
        <v>48</v>
      </c>
      <c r="AG1099">
        <v>4044</v>
      </c>
      <c r="AH1099">
        <v>17</v>
      </c>
      <c r="AI1099">
        <v>5</v>
      </c>
      <c r="AJ1099">
        <v>0</v>
      </c>
      <c r="AK1099">
        <v>1388</v>
      </c>
      <c r="AL1099">
        <v>2726</v>
      </c>
      <c r="AM1099">
        <v>0</v>
      </c>
      <c r="AN1099">
        <v>4114</v>
      </c>
      <c r="AO1099">
        <v>0.94968400583373846</v>
      </c>
      <c r="AP1099">
        <v>5.0315994166261549E-2</v>
      </c>
      <c r="AQ1099">
        <v>0</v>
      </c>
      <c r="AR1099">
        <v>0.10719494409333979</v>
      </c>
      <c r="AS1099">
        <v>0.14462809917355371</v>
      </c>
      <c r="AT1099">
        <v>0.1113271754982985</v>
      </c>
      <c r="AU1099">
        <v>0.129314535731648</v>
      </c>
      <c r="AV1099">
        <v>0.13296062226543509</v>
      </c>
      <c r="AW1099">
        <v>0.1178901312591152</v>
      </c>
      <c r="AX1099">
        <v>0.1132717549829849</v>
      </c>
      <c r="AY1099">
        <v>7.3894020418084586E-2</v>
      </c>
      <c r="AZ1099">
        <v>2.7953330092367529E-2</v>
      </c>
      <c r="BA1099">
        <v>3.2085561497326207E-2</v>
      </c>
      <c r="BB1099">
        <v>9.4798249878463789E-3</v>
      </c>
      <c r="BC1099">
        <v>0</v>
      </c>
      <c r="BD1099">
        <v>0.94725328147788046</v>
      </c>
      <c r="BE1099">
        <v>5.2746718522119589E-2</v>
      </c>
      <c r="BF1099">
        <v>0</v>
      </c>
      <c r="BG1099">
        <v>0.54496840058337381</v>
      </c>
      <c r="BH1099">
        <v>0.24647544968400581</v>
      </c>
      <c r="BI1099">
        <v>0.20855614973262029</v>
      </c>
      <c r="BJ1099">
        <v>0</v>
      </c>
      <c r="BK1099">
        <v>2.8925619834710741E-2</v>
      </c>
      <c r="BL1099">
        <v>0.92367525522605731</v>
      </c>
      <c r="BM1099">
        <v>0</v>
      </c>
      <c r="BN1099">
        <v>4.7399124939231888E-2</v>
      </c>
      <c r="BO1099">
        <v>1.166747690811862E-2</v>
      </c>
      <c r="BP1099">
        <v>0.98298492950899363</v>
      </c>
      <c r="BQ1099">
        <v>4.1322314049586778E-3</v>
      </c>
      <c r="BR1099">
        <v>1.2153621779290231E-3</v>
      </c>
      <c r="BS1099">
        <v>0</v>
      </c>
      <c r="BT1099">
        <v>0.33738454059309669</v>
      </c>
      <c r="BU1099">
        <v>0.66261545940690325</v>
      </c>
      <c r="BV1099">
        <v>0</v>
      </c>
      <c r="BW1099">
        <v>1</v>
      </c>
      <c r="BX1099" t="s">
        <v>2249</v>
      </c>
      <c r="BY1099">
        <v>4114</v>
      </c>
      <c r="BZ1099">
        <v>1</v>
      </c>
      <c r="CA1099">
        <v>0</v>
      </c>
    </row>
    <row r="1100" spans="1:79" customFormat="1" x14ac:dyDescent="0.25">
      <c r="A1100" t="s">
        <v>2250</v>
      </c>
      <c r="B1100" t="s">
        <v>354</v>
      </c>
      <c r="C1100" t="s">
        <v>394</v>
      </c>
      <c r="D1100" t="s">
        <v>947</v>
      </c>
      <c r="E1100">
        <v>2019</v>
      </c>
      <c r="F1100">
        <v>732</v>
      </c>
      <c r="G1100">
        <v>24</v>
      </c>
      <c r="H1100">
        <v>0</v>
      </c>
      <c r="I1100">
        <v>70</v>
      </c>
      <c r="J1100">
        <v>94</v>
      </c>
      <c r="K1100">
        <v>100</v>
      </c>
      <c r="L1100">
        <v>118</v>
      </c>
      <c r="M1100">
        <v>123</v>
      </c>
      <c r="N1100">
        <v>90</v>
      </c>
      <c r="O1100">
        <v>73</v>
      </c>
      <c r="P1100">
        <v>41</v>
      </c>
      <c r="Q1100">
        <v>19</v>
      </c>
      <c r="R1100">
        <v>7</v>
      </c>
      <c r="S1100">
        <v>21</v>
      </c>
      <c r="T1100">
        <v>0</v>
      </c>
      <c r="U1100">
        <v>731</v>
      </c>
      <c r="V1100">
        <v>25</v>
      </c>
      <c r="W1100">
        <v>0</v>
      </c>
      <c r="X1100">
        <v>415</v>
      </c>
      <c r="Y1100">
        <v>229</v>
      </c>
      <c r="Z1100">
        <v>112</v>
      </c>
      <c r="AA1100">
        <v>0</v>
      </c>
      <c r="AB1100">
        <v>25</v>
      </c>
      <c r="AC1100">
        <v>696</v>
      </c>
      <c r="AD1100">
        <v>0</v>
      </c>
      <c r="AE1100">
        <v>35</v>
      </c>
      <c r="AF1100">
        <v>15</v>
      </c>
      <c r="AG1100">
        <v>732</v>
      </c>
      <c r="AH1100">
        <v>8</v>
      </c>
      <c r="AI1100">
        <v>1</v>
      </c>
      <c r="AJ1100">
        <v>0</v>
      </c>
      <c r="AK1100">
        <v>183</v>
      </c>
      <c r="AL1100">
        <v>573</v>
      </c>
      <c r="AM1100">
        <v>0</v>
      </c>
      <c r="AN1100">
        <v>756</v>
      </c>
      <c r="AO1100">
        <v>0.96825396825396826</v>
      </c>
      <c r="AP1100">
        <v>3.1746031746031737E-2</v>
      </c>
      <c r="AQ1100">
        <v>0</v>
      </c>
      <c r="AR1100">
        <v>9.2592592592592587E-2</v>
      </c>
      <c r="AS1100">
        <v>0.1243386243386243</v>
      </c>
      <c r="AT1100">
        <v>0.1322751322751323</v>
      </c>
      <c r="AU1100">
        <v>0.1560846560846561</v>
      </c>
      <c r="AV1100">
        <v>0.1626984126984127</v>
      </c>
      <c r="AW1100">
        <v>0.119047619047619</v>
      </c>
      <c r="AX1100">
        <v>9.6560846560846555E-2</v>
      </c>
      <c r="AY1100">
        <v>5.423280423280423E-2</v>
      </c>
      <c r="AZ1100">
        <v>2.5132275132275131E-2</v>
      </c>
      <c r="BA1100">
        <v>2.777777777777778E-2</v>
      </c>
      <c r="BB1100">
        <v>9.2592592592592587E-3</v>
      </c>
      <c r="BC1100">
        <v>0</v>
      </c>
      <c r="BD1100">
        <v>0.96693121693121697</v>
      </c>
      <c r="BE1100">
        <v>3.3068783068783067E-2</v>
      </c>
      <c r="BF1100">
        <v>0</v>
      </c>
      <c r="BG1100">
        <v>0.54894179894179895</v>
      </c>
      <c r="BH1100">
        <v>0.30291005291005291</v>
      </c>
      <c r="BI1100">
        <v>0.14814814814814811</v>
      </c>
      <c r="BJ1100">
        <v>0</v>
      </c>
      <c r="BK1100">
        <v>3.3068783068783067E-2</v>
      </c>
      <c r="BL1100">
        <v>0.92063492063492058</v>
      </c>
      <c r="BM1100">
        <v>0</v>
      </c>
      <c r="BN1100">
        <v>4.6296296296296287E-2</v>
      </c>
      <c r="BO1100">
        <v>1.984126984126984E-2</v>
      </c>
      <c r="BP1100">
        <v>0.96825396825396826</v>
      </c>
      <c r="BQ1100">
        <v>1.058201058201058E-2</v>
      </c>
      <c r="BR1100">
        <v>1.3227513227513229E-3</v>
      </c>
      <c r="BS1100">
        <v>0</v>
      </c>
      <c r="BT1100">
        <v>0.24206349206349209</v>
      </c>
      <c r="BU1100">
        <v>0.75793650793650791</v>
      </c>
      <c r="BV1100">
        <v>0</v>
      </c>
      <c r="BW1100">
        <v>1</v>
      </c>
      <c r="BX1100" t="s">
        <v>2249</v>
      </c>
      <c r="BY1100">
        <v>4114</v>
      </c>
      <c r="BZ1100">
        <v>0.18376276130286831</v>
      </c>
      <c r="CA1100">
        <v>0</v>
      </c>
    </row>
    <row r="1101" spans="1:79" customFormat="1" x14ac:dyDescent="0.25">
      <c r="A1101" t="s">
        <v>2251</v>
      </c>
      <c r="B1101" t="s">
        <v>354</v>
      </c>
      <c r="C1101" t="s">
        <v>394</v>
      </c>
      <c r="D1101" t="s">
        <v>949</v>
      </c>
      <c r="E1101">
        <v>2019</v>
      </c>
      <c r="F1101">
        <v>1714</v>
      </c>
      <c r="G1101">
        <v>94</v>
      </c>
      <c r="H1101">
        <v>0</v>
      </c>
      <c r="I1101">
        <v>223</v>
      </c>
      <c r="J1101">
        <v>249</v>
      </c>
      <c r="K1101">
        <v>203</v>
      </c>
      <c r="L1101">
        <v>233</v>
      </c>
      <c r="M1101">
        <v>237</v>
      </c>
      <c r="N1101">
        <v>209</v>
      </c>
      <c r="O1101">
        <v>205</v>
      </c>
      <c r="P1101">
        <v>134</v>
      </c>
      <c r="Q1101">
        <v>39</v>
      </c>
      <c r="R1101">
        <v>10</v>
      </c>
      <c r="S1101">
        <v>66</v>
      </c>
      <c r="T1101">
        <v>0</v>
      </c>
      <c r="U1101">
        <v>1772</v>
      </c>
      <c r="V1101">
        <v>36</v>
      </c>
      <c r="W1101">
        <v>0</v>
      </c>
      <c r="X1101">
        <v>1062</v>
      </c>
      <c r="Y1101">
        <v>350</v>
      </c>
      <c r="Z1101">
        <v>396</v>
      </c>
      <c r="AA1101">
        <v>0</v>
      </c>
      <c r="AB1101">
        <v>20</v>
      </c>
      <c r="AC1101">
        <v>1709</v>
      </c>
      <c r="AD1101">
        <v>0</v>
      </c>
      <c r="AE1101">
        <v>79</v>
      </c>
      <c r="AF1101">
        <v>8</v>
      </c>
      <c r="AG1101">
        <v>1797</v>
      </c>
      <c r="AH1101">
        <v>1</v>
      </c>
      <c r="AI1101">
        <v>2</v>
      </c>
      <c r="AJ1101">
        <v>0</v>
      </c>
      <c r="AK1101">
        <v>694</v>
      </c>
      <c r="AL1101">
        <v>1114</v>
      </c>
      <c r="AM1101">
        <v>0</v>
      </c>
      <c r="AN1101">
        <v>1808</v>
      </c>
      <c r="AO1101">
        <v>0.94800884955752207</v>
      </c>
      <c r="AP1101">
        <v>5.1991150442477867E-2</v>
      </c>
      <c r="AQ1101">
        <v>0</v>
      </c>
      <c r="AR1101">
        <v>0.1233407079646018</v>
      </c>
      <c r="AS1101">
        <v>0.1377212389380531</v>
      </c>
      <c r="AT1101">
        <v>0.1122787610619469</v>
      </c>
      <c r="AU1101">
        <v>0.1288716814159292</v>
      </c>
      <c r="AV1101">
        <v>0.1310840707964602</v>
      </c>
      <c r="AW1101">
        <v>0.1155973451327434</v>
      </c>
      <c r="AX1101">
        <v>0.1133849557522124</v>
      </c>
      <c r="AY1101">
        <v>7.4115044247787615E-2</v>
      </c>
      <c r="AZ1101">
        <v>2.157079646017699E-2</v>
      </c>
      <c r="BA1101">
        <v>3.6504424778761063E-2</v>
      </c>
      <c r="BB1101">
        <v>5.5309734513274344E-3</v>
      </c>
      <c r="BC1101">
        <v>0</v>
      </c>
      <c r="BD1101">
        <v>0.98008849557522126</v>
      </c>
      <c r="BE1101">
        <v>1.9911504424778761E-2</v>
      </c>
      <c r="BF1101">
        <v>0</v>
      </c>
      <c r="BG1101">
        <v>0.58738938053097345</v>
      </c>
      <c r="BH1101">
        <v>0.1935840707964602</v>
      </c>
      <c r="BI1101">
        <v>0.21902654867256641</v>
      </c>
      <c r="BJ1101">
        <v>0</v>
      </c>
      <c r="BK1101">
        <v>1.1061946902654871E-2</v>
      </c>
      <c r="BL1101">
        <v>0.94524336283185839</v>
      </c>
      <c r="BM1101">
        <v>0</v>
      </c>
      <c r="BN1101">
        <v>4.3694690265486717E-2</v>
      </c>
      <c r="BO1101">
        <v>4.4247787610619468E-3</v>
      </c>
      <c r="BP1101">
        <v>0.99391592920353977</v>
      </c>
      <c r="BQ1101">
        <v>5.5309734513274336E-4</v>
      </c>
      <c r="BR1101">
        <v>1.1061946902654869E-3</v>
      </c>
      <c r="BS1101">
        <v>0</v>
      </c>
      <c r="BT1101">
        <v>0.38384955752212391</v>
      </c>
      <c r="BU1101">
        <v>0.61615044247787609</v>
      </c>
      <c r="BV1101">
        <v>0</v>
      </c>
      <c r="BW1101">
        <v>1</v>
      </c>
      <c r="BX1101" t="s">
        <v>2249</v>
      </c>
      <c r="BY1101">
        <v>4114</v>
      </c>
      <c r="BZ1101">
        <v>0.43947496353913468</v>
      </c>
      <c r="CA1101">
        <v>0</v>
      </c>
    </row>
    <row r="1102" spans="1:79" customFormat="1" x14ac:dyDescent="0.25">
      <c r="A1102" t="s">
        <v>2252</v>
      </c>
      <c r="B1102" t="s">
        <v>354</v>
      </c>
      <c r="C1102" t="s">
        <v>394</v>
      </c>
      <c r="D1102" t="s">
        <v>951</v>
      </c>
      <c r="E1102">
        <v>2019</v>
      </c>
      <c r="F1102">
        <v>1354</v>
      </c>
      <c r="G1102">
        <v>87</v>
      </c>
      <c r="H1102">
        <v>0</v>
      </c>
      <c r="I1102">
        <v>146</v>
      </c>
      <c r="J1102">
        <v>244</v>
      </c>
      <c r="K1102">
        <v>150</v>
      </c>
      <c r="L1102">
        <v>160</v>
      </c>
      <c r="M1102">
        <v>172</v>
      </c>
      <c r="N1102">
        <v>169</v>
      </c>
      <c r="O1102">
        <v>173</v>
      </c>
      <c r="P1102">
        <v>119</v>
      </c>
      <c r="Q1102">
        <v>46</v>
      </c>
      <c r="R1102">
        <v>17</v>
      </c>
      <c r="S1102">
        <v>45</v>
      </c>
      <c r="T1102">
        <v>0</v>
      </c>
      <c r="U1102">
        <v>1287</v>
      </c>
      <c r="V1102">
        <v>154</v>
      </c>
      <c r="W1102">
        <v>0</v>
      </c>
      <c r="X1102">
        <v>712</v>
      </c>
      <c r="Y1102">
        <v>409</v>
      </c>
      <c r="Z1102">
        <v>320</v>
      </c>
      <c r="AA1102">
        <v>0</v>
      </c>
      <c r="AB1102">
        <v>65</v>
      </c>
      <c r="AC1102">
        <v>1345</v>
      </c>
      <c r="AD1102">
        <v>0</v>
      </c>
      <c r="AE1102">
        <v>31</v>
      </c>
      <c r="AF1102">
        <v>17</v>
      </c>
      <c r="AG1102">
        <v>1424</v>
      </c>
      <c r="AH1102">
        <v>0</v>
      </c>
      <c r="AI1102">
        <v>0</v>
      </c>
      <c r="AJ1102">
        <v>0</v>
      </c>
      <c r="AK1102">
        <v>476</v>
      </c>
      <c r="AL1102">
        <v>965</v>
      </c>
      <c r="AM1102">
        <v>0</v>
      </c>
      <c r="AN1102">
        <v>1441</v>
      </c>
      <c r="AO1102">
        <v>0.93962526023594728</v>
      </c>
      <c r="AP1102">
        <v>6.0374739764052741E-2</v>
      </c>
      <c r="AQ1102">
        <v>0</v>
      </c>
      <c r="AR1102">
        <v>0.10131852879944479</v>
      </c>
      <c r="AS1102">
        <v>0.16932685634975711</v>
      </c>
      <c r="AT1102">
        <v>0.1040943789035392</v>
      </c>
      <c r="AU1102">
        <v>0.11103400416377519</v>
      </c>
      <c r="AV1102">
        <v>0.1193615544760583</v>
      </c>
      <c r="AW1102">
        <v>0.11727966689798749</v>
      </c>
      <c r="AX1102">
        <v>0.1200555170020819</v>
      </c>
      <c r="AY1102">
        <v>8.2581540596807779E-2</v>
      </c>
      <c r="AZ1102">
        <v>3.1922276197085347E-2</v>
      </c>
      <c r="BA1102">
        <v>3.1228313671061759E-2</v>
      </c>
      <c r="BB1102">
        <v>1.1797362942401111E-2</v>
      </c>
      <c r="BC1102">
        <v>0</v>
      </c>
      <c r="BD1102">
        <v>0.89312977099236646</v>
      </c>
      <c r="BE1102">
        <v>0.1068702290076336</v>
      </c>
      <c r="BF1102">
        <v>0</v>
      </c>
      <c r="BG1102">
        <v>0.49410131852879952</v>
      </c>
      <c r="BH1102">
        <v>0.28383067314365018</v>
      </c>
      <c r="BI1102">
        <v>0.2220680083275503</v>
      </c>
      <c r="BJ1102">
        <v>0</v>
      </c>
      <c r="BK1102">
        <v>4.510756419153366E-2</v>
      </c>
      <c r="BL1102">
        <v>0.93337959750173494</v>
      </c>
      <c r="BM1102">
        <v>0</v>
      </c>
      <c r="BN1102">
        <v>2.1512838306731431E-2</v>
      </c>
      <c r="BO1102">
        <v>1.1797362942401111E-2</v>
      </c>
      <c r="BP1102">
        <v>0.98820263705759892</v>
      </c>
      <c r="BQ1102">
        <v>0</v>
      </c>
      <c r="BR1102">
        <v>0</v>
      </c>
      <c r="BS1102">
        <v>0</v>
      </c>
      <c r="BT1102">
        <v>0.33032616238723111</v>
      </c>
      <c r="BU1102">
        <v>0.66967383761276889</v>
      </c>
      <c r="BV1102">
        <v>0</v>
      </c>
      <c r="BW1102">
        <v>1</v>
      </c>
      <c r="BX1102" t="s">
        <v>2249</v>
      </c>
      <c r="BY1102">
        <v>4114</v>
      </c>
      <c r="BZ1102">
        <v>0.3502673796791444</v>
      </c>
      <c r="CA1102">
        <v>0</v>
      </c>
    </row>
    <row r="1103" spans="1:79" customFormat="1" x14ac:dyDescent="0.25">
      <c r="A1103" t="s">
        <v>2253</v>
      </c>
      <c r="B1103" t="s">
        <v>354</v>
      </c>
      <c r="C1103" t="s">
        <v>394</v>
      </c>
      <c r="D1103" t="s">
        <v>953</v>
      </c>
      <c r="E1103">
        <v>2019</v>
      </c>
      <c r="F1103">
        <v>107</v>
      </c>
      <c r="G1103">
        <v>2</v>
      </c>
      <c r="H1103">
        <v>0</v>
      </c>
      <c r="I1103">
        <v>2</v>
      </c>
      <c r="J1103">
        <v>8</v>
      </c>
      <c r="K1103">
        <v>5</v>
      </c>
      <c r="L1103">
        <v>21</v>
      </c>
      <c r="M1103">
        <v>15</v>
      </c>
      <c r="N1103">
        <v>17</v>
      </c>
      <c r="O1103">
        <v>15</v>
      </c>
      <c r="P1103">
        <v>10</v>
      </c>
      <c r="Q1103">
        <v>11</v>
      </c>
      <c r="R1103">
        <v>5</v>
      </c>
      <c r="S1103">
        <v>0</v>
      </c>
      <c r="T1103">
        <v>0</v>
      </c>
      <c r="U1103">
        <v>107</v>
      </c>
      <c r="V1103">
        <v>2</v>
      </c>
      <c r="W1103">
        <v>0</v>
      </c>
      <c r="X1103">
        <v>53</v>
      </c>
      <c r="Y1103">
        <v>26</v>
      </c>
      <c r="Z1103">
        <v>30</v>
      </c>
      <c r="AA1103">
        <v>0</v>
      </c>
      <c r="AB1103">
        <v>9</v>
      </c>
      <c r="AC1103">
        <v>50</v>
      </c>
      <c r="AD1103">
        <v>0</v>
      </c>
      <c r="AE1103">
        <v>50</v>
      </c>
      <c r="AF1103">
        <v>8</v>
      </c>
      <c r="AG1103">
        <v>91</v>
      </c>
      <c r="AH1103">
        <v>8</v>
      </c>
      <c r="AI1103">
        <v>2</v>
      </c>
      <c r="AJ1103">
        <v>0</v>
      </c>
      <c r="AK1103">
        <v>35</v>
      </c>
      <c r="AL1103">
        <v>74</v>
      </c>
      <c r="AM1103">
        <v>0</v>
      </c>
      <c r="AN1103">
        <v>109</v>
      </c>
      <c r="AO1103">
        <v>0.98165137614678899</v>
      </c>
      <c r="AP1103">
        <v>1.834862385321101E-2</v>
      </c>
      <c r="AQ1103">
        <v>0</v>
      </c>
      <c r="AR1103">
        <v>1.834862385321101E-2</v>
      </c>
      <c r="AS1103">
        <v>7.3394495412844041E-2</v>
      </c>
      <c r="AT1103">
        <v>4.5871559633027532E-2</v>
      </c>
      <c r="AU1103">
        <v>0.19266055045871561</v>
      </c>
      <c r="AV1103">
        <v>0.1376146788990826</v>
      </c>
      <c r="AW1103">
        <v>0.15596330275229359</v>
      </c>
      <c r="AX1103">
        <v>0.1376146788990826</v>
      </c>
      <c r="AY1103">
        <v>9.1743119266055051E-2</v>
      </c>
      <c r="AZ1103">
        <v>0.1009174311926606</v>
      </c>
      <c r="BA1103">
        <v>0</v>
      </c>
      <c r="BB1103">
        <v>4.5871559633027532E-2</v>
      </c>
      <c r="BC1103">
        <v>0</v>
      </c>
      <c r="BD1103">
        <v>0.98165137614678899</v>
      </c>
      <c r="BE1103">
        <v>1.834862385321101E-2</v>
      </c>
      <c r="BF1103">
        <v>0</v>
      </c>
      <c r="BG1103">
        <v>0.48623853211009183</v>
      </c>
      <c r="BH1103">
        <v>0.2385321100917431</v>
      </c>
      <c r="BI1103">
        <v>0.27522935779816521</v>
      </c>
      <c r="BJ1103">
        <v>0</v>
      </c>
      <c r="BK1103">
        <v>8.2568807339449546E-2</v>
      </c>
      <c r="BL1103">
        <v>0.45871559633027531</v>
      </c>
      <c r="BM1103">
        <v>0</v>
      </c>
      <c r="BN1103">
        <v>0.45871559633027531</v>
      </c>
      <c r="BO1103">
        <v>7.3394495412844041E-2</v>
      </c>
      <c r="BP1103">
        <v>0.83486238532110091</v>
      </c>
      <c r="BQ1103">
        <v>7.3394495412844041E-2</v>
      </c>
      <c r="BR1103">
        <v>1.834862385321101E-2</v>
      </c>
      <c r="BS1103">
        <v>0</v>
      </c>
      <c r="BT1103">
        <v>0.32110091743119268</v>
      </c>
      <c r="BU1103">
        <v>0.67889908256880738</v>
      </c>
      <c r="BV1103">
        <v>0</v>
      </c>
      <c r="BW1103">
        <v>1</v>
      </c>
      <c r="BX1103" t="s">
        <v>2249</v>
      </c>
      <c r="BY1103">
        <v>4114</v>
      </c>
      <c r="BZ1103">
        <v>2.6494895478852701E-2</v>
      </c>
      <c r="CA1103">
        <v>0</v>
      </c>
    </row>
    <row r="1104" spans="1:79" customFormat="1" x14ac:dyDescent="0.25">
      <c r="A1104" t="s">
        <v>2254</v>
      </c>
      <c r="B1104" t="s">
        <v>354</v>
      </c>
      <c r="C1104" t="s">
        <v>43</v>
      </c>
      <c r="D1104" t="s">
        <v>44</v>
      </c>
      <c r="E1104">
        <v>2019</v>
      </c>
      <c r="F1104">
        <v>43216</v>
      </c>
      <c r="G1104">
        <v>4513</v>
      </c>
      <c r="H1104">
        <v>0</v>
      </c>
      <c r="I1104">
        <v>7008</v>
      </c>
      <c r="J1104">
        <v>8051</v>
      </c>
      <c r="K1104">
        <v>6697</v>
      </c>
      <c r="L1104">
        <v>5632</v>
      </c>
      <c r="M1104">
        <v>5540</v>
      </c>
      <c r="N1104">
        <v>4671</v>
      </c>
      <c r="O1104">
        <v>3917</v>
      </c>
      <c r="P1104">
        <v>2620</v>
      </c>
      <c r="Q1104">
        <v>1016</v>
      </c>
      <c r="R1104">
        <v>367</v>
      </c>
      <c r="S1104">
        <v>2210</v>
      </c>
      <c r="T1104">
        <v>0</v>
      </c>
      <c r="U1104">
        <v>42355</v>
      </c>
      <c r="V1104">
        <v>5374</v>
      </c>
      <c r="W1104">
        <v>0</v>
      </c>
      <c r="X1104">
        <v>26546</v>
      </c>
      <c r="Y1104">
        <v>17337</v>
      </c>
      <c r="Z1104">
        <v>3846</v>
      </c>
      <c r="AA1104">
        <v>0</v>
      </c>
      <c r="AB1104">
        <v>1431</v>
      </c>
      <c r="AC1104">
        <v>40852</v>
      </c>
      <c r="AD1104">
        <v>88</v>
      </c>
      <c r="AE1104">
        <v>5358</v>
      </c>
      <c r="AF1104">
        <v>1145</v>
      </c>
      <c r="AG1104">
        <v>45971</v>
      </c>
      <c r="AH1104">
        <v>438</v>
      </c>
      <c r="AI1104" t="s">
        <v>74</v>
      </c>
      <c r="AJ1104">
        <v>175</v>
      </c>
      <c r="AK1104">
        <v>3838</v>
      </c>
      <c r="AL1104">
        <v>43881</v>
      </c>
      <c r="AM1104">
        <v>10</v>
      </c>
      <c r="AN1104">
        <v>47729</v>
      </c>
      <c r="AO1104">
        <v>0.90544532674055611</v>
      </c>
      <c r="AP1104">
        <v>9.4554673259443944E-2</v>
      </c>
      <c r="AQ1104">
        <v>0</v>
      </c>
      <c r="AR1104">
        <v>0.14682897190387401</v>
      </c>
      <c r="AS1104">
        <v>0.16868151438328899</v>
      </c>
      <c r="AT1104">
        <v>0.14031301724318551</v>
      </c>
      <c r="AU1104">
        <v>0.1179995390643005</v>
      </c>
      <c r="AV1104">
        <v>0.11607198977560811</v>
      </c>
      <c r="AW1104">
        <v>9.7865029646546128E-2</v>
      </c>
      <c r="AX1104">
        <v>8.2067506128349635E-2</v>
      </c>
      <c r="AY1104">
        <v>5.4893251482327307E-2</v>
      </c>
      <c r="AZ1104">
        <v>2.1286848666429211E-2</v>
      </c>
      <c r="BA1104">
        <v>4.6303086174024177E-2</v>
      </c>
      <c r="BB1104">
        <v>7.6892455320664594E-3</v>
      </c>
      <c r="BC1104">
        <v>0</v>
      </c>
      <c r="BD1104">
        <v>0.88740597959311951</v>
      </c>
      <c r="BE1104">
        <v>0.1125940204068805</v>
      </c>
      <c r="BF1104">
        <v>0</v>
      </c>
      <c r="BG1104">
        <v>0.55618177627857279</v>
      </c>
      <c r="BH1104">
        <v>0.36323828280500331</v>
      </c>
      <c r="BI1104">
        <v>8.0579940916423981E-2</v>
      </c>
      <c r="BJ1104">
        <v>0</v>
      </c>
      <c r="BK1104">
        <v>2.9981772088248239E-2</v>
      </c>
      <c r="BL1104">
        <v>0.85591569067024242</v>
      </c>
      <c r="BM1104">
        <v>1.8437427978796959E-3</v>
      </c>
      <c r="BN1104">
        <v>0.1122587944436297</v>
      </c>
      <c r="BO1104">
        <v>2.3989607995139221E-2</v>
      </c>
      <c r="BP1104">
        <v>0.96316704728781244</v>
      </c>
      <c r="BQ1104">
        <v>9.1768107439921219E-3</v>
      </c>
      <c r="BR1104">
        <v>0</v>
      </c>
      <c r="BS1104">
        <v>3.6665339730562129E-3</v>
      </c>
      <c r="BT1104">
        <v>8.041232793479855E-2</v>
      </c>
      <c r="BU1104">
        <v>0.91937815583816962</v>
      </c>
      <c r="BV1104">
        <v>2.095162270317836E-4</v>
      </c>
      <c r="BW1104">
        <v>1</v>
      </c>
      <c r="BX1104" t="s">
        <v>2255</v>
      </c>
      <c r="BY1104">
        <v>47729</v>
      </c>
      <c r="BZ1104">
        <v>1</v>
      </c>
      <c r="CA1104">
        <v>0</v>
      </c>
    </row>
    <row r="1105" spans="1:79" customFormat="1" x14ac:dyDescent="0.25">
      <c r="A1105" t="s">
        <v>2256</v>
      </c>
      <c r="B1105" t="s">
        <v>354</v>
      </c>
      <c r="C1105" t="s">
        <v>43</v>
      </c>
      <c r="D1105" t="s">
        <v>947</v>
      </c>
      <c r="E1105">
        <v>2019</v>
      </c>
      <c r="F1105">
        <v>8108</v>
      </c>
      <c r="G1105">
        <v>691</v>
      </c>
      <c r="H1105">
        <v>0</v>
      </c>
      <c r="I1105">
        <v>1264</v>
      </c>
      <c r="J1105">
        <v>1444</v>
      </c>
      <c r="K1105">
        <v>1281</v>
      </c>
      <c r="L1105">
        <v>1100</v>
      </c>
      <c r="M1105">
        <v>1075</v>
      </c>
      <c r="N1105">
        <v>840</v>
      </c>
      <c r="O1105">
        <v>657</v>
      </c>
      <c r="P1105">
        <v>497</v>
      </c>
      <c r="Q1105">
        <v>206</v>
      </c>
      <c r="R1105">
        <v>71</v>
      </c>
      <c r="S1105">
        <v>364</v>
      </c>
      <c r="T1105">
        <v>0</v>
      </c>
      <c r="U1105">
        <v>7710</v>
      </c>
      <c r="V1105">
        <v>1089</v>
      </c>
      <c r="W1105">
        <v>0</v>
      </c>
      <c r="X1105">
        <v>5450</v>
      </c>
      <c r="Y1105">
        <v>2458</v>
      </c>
      <c r="Z1105">
        <v>891</v>
      </c>
      <c r="AA1105">
        <v>0</v>
      </c>
      <c r="AB1105">
        <v>542</v>
      </c>
      <c r="AC1105">
        <v>6796</v>
      </c>
      <c r="AD1105">
        <v>14</v>
      </c>
      <c r="AE1105">
        <v>1447</v>
      </c>
      <c r="AF1105">
        <v>496</v>
      </c>
      <c r="AG1105">
        <v>8178</v>
      </c>
      <c r="AH1105">
        <v>83</v>
      </c>
      <c r="AI1105" t="s">
        <v>74</v>
      </c>
      <c r="AJ1105">
        <v>42</v>
      </c>
      <c r="AK1105">
        <v>550</v>
      </c>
      <c r="AL1105">
        <v>8245</v>
      </c>
      <c r="AM1105">
        <v>4</v>
      </c>
      <c r="AN1105">
        <v>8799</v>
      </c>
      <c r="AO1105">
        <v>0.92146834867598593</v>
      </c>
      <c r="AP1105">
        <v>7.8531651324014087E-2</v>
      </c>
      <c r="AQ1105">
        <v>0</v>
      </c>
      <c r="AR1105">
        <v>0.14365268780543239</v>
      </c>
      <c r="AS1105">
        <v>0.16410955790430731</v>
      </c>
      <c r="AT1105">
        <v>0.14558472553699281</v>
      </c>
      <c r="AU1105">
        <v>0.12501420615979089</v>
      </c>
      <c r="AV1105">
        <v>0.1221729742016138</v>
      </c>
      <c r="AW1105">
        <v>9.5465393794749401E-2</v>
      </c>
      <c r="AX1105">
        <v>7.4667575860893287E-2</v>
      </c>
      <c r="AY1105">
        <v>5.6483691328560057E-2</v>
      </c>
      <c r="AZ1105">
        <v>2.3411751335379021E-2</v>
      </c>
      <c r="BA1105">
        <v>4.1368337311058073E-2</v>
      </c>
      <c r="BB1105">
        <v>8.0690987612228662E-3</v>
      </c>
      <c r="BC1105">
        <v>0</v>
      </c>
      <c r="BD1105">
        <v>0.87623593590180704</v>
      </c>
      <c r="BE1105">
        <v>0.123764064098193</v>
      </c>
      <c r="BF1105">
        <v>0</v>
      </c>
      <c r="BG1105">
        <v>0.61938856688260024</v>
      </c>
      <c r="BH1105">
        <v>0.27934992612796911</v>
      </c>
      <c r="BI1105">
        <v>0.10126150698943059</v>
      </c>
      <c r="BJ1105">
        <v>0</v>
      </c>
      <c r="BK1105">
        <v>6.1597908853278781E-2</v>
      </c>
      <c r="BL1105">
        <v>0.77236049551085351</v>
      </c>
      <c r="BM1105">
        <v>1.591089896579157E-3</v>
      </c>
      <c r="BN1105">
        <v>0.16445050573928849</v>
      </c>
      <c r="BO1105">
        <v>5.637004205023298E-2</v>
      </c>
      <c r="BP1105">
        <v>0.92942379815888165</v>
      </c>
      <c r="BQ1105">
        <v>9.4328901011478585E-3</v>
      </c>
      <c r="BR1105">
        <v>0</v>
      </c>
      <c r="BS1105">
        <v>4.7732696897374704E-3</v>
      </c>
      <c r="BT1105">
        <v>6.2507103079895446E-2</v>
      </c>
      <c r="BU1105">
        <v>0.9370382998067962</v>
      </c>
      <c r="BV1105">
        <v>4.5459711330833049E-4</v>
      </c>
      <c r="BW1105">
        <v>1</v>
      </c>
      <c r="BX1105" t="s">
        <v>2255</v>
      </c>
      <c r="BY1105">
        <v>47729</v>
      </c>
      <c r="BZ1105">
        <v>0.18435332816526639</v>
      </c>
      <c r="CA1105">
        <v>0</v>
      </c>
    </row>
    <row r="1106" spans="1:79" customFormat="1" x14ac:dyDescent="0.25">
      <c r="A1106" t="s">
        <v>2257</v>
      </c>
      <c r="B1106" t="s">
        <v>354</v>
      </c>
      <c r="C1106" t="s">
        <v>43</v>
      </c>
      <c r="D1106" t="s">
        <v>949</v>
      </c>
      <c r="E1106">
        <v>2019</v>
      </c>
      <c r="F1106">
        <v>16711</v>
      </c>
      <c r="G1106">
        <v>2124</v>
      </c>
      <c r="H1106">
        <v>0</v>
      </c>
      <c r="I1106">
        <v>3138</v>
      </c>
      <c r="J1106">
        <v>3436</v>
      </c>
      <c r="K1106">
        <v>2691</v>
      </c>
      <c r="L1106">
        <v>2160</v>
      </c>
      <c r="M1106">
        <v>1924</v>
      </c>
      <c r="N1106">
        <v>1715</v>
      </c>
      <c r="O1106">
        <v>1574</v>
      </c>
      <c r="P1106">
        <v>875</v>
      </c>
      <c r="Q1106">
        <v>318</v>
      </c>
      <c r="R1106">
        <v>109</v>
      </c>
      <c r="S1106">
        <v>895</v>
      </c>
      <c r="T1106">
        <v>0</v>
      </c>
      <c r="U1106">
        <v>17401</v>
      </c>
      <c r="V1106">
        <v>1434</v>
      </c>
      <c r="W1106">
        <v>0</v>
      </c>
      <c r="X1106">
        <v>9911</v>
      </c>
      <c r="Y1106">
        <v>7788</v>
      </c>
      <c r="Z1106">
        <v>1136</v>
      </c>
      <c r="AA1106">
        <v>0</v>
      </c>
      <c r="AB1106">
        <v>77</v>
      </c>
      <c r="AC1106">
        <v>17944</v>
      </c>
      <c r="AD1106">
        <v>11</v>
      </c>
      <c r="AE1106">
        <v>803</v>
      </c>
      <c r="AF1106">
        <v>81</v>
      </c>
      <c r="AG1106">
        <v>18716</v>
      </c>
      <c r="AH1106">
        <v>21</v>
      </c>
      <c r="AI1106" t="s">
        <v>74</v>
      </c>
      <c r="AJ1106">
        <v>17</v>
      </c>
      <c r="AK1106">
        <v>1301</v>
      </c>
      <c r="AL1106">
        <v>17529</v>
      </c>
      <c r="AM1106">
        <v>5</v>
      </c>
      <c r="AN1106">
        <v>18835</v>
      </c>
      <c r="AO1106">
        <v>0.88723121847624109</v>
      </c>
      <c r="AP1106">
        <v>0.11276878152375901</v>
      </c>
      <c r="AQ1106">
        <v>0</v>
      </c>
      <c r="AR1106">
        <v>0.1666047252455535</v>
      </c>
      <c r="AS1106">
        <v>0.18242633395274749</v>
      </c>
      <c r="AT1106">
        <v>0.1428723121847624</v>
      </c>
      <c r="AU1106">
        <v>0.1146801168038227</v>
      </c>
      <c r="AV1106">
        <v>0.10215025219007171</v>
      </c>
      <c r="AW1106">
        <v>9.1053889036368463E-2</v>
      </c>
      <c r="AX1106">
        <v>8.3567825856118924E-2</v>
      </c>
      <c r="AY1106">
        <v>4.645606583488187E-2</v>
      </c>
      <c r="AZ1106">
        <v>1.6883461640562779E-2</v>
      </c>
      <c r="BA1106">
        <v>4.7517918768250587E-2</v>
      </c>
      <c r="BB1106">
        <v>5.7870984868595701E-3</v>
      </c>
      <c r="BC1106">
        <v>0</v>
      </c>
      <c r="BD1106">
        <v>0.92386514467746217</v>
      </c>
      <c r="BE1106">
        <v>7.6134855322537831E-2</v>
      </c>
      <c r="BF1106">
        <v>0</v>
      </c>
      <c r="BG1106">
        <v>0.52620122113087342</v>
      </c>
      <c r="BH1106">
        <v>0.41348553225378287</v>
      </c>
      <c r="BI1106">
        <v>6.0313246615343777E-2</v>
      </c>
      <c r="BJ1106">
        <v>0</v>
      </c>
      <c r="BK1106">
        <v>4.0881337934696041E-3</v>
      </c>
      <c r="BL1106">
        <v>0.95269445181842316</v>
      </c>
      <c r="BM1106">
        <v>5.8401911335280064E-4</v>
      </c>
      <c r="BN1106">
        <v>4.2633395274754453E-2</v>
      </c>
      <c r="BO1106">
        <v>4.3005043801433501E-3</v>
      </c>
      <c r="BP1106">
        <v>0.99368197504645606</v>
      </c>
      <c r="BQ1106">
        <v>1.114945580037165E-3</v>
      </c>
      <c r="BR1106">
        <v>0</v>
      </c>
      <c r="BS1106">
        <v>9.0257499336341915E-4</v>
      </c>
      <c r="BT1106">
        <v>6.9073533315635788E-2</v>
      </c>
      <c r="BU1106">
        <v>0.93066100345102198</v>
      </c>
      <c r="BV1106">
        <v>2.6546323334218213E-4</v>
      </c>
      <c r="BW1106">
        <v>1</v>
      </c>
      <c r="BX1106" t="s">
        <v>2255</v>
      </c>
      <c r="BY1106">
        <v>47729</v>
      </c>
      <c r="BZ1106">
        <v>0.39462381361436438</v>
      </c>
      <c r="CA1106">
        <v>0</v>
      </c>
    </row>
    <row r="1107" spans="1:79" customFormat="1" x14ac:dyDescent="0.25">
      <c r="A1107" t="s">
        <v>2258</v>
      </c>
      <c r="B1107" t="s">
        <v>354</v>
      </c>
      <c r="C1107" t="s">
        <v>43</v>
      </c>
      <c r="D1107" t="s">
        <v>951</v>
      </c>
      <c r="E1107">
        <v>2019</v>
      </c>
      <c r="F1107">
        <v>15241</v>
      </c>
      <c r="G1107">
        <v>1488</v>
      </c>
      <c r="H1107">
        <v>0</v>
      </c>
      <c r="I1107">
        <v>2219</v>
      </c>
      <c r="J1107">
        <v>2620</v>
      </c>
      <c r="K1107">
        <v>2294</v>
      </c>
      <c r="L1107">
        <v>1967</v>
      </c>
      <c r="M1107">
        <v>2146</v>
      </c>
      <c r="N1107">
        <v>1786</v>
      </c>
      <c r="O1107">
        <v>1369</v>
      </c>
      <c r="P1107">
        <v>999</v>
      </c>
      <c r="Q1107">
        <v>355</v>
      </c>
      <c r="R1107">
        <v>106</v>
      </c>
      <c r="S1107">
        <v>868</v>
      </c>
      <c r="T1107">
        <v>0</v>
      </c>
      <c r="U1107">
        <v>14243</v>
      </c>
      <c r="V1107">
        <v>2486</v>
      </c>
      <c r="W1107">
        <v>0</v>
      </c>
      <c r="X1107">
        <v>9120</v>
      </c>
      <c r="Y1107">
        <v>6111</v>
      </c>
      <c r="Z1107">
        <v>1498</v>
      </c>
      <c r="AA1107">
        <v>0</v>
      </c>
      <c r="AB1107">
        <v>594</v>
      </c>
      <c r="AC1107">
        <v>14245</v>
      </c>
      <c r="AD1107">
        <v>19</v>
      </c>
      <c r="AE1107">
        <v>1871</v>
      </c>
      <c r="AF1107">
        <v>286</v>
      </c>
      <c r="AG1107">
        <v>16372</v>
      </c>
      <c r="AH1107">
        <v>37</v>
      </c>
      <c r="AI1107" t="s">
        <v>74</v>
      </c>
      <c r="AJ1107">
        <v>34</v>
      </c>
      <c r="AK1107">
        <v>1657</v>
      </c>
      <c r="AL1107">
        <v>15072</v>
      </c>
      <c r="AM1107">
        <v>0</v>
      </c>
      <c r="AN1107">
        <v>16729</v>
      </c>
      <c r="AO1107">
        <v>0.91105266304022958</v>
      </c>
      <c r="AP1107">
        <v>8.8947336959770459E-2</v>
      </c>
      <c r="AQ1107">
        <v>0</v>
      </c>
      <c r="AR1107">
        <v>0.1326439117699803</v>
      </c>
      <c r="AS1107">
        <v>0.15661426265766029</v>
      </c>
      <c r="AT1107">
        <v>0.13712714447964611</v>
      </c>
      <c r="AU1107">
        <v>0.117580249865503</v>
      </c>
      <c r="AV1107">
        <v>0.12828023193257221</v>
      </c>
      <c r="AW1107">
        <v>0.1067607149261761</v>
      </c>
      <c r="AX1107">
        <v>8.1833941060433971E-2</v>
      </c>
      <c r="AY1107">
        <v>5.971665969274912E-2</v>
      </c>
      <c r="AZ1107">
        <v>2.1220634825751691E-2</v>
      </c>
      <c r="BA1107">
        <v>5.18859465598661E-2</v>
      </c>
      <c r="BB1107">
        <v>6.3363022296610673E-3</v>
      </c>
      <c r="BC1107">
        <v>0</v>
      </c>
      <c r="BD1107">
        <v>0.85139577978360925</v>
      </c>
      <c r="BE1107">
        <v>0.14860422021639069</v>
      </c>
      <c r="BF1107">
        <v>0</v>
      </c>
      <c r="BG1107">
        <v>0.54516109749536734</v>
      </c>
      <c r="BH1107">
        <v>0.36529380118357341</v>
      </c>
      <c r="BI1107">
        <v>8.9545101321059237E-2</v>
      </c>
      <c r="BJ1107">
        <v>0</v>
      </c>
      <c r="BK1107">
        <v>3.5507203060553529E-2</v>
      </c>
      <c r="BL1107">
        <v>0.8515153326558671</v>
      </c>
      <c r="BM1107">
        <v>1.1357522864486819E-3</v>
      </c>
      <c r="BN1107">
        <v>0.11184171199713069</v>
      </c>
      <c r="BO1107">
        <v>1.709606073285911E-2</v>
      </c>
      <c r="BP1107">
        <v>0.97865981230199051</v>
      </c>
      <c r="BQ1107">
        <v>2.2117281367684859E-3</v>
      </c>
      <c r="BR1107">
        <v>0</v>
      </c>
      <c r="BS1107">
        <v>2.0323988283818522E-3</v>
      </c>
      <c r="BT1107">
        <v>9.9049554665550835E-2</v>
      </c>
      <c r="BU1107">
        <v>0.90095044533444912</v>
      </c>
      <c r="BV1107">
        <v>0</v>
      </c>
      <c r="BW1107">
        <v>1</v>
      </c>
      <c r="BX1107" t="s">
        <v>2255</v>
      </c>
      <c r="BY1107">
        <v>47729</v>
      </c>
      <c r="BZ1107">
        <v>0.35049969620147081</v>
      </c>
      <c r="CA1107">
        <v>0</v>
      </c>
    </row>
    <row r="1108" spans="1:79" customFormat="1" x14ac:dyDescent="0.25">
      <c r="A1108" t="s">
        <v>2259</v>
      </c>
      <c r="B1108" t="s">
        <v>354</v>
      </c>
      <c r="C1108" t="s">
        <v>43</v>
      </c>
      <c r="D1108" t="s">
        <v>953</v>
      </c>
      <c r="E1108">
        <v>2019</v>
      </c>
      <c r="F1108">
        <v>3106</v>
      </c>
      <c r="G1108">
        <v>207</v>
      </c>
      <c r="H1108">
        <v>0</v>
      </c>
      <c r="I1108">
        <v>380</v>
      </c>
      <c r="J1108">
        <v>535</v>
      </c>
      <c r="K1108">
        <v>425</v>
      </c>
      <c r="L1108">
        <v>401</v>
      </c>
      <c r="M1108">
        <v>388</v>
      </c>
      <c r="N1108">
        <v>324</v>
      </c>
      <c r="O1108">
        <v>315</v>
      </c>
      <c r="P1108">
        <v>249</v>
      </c>
      <c r="Q1108">
        <v>137</v>
      </c>
      <c r="R1108">
        <v>81</v>
      </c>
      <c r="S1108">
        <v>78</v>
      </c>
      <c r="T1108">
        <v>0</v>
      </c>
      <c r="U1108">
        <v>2959</v>
      </c>
      <c r="V1108">
        <v>354</v>
      </c>
      <c r="W1108">
        <v>0</v>
      </c>
      <c r="X1108">
        <v>2044</v>
      </c>
      <c r="Y1108">
        <v>953</v>
      </c>
      <c r="Z1108">
        <v>316</v>
      </c>
      <c r="AA1108">
        <v>0</v>
      </c>
      <c r="AB1108">
        <v>217</v>
      </c>
      <c r="AC1108">
        <v>1856</v>
      </c>
      <c r="AD1108">
        <v>5</v>
      </c>
      <c r="AE1108">
        <v>1235</v>
      </c>
      <c r="AF1108">
        <v>281</v>
      </c>
      <c r="AG1108">
        <v>2693</v>
      </c>
      <c r="AH1108">
        <v>297</v>
      </c>
      <c r="AI1108" t="s">
        <v>74</v>
      </c>
      <c r="AJ1108">
        <v>42</v>
      </c>
      <c r="AK1108">
        <v>327</v>
      </c>
      <c r="AL1108">
        <v>2985</v>
      </c>
      <c r="AM1108">
        <v>1</v>
      </c>
      <c r="AN1108">
        <v>3313</v>
      </c>
      <c r="AO1108">
        <v>0.93751886507696947</v>
      </c>
      <c r="AP1108">
        <v>6.2481134923030493E-2</v>
      </c>
      <c r="AQ1108">
        <v>0</v>
      </c>
      <c r="AR1108">
        <v>0.1146996679746453</v>
      </c>
      <c r="AS1108">
        <v>0.1614850588590401</v>
      </c>
      <c r="AT1108">
        <v>0.12828252339269541</v>
      </c>
      <c r="AU1108">
        <v>0.1210383338364021</v>
      </c>
      <c r="AV1108">
        <v>0.1171143978267431</v>
      </c>
      <c r="AW1108">
        <v>9.779655900996076E-2</v>
      </c>
      <c r="AX1108">
        <v>9.5079987926350737E-2</v>
      </c>
      <c r="AY1108">
        <v>7.5158466646543923E-2</v>
      </c>
      <c r="AZ1108">
        <v>4.1352248717174772E-2</v>
      </c>
      <c r="BA1108">
        <v>2.354361605795352E-2</v>
      </c>
      <c r="BB1108">
        <v>2.444913975249019E-2</v>
      </c>
      <c r="BC1108">
        <v>0</v>
      </c>
      <c r="BD1108">
        <v>0.89314820404467254</v>
      </c>
      <c r="BE1108">
        <v>0.1068517959553275</v>
      </c>
      <c r="BF1108">
        <v>0</v>
      </c>
      <c r="BG1108">
        <v>0.61696347721098699</v>
      </c>
      <c r="BH1108">
        <v>0.28765469363114998</v>
      </c>
      <c r="BI1108">
        <v>9.538182915786296E-2</v>
      </c>
      <c r="BJ1108">
        <v>0</v>
      </c>
      <c r="BK1108">
        <v>6.5499547238152725E-2</v>
      </c>
      <c r="BL1108">
        <v>0.56021732568668881</v>
      </c>
      <c r="BM1108">
        <v>1.5092061575611229E-3</v>
      </c>
      <c r="BN1108">
        <v>0.37277392091759742</v>
      </c>
      <c r="BO1108">
        <v>8.4817386054935107E-2</v>
      </c>
      <c r="BP1108">
        <v>0.81285843646242073</v>
      </c>
      <c r="BQ1108">
        <v>8.9646845759130692E-2</v>
      </c>
      <c r="BR1108">
        <v>0</v>
      </c>
      <c r="BS1108">
        <v>1.267733172351343E-2</v>
      </c>
      <c r="BT1108">
        <v>9.8702082704497429E-2</v>
      </c>
      <c r="BU1108">
        <v>0.90099607606399035</v>
      </c>
      <c r="BV1108">
        <v>3.0184123151222461E-4</v>
      </c>
      <c r="BW1108">
        <v>1</v>
      </c>
      <c r="BX1108" t="s">
        <v>2255</v>
      </c>
      <c r="BY1108">
        <v>47729</v>
      </c>
      <c r="BZ1108">
        <v>6.9412726015629908E-2</v>
      </c>
      <c r="CA1108">
        <v>0</v>
      </c>
    </row>
    <row r="1109" spans="1:79" customFormat="1" x14ac:dyDescent="0.25">
      <c r="A1109" t="s">
        <v>2260</v>
      </c>
      <c r="B1109" t="s">
        <v>354</v>
      </c>
      <c r="C1109" t="s">
        <v>43</v>
      </c>
      <c r="D1109" t="s">
        <v>961</v>
      </c>
      <c r="E1109">
        <v>2019</v>
      </c>
      <c r="F1109">
        <v>50</v>
      </c>
      <c r="G1109">
        <v>3</v>
      </c>
      <c r="H1109">
        <v>0</v>
      </c>
      <c r="I1109">
        <v>7</v>
      </c>
      <c r="J1109">
        <v>16</v>
      </c>
      <c r="K1109">
        <v>6</v>
      </c>
      <c r="L1109">
        <v>4</v>
      </c>
      <c r="M1109">
        <v>7</v>
      </c>
      <c r="N1109">
        <v>6</v>
      </c>
      <c r="O1109">
        <v>2</v>
      </c>
      <c r="P1109">
        <v>0</v>
      </c>
      <c r="Q1109">
        <v>0</v>
      </c>
      <c r="R1109">
        <v>0</v>
      </c>
      <c r="S1109">
        <v>5</v>
      </c>
      <c r="T1109">
        <v>0</v>
      </c>
      <c r="U1109">
        <v>42</v>
      </c>
      <c r="V1109">
        <v>11</v>
      </c>
      <c r="W1109">
        <v>0</v>
      </c>
      <c r="X1109">
        <v>21</v>
      </c>
      <c r="Y1109">
        <v>27</v>
      </c>
      <c r="Z1109">
        <v>5</v>
      </c>
      <c r="AA1109">
        <v>0</v>
      </c>
      <c r="AB1109">
        <v>1</v>
      </c>
      <c r="AC1109">
        <v>11</v>
      </c>
      <c r="AD1109">
        <v>39</v>
      </c>
      <c r="AE1109">
        <v>2</v>
      </c>
      <c r="AF1109">
        <v>1</v>
      </c>
      <c r="AG1109">
        <v>12</v>
      </c>
      <c r="AH1109">
        <v>0</v>
      </c>
      <c r="AI1109" t="s">
        <v>74</v>
      </c>
      <c r="AJ1109">
        <v>40</v>
      </c>
      <c r="AK1109">
        <v>3</v>
      </c>
      <c r="AL1109">
        <v>50</v>
      </c>
      <c r="AM1109">
        <v>0</v>
      </c>
      <c r="AN1109">
        <v>53</v>
      </c>
      <c r="AO1109">
        <v>0.94339622641509435</v>
      </c>
      <c r="AP1109">
        <v>5.6603773584905662E-2</v>
      </c>
      <c r="AQ1109">
        <v>0</v>
      </c>
      <c r="AR1109">
        <v>0.13207547169811321</v>
      </c>
      <c r="AS1109">
        <v>0.30188679245283018</v>
      </c>
      <c r="AT1109">
        <v>0.1132075471698113</v>
      </c>
      <c r="AU1109">
        <v>7.5471698113207544E-2</v>
      </c>
      <c r="AV1109">
        <v>0.13207547169811321</v>
      </c>
      <c r="AW1109">
        <v>0.1132075471698113</v>
      </c>
      <c r="AX1109">
        <v>3.7735849056603772E-2</v>
      </c>
      <c r="AY1109">
        <v>0</v>
      </c>
      <c r="AZ1109">
        <v>0</v>
      </c>
      <c r="BA1109">
        <v>9.4339622641509441E-2</v>
      </c>
      <c r="BB1109">
        <v>0</v>
      </c>
      <c r="BC1109">
        <v>0</v>
      </c>
      <c r="BD1109">
        <v>0.79245283018867929</v>
      </c>
      <c r="BE1109">
        <v>0.20754716981132079</v>
      </c>
      <c r="BF1109">
        <v>0</v>
      </c>
      <c r="BG1109">
        <v>0.39622641509433959</v>
      </c>
      <c r="BH1109">
        <v>0.50943396226415094</v>
      </c>
      <c r="BI1109">
        <v>9.4339622641509441E-2</v>
      </c>
      <c r="BJ1109">
        <v>0</v>
      </c>
      <c r="BK1109">
        <v>1.886792452830189E-2</v>
      </c>
      <c r="BL1109">
        <v>0.20754716981132079</v>
      </c>
      <c r="BM1109">
        <v>0.73584905660377353</v>
      </c>
      <c r="BN1109">
        <v>3.7735849056603772E-2</v>
      </c>
      <c r="BO1109">
        <v>1.886792452830189E-2</v>
      </c>
      <c r="BP1109">
        <v>0.22641509433962259</v>
      </c>
      <c r="BQ1109">
        <v>0</v>
      </c>
      <c r="BR1109">
        <v>0</v>
      </c>
      <c r="BS1109">
        <v>0.75471698113207553</v>
      </c>
      <c r="BT1109">
        <v>5.6603773584905662E-2</v>
      </c>
      <c r="BU1109">
        <v>0.94339622641509435</v>
      </c>
      <c r="BV1109">
        <v>0</v>
      </c>
      <c r="BW1109">
        <v>1</v>
      </c>
      <c r="BX1109" t="s">
        <v>2255</v>
      </c>
      <c r="BY1109">
        <v>47729</v>
      </c>
      <c r="BZ1109">
        <v>1.110436003268453E-3</v>
      </c>
      <c r="CA1109">
        <v>0</v>
      </c>
    </row>
    <row r="1110" spans="1:79" customFormat="1" x14ac:dyDescent="0.25">
      <c r="A1110" t="s">
        <v>2261</v>
      </c>
      <c r="B1110" t="s">
        <v>354</v>
      </c>
      <c r="C1110" t="s">
        <v>187</v>
      </c>
      <c r="D1110" t="s">
        <v>44</v>
      </c>
      <c r="E1110">
        <v>2019</v>
      </c>
      <c r="F1110">
        <v>603</v>
      </c>
      <c r="G1110">
        <v>66</v>
      </c>
      <c r="H1110">
        <v>0</v>
      </c>
      <c r="I1110">
        <v>82</v>
      </c>
      <c r="J1110">
        <v>92</v>
      </c>
      <c r="K1110">
        <v>69</v>
      </c>
      <c r="L1110">
        <v>65</v>
      </c>
      <c r="M1110">
        <v>57</v>
      </c>
      <c r="N1110">
        <v>98</v>
      </c>
      <c r="O1110">
        <v>79</v>
      </c>
      <c r="P1110">
        <v>63</v>
      </c>
      <c r="Q1110">
        <v>15</v>
      </c>
      <c r="R1110">
        <v>2</v>
      </c>
      <c r="S1110">
        <v>47</v>
      </c>
      <c r="T1110">
        <v>0</v>
      </c>
      <c r="U1110">
        <v>645</v>
      </c>
      <c r="V1110">
        <v>24</v>
      </c>
      <c r="W1110">
        <v>0</v>
      </c>
      <c r="X1110">
        <v>382</v>
      </c>
      <c r="Y1110">
        <v>166</v>
      </c>
      <c r="Z1110">
        <v>85</v>
      </c>
      <c r="AA1110">
        <v>36</v>
      </c>
      <c r="AB1110">
        <v>4</v>
      </c>
      <c r="AC1110">
        <v>575</v>
      </c>
      <c r="AD1110">
        <v>4</v>
      </c>
      <c r="AE1110">
        <v>86</v>
      </c>
      <c r="AF1110" t="s">
        <v>74</v>
      </c>
      <c r="AG1110" t="s">
        <v>74</v>
      </c>
      <c r="AH1110" t="s">
        <v>74</v>
      </c>
      <c r="AI1110" t="s">
        <v>74</v>
      </c>
      <c r="AJ1110" t="s">
        <v>74</v>
      </c>
      <c r="AK1110">
        <v>211</v>
      </c>
      <c r="AL1110">
        <v>455</v>
      </c>
      <c r="AM1110">
        <v>3</v>
      </c>
      <c r="AN1110">
        <v>669</v>
      </c>
      <c r="AO1110">
        <v>0.90134529147982068</v>
      </c>
      <c r="AP1110">
        <v>9.8654708520179366E-2</v>
      </c>
      <c r="AQ1110">
        <v>0</v>
      </c>
      <c r="AR1110">
        <v>0.12257100149476829</v>
      </c>
      <c r="AS1110">
        <v>0.13751868460388639</v>
      </c>
      <c r="AT1110">
        <v>0.1031390134529148</v>
      </c>
      <c r="AU1110">
        <v>9.7159940209267562E-2</v>
      </c>
      <c r="AV1110">
        <v>8.520179372197309E-2</v>
      </c>
      <c r="AW1110">
        <v>0.14648729446935721</v>
      </c>
      <c r="AX1110">
        <v>0.1180866965620329</v>
      </c>
      <c r="AY1110">
        <v>9.417040358744394E-2</v>
      </c>
      <c r="AZ1110">
        <v>2.2421524663677129E-2</v>
      </c>
      <c r="BA1110">
        <v>7.0254110612855011E-2</v>
      </c>
      <c r="BB1110">
        <v>2.989536621823617E-3</v>
      </c>
      <c r="BC1110">
        <v>0</v>
      </c>
      <c r="BD1110">
        <v>0.9641255605381166</v>
      </c>
      <c r="BE1110">
        <v>3.5874439461883408E-2</v>
      </c>
      <c r="BF1110">
        <v>0</v>
      </c>
      <c r="BG1110">
        <v>0.57100149476831086</v>
      </c>
      <c r="BH1110">
        <v>0.24813153961136031</v>
      </c>
      <c r="BI1110">
        <v>0.12705530642750371</v>
      </c>
      <c r="BJ1110">
        <v>5.3811659192825108E-2</v>
      </c>
      <c r="BK1110">
        <v>5.9790732436472349E-3</v>
      </c>
      <c r="BL1110">
        <v>0.85949177877428995</v>
      </c>
      <c r="BM1110">
        <v>5.9790732436472349E-3</v>
      </c>
      <c r="BN1110">
        <v>0.12855007473841551</v>
      </c>
      <c r="BO1110">
        <v>0</v>
      </c>
      <c r="BP1110">
        <v>0</v>
      </c>
      <c r="BQ1110">
        <v>0</v>
      </c>
      <c r="BR1110">
        <v>0</v>
      </c>
      <c r="BS1110">
        <v>0</v>
      </c>
      <c r="BT1110">
        <v>0.31539611360239161</v>
      </c>
      <c r="BU1110">
        <v>0.68011958146487295</v>
      </c>
      <c r="BV1110">
        <v>4.4843049327354259E-3</v>
      </c>
      <c r="BW1110">
        <v>1</v>
      </c>
      <c r="BX1110" t="s">
        <v>2262</v>
      </c>
      <c r="BY1110">
        <v>669</v>
      </c>
      <c r="BZ1110">
        <v>1</v>
      </c>
      <c r="CA1110">
        <v>0</v>
      </c>
    </row>
    <row r="1111" spans="1:79" customFormat="1" x14ac:dyDescent="0.25">
      <c r="A1111" t="s">
        <v>2263</v>
      </c>
      <c r="B1111" t="s">
        <v>354</v>
      </c>
      <c r="C1111" t="s">
        <v>187</v>
      </c>
      <c r="D1111" t="s">
        <v>947</v>
      </c>
      <c r="E1111">
        <v>2019</v>
      </c>
      <c r="F1111" t="s">
        <v>74</v>
      </c>
      <c r="G1111" t="s">
        <v>74</v>
      </c>
      <c r="H1111" t="s">
        <v>74</v>
      </c>
      <c r="I1111" t="s">
        <v>74</v>
      </c>
      <c r="J1111" t="s">
        <v>74</v>
      </c>
      <c r="K1111" t="s">
        <v>74</v>
      </c>
      <c r="L1111" t="s">
        <v>74</v>
      </c>
      <c r="M1111" t="s">
        <v>74</v>
      </c>
      <c r="N1111" t="s">
        <v>74</v>
      </c>
      <c r="O1111" t="s">
        <v>74</v>
      </c>
      <c r="P1111" t="s">
        <v>74</v>
      </c>
      <c r="Q1111" t="s">
        <v>74</v>
      </c>
      <c r="R1111" t="s">
        <v>74</v>
      </c>
      <c r="S1111" t="s">
        <v>74</v>
      </c>
      <c r="T1111" t="s">
        <v>74</v>
      </c>
      <c r="U1111" t="s">
        <v>74</v>
      </c>
      <c r="V1111" t="s">
        <v>74</v>
      </c>
      <c r="W1111" t="s">
        <v>74</v>
      </c>
      <c r="X1111" t="s">
        <v>74</v>
      </c>
      <c r="Y1111" t="s">
        <v>74</v>
      </c>
      <c r="Z1111" t="s">
        <v>74</v>
      </c>
      <c r="AA1111" t="s">
        <v>74</v>
      </c>
      <c r="AB1111" t="s">
        <v>74</v>
      </c>
      <c r="AC1111" t="s">
        <v>74</v>
      </c>
      <c r="AD1111" t="s">
        <v>74</v>
      </c>
      <c r="AE1111" t="s">
        <v>74</v>
      </c>
      <c r="AF1111" t="s">
        <v>74</v>
      </c>
      <c r="AG1111" t="s">
        <v>74</v>
      </c>
      <c r="AH1111" t="s">
        <v>74</v>
      </c>
      <c r="AI1111" t="s">
        <v>74</v>
      </c>
      <c r="AJ1111" t="s">
        <v>74</v>
      </c>
      <c r="AK1111" t="s">
        <v>74</v>
      </c>
      <c r="AL1111" t="s">
        <v>74</v>
      </c>
      <c r="AM1111" t="s">
        <v>74</v>
      </c>
      <c r="AN1111" t="s">
        <v>74</v>
      </c>
      <c r="AO1111" t="s">
        <v>74</v>
      </c>
      <c r="AP1111" t="s">
        <v>74</v>
      </c>
      <c r="AQ1111" t="s">
        <v>74</v>
      </c>
      <c r="AR1111" t="s">
        <v>74</v>
      </c>
      <c r="AS1111" t="s">
        <v>74</v>
      </c>
      <c r="AT1111" t="s">
        <v>74</v>
      </c>
      <c r="AU1111" t="s">
        <v>74</v>
      </c>
      <c r="AV1111" t="s">
        <v>74</v>
      </c>
      <c r="AW1111" t="s">
        <v>74</v>
      </c>
      <c r="AX1111" t="s">
        <v>74</v>
      </c>
      <c r="AY1111" t="s">
        <v>74</v>
      </c>
      <c r="AZ1111" t="s">
        <v>74</v>
      </c>
      <c r="BA1111" t="s">
        <v>74</v>
      </c>
      <c r="BB1111" t="s">
        <v>74</v>
      </c>
      <c r="BC1111" t="s">
        <v>74</v>
      </c>
      <c r="BD1111" t="s">
        <v>74</v>
      </c>
      <c r="BE1111" t="s">
        <v>74</v>
      </c>
      <c r="BF1111" t="s">
        <v>74</v>
      </c>
      <c r="BG1111" t="s">
        <v>74</v>
      </c>
      <c r="BH1111" t="s">
        <v>74</v>
      </c>
      <c r="BI1111" t="s">
        <v>74</v>
      </c>
      <c r="BJ1111" t="s">
        <v>74</v>
      </c>
      <c r="BK1111" t="s">
        <v>74</v>
      </c>
      <c r="BL1111" t="s">
        <v>74</v>
      </c>
      <c r="BM1111" t="s">
        <v>74</v>
      </c>
      <c r="BN1111" t="s">
        <v>74</v>
      </c>
      <c r="BO1111" t="s">
        <v>74</v>
      </c>
      <c r="BP1111" t="s">
        <v>74</v>
      </c>
      <c r="BQ1111" t="s">
        <v>74</v>
      </c>
      <c r="BR1111" t="s">
        <v>74</v>
      </c>
      <c r="BS1111" t="s">
        <v>74</v>
      </c>
      <c r="BT1111" t="s">
        <v>74</v>
      </c>
      <c r="BU1111" t="s">
        <v>74</v>
      </c>
      <c r="BV1111" t="s">
        <v>74</v>
      </c>
      <c r="BW1111" t="s">
        <v>74</v>
      </c>
      <c r="BX1111" t="s">
        <v>2262</v>
      </c>
      <c r="BY1111" t="s">
        <v>74</v>
      </c>
      <c r="BZ1111" t="s">
        <v>74</v>
      </c>
      <c r="CA1111">
        <v>0</v>
      </c>
    </row>
    <row r="1112" spans="1:79" customFormat="1" x14ac:dyDescent="0.25">
      <c r="A1112" t="s">
        <v>2264</v>
      </c>
      <c r="B1112" t="s">
        <v>354</v>
      </c>
      <c r="C1112" t="s">
        <v>187</v>
      </c>
      <c r="D1112" t="s">
        <v>949</v>
      </c>
      <c r="E1112">
        <v>2019</v>
      </c>
      <c r="F1112" t="s">
        <v>74</v>
      </c>
      <c r="G1112" t="s">
        <v>74</v>
      </c>
      <c r="H1112" t="s">
        <v>74</v>
      </c>
      <c r="I1112" t="s">
        <v>74</v>
      </c>
      <c r="J1112" t="s">
        <v>74</v>
      </c>
      <c r="K1112" t="s">
        <v>74</v>
      </c>
      <c r="L1112" t="s">
        <v>74</v>
      </c>
      <c r="M1112" t="s">
        <v>74</v>
      </c>
      <c r="N1112" t="s">
        <v>74</v>
      </c>
      <c r="O1112" t="s">
        <v>74</v>
      </c>
      <c r="P1112" t="s">
        <v>74</v>
      </c>
      <c r="Q1112" t="s">
        <v>74</v>
      </c>
      <c r="R1112" t="s">
        <v>74</v>
      </c>
      <c r="S1112" t="s">
        <v>74</v>
      </c>
      <c r="T1112" t="s">
        <v>74</v>
      </c>
      <c r="U1112" t="s">
        <v>74</v>
      </c>
      <c r="V1112" t="s">
        <v>74</v>
      </c>
      <c r="W1112" t="s">
        <v>74</v>
      </c>
      <c r="X1112" t="s">
        <v>74</v>
      </c>
      <c r="Y1112" t="s">
        <v>74</v>
      </c>
      <c r="Z1112" t="s">
        <v>74</v>
      </c>
      <c r="AA1112" t="s">
        <v>74</v>
      </c>
      <c r="AB1112" t="s">
        <v>74</v>
      </c>
      <c r="AC1112" t="s">
        <v>74</v>
      </c>
      <c r="AD1112" t="s">
        <v>74</v>
      </c>
      <c r="AE1112" t="s">
        <v>74</v>
      </c>
      <c r="AF1112" t="s">
        <v>74</v>
      </c>
      <c r="AG1112" t="s">
        <v>74</v>
      </c>
      <c r="AH1112" t="s">
        <v>74</v>
      </c>
      <c r="AI1112" t="s">
        <v>74</v>
      </c>
      <c r="AJ1112" t="s">
        <v>74</v>
      </c>
      <c r="AK1112" t="s">
        <v>74</v>
      </c>
      <c r="AL1112" t="s">
        <v>74</v>
      </c>
      <c r="AM1112" t="s">
        <v>74</v>
      </c>
      <c r="AN1112" t="s">
        <v>74</v>
      </c>
      <c r="AO1112" t="s">
        <v>74</v>
      </c>
      <c r="AP1112" t="s">
        <v>74</v>
      </c>
      <c r="AQ1112" t="s">
        <v>74</v>
      </c>
      <c r="AR1112" t="s">
        <v>74</v>
      </c>
      <c r="AS1112" t="s">
        <v>74</v>
      </c>
      <c r="AT1112" t="s">
        <v>74</v>
      </c>
      <c r="AU1112" t="s">
        <v>74</v>
      </c>
      <c r="AV1112" t="s">
        <v>74</v>
      </c>
      <c r="AW1112" t="s">
        <v>74</v>
      </c>
      <c r="AX1112" t="s">
        <v>74</v>
      </c>
      <c r="AY1112" t="s">
        <v>74</v>
      </c>
      <c r="AZ1112" t="s">
        <v>74</v>
      </c>
      <c r="BA1112" t="s">
        <v>74</v>
      </c>
      <c r="BB1112" t="s">
        <v>74</v>
      </c>
      <c r="BC1112" t="s">
        <v>74</v>
      </c>
      <c r="BD1112" t="s">
        <v>74</v>
      </c>
      <c r="BE1112" t="s">
        <v>74</v>
      </c>
      <c r="BF1112" t="s">
        <v>74</v>
      </c>
      <c r="BG1112" t="s">
        <v>74</v>
      </c>
      <c r="BH1112" t="s">
        <v>74</v>
      </c>
      <c r="BI1112" t="s">
        <v>74</v>
      </c>
      <c r="BJ1112" t="s">
        <v>74</v>
      </c>
      <c r="BK1112" t="s">
        <v>74</v>
      </c>
      <c r="BL1112" t="s">
        <v>74</v>
      </c>
      <c r="BM1112" t="s">
        <v>74</v>
      </c>
      <c r="BN1112" t="s">
        <v>74</v>
      </c>
      <c r="BO1112" t="s">
        <v>74</v>
      </c>
      <c r="BP1112" t="s">
        <v>74</v>
      </c>
      <c r="BQ1112" t="s">
        <v>74</v>
      </c>
      <c r="BR1112" t="s">
        <v>74</v>
      </c>
      <c r="BS1112" t="s">
        <v>74</v>
      </c>
      <c r="BT1112" t="s">
        <v>74</v>
      </c>
      <c r="BU1112" t="s">
        <v>74</v>
      </c>
      <c r="BV1112" t="s">
        <v>74</v>
      </c>
      <c r="BW1112" t="s">
        <v>74</v>
      </c>
      <c r="BX1112" t="s">
        <v>2262</v>
      </c>
      <c r="BY1112" t="s">
        <v>74</v>
      </c>
      <c r="BZ1112" t="s">
        <v>74</v>
      </c>
      <c r="CA1112">
        <v>0</v>
      </c>
    </row>
    <row r="1113" spans="1:79" customFormat="1" x14ac:dyDescent="0.25">
      <c r="A1113" t="s">
        <v>2265</v>
      </c>
      <c r="B1113" t="s">
        <v>354</v>
      </c>
      <c r="C1113" t="s">
        <v>187</v>
      </c>
      <c r="D1113" t="s">
        <v>951</v>
      </c>
      <c r="E1113">
        <v>2019</v>
      </c>
      <c r="F1113" t="s">
        <v>74</v>
      </c>
      <c r="G1113" t="s">
        <v>74</v>
      </c>
      <c r="H1113" t="s">
        <v>74</v>
      </c>
      <c r="I1113" t="s">
        <v>74</v>
      </c>
      <c r="J1113" t="s">
        <v>74</v>
      </c>
      <c r="K1113" t="s">
        <v>74</v>
      </c>
      <c r="L1113" t="s">
        <v>74</v>
      </c>
      <c r="M1113" t="s">
        <v>74</v>
      </c>
      <c r="N1113" t="s">
        <v>74</v>
      </c>
      <c r="O1113" t="s">
        <v>74</v>
      </c>
      <c r="P1113" t="s">
        <v>74</v>
      </c>
      <c r="Q1113" t="s">
        <v>74</v>
      </c>
      <c r="R1113" t="s">
        <v>74</v>
      </c>
      <c r="S1113" t="s">
        <v>74</v>
      </c>
      <c r="T1113" t="s">
        <v>74</v>
      </c>
      <c r="U1113" t="s">
        <v>74</v>
      </c>
      <c r="V1113" t="s">
        <v>74</v>
      </c>
      <c r="W1113" t="s">
        <v>74</v>
      </c>
      <c r="X1113" t="s">
        <v>74</v>
      </c>
      <c r="Y1113" t="s">
        <v>74</v>
      </c>
      <c r="Z1113" t="s">
        <v>74</v>
      </c>
      <c r="AA1113" t="s">
        <v>74</v>
      </c>
      <c r="AB1113" t="s">
        <v>74</v>
      </c>
      <c r="AC1113" t="s">
        <v>74</v>
      </c>
      <c r="AD1113" t="s">
        <v>74</v>
      </c>
      <c r="AE1113" t="s">
        <v>74</v>
      </c>
      <c r="AF1113" t="s">
        <v>74</v>
      </c>
      <c r="AG1113" t="s">
        <v>74</v>
      </c>
      <c r="AH1113" t="s">
        <v>74</v>
      </c>
      <c r="AI1113" t="s">
        <v>74</v>
      </c>
      <c r="AJ1113" t="s">
        <v>74</v>
      </c>
      <c r="AK1113" t="s">
        <v>74</v>
      </c>
      <c r="AL1113" t="s">
        <v>74</v>
      </c>
      <c r="AM1113" t="s">
        <v>74</v>
      </c>
      <c r="AN1113" t="s">
        <v>74</v>
      </c>
      <c r="AO1113" t="s">
        <v>74</v>
      </c>
      <c r="AP1113" t="s">
        <v>74</v>
      </c>
      <c r="AQ1113" t="s">
        <v>74</v>
      </c>
      <c r="AR1113" t="s">
        <v>74</v>
      </c>
      <c r="AS1113" t="s">
        <v>74</v>
      </c>
      <c r="AT1113" t="s">
        <v>74</v>
      </c>
      <c r="AU1113" t="s">
        <v>74</v>
      </c>
      <c r="AV1113" t="s">
        <v>74</v>
      </c>
      <c r="AW1113" t="s">
        <v>74</v>
      </c>
      <c r="AX1113" t="s">
        <v>74</v>
      </c>
      <c r="AY1113" t="s">
        <v>74</v>
      </c>
      <c r="AZ1113" t="s">
        <v>74</v>
      </c>
      <c r="BA1113" t="s">
        <v>74</v>
      </c>
      <c r="BB1113" t="s">
        <v>74</v>
      </c>
      <c r="BC1113" t="s">
        <v>74</v>
      </c>
      <c r="BD1113" t="s">
        <v>74</v>
      </c>
      <c r="BE1113" t="s">
        <v>74</v>
      </c>
      <c r="BF1113" t="s">
        <v>74</v>
      </c>
      <c r="BG1113" t="s">
        <v>74</v>
      </c>
      <c r="BH1113" t="s">
        <v>74</v>
      </c>
      <c r="BI1113" t="s">
        <v>74</v>
      </c>
      <c r="BJ1113" t="s">
        <v>74</v>
      </c>
      <c r="BK1113" t="s">
        <v>74</v>
      </c>
      <c r="BL1113" t="s">
        <v>74</v>
      </c>
      <c r="BM1113" t="s">
        <v>74</v>
      </c>
      <c r="BN1113" t="s">
        <v>74</v>
      </c>
      <c r="BO1113" t="s">
        <v>74</v>
      </c>
      <c r="BP1113" t="s">
        <v>74</v>
      </c>
      <c r="BQ1113" t="s">
        <v>74</v>
      </c>
      <c r="BR1113" t="s">
        <v>74</v>
      </c>
      <c r="BS1113" t="s">
        <v>74</v>
      </c>
      <c r="BT1113" t="s">
        <v>74</v>
      </c>
      <c r="BU1113" t="s">
        <v>74</v>
      </c>
      <c r="BV1113" t="s">
        <v>74</v>
      </c>
      <c r="BW1113" t="s">
        <v>74</v>
      </c>
      <c r="BX1113" t="s">
        <v>2262</v>
      </c>
      <c r="BY1113" t="s">
        <v>74</v>
      </c>
      <c r="BZ1113" t="s">
        <v>74</v>
      </c>
      <c r="CA1113">
        <v>0</v>
      </c>
    </row>
    <row r="1114" spans="1:79" customFormat="1" x14ac:dyDescent="0.25">
      <c r="A1114" t="s">
        <v>2266</v>
      </c>
      <c r="B1114" t="s">
        <v>354</v>
      </c>
      <c r="C1114" t="s">
        <v>187</v>
      </c>
      <c r="D1114" t="s">
        <v>953</v>
      </c>
      <c r="E1114">
        <v>2019</v>
      </c>
      <c r="F1114" t="s">
        <v>74</v>
      </c>
      <c r="G1114" t="s">
        <v>74</v>
      </c>
      <c r="H1114" t="s">
        <v>74</v>
      </c>
      <c r="I1114" t="s">
        <v>74</v>
      </c>
      <c r="J1114" t="s">
        <v>74</v>
      </c>
      <c r="K1114" t="s">
        <v>74</v>
      </c>
      <c r="L1114" t="s">
        <v>74</v>
      </c>
      <c r="M1114" t="s">
        <v>74</v>
      </c>
      <c r="N1114" t="s">
        <v>74</v>
      </c>
      <c r="O1114" t="s">
        <v>74</v>
      </c>
      <c r="P1114" t="s">
        <v>74</v>
      </c>
      <c r="Q1114" t="s">
        <v>74</v>
      </c>
      <c r="R1114" t="s">
        <v>74</v>
      </c>
      <c r="S1114" t="s">
        <v>74</v>
      </c>
      <c r="T1114" t="s">
        <v>74</v>
      </c>
      <c r="U1114" t="s">
        <v>74</v>
      </c>
      <c r="V1114" t="s">
        <v>74</v>
      </c>
      <c r="W1114" t="s">
        <v>74</v>
      </c>
      <c r="X1114" t="s">
        <v>74</v>
      </c>
      <c r="Y1114" t="s">
        <v>74</v>
      </c>
      <c r="Z1114" t="s">
        <v>74</v>
      </c>
      <c r="AA1114" t="s">
        <v>74</v>
      </c>
      <c r="AB1114" t="s">
        <v>74</v>
      </c>
      <c r="AC1114" t="s">
        <v>74</v>
      </c>
      <c r="AD1114" t="s">
        <v>74</v>
      </c>
      <c r="AE1114" t="s">
        <v>74</v>
      </c>
      <c r="AF1114" t="s">
        <v>74</v>
      </c>
      <c r="AG1114" t="s">
        <v>74</v>
      </c>
      <c r="AH1114" t="s">
        <v>74</v>
      </c>
      <c r="AI1114" t="s">
        <v>74</v>
      </c>
      <c r="AJ1114" t="s">
        <v>74</v>
      </c>
      <c r="AK1114" t="s">
        <v>74</v>
      </c>
      <c r="AL1114" t="s">
        <v>74</v>
      </c>
      <c r="AM1114" t="s">
        <v>74</v>
      </c>
      <c r="AN1114" t="s">
        <v>74</v>
      </c>
      <c r="AO1114" t="s">
        <v>74</v>
      </c>
      <c r="AP1114" t="s">
        <v>74</v>
      </c>
      <c r="AQ1114" t="s">
        <v>74</v>
      </c>
      <c r="AR1114" t="s">
        <v>74</v>
      </c>
      <c r="AS1114" t="s">
        <v>74</v>
      </c>
      <c r="AT1114" t="s">
        <v>74</v>
      </c>
      <c r="AU1114" t="s">
        <v>74</v>
      </c>
      <c r="AV1114" t="s">
        <v>74</v>
      </c>
      <c r="AW1114" t="s">
        <v>74</v>
      </c>
      <c r="AX1114" t="s">
        <v>74</v>
      </c>
      <c r="AY1114" t="s">
        <v>74</v>
      </c>
      <c r="AZ1114" t="s">
        <v>74</v>
      </c>
      <c r="BA1114" t="s">
        <v>74</v>
      </c>
      <c r="BB1114" t="s">
        <v>74</v>
      </c>
      <c r="BC1114" t="s">
        <v>74</v>
      </c>
      <c r="BD1114" t="s">
        <v>74</v>
      </c>
      <c r="BE1114" t="s">
        <v>74</v>
      </c>
      <c r="BF1114" t="s">
        <v>74</v>
      </c>
      <c r="BG1114" t="s">
        <v>74</v>
      </c>
      <c r="BH1114" t="s">
        <v>74</v>
      </c>
      <c r="BI1114" t="s">
        <v>74</v>
      </c>
      <c r="BJ1114" t="s">
        <v>74</v>
      </c>
      <c r="BK1114" t="s">
        <v>74</v>
      </c>
      <c r="BL1114" t="s">
        <v>74</v>
      </c>
      <c r="BM1114" t="s">
        <v>74</v>
      </c>
      <c r="BN1114" t="s">
        <v>74</v>
      </c>
      <c r="BO1114" t="s">
        <v>74</v>
      </c>
      <c r="BP1114" t="s">
        <v>74</v>
      </c>
      <c r="BQ1114" t="s">
        <v>74</v>
      </c>
      <c r="BR1114" t="s">
        <v>74</v>
      </c>
      <c r="BS1114" t="s">
        <v>74</v>
      </c>
      <c r="BT1114" t="s">
        <v>74</v>
      </c>
      <c r="BU1114" t="s">
        <v>74</v>
      </c>
      <c r="BV1114" t="s">
        <v>74</v>
      </c>
      <c r="BW1114" t="s">
        <v>74</v>
      </c>
      <c r="BX1114" t="s">
        <v>2262</v>
      </c>
      <c r="BY1114" t="s">
        <v>74</v>
      </c>
      <c r="BZ1114" t="s">
        <v>74</v>
      </c>
      <c r="CA1114">
        <v>0</v>
      </c>
    </row>
    <row r="1115" spans="1:79" customFormat="1" x14ac:dyDescent="0.25">
      <c r="A1115" t="s">
        <v>2267</v>
      </c>
      <c r="B1115" t="s">
        <v>354</v>
      </c>
      <c r="C1115" t="s">
        <v>187</v>
      </c>
      <c r="D1115" t="s">
        <v>961</v>
      </c>
      <c r="E1115">
        <v>2019</v>
      </c>
      <c r="F1115" t="s">
        <v>74</v>
      </c>
      <c r="G1115" t="s">
        <v>74</v>
      </c>
      <c r="H1115" t="s">
        <v>74</v>
      </c>
      <c r="I1115" t="s">
        <v>74</v>
      </c>
      <c r="J1115" t="s">
        <v>74</v>
      </c>
      <c r="K1115" t="s">
        <v>74</v>
      </c>
      <c r="L1115" t="s">
        <v>74</v>
      </c>
      <c r="M1115" t="s">
        <v>74</v>
      </c>
      <c r="N1115" t="s">
        <v>74</v>
      </c>
      <c r="O1115" t="s">
        <v>74</v>
      </c>
      <c r="P1115" t="s">
        <v>74</v>
      </c>
      <c r="Q1115" t="s">
        <v>74</v>
      </c>
      <c r="R1115" t="s">
        <v>74</v>
      </c>
      <c r="S1115" t="s">
        <v>74</v>
      </c>
      <c r="T1115" t="s">
        <v>74</v>
      </c>
      <c r="U1115" t="s">
        <v>74</v>
      </c>
      <c r="V1115" t="s">
        <v>74</v>
      </c>
      <c r="W1115" t="s">
        <v>74</v>
      </c>
      <c r="X1115" t="s">
        <v>74</v>
      </c>
      <c r="Y1115" t="s">
        <v>74</v>
      </c>
      <c r="Z1115" t="s">
        <v>74</v>
      </c>
      <c r="AA1115" t="s">
        <v>74</v>
      </c>
      <c r="AB1115" t="s">
        <v>74</v>
      </c>
      <c r="AC1115" t="s">
        <v>74</v>
      </c>
      <c r="AD1115" t="s">
        <v>74</v>
      </c>
      <c r="AE1115" t="s">
        <v>74</v>
      </c>
      <c r="AF1115" t="s">
        <v>74</v>
      </c>
      <c r="AG1115" t="s">
        <v>74</v>
      </c>
      <c r="AH1115" t="s">
        <v>74</v>
      </c>
      <c r="AI1115" t="s">
        <v>74</v>
      </c>
      <c r="AJ1115" t="s">
        <v>74</v>
      </c>
      <c r="AK1115" t="s">
        <v>74</v>
      </c>
      <c r="AL1115" t="s">
        <v>74</v>
      </c>
      <c r="AM1115" t="s">
        <v>74</v>
      </c>
      <c r="AN1115" t="s">
        <v>74</v>
      </c>
      <c r="AO1115" t="s">
        <v>74</v>
      </c>
      <c r="AP1115" t="s">
        <v>74</v>
      </c>
      <c r="AQ1115" t="s">
        <v>74</v>
      </c>
      <c r="AR1115" t="s">
        <v>74</v>
      </c>
      <c r="AS1115" t="s">
        <v>74</v>
      </c>
      <c r="AT1115" t="s">
        <v>74</v>
      </c>
      <c r="AU1115" t="s">
        <v>74</v>
      </c>
      <c r="AV1115" t="s">
        <v>74</v>
      </c>
      <c r="AW1115" t="s">
        <v>74</v>
      </c>
      <c r="AX1115" t="s">
        <v>74</v>
      </c>
      <c r="AY1115" t="s">
        <v>74</v>
      </c>
      <c r="AZ1115" t="s">
        <v>74</v>
      </c>
      <c r="BA1115" t="s">
        <v>74</v>
      </c>
      <c r="BB1115" t="s">
        <v>74</v>
      </c>
      <c r="BC1115" t="s">
        <v>74</v>
      </c>
      <c r="BD1115" t="s">
        <v>74</v>
      </c>
      <c r="BE1115" t="s">
        <v>74</v>
      </c>
      <c r="BF1115" t="s">
        <v>74</v>
      </c>
      <c r="BG1115" t="s">
        <v>74</v>
      </c>
      <c r="BH1115" t="s">
        <v>74</v>
      </c>
      <c r="BI1115" t="s">
        <v>74</v>
      </c>
      <c r="BJ1115" t="s">
        <v>74</v>
      </c>
      <c r="BK1115" t="s">
        <v>74</v>
      </c>
      <c r="BL1115" t="s">
        <v>74</v>
      </c>
      <c r="BM1115" t="s">
        <v>74</v>
      </c>
      <c r="BN1115" t="s">
        <v>74</v>
      </c>
      <c r="BO1115" t="s">
        <v>74</v>
      </c>
      <c r="BP1115" t="s">
        <v>74</v>
      </c>
      <c r="BQ1115" t="s">
        <v>74</v>
      </c>
      <c r="BR1115" t="s">
        <v>74</v>
      </c>
      <c r="BS1115" t="s">
        <v>74</v>
      </c>
      <c r="BT1115" t="s">
        <v>74</v>
      </c>
      <c r="BU1115" t="s">
        <v>74</v>
      </c>
      <c r="BV1115" t="s">
        <v>74</v>
      </c>
      <c r="BW1115" t="s">
        <v>74</v>
      </c>
      <c r="BX1115" t="s">
        <v>2262</v>
      </c>
      <c r="BY1115" t="s">
        <v>74</v>
      </c>
      <c r="BZ1115" t="s">
        <v>74</v>
      </c>
      <c r="CA1115">
        <v>0</v>
      </c>
    </row>
    <row r="1116" spans="1:79" customFormat="1" x14ac:dyDescent="0.25">
      <c r="A1116" t="s">
        <v>2268</v>
      </c>
      <c r="B1116" t="s">
        <v>354</v>
      </c>
      <c r="C1116" t="s">
        <v>420</v>
      </c>
      <c r="D1116" t="s">
        <v>44</v>
      </c>
      <c r="E1116">
        <v>2019</v>
      </c>
      <c r="F1116">
        <v>21883</v>
      </c>
      <c r="G1116">
        <v>2486</v>
      </c>
      <c r="H1116">
        <v>0</v>
      </c>
      <c r="I1116">
        <v>2898</v>
      </c>
      <c r="J1116">
        <v>3365</v>
      </c>
      <c r="K1116">
        <v>3716</v>
      </c>
      <c r="L1116">
        <v>3753</v>
      </c>
      <c r="M1116">
        <v>3459</v>
      </c>
      <c r="N1116">
        <v>3068</v>
      </c>
      <c r="O1116">
        <v>2155</v>
      </c>
      <c r="P1116">
        <v>899</v>
      </c>
      <c r="Q1116">
        <v>229</v>
      </c>
      <c r="R1116">
        <v>62</v>
      </c>
      <c r="S1116">
        <v>765</v>
      </c>
      <c r="T1116">
        <v>0</v>
      </c>
      <c r="U1116">
        <v>24353</v>
      </c>
      <c r="V1116">
        <v>10</v>
      </c>
      <c r="W1116">
        <v>6</v>
      </c>
      <c r="X1116">
        <v>11240</v>
      </c>
      <c r="Y1116">
        <v>11601</v>
      </c>
      <c r="Z1116">
        <v>1528</v>
      </c>
      <c r="AA1116">
        <v>0</v>
      </c>
      <c r="AB1116">
        <v>0</v>
      </c>
      <c r="AC1116">
        <v>23538</v>
      </c>
      <c r="AD1116">
        <v>0</v>
      </c>
      <c r="AE1116">
        <v>831</v>
      </c>
      <c r="AF1116">
        <v>261</v>
      </c>
      <c r="AG1116">
        <v>23824</v>
      </c>
      <c r="AH1116">
        <v>284</v>
      </c>
      <c r="AI1116">
        <v>0</v>
      </c>
      <c r="AJ1116">
        <v>0</v>
      </c>
      <c r="AK1116">
        <v>966</v>
      </c>
      <c r="AL1116">
        <v>23403</v>
      </c>
      <c r="AM1116">
        <v>0</v>
      </c>
      <c r="AN1116">
        <v>24369</v>
      </c>
      <c r="AO1116">
        <v>0.89798514506134841</v>
      </c>
      <c r="AP1116">
        <v>0.1020148549386516</v>
      </c>
      <c r="AQ1116">
        <v>0</v>
      </c>
      <c r="AR1116">
        <v>0.1189215806967869</v>
      </c>
      <c r="AS1116">
        <v>0.13808527227214901</v>
      </c>
      <c r="AT1116">
        <v>0.15248881776026921</v>
      </c>
      <c r="AU1116">
        <v>0.15400714021913089</v>
      </c>
      <c r="AV1116">
        <v>0.14194263203250029</v>
      </c>
      <c r="AW1116">
        <v>0.1258976568591243</v>
      </c>
      <c r="AX1116">
        <v>8.8432024293159342E-2</v>
      </c>
      <c r="AY1116">
        <v>3.6891132176125413E-2</v>
      </c>
      <c r="AZ1116">
        <v>9.3971849480897866E-3</v>
      </c>
      <c r="BA1116">
        <v>3.1392342730518281E-2</v>
      </c>
      <c r="BB1116">
        <v>2.5442160121465799E-3</v>
      </c>
      <c r="BC1116">
        <v>0</v>
      </c>
      <c r="BD1116">
        <v>0.9993434281258976</v>
      </c>
      <c r="BE1116">
        <v>4.1035742131396448E-4</v>
      </c>
      <c r="BF1116">
        <v>2.462144527883787E-4</v>
      </c>
      <c r="BG1116">
        <v>0.46124174155689612</v>
      </c>
      <c r="BH1116">
        <v>0.4760556444663302</v>
      </c>
      <c r="BI1116">
        <v>6.2702613976773763E-2</v>
      </c>
      <c r="BJ1116">
        <v>0</v>
      </c>
      <c r="BK1116">
        <v>0</v>
      </c>
      <c r="BL1116">
        <v>0.9658992982888096</v>
      </c>
      <c r="BM1116">
        <v>0</v>
      </c>
      <c r="BN1116">
        <v>3.4100701711190437E-2</v>
      </c>
      <c r="BO1116">
        <v>1.071032869629447E-2</v>
      </c>
      <c r="BP1116">
        <v>0.97763552053838898</v>
      </c>
      <c r="BQ1116">
        <v>1.165415076531659E-2</v>
      </c>
      <c r="BR1116">
        <v>0</v>
      </c>
      <c r="BS1116">
        <v>0</v>
      </c>
      <c r="BT1116">
        <v>3.9640526898928968E-2</v>
      </c>
      <c r="BU1116">
        <v>0.96035947310107106</v>
      </c>
      <c r="BV1116">
        <v>0</v>
      </c>
      <c r="BW1116">
        <v>1</v>
      </c>
      <c r="BX1116" t="s">
        <v>2269</v>
      </c>
      <c r="BY1116">
        <v>24369</v>
      </c>
      <c r="BZ1116">
        <v>1</v>
      </c>
      <c r="CA1116">
        <v>0</v>
      </c>
    </row>
    <row r="1117" spans="1:79" customFormat="1" x14ac:dyDescent="0.25">
      <c r="A1117" t="s">
        <v>2270</v>
      </c>
      <c r="B1117" t="s">
        <v>354</v>
      </c>
      <c r="C1117" t="s">
        <v>420</v>
      </c>
      <c r="D1117" t="s">
        <v>947</v>
      </c>
      <c r="E1117">
        <v>2019</v>
      </c>
      <c r="F1117">
        <v>537</v>
      </c>
      <c r="G1117">
        <v>30</v>
      </c>
      <c r="H1117">
        <v>0</v>
      </c>
      <c r="I1117">
        <v>96</v>
      </c>
      <c r="J1117">
        <v>116</v>
      </c>
      <c r="K1117">
        <v>91</v>
      </c>
      <c r="L1117">
        <v>83</v>
      </c>
      <c r="M1117">
        <v>63</v>
      </c>
      <c r="N1117">
        <v>48</v>
      </c>
      <c r="O1117">
        <v>27</v>
      </c>
      <c r="P1117">
        <v>19</v>
      </c>
      <c r="Q1117">
        <v>8</v>
      </c>
      <c r="R1117">
        <v>5</v>
      </c>
      <c r="S1117">
        <v>11</v>
      </c>
      <c r="T1117">
        <v>0</v>
      </c>
      <c r="U1117">
        <v>566</v>
      </c>
      <c r="V1117">
        <v>1</v>
      </c>
      <c r="W1117">
        <v>0</v>
      </c>
      <c r="X1117">
        <v>351</v>
      </c>
      <c r="Y1117">
        <v>185</v>
      </c>
      <c r="Z1117">
        <v>31</v>
      </c>
      <c r="AA1117">
        <v>0</v>
      </c>
      <c r="AB1117">
        <v>0</v>
      </c>
      <c r="AC1117">
        <v>552</v>
      </c>
      <c r="AD1117">
        <v>0</v>
      </c>
      <c r="AE1117">
        <v>15</v>
      </c>
      <c r="AF1117">
        <v>2</v>
      </c>
      <c r="AG1117">
        <v>565</v>
      </c>
      <c r="AH1117">
        <v>0</v>
      </c>
      <c r="AI1117">
        <v>0</v>
      </c>
      <c r="AJ1117">
        <v>0</v>
      </c>
      <c r="AK1117">
        <v>25</v>
      </c>
      <c r="AL1117">
        <v>542</v>
      </c>
      <c r="AM1117">
        <v>0</v>
      </c>
      <c r="AN1117">
        <v>567</v>
      </c>
      <c r="AO1117">
        <v>0.94708994708994709</v>
      </c>
      <c r="AP1117">
        <v>5.2910052910052907E-2</v>
      </c>
      <c r="AQ1117">
        <v>0</v>
      </c>
      <c r="AR1117">
        <v>0.1693121693121693</v>
      </c>
      <c r="AS1117">
        <v>0.20458553791887121</v>
      </c>
      <c r="AT1117">
        <v>0.16049382716049379</v>
      </c>
      <c r="AU1117">
        <v>0.14638447971781299</v>
      </c>
      <c r="AV1117">
        <v>0.1111111111111111</v>
      </c>
      <c r="AW1117">
        <v>8.4656084656084651E-2</v>
      </c>
      <c r="AX1117">
        <v>4.7619047619047623E-2</v>
      </c>
      <c r="AY1117">
        <v>3.3509700176366841E-2</v>
      </c>
      <c r="AZ1117">
        <v>1.410934744268078E-2</v>
      </c>
      <c r="BA1117">
        <v>1.9400352733686069E-2</v>
      </c>
      <c r="BB1117">
        <v>8.8183421516754845E-3</v>
      </c>
      <c r="BC1117">
        <v>0</v>
      </c>
      <c r="BD1117">
        <v>0.99823633156966485</v>
      </c>
      <c r="BE1117">
        <v>1.7636684303350969E-3</v>
      </c>
      <c r="BF1117">
        <v>0</v>
      </c>
      <c r="BG1117">
        <v>0.61904761904761907</v>
      </c>
      <c r="BH1117">
        <v>0.32627865961199293</v>
      </c>
      <c r="BI1117">
        <v>5.4673721340387997E-2</v>
      </c>
      <c r="BJ1117">
        <v>0</v>
      </c>
      <c r="BK1117">
        <v>0</v>
      </c>
      <c r="BL1117">
        <v>0.97354497354497349</v>
      </c>
      <c r="BM1117">
        <v>0</v>
      </c>
      <c r="BN1117">
        <v>2.645502645502645E-2</v>
      </c>
      <c r="BO1117">
        <v>3.5273368606701938E-3</v>
      </c>
      <c r="BP1117">
        <v>0.99647266313932981</v>
      </c>
      <c r="BQ1117">
        <v>0</v>
      </c>
      <c r="BR1117">
        <v>0</v>
      </c>
      <c r="BS1117">
        <v>0</v>
      </c>
      <c r="BT1117">
        <v>4.4091710758377423E-2</v>
      </c>
      <c r="BU1117">
        <v>0.95590828924162252</v>
      </c>
      <c r="BV1117">
        <v>0</v>
      </c>
      <c r="BW1117">
        <v>1</v>
      </c>
      <c r="BX1117" t="s">
        <v>2269</v>
      </c>
      <c r="BY1117">
        <v>24369</v>
      </c>
      <c r="BZ1117">
        <v>2.326726578850178E-2</v>
      </c>
      <c r="CA1117">
        <v>0</v>
      </c>
    </row>
    <row r="1118" spans="1:79" customFormat="1" x14ac:dyDescent="0.25">
      <c r="A1118" t="s">
        <v>2271</v>
      </c>
      <c r="B1118" t="s">
        <v>354</v>
      </c>
      <c r="C1118" t="s">
        <v>420</v>
      </c>
      <c r="D1118" t="s">
        <v>949</v>
      </c>
      <c r="E1118">
        <v>2019</v>
      </c>
      <c r="F1118">
        <v>13996</v>
      </c>
      <c r="G1118">
        <v>1666</v>
      </c>
      <c r="H1118">
        <v>0</v>
      </c>
      <c r="I1118">
        <v>1894</v>
      </c>
      <c r="J1118">
        <v>2256</v>
      </c>
      <c r="K1118">
        <v>2521</v>
      </c>
      <c r="L1118">
        <v>2376</v>
      </c>
      <c r="M1118">
        <v>2162</v>
      </c>
      <c r="N1118">
        <v>1984</v>
      </c>
      <c r="O1118">
        <v>1368</v>
      </c>
      <c r="P1118">
        <v>471</v>
      </c>
      <c r="Q1118">
        <v>90</v>
      </c>
      <c r="R1118">
        <v>9</v>
      </c>
      <c r="S1118">
        <v>531</v>
      </c>
      <c r="T1118">
        <v>0</v>
      </c>
      <c r="U1118">
        <v>15656</v>
      </c>
      <c r="V1118">
        <v>4</v>
      </c>
      <c r="W1118">
        <v>2</v>
      </c>
      <c r="X1118">
        <v>6850</v>
      </c>
      <c r="Y1118">
        <v>8009</v>
      </c>
      <c r="Z1118">
        <v>803</v>
      </c>
      <c r="AA1118">
        <v>0</v>
      </c>
      <c r="AB1118">
        <v>0</v>
      </c>
      <c r="AC1118">
        <v>15492</v>
      </c>
      <c r="AD1118">
        <v>0</v>
      </c>
      <c r="AE1118">
        <v>170</v>
      </c>
      <c r="AF1118">
        <v>34</v>
      </c>
      <c r="AG1118">
        <v>15625</v>
      </c>
      <c r="AH1118">
        <v>3</v>
      </c>
      <c r="AI1118">
        <v>0</v>
      </c>
      <c r="AJ1118">
        <v>0</v>
      </c>
      <c r="AK1118">
        <v>305</v>
      </c>
      <c r="AL1118">
        <v>15357</v>
      </c>
      <c r="AM1118">
        <v>0</v>
      </c>
      <c r="AN1118">
        <v>15662</v>
      </c>
      <c r="AO1118">
        <v>0.89362788915847269</v>
      </c>
      <c r="AP1118">
        <v>0.1063721108415273</v>
      </c>
      <c r="AQ1118">
        <v>0</v>
      </c>
      <c r="AR1118">
        <v>0.1209296386157579</v>
      </c>
      <c r="AS1118">
        <v>0.14404290639765041</v>
      </c>
      <c r="AT1118">
        <v>0.16096283999489211</v>
      </c>
      <c r="AU1118">
        <v>0.15170476312092959</v>
      </c>
      <c r="AV1118">
        <v>0.13804111863108159</v>
      </c>
      <c r="AW1118">
        <v>0.12667603115821741</v>
      </c>
      <c r="AX1118">
        <v>8.7345166645383734E-2</v>
      </c>
      <c r="AY1118">
        <v>3.0072787638871151E-2</v>
      </c>
      <c r="AZ1118">
        <v>5.7463925424594562E-3</v>
      </c>
      <c r="BA1118">
        <v>3.3903716000510793E-2</v>
      </c>
      <c r="BB1118">
        <v>5.7463925424594564E-4</v>
      </c>
      <c r="BC1118">
        <v>0</v>
      </c>
      <c r="BD1118">
        <v>0.999616907163836</v>
      </c>
      <c r="BE1118">
        <v>2.5539522410930908E-4</v>
      </c>
      <c r="BF1118">
        <v>1.2769761205465459E-4</v>
      </c>
      <c r="BG1118">
        <v>0.43736432128719188</v>
      </c>
      <c r="BH1118">
        <v>0.51136508747286424</v>
      </c>
      <c r="BI1118">
        <v>5.1270591239943812E-2</v>
      </c>
      <c r="BJ1118">
        <v>0</v>
      </c>
      <c r="BK1118">
        <v>0</v>
      </c>
      <c r="BL1118">
        <v>0.98914570297535431</v>
      </c>
      <c r="BM1118">
        <v>0</v>
      </c>
      <c r="BN1118">
        <v>1.085429702464564E-2</v>
      </c>
      <c r="BO1118">
        <v>2.1708594049291278E-3</v>
      </c>
      <c r="BP1118">
        <v>0.99763759417698894</v>
      </c>
      <c r="BQ1118">
        <v>1.9154641808198189E-4</v>
      </c>
      <c r="BR1118">
        <v>0</v>
      </c>
      <c r="BS1118">
        <v>0</v>
      </c>
      <c r="BT1118">
        <v>1.9473885838334822E-2</v>
      </c>
      <c r="BU1118">
        <v>0.98052611416166513</v>
      </c>
      <c r="BV1118">
        <v>0</v>
      </c>
      <c r="BW1118">
        <v>1</v>
      </c>
      <c r="BX1118" t="s">
        <v>2269</v>
      </c>
      <c r="BY1118">
        <v>24369</v>
      </c>
      <c r="BZ1118">
        <v>0.64270179326193111</v>
      </c>
      <c r="CA1118">
        <v>0</v>
      </c>
    </row>
    <row r="1119" spans="1:79" customFormat="1" x14ac:dyDescent="0.25">
      <c r="A1119" t="s">
        <v>2272</v>
      </c>
      <c r="B1119" t="s">
        <v>354</v>
      </c>
      <c r="C1119" t="s">
        <v>420</v>
      </c>
      <c r="D1119" t="s">
        <v>951</v>
      </c>
      <c r="E1119">
        <v>2019</v>
      </c>
      <c r="F1119">
        <v>4145</v>
      </c>
      <c r="G1119">
        <v>412</v>
      </c>
      <c r="H1119">
        <v>0</v>
      </c>
      <c r="I1119">
        <v>481</v>
      </c>
      <c r="J1119">
        <v>532</v>
      </c>
      <c r="K1119">
        <v>552</v>
      </c>
      <c r="L1119">
        <v>722</v>
      </c>
      <c r="M1119">
        <v>698</v>
      </c>
      <c r="N1119">
        <v>597</v>
      </c>
      <c r="O1119">
        <v>464</v>
      </c>
      <c r="P1119">
        <v>261</v>
      </c>
      <c r="Q1119">
        <v>79</v>
      </c>
      <c r="R1119">
        <v>29</v>
      </c>
      <c r="S1119">
        <v>142</v>
      </c>
      <c r="T1119">
        <v>0</v>
      </c>
      <c r="U1119">
        <v>4553</v>
      </c>
      <c r="V1119">
        <v>2</v>
      </c>
      <c r="W1119">
        <v>2</v>
      </c>
      <c r="X1119">
        <v>2203</v>
      </c>
      <c r="Y1119">
        <v>2087</v>
      </c>
      <c r="Z1119">
        <v>267</v>
      </c>
      <c r="AA1119">
        <v>0</v>
      </c>
      <c r="AB1119">
        <v>0</v>
      </c>
      <c r="AC1119">
        <v>4363</v>
      </c>
      <c r="AD1119">
        <v>0</v>
      </c>
      <c r="AE1119">
        <v>194</v>
      </c>
      <c r="AF1119">
        <v>50</v>
      </c>
      <c r="AG1119">
        <v>4506</v>
      </c>
      <c r="AH1119">
        <v>1</v>
      </c>
      <c r="AI1119">
        <v>0</v>
      </c>
      <c r="AJ1119">
        <v>0</v>
      </c>
      <c r="AK1119">
        <v>334</v>
      </c>
      <c r="AL1119">
        <v>4223</v>
      </c>
      <c r="AM1119">
        <v>0</v>
      </c>
      <c r="AN1119">
        <v>4557</v>
      </c>
      <c r="AO1119">
        <v>0.90958964230853634</v>
      </c>
      <c r="AP1119">
        <v>9.0410357691463689E-2</v>
      </c>
      <c r="AQ1119">
        <v>0</v>
      </c>
      <c r="AR1119">
        <v>0.1055518981786263</v>
      </c>
      <c r="AS1119">
        <v>0.1167434715821813</v>
      </c>
      <c r="AT1119">
        <v>0.1211323238973009</v>
      </c>
      <c r="AU1119">
        <v>0.15843756857581739</v>
      </c>
      <c r="AV1119">
        <v>0.1531709457976739</v>
      </c>
      <c r="AW1119">
        <v>0.13100724160631991</v>
      </c>
      <c r="AX1119">
        <v>0.1018213737107746</v>
      </c>
      <c r="AY1119">
        <v>5.7274522712310733E-2</v>
      </c>
      <c r="AZ1119">
        <v>1.7335966644722409E-2</v>
      </c>
      <c r="BA1119">
        <v>3.1160851437349129E-2</v>
      </c>
      <c r="BB1119">
        <v>6.3638358569234141E-3</v>
      </c>
      <c r="BC1119">
        <v>0</v>
      </c>
      <c r="BD1119">
        <v>0.99912222953697605</v>
      </c>
      <c r="BE1119">
        <v>4.3888523151195958E-4</v>
      </c>
      <c r="BF1119">
        <v>4.3888523151195958E-4</v>
      </c>
      <c r="BG1119">
        <v>0.48343208251042352</v>
      </c>
      <c r="BH1119">
        <v>0.45797673908272979</v>
      </c>
      <c r="BI1119">
        <v>5.8591178406846613E-2</v>
      </c>
      <c r="BJ1119">
        <v>0</v>
      </c>
      <c r="BK1119">
        <v>0</v>
      </c>
      <c r="BL1119">
        <v>0.95742813254333992</v>
      </c>
      <c r="BM1119">
        <v>0</v>
      </c>
      <c r="BN1119">
        <v>4.2571867456660077E-2</v>
      </c>
      <c r="BO1119">
        <v>1.0972130787798989E-2</v>
      </c>
      <c r="BP1119">
        <v>0.98880842659644508</v>
      </c>
      <c r="BQ1119">
        <v>2.1944261575597979E-4</v>
      </c>
      <c r="BR1119">
        <v>0</v>
      </c>
      <c r="BS1119">
        <v>0</v>
      </c>
      <c r="BT1119">
        <v>7.3293833662497254E-2</v>
      </c>
      <c r="BU1119">
        <v>0.92670616633750269</v>
      </c>
      <c r="BV1119">
        <v>0</v>
      </c>
      <c r="BW1119">
        <v>1</v>
      </c>
      <c r="BX1119" t="s">
        <v>2269</v>
      </c>
      <c r="BY1119">
        <v>24369</v>
      </c>
      <c r="BZ1119">
        <v>0.18699987689277359</v>
      </c>
      <c r="CA1119">
        <v>0</v>
      </c>
    </row>
    <row r="1120" spans="1:79" customFormat="1" x14ac:dyDescent="0.25">
      <c r="A1120" t="s">
        <v>2273</v>
      </c>
      <c r="B1120" t="s">
        <v>354</v>
      </c>
      <c r="C1120" t="s">
        <v>420</v>
      </c>
      <c r="D1120" t="s">
        <v>953</v>
      </c>
      <c r="E1120">
        <v>2019</v>
      </c>
      <c r="F1120">
        <v>3205</v>
      </c>
      <c r="G1120">
        <v>378</v>
      </c>
      <c r="H1120">
        <v>0</v>
      </c>
      <c r="I1120">
        <v>427</v>
      </c>
      <c r="J1120">
        <v>461</v>
      </c>
      <c r="K1120">
        <v>552</v>
      </c>
      <c r="L1120">
        <v>572</v>
      </c>
      <c r="M1120">
        <v>536</v>
      </c>
      <c r="N1120">
        <v>439</v>
      </c>
      <c r="O1120">
        <v>296</v>
      </c>
      <c r="P1120">
        <v>148</v>
      </c>
      <c r="Q1120">
        <v>52</v>
      </c>
      <c r="R1120">
        <v>19</v>
      </c>
      <c r="S1120">
        <v>81</v>
      </c>
      <c r="T1120">
        <v>0</v>
      </c>
      <c r="U1120">
        <v>3578</v>
      </c>
      <c r="V1120">
        <v>3</v>
      </c>
      <c r="W1120">
        <v>2</v>
      </c>
      <c r="X1120">
        <v>1836</v>
      </c>
      <c r="Y1120">
        <v>1320</v>
      </c>
      <c r="Z1120">
        <v>427</v>
      </c>
      <c r="AA1120">
        <v>0</v>
      </c>
      <c r="AB1120">
        <v>0</v>
      </c>
      <c r="AC1120">
        <v>3131</v>
      </c>
      <c r="AD1120">
        <v>0</v>
      </c>
      <c r="AE1120">
        <v>452</v>
      </c>
      <c r="AF1120">
        <v>175</v>
      </c>
      <c r="AG1120">
        <v>3128</v>
      </c>
      <c r="AH1120">
        <v>280</v>
      </c>
      <c r="AI1120">
        <v>0</v>
      </c>
      <c r="AJ1120">
        <v>0</v>
      </c>
      <c r="AK1120">
        <v>302</v>
      </c>
      <c r="AL1120">
        <v>3281</v>
      </c>
      <c r="AM1120">
        <v>0</v>
      </c>
      <c r="AN1120">
        <v>3583</v>
      </c>
      <c r="AO1120">
        <v>0.89450181412224394</v>
      </c>
      <c r="AP1120">
        <v>0.1054981858777561</v>
      </c>
      <c r="AQ1120">
        <v>0</v>
      </c>
      <c r="AR1120">
        <v>0.1191738766396874</v>
      </c>
      <c r="AS1120">
        <v>0.12866313145408881</v>
      </c>
      <c r="AT1120">
        <v>0.1540608428691041</v>
      </c>
      <c r="AU1120">
        <v>0.1596427574658108</v>
      </c>
      <c r="AV1120">
        <v>0.1495953111917388</v>
      </c>
      <c r="AW1120">
        <v>0.1225230253977114</v>
      </c>
      <c r="AX1120">
        <v>8.2612336031258726E-2</v>
      </c>
      <c r="AY1120">
        <v>4.1306168015629363E-2</v>
      </c>
      <c r="AZ1120">
        <v>1.451297795143734E-2</v>
      </c>
      <c r="BA1120">
        <v>2.260675411666202E-2</v>
      </c>
      <c r="BB1120">
        <v>5.3028188668713368E-3</v>
      </c>
      <c r="BC1120">
        <v>0</v>
      </c>
      <c r="BD1120">
        <v>0.99860452135082334</v>
      </c>
      <c r="BE1120">
        <v>8.3728718950600055E-4</v>
      </c>
      <c r="BF1120">
        <v>5.5819145967066707E-4</v>
      </c>
      <c r="BG1120">
        <v>0.51241975997767231</v>
      </c>
      <c r="BH1120">
        <v>0.36840636338264032</v>
      </c>
      <c r="BI1120">
        <v>0.1191738766396874</v>
      </c>
      <c r="BJ1120">
        <v>0</v>
      </c>
      <c r="BK1120">
        <v>0</v>
      </c>
      <c r="BL1120">
        <v>0.87384873011442921</v>
      </c>
      <c r="BM1120">
        <v>0</v>
      </c>
      <c r="BN1120">
        <v>0.12615126988557071</v>
      </c>
      <c r="BO1120">
        <v>4.8841752721183372E-2</v>
      </c>
      <c r="BP1120">
        <v>0.87301144292492328</v>
      </c>
      <c r="BQ1120">
        <v>7.8146804353893387E-2</v>
      </c>
      <c r="BR1120">
        <v>0</v>
      </c>
      <c r="BS1120">
        <v>0</v>
      </c>
      <c r="BT1120">
        <v>8.4286910410270727E-2</v>
      </c>
      <c r="BU1120">
        <v>0.9157130895897293</v>
      </c>
      <c r="BV1120">
        <v>0</v>
      </c>
      <c r="BW1120">
        <v>1</v>
      </c>
      <c r="BX1120" t="s">
        <v>2269</v>
      </c>
      <c r="BY1120">
        <v>24369</v>
      </c>
      <c r="BZ1120">
        <v>0.1470310640567935</v>
      </c>
      <c r="CA1120">
        <v>0</v>
      </c>
    </row>
    <row r="1121" spans="1:79" customFormat="1" x14ac:dyDescent="0.25">
      <c r="A1121" t="s">
        <v>2274</v>
      </c>
      <c r="B1121" t="s">
        <v>354</v>
      </c>
      <c r="C1121" t="s">
        <v>426</v>
      </c>
      <c r="D1121" t="s">
        <v>44</v>
      </c>
      <c r="E1121">
        <v>2019</v>
      </c>
      <c r="F1121">
        <v>2832</v>
      </c>
      <c r="G1121">
        <v>206</v>
      </c>
      <c r="H1121">
        <v>0</v>
      </c>
      <c r="I1121">
        <v>385</v>
      </c>
      <c r="J1121">
        <v>650</v>
      </c>
      <c r="K1121">
        <v>557</v>
      </c>
      <c r="L1121">
        <v>395</v>
      </c>
      <c r="M1121">
        <v>277</v>
      </c>
      <c r="N1121">
        <v>239</v>
      </c>
      <c r="O1121">
        <v>251</v>
      </c>
      <c r="P1121">
        <v>141</v>
      </c>
      <c r="Q1121">
        <v>55</v>
      </c>
      <c r="R1121">
        <v>7</v>
      </c>
      <c r="S1121">
        <v>81</v>
      </c>
      <c r="T1121">
        <v>0</v>
      </c>
      <c r="U1121">
        <v>2696</v>
      </c>
      <c r="V1121">
        <v>342</v>
      </c>
      <c r="W1121">
        <v>0</v>
      </c>
      <c r="X1121">
        <v>1480</v>
      </c>
      <c r="Y1121">
        <v>980</v>
      </c>
      <c r="Z1121">
        <v>578</v>
      </c>
      <c r="AA1121">
        <v>0</v>
      </c>
      <c r="AB1121">
        <v>57</v>
      </c>
      <c r="AC1121">
        <v>2699</v>
      </c>
      <c r="AD1121">
        <v>0</v>
      </c>
      <c r="AE1121">
        <v>282</v>
      </c>
      <c r="AF1121">
        <v>6</v>
      </c>
      <c r="AG1121">
        <v>3027</v>
      </c>
      <c r="AH1121">
        <v>5</v>
      </c>
      <c r="AI1121">
        <v>0</v>
      </c>
      <c r="AJ1121">
        <v>0</v>
      </c>
      <c r="AK1121">
        <v>924</v>
      </c>
      <c r="AL1121">
        <v>2112</v>
      </c>
      <c r="AM1121">
        <v>2</v>
      </c>
      <c r="AN1121">
        <v>3038</v>
      </c>
      <c r="AO1121">
        <v>0.9321922317314022</v>
      </c>
      <c r="AP1121">
        <v>6.780776826859776E-2</v>
      </c>
      <c r="AQ1121">
        <v>0</v>
      </c>
      <c r="AR1121">
        <v>0.12672811059907829</v>
      </c>
      <c r="AS1121">
        <v>0.21395655036208031</v>
      </c>
      <c r="AT1121">
        <v>0.18334430546412109</v>
      </c>
      <c r="AU1121">
        <v>0.130019749835418</v>
      </c>
      <c r="AV1121">
        <v>9.1178406846609605E-2</v>
      </c>
      <c r="AW1121">
        <v>7.8670177748518769E-2</v>
      </c>
      <c r="AX1121">
        <v>8.2620144832126402E-2</v>
      </c>
      <c r="AY1121">
        <v>4.641211323238973E-2</v>
      </c>
      <c r="AZ1121">
        <v>1.8104015799868339E-2</v>
      </c>
      <c r="BA1121">
        <v>2.666227781435155E-2</v>
      </c>
      <c r="BB1121">
        <v>2.304147465437788E-3</v>
      </c>
      <c r="BC1121">
        <v>0</v>
      </c>
      <c r="BD1121">
        <v>0.8874259381171824</v>
      </c>
      <c r="BE1121">
        <v>0.1125740618828176</v>
      </c>
      <c r="BF1121">
        <v>0</v>
      </c>
      <c r="BG1121">
        <v>0.48716260697827518</v>
      </c>
      <c r="BH1121">
        <v>0.32258064516129031</v>
      </c>
      <c r="BI1121">
        <v>0.19025674786043451</v>
      </c>
      <c r="BJ1121">
        <v>0</v>
      </c>
      <c r="BK1121">
        <v>1.8762343647136269E-2</v>
      </c>
      <c r="BL1121">
        <v>0.88841342988808425</v>
      </c>
      <c r="BM1121">
        <v>0</v>
      </c>
      <c r="BN1121">
        <v>9.2824226464779461E-2</v>
      </c>
      <c r="BO1121">
        <v>1.974983541803818E-3</v>
      </c>
      <c r="BP1121">
        <v>0.99637919684002629</v>
      </c>
      <c r="BQ1121">
        <v>1.645819618169849E-3</v>
      </c>
      <c r="BR1121">
        <v>0</v>
      </c>
      <c r="BS1121">
        <v>0</v>
      </c>
      <c r="BT1121">
        <v>0.30414746543778798</v>
      </c>
      <c r="BU1121">
        <v>0.69519420671494403</v>
      </c>
      <c r="BV1121">
        <v>6.583278472679394E-4</v>
      </c>
      <c r="BW1121">
        <v>1</v>
      </c>
      <c r="BX1121" t="s">
        <v>2275</v>
      </c>
      <c r="BY1121">
        <v>3038</v>
      </c>
      <c r="BZ1121">
        <v>1</v>
      </c>
      <c r="CA1121">
        <v>0</v>
      </c>
    </row>
    <row r="1122" spans="1:79" customFormat="1" x14ac:dyDescent="0.25">
      <c r="A1122" t="s">
        <v>2276</v>
      </c>
      <c r="B1122" t="s">
        <v>354</v>
      </c>
      <c r="C1122" t="s">
        <v>426</v>
      </c>
      <c r="D1122" t="s">
        <v>947</v>
      </c>
      <c r="E1122">
        <v>2019</v>
      </c>
      <c r="F1122">
        <v>755</v>
      </c>
      <c r="G1122">
        <v>59</v>
      </c>
      <c r="H1122">
        <v>0</v>
      </c>
      <c r="I1122">
        <v>98</v>
      </c>
      <c r="J1122">
        <v>173</v>
      </c>
      <c r="K1122">
        <v>150</v>
      </c>
      <c r="L1122">
        <v>97</v>
      </c>
      <c r="M1122">
        <v>78</v>
      </c>
      <c r="N1122">
        <v>70</v>
      </c>
      <c r="O1122">
        <v>72</v>
      </c>
      <c r="P1122">
        <v>38</v>
      </c>
      <c r="Q1122">
        <v>14</v>
      </c>
      <c r="R1122">
        <v>2</v>
      </c>
      <c r="S1122">
        <v>22</v>
      </c>
      <c r="T1122">
        <v>0</v>
      </c>
      <c r="U1122">
        <v>759</v>
      </c>
      <c r="V1122">
        <v>55</v>
      </c>
      <c r="W1122">
        <v>0</v>
      </c>
      <c r="X1122">
        <v>368</v>
      </c>
      <c r="Y1122">
        <v>278</v>
      </c>
      <c r="Z1122">
        <v>168</v>
      </c>
      <c r="AA1122">
        <v>0</v>
      </c>
      <c r="AB1122">
        <v>25</v>
      </c>
      <c r="AC1122">
        <v>710</v>
      </c>
      <c r="AD1122">
        <v>0</v>
      </c>
      <c r="AE1122">
        <v>79</v>
      </c>
      <c r="AF1122">
        <v>0</v>
      </c>
      <c r="AG1122">
        <v>814</v>
      </c>
      <c r="AH1122">
        <v>0</v>
      </c>
      <c r="AI1122">
        <v>0</v>
      </c>
      <c r="AJ1122">
        <v>0</v>
      </c>
      <c r="AK1122">
        <v>451</v>
      </c>
      <c r="AL1122">
        <v>361</v>
      </c>
      <c r="AM1122">
        <v>2</v>
      </c>
      <c r="AN1122">
        <v>814</v>
      </c>
      <c r="AO1122">
        <v>0.9275184275184275</v>
      </c>
      <c r="AP1122">
        <v>7.2481572481572484E-2</v>
      </c>
      <c r="AQ1122">
        <v>0</v>
      </c>
      <c r="AR1122">
        <v>0.1203931203931204</v>
      </c>
      <c r="AS1122">
        <v>0.21253071253071251</v>
      </c>
      <c r="AT1122">
        <v>0.1842751842751843</v>
      </c>
      <c r="AU1122">
        <v>0.11916461916461921</v>
      </c>
      <c r="AV1122">
        <v>9.5823095823095825E-2</v>
      </c>
      <c r="AW1122">
        <v>8.5995085995085999E-2</v>
      </c>
      <c r="AX1122">
        <v>8.8452088452088448E-2</v>
      </c>
      <c r="AY1122">
        <v>4.6683046683046681E-2</v>
      </c>
      <c r="AZ1122">
        <v>1.7199017199017199E-2</v>
      </c>
      <c r="BA1122">
        <v>2.7027027027027029E-2</v>
      </c>
      <c r="BB1122">
        <v>2.4570024570024569E-3</v>
      </c>
      <c r="BC1122">
        <v>0</v>
      </c>
      <c r="BD1122">
        <v>0.93243243243243246</v>
      </c>
      <c r="BE1122">
        <v>6.7567567567567571E-2</v>
      </c>
      <c r="BF1122">
        <v>0</v>
      </c>
      <c r="BG1122">
        <v>0.45208845208845211</v>
      </c>
      <c r="BH1122">
        <v>0.34152334152334152</v>
      </c>
      <c r="BI1122">
        <v>0.2063882063882064</v>
      </c>
      <c r="BJ1122">
        <v>0</v>
      </c>
      <c r="BK1122">
        <v>3.071253071253071E-2</v>
      </c>
      <c r="BL1122">
        <v>0.87223587223587229</v>
      </c>
      <c r="BM1122">
        <v>0</v>
      </c>
      <c r="BN1122">
        <v>9.7051597051597049E-2</v>
      </c>
      <c r="BO1122">
        <v>0</v>
      </c>
      <c r="BP1122">
        <v>1</v>
      </c>
      <c r="BQ1122">
        <v>0</v>
      </c>
      <c r="BR1122">
        <v>0</v>
      </c>
      <c r="BS1122">
        <v>0</v>
      </c>
      <c r="BT1122">
        <v>0.55405405405405406</v>
      </c>
      <c r="BU1122">
        <v>0.44348894348894352</v>
      </c>
      <c r="BV1122">
        <v>2.4570024570024569E-3</v>
      </c>
      <c r="BW1122">
        <v>1</v>
      </c>
      <c r="BX1122" t="s">
        <v>2275</v>
      </c>
      <c r="BY1122">
        <v>3038</v>
      </c>
      <c r="BZ1122">
        <v>0.26793943383805141</v>
      </c>
      <c r="CA1122">
        <v>0</v>
      </c>
    </row>
    <row r="1123" spans="1:79" customFormat="1" x14ac:dyDescent="0.25">
      <c r="A1123" t="s">
        <v>2277</v>
      </c>
      <c r="B1123" t="s">
        <v>354</v>
      </c>
      <c r="C1123" t="s">
        <v>426</v>
      </c>
      <c r="D1123" t="s">
        <v>949</v>
      </c>
      <c r="E1123">
        <v>2019</v>
      </c>
      <c r="F1123">
        <v>1411</v>
      </c>
      <c r="G1123">
        <v>84</v>
      </c>
      <c r="H1123">
        <v>0</v>
      </c>
      <c r="I1123">
        <v>180</v>
      </c>
      <c r="J1123">
        <v>314</v>
      </c>
      <c r="K1123">
        <v>285</v>
      </c>
      <c r="L1123">
        <v>207</v>
      </c>
      <c r="M1123">
        <v>134</v>
      </c>
      <c r="N1123">
        <v>121</v>
      </c>
      <c r="O1123">
        <v>118</v>
      </c>
      <c r="P1123">
        <v>69</v>
      </c>
      <c r="Q1123">
        <v>27</v>
      </c>
      <c r="R1123">
        <v>3</v>
      </c>
      <c r="S1123">
        <v>37</v>
      </c>
      <c r="T1123">
        <v>0</v>
      </c>
      <c r="U1123">
        <v>1360</v>
      </c>
      <c r="V1123">
        <v>135</v>
      </c>
      <c r="W1123">
        <v>0</v>
      </c>
      <c r="X1123">
        <v>798</v>
      </c>
      <c r="Y1123">
        <v>437</v>
      </c>
      <c r="Z1123">
        <v>260</v>
      </c>
      <c r="AA1123">
        <v>0</v>
      </c>
      <c r="AB1123">
        <v>3</v>
      </c>
      <c r="AC1123">
        <v>1338</v>
      </c>
      <c r="AD1123">
        <v>0</v>
      </c>
      <c r="AE1123">
        <v>154</v>
      </c>
      <c r="AF1123">
        <v>6</v>
      </c>
      <c r="AG1123">
        <v>1489</v>
      </c>
      <c r="AH1123">
        <v>0</v>
      </c>
      <c r="AI1123">
        <v>0</v>
      </c>
      <c r="AJ1123">
        <v>0</v>
      </c>
      <c r="AK1123">
        <v>278</v>
      </c>
      <c r="AL1123">
        <v>1217</v>
      </c>
      <c r="AM1123">
        <v>0</v>
      </c>
      <c r="AN1123">
        <v>1495</v>
      </c>
      <c r="AO1123">
        <v>0.94381270903010028</v>
      </c>
      <c r="AP1123">
        <v>5.6187290969899668E-2</v>
      </c>
      <c r="AQ1123">
        <v>0</v>
      </c>
      <c r="AR1123">
        <v>0.1204013377926421</v>
      </c>
      <c r="AS1123">
        <v>0.21003344481605349</v>
      </c>
      <c r="AT1123">
        <v>0.19063545150501671</v>
      </c>
      <c r="AU1123">
        <v>0.1384615384615385</v>
      </c>
      <c r="AV1123">
        <v>8.9632107023411373E-2</v>
      </c>
      <c r="AW1123">
        <v>8.0936454849498324E-2</v>
      </c>
      <c r="AX1123">
        <v>7.8929765886287626E-2</v>
      </c>
      <c r="AY1123">
        <v>4.6153846153846163E-2</v>
      </c>
      <c r="AZ1123">
        <v>1.8060200668896319E-2</v>
      </c>
      <c r="BA1123">
        <v>2.4749163879598659E-2</v>
      </c>
      <c r="BB1123">
        <v>2.0066889632107021E-3</v>
      </c>
      <c r="BC1123">
        <v>0</v>
      </c>
      <c r="BD1123">
        <v>0.90969899665551834</v>
      </c>
      <c r="BE1123">
        <v>9.0301003344481601E-2</v>
      </c>
      <c r="BF1123">
        <v>0</v>
      </c>
      <c r="BG1123">
        <v>0.53377926421404687</v>
      </c>
      <c r="BH1123">
        <v>0.29230769230769232</v>
      </c>
      <c r="BI1123">
        <v>0.17391304347826089</v>
      </c>
      <c r="BJ1123">
        <v>0</v>
      </c>
      <c r="BK1123">
        <v>2.0066889632107021E-3</v>
      </c>
      <c r="BL1123">
        <v>0.89498327759197327</v>
      </c>
      <c r="BM1123">
        <v>0</v>
      </c>
      <c r="BN1123">
        <v>0.1030100334448161</v>
      </c>
      <c r="BO1123">
        <v>4.0133779264214043E-3</v>
      </c>
      <c r="BP1123">
        <v>0.99598662207357858</v>
      </c>
      <c r="BQ1123">
        <v>0</v>
      </c>
      <c r="BR1123">
        <v>0</v>
      </c>
      <c r="BS1123">
        <v>0</v>
      </c>
      <c r="BT1123">
        <v>0.18595317725752511</v>
      </c>
      <c r="BU1123">
        <v>0.81404682274247486</v>
      </c>
      <c r="BV1123">
        <v>0</v>
      </c>
      <c r="BW1123">
        <v>1</v>
      </c>
      <c r="BX1123" t="s">
        <v>2275</v>
      </c>
      <c r="BY1123">
        <v>3038</v>
      </c>
      <c r="BZ1123">
        <v>0.49210006583278471</v>
      </c>
      <c r="CA1123">
        <v>0</v>
      </c>
    </row>
    <row r="1124" spans="1:79" customFormat="1" x14ac:dyDescent="0.25">
      <c r="A1124" t="s">
        <v>2278</v>
      </c>
      <c r="B1124" t="s">
        <v>354</v>
      </c>
      <c r="C1124" t="s">
        <v>426</v>
      </c>
      <c r="D1124" t="s">
        <v>951</v>
      </c>
      <c r="E1124">
        <v>2019</v>
      </c>
      <c r="F1124">
        <v>581</v>
      </c>
      <c r="G1124">
        <v>55</v>
      </c>
      <c r="H1124">
        <v>0</v>
      </c>
      <c r="I1124">
        <v>102</v>
      </c>
      <c r="J1124">
        <v>148</v>
      </c>
      <c r="K1124">
        <v>100</v>
      </c>
      <c r="L1124">
        <v>79</v>
      </c>
      <c r="M1124">
        <v>53</v>
      </c>
      <c r="N1124">
        <v>44</v>
      </c>
      <c r="O1124">
        <v>48</v>
      </c>
      <c r="P1124">
        <v>28</v>
      </c>
      <c r="Q1124">
        <v>12</v>
      </c>
      <c r="R1124">
        <v>2</v>
      </c>
      <c r="S1124">
        <v>20</v>
      </c>
      <c r="T1124">
        <v>0</v>
      </c>
      <c r="U1124">
        <v>493</v>
      </c>
      <c r="V1124">
        <v>143</v>
      </c>
      <c r="W1124">
        <v>0</v>
      </c>
      <c r="X1124">
        <v>266</v>
      </c>
      <c r="Y1124">
        <v>241</v>
      </c>
      <c r="Z1124">
        <v>129</v>
      </c>
      <c r="AA1124">
        <v>0</v>
      </c>
      <c r="AB1124">
        <v>23</v>
      </c>
      <c r="AC1124">
        <v>587</v>
      </c>
      <c r="AD1124">
        <v>0</v>
      </c>
      <c r="AE1124">
        <v>26</v>
      </c>
      <c r="AF1124">
        <v>0</v>
      </c>
      <c r="AG1124">
        <v>635</v>
      </c>
      <c r="AH1124">
        <v>1</v>
      </c>
      <c r="AI1124">
        <v>0</v>
      </c>
      <c r="AJ1124">
        <v>0</v>
      </c>
      <c r="AK1124">
        <v>182</v>
      </c>
      <c r="AL1124">
        <v>454</v>
      </c>
      <c r="AM1124">
        <v>0</v>
      </c>
      <c r="AN1124">
        <v>636</v>
      </c>
      <c r="AO1124">
        <v>0.91352201257861632</v>
      </c>
      <c r="AP1124">
        <v>8.6477987421383642E-2</v>
      </c>
      <c r="AQ1124">
        <v>0</v>
      </c>
      <c r="AR1124">
        <v>0.160377358490566</v>
      </c>
      <c r="AS1124">
        <v>0.2327044025157233</v>
      </c>
      <c r="AT1124">
        <v>0.15723270440251569</v>
      </c>
      <c r="AU1124">
        <v>0.12421383647798739</v>
      </c>
      <c r="AV1124">
        <v>8.3333333333333329E-2</v>
      </c>
      <c r="AW1124">
        <v>6.9182389937106917E-2</v>
      </c>
      <c r="AX1124">
        <v>7.5471698113207544E-2</v>
      </c>
      <c r="AY1124">
        <v>4.40251572327044E-2</v>
      </c>
      <c r="AZ1124">
        <v>1.886792452830189E-2</v>
      </c>
      <c r="BA1124">
        <v>3.1446540880503138E-2</v>
      </c>
      <c r="BB1124">
        <v>3.1446540880503151E-3</v>
      </c>
      <c r="BC1124">
        <v>0</v>
      </c>
      <c r="BD1124">
        <v>0.77515723270440251</v>
      </c>
      <c r="BE1124">
        <v>0.22484276729559749</v>
      </c>
      <c r="BF1124">
        <v>0</v>
      </c>
      <c r="BG1124">
        <v>0.41823899371069179</v>
      </c>
      <c r="BH1124">
        <v>0.37893081761006292</v>
      </c>
      <c r="BI1124">
        <v>0.20283018867924529</v>
      </c>
      <c r="BJ1124">
        <v>0</v>
      </c>
      <c r="BK1124">
        <v>3.6163522012578622E-2</v>
      </c>
      <c r="BL1124">
        <v>0.92295597484276726</v>
      </c>
      <c r="BM1124">
        <v>0</v>
      </c>
      <c r="BN1124">
        <v>4.0880503144654093E-2</v>
      </c>
      <c r="BO1124">
        <v>0</v>
      </c>
      <c r="BP1124">
        <v>0.99842767295597479</v>
      </c>
      <c r="BQ1124">
        <v>1.5723270440251571E-3</v>
      </c>
      <c r="BR1124">
        <v>0</v>
      </c>
      <c r="BS1124">
        <v>0</v>
      </c>
      <c r="BT1124">
        <v>0.28616352201257861</v>
      </c>
      <c r="BU1124">
        <v>0.71383647798742134</v>
      </c>
      <c r="BV1124">
        <v>0</v>
      </c>
      <c r="BW1124">
        <v>1</v>
      </c>
      <c r="BX1124" t="s">
        <v>2275</v>
      </c>
      <c r="BY1124">
        <v>3038</v>
      </c>
      <c r="BZ1124">
        <v>0.20934825543120469</v>
      </c>
      <c r="CA1124">
        <v>0</v>
      </c>
    </row>
    <row r="1125" spans="1:79" customFormat="1" x14ac:dyDescent="0.25">
      <c r="A1125" t="s">
        <v>2279</v>
      </c>
      <c r="B1125" t="s">
        <v>354</v>
      </c>
      <c r="C1125" t="s">
        <v>426</v>
      </c>
      <c r="D1125" t="s">
        <v>953</v>
      </c>
      <c r="E1125">
        <v>2019</v>
      </c>
      <c r="F1125">
        <v>85</v>
      </c>
      <c r="G1125">
        <v>8</v>
      </c>
      <c r="H1125">
        <v>0</v>
      </c>
      <c r="I1125">
        <v>5</v>
      </c>
      <c r="J1125">
        <v>15</v>
      </c>
      <c r="K1125">
        <v>22</v>
      </c>
      <c r="L1125">
        <v>12</v>
      </c>
      <c r="M1125">
        <v>12</v>
      </c>
      <c r="N1125">
        <v>4</v>
      </c>
      <c r="O1125">
        <v>13</v>
      </c>
      <c r="P1125">
        <v>6</v>
      </c>
      <c r="Q1125">
        <v>2</v>
      </c>
      <c r="R1125">
        <v>0</v>
      </c>
      <c r="S1125">
        <v>2</v>
      </c>
      <c r="T1125">
        <v>0</v>
      </c>
      <c r="U1125">
        <v>84</v>
      </c>
      <c r="V1125">
        <v>9</v>
      </c>
      <c r="W1125">
        <v>0</v>
      </c>
      <c r="X1125">
        <v>48</v>
      </c>
      <c r="Y1125">
        <v>24</v>
      </c>
      <c r="Z1125">
        <v>21</v>
      </c>
      <c r="AA1125">
        <v>0</v>
      </c>
      <c r="AB1125">
        <v>6</v>
      </c>
      <c r="AC1125">
        <v>64</v>
      </c>
      <c r="AD1125">
        <v>0</v>
      </c>
      <c r="AE1125">
        <v>23</v>
      </c>
      <c r="AF1125">
        <v>0</v>
      </c>
      <c r="AG1125">
        <v>89</v>
      </c>
      <c r="AH1125">
        <v>4</v>
      </c>
      <c r="AI1125">
        <v>0</v>
      </c>
      <c r="AJ1125">
        <v>0</v>
      </c>
      <c r="AK1125">
        <v>13</v>
      </c>
      <c r="AL1125">
        <v>80</v>
      </c>
      <c r="AM1125">
        <v>0</v>
      </c>
      <c r="AN1125">
        <v>93</v>
      </c>
      <c r="AO1125">
        <v>0.91397849462365588</v>
      </c>
      <c r="AP1125">
        <v>8.6021505376344093E-2</v>
      </c>
      <c r="AQ1125">
        <v>0</v>
      </c>
      <c r="AR1125">
        <v>5.3763440860215048E-2</v>
      </c>
      <c r="AS1125">
        <v>0.16129032258064521</v>
      </c>
      <c r="AT1125">
        <v>0.23655913978494619</v>
      </c>
      <c r="AU1125">
        <v>0.1290322580645161</v>
      </c>
      <c r="AV1125">
        <v>0.1290322580645161</v>
      </c>
      <c r="AW1125">
        <v>4.3010752688172053E-2</v>
      </c>
      <c r="AX1125">
        <v>0.1397849462365591</v>
      </c>
      <c r="AY1125">
        <v>6.4516129032258063E-2</v>
      </c>
      <c r="AZ1125">
        <v>2.150537634408602E-2</v>
      </c>
      <c r="BA1125">
        <v>2.150537634408602E-2</v>
      </c>
      <c r="BB1125">
        <v>0</v>
      </c>
      <c r="BC1125">
        <v>0</v>
      </c>
      <c r="BD1125">
        <v>0.90322580645161288</v>
      </c>
      <c r="BE1125">
        <v>9.6774193548387094E-2</v>
      </c>
      <c r="BF1125">
        <v>0</v>
      </c>
      <c r="BG1125">
        <v>0.5161290322580645</v>
      </c>
      <c r="BH1125">
        <v>0.25806451612903231</v>
      </c>
      <c r="BI1125">
        <v>0.22580645161290319</v>
      </c>
      <c r="BJ1125">
        <v>0</v>
      </c>
      <c r="BK1125">
        <v>6.4516129032258063E-2</v>
      </c>
      <c r="BL1125">
        <v>0.68817204301075274</v>
      </c>
      <c r="BM1125">
        <v>0</v>
      </c>
      <c r="BN1125">
        <v>0.24731182795698919</v>
      </c>
      <c r="BO1125">
        <v>0</v>
      </c>
      <c r="BP1125">
        <v>0.956989247311828</v>
      </c>
      <c r="BQ1125">
        <v>4.3010752688172053E-2</v>
      </c>
      <c r="BR1125">
        <v>0</v>
      </c>
      <c r="BS1125">
        <v>0</v>
      </c>
      <c r="BT1125">
        <v>0.1397849462365591</v>
      </c>
      <c r="BU1125">
        <v>0.86021505376344087</v>
      </c>
      <c r="BV1125">
        <v>0</v>
      </c>
      <c r="BW1125">
        <v>1</v>
      </c>
      <c r="BX1125" t="s">
        <v>2275</v>
      </c>
      <c r="BY1125">
        <v>3038</v>
      </c>
      <c r="BZ1125">
        <v>3.0612244897959179E-2</v>
      </c>
      <c r="CA1125">
        <v>0</v>
      </c>
    </row>
    <row r="1126" spans="1:79" customFormat="1" x14ac:dyDescent="0.25">
      <c r="A1126" t="s">
        <v>2280</v>
      </c>
      <c r="B1126" t="s">
        <v>356</v>
      </c>
      <c r="C1126" t="s">
        <v>124</v>
      </c>
      <c r="D1126" t="s">
        <v>44</v>
      </c>
      <c r="E1126">
        <v>2019</v>
      </c>
      <c r="F1126">
        <v>497</v>
      </c>
      <c r="G1126">
        <v>52</v>
      </c>
      <c r="H1126">
        <v>0</v>
      </c>
      <c r="I1126">
        <v>8</v>
      </c>
      <c r="J1126">
        <v>66</v>
      </c>
      <c r="K1126">
        <v>114</v>
      </c>
      <c r="L1126">
        <v>81</v>
      </c>
      <c r="M1126">
        <v>97</v>
      </c>
      <c r="N1126">
        <v>68</v>
      </c>
      <c r="O1126">
        <v>61</v>
      </c>
      <c r="P1126">
        <v>38</v>
      </c>
      <c r="Q1126">
        <v>14</v>
      </c>
      <c r="R1126">
        <v>2</v>
      </c>
      <c r="S1126">
        <v>0</v>
      </c>
      <c r="T1126">
        <v>0</v>
      </c>
      <c r="U1126">
        <v>527</v>
      </c>
      <c r="V1126">
        <v>22</v>
      </c>
      <c r="W1126">
        <v>0</v>
      </c>
      <c r="X1126">
        <v>371</v>
      </c>
      <c r="Y1126">
        <v>159</v>
      </c>
      <c r="Z1126">
        <v>18</v>
      </c>
      <c r="AA1126">
        <v>1</v>
      </c>
      <c r="AB1126">
        <v>5</v>
      </c>
      <c r="AC1126">
        <v>27</v>
      </c>
      <c r="AD1126">
        <v>0</v>
      </c>
      <c r="AE1126">
        <v>517</v>
      </c>
      <c r="AF1126">
        <v>7</v>
      </c>
      <c r="AG1126">
        <v>530</v>
      </c>
      <c r="AH1126">
        <v>11</v>
      </c>
      <c r="AI1126">
        <v>1</v>
      </c>
      <c r="AJ1126">
        <v>0</v>
      </c>
      <c r="AK1126">
        <v>38</v>
      </c>
      <c r="AL1126">
        <v>511</v>
      </c>
      <c r="AM1126">
        <v>0</v>
      </c>
      <c r="AN1126">
        <v>549</v>
      </c>
      <c r="AO1126">
        <v>0.90528233151183968</v>
      </c>
      <c r="AP1126">
        <v>9.4717668488160295E-2</v>
      </c>
      <c r="AQ1126">
        <v>0</v>
      </c>
      <c r="AR1126">
        <v>1.457194899817851E-2</v>
      </c>
      <c r="AS1126">
        <v>0.1202185792349727</v>
      </c>
      <c r="AT1126">
        <v>0.2076502732240437</v>
      </c>
      <c r="AU1126">
        <v>0.1475409836065574</v>
      </c>
      <c r="AV1126">
        <v>0.1766848816029144</v>
      </c>
      <c r="AW1126">
        <v>0.12386156648451729</v>
      </c>
      <c r="AX1126">
        <v>0.1111111111111111</v>
      </c>
      <c r="AY1126">
        <v>6.9216757741347903E-2</v>
      </c>
      <c r="AZ1126">
        <v>2.5500910746812391E-2</v>
      </c>
      <c r="BA1126">
        <v>0</v>
      </c>
      <c r="BB1126">
        <v>3.642987249544627E-3</v>
      </c>
      <c r="BC1126">
        <v>0</v>
      </c>
      <c r="BD1126">
        <v>0.95992714025500914</v>
      </c>
      <c r="BE1126">
        <v>4.0072859744990891E-2</v>
      </c>
      <c r="BF1126">
        <v>0</v>
      </c>
      <c r="BG1126">
        <v>0.67577413479052828</v>
      </c>
      <c r="BH1126">
        <v>0.2896174863387978</v>
      </c>
      <c r="BI1126">
        <v>3.2786885245901641E-2</v>
      </c>
      <c r="BJ1126">
        <v>1.8214936247723131E-3</v>
      </c>
      <c r="BK1126">
        <v>9.1074681238615673E-3</v>
      </c>
      <c r="BL1126">
        <v>4.9180327868852458E-2</v>
      </c>
      <c r="BM1126">
        <v>0</v>
      </c>
      <c r="BN1126">
        <v>0.94171220400728595</v>
      </c>
      <c r="BO1126">
        <v>1.275045537340619E-2</v>
      </c>
      <c r="BP1126">
        <v>0.96539162112932608</v>
      </c>
      <c r="BQ1126">
        <v>2.0036429872495449E-2</v>
      </c>
      <c r="BR1126">
        <v>1.8214936247723131E-3</v>
      </c>
      <c r="BS1126">
        <v>0</v>
      </c>
      <c r="BT1126">
        <v>6.9216757741347903E-2</v>
      </c>
      <c r="BU1126">
        <v>0.93078324225865205</v>
      </c>
      <c r="BV1126">
        <v>0</v>
      </c>
      <c r="BW1126">
        <v>1</v>
      </c>
      <c r="BX1126" t="s">
        <v>2281</v>
      </c>
      <c r="BY1126">
        <v>549</v>
      </c>
      <c r="BZ1126">
        <v>1</v>
      </c>
      <c r="CA1126">
        <v>0</v>
      </c>
    </row>
    <row r="1127" spans="1:79" customFormat="1" x14ac:dyDescent="0.25">
      <c r="A1127" t="s">
        <v>2282</v>
      </c>
      <c r="B1127" t="s">
        <v>356</v>
      </c>
      <c r="C1127" t="s">
        <v>124</v>
      </c>
      <c r="D1127" t="s">
        <v>947</v>
      </c>
      <c r="E1127">
        <v>2019</v>
      </c>
      <c r="F1127">
        <v>142</v>
      </c>
      <c r="G1127">
        <v>8</v>
      </c>
      <c r="H1127">
        <v>0</v>
      </c>
      <c r="I1127">
        <v>3</v>
      </c>
      <c r="J1127">
        <v>24</v>
      </c>
      <c r="K1127">
        <v>32</v>
      </c>
      <c r="L1127">
        <v>22</v>
      </c>
      <c r="M1127">
        <v>24</v>
      </c>
      <c r="N1127">
        <v>16</v>
      </c>
      <c r="O1127">
        <v>14</v>
      </c>
      <c r="P1127">
        <v>9</v>
      </c>
      <c r="Q1127">
        <v>4</v>
      </c>
      <c r="R1127">
        <v>2</v>
      </c>
      <c r="S1127">
        <v>0</v>
      </c>
      <c r="T1127">
        <v>0</v>
      </c>
      <c r="U1127">
        <v>147</v>
      </c>
      <c r="V1127">
        <v>3</v>
      </c>
      <c r="W1127">
        <v>0</v>
      </c>
      <c r="X1127">
        <v>80</v>
      </c>
      <c r="Y1127">
        <v>67</v>
      </c>
      <c r="Z1127">
        <v>3</v>
      </c>
      <c r="AA1127">
        <v>0</v>
      </c>
      <c r="AB1127">
        <v>1</v>
      </c>
      <c r="AC1127">
        <v>9</v>
      </c>
      <c r="AD1127">
        <v>0</v>
      </c>
      <c r="AE1127">
        <v>140</v>
      </c>
      <c r="AF1127">
        <v>1</v>
      </c>
      <c r="AG1127">
        <v>148</v>
      </c>
      <c r="AH1127">
        <v>1</v>
      </c>
      <c r="AI1127">
        <v>0</v>
      </c>
      <c r="AJ1127">
        <v>0</v>
      </c>
      <c r="AK1127">
        <v>26</v>
      </c>
      <c r="AL1127">
        <v>124</v>
      </c>
      <c r="AM1127">
        <v>0</v>
      </c>
      <c r="AN1127">
        <v>150</v>
      </c>
      <c r="AO1127">
        <v>0.94666666666666666</v>
      </c>
      <c r="AP1127">
        <v>5.3333333333333337E-2</v>
      </c>
      <c r="AQ1127">
        <v>0</v>
      </c>
      <c r="AR1127">
        <v>0.02</v>
      </c>
      <c r="AS1127">
        <v>0.16</v>
      </c>
      <c r="AT1127">
        <v>0.21333333333333329</v>
      </c>
      <c r="AU1127">
        <v>0.1466666666666667</v>
      </c>
      <c r="AV1127">
        <v>0.16</v>
      </c>
      <c r="AW1127">
        <v>0.1066666666666667</v>
      </c>
      <c r="AX1127">
        <v>9.3333333333333338E-2</v>
      </c>
      <c r="AY1127">
        <v>0.06</v>
      </c>
      <c r="AZ1127">
        <v>2.6666666666666668E-2</v>
      </c>
      <c r="BA1127">
        <v>0</v>
      </c>
      <c r="BB1127">
        <v>1.3333333333333331E-2</v>
      </c>
      <c r="BC1127">
        <v>0</v>
      </c>
      <c r="BD1127">
        <v>0.98</v>
      </c>
      <c r="BE1127">
        <v>0.02</v>
      </c>
      <c r="BF1127">
        <v>0</v>
      </c>
      <c r="BG1127">
        <v>0.53333333333333333</v>
      </c>
      <c r="BH1127">
        <v>0.44666666666666671</v>
      </c>
      <c r="BI1127">
        <v>0.02</v>
      </c>
      <c r="BJ1127">
        <v>0</v>
      </c>
      <c r="BK1127">
        <v>6.6666666666666671E-3</v>
      </c>
      <c r="BL1127">
        <v>0.06</v>
      </c>
      <c r="BM1127">
        <v>0</v>
      </c>
      <c r="BN1127">
        <v>0.93333333333333335</v>
      </c>
      <c r="BO1127">
        <v>6.6666666666666671E-3</v>
      </c>
      <c r="BP1127">
        <v>0.98666666666666669</v>
      </c>
      <c r="BQ1127">
        <v>6.6666666666666671E-3</v>
      </c>
      <c r="BR1127">
        <v>0</v>
      </c>
      <c r="BS1127">
        <v>0</v>
      </c>
      <c r="BT1127">
        <v>0.17333333333333331</v>
      </c>
      <c r="BU1127">
        <v>0.82666666666666666</v>
      </c>
      <c r="BV1127">
        <v>0</v>
      </c>
      <c r="BW1127">
        <v>1</v>
      </c>
      <c r="BX1127" t="s">
        <v>2281</v>
      </c>
      <c r="BY1127">
        <v>549</v>
      </c>
      <c r="BZ1127">
        <v>0.27322404371584702</v>
      </c>
      <c r="CA1127">
        <v>0</v>
      </c>
    </row>
    <row r="1128" spans="1:79" customFormat="1" x14ac:dyDescent="0.25">
      <c r="A1128" t="s">
        <v>2283</v>
      </c>
      <c r="B1128" t="s">
        <v>356</v>
      </c>
      <c r="C1128" t="s">
        <v>124</v>
      </c>
      <c r="D1128" t="s">
        <v>949</v>
      </c>
      <c r="E1128">
        <v>2019</v>
      </c>
      <c r="F1128">
        <v>244</v>
      </c>
      <c r="G1128">
        <v>30</v>
      </c>
      <c r="H1128">
        <v>0</v>
      </c>
      <c r="I1128">
        <v>5</v>
      </c>
      <c r="J1128">
        <v>32</v>
      </c>
      <c r="K1128">
        <v>55</v>
      </c>
      <c r="L1128">
        <v>45</v>
      </c>
      <c r="M1128">
        <v>48</v>
      </c>
      <c r="N1128">
        <v>34</v>
      </c>
      <c r="O1128">
        <v>30</v>
      </c>
      <c r="P1128">
        <v>20</v>
      </c>
      <c r="Q1128">
        <v>5</v>
      </c>
      <c r="R1128">
        <v>0</v>
      </c>
      <c r="S1128">
        <v>0</v>
      </c>
      <c r="T1128">
        <v>0</v>
      </c>
      <c r="U1128">
        <v>262</v>
      </c>
      <c r="V1128">
        <v>12</v>
      </c>
      <c r="W1128">
        <v>0</v>
      </c>
      <c r="X1128">
        <v>200</v>
      </c>
      <c r="Y1128">
        <v>59</v>
      </c>
      <c r="Z1128">
        <v>14</v>
      </c>
      <c r="AA1128">
        <v>1</v>
      </c>
      <c r="AB1128">
        <v>3</v>
      </c>
      <c r="AC1128">
        <v>18</v>
      </c>
      <c r="AD1128">
        <v>0</v>
      </c>
      <c r="AE1128">
        <v>253</v>
      </c>
      <c r="AF1128">
        <v>1</v>
      </c>
      <c r="AG1128">
        <v>272</v>
      </c>
      <c r="AH1128">
        <v>1</v>
      </c>
      <c r="AI1128">
        <v>0</v>
      </c>
      <c r="AJ1128">
        <v>0</v>
      </c>
      <c r="AK1128">
        <v>1</v>
      </c>
      <c r="AL1128">
        <v>273</v>
      </c>
      <c r="AM1128">
        <v>0</v>
      </c>
      <c r="AN1128">
        <v>274</v>
      </c>
      <c r="AO1128">
        <v>0.89051094890510951</v>
      </c>
      <c r="AP1128">
        <v>0.1094890510948905</v>
      </c>
      <c r="AQ1128">
        <v>0</v>
      </c>
      <c r="AR1128">
        <v>1.824817518248175E-2</v>
      </c>
      <c r="AS1128">
        <v>0.11678832116788319</v>
      </c>
      <c r="AT1128">
        <v>0.2007299270072993</v>
      </c>
      <c r="AU1128">
        <v>0.16423357664233579</v>
      </c>
      <c r="AV1128">
        <v>0.1751824817518248</v>
      </c>
      <c r="AW1128">
        <v>0.1240875912408759</v>
      </c>
      <c r="AX1128">
        <v>0.1094890510948905</v>
      </c>
      <c r="AY1128">
        <v>7.2992700729927001E-2</v>
      </c>
      <c r="AZ1128">
        <v>1.824817518248175E-2</v>
      </c>
      <c r="BA1128">
        <v>0</v>
      </c>
      <c r="BB1128">
        <v>0</v>
      </c>
      <c r="BC1128">
        <v>0</v>
      </c>
      <c r="BD1128">
        <v>0.95620437956204385</v>
      </c>
      <c r="BE1128">
        <v>4.3795620437956213E-2</v>
      </c>
      <c r="BF1128">
        <v>0</v>
      </c>
      <c r="BG1128">
        <v>0.72992700729927007</v>
      </c>
      <c r="BH1128">
        <v>0.21532846715328471</v>
      </c>
      <c r="BI1128">
        <v>5.1094890510948912E-2</v>
      </c>
      <c r="BJ1128">
        <v>3.6496350364963498E-3</v>
      </c>
      <c r="BK1128">
        <v>1.094890510948905E-2</v>
      </c>
      <c r="BL1128">
        <v>6.569343065693431E-2</v>
      </c>
      <c r="BM1128">
        <v>0</v>
      </c>
      <c r="BN1128">
        <v>0.92335766423357668</v>
      </c>
      <c r="BO1128">
        <v>3.6496350364963498E-3</v>
      </c>
      <c r="BP1128">
        <v>0.99270072992700731</v>
      </c>
      <c r="BQ1128">
        <v>3.6496350364963498E-3</v>
      </c>
      <c r="BR1128">
        <v>0</v>
      </c>
      <c r="BS1128">
        <v>0</v>
      </c>
      <c r="BT1128">
        <v>3.6496350364963498E-3</v>
      </c>
      <c r="BU1128">
        <v>0.9963503649635036</v>
      </c>
      <c r="BV1128">
        <v>0</v>
      </c>
      <c r="BW1128">
        <v>1</v>
      </c>
      <c r="BX1128" t="s">
        <v>2281</v>
      </c>
      <c r="BY1128">
        <v>549</v>
      </c>
      <c r="BZ1128">
        <v>0.49908925318761382</v>
      </c>
      <c r="CA1128">
        <v>0</v>
      </c>
    </row>
    <row r="1129" spans="1:79" customFormat="1" x14ac:dyDescent="0.25">
      <c r="A1129" t="s">
        <v>2284</v>
      </c>
      <c r="B1129" t="s">
        <v>356</v>
      </c>
      <c r="C1129" t="s">
        <v>124</v>
      </c>
      <c r="D1129" t="s">
        <v>951</v>
      </c>
      <c r="E1129">
        <v>2019</v>
      </c>
      <c r="F1129">
        <v>22</v>
      </c>
      <c r="G1129">
        <v>1</v>
      </c>
      <c r="H1129">
        <v>0</v>
      </c>
      <c r="I1129">
        <v>0</v>
      </c>
      <c r="J1129">
        <v>2</v>
      </c>
      <c r="K1129">
        <v>5</v>
      </c>
      <c r="L1129">
        <v>3</v>
      </c>
      <c r="M1129">
        <v>2</v>
      </c>
      <c r="N1129">
        <v>4</v>
      </c>
      <c r="O1129">
        <v>5</v>
      </c>
      <c r="P1129">
        <v>0</v>
      </c>
      <c r="Q1129">
        <v>2</v>
      </c>
      <c r="R1129">
        <v>0</v>
      </c>
      <c r="S1129">
        <v>0</v>
      </c>
      <c r="T1129">
        <v>0</v>
      </c>
      <c r="U1129">
        <v>20</v>
      </c>
      <c r="V1129">
        <v>3</v>
      </c>
      <c r="W1129">
        <v>0</v>
      </c>
      <c r="X1129">
        <v>19</v>
      </c>
      <c r="Y1129">
        <v>4</v>
      </c>
      <c r="Z1129">
        <v>0</v>
      </c>
      <c r="AA1129">
        <v>0</v>
      </c>
      <c r="AB1129">
        <v>1</v>
      </c>
      <c r="AC1129">
        <v>0</v>
      </c>
      <c r="AD1129">
        <v>0</v>
      </c>
      <c r="AE1129">
        <v>22</v>
      </c>
      <c r="AF1129">
        <v>0</v>
      </c>
      <c r="AG1129">
        <v>23</v>
      </c>
      <c r="AH1129">
        <v>0</v>
      </c>
      <c r="AI1129">
        <v>0</v>
      </c>
      <c r="AJ1129">
        <v>0</v>
      </c>
      <c r="AK1129">
        <v>2</v>
      </c>
      <c r="AL1129">
        <v>21</v>
      </c>
      <c r="AM1129">
        <v>0</v>
      </c>
      <c r="AN1129">
        <v>23</v>
      </c>
      <c r="AO1129">
        <v>0.95652173913043481</v>
      </c>
      <c r="AP1129">
        <v>4.3478260869565223E-2</v>
      </c>
      <c r="AQ1129">
        <v>0</v>
      </c>
      <c r="AR1129">
        <v>0</v>
      </c>
      <c r="AS1129">
        <v>8.6956521739130432E-2</v>
      </c>
      <c r="AT1129">
        <v>0.21739130434782611</v>
      </c>
      <c r="AU1129">
        <v>0.13043478260869559</v>
      </c>
      <c r="AV1129">
        <v>8.6956521739130432E-2</v>
      </c>
      <c r="AW1129">
        <v>0.17391304347826089</v>
      </c>
      <c r="AX1129">
        <v>0.21739130434782611</v>
      </c>
      <c r="AY1129">
        <v>0</v>
      </c>
      <c r="AZ1129">
        <v>8.6956521739130432E-2</v>
      </c>
      <c r="BA1129">
        <v>0</v>
      </c>
      <c r="BB1129">
        <v>0</v>
      </c>
      <c r="BC1129">
        <v>0</v>
      </c>
      <c r="BD1129">
        <v>0.86956521739130432</v>
      </c>
      <c r="BE1129">
        <v>0.13043478260869559</v>
      </c>
      <c r="BF1129">
        <v>0</v>
      </c>
      <c r="BG1129">
        <v>0.82608695652173914</v>
      </c>
      <c r="BH1129">
        <v>0.17391304347826089</v>
      </c>
      <c r="BI1129">
        <v>0</v>
      </c>
      <c r="BJ1129">
        <v>0</v>
      </c>
      <c r="BK1129">
        <v>4.3478260869565223E-2</v>
      </c>
      <c r="BL1129">
        <v>0</v>
      </c>
      <c r="BM1129">
        <v>0</v>
      </c>
      <c r="BN1129">
        <v>0.95652173913043481</v>
      </c>
      <c r="BO1129">
        <v>0</v>
      </c>
      <c r="BP1129">
        <v>1</v>
      </c>
      <c r="BQ1129">
        <v>0</v>
      </c>
      <c r="BR1129">
        <v>0</v>
      </c>
      <c r="BS1129">
        <v>0</v>
      </c>
      <c r="BT1129">
        <v>8.6956521739130432E-2</v>
      </c>
      <c r="BU1129">
        <v>0.91304347826086951</v>
      </c>
      <c r="BV1129">
        <v>0</v>
      </c>
      <c r="BW1129">
        <v>1</v>
      </c>
      <c r="BX1129" t="s">
        <v>2281</v>
      </c>
      <c r="BY1129">
        <v>549</v>
      </c>
      <c r="BZ1129">
        <v>4.1894353369763208E-2</v>
      </c>
      <c r="CA1129">
        <v>0</v>
      </c>
    </row>
    <row r="1130" spans="1:79" customFormat="1" x14ac:dyDescent="0.25">
      <c r="A1130" t="s">
        <v>2285</v>
      </c>
      <c r="B1130" t="s">
        <v>356</v>
      </c>
      <c r="C1130" t="s">
        <v>124</v>
      </c>
      <c r="D1130" t="s">
        <v>953</v>
      </c>
      <c r="E1130">
        <v>2019</v>
      </c>
      <c r="F1130">
        <v>89</v>
      </c>
      <c r="G1130">
        <v>13</v>
      </c>
      <c r="H1130">
        <v>0</v>
      </c>
      <c r="I1130">
        <v>0</v>
      </c>
      <c r="J1130">
        <v>8</v>
      </c>
      <c r="K1130">
        <v>22</v>
      </c>
      <c r="L1130">
        <v>11</v>
      </c>
      <c r="M1130">
        <v>23</v>
      </c>
      <c r="N1130">
        <v>14</v>
      </c>
      <c r="O1130">
        <v>12</v>
      </c>
      <c r="P1130">
        <v>9</v>
      </c>
      <c r="Q1130">
        <v>3</v>
      </c>
      <c r="R1130">
        <v>0</v>
      </c>
      <c r="S1130">
        <v>0</v>
      </c>
      <c r="T1130">
        <v>0</v>
      </c>
      <c r="U1130">
        <v>98</v>
      </c>
      <c r="V1130">
        <v>4</v>
      </c>
      <c r="W1130">
        <v>0</v>
      </c>
      <c r="X1130">
        <v>72</v>
      </c>
      <c r="Y1130">
        <v>29</v>
      </c>
      <c r="Z1130">
        <v>1</v>
      </c>
      <c r="AA1130">
        <v>0</v>
      </c>
      <c r="AB1130">
        <v>0</v>
      </c>
      <c r="AC1130">
        <v>0</v>
      </c>
      <c r="AD1130">
        <v>0</v>
      </c>
      <c r="AE1130">
        <v>102</v>
      </c>
      <c r="AF1130">
        <v>5</v>
      </c>
      <c r="AG1130">
        <v>87</v>
      </c>
      <c r="AH1130">
        <v>9</v>
      </c>
      <c r="AI1130">
        <v>1</v>
      </c>
      <c r="AJ1130">
        <v>0</v>
      </c>
      <c r="AK1130">
        <v>9</v>
      </c>
      <c r="AL1130">
        <v>93</v>
      </c>
      <c r="AM1130">
        <v>0</v>
      </c>
      <c r="AN1130">
        <v>102</v>
      </c>
      <c r="AO1130">
        <v>0.87254901960784315</v>
      </c>
      <c r="AP1130">
        <v>0.12745098039215691</v>
      </c>
      <c r="AQ1130">
        <v>0</v>
      </c>
      <c r="AR1130">
        <v>0</v>
      </c>
      <c r="AS1130">
        <v>7.8431372549019607E-2</v>
      </c>
      <c r="AT1130">
        <v>0.2156862745098039</v>
      </c>
      <c r="AU1130">
        <v>0.10784313725490199</v>
      </c>
      <c r="AV1130">
        <v>0.2254901960784314</v>
      </c>
      <c r="AW1130">
        <v>0.1372549019607843</v>
      </c>
      <c r="AX1130">
        <v>0.1176470588235294</v>
      </c>
      <c r="AY1130">
        <v>8.8235294117647065E-2</v>
      </c>
      <c r="AZ1130">
        <v>2.9411764705882349E-2</v>
      </c>
      <c r="BA1130">
        <v>0</v>
      </c>
      <c r="BB1130">
        <v>0</v>
      </c>
      <c r="BC1130">
        <v>0</v>
      </c>
      <c r="BD1130">
        <v>0.96078431372549022</v>
      </c>
      <c r="BE1130">
        <v>3.9215686274509803E-2</v>
      </c>
      <c r="BF1130">
        <v>0</v>
      </c>
      <c r="BG1130">
        <v>0.70588235294117652</v>
      </c>
      <c r="BH1130">
        <v>0.28431372549019612</v>
      </c>
      <c r="BI1130">
        <v>9.8039215686274508E-3</v>
      </c>
      <c r="BJ1130">
        <v>0</v>
      </c>
      <c r="BK1130">
        <v>0</v>
      </c>
      <c r="BL1130">
        <v>0</v>
      </c>
      <c r="BM1130">
        <v>0</v>
      </c>
      <c r="BN1130">
        <v>1</v>
      </c>
      <c r="BO1130">
        <v>4.9019607843137247E-2</v>
      </c>
      <c r="BP1130">
        <v>0.8529411764705882</v>
      </c>
      <c r="BQ1130">
        <v>8.8235294117647065E-2</v>
      </c>
      <c r="BR1130">
        <v>9.8039215686274508E-3</v>
      </c>
      <c r="BS1130">
        <v>0</v>
      </c>
      <c r="BT1130">
        <v>8.8235294117647065E-2</v>
      </c>
      <c r="BU1130">
        <v>0.91176470588235292</v>
      </c>
      <c r="BV1130">
        <v>0</v>
      </c>
      <c r="BW1130">
        <v>1</v>
      </c>
      <c r="BX1130" t="s">
        <v>2281</v>
      </c>
      <c r="BY1130">
        <v>549</v>
      </c>
      <c r="BZ1130">
        <v>0.185792349726776</v>
      </c>
      <c r="CA1130">
        <v>0</v>
      </c>
    </row>
    <row r="1131" spans="1:79" customFormat="1" x14ac:dyDescent="0.25">
      <c r="A1131" t="s">
        <v>2286</v>
      </c>
      <c r="B1131" t="s">
        <v>356</v>
      </c>
      <c r="C1131" t="s">
        <v>123</v>
      </c>
      <c r="D1131" t="s">
        <v>44</v>
      </c>
      <c r="E1131">
        <v>2019</v>
      </c>
      <c r="F1131">
        <v>435</v>
      </c>
      <c r="G1131">
        <v>37</v>
      </c>
      <c r="H1131">
        <v>0</v>
      </c>
      <c r="I1131">
        <v>3</v>
      </c>
      <c r="J1131">
        <v>80</v>
      </c>
      <c r="K1131">
        <v>91</v>
      </c>
      <c r="L1131">
        <v>97</v>
      </c>
      <c r="M1131">
        <v>68</v>
      </c>
      <c r="N1131">
        <v>45</v>
      </c>
      <c r="O1131">
        <v>50</v>
      </c>
      <c r="P1131">
        <v>31</v>
      </c>
      <c r="Q1131">
        <v>6</v>
      </c>
      <c r="R1131">
        <v>1</v>
      </c>
      <c r="S1131">
        <v>0</v>
      </c>
      <c r="T1131">
        <v>0</v>
      </c>
      <c r="U1131">
        <v>432</v>
      </c>
      <c r="V1131">
        <v>37</v>
      </c>
      <c r="W1131">
        <v>3</v>
      </c>
      <c r="X1131">
        <v>334</v>
      </c>
      <c r="Y1131">
        <v>110</v>
      </c>
      <c r="Z1131">
        <v>28</v>
      </c>
      <c r="AA1131">
        <v>0</v>
      </c>
      <c r="AB1131">
        <v>2</v>
      </c>
      <c r="AC1131">
        <v>11</v>
      </c>
      <c r="AD1131">
        <v>12</v>
      </c>
      <c r="AE1131">
        <v>447</v>
      </c>
      <c r="AF1131">
        <v>8</v>
      </c>
      <c r="AG1131">
        <v>420</v>
      </c>
      <c r="AH1131">
        <v>9</v>
      </c>
      <c r="AI1131">
        <v>0</v>
      </c>
      <c r="AJ1131">
        <v>35</v>
      </c>
      <c r="AK1131">
        <v>51</v>
      </c>
      <c r="AL1131">
        <v>420</v>
      </c>
      <c r="AM1131">
        <v>1</v>
      </c>
      <c r="AN1131">
        <v>472</v>
      </c>
      <c r="AO1131">
        <v>0.92161016949152541</v>
      </c>
      <c r="AP1131">
        <v>7.8389830508474576E-2</v>
      </c>
      <c r="AQ1131">
        <v>0</v>
      </c>
      <c r="AR1131">
        <v>6.3559322033898309E-3</v>
      </c>
      <c r="AS1131">
        <v>0.16949152542372881</v>
      </c>
      <c r="AT1131">
        <v>0.19279661016949151</v>
      </c>
      <c r="AU1131">
        <v>0.20550847457627119</v>
      </c>
      <c r="AV1131">
        <v>0.1440677966101695</v>
      </c>
      <c r="AW1131">
        <v>9.5338983050847453E-2</v>
      </c>
      <c r="AX1131">
        <v>0.1059322033898305</v>
      </c>
      <c r="AY1131">
        <v>6.5677966101694921E-2</v>
      </c>
      <c r="AZ1131">
        <v>1.271186440677966E-2</v>
      </c>
      <c r="BA1131">
        <v>0</v>
      </c>
      <c r="BB1131">
        <v>2.1186440677966102E-3</v>
      </c>
      <c r="BC1131">
        <v>0</v>
      </c>
      <c r="BD1131">
        <v>0.9152542372881356</v>
      </c>
      <c r="BE1131">
        <v>7.8389830508474576E-2</v>
      </c>
      <c r="BF1131">
        <v>6.3559322033898309E-3</v>
      </c>
      <c r="BG1131">
        <v>0.7076271186440678</v>
      </c>
      <c r="BH1131">
        <v>0.23305084745762711</v>
      </c>
      <c r="BI1131">
        <v>5.9322033898305093E-2</v>
      </c>
      <c r="BJ1131">
        <v>0</v>
      </c>
      <c r="BK1131">
        <v>4.2372881355932203E-3</v>
      </c>
      <c r="BL1131">
        <v>2.3305084745762709E-2</v>
      </c>
      <c r="BM1131">
        <v>2.542372881355932E-2</v>
      </c>
      <c r="BN1131">
        <v>0.94703389830508478</v>
      </c>
      <c r="BO1131">
        <v>1.6949152542372881E-2</v>
      </c>
      <c r="BP1131">
        <v>0.88983050847457623</v>
      </c>
      <c r="BQ1131">
        <v>1.9067796610169489E-2</v>
      </c>
      <c r="BR1131">
        <v>0</v>
      </c>
      <c r="BS1131">
        <v>7.4152542372881353E-2</v>
      </c>
      <c r="BT1131">
        <v>0.10805084745762709</v>
      </c>
      <c r="BU1131">
        <v>0.88983050847457623</v>
      </c>
      <c r="BV1131">
        <v>2.1186440677966102E-3</v>
      </c>
      <c r="BW1131">
        <v>1</v>
      </c>
      <c r="BX1131" t="s">
        <v>2287</v>
      </c>
      <c r="BY1131">
        <v>472</v>
      </c>
      <c r="BZ1131">
        <v>1</v>
      </c>
      <c r="CA1131">
        <v>0</v>
      </c>
    </row>
    <row r="1132" spans="1:79" customFormat="1" x14ac:dyDescent="0.25">
      <c r="A1132" t="s">
        <v>2288</v>
      </c>
      <c r="B1132" t="s">
        <v>356</v>
      </c>
      <c r="C1132" t="s">
        <v>123</v>
      </c>
      <c r="D1132" t="s">
        <v>947</v>
      </c>
      <c r="E1132">
        <v>2019</v>
      </c>
      <c r="F1132">
        <v>234</v>
      </c>
      <c r="G1132">
        <v>16</v>
      </c>
      <c r="H1132">
        <v>0</v>
      </c>
      <c r="I1132">
        <v>1</v>
      </c>
      <c r="J1132">
        <v>51</v>
      </c>
      <c r="K1132">
        <v>49</v>
      </c>
      <c r="L1132">
        <v>47</v>
      </c>
      <c r="M1132">
        <v>29</v>
      </c>
      <c r="N1132">
        <v>20</v>
      </c>
      <c r="O1132">
        <v>29</v>
      </c>
      <c r="P1132">
        <v>19</v>
      </c>
      <c r="Q1132">
        <v>4</v>
      </c>
      <c r="R1132">
        <v>1</v>
      </c>
      <c r="S1132">
        <v>0</v>
      </c>
      <c r="T1132">
        <v>0</v>
      </c>
      <c r="U1132">
        <v>235</v>
      </c>
      <c r="V1132">
        <v>14</v>
      </c>
      <c r="W1132">
        <v>1</v>
      </c>
      <c r="X1132">
        <v>165</v>
      </c>
      <c r="Y1132">
        <v>67</v>
      </c>
      <c r="Z1132">
        <v>18</v>
      </c>
      <c r="AA1132">
        <v>0</v>
      </c>
      <c r="AB1132">
        <v>2</v>
      </c>
      <c r="AC1132">
        <v>2</v>
      </c>
      <c r="AD1132">
        <v>0</v>
      </c>
      <c r="AE1132">
        <v>246</v>
      </c>
      <c r="AF1132">
        <v>0</v>
      </c>
      <c r="AG1132">
        <v>242</v>
      </c>
      <c r="AH1132">
        <v>0</v>
      </c>
      <c r="AI1132">
        <v>0</v>
      </c>
      <c r="AJ1132">
        <v>8</v>
      </c>
      <c r="AK1132">
        <v>36</v>
      </c>
      <c r="AL1132">
        <v>213</v>
      </c>
      <c r="AM1132">
        <v>1</v>
      </c>
      <c r="AN1132">
        <v>250</v>
      </c>
      <c r="AO1132">
        <v>0.93600000000000005</v>
      </c>
      <c r="AP1132">
        <v>6.4000000000000001E-2</v>
      </c>
      <c r="AQ1132">
        <v>0</v>
      </c>
      <c r="AR1132">
        <v>4.0000000000000001E-3</v>
      </c>
      <c r="AS1132">
        <v>0.20399999999999999</v>
      </c>
      <c r="AT1132">
        <v>0.19600000000000001</v>
      </c>
      <c r="AU1132">
        <v>0.188</v>
      </c>
      <c r="AV1132">
        <v>0.11600000000000001</v>
      </c>
      <c r="AW1132">
        <v>0.08</v>
      </c>
      <c r="AX1132">
        <v>0.11600000000000001</v>
      </c>
      <c r="AY1132">
        <v>7.5999999999999998E-2</v>
      </c>
      <c r="AZ1132">
        <v>1.6E-2</v>
      </c>
      <c r="BA1132">
        <v>0</v>
      </c>
      <c r="BB1132">
        <v>4.0000000000000001E-3</v>
      </c>
      <c r="BC1132">
        <v>0</v>
      </c>
      <c r="BD1132">
        <v>0.94</v>
      </c>
      <c r="BE1132">
        <v>5.6000000000000001E-2</v>
      </c>
      <c r="BF1132">
        <v>4.0000000000000001E-3</v>
      </c>
      <c r="BG1132">
        <v>0.66</v>
      </c>
      <c r="BH1132">
        <v>0.26800000000000002</v>
      </c>
      <c r="BI1132">
        <v>7.1999999999999995E-2</v>
      </c>
      <c r="BJ1132">
        <v>0</v>
      </c>
      <c r="BK1132">
        <v>8.0000000000000002E-3</v>
      </c>
      <c r="BL1132">
        <v>8.0000000000000002E-3</v>
      </c>
      <c r="BM1132">
        <v>0</v>
      </c>
      <c r="BN1132">
        <v>0.98399999999999999</v>
      </c>
      <c r="BO1132">
        <v>0</v>
      </c>
      <c r="BP1132">
        <v>0.96799999999999997</v>
      </c>
      <c r="BQ1132">
        <v>0</v>
      </c>
      <c r="BR1132">
        <v>0</v>
      </c>
      <c r="BS1132">
        <v>3.2000000000000001E-2</v>
      </c>
      <c r="BT1132">
        <v>0.14399999999999999</v>
      </c>
      <c r="BU1132">
        <v>0.85199999999999998</v>
      </c>
      <c r="BV1132">
        <v>4.0000000000000001E-3</v>
      </c>
      <c r="BW1132">
        <v>1</v>
      </c>
      <c r="BX1132" t="s">
        <v>2287</v>
      </c>
      <c r="BY1132">
        <v>472</v>
      </c>
      <c r="BZ1132">
        <v>0.52966101694915257</v>
      </c>
      <c r="CA1132">
        <v>0</v>
      </c>
    </row>
    <row r="1133" spans="1:79" customFormat="1" x14ac:dyDescent="0.25">
      <c r="A1133" t="s">
        <v>2289</v>
      </c>
      <c r="B1133" t="s">
        <v>356</v>
      </c>
      <c r="C1133" t="s">
        <v>123</v>
      </c>
      <c r="D1133" t="s">
        <v>949</v>
      </c>
      <c r="E1133">
        <v>2019</v>
      </c>
      <c r="F1133">
        <v>115</v>
      </c>
      <c r="G1133">
        <v>11</v>
      </c>
      <c r="H1133">
        <v>0</v>
      </c>
      <c r="I1133">
        <v>1</v>
      </c>
      <c r="J1133">
        <v>19</v>
      </c>
      <c r="K1133">
        <v>24</v>
      </c>
      <c r="L1133">
        <v>29</v>
      </c>
      <c r="M1133">
        <v>24</v>
      </c>
      <c r="N1133">
        <v>13</v>
      </c>
      <c r="O1133">
        <v>11</v>
      </c>
      <c r="P1133">
        <v>4</v>
      </c>
      <c r="Q1133">
        <v>1</v>
      </c>
      <c r="R1133">
        <v>0</v>
      </c>
      <c r="S1133">
        <v>0</v>
      </c>
      <c r="T1133">
        <v>0</v>
      </c>
      <c r="U1133">
        <v>109</v>
      </c>
      <c r="V1133">
        <v>17</v>
      </c>
      <c r="W1133">
        <v>0</v>
      </c>
      <c r="X1133">
        <v>97</v>
      </c>
      <c r="Y1133">
        <v>24</v>
      </c>
      <c r="Z1133">
        <v>5</v>
      </c>
      <c r="AA1133">
        <v>0</v>
      </c>
      <c r="AB1133">
        <v>0</v>
      </c>
      <c r="AC1133">
        <v>9</v>
      </c>
      <c r="AD1133">
        <v>0</v>
      </c>
      <c r="AE1133">
        <v>117</v>
      </c>
      <c r="AF1133">
        <v>0</v>
      </c>
      <c r="AG1133">
        <v>113</v>
      </c>
      <c r="AH1133">
        <v>0</v>
      </c>
      <c r="AI1133">
        <v>0</v>
      </c>
      <c r="AJ1133">
        <v>13</v>
      </c>
      <c r="AK1133">
        <v>4</v>
      </c>
      <c r="AL1133">
        <v>122</v>
      </c>
      <c r="AM1133">
        <v>0</v>
      </c>
      <c r="AN1133">
        <v>126</v>
      </c>
      <c r="AO1133">
        <v>0.91269841269841268</v>
      </c>
      <c r="AP1133">
        <v>8.7301587301587297E-2</v>
      </c>
      <c r="AQ1133">
        <v>0</v>
      </c>
      <c r="AR1133">
        <v>7.9365079365079361E-3</v>
      </c>
      <c r="AS1133">
        <v>0.15079365079365081</v>
      </c>
      <c r="AT1133">
        <v>0.19047619047619049</v>
      </c>
      <c r="AU1133">
        <v>0.23015873015873009</v>
      </c>
      <c r="AV1133">
        <v>0.19047619047619049</v>
      </c>
      <c r="AW1133">
        <v>0.1031746031746032</v>
      </c>
      <c r="AX1133">
        <v>8.7301587301587297E-2</v>
      </c>
      <c r="AY1133">
        <v>3.1746031746031737E-2</v>
      </c>
      <c r="AZ1133">
        <v>7.9365079365079361E-3</v>
      </c>
      <c r="BA1133">
        <v>0</v>
      </c>
      <c r="BB1133">
        <v>0</v>
      </c>
      <c r="BC1133">
        <v>0</v>
      </c>
      <c r="BD1133">
        <v>0.86507936507936511</v>
      </c>
      <c r="BE1133">
        <v>0.13492063492063491</v>
      </c>
      <c r="BF1133">
        <v>0</v>
      </c>
      <c r="BG1133">
        <v>0.76984126984126988</v>
      </c>
      <c r="BH1133">
        <v>0.19047619047619049</v>
      </c>
      <c r="BI1133">
        <v>3.968253968253968E-2</v>
      </c>
      <c r="BJ1133">
        <v>0</v>
      </c>
      <c r="BK1133">
        <v>0</v>
      </c>
      <c r="BL1133">
        <v>7.1428571428571425E-2</v>
      </c>
      <c r="BM1133">
        <v>0</v>
      </c>
      <c r="BN1133">
        <v>0.9285714285714286</v>
      </c>
      <c r="BO1133">
        <v>0</v>
      </c>
      <c r="BP1133">
        <v>0.89682539682539686</v>
      </c>
      <c r="BQ1133">
        <v>0</v>
      </c>
      <c r="BR1133">
        <v>0</v>
      </c>
      <c r="BS1133">
        <v>0.1031746031746032</v>
      </c>
      <c r="BT1133">
        <v>3.1746031746031737E-2</v>
      </c>
      <c r="BU1133">
        <v>0.96825396825396826</v>
      </c>
      <c r="BV1133">
        <v>0</v>
      </c>
      <c r="BW1133">
        <v>1</v>
      </c>
      <c r="BX1133" t="s">
        <v>2287</v>
      </c>
      <c r="BY1133">
        <v>472</v>
      </c>
      <c r="BZ1133">
        <v>0.26694915254237289</v>
      </c>
      <c r="CA1133">
        <v>0</v>
      </c>
    </row>
    <row r="1134" spans="1:79" customFormat="1" x14ac:dyDescent="0.25">
      <c r="A1134" t="s">
        <v>2290</v>
      </c>
      <c r="B1134" t="s">
        <v>356</v>
      </c>
      <c r="C1134" t="s">
        <v>123</v>
      </c>
      <c r="D1134" t="s">
        <v>951</v>
      </c>
      <c r="E1134">
        <v>2019</v>
      </c>
      <c r="F1134">
        <v>8</v>
      </c>
      <c r="G1134">
        <v>2</v>
      </c>
      <c r="H1134">
        <v>0</v>
      </c>
      <c r="I1134">
        <v>0</v>
      </c>
      <c r="J1134">
        <v>0</v>
      </c>
      <c r="K1134">
        <v>2</v>
      </c>
      <c r="L1134">
        <v>1</v>
      </c>
      <c r="M1134">
        <v>4</v>
      </c>
      <c r="N1134">
        <v>0</v>
      </c>
      <c r="O1134">
        <v>1</v>
      </c>
      <c r="P1134">
        <v>2</v>
      </c>
      <c r="Q1134">
        <v>0</v>
      </c>
      <c r="R1134">
        <v>0</v>
      </c>
      <c r="S1134">
        <v>0</v>
      </c>
      <c r="T1134">
        <v>0</v>
      </c>
      <c r="U1134">
        <v>10</v>
      </c>
      <c r="V1134">
        <v>0</v>
      </c>
      <c r="W1134">
        <v>0</v>
      </c>
      <c r="X1134">
        <v>9</v>
      </c>
      <c r="Y1134">
        <v>1</v>
      </c>
      <c r="Z1134">
        <v>0</v>
      </c>
      <c r="AA1134">
        <v>0</v>
      </c>
      <c r="AB1134">
        <v>0</v>
      </c>
      <c r="AC1134">
        <v>0</v>
      </c>
      <c r="AD1134">
        <v>0</v>
      </c>
      <c r="AE1134">
        <v>10</v>
      </c>
      <c r="AF1134">
        <v>0</v>
      </c>
      <c r="AG1134">
        <v>10</v>
      </c>
      <c r="AH1134">
        <v>0</v>
      </c>
      <c r="AI1134">
        <v>0</v>
      </c>
      <c r="AJ1134">
        <v>0</v>
      </c>
      <c r="AK1134">
        <v>1</v>
      </c>
      <c r="AL1134">
        <v>9</v>
      </c>
      <c r="AM1134">
        <v>0</v>
      </c>
      <c r="AN1134">
        <v>10</v>
      </c>
      <c r="AO1134">
        <v>0.8</v>
      </c>
      <c r="AP1134">
        <v>0.2</v>
      </c>
      <c r="AQ1134">
        <v>0</v>
      </c>
      <c r="AR1134">
        <v>0</v>
      </c>
      <c r="AS1134">
        <v>0</v>
      </c>
      <c r="AT1134">
        <v>0.2</v>
      </c>
      <c r="AU1134">
        <v>0.1</v>
      </c>
      <c r="AV1134">
        <v>0.4</v>
      </c>
      <c r="AW1134">
        <v>0</v>
      </c>
      <c r="AX1134">
        <v>0.1</v>
      </c>
      <c r="AY1134">
        <v>0.2</v>
      </c>
      <c r="AZ1134">
        <v>0</v>
      </c>
      <c r="BA1134">
        <v>0</v>
      </c>
      <c r="BB1134">
        <v>0</v>
      </c>
      <c r="BC1134">
        <v>0</v>
      </c>
      <c r="BD1134">
        <v>1</v>
      </c>
      <c r="BE1134">
        <v>0</v>
      </c>
      <c r="BF1134">
        <v>0</v>
      </c>
      <c r="BG1134">
        <v>0.9</v>
      </c>
      <c r="BH1134">
        <v>0.1</v>
      </c>
      <c r="BI1134">
        <v>0</v>
      </c>
      <c r="BJ1134">
        <v>0</v>
      </c>
      <c r="BK1134">
        <v>0</v>
      </c>
      <c r="BL1134">
        <v>0</v>
      </c>
      <c r="BM1134">
        <v>0</v>
      </c>
      <c r="BN1134">
        <v>1</v>
      </c>
      <c r="BO1134">
        <v>0</v>
      </c>
      <c r="BP1134">
        <v>1</v>
      </c>
      <c r="BQ1134">
        <v>0</v>
      </c>
      <c r="BR1134">
        <v>0</v>
      </c>
      <c r="BS1134">
        <v>0</v>
      </c>
      <c r="BT1134">
        <v>0.1</v>
      </c>
      <c r="BU1134">
        <v>0.9</v>
      </c>
      <c r="BV1134">
        <v>0</v>
      </c>
      <c r="BW1134">
        <v>1</v>
      </c>
      <c r="BX1134" t="s">
        <v>2287</v>
      </c>
      <c r="BY1134">
        <v>472</v>
      </c>
      <c r="BZ1134">
        <v>2.1186440677966101E-2</v>
      </c>
      <c r="CA1134">
        <v>0</v>
      </c>
    </row>
    <row r="1135" spans="1:79" customFormat="1" x14ac:dyDescent="0.25">
      <c r="A1135" t="s">
        <v>2291</v>
      </c>
      <c r="B1135" t="s">
        <v>356</v>
      </c>
      <c r="C1135" t="s">
        <v>123</v>
      </c>
      <c r="D1135" t="s">
        <v>953</v>
      </c>
      <c r="E1135">
        <v>2019</v>
      </c>
      <c r="F1135">
        <v>65</v>
      </c>
      <c r="G1135">
        <v>7</v>
      </c>
      <c r="H1135">
        <v>0</v>
      </c>
      <c r="I1135">
        <v>1</v>
      </c>
      <c r="J1135">
        <v>8</v>
      </c>
      <c r="K1135">
        <v>12</v>
      </c>
      <c r="L1135">
        <v>16</v>
      </c>
      <c r="M1135">
        <v>10</v>
      </c>
      <c r="N1135">
        <v>9</v>
      </c>
      <c r="O1135">
        <v>9</v>
      </c>
      <c r="P1135">
        <v>6</v>
      </c>
      <c r="Q1135">
        <v>1</v>
      </c>
      <c r="R1135">
        <v>0</v>
      </c>
      <c r="S1135">
        <v>0</v>
      </c>
      <c r="T1135">
        <v>0</v>
      </c>
      <c r="U1135">
        <v>65</v>
      </c>
      <c r="V1135">
        <v>5</v>
      </c>
      <c r="W1135">
        <v>2</v>
      </c>
      <c r="X1135">
        <v>52</v>
      </c>
      <c r="Y1135">
        <v>16</v>
      </c>
      <c r="Z1135">
        <v>4</v>
      </c>
      <c r="AA1135">
        <v>0</v>
      </c>
      <c r="AB1135">
        <v>0</v>
      </c>
      <c r="AC1135">
        <v>0</v>
      </c>
      <c r="AD1135">
        <v>0</v>
      </c>
      <c r="AE1135">
        <v>72</v>
      </c>
      <c r="AF1135">
        <v>8</v>
      </c>
      <c r="AG1135">
        <v>53</v>
      </c>
      <c r="AH1135">
        <v>9</v>
      </c>
      <c r="AI1135">
        <v>0</v>
      </c>
      <c r="AJ1135">
        <v>2</v>
      </c>
      <c r="AK1135">
        <v>7</v>
      </c>
      <c r="AL1135">
        <v>65</v>
      </c>
      <c r="AM1135">
        <v>0</v>
      </c>
      <c r="AN1135">
        <v>72</v>
      </c>
      <c r="AO1135">
        <v>0.90277777777777779</v>
      </c>
      <c r="AP1135">
        <v>9.7222222222222224E-2</v>
      </c>
      <c r="AQ1135">
        <v>0</v>
      </c>
      <c r="AR1135">
        <v>1.388888888888889E-2</v>
      </c>
      <c r="AS1135">
        <v>0.1111111111111111</v>
      </c>
      <c r="AT1135">
        <v>0.16666666666666671</v>
      </c>
      <c r="AU1135">
        <v>0.22222222222222221</v>
      </c>
      <c r="AV1135">
        <v>0.1388888888888889</v>
      </c>
      <c r="AW1135">
        <v>0.125</v>
      </c>
      <c r="AX1135">
        <v>0.125</v>
      </c>
      <c r="AY1135">
        <v>8.3333333333333329E-2</v>
      </c>
      <c r="AZ1135">
        <v>1.388888888888889E-2</v>
      </c>
      <c r="BA1135">
        <v>0</v>
      </c>
      <c r="BB1135">
        <v>0</v>
      </c>
      <c r="BC1135">
        <v>0</v>
      </c>
      <c r="BD1135">
        <v>0.90277777777777779</v>
      </c>
      <c r="BE1135">
        <v>6.9444444444444448E-2</v>
      </c>
      <c r="BF1135">
        <v>2.777777777777778E-2</v>
      </c>
      <c r="BG1135">
        <v>0.72222222222222221</v>
      </c>
      <c r="BH1135">
        <v>0.22222222222222221</v>
      </c>
      <c r="BI1135">
        <v>5.5555555555555552E-2</v>
      </c>
      <c r="BJ1135">
        <v>0</v>
      </c>
      <c r="BK1135">
        <v>0</v>
      </c>
      <c r="BL1135">
        <v>0</v>
      </c>
      <c r="BM1135">
        <v>0</v>
      </c>
      <c r="BN1135">
        <v>1</v>
      </c>
      <c r="BO1135">
        <v>0.1111111111111111</v>
      </c>
      <c r="BP1135">
        <v>0.73611111111111116</v>
      </c>
      <c r="BQ1135">
        <v>0.125</v>
      </c>
      <c r="BR1135">
        <v>0</v>
      </c>
      <c r="BS1135">
        <v>2.777777777777778E-2</v>
      </c>
      <c r="BT1135">
        <v>9.7222222222222224E-2</v>
      </c>
      <c r="BU1135">
        <v>0.90277777777777779</v>
      </c>
      <c r="BV1135">
        <v>0</v>
      </c>
      <c r="BW1135">
        <v>1</v>
      </c>
      <c r="BX1135" t="s">
        <v>2287</v>
      </c>
      <c r="BY1135">
        <v>472</v>
      </c>
      <c r="BZ1135">
        <v>0.15254237288135589</v>
      </c>
      <c r="CA1135">
        <v>0</v>
      </c>
    </row>
    <row r="1136" spans="1:79" customFormat="1" x14ac:dyDescent="0.25">
      <c r="A1136" t="s">
        <v>2292</v>
      </c>
      <c r="B1136" t="s">
        <v>356</v>
      </c>
      <c r="C1136" t="s">
        <v>123</v>
      </c>
      <c r="D1136" t="s">
        <v>961</v>
      </c>
      <c r="E1136">
        <v>2019</v>
      </c>
      <c r="F1136">
        <v>13</v>
      </c>
      <c r="G1136">
        <v>1</v>
      </c>
      <c r="H1136">
        <v>0</v>
      </c>
      <c r="I1136">
        <v>0</v>
      </c>
      <c r="J1136">
        <v>2</v>
      </c>
      <c r="K1136">
        <v>4</v>
      </c>
      <c r="L1136">
        <v>4</v>
      </c>
      <c r="M1136">
        <v>1</v>
      </c>
      <c r="N1136">
        <v>3</v>
      </c>
      <c r="O1136">
        <v>0</v>
      </c>
      <c r="P1136">
        <v>0</v>
      </c>
      <c r="Q1136">
        <v>0</v>
      </c>
      <c r="R1136">
        <v>0</v>
      </c>
      <c r="S1136">
        <v>0</v>
      </c>
      <c r="T1136">
        <v>0</v>
      </c>
      <c r="U1136">
        <v>13</v>
      </c>
      <c r="V1136">
        <v>1</v>
      </c>
      <c r="W1136">
        <v>0</v>
      </c>
      <c r="X1136">
        <v>11</v>
      </c>
      <c r="Y1136">
        <v>2</v>
      </c>
      <c r="Z1136">
        <v>1</v>
      </c>
      <c r="AA1136">
        <v>0</v>
      </c>
      <c r="AB1136">
        <v>0</v>
      </c>
      <c r="AC1136">
        <v>0</v>
      </c>
      <c r="AD1136">
        <v>12</v>
      </c>
      <c r="AE1136">
        <v>2</v>
      </c>
      <c r="AF1136">
        <v>0</v>
      </c>
      <c r="AG1136">
        <v>2</v>
      </c>
      <c r="AH1136">
        <v>0</v>
      </c>
      <c r="AI1136">
        <v>0</v>
      </c>
      <c r="AJ1136">
        <v>12</v>
      </c>
      <c r="AK1136">
        <v>3</v>
      </c>
      <c r="AL1136">
        <v>11</v>
      </c>
      <c r="AM1136">
        <v>0</v>
      </c>
      <c r="AN1136">
        <v>14</v>
      </c>
      <c r="AO1136">
        <v>0.9285714285714286</v>
      </c>
      <c r="AP1136">
        <v>7.1428571428571425E-2</v>
      </c>
      <c r="AQ1136">
        <v>0</v>
      </c>
      <c r="AR1136">
        <v>0</v>
      </c>
      <c r="AS1136">
        <v>0.14285714285714279</v>
      </c>
      <c r="AT1136">
        <v>0.2857142857142857</v>
      </c>
      <c r="AU1136">
        <v>0.2857142857142857</v>
      </c>
      <c r="AV1136">
        <v>7.1428571428571425E-2</v>
      </c>
      <c r="AW1136">
        <v>0.2142857142857143</v>
      </c>
      <c r="AX1136">
        <v>0</v>
      </c>
      <c r="AY1136">
        <v>0</v>
      </c>
      <c r="AZ1136">
        <v>0</v>
      </c>
      <c r="BA1136">
        <v>0</v>
      </c>
      <c r="BB1136">
        <v>0</v>
      </c>
      <c r="BC1136">
        <v>0</v>
      </c>
      <c r="BD1136">
        <v>0.9285714285714286</v>
      </c>
      <c r="BE1136">
        <v>7.1428571428571425E-2</v>
      </c>
      <c r="BF1136">
        <v>0</v>
      </c>
      <c r="BG1136">
        <v>0.7857142857142857</v>
      </c>
      <c r="BH1136">
        <v>0.14285714285714279</v>
      </c>
      <c r="BI1136">
        <v>7.1428571428571425E-2</v>
      </c>
      <c r="BJ1136">
        <v>0</v>
      </c>
      <c r="BK1136">
        <v>0</v>
      </c>
      <c r="BL1136">
        <v>0</v>
      </c>
      <c r="BM1136">
        <v>0.8571428571428571</v>
      </c>
      <c r="BN1136">
        <v>0.14285714285714279</v>
      </c>
      <c r="BO1136">
        <v>0</v>
      </c>
      <c r="BP1136">
        <v>0.14285714285714279</v>
      </c>
      <c r="BQ1136">
        <v>0</v>
      </c>
      <c r="BR1136">
        <v>0</v>
      </c>
      <c r="BS1136">
        <v>0.8571428571428571</v>
      </c>
      <c r="BT1136">
        <v>0.2142857142857143</v>
      </c>
      <c r="BU1136">
        <v>0.7857142857142857</v>
      </c>
      <c r="BV1136">
        <v>0</v>
      </c>
      <c r="BW1136">
        <v>1</v>
      </c>
      <c r="BX1136" t="s">
        <v>2287</v>
      </c>
      <c r="BY1136">
        <v>472</v>
      </c>
      <c r="BZ1136">
        <v>2.966101694915254E-2</v>
      </c>
      <c r="CA1136">
        <v>0</v>
      </c>
    </row>
    <row r="1137" spans="1:79" customFormat="1" x14ac:dyDescent="0.25">
      <c r="A1137" t="s">
        <v>2293</v>
      </c>
      <c r="B1137" t="s">
        <v>356</v>
      </c>
      <c r="C1137" t="s">
        <v>369</v>
      </c>
      <c r="D1137" t="s">
        <v>44</v>
      </c>
      <c r="E1137">
        <v>2019</v>
      </c>
      <c r="F1137" t="s">
        <v>74</v>
      </c>
      <c r="G1137" t="s">
        <v>74</v>
      </c>
      <c r="H1137" t="s">
        <v>74</v>
      </c>
      <c r="I1137" t="s">
        <v>74</v>
      </c>
      <c r="J1137" t="s">
        <v>74</v>
      </c>
      <c r="K1137" t="s">
        <v>74</v>
      </c>
      <c r="L1137" t="s">
        <v>74</v>
      </c>
      <c r="M1137" t="s">
        <v>74</v>
      </c>
      <c r="N1137" t="s">
        <v>74</v>
      </c>
      <c r="O1137" t="s">
        <v>74</v>
      </c>
      <c r="P1137" t="s">
        <v>74</v>
      </c>
      <c r="Q1137" t="s">
        <v>74</v>
      </c>
      <c r="R1137" t="s">
        <v>74</v>
      </c>
      <c r="S1137" t="s">
        <v>74</v>
      </c>
      <c r="T1137" t="s">
        <v>74</v>
      </c>
      <c r="U1137" t="s">
        <v>74</v>
      </c>
      <c r="V1137" t="s">
        <v>74</v>
      </c>
      <c r="W1137" t="s">
        <v>74</v>
      </c>
      <c r="X1137" t="s">
        <v>74</v>
      </c>
      <c r="Y1137" t="s">
        <v>74</v>
      </c>
      <c r="Z1137" t="s">
        <v>74</v>
      </c>
      <c r="AA1137" t="s">
        <v>74</v>
      </c>
      <c r="AB1137" t="s">
        <v>74</v>
      </c>
      <c r="AC1137" t="s">
        <v>74</v>
      </c>
      <c r="AD1137" t="s">
        <v>74</v>
      </c>
      <c r="AE1137" t="s">
        <v>74</v>
      </c>
      <c r="AF1137" t="s">
        <v>74</v>
      </c>
      <c r="AG1137" t="s">
        <v>74</v>
      </c>
      <c r="AH1137" t="s">
        <v>74</v>
      </c>
      <c r="AI1137" t="s">
        <v>74</v>
      </c>
      <c r="AJ1137" t="s">
        <v>74</v>
      </c>
      <c r="AK1137" t="s">
        <v>74</v>
      </c>
      <c r="AL1137" t="s">
        <v>74</v>
      </c>
      <c r="AM1137" t="s">
        <v>74</v>
      </c>
      <c r="AN1137" t="s">
        <v>74</v>
      </c>
      <c r="AO1137" t="s">
        <v>74</v>
      </c>
      <c r="AP1137" t="s">
        <v>74</v>
      </c>
      <c r="AQ1137" t="s">
        <v>74</v>
      </c>
      <c r="AR1137" t="s">
        <v>74</v>
      </c>
      <c r="AS1137" t="s">
        <v>74</v>
      </c>
      <c r="AT1137" t="s">
        <v>74</v>
      </c>
      <c r="AU1137" t="s">
        <v>74</v>
      </c>
      <c r="AV1137" t="s">
        <v>74</v>
      </c>
      <c r="AW1137" t="s">
        <v>74</v>
      </c>
      <c r="AX1137" t="s">
        <v>74</v>
      </c>
      <c r="AY1137" t="s">
        <v>74</v>
      </c>
      <c r="AZ1137" t="s">
        <v>74</v>
      </c>
      <c r="BA1137" t="s">
        <v>74</v>
      </c>
      <c r="BB1137" t="s">
        <v>74</v>
      </c>
      <c r="BC1137" t="s">
        <v>74</v>
      </c>
      <c r="BD1137" t="s">
        <v>74</v>
      </c>
      <c r="BE1137" t="s">
        <v>74</v>
      </c>
      <c r="BF1137" t="s">
        <v>74</v>
      </c>
      <c r="BG1137" t="s">
        <v>74</v>
      </c>
      <c r="BH1137" t="s">
        <v>74</v>
      </c>
      <c r="BI1137" t="s">
        <v>74</v>
      </c>
      <c r="BJ1137" t="s">
        <v>74</v>
      </c>
      <c r="BK1137" t="s">
        <v>74</v>
      </c>
      <c r="BL1137" t="s">
        <v>74</v>
      </c>
      <c r="BM1137" t="s">
        <v>74</v>
      </c>
      <c r="BN1137" t="s">
        <v>74</v>
      </c>
      <c r="BO1137" t="s">
        <v>74</v>
      </c>
      <c r="BP1137" t="s">
        <v>74</v>
      </c>
      <c r="BQ1137" t="s">
        <v>74</v>
      </c>
      <c r="BR1137" t="s">
        <v>74</v>
      </c>
      <c r="BS1137" t="s">
        <v>74</v>
      </c>
      <c r="BT1137" t="s">
        <v>74</v>
      </c>
      <c r="BU1137" t="s">
        <v>74</v>
      </c>
      <c r="BV1137" t="s">
        <v>74</v>
      </c>
      <c r="BW1137" t="s">
        <v>74</v>
      </c>
      <c r="BX1137" t="s">
        <v>2294</v>
      </c>
      <c r="BY1137" t="s">
        <v>74</v>
      </c>
      <c r="BZ1137" t="s">
        <v>74</v>
      </c>
      <c r="CA1137">
        <v>0</v>
      </c>
    </row>
    <row r="1138" spans="1:79" customFormat="1" x14ac:dyDescent="0.25">
      <c r="A1138" t="s">
        <v>2295</v>
      </c>
      <c r="B1138" t="s">
        <v>356</v>
      </c>
      <c r="C1138" t="s">
        <v>369</v>
      </c>
      <c r="D1138" t="s">
        <v>947</v>
      </c>
      <c r="E1138">
        <v>2019</v>
      </c>
      <c r="F1138" t="s">
        <v>74</v>
      </c>
      <c r="G1138" t="s">
        <v>74</v>
      </c>
      <c r="H1138" t="s">
        <v>74</v>
      </c>
      <c r="I1138" t="s">
        <v>74</v>
      </c>
      <c r="J1138" t="s">
        <v>74</v>
      </c>
      <c r="K1138" t="s">
        <v>74</v>
      </c>
      <c r="L1138" t="s">
        <v>74</v>
      </c>
      <c r="M1138" t="s">
        <v>74</v>
      </c>
      <c r="N1138" t="s">
        <v>74</v>
      </c>
      <c r="O1138" t="s">
        <v>74</v>
      </c>
      <c r="P1138" t="s">
        <v>74</v>
      </c>
      <c r="Q1138" t="s">
        <v>74</v>
      </c>
      <c r="R1138" t="s">
        <v>74</v>
      </c>
      <c r="S1138" t="s">
        <v>74</v>
      </c>
      <c r="T1138" t="s">
        <v>74</v>
      </c>
      <c r="U1138" t="s">
        <v>74</v>
      </c>
      <c r="V1138" t="s">
        <v>74</v>
      </c>
      <c r="W1138" t="s">
        <v>74</v>
      </c>
      <c r="X1138" t="s">
        <v>74</v>
      </c>
      <c r="Y1138" t="s">
        <v>74</v>
      </c>
      <c r="Z1138" t="s">
        <v>74</v>
      </c>
      <c r="AA1138" t="s">
        <v>74</v>
      </c>
      <c r="AB1138" t="s">
        <v>74</v>
      </c>
      <c r="AC1138" t="s">
        <v>74</v>
      </c>
      <c r="AD1138" t="s">
        <v>74</v>
      </c>
      <c r="AE1138" t="s">
        <v>74</v>
      </c>
      <c r="AF1138" t="s">
        <v>74</v>
      </c>
      <c r="AG1138" t="s">
        <v>74</v>
      </c>
      <c r="AH1138" t="s">
        <v>74</v>
      </c>
      <c r="AI1138" t="s">
        <v>74</v>
      </c>
      <c r="AJ1138" t="s">
        <v>74</v>
      </c>
      <c r="AK1138" t="s">
        <v>74</v>
      </c>
      <c r="AL1138" t="s">
        <v>74</v>
      </c>
      <c r="AM1138" t="s">
        <v>74</v>
      </c>
      <c r="AN1138" t="s">
        <v>74</v>
      </c>
      <c r="AO1138" t="s">
        <v>74</v>
      </c>
      <c r="AP1138" t="s">
        <v>74</v>
      </c>
      <c r="AQ1138" t="s">
        <v>74</v>
      </c>
      <c r="AR1138" t="s">
        <v>74</v>
      </c>
      <c r="AS1138" t="s">
        <v>74</v>
      </c>
      <c r="AT1138" t="s">
        <v>74</v>
      </c>
      <c r="AU1138" t="s">
        <v>74</v>
      </c>
      <c r="AV1138" t="s">
        <v>74</v>
      </c>
      <c r="AW1138" t="s">
        <v>74</v>
      </c>
      <c r="AX1138" t="s">
        <v>74</v>
      </c>
      <c r="AY1138" t="s">
        <v>74</v>
      </c>
      <c r="AZ1138" t="s">
        <v>74</v>
      </c>
      <c r="BA1138" t="s">
        <v>74</v>
      </c>
      <c r="BB1138" t="s">
        <v>74</v>
      </c>
      <c r="BC1138" t="s">
        <v>74</v>
      </c>
      <c r="BD1138" t="s">
        <v>74</v>
      </c>
      <c r="BE1138" t="s">
        <v>74</v>
      </c>
      <c r="BF1138" t="s">
        <v>74</v>
      </c>
      <c r="BG1138" t="s">
        <v>74</v>
      </c>
      <c r="BH1138" t="s">
        <v>74</v>
      </c>
      <c r="BI1138" t="s">
        <v>74</v>
      </c>
      <c r="BJ1138" t="s">
        <v>74</v>
      </c>
      <c r="BK1138" t="s">
        <v>74</v>
      </c>
      <c r="BL1138" t="s">
        <v>74</v>
      </c>
      <c r="BM1138" t="s">
        <v>74</v>
      </c>
      <c r="BN1138" t="s">
        <v>74</v>
      </c>
      <c r="BO1138" t="s">
        <v>74</v>
      </c>
      <c r="BP1138" t="s">
        <v>74</v>
      </c>
      <c r="BQ1138" t="s">
        <v>74</v>
      </c>
      <c r="BR1138" t="s">
        <v>74</v>
      </c>
      <c r="BS1138" t="s">
        <v>74</v>
      </c>
      <c r="BT1138" t="s">
        <v>74</v>
      </c>
      <c r="BU1138" t="s">
        <v>74</v>
      </c>
      <c r="BV1138" t="s">
        <v>74</v>
      </c>
      <c r="BW1138" t="s">
        <v>74</v>
      </c>
      <c r="BX1138" t="s">
        <v>2294</v>
      </c>
      <c r="BY1138" t="s">
        <v>74</v>
      </c>
      <c r="BZ1138" t="s">
        <v>74</v>
      </c>
      <c r="CA1138">
        <v>0</v>
      </c>
    </row>
    <row r="1139" spans="1:79" customFormat="1" x14ac:dyDescent="0.25">
      <c r="A1139" t="s">
        <v>2296</v>
      </c>
      <c r="B1139" t="s">
        <v>356</v>
      </c>
      <c r="C1139" t="s">
        <v>369</v>
      </c>
      <c r="D1139" t="s">
        <v>949</v>
      </c>
      <c r="E1139">
        <v>2019</v>
      </c>
      <c r="F1139" t="s">
        <v>74</v>
      </c>
      <c r="G1139" t="s">
        <v>74</v>
      </c>
      <c r="H1139" t="s">
        <v>74</v>
      </c>
      <c r="I1139" t="s">
        <v>74</v>
      </c>
      <c r="J1139" t="s">
        <v>74</v>
      </c>
      <c r="K1139" t="s">
        <v>74</v>
      </c>
      <c r="L1139" t="s">
        <v>74</v>
      </c>
      <c r="M1139" t="s">
        <v>74</v>
      </c>
      <c r="N1139" t="s">
        <v>74</v>
      </c>
      <c r="O1139" t="s">
        <v>74</v>
      </c>
      <c r="P1139" t="s">
        <v>74</v>
      </c>
      <c r="Q1139" t="s">
        <v>74</v>
      </c>
      <c r="R1139" t="s">
        <v>74</v>
      </c>
      <c r="S1139" t="s">
        <v>74</v>
      </c>
      <c r="T1139" t="s">
        <v>74</v>
      </c>
      <c r="U1139" t="s">
        <v>74</v>
      </c>
      <c r="V1139" t="s">
        <v>74</v>
      </c>
      <c r="W1139" t="s">
        <v>74</v>
      </c>
      <c r="X1139" t="s">
        <v>74</v>
      </c>
      <c r="Y1139" t="s">
        <v>74</v>
      </c>
      <c r="Z1139" t="s">
        <v>74</v>
      </c>
      <c r="AA1139" t="s">
        <v>74</v>
      </c>
      <c r="AB1139" t="s">
        <v>74</v>
      </c>
      <c r="AC1139" t="s">
        <v>74</v>
      </c>
      <c r="AD1139" t="s">
        <v>74</v>
      </c>
      <c r="AE1139" t="s">
        <v>74</v>
      </c>
      <c r="AF1139" t="s">
        <v>74</v>
      </c>
      <c r="AG1139" t="s">
        <v>74</v>
      </c>
      <c r="AH1139" t="s">
        <v>74</v>
      </c>
      <c r="AI1139" t="s">
        <v>74</v>
      </c>
      <c r="AJ1139" t="s">
        <v>74</v>
      </c>
      <c r="AK1139" t="s">
        <v>74</v>
      </c>
      <c r="AL1139" t="s">
        <v>74</v>
      </c>
      <c r="AM1139" t="s">
        <v>74</v>
      </c>
      <c r="AN1139" t="s">
        <v>74</v>
      </c>
      <c r="AO1139" t="s">
        <v>74</v>
      </c>
      <c r="AP1139" t="s">
        <v>74</v>
      </c>
      <c r="AQ1139" t="s">
        <v>74</v>
      </c>
      <c r="AR1139" t="s">
        <v>74</v>
      </c>
      <c r="AS1139" t="s">
        <v>74</v>
      </c>
      <c r="AT1139" t="s">
        <v>74</v>
      </c>
      <c r="AU1139" t="s">
        <v>74</v>
      </c>
      <c r="AV1139" t="s">
        <v>74</v>
      </c>
      <c r="AW1139" t="s">
        <v>74</v>
      </c>
      <c r="AX1139" t="s">
        <v>74</v>
      </c>
      <c r="AY1139" t="s">
        <v>74</v>
      </c>
      <c r="AZ1139" t="s">
        <v>74</v>
      </c>
      <c r="BA1139" t="s">
        <v>74</v>
      </c>
      <c r="BB1139" t="s">
        <v>74</v>
      </c>
      <c r="BC1139" t="s">
        <v>74</v>
      </c>
      <c r="BD1139" t="s">
        <v>74</v>
      </c>
      <c r="BE1139" t="s">
        <v>74</v>
      </c>
      <c r="BF1139" t="s">
        <v>74</v>
      </c>
      <c r="BG1139" t="s">
        <v>74</v>
      </c>
      <c r="BH1139" t="s">
        <v>74</v>
      </c>
      <c r="BI1139" t="s">
        <v>74</v>
      </c>
      <c r="BJ1139" t="s">
        <v>74</v>
      </c>
      <c r="BK1139" t="s">
        <v>74</v>
      </c>
      <c r="BL1139" t="s">
        <v>74</v>
      </c>
      <c r="BM1139" t="s">
        <v>74</v>
      </c>
      <c r="BN1139" t="s">
        <v>74</v>
      </c>
      <c r="BO1139" t="s">
        <v>74</v>
      </c>
      <c r="BP1139" t="s">
        <v>74</v>
      </c>
      <c r="BQ1139" t="s">
        <v>74</v>
      </c>
      <c r="BR1139" t="s">
        <v>74</v>
      </c>
      <c r="BS1139" t="s">
        <v>74</v>
      </c>
      <c r="BT1139" t="s">
        <v>74</v>
      </c>
      <c r="BU1139" t="s">
        <v>74</v>
      </c>
      <c r="BV1139" t="s">
        <v>74</v>
      </c>
      <c r="BW1139" t="s">
        <v>74</v>
      </c>
      <c r="BX1139" t="s">
        <v>2294</v>
      </c>
      <c r="BY1139" t="s">
        <v>74</v>
      </c>
      <c r="BZ1139" t="s">
        <v>74</v>
      </c>
      <c r="CA1139">
        <v>0</v>
      </c>
    </row>
    <row r="1140" spans="1:79" customFormat="1" x14ac:dyDescent="0.25">
      <c r="A1140" t="s">
        <v>2297</v>
      </c>
      <c r="B1140" t="s">
        <v>356</v>
      </c>
      <c r="C1140" t="s">
        <v>369</v>
      </c>
      <c r="D1140" t="s">
        <v>951</v>
      </c>
      <c r="E1140">
        <v>2019</v>
      </c>
      <c r="F1140" t="s">
        <v>74</v>
      </c>
      <c r="G1140" t="s">
        <v>74</v>
      </c>
      <c r="H1140" t="s">
        <v>74</v>
      </c>
      <c r="I1140" t="s">
        <v>74</v>
      </c>
      <c r="J1140" t="s">
        <v>74</v>
      </c>
      <c r="K1140" t="s">
        <v>74</v>
      </c>
      <c r="L1140" t="s">
        <v>74</v>
      </c>
      <c r="M1140" t="s">
        <v>74</v>
      </c>
      <c r="N1140" t="s">
        <v>74</v>
      </c>
      <c r="O1140" t="s">
        <v>74</v>
      </c>
      <c r="P1140" t="s">
        <v>74</v>
      </c>
      <c r="Q1140" t="s">
        <v>74</v>
      </c>
      <c r="R1140" t="s">
        <v>74</v>
      </c>
      <c r="S1140" t="s">
        <v>74</v>
      </c>
      <c r="T1140" t="s">
        <v>74</v>
      </c>
      <c r="U1140" t="s">
        <v>74</v>
      </c>
      <c r="V1140" t="s">
        <v>74</v>
      </c>
      <c r="W1140" t="s">
        <v>74</v>
      </c>
      <c r="X1140" t="s">
        <v>74</v>
      </c>
      <c r="Y1140" t="s">
        <v>74</v>
      </c>
      <c r="Z1140" t="s">
        <v>74</v>
      </c>
      <c r="AA1140" t="s">
        <v>74</v>
      </c>
      <c r="AB1140" t="s">
        <v>74</v>
      </c>
      <c r="AC1140" t="s">
        <v>74</v>
      </c>
      <c r="AD1140" t="s">
        <v>74</v>
      </c>
      <c r="AE1140" t="s">
        <v>74</v>
      </c>
      <c r="AF1140" t="s">
        <v>74</v>
      </c>
      <c r="AG1140" t="s">
        <v>74</v>
      </c>
      <c r="AH1140" t="s">
        <v>74</v>
      </c>
      <c r="AI1140" t="s">
        <v>74</v>
      </c>
      <c r="AJ1140" t="s">
        <v>74</v>
      </c>
      <c r="AK1140" t="s">
        <v>74</v>
      </c>
      <c r="AL1140" t="s">
        <v>74</v>
      </c>
      <c r="AM1140" t="s">
        <v>74</v>
      </c>
      <c r="AN1140" t="s">
        <v>74</v>
      </c>
      <c r="AO1140" t="s">
        <v>74</v>
      </c>
      <c r="AP1140" t="s">
        <v>74</v>
      </c>
      <c r="AQ1140" t="s">
        <v>74</v>
      </c>
      <c r="AR1140" t="s">
        <v>74</v>
      </c>
      <c r="AS1140" t="s">
        <v>74</v>
      </c>
      <c r="AT1140" t="s">
        <v>74</v>
      </c>
      <c r="AU1140" t="s">
        <v>74</v>
      </c>
      <c r="AV1140" t="s">
        <v>74</v>
      </c>
      <c r="AW1140" t="s">
        <v>74</v>
      </c>
      <c r="AX1140" t="s">
        <v>74</v>
      </c>
      <c r="AY1140" t="s">
        <v>74</v>
      </c>
      <c r="AZ1140" t="s">
        <v>74</v>
      </c>
      <c r="BA1140" t="s">
        <v>74</v>
      </c>
      <c r="BB1140" t="s">
        <v>74</v>
      </c>
      <c r="BC1140" t="s">
        <v>74</v>
      </c>
      <c r="BD1140" t="s">
        <v>74</v>
      </c>
      <c r="BE1140" t="s">
        <v>74</v>
      </c>
      <c r="BF1140" t="s">
        <v>74</v>
      </c>
      <c r="BG1140" t="s">
        <v>74</v>
      </c>
      <c r="BH1140" t="s">
        <v>74</v>
      </c>
      <c r="BI1140" t="s">
        <v>74</v>
      </c>
      <c r="BJ1140" t="s">
        <v>74</v>
      </c>
      <c r="BK1140" t="s">
        <v>74</v>
      </c>
      <c r="BL1140" t="s">
        <v>74</v>
      </c>
      <c r="BM1140" t="s">
        <v>74</v>
      </c>
      <c r="BN1140" t="s">
        <v>74</v>
      </c>
      <c r="BO1140" t="s">
        <v>74</v>
      </c>
      <c r="BP1140" t="s">
        <v>74</v>
      </c>
      <c r="BQ1140" t="s">
        <v>74</v>
      </c>
      <c r="BR1140" t="s">
        <v>74</v>
      </c>
      <c r="BS1140" t="s">
        <v>74</v>
      </c>
      <c r="BT1140" t="s">
        <v>74</v>
      </c>
      <c r="BU1140" t="s">
        <v>74</v>
      </c>
      <c r="BV1140" t="s">
        <v>74</v>
      </c>
      <c r="BW1140" t="s">
        <v>74</v>
      </c>
      <c r="BX1140" t="s">
        <v>2294</v>
      </c>
      <c r="BY1140" t="s">
        <v>74</v>
      </c>
      <c r="BZ1140" t="s">
        <v>74</v>
      </c>
      <c r="CA1140">
        <v>1</v>
      </c>
    </row>
    <row r="1141" spans="1:79" customFormat="1" x14ac:dyDescent="0.25">
      <c r="A1141" t="s">
        <v>2298</v>
      </c>
      <c r="B1141" t="s">
        <v>356</v>
      </c>
      <c r="C1141" t="s">
        <v>369</v>
      </c>
      <c r="D1141" t="s">
        <v>953</v>
      </c>
      <c r="E1141">
        <v>2019</v>
      </c>
      <c r="F1141" t="s">
        <v>74</v>
      </c>
      <c r="G1141" t="s">
        <v>74</v>
      </c>
      <c r="H1141" t="s">
        <v>74</v>
      </c>
      <c r="I1141" t="s">
        <v>74</v>
      </c>
      <c r="J1141" t="s">
        <v>74</v>
      </c>
      <c r="K1141" t="s">
        <v>74</v>
      </c>
      <c r="L1141" t="s">
        <v>74</v>
      </c>
      <c r="M1141" t="s">
        <v>74</v>
      </c>
      <c r="N1141" t="s">
        <v>74</v>
      </c>
      <c r="O1141" t="s">
        <v>74</v>
      </c>
      <c r="P1141" t="s">
        <v>74</v>
      </c>
      <c r="Q1141" t="s">
        <v>74</v>
      </c>
      <c r="R1141" t="s">
        <v>74</v>
      </c>
      <c r="S1141" t="s">
        <v>74</v>
      </c>
      <c r="T1141" t="s">
        <v>74</v>
      </c>
      <c r="U1141" t="s">
        <v>74</v>
      </c>
      <c r="V1141" t="s">
        <v>74</v>
      </c>
      <c r="W1141" t="s">
        <v>74</v>
      </c>
      <c r="X1141" t="s">
        <v>74</v>
      </c>
      <c r="Y1141" t="s">
        <v>74</v>
      </c>
      <c r="Z1141" t="s">
        <v>74</v>
      </c>
      <c r="AA1141" t="s">
        <v>74</v>
      </c>
      <c r="AB1141" t="s">
        <v>74</v>
      </c>
      <c r="AC1141" t="s">
        <v>74</v>
      </c>
      <c r="AD1141" t="s">
        <v>74</v>
      </c>
      <c r="AE1141" t="s">
        <v>74</v>
      </c>
      <c r="AF1141" t="s">
        <v>74</v>
      </c>
      <c r="AG1141" t="s">
        <v>74</v>
      </c>
      <c r="AH1141" t="s">
        <v>74</v>
      </c>
      <c r="AI1141" t="s">
        <v>74</v>
      </c>
      <c r="AJ1141" t="s">
        <v>74</v>
      </c>
      <c r="AK1141" t="s">
        <v>74</v>
      </c>
      <c r="AL1141" t="s">
        <v>74</v>
      </c>
      <c r="AM1141" t="s">
        <v>74</v>
      </c>
      <c r="AN1141" t="s">
        <v>74</v>
      </c>
      <c r="AO1141" t="s">
        <v>74</v>
      </c>
      <c r="AP1141" t="s">
        <v>74</v>
      </c>
      <c r="AQ1141" t="s">
        <v>74</v>
      </c>
      <c r="AR1141" t="s">
        <v>74</v>
      </c>
      <c r="AS1141" t="s">
        <v>74</v>
      </c>
      <c r="AT1141" t="s">
        <v>74</v>
      </c>
      <c r="AU1141" t="s">
        <v>74</v>
      </c>
      <c r="AV1141" t="s">
        <v>74</v>
      </c>
      <c r="AW1141" t="s">
        <v>74</v>
      </c>
      <c r="AX1141" t="s">
        <v>74</v>
      </c>
      <c r="AY1141" t="s">
        <v>74</v>
      </c>
      <c r="AZ1141" t="s">
        <v>74</v>
      </c>
      <c r="BA1141" t="s">
        <v>74</v>
      </c>
      <c r="BB1141" t="s">
        <v>74</v>
      </c>
      <c r="BC1141" t="s">
        <v>74</v>
      </c>
      <c r="BD1141" t="s">
        <v>74</v>
      </c>
      <c r="BE1141" t="s">
        <v>74</v>
      </c>
      <c r="BF1141" t="s">
        <v>74</v>
      </c>
      <c r="BG1141" t="s">
        <v>74</v>
      </c>
      <c r="BH1141" t="s">
        <v>74</v>
      </c>
      <c r="BI1141" t="s">
        <v>74</v>
      </c>
      <c r="BJ1141" t="s">
        <v>74</v>
      </c>
      <c r="BK1141" t="s">
        <v>74</v>
      </c>
      <c r="BL1141" t="s">
        <v>74</v>
      </c>
      <c r="BM1141" t="s">
        <v>74</v>
      </c>
      <c r="BN1141" t="s">
        <v>74</v>
      </c>
      <c r="BO1141" t="s">
        <v>74</v>
      </c>
      <c r="BP1141" t="s">
        <v>74</v>
      </c>
      <c r="BQ1141" t="s">
        <v>74</v>
      </c>
      <c r="BR1141" t="s">
        <v>74</v>
      </c>
      <c r="BS1141" t="s">
        <v>74</v>
      </c>
      <c r="BT1141" t="s">
        <v>74</v>
      </c>
      <c r="BU1141" t="s">
        <v>74</v>
      </c>
      <c r="BV1141" t="s">
        <v>74</v>
      </c>
      <c r="BW1141" t="s">
        <v>74</v>
      </c>
      <c r="BX1141" t="s">
        <v>2294</v>
      </c>
      <c r="BY1141" t="s">
        <v>74</v>
      </c>
      <c r="BZ1141" t="s">
        <v>74</v>
      </c>
      <c r="CA1141">
        <v>0</v>
      </c>
    </row>
    <row r="1142" spans="1:79" customFormat="1" x14ac:dyDescent="0.25">
      <c r="A1142" t="s">
        <v>2299</v>
      </c>
      <c r="B1142" t="s">
        <v>356</v>
      </c>
      <c r="C1142" t="s">
        <v>376</v>
      </c>
      <c r="D1142" t="s">
        <v>44</v>
      </c>
      <c r="E1142">
        <v>2019</v>
      </c>
      <c r="F1142">
        <v>126</v>
      </c>
      <c r="G1142">
        <v>9</v>
      </c>
      <c r="H1142">
        <v>0</v>
      </c>
      <c r="I1142">
        <v>3</v>
      </c>
      <c r="J1142">
        <v>18</v>
      </c>
      <c r="K1142">
        <v>38</v>
      </c>
      <c r="L1142">
        <v>26</v>
      </c>
      <c r="M1142">
        <v>11</v>
      </c>
      <c r="N1142">
        <v>18</v>
      </c>
      <c r="O1142">
        <v>11</v>
      </c>
      <c r="P1142">
        <v>8</v>
      </c>
      <c r="Q1142">
        <v>2</v>
      </c>
      <c r="R1142">
        <v>0</v>
      </c>
      <c r="S1142">
        <v>0</v>
      </c>
      <c r="T1142">
        <v>0</v>
      </c>
      <c r="U1142">
        <v>129</v>
      </c>
      <c r="V1142">
        <v>6</v>
      </c>
      <c r="W1142">
        <v>0</v>
      </c>
      <c r="X1142">
        <v>110</v>
      </c>
      <c r="Y1142">
        <v>16</v>
      </c>
      <c r="Z1142">
        <v>9</v>
      </c>
      <c r="AA1142">
        <v>0</v>
      </c>
      <c r="AB1142">
        <v>2</v>
      </c>
      <c r="AC1142">
        <v>8</v>
      </c>
      <c r="AD1142">
        <v>0</v>
      </c>
      <c r="AE1142">
        <v>125</v>
      </c>
      <c r="AF1142">
        <v>0</v>
      </c>
      <c r="AG1142">
        <v>130</v>
      </c>
      <c r="AH1142">
        <v>5</v>
      </c>
      <c r="AI1142">
        <v>0</v>
      </c>
      <c r="AJ1142">
        <v>0</v>
      </c>
      <c r="AK1142">
        <v>56</v>
      </c>
      <c r="AL1142">
        <v>79</v>
      </c>
      <c r="AM1142">
        <v>0</v>
      </c>
      <c r="AN1142">
        <v>135</v>
      </c>
      <c r="AO1142">
        <v>0.93333333333333335</v>
      </c>
      <c r="AP1142">
        <v>6.6666666666666666E-2</v>
      </c>
      <c r="AQ1142">
        <v>0</v>
      </c>
      <c r="AR1142">
        <v>2.222222222222222E-2</v>
      </c>
      <c r="AS1142">
        <v>0.1333333333333333</v>
      </c>
      <c r="AT1142">
        <v>0.2814814814814815</v>
      </c>
      <c r="AU1142">
        <v>0.19259259259259259</v>
      </c>
      <c r="AV1142">
        <v>8.1481481481481488E-2</v>
      </c>
      <c r="AW1142">
        <v>0.1333333333333333</v>
      </c>
      <c r="AX1142">
        <v>8.1481481481481488E-2</v>
      </c>
      <c r="AY1142">
        <v>5.9259259259259262E-2</v>
      </c>
      <c r="AZ1142">
        <v>1.4814814814814821E-2</v>
      </c>
      <c r="BA1142">
        <v>0</v>
      </c>
      <c r="BB1142">
        <v>0</v>
      </c>
      <c r="BC1142">
        <v>0</v>
      </c>
      <c r="BD1142">
        <v>0.9555555555555556</v>
      </c>
      <c r="BE1142">
        <v>4.4444444444444453E-2</v>
      </c>
      <c r="BF1142">
        <v>0</v>
      </c>
      <c r="BG1142">
        <v>0.81481481481481477</v>
      </c>
      <c r="BH1142">
        <v>0.1185185185185185</v>
      </c>
      <c r="BI1142">
        <v>6.6666666666666666E-2</v>
      </c>
      <c r="BJ1142">
        <v>0</v>
      </c>
      <c r="BK1142">
        <v>1.4814814814814821E-2</v>
      </c>
      <c r="BL1142">
        <v>5.9259259259259262E-2</v>
      </c>
      <c r="BM1142">
        <v>0</v>
      </c>
      <c r="BN1142">
        <v>0.92592592592592593</v>
      </c>
      <c r="BO1142">
        <v>0</v>
      </c>
      <c r="BP1142">
        <v>0.96296296296296291</v>
      </c>
      <c r="BQ1142">
        <v>3.7037037037037028E-2</v>
      </c>
      <c r="BR1142">
        <v>0</v>
      </c>
      <c r="BS1142">
        <v>0</v>
      </c>
      <c r="BT1142">
        <v>0.4148148148148148</v>
      </c>
      <c r="BU1142">
        <v>0.58518518518518514</v>
      </c>
      <c r="BV1142">
        <v>0</v>
      </c>
      <c r="BW1142">
        <v>1</v>
      </c>
      <c r="BX1142" t="s">
        <v>2300</v>
      </c>
      <c r="BY1142">
        <v>135</v>
      </c>
      <c r="BZ1142">
        <v>1</v>
      </c>
      <c r="CA1142">
        <v>0</v>
      </c>
    </row>
    <row r="1143" spans="1:79" customFormat="1" x14ac:dyDescent="0.25">
      <c r="A1143" t="s">
        <v>2301</v>
      </c>
      <c r="B1143" t="s">
        <v>356</v>
      </c>
      <c r="C1143" t="s">
        <v>376</v>
      </c>
      <c r="D1143" t="s">
        <v>947</v>
      </c>
      <c r="E1143">
        <v>2019</v>
      </c>
      <c r="F1143">
        <v>73</v>
      </c>
      <c r="G1143">
        <v>6</v>
      </c>
      <c r="H1143">
        <v>0</v>
      </c>
      <c r="I1143">
        <v>1</v>
      </c>
      <c r="J1143">
        <v>10</v>
      </c>
      <c r="K1143">
        <v>20</v>
      </c>
      <c r="L1143">
        <v>16</v>
      </c>
      <c r="M1143">
        <v>9</v>
      </c>
      <c r="N1143">
        <v>11</v>
      </c>
      <c r="O1143">
        <v>6</v>
      </c>
      <c r="P1143">
        <v>4</v>
      </c>
      <c r="Q1143">
        <v>2</v>
      </c>
      <c r="R1143">
        <v>0</v>
      </c>
      <c r="S1143">
        <v>0</v>
      </c>
      <c r="T1143">
        <v>0</v>
      </c>
      <c r="U1143">
        <v>77</v>
      </c>
      <c r="V1143">
        <v>2</v>
      </c>
      <c r="W1143">
        <v>0</v>
      </c>
      <c r="X1143">
        <v>69</v>
      </c>
      <c r="Y1143">
        <v>5</v>
      </c>
      <c r="Z1143">
        <v>5</v>
      </c>
      <c r="AA1143">
        <v>0</v>
      </c>
      <c r="AB1143">
        <v>0</v>
      </c>
      <c r="AC1143">
        <v>1</v>
      </c>
      <c r="AD1143">
        <v>0</v>
      </c>
      <c r="AE1143">
        <v>78</v>
      </c>
      <c r="AF1143">
        <v>0</v>
      </c>
      <c r="AG1143">
        <v>79</v>
      </c>
      <c r="AH1143">
        <v>0</v>
      </c>
      <c r="AI1143">
        <v>0</v>
      </c>
      <c r="AJ1143">
        <v>0</v>
      </c>
      <c r="AK1143">
        <v>40</v>
      </c>
      <c r="AL1143">
        <v>39</v>
      </c>
      <c r="AM1143">
        <v>0</v>
      </c>
      <c r="AN1143">
        <v>79</v>
      </c>
      <c r="AO1143">
        <v>0.92405063291139244</v>
      </c>
      <c r="AP1143">
        <v>7.5949367088607597E-2</v>
      </c>
      <c r="AQ1143">
        <v>0</v>
      </c>
      <c r="AR1143">
        <v>1.2658227848101271E-2</v>
      </c>
      <c r="AS1143">
        <v>0.12658227848101269</v>
      </c>
      <c r="AT1143">
        <v>0.25316455696202528</v>
      </c>
      <c r="AU1143">
        <v>0.20253164556962031</v>
      </c>
      <c r="AV1143">
        <v>0.1139240506329114</v>
      </c>
      <c r="AW1143">
        <v>0.13924050632911389</v>
      </c>
      <c r="AX1143">
        <v>7.5949367088607597E-2</v>
      </c>
      <c r="AY1143">
        <v>5.0632911392405063E-2</v>
      </c>
      <c r="AZ1143">
        <v>2.5316455696202531E-2</v>
      </c>
      <c r="BA1143">
        <v>0</v>
      </c>
      <c r="BB1143">
        <v>0</v>
      </c>
      <c r="BC1143">
        <v>0</v>
      </c>
      <c r="BD1143">
        <v>0.97468354430379744</v>
      </c>
      <c r="BE1143">
        <v>2.5316455696202531E-2</v>
      </c>
      <c r="BF1143">
        <v>0</v>
      </c>
      <c r="BG1143">
        <v>0.87341772151898733</v>
      </c>
      <c r="BH1143">
        <v>6.3291139240506333E-2</v>
      </c>
      <c r="BI1143">
        <v>6.3291139240506333E-2</v>
      </c>
      <c r="BJ1143">
        <v>0</v>
      </c>
      <c r="BK1143">
        <v>0</v>
      </c>
      <c r="BL1143">
        <v>1.2658227848101271E-2</v>
      </c>
      <c r="BM1143">
        <v>0</v>
      </c>
      <c r="BN1143">
        <v>0.98734177215189878</v>
      </c>
      <c r="BO1143">
        <v>0</v>
      </c>
      <c r="BP1143">
        <v>1</v>
      </c>
      <c r="BQ1143">
        <v>0</v>
      </c>
      <c r="BR1143">
        <v>0</v>
      </c>
      <c r="BS1143">
        <v>0</v>
      </c>
      <c r="BT1143">
        <v>0.50632911392405067</v>
      </c>
      <c r="BU1143">
        <v>0.49367088607594939</v>
      </c>
      <c r="BV1143">
        <v>0</v>
      </c>
      <c r="BW1143">
        <v>1</v>
      </c>
      <c r="BX1143" t="s">
        <v>2300</v>
      </c>
      <c r="BY1143">
        <v>135</v>
      </c>
      <c r="BZ1143">
        <v>0.58518518518518514</v>
      </c>
      <c r="CA1143">
        <v>0</v>
      </c>
    </row>
    <row r="1144" spans="1:79" customFormat="1" x14ac:dyDescent="0.25">
      <c r="A1144" t="s">
        <v>2302</v>
      </c>
      <c r="B1144" t="s">
        <v>356</v>
      </c>
      <c r="C1144" t="s">
        <v>376</v>
      </c>
      <c r="D1144" t="s">
        <v>949</v>
      </c>
      <c r="E1144">
        <v>2019</v>
      </c>
      <c r="F1144">
        <v>31</v>
      </c>
      <c r="G1144">
        <v>1</v>
      </c>
      <c r="H1144">
        <v>0</v>
      </c>
      <c r="I1144">
        <v>1</v>
      </c>
      <c r="J1144">
        <v>6</v>
      </c>
      <c r="K1144">
        <v>10</v>
      </c>
      <c r="L1144">
        <v>5</v>
      </c>
      <c r="M1144">
        <v>1</v>
      </c>
      <c r="N1144">
        <v>2</v>
      </c>
      <c r="O1144">
        <v>5</v>
      </c>
      <c r="P1144">
        <v>2</v>
      </c>
      <c r="Q1144">
        <v>0</v>
      </c>
      <c r="R1144">
        <v>0</v>
      </c>
      <c r="S1144">
        <v>0</v>
      </c>
      <c r="T1144">
        <v>0</v>
      </c>
      <c r="U1144">
        <v>28</v>
      </c>
      <c r="V1144">
        <v>4</v>
      </c>
      <c r="W1144">
        <v>0</v>
      </c>
      <c r="X1144">
        <v>25</v>
      </c>
      <c r="Y1144">
        <v>6</v>
      </c>
      <c r="Z1144">
        <v>1</v>
      </c>
      <c r="AA1144">
        <v>0</v>
      </c>
      <c r="AB1144">
        <v>2</v>
      </c>
      <c r="AC1144">
        <v>5</v>
      </c>
      <c r="AD1144">
        <v>0</v>
      </c>
      <c r="AE1144">
        <v>25</v>
      </c>
      <c r="AF1144">
        <v>0</v>
      </c>
      <c r="AG1144">
        <v>31</v>
      </c>
      <c r="AH1144">
        <v>1</v>
      </c>
      <c r="AI1144">
        <v>0</v>
      </c>
      <c r="AJ1144">
        <v>0</v>
      </c>
      <c r="AK1144">
        <v>8</v>
      </c>
      <c r="AL1144">
        <v>24</v>
      </c>
      <c r="AM1144">
        <v>0</v>
      </c>
      <c r="AN1144">
        <v>32</v>
      </c>
      <c r="AO1144">
        <v>0.96875</v>
      </c>
      <c r="AP1144">
        <v>3.125E-2</v>
      </c>
      <c r="AQ1144">
        <v>0</v>
      </c>
      <c r="AR1144">
        <v>3.125E-2</v>
      </c>
      <c r="AS1144">
        <v>0.1875</v>
      </c>
      <c r="AT1144">
        <v>0.3125</v>
      </c>
      <c r="AU1144">
        <v>0.15625</v>
      </c>
      <c r="AV1144">
        <v>3.125E-2</v>
      </c>
      <c r="AW1144">
        <v>6.25E-2</v>
      </c>
      <c r="AX1144">
        <v>0.15625</v>
      </c>
      <c r="AY1144">
        <v>6.25E-2</v>
      </c>
      <c r="AZ1144">
        <v>0</v>
      </c>
      <c r="BA1144">
        <v>0</v>
      </c>
      <c r="BB1144">
        <v>0</v>
      </c>
      <c r="BC1144">
        <v>0</v>
      </c>
      <c r="BD1144">
        <v>0.875</v>
      </c>
      <c r="BE1144">
        <v>0.125</v>
      </c>
      <c r="BF1144">
        <v>0</v>
      </c>
      <c r="BG1144">
        <v>0.78125</v>
      </c>
      <c r="BH1144">
        <v>0.1875</v>
      </c>
      <c r="BI1144">
        <v>3.125E-2</v>
      </c>
      <c r="BJ1144">
        <v>0</v>
      </c>
      <c r="BK1144">
        <v>6.25E-2</v>
      </c>
      <c r="BL1144">
        <v>0.15625</v>
      </c>
      <c r="BM1144">
        <v>0</v>
      </c>
      <c r="BN1144">
        <v>0.78125</v>
      </c>
      <c r="BO1144">
        <v>0</v>
      </c>
      <c r="BP1144">
        <v>0.96875</v>
      </c>
      <c r="BQ1144">
        <v>3.125E-2</v>
      </c>
      <c r="BR1144">
        <v>0</v>
      </c>
      <c r="BS1144">
        <v>0</v>
      </c>
      <c r="BT1144">
        <v>0.25</v>
      </c>
      <c r="BU1144">
        <v>0.75</v>
      </c>
      <c r="BV1144">
        <v>0</v>
      </c>
      <c r="BW1144">
        <v>1</v>
      </c>
      <c r="BX1144" t="s">
        <v>2300</v>
      </c>
      <c r="BY1144">
        <v>135</v>
      </c>
      <c r="BZ1144">
        <v>0.23703703703703699</v>
      </c>
      <c r="CA1144">
        <v>0</v>
      </c>
    </row>
    <row r="1145" spans="1:79" customFormat="1" x14ac:dyDescent="0.25">
      <c r="A1145" t="s">
        <v>2303</v>
      </c>
      <c r="B1145" t="s">
        <v>356</v>
      </c>
      <c r="C1145" t="s">
        <v>376</v>
      </c>
      <c r="D1145" t="s">
        <v>951</v>
      </c>
      <c r="E1145">
        <v>2019</v>
      </c>
      <c r="F1145">
        <v>4</v>
      </c>
      <c r="G1145">
        <v>1</v>
      </c>
      <c r="H1145">
        <v>0</v>
      </c>
      <c r="I1145">
        <v>1</v>
      </c>
      <c r="J1145">
        <v>0</v>
      </c>
      <c r="K1145">
        <v>3</v>
      </c>
      <c r="L1145">
        <v>1</v>
      </c>
      <c r="M1145">
        <v>0</v>
      </c>
      <c r="N1145">
        <v>0</v>
      </c>
      <c r="O1145">
        <v>0</v>
      </c>
      <c r="P1145">
        <v>0</v>
      </c>
      <c r="Q1145">
        <v>0</v>
      </c>
      <c r="R1145">
        <v>0</v>
      </c>
      <c r="S1145">
        <v>0</v>
      </c>
      <c r="T1145">
        <v>0</v>
      </c>
      <c r="U1145">
        <v>5</v>
      </c>
      <c r="V1145">
        <v>0</v>
      </c>
      <c r="W1145">
        <v>0</v>
      </c>
      <c r="X1145">
        <v>3</v>
      </c>
      <c r="Y1145">
        <v>1</v>
      </c>
      <c r="Z1145">
        <v>1</v>
      </c>
      <c r="AA1145">
        <v>0</v>
      </c>
      <c r="AB1145">
        <v>0</v>
      </c>
      <c r="AC1145">
        <v>1</v>
      </c>
      <c r="AD1145">
        <v>0</v>
      </c>
      <c r="AE1145">
        <v>4</v>
      </c>
      <c r="AF1145">
        <v>0</v>
      </c>
      <c r="AG1145">
        <v>5</v>
      </c>
      <c r="AH1145">
        <v>0</v>
      </c>
      <c r="AI1145">
        <v>0</v>
      </c>
      <c r="AJ1145">
        <v>0</v>
      </c>
      <c r="AK1145">
        <v>1</v>
      </c>
      <c r="AL1145">
        <v>4</v>
      </c>
      <c r="AM1145">
        <v>0</v>
      </c>
      <c r="AN1145">
        <v>5</v>
      </c>
      <c r="AO1145">
        <v>0.8</v>
      </c>
      <c r="AP1145">
        <v>0.2</v>
      </c>
      <c r="AQ1145">
        <v>0</v>
      </c>
      <c r="AR1145">
        <v>0.2</v>
      </c>
      <c r="AS1145">
        <v>0</v>
      </c>
      <c r="AT1145">
        <v>0.6</v>
      </c>
      <c r="AU1145">
        <v>0.2</v>
      </c>
      <c r="AV1145">
        <v>0</v>
      </c>
      <c r="AW1145">
        <v>0</v>
      </c>
      <c r="AX1145">
        <v>0</v>
      </c>
      <c r="AY1145">
        <v>0</v>
      </c>
      <c r="AZ1145">
        <v>0</v>
      </c>
      <c r="BA1145">
        <v>0</v>
      </c>
      <c r="BB1145">
        <v>0</v>
      </c>
      <c r="BC1145">
        <v>0</v>
      </c>
      <c r="BD1145">
        <v>1</v>
      </c>
      <c r="BE1145">
        <v>0</v>
      </c>
      <c r="BF1145">
        <v>0</v>
      </c>
      <c r="BG1145">
        <v>0.6</v>
      </c>
      <c r="BH1145">
        <v>0.2</v>
      </c>
      <c r="BI1145">
        <v>0.2</v>
      </c>
      <c r="BJ1145">
        <v>0</v>
      </c>
      <c r="BK1145">
        <v>0</v>
      </c>
      <c r="BL1145">
        <v>0.2</v>
      </c>
      <c r="BM1145">
        <v>0</v>
      </c>
      <c r="BN1145">
        <v>0.8</v>
      </c>
      <c r="BO1145">
        <v>0</v>
      </c>
      <c r="BP1145">
        <v>1</v>
      </c>
      <c r="BQ1145">
        <v>0</v>
      </c>
      <c r="BR1145">
        <v>0</v>
      </c>
      <c r="BS1145">
        <v>0</v>
      </c>
      <c r="BT1145">
        <v>0.2</v>
      </c>
      <c r="BU1145">
        <v>0.8</v>
      </c>
      <c r="BV1145">
        <v>0</v>
      </c>
      <c r="BW1145">
        <v>1</v>
      </c>
      <c r="BX1145" t="s">
        <v>2300</v>
      </c>
      <c r="BY1145">
        <v>135</v>
      </c>
      <c r="BZ1145">
        <v>3.7037037037037028E-2</v>
      </c>
      <c r="CA1145">
        <v>0</v>
      </c>
    </row>
    <row r="1146" spans="1:79" customFormat="1" x14ac:dyDescent="0.25">
      <c r="A1146" t="s">
        <v>2304</v>
      </c>
      <c r="B1146" t="s">
        <v>356</v>
      </c>
      <c r="C1146" t="s">
        <v>376</v>
      </c>
      <c r="D1146" t="s">
        <v>953</v>
      </c>
      <c r="E1146">
        <v>2019</v>
      </c>
      <c r="F1146">
        <v>18</v>
      </c>
      <c r="G1146">
        <v>1</v>
      </c>
      <c r="H1146">
        <v>0</v>
      </c>
      <c r="I1146">
        <v>0</v>
      </c>
      <c r="J1146">
        <v>2</v>
      </c>
      <c r="K1146">
        <v>5</v>
      </c>
      <c r="L1146">
        <v>4</v>
      </c>
      <c r="M1146">
        <v>1</v>
      </c>
      <c r="N1146">
        <v>5</v>
      </c>
      <c r="O1146">
        <v>0</v>
      </c>
      <c r="P1146">
        <v>2</v>
      </c>
      <c r="Q1146">
        <v>0</v>
      </c>
      <c r="R1146">
        <v>0</v>
      </c>
      <c r="S1146">
        <v>0</v>
      </c>
      <c r="T1146">
        <v>0</v>
      </c>
      <c r="U1146">
        <v>19</v>
      </c>
      <c r="V1146">
        <v>0</v>
      </c>
      <c r="W1146">
        <v>0</v>
      </c>
      <c r="X1146">
        <v>13</v>
      </c>
      <c r="Y1146">
        <v>4</v>
      </c>
      <c r="Z1146">
        <v>2</v>
      </c>
      <c r="AA1146">
        <v>0</v>
      </c>
      <c r="AB1146">
        <v>0</v>
      </c>
      <c r="AC1146">
        <v>1</v>
      </c>
      <c r="AD1146">
        <v>0</v>
      </c>
      <c r="AE1146">
        <v>18</v>
      </c>
      <c r="AF1146">
        <v>0</v>
      </c>
      <c r="AG1146">
        <v>15</v>
      </c>
      <c r="AH1146">
        <v>4</v>
      </c>
      <c r="AI1146">
        <v>0</v>
      </c>
      <c r="AJ1146">
        <v>0</v>
      </c>
      <c r="AK1146">
        <v>7</v>
      </c>
      <c r="AL1146">
        <v>12</v>
      </c>
      <c r="AM1146">
        <v>0</v>
      </c>
      <c r="AN1146">
        <v>19</v>
      </c>
      <c r="AO1146">
        <v>0.94736842105263153</v>
      </c>
      <c r="AP1146">
        <v>5.2631578947368418E-2</v>
      </c>
      <c r="AQ1146">
        <v>0</v>
      </c>
      <c r="AR1146">
        <v>0</v>
      </c>
      <c r="AS1146">
        <v>0.10526315789473679</v>
      </c>
      <c r="AT1146">
        <v>0.26315789473684209</v>
      </c>
      <c r="AU1146">
        <v>0.2105263157894737</v>
      </c>
      <c r="AV1146">
        <v>5.2631578947368418E-2</v>
      </c>
      <c r="AW1146">
        <v>0.26315789473684209</v>
      </c>
      <c r="AX1146">
        <v>0</v>
      </c>
      <c r="AY1146">
        <v>0.10526315789473679</v>
      </c>
      <c r="AZ1146">
        <v>0</v>
      </c>
      <c r="BA1146">
        <v>0</v>
      </c>
      <c r="BB1146">
        <v>0</v>
      </c>
      <c r="BC1146">
        <v>0</v>
      </c>
      <c r="BD1146">
        <v>1</v>
      </c>
      <c r="BE1146">
        <v>0</v>
      </c>
      <c r="BF1146">
        <v>0</v>
      </c>
      <c r="BG1146">
        <v>0.68421052631578949</v>
      </c>
      <c r="BH1146">
        <v>0.2105263157894737</v>
      </c>
      <c r="BI1146">
        <v>0.10526315789473679</v>
      </c>
      <c r="BJ1146">
        <v>0</v>
      </c>
      <c r="BK1146">
        <v>0</v>
      </c>
      <c r="BL1146">
        <v>5.2631578947368418E-2</v>
      </c>
      <c r="BM1146">
        <v>0</v>
      </c>
      <c r="BN1146">
        <v>0.94736842105263153</v>
      </c>
      <c r="BO1146">
        <v>0</v>
      </c>
      <c r="BP1146">
        <v>0.78947368421052633</v>
      </c>
      <c r="BQ1146">
        <v>0.2105263157894737</v>
      </c>
      <c r="BR1146">
        <v>0</v>
      </c>
      <c r="BS1146">
        <v>0</v>
      </c>
      <c r="BT1146">
        <v>0.36842105263157893</v>
      </c>
      <c r="BU1146">
        <v>0.63157894736842102</v>
      </c>
      <c r="BV1146">
        <v>0</v>
      </c>
      <c r="BW1146">
        <v>1</v>
      </c>
      <c r="BX1146" t="s">
        <v>2300</v>
      </c>
      <c r="BY1146">
        <v>135</v>
      </c>
      <c r="BZ1146">
        <v>0.14074074074074069</v>
      </c>
      <c r="CA1146">
        <v>0</v>
      </c>
    </row>
    <row r="1147" spans="1:79" customFormat="1" x14ac:dyDescent="0.25">
      <c r="A1147" t="s">
        <v>2305</v>
      </c>
      <c r="B1147" t="s">
        <v>356</v>
      </c>
      <c r="C1147" t="s">
        <v>382</v>
      </c>
      <c r="D1147" t="s">
        <v>44</v>
      </c>
      <c r="E1147">
        <v>2019</v>
      </c>
      <c r="F1147">
        <v>155</v>
      </c>
      <c r="G1147">
        <v>25</v>
      </c>
      <c r="H1147">
        <v>0</v>
      </c>
      <c r="I1147">
        <v>4</v>
      </c>
      <c r="J1147">
        <v>33</v>
      </c>
      <c r="K1147">
        <v>28</v>
      </c>
      <c r="L1147">
        <v>22</v>
      </c>
      <c r="M1147">
        <v>27</v>
      </c>
      <c r="N1147">
        <v>34</v>
      </c>
      <c r="O1147">
        <v>24</v>
      </c>
      <c r="P1147">
        <v>4</v>
      </c>
      <c r="Q1147">
        <v>3</v>
      </c>
      <c r="R1147">
        <v>1</v>
      </c>
      <c r="S1147">
        <v>0</v>
      </c>
      <c r="T1147">
        <v>0</v>
      </c>
      <c r="U1147">
        <v>177</v>
      </c>
      <c r="V1147">
        <v>3</v>
      </c>
      <c r="W1147">
        <v>0</v>
      </c>
      <c r="X1147">
        <v>156</v>
      </c>
      <c r="Y1147">
        <v>7</v>
      </c>
      <c r="Z1147">
        <v>17</v>
      </c>
      <c r="AA1147">
        <v>0</v>
      </c>
      <c r="AB1147">
        <v>10</v>
      </c>
      <c r="AC1147">
        <v>9</v>
      </c>
      <c r="AD1147">
        <v>0</v>
      </c>
      <c r="AE1147">
        <v>161</v>
      </c>
      <c r="AF1147">
        <v>2</v>
      </c>
      <c r="AG1147">
        <v>171</v>
      </c>
      <c r="AH1147">
        <v>7</v>
      </c>
      <c r="AI1147">
        <v>0</v>
      </c>
      <c r="AJ1147">
        <v>0</v>
      </c>
      <c r="AK1147">
        <v>74</v>
      </c>
      <c r="AL1147">
        <v>106</v>
      </c>
      <c r="AM1147">
        <v>0</v>
      </c>
      <c r="AN1147">
        <v>180</v>
      </c>
      <c r="AO1147">
        <v>0.86111111111111116</v>
      </c>
      <c r="AP1147">
        <v>0.1388888888888889</v>
      </c>
      <c r="AQ1147">
        <v>0</v>
      </c>
      <c r="AR1147">
        <v>2.222222222222222E-2</v>
      </c>
      <c r="AS1147">
        <v>0.18333333333333329</v>
      </c>
      <c r="AT1147">
        <v>0.15555555555555561</v>
      </c>
      <c r="AU1147">
        <v>0.1222222222222222</v>
      </c>
      <c r="AV1147">
        <v>0.15</v>
      </c>
      <c r="AW1147">
        <v>0.18888888888888891</v>
      </c>
      <c r="AX1147">
        <v>0.1333333333333333</v>
      </c>
      <c r="AY1147">
        <v>2.222222222222222E-2</v>
      </c>
      <c r="AZ1147">
        <v>1.666666666666667E-2</v>
      </c>
      <c r="BA1147">
        <v>0</v>
      </c>
      <c r="BB1147">
        <v>5.5555555555555558E-3</v>
      </c>
      <c r="BC1147">
        <v>0</v>
      </c>
      <c r="BD1147">
        <v>0.98333333333333328</v>
      </c>
      <c r="BE1147">
        <v>1.666666666666667E-2</v>
      </c>
      <c r="BF1147">
        <v>0</v>
      </c>
      <c r="BG1147">
        <v>0.8666666666666667</v>
      </c>
      <c r="BH1147">
        <v>3.888888888888889E-2</v>
      </c>
      <c r="BI1147">
        <v>9.4444444444444442E-2</v>
      </c>
      <c r="BJ1147">
        <v>0</v>
      </c>
      <c r="BK1147">
        <v>5.5555555555555552E-2</v>
      </c>
      <c r="BL1147">
        <v>0.05</v>
      </c>
      <c r="BM1147">
        <v>0</v>
      </c>
      <c r="BN1147">
        <v>0.89444444444444449</v>
      </c>
      <c r="BO1147">
        <v>1.111111111111111E-2</v>
      </c>
      <c r="BP1147">
        <v>0.95</v>
      </c>
      <c r="BQ1147">
        <v>3.888888888888889E-2</v>
      </c>
      <c r="BR1147">
        <v>0</v>
      </c>
      <c r="BS1147">
        <v>0</v>
      </c>
      <c r="BT1147">
        <v>0.41111111111111109</v>
      </c>
      <c r="BU1147">
        <v>0.58888888888888891</v>
      </c>
      <c r="BV1147">
        <v>0</v>
      </c>
      <c r="BW1147">
        <v>1</v>
      </c>
      <c r="BX1147" t="s">
        <v>2306</v>
      </c>
      <c r="BY1147">
        <v>180</v>
      </c>
      <c r="BZ1147">
        <v>1</v>
      </c>
      <c r="CA1147">
        <v>0</v>
      </c>
    </row>
    <row r="1148" spans="1:79" customFormat="1" x14ac:dyDescent="0.25">
      <c r="A1148" t="s">
        <v>2307</v>
      </c>
      <c r="B1148" t="s">
        <v>356</v>
      </c>
      <c r="C1148" t="s">
        <v>382</v>
      </c>
      <c r="D1148" t="s">
        <v>947</v>
      </c>
      <c r="E1148">
        <v>2019</v>
      </c>
      <c r="F1148">
        <v>50</v>
      </c>
      <c r="G1148">
        <v>4</v>
      </c>
      <c r="H1148">
        <v>0</v>
      </c>
      <c r="I1148">
        <v>0</v>
      </c>
      <c r="J1148">
        <v>11</v>
      </c>
      <c r="K1148">
        <v>7</v>
      </c>
      <c r="L1148">
        <v>5</v>
      </c>
      <c r="M1148">
        <v>8</v>
      </c>
      <c r="N1148">
        <v>9</v>
      </c>
      <c r="O1148">
        <v>9</v>
      </c>
      <c r="P1148">
        <v>2</v>
      </c>
      <c r="Q1148">
        <v>2</v>
      </c>
      <c r="R1148">
        <v>1</v>
      </c>
      <c r="S1148">
        <v>0</v>
      </c>
      <c r="T1148">
        <v>0</v>
      </c>
      <c r="U1148">
        <v>54</v>
      </c>
      <c r="V1148">
        <v>0</v>
      </c>
      <c r="W1148">
        <v>0</v>
      </c>
      <c r="X1148">
        <v>40</v>
      </c>
      <c r="Y1148">
        <v>6</v>
      </c>
      <c r="Z1148">
        <v>8</v>
      </c>
      <c r="AA1148">
        <v>0</v>
      </c>
      <c r="AB1148">
        <v>5</v>
      </c>
      <c r="AC1148">
        <v>1</v>
      </c>
      <c r="AD1148">
        <v>0</v>
      </c>
      <c r="AE1148">
        <v>48</v>
      </c>
      <c r="AF1148">
        <v>2</v>
      </c>
      <c r="AG1148">
        <v>52</v>
      </c>
      <c r="AH1148">
        <v>0</v>
      </c>
      <c r="AI1148">
        <v>0</v>
      </c>
      <c r="AJ1148">
        <v>0</v>
      </c>
      <c r="AK1148">
        <v>37</v>
      </c>
      <c r="AL1148">
        <v>17</v>
      </c>
      <c r="AM1148">
        <v>0</v>
      </c>
      <c r="AN1148">
        <v>54</v>
      </c>
      <c r="AO1148">
        <v>0.92592592592592593</v>
      </c>
      <c r="AP1148">
        <v>7.407407407407407E-2</v>
      </c>
      <c r="AQ1148">
        <v>0</v>
      </c>
      <c r="AR1148">
        <v>0</v>
      </c>
      <c r="AS1148">
        <v>0.20370370370370369</v>
      </c>
      <c r="AT1148">
        <v>0.12962962962962959</v>
      </c>
      <c r="AU1148">
        <v>9.2592592592592587E-2</v>
      </c>
      <c r="AV1148">
        <v>0.14814814814814811</v>
      </c>
      <c r="AW1148">
        <v>0.16666666666666671</v>
      </c>
      <c r="AX1148">
        <v>0.16666666666666671</v>
      </c>
      <c r="AY1148">
        <v>3.7037037037037028E-2</v>
      </c>
      <c r="AZ1148">
        <v>3.7037037037037028E-2</v>
      </c>
      <c r="BA1148">
        <v>0</v>
      </c>
      <c r="BB1148">
        <v>1.8518518518518521E-2</v>
      </c>
      <c r="BC1148">
        <v>0</v>
      </c>
      <c r="BD1148">
        <v>1</v>
      </c>
      <c r="BE1148">
        <v>0</v>
      </c>
      <c r="BF1148">
        <v>0</v>
      </c>
      <c r="BG1148">
        <v>0.7407407407407407</v>
      </c>
      <c r="BH1148">
        <v>0.1111111111111111</v>
      </c>
      <c r="BI1148">
        <v>0.14814814814814811</v>
      </c>
      <c r="BJ1148">
        <v>0</v>
      </c>
      <c r="BK1148">
        <v>9.2592592592592587E-2</v>
      </c>
      <c r="BL1148">
        <v>1.8518518518518521E-2</v>
      </c>
      <c r="BM1148">
        <v>0</v>
      </c>
      <c r="BN1148">
        <v>0.88888888888888884</v>
      </c>
      <c r="BO1148">
        <v>3.7037037037037028E-2</v>
      </c>
      <c r="BP1148">
        <v>0.96296296296296291</v>
      </c>
      <c r="BQ1148">
        <v>0</v>
      </c>
      <c r="BR1148">
        <v>0</v>
      </c>
      <c r="BS1148">
        <v>0</v>
      </c>
      <c r="BT1148">
        <v>0.68518518518518523</v>
      </c>
      <c r="BU1148">
        <v>0.31481481481481483</v>
      </c>
      <c r="BV1148">
        <v>0</v>
      </c>
      <c r="BW1148">
        <v>1</v>
      </c>
      <c r="BX1148" t="s">
        <v>2306</v>
      </c>
      <c r="BY1148">
        <v>180</v>
      </c>
      <c r="BZ1148">
        <v>0.3</v>
      </c>
      <c r="CA1148">
        <v>0</v>
      </c>
    </row>
    <row r="1149" spans="1:79" customFormat="1" x14ac:dyDescent="0.25">
      <c r="A1149" t="s">
        <v>2308</v>
      </c>
      <c r="B1149" t="s">
        <v>356</v>
      </c>
      <c r="C1149" t="s">
        <v>382</v>
      </c>
      <c r="D1149" t="s">
        <v>949</v>
      </c>
      <c r="E1149">
        <v>2019</v>
      </c>
      <c r="F1149">
        <v>68</v>
      </c>
      <c r="G1149">
        <v>9</v>
      </c>
      <c r="H1149">
        <v>0</v>
      </c>
      <c r="I1149">
        <v>4</v>
      </c>
      <c r="J1149">
        <v>18</v>
      </c>
      <c r="K1149">
        <v>12</v>
      </c>
      <c r="L1149">
        <v>13</v>
      </c>
      <c r="M1149">
        <v>8</v>
      </c>
      <c r="N1149">
        <v>17</v>
      </c>
      <c r="O1149">
        <v>5</v>
      </c>
      <c r="P1149">
        <v>0</v>
      </c>
      <c r="Q1149">
        <v>0</v>
      </c>
      <c r="R1149">
        <v>0</v>
      </c>
      <c r="S1149">
        <v>0</v>
      </c>
      <c r="T1149">
        <v>0</v>
      </c>
      <c r="U1149">
        <v>75</v>
      </c>
      <c r="V1149">
        <v>2</v>
      </c>
      <c r="W1149">
        <v>0</v>
      </c>
      <c r="X1149">
        <v>73</v>
      </c>
      <c r="Y1149">
        <v>1</v>
      </c>
      <c r="Z1149">
        <v>3</v>
      </c>
      <c r="AA1149">
        <v>0</v>
      </c>
      <c r="AB1149">
        <v>2</v>
      </c>
      <c r="AC1149">
        <v>5</v>
      </c>
      <c r="AD1149">
        <v>0</v>
      </c>
      <c r="AE1149">
        <v>70</v>
      </c>
      <c r="AF1149">
        <v>0</v>
      </c>
      <c r="AG1149">
        <v>77</v>
      </c>
      <c r="AH1149">
        <v>0</v>
      </c>
      <c r="AI1149">
        <v>0</v>
      </c>
      <c r="AJ1149">
        <v>0</v>
      </c>
      <c r="AK1149">
        <v>21</v>
      </c>
      <c r="AL1149">
        <v>56</v>
      </c>
      <c r="AM1149">
        <v>0</v>
      </c>
      <c r="AN1149">
        <v>77</v>
      </c>
      <c r="AO1149">
        <v>0.88311688311688308</v>
      </c>
      <c r="AP1149">
        <v>0.11688311688311689</v>
      </c>
      <c r="AQ1149">
        <v>0</v>
      </c>
      <c r="AR1149">
        <v>5.1948051948051951E-2</v>
      </c>
      <c r="AS1149">
        <v>0.23376623376623379</v>
      </c>
      <c r="AT1149">
        <v>0.15584415584415581</v>
      </c>
      <c r="AU1149">
        <v>0.1688311688311688</v>
      </c>
      <c r="AV1149">
        <v>0.1038961038961039</v>
      </c>
      <c r="AW1149">
        <v>0.2207792207792208</v>
      </c>
      <c r="AX1149">
        <v>6.4935064935064929E-2</v>
      </c>
      <c r="AY1149">
        <v>0</v>
      </c>
      <c r="AZ1149">
        <v>0</v>
      </c>
      <c r="BA1149">
        <v>0</v>
      </c>
      <c r="BB1149">
        <v>0</v>
      </c>
      <c r="BC1149">
        <v>0</v>
      </c>
      <c r="BD1149">
        <v>0.97402597402597402</v>
      </c>
      <c r="BE1149">
        <v>2.5974025974025979E-2</v>
      </c>
      <c r="BF1149">
        <v>0</v>
      </c>
      <c r="BG1149">
        <v>0.94805194805194803</v>
      </c>
      <c r="BH1149">
        <v>1.298701298701299E-2</v>
      </c>
      <c r="BI1149">
        <v>3.896103896103896E-2</v>
      </c>
      <c r="BJ1149">
        <v>0</v>
      </c>
      <c r="BK1149">
        <v>2.5974025974025979E-2</v>
      </c>
      <c r="BL1149">
        <v>6.4935064935064929E-2</v>
      </c>
      <c r="BM1149">
        <v>0</v>
      </c>
      <c r="BN1149">
        <v>0.90909090909090906</v>
      </c>
      <c r="BO1149">
        <v>0</v>
      </c>
      <c r="BP1149">
        <v>1</v>
      </c>
      <c r="BQ1149">
        <v>0</v>
      </c>
      <c r="BR1149">
        <v>0</v>
      </c>
      <c r="BS1149">
        <v>0</v>
      </c>
      <c r="BT1149">
        <v>0.27272727272727271</v>
      </c>
      <c r="BU1149">
        <v>0.72727272727272729</v>
      </c>
      <c r="BV1149">
        <v>0</v>
      </c>
      <c r="BW1149">
        <v>1</v>
      </c>
      <c r="BX1149" t="s">
        <v>2306</v>
      </c>
      <c r="BY1149">
        <v>180</v>
      </c>
      <c r="BZ1149">
        <v>0.42777777777777781</v>
      </c>
      <c r="CA1149">
        <v>0</v>
      </c>
    </row>
    <row r="1150" spans="1:79" customFormat="1" x14ac:dyDescent="0.25">
      <c r="A1150" t="s">
        <v>2309</v>
      </c>
      <c r="B1150" t="s">
        <v>356</v>
      </c>
      <c r="C1150" t="s">
        <v>382</v>
      </c>
      <c r="D1150" t="s">
        <v>951</v>
      </c>
      <c r="E1150">
        <v>2019</v>
      </c>
      <c r="F1150">
        <v>17</v>
      </c>
      <c r="G1150">
        <v>2</v>
      </c>
      <c r="H1150">
        <v>0</v>
      </c>
      <c r="I1150">
        <v>0</v>
      </c>
      <c r="J1150">
        <v>4</v>
      </c>
      <c r="K1150">
        <v>3</v>
      </c>
      <c r="L1150">
        <v>1</v>
      </c>
      <c r="M1150">
        <v>5</v>
      </c>
      <c r="N1150">
        <v>3</v>
      </c>
      <c r="O1150">
        <v>2</v>
      </c>
      <c r="P1150">
        <v>0</v>
      </c>
      <c r="Q1150">
        <v>1</v>
      </c>
      <c r="R1150">
        <v>0</v>
      </c>
      <c r="S1150">
        <v>0</v>
      </c>
      <c r="T1150">
        <v>0</v>
      </c>
      <c r="U1150">
        <v>19</v>
      </c>
      <c r="V1150">
        <v>0</v>
      </c>
      <c r="W1150">
        <v>0</v>
      </c>
      <c r="X1150">
        <v>18</v>
      </c>
      <c r="Y1150">
        <v>0</v>
      </c>
      <c r="Z1150">
        <v>1</v>
      </c>
      <c r="AA1150">
        <v>0</v>
      </c>
      <c r="AB1150">
        <v>1</v>
      </c>
      <c r="AC1150">
        <v>1</v>
      </c>
      <c r="AD1150">
        <v>0</v>
      </c>
      <c r="AE1150">
        <v>17</v>
      </c>
      <c r="AF1150">
        <v>0</v>
      </c>
      <c r="AG1150">
        <v>19</v>
      </c>
      <c r="AH1150">
        <v>0</v>
      </c>
      <c r="AI1150">
        <v>0</v>
      </c>
      <c r="AJ1150">
        <v>0</v>
      </c>
      <c r="AK1150">
        <v>9</v>
      </c>
      <c r="AL1150">
        <v>10</v>
      </c>
      <c r="AM1150">
        <v>0</v>
      </c>
      <c r="AN1150">
        <v>19</v>
      </c>
      <c r="AO1150">
        <v>0.89473684210526316</v>
      </c>
      <c r="AP1150">
        <v>0.10526315789473679</v>
      </c>
      <c r="AQ1150">
        <v>0</v>
      </c>
      <c r="AR1150">
        <v>0</v>
      </c>
      <c r="AS1150">
        <v>0.2105263157894737</v>
      </c>
      <c r="AT1150">
        <v>0.15789473684210531</v>
      </c>
      <c r="AU1150">
        <v>5.2631578947368418E-2</v>
      </c>
      <c r="AV1150">
        <v>0.26315789473684209</v>
      </c>
      <c r="AW1150">
        <v>0.15789473684210531</v>
      </c>
      <c r="AX1150">
        <v>0.10526315789473679</v>
      </c>
      <c r="AY1150">
        <v>0</v>
      </c>
      <c r="AZ1150">
        <v>5.2631578947368418E-2</v>
      </c>
      <c r="BA1150">
        <v>0</v>
      </c>
      <c r="BB1150">
        <v>0</v>
      </c>
      <c r="BC1150">
        <v>0</v>
      </c>
      <c r="BD1150">
        <v>1</v>
      </c>
      <c r="BE1150">
        <v>0</v>
      </c>
      <c r="BF1150">
        <v>0</v>
      </c>
      <c r="BG1150">
        <v>0.94736842105263153</v>
      </c>
      <c r="BH1150">
        <v>0</v>
      </c>
      <c r="BI1150">
        <v>5.2631578947368418E-2</v>
      </c>
      <c r="BJ1150">
        <v>0</v>
      </c>
      <c r="BK1150">
        <v>5.2631578947368418E-2</v>
      </c>
      <c r="BL1150">
        <v>5.2631578947368418E-2</v>
      </c>
      <c r="BM1150">
        <v>0</v>
      </c>
      <c r="BN1150">
        <v>0.89473684210526316</v>
      </c>
      <c r="BO1150">
        <v>0</v>
      </c>
      <c r="BP1150">
        <v>1</v>
      </c>
      <c r="BQ1150">
        <v>0</v>
      </c>
      <c r="BR1150">
        <v>0</v>
      </c>
      <c r="BS1150">
        <v>0</v>
      </c>
      <c r="BT1150">
        <v>0.47368421052631582</v>
      </c>
      <c r="BU1150">
        <v>0.52631578947368418</v>
      </c>
      <c r="BV1150">
        <v>0</v>
      </c>
      <c r="BW1150">
        <v>1</v>
      </c>
      <c r="BX1150" t="s">
        <v>2306</v>
      </c>
      <c r="BY1150">
        <v>180</v>
      </c>
      <c r="BZ1150">
        <v>0.1055555555555556</v>
      </c>
      <c r="CA1150">
        <v>0</v>
      </c>
    </row>
    <row r="1151" spans="1:79" customFormat="1" x14ac:dyDescent="0.25">
      <c r="A1151" t="s">
        <v>2310</v>
      </c>
      <c r="B1151" t="s">
        <v>356</v>
      </c>
      <c r="C1151" t="s">
        <v>382</v>
      </c>
      <c r="D1151" t="s">
        <v>953</v>
      </c>
      <c r="E1151">
        <v>2019</v>
      </c>
      <c r="F1151">
        <v>20</v>
      </c>
      <c r="G1151">
        <v>10</v>
      </c>
      <c r="H1151">
        <v>0</v>
      </c>
      <c r="I1151">
        <v>0</v>
      </c>
      <c r="J1151">
        <v>0</v>
      </c>
      <c r="K1151">
        <v>6</v>
      </c>
      <c r="L1151">
        <v>3</v>
      </c>
      <c r="M1151">
        <v>6</v>
      </c>
      <c r="N1151">
        <v>5</v>
      </c>
      <c r="O1151">
        <v>8</v>
      </c>
      <c r="P1151">
        <v>2</v>
      </c>
      <c r="Q1151">
        <v>0</v>
      </c>
      <c r="R1151">
        <v>0</v>
      </c>
      <c r="S1151">
        <v>0</v>
      </c>
      <c r="T1151">
        <v>0</v>
      </c>
      <c r="U1151">
        <v>29</v>
      </c>
      <c r="V1151">
        <v>1</v>
      </c>
      <c r="W1151">
        <v>0</v>
      </c>
      <c r="X1151">
        <v>25</v>
      </c>
      <c r="Y1151">
        <v>0</v>
      </c>
      <c r="Z1151">
        <v>5</v>
      </c>
      <c r="AA1151">
        <v>0</v>
      </c>
      <c r="AB1151">
        <v>2</v>
      </c>
      <c r="AC1151">
        <v>2</v>
      </c>
      <c r="AD1151">
        <v>0</v>
      </c>
      <c r="AE1151">
        <v>26</v>
      </c>
      <c r="AF1151">
        <v>0</v>
      </c>
      <c r="AG1151">
        <v>23</v>
      </c>
      <c r="AH1151">
        <v>7</v>
      </c>
      <c r="AI1151">
        <v>0</v>
      </c>
      <c r="AJ1151">
        <v>0</v>
      </c>
      <c r="AK1151">
        <v>7</v>
      </c>
      <c r="AL1151">
        <v>23</v>
      </c>
      <c r="AM1151">
        <v>0</v>
      </c>
      <c r="AN1151">
        <v>30</v>
      </c>
      <c r="AO1151">
        <v>0.66666666666666663</v>
      </c>
      <c r="AP1151">
        <v>0.33333333333333331</v>
      </c>
      <c r="AQ1151">
        <v>0</v>
      </c>
      <c r="AR1151">
        <v>0</v>
      </c>
      <c r="AS1151">
        <v>0</v>
      </c>
      <c r="AT1151">
        <v>0.2</v>
      </c>
      <c r="AU1151">
        <v>0.1</v>
      </c>
      <c r="AV1151">
        <v>0.2</v>
      </c>
      <c r="AW1151">
        <v>0.16666666666666671</v>
      </c>
      <c r="AX1151">
        <v>0.26666666666666672</v>
      </c>
      <c r="AY1151">
        <v>6.6666666666666666E-2</v>
      </c>
      <c r="AZ1151">
        <v>0</v>
      </c>
      <c r="BA1151">
        <v>0</v>
      </c>
      <c r="BB1151">
        <v>0</v>
      </c>
      <c r="BC1151">
        <v>0</v>
      </c>
      <c r="BD1151">
        <v>0.96666666666666667</v>
      </c>
      <c r="BE1151">
        <v>3.3333333333333333E-2</v>
      </c>
      <c r="BF1151">
        <v>0</v>
      </c>
      <c r="BG1151">
        <v>0.83333333333333337</v>
      </c>
      <c r="BH1151">
        <v>0</v>
      </c>
      <c r="BI1151">
        <v>0.16666666666666671</v>
      </c>
      <c r="BJ1151">
        <v>0</v>
      </c>
      <c r="BK1151">
        <v>6.6666666666666666E-2</v>
      </c>
      <c r="BL1151">
        <v>6.6666666666666666E-2</v>
      </c>
      <c r="BM1151">
        <v>0</v>
      </c>
      <c r="BN1151">
        <v>0.8666666666666667</v>
      </c>
      <c r="BO1151">
        <v>0</v>
      </c>
      <c r="BP1151">
        <v>0.76666666666666672</v>
      </c>
      <c r="BQ1151">
        <v>0.23333333333333331</v>
      </c>
      <c r="BR1151">
        <v>0</v>
      </c>
      <c r="BS1151">
        <v>0</v>
      </c>
      <c r="BT1151">
        <v>0.23333333333333331</v>
      </c>
      <c r="BU1151">
        <v>0.76666666666666672</v>
      </c>
      <c r="BV1151">
        <v>0</v>
      </c>
      <c r="BW1151">
        <v>1</v>
      </c>
      <c r="BX1151" t="s">
        <v>2306</v>
      </c>
      <c r="BY1151">
        <v>180</v>
      </c>
      <c r="BZ1151">
        <v>0.16666666666666671</v>
      </c>
      <c r="CA1151">
        <v>0</v>
      </c>
    </row>
    <row r="1152" spans="1:79" customFormat="1" x14ac:dyDescent="0.25">
      <c r="A1152" t="s">
        <v>2311</v>
      </c>
      <c r="B1152" t="s">
        <v>356</v>
      </c>
      <c r="C1152" t="s">
        <v>391</v>
      </c>
      <c r="D1152" t="s">
        <v>44</v>
      </c>
      <c r="E1152">
        <v>2019</v>
      </c>
      <c r="F1152">
        <v>39</v>
      </c>
      <c r="G1152">
        <v>6</v>
      </c>
      <c r="H1152">
        <v>0</v>
      </c>
      <c r="I1152">
        <v>0</v>
      </c>
      <c r="J1152">
        <v>5</v>
      </c>
      <c r="K1152">
        <v>4</v>
      </c>
      <c r="L1152">
        <v>5</v>
      </c>
      <c r="M1152">
        <v>5</v>
      </c>
      <c r="N1152">
        <v>5</v>
      </c>
      <c r="O1152">
        <v>6</v>
      </c>
      <c r="P1152">
        <v>8</v>
      </c>
      <c r="Q1152">
        <v>6</v>
      </c>
      <c r="R1152">
        <v>1</v>
      </c>
      <c r="S1152">
        <v>0</v>
      </c>
      <c r="T1152">
        <v>0</v>
      </c>
      <c r="U1152">
        <v>44</v>
      </c>
      <c r="V1152">
        <v>1</v>
      </c>
      <c r="W1152">
        <v>0</v>
      </c>
      <c r="X1152">
        <v>32</v>
      </c>
      <c r="Y1152">
        <v>0</v>
      </c>
      <c r="Z1152">
        <v>13</v>
      </c>
      <c r="AA1152">
        <v>0</v>
      </c>
      <c r="AB1152">
        <v>5</v>
      </c>
      <c r="AC1152">
        <v>5</v>
      </c>
      <c r="AD1152">
        <v>0</v>
      </c>
      <c r="AE1152">
        <v>35</v>
      </c>
      <c r="AF1152" t="s">
        <v>74</v>
      </c>
      <c r="AG1152">
        <v>38</v>
      </c>
      <c r="AH1152" t="s">
        <v>74</v>
      </c>
      <c r="AI1152">
        <v>0</v>
      </c>
      <c r="AJ1152" t="s">
        <v>74</v>
      </c>
      <c r="AK1152" t="s">
        <v>74</v>
      </c>
      <c r="AL1152" t="s">
        <v>74</v>
      </c>
      <c r="AM1152" t="s">
        <v>74</v>
      </c>
      <c r="AN1152">
        <v>45</v>
      </c>
      <c r="AO1152">
        <v>0.8666666666666667</v>
      </c>
      <c r="AP1152">
        <v>0.1333333333333333</v>
      </c>
      <c r="AQ1152">
        <v>0</v>
      </c>
      <c r="AR1152">
        <v>0</v>
      </c>
      <c r="AS1152">
        <v>0.1111111111111111</v>
      </c>
      <c r="AT1152">
        <v>8.8888888888888892E-2</v>
      </c>
      <c r="AU1152">
        <v>0.1111111111111111</v>
      </c>
      <c r="AV1152">
        <v>0.1111111111111111</v>
      </c>
      <c r="AW1152">
        <v>0.1111111111111111</v>
      </c>
      <c r="AX1152">
        <v>0.1333333333333333</v>
      </c>
      <c r="AY1152">
        <v>0.17777777777777781</v>
      </c>
      <c r="AZ1152">
        <v>0.1333333333333333</v>
      </c>
      <c r="BA1152">
        <v>0</v>
      </c>
      <c r="BB1152">
        <v>2.222222222222222E-2</v>
      </c>
      <c r="BC1152">
        <v>0</v>
      </c>
      <c r="BD1152">
        <v>0.97777777777777775</v>
      </c>
      <c r="BE1152">
        <v>2.222222222222222E-2</v>
      </c>
      <c r="BF1152">
        <v>0</v>
      </c>
      <c r="BG1152">
        <v>0.71111111111111114</v>
      </c>
      <c r="BH1152">
        <v>0</v>
      </c>
      <c r="BI1152">
        <v>0.28888888888888892</v>
      </c>
      <c r="BJ1152">
        <v>0</v>
      </c>
      <c r="BK1152">
        <v>0.1111111111111111</v>
      </c>
      <c r="BL1152">
        <v>0.1111111111111111</v>
      </c>
      <c r="BM1152">
        <v>0</v>
      </c>
      <c r="BN1152">
        <v>0.77777777777777779</v>
      </c>
      <c r="BO1152">
        <v>0</v>
      </c>
      <c r="BP1152">
        <v>0.84444444444444444</v>
      </c>
      <c r="BQ1152">
        <v>0</v>
      </c>
      <c r="BR1152">
        <v>0</v>
      </c>
      <c r="BS1152">
        <v>0</v>
      </c>
      <c r="BT1152">
        <v>0</v>
      </c>
      <c r="BU1152">
        <v>0</v>
      </c>
      <c r="BV1152">
        <v>0</v>
      </c>
      <c r="BW1152">
        <v>1</v>
      </c>
      <c r="BX1152" t="s">
        <v>2312</v>
      </c>
      <c r="BY1152">
        <v>45</v>
      </c>
      <c r="BZ1152">
        <v>1</v>
      </c>
      <c r="CA1152">
        <v>0</v>
      </c>
    </row>
    <row r="1153" spans="1:79" customFormat="1" x14ac:dyDescent="0.25">
      <c r="A1153" t="s">
        <v>2313</v>
      </c>
      <c r="B1153" t="s">
        <v>356</v>
      </c>
      <c r="C1153" t="s">
        <v>391</v>
      </c>
      <c r="D1153" t="s">
        <v>947</v>
      </c>
      <c r="E1153">
        <v>2019</v>
      </c>
      <c r="F1153">
        <v>20</v>
      </c>
      <c r="G1153">
        <v>6</v>
      </c>
      <c r="H1153">
        <v>0</v>
      </c>
      <c r="I1153">
        <v>0</v>
      </c>
      <c r="J1153">
        <v>2</v>
      </c>
      <c r="K1153">
        <v>1</v>
      </c>
      <c r="L1153">
        <v>3</v>
      </c>
      <c r="M1153">
        <v>3</v>
      </c>
      <c r="N1153">
        <v>1</v>
      </c>
      <c r="O1153">
        <v>5</v>
      </c>
      <c r="P1153">
        <v>6</v>
      </c>
      <c r="Q1153">
        <v>4</v>
      </c>
      <c r="R1153">
        <v>1</v>
      </c>
      <c r="S1153">
        <v>0</v>
      </c>
      <c r="T1153">
        <v>0</v>
      </c>
      <c r="U1153">
        <v>25</v>
      </c>
      <c r="V1153">
        <v>1</v>
      </c>
      <c r="W1153">
        <v>0</v>
      </c>
      <c r="X1153">
        <v>16</v>
      </c>
      <c r="Y1153">
        <v>0</v>
      </c>
      <c r="Z1153">
        <v>10</v>
      </c>
      <c r="AA1153">
        <v>0</v>
      </c>
      <c r="AB1153">
        <v>1</v>
      </c>
      <c r="AC1153">
        <v>1</v>
      </c>
      <c r="AD1153">
        <v>0</v>
      </c>
      <c r="AE1153">
        <v>24</v>
      </c>
      <c r="AF1153" t="s">
        <v>74</v>
      </c>
      <c r="AG1153">
        <v>25</v>
      </c>
      <c r="AH1153" t="s">
        <v>74</v>
      </c>
      <c r="AI1153">
        <v>0</v>
      </c>
      <c r="AJ1153" t="s">
        <v>74</v>
      </c>
      <c r="AK1153" t="s">
        <v>74</v>
      </c>
      <c r="AL1153" t="s">
        <v>74</v>
      </c>
      <c r="AM1153" t="s">
        <v>74</v>
      </c>
      <c r="AN1153">
        <v>26</v>
      </c>
      <c r="AO1153">
        <v>0.76923076923076927</v>
      </c>
      <c r="AP1153">
        <v>0.23076923076923081</v>
      </c>
      <c r="AQ1153">
        <v>0</v>
      </c>
      <c r="AR1153">
        <v>0</v>
      </c>
      <c r="AS1153">
        <v>7.6923076923076927E-2</v>
      </c>
      <c r="AT1153">
        <v>3.8461538461538457E-2</v>
      </c>
      <c r="AU1153">
        <v>0.1153846153846154</v>
      </c>
      <c r="AV1153">
        <v>0.1153846153846154</v>
      </c>
      <c r="AW1153">
        <v>3.8461538461538457E-2</v>
      </c>
      <c r="AX1153">
        <v>0.19230769230769229</v>
      </c>
      <c r="AY1153">
        <v>0.23076923076923081</v>
      </c>
      <c r="AZ1153">
        <v>0.15384615384615391</v>
      </c>
      <c r="BA1153">
        <v>0</v>
      </c>
      <c r="BB1153">
        <v>3.8461538461538457E-2</v>
      </c>
      <c r="BC1153">
        <v>0</v>
      </c>
      <c r="BD1153">
        <v>0.96153846153846156</v>
      </c>
      <c r="BE1153">
        <v>3.8461538461538457E-2</v>
      </c>
      <c r="BF1153">
        <v>0</v>
      </c>
      <c r="BG1153">
        <v>0.61538461538461542</v>
      </c>
      <c r="BH1153">
        <v>0</v>
      </c>
      <c r="BI1153">
        <v>0.38461538461538458</v>
      </c>
      <c r="BJ1153">
        <v>0</v>
      </c>
      <c r="BK1153">
        <v>3.8461538461538457E-2</v>
      </c>
      <c r="BL1153">
        <v>3.8461538461538457E-2</v>
      </c>
      <c r="BM1153">
        <v>0</v>
      </c>
      <c r="BN1153">
        <v>0.92307692307692313</v>
      </c>
      <c r="BO1153">
        <v>0</v>
      </c>
      <c r="BP1153">
        <v>0.96153846153846156</v>
      </c>
      <c r="BQ1153">
        <v>0</v>
      </c>
      <c r="BR1153">
        <v>0</v>
      </c>
      <c r="BS1153">
        <v>0</v>
      </c>
      <c r="BT1153">
        <v>0</v>
      </c>
      <c r="BU1153">
        <v>0</v>
      </c>
      <c r="BV1153">
        <v>0</v>
      </c>
      <c r="BW1153">
        <v>1</v>
      </c>
      <c r="BX1153" t="s">
        <v>2312</v>
      </c>
      <c r="BY1153">
        <v>45</v>
      </c>
      <c r="BZ1153">
        <v>0.57777777777777772</v>
      </c>
      <c r="CA1153">
        <v>0</v>
      </c>
    </row>
    <row r="1154" spans="1:79" customFormat="1" x14ac:dyDescent="0.25">
      <c r="A1154" t="s">
        <v>2314</v>
      </c>
      <c r="B1154" t="s">
        <v>356</v>
      </c>
      <c r="C1154" t="s">
        <v>391</v>
      </c>
      <c r="D1154" t="s">
        <v>949</v>
      </c>
      <c r="E1154">
        <v>2019</v>
      </c>
      <c r="F1154">
        <v>8</v>
      </c>
      <c r="G1154">
        <v>0</v>
      </c>
      <c r="H1154">
        <v>0</v>
      </c>
      <c r="I1154">
        <v>0</v>
      </c>
      <c r="J1154">
        <v>1</v>
      </c>
      <c r="K1154">
        <v>2</v>
      </c>
      <c r="L1154">
        <v>1</v>
      </c>
      <c r="M1154">
        <v>1</v>
      </c>
      <c r="N1154">
        <v>1</v>
      </c>
      <c r="O1154">
        <v>0</v>
      </c>
      <c r="P1154">
        <v>2</v>
      </c>
      <c r="Q1154">
        <v>0</v>
      </c>
      <c r="R1154">
        <v>0</v>
      </c>
      <c r="S1154">
        <v>0</v>
      </c>
      <c r="T1154">
        <v>0</v>
      </c>
      <c r="U1154">
        <v>8</v>
      </c>
      <c r="V1154">
        <v>0</v>
      </c>
      <c r="W1154">
        <v>0</v>
      </c>
      <c r="X1154">
        <v>8</v>
      </c>
      <c r="Y1154">
        <v>0</v>
      </c>
      <c r="Z1154">
        <v>0</v>
      </c>
      <c r="AA1154">
        <v>0</v>
      </c>
      <c r="AB1154">
        <v>1</v>
      </c>
      <c r="AC1154">
        <v>2</v>
      </c>
      <c r="AD1154">
        <v>0</v>
      </c>
      <c r="AE1154">
        <v>5</v>
      </c>
      <c r="AF1154" t="s">
        <v>74</v>
      </c>
      <c r="AG1154">
        <v>5</v>
      </c>
      <c r="AH1154" t="s">
        <v>74</v>
      </c>
      <c r="AI1154">
        <v>0</v>
      </c>
      <c r="AJ1154" t="s">
        <v>74</v>
      </c>
      <c r="AK1154" t="s">
        <v>74</v>
      </c>
      <c r="AL1154" t="s">
        <v>74</v>
      </c>
      <c r="AM1154" t="s">
        <v>74</v>
      </c>
      <c r="AN1154">
        <v>8</v>
      </c>
      <c r="AO1154">
        <v>1</v>
      </c>
      <c r="AP1154">
        <v>0</v>
      </c>
      <c r="AQ1154">
        <v>0</v>
      </c>
      <c r="AR1154">
        <v>0</v>
      </c>
      <c r="AS1154">
        <v>0.125</v>
      </c>
      <c r="AT1154">
        <v>0.25</v>
      </c>
      <c r="AU1154">
        <v>0.125</v>
      </c>
      <c r="AV1154">
        <v>0.125</v>
      </c>
      <c r="AW1154">
        <v>0.125</v>
      </c>
      <c r="AX1154">
        <v>0</v>
      </c>
      <c r="AY1154">
        <v>0.25</v>
      </c>
      <c r="AZ1154">
        <v>0</v>
      </c>
      <c r="BA1154">
        <v>0</v>
      </c>
      <c r="BB1154">
        <v>0</v>
      </c>
      <c r="BC1154">
        <v>0</v>
      </c>
      <c r="BD1154">
        <v>1</v>
      </c>
      <c r="BE1154">
        <v>0</v>
      </c>
      <c r="BF1154">
        <v>0</v>
      </c>
      <c r="BG1154">
        <v>1</v>
      </c>
      <c r="BH1154">
        <v>0</v>
      </c>
      <c r="BI1154">
        <v>0</v>
      </c>
      <c r="BJ1154">
        <v>0</v>
      </c>
      <c r="BK1154">
        <v>0.125</v>
      </c>
      <c r="BL1154">
        <v>0.25</v>
      </c>
      <c r="BM1154">
        <v>0</v>
      </c>
      <c r="BN1154">
        <v>0.625</v>
      </c>
      <c r="BO1154">
        <v>0</v>
      </c>
      <c r="BP1154">
        <v>0.625</v>
      </c>
      <c r="BQ1154">
        <v>0</v>
      </c>
      <c r="BR1154">
        <v>0</v>
      </c>
      <c r="BS1154">
        <v>0</v>
      </c>
      <c r="BT1154">
        <v>0</v>
      </c>
      <c r="BU1154">
        <v>0</v>
      </c>
      <c r="BV1154">
        <v>0</v>
      </c>
      <c r="BW1154">
        <v>1</v>
      </c>
      <c r="BX1154" t="s">
        <v>2312</v>
      </c>
      <c r="BY1154">
        <v>45</v>
      </c>
      <c r="BZ1154">
        <v>0.17777777777777781</v>
      </c>
      <c r="CA1154">
        <v>0</v>
      </c>
    </row>
    <row r="1155" spans="1:79" customFormat="1" x14ac:dyDescent="0.25">
      <c r="A1155" t="s">
        <v>2315</v>
      </c>
      <c r="B1155" t="s">
        <v>356</v>
      </c>
      <c r="C1155" t="s">
        <v>391</v>
      </c>
      <c r="D1155" t="s">
        <v>953</v>
      </c>
      <c r="E1155">
        <v>2019</v>
      </c>
      <c r="F1155">
        <v>10</v>
      </c>
      <c r="G1155">
        <v>0</v>
      </c>
      <c r="H1155">
        <v>0</v>
      </c>
      <c r="I1155">
        <v>0</v>
      </c>
      <c r="J1155">
        <v>1</v>
      </c>
      <c r="K1155">
        <v>1</v>
      </c>
      <c r="L1155">
        <v>1</v>
      </c>
      <c r="M1155">
        <v>1</v>
      </c>
      <c r="N1155">
        <v>3</v>
      </c>
      <c r="O1155">
        <v>1</v>
      </c>
      <c r="P1155">
        <v>0</v>
      </c>
      <c r="Q1155">
        <v>2</v>
      </c>
      <c r="R1155">
        <v>0</v>
      </c>
      <c r="S1155">
        <v>0</v>
      </c>
      <c r="T1155">
        <v>0</v>
      </c>
      <c r="U1155">
        <v>10</v>
      </c>
      <c r="V1155">
        <v>0</v>
      </c>
      <c r="W1155">
        <v>0</v>
      </c>
      <c r="X1155">
        <v>7</v>
      </c>
      <c r="Y1155">
        <v>0</v>
      </c>
      <c r="Z1155">
        <v>3</v>
      </c>
      <c r="AA1155">
        <v>0</v>
      </c>
      <c r="AB1155">
        <v>3</v>
      </c>
      <c r="AC1155">
        <v>1</v>
      </c>
      <c r="AD1155">
        <v>0</v>
      </c>
      <c r="AE1155">
        <v>6</v>
      </c>
      <c r="AF1155" t="s">
        <v>74</v>
      </c>
      <c r="AG1155">
        <v>7</v>
      </c>
      <c r="AH1155" t="s">
        <v>74</v>
      </c>
      <c r="AI1155">
        <v>0</v>
      </c>
      <c r="AJ1155" t="s">
        <v>74</v>
      </c>
      <c r="AK1155" t="s">
        <v>74</v>
      </c>
      <c r="AL1155" t="s">
        <v>74</v>
      </c>
      <c r="AM1155" t="s">
        <v>74</v>
      </c>
      <c r="AN1155">
        <v>10</v>
      </c>
      <c r="AO1155">
        <v>1</v>
      </c>
      <c r="AP1155">
        <v>0</v>
      </c>
      <c r="AQ1155">
        <v>0</v>
      </c>
      <c r="AR1155">
        <v>0</v>
      </c>
      <c r="AS1155">
        <v>0.1</v>
      </c>
      <c r="AT1155">
        <v>0.1</v>
      </c>
      <c r="AU1155">
        <v>0.1</v>
      </c>
      <c r="AV1155">
        <v>0.1</v>
      </c>
      <c r="AW1155">
        <v>0.3</v>
      </c>
      <c r="AX1155">
        <v>0.1</v>
      </c>
      <c r="AY1155">
        <v>0</v>
      </c>
      <c r="AZ1155">
        <v>0.2</v>
      </c>
      <c r="BA1155">
        <v>0</v>
      </c>
      <c r="BB1155">
        <v>0</v>
      </c>
      <c r="BC1155">
        <v>0</v>
      </c>
      <c r="BD1155">
        <v>1</v>
      </c>
      <c r="BE1155">
        <v>0</v>
      </c>
      <c r="BF1155">
        <v>0</v>
      </c>
      <c r="BG1155">
        <v>0.7</v>
      </c>
      <c r="BH1155">
        <v>0</v>
      </c>
      <c r="BI1155">
        <v>0.3</v>
      </c>
      <c r="BJ1155">
        <v>0</v>
      </c>
      <c r="BK1155">
        <v>0.3</v>
      </c>
      <c r="BL1155">
        <v>0.1</v>
      </c>
      <c r="BM1155">
        <v>0</v>
      </c>
      <c r="BN1155">
        <v>0.6</v>
      </c>
      <c r="BO1155">
        <v>0</v>
      </c>
      <c r="BP1155">
        <v>0.7</v>
      </c>
      <c r="BQ1155">
        <v>0</v>
      </c>
      <c r="BR1155">
        <v>0</v>
      </c>
      <c r="BS1155">
        <v>0</v>
      </c>
      <c r="BT1155">
        <v>0</v>
      </c>
      <c r="BU1155">
        <v>0</v>
      </c>
      <c r="BV1155">
        <v>0</v>
      </c>
      <c r="BW1155">
        <v>1</v>
      </c>
      <c r="BX1155" t="s">
        <v>2312</v>
      </c>
      <c r="BY1155">
        <v>45</v>
      </c>
      <c r="BZ1155">
        <v>0.22222222222222221</v>
      </c>
      <c r="CA1155">
        <v>0</v>
      </c>
    </row>
    <row r="1156" spans="1:79" customFormat="1" x14ac:dyDescent="0.25">
      <c r="A1156" t="s">
        <v>2316</v>
      </c>
      <c r="B1156" t="s">
        <v>356</v>
      </c>
      <c r="C1156" t="s">
        <v>391</v>
      </c>
      <c r="D1156" t="s">
        <v>961</v>
      </c>
      <c r="E1156">
        <v>2019</v>
      </c>
      <c r="F1156">
        <v>1</v>
      </c>
      <c r="G1156">
        <v>0</v>
      </c>
      <c r="H1156">
        <v>0</v>
      </c>
      <c r="I1156">
        <v>0</v>
      </c>
      <c r="J1156">
        <v>1</v>
      </c>
      <c r="K1156">
        <v>0</v>
      </c>
      <c r="L1156">
        <v>0</v>
      </c>
      <c r="M1156">
        <v>0</v>
      </c>
      <c r="N1156">
        <v>0</v>
      </c>
      <c r="O1156">
        <v>0</v>
      </c>
      <c r="P1156">
        <v>0</v>
      </c>
      <c r="Q1156">
        <v>0</v>
      </c>
      <c r="R1156">
        <v>0</v>
      </c>
      <c r="S1156">
        <v>0</v>
      </c>
      <c r="T1156">
        <v>0</v>
      </c>
      <c r="U1156">
        <v>1</v>
      </c>
      <c r="V1156">
        <v>0</v>
      </c>
      <c r="W1156">
        <v>0</v>
      </c>
      <c r="X1156">
        <v>1</v>
      </c>
      <c r="Y1156">
        <v>0</v>
      </c>
      <c r="Z1156">
        <v>0</v>
      </c>
      <c r="AA1156">
        <v>0</v>
      </c>
      <c r="AB1156">
        <v>0</v>
      </c>
      <c r="AC1156">
        <v>1</v>
      </c>
      <c r="AD1156">
        <v>0</v>
      </c>
      <c r="AE1156">
        <v>0</v>
      </c>
      <c r="AF1156" t="s">
        <v>74</v>
      </c>
      <c r="AG1156">
        <v>1</v>
      </c>
      <c r="AH1156" t="s">
        <v>74</v>
      </c>
      <c r="AI1156">
        <v>0</v>
      </c>
      <c r="AJ1156" t="s">
        <v>74</v>
      </c>
      <c r="AK1156" t="s">
        <v>74</v>
      </c>
      <c r="AL1156" t="s">
        <v>74</v>
      </c>
      <c r="AM1156" t="s">
        <v>74</v>
      </c>
      <c r="AN1156">
        <v>1</v>
      </c>
      <c r="AO1156">
        <v>1</v>
      </c>
      <c r="AP1156">
        <v>0</v>
      </c>
      <c r="AQ1156">
        <v>0</v>
      </c>
      <c r="AR1156">
        <v>0</v>
      </c>
      <c r="AS1156">
        <v>1</v>
      </c>
      <c r="AT1156">
        <v>0</v>
      </c>
      <c r="AU1156">
        <v>0</v>
      </c>
      <c r="AV1156">
        <v>0</v>
      </c>
      <c r="AW1156">
        <v>0</v>
      </c>
      <c r="AX1156">
        <v>0</v>
      </c>
      <c r="AY1156">
        <v>0</v>
      </c>
      <c r="AZ1156">
        <v>0</v>
      </c>
      <c r="BA1156">
        <v>0</v>
      </c>
      <c r="BB1156">
        <v>0</v>
      </c>
      <c r="BC1156">
        <v>0</v>
      </c>
      <c r="BD1156">
        <v>1</v>
      </c>
      <c r="BE1156">
        <v>0</v>
      </c>
      <c r="BF1156">
        <v>0</v>
      </c>
      <c r="BG1156">
        <v>1</v>
      </c>
      <c r="BH1156">
        <v>0</v>
      </c>
      <c r="BI1156">
        <v>0</v>
      </c>
      <c r="BJ1156">
        <v>0</v>
      </c>
      <c r="BK1156">
        <v>0</v>
      </c>
      <c r="BL1156">
        <v>1</v>
      </c>
      <c r="BM1156">
        <v>0</v>
      </c>
      <c r="BN1156">
        <v>0</v>
      </c>
      <c r="BO1156">
        <v>0</v>
      </c>
      <c r="BP1156">
        <v>1</v>
      </c>
      <c r="BQ1156">
        <v>0</v>
      </c>
      <c r="BR1156">
        <v>0</v>
      </c>
      <c r="BS1156">
        <v>0</v>
      </c>
      <c r="BT1156">
        <v>0</v>
      </c>
      <c r="BU1156">
        <v>0</v>
      </c>
      <c r="BV1156">
        <v>0</v>
      </c>
      <c r="BW1156">
        <v>1</v>
      </c>
      <c r="BX1156" t="s">
        <v>2312</v>
      </c>
      <c r="BY1156">
        <v>45</v>
      </c>
      <c r="BZ1156">
        <v>2.222222222222222E-2</v>
      </c>
      <c r="CA1156">
        <v>0</v>
      </c>
    </row>
    <row r="1157" spans="1:79" customFormat="1" x14ac:dyDescent="0.25">
      <c r="A1157" t="s">
        <v>2317</v>
      </c>
      <c r="B1157" t="s">
        <v>356</v>
      </c>
      <c r="C1157" t="s">
        <v>394</v>
      </c>
      <c r="D1157" t="s">
        <v>44</v>
      </c>
      <c r="E1157">
        <v>2019</v>
      </c>
      <c r="F1157">
        <v>191</v>
      </c>
      <c r="G1157">
        <v>10</v>
      </c>
      <c r="H1157">
        <v>0</v>
      </c>
      <c r="I1157">
        <v>3</v>
      </c>
      <c r="J1157">
        <v>27</v>
      </c>
      <c r="K1157">
        <v>29</v>
      </c>
      <c r="L1157">
        <v>35</v>
      </c>
      <c r="M1157">
        <v>34</v>
      </c>
      <c r="N1157">
        <v>26</v>
      </c>
      <c r="O1157">
        <v>34</v>
      </c>
      <c r="P1157">
        <v>10</v>
      </c>
      <c r="Q1157">
        <v>3</v>
      </c>
      <c r="R1157">
        <v>0</v>
      </c>
      <c r="S1157">
        <v>0</v>
      </c>
      <c r="T1157">
        <v>0</v>
      </c>
      <c r="U1157">
        <v>197</v>
      </c>
      <c r="V1157">
        <v>4</v>
      </c>
      <c r="W1157">
        <v>0</v>
      </c>
      <c r="X1157">
        <v>169</v>
      </c>
      <c r="Y1157">
        <v>19</v>
      </c>
      <c r="Z1157">
        <v>13</v>
      </c>
      <c r="AA1157">
        <v>0</v>
      </c>
      <c r="AB1157">
        <v>1</v>
      </c>
      <c r="AC1157">
        <v>15</v>
      </c>
      <c r="AD1157">
        <v>0</v>
      </c>
      <c r="AE1157">
        <v>185</v>
      </c>
      <c r="AF1157">
        <v>2</v>
      </c>
      <c r="AG1157">
        <v>192</v>
      </c>
      <c r="AH1157">
        <v>7</v>
      </c>
      <c r="AI1157">
        <v>0</v>
      </c>
      <c r="AJ1157">
        <v>0</v>
      </c>
      <c r="AK1157">
        <v>58</v>
      </c>
      <c r="AL1157">
        <v>142</v>
      </c>
      <c r="AM1157">
        <v>1</v>
      </c>
      <c r="AN1157">
        <v>201</v>
      </c>
      <c r="AO1157">
        <v>0.95024875621890548</v>
      </c>
      <c r="AP1157">
        <v>4.975124378109453E-2</v>
      </c>
      <c r="AQ1157">
        <v>0</v>
      </c>
      <c r="AR1157">
        <v>1.492537313432836E-2</v>
      </c>
      <c r="AS1157">
        <v>0.1343283582089552</v>
      </c>
      <c r="AT1157">
        <v>0.14427860696517411</v>
      </c>
      <c r="AU1157">
        <v>0.17412935323383091</v>
      </c>
      <c r="AV1157">
        <v>0.1691542288557214</v>
      </c>
      <c r="AW1157">
        <v>0.12935323383084579</v>
      </c>
      <c r="AX1157">
        <v>0.1691542288557214</v>
      </c>
      <c r="AY1157">
        <v>4.975124378109453E-2</v>
      </c>
      <c r="AZ1157">
        <v>1.492537313432836E-2</v>
      </c>
      <c r="BA1157">
        <v>0</v>
      </c>
      <c r="BB1157">
        <v>0</v>
      </c>
      <c r="BC1157">
        <v>0</v>
      </c>
      <c r="BD1157">
        <v>0.98009950248756217</v>
      </c>
      <c r="BE1157">
        <v>1.9900497512437811E-2</v>
      </c>
      <c r="BF1157">
        <v>0</v>
      </c>
      <c r="BG1157">
        <v>0.84079601990049746</v>
      </c>
      <c r="BH1157">
        <v>9.4527363184079602E-2</v>
      </c>
      <c r="BI1157">
        <v>6.4676616915422883E-2</v>
      </c>
      <c r="BJ1157">
        <v>0</v>
      </c>
      <c r="BK1157">
        <v>4.9751243781094526E-3</v>
      </c>
      <c r="BL1157">
        <v>7.4626865671641784E-2</v>
      </c>
      <c r="BM1157">
        <v>0</v>
      </c>
      <c r="BN1157">
        <v>0.92039800995024879</v>
      </c>
      <c r="BO1157">
        <v>9.9502487562189053E-3</v>
      </c>
      <c r="BP1157">
        <v>0.95522388059701491</v>
      </c>
      <c r="BQ1157">
        <v>3.482587064676617E-2</v>
      </c>
      <c r="BR1157">
        <v>0</v>
      </c>
      <c r="BS1157">
        <v>0</v>
      </c>
      <c r="BT1157">
        <v>0.28855721393034828</v>
      </c>
      <c r="BU1157">
        <v>0.70646766169154229</v>
      </c>
      <c r="BV1157">
        <v>4.9751243781094526E-3</v>
      </c>
      <c r="BW1157">
        <v>1</v>
      </c>
      <c r="BX1157" t="s">
        <v>2318</v>
      </c>
      <c r="BY1157">
        <v>201</v>
      </c>
      <c r="BZ1157">
        <v>1</v>
      </c>
      <c r="CA1157">
        <v>0</v>
      </c>
    </row>
    <row r="1158" spans="1:79" customFormat="1" x14ac:dyDescent="0.25">
      <c r="A1158" t="s">
        <v>2319</v>
      </c>
      <c r="B1158" t="s">
        <v>356</v>
      </c>
      <c r="C1158" t="s">
        <v>394</v>
      </c>
      <c r="D1158" t="s">
        <v>947</v>
      </c>
      <c r="E1158">
        <v>2019</v>
      </c>
      <c r="F1158" t="s">
        <v>74</v>
      </c>
      <c r="G1158" t="s">
        <v>74</v>
      </c>
      <c r="H1158" t="s">
        <v>74</v>
      </c>
      <c r="I1158" t="s">
        <v>74</v>
      </c>
      <c r="J1158" t="s">
        <v>74</v>
      </c>
      <c r="K1158" t="s">
        <v>74</v>
      </c>
      <c r="L1158" t="s">
        <v>74</v>
      </c>
      <c r="M1158" t="s">
        <v>74</v>
      </c>
      <c r="N1158" t="s">
        <v>74</v>
      </c>
      <c r="O1158" t="s">
        <v>74</v>
      </c>
      <c r="P1158" t="s">
        <v>74</v>
      </c>
      <c r="Q1158" t="s">
        <v>74</v>
      </c>
      <c r="R1158" t="s">
        <v>74</v>
      </c>
      <c r="S1158" t="s">
        <v>74</v>
      </c>
      <c r="T1158" t="s">
        <v>74</v>
      </c>
      <c r="U1158" t="s">
        <v>74</v>
      </c>
      <c r="V1158" t="s">
        <v>74</v>
      </c>
      <c r="W1158" t="s">
        <v>74</v>
      </c>
      <c r="X1158" t="s">
        <v>74</v>
      </c>
      <c r="Y1158" t="s">
        <v>74</v>
      </c>
      <c r="Z1158" t="s">
        <v>74</v>
      </c>
      <c r="AA1158" t="s">
        <v>74</v>
      </c>
      <c r="AB1158" t="s">
        <v>74</v>
      </c>
      <c r="AC1158" t="s">
        <v>74</v>
      </c>
      <c r="AD1158" t="s">
        <v>74</v>
      </c>
      <c r="AE1158" t="s">
        <v>74</v>
      </c>
      <c r="AF1158" t="s">
        <v>74</v>
      </c>
      <c r="AG1158" t="s">
        <v>74</v>
      </c>
      <c r="AH1158" t="s">
        <v>74</v>
      </c>
      <c r="AI1158" t="s">
        <v>74</v>
      </c>
      <c r="AJ1158" t="s">
        <v>74</v>
      </c>
      <c r="AK1158" t="s">
        <v>74</v>
      </c>
      <c r="AL1158" t="s">
        <v>74</v>
      </c>
      <c r="AM1158" t="s">
        <v>74</v>
      </c>
      <c r="AN1158" t="s">
        <v>74</v>
      </c>
      <c r="AO1158" t="s">
        <v>74</v>
      </c>
      <c r="AP1158" t="s">
        <v>74</v>
      </c>
      <c r="AQ1158" t="s">
        <v>74</v>
      </c>
      <c r="AR1158" t="s">
        <v>74</v>
      </c>
      <c r="AS1158" t="s">
        <v>74</v>
      </c>
      <c r="AT1158" t="s">
        <v>74</v>
      </c>
      <c r="AU1158" t="s">
        <v>74</v>
      </c>
      <c r="AV1158" t="s">
        <v>74</v>
      </c>
      <c r="AW1158" t="s">
        <v>74</v>
      </c>
      <c r="AX1158" t="s">
        <v>74</v>
      </c>
      <c r="AY1158" t="s">
        <v>74</v>
      </c>
      <c r="AZ1158" t="s">
        <v>74</v>
      </c>
      <c r="BA1158" t="s">
        <v>74</v>
      </c>
      <c r="BB1158" t="s">
        <v>74</v>
      </c>
      <c r="BC1158" t="s">
        <v>74</v>
      </c>
      <c r="BD1158" t="s">
        <v>74</v>
      </c>
      <c r="BE1158" t="s">
        <v>74</v>
      </c>
      <c r="BF1158" t="s">
        <v>74</v>
      </c>
      <c r="BG1158" t="s">
        <v>74</v>
      </c>
      <c r="BH1158" t="s">
        <v>74</v>
      </c>
      <c r="BI1158" t="s">
        <v>74</v>
      </c>
      <c r="BJ1158" t="s">
        <v>74</v>
      </c>
      <c r="BK1158" t="s">
        <v>74</v>
      </c>
      <c r="BL1158" t="s">
        <v>74</v>
      </c>
      <c r="BM1158" t="s">
        <v>74</v>
      </c>
      <c r="BN1158" t="s">
        <v>74</v>
      </c>
      <c r="BO1158" t="s">
        <v>74</v>
      </c>
      <c r="BP1158" t="s">
        <v>74</v>
      </c>
      <c r="BQ1158" t="s">
        <v>74</v>
      </c>
      <c r="BR1158" t="s">
        <v>74</v>
      </c>
      <c r="BS1158" t="s">
        <v>74</v>
      </c>
      <c r="BT1158" t="s">
        <v>74</v>
      </c>
      <c r="BU1158" t="s">
        <v>74</v>
      </c>
      <c r="BV1158" t="s">
        <v>74</v>
      </c>
      <c r="BW1158" t="s">
        <v>74</v>
      </c>
      <c r="BX1158" t="s">
        <v>2318</v>
      </c>
      <c r="BY1158" t="s">
        <v>74</v>
      </c>
      <c r="BZ1158" t="s">
        <v>74</v>
      </c>
      <c r="CA1158">
        <v>0</v>
      </c>
    </row>
    <row r="1159" spans="1:79" customFormat="1" x14ac:dyDescent="0.25">
      <c r="A1159" t="s">
        <v>2320</v>
      </c>
      <c r="B1159" t="s">
        <v>356</v>
      </c>
      <c r="C1159" t="s">
        <v>394</v>
      </c>
      <c r="D1159" t="s">
        <v>949</v>
      </c>
      <c r="E1159">
        <v>2019</v>
      </c>
      <c r="F1159" t="s">
        <v>74</v>
      </c>
      <c r="G1159" t="s">
        <v>74</v>
      </c>
      <c r="H1159" t="s">
        <v>74</v>
      </c>
      <c r="I1159" t="s">
        <v>74</v>
      </c>
      <c r="J1159" t="s">
        <v>74</v>
      </c>
      <c r="K1159" t="s">
        <v>74</v>
      </c>
      <c r="L1159" t="s">
        <v>74</v>
      </c>
      <c r="M1159" t="s">
        <v>74</v>
      </c>
      <c r="N1159" t="s">
        <v>74</v>
      </c>
      <c r="O1159" t="s">
        <v>74</v>
      </c>
      <c r="P1159" t="s">
        <v>74</v>
      </c>
      <c r="Q1159" t="s">
        <v>74</v>
      </c>
      <c r="R1159" t="s">
        <v>74</v>
      </c>
      <c r="S1159" t="s">
        <v>74</v>
      </c>
      <c r="T1159" t="s">
        <v>74</v>
      </c>
      <c r="U1159" t="s">
        <v>74</v>
      </c>
      <c r="V1159" t="s">
        <v>74</v>
      </c>
      <c r="W1159" t="s">
        <v>74</v>
      </c>
      <c r="X1159" t="s">
        <v>74</v>
      </c>
      <c r="Y1159" t="s">
        <v>74</v>
      </c>
      <c r="Z1159" t="s">
        <v>74</v>
      </c>
      <c r="AA1159" t="s">
        <v>74</v>
      </c>
      <c r="AB1159" t="s">
        <v>74</v>
      </c>
      <c r="AC1159" t="s">
        <v>74</v>
      </c>
      <c r="AD1159" t="s">
        <v>74</v>
      </c>
      <c r="AE1159" t="s">
        <v>74</v>
      </c>
      <c r="AF1159" t="s">
        <v>74</v>
      </c>
      <c r="AG1159" t="s">
        <v>74</v>
      </c>
      <c r="AH1159" t="s">
        <v>74</v>
      </c>
      <c r="AI1159" t="s">
        <v>74</v>
      </c>
      <c r="AJ1159" t="s">
        <v>74</v>
      </c>
      <c r="AK1159" t="s">
        <v>74</v>
      </c>
      <c r="AL1159" t="s">
        <v>74</v>
      </c>
      <c r="AM1159" t="s">
        <v>74</v>
      </c>
      <c r="AN1159" t="s">
        <v>74</v>
      </c>
      <c r="AO1159" t="s">
        <v>74</v>
      </c>
      <c r="AP1159" t="s">
        <v>74</v>
      </c>
      <c r="AQ1159" t="s">
        <v>74</v>
      </c>
      <c r="AR1159" t="s">
        <v>74</v>
      </c>
      <c r="AS1159" t="s">
        <v>74</v>
      </c>
      <c r="AT1159" t="s">
        <v>74</v>
      </c>
      <c r="AU1159" t="s">
        <v>74</v>
      </c>
      <c r="AV1159" t="s">
        <v>74</v>
      </c>
      <c r="AW1159" t="s">
        <v>74</v>
      </c>
      <c r="AX1159" t="s">
        <v>74</v>
      </c>
      <c r="AY1159" t="s">
        <v>74</v>
      </c>
      <c r="AZ1159" t="s">
        <v>74</v>
      </c>
      <c r="BA1159" t="s">
        <v>74</v>
      </c>
      <c r="BB1159" t="s">
        <v>74</v>
      </c>
      <c r="BC1159" t="s">
        <v>74</v>
      </c>
      <c r="BD1159" t="s">
        <v>74</v>
      </c>
      <c r="BE1159" t="s">
        <v>74</v>
      </c>
      <c r="BF1159" t="s">
        <v>74</v>
      </c>
      <c r="BG1159" t="s">
        <v>74</v>
      </c>
      <c r="BH1159" t="s">
        <v>74</v>
      </c>
      <c r="BI1159" t="s">
        <v>74</v>
      </c>
      <c r="BJ1159" t="s">
        <v>74</v>
      </c>
      <c r="BK1159" t="s">
        <v>74</v>
      </c>
      <c r="BL1159" t="s">
        <v>74</v>
      </c>
      <c r="BM1159" t="s">
        <v>74</v>
      </c>
      <c r="BN1159" t="s">
        <v>74</v>
      </c>
      <c r="BO1159" t="s">
        <v>74</v>
      </c>
      <c r="BP1159" t="s">
        <v>74</v>
      </c>
      <c r="BQ1159" t="s">
        <v>74</v>
      </c>
      <c r="BR1159" t="s">
        <v>74</v>
      </c>
      <c r="BS1159" t="s">
        <v>74</v>
      </c>
      <c r="BT1159" t="s">
        <v>74</v>
      </c>
      <c r="BU1159" t="s">
        <v>74</v>
      </c>
      <c r="BV1159" t="s">
        <v>74</v>
      </c>
      <c r="BW1159" t="s">
        <v>74</v>
      </c>
      <c r="BX1159" t="s">
        <v>2318</v>
      </c>
      <c r="BY1159" t="s">
        <v>74</v>
      </c>
      <c r="BZ1159" t="s">
        <v>74</v>
      </c>
      <c r="CA1159">
        <v>0</v>
      </c>
    </row>
    <row r="1160" spans="1:79" customFormat="1" x14ac:dyDescent="0.25">
      <c r="A1160" t="s">
        <v>2321</v>
      </c>
      <c r="B1160" t="s">
        <v>356</v>
      </c>
      <c r="C1160" t="s">
        <v>394</v>
      </c>
      <c r="D1160" t="s">
        <v>951</v>
      </c>
      <c r="E1160">
        <v>2019</v>
      </c>
      <c r="F1160" t="s">
        <v>74</v>
      </c>
      <c r="G1160" t="s">
        <v>74</v>
      </c>
      <c r="H1160" t="s">
        <v>74</v>
      </c>
      <c r="I1160" t="s">
        <v>74</v>
      </c>
      <c r="J1160" t="s">
        <v>74</v>
      </c>
      <c r="K1160" t="s">
        <v>74</v>
      </c>
      <c r="L1160" t="s">
        <v>74</v>
      </c>
      <c r="M1160" t="s">
        <v>74</v>
      </c>
      <c r="N1160" t="s">
        <v>74</v>
      </c>
      <c r="O1160" t="s">
        <v>74</v>
      </c>
      <c r="P1160" t="s">
        <v>74</v>
      </c>
      <c r="Q1160" t="s">
        <v>74</v>
      </c>
      <c r="R1160" t="s">
        <v>74</v>
      </c>
      <c r="S1160" t="s">
        <v>74</v>
      </c>
      <c r="T1160" t="s">
        <v>74</v>
      </c>
      <c r="U1160" t="s">
        <v>74</v>
      </c>
      <c r="V1160" t="s">
        <v>74</v>
      </c>
      <c r="W1160" t="s">
        <v>74</v>
      </c>
      <c r="X1160" t="s">
        <v>74</v>
      </c>
      <c r="Y1160" t="s">
        <v>74</v>
      </c>
      <c r="Z1160" t="s">
        <v>74</v>
      </c>
      <c r="AA1160" t="s">
        <v>74</v>
      </c>
      <c r="AB1160" t="s">
        <v>74</v>
      </c>
      <c r="AC1160" t="s">
        <v>74</v>
      </c>
      <c r="AD1160" t="s">
        <v>74</v>
      </c>
      <c r="AE1160" t="s">
        <v>74</v>
      </c>
      <c r="AF1160" t="s">
        <v>74</v>
      </c>
      <c r="AG1160" t="s">
        <v>74</v>
      </c>
      <c r="AH1160" t="s">
        <v>74</v>
      </c>
      <c r="AI1160" t="s">
        <v>74</v>
      </c>
      <c r="AJ1160" t="s">
        <v>74</v>
      </c>
      <c r="AK1160" t="s">
        <v>74</v>
      </c>
      <c r="AL1160" t="s">
        <v>74</v>
      </c>
      <c r="AM1160" t="s">
        <v>74</v>
      </c>
      <c r="AN1160" t="s">
        <v>74</v>
      </c>
      <c r="AO1160" t="s">
        <v>74</v>
      </c>
      <c r="AP1160" t="s">
        <v>74</v>
      </c>
      <c r="AQ1160" t="s">
        <v>74</v>
      </c>
      <c r="AR1160" t="s">
        <v>74</v>
      </c>
      <c r="AS1160" t="s">
        <v>74</v>
      </c>
      <c r="AT1160" t="s">
        <v>74</v>
      </c>
      <c r="AU1160" t="s">
        <v>74</v>
      </c>
      <c r="AV1160" t="s">
        <v>74</v>
      </c>
      <c r="AW1160" t="s">
        <v>74</v>
      </c>
      <c r="AX1160" t="s">
        <v>74</v>
      </c>
      <c r="AY1160" t="s">
        <v>74</v>
      </c>
      <c r="AZ1160" t="s">
        <v>74</v>
      </c>
      <c r="BA1160" t="s">
        <v>74</v>
      </c>
      <c r="BB1160" t="s">
        <v>74</v>
      </c>
      <c r="BC1160" t="s">
        <v>74</v>
      </c>
      <c r="BD1160" t="s">
        <v>74</v>
      </c>
      <c r="BE1160" t="s">
        <v>74</v>
      </c>
      <c r="BF1160" t="s">
        <v>74</v>
      </c>
      <c r="BG1160" t="s">
        <v>74</v>
      </c>
      <c r="BH1160" t="s">
        <v>74</v>
      </c>
      <c r="BI1160" t="s">
        <v>74</v>
      </c>
      <c r="BJ1160" t="s">
        <v>74</v>
      </c>
      <c r="BK1160" t="s">
        <v>74</v>
      </c>
      <c r="BL1160" t="s">
        <v>74</v>
      </c>
      <c r="BM1160" t="s">
        <v>74</v>
      </c>
      <c r="BN1160" t="s">
        <v>74</v>
      </c>
      <c r="BO1160" t="s">
        <v>74</v>
      </c>
      <c r="BP1160" t="s">
        <v>74</v>
      </c>
      <c r="BQ1160" t="s">
        <v>74</v>
      </c>
      <c r="BR1160" t="s">
        <v>74</v>
      </c>
      <c r="BS1160" t="s">
        <v>74</v>
      </c>
      <c r="BT1160" t="s">
        <v>74</v>
      </c>
      <c r="BU1160" t="s">
        <v>74</v>
      </c>
      <c r="BV1160" t="s">
        <v>74</v>
      </c>
      <c r="BW1160" t="s">
        <v>74</v>
      </c>
      <c r="BX1160" t="s">
        <v>2318</v>
      </c>
      <c r="BY1160" t="s">
        <v>74</v>
      </c>
      <c r="BZ1160" t="s">
        <v>74</v>
      </c>
      <c r="CA1160">
        <v>1</v>
      </c>
    </row>
    <row r="1161" spans="1:79" customFormat="1" x14ac:dyDescent="0.25">
      <c r="A1161" t="s">
        <v>2322</v>
      </c>
      <c r="B1161" t="s">
        <v>356</v>
      </c>
      <c r="C1161" t="s">
        <v>394</v>
      </c>
      <c r="D1161" t="s">
        <v>953</v>
      </c>
      <c r="E1161">
        <v>2019</v>
      </c>
      <c r="F1161" t="s">
        <v>74</v>
      </c>
      <c r="G1161" t="s">
        <v>74</v>
      </c>
      <c r="H1161" t="s">
        <v>74</v>
      </c>
      <c r="I1161" t="s">
        <v>74</v>
      </c>
      <c r="J1161" t="s">
        <v>74</v>
      </c>
      <c r="K1161" t="s">
        <v>74</v>
      </c>
      <c r="L1161" t="s">
        <v>74</v>
      </c>
      <c r="M1161" t="s">
        <v>74</v>
      </c>
      <c r="N1161" t="s">
        <v>74</v>
      </c>
      <c r="O1161" t="s">
        <v>74</v>
      </c>
      <c r="P1161" t="s">
        <v>74</v>
      </c>
      <c r="Q1161" t="s">
        <v>74</v>
      </c>
      <c r="R1161" t="s">
        <v>74</v>
      </c>
      <c r="S1161" t="s">
        <v>74</v>
      </c>
      <c r="T1161" t="s">
        <v>74</v>
      </c>
      <c r="U1161" t="s">
        <v>74</v>
      </c>
      <c r="V1161" t="s">
        <v>74</v>
      </c>
      <c r="W1161" t="s">
        <v>74</v>
      </c>
      <c r="X1161" t="s">
        <v>74</v>
      </c>
      <c r="Y1161" t="s">
        <v>74</v>
      </c>
      <c r="Z1161" t="s">
        <v>74</v>
      </c>
      <c r="AA1161" t="s">
        <v>74</v>
      </c>
      <c r="AB1161" t="s">
        <v>74</v>
      </c>
      <c r="AC1161" t="s">
        <v>74</v>
      </c>
      <c r="AD1161" t="s">
        <v>74</v>
      </c>
      <c r="AE1161" t="s">
        <v>74</v>
      </c>
      <c r="AF1161" t="s">
        <v>74</v>
      </c>
      <c r="AG1161" t="s">
        <v>74</v>
      </c>
      <c r="AH1161" t="s">
        <v>74</v>
      </c>
      <c r="AI1161" t="s">
        <v>74</v>
      </c>
      <c r="AJ1161" t="s">
        <v>74</v>
      </c>
      <c r="AK1161" t="s">
        <v>74</v>
      </c>
      <c r="AL1161" t="s">
        <v>74</v>
      </c>
      <c r="AM1161" t="s">
        <v>74</v>
      </c>
      <c r="AN1161" t="s">
        <v>74</v>
      </c>
      <c r="AO1161" t="s">
        <v>74</v>
      </c>
      <c r="AP1161" t="s">
        <v>74</v>
      </c>
      <c r="AQ1161" t="s">
        <v>74</v>
      </c>
      <c r="AR1161" t="s">
        <v>74</v>
      </c>
      <c r="AS1161" t="s">
        <v>74</v>
      </c>
      <c r="AT1161" t="s">
        <v>74</v>
      </c>
      <c r="AU1161" t="s">
        <v>74</v>
      </c>
      <c r="AV1161" t="s">
        <v>74</v>
      </c>
      <c r="AW1161" t="s">
        <v>74</v>
      </c>
      <c r="AX1161" t="s">
        <v>74</v>
      </c>
      <c r="AY1161" t="s">
        <v>74</v>
      </c>
      <c r="AZ1161" t="s">
        <v>74</v>
      </c>
      <c r="BA1161" t="s">
        <v>74</v>
      </c>
      <c r="BB1161" t="s">
        <v>74</v>
      </c>
      <c r="BC1161" t="s">
        <v>74</v>
      </c>
      <c r="BD1161" t="s">
        <v>74</v>
      </c>
      <c r="BE1161" t="s">
        <v>74</v>
      </c>
      <c r="BF1161" t="s">
        <v>74</v>
      </c>
      <c r="BG1161" t="s">
        <v>74</v>
      </c>
      <c r="BH1161" t="s">
        <v>74</v>
      </c>
      <c r="BI1161" t="s">
        <v>74</v>
      </c>
      <c r="BJ1161" t="s">
        <v>74</v>
      </c>
      <c r="BK1161" t="s">
        <v>74</v>
      </c>
      <c r="BL1161" t="s">
        <v>74</v>
      </c>
      <c r="BM1161" t="s">
        <v>74</v>
      </c>
      <c r="BN1161" t="s">
        <v>74</v>
      </c>
      <c r="BO1161" t="s">
        <v>74</v>
      </c>
      <c r="BP1161" t="s">
        <v>74</v>
      </c>
      <c r="BQ1161" t="s">
        <v>74</v>
      </c>
      <c r="BR1161" t="s">
        <v>74</v>
      </c>
      <c r="BS1161" t="s">
        <v>74</v>
      </c>
      <c r="BT1161" t="s">
        <v>74</v>
      </c>
      <c r="BU1161" t="s">
        <v>74</v>
      </c>
      <c r="BV1161" t="s">
        <v>74</v>
      </c>
      <c r="BW1161" t="s">
        <v>74</v>
      </c>
      <c r="BX1161" t="s">
        <v>2318</v>
      </c>
      <c r="BY1161" t="s">
        <v>74</v>
      </c>
      <c r="BZ1161" t="s">
        <v>74</v>
      </c>
      <c r="CA1161">
        <v>0</v>
      </c>
    </row>
    <row r="1162" spans="1:79" customFormat="1" x14ac:dyDescent="0.25">
      <c r="A1162" t="s">
        <v>2323</v>
      </c>
      <c r="B1162" t="s">
        <v>356</v>
      </c>
      <c r="C1162" t="s">
        <v>43</v>
      </c>
      <c r="D1162" t="s">
        <v>44</v>
      </c>
      <c r="E1162">
        <v>2019</v>
      </c>
      <c r="F1162">
        <v>3051</v>
      </c>
      <c r="G1162">
        <v>222</v>
      </c>
      <c r="H1162">
        <v>0</v>
      </c>
      <c r="I1162">
        <v>74</v>
      </c>
      <c r="J1162">
        <v>545</v>
      </c>
      <c r="K1162">
        <v>690</v>
      </c>
      <c r="L1162">
        <v>450</v>
      </c>
      <c r="M1162">
        <v>364</v>
      </c>
      <c r="N1162">
        <v>413</v>
      </c>
      <c r="O1162">
        <v>406</v>
      </c>
      <c r="P1162">
        <v>224</v>
      </c>
      <c r="Q1162">
        <v>90</v>
      </c>
      <c r="R1162">
        <v>17</v>
      </c>
      <c r="S1162">
        <v>0</v>
      </c>
      <c r="T1162">
        <v>0</v>
      </c>
      <c r="U1162">
        <v>3112</v>
      </c>
      <c r="V1162">
        <v>160</v>
      </c>
      <c r="W1162">
        <v>1</v>
      </c>
      <c r="X1162">
        <v>2510</v>
      </c>
      <c r="Y1162">
        <v>655</v>
      </c>
      <c r="Z1162">
        <v>108</v>
      </c>
      <c r="AA1162">
        <v>0</v>
      </c>
      <c r="AB1162">
        <v>33</v>
      </c>
      <c r="AC1162">
        <v>152</v>
      </c>
      <c r="AD1162">
        <v>2</v>
      </c>
      <c r="AE1162">
        <v>3086</v>
      </c>
      <c r="AF1162">
        <v>24</v>
      </c>
      <c r="AG1162">
        <v>3185</v>
      </c>
      <c r="AH1162">
        <v>58</v>
      </c>
      <c r="AI1162" t="s">
        <v>74</v>
      </c>
      <c r="AJ1162">
        <v>6</v>
      </c>
      <c r="AK1162">
        <v>369</v>
      </c>
      <c r="AL1162">
        <v>2902</v>
      </c>
      <c r="AM1162">
        <v>2</v>
      </c>
      <c r="AN1162">
        <v>3273</v>
      </c>
      <c r="AO1162">
        <v>0.9321723189734189</v>
      </c>
      <c r="AP1162">
        <v>6.7827681026581113E-2</v>
      </c>
      <c r="AQ1162">
        <v>0</v>
      </c>
      <c r="AR1162">
        <v>2.260922700886037E-2</v>
      </c>
      <c r="AS1162">
        <v>0.16651390161930951</v>
      </c>
      <c r="AT1162">
        <v>0.21081576535288729</v>
      </c>
      <c r="AU1162">
        <v>0.13748854262144819</v>
      </c>
      <c r="AV1162">
        <v>0.1112129544760159</v>
      </c>
      <c r="AW1162">
        <v>0.12618392911701801</v>
      </c>
      <c r="AX1162">
        <v>0.1240452184540177</v>
      </c>
      <c r="AY1162">
        <v>6.8438741216009777E-2</v>
      </c>
      <c r="AZ1162">
        <v>2.7497708524289639E-2</v>
      </c>
      <c r="BA1162">
        <v>0</v>
      </c>
      <c r="BB1162">
        <v>5.194011610143599E-3</v>
      </c>
      <c r="BC1162">
        <v>0</v>
      </c>
      <c r="BD1162">
        <v>0.95080965475099299</v>
      </c>
      <c r="BE1162">
        <v>4.8884815154292688E-2</v>
      </c>
      <c r="BF1162">
        <v>3.0553009471432941E-4</v>
      </c>
      <c r="BG1162">
        <v>0.76688053773296672</v>
      </c>
      <c r="BH1162">
        <v>0.20012221203788569</v>
      </c>
      <c r="BI1162">
        <v>3.2997250229147568E-2</v>
      </c>
      <c r="BJ1162">
        <v>0</v>
      </c>
      <c r="BK1162">
        <v>1.0082493125572869E-2</v>
      </c>
      <c r="BL1162">
        <v>4.644057439657806E-2</v>
      </c>
      <c r="BM1162">
        <v>6.1106018942865871E-4</v>
      </c>
      <c r="BN1162">
        <v>0.94286587228842045</v>
      </c>
      <c r="BO1162">
        <v>7.3327222731439049E-3</v>
      </c>
      <c r="BP1162">
        <v>0.97311335166513901</v>
      </c>
      <c r="BQ1162">
        <v>1.7720745493431101E-2</v>
      </c>
      <c r="BR1162">
        <v>0</v>
      </c>
      <c r="BS1162">
        <v>1.833180568285976E-3</v>
      </c>
      <c r="BT1162">
        <v>0.1127406049495875</v>
      </c>
      <c r="BU1162">
        <v>0.88664833486098382</v>
      </c>
      <c r="BV1162">
        <v>6.1106018942865871E-4</v>
      </c>
      <c r="BW1162">
        <v>1</v>
      </c>
      <c r="BX1162" t="s">
        <v>2324</v>
      </c>
      <c r="BY1162">
        <v>3273</v>
      </c>
      <c r="BZ1162">
        <v>1</v>
      </c>
      <c r="CA1162">
        <v>0</v>
      </c>
    </row>
    <row r="1163" spans="1:79" customFormat="1" x14ac:dyDescent="0.25">
      <c r="A1163" t="s">
        <v>2325</v>
      </c>
      <c r="B1163" t="s">
        <v>356</v>
      </c>
      <c r="C1163" t="s">
        <v>43</v>
      </c>
      <c r="D1163" t="s">
        <v>947</v>
      </c>
      <c r="E1163">
        <v>2019</v>
      </c>
      <c r="F1163">
        <v>804</v>
      </c>
      <c r="G1163">
        <v>63</v>
      </c>
      <c r="H1163">
        <v>0</v>
      </c>
      <c r="I1163">
        <v>15</v>
      </c>
      <c r="J1163">
        <v>140</v>
      </c>
      <c r="K1163">
        <v>180</v>
      </c>
      <c r="L1163">
        <v>134</v>
      </c>
      <c r="M1163">
        <v>102</v>
      </c>
      <c r="N1163">
        <v>80</v>
      </c>
      <c r="O1163">
        <v>111</v>
      </c>
      <c r="P1163">
        <v>61</v>
      </c>
      <c r="Q1163">
        <v>39</v>
      </c>
      <c r="R1163">
        <v>5</v>
      </c>
      <c r="S1163">
        <v>0</v>
      </c>
      <c r="T1163">
        <v>0</v>
      </c>
      <c r="U1163">
        <v>821</v>
      </c>
      <c r="V1163">
        <v>46</v>
      </c>
      <c r="W1163">
        <v>0</v>
      </c>
      <c r="X1163">
        <v>656</v>
      </c>
      <c r="Y1163">
        <v>181</v>
      </c>
      <c r="Z1163">
        <v>30</v>
      </c>
      <c r="AA1163">
        <v>0</v>
      </c>
      <c r="AB1163">
        <v>6</v>
      </c>
      <c r="AC1163">
        <v>18</v>
      </c>
      <c r="AD1163">
        <v>0</v>
      </c>
      <c r="AE1163">
        <v>843</v>
      </c>
      <c r="AF1163">
        <v>5</v>
      </c>
      <c r="AG1163">
        <v>859</v>
      </c>
      <c r="AH1163">
        <v>0</v>
      </c>
      <c r="AI1163" t="s">
        <v>74</v>
      </c>
      <c r="AJ1163">
        <v>3</v>
      </c>
      <c r="AK1163">
        <v>123</v>
      </c>
      <c r="AL1163">
        <v>743</v>
      </c>
      <c r="AM1163">
        <v>1</v>
      </c>
      <c r="AN1163">
        <v>867</v>
      </c>
      <c r="AO1163">
        <v>0.9273356401384083</v>
      </c>
      <c r="AP1163">
        <v>7.2664359861591699E-2</v>
      </c>
      <c r="AQ1163">
        <v>0</v>
      </c>
      <c r="AR1163">
        <v>1.7301038062283738E-2</v>
      </c>
      <c r="AS1163">
        <v>0.16147635524798151</v>
      </c>
      <c r="AT1163">
        <v>0.20761245674740481</v>
      </c>
      <c r="AU1163">
        <v>0.15455594002306811</v>
      </c>
      <c r="AV1163">
        <v>0.1176470588235294</v>
      </c>
      <c r="AW1163">
        <v>9.22722029988466E-2</v>
      </c>
      <c r="AX1163">
        <v>0.12802768166089959</v>
      </c>
      <c r="AY1163">
        <v>7.0357554786620535E-2</v>
      </c>
      <c r="AZ1163">
        <v>4.4982698961937718E-2</v>
      </c>
      <c r="BA1163">
        <v>0</v>
      </c>
      <c r="BB1163">
        <v>5.7670126874279134E-3</v>
      </c>
      <c r="BC1163">
        <v>0</v>
      </c>
      <c r="BD1163">
        <v>0.94694348327566324</v>
      </c>
      <c r="BE1163">
        <v>5.3056516724336797E-2</v>
      </c>
      <c r="BF1163">
        <v>0</v>
      </c>
      <c r="BG1163">
        <v>0.75663206459054211</v>
      </c>
      <c r="BH1163">
        <v>0.20876585928489039</v>
      </c>
      <c r="BI1163">
        <v>3.4602076124567477E-2</v>
      </c>
      <c r="BJ1163">
        <v>0</v>
      </c>
      <c r="BK1163">
        <v>6.920415224913495E-3</v>
      </c>
      <c r="BL1163">
        <v>2.076124567474048E-2</v>
      </c>
      <c r="BM1163">
        <v>0</v>
      </c>
      <c r="BN1163">
        <v>0.97231833910034604</v>
      </c>
      <c r="BO1163">
        <v>5.7670126874279134E-3</v>
      </c>
      <c r="BP1163">
        <v>0.99077277970011535</v>
      </c>
      <c r="BQ1163">
        <v>0</v>
      </c>
      <c r="BR1163">
        <v>0</v>
      </c>
      <c r="BS1163">
        <v>3.4602076124567479E-3</v>
      </c>
      <c r="BT1163">
        <v>0.14186851211072671</v>
      </c>
      <c r="BU1163">
        <v>0.85697808535178777</v>
      </c>
      <c r="BV1163">
        <v>1.1534025374855829E-3</v>
      </c>
      <c r="BW1163">
        <v>1</v>
      </c>
      <c r="BX1163" t="s">
        <v>2324</v>
      </c>
      <c r="BY1163">
        <v>3273</v>
      </c>
      <c r="BZ1163">
        <v>0.26489459211732358</v>
      </c>
      <c r="CA1163">
        <v>0</v>
      </c>
    </row>
    <row r="1164" spans="1:79" customFormat="1" x14ac:dyDescent="0.25">
      <c r="A1164" t="s">
        <v>2326</v>
      </c>
      <c r="B1164" t="s">
        <v>356</v>
      </c>
      <c r="C1164" t="s">
        <v>43</v>
      </c>
      <c r="D1164" t="s">
        <v>949</v>
      </c>
      <c r="E1164">
        <v>2019</v>
      </c>
      <c r="F1164">
        <v>1177</v>
      </c>
      <c r="G1164">
        <v>84</v>
      </c>
      <c r="H1164">
        <v>0</v>
      </c>
      <c r="I1164">
        <v>37</v>
      </c>
      <c r="J1164">
        <v>212</v>
      </c>
      <c r="K1164">
        <v>234</v>
      </c>
      <c r="L1164">
        <v>173</v>
      </c>
      <c r="M1164">
        <v>144</v>
      </c>
      <c r="N1164">
        <v>191</v>
      </c>
      <c r="O1164">
        <v>165</v>
      </c>
      <c r="P1164">
        <v>84</v>
      </c>
      <c r="Q1164">
        <v>18</v>
      </c>
      <c r="R1164">
        <v>3</v>
      </c>
      <c r="S1164">
        <v>0</v>
      </c>
      <c r="T1164">
        <v>0</v>
      </c>
      <c r="U1164">
        <v>1185</v>
      </c>
      <c r="V1164">
        <v>75</v>
      </c>
      <c r="W1164">
        <v>1</v>
      </c>
      <c r="X1164">
        <v>1020</v>
      </c>
      <c r="Y1164">
        <v>204</v>
      </c>
      <c r="Z1164">
        <v>37</v>
      </c>
      <c r="AA1164">
        <v>0</v>
      </c>
      <c r="AB1164">
        <v>17</v>
      </c>
      <c r="AC1164">
        <v>116</v>
      </c>
      <c r="AD1164">
        <v>1</v>
      </c>
      <c r="AE1164">
        <v>1127</v>
      </c>
      <c r="AF1164">
        <v>10</v>
      </c>
      <c r="AG1164">
        <v>1248</v>
      </c>
      <c r="AH1164">
        <v>1</v>
      </c>
      <c r="AI1164" t="s">
        <v>74</v>
      </c>
      <c r="AJ1164">
        <v>2</v>
      </c>
      <c r="AK1164">
        <v>26</v>
      </c>
      <c r="AL1164">
        <v>1235</v>
      </c>
      <c r="AM1164">
        <v>0</v>
      </c>
      <c r="AN1164">
        <v>1261</v>
      </c>
      <c r="AO1164">
        <v>0.93338620142743856</v>
      </c>
      <c r="AP1164">
        <v>6.6613798572561458E-2</v>
      </c>
      <c r="AQ1164">
        <v>0</v>
      </c>
      <c r="AR1164">
        <v>2.934179222839017E-2</v>
      </c>
      <c r="AS1164">
        <v>0.16812053925455989</v>
      </c>
      <c r="AT1164">
        <v>0.18556701030927841</v>
      </c>
      <c r="AU1164">
        <v>0.13719270420301349</v>
      </c>
      <c r="AV1164">
        <v>0.1141950832672482</v>
      </c>
      <c r="AW1164">
        <v>0.1514670896114195</v>
      </c>
      <c r="AX1164">
        <v>0.13084853291038859</v>
      </c>
      <c r="AY1164">
        <v>6.6613798572561458E-2</v>
      </c>
      <c r="AZ1164">
        <v>1.427438540840603E-2</v>
      </c>
      <c r="BA1164">
        <v>0</v>
      </c>
      <c r="BB1164">
        <v>2.379064234734338E-3</v>
      </c>
      <c r="BC1164">
        <v>0</v>
      </c>
      <c r="BD1164">
        <v>0.93973037272006343</v>
      </c>
      <c r="BE1164">
        <v>5.9476605868358443E-2</v>
      </c>
      <c r="BF1164">
        <v>7.9302141157811261E-4</v>
      </c>
      <c r="BG1164">
        <v>0.80888183980967487</v>
      </c>
      <c r="BH1164">
        <v>0.16177636796193501</v>
      </c>
      <c r="BI1164">
        <v>2.934179222839017E-2</v>
      </c>
      <c r="BJ1164">
        <v>0</v>
      </c>
      <c r="BK1164">
        <v>1.348136399682792E-2</v>
      </c>
      <c r="BL1164">
        <v>9.1990483743061069E-2</v>
      </c>
      <c r="BM1164">
        <v>7.9302141157811261E-4</v>
      </c>
      <c r="BN1164">
        <v>0.89373513084853295</v>
      </c>
      <c r="BO1164">
        <v>7.9302141157811257E-3</v>
      </c>
      <c r="BP1164">
        <v>0.98969072164948457</v>
      </c>
      <c r="BQ1164">
        <v>7.9302141157811261E-4</v>
      </c>
      <c r="BR1164">
        <v>0</v>
      </c>
      <c r="BS1164">
        <v>1.586042823156225E-3</v>
      </c>
      <c r="BT1164">
        <v>2.0618556701030931E-2</v>
      </c>
      <c r="BU1164">
        <v>0.97938144329896903</v>
      </c>
      <c r="BV1164">
        <v>0</v>
      </c>
      <c r="BW1164">
        <v>1</v>
      </c>
      <c r="BX1164" t="s">
        <v>2324</v>
      </c>
      <c r="BY1164">
        <v>3273</v>
      </c>
      <c r="BZ1164">
        <v>0.38527344943476932</v>
      </c>
      <c r="CA1164">
        <v>0</v>
      </c>
    </row>
    <row r="1165" spans="1:79" customFormat="1" x14ac:dyDescent="0.25">
      <c r="A1165" t="s">
        <v>2327</v>
      </c>
      <c r="B1165" t="s">
        <v>356</v>
      </c>
      <c r="C1165" t="s">
        <v>43</v>
      </c>
      <c r="D1165" t="s">
        <v>951</v>
      </c>
      <c r="E1165">
        <v>2019</v>
      </c>
      <c r="F1165">
        <v>90</v>
      </c>
      <c r="G1165">
        <v>6</v>
      </c>
      <c r="H1165">
        <v>0</v>
      </c>
      <c r="I1165">
        <v>4</v>
      </c>
      <c r="J1165">
        <v>19</v>
      </c>
      <c r="K1165">
        <v>28</v>
      </c>
      <c r="L1165">
        <v>9</v>
      </c>
      <c r="M1165">
        <v>7</v>
      </c>
      <c r="N1165">
        <v>10</v>
      </c>
      <c r="O1165">
        <v>7</v>
      </c>
      <c r="P1165">
        <v>9</v>
      </c>
      <c r="Q1165">
        <v>2</v>
      </c>
      <c r="R1165">
        <v>1</v>
      </c>
      <c r="S1165">
        <v>0</v>
      </c>
      <c r="T1165">
        <v>0</v>
      </c>
      <c r="U1165">
        <v>92</v>
      </c>
      <c r="V1165">
        <v>4</v>
      </c>
      <c r="W1165">
        <v>0</v>
      </c>
      <c r="X1165">
        <v>80</v>
      </c>
      <c r="Y1165">
        <v>14</v>
      </c>
      <c r="Z1165">
        <v>2</v>
      </c>
      <c r="AA1165">
        <v>0</v>
      </c>
      <c r="AB1165">
        <v>1</v>
      </c>
      <c r="AC1165">
        <v>3</v>
      </c>
      <c r="AD1165">
        <v>0</v>
      </c>
      <c r="AE1165">
        <v>92</v>
      </c>
      <c r="AF1165">
        <v>1</v>
      </c>
      <c r="AG1165">
        <v>95</v>
      </c>
      <c r="AH1165">
        <v>0</v>
      </c>
      <c r="AI1165" t="s">
        <v>74</v>
      </c>
      <c r="AJ1165">
        <v>0</v>
      </c>
      <c r="AK1165">
        <v>11</v>
      </c>
      <c r="AL1165">
        <v>85</v>
      </c>
      <c r="AM1165">
        <v>0</v>
      </c>
      <c r="AN1165">
        <v>96</v>
      </c>
      <c r="AO1165">
        <v>0.9375</v>
      </c>
      <c r="AP1165">
        <v>6.25E-2</v>
      </c>
      <c r="AQ1165">
        <v>0</v>
      </c>
      <c r="AR1165">
        <v>4.1666666666666657E-2</v>
      </c>
      <c r="AS1165">
        <v>0.19791666666666671</v>
      </c>
      <c r="AT1165">
        <v>0.29166666666666669</v>
      </c>
      <c r="AU1165">
        <v>9.375E-2</v>
      </c>
      <c r="AV1165">
        <v>7.2916666666666671E-2</v>
      </c>
      <c r="AW1165">
        <v>0.1041666666666667</v>
      </c>
      <c r="AX1165">
        <v>7.2916666666666671E-2</v>
      </c>
      <c r="AY1165">
        <v>9.375E-2</v>
      </c>
      <c r="AZ1165">
        <v>2.0833333333333329E-2</v>
      </c>
      <c r="BA1165">
        <v>0</v>
      </c>
      <c r="BB1165">
        <v>1.041666666666667E-2</v>
      </c>
      <c r="BC1165">
        <v>0</v>
      </c>
      <c r="BD1165">
        <v>0.95833333333333337</v>
      </c>
      <c r="BE1165">
        <v>4.1666666666666657E-2</v>
      </c>
      <c r="BF1165">
        <v>0</v>
      </c>
      <c r="BG1165">
        <v>0.83333333333333337</v>
      </c>
      <c r="BH1165">
        <v>0.14583333333333329</v>
      </c>
      <c r="BI1165">
        <v>2.0833333333333329E-2</v>
      </c>
      <c r="BJ1165">
        <v>0</v>
      </c>
      <c r="BK1165">
        <v>1.041666666666667E-2</v>
      </c>
      <c r="BL1165">
        <v>3.125E-2</v>
      </c>
      <c r="BM1165">
        <v>0</v>
      </c>
      <c r="BN1165">
        <v>0.95833333333333337</v>
      </c>
      <c r="BO1165">
        <v>1.041666666666667E-2</v>
      </c>
      <c r="BP1165">
        <v>0.98958333333333337</v>
      </c>
      <c r="BQ1165">
        <v>0</v>
      </c>
      <c r="BR1165">
        <v>0</v>
      </c>
      <c r="BS1165">
        <v>0</v>
      </c>
      <c r="BT1165">
        <v>0.1145833333333333</v>
      </c>
      <c r="BU1165">
        <v>0.88541666666666663</v>
      </c>
      <c r="BV1165">
        <v>0</v>
      </c>
      <c r="BW1165">
        <v>1</v>
      </c>
      <c r="BX1165" t="s">
        <v>2324</v>
      </c>
      <c r="BY1165">
        <v>3273</v>
      </c>
      <c r="BZ1165">
        <v>2.933088909257562E-2</v>
      </c>
      <c r="CA1165">
        <v>0</v>
      </c>
    </row>
    <row r="1166" spans="1:79" customFormat="1" x14ac:dyDescent="0.25">
      <c r="A1166" t="s">
        <v>2328</v>
      </c>
      <c r="B1166" t="s">
        <v>356</v>
      </c>
      <c r="C1166" t="s">
        <v>43</v>
      </c>
      <c r="D1166" t="s">
        <v>953</v>
      </c>
      <c r="E1166">
        <v>2019</v>
      </c>
      <c r="F1166">
        <v>979</v>
      </c>
      <c r="G1166">
        <v>69</v>
      </c>
      <c r="H1166">
        <v>0</v>
      </c>
      <c r="I1166">
        <v>18</v>
      </c>
      <c r="J1166">
        <v>173</v>
      </c>
      <c r="K1166">
        <v>248</v>
      </c>
      <c r="L1166">
        <v>134</v>
      </c>
      <c r="M1166">
        <v>111</v>
      </c>
      <c r="N1166">
        <v>132</v>
      </c>
      <c r="O1166">
        <v>123</v>
      </c>
      <c r="P1166">
        <v>70</v>
      </c>
      <c r="Q1166">
        <v>31</v>
      </c>
      <c r="R1166">
        <v>8</v>
      </c>
      <c r="S1166">
        <v>0</v>
      </c>
      <c r="T1166">
        <v>0</v>
      </c>
      <c r="U1166">
        <v>1013</v>
      </c>
      <c r="V1166">
        <v>35</v>
      </c>
      <c r="W1166">
        <v>0</v>
      </c>
      <c r="X1166">
        <v>754</v>
      </c>
      <c r="Y1166">
        <v>255</v>
      </c>
      <c r="Z1166">
        <v>39</v>
      </c>
      <c r="AA1166">
        <v>0</v>
      </c>
      <c r="AB1166">
        <v>9</v>
      </c>
      <c r="AC1166">
        <v>14</v>
      </c>
      <c r="AD1166">
        <v>1</v>
      </c>
      <c r="AE1166">
        <v>1024</v>
      </c>
      <c r="AF1166">
        <v>8</v>
      </c>
      <c r="AG1166">
        <v>982</v>
      </c>
      <c r="AH1166">
        <v>57</v>
      </c>
      <c r="AI1166" t="s">
        <v>74</v>
      </c>
      <c r="AJ1166">
        <v>1</v>
      </c>
      <c r="AK1166">
        <v>209</v>
      </c>
      <c r="AL1166">
        <v>838</v>
      </c>
      <c r="AM1166">
        <v>1</v>
      </c>
      <c r="AN1166">
        <v>1048</v>
      </c>
      <c r="AO1166">
        <v>0.93416030534351147</v>
      </c>
      <c r="AP1166">
        <v>6.5839694656488548E-2</v>
      </c>
      <c r="AQ1166">
        <v>0</v>
      </c>
      <c r="AR1166">
        <v>1.717557251908397E-2</v>
      </c>
      <c r="AS1166">
        <v>0.16507633587786261</v>
      </c>
      <c r="AT1166">
        <v>0.23664122137404581</v>
      </c>
      <c r="AU1166">
        <v>0.12786259541984729</v>
      </c>
      <c r="AV1166">
        <v>0.1059160305343511</v>
      </c>
      <c r="AW1166">
        <v>0.1259541984732824</v>
      </c>
      <c r="AX1166">
        <v>0.1173664122137405</v>
      </c>
      <c r="AY1166">
        <v>6.6793893129770993E-2</v>
      </c>
      <c r="AZ1166">
        <v>2.9580152671755729E-2</v>
      </c>
      <c r="BA1166">
        <v>0</v>
      </c>
      <c r="BB1166">
        <v>7.6335877862595417E-3</v>
      </c>
      <c r="BC1166">
        <v>0</v>
      </c>
      <c r="BD1166">
        <v>0.96660305343511455</v>
      </c>
      <c r="BE1166">
        <v>3.3396946564885503E-2</v>
      </c>
      <c r="BF1166">
        <v>0</v>
      </c>
      <c r="BG1166">
        <v>0.71946564885496178</v>
      </c>
      <c r="BH1166">
        <v>0.2433206106870229</v>
      </c>
      <c r="BI1166">
        <v>3.7213740458015267E-2</v>
      </c>
      <c r="BJ1166">
        <v>0</v>
      </c>
      <c r="BK1166">
        <v>8.5877862595419852E-3</v>
      </c>
      <c r="BL1166">
        <v>1.33587786259542E-2</v>
      </c>
      <c r="BM1166">
        <v>9.5419847328244271E-4</v>
      </c>
      <c r="BN1166">
        <v>0.97709923664122134</v>
      </c>
      <c r="BO1166">
        <v>7.6335877862595417E-3</v>
      </c>
      <c r="BP1166">
        <v>0.93702290076335881</v>
      </c>
      <c r="BQ1166">
        <v>5.4389312977099237E-2</v>
      </c>
      <c r="BR1166">
        <v>0</v>
      </c>
      <c r="BS1166">
        <v>9.5419847328244271E-4</v>
      </c>
      <c r="BT1166">
        <v>0.19942748091603049</v>
      </c>
      <c r="BU1166">
        <v>0.79961832061068705</v>
      </c>
      <c r="BV1166">
        <v>9.5419847328244271E-4</v>
      </c>
      <c r="BW1166">
        <v>1</v>
      </c>
      <c r="BX1166" t="s">
        <v>2324</v>
      </c>
      <c r="BY1166">
        <v>3273</v>
      </c>
      <c r="BZ1166">
        <v>0.32019553926061722</v>
      </c>
      <c r="CA1166">
        <v>0</v>
      </c>
    </row>
    <row r="1167" spans="1:79" customFormat="1" x14ac:dyDescent="0.25">
      <c r="A1167" t="s">
        <v>2329</v>
      </c>
      <c r="B1167" t="s">
        <v>356</v>
      </c>
      <c r="C1167" t="s">
        <v>43</v>
      </c>
      <c r="D1167" t="s">
        <v>961</v>
      </c>
      <c r="E1167">
        <v>2019</v>
      </c>
      <c r="F1167">
        <v>1</v>
      </c>
      <c r="G1167">
        <v>0</v>
      </c>
      <c r="H1167">
        <v>0</v>
      </c>
      <c r="I1167">
        <v>0</v>
      </c>
      <c r="J1167">
        <v>1</v>
      </c>
      <c r="K1167">
        <v>0</v>
      </c>
      <c r="L1167">
        <v>0</v>
      </c>
      <c r="M1167">
        <v>0</v>
      </c>
      <c r="N1167">
        <v>0</v>
      </c>
      <c r="O1167">
        <v>0</v>
      </c>
      <c r="P1167">
        <v>0</v>
      </c>
      <c r="Q1167">
        <v>0</v>
      </c>
      <c r="R1167">
        <v>0</v>
      </c>
      <c r="S1167">
        <v>0</v>
      </c>
      <c r="T1167">
        <v>0</v>
      </c>
      <c r="U1167">
        <v>1</v>
      </c>
      <c r="V1167">
        <v>0</v>
      </c>
      <c r="W1167">
        <v>0</v>
      </c>
      <c r="X1167">
        <v>0</v>
      </c>
      <c r="Y1167">
        <v>1</v>
      </c>
      <c r="Z1167">
        <v>0</v>
      </c>
      <c r="AA1167">
        <v>0</v>
      </c>
      <c r="AB1167">
        <v>0</v>
      </c>
      <c r="AC1167">
        <v>1</v>
      </c>
      <c r="AD1167">
        <v>0</v>
      </c>
      <c r="AE1167">
        <v>0</v>
      </c>
      <c r="AF1167">
        <v>0</v>
      </c>
      <c r="AG1167">
        <v>1</v>
      </c>
      <c r="AH1167">
        <v>0</v>
      </c>
      <c r="AI1167" t="s">
        <v>74</v>
      </c>
      <c r="AJ1167">
        <v>0</v>
      </c>
      <c r="AK1167">
        <v>0</v>
      </c>
      <c r="AL1167">
        <v>1</v>
      </c>
      <c r="AM1167">
        <v>0</v>
      </c>
      <c r="AN1167">
        <v>1</v>
      </c>
      <c r="AO1167">
        <v>1</v>
      </c>
      <c r="AP1167">
        <v>0</v>
      </c>
      <c r="AQ1167">
        <v>0</v>
      </c>
      <c r="AR1167">
        <v>0</v>
      </c>
      <c r="AS1167">
        <v>1</v>
      </c>
      <c r="AT1167">
        <v>0</v>
      </c>
      <c r="AU1167">
        <v>0</v>
      </c>
      <c r="AV1167">
        <v>0</v>
      </c>
      <c r="AW1167">
        <v>0</v>
      </c>
      <c r="AX1167">
        <v>0</v>
      </c>
      <c r="AY1167">
        <v>0</v>
      </c>
      <c r="AZ1167">
        <v>0</v>
      </c>
      <c r="BA1167">
        <v>0</v>
      </c>
      <c r="BB1167">
        <v>0</v>
      </c>
      <c r="BC1167">
        <v>0</v>
      </c>
      <c r="BD1167">
        <v>1</v>
      </c>
      <c r="BE1167">
        <v>0</v>
      </c>
      <c r="BF1167">
        <v>0</v>
      </c>
      <c r="BG1167">
        <v>0</v>
      </c>
      <c r="BH1167">
        <v>1</v>
      </c>
      <c r="BI1167">
        <v>0</v>
      </c>
      <c r="BJ1167">
        <v>0</v>
      </c>
      <c r="BK1167">
        <v>0</v>
      </c>
      <c r="BL1167">
        <v>1</v>
      </c>
      <c r="BM1167">
        <v>0</v>
      </c>
      <c r="BN1167">
        <v>0</v>
      </c>
      <c r="BO1167">
        <v>0</v>
      </c>
      <c r="BP1167">
        <v>1</v>
      </c>
      <c r="BQ1167">
        <v>0</v>
      </c>
      <c r="BR1167">
        <v>0</v>
      </c>
      <c r="BS1167">
        <v>0</v>
      </c>
      <c r="BT1167">
        <v>0</v>
      </c>
      <c r="BU1167">
        <v>1</v>
      </c>
      <c r="BV1167">
        <v>0</v>
      </c>
      <c r="BW1167">
        <v>1</v>
      </c>
      <c r="BX1167" t="s">
        <v>2324</v>
      </c>
      <c r="BY1167">
        <v>3273</v>
      </c>
      <c r="BZ1167">
        <v>3.0553009471432941E-4</v>
      </c>
      <c r="CA1167">
        <v>0</v>
      </c>
    </row>
    <row r="1168" spans="1:79" customFormat="1" x14ac:dyDescent="0.25">
      <c r="A1168" t="s">
        <v>2330</v>
      </c>
      <c r="B1168" t="s">
        <v>356</v>
      </c>
      <c r="C1168" t="s">
        <v>187</v>
      </c>
      <c r="D1168" t="s">
        <v>44</v>
      </c>
      <c r="E1168">
        <v>2019</v>
      </c>
      <c r="F1168">
        <v>35</v>
      </c>
      <c r="G1168">
        <v>3</v>
      </c>
      <c r="H1168">
        <v>0</v>
      </c>
      <c r="I1168">
        <v>2</v>
      </c>
      <c r="J1168">
        <v>12</v>
      </c>
      <c r="K1168">
        <v>9</v>
      </c>
      <c r="L1168">
        <v>6</v>
      </c>
      <c r="M1168">
        <v>7</v>
      </c>
      <c r="N1168">
        <v>2</v>
      </c>
      <c r="O1168">
        <v>0</v>
      </c>
      <c r="P1168">
        <v>0</v>
      </c>
      <c r="Q1168">
        <v>0</v>
      </c>
      <c r="R1168">
        <v>0</v>
      </c>
      <c r="S1168">
        <v>0</v>
      </c>
      <c r="T1168">
        <v>0</v>
      </c>
      <c r="U1168">
        <v>21</v>
      </c>
      <c r="V1168">
        <v>1</v>
      </c>
      <c r="W1168">
        <v>16</v>
      </c>
      <c r="X1168">
        <v>32</v>
      </c>
      <c r="Y1168">
        <v>3</v>
      </c>
      <c r="Z1168">
        <v>3</v>
      </c>
      <c r="AA1168">
        <v>0</v>
      </c>
      <c r="AB1168">
        <v>0</v>
      </c>
      <c r="AC1168">
        <v>2</v>
      </c>
      <c r="AD1168">
        <v>0</v>
      </c>
      <c r="AE1168">
        <v>36</v>
      </c>
      <c r="AF1168">
        <v>1</v>
      </c>
      <c r="AG1168">
        <v>36</v>
      </c>
      <c r="AH1168">
        <v>1</v>
      </c>
      <c r="AI1168">
        <v>0</v>
      </c>
      <c r="AJ1168">
        <v>0</v>
      </c>
      <c r="AK1168">
        <v>13</v>
      </c>
      <c r="AL1168">
        <v>23</v>
      </c>
      <c r="AM1168">
        <v>2</v>
      </c>
      <c r="AN1168">
        <v>38</v>
      </c>
      <c r="AO1168">
        <v>0.92105263157894735</v>
      </c>
      <c r="AP1168">
        <v>7.8947368421052627E-2</v>
      </c>
      <c r="AQ1168">
        <v>0</v>
      </c>
      <c r="AR1168">
        <v>5.2631578947368418E-2</v>
      </c>
      <c r="AS1168">
        <v>0.31578947368421051</v>
      </c>
      <c r="AT1168">
        <v>0.23684210526315791</v>
      </c>
      <c r="AU1168">
        <v>0.15789473684210531</v>
      </c>
      <c r="AV1168">
        <v>0.18421052631578949</v>
      </c>
      <c r="AW1168">
        <v>5.2631578947368418E-2</v>
      </c>
      <c r="AX1168">
        <v>0</v>
      </c>
      <c r="AY1168">
        <v>0</v>
      </c>
      <c r="AZ1168">
        <v>0</v>
      </c>
      <c r="BA1168">
        <v>0</v>
      </c>
      <c r="BB1168">
        <v>0</v>
      </c>
      <c r="BC1168">
        <v>0</v>
      </c>
      <c r="BD1168">
        <v>0.55263157894736847</v>
      </c>
      <c r="BE1168">
        <v>2.6315789473684209E-2</v>
      </c>
      <c r="BF1168">
        <v>0.42105263157894729</v>
      </c>
      <c r="BG1168">
        <v>0.84210526315789469</v>
      </c>
      <c r="BH1168">
        <v>7.8947368421052627E-2</v>
      </c>
      <c r="BI1168">
        <v>7.8947368421052627E-2</v>
      </c>
      <c r="BJ1168">
        <v>0</v>
      </c>
      <c r="BK1168">
        <v>0</v>
      </c>
      <c r="BL1168">
        <v>5.2631578947368418E-2</v>
      </c>
      <c r="BM1168">
        <v>0</v>
      </c>
      <c r="BN1168">
        <v>0.94736842105263153</v>
      </c>
      <c r="BO1168">
        <v>2.6315789473684209E-2</v>
      </c>
      <c r="BP1168">
        <v>0.94736842105263153</v>
      </c>
      <c r="BQ1168">
        <v>2.6315789473684209E-2</v>
      </c>
      <c r="BR1168">
        <v>0</v>
      </c>
      <c r="BS1168">
        <v>0</v>
      </c>
      <c r="BT1168">
        <v>0.34210526315789469</v>
      </c>
      <c r="BU1168">
        <v>0.60526315789473684</v>
      </c>
      <c r="BV1168">
        <v>5.2631578947368418E-2</v>
      </c>
      <c r="BW1168">
        <v>1</v>
      </c>
      <c r="BX1168" t="s">
        <v>2331</v>
      </c>
      <c r="BY1168">
        <v>38</v>
      </c>
      <c r="BZ1168">
        <v>1</v>
      </c>
      <c r="CA1168">
        <v>0</v>
      </c>
    </row>
    <row r="1169" spans="1:79" customFormat="1" x14ac:dyDescent="0.25">
      <c r="A1169" t="s">
        <v>2332</v>
      </c>
      <c r="B1169" t="s">
        <v>356</v>
      </c>
      <c r="C1169" t="s">
        <v>187</v>
      </c>
      <c r="D1169" t="s">
        <v>947</v>
      </c>
      <c r="E1169">
        <v>2019</v>
      </c>
      <c r="F1169" t="s">
        <v>74</v>
      </c>
      <c r="G1169" t="s">
        <v>74</v>
      </c>
      <c r="H1169" t="s">
        <v>74</v>
      </c>
      <c r="I1169" t="s">
        <v>74</v>
      </c>
      <c r="J1169" t="s">
        <v>74</v>
      </c>
      <c r="K1169" t="s">
        <v>74</v>
      </c>
      <c r="L1169" t="s">
        <v>74</v>
      </c>
      <c r="M1169" t="s">
        <v>74</v>
      </c>
      <c r="N1169" t="s">
        <v>74</v>
      </c>
      <c r="O1169" t="s">
        <v>74</v>
      </c>
      <c r="P1169" t="s">
        <v>74</v>
      </c>
      <c r="Q1169" t="s">
        <v>74</v>
      </c>
      <c r="R1169" t="s">
        <v>74</v>
      </c>
      <c r="S1169" t="s">
        <v>74</v>
      </c>
      <c r="T1169" t="s">
        <v>74</v>
      </c>
      <c r="U1169" t="s">
        <v>74</v>
      </c>
      <c r="V1169" t="s">
        <v>74</v>
      </c>
      <c r="W1169" t="s">
        <v>74</v>
      </c>
      <c r="X1169" t="s">
        <v>74</v>
      </c>
      <c r="Y1169" t="s">
        <v>74</v>
      </c>
      <c r="Z1169" t="s">
        <v>74</v>
      </c>
      <c r="AA1169" t="s">
        <v>74</v>
      </c>
      <c r="AB1169" t="s">
        <v>74</v>
      </c>
      <c r="AC1169" t="s">
        <v>74</v>
      </c>
      <c r="AD1169" t="s">
        <v>74</v>
      </c>
      <c r="AE1169" t="s">
        <v>74</v>
      </c>
      <c r="AF1169" t="s">
        <v>74</v>
      </c>
      <c r="AG1169" t="s">
        <v>74</v>
      </c>
      <c r="AH1169" t="s">
        <v>74</v>
      </c>
      <c r="AI1169" t="s">
        <v>74</v>
      </c>
      <c r="AJ1169" t="s">
        <v>74</v>
      </c>
      <c r="AK1169" t="s">
        <v>74</v>
      </c>
      <c r="AL1169" t="s">
        <v>74</v>
      </c>
      <c r="AM1169" t="s">
        <v>74</v>
      </c>
      <c r="AN1169" t="s">
        <v>74</v>
      </c>
      <c r="AO1169" t="s">
        <v>74</v>
      </c>
      <c r="AP1169" t="s">
        <v>74</v>
      </c>
      <c r="AQ1169" t="s">
        <v>74</v>
      </c>
      <c r="AR1169" t="s">
        <v>74</v>
      </c>
      <c r="AS1169" t="s">
        <v>74</v>
      </c>
      <c r="AT1169" t="s">
        <v>74</v>
      </c>
      <c r="AU1169" t="s">
        <v>74</v>
      </c>
      <c r="AV1169" t="s">
        <v>74</v>
      </c>
      <c r="AW1169" t="s">
        <v>74</v>
      </c>
      <c r="AX1169" t="s">
        <v>74</v>
      </c>
      <c r="AY1169" t="s">
        <v>74</v>
      </c>
      <c r="AZ1169" t="s">
        <v>74</v>
      </c>
      <c r="BA1169" t="s">
        <v>74</v>
      </c>
      <c r="BB1169" t="s">
        <v>74</v>
      </c>
      <c r="BC1169" t="s">
        <v>74</v>
      </c>
      <c r="BD1169" t="s">
        <v>74</v>
      </c>
      <c r="BE1169" t="s">
        <v>74</v>
      </c>
      <c r="BF1169" t="s">
        <v>74</v>
      </c>
      <c r="BG1169" t="s">
        <v>74</v>
      </c>
      <c r="BH1169" t="s">
        <v>74</v>
      </c>
      <c r="BI1169" t="s">
        <v>74</v>
      </c>
      <c r="BJ1169" t="s">
        <v>74</v>
      </c>
      <c r="BK1169" t="s">
        <v>74</v>
      </c>
      <c r="BL1169" t="s">
        <v>74</v>
      </c>
      <c r="BM1169" t="s">
        <v>74</v>
      </c>
      <c r="BN1169" t="s">
        <v>74</v>
      </c>
      <c r="BO1169" t="s">
        <v>74</v>
      </c>
      <c r="BP1169" t="s">
        <v>74</v>
      </c>
      <c r="BQ1169" t="s">
        <v>74</v>
      </c>
      <c r="BR1169" t="s">
        <v>74</v>
      </c>
      <c r="BS1169" t="s">
        <v>74</v>
      </c>
      <c r="BT1169" t="s">
        <v>74</v>
      </c>
      <c r="BU1169" t="s">
        <v>74</v>
      </c>
      <c r="BV1169" t="s">
        <v>74</v>
      </c>
      <c r="BW1169" t="s">
        <v>74</v>
      </c>
      <c r="BX1169" t="s">
        <v>2331</v>
      </c>
      <c r="BY1169" t="s">
        <v>74</v>
      </c>
      <c r="BZ1169" t="s">
        <v>74</v>
      </c>
      <c r="CA1169">
        <v>0</v>
      </c>
    </row>
    <row r="1170" spans="1:79" customFormat="1" x14ac:dyDescent="0.25">
      <c r="A1170" t="s">
        <v>2333</v>
      </c>
      <c r="B1170" t="s">
        <v>356</v>
      </c>
      <c r="C1170" t="s">
        <v>187</v>
      </c>
      <c r="D1170" t="s">
        <v>949</v>
      </c>
      <c r="E1170">
        <v>2019</v>
      </c>
      <c r="F1170" t="s">
        <v>74</v>
      </c>
      <c r="G1170" t="s">
        <v>74</v>
      </c>
      <c r="H1170" t="s">
        <v>74</v>
      </c>
      <c r="I1170" t="s">
        <v>74</v>
      </c>
      <c r="J1170" t="s">
        <v>74</v>
      </c>
      <c r="K1170" t="s">
        <v>74</v>
      </c>
      <c r="L1170" t="s">
        <v>74</v>
      </c>
      <c r="M1170" t="s">
        <v>74</v>
      </c>
      <c r="N1170" t="s">
        <v>74</v>
      </c>
      <c r="O1170" t="s">
        <v>74</v>
      </c>
      <c r="P1170" t="s">
        <v>74</v>
      </c>
      <c r="Q1170" t="s">
        <v>74</v>
      </c>
      <c r="R1170" t="s">
        <v>74</v>
      </c>
      <c r="S1170" t="s">
        <v>74</v>
      </c>
      <c r="T1170" t="s">
        <v>74</v>
      </c>
      <c r="U1170" t="s">
        <v>74</v>
      </c>
      <c r="V1170" t="s">
        <v>74</v>
      </c>
      <c r="W1170" t="s">
        <v>74</v>
      </c>
      <c r="X1170" t="s">
        <v>74</v>
      </c>
      <c r="Y1170" t="s">
        <v>74</v>
      </c>
      <c r="Z1170" t="s">
        <v>74</v>
      </c>
      <c r="AA1170" t="s">
        <v>74</v>
      </c>
      <c r="AB1170" t="s">
        <v>74</v>
      </c>
      <c r="AC1170" t="s">
        <v>74</v>
      </c>
      <c r="AD1170" t="s">
        <v>74</v>
      </c>
      <c r="AE1170" t="s">
        <v>74</v>
      </c>
      <c r="AF1170" t="s">
        <v>74</v>
      </c>
      <c r="AG1170" t="s">
        <v>74</v>
      </c>
      <c r="AH1170" t="s">
        <v>74</v>
      </c>
      <c r="AI1170" t="s">
        <v>74</v>
      </c>
      <c r="AJ1170" t="s">
        <v>74</v>
      </c>
      <c r="AK1170" t="s">
        <v>74</v>
      </c>
      <c r="AL1170" t="s">
        <v>74</v>
      </c>
      <c r="AM1170" t="s">
        <v>74</v>
      </c>
      <c r="AN1170" t="s">
        <v>74</v>
      </c>
      <c r="AO1170" t="s">
        <v>74</v>
      </c>
      <c r="AP1170" t="s">
        <v>74</v>
      </c>
      <c r="AQ1170" t="s">
        <v>74</v>
      </c>
      <c r="AR1170" t="s">
        <v>74</v>
      </c>
      <c r="AS1170" t="s">
        <v>74</v>
      </c>
      <c r="AT1170" t="s">
        <v>74</v>
      </c>
      <c r="AU1170" t="s">
        <v>74</v>
      </c>
      <c r="AV1170" t="s">
        <v>74</v>
      </c>
      <c r="AW1170" t="s">
        <v>74</v>
      </c>
      <c r="AX1170" t="s">
        <v>74</v>
      </c>
      <c r="AY1170" t="s">
        <v>74</v>
      </c>
      <c r="AZ1170" t="s">
        <v>74</v>
      </c>
      <c r="BA1170" t="s">
        <v>74</v>
      </c>
      <c r="BB1170" t="s">
        <v>74</v>
      </c>
      <c r="BC1170" t="s">
        <v>74</v>
      </c>
      <c r="BD1170" t="s">
        <v>74</v>
      </c>
      <c r="BE1170" t="s">
        <v>74</v>
      </c>
      <c r="BF1170" t="s">
        <v>74</v>
      </c>
      <c r="BG1170" t="s">
        <v>74</v>
      </c>
      <c r="BH1170" t="s">
        <v>74</v>
      </c>
      <c r="BI1170" t="s">
        <v>74</v>
      </c>
      <c r="BJ1170" t="s">
        <v>74</v>
      </c>
      <c r="BK1170" t="s">
        <v>74</v>
      </c>
      <c r="BL1170" t="s">
        <v>74</v>
      </c>
      <c r="BM1170" t="s">
        <v>74</v>
      </c>
      <c r="BN1170" t="s">
        <v>74</v>
      </c>
      <c r="BO1170" t="s">
        <v>74</v>
      </c>
      <c r="BP1170" t="s">
        <v>74</v>
      </c>
      <c r="BQ1170" t="s">
        <v>74</v>
      </c>
      <c r="BR1170" t="s">
        <v>74</v>
      </c>
      <c r="BS1170" t="s">
        <v>74</v>
      </c>
      <c r="BT1170" t="s">
        <v>74</v>
      </c>
      <c r="BU1170" t="s">
        <v>74</v>
      </c>
      <c r="BV1170" t="s">
        <v>74</v>
      </c>
      <c r="BW1170" t="s">
        <v>74</v>
      </c>
      <c r="BX1170" t="s">
        <v>2331</v>
      </c>
      <c r="BY1170" t="s">
        <v>74</v>
      </c>
      <c r="BZ1170" t="s">
        <v>74</v>
      </c>
      <c r="CA1170">
        <v>1</v>
      </c>
    </row>
    <row r="1171" spans="1:79" customFormat="1" x14ac:dyDescent="0.25">
      <c r="A1171" t="s">
        <v>2334</v>
      </c>
      <c r="B1171" t="s">
        <v>356</v>
      </c>
      <c r="C1171" t="s">
        <v>187</v>
      </c>
      <c r="D1171" t="s">
        <v>951</v>
      </c>
      <c r="E1171">
        <v>2019</v>
      </c>
      <c r="F1171" t="s">
        <v>74</v>
      </c>
      <c r="G1171" t="s">
        <v>74</v>
      </c>
      <c r="H1171" t="s">
        <v>74</v>
      </c>
      <c r="I1171" t="s">
        <v>74</v>
      </c>
      <c r="J1171" t="s">
        <v>74</v>
      </c>
      <c r="K1171" t="s">
        <v>74</v>
      </c>
      <c r="L1171" t="s">
        <v>74</v>
      </c>
      <c r="M1171" t="s">
        <v>74</v>
      </c>
      <c r="N1171" t="s">
        <v>74</v>
      </c>
      <c r="O1171" t="s">
        <v>74</v>
      </c>
      <c r="P1171" t="s">
        <v>74</v>
      </c>
      <c r="Q1171" t="s">
        <v>74</v>
      </c>
      <c r="R1171" t="s">
        <v>74</v>
      </c>
      <c r="S1171" t="s">
        <v>74</v>
      </c>
      <c r="T1171" t="s">
        <v>74</v>
      </c>
      <c r="U1171" t="s">
        <v>74</v>
      </c>
      <c r="V1171" t="s">
        <v>74</v>
      </c>
      <c r="W1171" t="s">
        <v>74</v>
      </c>
      <c r="X1171" t="s">
        <v>74</v>
      </c>
      <c r="Y1171" t="s">
        <v>74</v>
      </c>
      <c r="Z1171" t="s">
        <v>74</v>
      </c>
      <c r="AA1171" t="s">
        <v>74</v>
      </c>
      <c r="AB1171" t="s">
        <v>74</v>
      </c>
      <c r="AC1171" t="s">
        <v>74</v>
      </c>
      <c r="AD1171" t="s">
        <v>74</v>
      </c>
      <c r="AE1171" t="s">
        <v>74</v>
      </c>
      <c r="AF1171" t="s">
        <v>74</v>
      </c>
      <c r="AG1171" t="s">
        <v>74</v>
      </c>
      <c r="AH1171" t="s">
        <v>74</v>
      </c>
      <c r="AI1171" t="s">
        <v>74</v>
      </c>
      <c r="AJ1171" t="s">
        <v>74</v>
      </c>
      <c r="AK1171" t="s">
        <v>74</v>
      </c>
      <c r="AL1171" t="s">
        <v>74</v>
      </c>
      <c r="AM1171" t="s">
        <v>74</v>
      </c>
      <c r="AN1171" t="s">
        <v>74</v>
      </c>
      <c r="AO1171" t="s">
        <v>74</v>
      </c>
      <c r="AP1171" t="s">
        <v>74</v>
      </c>
      <c r="AQ1171" t="s">
        <v>74</v>
      </c>
      <c r="AR1171" t="s">
        <v>74</v>
      </c>
      <c r="AS1171" t="s">
        <v>74</v>
      </c>
      <c r="AT1171" t="s">
        <v>74</v>
      </c>
      <c r="AU1171" t="s">
        <v>74</v>
      </c>
      <c r="AV1171" t="s">
        <v>74</v>
      </c>
      <c r="AW1171" t="s">
        <v>74</v>
      </c>
      <c r="AX1171" t="s">
        <v>74</v>
      </c>
      <c r="AY1171" t="s">
        <v>74</v>
      </c>
      <c r="AZ1171" t="s">
        <v>74</v>
      </c>
      <c r="BA1171" t="s">
        <v>74</v>
      </c>
      <c r="BB1171" t="s">
        <v>74</v>
      </c>
      <c r="BC1171" t="s">
        <v>74</v>
      </c>
      <c r="BD1171" t="s">
        <v>74</v>
      </c>
      <c r="BE1171" t="s">
        <v>74</v>
      </c>
      <c r="BF1171" t="s">
        <v>74</v>
      </c>
      <c r="BG1171" t="s">
        <v>74</v>
      </c>
      <c r="BH1171" t="s">
        <v>74</v>
      </c>
      <c r="BI1171" t="s">
        <v>74</v>
      </c>
      <c r="BJ1171" t="s">
        <v>74</v>
      </c>
      <c r="BK1171" t="s">
        <v>74</v>
      </c>
      <c r="BL1171" t="s">
        <v>74</v>
      </c>
      <c r="BM1171" t="s">
        <v>74</v>
      </c>
      <c r="BN1171" t="s">
        <v>74</v>
      </c>
      <c r="BO1171" t="s">
        <v>74</v>
      </c>
      <c r="BP1171" t="s">
        <v>74</v>
      </c>
      <c r="BQ1171" t="s">
        <v>74</v>
      </c>
      <c r="BR1171" t="s">
        <v>74</v>
      </c>
      <c r="BS1171" t="s">
        <v>74</v>
      </c>
      <c r="BT1171" t="s">
        <v>74</v>
      </c>
      <c r="BU1171" t="s">
        <v>74</v>
      </c>
      <c r="BV1171" t="s">
        <v>74</v>
      </c>
      <c r="BW1171" t="s">
        <v>74</v>
      </c>
      <c r="BX1171" t="s">
        <v>2331</v>
      </c>
      <c r="BY1171" t="s">
        <v>74</v>
      </c>
      <c r="BZ1171" t="s">
        <v>74</v>
      </c>
      <c r="CA1171">
        <v>1</v>
      </c>
    </row>
    <row r="1172" spans="1:79" customFormat="1" x14ac:dyDescent="0.25">
      <c r="A1172" t="s">
        <v>2335</v>
      </c>
      <c r="B1172" t="s">
        <v>356</v>
      </c>
      <c r="C1172" t="s">
        <v>187</v>
      </c>
      <c r="D1172" t="s">
        <v>953</v>
      </c>
      <c r="E1172">
        <v>2019</v>
      </c>
      <c r="F1172" t="s">
        <v>74</v>
      </c>
      <c r="G1172" t="s">
        <v>74</v>
      </c>
      <c r="H1172" t="s">
        <v>74</v>
      </c>
      <c r="I1172" t="s">
        <v>74</v>
      </c>
      <c r="J1172" t="s">
        <v>74</v>
      </c>
      <c r="K1172" t="s">
        <v>74</v>
      </c>
      <c r="L1172" t="s">
        <v>74</v>
      </c>
      <c r="M1172" t="s">
        <v>74</v>
      </c>
      <c r="N1172" t="s">
        <v>74</v>
      </c>
      <c r="O1172" t="s">
        <v>74</v>
      </c>
      <c r="P1172" t="s">
        <v>74</v>
      </c>
      <c r="Q1172" t="s">
        <v>74</v>
      </c>
      <c r="R1172" t="s">
        <v>74</v>
      </c>
      <c r="S1172" t="s">
        <v>74</v>
      </c>
      <c r="T1172" t="s">
        <v>74</v>
      </c>
      <c r="U1172" t="s">
        <v>74</v>
      </c>
      <c r="V1172" t="s">
        <v>74</v>
      </c>
      <c r="W1172" t="s">
        <v>74</v>
      </c>
      <c r="X1172" t="s">
        <v>74</v>
      </c>
      <c r="Y1172" t="s">
        <v>74</v>
      </c>
      <c r="Z1172" t="s">
        <v>74</v>
      </c>
      <c r="AA1172" t="s">
        <v>74</v>
      </c>
      <c r="AB1172" t="s">
        <v>74</v>
      </c>
      <c r="AC1172" t="s">
        <v>74</v>
      </c>
      <c r="AD1172" t="s">
        <v>74</v>
      </c>
      <c r="AE1172" t="s">
        <v>74</v>
      </c>
      <c r="AF1172" t="s">
        <v>74</v>
      </c>
      <c r="AG1172" t="s">
        <v>74</v>
      </c>
      <c r="AH1172" t="s">
        <v>74</v>
      </c>
      <c r="AI1172" t="s">
        <v>74</v>
      </c>
      <c r="AJ1172" t="s">
        <v>74</v>
      </c>
      <c r="AK1172" t="s">
        <v>74</v>
      </c>
      <c r="AL1172" t="s">
        <v>74</v>
      </c>
      <c r="AM1172" t="s">
        <v>74</v>
      </c>
      <c r="AN1172" t="s">
        <v>74</v>
      </c>
      <c r="AO1172" t="s">
        <v>74</v>
      </c>
      <c r="AP1172" t="s">
        <v>74</v>
      </c>
      <c r="AQ1172" t="s">
        <v>74</v>
      </c>
      <c r="AR1172" t="s">
        <v>74</v>
      </c>
      <c r="AS1172" t="s">
        <v>74</v>
      </c>
      <c r="AT1172" t="s">
        <v>74</v>
      </c>
      <c r="AU1172" t="s">
        <v>74</v>
      </c>
      <c r="AV1172" t="s">
        <v>74</v>
      </c>
      <c r="AW1172" t="s">
        <v>74</v>
      </c>
      <c r="AX1172" t="s">
        <v>74</v>
      </c>
      <c r="AY1172" t="s">
        <v>74</v>
      </c>
      <c r="AZ1172" t="s">
        <v>74</v>
      </c>
      <c r="BA1172" t="s">
        <v>74</v>
      </c>
      <c r="BB1172" t="s">
        <v>74</v>
      </c>
      <c r="BC1172" t="s">
        <v>74</v>
      </c>
      <c r="BD1172" t="s">
        <v>74</v>
      </c>
      <c r="BE1172" t="s">
        <v>74</v>
      </c>
      <c r="BF1172" t="s">
        <v>74</v>
      </c>
      <c r="BG1172" t="s">
        <v>74</v>
      </c>
      <c r="BH1172" t="s">
        <v>74</v>
      </c>
      <c r="BI1172" t="s">
        <v>74</v>
      </c>
      <c r="BJ1172" t="s">
        <v>74</v>
      </c>
      <c r="BK1172" t="s">
        <v>74</v>
      </c>
      <c r="BL1172" t="s">
        <v>74</v>
      </c>
      <c r="BM1172" t="s">
        <v>74</v>
      </c>
      <c r="BN1172" t="s">
        <v>74</v>
      </c>
      <c r="BO1172" t="s">
        <v>74</v>
      </c>
      <c r="BP1172" t="s">
        <v>74</v>
      </c>
      <c r="BQ1172" t="s">
        <v>74</v>
      </c>
      <c r="BR1172" t="s">
        <v>74</v>
      </c>
      <c r="BS1172" t="s">
        <v>74</v>
      </c>
      <c r="BT1172" t="s">
        <v>74</v>
      </c>
      <c r="BU1172" t="s">
        <v>74</v>
      </c>
      <c r="BV1172" t="s">
        <v>74</v>
      </c>
      <c r="BW1172" t="s">
        <v>74</v>
      </c>
      <c r="BX1172" t="s">
        <v>2331</v>
      </c>
      <c r="BY1172" t="s">
        <v>74</v>
      </c>
      <c r="BZ1172" t="s">
        <v>74</v>
      </c>
      <c r="CA1172">
        <v>0</v>
      </c>
    </row>
    <row r="1173" spans="1:79" customFormat="1" x14ac:dyDescent="0.25">
      <c r="A1173" t="s">
        <v>2336</v>
      </c>
      <c r="B1173" t="s">
        <v>356</v>
      </c>
      <c r="C1173" t="s">
        <v>420</v>
      </c>
      <c r="D1173" t="s">
        <v>44</v>
      </c>
      <c r="E1173">
        <v>2019</v>
      </c>
      <c r="F1173">
        <v>492</v>
      </c>
      <c r="G1173">
        <v>50</v>
      </c>
      <c r="H1173">
        <v>0</v>
      </c>
      <c r="I1173">
        <v>23</v>
      </c>
      <c r="J1173">
        <v>143</v>
      </c>
      <c r="K1173">
        <v>193</v>
      </c>
      <c r="L1173">
        <v>102</v>
      </c>
      <c r="M1173">
        <v>43</v>
      </c>
      <c r="N1173">
        <v>24</v>
      </c>
      <c r="O1173">
        <v>9</v>
      </c>
      <c r="P1173">
        <v>5</v>
      </c>
      <c r="Q1173">
        <v>0</v>
      </c>
      <c r="R1173">
        <v>0</v>
      </c>
      <c r="S1173">
        <v>0</v>
      </c>
      <c r="T1173">
        <v>0</v>
      </c>
      <c r="U1173">
        <v>538</v>
      </c>
      <c r="V1173">
        <v>4</v>
      </c>
      <c r="W1173">
        <v>0</v>
      </c>
      <c r="X1173">
        <v>506</v>
      </c>
      <c r="Y1173">
        <v>30</v>
      </c>
      <c r="Z1173">
        <v>6</v>
      </c>
      <c r="AA1173">
        <v>0</v>
      </c>
      <c r="AB1173">
        <v>14</v>
      </c>
      <c r="AC1173">
        <v>8</v>
      </c>
      <c r="AD1173">
        <v>0</v>
      </c>
      <c r="AE1173">
        <v>520</v>
      </c>
      <c r="AF1173">
        <v>14</v>
      </c>
      <c r="AG1173">
        <v>519</v>
      </c>
      <c r="AH1173">
        <v>9</v>
      </c>
      <c r="AI1173">
        <v>0</v>
      </c>
      <c r="AJ1173">
        <v>0</v>
      </c>
      <c r="AK1173">
        <v>90</v>
      </c>
      <c r="AL1173">
        <v>452</v>
      </c>
      <c r="AM1173">
        <v>0</v>
      </c>
      <c r="AN1173">
        <v>542</v>
      </c>
      <c r="AO1173">
        <v>0.90774907749077494</v>
      </c>
      <c r="AP1173">
        <v>9.2250922509225092E-2</v>
      </c>
      <c r="AQ1173">
        <v>0</v>
      </c>
      <c r="AR1173">
        <v>4.2435424354243537E-2</v>
      </c>
      <c r="AS1173">
        <v>0.26383763837638369</v>
      </c>
      <c r="AT1173">
        <v>0.35608856088560892</v>
      </c>
      <c r="AU1173">
        <v>0.18819188191881919</v>
      </c>
      <c r="AV1173">
        <v>7.9335793357933573E-2</v>
      </c>
      <c r="AW1173">
        <v>4.4280442804428041E-2</v>
      </c>
      <c r="AX1173">
        <v>1.6605166051660521E-2</v>
      </c>
      <c r="AY1173">
        <v>9.2250922509225092E-3</v>
      </c>
      <c r="AZ1173">
        <v>0</v>
      </c>
      <c r="BA1173">
        <v>0</v>
      </c>
      <c r="BB1173">
        <v>0</v>
      </c>
      <c r="BC1173">
        <v>0</v>
      </c>
      <c r="BD1173">
        <v>0.99261992619926198</v>
      </c>
      <c r="BE1173">
        <v>7.3800738007380072E-3</v>
      </c>
      <c r="BF1173">
        <v>0</v>
      </c>
      <c r="BG1173">
        <v>0.93357933579335795</v>
      </c>
      <c r="BH1173">
        <v>5.5350553505535062E-2</v>
      </c>
      <c r="BI1173">
        <v>1.107011070110701E-2</v>
      </c>
      <c r="BJ1173">
        <v>0</v>
      </c>
      <c r="BK1173">
        <v>2.583025830258303E-2</v>
      </c>
      <c r="BL1173">
        <v>1.4760147601476011E-2</v>
      </c>
      <c r="BM1173">
        <v>0</v>
      </c>
      <c r="BN1173">
        <v>0.95940959409594095</v>
      </c>
      <c r="BO1173">
        <v>2.583025830258303E-2</v>
      </c>
      <c r="BP1173">
        <v>0.95756457564575648</v>
      </c>
      <c r="BQ1173">
        <v>1.6605166051660521E-2</v>
      </c>
      <c r="BR1173">
        <v>0</v>
      </c>
      <c r="BS1173">
        <v>0</v>
      </c>
      <c r="BT1173">
        <v>0.16605166051660519</v>
      </c>
      <c r="BU1173">
        <v>0.83394833948339486</v>
      </c>
      <c r="BV1173">
        <v>0</v>
      </c>
      <c r="BW1173">
        <v>1</v>
      </c>
      <c r="BX1173" t="s">
        <v>2337</v>
      </c>
      <c r="BY1173">
        <v>542</v>
      </c>
      <c r="BZ1173">
        <v>1</v>
      </c>
      <c r="CA1173">
        <v>0</v>
      </c>
    </row>
    <row r="1174" spans="1:79" customFormat="1" x14ac:dyDescent="0.25">
      <c r="A1174" t="s">
        <v>2338</v>
      </c>
      <c r="B1174" t="s">
        <v>356</v>
      </c>
      <c r="C1174" t="s">
        <v>420</v>
      </c>
      <c r="D1174" t="s">
        <v>947</v>
      </c>
      <c r="E1174">
        <v>2019</v>
      </c>
      <c r="F1174">
        <v>281</v>
      </c>
      <c r="G1174">
        <v>28</v>
      </c>
      <c r="H1174">
        <v>0</v>
      </c>
      <c r="I1174">
        <v>14</v>
      </c>
      <c r="J1174">
        <v>87</v>
      </c>
      <c r="K1174">
        <v>116</v>
      </c>
      <c r="L1174">
        <v>55</v>
      </c>
      <c r="M1174">
        <v>21</v>
      </c>
      <c r="N1174">
        <v>12</v>
      </c>
      <c r="O1174">
        <v>3</v>
      </c>
      <c r="P1174">
        <v>1</v>
      </c>
      <c r="Q1174">
        <v>0</v>
      </c>
      <c r="R1174">
        <v>0</v>
      </c>
      <c r="S1174">
        <v>0</v>
      </c>
      <c r="T1174">
        <v>0</v>
      </c>
      <c r="U1174">
        <v>308</v>
      </c>
      <c r="V1174">
        <v>1</v>
      </c>
      <c r="W1174">
        <v>0</v>
      </c>
      <c r="X1174">
        <v>288</v>
      </c>
      <c r="Y1174">
        <v>19</v>
      </c>
      <c r="Z1174">
        <v>2</v>
      </c>
      <c r="AA1174">
        <v>0</v>
      </c>
      <c r="AB1174">
        <v>3</v>
      </c>
      <c r="AC1174">
        <v>2</v>
      </c>
      <c r="AD1174">
        <v>0</v>
      </c>
      <c r="AE1174">
        <v>304</v>
      </c>
      <c r="AF1174">
        <v>3</v>
      </c>
      <c r="AG1174">
        <v>306</v>
      </c>
      <c r="AH1174">
        <v>0</v>
      </c>
      <c r="AI1174">
        <v>0</v>
      </c>
      <c r="AJ1174">
        <v>0</v>
      </c>
      <c r="AK1174">
        <v>55</v>
      </c>
      <c r="AL1174">
        <v>254</v>
      </c>
      <c r="AM1174">
        <v>0</v>
      </c>
      <c r="AN1174">
        <v>309</v>
      </c>
      <c r="AO1174">
        <v>0.90938511326860838</v>
      </c>
      <c r="AP1174">
        <v>9.0614886731391592E-2</v>
      </c>
      <c r="AQ1174">
        <v>0</v>
      </c>
      <c r="AR1174">
        <v>4.5307443365695803E-2</v>
      </c>
      <c r="AS1174">
        <v>0.28155339805825241</v>
      </c>
      <c r="AT1174">
        <v>0.37540453074433661</v>
      </c>
      <c r="AU1174">
        <v>0.17799352750809061</v>
      </c>
      <c r="AV1174">
        <v>6.7961165048543687E-2</v>
      </c>
      <c r="AW1174">
        <v>3.8834951456310683E-2</v>
      </c>
      <c r="AX1174">
        <v>9.7087378640776691E-3</v>
      </c>
      <c r="AY1174">
        <v>3.2362459546925568E-3</v>
      </c>
      <c r="AZ1174">
        <v>0</v>
      </c>
      <c r="BA1174">
        <v>0</v>
      </c>
      <c r="BB1174">
        <v>0</v>
      </c>
      <c r="BC1174">
        <v>0</v>
      </c>
      <c r="BD1174">
        <v>0.99676375404530748</v>
      </c>
      <c r="BE1174">
        <v>3.2362459546925568E-3</v>
      </c>
      <c r="BF1174">
        <v>0</v>
      </c>
      <c r="BG1174">
        <v>0.93203883495145634</v>
      </c>
      <c r="BH1174">
        <v>6.1488673139158567E-2</v>
      </c>
      <c r="BI1174">
        <v>6.4724919093851136E-3</v>
      </c>
      <c r="BJ1174">
        <v>0</v>
      </c>
      <c r="BK1174">
        <v>9.7087378640776691E-3</v>
      </c>
      <c r="BL1174">
        <v>6.4724919093851136E-3</v>
      </c>
      <c r="BM1174">
        <v>0</v>
      </c>
      <c r="BN1174">
        <v>0.98381877022653719</v>
      </c>
      <c r="BO1174">
        <v>9.7087378640776691E-3</v>
      </c>
      <c r="BP1174">
        <v>0.99029126213592233</v>
      </c>
      <c r="BQ1174">
        <v>0</v>
      </c>
      <c r="BR1174">
        <v>0</v>
      </c>
      <c r="BS1174">
        <v>0</v>
      </c>
      <c r="BT1174">
        <v>0.17799352750809061</v>
      </c>
      <c r="BU1174">
        <v>0.82200647249190939</v>
      </c>
      <c r="BV1174">
        <v>0</v>
      </c>
      <c r="BW1174">
        <v>1</v>
      </c>
      <c r="BX1174" t="s">
        <v>2337</v>
      </c>
      <c r="BY1174">
        <v>542</v>
      </c>
      <c r="BZ1174">
        <v>0.57011070110701112</v>
      </c>
      <c r="CA1174">
        <v>0</v>
      </c>
    </row>
    <row r="1175" spans="1:79" customFormat="1" x14ac:dyDescent="0.25">
      <c r="A1175" t="s">
        <v>2339</v>
      </c>
      <c r="B1175" t="s">
        <v>356</v>
      </c>
      <c r="C1175" t="s">
        <v>420</v>
      </c>
      <c r="D1175" t="s">
        <v>949</v>
      </c>
      <c r="E1175">
        <v>2019</v>
      </c>
      <c r="F1175">
        <v>155</v>
      </c>
      <c r="G1175">
        <v>14</v>
      </c>
      <c r="H1175">
        <v>0</v>
      </c>
      <c r="I1175">
        <v>6</v>
      </c>
      <c r="J1175">
        <v>42</v>
      </c>
      <c r="K1175">
        <v>52</v>
      </c>
      <c r="L1175">
        <v>37</v>
      </c>
      <c r="M1175">
        <v>16</v>
      </c>
      <c r="N1175">
        <v>10</v>
      </c>
      <c r="O1175">
        <v>5</v>
      </c>
      <c r="P1175">
        <v>1</v>
      </c>
      <c r="Q1175">
        <v>0</v>
      </c>
      <c r="R1175">
        <v>0</v>
      </c>
      <c r="S1175">
        <v>0</v>
      </c>
      <c r="T1175">
        <v>0</v>
      </c>
      <c r="U1175">
        <v>166</v>
      </c>
      <c r="V1175">
        <v>3</v>
      </c>
      <c r="W1175">
        <v>0</v>
      </c>
      <c r="X1175">
        <v>163</v>
      </c>
      <c r="Y1175">
        <v>6</v>
      </c>
      <c r="Z1175">
        <v>0</v>
      </c>
      <c r="AA1175">
        <v>0</v>
      </c>
      <c r="AB1175">
        <v>7</v>
      </c>
      <c r="AC1175">
        <v>3</v>
      </c>
      <c r="AD1175">
        <v>0</v>
      </c>
      <c r="AE1175">
        <v>159</v>
      </c>
      <c r="AF1175">
        <v>7</v>
      </c>
      <c r="AG1175">
        <v>162</v>
      </c>
      <c r="AH1175">
        <v>0</v>
      </c>
      <c r="AI1175">
        <v>0</v>
      </c>
      <c r="AJ1175">
        <v>0</v>
      </c>
      <c r="AK1175">
        <v>14</v>
      </c>
      <c r="AL1175">
        <v>155</v>
      </c>
      <c r="AM1175">
        <v>0</v>
      </c>
      <c r="AN1175">
        <v>169</v>
      </c>
      <c r="AO1175">
        <v>0.91715976331360949</v>
      </c>
      <c r="AP1175">
        <v>8.2840236686390539E-2</v>
      </c>
      <c r="AQ1175">
        <v>0</v>
      </c>
      <c r="AR1175">
        <v>3.5502958579881658E-2</v>
      </c>
      <c r="AS1175">
        <v>0.24852071005917159</v>
      </c>
      <c r="AT1175">
        <v>0.30769230769230771</v>
      </c>
      <c r="AU1175">
        <v>0.21893491124260361</v>
      </c>
      <c r="AV1175">
        <v>9.4674556213017749E-2</v>
      </c>
      <c r="AW1175">
        <v>5.9171597633136092E-2</v>
      </c>
      <c r="AX1175">
        <v>2.9585798816568049E-2</v>
      </c>
      <c r="AY1175">
        <v>5.9171597633136093E-3</v>
      </c>
      <c r="AZ1175">
        <v>0</v>
      </c>
      <c r="BA1175">
        <v>0</v>
      </c>
      <c r="BB1175">
        <v>0</v>
      </c>
      <c r="BC1175">
        <v>0</v>
      </c>
      <c r="BD1175">
        <v>0.98224852071005919</v>
      </c>
      <c r="BE1175">
        <v>1.7751479289940829E-2</v>
      </c>
      <c r="BF1175">
        <v>0</v>
      </c>
      <c r="BG1175">
        <v>0.96449704142011838</v>
      </c>
      <c r="BH1175">
        <v>3.5502958579881658E-2</v>
      </c>
      <c r="BI1175">
        <v>0</v>
      </c>
      <c r="BJ1175">
        <v>0</v>
      </c>
      <c r="BK1175">
        <v>4.142011834319527E-2</v>
      </c>
      <c r="BL1175">
        <v>1.7751479289940829E-2</v>
      </c>
      <c r="BM1175">
        <v>0</v>
      </c>
      <c r="BN1175">
        <v>0.94082840236686394</v>
      </c>
      <c r="BO1175">
        <v>4.142011834319527E-2</v>
      </c>
      <c r="BP1175">
        <v>0.95857988165680474</v>
      </c>
      <c r="BQ1175">
        <v>0</v>
      </c>
      <c r="BR1175">
        <v>0</v>
      </c>
      <c r="BS1175">
        <v>0</v>
      </c>
      <c r="BT1175">
        <v>8.2840236686390539E-2</v>
      </c>
      <c r="BU1175">
        <v>0.91715976331360949</v>
      </c>
      <c r="BV1175">
        <v>0</v>
      </c>
      <c r="BW1175">
        <v>1</v>
      </c>
      <c r="BX1175" t="s">
        <v>2337</v>
      </c>
      <c r="BY1175">
        <v>542</v>
      </c>
      <c r="BZ1175">
        <v>0.31180811808118081</v>
      </c>
      <c r="CA1175">
        <v>0</v>
      </c>
    </row>
    <row r="1176" spans="1:79" customFormat="1" x14ac:dyDescent="0.25">
      <c r="A1176" t="s">
        <v>2340</v>
      </c>
      <c r="B1176" t="s">
        <v>356</v>
      </c>
      <c r="C1176" t="s">
        <v>420</v>
      </c>
      <c r="D1176" t="s">
        <v>951</v>
      </c>
      <c r="E1176">
        <v>2019</v>
      </c>
      <c r="F1176">
        <v>28</v>
      </c>
      <c r="G1176">
        <v>5</v>
      </c>
      <c r="H1176">
        <v>0</v>
      </c>
      <c r="I1176">
        <v>2</v>
      </c>
      <c r="J1176">
        <v>7</v>
      </c>
      <c r="K1176">
        <v>12</v>
      </c>
      <c r="L1176">
        <v>5</v>
      </c>
      <c r="M1176">
        <v>5</v>
      </c>
      <c r="N1176">
        <v>1</v>
      </c>
      <c r="O1176">
        <v>0</v>
      </c>
      <c r="P1176">
        <v>1</v>
      </c>
      <c r="Q1176">
        <v>0</v>
      </c>
      <c r="R1176">
        <v>0</v>
      </c>
      <c r="S1176">
        <v>0</v>
      </c>
      <c r="T1176">
        <v>0</v>
      </c>
      <c r="U1176">
        <v>33</v>
      </c>
      <c r="V1176">
        <v>0</v>
      </c>
      <c r="W1176">
        <v>0</v>
      </c>
      <c r="X1176">
        <v>33</v>
      </c>
      <c r="Y1176">
        <v>0</v>
      </c>
      <c r="Z1176">
        <v>0</v>
      </c>
      <c r="AA1176">
        <v>0</v>
      </c>
      <c r="AB1176">
        <v>0</v>
      </c>
      <c r="AC1176">
        <v>0</v>
      </c>
      <c r="AD1176">
        <v>0</v>
      </c>
      <c r="AE1176">
        <v>33</v>
      </c>
      <c r="AF1176">
        <v>0</v>
      </c>
      <c r="AG1176">
        <v>33</v>
      </c>
      <c r="AH1176">
        <v>0</v>
      </c>
      <c r="AI1176">
        <v>0</v>
      </c>
      <c r="AJ1176">
        <v>0</v>
      </c>
      <c r="AK1176">
        <v>19</v>
      </c>
      <c r="AL1176">
        <v>14</v>
      </c>
      <c r="AM1176">
        <v>0</v>
      </c>
      <c r="AN1176">
        <v>33</v>
      </c>
      <c r="AO1176">
        <v>0.84848484848484851</v>
      </c>
      <c r="AP1176">
        <v>0.15151515151515149</v>
      </c>
      <c r="AQ1176">
        <v>0</v>
      </c>
      <c r="AR1176">
        <v>6.0606060606060608E-2</v>
      </c>
      <c r="AS1176">
        <v>0.2121212121212121</v>
      </c>
      <c r="AT1176">
        <v>0.36363636363636359</v>
      </c>
      <c r="AU1176">
        <v>0.15151515151515149</v>
      </c>
      <c r="AV1176">
        <v>0.15151515151515149</v>
      </c>
      <c r="AW1176">
        <v>3.03030303030303E-2</v>
      </c>
      <c r="AX1176">
        <v>0</v>
      </c>
      <c r="AY1176">
        <v>3.03030303030303E-2</v>
      </c>
      <c r="AZ1176">
        <v>0</v>
      </c>
      <c r="BA1176">
        <v>0</v>
      </c>
      <c r="BB1176">
        <v>0</v>
      </c>
      <c r="BC1176">
        <v>0</v>
      </c>
      <c r="BD1176">
        <v>1</v>
      </c>
      <c r="BE1176">
        <v>0</v>
      </c>
      <c r="BF1176">
        <v>0</v>
      </c>
      <c r="BG1176">
        <v>1</v>
      </c>
      <c r="BH1176">
        <v>0</v>
      </c>
      <c r="BI1176">
        <v>0</v>
      </c>
      <c r="BJ1176">
        <v>0</v>
      </c>
      <c r="BK1176">
        <v>0</v>
      </c>
      <c r="BL1176">
        <v>0</v>
      </c>
      <c r="BM1176">
        <v>0</v>
      </c>
      <c r="BN1176">
        <v>1</v>
      </c>
      <c r="BO1176">
        <v>0</v>
      </c>
      <c r="BP1176">
        <v>1</v>
      </c>
      <c r="BQ1176">
        <v>0</v>
      </c>
      <c r="BR1176">
        <v>0</v>
      </c>
      <c r="BS1176">
        <v>0</v>
      </c>
      <c r="BT1176">
        <v>0.5757575757575758</v>
      </c>
      <c r="BU1176">
        <v>0.42424242424242431</v>
      </c>
      <c r="BV1176">
        <v>0</v>
      </c>
      <c r="BW1176">
        <v>1</v>
      </c>
      <c r="BX1176" t="s">
        <v>2337</v>
      </c>
      <c r="BY1176">
        <v>542</v>
      </c>
      <c r="BZ1176">
        <v>6.0885608856088562E-2</v>
      </c>
      <c r="CA1176">
        <v>0</v>
      </c>
    </row>
    <row r="1177" spans="1:79" customFormat="1" x14ac:dyDescent="0.25">
      <c r="A1177" t="s">
        <v>2341</v>
      </c>
      <c r="B1177" t="s">
        <v>356</v>
      </c>
      <c r="C1177" t="s">
        <v>420</v>
      </c>
      <c r="D1177" t="s">
        <v>953</v>
      </c>
      <c r="E1177">
        <v>2019</v>
      </c>
      <c r="F1177">
        <v>28</v>
      </c>
      <c r="G1177">
        <v>3</v>
      </c>
      <c r="H1177">
        <v>0</v>
      </c>
      <c r="I1177">
        <v>1</v>
      </c>
      <c r="J1177">
        <v>7</v>
      </c>
      <c r="K1177">
        <v>13</v>
      </c>
      <c r="L1177">
        <v>5</v>
      </c>
      <c r="M1177">
        <v>1</v>
      </c>
      <c r="N1177">
        <v>1</v>
      </c>
      <c r="O1177">
        <v>1</v>
      </c>
      <c r="P1177">
        <v>2</v>
      </c>
      <c r="Q1177">
        <v>0</v>
      </c>
      <c r="R1177">
        <v>0</v>
      </c>
      <c r="S1177">
        <v>0</v>
      </c>
      <c r="T1177">
        <v>0</v>
      </c>
      <c r="U1177">
        <v>31</v>
      </c>
      <c r="V1177">
        <v>0</v>
      </c>
      <c r="W1177">
        <v>0</v>
      </c>
      <c r="X1177">
        <v>22</v>
      </c>
      <c r="Y1177">
        <v>5</v>
      </c>
      <c r="Z1177">
        <v>4</v>
      </c>
      <c r="AA1177">
        <v>0</v>
      </c>
      <c r="AB1177">
        <v>4</v>
      </c>
      <c r="AC1177">
        <v>3</v>
      </c>
      <c r="AD1177">
        <v>0</v>
      </c>
      <c r="AE1177">
        <v>24</v>
      </c>
      <c r="AF1177">
        <v>4</v>
      </c>
      <c r="AG1177">
        <v>18</v>
      </c>
      <c r="AH1177">
        <v>9</v>
      </c>
      <c r="AI1177">
        <v>0</v>
      </c>
      <c r="AJ1177">
        <v>0</v>
      </c>
      <c r="AK1177">
        <v>2</v>
      </c>
      <c r="AL1177">
        <v>29</v>
      </c>
      <c r="AM1177">
        <v>0</v>
      </c>
      <c r="AN1177">
        <v>31</v>
      </c>
      <c r="AO1177">
        <v>0.90322580645161288</v>
      </c>
      <c r="AP1177">
        <v>9.6774193548387094E-2</v>
      </c>
      <c r="AQ1177">
        <v>0</v>
      </c>
      <c r="AR1177">
        <v>3.2258064516129031E-2</v>
      </c>
      <c r="AS1177">
        <v>0.22580645161290319</v>
      </c>
      <c r="AT1177">
        <v>0.41935483870967738</v>
      </c>
      <c r="AU1177">
        <v>0.16129032258064521</v>
      </c>
      <c r="AV1177">
        <v>3.2258064516129031E-2</v>
      </c>
      <c r="AW1177">
        <v>3.2258064516129031E-2</v>
      </c>
      <c r="AX1177">
        <v>3.2258064516129031E-2</v>
      </c>
      <c r="AY1177">
        <v>6.4516129032258063E-2</v>
      </c>
      <c r="AZ1177">
        <v>0</v>
      </c>
      <c r="BA1177">
        <v>0</v>
      </c>
      <c r="BB1177">
        <v>0</v>
      </c>
      <c r="BC1177">
        <v>0</v>
      </c>
      <c r="BD1177">
        <v>1</v>
      </c>
      <c r="BE1177">
        <v>0</v>
      </c>
      <c r="BF1177">
        <v>0</v>
      </c>
      <c r="BG1177">
        <v>0.70967741935483875</v>
      </c>
      <c r="BH1177">
        <v>0.16129032258064521</v>
      </c>
      <c r="BI1177">
        <v>0.1290322580645161</v>
      </c>
      <c r="BJ1177">
        <v>0</v>
      </c>
      <c r="BK1177">
        <v>0.1290322580645161</v>
      </c>
      <c r="BL1177">
        <v>9.6774193548387094E-2</v>
      </c>
      <c r="BM1177">
        <v>0</v>
      </c>
      <c r="BN1177">
        <v>0.77419354838709675</v>
      </c>
      <c r="BO1177">
        <v>0.1290322580645161</v>
      </c>
      <c r="BP1177">
        <v>0.58064516129032262</v>
      </c>
      <c r="BQ1177">
        <v>0.29032258064516131</v>
      </c>
      <c r="BR1177">
        <v>0</v>
      </c>
      <c r="BS1177">
        <v>0</v>
      </c>
      <c r="BT1177">
        <v>6.4516129032258063E-2</v>
      </c>
      <c r="BU1177">
        <v>0.93548387096774188</v>
      </c>
      <c r="BV1177">
        <v>0</v>
      </c>
      <c r="BW1177">
        <v>1</v>
      </c>
      <c r="BX1177" t="s">
        <v>2337</v>
      </c>
      <c r="BY1177">
        <v>542</v>
      </c>
      <c r="BZ1177">
        <v>5.719557195571956E-2</v>
      </c>
      <c r="CA1177">
        <v>0</v>
      </c>
    </row>
    <row r="1178" spans="1:79" customFormat="1" x14ac:dyDescent="0.25">
      <c r="A1178" t="s">
        <v>2342</v>
      </c>
      <c r="B1178" t="s">
        <v>356</v>
      </c>
      <c r="C1178" t="s">
        <v>426</v>
      </c>
      <c r="D1178" t="s">
        <v>44</v>
      </c>
      <c r="E1178">
        <v>2019</v>
      </c>
      <c r="F1178">
        <v>213</v>
      </c>
      <c r="G1178">
        <v>19</v>
      </c>
      <c r="H1178">
        <v>0</v>
      </c>
      <c r="I1178">
        <v>7</v>
      </c>
      <c r="J1178">
        <v>33</v>
      </c>
      <c r="K1178">
        <v>39</v>
      </c>
      <c r="L1178">
        <v>26</v>
      </c>
      <c r="M1178">
        <v>32</v>
      </c>
      <c r="N1178">
        <v>26</v>
      </c>
      <c r="O1178">
        <v>34</v>
      </c>
      <c r="P1178">
        <v>26</v>
      </c>
      <c r="Q1178">
        <v>7</v>
      </c>
      <c r="R1178">
        <v>1</v>
      </c>
      <c r="S1178">
        <v>1</v>
      </c>
      <c r="T1178">
        <v>0</v>
      </c>
      <c r="U1178">
        <v>223</v>
      </c>
      <c r="V1178">
        <v>9</v>
      </c>
      <c r="W1178">
        <v>0</v>
      </c>
      <c r="X1178">
        <v>161</v>
      </c>
      <c r="Y1178">
        <v>46</v>
      </c>
      <c r="Z1178">
        <v>25</v>
      </c>
      <c r="AA1178">
        <v>0</v>
      </c>
      <c r="AB1178">
        <v>2</v>
      </c>
      <c r="AC1178">
        <v>9</v>
      </c>
      <c r="AD1178">
        <v>0</v>
      </c>
      <c r="AE1178">
        <v>221</v>
      </c>
      <c r="AF1178">
        <v>1</v>
      </c>
      <c r="AG1178">
        <v>225</v>
      </c>
      <c r="AH1178">
        <v>6</v>
      </c>
      <c r="AI1178">
        <v>0</v>
      </c>
      <c r="AJ1178">
        <v>0</v>
      </c>
      <c r="AK1178">
        <v>121</v>
      </c>
      <c r="AL1178">
        <v>111</v>
      </c>
      <c r="AM1178">
        <v>0</v>
      </c>
      <c r="AN1178">
        <v>232</v>
      </c>
      <c r="AO1178">
        <v>0.9181034482758621</v>
      </c>
      <c r="AP1178">
        <v>8.1896551724137928E-2</v>
      </c>
      <c r="AQ1178">
        <v>0</v>
      </c>
      <c r="AR1178">
        <v>3.017241379310345E-2</v>
      </c>
      <c r="AS1178">
        <v>0.14224137931034481</v>
      </c>
      <c r="AT1178">
        <v>0.1681034482758621</v>
      </c>
      <c r="AU1178">
        <v>0.1120689655172414</v>
      </c>
      <c r="AV1178">
        <v>0.13793103448275859</v>
      </c>
      <c r="AW1178">
        <v>0.1120689655172414</v>
      </c>
      <c r="AX1178">
        <v>0.14655172413793099</v>
      </c>
      <c r="AY1178">
        <v>0.1120689655172414</v>
      </c>
      <c r="AZ1178">
        <v>3.017241379310345E-2</v>
      </c>
      <c r="BA1178">
        <v>4.3103448275862068E-3</v>
      </c>
      <c r="BB1178">
        <v>4.3103448275862068E-3</v>
      </c>
      <c r="BC1178">
        <v>0</v>
      </c>
      <c r="BD1178">
        <v>0.96120689655172409</v>
      </c>
      <c r="BE1178">
        <v>3.8793103448275863E-2</v>
      </c>
      <c r="BF1178">
        <v>0</v>
      </c>
      <c r="BG1178">
        <v>0.69396551724137934</v>
      </c>
      <c r="BH1178">
        <v>0.1982758620689655</v>
      </c>
      <c r="BI1178">
        <v>0.10775862068965519</v>
      </c>
      <c r="BJ1178">
        <v>0</v>
      </c>
      <c r="BK1178">
        <v>8.6206896551724137E-3</v>
      </c>
      <c r="BL1178">
        <v>3.8793103448275863E-2</v>
      </c>
      <c r="BM1178">
        <v>0</v>
      </c>
      <c r="BN1178">
        <v>0.95258620689655171</v>
      </c>
      <c r="BO1178">
        <v>4.3103448275862068E-3</v>
      </c>
      <c r="BP1178">
        <v>0.96982758620689657</v>
      </c>
      <c r="BQ1178">
        <v>2.5862068965517241E-2</v>
      </c>
      <c r="BR1178">
        <v>0</v>
      </c>
      <c r="BS1178">
        <v>0</v>
      </c>
      <c r="BT1178">
        <v>0.52155172413793105</v>
      </c>
      <c r="BU1178">
        <v>0.47844827586206901</v>
      </c>
      <c r="BV1178">
        <v>0</v>
      </c>
      <c r="BW1178">
        <v>1</v>
      </c>
      <c r="BX1178" t="s">
        <v>2343</v>
      </c>
      <c r="BY1178">
        <v>232</v>
      </c>
      <c r="BZ1178">
        <v>1</v>
      </c>
      <c r="CA1178">
        <v>0</v>
      </c>
    </row>
    <row r="1179" spans="1:79" customFormat="1" x14ac:dyDescent="0.25">
      <c r="A1179" t="s">
        <v>2344</v>
      </c>
      <c r="B1179" t="s">
        <v>356</v>
      </c>
      <c r="C1179" t="s">
        <v>426</v>
      </c>
      <c r="D1179" t="s">
        <v>947</v>
      </c>
      <c r="E1179">
        <v>2019</v>
      </c>
      <c r="F1179">
        <v>150</v>
      </c>
      <c r="G1179">
        <v>12</v>
      </c>
      <c r="H1179">
        <v>0</v>
      </c>
      <c r="I1179">
        <v>6</v>
      </c>
      <c r="J1179">
        <v>21</v>
      </c>
      <c r="K1179">
        <v>27</v>
      </c>
      <c r="L1179">
        <v>16</v>
      </c>
      <c r="M1179">
        <v>20</v>
      </c>
      <c r="N1179">
        <v>17</v>
      </c>
      <c r="O1179">
        <v>28</v>
      </c>
      <c r="P1179">
        <v>19</v>
      </c>
      <c r="Q1179">
        <v>6</v>
      </c>
      <c r="R1179">
        <v>1</v>
      </c>
      <c r="S1179">
        <v>1</v>
      </c>
      <c r="T1179">
        <v>0</v>
      </c>
      <c r="U1179">
        <v>160</v>
      </c>
      <c r="V1179">
        <v>2</v>
      </c>
      <c r="W1179">
        <v>0</v>
      </c>
      <c r="X1179">
        <v>111</v>
      </c>
      <c r="Y1179">
        <v>35</v>
      </c>
      <c r="Z1179">
        <v>16</v>
      </c>
      <c r="AA1179">
        <v>0</v>
      </c>
      <c r="AB1179">
        <v>1</v>
      </c>
      <c r="AC1179">
        <v>4</v>
      </c>
      <c r="AD1179">
        <v>0</v>
      </c>
      <c r="AE1179">
        <v>157</v>
      </c>
      <c r="AF1179">
        <v>0</v>
      </c>
      <c r="AG1179">
        <v>162</v>
      </c>
      <c r="AH1179">
        <v>0</v>
      </c>
      <c r="AI1179">
        <v>0</v>
      </c>
      <c r="AJ1179">
        <v>0</v>
      </c>
      <c r="AK1179">
        <v>102</v>
      </c>
      <c r="AL1179">
        <v>60</v>
      </c>
      <c r="AM1179">
        <v>0</v>
      </c>
      <c r="AN1179">
        <v>162</v>
      </c>
      <c r="AO1179">
        <v>0.92592592592592593</v>
      </c>
      <c r="AP1179">
        <v>7.407407407407407E-2</v>
      </c>
      <c r="AQ1179">
        <v>0</v>
      </c>
      <c r="AR1179">
        <v>3.7037037037037028E-2</v>
      </c>
      <c r="AS1179">
        <v>0.12962962962962959</v>
      </c>
      <c r="AT1179">
        <v>0.16666666666666671</v>
      </c>
      <c r="AU1179">
        <v>9.8765432098765427E-2</v>
      </c>
      <c r="AV1179">
        <v>0.1234567901234568</v>
      </c>
      <c r="AW1179">
        <v>0.10493827160493829</v>
      </c>
      <c r="AX1179">
        <v>0.1728395061728395</v>
      </c>
      <c r="AY1179">
        <v>0.1172839506172839</v>
      </c>
      <c r="AZ1179">
        <v>3.7037037037037028E-2</v>
      </c>
      <c r="BA1179">
        <v>6.1728395061728392E-3</v>
      </c>
      <c r="BB1179">
        <v>6.1728395061728392E-3</v>
      </c>
      <c r="BC1179">
        <v>0</v>
      </c>
      <c r="BD1179">
        <v>0.98765432098765427</v>
      </c>
      <c r="BE1179">
        <v>1.234567901234568E-2</v>
      </c>
      <c r="BF1179">
        <v>0</v>
      </c>
      <c r="BG1179">
        <v>0.68518518518518523</v>
      </c>
      <c r="BH1179">
        <v>0.2160493827160494</v>
      </c>
      <c r="BI1179">
        <v>9.8765432098765427E-2</v>
      </c>
      <c r="BJ1179">
        <v>0</v>
      </c>
      <c r="BK1179">
        <v>6.1728395061728392E-3</v>
      </c>
      <c r="BL1179">
        <v>2.469135802469136E-2</v>
      </c>
      <c r="BM1179">
        <v>0</v>
      </c>
      <c r="BN1179">
        <v>0.96913580246913578</v>
      </c>
      <c r="BO1179">
        <v>0</v>
      </c>
      <c r="BP1179">
        <v>1</v>
      </c>
      <c r="BQ1179">
        <v>0</v>
      </c>
      <c r="BR1179">
        <v>0</v>
      </c>
      <c r="BS1179">
        <v>0</v>
      </c>
      <c r="BT1179">
        <v>0.62962962962962965</v>
      </c>
      <c r="BU1179">
        <v>0.37037037037037029</v>
      </c>
      <c r="BV1179">
        <v>0</v>
      </c>
      <c r="BW1179">
        <v>1</v>
      </c>
      <c r="BX1179" t="s">
        <v>2343</v>
      </c>
      <c r="BY1179">
        <v>232</v>
      </c>
      <c r="BZ1179">
        <v>0.69827586206896552</v>
      </c>
      <c r="CA1179">
        <v>0</v>
      </c>
    </row>
    <row r="1180" spans="1:79" customFormat="1" x14ac:dyDescent="0.25">
      <c r="A1180" t="s">
        <v>2345</v>
      </c>
      <c r="B1180" t="s">
        <v>356</v>
      </c>
      <c r="C1180" t="s">
        <v>426</v>
      </c>
      <c r="D1180" t="s">
        <v>949</v>
      </c>
      <c r="E1180">
        <v>2019</v>
      </c>
      <c r="F1180">
        <v>27</v>
      </c>
      <c r="G1180">
        <v>5</v>
      </c>
      <c r="H1180">
        <v>0</v>
      </c>
      <c r="I1180">
        <v>1</v>
      </c>
      <c r="J1180">
        <v>6</v>
      </c>
      <c r="K1180">
        <v>5</v>
      </c>
      <c r="L1180">
        <v>4</v>
      </c>
      <c r="M1180">
        <v>3</v>
      </c>
      <c r="N1180">
        <v>5</v>
      </c>
      <c r="O1180">
        <v>2</v>
      </c>
      <c r="P1180">
        <v>5</v>
      </c>
      <c r="Q1180">
        <v>1</v>
      </c>
      <c r="R1180">
        <v>0</v>
      </c>
      <c r="S1180">
        <v>0</v>
      </c>
      <c r="T1180">
        <v>0</v>
      </c>
      <c r="U1180">
        <v>25</v>
      </c>
      <c r="V1180">
        <v>7</v>
      </c>
      <c r="W1180">
        <v>0</v>
      </c>
      <c r="X1180">
        <v>27</v>
      </c>
      <c r="Y1180">
        <v>2</v>
      </c>
      <c r="Z1180">
        <v>3</v>
      </c>
      <c r="AA1180">
        <v>0</v>
      </c>
      <c r="AB1180">
        <v>0</v>
      </c>
      <c r="AC1180">
        <v>3</v>
      </c>
      <c r="AD1180">
        <v>0</v>
      </c>
      <c r="AE1180">
        <v>29</v>
      </c>
      <c r="AF1180">
        <v>0</v>
      </c>
      <c r="AG1180">
        <v>32</v>
      </c>
      <c r="AH1180">
        <v>0</v>
      </c>
      <c r="AI1180">
        <v>0</v>
      </c>
      <c r="AJ1180">
        <v>0</v>
      </c>
      <c r="AK1180">
        <v>8</v>
      </c>
      <c r="AL1180">
        <v>24</v>
      </c>
      <c r="AM1180">
        <v>0</v>
      </c>
      <c r="AN1180">
        <v>32</v>
      </c>
      <c r="AO1180">
        <v>0.84375</v>
      </c>
      <c r="AP1180">
        <v>0.15625</v>
      </c>
      <c r="AQ1180">
        <v>0</v>
      </c>
      <c r="AR1180">
        <v>3.125E-2</v>
      </c>
      <c r="AS1180">
        <v>0.1875</v>
      </c>
      <c r="AT1180">
        <v>0.15625</v>
      </c>
      <c r="AU1180">
        <v>0.125</v>
      </c>
      <c r="AV1180">
        <v>9.375E-2</v>
      </c>
      <c r="AW1180">
        <v>0.15625</v>
      </c>
      <c r="AX1180">
        <v>6.25E-2</v>
      </c>
      <c r="AY1180">
        <v>0.15625</v>
      </c>
      <c r="AZ1180">
        <v>3.125E-2</v>
      </c>
      <c r="BA1180">
        <v>0</v>
      </c>
      <c r="BB1180">
        <v>0</v>
      </c>
      <c r="BC1180">
        <v>0</v>
      </c>
      <c r="BD1180">
        <v>0.78125</v>
      </c>
      <c r="BE1180">
        <v>0.21875</v>
      </c>
      <c r="BF1180">
        <v>0</v>
      </c>
      <c r="BG1180">
        <v>0.84375</v>
      </c>
      <c r="BH1180">
        <v>6.25E-2</v>
      </c>
      <c r="BI1180">
        <v>9.375E-2</v>
      </c>
      <c r="BJ1180">
        <v>0</v>
      </c>
      <c r="BK1180">
        <v>0</v>
      </c>
      <c r="BL1180">
        <v>9.375E-2</v>
      </c>
      <c r="BM1180">
        <v>0</v>
      </c>
      <c r="BN1180">
        <v>0.90625</v>
      </c>
      <c r="BO1180">
        <v>0</v>
      </c>
      <c r="BP1180">
        <v>1</v>
      </c>
      <c r="BQ1180">
        <v>0</v>
      </c>
      <c r="BR1180">
        <v>0</v>
      </c>
      <c r="BS1180">
        <v>0</v>
      </c>
      <c r="BT1180">
        <v>0.25</v>
      </c>
      <c r="BU1180">
        <v>0.75</v>
      </c>
      <c r="BV1180">
        <v>0</v>
      </c>
      <c r="BW1180">
        <v>1</v>
      </c>
      <c r="BX1180" t="s">
        <v>2343</v>
      </c>
      <c r="BY1180">
        <v>232</v>
      </c>
      <c r="BZ1180">
        <v>0.13793103448275859</v>
      </c>
      <c r="CA1180">
        <v>0</v>
      </c>
    </row>
    <row r="1181" spans="1:79" customFormat="1" x14ac:dyDescent="0.25">
      <c r="A1181" t="s">
        <v>2346</v>
      </c>
      <c r="B1181" t="s">
        <v>356</v>
      </c>
      <c r="C1181" t="s">
        <v>426</v>
      </c>
      <c r="D1181" t="s">
        <v>951</v>
      </c>
      <c r="E1181">
        <v>2019</v>
      </c>
      <c r="F1181">
        <v>6</v>
      </c>
      <c r="G1181">
        <v>1</v>
      </c>
      <c r="H1181">
        <v>0</v>
      </c>
      <c r="I1181">
        <v>0</v>
      </c>
      <c r="J1181">
        <v>1</v>
      </c>
      <c r="K1181">
        <v>2</v>
      </c>
      <c r="L1181">
        <v>1</v>
      </c>
      <c r="M1181">
        <v>3</v>
      </c>
      <c r="N1181">
        <v>0</v>
      </c>
      <c r="O1181">
        <v>0</v>
      </c>
      <c r="P1181">
        <v>0</v>
      </c>
      <c r="Q1181">
        <v>0</v>
      </c>
      <c r="R1181">
        <v>0</v>
      </c>
      <c r="S1181">
        <v>0</v>
      </c>
      <c r="T1181">
        <v>0</v>
      </c>
      <c r="U1181">
        <v>7</v>
      </c>
      <c r="V1181">
        <v>0</v>
      </c>
      <c r="W1181">
        <v>0</v>
      </c>
      <c r="X1181">
        <v>4</v>
      </c>
      <c r="Y1181">
        <v>1</v>
      </c>
      <c r="Z1181">
        <v>2</v>
      </c>
      <c r="AA1181">
        <v>0</v>
      </c>
      <c r="AB1181">
        <v>0</v>
      </c>
      <c r="AC1181">
        <v>1</v>
      </c>
      <c r="AD1181">
        <v>0</v>
      </c>
      <c r="AE1181">
        <v>6</v>
      </c>
      <c r="AF1181">
        <v>0</v>
      </c>
      <c r="AG1181">
        <v>7</v>
      </c>
      <c r="AH1181">
        <v>0</v>
      </c>
      <c r="AI1181">
        <v>0</v>
      </c>
      <c r="AJ1181">
        <v>0</v>
      </c>
      <c r="AK1181">
        <v>1</v>
      </c>
      <c r="AL1181">
        <v>6</v>
      </c>
      <c r="AM1181">
        <v>0</v>
      </c>
      <c r="AN1181">
        <v>7</v>
      </c>
      <c r="AO1181">
        <v>0.8571428571428571</v>
      </c>
      <c r="AP1181">
        <v>0.14285714285714279</v>
      </c>
      <c r="AQ1181">
        <v>0</v>
      </c>
      <c r="AR1181">
        <v>0</v>
      </c>
      <c r="AS1181">
        <v>0.14285714285714279</v>
      </c>
      <c r="AT1181">
        <v>0.2857142857142857</v>
      </c>
      <c r="AU1181">
        <v>0.14285714285714279</v>
      </c>
      <c r="AV1181">
        <v>0.42857142857142849</v>
      </c>
      <c r="AW1181">
        <v>0</v>
      </c>
      <c r="AX1181">
        <v>0</v>
      </c>
      <c r="AY1181">
        <v>0</v>
      </c>
      <c r="AZ1181">
        <v>0</v>
      </c>
      <c r="BA1181">
        <v>0</v>
      </c>
      <c r="BB1181">
        <v>0</v>
      </c>
      <c r="BC1181">
        <v>0</v>
      </c>
      <c r="BD1181">
        <v>1</v>
      </c>
      <c r="BE1181">
        <v>0</v>
      </c>
      <c r="BF1181">
        <v>0</v>
      </c>
      <c r="BG1181">
        <v>0.5714285714285714</v>
      </c>
      <c r="BH1181">
        <v>0.14285714285714279</v>
      </c>
      <c r="BI1181">
        <v>0.2857142857142857</v>
      </c>
      <c r="BJ1181">
        <v>0</v>
      </c>
      <c r="BK1181">
        <v>0</v>
      </c>
      <c r="BL1181">
        <v>0.14285714285714279</v>
      </c>
      <c r="BM1181">
        <v>0</v>
      </c>
      <c r="BN1181">
        <v>0.8571428571428571</v>
      </c>
      <c r="BO1181">
        <v>0</v>
      </c>
      <c r="BP1181">
        <v>1</v>
      </c>
      <c r="BQ1181">
        <v>0</v>
      </c>
      <c r="BR1181">
        <v>0</v>
      </c>
      <c r="BS1181">
        <v>0</v>
      </c>
      <c r="BT1181">
        <v>0.14285714285714279</v>
      </c>
      <c r="BU1181">
        <v>0.8571428571428571</v>
      </c>
      <c r="BV1181">
        <v>0</v>
      </c>
      <c r="BW1181">
        <v>1</v>
      </c>
      <c r="BX1181" t="s">
        <v>2343</v>
      </c>
      <c r="BY1181">
        <v>232</v>
      </c>
      <c r="BZ1181">
        <v>3.017241379310345E-2</v>
      </c>
      <c r="CA1181">
        <v>0</v>
      </c>
    </row>
    <row r="1182" spans="1:79" customFormat="1" x14ac:dyDescent="0.25">
      <c r="A1182" t="s">
        <v>2347</v>
      </c>
      <c r="B1182" t="s">
        <v>356</v>
      </c>
      <c r="C1182" t="s">
        <v>426</v>
      </c>
      <c r="D1182" t="s">
        <v>953</v>
      </c>
      <c r="E1182">
        <v>2019</v>
      </c>
      <c r="F1182">
        <v>30</v>
      </c>
      <c r="G1182">
        <v>1</v>
      </c>
      <c r="H1182">
        <v>0</v>
      </c>
      <c r="I1182">
        <v>0</v>
      </c>
      <c r="J1182">
        <v>5</v>
      </c>
      <c r="K1182">
        <v>5</v>
      </c>
      <c r="L1182">
        <v>5</v>
      </c>
      <c r="M1182">
        <v>6</v>
      </c>
      <c r="N1182">
        <v>4</v>
      </c>
      <c r="O1182">
        <v>4</v>
      </c>
      <c r="P1182">
        <v>2</v>
      </c>
      <c r="Q1182">
        <v>0</v>
      </c>
      <c r="R1182">
        <v>0</v>
      </c>
      <c r="S1182">
        <v>0</v>
      </c>
      <c r="T1182">
        <v>0</v>
      </c>
      <c r="U1182">
        <v>31</v>
      </c>
      <c r="V1182">
        <v>0</v>
      </c>
      <c r="W1182">
        <v>0</v>
      </c>
      <c r="X1182">
        <v>19</v>
      </c>
      <c r="Y1182">
        <v>8</v>
      </c>
      <c r="Z1182">
        <v>4</v>
      </c>
      <c r="AA1182">
        <v>0</v>
      </c>
      <c r="AB1182">
        <v>1</v>
      </c>
      <c r="AC1182">
        <v>1</v>
      </c>
      <c r="AD1182">
        <v>0</v>
      </c>
      <c r="AE1182">
        <v>29</v>
      </c>
      <c r="AF1182">
        <v>1</v>
      </c>
      <c r="AG1182">
        <v>24</v>
      </c>
      <c r="AH1182">
        <v>6</v>
      </c>
      <c r="AI1182">
        <v>0</v>
      </c>
      <c r="AJ1182">
        <v>0</v>
      </c>
      <c r="AK1182">
        <v>10</v>
      </c>
      <c r="AL1182">
        <v>21</v>
      </c>
      <c r="AM1182">
        <v>0</v>
      </c>
      <c r="AN1182">
        <v>31</v>
      </c>
      <c r="AO1182">
        <v>0.967741935483871</v>
      </c>
      <c r="AP1182">
        <v>3.2258064516129031E-2</v>
      </c>
      <c r="AQ1182">
        <v>0</v>
      </c>
      <c r="AR1182">
        <v>0</v>
      </c>
      <c r="AS1182">
        <v>0.16129032258064521</v>
      </c>
      <c r="AT1182">
        <v>0.16129032258064521</v>
      </c>
      <c r="AU1182">
        <v>0.16129032258064521</v>
      </c>
      <c r="AV1182">
        <v>0.19354838709677419</v>
      </c>
      <c r="AW1182">
        <v>0.1290322580645161</v>
      </c>
      <c r="AX1182">
        <v>0.1290322580645161</v>
      </c>
      <c r="AY1182">
        <v>6.4516129032258063E-2</v>
      </c>
      <c r="AZ1182">
        <v>0</v>
      </c>
      <c r="BA1182">
        <v>0</v>
      </c>
      <c r="BB1182">
        <v>0</v>
      </c>
      <c r="BC1182">
        <v>0</v>
      </c>
      <c r="BD1182">
        <v>1</v>
      </c>
      <c r="BE1182">
        <v>0</v>
      </c>
      <c r="BF1182">
        <v>0</v>
      </c>
      <c r="BG1182">
        <v>0.61290322580645162</v>
      </c>
      <c r="BH1182">
        <v>0.25806451612903231</v>
      </c>
      <c r="BI1182">
        <v>0.1290322580645161</v>
      </c>
      <c r="BJ1182">
        <v>0</v>
      </c>
      <c r="BK1182">
        <v>3.2258064516129031E-2</v>
      </c>
      <c r="BL1182">
        <v>3.2258064516129031E-2</v>
      </c>
      <c r="BM1182">
        <v>0</v>
      </c>
      <c r="BN1182">
        <v>0.93548387096774188</v>
      </c>
      <c r="BO1182">
        <v>3.2258064516129031E-2</v>
      </c>
      <c r="BP1182">
        <v>0.77419354838709675</v>
      </c>
      <c r="BQ1182">
        <v>0.19354838709677419</v>
      </c>
      <c r="BR1182">
        <v>0</v>
      </c>
      <c r="BS1182">
        <v>0</v>
      </c>
      <c r="BT1182">
        <v>0.32258064516129031</v>
      </c>
      <c r="BU1182">
        <v>0.67741935483870963</v>
      </c>
      <c r="BV1182">
        <v>0</v>
      </c>
      <c r="BW1182">
        <v>1</v>
      </c>
      <c r="BX1182" t="s">
        <v>2343</v>
      </c>
      <c r="BY1182">
        <v>232</v>
      </c>
      <c r="BZ1182">
        <v>0.1336206896551724</v>
      </c>
      <c r="CA1182">
        <v>0</v>
      </c>
    </row>
    <row r="1183" spans="1:79" customFormat="1" x14ac:dyDescent="0.25">
      <c r="A1183" t="s">
        <v>2348</v>
      </c>
      <c r="B1183" t="s">
        <v>356</v>
      </c>
      <c r="C1183" t="s">
        <v>433</v>
      </c>
      <c r="D1183" t="s">
        <v>44</v>
      </c>
      <c r="E1183">
        <v>2019</v>
      </c>
      <c r="F1183">
        <v>9</v>
      </c>
      <c r="G1183">
        <v>1</v>
      </c>
      <c r="H1183">
        <v>0</v>
      </c>
      <c r="I1183">
        <v>0</v>
      </c>
      <c r="J1183">
        <v>0</v>
      </c>
      <c r="K1183">
        <v>4</v>
      </c>
      <c r="L1183">
        <v>3</v>
      </c>
      <c r="M1183">
        <v>1</v>
      </c>
      <c r="N1183">
        <v>0</v>
      </c>
      <c r="O1183">
        <v>0</v>
      </c>
      <c r="P1183">
        <v>1</v>
      </c>
      <c r="Q1183">
        <v>1</v>
      </c>
      <c r="R1183">
        <v>0</v>
      </c>
      <c r="S1183">
        <v>0</v>
      </c>
      <c r="T1183">
        <v>0</v>
      </c>
      <c r="U1183">
        <v>9</v>
      </c>
      <c r="V1183">
        <v>1</v>
      </c>
      <c r="W1183">
        <v>0</v>
      </c>
      <c r="X1183">
        <v>4</v>
      </c>
      <c r="Y1183">
        <v>4</v>
      </c>
      <c r="Z1183">
        <v>2</v>
      </c>
      <c r="AA1183">
        <v>0</v>
      </c>
      <c r="AB1183">
        <v>0</v>
      </c>
      <c r="AC1183">
        <v>0</v>
      </c>
      <c r="AD1183">
        <v>0</v>
      </c>
      <c r="AE1183">
        <v>10</v>
      </c>
      <c r="AF1183">
        <v>0</v>
      </c>
      <c r="AG1183">
        <v>10</v>
      </c>
      <c r="AH1183">
        <v>0</v>
      </c>
      <c r="AI1183">
        <v>0</v>
      </c>
      <c r="AJ1183">
        <v>0</v>
      </c>
      <c r="AK1183" t="s">
        <v>74</v>
      </c>
      <c r="AL1183" t="s">
        <v>74</v>
      </c>
      <c r="AM1183" t="s">
        <v>74</v>
      </c>
      <c r="AN1183">
        <v>10</v>
      </c>
      <c r="AO1183">
        <v>0.9</v>
      </c>
      <c r="AP1183">
        <v>0.1</v>
      </c>
      <c r="AQ1183">
        <v>0</v>
      </c>
      <c r="AR1183">
        <v>0</v>
      </c>
      <c r="AS1183">
        <v>0</v>
      </c>
      <c r="AT1183">
        <v>0.4</v>
      </c>
      <c r="AU1183">
        <v>0.3</v>
      </c>
      <c r="AV1183">
        <v>0.1</v>
      </c>
      <c r="AW1183">
        <v>0</v>
      </c>
      <c r="AX1183">
        <v>0</v>
      </c>
      <c r="AY1183">
        <v>0.1</v>
      </c>
      <c r="AZ1183">
        <v>0.1</v>
      </c>
      <c r="BA1183">
        <v>0</v>
      </c>
      <c r="BB1183">
        <v>0</v>
      </c>
      <c r="BC1183">
        <v>0</v>
      </c>
      <c r="BD1183">
        <v>0.9</v>
      </c>
      <c r="BE1183">
        <v>0.1</v>
      </c>
      <c r="BF1183">
        <v>0</v>
      </c>
      <c r="BG1183">
        <v>0.4</v>
      </c>
      <c r="BH1183">
        <v>0.4</v>
      </c>
      <c r="BI1183">
        <v>0.2</v>
      </c>
      <c r="BJ1183">
        <v>0</v>
      </c>
      <c r="BK1183">
        <v>0</v>
      </c>
      <c r="BL1183">
        <v>0</v>
      </c>
      <c r="BM1183">
        <v>0</v>
      </c>
      <c r="BN1183">
        <v>1</v>
      </c>
      <c r="BO1183">
        <v>0</v>
      </c>
      <c r="BP1183">
        <v>1</v>
      </c>
      <c r="BQ1183">
        <v>0</v>
      </c>
      <c r="BR1183">
        <v>0</v>
      </c>
      <c r="BS1183">
        <v>0</v>
      </c>
      <c r="BT1183">
        <v>0</v>
      </c>
      <c r="BU1183">
        <v>0</v>
      </c>
      <c r="BV1183">
        <v>0</v>
      </c>
      <c r="BW1183">
        <v>1</v>
      </c>
      <c r="BX1183" t="s">
        <v>2349</v>
      </c>
      <c r="BY1183">
        <v>10</v>
      </c>
      <c r="BZ1183">
        <v>1</v>
      </c>
      <c r="CA1183">
        <v>0</v>
      </c>
    </row>
    <row r="1184" spans="1:79" customFormat="1" x14ac:dyDescent="0.25">
      <c r="A1184" t="s">
        <v>2350</v>
      </c>
      <c r="B1184" t="s">
        <v>356</v>
      </c>
      <c r="C1184" t="s">
        <v>433</v>
      </c>
      <c r="D1184" t="s">
        <v>947</v>
      </c>
      <c r="E1184">
        <v>2019</v>
      </c>
      <c r="F1184" t="s">
        <v>74</v>
      </c>
      <c r="G1184" t="s">
        <v>74</v>
      </c>
      <c r="H1184" t="s">
        <v>74</v>
      </c>
      <c r="I1184" t="s">
        <v>74</v>
      </c>
      <c r="J1184" t="s">
        <v>74</v>
      </c>
      <c r="K1184" t="s">
        <v>74</v>
      </c>
      <c r="L1184" t="s">
        <v>74</v>
      </c>
      <c r="M1184" t="s">
        <v>74</v>
      </c>
      <c r="N1184" t="s">
        <v>74</v>
      </c>
      <c r="O1184" t="s">
        <v>74</v>
      </c>
      <c r="P1184" t="s">
        <v>74</v>
      </c>
      <c r="Q1184" t="s">
        <v>74</v>
      </c>
      <c r="R1184" t="s">
        <v>74</v>
      </c>
      <c r="S1184" t="s">
        <v>74</v>
      </c>
      <c r="T1184" t="s">
        <v>74</v>
      </c>
      <c r="U1184" t="s">
        <v>74</v>
      </c>
      <c r="V1184" t="s">
        <v>74</v>
      </c>
      <c r="W1184" t="s">
        <v>74</v>
      </c>
      <c r="X1184" t="s">
        <v>74</v>
      </c>
      <c r="Y1184" t="s">
        <v>74</v>
      </c>
      <c r="Z1184" t="s">
        <v>74</v>
      </c>
      <c r="AA1184" t="s">
        <v>74</v>
      </c>
      <c r="AB1184" t="s">
        <v>74</v>
      </c>
      <c r="AC1184" t="s">
        <v>74</v>
      </c>
      <c r="AD1184" t="s">
        <v>74</v>
      </c>
      <c r="AE1184" t="s">
        <v>74</v>
      </c>
      <c r="AF1184" t="s">
        <v>74</v>
      </c>
      <c r="AG1184" t="s">
        <v>74</v>
      </c>
      <c r="AH1184" t="s">
        <v>74</v>
      </c>
      <c r="AI1184" t="s">
        <v>74</v>
      </c>
      <c r="AJ1184" t="s">
        <v>74</v>
      </c>
      <c r="AK1184" t="s">
        <v>74</v>
      </c>
      <c r="AL1184" t="s">
        <v>74</v>
      </c>
      <c r="AM1184" t="s">
        <v>74</v>
      </c>
      <c r="AN1184" t="s">
        <v>74</v>
      </c>
      <c r="AO1184" t="s">
        <v>74</v>
      </c>
      <c r="AP1184" t="s">
        <v>74</v>
      </c>
      <c r="AQ1184" t="s">
        <v>74</v>
      </c>
      <c r="AR1184" t="s">
        <v>74</v>
      </c>
      <c r="AS1184" t="s">
        <v>74</v>
      </c>
      <c r="AT1184" t="s">
        <v>74</v>
      </c>
      <c r="AU1184" t="s">
        <v>74</v>
      </c>
      <c r="AV1184" t="s">
        <v>74</v>
      </c>
      <c r="AW1184" t="s">
        <v>74</v>
      </c>
      <c r="AX1184" t="s">
        <v>74</v>
      </c>
      <c r="AY1184" t="s">
        <v>74</v>
      </c>
      <c r="AZ1184" t="s">
        <v>74</v>
      </c>
      <c r="BA1184" t="s">
        <v>74</v>
      </c>
      <c r="BB1184" t="s">
        <v>74</v>
      </c>
      <c r="BC1184" t="s">
        <v>74</v>
      </c>
      <c r="BD1184" t="s">
        <v>74</v>
      </c>
      <c r="BE1184" t="s">
        <v>74</v>
      </c>
      <c r="BF1184" t="s">
        <v>74</v>
      </c>
      <c r="BG1184" t="s">
        <v>74</v>
      </c>
      <c r="BH1184" t="s">
        <v>74</v>
      </c>
      <c r="BI1184" t="s">
        <v>74</v>
      </c>
      <c r="BJ1184" t="s">
        <v>74</v>
      </c>
      <c r="BK1184" t="s">
        <v>74</v>
      </c>
      <c r="BL1184" t="s">
        <v>74</v>
      </c>
      <c r="BM1184" t="s">
        <v>74</v>
      </c>
      <c r="BN1184" t="s">
        <v>74</v>
      </c>
      <c r="BO1184" t="s">
        <v>74</v>
      </c>
      <c r="BP1184" t="s">
        <v>74</v>
      </c>
      <c r="BQ1184" t="s">
        <v>74</v>
      </c>
      <c r="BR1184" t="s">
        <v>74</v>
      </c>
      <c r="BS1184" t="s">
        <v>74</v>
      </c>
      <c r="BT1184" t="s">
        <v>74</v>
      </c>
      <c r="BU1184" t="s">
        <v>74</v>
      </c>
      <c r="BV1184" t="s">
        <v>74</v>
      </c>
      <c r="BW1184" t="s">
        <v>74</v>
      </c>
      <c r="BX1184" t="s">
        <v>2349</v>
      </c>
      <c r="BY1184" t="s">
        <v>74</v>
      </c>
      <c r="BZ1184" t="s">
        <v>74</v>
      </c>
      <c r="CA1184">
        <v>0</v>
      </c>
    </row>
    <row r="1185" spans="1:79" customFormat="1" x14ac:dyDescent="0.25">
      <c r="A1185" t="s">
        <v>2351</v>
      </c>
      <c r="B1185" t="s">
        <v>356</v>
      </c>
      <c r="C1185" t="s">
        <v>433</v>
      </c>
      <c r="D1185" t="s">
        <v>949</v>
      </c>
      <c r="E1185">
        <v>2019</v>
      </c>
      <c r="F1185" t="s">
        <v>74</v>
      </c>
      <c r="G1185" t="s">
        <v>74</v>
      </c>
      <c r="H1185" t="s">
        <v>74</v>
      </c>
      <c r="I1185" t="s">
        <v>74</v>
      </c>
      <c r="J1185" t="s">
        <v>74</v>
      </c>
      <c r="K1185" t="s">
        <v>74</v>
      </c>
      <c r="L1185" t="s">
        <v>74</v>
      </c>
      <c r="M1185" t="s">
        <v>74</v>
      </c>
      <c r="N1185" t="s">
        <v>74</v>
      </c>
      <c r="O1185" t="s">
        <v>74</v>
      </c>
      <c r="P1185" t="s">
        <v>74</v>
      </c>
      <c r="Q1185" t="s">
        <v>74</v>
      </c>
      <c r="R1185" t="s">
        <v>74</v>
      </c>
      <c r="S1185" t="s">
        <v>74</v>
      </c>
      <c r="T1185" t="s">
        <v>74</v>
      </c>
      <c r="U1185" t="s">
        <v>74</v>
      </c>
      <c r="V1185" t="s">
        <v>74</v>
      </c>
      <c r="W1185" t="s">
        <v>74</v>
      </c>
      <c r="X1185" t="s">
        <v>74</v>
      </c>
      <c r="Y1185" t="s">
        <v>74</v>
      </c>
      <c r="Z1185" t="s">
        <v>74</v>
      </c>
      <c r="AA1185" t="s">
        <v>74</v>
      </c>
      <c r="AB1185" t="s">
        <v>74</v>
      </c>
      <c r="AC1185" t="s">
        <v>74</v>
      </c>
      <c r="AD1185" t="s">
        <v>74</v>
      </c>
      <c r="AE1185" t="s">
        <v>74</v>
      </c>
      <c r="AF1185" t="s">
        <v>74</v>
      </c>
      <c r="AG1185" t="s">
        <v>74</v>
      </c>
      <c r="AH1185" t="s">
        <v>74</v>
      </c>
      <c r="AI1185" t="s">
        <v>74</v>
      </c>
      <c r="AJ1185" t="s">
        <v>74</v>
      </c>
      <c r="AK1185" t="s">
        <v>74</v>
      </c>
      <c r="AL1185" t="s">
        <v>74</v>
      </c>
      <c r="AM1185" t="s">
        <v>74</v>
      </c>
      <c r="AN1185" t="s">
        <v>74</v>
      </c>
      <c r="AO1185" t="s">
        <v>74</v>
      </c>
      <c r="AP1185" t="s">
        <v>74</v>
      </c>
      <c r="AQ1185" t="s">
        <v>74</v>
      </c>
      <c r="AR1185" t="s">
        <v>74</v>
      </c>
      <c r="AS1185" t="s">
        <v>74</v>
      </c>
      <c r="AT1185" t="s">
        <v>74</v>
      </c>
      <c r="AU1185" t="s">
        <v>74</v>
      </c>
      <c r="AV1185" t="s">
        <v>74</v>
      </c>
      <c r="AW1185" t="s">
        <v>74</v>
      </c>
      <c r="AX1185" t="s">
        <v>74</v>
      </c>
      <c r="AY1185" t="s">
        <v>74</v>
      </c>
      <c r="AZ1185" t="s">
        <v>74</v>
      </c>
      <c r="BA1185" t="s">
        <v>74</v>
      </c>
      <c r="BB1185" t="s">
        <v>74</v>
      </c>
      <c r="BC1185" t="s">
        <v>74</v>
      </c>
      <c r="BD1185" t="s">
        <v>74</v>
      </c>
      <c r="BE1185" t="s">
        <v>74</v>
      </c>
      <c r="BF1185" t="s">
        <v>74</v>
      </c>
      <c r="BG1185" t="s">
        <v>74</v>
      </c>
      <c r="BH1185" t="s">
        <v>74</v>
      </c>
      <c r="BI1185" t="s">
        <v>74</v>
      </c>
      <c r="BJ1185" t="s">
        <v>74</v>
      </c>
      <c r="BK1185" t="s">
        <v>74</v>
      </c>
      <c r="BL1185" t="s">
        <v>74</v>
      </c>
      <c r="BM1185" t="s">
        <v>74</v>
      </c>
      <c r="BN1185" t="s">
        <v>74</v>
      </c>
      <c r="BO1185" t="s">
        <v>74</v>
      </c>
      <c r="BP1185" t="s">
        <v>74</v>
      </c>
      <c r="BQ1185" t="s">
        <v>74</v>
      </c>
      <c r="BR1185" t="s">
        <v>74</v>
      </c>
      <c r="BS1185" t="s">
        <v>74</v>
      </c>
      <c r="BT1185" t="s">
        <v>74</v>
      </c>
      <c r="BU1185" t="s">
        <v>74</v>
      </c>
      <c r="BV1185" t="s">
        <v>74</v>
      </c>
      <c r="BW1185" t="s">
        <v>74</v>
      </c>
      <c r="BX1185" t="s">
        <v>2349</v>
      </c>
      <c r="BY1185" t="s">
        <v>74</v>
      </c>
      <c r="BZ1185" t="s">
        <v>74</v>
      </c>
      <c r="CA1185">
        <v>1</v>
      </c>
    </row>
    <row r="1186" spans="1:79" customFormat="1" x14ac:dyDescent="0.25">
      <c r="A1186" t="s">
        <v>2352</v>
      </c>
      <c r="B1186" t="s">
        <v>356</v>
      </c>
      <c r="C1186" t="s">
        <v>433</v>
      </c>
      <c r="D1186" t="s">
        <v>951</v>
      </c>
      <c r="E1186">
        <v>2019</v>
      </c>
      <c r="F1186" t="s">
        <v>74</v>
      </c>
      <c r="G1186" t="s">
        <v>74</v>
      </c>
      <c r="H1186" t="s">
        <v>74</v>
      </c>
      <c r="I1186" t="s">
        <v>74</v>
      </c>
      <c r="J1186" t="s">
        <v>74</v>
      </c>
      <c r="K1186" t="s">
        <v>74</v>
      </c>
      <c r="L1186" t="s">
        <v>74</v>
      </c>
      <c r="M1186" t="s">
        <v>74</v>
      </c>
      <c r="N1186" t="s">
        <v>74</v>
      </c>
      <c r="O1186" t="s">
        <v>74</v>
      </c>
      <c r="P1186" t="s">
        <v>74</v>
      </c>
      <c r="Q1186" t="s">
        <v>74</v>
      </c>
      <c r="R1186" t="s">
        <v>74</v>
      </c>
      <c r="S1186" t="s">
        <v>74</v>
      </c>
      <c r="T1186" t="s">
        <v>74</v>
      </c>
      <c r="U1186" t="s">
        <v>74</v>
      </c>
      <c r="V1186" t="s">
        <v>74</v>
      </c>
      <c r="W1186" t="s">
        <v>74</v>
      </c>
      <c r="X1186" t="s">
        <v>74</v>
      </c>
      <c r="Y1186" t="s">
        <v>74</v>
      </c>
      <c r="Z1186" t="s">
        <v>74</v>
      </c>
      <c r="AA1186" t="s">
        <v>74</v>
      </c>
      <c r="AB1186" t="s">
        <v>74</v>
      </c>
      <c r="AC1186" t="s">
        <v>74</v>
      </c>
      <c r="AD1186" t="s">
        <v>74</v>
      </c>
      <c r="AE1186" t="s">
        <v>74</v>
      </c>
      <c r="AF1186" t="s">
        <v>74</v>
      </c>
      <c r="AG1186" t="s">
        <v>74</v>
      </c>
      <c r="AH1186" t="s">
        <v>74</v>
      </c>
      <c r="AI1186" t="s">
        <v>74</v>
      </c>
      <c r="AJ1186" t="s">
        <v>74</v>
      </c>
      <c r="AK1186" t="s">
        <v>74</v>
      </c>
      <c r="AL1186" t="s">
        <v>74</v>
      </c>
      <c r="AM1186" t="s">
        <v>74</v>
      </c>
      <c r="AN1186" t="s">
        <v>74</v>
      </c>
      <c r="AO1186" t="s">
        <v>74</v>
      </c>
      <c r="AP1186" t="s">
        <v>74</v>
      </c>
      <c r="AQ1186" t="s">
        <v>74</v>
      </c>
      <c r="AR1186" t="s">
        <v>74</v>
      </c>
      <c r="AS1186" t="s">
        <v>74</v>
      </c>
      <c r="AT1186" t="s">
        <v>74</v>
      </c>
      <c r="AU1186" t="s">
        <v>74</v>
      </c>
      <c r="AV1186" t="s">
        <v>74</v>
      </c>
      <c r="AW1186" t="s">
        <v>74</v>
      </c>
      <c r="AX1186" t="s">
        <v>74</v>
      </c>
      <c r="AY1186" t="s">
        <v>74</v>
      </c>
      <c r="AZ1186" t="s">
        <v>74</v>
      </c>
      <c r="BA1186" t="s">
        <v>74</v>
      </c>
      <c r="BB1186" t="s">
        <v>74</v>
      </c>
      <c r="BC1186" t="s">
        <v>74</v>
      </c>
      <c r="BD1186" t="s">
        <v>74</v>
      </c>
      <c r="BE1186" t="s">
        <v>74</v>
      </c>
      <c r="BF1186" t="s">
        <v>74</v>
      </c>
      <c r="BG1186" t="s">
        <v>74</v>
      </c>
      <c r="BH1186" t="s">
        <v>74</v>
      </c>
      <c r="BI1186" t="s">
        <v>74</v>
      </c>
      <c r="BJ1186" t="s">
        <v>74</v>
      </c>
      <c r="BK1186" t="s">
        <v>74</v>
      </c>
      <c r="BL1186" t="s">
        <v>74</v>
      </c>
      <c r="BM1186" t="s">
        <v>74</v>
      </c>
      <c r="BN1186" t="s">
        <v>74</v>
      </c>
      <c r="BO1186" t="s">
        <v>74</v>
      </c>
      <c r="BP1186" t="s">
        <v>74</v>
      </c>
      <c r="BQ1186" t="s">
        <v>74</v>
      </c>
      <c r="BR1186" t="s">
        <v>74</v>
      </c>
      <c r="BS1186" t="s">
        <v>74</v>
      </c>
      <c r="BT1186" t="s">
        <v>74</v>
      </c>
      <c r="BU1186" t="s">
        <v>74</v>
      </c>
      <c r="BV1186" t="s">
        <v>74</v>
      </c>
      <c r="BW1186" t="s">
        <v>74</v>
      </c>
      <c r="BX1186" t="s">
        <v>2349</v>
      </c>
      <c r="BY1186" t="s">
        <v>74</v>
      </c>
      <c r="BZ1186" t="s">
        <v>74</v>
      </c>
      <c r="CA1186">
        <v>1</v>
      </c>
    </row>
    <row r="1187" spans="1:79" customFormat="1" x14ac:dyDescent="0.25">
      <c r="A1187" t="s">
        <v>2353</v>
      </c>
      <c r="B1187" t="s">
        <v>356</v>
      </c>
      <c r="C1187" t="s">
        <v>433</v>
      </c>
      <c r="D1187" t="s">
        <v>953</v>
      </c>
      <c r="E1187">
        <v>2019</v>
      </c>
      <c r="F1187" t="s">
        <v>74</v>
      </c>
      <c r="G1187" t="s">
        <v>74</v>
      </c>
      <c r="H1187" t="s">
        <v>74</v>
      </c>
      <c r="I1187" t="s">
        <v>74</v>
      </c>
      <c r="J1187" t="s">
        <v>74</v>
      </c>
      <c r="K1187" t="s">
        <v>74</v>
      </c>
      <c r="L1187" t="s">
        <v>74</v>
      </c>
      <c r="M1187" t="s">
        <v>74</v>
      </c>
      <c r="N1187" t="s">
        <v>74</v>
      </c>
      <c r="O1187" t="s">
        <v>74</v>
      </c>
      <c r="P1187" t="s">
        <v>74</v>
      </c>
      <c r="Q1187" t="s">
        <v>74</v>
      </c>
      <c r="R1187" t="s">
        <v>74</v>
      </c>
      <c r="S1187" t="s">
        <v>74</v>
      </c>
      <c r="T1187" t="s">
        <v>74</v>
      </c>
      <c r="U1187" t="s">
        <v>74</v>
      </c>
      <c r="V1187" t="s">
        <v>74</v>
      </c>
      <c r="W1187" t="s">
        <v>74</v>
      </c>
      <c r="X1187" t="s">
        <v>74</v>
      </c>
      <c r="Y1187" t="s">
        <v>74</v>
      </c>
      <c r="Z1187" t="s">
        <v>74</v>
      </c>
      <c r="AA1187" t="s">
        <v>74</v>
      </c>
      <c r="AB1187" t="s">
        <v>74</v>
      </c>
      <c r="AC1187" t="s">
        <v>74</v>
      </c>
      <c r="AD1187" t="s">
        <v>74</v>
      </c>
      <c r="AE1187" t="s">
        <v>74</v>
      </c>
      <c r="AF1187" t="s">
        <v>74</v>
      </c>
      <c r="AG1187" t="s">
        <v>74</v>
      </c>
      <c r="AH1187" t="s">
        <v>74</v>
      </c>
      <c r="AI1187" t="s">
        <v>74</v>
      </c>
      <c r="AJ1187" t="s">
        <v>74</v>
      </c>
      <c r="AK1187" t="s">
        <v>74</v>
      </c>
      <c r="AL1187" t="s">
        <v>74</v>
      </c>
      <c r="AM1187" t="s">
        <v>74</v>
      </c>
      <c r="AN1187" t="s">
        <v>74</v>
      </c>
      <c r="AO1187" t="s">
        <v>74</v>
      </c>
      <c r="AP1187" t="s">
        <v>74</v>
      </c>
      <c r="AQ1187" t="s">
        <v>74</v>
      </c>
      <c r="AR1187" t="s">
        <v>74</v>
      </c>
      <c r="AS1187" t="s">
        <v>74</v>
      </c>
      <c r="AT1187" t="s">
        <v>74</v>
      </c>
      <c r="AU1187" t="s">
        <v>74</v>
      </c>
      <c r="AV1187" t="s">
        <v>74</v>
      </c>
      <c r="AW1187" t="s">
        <v>74</v>
      </c>
      <c r="AX1187" t="s">
        <v>74</v>
      </c>
      <c r="AY1187" t="s">
        <v>74</v>
      </c>
      <c r="AZ1187" t="s">
        <v>74</v>
      </c>
      <c r="BA1187" t="s">
        <v>74</v>
      </c>
      <c r="BB1187" t="s">
        <v>74</v>
      </c>
      <c r="BC1187" t="s">
        <v>74</v>
      </c>
      <c r="BD1187" t="s">
        <v>74</v>
      </c>
      <c r="BE1187" t="s">
        <v>74</v>
      </c>
      <c r="BF1187" t="s">
        <v>74</v>
      </c>
      <c r="BG1187" t="s">
        <v>74</v>
      </c>
      <c r="BH1187" t="s">
        <v>74</v>
      </c>
      <c r="BI1187" t="s">
        <v>74</v>
      </c>
      <c r="BJ1187" t="s">
        <v>74</v>
      </c>
      <c r="BK1187" t="s">
        <v>74</v>
      </c>
      <c r="BL1187" t="s">
        <v>74</v>
      </c>
      <c r="BM1187" t="s">
        <v>74</v>
      </c>
      <c r="BN1187" t="s">
        <v>74</v>
      </c>
      <c r="BO1187" t="s">
        <v>74</v>
      </c>
      <c r="BP1187" t="s">
        <v>74</v>
      </c>
      <c r="BQ1187" t="s">
        <v>74</v>
      </c>
      <c r="BR1187" t="s">
        <v>74</v>
      </c>
      <c r="BS1187" t="s">
        <v>74</v>
      </c>
      <c r="BT1187" t="s">
        <v>74</v>
      </c>
      <c r="BU1187" t="s">
        <v>74</v>
      </c>
      <c r="BV1187" t="s">
        <v>74</v>
      </c>
      <c r="BW1187" t="s">
        <v>74</v>
      </c>
      <c r="BX1187" t="s">
        <v>2349</v>
      </c>
      <c r="BY1187" t="s">
        <v>74</v>
      </c>
      <c r="BZ1187" t="s">
        <v>74</v>
      </c>
      <c r="CA1187">
        <v>1</v>
      </c>
    </row>
    <row r="1188" spans="1:79" customFormat="1" x14ac:dyDescent="0.25">
      <c r="A1188" t="s">
        <v>2354</v>
      </c>
      <c r="B1188" t="s">
        <v>42</v>
      </c>
      <c r="C1188" t="s">
        <v>124</v>
      </c>
      <c r="D1188" t="s">
        <v>44</v>
      </c>
      <c r="E1188">
        <v>2019</v>
      </c>
      <c r="F1188">
        <v>31990</v>
      </c>
      <c r="G1188">
        <v>2382</v>
      </c>
      <c r="H1188">
        <v>0</v>
      </c>
      <c r="I1188">
        <v>4279</v>
      </c>
      <c r="J1188">
        <v>5216</v>
      </c>
      <c r="K1188">
        <v>5127</v>
      </c>
      <c r="L1188">
        <v>3833</v>
      </c>
      <c r="M1188">
        <v>3910</v>
      </c>
      <c r="N1188">
        <v>3563</v>
      </c>
      <c r="O1188">
        <v>3391</v>
      </c>
      <c r="P1188">
        <v>2659</v>
      </c>
      <c r="Q1188">
        <v>1264</v>
      </c>
      <c r="R1188">
        <v>367</v>
      </c>
      <c r="S1188">
        <v>763</v>
      </c>
      <c r="T1188">
        <v>0</v>
      </c>
      <c r="U1188">
        <v>30933</v>
      </c>
      <c r="V1188">
        <v>3432</v>
      </c>
      <c r="W1188">
        <v>7</v>
      </c>
      <c r="X1188">
        <v>15940</v>
      </c>
      <c r="Y1188">
        <v>14603</v>
      </c>
      <c r="Z1188">
        <v>3828</v>
      </c>
      <c r="AA1188">
        <v>1</v>
      </c>
      <c r="AB1188">
        <v>2751</v>
      </c>
      <c r="AC1188">
        <v>27269</v>
      </c>
      <c r="AD1188">
        <v>0</v>
      </c>
      <c r="AE1188">
        <v>4352</v>
      </c>
      <c r="AF1188">
        <v>958</v>
      </c>
      <c r="AG1188">
        <v>32104</v>
      </c>
      <c r="AH1188">
        <v>1111</v>
      </c>
      <c r="AI1188">
        <v>198</v>
      </c>
      <c r="AJ1188">
        <v>1</v>
      </c>
      <c r="AK1188">
        <v>3434</v>
      </c>
      <c r="AL1188">
        <v>30926</v>
      </c>
      <c r="AM1188">
        <v>12</v>
      </c>
      <c r="AN1188">
        <v>34372</v>
      </c>
      <c r="AO1188">
        <v>0.93069940649365768</v>
      </c>
      <c r="AP1188">
        <v>6.9300593506342378E-2</v>
      </c>
      <c r="AQ1188">
        <v>0</v>
      </c>
      <c r="AR1188">
        <v>0.1244908646572792</v>
      </c>
      <c r="AS1188">
        <v>0.1517514255789596</v>
      </c>
      <c r="AT1188">
        <v>0.1491621086931223</v>
      </c>
      <c r="AU1188">
        <v>0.1115151867799372</v>
      </c>
      <c r="AV1188">
        <v>0.1137553822879088</v>
      </c>
      <c r="AW1188">
        <v>0.10365995577795881</v>
      </c>
      <c r="AX1188">
        <v>9.8655882695217037E-2</v>
      </c>
      <c r="AY1188">
        <v>7.7359478645409055E-2</v>
      </c>
      <c r="AZ1188">
        <v>3.677411846852089E-2</v>
      </c>
      <c r="BA1188">
        <v>2.219830094262772E-2</v>
      </c>
      <c r="BB1188">
        <v>1.067729547305947E-2</v>
      </c>
      <c r="BC1188">
        <v>0</v>
      </c>
      <c r="BD1188">
        <v>0.89994763179332016</v>
      </c>
      <c r="BE1188">
        <v>9.9848714069591532E-2</v>
      </c>
      <c r="BF1188">
        <v>2.0365413708832769E-4</v>
      </c>
      <c r="BG1188">
        <v>0.46374956359827768</v>
      </c>
      <c r="BH1188">
        <v>0.42485162341440708</v>
      </c>
      <c r="BI1188">
        <v>0.11136971953915981</v>
      </c>
      <c r="BJ1188">
        <v>2.9093448155475391E-5</v>
      </c>
      <c r="BK1188">
        <v>8.0036075875712792E-2</v>
      </c>
      <c r="BL1188">
        <v>0.79334923775165833</v>
      </c>
      <c r="BM1188">
        <v>0</v>
      </c>
      <c r="BN1188">
        <v>0.1266146863726289</v>
      </c>
      <c r="BO1188">
        <v>2.787152333294542E-2</v>
      </c>
      <c r="BP1188">
        <v>0.93401605958338185</v>
      </c>
      <c r="BQ1188">
        <v>3.2322820900733157E-2</v>
      </c>
      <c r="BR1188">
        <v>5.7605027347841266E-3</v>
      </c>
      <c r="BS1188">
        <v>2.9093448155475391E-5</v>
      </c>
      <c r="BT1188">
        <v>9.9906900965902476E-2</v>
      </c>
      <c r="BU1188">
        <v>0.89974397765623182</v>
      </c>
      <c r="BV1188">
        <v>3.4912137786570458E-4</v>
      </c>
      <c r="BW1188">
        <v>1</v>
      </c>
      <c r="BX1188" t="s">
        <v>2355</v>
      </c>
      <c r="BY1188">
        <v>34372</v>
      </c>
      <c r="BZ1188">
        <v>1</v>
      </c>
      <c r="CA1188">
        <v>0</v>
      </c>
    </row>
    <row r="1189" spans="1:79" customFormat="1" x14ac:dyDescent="0.25">
      <c r="A1189" t="s">
        <v>2356</v>
      </c>
      <c r="B1189" t="s">
        <v>42</v>
      </c>
      <c r="C1189" t="s">
        <v>124</v>
      </c>
      <c r="D1189" t="s">
        <v>947</v>
      </c>
      <c r="E1189">
        <v>2019</v>
      </c>
      <c r="F1189">
        <v>5868</v>
      </c>
      <c r="G1189">
        <v>231</v>
      </c>
      <c r="H1189">
        <v>0</v>
      </c>
      <c r="I1189">
        <v>421</v>
      </c>
      <c r="J1189">
        <v>735</v>
      </c>
      <c r="K1189">
        <v>919</v>
      </c>
      <c r="L1189">
        <v>735</v>
      </c>
      <c r="M1189">
        <v>833</v>
      </c>
      <c r="N1189">
        <v>757</v>
      </c>
      <c r="O1189">
        <v>752</v>
      </c>
      <c r="P1189">
        <v>563</v>
      </c>
      <c r="Q1189">
        <v>245</v>
      </c>
      <c r="R1189">
        <v>79</v>
      </c>
      <c r="S1189">
        <v>60</v>
      </c>
      <c r="T1189">
        <v>0</v>
      </c>
      <c r="U1189">
        <v>5752</v>
      </c>
      <c r="V1189">
        <v>346</v>
      </c>
      <c r="W1189">
        <v>1</v>
      </c>
      <c r="X1189">
        <v>2613</v>
      </c>
      <c r="Y1189">
        <v>2968</v>
      </c>
      <c r="Z1189">
        <v>517</v>
      </c>
      <c r="AA1189">
        <v>1</v>
      </c>
      <c r="AB1189">
        <v>482</v>
      </c>
      <c r="AC1189">
        <v>5117</v>
      </c>
      <c r="AD1189">
        <v>0</v>
      </c>
      <c r="AE1189">
        <v>500</v>
      </c>
      <c r="AF1189">
        <v>88</v>
      </c>
      <c r="AG1189">
        <v>5838</v>
      </c>
      <c r="AH1189">
        <v>160</v>
      </c>
      <c r="AI1189">
        <v>13</v>
      </c>
      <c r="AJ1189">
        <v>0</v>
      </c>
      <c r="AK1189">
        <v>1043</v>
      </c>
      <c r="AL1189">
        <v>5056</v>
      </c>
      <c r="AM1189">
        <v>0</v>
      </c>
      <c r="AN1189">
        <v>6099</v>
      </c>
      <c r="AO1189">
        <v>0.96212493851451053</v>
      </c>
      <c r="AP1189">
        <v>3.7875061485489421E-2</v>
      </c>
      <c r="AQ1189">
        <v>0</v>
      </c>
      <c r="AR1189">
        <v>6.9027709460567313E-2</v>
      </c>
      <c r="AS1189">
        <v>0.12051155927201181</v>
      </c>
      <c r="AT1189">
        <v>0.15068043941629769</v>
      </c>
      <c r="AU1189">
        <v>0.12051155927201181</v>
      </c>
      <c r="AV1189">
        <v>0.13657976717494669</v>
      </c>
      <c r="AW1189">
        <v>0.1241187079849156</v>
      </c>
      <c r="AX1189">
        <v>0.12329890145925559</v>
      </c>
      <c r="AY1189">
        <v>9.2310214789309716E-2</v>
      </c>
      <c r="AZ1189">
        <v>4.0170519757337271E-2</v>
      </c>
      <c r="BA1189">
        <v>9.8376783079193314E-3</v>
      </c>
      <c r="BB1189">
        <v>1.295294310542712E-2</v>
      </c>
      <c r="BC1189">
        <v>0</v>
      </c>
      <c r="BD1189">
        <v>0.94310542711919987</v>
      </c>
      <c r="BE1189">
        <v>5.6730611575668152E-2</v>
      </c>
      <c r="BF1189">
        <v>1.6396130513198889E-4</v>
      </c>
      <c r="BG1189">
        <v>0.42843089030988679</v>
      </c>
      <c r="BH1189">
        <v>0.48663715363174292</v>
      </c>
      <c r="BI1189">
        <v>8.4767994753238235E-2</v>
      </c>
      <c r="BJ1189">
        <v>1.6396130513198889E-4</v>
      </c>
      <c r="BK1189">
        <v>7.9029349073618624E-2</v>
      </c>
      <c r="BL1189">
        <v>0.8389899983603869</v>
      </c>
      <c r="BM1189">
        <v>0</v>
      </c>
      <c r="BN1189">
        <v>8.1980652565994419E-2</v>
      </c>
      <c r="BO1189">
        <v>1.4428594851615019E-2</v>
      </c>
      <c r="BP1189">
        <v>0.9572060993605509</v>
      </c>
      <c r="BQ1189">
        <v>2.6233808821118219E-2</v>
      </c>
      <c r="BR1189">
        <v>2.131496966715855E-3</v>
      </c>
      <c r="BS1189">
        <v>0</v>
      </c>
      <c r="BT1189">
        <v>0.17101164125266441</v>
      </c>
      <c r="BU1189">
        <v>0.82898835874733567</v>
      </c>
      <c r="BV1189">
        <v>0</v>
      </c>
      <c r="BW1189">
        <v>1</v>
      </c>
      <c r="BX1189" t="s">
        <v>2355</v>
      </c>
      <c r="BY1189">
        <v>34372</v>
      </c>
      <c r="BZ1189">
        <v>0.1774409403002444</v>
      </c>
      <c r="CA1189">
        <v>0</v>
      </c>
    </row>
    <row r="1190" spans="1:79" customFormat="1" x14ac:dyDescent="0.25">
      <c r="A1190" t="s">
        <v>2357</v>
      </c>
      <c r="B1190" t="s">
        <v>42</v>
      </c>
      <c r="C1190" t="s">
        <v>124</v>
      </c>
      <c r="D1190" t="s">
        <v>949</v>
      </c>
      <c r="E1190">
        <v>2019</v>
      </c>
      <c r="F1190">
        <v>20236</v>
      </c>
      <c r="G1190">
        <v>1707</v>
      </c>
      <c r="H1190">
        <v>0</v>
      </c>
      <c r="I1190">
        <v>3452</v>
      </c>
      <c r="J1190">
        <v>3844</v>
      </c>
      <c r="K1190">
        <v>3431</v>
      </c>
      <c r="L1190">
        <v>2390</v>
      </c>
      <c r="M1190">
        <v>2197</v>
      </c>
      <c r="N1190">
        <v>2004</v>
      </c>
      <c r="O1190">
        <v>1826</v>
      </c>
      <c r="P1190">
        <v>1373</v>
      </c>
      <c r="Q1190">
        <v>632</v>
      </c>
      <c r="R1190">
        <v>154</v>
      </c>
      <c r="S1190">
        <v>640</v>
      </c>
      <c r="T1190">
        <v>0</v>
      </c>
      <c r="U1190">
        <v>19849</v>
      </c>
      <c r="V1190">
        <v>2094</v>
      </c>
      <c r="W1190">
        <v>0</v>
      </c>
      <c r="X1190">
        <v>9797</v>
      </c>
      <c r="Y1190">
        <v>9323</v>
      </c>
      <c r="Z1190">
        <v>2823</v>
      </c>
      <c r="AA1190">
        <v>0</v>
      </c>
      <c r="AB1190">
        <v>1183</v>
      </c>
      <c r="AC1190">
        <v>18887</v>
      </c>
      <c r="AD1190">
        <v>0</v>
      </c>
      <c r="AE1190">
        <v>1873</v>
      </c>
      <c r="AF1190">
        <v>311</v>
      </c>
      <c r="AG1190">
        <v>21381</v>
      </c>
      <c r="AH1190">
        <v>183</v>
      </c>
      <c r="AI1190">
        <v>67</v>
      </c>
      <c r="AJ1190">
        <v>1</v>
      </c>
      <c r="AK1190">
        <v>1721</v>
      </c>
      <c r="AL1190">
        <v>20218</v>
      </c>
      <c r="AM1190">
        <v>4</v>
      </c>
      <c r="AN1190">
        <v>21943</v>
      </c>
      <c r="AO1190">
        <v>0.92220753771134301</v>
      </c>
      <c r="AP1190">
        <v>7.779246228865698E-2</v>
      </c>
      <c r="AQ1190">
        <v>0</v>
      </c>
      <c r="AR1190">
        <v>0.157316684136171</v>
      </c>
      <c r="AS1190">
        <v>0.17518115116438041</v>
      </c>
      <c r="AT1190">
        <v>0.15635965911680261</v>
      </c>
      <c r="AU1190">
        <v>0.10891856172811371</v>
      </c>
      <c r="AV1190">
        <v>0.10012304607391879</v>
      </c>
      <c r="AW1190">
        <v>9.1327530419723829E-2</v>
      </c>
      <c r="AX1190">
        <v>8.3215604065077706E-2</v>
      </c>
      <c r="AY1190">
        <v>6.2571207218703004E-2</v>
      </c>
      <c r="AZ1190">
        <v>2.8801895820990749E-2</v>
      </c>
      <c r="BA1190">
        <v>2.9166476780750121E-2</v>
      </c>
      <c r="BB1190">
        <v>7.0181834753679992E-3</v>
      </c>
      <c r="BC1190">
        <v>0</v>
      </c>
      <c r="BD1190">
        <v>0.90457093378298314</v>
      </c>
      <c r="BE1190">
        <v>9.5429066217016814E-2</v>
      </c>
      <c r="BF1190">
        <v>0</v>
      </c>
      <c r="BG1190">
        <v>0.44647495784532648</v>
      </c>
      <c r="BH1190">
        <v>0.42487353597958338</v>
      </c>
      <c r="BI1190">
        <v>0.12865150617509</v>
      </c>
      <c r="BJ1190">
        <v>0</v>
      </c>
      <c r="BK1190">
        <v>5.3912409424417808E-2</v>
      </c>
      <c r="BL1190">
        <v>0.8607300733719182</v>
      </c>
      <c r="BM1190">
        <v>0</v>
      </c>
      <c r="BN1190">
        <v>8.5357517203664038E-2</v>
      </c>
      <c r="BO1190">
        <v>1.417308481064576E-2</v>
      </c>
      <c r="BP1190">
        <v>0.97438818757690382</v>
      </c>
      <c r="BQ1190">
        <v>8.3397894544957381E-3</v>
      </c>
      <c r="BR1190">
        <v>3.0533655379847788E-3</v>
      </c>
      <c r="BS1190">
        <v>4.557261996992207E-5</v>
      </c>
      <c r="BT1190">
        <v>7.8430478968235878E-2</v>
      </c>
      <c r="BU1190">
        <v>0.92138723055188443</v>
      </c>
      <c r="BV1190">
        <v>1.8229047987968831E-4</v>
      </c>
      <c r="BW1190">
        <v>1</v>
      </c>
      <c r="BX1190" t="s">
        <v>2355</v>
      </c>
      <c r="BY1190">
        <v>34372</v>
      </c>
      <c r="BZ1190">
        <v>0.63839753287559642</v>
      </c>
      <c r="CA1190">
        <v>0</v>
      </c>
    </row>
    <row r="1191" spans="1:79" customFormat="1" x14ac:dyDescent="0.25">
      <c r="A1191" t="s">
        <v>2358</v>
      </c>
      <c r="B1191" t="s">
        <v>42</v>
      </c>
      <c r="C1191" t="s">
        <v>124</v>
      </c>
      <c r="D1191" t="s">
        <v>951</v>
      </c>
      <c r="E1191">
        <v>2019</v>
      </c>
      <c r="F1191">
        <v>2123</v>
      </c>
      <c r="G1191">
        <v>162</v>
      </c>
      <c r="H1191">
        <v>0</v>
      </c>
      <c r="I1191">
        <v>190</v>
      </c>
      <c r="J1191">
        <v>242</v>
      </c>
      <c r="K1191">
        <v>248</v>
      </c>
      <c r="L1191">
        <v>241</v>
      </c>
      <c r="M1191">
        <v>372</v>
      </c>
      <c r="N1191">
        <v>270</v>
      </c>
      <c r="O1191">
        <v>241</v>
      </c>
      <c r="P1191">
        <v>238</v>
      </c>
      <c r="Q1191">
        <v>151</v>
      </c>
      <c r="R1191">
        <v>52</v>
      </c>
      <c r="S1191">
        <v>40</v>
      </c>
      <c r="T1191">
        <v>0</v>
      </c>
      <c r="U1191">
        <v>1520</v>
      </c>
      <c r="V1191">
        <v>764</v>
      </c>
      <c r="W1191">
        <v>1</v>
      </c>
      <c r="X1191">
        <v>1049</v>
      </c>
      <c r="Y1191">
        <v>1040</v>
      </c>
      <c r="Z1191">
        <v>196</v>
      </c>
      <c r="AA1191">
        <v>0</v>
      </c>
      <c r="AB1191">
        <v>483</v>
      </c>
      <c r="AC1191">
        <v>1557</v>
      </c>
      <c r="AD1191">
        <v>0</v>
      </c>
      <c r="AE1191">
        <v>245</v>
      </c>
      <c r="AF1191">
        <v>99</v>
      </c>
      <c r="AG1191">
        <v>2148</v>
      </c>
      <c r="AH1191">
        <v>38</v>
      </c>
      <c r="AI1191">
        <v>0</v>
      </c>
      <c r="AJ1191">
        <v>0</v>
      </c>
      <c r="AK1191">
        <v>443</v>
      </c>
      <c r="AL1191">
        <v>1840</v>
      </c>
      <c r="AM1191">
        <v>2</v>
      </c>
      <c r="AN1191">
        <v>2285</v>
      </c>
      <c r="AO1191">
        <v>0.92910284463894965</v>
      </c>
      <c r="AP1191">
        <v>7.0897155361050332E-2</v>
      </c>
      <c r="AQ1191">
        <v>0</v>
      </c>
      <c r="AR1191">
        <v>8.3150984682713341E-2</v>
      </c>
      <c r="AS1191">
        <v>0.1059080962800875</v>
      </c>
      <c r="AT1191">
        <v>0.1085339168490153</v>
      </c>
      <c r="AU1191">
        <v>0.1054704595185996</v>
      </c>
      <c r="AV1191">
        <v>0.16280087527352299</v>
      </c>
      <c r="AW1191">
        <v>0.11816192560175059</v>
      </c>
      <c r="AX1191">
        <v>0.1054704595185996</v>
      </c>
      <c r="AY1191">
        <v>0.1041575492341357</v>
      </c>
      <c r="AZ1191">
        <v>6.6083150984682718E-2</v>
      </c>
      <c r="BA1191">
        <v>1.7505470459518599E-2</v>
      </c>
      <c r="BB1191">
        <v>2.2757111597374181E-2</v>
      </c>
      <c r="BC1191">
        <v>0</v>
      </c>
      <c r="BD1191">
        <v>0.66520787746170673</v>
      </c>
      <c r="BE1191">
        <v>0.33435448577680532</v>
      </c>
      <c r="BF1191">
        <v>4.3763676148796501E-4</v>
      </c>
      <c r="BG1191">
        <v>0.45908096280087529</v>
      </c>
      <c r="BH1191">
        <v>0.4551422319474836</v>
      </c>
      <c r="BI1191">
        <v>8.5776805251641136E-2</v>
      </c>
      <c r="BJ1191">
        <v>0</v>
      </c>
      <c r="BK1191">
        <v>0.21137855579868711</v>
      </c>
      <c r="BL1191">
        <v>0.6814004376367615</v>
      </c>
      <c r="BM1191">
        <v>0</v>
      </c>
      <c r="BN1191">
        <v>0.1072210065645514</v>
      </c>
      <c r="BO1191">
        <v>4.3326039387308543E-2</v>
      </c>
      <c r="BP1191">
        <v>0.94004376367614884</v>
      </c>
      <c r="BQ1191">
        <v>1.663019693654267E-2</v>
      </c>
      <c r="BR1191">
        <v>0</v>
      </c>
      <c r="BS1191">
        <v>0</v>
      </c>
      <c r="BT1191">
        <v>0.1938730853391685</v>
      </c>
      <c r="BU1191">
        <v>0.80525164113785563</v>
      </c>
      <c r="BV1191">
        <v>8.7527352297593001E-4</v>
      </c>
      <c r="BW1191">
        <v>1</v>
      </c>
      <c r="BX1191" t="s">
        <v>2355</v>
      </c>
      <c r="BY1191">
        <v>34372</v>
      </c>
      <c r="BZ1191">
        <v>6.6478529035261261E-2</v>
      </c>
      <c r="CA1191">
        <v>0</v>
      </c>
    </row>
    <row r="1192" spans="1:79" customFormat="1" x14ac:dyDescent="0.25">
      <c r="A1192" t="s">
        <v>2359</v>
      </c>
      <c r="B1192" t="s">
        <v>42</v>
      </c>
      <c r="C1192" t="s">
        <v>124</v>
      </c>
      <c r="D1192" t="s">
        <v>953</v>
      </c>
      <c r="E1192">
        <v>2019</v>
      </c>
      <c r="F1192">
        <v>3763</v>
      </c>
      <c r="G1192">
        <v>282</v>
      </c>
      <c r="H1192">
        <v>0</v>
      </c>
      <c r="I1192">
        <v>216</v>
      </c>
      <c r="J1192">
        <v>395</v>
      </c>
      <c r="K1192">
        <v>529</v>
      </c>
      <c r="L1192">
        <v>467</v>
      </c>
      <c r="M1192">
        <v>508</v>
      </c>
      <c r="N1192">
        <v>532</v>
      </c>
      <c r="O1192">
        <v>572</v>
      </c>
      <c r="P1192">
        <v>485</v>
      </c>
      <c r="Q1192">
        <v>236</v>
      </c>
      <c r="R1192">
        <v>82</v>
      </c>
      <c r="S1192">
        <v>23</v>
      </c>
      <c r="T1192">
        <v>0</v>
      </c>
      <c r="U1192">
        <v>3812</v>
      </c>
      <c r="V1192">
        <v>228</v>
      </c>
      <c r="W1192">
        <v>5</v>
      </c>
      <c r="X1192">
        <v>2481</v>
      </c>
      <c r="Y1192">
        <v>1272</v>
      </c>
      <c r="Z1192">
        <v>292</v>
      </c>
      <c r="AA1192">
        <v>0</v>
      </c>
      <c r="AB1192">
        <v>603</v>
      </c>
      <c r="AC1192">
        <v>1708</v>
      </c>
      <c r="AD1192">
        <v>0</v>
      </c>
      <c r="AE1192">
        <v>1734</v>
      </c>
      <c r="AF1192">
        <v>460</v>
      </c>
      <c r="AG1192">
        <v>2737</v>
      </c>
      <c r="AH1192">
        <v>730</v>
      </c>
      <c r="AI1192">
        <v>118</v>
      </c>
      <c r="AJ1192">
        <v>0</v>
      </c>
      <c r="AK1192">
        <v>227</v>
      </c>
      <c r="AL1192">
        <v>3812</v>
      </c>
      <c r="AM1192">
        <v>6</v>
      </c>
      <c r="AN1192">
        <v>4045</v>
      </c>
      <c r="AO1192">
        <v>0.9302843016069221</v>
      </c>
      <c r="AP1192">
        <v>6.9715698393077868E-2</v>
      </c>
      <c r="AQ1192">
        <v>0</v>
      </c>
      <c r="AR1192">
        <v>5.3399258343634119E-2</v>
      </c>
      <c r="AS1192">
        <v>9.7651421508034617E-2</v>
      </c>
      <c r="AT1192">
        <v>0.13077873918417801</v>
      </c>
      <c r="AU1192">
        <v>0.11545117428924601</v>
      </c>
      <c r="AV1192">
        <v>0.12558714462299131</v>
      </c>
      <c r="AW1192">
        <v>0.13152039555006181</v>
      </c>
      <c r="AX1192">
        <v>0.14140914709517921</v>
      </c>
      <c r="AY1192">
        <v>0.11990111248454879</v>
      </c>
      <c r="AZ1192">
        <v>5.8343634116192832E-2</v>
      </c>
      <c r="BA1192">
        <v>5.6860321384425219E-3</v>
      </c>
      <c r="BB1192">
        <v>2.0271940667490732E-2</v>
      </c>
      <c r="BC1192">
        <v>0</v>
      </c>
      <c r="BD1192">
        <v>0.94239802224969094</v>
      </c>
      <c r="BE1192">
        <v>5.6365883807169337E-2</v>
      </c>
      <c r="BF1192">
        <v>1.2360939431396789E-3</v>
      </c>
      <c r="BG1192">
        <v>0.61334981458590854</v>
      </c>
      <c r="BH1192">
        <v>0.31446229913473422</v>
      </c>
      <c r="BI1192">
        <v>7.2187886279357225E-2</v>
      </c>
      <c r="BJ1192">
        <v>0</v>
      </c>
      <c r="BK1192">
        <v>0.1490729295426452</v>
      </c>
      <c r="BL1192">
        <v>0.42224969097651421</v>
      </c>
      <c r="BM1192">
        <v>0</v>
      </c>
      <c r="BN1192">
        <v>0.42867737948084061</v>
      </c>
      <c r="BO1192">
        <v>0.1137206427688504</v>
      </c>
      <c r="BP1192">
        <v>0.67663782447466003</v>
      </c>
      <c r="BQ1192">
        <v>0.1804697156983931</v>
      </c>
      <c r="BR1192">
        <v>2.9171817058096419E-2</v>
      </c>
      <c r="BS1192">
        <v>0</v>
      </c>
      <c r="BT1192">
        <v>5.611866501854141E-2</v>
      </c>
      <c r="BU1192">
        <v>0.94239802224969094</v>
      </c>
      <c r="BV1192">
        <v>1.483312731767614E-3</v>
      </c>
      <c r="BW1192">
        <v>1</v>
      </c>
      <c r="BX1192" t="s">
        <v>2355</v>
      </c>
      <c r="BY1192">
        <v>34372</v>
      </c>
      <c r="BZ1192">
        <v>0.1176829977888979</v>
      </c>
      <c r="CA1192">
        <v>0</v>
      </c>
    </row>
    <row r="1193" spans="1:79" customFormat="1" x14ac:dyDescent="0.25">
      <c r="A1193" t="s">
        <v>2360</v>
      </c>
      <c r="B1193" t="s">
        <v>42</v>
      </c>
      <c r="C1193" t="s">
        <v>123</v>
      </c>
      <c r="D1193" t="s">
        <v>44</v>
      </c>
      <c r="E1193">
        <v>2019</v>
      </c>
      <c r="F1193">
        <v>32313</v>
      </c>
      <c r="G1193">
        <v>3203</v>
      </c>
      <c r="H1193">
        <v>0</v>
      </c>
      <c r="I1193">
        <v>4250</v>
      </c>
      <c r="J1193">
        <v>5178</v>
      </c>
      <c r="K1193">
        <v>4767</v>
      </c>
      <c r="L1193">
        <v>4130</v>
      </c>
      <c r="M1193">
        <v>4222</v>
      </c>
      <c r="N1193">
        <v>3738</v>
      </c>
      <c r="O1193">
        <v>3927</v>
      </c>
      <c r="P1193">
        <v>2870</v>
      </c>
      <c r="Q1193">
        <v>1288</v>
      </c>
      <c r="R1193">
        <v>440</v>
      </c>
      <c r="S1193">
        <v>706</v>
      </c>
      <c r="T1193">
        <v>0</v>
      </c>
      <c r="U1193">
        <v>29999</v>
      </c>
      <c r="V1193">
        <v>5174</v>
      </c>
      <c r="W1193">
        <v>343</v>
      </c>
      <c r="X1193">
        <v>19814</v>
      </c>
      <c r="Y1193">
        <v>10052</v>
      </c>
      <c r="Z1193">
        <v>5608</v>
      </c>
      <c r="AA1193">
        <v>42</v>
      </c>
      <c r="AB1193">
        <v>2553</v>
      </c>
      <c r="AC1193">
        <v>27977</v>
      </c>
      <c r="AD1193">
        <v>561</v>
      </c>
      <c r="AE1193">
        <v>4425</v>
      </c>
      <c r="AF1193">
        <v>1165</v>
      </c>
      <c r="AG1193">
        <v>31375</v>
      </c>
      <c r="AH1193">
        <v>1561</v>
      </c>
      <c r="AI1193">
        <v>198</v>
      </c>
      <c r="AJ1193">
        <v>1217</v>
      </c>
      <c r="AK1193">
        <v>1651</v>
      </c>
      <c r="AL1193">
        <v>33785</v>
      </c>
      <c r="AM1193">
        <v>80</v>
      </c>
      <c r="AN1193">
        <v>35516</v>
      </c>
      <c r="AO1193">
        <v>0.90981529451514809</v>
      </c>
      <c r="AP1193">
        <v>9.0184705484851899E-2</v>
      </c>
      <c r="AQ1193">
        <v>0</v>
      </c>
      <c r="AR1193">
        <v>0.1196643766189886</v>
      </c>
      <c r="AS1193">
        <v>0.14579344520779369</v>
      </c>
      <c r="AT1193">
        <v>0.1342211960806397</v>
      </c>
      <c r="AU1193">
        <v>0.11628561774974661</v>
      </c>
      <c r="AV1193">
        <v>0.1188759995494988</v>
      </c>
      <c r="AW1193">
        <v>0.1052483387768893</v>
      </c>
      <c r="AX1193">
        <v>0.1105698839959455</v>
      </c>
      <c r="AY1193">
        <v>8.0808649622705259E-2</v>
      </c>
      <c r="AZ1193">
        <v>3.6265345196531143E-2</v>
      </c>
      <c r="BA1193">
        <v>1.9878364680707292E-2</v>
      </c>
      <c r="BB1193">
        <v>1.238878252055412E-2</v>
      </c>
      <c r="BC1193">
        <v>0</v>
      </c>
      <c r="BD1193">
        <v>0.84466156098659761</v>
      </c>
      <c r="BE1193">
        <v>0.14568081991215229</v>
      </c>
      <c r="BF1193">
        <v>9.6576191012501412E-3</v>
      </c>
      <c r="BG1193">
        <v>0.55788940195968018</v>
      </c>
      <c r="BH1193">
        <v>0.28302736794684091</v>
      </c>
      <c r="BI1193">
        <v>0.15790066448924431</v>
      </c>
      <c r="BJ1193">
        <v>1.1825656042347111E-3</v>
      </c>
      <c r="BK1193">
        <v>7.1883094943124226E-2</v>
      </c>
      <c r="BL1193">
        <v>0.78772947403986937</v>
      </c>
      <c r="BM1193">
        <v>1.5795697713706501E-2</v>
      </c>
      <c r="BN1193">
        <v>0.1245917333032999</v>
      </c>
      <c r="BO1193">
        <v>3.2802117355558061E-2</v>
      </c>
      <c r="BP1193">
        <v>0.88340466268723961</v>
      </c>
      <c r="BQ1193">
        <v>4.3952021624056772E-2</v>
      </c>
      <c r="BR1193">
        <v>5.5749521342493523E-3</v>
      </c>
      <c r="BS1193">
        <v>3.4266246198896268E-2</v>
      </c>
      <c r="BT1193">
        <v>4.6486090775988288E-2</v>
      </c>
      <c r="BU1193">
        <v>0.9512614033111837</v>
      </c>
      <c r="BV1193">
        <v>2.2525059128280212E-3</v>
      </c>
      <c r="BW1193">
        <v>1</v>
      </c>
      <c r="BX1193" t="s">
        <v>2361</v>
      </c>
      <c r="BY1193">
        <v>35516</v>
      </c>
      <c r="BZ1193">
        <v>1</v>
      </c>
      <c r="CA1193">
        <v>0</v>
      </c>
    </row>
    <row r="1194" spans="1:79" customFormat="1" x14ac:dyDescent="0.25">
      <c r="A1194" t="s">
        <v>2362</v>
      </c>
      <c r="B1194" t="s">
        <v>42</v>
      </c>
      <c r="C1194" t="s">
        <v>123</v>
      </c>
      <c r="D1194" t="s">
        <v>947</v>
      </c>
      <c r="E1194">
        <v>2019</v>
      </c>
      <c r="F1194">
        <v>5483</v>
      </c>
      <c r="G1194">
        <v>296</v>
      </c>
      <c r="H1194">
        <v>0</v>
      </c>
      <c r="I1194">
        <v>289</v>
      </c>
      <c r="J1194">
        <v>594</v>
      </c>
      <c r="K1194">
        <v>765</v>
      </c>
      <c r="L1194">
        <v>733</v>
      </c>
      <c r="M1194">
        <v>761</v>
      </c>
      <c r="N1194">
        <v>771</v>
      </c>
      <c r="O1194">
        <v>816</v>
      </c>
      <c r="P1194">
        <v>634</v>
      </c>
      <c r="Q1194">
        <v>298</v>
      </c>
      <c r="R1194">
        <v>87</v>
      </c>
      <c r="S1194">
        <v>31</v>
      </c>
      <c r="T1194">
        <v>0</v>
      </c>
      <c r="U1194">
        <v>5214</v>
      </c>
      <c r="V1194">
        <v>517</v>
      </c>
      <c r="W1194">
        <v>48</v>
      </c>
      <c r="X1194">
        <v>2773</v>
      </c>
      <c r="Y1194">
        <v>2008</v>
      </c>
      <c r="Z1194">
        <v>986</v>
      </c>
      <c r="AA1194">
        <v>12</v>
      </c>
      <c r="AB1194">
        <v>509</v>
      </c>
      <c r="AC1194">
        <v>4672</v>
      </c>
      <c r="AD1194">
        <v>0</v>
      </c>
      <c r="AE1194">
        <v>598</v>
      </c>
      <c r="AF1194">
        <v>140</v>
      </c>
      <c r="AG1194">
        <v>5380</v>
      </c>
      <c r="AH1194">
        <v>167</v>
      </c>
      <c r="AI1194">
        <v>24</v>
      </c>
      <c r="AJ1194">
        <v>68</v>
      </c>
      <c r="AK1194">
        <v>572</v>
      </c>
      <c r="AL1194">
        <v>5189</v>
      </c>
      <c r="AM1194">
        <v>18</v>
      </c>
      <c r="AN1194">
        <v>5779</v>
      </c>
      <c r="AO1194">
        <v>0.94878006575532103</v>
      </c>
      <c r="AP1194">
        <v>5.1219934244679008E-2</v>
      </c>
      <c r="AQ1194">
        <v>0</v>
      </c>
      <c r="AR1194">
        <v>5.0008652015919711E-2</v>
      </c>
      <c r="AS1194">
        <v>0.1027859491261464</v>
      </c>
      <c r="AT1194">
        <v>0.13237584357155219</v>
      </c>
      <c r="AU1194">
        <v>0.1268385533829382</v>
      </c>
      <c r="AV1194">
        <v>0.13168368229797539</v>
      </c>
      <c r="AW1194">
        <v>0.1334140854819173</v>
      </c>
      <c r="AX1194">
        <v>0.14120089980965561</v>
      </c>
      <c r="AY1194">
        <v>0.1097075618619138</v>
      </c>
      <c r="AZ1194">
        <v>5.1566014881467379E-2</v>
      </c>
      <c r="BA1194">
        <v>5.3642498702197606E-3</v>
      </c>
      <c r="BB1194">
        <v>1.505450770029417E-2</v>
      </c>
      <c r="BC1194">
        <v>0</v>
      </c>
      <c r="BD1194">
        <v>0.90223222010728499</v>
      </c>
      <c r="BE1194">
        <v>8.9461844609794089E-2</v>
      </c>
      <c r="BF1194">
        <v>8.3059352829209197E-3</v>
      </c>
      <c r="BG1194">
        <v>0.47984080290707742</v>
      </c>
      <c r="BH1194">
        <v>0.34746495933552518</v>
      </c>
      <c r="BI1194">
        <v>0.17061775393666731</v>
      </c>
      <c r="BJ1194">
        <v>2.0764838207302299E-3</v>
      </c>
      <c r="BK1194">
        <v>8.8077522062640592E-2</v>
      </c>
      <c r="BL1194">
        <v>0.80844436753763627</v>
      </c>
      <c r="BM1194">
        <v>0</v>
      </c>
      <c r="BN1194">
        <v>0.1034781103997231</v>
      </c>
      <c r="BO1194">
        <v>2.4225644575186021E-2</v>
      </c>
      <c r="BP1194">
        <v>0.93095691296071981</v>
      </c>
      <c r="BQ1194">
        <v>2.8897733171829039E-2</v>
      </c>
      <c r="BR1194">
        <v>4.1529676414604599E-3</v>
      </c>
      <c r="BS1194">
        <v>1.176674165080464E-2</v>
      </c>
      <c r="BT1194">
        <v>9.8979062121474309E-2</v>
      </c>
      <c r="BU1194">
        <v>0.89790621214743038</v>
      </c>
      <c r="BV1194">
        <v>3.1147257310953449E-3</v>
      </c>
      <c r="BW1194">
        <v>1</v>
      </c>
      <c r="BX1194" t="s">
        <v>2361</v>
      </c>
      <c r="BY1194">
        <v>35516</v>
      </c>
      <c r="BZ1194">
        <v>0.1627153958779142</v>
      </c>
      <c r="CA1194">
        <v>0</v>
      </c>
    </row>
    <row r="1195" spans="1:79" customFormat="1" x14ac:dyDescent="0.25">
      <c r="A1195" t="s">
        <v>2363</v>
      </c>
      <c r="B1195" t="s">
        <v>42</v>
      </c>
      <c r="C1195" t="s">
        <v>123</v>
      </c>
      <c r="D1195" t="s">
        <v>949</v>
      </c>
      <c r="E1195">
        <v>2019</v>
      </c>
      <c r="F1195">
        <v>20681</v>
      </c>
      <c r="G1195">
        <v>2311</v>
      </c>
      <c r="H1195">
        <v>0</v>
      </c>
      <c r="I1195">
        <v>3477</v>
      </c>
      <c r="J1195">
        <v>3910</v>
      </c>
      <c r="K1195">
        <v>3338</v>
      </c>
      <c r="L1195">
        <v>2659</v>
      </c>
      <c r="M1195">
        <v>2648</v>
      </c>
      <c r="N1195">
        <v>2159</v>
      </c>
      <c r="O1195">
        <v>2182</v>
      </c>
      <c r="P1195">
        <v>1438</v>
      </c>
      <c r="Q1195">
        <v>553</v>
      </c>
      <c r="R1195">
        <v>167</v>
      </c>
      <c r="S1195">
        <v>461</v>
      </c>
      <c r="T1195">
        <v>0</v>
      </c>
      <c r="U1195">
        <v>19595</v>
      </c>
      <c r="V1195">
        <v>3177</v>
      </c>
      <c r="W1195">
        <v>220</v>
      </c>
      <c r="X1195">
        <v>13100</v>
      </c>
      <c r="Y1195">
        <v>6455</v>
      </c>
      <c r="Z1195">
        <v>3420</v>
      </c>
      <c r="AA1195">
        <v>17</v>
      </c>
      <c r="AB1195">
        <v>1125</v>
      </c>
      <c r="AC1195">
        <v>20236</v>
      </c>
      <c r="AD1195">
        <v>0</v>
      </c>
      <c r="AE1195">
        <v>1631</v>
      </c>
      <c r="AF1195">
        <v>408</v>
      </c>
      <c r="AG1195">
        <v>21675</v>
      </c>
      <c r="AH1195">
        <v>346</v>
      </c>
      <c r="AI1195">
        <v>50</v>
      </c>
      <c r="AJ1195">
        <v>513</v>
      </c>
      <c r="AK1195">
        <v>806</v>
      </c>
      <c r="AL1195">
        <v>22153</v>
      </c>
      <c r="AM1195">
        <v>33</v>
      </c>
      <c r="AN1195">
        <v>22992</v>
      </c>
      <c r="AO1195">
        <v>0.89948677800974253</v>
      </c>
      <c r="AP1195">
        <v>0.1005132219902575</v>
      </c>
      <c r="AQ1195">
        <v>0</v>
      </c>
      <c r="AR1195">
        <v>0.15122651356993741</v>
      </c>
      <c r="AS1195">
        <v>0.17005915100904659</v>
      </c>
      <c r="AT1195">
        <v>0.14518093249826031</v>
      </c>
      <c r="AU1195">
        <v>0.1156489213639527</v>
      </c>
      <c r="AV1195">
        <v>0.1151704940848991</v>
      </c>
      <c r="AW1195">
        <v>9.3902226861517044E-2</v>
      </c>
      <c r="AX1195">
        <v>9.4902574808629084E-2</v>
      </c>
      <c r="AY1195">
        <v>6.2543493389004876E-2</v>
      </c>
      <c r="AZ1195">
        <v>2.405184411969381E-2</v>
      </c>
      <c r="BA1195">
        <v>2.0050452331245649E-2</v>
      </c>
      <c r="BB1195">
        <v>7.2633959638135001E-3</v>
      </c>
      <c r="BC1195">
        <v>0</v>
      </c>
      <c r="BD1195">
        <v>0.85225295755045238</v>
      </c>
      <c r="BE1195">
        <v>0.138178496868476</v>
      </c>
      <c r="BF1195">
        <v>9.5685455810716764E-3</v>
      </c>
      <c r="BG1195">
        <v>0.56976339596381353</v>
      </c>
      <c r="BH1195">
        <v>0.28074982602644399</v>
      </c>
      <c r="BI1195">
        <v>0.14874739039665971</v>
      </c>
      <c r="BJ1195">
        <v>7.3938761308281139E-4</v>
      </c>
      <c r="BK1195">
        <v>4.8930062630480158E-2</v>
      </c>
      <c r="BL1195">
        <v>0.88013221990257484</v>
      </c>
      <c r="BM1195">
        <v>0</v>
      </c>
      <c r="BN1195">
        <v>7.0937717466945022E-2</v>
      </c>
      <c r="BO1195">
        <v>1.7745302713987471E-2</v>
      </c>
      <c r="BP1195">
        <v>0.94271920668058451</v>
      </c>
      <c r="BQ1195">
        <v>1.504871259568546E-2</v>
      </c>
      <c r="BR1195">
        <v>2.1746694502435631E-3</v>
      </c>
      <c r="BS1195">
        <v>2.2312108559498951E-2</v>
      </c>
      <c r="BT1195">
        <v>3.5055671537926228E-2</v>
      </c>
      <c r="BU1195">
        <v>0.96350904662491299</v>
      </c>
      <c r="BV1195">
        <v>1.435281837160752E-3</v>
      </c>
      <c r="BW1195">
        <v>1</v>
      </c>
      <c r="BX1195" t="s">
        <v>2361</v>
      </c>
      <c r="BY1195">
        <v>35516</v>
      </c>
      <c r="BZ1195">
        <v>0.64737019934677331</v>
      </c>
      <c r="CA1195">
        <v>0</v>
      </c>
    </row>
    <row r="1196" spans="1:79" customFormat="1" x14ac:dyDescent="0.25">
      <c r="A1196" t="s">
        <v>2364</v>
      </c>
      <c r="B1196" t="s">
        <v>42</v>
      </c>
      <c r="C1196" t="s">
        <v>123</v>
      </c>
      <c r="D1196" t="s">
        <v>951</v>
      </c>
      <c r="E1196">
        <v>2019</v>
      </c>
      <c r="F1196">
        <v>2062</v>
      </c>
      <c r="G1196">
        <v>196</v>
      </c>
      <c r="H1196">
        <v>0</v>
      </c>
      <c r="I1196">
        <v>114</v>
      </c>
      <c r="J1196">
        <v>214</v>
      </c>
      <c r="K1196">
        <v>171</v>
      </c>
      <c r="L1196">
        <v>235</v>
      </c>
      <c r="M1196">
        <v>315</v>
      </c>
      <c r="N1196">
        <v>300</v>
      </c>
      <c r="O1196">
        <v>321</v>
      </c>
      <c r="P1196">
        <v>318</v>
      </c>
      <c r="Q1196">
        <v>173</v>
      </c>
      <c r="R1196">
        <v>77</v>
      </c>
      <c r="S1196">
        <v>20</v>
      </c>
      <c r="T1196">
        <v>0</v>
      </c>
      <c r="U1196">
        <v>1223</v>
      </c>
      <c r="V1196">
        <v>990</v>
      </c>
      <c r="W1196">
        <v>45</v>
      </c>
      <c r="X1196">
        <v>1288</v>
      </c>
      <c r="Y1196">
        <v>642</v>
      </c>
      <c r="Z1196">
        <v>326</v>
      </c>
      <c r="AA1196">
        <v>2</v>
      </c>
      <c r="AB1196">
        <v>470</v>
      </c>
      <c r="AC1196">
        <v>1662</v>
      </c>
      <c r="AD1196">
        <v>0</v>
      </c>
      <c r="AE1196">
        <v>126</v>
      </c>
      <c r="AF1196">
        <v>75</v>
      </c>
      <c r="AG1196">
        <v>2160</v>
      </c>
      <c r="AH1196">
        <v>22</v>
      </c>
      <c r="AI1196">
        <v>0</v>
      </c>
      <c r="AJ1196">
        <v>1</v>
      </c>
      <c r="AK1196">
        <v>122</v>
      </c>
      <c r="AL1196">
        <v>2126</v>
      </c>
      <c r="AM1196">
        <v>10</v>
      </c>
      <c r="AN1196">
        <v>2258</v>
      </c>
      <c r="AO1196">
        <v>0.91319751992914078</v>
      </c>
      <c r="AP1196">
        <v>8.6802480070859167E-2</v>
      </c>
      <c r="AQ1196">
        <v>0</v>
      </c>
      <c r="AR1196">
        <v>5.0487156775907878E-2</v>
      </c>
      <c r="AS1196">
        <v>9.4774136403897258E-2</v>
      </c>
      <c r="AT1196">
        <v>7.573073516386182E-2</v>
      </c>
      <c r="AU1196">
        <v>0.104074402125775</v>
      </c>
      <c r="AV1196">
        <v>0.1395039858281665</v>
      </c>
      <c r="AW1196">
        <v>0.1328609388839681</v>
      </c>
      <c r="AX1196">
        <v>0.14216120460584589</v>
      </c>
      <c r="AY1196">
        <v>0.1408325952170062</v>
      </c>
      <c r="AZ1196">
        <v>7.661647475642161E-2</v>
      </c>
      <c r="BA1196">
        <v>8.8573959255978749E-3</v>
      </c>
      <c r="BB1196">
        <v>3.4100974313551823E-2</v>
      </c>
      <c r="BC1196">
        <v>0</v>
      </c>
      <c r="BD1196">
        <v>0.54162976085031</v>
      </c>
      <c r="BE1196">
        <v>0.43844109831709482</v>
      </c>
      <c r="BF1196">
        <v>1.992914083259522E-2</v>
      </c>
      <c r="BG1196">
        <v>0.5704162976085031</v>
      </c>
      <c r="BH1196">
        <v>0.28432240921169177</v>
      </c>
      <c r="BI1196">
        <v>0.14437555358724541</v>
      </c>
      <c r="BJ1196">
        <v>8.8573959255978745E-4</v>
      </c>
      <c r="BK1196">
        <v>0.20814880425155011</v>
      </c>
      <c r="BL1196">
        <v>0.73604960141718334</v>
      </c>
      <c r="BM1196">
        <v>0</v>
      </c>
      <c r="BN1196">
        <v>5.5801594331266607E-2</v>
      </c>
      <c r="BO1196">
        <v>3.3215234720992033E-2</v>
      </c>
      <c r="BP1196">
        <v>0.95659875996457044</v>
      </c>
      <c r="BQ1196">
        <v>9.7431355181576609E-3</v>
      </c>
      <c r="BR1196">
        <v>0</v>
      </c>
      <c r="BS1196">
        <v>4.4286979627989372E-4</v>
      </c>
      <c r="BT1196">
        <v>5.4030115146147042E-2</v>
      </c>
      <c r="BU1196">
        <v>0.94154118689105404</v>
      </c>
      <c r="BV1196">
        <v>4.4286979627989366E-3</v>
      </c>
      <c r="BW1196">
        <v>1</v>
      </c>
      <c r="BX1196" t="s">
        <v>2361</v>
      </c>
      <c r="BY1196">
        <v>35516</v>
      </c>
      <c r="BZ1196">
        <v>6.3576979389570895E-2</v>
      </c>
      <c r="CA1196">
        <v>0</v>
      </c>
    </row>
    <row r="1197" spans="1:79" customFormat="1" x14ac:dyDescent="0.25">
      <c r="A1197" t="s">
        <v>2365</v>
      </c>
      <c r="B1197" t="s">
        <v>42</v>
      </c>
      <c r="C1197" t="s">
        <v>123</v>
      </c>
      <c r="D1197" t="s">
        <v>953</v>
      </c>
      <c r="E1197">
        <v>2019</v>
      </c>
      <c r="F1197">
        <v>3335</v>
      </c>
      <c r="G1197">
        <v>298</v>
      </c>
      <c r="H1197">
        <v>0</v>
      </c>
      <c r="I1197">
        <v>151</v>
      </c>
      <c r="J1197">
        <v>315</v>
      </c>
      <c r="K1197">
        <v>412</v>
      </c>
      <c r="L1197">
        <v>444</v>
      </c>
      <c r="M1197">
        <v>451</v>
      </c>
      <c r="N1197">
        <v>477</v>
      </c>
      <c r="O1197">
        <v>572</v>
      </c>
      <c r="P1197">
        <v>448</v>
      </c>
      <c r="Q1197">
        <v>249</v>
      </c>
      <c r="R1197">
        <v>102</v>
      </c>
      <c r="S1197">
        <v>12</v>
      </c>
      <c r="T1197">
        <v>0</v>
      </c>
      <c r="U1197">
        <v>3270</v>
      </c>
      <c r="V1197">
        <v>342</v>
      </c>
      <c r="W1197">
        <v>21</v>
      </c>
      <c r="X1197">
        <v>2259</v>
      </c>
      <c r="Y1197">
        <v>784</v>
      </c>
      <c r="Z1197">
        <v>587</v>
      </c>
      <c r="AA1197">
        <v>3</v>
      </c>
      <c r="AB1197">
        <v>397</v>
      </c>
      <c r="AC1197">
        <v>1188</v>
      </c>
      <c r="AD1197">
        <v>0</v>
      </c>
      <c r="AE1197">
        <v>2048</v>
      </c>
      <c r="AF1197">
        <v>533</v>
      </c>
      <c r="AG1197">
        <v>1909</v>
      </c>
      <c r="AH1197">
        <v>1022</v>
      </c>
      <c r="AI1197">
        <v>124</v>
      </c>
      <c r="AJ1197">
        <v>45</v>
      </c>
      <c r="AK1197">
        <v>109</v>
      </c>
      <c r="AL1197">
        <v>3509</v>
      </c>
      <c r="AM1197">
        <v>15</v>
      </c>
      <c r="AN1197">
        <v>3633</v>
      </c>
      <c r="AO1197">
        <v>0.91797412606661166</v>
      </c>
      <c r="AP1197">
        <v>8.202587393338838E-2</v>
      </c>
      <c r="AQ1197">
        <v>0</v>
      </c>
      <c r="AR1197">
        <v>4.1563446187723653E-2</v>
      </c>
      <c r="AS1197">
        <v>8.6705202312138727E-2</v>
      </c>
      <c r="AT1197">
        <v>0.1134048995320672</v>
      </c>
      <c r="AU1197">
        <v>0.1222130470685384</v>
      </c>
      <c r="AV1197">
        <v>0.1241398293421415</v>
      </c>
      <c r="AW1197">
        <v>0.13129644921552441</v>
      </c>
      <c r="AX1197">
        <v>0.15744563721442331</v>
      </c>
      <c r="AY1197">
        <v>0.1233140655105973</v>
      </c>
      <c r="AZ1197">
        <v>6.8538398018166802E-2</v>
      </c>
      <c r="BA1197">
        <v>3.3030553261767129E-3</v>
      </c>
      <c r="BB1197">
        <v>2.8075970272502061E-2</v>
      </c>
      <c r="BC1197">
        <v>0</v>
      </c>
      <c r="BD1197">
        <v>0.90008257638315436</v>
      </c>
      <c r="BE1197">
        <v>9.4137076796036334E-2</v>
      </c>
      <c r="BF1197">
        <v>5.7803468208092483E-3</v>
      </c>
      <c r="BG1197">
        <v>0.62180016515276626</v>
      </c>
      <c r="BH1197">
        <v>0.2157996146435453</v>
      </c>
      <c r="BI1197">
        <v>0.16157445637214421</v>
      </c>
      <c r="BJ1197">
        <v>8.2576383154417832E-4</v>
      </c>
      <c r="BK1197">
        <v>0.1092760803743463</v>
      </c>
      <c r="BL1197">
        <v>0.32700247729149462</v>
      </c>
      <c r="BM1197">
        <v>0</v>
      </c>
      <c r="BN1197">
        <v>0.56372144233415911</v>
      </c>
      <c r="BO1197">
        <v>0.14671070740434899</v>
      </c>
      <c r="BP1197">
        <v>0.52546105147261213</v>
      </c>
      <c r="BQ1197">
        <v>0.2813102119460501</v>
      </c>
      <c r="BR1197">
        <v>3.4131571703826039E-2</v>
      </c>
      <c r="BS1197">
        <v>1.2386457473162679E-2</v>
      </c>
      <c r="BT1197">
        <v>3.0002752546105151E-2</v>
      </c>
      <c r="BU1197">
        <v>0.96586842829617392</v>
      </c>
      <c r="BV1197">
        <v>4.1288191577208916E-3</v>
      </c>
      <c r="BW1197">
        <v>1</v>
      </c>
      <c r="BX1197" t="s">
        <v>2361</v>
      </c>
      <c r="BY1197">
        <v>35516</v>
      </c>
      <c r="BZ1197">
        <v>0.1022919247663025</v>
      </c>
      <c r="CA1197">
        <v>0</v>
      </c>
    </row>
    <row r="1198" spans="1:79" customFormat="1" x14ac:dyDescent="0.25">
      <c r="A1198" t="s">
        <v>2366</v>
      </c>
      <c r="B1198" t="s">
        <v>42</v>
      </c>
      <c r="C1198" t="s">
        <v>123</v>
      </c>
      <c r="D1198" t="s">
        <v>961</v>
      </c>
      <c r="E1198">
        <v>2019</v>
      </c>
      <c r="F1198">
        <v>752</v>
      </c>
      <c r="G1198">
        <v>102</v>
      </c>
      <c r="H1198">
        <v>0</v>
      </c>
      <c r="I1198">
        <v>219</v>
      </c>
      <c r="J1198">
        <v>145</v>
      </c>
      <c r="K1198">
        <v>81</v>
      </c>
      <c r="L1198">
        <v>59</v>
      </c>
      <c r="M1198">
        <v>47</v>
      </c>
      <c r="N1198">
        <v>31</v>
      </c>
      <c r="O1198">
        <v>36</v>
      </c>
      <c r="P1198">
        <v>32</v>
      </c>
      <c r="Q1198">
        <v>15</v>
      </c>
      <c r="R1198">
        <v>7</v>
      </c>
      <c r="S1198">
        <v>182</v>
      </c>
      <c r="T1198">
        <v>0</v>
      </c>
      <c r="U1198">
        <v>697</v>
      </c>
      <c r="V1198">
        <v>148</v>
      </c>
      <c r="W1198">
        <v>9</v>
      </c>
      <c r="X1198">
        <v>394</v>
      </c>
      <c r="Y1198">
        <v>163</v>
      </c>
      <c r="Z1198">
        <v>289</v>
      </c>
      <c r="AA1198">
        <v>8</v>
      </c>
      <c r="AB1198">
        <v>52</v>
      </c>
      <c r="AC1198">
        <v>219</v>
      </c>
      <c r="AD1198">
        <v>561</v>
      </c>
      <c r="AE1198">
        <v>22</v>
      </c>
      <c r="AF1198">
        <v>9</v>
      </c>
      <c r="AG1198">
        <v>251</v>
      </c>
      <c r="AH1198">
        <v>4</v>
      </c>
      <c r="AI1198">
        <v>0</v>
      </c>
      <c r="AJ1198">
        <v>590</v>
      </c>
      <c r="AK1198">
        <v>42</v>
      </c>
      <c r="AL1198">
        <v>808</v>
      </c>
      <c r="AM1198">
        <v>4</v>
      </c>
      <c r="AN1198">
        <v>854</v>
      </c>
      <c r="AO1198">
        <v>0.88056206088992972</v>
      </c>
      <c r="AP1198">
        <v>0.11943793911007029</v>
      </c>
      <c r="AQ1198">
        <v>0</v>
      </c>
      <c r="AR1198">
        <v>0.25644028103044503</v>
      </c>
      <c r="AS1198">
        <v>0.16978922716627631</v>
      </c>
      <c r="AT1198">
        <v>9.4847775175644022E-2</v>
      </c>
      <c r="AU1198">
        <v>6.9086651053864162E-2</v>
      </c>
      <c r="AV1198">
        <v>5.5035128805620608E-2</v>
      </c>
      <c r="AW1198">
        <v>3.6299765807962528E-2</v>
      </c>
      <c r="AX1198">
        <v>4.2154566744730677E-2</v>
      </c>
      <c r="AY1198">
        <v>3.7470725995316159E-2</v>
      </c>
      <c r="AZ1198">
        <v>1.7564402810304448E-2</v>
      </c>
      <c r="BA1198">
        <v>0.21311475409836059</v>
      </c>
      <c r="BB1198">
        <v>8.1967213114754103E-3</v>
      </c>
      <c r="BC1198">
        <v>0</v>
      </c>
      <c r="BD1198">
        <v>0.81615925058548011</v>
      </c>
      <c r="BE1198">
        <v>0.17330210772833721</v>
      </c>
      <c r="BF1198">
        <v>1.0538641686182669E-2</v>
      </c>
      <c r="BG1198">
        <v>0.46135831381733022</v>
      </c>
      <c r="BH1198">
        <v>0.1908665105386417</v>
      </c>
      <c r="BI1198">
        <v>0.33840749414519911</v>
      </c>
      <c r="BJ1198">
        <v>9.3676814988290398E-3</v>
      </c>
      <c r="BK1198">
        <v>6.0889929742388757E-2</v>
      </c>
      <c r="BL1198">
        <v>0.25644028103044503</v>
      </c>
      <c r="BM1198">
        <v>0.65690866510538637</v>
      </c>
      <c r="BN1198">
        <v>2.576112412177986E-2</v>
      </c>
      <c r="BO1198">
        <v>1.0538641686182669E-2</v>
      </c>
      <c r="BP1198">
        <v>0.29391100702576112</v>
      </c>
      <c r="BQ1198">
        <v>4.6838407494145199E-3</v>
      </c>
      <c r="BR1198">
        <v>0</v>
      </c>
      <c r="BS1198">
        <v>0.69086651053864168</v>
      </c>
      <c r="BT1198">
        <v>4.9180327868852458E-2</v>
      </c>
      <c r="BU1198">
        <v>0.94613583138173307</v>
      </c>
      <c r="BV1198">
        <v>4.6838407494145199E-3</v>
      </c>
      <c r="BW1198">
        <v>1</v>
      </c>
      <c r="BX1198" t="s">
        <v>2361</v>
      </c>
      <c r="BY1198">
        <v>35516</v>
      </c>
      <c r="BZ1198">
        <v>2.4045500619439129E-2</v>
      </c>
      <c r="CA1198">
        <v>0</v>
      </c>
    </row>
    <row r="1199" spans="1:79" customFormat="1" x14ac:dyDescent="0.25">
      <c r="A1199" t="s">
        <v>2367</v>
      </c>
      <c r="B1199" t="s">
        <v>42</v>
      </c>
      <c r="C1199" t="s">
        <v>369</v>
      </c>
      <c r="D1199" t="s">
        <v>44</v>
      </c>
      <c r="E1199">
        <v>2019</v>
      </c>
      <c r="F1199" t="s">
        <v>74</v>
      </c>
      <c r="G1199" t="s">
        <v>74</v>
      </c>
      <c r="H1199" t="s">
        <v>74</v>
      </c>
      <c r="I1199" t="s">
        <v>74</v>
      </c>
      <c r="J1199" t="s">
        <v>74</v>
      </c>
      <c r="K1199" t="s">
        <v>74</v>
      </c>
      <c r="L1199" t="s">
        <v>74</v>
      </c>
      <c r="M1199" t="s">
        <v>74</v>
      </c>
      <c r="N1199" t="s">
        <v>74</v>
      </c>
      <c r="O1199" t="s">
        <v>74</v>
      </c>
      <c r="P1199" t="s">
        <v>74</v>
      </c>
      <c r="Q1199" t="s">
        <v>74</v>
      </c>
      <c r="R1199" t="s">
        <v>74</v>
      </c>
      <c r="S1199" t="s">
        <v>74</v>
      </c>
      <c r="T1199" t="s">
        <v>74</v>
      </c>
      <c r="U1199" t="s">
        <v>74</v>
      </c>
      <c r="V1199" t="s">
        <v>74</v>
      </c>
      <c r="W1199" t="s">
        <v>74</v>
      </c>
      <c r="X1199" t="s">
        <v>74</v>
      </c>
      <c r="Y1199" t="s">
        <v>74</v>
      </c>
      <c r="Z1199" t="s">
        <v>74</v>
      </c>
      <c r="AA1199" t="s">
        <v>74</v>
      </c>
      <c r="AB1199" t="s">
        <v>74</v>
      </c>
      <c r="AC1199" t="s">
        <v>74</v>
      </c>
      <c r="AD1199" t="s">
        <v>74</v>
      </c>
      <c r="AE1199" t="s">
        <v>74</v>
      </c>
      <c r="AF1199" t="s">
        <v>74</v>
      </c>
      <c r="AG1199" t="s">
        <v>74</v>
      </c>
      <c r="AH1199" t="s">
        <v>74</v>
      </c>
      <c r="AI1199" t="s">
        <v>74</v>
      </c>
      <c r="AJ1199" t="s">
        <v>74</v>
      </c>
      <c r="AK1199" t="s">
        <v>74</v>
      </c>
      <c r="AL1199" t="s">
        <v>74</v>
      </c>
      <c r="AM1199" t="s">
        <v>74</v>
      </c>
      <c r="AN1199" t="s">
        <v>74</v>
      </c>
      <c r="AO1199" t="s">
        <v>74</v>
      </c>
      <c r="AP1199" t="s">
        <v>74</v>
      </c>
      <c r="AQ1199" t="s">
        <v>74</v>
      </c>
      <c r="AR1199" t="s">
        <v>74</v>
      </c>
      <c r="AS1199" t="s">
        <v>74</v>
      </c>
      <c r="AT1199" t="s">
        <v>74</v>
      </c>
      <c r="AU1199" t="s">
        <v>74</v>
      </c>
      <c r="AV1199" t="s">
        <v>74</v>
      </c>
      <c r="AW1199" t="s">
        <v>74</v>
      </c>
      <c r="AX1199" t="s">
        <v>74</v>
      </c>
      <c r="AY1199" t="s">
        <v>74</v>
      </c>
      <c r="AZ1199" t="s">
        <v>74</v>
      </c>
      <c r="BA1199" t="s">
        <v>74</v>
      </c>
      <c r="BB1199" t="s">
        <v>74</v>
      </c>
      <c r="BC1199" t="s">
        <v>74</v>
      </c>
      <c r="BD1199" t="s">
        <v>74</v>
      </c>
      <c r="BE1199" t="s">
        <v>74</v>
      </c>
      <c r="BF1199" t="s">
        <v>74</v>
      </c>
      <c r="BG1199" t="s">
        <v>74</v>
      </c>
      <c r="BH1199" t="s">
        <v>74</v>
      </c>
      <c r="BI1199" t="s">
        <v>74</v>
      </c>
      <c r="BJ1199" t="s">
        <v>74</v>
      </c>
      <c r="BK1199" t="s">
        <v>74</v>
      </c>
      <c r="BL1199" t="s">
        <v>74</v>
      </c>
      <c r="BM1199" t="s">
        <v>74</v>
      </c>
      <c r="BN1199" t="s">
        <v>74</v>
      </c>
      <c r="BO1199" t="s">
        <v>74</v>
      </c>
      <c r="BP1199" t="s">
        <v>74</v>
      </c>
      <c r="BQ1199" t="s">
        <v>74</v>
      </c>
      <c r="BR1199" t="s">
        <v>74</v>
      </c>
      <c r="BS1199" t="s">
        <v>74</v>
      </c>
      <c r="BT1199" t="s">
        <v>74</v>
      </c>
      <c r="BU1199" t="s">
        <v>74</v>
      </c>
      <c r="BV1199" t="s">
        <v>74</v>
      </c>
      <c r="BW1199" t="s">
        <v>74</v>
      </c>
      <c r="BX1199" t="s">
        <v>2368</v>
      </c>
      <c r="BY1199" t="s">
        <v>74</v>
      </c>
      <c r="BZ1199" t="s">
        <v>74</v>
      </c>
      <c r="CA1199">
        <v>0</v>
      </c>
    </row>
    <row r="1200" spans="1:79" customFormat="1" x14ac:dyDescent="0.25">
      <c r="A1200" t="s">
        <v>2369</v>
      </c>
      <c r="B1200" t="s">
        <v>42</v>
      </c>
      <c r="C1200" t="s">
        <v>369</v>
      </c>
      <c r="D1200" t="s">
        <v>947</v>
      </c>
      <c r="E1200">
        <v>2019</v>
      </c>
      <c r="F1200" t="s">
        <v>74</v>
      </c>
      <c r="G1200" t="s">
        <v>74</v>
      </c>
      <c r="H1200" t="s">
        <v>74</v>
      </c>
      <c r="I1200" t="s">
        <v>74</v>
      </c>
      <c r="J1200" t="s">
        <v>74</v>
      </c>
      <c r="K1200" t="s">
        <v>74</v>
      </c>
      <c r="L1200" t="s">
        <v>74</v>
      </c>
      <c r="M1200" t="s">
        <v>74</v>
      </c>
      <c r="N1200" t="s">
        <v>74</v>
      </c>
      <c r="O1200" t="s">
        <v>74</v>
      </c>
      <c r="P1200" t="s">
        <v>74</v>
      </c>
      <c r="Q1200" t="s">
        <v>74</v>
      </c>
      <c r="R1200" t="s">
        <v>74</v>
      </c>
      <c r="S1200" t="s">
        <v>74</v>
      </c>
      <c r="T1200" t="s">
        <v>74</v>
      </c>
      <c r="U1200" t="s">
        <v>74</v>
      </c>
      <c r="V1200" t="s">
        <v>74</v>
      </c>
      <c r="W1200" t="s">
        <v>74</v>
      </c>
      <c r="X1200" t="s">
        <v>74</v>
      </c>
      <c r="Y1200" t="s">
        <v>74</v>
      </c>
      <c r="Z1200" t="s">
        <v>74</v>
      </c>
      <c r="AA1200" t="s">
        <v>74</v>
      </c>
      <c r="AB1200" t="s">
        <v>74</v>
      </c>
      <c r="AC1200" t="s">
        <v>74</v>
      </c>
      <c r="AD1200" t="s">
        <v>74</v>
      </c>
      <c r="AE1200" t="s">
        <v>74</v>
      </c>
      <c r="AF1200" t="s">
        <v>74</v>
      </c>
      <c r="AG1200" t="s">
        <v>74</v>
      </c>
      <c r="AH1200" t="s">
        <v>74</v>
      </c>
      <c r="AI1200" t="s">
        <v>74</v>
      </c>
      <c r="AJ1200" t="s">
        <v>74</v>
      </c>
      <c r="AK1200" t="s">
        <v>74</v>
      </c>
      <c r="AL1200" t="s">
        <v>74</v>
      </c>
      <c r="AM1200" t="s">
        <v>74</v>
      </c>
      <c r="AN1200" t="s">
        <v>74</v>
      </c>
      <c r="AO1200" t="s">
        <v>74</v>
      </c>
      <c r="AP1200" t="s">
        <v>74</v>
      </c>
      <c r="AQ1200" t="s">
        <v>74</v>
      </c>
      <c r="AR1200" t="s">
        <v>74</v>
      </c>
      <c r="AS1200" t="s">
        <v>74</v>
      </c>
      <c r="AT1200" t="s">
        <v>74</v>
      </c>
      <c r="AU1200" t="s">
        <v>74</v>
      </c>
      <c r="AV1200" t="s">
        <v>74</v>
      </c>
      <c r="AW1200" t="s">
        <v>74</v>
      </c>
      <c r="AX1200" t="s">
        <v>74</v>
      </c>
      <c r="AY1200" t="s">
        <v>74</v>
      </c>
      <c r="AZ1200" t="s">
        <v>74</v>
      </c>
      <c r="BA1200" t="s">
        <v>74</v>
      </c>
      <c r="BB1200" t="s">
        <v>74</v>
      </c>
      <c r="BC1200" t="s">
        <v>74</v>
      </c>
      <c r="BD1200" t="s">
        <v>74</v>
      </c>
      <c r="BE1200" t="s">
        <v>74</v>
      </c>
      <c r="BF1200" t="s">
        <v>74</v>
      </c>
      <c r="BG1200" t="s">
        <v>74</v>
      </c>
      <c r="BH1200" t="s">
        <v>74</v>
      </c>
      <c r="BI1200" t="s">
        <v>74</v>
      </c>
      <c r="BJ1200" t="s">
        <v>74</v>
      </c>
      <c r="BK1200" t="s">
        <v>74</v>
      </c>
      <c r="BL1200" t="s">
        <v>74</v>
      </c>
      <c r="BM1200" t="s">
        <v>74</v>
      </c>
      <c r="BN1200" t="s">
        <v>74</v>
      </c>
      <c r="BO1200" t="s">
        <v>74</v>
      </c>
      <c r="BP1200" t="s">
        <v>74</v>
      </c>
      <c r="BQ1200" t="s">
        <v>74</v>
      </c>
      <c r="BR1200" t="s">
        <v>74</v>
      </c>
      <c r="BS1200" t="s">
        <v>74</v>
      </c>
      <c r="BT1200" t="s">
        <v>74</v>
      </c>
      <c r="BU1200" t="s">
        <v>74</v>
      </c>
      <c r="BV1200" t="s">
        <v>74</v>
      </c>
      <c r="BW1200" t="s">
        <v>74</v>
      </c>
      <c r="BX1200" t="s">
        <v>2368</v>
      </c>
      <c r="BY1200" t="s">
        <v>74</v>
      </c>
      <c r="BZ1200" t="s">
        <v>74</v>
      </c>
      <c r="CA1200">
        <v>0</v>
      </c>
    </row>
    <row r="1201" spans="1:79" customFormat="1" x14ac:dyDescent="0.25">
      <c r="A1201" t="s">
        <v>2370</v>
      </c>
      <c r="B1201" t="s">
        <v>42</v>
      </c>
      <c r="C1201" t="s">
        <v>369</v>
      </c>
      <c r="D1201" t="s">
        <v>949</v>
      </c>
      <c r="E1201">
        <v>2019</v>
      </c>
      <c r="F1201" t="s">
        <v>74</v>
      </c>
      <c r="G1201" t="s">
        <v>74</v>
      </c>
      <c r="H1201" t="s">
        <v>74</v>
      </c>
      <c r="I1201" t="s">
        <v>74</v>
      </c>
      <c r="J1201" t="s">
        <v>74</v>
      </c>
      <c r="K1201" t="s">
        <v>74</v>
      </c>
      <c r="L1201" t="s">
        <v>74</v>
      </c>
      <c r="M1201" t="s">
        <v>74</v>
      </c>
      <c r="N1201" t="s">
        <v>74</v>
      </c>
      <c r="O1201" t="s">
        <v>74</v>
      </c>
      <c r="P1201" t="s">
        <v>74</v>
      </c>
      <c r="Q1201" t="s">
        <v>74</v>
      </c>
      <c r="R1201" t="s">
        <v>74</v>
      </c>
      <c r="S1201" t="s">
        <v>74</v>
      </c>
      <c r="T1201" t="s">
        <v>74</v>
      </c>
      <c r="U1201" t="s">
        <v>74</v>
      </c>
      <c r="V1201" t="s">
        <v>74</v>
      </c>
      <c r="W1201" t="s">
        <v>74</v>
      </c>
      <c r="X1201" t="s">
        <v>74</v>
      </c>
      <c r="Y1201" t="s">
        <v>74</v>
      </c>
      <c r="Z1201" t="s">
        <v>74</v>
      </c>
      <c r="AA1201" t="s">
        <v>74</v>
      </c>
      <c r="AB1201" t="s">
        <v>74</v>
      </c>
      <c r="AC1201" t="s">
        <v>74</v>
      </c>
      <c r="AD1201" t="s">
        <v>74</v>
      </c>
      <c r="AE1201" t="s">
        <v>74</v>
      </c>
      <c r="AF1201" t="s">
        <v>74</v>
      </c>
      <c r="AG1201" t="s">
        <v>74</v>
      </c>
      <c r="AH1201" t="s">
        <v>74</v>
      </c>
      <c r="AI1201" t="s">
        <v>74</v>
      </c>
      <c r="AJ1201" t="s">
        <v>74</v>
      </c>
      <c r="AK1201" t="s">
        <v>74</v>
      </c>
      <c r="AL1201" t="s">
        <v>74</v>
      </c>
      <c r="AM1201" t="s">
        <v>74</v>
      </c>
      <c r="AN1201" t="s">
        <v>74</v>
      </c>
      <c r="AO1201" t="s">
        <v>74</v>
      </c>
      <c r="AP1201" t="s">
        <v>74</v>
      </c>
      <c r="AQ1201" t="s">
        <v>74</v>
      </c>
      <c r="AR1201" t="s">
        <v>74</v>
      </c>
      <c r="AS1201" t="s">
        <v>74</v>
      </c>
      <c r="AT1201" t="s">
        <v>74</v>
      </c>
      <c r="AU1201" t="s">
        <v>74</v>
      </c>
      <c r="AV1201" t="s">
        <v>74</v>
      </c>
      <c r="AW1201" t="s">
        <v>74</v>
      </c>
      <c r="AX1201" t="s">
        <v>74</v>
      </c>
      <c r="AY1201" t="s">
        <v>74</v>
      </c>
      <c r="AZ1201" t="s">
        <v>74</v>
      </c>
      <c r="BA1201" t="s">
        <v>74</v>
      </c>
      <c r="BB1201" t="s">
        <v>74</v>
      </c>
      <c r="BC1201" t="s">
        <v>74</v>
      </c>
      <c r="BD1201" t="s">
        <v>74</v>
      </c>
      <c r="BE1201" t="s">
        <v>74</v>
      </c>
      <c r="BF1201" t="s">
        <v>74</v>
      </c>
      <c r="BG1201" t="s">
        <v>74</v>
      </c>
      <c r="BH1201" t="s">
        <v>74</v>
      </c>
      <c r="BI1201" t="s">
        <v>74</v>
      </c>
      <c r="BJ1201" t="s">
        <v>74</v>
      </c>
      <c r="BK1201" t="s">
        <v>74</v>
      </c>
      <c r="BL1201" t="s">
        <v>74</v>
      </c>
      <c r="BM1201" t="s">
        <v>74</v>
      </c>
      <c r="BN1201" t="s">
        <v>74</v>
      </c>
      <c r="BO1201" t="s">
        <v>74</v>
      </c>
      <c r="BP1201" t="s">
        <v>74</v>
      </c>
      <c r="BQ1201" t="s">
        <v>74</v>
      </c>
      <c r="BR1201" t="s">
        <v>74</v>
      </c>
      <c r="BS1201" t="s">
        <v>74</v>
      </c>
      <c r="BT1201" t="s">
        <v>74</v>
      </c>
      <c r="BU1201" t="s">
        <v>74</v>
      </c>
      <c r="BV1201" t="s">
        <v>74</v>
      </c>
      <c r="BW1201" t="s">
        <v>74</v>
      </c>
      <c r="BX1201" t="s">
        <v>2368</v>
      </c>
      <c r="BY1201" t="s">
        <v>74</v>
      </c>
      <c r="BZ1201" t="s">
        <v>74</v>
      </c>
      <c r="CA1201">
        <v>0</v>
      </c>
    </row>
    <row r="1202" spans="1:79" customFormat="1" x14ac:dyDescent="0.25">
      <c r="A1202" t="s">
        <v>2371</v>
      </c>
      <c r="B1202" t="s">
        <v>42</v>
      </c>
      <c r="C1202" t="s">
        <v>369</v>
      </c>
      <c r="D1202" t="s">
        <v>951</v>
      </c>
      <c r="E1202">
        <v>2019</v>
      </c>
      <c r="F1202" t="s">
        <v>74</v>
      </c>
      <c r="G1202" t="s">
        <v>74</v>
      </c>
      <c r="H1202" t="s">
        <v>74</v>
      </c>
      <c r="I1202" t="s">
        <v>74</v>
      </c>
      <c r="J1202" t="s">
        <v>74</v>
      </c>
      <c r="K1202" t="s">
        <v>74</v>
      </c>
      <c r="L1202" t="s">
        <v>74</v>
      </c>
      <c r="M1202" t="s">
        <v>74</v>
      </c>
      <c r="N1202" t="s">
        <v>74</v>
      </c>
      <c r="O1202" t="s">
        <v>74</v>
      </c>
      <c r="P1202" t="s">
        <v>74</v>
      </c>
      <c r="Q1202" t="s">
        <v>74</v>
      </c>
      <c r="R1202" t="s">
        <v>74</v>
      </c>
      <c r="S1202" t="s">
        <v>74</v>
      </c>
      <c r="T1202" t="s">
        <v>74</v>
      </c>
      <c r="U1202" t="s">
        <v>74</v>
      </c>
      <c r="V1202" t="s">
        <v>74</v>
      </c>
      <c r="W1202" t="s">
        <v>74</v>
      </c>
      <c r="X1202" t="s">
        <v>74</v>
      </c>
      <c r="Y1202" t="s">
        <v>74</v>
      </c>
      <c r="Z1202" t="s">
        <v>74</v>
      </c>
      <c r="AA1202" t="s">
        <v>74</v>
      </c>
      <c r="AB1202" t="s">
        <v>74</v>
      </c>
      <c r="AC1202" t="s">
        <v>74</v>
      </c>
      <c r="AD1202" t="s">
        <v>74</v>
      </c>
      <c r="AE1202" t="s">
        <v>74</v>
      </c>
      <c r="AF1202" t="s">
        <v>74</v>
      </c>
      <c r="AG1202" t="s">
        <v>74</v>
      </c>
      <c r="AH1202" t="s">
        <v>74</v>
      </c>
      <c r="AI1202" t="s">
        <v>74</v>
      </c>
      <c r="AJ1202" t="s">
        <v>74</v>
      </c>
      <c r="AK1202" t="s">
        <v>74</v>
      </c>
      <c r="AL1202" t="s">
        <v>74</v>
      </c>
      <c r="AM1202" t="s">
        <v>74</v>
      </c>
      <c r="AN1202" t="s">
        <v>74</v>
      </c>
      <c r="AO1202" t="s">
        <v>74</v>
      </c>
      <c r="AP1202" t="s">
        <v>74</v>
      </c>
      <c r="AQ1202" t="s">
        <v>74</v>
      </c>
      <c r="AR1202" t="s">
        <v>74</v>
      </c>
      <c r="AS1202" t="s">
        <v>74</v>
      </c>
      <c r="AT1202" t="s">
        <v>74</v>
      </c>
      <c r="AU1202" t="s">
        <v>74</v>
      </c>
      <c r="AV1202" t="s">
        <v>74</v>
      </c>
      <c r="AW1202" t="s">
        <v>74</v>
      </c>
      <c r="AX1202" t="s">
        <v>74</v>
      </c>
      <c r="AY1202" t="s">
        <v>74</v>
      </c>
      <c r="AZ1202" t="s">
        <v>74</v>
      </c>
      <c r="BA1202" t="s">
        <v>74</v>
      </c>
      <c r="BB1202" t="s">
        <v>74</v>
      </c>
      <c r="BC1202" t="s">
        <v>74</v>
      </c>
      <c r="BD1202" t="s">
        <v>74</v>
      </c>
      <c r="BE1202" t="s">
        <v>74</v>
      </c>
      <c r="BF1202" t="s">
        <v>74</v>
      </c>
      <c r="BG1202" t="s">
        <v>74</v>
      </c>
      <c r="BH1202" t="s">
        <v>74</v>
      </c>
      <c r="BI1202" t="s">
        <v>74</v>
      </c>
      <c r="BJ1202" t="s">
        <v>74</v>
      </c>
      <c r="BK1202" t="s">
        <v>74</v>
      </c>
      <c r="BL1202" t="s">
        <v>74</v>
      </c>
      <c r="BM1202" t="s">
        <v>74</v>
      </c>
      <c r="BN1202" t="s">
        <v>74</v>
      </c>
      <c r="BO1202" t="s">
        <v>74</v>
      </c>
      <c r="BP1202" t="s">
        <v>74</v>
      </c>
      <c r="BQ1202" t="s">
        <v>74</v>
      </c>
      <c r="BR1202" t="s">
        <v>74</v>
      </c>
      <c r="BS1202" t="s">
        <v>74</v>
      </c>
      <c r="BT1202" t="s">
        <v>74</v>
      </c>
      <c r="BU1202" t="s">
        <v>74</v>
      </c>
      <c r="BV1202" t="s">
        <v>74</v>
      </c>
      <c r="BW1202" t="s">
        <v>74</v>
      </c>
      <c r="BX1202" t="s">
        <v>2368</v>
      </c>
      <c r="BY1202" t="s">
        <v>74</v>
      </c>
      <c r="BZ1202" t="s">
        <v>74</v>
      </c>
      <c r="CA1202">
        <v>0</v>
      </c>
    </row>
    <row r="1203" spans="1:79" customFormat="1" x14ac:dyDescent="0.25">
      <c r="A1203" t="s">
        <v>2372</v>
      </c>
      <c r="B1203" t="s">
        <v>42</v>
      </c>
      <c r="C1203" t="s">
        <v>369</v>
      </c>
      <c r="D1203" t="s">
        <v>953</v>
      </c>
      <c r="E1203">
        <v>2019</v>
      </c>
      <c r="F1203" t="s">
        <v>74</v>
      </c>
      <c r="G1203" t="s">
        <v>74</v>
      </c>
      <c r="H1203" t="s">
        <v>74</v>
      </c>
      <c r="I1203" t="s">
        <v>74</v>
      </c>
      <c r="J1203" t="s">
        <v>74</v>
      </c>
      <c r="K1203" t="s">
        <v>74</v>
      </c>
      <c r="L1203" t="s">
        <v>74</v>
      </c>
      <c r="M1203" t="s">
        <v>74</v>
      </c>
      <c r="N1203" t="s">
        <v>74</v>
      </c>
      <c r="O1203" t="s">
        <v>74</v>
      </c>
      <c r="P1203" t="s">
        <v>74</v>
      </c>
      <c r="Q1203" t="s">
        <v>74</v>
      </c>
      <c r="R1203" t="s">
        <v>74</v>
      </c>
      <c r="S1203" t="s">
        <v>74</v>
      </c>
      <c r="T1203" t="s">
        <v>74</v>
      </c>
      <c r="U1203" t="s">
        <v>74</v>
      </c>
      <c r="V1203" t="s">
        <v>74</v>
      </c>
      <c r="W1203" t="s">
        <v>74</v>
      </c>
      <c r="X1203" t="s">
        <v>74</v>
      </c>
      <c r="Y1203" t="s">
        <v>74</v>
      </c>
      <c r="Z1203" t="s">
        <v>74</v>
      </c>
      <c r="AA1203" t="s">
        <v>74</v>
      </c>
      <c r="AB1203" t="s">
        <v>74</v>
      </c>
      <c r="AC1203" t="s">
        <v>74</v>
      </c>
      <c r="AD1203" t="s">
        <v>74</v>
      </c>
      <c r="AE1203" t="s">
        <v>74</v>
      </c>
      <c r="AF1203" t="s">
        <v>74</v>
      </c>
      <c r="AG1203" t="s">
        <v>74</v>
      </c>
      <c r="AH1203" t="s">
        <v>74</v>
      </c>
      <c r="AI1203" t="s">
        <v>74</v>
      </c>
      <c r="AJ1203" t="s">
        <v>74</v>
      </c>
      <c r="AK1203" t="s">
        <v>74</v>
      </c>
      <c r="AL1203" t="s">
        <v>74</v>
      </c>
      <c r="AM1203" t="s">
        <v>74</v>
      </c>
      <c r="AN1203" t="s">
        <v>74</v>
      </c>
      <c r="AO1203" t="s">
        <v>74</v>
      </c>
      <c r="AP1203" t="s">
        <v>74</v>
      </c>
      <c r="AQ1203" t="s">
        <v>74</v>
      </c>
      <c r="AR1203" t="s">
        <v>74</v>
      </c>
      <c r="AS1203" t="s">
        <v>74</v>
      </c>
      <c r="AT1203" t="s">
        <v>74</v>
      </c>
      <c r="AU1203" t="s">
        <v>74</v>
      </c>
      <c r="AV1203" t="s">
        <v>74</v>
      </c>
      <c r="AW1203" t="s">
        <v>74</v>
      </c>
      <c r="AX1203" t="s">
        <v>74</v>
      </c>
      <c r="AY1203" t="s">
        <v>74</v>
      </c>
      <c r="AZ1203" t="s">
        <v>74</v>
      </c>
      <c r="BA1203" t="s">
        <v>74</v>
      </c>
      <c r="BB1203" t="s">
        <v>74</v>
      </c>
      <c r="BC1203" t="s">
        <v>74</v>
      </c>
      <c r="BD1203" t="s">
        <v>74</v>
      </c>
      <c r="BE1203" t="s">
        <v>74</v>
      </c>
      <c r="BF1203" t="s">
        <v>74</v>
      </c>
      <c r="BG1203" t="s">
        <v>74</v>
      </c>
      <c r="BH1203" t="s">
        <v>74</v>
      </c>
      <c r="BI1203" t="s">
        <v>74</v>
      </c>
      <c r="BJ1203" t="s">
        <v>74</v>
      </c>
      <c r="BK1203" t="s">
        <v>74</v>
      </c>
      <c r="BL1203" t="s">
        <v>74</v>
      </c>
      <c r="BM1203" t="s">
        <v>74</v>
      </c>
      <c r="BN1203" t="s">
        <v>74</v>
      </c>
      <c r="BO1203" t="s">
        <v>74</v>
      </c>
      <c r="BP1203" t="s">
        <v>74</v>
      </c>
      <c r="BQ1203" t="s">
        <v>74</v>
      </c>
      <c r="BR1203" t="s">
        <v>74</v>
      </c>
      <c r="BS1203" t="s">
        <v>74</v>
      </c>
      <c r="BT1203" t="s">
        <v>74</v>
      </c>
      <c r="BU1203" t="s">
        <v>74</v>
      </c>
      <c r="BV1203" t="s">
        <v>74</v>
      </c>
      <c r="BW1203" t="s">
        <v>74</v>
      </c>
      <c r="BX1203" t="s">
        <v>2368</v>
      </c>
      <c r="BY1203" t="s">
        <v>74</v>
      </c>
      <c r="BZ1203" t="s">
        <v>74</v>
      </c>
      <c r="CA1203">
        <v>0</v>
      </c>
    </row>
    <row r="1204" spans="1:79" customFormat="1" x14ac:dyDescent="0.25">
      <c r="A1204" t="s">
        <v>2373</v>
      </c>
      <c r="B1204" t="s">
        <v>42</v>
      </c>
      <c r="C1204" t="s">
        <v>369</v>
      </c>
      <c r="D1204" t="s">
        <v>961</v>
      </c>
      <c r="E1204">
        <v>2019</v>
      </c>
      <c r="F1204" t="s">
        <v>74</v>
      </c>
      <c r="G1204" t="s">
        <v>74</v>
      </c>
      <c r="H1204" t="s">
        <v>74</v>
      </c>
      <c r="I1204" t="s">
        <v>74</v>
      </c>
      <c r="J1204" t="s">
        <v>74</v>
      </c>
      <c r="K1204" t="s">
        <v>74</v>
      </c>
      <c r="L1204" t="s">
        <v>74</v>
      </c>
      <c r="M1204" t="s">
        <v>74</v>
      </c>
      <c r="N1204" t="s">
        <v>74</v>
      </c>
      <c r="O1204" t="s">
        <v>74</v>
      </c>
      <c r="P1204" t="s">
        <v>74</v>
      </c>
      <c r="Q1204" t="s">
        <v>74</v>
      </c>
      <c r="R1204" t="s">
        <v>74</v>
      </c>
      <c r="S1204" t="s">
        <v>74</v>
      </c>
      <c r="T1204" t="s">
        <v>74</v>
      </c>
      <c r="U1204" t="s">
        <v>74</v>
      </c>
      <c r="V1204" t="s">
        <v>74</v>
      </c>
      <c r="W1204" t="s">
        <v>74</v>
      </c>
      <c r="X1204" t="s">
        <v>74</v>
      </c>
      <c r="Y1204" t="s">
        <v>74</v>
      </c>
      <c r="Z1204" t="s">
        <v>74</v>
      </c>
      <c r="AA1204" t="s">
        <v>74</v>
      </c>
      <c r="AB1204" t="s">
        <v>74</v>
      </c>
      <c r="AC1204" t="s">
        <v>74</v>
      </c>
      <c r="AD1204" t="s">
        <v>74</v>
      </c>
      <c r="AE1204" t="s">
        <v>74</v>
      </c>
      <c r="AF1204" t="s">
        <v>74</v>
      </c>
      <c r="AG1204" t="s">
        <v>74</v>
      </c>
      <c r="AH1204" t="s">
        <v>74</v>
      </c>
      <c r="AI1204" t="s">
        <v>74</v>
      </c>
      <c r="AJ1204" t="s">
        <v>74</v>
      </c>
      <c r="AK1204" t="s">
        <v>74</v>
      </c>
      <c r="AL1204" t="s">
        <v>74</v>
      </c>
      <c r="AM1204" t="s">
        <v>74</v>
      </c>
      <c r="AN1204" t="s">
        <v>74</v>
      </c>
      <c r="AO1204" t="s">
        <v>74</v>
      </c>
      <c r="AP1204" t="s">
        <v>74</v>
      </c>
      <c r="AQ1204" t="s">
        <v>74</v>
      </c>
      <c r="AR1204" t="s">
        <v>74</v>
      </c>
      <c r="AS1204" t="s">
        <v>74</v>
      </c>
      <c r="AT1204" t="s">
        <v>74</v>
      </c>
      <c r="AU1204" t="s">
        <v>74</v>
      </c>
      <c r="AV1204" t="s">
        <v>74</v>
      </c>
      <c r="AW1204" t="s">
        <v>74</v>
      </c>
      <c r="AX1204" t="s">
        <v>74</v>
      </c>
      <c r="AY1204" t="s">
        <v>74</v>
      </c>
      <c r="AZ1204" t="s">
        <v>74</v>
      </c>
      <c r="BA1204" t="s">
        <v>74</v>
      </c>
      <c r="BB1204" t="s">
        <v>74</v>
      </c>
      <c r="BC1204" t="s">
        <v>74</v>
      </c>
      <c r="BD1204" t="s">
        <v>74</v>
      </c>
      <c r="BE1204" t="s">
        <v>74</v>
      </c>
      <c r="BF1204" t="s">
        <v>74</v>
      </c>
      <c r="BG1204" t="s">
        <v>74</v>
      </c>
      <c r="BH1204" t="s">
        <v>74</v>
      </c>
      <c r="BI1204" t="s">
        <v>74</v>
      </c>
      <c r="BJ1204" t="s">
        <v>74</v>
      </c>
      <c r="BK1204" t="s">
        <v>74</v>
      </c>
      <c r="BL1204" t="s">
        <v>74</v>
      </c>
      <c r="BM1204" t="s">
        <v>74</v>
      </c>
      <c r="BN1204" t="s">
        <v>74</v>
      </c>
      <c r="BO1204" t="s">
        <v>74</v>
      </c>
      <c r="BP1204" t="s">
        <v>74</v>
      </c>
      <c r="BQ1204" t="s">
        <v>74</v>
      </c>
      <c r="BR1204" t="s">
        <v>74</v>
      </c>
      <c r="BS1204" t="s">
        <v>74</v>
      </c>
      <c r="BT1204" t="s">
        <v>74</v>
      </c>
      <c r="BU1204" t="s">
        <v>74</v>
      </c>
      <c r="BV1204" t="s">
        <v>74</v>
      </c>
      <c r="BW1204" t="s">
        <v>74</v>
      </c>
      <c r="BX1204" t="s">
        <v>2368</v>
      </c>
      <c r="BY1204" t="s">
        <v>74</v>
      </c>
      <c r="BZ1204" t="s">
        <v>74</v>
      </c>
      <c r="CA1204">
        <v>0</v>
      </c>
    </row>
    <row r="1205" spans="1:79" customFormat="1" x14ac:dyDescent="0.25">
      <c r="A1205" t="s">
        <v>2374</v>
      </c>
      <c r="B1205" t="s">
        <v>42</v>
      </c>
      <c r="C1205" t="s">
        <v>376</v>
      </c>
      <c r="D1205" t="s">
        <v>44</v>
      </c>
      <c r="E1205">
        <v>2019</v>
      </c>
      <c r="F1205">
        <v>7298</v>
      </c>
      <c r="G1205">
        <v>451</v>
      </c>
      <c r="H1205">
        <v>0</v>
      </c>
      <c r="I1205">
        <v>802</v>
      </c>
      <c r="J1205">
        <v>890</v>
      </c>
      <c r="K1205">
        <v>924</v>
      </c>
      <c r="L1205">
        <v>811</v>
      </c>
      <c r="M1205">
        <v>932</v>
      </c>
      <c r="N1205">
        <v>1222</v>
      </c>
      <c r="O1205">
        <v>1076</v>
      </c>
      <c r="P1205">
        <v>596</v>
      </c>
      <c r="Q1205">
        <v>252</v>
      </c>
      <c r="R1205">
        <v>72</v>
      </c>
      <c r="S1205">
        <v>172</v>
      </c>
      <c r="T1205">
        <v>0</v>
      </c>
      <c r="U1205">
        <v>7624</v>
      </c>
      <c r="V1205">
        <v>125</v>
      </c>
      <c r="W1205">
        <v>0</v>
      </c>
      <c r="X1205">
        <v>4897</v>
      </c>
      <c r="Y1205">
        <v>1878</v>
      </c>
      <c r="Z1205">
        <v>974</v>
      </c>
      <c r="AA1205">
        <v>0</v>
      </c>
      <c r="AB1205">
        <v>964</v>
      </c>
      <c r="AC1205">
        <v>6190</v>
      </c>
      <c r="AD1205">
        <v>0</v>
      </c>
      <c r="AE1205">
        <v>595</v>
      </c>
      <c r="AF1205">
        <v>482</v>
      </c>
      <c r="AG1205">
        <v>6925</v>
      </c>
      <c r="AH1205">
        <v>308</v>
      </c>
      <c r="AI1205">
        <v>34</v>
      </c>
      <c r="AJ1205">
        <v>0</v>
      </c>
      <c r="AK1205">
        <v>1572</v>
      </c>
      <c r="AL1205">
        <v>6176</v>
      </c>
      <c r="AM1205">
        <v>1</v>
      </c>
      <c r="AN1205">
        <v>7749</v>
      </c>
      <c r="AO1205">
        <v>0.94179894179894175</v>
      </c>
      <c r="AP1205">
        <v>5.8201058201058198E-2</v>
      </c>
      <c r="AQ1205">
        <v>0</v>
      </c>
      <c r="AR1205">
        <v>0.103497225448445</v>
      </c>
      <c r="AS1205">
        <v>0.1148535294876758</v>
      </c>
      <c r="AT1205">
        <v>0.1192411924119241</v>
      </c>
      <c r="AU1205">
        <v>0.10465866563427539</v>
      </c>
      <c r="AV1205">
        <v>0.12027358368821781</v>
      </c>
      <c r="AW1205">
        <v>0.15769776745386499</v>
      </c>
      <c r="AX1205">
        <v>0.1388566266615047</v>
      </c>
      <c r="AY1205">
        <v>7.691315008388179E-2</v>
      </c>
      <c r="AZ1205">
        <v>3.2520325203252043E-2</v>
      </c>
      <c r="BA1205">
        <v>2.219641244031488E-2</v>
      </c>
      <c r="BB1205">
        <v>9.2915214866434379E-3</v>
      </c>
      <c r="BC1205">
        <v>0</v>
      </c>
      <c r="BD1205">
        <v>0.98386888630791069</v>
      </c>
      <c r="BE1205">
        <v>1.6131113692089302E-2</v>
      </c>
      <c r="BF1205">
        <v>0</v>
      </c>
      <c r="BG1205">
        <v>0.63195251000129049</v>
      </c>
      <c r="BH1205">
        <v>0.2423538521099497</v>
      </c>
      <c r="BI1205">
        <v>0.12569363788875981</v>
      </c>
      <c r="BJ1205">
        <v>0</v>
      </c>
      <c r="BK1205">
        <v>0.1244031487933927</v>
      </c>
      <c r="BL1205">
        <v>0.79881275003226226</v>
      </c>
      <c r="BM1205">
        <v>0</v>
      </c>
      <c r="BN1205">
        <v>7.6784101174345074E-2</v>
      </c>
      <c r="BO1205">
        <v>6.2201574396696338E-2</v>
      </c>
      <c r="BP1205">
        <v>0.89366369854174732</v>
      </c>
      <c r="BQ1205">
        <v>3.9747064137308039E-2</v>
      </c>
      <c r="BR1205">
        <v>4.3876629242482904E-3</v>
      </c>
      <c r="BS1205">
        <v>0</v>
      </c>
      <c r="BT1205">
        <v>0.20286488579171499</v>
      </c>
      <c r="BU1205">
        <v>0.79700606529874818</v>
      </c>
      <c r="BV1205">
        <v>1.2904890953671441E-4</v>
      </c>
      <c r="BW1205">
        <v>1</v>
      </c>
      <c r="BX1205" t="s">
        <v>2375</v>
      </c>
      <c r="BY1205">
        <v>7749</v>
      </c>
      <c r="BZ1205">
        <v>1</v>
      </c>
      <c r="CA1205">
        <v>0</v>
      </c>
    </row>
    <row r="1206" spans="1:79" customFormat="1" x14ac:dyDescent="0.25">
      <c r="A1206" t="s">
        <v>2376</v>
      </c>
      <c r="B1206" t="s">
        <v>42</v>
      </c>
      <c r="C1206" t="s">
        <v>376</v>
      </c>
      <c r="D1206" t="s">
        <v>947</v>
      </c>
      <c r="E1206">
        <v>2019</v>
      </c>
      <c r="F1206">
        <v>916</v>
      </c>
      <c r="G1206">
        <v>27</v>
      </c>
      <c r="H1206">
        <v>0</v>
      </c>
      <c r="I1206">
        <v>19</v>
      </c>
      <c r="J1206">
        <v>60</v>
      </c>
      <c r="K1206">
        <v>107</v>
      </c>
      <c r="L1206">
        <v>110</v>
      </c>
      <c r="M1206">
        <v>147</v>
      </c>
      <c r="N1206">
        <v>203</v>
      </c>
      <c r="O1206">
        <v>172</v>
      </c>
      <c r="P1206">
        <v>79</v>
      </c>
      <c r="Q1206">
        <v>36</v>
      </c>
      <c r="R1206">
        <v>9</v>
      </c>
      <c r="S1206">
        <v>1</v>
      </c>
      <c r="T1206">
        <v>0</v>
      </c>
      <c r="U1206">
        <v>926</v>
      </c>
      <c r="V1206">
        <v>17</v>
      </c>
      <c r="W1206">
        <v>0</v>
      </c>
      <c r="X1206">
        <v>566</v>
      </c>
      <c r="Y1206">
        <v>273</v>
      </c>
      <c r="Z1206">
        <v>104</v>
      </c>
      <c r="AA1206">
        <v>0</v>
      </c>
      <c r="AB1206">
        <v>84</v>
      </c>
      <c r="AC1206">
        <v>849</v>
      </c>
      <c r="AD1206">
        <v>0</v>
      </c>
      <c r="AE1206">
        <v>10</v>
      </c>
      <c r="AF1206">
        <v>23</v>
      </c>
      <c r="AG1206">
        <v>915</v>
      </c>
      <c r="AH1206">
        <v>5</v>
      </c>
      <c r="AI1206">
        <v>0</v>
      </c>
      <c r="AJ1206">
        <v>0</v>
      </c>
      <c r="AK1206">
        <v>411</v>
      </c>
      <c r="AL1206">
        <v>531</v>
      </c>
      <c r="AM1206">
        <v>1</v>
      </c>
      <c r="AN1206">
        <v>943</v>
      </c>
      <c r="AO1206">
        <v>0.97136797454931068</v>
      </c>
      <c r="AP1206">
        <v>2.863202545068929E-2</v>
      </c>
      <c r="AQ1206">
        <v>0</v>
      </c>
      <c r="AR1206">
        <v>2.0148462354188761E-2</v>
      </c>
      <c r="AS1206">
        <v>6.362672322375397E-2</v>
      </c>
      <c r="AT1206">
        <v>0.1134676564156946</v>
      </c>
      <c r="AU1206">
        <v>0.1166489925768823</v>
      </c>
      <c r="AV1206">
        <v>0.15588547189819721</v>
      </c>
      <c r="AW1206">
        <v>0.21527041357370089</v>
      </c>
      <c r="AX1206">
        <v>0.18239660657476139</v>
      </c>
      <c r="AY1206">
        <v>8.3775185577942737E-2</v>
      </c>
      <c r="AZ1206">
        <v>3.8176033934252389E-2</v>
      </c>
      <c r="BA1206">
        <v>1.0604453870625659E-3</v>
      </c>
      <c r="BB1206">
        <v>9.5440084835630972E-3</v>
      </c>
      <c r="BC1206">
        <v>0</v>
      </c>
      <c r="BD1206">
        <v>0.98197242841993637</v>
      </c>
      <c r="BE1206">
        <v>1.8027571580063632E-2</v>
      </c>
      <c r="BF1206">
        <v>0</v>
      </c>
      <c r="BG1206">
        <v>0.60021208907741253</v>
      </c>
      <c r="BH1206">
        <v>0.28950159066808062</v>
      </c>
      <c r="BI1206">
        <v>0.11028632025450689</v>
      </c>
      <c r="BJ1206">
        <v>0</v>
      </c>
      <c r="BK1206">
        <v>8.9077412513255572E-2</v>
      </c>
      <c r="BL1206">
        <v>0.90031813361611879</v>
      </c>
      <c r="BM1206">
        <v>0</v>
      </c>
      <c r="BN1206">
        <v>1.060445387062566E-2</v>
      </c>
      <c r="BO1206">
        <v>2.4390243902439029E-2</v>
      </c>
      <c r="BP1206">
        <v>0.97030752916224816</v>
      </c>
      <c r="BQ1206">
        <v>5.3022269353128317E-3</v>
      </c>
      <c r="BR1206">
        <v>0</v>
      </c>
      <c r="BS1206">
        <v>0</v>
      </c>
      <c r="BT1206">
        <v>0.43584305408271468</v>
      </c>
      <c r="BU1206">
        <v>0.56309650053022264</v>
      </c>
      <c r="BV1206">
        <v>1.0604453870625659E-3</v>
      </c>
      <c r="BW1206">
        <v>1</v>
      </c>
      <c r="BX1206" t="s">
        <v>2375</v>
      </c>
      <c r="BY1206">
        <v>7749</v>
      </c>
      <c r="BZ1206">
        <v>0.1216931216931217</v>
      </c>
      <c r="CA1206">
        <v>0</v>
      </c>
    </row>
    <row r="1207" spans="1:79" customFormat="1" x14ac:dyDescent="0.25">
      <c r="A1207" t="s">
        <v>2377</v>
      </c>
      <c r="B1207" t="s">
        <v>42</v>
      </c>
      <c r="C1207" t="s">
        <v>376</v>
      </c>
      <c r="D1207" t="s">
        <v>949</v>
      </c>
      <c r="E1207">
        <v>2019</v>
      </c>
      <c r="F1207">
        <v>4885</v>
      </c>
      <c r="G1207">
        <v>316</v>
      </c>
      <c r="H1207">
        <v>0</v>
      </c>
      <c r="I1207">
        <v>702</v>
      </c>
      <c r="J1207">
        <v>697</v>
      </c>
      <c r="K1207">
        <v>666</v>
      </c>
      <c r="L1207">
        <v>531</v>
      </c>
      <c r="M1207">
        <v>558</v>
      </c>
      <c r="N1207">
        <v>771</v>
      </c>
      <c r="O1207">
        <v>659</v>
      </c>
      <c r="P1207">
        <v>316</v>
      </c>
      <c r="Q1207">
        <v>115</v>
      </c>
      <c r="R1207">
        <v>20</v>
      </c>
      <c r="S1207">
        <v>166</v>
      </c>
      <c r="T1207">
        <v>0</v>
      </c>
      <c r="U1207">
        <v>5133</v>
      </c>
      <c r="V1207">
        <v>68</v>
      </c>
      <c r="W1207">
        <v>0</v>
      </c>
      <c r="X1207">
        <v>3377</v>
      </c>
      <c r="Y1207">
        <v>1183</v>
      </c>
      <c r="Z1207">
        <v>641</v>
      </c>
      <c r="AA1207">
        <v>0</v>
      </c>
      <c r="AB1207">
        <v>506</v>
      </c>
      <c r="AC1207">
        <v>4509</v>
      </c>
      <c r="AD1207">
        <v>0</v>
      </c>
      <c r="AE1207">
        <v>186</v>
      </c>
      <c r="AF1207">
        <v>224</v>
      </c>
      <c r="AG1207">
        <v>4864</v>
      </c>
      <c r="AH1207">
        <v>94</v>
      </c>
      <c r="AI1207">
        <v>19</v>
      </c>
      <c r="AJ1207">
        <v>0</v>
      </c>
      <c r="AK1207">
        <v>672</v>
      </c>
      <c r="AL1207">
        <v>4529</v>
      </c>
      <c r="AM1207">
        <v>0</v>
      </c>
      <c r="AN1207">
        <v>5201</v>
      </c>
      <c r="AO1207">
        <v>0.93924245337435108</v>
      </c>
      <c r="AP1207">
        <v>6.075754662564891E-2</v>
      </c>
      <c r="AQ1207">
        <v>0</v>
      </c>
      <c r="AR1207">
        <v>0.13497404345318209</v>
      </c>
      <c r="AS1207">
        <v>0.1340126898673332</v>
      </c>
      <c r="AT1207">
        <v>0.1280522976350702</v>
      </c>
      <c r="AU1207">
        <v>0.1020957508171506</v>
      </c>
      <c r="AV1207">
        <v>0.1072870601807345</v>
      </c>
      <c r="AW1207">
        <v>0.14824072293789661</v>
      </c>
      <c r="AX1207">
        <v>0.12670640261488181</v>
      </c>
      <c r="AY1207">
        <v>6.075754662564891E-2</v>
      </c>
      <c r="AZ1207">
        <v>2.211113247452413E-2</v>
      </c>
      <c r="BA1207">
        <v>3.1916939050182648E-2</v>
      </c>
      <c r="BB1207">
        <v>3.845414343395501E-3</v>
      </c>
      <c r="BC1207">
        <v>0</v>
      </c>
      <c r="BD1207">
        <v>0.98692559123245527</v>
      </c>
      <c r="BE1207">
        <v>1.3074408767544701E-2</v>
      </c>
      <c r="BF1207">
        <v>0</v>
      </c>
      <c r="BG1207">
        <v>0.64929821188233028</v>
      </c>
      <c r="BH1207">
        <v>0.22745625841184389</v>
      </c>
      <c r="BI1207">
        <v>0.12324552970582579</v>
      </c>
      <c r="BJ1207">
        <v>0</v>
      </c>
      <c r="BK1207">
        <v>9.7288982887906175E-2</v>
      </c>
      <c r="BL1207">
        <v>0.86694866371851564</v>
      </c>
      <c r="BM1207">
        <v>0</v>
      </c>
      <c r="BN1207">
        <v>3.576235339357816E-2</v>
      </c>
      <c r="BO1207">
        <v>4.306864064602961E-2</v>
      </c>
      <c r="BP1207">
        <v>0.93520476831378585</v>
      </c>
      <c r="BQ1207">
        <v>1.8073447413958849E-2</v>
      </c>
      <c r="BR1207">
        <v>3.653143626225726E-3</v>
      </c>
      <c r="BS1207">
        <v>0</v>
      </c>
      <c r="BT1207">
        <v>0.1292059219380888</v>
      </c>
      <c r="BU1207">
        <v>0.87079407806191123</v>
      </c>
      <c r="BV1207">
        <v>0</v>
      </c>
      <c r="BW1207">
        <v>1</v>
      </c>
      <c r="BX1207" t="s">
        <v>2375</v>
      </c>
      <c r="BY1207">
        <v>7749</v>
      </c>
      <c r="BZ1207">
        <v>0.67118337850045162</v>
      </c>
      <c r="CA1207">
        <v>0</v>
      </c>
    </row>
    <row r="1208" spans="1:79" customFormat="1" x14ac:dyDescent="0.25">
      <c r="A1208" t="s">
        <v>2378</v>
      </c>
      <c r="B1208" t="s">
        <v>42</v>
      </c>
      <c r="C1208" t="s">
        <v>376</v>
      </c>
      <c r="D1208" t="s">
        <v>951</v>
      </c>
      <c r="E1208">
        <v>2019</v>
      </c>
      <c r="F1208">
        <v>804</v>
      </c>
      <c r="G1208">
        <v>51</v>
      </c>
      <c r="H1208">
        <v>0</v>
      </c>
      <c r="I1208">
        <v>59</v>
      </c>
      <c r="J1208">
        <v>77</v>
      </c>
      <c r="K1208">
        <v>76</v>
      </c>
      <c r="L1208">
        <v>72</v>
      </c>
      <c r="M1208">
        <v>122</v>
      </c>
      <c r="N1208">
        <v>130</v>
      </c>
      <c r="O1208">
        <v>139</v>
      </c>
      <c r="P1208">
        <v>96</v>
      </c>
      <c r="Q1208">
        <v>57</v>
      </c>
      <c r="R1208">
        <v>23</v>
      </c>
      <c r="S1208">
        <v>4</v>
      </c>
      <c r="T1208">
        <v>0</v>
      </c>
      <c r="U1208">
        <v>826</v>
      </c>
      <c r="V1208">
        <v>29</v>
      </c>
      <c r="W1208">
        <v>0</v>
      </c>
      <c r="X1208">
        <v>435</v>
      </c>
      <c r="Y1208">
        <v>280</v>
      </c>
      <c r="Z1208">
        <v>140</v>
      </c>
      <c r="AA1208">
        <v>0</v>
      </c>
      <c r="AB1208">
        <v>283</v>
      </c>
      <c r="AC1208">
        <v>565</v>
      </c>
      <c r="AD1208">
        <v>0</v>
      </c>
      <c r="AE1208">
        <v>7</v>
      </c>
      <c r="AF1208">
        <v>80</v>
      </c>
      <c r="AG1208">
        <v>773</v>
      </c>
      <c r="AH1208">
        <v>1</v>
      </c>
      <c r="AI1208">
        <v>1</v>
      </c>
      <c r="AJ1208">
        <v>0</v>
      </c>
      <c r="AK1208">
        <v>381</v>
      </c>
      <c r="AL1208">
        <v>474</v>
      </c>
      <c r="AM1208">
        <v>0</v>
      </c>
      <c r="AN1208">
        <v>855</v>
      </c>
      <c r="AO1208">
        <v>0.94035087719298249</v>
      </c>
      <c r="AP1208">
        <v>5.9649122807017542E-2</v>
      </c>
      <c r="AQ1208">
        <v>0</v>
      </c>
      <c r="AR1208">
        <v>6.9005847953216376E-2</v>
      </c>
      <c r="AS1208">
        <v>9.005847953216374E-2</v>
      </c>
      <c r="AT1208">
        <v>8.8888888888888892E-2</v>
      </c>
      <c r="AU1208">
        <v>8.4210526315789472E-2</v>
      </c>
      <c r="AV1208">
        <v>0.1426900584795322</v>
      </c>
      <c r="AW1208">
        <v>0.15204678362573101</v>
      </c>
      <c r="AX1208">
        <v>0.1625730994152047</v>
      </c>
      <c r="AY1208">
        <v>0.11228070175438599</v>
      </c>
      <c r="AZ1208">
        <v>6.6666666666666666E-2</v>
      </c>
      <c r="BA1208">
        <v>4.6783625730994153E-3</v>
      </c>
      <c r="BB1208">
        <v>2.690058479532164E-2</v>
      </c>
      <c r="BC1208">
        <v>0</v>
      </c>
      <c r="BD1208">
        <v>0.96608187134502921</v>
      </c>
      <c r="BE1208">
        <v>3.3918128654970757E-2</v>
      </c>
      <c r="BF1208">
        <v>0</v>
      </c>
      <c r="BG1208">
        <v>0.50877192982456143</v>
      </c>
      <c r="BH1208">
        <v>0.32748538011695899</v>
      </c>
      <c r="BI1208">
        <v>0.1637426900584795</v>
      </c>
      <c r="BJ1208">
        <v>0</v>
      </c>
      <c r="BK1208">
        <v>0.33099415204678362</v>
      </c>
      <c r="BL1208">
        <v>0.66081871345029242</v>
      </c>
      <c r="BM1208">
        <v>0</v>
      </c>
      <c r="BN1208">
        <v>8.1871345029239772E-3</v>
      </c>
      <c r="BO1208">
        <v>9.3567251461988299E-2</v>
      </c>
      <c r="BP1208">
        <v>0.90409356725146195</v>
      </c>
      <c r="BQ1208">
        <v>1.169590643274854E-3</v>
      </c>
      <c r="BR1208">
        <v>1.169590643274854E-3</v>
      </c>
      <c r="BS1208">
        <v>0</v>
      </c>
      <c r="BT1208">
        <v>0.4456140350877193</v>
      </c>
      <c r="BU1208">
        <v>0.55438596491228065</v>
      </c>
      <c r="BV1208">
        <v>0</v>
      </c>
      <c r="BW1208">
        <v>1</v>
      </c>
      <c r="BX1208" t="s">
        <v>2375</v>
      </c>
      <c r="BY1208">
        <v>7749</v>
      </c>
      <c r="BZ1208">
        <v>0.11033681765389081</v>
      </c>
      <c r="CA1208">
        <v>0</v>
      </c>
    </row>
    <row r="1209" spans="1:79" customFormat="1" x14ac:dyDescent="0.25">
      <c r="A1209" t="s">
        <v>2379</v>
      </c>
      <c r="B1209" t="s">
        <v>42</v>
      </c>
      <c r="C1209" t="s">
        <v>376</v>
      </c>
      <c r="D1209" t="s">
        <v>953</v>
      </c>
      <c r="E1209">
        <v>2019</v>
      </c>
      <c r="F1209">
        <v>693</v>
      </c>
      <c r="G1209">
        <v>57</v>
      </c>
      <c r="H1209">
        <v>0</v>
      </c>
      <c r="I1209">
        <v>22</v>
      </c>
      <c r="J1209">
        <v>56</v>
      </c>
      <c r="K1209">
        <v>75</v>
      </c>
      <c r="L1209">
        <v>98</v>
      </c>
      <c r="M1209">
        <v>105</v>
      </c>
      <c r="N1209">
        <v>118</v>
      </c>
      <c r="O1209">
        <v>106</v>
      </c>
      <c r="P1209">
        <v>105</v>
      </c>
      <c r="Q1209">
        <v>44</v>
      </c>
      <c r="R1209">
        <v>20</v>
      </c>
      <c r="S1209">
        <v>1</v>
      </c>
      <c r="T1209">
        <v>0</v>
      </c>
      <c r="U1209">
        <v>739</v>
      </c>
      <c r="V1209">
        <v>11</v>
      </c>
      <c r="W1209">
        <v>0</v>
      </c>
      <c r="X1209">
        <v>519</v>
      </c>
      <c r="Y1209">
        <v>142</v>
      </c>
      <c r="Z1209">
        <v>89</v>
      </c>
      <c r="AA1209">
        <v>0</v>
      </c>
      <c r="AB1209">
        <v>91</v>
      </c>
      <c r="AC1209">
        <v>267</v>
      </c>
      <c r="AD1209">
        <v>0</v>
      </c>
      <c r="AE1209">
        <v>392</v>
      </c>
      <c r="AF1209">
        <v>155</v>
      </c>
      <c r="AG1209">
        <v>373</v>
      </c>
      <c r="AH1209">
        <v>208</v>
      </c>
      <c r="AI1209">
        <v>14</v>
      </c>
      <c r="AJ1209">
        <v>0</v>
      </c>
      <c r="AK1209">
        <v>108</v>
      </c>
      <c r="AL1209">
        <v>642</v>
      </c>
      <c r="AM1209">
        <v>0</v>
      </c>
      <c r="AN1209">
        <v>750</v>
      </c>
      <c r="AO1209">
        <v>0.92400000000000004</v>
      </c>
      <c r="AP1209">
        <v>7.5999999999999998E-2</v>
      </c>
      <c r="AQ1209">
        <v>0</v>
      </c>
      <c r="AR1209">
        <v>2.9333333333333329E-2</v>
      </c>
      <c r="AS1209">
        <v>7.4666666666666673E-2</v>
      </c>
      <c r="AT1209">
        <v>0.1</v>
      </c>
      <c r="AU1209">
        <v>0.13066666666666671</v>
      </c>
      <c r="AV1209">
        <v>0.14000000000000001</v>
      </c>
      <c r="AW1209">
        <v>0.1573333333333333</v>
      </c>
      <c r="AX1209">
        <v>0.14133333333333331</v>
      </c>
      <c r="AY1209">
        <v>0.14000000000000001</v>
      </c>
      <c r="AZ1209">
        <v>5.8666666666666673E-2</v>
      </c>
      <c r="BA1209">
        <v>1.3333333333333331E-3</v>
      </c>
      <c r="BB1209">
        <v>2.6666666666666668E-2</v>
      </c>
      <c r="BC1209">
        <v>0</v>
      </c>
      <c r="BD1209">
        <v>0.98533333333333328</v>
      </c>
      <c r="BE1209">
        <v>1.466666666666667E-2</v>
      </c>
      <c r="BF1209">
        <v>0</v>
      </c>
      <c r="BG1209">
        <v>0.69199999999999995</v>
      </c>
      <c r="BH1209">
        <v>0.1893333333333333</v>
      </c>
      <c r="BI1209">
        <v>0.1186666666666667</v>
      </c>
      <c r="BJ1209">
        <v>0</v>
      </c>
      <c r="BK1209">
        <v>0.12133333333333329</v>
      </c>
      <c r="BL1209">
        <v>0.35599999999999998</v>
      </c>
      <c r="BM1209">
        <v>0</v>
      </c>
      <c r="BN1209">
        <v>0.52266666666666661</v>
      </c>
      <c r="BO1209">
        <v>0.20666666666666669</v>
      </c>
      <c r="BP1209">
        <v>0.49733333333333329</v>
      </c>
      <c r="BQ1209">
        <v>0.27733333333333332</v>
      </c>
      <c r="BR1209">
        <v>1.8666666666666672E-2</v>
      </c>
      <c r="BS1209">
        <v>0</v>
      </c>
      <c r="BT1209">
        <v>0.14399999999999999</v>
      </c>
      <c r="BU1209">
        <v>0.85599999999999998</v>
      </c>
      <c r="BV1209">
        <v>0</v>
      </c>
      <c r="BW1209">
        <v>1</v>
      </c>
      <c r="BX1209" t="s">
        <v>2375</v>
      </c>
      <c r="BY1209">
        <v>7749</v>
      </c>
      <c r="BZ1209">
        <v>9.6786682152535816E-2</v>
      </c>
      <c r="CA1209">
        <v>0</v>
      </c>
    </row>
    <row r="1210" spans="1:79" customFormat="1" x14ac:dyDescent="0.25">
      <c r="A1210" t="s">
        <v>2380</v>
      </c>
      <c r="B1210" t="s">
        <v>42</v>
      </c>
      <c r="C1210" t="s">
        <v>382</v>
      </c>
      <c r="D1210" t="s">
        <v>44</v>
      </c>
      <c r="E1210">
        <v>2019</v>
      </c>
      <c r="F1210">
        <v>5318</v>
      </c>
      <c r="G1210">
        <v>356</v>
      </c>
      <c r="H1210">
        <v>0</v>
      </c>
      <c r="I1210">
        <v>691</v>
      </c>
      <c r="J1210">
        <v>706</v>
      </c>
      <c r="K1210">
        <v>721</v>
      </c>
      <c r="L1210">
        <v>720</v>
      </c>
      <c r="M1210">
        <v>790</v>
      </c>
      <c r="N1210">
        <v>910</v>
      </c>
      <c r="O1210">
        <v>574</v>
      </c>
      <c r="P1210">
        <v>212</v>
      </c>
      <c r="Q1210">
        <v>71</v>
      </c>
      <c r="R1210">
        <v>34</v>
      </c>
      <c r="S1210">
        <v>245</v>
      </c>
      <c r="T1210">
        <v>0</v>
      </c>
      <c r="U1210">
        <v>5611</v>
      </c>
      <c r="V1210">
        <v>63</v>
      </c>
      <c r="W1210">
        <v>0</v>
      </c>
      <c r="X1210">
        <v>4049</v>
      </c>
      <c r="Y1210">
        <v>689</v>
      </c>
      <c r="Z1210">
        <v>936</v>
      </c>
      <c r="AA1210">
        <v>0</v>
      </c>
      <c r="AB1210">
        <v>688</v>
      </c>
      <c r="AC1210">
        <v>4507</v>
      </c>
      <c r="AD1210">
        <v>0</v>
      </c>
      <c r="AE1210">
        <v>479</v>
      </c>
      <c r="AF1210">
        <v>336</v>
      </c>
      <c r="AG1210">
        <v>5089</v>
      </c>
      <c r="AH1210">
        <v>222</v>
      </c>
      <c r="AI1210">
        <v>27</v>
      </c>
      <c r="AJ1210">
        <v>0</v>
      </c>
      <c r="AK1210">
        <v>1370</v>
      </c>
      <c r="AL1210">
        <v>4302</v>
      </c>
      <c r="AM1210">
        <v>2</v>
      </c>
      <c r="AN1210">
        <v>5674</v>
      </c>
      <c r="AO1210">
        <v>0.93725766654917164</v>
      </c>
      <c r="AP1210">
        <v>6.2742333450828344E-2</v>
      </c>
      <c r="AQ1210">
        <v>0</v>
      </c>
      <c r="AR1210">
        <v>0.1217835741980966</v>
      </c>
      <c r="AS1210">
        <v>0.1244272118434967</v>
      </c>
      <c r="AT1210">
        <v>0.12707084948889669</v>
      </c>
      <c r="AU1210">
        <v>0.12689460697920341</v>
      </c>
      <c r="AV1210">
        <v>0.13923158265773711</v>
      </c>
      <c r="AW1210">
        <v>0.16038068382093759</v>
      </c>
      <c r="AX1210">
        <v>0.101163200563976</v>
      </c>
      <c r="AY1210">
        <v>3.7363412054987673E-2</v>
      </c>
      <c r="AZ1210">
        <v>1.2513218188227E-2</v>
      </c>
      <c r="BA1210">
        <v>4.3179414874867823E-2</v>
      </c>
      <c r="BB1210">
        <v>5.9922453295734928E-3</v>
      </c>
      <c r="BC1210">
        <v>0</v>
      </c>
      <c r="BD1210">
        <v>0.98889672188931965</v>
      </c>
      <c r="BE1210">
        <v>1.1103278110680299E-2</v>
      </c>
      <c r="BF1210">
        <v>0</v>
      </c>
      <c r="BG1210">
        <v>0.71360592174832571</v>
      </c>
      <c r="BH1210">
        <v>0.1214310891787099</v>
      </c>
      <c r="BI1210">
        <v>0.16496298907296439</v>
      </c>
      <c r="BJ1210">
        <v>0</v>
      </c>
      <c r="BK1210">
        <v>0.12125484666901661</v>
      </c>
      <c r="BL1210">
        <v>0.79432499118787447</v>
      </c>
      <c r="BM1210">
        <v>0</v>
      </c>
      <c r="BN1210">
        <v>8.4420162143108921E-2</v>
      </c>
      <c r="BO1210">
        <v>5.9217483256961578E-2</v>
      </c>
      <c r="BP1210">
        <v>0.89689813182939726</v>
      </c>
      <c r="BQ1210">
        <v>3.9125837151921042E-2</v>
      </c>
      <c r="BR1210">
        <v>4.7585477617201272E-3</v>
      </c>
      <c r="BS1210">
        <v>0</v>
      </c>
      <c r="BT1210">
        <v>0.24145223827987311</v>
      </c>
      <c r="BU1210">
        <v>0.75819527670074027</v>
      </c>
      <c r="BV1210">
        <v>3.5248501938667611E-4</v>
      </c>
      <c r="BW1210">
        <v>1</v>
      </c>
      <c r="BX1210" t="s">
        <v>2381</v>
      </c>
      <c r="BY1210">
        <v>5674</v>
      </c>
      <c r="BZ1210">
        <v>1</v>
      </c>
      <c r="CA1210">
        <v>0</v>
      </c>
    </row>
    <row r="1211" spans="1:79" customFormat="1" x14ac:dyDescent="0.25">
      <c r="A1211" t="s">
        <v>2382</v>
      </c>
      <c r="B1211" t="s">
        <v>42</v>
      </c>
      <c r="C1211" t="s">
        <v>382</v>
      </c>
      <c r="D1211" t="s">
        <v>947</v>
      </c>
      <c r="E1211">
        <v>2019</v>
      </c>
      <c r="F1211">
        <v>760</v>
      </c>
      <c r="G1211">
        <v>32</v>
      </c>
      <c r="H1211">
        <v>0</v>
      </c>
      <c r="I1211">
        <v>24</v>
      </c>
      <c r="J1211">
        <v>63</v>
      </c>
      <c r="K1211">
        <v>127</v>
      </c>
      <c r="L1211">
        <v>160</v>
      </c>
      <c r="M1211">
        <v>154</v>
      </c>
      <c r="N1211">
        <v>124</v>
      </c>
      <c r="O1211">
        <v>82</v>
      </c>
      <c r="P1211">
        <v>37</v>
      </c>
      <c r="Q1211">
        <v>10</v>
      </c>
      <c r="R1211">
        <v>5</v>
      </c>
      <c r="S1211">
        <v>6</v>
      </c>
      <c r="T1211">
        <v>0</v>
      </c>
      <c r="U1211">
        <v>784</v>
      </c>
      <c r="V1211">
        <v>8</v>
      </c>
      <c r="W1211">
        <v>0</v>
      </c>
      <c r="X1211">
        <v>582</v>
      </c>
      <c r="Y1211">
        <v>113</v>
      </c>
      <c r="Z1211">
        <v>97</v>
      </c>
      <c r="AA1211">
        <v>0</v>
      </c>
      <c r="AB1211">
        <v>115</v>
      </c>
      <c r="AC1211">
        <v>625</v>
      </c>
      <c r="AD1211">
        <v>0</v>
      </c>
      <c r="AE1211">
        <v>52</v>
      </c>
      <c r="AF1211">
        <v>35</v>
      </c>
      <c r="AG1211">
        <v>738</v>
      </c>
      <c r="AH1211">
        <v>13</v>
      </c>
      <c r="AI1211">
        <v>6</v>
      </c>
      <c r="AJ1211">
        <v>0</v>
      </c>
      <c r="AK1211">
        <v>347</v>
      </c>
      <c r="AL1211">
        <v>445</v>
      </c>
      <c r="AM1211">
        <v>0</v>
      </c>
      <c r="AN1211">
        <v>792</v>
      </c>
      <c r="AO1211">
        <v>0.95959595959595956</v>
      </c>
      <c r="AP1211">
        <v>4.0404040404040407E-2</v>
      </c>
      <c r="AQ1211">
        <v>0</v>
      </c>
      <c r="AR1211">
        <v>3.03030303030303E-2</v>
      </c>
      <c r="AS1211">
        <v>7.9545454545454544E-2</v>
      </c>
      <c r="AT1211">
        <v>0.16035353535353539</v>
      </c>
      <c r="AU1211">
        <v>0.20202020202020199</v>
      </c>
      <c r="AV1211">
        <v>0.19444444444444439</v>
      </c>
      <c r="AW1211">
        <v>0.1565656565656566</v>
      </c>
      <c r="AX1211">
        <v>0.10353535353535349</v>
      </c>
      <c r="AY1211">
        <v>4.671717171717172E-2</v>
      </c>
      <c r="AZ1211">
        <v>1.262626262626263E-2</v>
      </c>
      <c r="BA1211">
        <v>7.575757575757576E-3</v>
      </c>
      <c r="BB1211">
        <v>6.313131313131313E-3</v>
      </c>
      <c r="BC1211">
        <v>0</v>
      </c>
      <c r="BD1211">
        <v>0.98989898989898994</v>
      </c>
      <c r="BE1211">
        <v>1.01010101010101E-2</v>
      </c>
      <c r="BF1211">
        <v>0</v>
      </c>
      <c r="BG1211">
        <v>0.73484848484848486</v>
      </c>
      <c r="BH1211">
        <v>0.14267676767676771</v>
      </c>
      <c r="BI1211">
        <v>0.1224747474747475</v>
      </c>
      <c r="BJ1211">
        <v>0</v>
      </c>
      <c r="BK1211">
        <v>0.14520202020202019</v>
      </c>
      <c r="BL1211">
        <v>0.78914141414141414</v>
      </c>
      <c r="BM1211">
        <v>0</v>
      </c>
      <c r="BN1211">
        <v>6.5656565656565663E-2</v>
      </c>
      <c r="BO1211">
        <v>4.4191919191919192E-2</v>
      </c>
      <c r="BP1211">
        <v>0.93181818181818177</v>
      </c>
      <c r="BQ1211">
        <v>1.6414141414141419E-2</v>
      </c>
      <c r="BR1211">
        <v>7.575757575757576E-3</v>
      </c>
      <c r="BS1211">
        <v>0</v>
      </c>
      <c r="BT1211">
        <v>0.43813131313131309</v>
      </c>
      <c r="BU1211">
        <v>0.56186868686868685</v>
      </c>
      <c r="BV1211">
        <v>0</v>
      </c>
      <c r="BW1211">
        <v>1</v>
      </c>
      <c r="BX1211" t="s">
        <v>2381</v>
      </c>
      <c r="BY1211">
        <v>5674</v>
      </c>
      <c r="BZ1211">
        <v>0.1395840676771237</v>
      </c>
      <c r="CA1211">
        <v>0</v>
      </c>
    </row>
    <row r="1212" spans="1:79" customFormat="1" x14ac:dyDescent="0.25">
      <c r="A1212" t="s">
        <v>2383</v>
      </c>
      <c r="B1212" t="s">
        <v>42</v>
      </c>
      <c r="C1212" t="s">
        <v>382</v>
      </c>
      <c r="D1212" t="s">
        <v>949</v>
      </c>
      <c r="E1212">
        <v>2019</v>
      </c>
      <c r="F1212">
        <v>3613</v>
      </c>
      <c r="G1212">
        <v>262</v>
      </c>
      <c r="H1212">
        <v>0</v>
      </c>
      <c r="I1212">
        <v>622</v>
      </c>
      <c r="J1212">
        <v>575</v>
      </c>
      <c r="K1212">
        <v>495</v>
      </c>
      <c r="L1212">
        <v>416</v>
      </c>
      <c r="M1212">
        <v>479</v>
      </c>
      <c r="N1212">
        <v>604</v>
      </c>
      <c r="O1212">
        <v>336</v>
      </c>
      <c r="P1212">
        <v>92</v>
      </c>
      <c r="Q1212">
        <v>17</v>
      </c>
      <c r="R1212">
        <v>10</v>
      </c>
      <c r="S1212">
        <v>229</v>
      </c>
      <c r="T1212">
        <v>0</v>
      </c>
      <c r="U1212">
        <v>3839</v>
      </c>
      <c r="V1212">
        <v>36</v>
      </c>
      <c r="W1212">
        <v>0</v>
      </c>
      <c r="X1212">
        <v>2733</v>
      </c>
      <c r="Y1212">
        <v>440</v>
      </c>
      <c r="Z1212">
        <v>702</v>
      </c>
      <c r="AA1212">
        <v>0</v>
      </c>
      <c r="AB1212">
        <v>339</v>
      </c>
      <c r="AC1212">
        <v>3426</v>
      </c>
      <c r="AD1212">
        <v>0</v>
      </c>
      <c r="AE1212">
        <v>110</v>
      </c>
      <c r="AF1212">
        <v>100</v>
      </c>
      <c r="AG1212">
        <v>3703</v>
      </c>
      <c r="AH1212">
        <v>61</v>
      </c>
      <c r="AI1212">
        <v>11</v>
      </c>
      <c r="AJ1212">
        <v>0</v>
      </c>
      <c r="AK1212">
        <v>797</v>
      </c>
      <c r="AL1212">
        <v>3078</v>
      </c>
      <c r="AM1212">
        <v>0</v>
      </c>
      <c r="AN1212">
        <v>3875</v>
      </c>
      <c r="AO1212">
        <v>0.93238709677419351</v>
      </c>
      <c r="AP1212">
        <v>6.7612903225806445E-2</v>
      </c>
      <c r="AQ1212">
        <v>0</v>
      </c>
      <c r="AR1212">
        <v>0.16051612903225809</v>
      </c>
      <c r="AS1212">
        <v>0.14838709677419351</v>
      </c>
      <c r="AT1212">
        <v>0.127741935483871</v>
      </c>
      <c r="AU1212">
        <v>0.10735483870967739</v>
      </c>
      <c r="AV1212">
        <v>0.12361290322580649</v>
      </c>
      <c r="AW1212">
        <v>0.15587096774193551</v>
      </c>
      <c r="AX1212">
        <v>8.6709677419354841E-2</v>
      </c>
      <c r="AY1212">
        <v>2.374193548387097E-2</v>
      </c>
      <c r="AZ1212">
        <v>4.3870967741935487E-3</v>
      </c>
      <c r="BA1212">
        <v>5.909677419354839E-2</v>
      </c>
      <c r="BB1212">
        <v>2.580645161290323E-3</v>
      </c>
      <c r="BC1212">
        <v>0</v>
      </c>
      <c r="BD1212">
        <v>0.99070967741935478</v>
      </c>
      <c r="BE1212">
        <v>9.2903225806451606E-3</v>
      </c>
      <c r="BF1212">
        <v>0</v>
      </c>
      <c r="BG1212">
        <v>0.70529032258064517</v>
      </c>
      <c r="BH1212">
        <v>0.1135483870967742</v>
      </c>
      <c r="BI1212">
        <v>0.1811612903225806</v>
      </c>
      <c r="BJ1212">
        <v>0</v>
      </c>
      <c r="BK1212">
        <v>8.7483870967741933E-2</v>
      </c>
      <c r="BL1212">
        <v>0.8841290322580645</v>
      </c>
      <c r="BM1212">
        <v>0</v>
      </c>
      <c r="BN1212">
        <v>2.838709677419355E-2</v>
      </c>
      <c r="BO1212">
        <v>2.5806451612903229E-2</v>
      </c>
      <c r="BP1212">
        <v>0.9556129032258065</v>
      </c>
      <c r="BQ1212">
        <v>1.574193548387097E-2</v>
      </c>
      <c r="BR1212">
        <v>2.838709677419355E-3</v>
      </c>
      <c r="BS1212">
        <v>0</v>
      </c>
      <c r="BT1212">
        <v>0.20567741935483869</v>
      </c>
      <c r="BU1212">
        <v>0.79432258064516126</v>
      </c>
      <c r="BV1212">
        <v>0</v>
      </c>
      <c r="BW1212">
        <v>1</v>
      </c>
      <c r="BX1212" t="s">
        <v>2381</v>
      </c>
      <c r="BY1212">
        <v>5674</v>
      </c>
      <c r="BZ1212">
        <v>0.68293972506168488</v>
      </c>
      <c r="CA1212">
        <v>0</v>
      </c>
    </row>
    <row r="1213" spans="1:79" customFormat="1" x14ac:dyDescent="0.25">
      <c r="A1213" t="s">
        <v>2384</v>
      </c>
      <c r="B1213" t="s">
        <v>42</v>
      </c>
      <c r="C1213" t="s">
        <v>382</v>
      </c>
      <c r="D1213" t="s">
        <v>951</v>
      </c>
      <c r="E1213">
        <v>2019</v>
      </c>
      <c r="F1213">
        <v>371</v>
      </c>
      <c r="G1213">
        <v>25</v>
      </c>
      <c r="H1213">
        <v>0</v>
      </c>
      <c r="I1213">
        <v>28</v>
      </c>
      <c r="J1213">
        <v>42</v>
      </c>
      <c r="K1213">
        <v>32</v>
      </c>
      <c r="L1213">
        <v>61</v>
      </c>
      <c r="M1213">
        <v>62</v>
      </c>
      <c r="N1213">
        <v>71</v>
      </c>
      <c r="O1213">
        <v>46</v>
      </c>
      <c r="P1213">
        <v>25</v>
      </c>
      <c r="Q1213">
        <v>17</v>
      </c>
      <c r="R1213">
        <v>7</v>
      </c>
      <c r="S1213">
        <v>5</v>
      </c>
      <c r="T1213">
        <v>0</v>
      </c>
      <c r="U1213">
        <v>380</v>
      </c>
      <c r="V1213">
        <v>16</v>
      </c>
      <c r="W1213">
        <v>0</v>
      </c>
      <c r="X1213">
        <v>282</v>
      </c>
      <c r="Y1213">
        <v>44</v>
      </c>
      <c r="Z1213">
        <v>70</v>
      </c>
      <c r="AA1213">
        <v>0</v>
      </c>
      <c r="AB1213">
        <v>96</v>
      </c>
      <c r="AC1213">
        <v>283</v>
      </c>
      <c r="AD1213">
        <v>0</v>
      </c>
      <c r="AE1213">
        <v>17</v>
      </c>
      <c r="AF1213">
        <v>32</v>
      </c>
      <c r="AG1213">
        <v>358</v>
      </c>
      <c r="AH1213">
        <v>6</v>
      </c>
      <c r="AI1213">
        <v>0</v>
      </c>
      <c r="AJ1213">
        <v>0</v>
      </c>
      <c r="AK1213">
        <v>141</v>
      </c>
      <c r="AL1213">
        <v>255</v>
      </c>
      <c r="AM1213">
        <v>0</v>
      </c>
      <c r="AN1213">
        <v>396</v>
      </c>
      <c r="AO1213">
        <v>0.93686868686868685</v>
      </c>
      <c r="AP1213">
        <v>6.3131313131313135E-2</v>
      </c>
      <c r="AQ1213">
        <v>0</v>
      </c>
      <c r="AR1213">
        <v>7.0707070707070704E-2</v>
      </c>
      <c r="AS1213">
        <v>0.10606060606060611</v>
      </c>
      <c r="AT1213">
        <v>8.0808080808080815E-2</v>
      </c>
      <c r="AU1213">
        <v>0.15404040404040401</v>
      </c>
      <c r="AV1213">
        <v>0.1565656565656566</v>
      </c>
      <c r="AW1213">
        <v>0.17929292929292931</v>
      </c>
      <c r="AX1213">
        <v>0.1161616161616162</v>
      </c>
      <c r="AY1213">
        <v>6.3131313131313135E-2</v>
      </c>
      <c r="AZ1213">
        <v>4.2929292929292928E-2</v>
      </c>
      <c r="BA1213">
        <v>1.262626262626263E-2</v>
      </c>
      <c r="BB1213">
        <v>1.767676767676768E-2</v>
      </c>
      <c r="BC1213">
        <v>0</v>
      </c>
      <c r="BD1213">
        <v>0.95959595959595956</v>
      </c>
      <c r="BE1213">
        <v>4.0404040404040407E-2</v>
      </c>
      <c r="BF1213">
        <v>0</v>
      </c>
      <c r="BG1213">
        <v>0.71212121212121215</v>
      </c>
      <c r="BH1213">
        <v>0.1111111111111111</v>
      </c>
      <c r="BI1213">
        <v>0.1767676767676768</v>
      </c>
      <c r="BJ1213">
        <v>0</v>
      </c>
      <c r="BK1213">
        <v>0.2424242424242424</v>
      </c>
      <c r="BL1213">
        <v>0.71464646464646464</v>
      </c>
      <c r="BM1213">
        <v>0</v>
      </c>
      <c r="BN1213">
        <v>4.2929292929292928E-2</v>
      </c>
      <c r="BO1213">
        <v>8.0808080808080815E-2</v>
      </c>
      <c r="BP1213">
        <v>0.90404040404040409</v>
      </c>
      <c r="BQ1213">
        <v>1.515151515151515E-2</v>
      </c>
      <c r="BR1213">
        <v>0</v>
      </c>
      <c r="BS1213">
        <v>0</v>
      </c>
      <c r="BT1213">
        <v>0.35606060606060608</v>
      </c>
      <c r="BU1213">
        <v>0.64393939393939392</v>
      </c>
      <c r="BV1213">
        <v>0</v>
      </c>
      <c r="BW1213">
        <v>1</v>
      </c>
      <c r="BX1213" t="s">
        <v>2381</v>
      </c>
      <c r="BY1213">
        <v>5674</v>
      </c>
      <c r="BZ1213">
        <v>6.9792033838561862E-2</v>
      </c>
      <c r="CA1213">
        <v>0</v>
      </c>
    </row>
    <row r="1214" spans="1:79" customFormat="1" x14ac:dyDescent="0.25">
      <c r="A1214" t="s">
        <v>2385</v>
      </c>
      <c r="B1214" t="s">
        <v>42</v>
      </c>
      <c r="C1214" t="s">
        <v>382</v>
      </c>
      <c r="D1214" t="s">
        <v>953</v>
      </c>
      <c r="E1214">
        <v>2019</v>
      </c>
      <c r="F1214">
        <v>574</v>
      </c>
      <c r="G1214">
        <v>37</v>
      </c>
      <c r="H1214">
        <v>0</v>
      </c>
      <c r="I1214">
        <v>17</v>
      </c>
      <c r="J1214">
        <v>26</v>
      </c>
      <c r="K1214">
        <v>67</v>
      </c>
      <c r="L1214">
        <v>83</v>
      </c>
      <c r="M1214">
        <v>95</v>
      </c>
      <c r="N1214">
        <v>111</v>
      </c>
      <c r="O1214">
        <v>110</v>
      </c>
      <c r="P1214">
        <v>58</v>
      </c>
      <c r="Q1214">
        <v>27</v>
      </c>
      <c r="R1214">
        <v>12</v>
      </c>
      <c r="S1214">
        <v>5</v>
      </c>
      <c r="T1214">
        <v>0</v>
      </c>
      <c r="U1214">
        <v>608</v>
      </c>
      <c r="V1214">
        <v>3</v>
      </c>
      <c r="W1214">
        <v>0</v>
      </c>
      <c r="X1214">
        <v>452</v>
      </c>
      <c r="Y1214">
        <v>92</v>
      </c>
      <c r="Z1214">
        <v>67</v>
      </c>
      <c r="AA1214">
        <v>0</v>
      </c>
      <c r="AB1214">
        <v>138</v>
      </c>
      <c r="AC1214">
        <v>173</v>
      </c>
      <c r="AD1214">
        <v>0</v>
      </c>
      <c r="AE1214">
        <v>300</v>
      </c>
      <c r="AF1214">
        <v>169</v>
      </c>
      <c r="AG1214">
        <v>290</v>
      </c>
      <c r="AH1214">
        <v>142</v>
      </c>
      <c r="AI1214">
        <v>10</v>
      </c>
      <c r="AJ1214">
        <v>0</v>
      </c>
      <c r="AK1214">
        <v>85</v>
      </c>
      <c r="AL1214">
        <v>524</v>
      </c>
      <c r="AM1214">
        <v>2</v>
      </c>
      <c r="AN1214">
        <v>611</v>
      </c>
      <c r="AO1214">
        <v>0.93944353518821599</v>
      </c>
      <c r="AP1214">
        <v>6.0556464811783957E-2</v>
      </c>
      <c r="AQ1214">
        <v>0</v>
      </c>
      <c r="AR1214">
        <v>2.782324058919804E-2</v>
      </c>
      <c r="AS1214">
        <v>4.2553191489361701E-2</v>
      </c>
      <c r="AT1214">
        <v>0.1096563011456629</v>
      </c>
      <c r="AU1214">
        <v>0.13584288052373161</v>
      </c>
      <c r="AV1214">
        <v>0.15548281505728309</v>
      </c>
      <c r="AW1214">
        <v>0.18166939443535191</v>
      </c>
      <c r="AX1214">
        <v>0.18003273322422261</v>
      </c>
      <c r="AY1214">
        <v>9.4926350245499183E-2</v>
      </c>
      <c r="AZ1214">
        <v>4.4189852700491E-2</v>
      </c>
      <c r="BA1214">
        <v>8.1833060556464818E-3</v>
      </c>
      <c r="BB1214">
        <v>1.9639934533551551E-2</v>
      </c>
      <c r="BC1214">
        <v>0</v>
      </c>
      <c r="BD1214">
        <v>0.9950900163666121</v>
      </c>
      <c r="BE1214">
        <v>4.9099836333878887E-3</v>
      </c>
      <c r="BF1214">
        <v>0</v>
      </c>
      <c r="BG1214">
        <v>0.73977086743044185</v>
      </c>
      <c r="BH1214">
        <v>0.15057283142389519</v>
      </c>
      <c r="BI1214">
        <v>0.1096563011456629</v>
      </c>
      <c r="BJ1214">
        <v>0</v>
      </c>
      <c r="BK1214">
        <v>0.22585924713584291</v>
      </c>
      <c r="BL1214">
        <v>0.28314238952536819</v>
      </c>
      <c r="BM1214">
        <v>0</v>
      </c>
      <c r="BN1214">
        <v>0.49099836333878888</v>
      </c>
      <c r="BO1214">
        <v>0.27659574468085107</v>
      </c>
      <c r="BP1214">
        <v>0.4746317512274959</v>
      </c>
      <c r="BQ1214">
        <v>0.2324058919803601</v>
      </c>
      <c r="BR1214">
        <v>1.636661211129296E-2</v>
      </c>
      <c r="BS1214">
        <v>0</v>
      </c>
      <c r="BT1214">
        <v>0.1391162029459902</v>
      </c>
      <c r="BU1214">
        <v>0.85761047463175122</v>
      </c>
      <c r="BV1214">
        <v>3.2733224222585931E-3</v>
      </c>
      <c r="BW1214">
        <v>1</v>
      </c>
      <c r="BX1214" t="s">
        <v>2381</v>
      </c>
      <c r="BY1214">
        <v>5674</v>
      </c>
      <c r="BZ1214">
        <v>0.10768417342262949</v>
      </c>
      <c r="CA1214">
        <v>0</v>
      </c>
    </row>
    <row r="1215" spans="1:79" customFormat="1" x14ac:dyDescent="0.25">
      <c r="A1215" t="s">
        <v>2386</v>
      </c>
      <c r="B1215" t="s">
        <v>42</v>
      </c>
      <c r="C1215" t="s">
        <v>391</v>
      </c>
      <c r="D1215" t="s">
        <v>44</v>
      </c>
      <c r="E1215">
        <v>2019</v>
      </c>
      <c r="F1215">
        <v>642</v>
      </c>
      <c r="G1215">
        <v>85</v>
      </c>
      <c r="H1215">
        <v>1</v>
      </c>
      <c r="I1215">
        <v>17</v>
      </c>
      <c r="J1215">
        <v>94</v>
      </c>
      <c r="K1215">
        <v>117</v>
      </c>
      <c r="L1215">
        <v>87</v>
      </c>
      <c r="M1215">
        <v>92</v>
      </c>
      <c r="N1215">
        <v>79</v>
      </c>
      <c r="O1215">
        <v>103</v>
      </c>
      <c r="P1215">
        <v>77</v>
      </c>
      <c r="Q1215">
        <v>48</v>
      </c>
      <c r="R1215">
        <v>14</v>
      </c>
      <c r="S1215">
        <v>0</v>
      </c>
      <c r="T1215">
        <v>0</v>
      </c>
      <c r="U1215">
        <v>660</v>
      </c>
      <c r="V1215">
        <v>68</v>
      </c>
      <c r="W1215">
        <v>0</v>
      </c>
      <c r="X1215">
        <v>534</v>
      </c>
      <c r="Y1215">
        <v>0</v>
      </c>
      <c r="Z1215">
        <v>192</v>
      </c>
      <c r="AA1215">
        <v>2</v>
      </c>
      <c r="AB1215">
        <v>88</v>
      </c>
      <c r="AC1215">
        <v>490</v>
      </c>
      <c r="AD1215">
        <v>62</v>
      </c>
      <c r="AE1215">
        <v>88</v>
      </c>
      <c r="AF1215">
        <v>45</v>
      </c>
      <c r="AG1215">
        <v>591</v>
      </c>
      <c r="AH1215" t="s">
        <v>74</v>
      </c>
      <c r="AI1215" t="s">
        <v>74</v>
      </c>
      <c r="AJ1215">
        <v>71</v>
      </c>
      <c r="AK1215" t="s">
        <v>74</v>
      </c>
      <c r="AL1215" t="s">
        <v>74</v>
      </c>
      <c r="AM1215" t="s">
        <v>74</v>
      </c>
      <c r="AN1215">
        <v>728</v>
      </c>
      <c r="AO1215">
        <v>0.88186813186813184</v>
      </c>
      <c r="AP1215">
        <v>0.1167582417582418</v>
      </c>
      <c r="AQ1215">
        <v>1.373626373626374E-3</v>
      </c>
      <c r="AR1215">
        <v>2.3351648351648348E-2</v>
      </c>
      <c r="AS1215">
        <v>0.12912087912087911</v>
      </c>
      <c r="AT1215">
        <v>0.1607142857142857</v>
      </c>
      <c r="AU1215">
        <v>0.1195054945054945</v>
      </c>
      <c r="AV1215">
        <v>0.1263736263736264</v>
      </c>
      <c r="AW1215">
        <v>0.10851648351648351</v>
      </c>
      <c r="AX1215">
        <v>0.14148351648351651</v>
      </c>
      <c r="AY1215">
        <v>0.1057692307692308</v>
      </c>
      <c r="AZ1215">
        <v>6.5934065934065936E-2</v>
      </c>
      <c r="BA1215">
        <v>0</v>
      </c>
      <c r="BB1215">
        <v>1.9230769230769228E-2</v>
      </c>
      <c r="BC1215">
        <v>0</v>
      </c>
      <c r="BD1215">
        <v>0.90659340659340659</v>
      </c>
      <c r="BE1215">
        <v>9.3406593406593408E-2</v>
      </c>
      <c r="BF1215">
        <v>0</v>
      </c>
      <c r="BG1215">
        <v>0.73351648351648346</v>
      </c>
      <c r="BH1215">
        <v>0</v>
      </c>
      <c r="BI1215">
        <v>0.26373626373626369</v>
      </c>
      <c r="BJ1215">
        <v>2.747252747252747E-3</v>
      </c>
      <c r="BK1215">
        <v>0.12087912087912089</v>
      </c>
      <c r="BL1215">
        <v>0.67307692307692313</v>
      </c>
      <c r="BM1215">
        <v>8.5164835164835168E-2</v>
      </c>
      <c r="BN1215">
        <v>0.12087912087912089</v>
      </c>
      <c r="BO1215">
        <v>6.1813186813186823E-2</v>
      </c>
      <c r="BP1215">
        <v>0.81181318681318682</v>
      </c>
      <c r="BQ1215">
        <v>0</v>
      </c>
      <c r="BR1215">
        <v>0</v>
      </c>
      <c r="BS1215">
        <v>9.7527472527472528E-2</v>
      </c>
      <c r="BT1215">
        <v>0</v>
      </c>
      <c r="BU1215">
        <v>0</v>
      </c>
      <c r="BV1215">
        <v>0</v>
      </c>
      <c r="BW1215">
        <v>1</v>
      </c>
      <c r="BX1215" t="s">
        <v>2387</v>
      </c>
      <c r="BY1215">
        <v>728</v>
      </c>
      <c r="BZ1215">
        <v>1</v>
      </c>
      <c r="CA1215">
        <v>0</v>
      </c>
    </row>
    <row r="1216" spans="1:79" customFormat="1" x14ac:dyDescent="0.25">
      <c r="A1216" t="s">
        <v>2388</v>
      </c>
      <c r="B1216" t="s">
        <v>42</v>
      </c>
      <c r="C1216" t="s">
        <v>391</v>
      </c>
      <c r="D1216" t="s">
        <v>947</v>
      </c>
      <c r="E1216">
        <v>2019</v>
      </c>
      <c r="F1216">
        <v>266</v>
      </c>
      <c r="G1216">
        <v>40</v>
      </c>
      <c r="H1216">
        <v>0</v>
      </c>
      <c r="I1216">
        <v>5</v>
      </c>
      <c r="J1216">
        <v>28</v>
      </c>
      <c r="K1216">
        <v>36</v>
      </c>
      <c r="L1216">
        <v>30</v>
      </c>
      <c r="M1216">
        <v>45</v>
      </c>
      <c r="N1216">
        <v>30</v>
      </c>
      <c r="O1216">
        <v>53</v>
      </c>
      <c r="P1216">
        <v>46</v>
      </c>
      <c r="Q1216">
        <v>22</v>
      </c>
      <c r="R1216">
        <v>11</v>
      </c>
      <c r="S1216">
        <v>0</v>
      </c>
      <c r="T1216">
        <v>0</v>
      </c>
      <c r="U1216">
        <v>268</v>
      </c>
      <c r="V1216">
        <v>38</v>
      </c>
      <c r="W1216">
        <v>0</v>
      </c>
      <c r="X1216">
        <v>178</v>
      </c>
      <c r="Y1216">
        <v>0</v>
      </c>
      <c r="Z1216">
        <v>128</v>
      </c>
      <c r="AA1216">
        <v>0</v>
      </c>
      <c r="AB1216">
        <v>28</v>
      </c>
      <c r="AC1216">
        <v>233</v>
      </c>
      <c r="AD1216">
        <v>24</v>
      </c>
      <c r="AE1216">
        <v>21</v>
      </c>
      <c r="AF1216">
        <v>3</v>
      </c>
      <c r="AG1216">
        <v>277</v>
      </c>
      <c r="AH1216" t="s">
        <v>74</v>
      </c>
      <c r="AI1216" t="s">
        <v>74</v>
      </c>
      <c r="AJ1216">
        <v>25</v>
      </c>
      <c r="AK1216" t="s">
        <v>74</v>
      </c>
      <c r="AL1216" t="s">
        <v>74</v>
      </c>
      <c r="AM1216" t="s">
        <v>74</v>
      </c>
      <c r="AN1216">
        <v>306</v>
      </c>
      <c r="AO1216">
        <v>0.86928104575163401</v>
      </c>
      <c r="AP1216">
        <v>0.13071895424836599</v>
      </c>
      <c r="AQ1216">
        <v>0</v>
      </c>
      <c r="AR1216">
        <v>1.6339869281045749E-2</v>
      </c>
      <c r="AS1216">
        <v>9.1503267973856203E-2</v>
      </c>
      <c r="AT1216">
        <v>0.1176470588235294</v>
      </c>
      <c r="AU1216">
        <v>9.8039215686274508E-2</v>
      </c>
      <c r="AV1216">
        <v>0.1470588235294118</v>
      </c>
      <c r="AW1216">
        <v>9.8039215686274508E-2</v>
      </c>
      <c r="AX1216">
        <v>0.17320261437908499</v>
      </c>
      <c r="AY1216">
        <v>0.15032679738562091</v>
      </c>
      <c r="AZ1216">
        <v>7.1895424836601302E-2</v>
      </c>
      <c r="BA1216">
        <v>0</v>
      </c>
      <c r="BB1216">
        <v>3.5947712418300651E-2</v>
      </c>
      <c r="BC1216">
        <v>0</v>
      </c>
      <c r="BD1216">
        <v>0.87581699346405228</v>
      </c>
      <c r="BE1216">
        <v>0.1241830065359477</v>
      </c>
      <c r="BF1216">
        <v>0</v>
      </c>
      <c r="BG1216">
        <v>0.5816993464052288</v>
      </c>
      <c r="BH1216">
        <v>0</v>
      </c>
      <c r="BI1216">
        <v>0.41830065359477131</v>
      </c>
      <c r="BJ1216">
        <v>0</v>
      </c>
      <c r="BK1216">
        <v>9.1503267973856203E-2</v>
      </c>
      <c r="BL1216">
        <v>0.76143790849673199</v>
      </c>
      <c r="BM1216">
        <v>7.8431372549019607E-2</v>
      </c>
      <c r="BN1216">
        <v>6.8627450980392163E-2</v>
      </c>
      <c r="BO1216">
        <v>9.8039215686274508E-3</v>
      </c>
      <c r="BP1216">
        <v>0.90522875816993464</v>
      </c>
      <c r="BQ1216">
        <v>0</v>
      </c>
      <c r="BR1216">
        <v>0</v>
      </c>
      <c r="BS1216">
        <v>8.1699346405228759E-2</v>
      </c>
      <c r="BT1216">
        <v>0</v>
      </c>
      <c r="BU1216">
        <v>0</v>
      </c>
      <c r="BV1216">
        <v>0</v>
      </c>
      <c r="BW1216">
        <v>1</v>
      </c>
      <c r="BX1216" t="s">
        <v>2387</v>
      </c>
      <c r="BY1216">
        <v>728</v>
      </c>
      <c r="BZ1216">
        <v>0.42032967032967028</v>
      </c>
      <c r="CA1216">
        <v>0</v>
      </c>
    </row>
    <row r="1217" spans="1:79" customFormat="1" x14ac:dyDescent="0.25">
      <c r="A1217" t="s">
        <v>2389</v>
      </c>
      <c r="B1217" t="s">
        <v>42</v>
      </c>
      <c r="C1217" t="s">
        <v>391</v>
      </c>
      <c r="D1217" t="s">
        <v>949</v>
      </c>
      <c r="E1217">
        <v>2019</v>
      </c>
      <c r="F1217">
        <v>260</v>
      </c>
      <c r="G1217">
        <v>26</v>
      </c>
      <c r="H1217">
        <v>0</v>
      </c>
      <c r="I1217">
        <v>9</v>
      </c>
      <c r="J1217">
        <v>52</v>
      </c>
      <c r="K1217">
        <v>61</v>
      </c>
      <c r="L1217">
        <v>41</v>
      </c>
      <c r="M1217">
        <v>28</v>
      </c>
      <c r="N1217">
        <v>30</v>
      </c>
      <c r="O1217">
        <v>32</v>
      </c>
      <c r="P1217">
        <v>21</v>
      </c>
      <c r="Q1217">
        <v>11</v>
      </c>
      <c r="R1217">
        <v>1</v>
      </c>
      <c r="S1217">
        <v>0</v>
      </c>
      <c r="T1217">
        <v>0</v>
      </c>
      <c r="U1217">
        <v>265</v>
      </c>
      <c r="V1217">
        <v>21</v>
      </c>
      <c r="W1217">
        <v>0</v>
      </c>
      <c r="X1217">
        <v>236</v>
      </c>
      <c r="Y1217">
        <v>0</v>
      </c>
      <c r="Z1217">
        <v>48</v>
      </c>
      <c r="AA1217">
        <v>2</v>
      </c>
      <c r="AB1217">
        <v>28</v>
      </c>
      <c r="AC1217">
        <v>229</v>
      </c>
      <c r="AD1217">
        <v>11</v>
      </c>
      <c r="AE1217">
        <v>18</v>
      </c>
      <c r="AF1217">
        <v>16</v>
      </c>
      <c r="AG1217">
        <v>254</v>
      </c>
      <c r="AH1217" t="s">
        <v>74</v>
      </c>
      <c r="AI1217" t="s">
        <v>74</v>
      </c>
      <c r="AJ1217">
        <v>15</v>
      </c>
      <c r="AK1217" t="s">
        <v>74</v>
      </c>
      <c r="AL1217" t="s">
        <v>74</v>
      </c>
      <c r="AM1217" t="s">
        <v>74</v>
      </c>
      <c r="AN1217">
        <v>286</v>
      </c>
      <c r="AO1217">
        <v>0.90909090909090906</v>
      </c>
      <c r="AP1217">
        <v>9.0909090909090912E-2</v>
      </c>
      <c r="AQ1217">
        <v>0</v>
      </c>
      <c r="AR1217">
        <v>3.1468531468531472E-2</v>
      </c>
      <c r="AS1217">
        <v>0.1818181818181818</v>
      </c>
      <c r="AT1217">
        <v>0.21328671328671331</v>
      </c>
      <c r="AU1217">
        <v>0.14335664335664339</v>
      </c>
      <c r="AV1217">
        <v>9.7902097902097904E-2</v>
      </c>
      <c r="AW1217">
        <v>0.1048951048951049</v>
      </c>
      <c r="AX1217">
        <v>0.1118881118881119</v>
      </c>
      <c r="AY1217">
        <v>7.3426573426573424E-2</v>
      </c>
      <c r="AZ1217">
        <v>3.8461538461538457E-2</v>
      </c>
      <c r="BA1217">
        <v>0</v>
      </c>
      <c r="BB1217">
        <v>3.4965034965034969E-3</v>
      </c>
      <c r="BC1217">
        <v>0</v>
      </c>
      <c r="BD1217">
        <v>0.92657342657342656</v>
      </c>
      <c r="BE1217">
        <v>7.3426573426573424E-2</v>
      </c>
      <c r="BF1217">
        <v>0</v>
      </c>
      <c r="BG1217">
        <v>0.82517482517482521</v>
      </c>
      <c r="BH1217">
        <v>0</v>
      </c>
      <c r="BI1217">
        <v>0.16783216783216781</v>
      </c>
      <c r="BJ1217">
        <v>6.993006993006993E-3</v>
      </c>
      <c r="BK1217">
        <v>9.7902097902097904E-2</v>
      </c>
      <c r="BL1217">
        <v>0.80069930069930073</v>
      </c>
      <c r="BM1217">
        <v>3.8461538461538457E-2</v>
      </c>
      <c r="BN1217">
        <v>6.2937062937062943E-2</v>
      </c>
      <c r="BO1217">
        <v>5.5944055944055937E-2</v>
      </c>
      <c r="BP1217">
        <v>0.88811188811188813</v>
      </c>
      <c r="BQ1217">
        <v>0</v>
      </c>
      <c r="BR1217">
        <v>0</v>
      </c>
      <c r="BS1217">
        <v>5.2447552447552448E-2</v>
      </c>
      <c r="BT1217">
        <v>0</v>
      </c>
      <c r="BU1217">
        <v>0</v>
      </c>
      <c r="BV1217">
        <v>0</v>
      </c>
      <c r="BW1217">
        <v>1</v>
      </c>
      <c r="BX1217" t="s">
        <v>2387</v>
      </c>
      <c r="BY1217">
        <v>728</v>
      </c>
      <c r="BZ1217">
        <v>0.39285714285714279</v>
      </c>
      <c r="CA1217">
        <v>0</v>
      </c>
    </row>
    <row r="1218" spans="1:79" customFormat="1" x14ac:dyDescent="0.25">
      <c r="A1218" t="s">
        <v>2390</v>
      </c>
      <c r="B1218" t="s">
        <v>42</v>
      </c>
      <c r="C1218" t="s">
        <v>391</v>
      </c>
      <c r="D1218" t="s">
        <v>951</v>
      </c>
      <c r="E1218">
        <v>2019</v>
      </c>
      <c r="F1218">
        <v>10</v>
      </c>
      <c r="G1218">
        <v>1</v>
      </c>
      <c r="H1218">
        <v>0</v>
      </c>
      <c r="I1218">
        <v>0</v>
      </c>
      <c r="J1218">
        <v>3</v>
      </c>
      <c r="K1218">
        <v>0</v>
      </c>
      <c r="L1218">
        <v>2</v>
      </c>
      <c r="M1218">
        <v>1</v>
      </c>
      <c r="N1218">
        <v>1</v>
      </c>
      <c r="O1218">
        <v>1</v>
      </c>
      <c r="P1218">
        <v>0</v>
      </c>
      <c r="Q1218">
        <v>2</v>
      </c>
      <c r="R1218">
        <v>1</v>
      </c>
      <c r="S1218">
        <v>0</v>
      </c>
      <c r="T1218">
        <v>0</v>
      </c>
      <c r="U1218">
        <v>10</v>
      </c>
      <c r="V1218">
        <v>1</v>
      </c>
      <c r="W1218">
        <v>0</v>
      </c>
      <c r="X1218">
        <v>9</v>
      </c>
      <c r="Y1218">
        <v>0</v>
      </c>
      <c r="Z1218">
        <v>2</v>
      </c>
      <c r="AA1218">
        <v>0</v>
      </c>
      <c r="AB1218">
        <v>4</v>
      </c>
      <c r="AC1218">
        <v>7</v>
      </c>
      <c r="AD1218">
        <v>0</v>
      </c>
      <c r="AE1218">
        <v>0</v>
      </c>
      <c r="AF1218">
        <v>1</v>
      </c>
      <c r="AG1218">
        <v>9</v>
      </c>
      <c r="AH1218" t="s">
        <v>74</v>
      </c>
      <c r="AI1218" t="s">
        <v>74</v>
      </c>
      <c r="AJ1218">
        <v>1</v>
      </c>
      <c r="AK1218" t="s">
        <v>74</v>
      </c>
      <c r="AL1218" t="s">
        <v>74</v>
      </c>
      <c r="AM1218" t="s">
        <v>74</v>
      </c>
      <c r="AN1218">
        <v>11</v>
      </c>
      <c r="AO1218">
        <v>0.90909090909090906</v>
      </c>
      <c r="AP1218">
        <v>9.0909090909090912E-2</v>
      </c>
      <c r="AQ1218">
        <v>0</v>
      </c>
      <c r="AR1218">
        <v>0</v>
      </c>
      <c r="AS1218">
        <v>0.27272727272727271</v>
      </c>
      <c r="AT1218">
        <v>0</v>
      </c>
      <c r="AU1218">
        <v>0.1818181818181818</v>
      </c>
      <c r="AV1218">
        <v>9.0909090909090912E-2</v>
      </c>
      <c r="AW1218">
        <v>9.0909090909090912E-2</v>
      </c>
      <c r="AX1218">
        <v>9.0909090909090912E-2</v>
      </c>
      <c r="AY1218">
        <v>0</v>
      </c>
      <c r="AZ1218">
        <v>0.1818181818181818</v>
      </c>
      <c r="BA1218">
        <v>0</v>
      </c>
      <c r="BB1218">
        <v>9.0909090909090912E-2</v>
      </c>
      <c r="BC1218">
        <v>0</v>
      </c>
      <c r="BD1218">
        <v>0.90909090909090906</v>
      </c>
      <c r="BE1218">
        <v>9.0909090909090912E-2</v>
      </c>
      <c r="BF1218">
        <v>0</v>
      </c>
      <c r="BG1218">
        <v>0.81818181818181823</v>
      </c>
      <c r="BH1218">
        <v>0</v>
      </c>
      <c r="BI1218">
        <v>0.1818181818181818</v>
      </c>
      <c r="BJ1218">
        <v>0</v>
      </c>
      <c r="BK1218">
        <v>0.36363636363636359</v>
      </c>
      <c r="BL1218">
        <v>0.63636363636363635</v>
      </c>
      <c r="BM1218">
        <v>0</v>
      </c>
      <c r="BN1218">
        <v>0</v>
      </c>
      <c r="BO1218">
        <v>9.0909090909090912E-2</v>
      </c>
      <c r="BP1218">
        <v>0.81818181818181823</v>
      </c>
      <c r="BQ1218">
        <v>0</v>
      </c>
      <c r="BR1218">
        <v>0</v>
      </c>
      <c r="BS1218">
        <v>9.0909090909090912E-2</v>
      </c>
      <c r="BT1218">
        <v>0</v>
      </c>
      <c r="BU1218">
        <v>0</v>
      </c>
      <c r="BV1218">
        <v>0</v>
      </c>
      <c r="BW1218">
        <v>1</v>
      </c>
      <c r="BX1218" t="s">
        <v>2387</v>
      </c>
      <c r="BY1218">
        <v>728</v>
      </c>
      <c r="BZ1218">
        <v>1.510989010989011E-2</v>
      </c>
      <c r="CA1218">
        <v>0</v>
      </c>
    </row>
    <row r="1219" spans="1:79" customFormat="1" x14ac:dyDescent="0.25">
      <c r="A1219" t="s">
        <v>2391</v>
      </c>
      <c r="B1219" t="s">
        <v>42</v>
      </c>
      <c r="C1219" t="s">
        <v>391</v>
      </c>
      <c r="D1219" t="s">
        <v>953</v>
      </c>
      <c r="E1219">
        <v>2019</v>
      </c>
      <c r="F1219">
        <v>89</v>
      </c>
      <c r="G1219">
        <v>17</v>
      </c>
      <c r="H1219">
        <v>1</v>
      </c>
      <c r="I1219">
        <v>2</v>
      </c>
      <c r="J1219">
        <v>8</v>
      </c>
      <c r="K1219">
        <v>17</v>
      </c>
      <c r="L1219">
        <v>13</v>
      </c>
      <c r="M1219">
        <v>16</v>
      </c>
      <c r="N1219">
        <v>17</v>
      </c>
      <c r="O1219">
        <v>16</v>
      </c>
      <c r="P1219">
        <v>7</v>
      </c>
      <c r="Q1219">
        <v>10</v>
      </c>
      <c r="R1219">
        <v>1</v>
      </c>
      <c r="S1219">
        <v>0</v>
      </c>
      <c r="T1219">
        <v>0</v>
      </c>
      <c r="U1219">
        <v>101</v>
      </c>
      <c r="V1219">
        <v>6</v>
      </c>
      <c r="W1219">
        <v>0</v>
      </c>
      <c r="X1219">
        <v>99</v>
      </c>
      <c r="Y1219">
        <v>0</v>
      </c>
      <c r="Z1219">
        <v>8</v>
      </c>
      <c r="AA1219">
        <v>0</v>
      </c>
      <c r="AB1219">
        <v>28</v>
      </c>
      <c r="AC1219">
        <v>20</v>
      </c>
      <c r="AD1219">
        <v>10</v>
      </c>
      <c r="AE1219">
        <v>49</v>
      </c>
      <c r="AF1219">
        <v>25</v>
      </c>
      <c r="AG1219">
        <v>49</v>
      </c>
      <c r="AH1219" t="s">
        <v>74</v>
      </c>
      <c r="AI1219" t="s">
        <v>74</v>
      </c>
      <c r="AJ1219">
        <v>14</v>
      </c>
      <c r="AK1219" t="s">
        <v>74</v>
      </c>
      <c r="AL1219" t="s">
        <v>74</v>
      </c>
      <c r="AM1219" t="s">
        <v>74</v>
      </c>
      <c r="AN1219">
        <v>107</v>
      </c>
      <c r="AO1219">
        <v>0.83177570093457942</v>
      </c>
      <c r="AP1219">
        <v>0.15887850467289719</v>
      </c>
      <c r="AQ1219">
        <v>9.3457943925233638E-3</v>
      </c>
      <c r="AR1219">
        <v>1.8691588785046731E-2</v>
      </c>
      <c r="AS1219">
        <v>7.476635514018691E-2</v>
      </c>
      <c r="AT1219">
        <v>0.15887850467289719</v>
      </c>
      <c r="AU1219">
        <v>0.1214953271028037</v>
      </c>
      <c r="AV1219">
        <v>0.14953271028037379</v>
      </c>
      <c r="AW1219">
        <v>0.15887850467289719</v>
      </c>
      <c r="AX1219">
        <v>0.14953271028037379</v>
      </c>
      <c r="AY1219">
        <v>6.5420560747663545E-2</v>
      </c>
      <c r="AZ1219">
        <v>9.3457943925233641E-2</v>
      </c>
      <c r="BA1219">
        <v>0</v>
      </c>
      <c r="BB1219">
        <v>9.3457943925233638E-3</v>
      </c>
      <c r="BC1219">
        <v>0</v>
      </c>
      <c r="BD1219">
        <v>0.94392523364485981</v>
      </c>
      <c r="BE1219">
        <v>5.6074766355140193E-2</v>
      </c>
      <c r="BF1219">
        <v>0</v>
      </c>
      <c r="BG1219">
        <v>0.92523364485981308</v>
      </c>
      <c r="BH1219">
        <v>0</v>
      </c>
      <c r="BI1219">
        <v>7.476635514018691E-2</v>
      </c>
      <c r="BJ1219">
        <v>0</v>
      </c>
      <c r="BK1219">
        <v>0.26168224299065418</v>
      </c>
      <c r="BL1219">
        <v>0.18691588785046731</v>
      </c>
      <c r="BM1219">
        <v>9.3457943925233641E-2</v>
      </c>
      <c r="BN1219">
        <v>0.45794392523364491</v>
      </c>
      <c r="BO1219">
        <v>0.23364485981308411</v>
      </c>
      <c r="BP1219">
        <v>0.45794392523364491</v>
      </c>
      <c r="BQ1219">
        <v>0</v>
      </c>
      <c r="BR1219">
        <v>0</v>
      </c>
      <c r="BS1219">
        <v>0.13084112149532709</v>
      </c>
      <c r="BT1219">
        <v>0</v>
      </c>
      <c r="BU1219">
        <v>0</v>
      </c>
      <c r="BV1219">
        <v>0</v>
      </c>
      <c r="BW1219">
        <v>1</v>
      </c>
      <c r="BX1219" t="s">
        <v>2387</v>
      </c>
      <c r="BY1219">
        <v>728</v>
      </c>
      <c r="BZ1219">
        <v>0.14697802197802201</v>
      </c>
      <c r="CA1219">
        <v>0</v>
      </c>
    </row>
    <row r="1220" spans="1:79" customFormat="1" x14ac:dyDescent="0.25">
      <c r="A1220" t="s">
        <v>2392</v>
      </c>
      <c r="B1220" t="s">
        <v>42</v>
      </c>
      <c r="C1220" t="s">
        <v>391</v>
      </c>
      <c r="D1220" t="s">
        <v>961</v>
      </c>
      <c r="E1220">
        <v>2019</v>
      </c>
      <c r="F1220">
        <v>17</v>
      </c>
      <c r="G1220">
        <v>1</v>
      </c>
      <c r="H1220">
        <v>0</v>
      </c>
      <c r="I1220">
        <v>1</v>
      </c>
      <c r="J1220">
        <v>3</v>
      </c>
      <c r="K1220">
        <v>3</v>
      </c>
      <c r="L1220">
        <v>1</v>
      </c>
      <c r="M1220">
        <v>2</v>
      </c>
      <c r="N1220">
        <v>1</v>
      </c>
      <c r="O1220">
        <v>1</v>
      </c>
      <c r="P1220">
        <v>3</v>
      </c>
      <c r="Q1220">
        <v>3</v>
      </c>
      <c r="R1220">
        <v>0</v>
      </c>
      <c r="S1220">
        <v>0</v>
      </c>
      <c r="T1220">
        <v>0</v>
      </c>
      <c r="U1220">
        <v>16</v>
      </c>
      <c r="V1220">
        <v>2</v>
      </c>
      <c r="W1220">
        <v>0</v>
      </c>
      <c r="X1220">
        <v>12</v>
      </c>
      <c r="Y1220">
        <v>0</v>
      </c>
      <c r="Z1220">
        <v>6</v>
      </c>
      <c r="AA1220">
        <v>0</v>
      </c>
      <c r="AB1220">
        <v>0</v>
      </c>
      <c r="AC1220">
        <v>1</v>
      </c>
      <c r="AD1220">
        <v>17</v>
      </c>
      <c r="AE1220">
        <v>0</v>
      </c>
      <c r="AF1220">
        <v>0</v>
      </c>
      <c r="AG1220">
        <v>2</v>
      </c>
      <c r="AH1220" t="s">
        <v>74</v>
      </c>
      <c r="AI1220" t="s">
        <v>74</v>
      </c>
      <c r="AJ1220">
        <v>16</v>
      </c>
      <c r="AK1220" t="s">
        <v>74</v>
      </c>
      <c r="AL1220" t="s">
        <v>74</v>
      </c>
      <c r="AM1220" t="s">
        <v>74</v>
      </c>
      <c r="AN1220">
        <v>18</v>
      </c>
      <c r="AO1220">
        <v>0.94444444444444442</v>
      </c>
      <c r="AP1220">
        <v>5.5555555555555552E-2</v>
      </c>
      <c r="AQ1220">
        <v>0</v>
      </c>
      <c r="AR1220">
        <v>5.5555555555555552E-2</v>
      </c>
      <c r="AS1220">
        <v>0.16666666666666671</v>
      </c>
      <c r="AT1220">
        <v>0.16666666666666671</v>
      </c>
      <c r="AU1220">
        <v>5.5555555555555552E-2</v>
      </c>
      <c r="AV1220">
        <v>0.1111111111111111</v>
      </c>
      <c r="AW1220">
        <v>5.5555555555555552E-2</v>
      </c>
      <c r="AX1220">
        <v>5.5555555555555552E-2</v>
      </c>
      <c r="AY1220">
        <v>0.16666666666666671</v>
      </c>
      <c r="AZ1220">
        <v>0.16666666666666671</v>
      </c>
      <c r="BA1220">
        <v>0</v>
      </c>
      <c r="BB1220">
        <v>0</v>
      </c>
      <c r="BC1220">
        <v>0</v>
      </c>
      <c r="BD1220">
        <v>0.88888888888888884</v>
      </c>
      <c r="BE1220">
        <v>0.1111111111111111</v>
      </c>
      <c r="BF1220">
        <v>0</v>
      </c>
      <c r="BG1220">
        <v>0.66666666666666663</v>
      </c>
      <c r="BH1220">
        <v>0</v>
      </c>
      <c r="BI1220">
        <v>0.33333333333333331</v>
      </c>
      <c r="BJ1220">
        <v>0</v>
      </c>
      <c r="BK1220">
        <v>0</v>
      </c>
      <c r="BL1220">
        <v>5.5555555555555552E-2</v>
      </c>
      <c r="BM1220">
        <v>0.94444444444444442</v>
      </c>
      <c r="BN1220">
        <v>0</v>
      </c>
      <c r="BO1220">
        <v>0</v>
      </c>
      <c r="BP1220">
        <v>0.1111111111111111</v>
      </c>
      <c r="BQ1220">
        <v>0</v>
      </c>
      <c r="BR1220">
        <v>0</v>
      </c>
      <c r="BS1220">
        <v>0.88888888888888884</v>
      </c>
      <c r="BT1220">
        <v>0</v>
      </c>
      <c r="BU1220">
        <v>0</v>
      </c>
      <c r="BV1220">
        <v>0</v>
      </c>
      <c r="BW1220">
        <v>1</v>
      </c>
      <c r="BX1220" t="s">
        <v>2387</v>
      </c>
      <c r="BY1220">
        <v>728</v>
      </c>
      <c r="BZ1220">
        <v>2.4725274725274721E-2</v>
      </c>
      <c r="CA1220">
        <v>0</v>
      </c>
    </row>
    <row r="1221" spans="1:79" customFormat="1" x14ac:dyDescent="0.25">
      <c r="A1221" t="s">
        <v>2393</v>
      </c>
      <c r="B1221" t="s">
        <v>42</v>
      </c>
      <c r="C1221" t="s">
        <v>394</v>
      </c>
      <c r="D1221" t="s">
        <v>44</v>
      </c>
      <c r="E1221">
        <v>2019</v>
      </c>
      <c r="F1221">
        <v>8484</v>
      </c>
      <c r="G1221">
        <v>577</v>
      </c>
      <c r="H1221">
        <v>0</v>
      </c>
      <c r="I1221">
        <v>1276</v>
      </c>
      <c r="J1221">
        <v>1092</v>
      </c>
      <c r="K1221">
        <v>930</v>
      </c>
      <c r="L1221">
        <v>763</v>
      </c>
      <c r="M1221">
        <v>929</v>
      </c>
      <c r="N1221">
        <v>1131</v>
      </c>
      <c r="O1221">
        <v>1296</v>
      </c>
      <c r="P1221">
        <v>850</v>
      </c>
      <c r="Q1221">
        <v>354</v>
      </c>
      <c r="R1221">
        <v>114</v>
      </c>
      <c r="S1221">
        <v>326</v>
      </c>
      <c r="T1221">
        <v>0</v>
      </c>
      <c r="U1221">
        <v>8706</v>
      </c>
      <c r="V1221">
        <v>355</v>
      </c>
      <c r="W1221">
        <v>0</v>
      </c>
      <c r="X1221">
        <v>6169</v>
      </c>
      <c r="Y1221">
        <v>1766</v>
      </c>
      <c r="Z1221">
        <v>1124</v>
      </c>
      <c r="AA1221">
        <v>2</v>
      </c>
      <c r="AB1221">
        <v>781</v>
      </c>
      <c r="AC1221">
        <v>7049</v>
      </c>
      <c r="AD1221">
        <v>0</v>
      </c>
      <c r="AE1221">
        <v>1231</v>
      </c>
      <c r="AF1221">
        <v>409</v>
      </c>
      <c r="AG1221">
        <v>8198</v>
      </c>
      <c r="AH1221">
        <v>379</v>
      </c>
      <c r="AI1221">
        <v>75</v>
      </c>
      <c r="AJ1221">
        <v>0</v>
      </c>
      <c r="AK1221">
        <v>2066</v>
      </c>
      <c r="AL1221">
        <v>6949</v>
      </c>
      <c r="AM1221">
        <v>46</v>
      </c>
      <c r="AN1221">
        <v>9061</v>
      </c>
      <c r="AO1221">
        <v>0.93632049442666376</v>
      </c>
      <c r="AP1221">
        <v>6.3679505573336279E-2</v>
      </c>
      <c r="AQ1221">
        <v>0</v>
      </c>
      <c r="AR1221">
        <v>0.14082330868557549</v>
      </c>
      <c r="AS1221">
        <v>0.1205164992826399</v>
      </c>
      <c r="AT1221">
        <v>0.10263767796049</v>
      </c>
      <c r="AU1221">
        <v>8.4207041165434274E-2</v>
      </c>
      <c r="AV1221">
        <v>0.1025273148659088</v>
      </c>
      <c r="AW1221">
        <v>0.12482065997130561</v>
      </c>
      <c r="AX1221">
        <v>0.14303057057719901</v>
      </c>
      <c r="AY1221">
        <v>9.3808630393996242E-2</v>
      </c>
      <c r="AZ1221">
        <v>3.906853548173491E-2</v>
      </c>
      <c r="BA1221">
        <v>3.5978368833462088E-2</v>
      </c>
      <c r="BB1221">
        <v>1.2581392782253609E-2</v>
      </c>
      <c r="BC1221">
        <v>0</v>
      </c>
      <c r="BD1221">
        <v>0.96082110142368393</v>
      </c>
      <c r="BE1221">
        <v>3.9178898576316082E-2</v>
      </c>
      <c r="BF1221">
        <v>0</v>
      </c>
      <c r="BG1221">
        <v>0.6808299304712504</v>
      </c>
      <c r="BH1221">
        <v>0.19490122503034979</v>
      </c>
      <c r="BI1221">
        <v>0.1240481183092374</v>
      </c>
      <c r="BJ1221">
        <v>2.207261891623441E-4</v>
      </c>
      <c r="BK1221">
        <v>8.6193576867895375E-2</v>
      </c>
      <c r="BL1221">
        <v>0.77794945370268187</v>
      </c>
      <c r="BM1221">
        <v>0</v>
      </c>
      <c r="BN1221">
        <v>0.1358569694294228</v>
      </c>
      <c r="BO1221">
        <v>4.513850568369937E-2</v>
      </c>
      <c r="BP1221">
        <v>0.90475664937644851</v>
      </c>
      <c r="BQ1221">
        <v>4.1827612846264212E-2</v>
      </c>
      <c r="BR1221">
        <v>8.2772320935879037E-3</v>
      </c>
      <c r="BS1221">
        <v>0</v>
      </c>
      <c r="BT1221">
        <v>0.22801015340470149</v>
      </c>
      <c r="BU1221">
        <v>0.76691314424456458</v>
      </c>
      <c r="BV1221">
        <v>5.0767023507339148E-3</v>
      </c>
      <c r="BW1221">
        <v>1</v>
      </c>
      <c r="BX1221" t="s">
        <v>2394</v>
      </c>
      <c r="BY1221">
        <v>9061</v>
      </c>
      <c r="BZ1221">
        <v>1</v>
      </c>
      <c r="CA1221">
        <v>0</v>
      </c>
    </row>
    <row r="1222" spans="1:79" customFormat="1" x14ac:dyDescent="0.25">
      <c r="A1222" t="s">
        <v>2395</v>
      </c>
      <c r="B1222" t="s">
        <v>42</v>
      </c>
      <c r="C1222" t="s">
        <v>394</v>
      </c>
      <c r="D1222" t="s">
        <v>947</v>
      </c>
      <c r="E1222">
        <v>2019</v>
      </c>
      <c r="F1222">
        <v>917</v>
      </c>
      <c r="G1222">
        <v>34</v>
      </c>
      <c r="H1222">
        <v>0</v>
      </c>
      <c r="I1222">
        <v>47</v>
      </c>
      <c r="J1222">
        <v>82</v>
      </c>
      <c r="K1222">
        <v>100</v>
      </c>
      <c r="L1222">
        <v>102</v>
      </c>
      <c r="M1222">
        <v>142</v>
      </c>
      <c r="N1222">
        <v>148</v>
      </c>
      <c r="O1222">
        <v>156</v>
      </c>
      <c r="P1222">
        <v>108</v>
      </c>
      <c r="Q1222">
        <v>39</v>
      </c>
      <c r="R1222">
        <v>21</v>
      </c>
      <c r="S1222">
        <v>6</v>
      </c>
      <c r="T1222">
        <v>0</v>
      </c>
      <c r="U1222">
        <v>920</v>
      </c>
      <c r="V1222">
        <v>31</v>
      </c>
      <c r="W1222">
        <v>0</v>
      </c>
      <c r="X1222">
        <v>595</v>
      </c>
      <c r="Y1222">
        <v>248</v>
      </c>
      <c r="Z1222">
        <v>108</v>
      </c>
      <c r="AA1222">
        <v>0</v>
      </c>
      <c r="AB1222">
        <v>123</v>
      </c>
      <c r="AC1222">
        <v>667</v>
      </c>
      <c r="AD1222">
        <v>0</v>
      </c>
      <c r="AE1222">
        <v>161</v>
      </c>
      <c r="AF1222">
        <v>33</v>
      </c>
      <c r="AG1222">
        <v>896</v>
      </c>
      <c r="AH1222">
        <v>21</v>
      </c>
      <c r="AI1222">
        <v>1</v>
      </c>
      <c r="AJ1222">
        <v>0</v>
      </c>
      <c r="AK1222">
        <v>304</v>
      </c>
      <c r="AL1222">
        <v>640</v>
      </c>
      <c r="AM1222">
        <v>7</v>
      </c>
      <c r="AN1222">
        <v>951</v>
      </c>
      <c r="AO1222">
        <v>0.96424815983175605</v>
      </c>
      <c r="AP1222">
        <v>3.5751840168243947E-2</v>
      </c>
      <c r="AQ1222">
        <v>0</v>
      </c>
      <c r="AR1222">
        <v>4.9421661409043111E-2</v>
      </c>
      <c r="AS1222">
        <v>8.6225026288117776E-2</v>
      </c>
      <c r="AT1222">
        <v>0.10515247108307051</v>
      </c>
      <c r="AU1222">
        <v>0.1072555205047319</v>
      </c>
      <c r="AV1222">
        <v>0.14931650893796</v>
      </c>
      <c r="AW1222">
        <v>0.1556256572029443</v>
      </c>
      <c r="AX1222">
        <v>0.16403785488958991</v>
      </c>
      <c r="AY1222">
        <v>0.1135646687697161</v>
      </c>
      <c r="AZ1222">
        <v>4.1009463722397478E-2</v>
      </c>
      <c r="BA1222">
        <v>6.3091482649842269E-3</v>
      </c>
      <c r="BB1222">
        <v>2.20820189274448E-2</v>
      </c>
      <c r="BC1222">
        <v>0</v>
      </c>
      <c r="BD1222">
        <v>0.96740273396424814</v>
      </c>
      <c r="BE1222">
        <v>3.2597266035751839E-2</v>
      </c>
      <c r="BF1222">
        <v>0</v>
      </c>
      <c r="BG1222">
        <v>0.62565720294426919</v>
      </c>
      <c r="BH1222">
        <v>0.26077812828601471</v>
      </c>
      <c r="BI1222">
        <v>0.1135646687697161</v>
      </c>
      <c r="BJ1222">
        <v>0</v>
      </c>
      <c r="BK1222">
        <v>0.12933753943217671</v>
      </c>
      <c r="BL1222">
        <v>0.70136698212407989</v>
      </c>
      <c r="BM1222">
        <v>0</v>
      </c>
      <c r="BN1222">
        <v>0.1692954784437434</v>
      </c>
      <c r="BO1222">
        <v>3.4700315457413249E-2</v>
      </c>
      <c r="BP1222">
        <v>0.94216614090431128</v>
      </c>
      <c r="BQ1222">
        <v>2.20820189274448E-2</v>
      </c>
      <c r="BR1222">
        <v>1.0515247108307041E-3</v>
      </c>
      <c r="BS1222">
        <v>0</v>
      </c>
      <c r="BT1222">
        <v>0.31966351209253419</v>
      </c>
      <c r="BU1222">
        <v>0.67297581493165093</v>
      </c>
      <c r="BV1222">
        <v>7.3606729758149319E-3</v>
      </c>
      <c r="BW1222">
        <v>1</v>
      </c>
      <c r="BX1222" t="s">
        <v>2394</v>
      </c>
      <c r="BY1222">
        <v>9061</v>
      </c>
      <c r="BZ1222">
        <v>0.1049553029466946</v>
      </c>
      <c r="CA1222">
        <v>0</v>
      </c>
    </row>
    <row r="1223" spans="1:79" customFormat="1" x14ac:dyDescent="0.25">
      <c r="A1223" t="s">
        <v>2396</v>
      </c>
      <c r="B1223" t="s">
        <v>42</v>
      </c>
      <c r="C1223" t="s">
        <v>394</v>
      </c>
      <c r="D1223" t="s">
        <v>949</v>
      </c>
      <c r="E1223">
        <v>2019</v>
      </c>
      <c r="F1223">
        <v>5759</v>
      </c>
      <c r="G1223">
        <v>422</v>
      </c>
      <c r="H1223">
        <v>0</v>
      </c>
      <c r="I1223">
        <v>1142</v>
      </c>
      <c r="J1223">
        <v>852</v>
      </c>
      <c r="K1223">
        <v>681</v>
      </c>
      <c r="L1223">
        <v>510</v>
      </c>
      <c r="M1223">
        <v>566</v>
      </c>
      <c r="N1223">
        <v>705</v>
      </c>
      <c r="O1223">
        <v>760</v>
      </c>
      <c r="P1223">
        <v>449</v>
      </c>
      <c r="Q1223">
        <v>170</v>
      </c>
      <c r="R1223">
        <v>41</v>
      </c>
      <c r="S1223">
        <v>305</v>
      </c>
      <c r="T1223">
        <v>0</v>
      </c>
      <c r="U1223">
        <v>6017</v>
      </c>
      <c r="V1223">
        <v>164</v>
      </c>
      <c r="W1223">
        <v>0</v>
      </c>
      <c r="X1223">
        <v>4350</v>
      </c>
      <c r="Y1223">
        <v>1112</v>
      </c>
      <c r="Z1223">
        <v>717</v>
      </c>
      <c r="AA1223">
        <v>2</v>
      </c>
      <c r="AB1223">
        <v>327</v>
      </c>
      <c r="AC1223">
        <v>5414</v>
      </c>
      <c r="AD1223">
        <v>0</v>
      </c>
      <c r="AE1223">
        <v>440</v>
      </c>
      <c r="AF1223">
        <v>161</v>
      </c>
      <c r="AG1223">
        <v>5861</v>
      </c>
      <c r="AH1223">
        <v>107</v>
      </c>
      <c r="AI1223">
        <v>52</v>
      </c>
      <c r="AJ1223">
        <v>0</v>
      </c>
      <c r="AK1223">
        <v>1175</v>
      </c>
      <c r="AL1223">
        <v>4977</v>
      </c>
      <c r="AM1223">
        <v>29</v>
      </c>
      <c r="AN1223">
        <v>6181</v>
      </c>
      <c r="AO1223">
        <v>0.93172625788707331</v>
      </c>
      <c r="AP1223">
        <v>6.8273742112926708E-2</v>
      </c>
      <c r="AQ1223">
        <v>0</v>
      </c>
      <c r="AR1223">
        <v>0.18475974761365471</v>
      </c>
      <c r="AS1223">
        <v>0.13784177317586149</v>
      </c>
      <c r="AT1223">
        <v>0.1101763468694386</v>
      </c>
      <c r="AU1223">
        <v>8.2510920563015691E-2</v>
      </c>
      <c r="AV1223">
        <v>9.1570943213072312E-2</v>
      </c>
      <c r="AW1223">
        <v>0.1140592137194629</v>
      </c>
      <c r="AX1223">
        <v>0.1229574502507685</v>
      </c>
      <c r="AY1223">
        <v>7.2641967319204012E-2</v>
      </c>
      <c r="AZ1223">
        <v>2.7503640187671902E-2</v>
      </c>
      <c r="BA1223">
        <v>4.9344766219058402E-2</v>
      </c>
      <c r="BB1223">
        <v>6.6332308687914584E-3</v>
      </c>
      <c r="BC1223">
        <v>0</v>
      </c>
      <c r="BD1223">
        <v>0.97346707652483422</v>
      </c>
      <c r="BE1223">
        <v>2.653292347516583E-2</v>
      </c>
      <c r="BF1223">
        <v>0</v>
      </c>
      <c r="BG1223">
        <v>0.70376961656689851</v>
      </c>
      <c r="BH1223">
        <v>0.17990616405112439</v>
      </c>
      <c r="BI1223">
        <v>0.116000647144475</v>
      </c>
      <c r="BJ1223">
        <v>3.2357223750202228E-4</v>
      </c>
      <c r="BK1223">
        <v>5.2904060831580647E-2</v>
      </c>
      <c r="BL1223">
        <v>0.87591004691797447</v>
      </c>
      <c r="BM1223">
        <v>0</v>
      </c>
      <c r="BN1223">
        <v>7.1185892250444915E-2</v>
      </c>
      <c r="BO1223">
        <v>2.6047565118912801E-2</v>
      </c>
      <c r="BP1223">
        <v>0.94822844199967637</v>
      </c>
      <c r="BQ1223">
        <v>1.731111470635819E-2</v>
      </c>
      <c r="BR1223">
        <v>8.4128781750525804E-3</v>
      </c>
      <c r="BS1223">
        <v>0</v>
      </c>
      <c r="BT1223">
        <v>0.19009868953243811</v>
      </c>
      <c r="BU1223">
        <v>0.80520951302378252</v>
      </c>
      <c r="BV1223">
        <v>4.6917974437793233E-3</v>
      </c>
      <c r="BW1223">
        <v>1</v>
      </c>
      <c r="BX1223" t="s">
        <v>2394</v>
      </c>
      <c r="BY1223">
        <v>9061</v>
      </c>
      <c r="BZ1223">
        <v>0.68215428760622443</v>
      </c>
      <c r="CA1223">
        <v>0</v>
      </c>
    </row>
    <row r="1224" spans="1:79" customFormat="1" x14ac:dyDescent="0.25">
      <c r="A1224" t="s">
        <v>2397</v>
      </c>
      <c r="B1224" t="s">
        <v>42</v>
      </c>
      <c r="C1224" t="s">
        <v>394</v>
      </c>
      <c r="D1224" t="s">
        <v>951</v>
      </c>
      <c r="E1224">
        <v>2019</v>
      </c>
      <c r="F1224">
        <v>884</v>
      </c>
      <c r="G1224">
        <v>76</v>
      </c>
      <c r="H1224">
        <v>0</v>
      </c>
      <c r="I1224">
        <v>53</v>
      </c>
      <c r="J1224">
        <v>97</v>
      </c>
      <c r="K1224">
        <v>71</v>
      </c>
      <c r="L1224">
        <v>74</v>
      </c>
      <c r="M1224">
        <v>118</v>
      </c>
      <c r="N1224">
        <v>133</v>
      </c>
      <c r="O1224">
        <v>178</v>
      </c>
      <c r="P1224">
        <v>141</v>
      </c>
      <c r="Q1224">
        <v>54</v>
      </c>
      <c r="R1224">
        <v>28</v>
      </c>
      <c r="S1224">
        <v>13</v>
      </c>
      <c r="T1224">
        <v>0</v>
      </c>
      <c r="U1224">
        <v>825</v>
      </c>
      <c r="V1224">
        <v>135</v>
      </c>
      <c r="W1224">
        <v>0</v>
      </c>
      <c r="X1224">
        <v>573</v>
      </c>
      <c r="Y1224">
        <v>264</v>
      </c>
      <c r="Z1224">
        <v>123</v>
      </c>
      <c r="AA1224">
        <v>0</v>
      </c>
      <c r="AB1224">
        <v>193</v>
      </c>
      <c r="AC1224">
        <v>681</v>
      </c>
      <c r="AD1224">
        <v>0</v>
      </c>
      <c r="AE1224">
        <v>86</v>
      </c>
      <c r="AF1224">
        <v>59</v>
      </c>
      <c r="AG1224">
        <v>887</v>
      </c>
      <c r="AH1224">
        <v>13</v>
      </c>
      <c r="AI1224">
        <v>1</v>
      </c>
      <c r="AJ1224">
        <v>0</v>
      </c>
      <c r="AK1224">
        <v>369</v>
      </c>
      <c r="AL1224">
        <v>589</v>
      </c>
      <c r="AM1224">
        <v>2</v>
      </c>
      <c r="AN1224">
        <v>960</v>
      </c>
      <c r="AO1224">
        <v>0.92083333333333328</v>
      </c>
      <c r="AP1224">
        <v>7.9166666666666663E-2</v>
      </c>
      <c r="AQ1224">
        <v>0</v>
      </c>
      <c r="AR1224">
        <v>5.5208333333333331E-2</v>
      </c>
      <c r="AS1224">
        <v>0.1010416666666667</v>
      </c>
      <c r="AT1224">
        <v>7.3958333333333334E-2</v>
      </c>
      <c r="AU1224">
        <v>7.7083333333333337E-2</v>
      </c>
      <c r="AV1224">
        <v>0.1229166666666667</v>
      </c>
      <c r="AW1224">
        <v>0.1385416666666667</v>
      </c>
      <c r="AX1224">
        <v>0.1854166666666667</v>
      </c>
      <c r="AY1224">
        <v>0.14687500000000001</v>
      </c>
      <c r="AZ1224">
        <v>5.6250000000000001E-2</v>
      </c>
      <c r="BA1224">
        <v>1.3541666666666671E-2</v>
      </c>
      <c r="BB1224">
        <v>2.9166666666666671E-2</v>
      </c>
      <c r="BC1224">
        <v>0</v>
      </c>
      <c r="BD1224">
        <v>0.859375</v>
      </c>
      <c r="BE1224">
        <v>0.140625</v>
      </c>
      <c r="BF1224">
        <v>0</v>
      </c>
      <c r="BG1224">
        <v>0.59687500000000004</v>
      </c>
      <c r="BH1224">
        <v>0.27500000000000002</v>
      </c>
      <c r="BI1224">
        <v>0.12812499999999999</v>
      </c>
      <c r="BJ1224">
        <v>0</v>
      </c>
      <c r="BK1224">
        <v>0.2010416666666667</v>
      </c>
      <c r="BL1224">
        <v>0.70937499999999998</v>
      </c>
      <c r="BM1224">
        <v>0</v>
      </c>
      <c r="BN1224">
        <v>8.9583333333333334E-2</v>
      </c>
      <c r="BO1224">
        <v>6.145833333333333E-2</v>
      </c>
      <c r="BP1224">
        <v>0.92395833333333333</v>
      </c>
      <c r="BQ1224">
        <v>1.3541666666666671E-2</v>
      </c>
      <c r="BR1224">
        <v>1.0416666666666671E-3</v>
      </c>
      <c r="BS1224">
        <v>0</v>
      </c>
      <c r="BT1224">
        <v>0.38437500000000002</v>
      </c>
      <c r="BU1224">
        <v>0.61354166666666665</v>
      </c>
      <c r="BV1224">
        <v>2.0833333333333329E-3</v>
      </c>
      <c r="BW1224">
        <v>1</v>
      </c>
      <c r="BX1224" t="s">
        <v>2394</v>
      </c>
      <c r="BY1224">
        <v>9061</v>
      </c>
      <c r="BZ1224">
        <v>0.1059485707979252</v>
      </c>
      <c r="CA1224">
        <v>0</v>
      </c>
    </row>
    <row r="1225" spans="1:79" customFormat="1" x14ac:dyDescent="0.25">
      <c r="A1225" t="s">
        <v>2398</v>
      </c>
      <c r="B1225" t="s">
        <v>42</v>
      </c>
      <c r="C1225" t="s">
        <v>394</v>
      </c>
      <c r="D1225" t="s">
        <v>953</v>
      </c>
      <c r="E1225">
        <v>2019</v>
      </c>
      <c r="F1225">
        <v>924</v>
      </c>
      <c r="G1225">
        <v>45</v>
      </c>
      <c r="H1225">
        <v>0</v>
      </c>
      <c r="I1225">
        <v>34</v>
      </c>
      <c r="J1225">
        <v>61</v>
      </c>
      <c r="K1225">
        <v>78</v>
      </c>
      <c r="L1225">
        <v>77</v>
      </c>
      <c r="M1225">
        <v>103</v>
      </c>
      <c r="N1225">
        <v>145</v>
      </c>
      <c r="O1225">
        <v>202</v>
      </c>
      <c r="P1225">
        <v>152</v>
      </c>
      <c r="Q1225">
        <v>91</v>
      </c>
      <c r="R1225">
        <v>24</v>
      </c>
      <c r="S1225">
        <v>2</v>
      </c>
      <c r="T1225">
        <v>0</v>
      </c>
      <c r="U1225">
        <v>944</v>
      </c>
      <c r="V1225">
        <v>25</v>
      </c>
      <c r="W1225">
        <v>0</v>
      </c>
      <c r="X1225">
        <v>651</v>
      </c>
      <c r="Y1225">
        <v>142</v>
      </c>
      <c r="Z1225">
        <v>176</v>
      </c>
      <c r="AA1225">
        <v>0</v>
      </c>
      <c r="AB1225">
        <v>138</v>
      </c>
      <c r="AC1225">
        <v>287</v>
      </c>
      <c r="AD1225">
        <v>0</v>
      </c>
      <c r="AE1225">
        <v>544</v>
      </c>
      <c r="AF1225">
        <v>156</v>
      </c>
      <c r="AG1225">
        <v>554</v>
      </c>
      <c r="AH1225">
        <v>238</v>
      </c>
      <c r="AI1225">
        <v>21</v>
      </c>
      <c r="AJ1225">
        <v>0</v>
      </c>
      <c r="AK1225">
        <v>218</v>
      </c>
      <c r="AL1225">
        <v>743</v>
      </c>
      <c r="AM1225">
        <v>8</v>
      </c>
      <c r="AN1225">
        <v>969</v>
      </c>
      <c r="AO1225">
        <v>0.95356037151702788</v>
      </c>
      <c r="AP1225">
        <v>4.6439628482972138E-2</v>
      </c>
      <c r="AQ1225">
        <v>0</v>
      </c>
      <c r="AR1225">
        <v>3.5087719298245612E-2</v>
      </c>
      <c r="AS1225">
        <v>6.2951496388028896E-2</v>
      </c>
      <c r="AT1225">
        <v>8.0495356037151702E-2</v>
      </c>
      <c r="AU1225">
        <v>7.9463364293085662E-2</v>
      </c>
      <c r="AV1225">
        <v>0.1062951496388029</v>
      </c>
      <c r="AW1225">
        <v>0.1496388028895769</v>
      </c>
      <c r="AX1225">
        <v>0.20846233230134159</v>
      </c>
      <c r="AY1225">
        <v>0.15686274509803921</v>
      </c>
      <c r="AZ1225">
        <v>9.3911248710010317E-2</v>
      </c>
      <c r="BA1225">
        <v>2.0639834881320952E-3</v>
      </c>
      <c r="BB1225">
        <v>2.4767801857585141E-2</v>
      </c>
      <c r="BC1225">
        <v>0</v>
      </c>
      <c r="BD1225">
        <v>0.97420020639834881</v>
      </c>
      <c r="BE1225">
        <v>2.5799793601651189E-2</v>
      </c>
      <c r="BF1225">
        <v>0</v>
      </c>
      <c r="BG1225">
        <v>0.67182662538699689</v>
      </c>
      <c r="BH1225">
        <v>0.14654282765737869</v>
      </c>
      <c r="BI1225">
        <v>0.18163054695562439</v>
      </c>
      <c r="BJ1225">
        <v>0</v>
      </c>
      <c r="BK1225">
        <v>0.14241486068111461</v>
      </c>
      <c r="BL1225">
        <v>0.29618163054695562</v>
      </c>
      <c r="BM1225">
        <v>0</v>
      </c>
      <c r="BN1225">
        <v>0.56140350877192979</v>
      </c>
      <c r="BO1225">
        <v>0.1609907120743034</v>
      </c>
      <c r="BP1225">
        <v>0.57172342621259031</v>
      </c>
      <c r="BQ1225">
        <v>0.24561403508771931</v>
      </c>
      <c r="BR1225">
        <v>2.1671826625387001E-2</v>
      </c>
      <c r="BS1225">
        <v>0</v>
      </c>
      <c r="BT1225">
        <v>0.22497420020639841</v>
      </c>
      <c r="BU1225">
        <v>0.76676986584107332</v>
      </c>
      <c r="BV1225">
        <v>8.2559339525283791E-3</v>
      </c>
      <c r="BW1225">
        <v>1</v>
      </c>
      <c r="BX1225" t="s">
        <v>2394</v>
      </c>
      <c r="BY1225">
        <v>9061</v>
      </c>
      <c r="BZ1225">
        <v>0.1069418386491557</v>
      </c>
      <c r="CA1225">
        <v>0</v>
      </c>
    </row>
    <row r="1226" spans="1:79" customFormat="1" x14ac:dyDescent="0.25">
      <c r="A1226" t="s">
        <v>2399</v>
      </c>
      <c r="B1226" t="s">
        <v>42</v>
      </c>
      <c r="C1226" t="s">
        <v>43</v>
      </c>
      <c r="D1226" t="s">
        <v>44</v>
      </c>
      <c r="E1226">
        <v>2019</v>
      </c>
      <c r="F1226">
        <v>90031</v>
      </c>
      <c r="G1226">
        <v>7544</v>
      </c>
      <c r="H1226">
        <v>0</v>
      </c>
      <c r="I1226">
        <v>11747</v>
      </c>
      <c r="J1226">
        <v>12395</v>
      </c>
      <c r="K1226">
        <v>10566</v>
      </c>
      <c r="L1226">
        <v>9794</v>
      </c>
      <c r="M1226">
        <v>11518</v>
      </c>
      <c r="N1226">
        <v>12040</v>
      </c>
      <c r="O1226">
        <v>12391</v>
      </c>
      <c r="P1226">
        <v>8398</v>
      </c>
      <c r="Q1226">
        <v>4342</v>
      </c>
      <c r="R1226">
        <v>1725</v>
      </c>
      <c r="S1226">
        <v>2659</v>
      </c>
      <c r="T1226">
        <v>0</v>
      </c>
      <c r="U1226">
        <v>86381</v>
      </c>
      <c r="V1226">
        <v>11105</v>
      </c>
      <c r="W1226">
        <v>89</v>
      </c>
      <c r="X1226">
        <v>65870</v>
      </c>
      <c r="Y1226">
        <v>25375</v>
      </c>
      <c r="Z1226">
        <v>6329</v>
      </c>
      <c r="AA1226">
        <v>1</v>
      </c>
      <c r="AB1226">
        <v>5478</v>
      </c>
      <c r="AC1226">
        <v>74403</v>
      </c>
      <c r="AD1226">
        <v>97</v>
      </c>
      <c r="AE1226">
        <v>17597</v>
      </c>
      <c r="AF1226">
        <v>6774</v>
      </c>
      <c r="AG1226">
        <v>88380</v>
      </c>
      <c r="AH1226">
        <v>2204</v>
      </c>
      <c r="AI1226" t="s">
        <v>74</v>
      </c>
      <c r="AJ1226">
        <v>217</v>
      </c>
      <c r="AK1226">
        <v>5088</v>
      </c>
      <c r="AL1226">
        <v>92472</v>
      </c>
      <c r="AM1226">
        <v>15</v>
      </c>
      <c r="AN1226">
        <v>97575</v>
      </c>
      <c r="AO1226">
        <v>0.92268511401486042</v>
      </c>
      <c r="AP1226">
        <v>7.7314885985139636E-2</v>
      </c>
      <c r="AQ1226">
        <v>0</v>
      </c>
      <c r="AR1226">
        <v>0.12038944401742251</v>
      </c>
      <c r="AS1226">
        <v>0.1270304893671535</v>
      </c>
      <c r="AT1226">
        <v>0.10828593389700231</v>
      </c>
      <c r="AU1226">
        <v>0.10037407122726109</v>
      </c>
      <c r="AV1226">
        <v>0.1180425313861132</v>
      </c>
      <c r="AW1226">
        <v>0.1233922623622854</v>
      </c>
      <c r="AX1226">
        <v>0.1269894952600564</v>
      </c>
      <c r="AY1226">
        <v>8.6067127850371503E-2</v>
      </c>
      <c r="AZ1226">
        <v>4.4499103253907248E-2</v>
      </c>
      <c r="BA1226">
        <v>2.725083269280041E-2</v>
      </c>
      <c r="BB1226">
        <v>1.7678708685626439E-2</v>
      </c>
      <c r="BC1226">
        <v>0</v>
      </c>
      <c r="BD1226">
        <v>0.88527799128875229</v>
      </c>
      <c r="BE1226">
        <v>0.1138098898283372</v>
      </c>
      <c r="BF1226">
        <v>9.1211888291058162E-4</v>
      </c>
      <c r="BG1226">
        <v>0.67507045862157311</v>
      </c>
      <c r="BH1226">
        <v>0.26005636689725847</v>
      </c>
      <c r="BI1226">
        <v>6.4862925954394052E-2</v>
      </c>
      <c r="BJ1226">
        <v>1.02485267742762E-5</v>
      </c>
      <c r="BK1226">
        <v>5.6141429669485009E-2</v>
      </c>
      <c r="BL1226">
        <v>0.762521137586472</v>
      </c>
      <c r="BM1226">
        <v>9.9410709710479116E-4</v>
      </c>
      <c r="BN1226">
        <v>0.18034332564693831</v>
      </c>
      <c r="BO1226">
        <v>6.9423520368946959E-2</v>
      </c>
      <c r="BP1226">
        <v>0.90576479631053031</v>
      </c>
      <c r="BQ1226">
        <v>2.2587753010504742E-2</v>
      </c>
      <c r="BR1226">
        <v>0</v>
      </c>
      <c r="BS1226">
        <v>2.2239303100179352E-3</v>
      </c>
      <c r="BT1226">
        <v>5.2144504227517291E-2</v>
      </c>
      <c r="BU1226">
        <v>0.94770176787086857</v>
      </c>
      <c r="BV1226">
        <v>1.5372790161414301E-4</v>
      </c>
      <c r="BW1226">
        <v>1</v>
      </c>
      <c r="BX1226" t="s">
        <v>2400</v>
      </c>
      <c r="BY1226">
        <v>97575</v>
      </c>
      <c r="BZ1226">
        <v>1</v>
      </c>
      <c r="CA1226">
        <v>0</v>
      </c>
    </row>
    <row r="1227" spans="1:79" customFormat="1" x14ac:dyDescent="0.25">
      <c r="A1227" t="s">
        <v>2401</v>
      </c>
      <c r="B1227" t="s">
        <v>42</v>
      </c>
      <c r="C1227" t="s">
        <v>43</v>
      </c>
      <c r="D1227" t="s">
        <v>947</v>
      </c>
      <c r="E1227">
        <v>2019</v>
      </c>
      <c r="F1227">
        <v>14746</v>
      </c>
      <c r="G1227">
        <v>842</v>
      </c>
      <c r="H1227">
        <v>0</v>
      </c>
      <c r="I1227">
        <v>1166</v>
      </c>
      <c r="J1227">
        <v>1581</v>
      </c>
      <c r="K1227">
        <v>1681</v>
      </c>
      <c r="L1227">
        <v>1825</v>
      </c>
      <c r="M1227">
        <v>2133</v>
      </c>
      <c r="N1227">
        <v>2024</v>
      </c>
      <c r="O1227">
        <v>2106</v>
      </c>
      <c r="P1227">
        <v>1581</v>
      </c>
      <c r="Q1227">
        <v>897</v>
      </c>
      <c r="R1227">
        <v>428</v>
      </c>
      <c r="S1227">
        <v>166</v>
      </c>
      <c r="T1227">
        <v>0</v>
      </c>
      <c r="U1227">
        <v>14305</v>
      </c>
      <c r="V1227">
        <v>1267</v>
      </c>
      <c r="W1227">
        <v>16</v>
      </c>
      <c r="X1227">
        <v>11274</v>
      </c>
      <c r="Y1227">
        <v>3020</v>
      </c>
      <c r="Z1227">
        <v>1294</v>
      </c>
      <c r="AA1227">
        <v>0</v>
      </c>
      <c r="AB1227">
        <v>1188</v>
      </c>
      <c r="AC1227">
        <v>8942</v>
      </c>
      <c r="AD1227">
        <v>14</v>
      </c>
      <c r="AE1227">
        <v>5444</v>
      </c>
      <c r="AF1227">
        <v>3629</v>
      </c>
      <c r="AG1227">
        <v>11755</v>
      </c>
      <c r="AH1227">
        <v>179</v>
      </c>
      <c r="AI1227" t="s">
        <v>74</v>
      </c>
      <c r="AJ1227">
        <v>25</v>
      </c>
      <c r="AK1227">
        <v>831</v>
      </c>
      <c r="AL1227">
        <v>14753</v>
      </c>
      <c r="AM1227">
        <v>4</v>
      </c>
      <c r="AN1227">
        <v>15588</v>
      </c>
      <c r="AO1227">
        <v>0.9459840903258917</v>
      </c>
      <c r="AP1227">
        <v>5.4015909674108291E-2</v>
      </c>
      <c r="AQ1227">
        <v>0</v>
      </c>
      <c r="AR1227">
        <v>7.4801129073646389E-2</v>
      </c>
      <c r="AS1227">
        <v>0.1014241724403387</v>
      </c>
      <c r="AT1227">
        <v>0.1078393636130357</v>
      </c>
      <c r="AU1227">
        <v>0.1170772389017193</v>
      </c>
      <c r="AV1227">
        <v>0.13683602771362591</v>
      </c>
      <c r="AW1227">
        <v>0.12984346933538621</v>
      </c>
      <c r="AX1227">
        <v>0.1351039260969977</v>
      </c>
      <c r="AY1227">
        <v>0.1014241724403387</v>
      </c>
      <c r="AZ1227">
        <v>5.7544264819091612E-2</v>
      </c>
      <c r="BA1227">
        <v>1.0649217346676929E-2</v>
      </c>
      <c r="BB1227">
        <v>2.7457018219142929E-2</v>
      </c>
      <c r="BC1227">
        <v>0</v>
      </c>
      <c r="BD1227">
        <v>0.91769309725429815</v>
      </c>
      <c r="BE1227">
        <v>8.1280472158070313E-2</v>
      </c>
      <c r="BF1227">
        <v>1.026430587631511E-3</v>
      </c>
      <c r="BG1227">
        <v>0.72324865280985373</v>
      </c>
      <c r="BH1227">
        <v>0.19373877341544779</v>
      </c>
      <c r="BI1227">
        <v>8.3012573774698492E-2</v>
      </c>
      <c r="BJ1227">
        <v>0</v>
      </c>
      <c r="BK1227">
        <v>7.6212471131639717E-2</v>
      </c>
      <c r="BL1227">
        <v>0.57364639466256095</v>
      </c>
      <c r="BM1227">
        <v>8.9812676417757253E-4</v>
      </c>
      <c r="BN1227">
        <v>0.34924300744162168</v>
      </c>
      <c r="BO1227">
        <v>0.23280728765717221</v>
      </c>
      <c r="BP1227">
        <v>0.75410572235052609</v>
      </c>
      <c r="BQ1227">
        <v>1.148319219912753E-2</v>
      </c>
      <c r="BR1227">
        <v>0</v>
      </c>
      <c r="BS1227">
        <v>1.6037977931742369E-3</v>
      </c>
      <c r="BT1227">
        <v>5.3310238645111627E-2</v>
      </c>
      <c r="BU1227">
        <v>0.94643315370798053</v>
      </c>
      <c r="BV1227">
        <v>2.5660764690787791E-4</v>
      </c>
      <c r="BW1227">
        <v>1</v>
      </c>
      <c r="BX1227" t="s">
        <v>2400</v>
      </c>
      <c r="BY1227">
        <v>97575</v>
      </c>
      <c r="BZ1227">
        <v>0.15975403535741739</v>
      </c>
      <c r="CA1227">
        <v>0</v>
      </c>
    </row>
    <row r="1228" spans="1:79" customFormat="1" x14ac:dyDescent="0.25">
      <c r="A1228" t="s">
        <v>2402</v>
      </c>
      <c r="B1228" t="s">
        <v>42</v>
      </c>
      <c r="C1228" t="s">
        <v>43</v>
      </c>
      <c r="D1228" t="s">
        <v>949</v>
      </c>
      <c r="E1228">
        <v>2019</v>
      </c>
      <c r="F1228">
        <v>58031</v>
      </c>
      <c r="G1228">
        <v>5484</v>
      </c>
      <c r="H1228">
        <v>0</v>
      </c>
      <c r="I1228">
        <v>9409</v>
      </c>
      <c r="J1228">
        <v>9043</v>
      </c>
      <c r="K1228">
        <v>7237</v>
      </c>
      <c r="L1228">
        <v>6327</v>
      </c>
      <c r="M1228">
        <v>6954</v>
      </c>
      <c r="N1228">
        <v>7579</v>
      </c>
      <c r="O1228">
        <v>7609</v>
      </c>
      <c r="P1228">
        <v>4559</v>
      </c>
      <c r="Q1228">
        <v>1944</v>
      </c>
      <c r="R1228">
        <v>586</v>
      </c>
      <c r="S1228">
        <v>2268</v>
      </c>
      <c r="T1228">
        <v>0</v>
      </c>
      <c r="U1228">
        <v>56385</v>
      </c>
      <c r="V1228">
        <v>7079</v>
      </c>
      <c r="W1228">
        <v>51</v>
      </c>
      <c r="X1228">
        <v>42657</v>
      </c>
      <c r="Y1228">
        <v>17573</v>
      </c>
      <c r="Z1228">
        <v>3285</v>
      </c>
      <c r="AA1228">
        <v>0</v>
      </c>
      <c r="AB1228">
        <v>2282</v>
      </c>
      <c r="AC1228">
        <v>55848</v>
      </c>
      <c r="AD1228">
        <v>31</v>
      </c>
      <c r="AE1228">
        <v>5354</v>
      </c>
      <c r="AF1228">
        <v>1392</v>
      </c>
      <c r="AG1228">
        <v>61785</v>
      </c>
      <c r="AH1228">
        <v>280</v>
      </c>
      <c r="AI1228" t="s">
        <v>74</v>
      </c>
      <c r="AJ1228">
        <v>58</v>
      </c>
      <c r="AK1228">
        <v>2518</v>
      </c>
      <c r="AL1228">
        <v>60988</v>
      </c>
      <c r="AM1228">
        <v>9</v>
      </c>
      <c r="AN1228">
        <v>63515</v>
      </c>
      <c r="AO1228">
        <v>0.91365819097850898</v>
      </c>
      <c r="AP1228">
        <v>8.6341809021490981E-2</v>
      </c>
      <c r="AQ1228">
        <v>0</v>
      </c>
      <c r="AR1228">
        <v>0.14813823506258361</v>
      </c>
      <c r="AS1228">
        <v>0.14237581673620411</v>
      </c>
      <c r="AT1228">
        <v>0.1139415886011178</v>
      </c>
      <c r="AU1228">
        <v>9.9614264347004641E-2</v>
      </c>
      <c r="AV1228">
        <v>0.1094859482012123</v>
      </c>
      <c r="AW1228">
        <v>0.1193261434306857</v>
      </c>
      <c r="AX1228">
        <v>0.1197984728017004</v>
      </c>
      <c r="AY1228">
        <v>7.177832008187042E-2</v>
      </c>
      <c r="AZ1228">
        <v>3.060694324175392E-2</v>
      </c>
      <c r="BA1228">
        <v>3.57081004487129E-2</v>
      </c>
      <c r="BB1228">
        <v>9.226167047154215E-3</v>
      </c>
      <c r="BC1228">
        <v>0</v>
      </c>
      <c r="BD1228">
        <v>0.88774305282216803</v>
      </c>
      <c r="BE1228">
        <v>0.11145398724710701</v>
      </c>
      <c r="BF1228">
        <v>8.0295993072502559E-4</v>
      </c>
      <c r="BG1228">
        <v>0.67160513264583166</v>
      </c>
      <c r="BH1228">
        <v>0.27667480122805638</v>
      </c>
      <c r="BI1228">
        <v>5.1720066126111942E-2</v>
      </c>
      <c r="BJ1228">
        <v>0</v>
      </c>
      <c r="BK1228">
        <v>3.5928520821853098E-2</v>
      </c>
      <c r="BL1228">
        <v>0.8792883570810045</v>
      </c>
      <c r="BM1228">
        <v>4.8807368338187832E-4</v>
      </c>
      <c r="BN1228">
        <v>8.4295048413760523E-2</v>
      </c>
      <c r="BO1228">
        <v>2.191608281508305E-2</v>
      </c>
      <c r="BP1228">
        <v>0.97276233960481773</v>
      </c>
      <c r="BQ1228">
        <v>4.408407462804062E-3</v>
      </c>
      <c r="BR1228">
        <v>0</v>
      </c>
      <c r="BS1228">
        <v>9.131701172951271E-4</v>
      </c>
      <c r="BT1228">
        <v>3.9644178540502242E-2</v>
      </c>
      <c r="BU1228">
        <v>0.96021412264819339</v>
      </c>
      <c r="BV1228">
        <v>1.4169881130441631E-4</v>
      </c>
      <c r="BW1228">
        <v>1</v>
      </c>
      <c r="BX1228" t="s">
        <v>2400</v>
      </c>
      <c r="BY1228">
        <v>97575</v>
      </c>
      <c r="BZ1228">
        <v>0.65093517806815271</v>
      </c>
      <c r="CA1228">
        <v>0</v>
      </c>
    </row>
    <row r="1229" spans="1:79" customFormat="1" x14ac:dyDescent="0.25">
      <c r="A1229" t="s">
        <v>2403</v>
      </c>
      <c r="B1229" t="s">
        <v>42</v>
      </c>
      <c r="C1229" t="s">
        <v>43</v>
      </c>
      <c r="D1229" t="s">
        <v>951</v>
      </c>
      <c r="E1229">
        <v>2019</v>
      </c>
      <c r="F1229">
        <v>7271</v>
      </c>
      <c r="G1229">
        <v>526</v>
      </c>
      <c r="H1229">
        <v>0</v>
      </c>
      <c r="I1229">
        <v>636</v>
      </c>
      <c r="J1229">
        <v>824</v>
      </c>
      <c r="K1229">
        <v>604</v>
      </c>
      <c r="L1229">
        <v>656</v>
      </c>
      <c r="M1229">
        <v>1115</v>
      </c>
      <c r="N1229">
        <v>1054</v>
      </c>
      <c r="O1229">
        <v>1046</v>
      </c>
      <c r="P1229">
        <v>960</v>
      </c>
      <c r="Q1229">
        <v>565</v>
      </c>
      <c r="R1229">
        <v>178</v>
      </c>
      <c r="S1229">
        <v>159</v>
      </c>
      <c r="T1229">
        <v>0</v>
      </c>
      <c r="U1229">
        <v>5857</v>
      </c>
      <c r="V1229">
        <v>1924</v>
      </c>
      <c r="W1229">
        <v>16</v>
      </c>
      <c r="X1229">
        <v>5089</v>
      </c>
      <c r="Y1229">
        <v>2115</v>
      </c>
      <c r="Z1229">
        <v>593</v>
      </c>
      <c r="AA1229">
        <v>0</v>
      </c>
      <c r="AB1229">
        <v>1303</v>
      </c>
      <c r="AC1229">
        <v>5353</v>
      </c>
      <c r="AD1229">
        <v>4</v>
      </c>
      <c r="AE1229">
        <v>1137</v>
      </c>
      <c r="AF1229">
        <v>448</v>
      </c>
      <c r="AG1229">
        <v>7304</v>
      </c>
      <c r="AH1229">
        <v>37</v>
      </c>
      <c r="AI1229" t="s">
        <v>74</v>
      </c>
      <c r="AJ1229">
        <v>8</v>
      </c>
      <c r="AK1229">
        <v>1077</v>
      </c>
      <c r="AL1229">
        <v>6720</v>
      </c>
      <c r="AM1229">
        <v>0</v>
      </c>
      <c r="AN1229">
        <v>7797</v>
      </c>
      <c r="AO1229">
        <v>0.93253815570091059</v>
      </c>
      <c r="AP1229">
        <v>6.7461844299089399E-2</v>
      </c>
      <c r="AQ1229">
        <v>0</v>
      </c>
      <c r="AR1229">
        <v>8.1569834551750667E-2</v>
      </c>
      <c r="AS1229">
        <v>0.1056816724381172</v>
      </c>
      <c r="AT1229">
        <v>7.7465691932794664E-2</v>
      </c>
      <c r="AU1229">
        <v>8.4134923688598179E-2</v>
      </c>
      <c r="AV1229">
        <v>0.14300371937924841</v>
      </c>
      <c r="AW1229">
        <v>0.1351801975118635</v>
      </c>
      <c r="AX1229">
        <v>0.1341541618571245</v>
      </c>
      <c r="AY1229">
        <v>0.1231242785686803</v>
      </c>
      <c r="AZ1229">
        <v>7.2463768115942032E-2</v>
      </c>
      <c r="BA1229">
        <v>2.039245863793767E-2</v>
      </c>
      <c r="BB1229">
        <v>2.2829293317942801E-2</v>
      </c>
      <c r="BC1229">
        <v>0</v>
      </c>
      <c r="BD1229">
        <v>0.75118635372579201</v>
      </c>
      <c r="BE1229">
        <v>0.24676157496473</v>
      </c>
      <c r="BF1229">
        <v>2.0520713094780039E-3</v>
      </c>
      <c r="BG1229">
        <v>0.65268693087084773</v>
      </c>
      <c r="BH1229">
        <v>0.27125817622162368</v>
      </c>
      <c r="BI1229">
        <v>7.6054892907528537E-2</v>
      </c>
      <c r="BJ1229">
        <v>0</v>
      </c>
      <c r="BK1229">
        <v>0.167115557265615</v>
      </c>
      <c r="BL1229">
        <v>0.68654610747723488</v>
      </c>
      <c r="BM1229">
        <v>5.1301782736950109E-4</v>
      </c>
      <c r="BN1229">
        <v>0.14582531742978069</v>
      </c>
      <c r="BO1229">
        <v>5.745799666538412E-2</v>
      </c>
      <c r="BP1229">
        <v>0.93677055277670895</v>
      </c>
      <c r="BQ1229">
        <v>4.745414903167885E-3</v>
      </c>
      <c r="BR1229">
        <v>0</v>
      </c>
      <c r="BS1229">
        <v>1.026035654739002E-3</v>
      </c>
      <c r="BT1229">
        <v>0.1381300500192382</v>
      </c>
      <c r="BU1229">
        <v>0.86186994998076183</v>
      </c>
      <c r="BV1229">
        <v>0</v>
      </c>
      <c r="BW1229">
        <v>1</v>
      </c>
      <c r="BX1229" t="s">
        <v>2400</v>
      </c>
      <c r="BY1229">
        <v>97575</v>
      </c>
      <c r="BZ1229">
        <v>7.9907763259031511E-2</v>
      </c>
      <c r="CA1229">
        <v>0</v>
      </c>
    </row>
    <row r="1230" spans="1:79" customFormat="1" x14ac:dyDescent="0.25">
      <c r="A1230" t="s">
        <v>2404</v>
      </c>
      <c r="B1230" t="s">
        <v>42</v>
      </c>
      <c r="C1230" t="s">
        <v>43</v>
      </c>
      <c r="D1230" t="s">
        <v>953</v>
      </c>
      <c r="E1230">
        <v>2019</v>
      </c>
      <c r="F1230">
        <v>9927</v>
      </c>
      <c r="G1230">
        <v>685</v>
      </c>
      <c r="H1230">
        <v>0</v>
      </c>
      <c r="I1230">
        <v>526</v>
      </c>
      <c r="J1230">
        <v>937</v>
      </c>
      <c r="K1230">
        <v>1040</v>
      </c>
      <c r="L1230">
        <v>977</v>
      </c>
      <c r="M1230">
        <v>1310</v>
      </c>
      <c r="N1230">
        <v>1378</v>
      </c>
      <c r="O1230">
        <v>1630</v>
      </c>
      <c r="P1230">
        <v>1291</v>
      </c>
      <c r="Q1230">
        <v>929</v>
      </c>
      <c r="R1230">
        <v>531</v>
      </c>
      <c r="S1230">
        <v>63</v>
      </c>
      <c r="T1230">
        <v>0</v>
      </c>
      <c r="U1230">
        <v>9786</v>
      </c>
      <c r="V1230">
        <v>820</v>
      </c>
      <c r="W1230">
        <v>6</v>
      </c>
      <c r="X1230">
        <v>6819</v>
      </c>
      <c r="Y1230">
        <v>2644</v>
      </c>
      <c r="Z1230">
        <v>1149</v>
      </c>
      <c r="AA1230">
        <v>0</v>
      </c>
      <c r="AB1230">
        <v>705</v>
      </c>
      <c r="AC1230">
        <v>4243</v>
      </c>
      <c r="AD1230">
        <v>9</v>
      </c>
      <c r="AE1230">
        <v>5655</v>
      </c>
      <c r="AF1230">
        <v>1304</v>
      </c>
      <c r="AG1230">
        <v>7513</v>
      </c>
      <c r="AH1230">
        <v>1708</v>
      </c>
      <c r="AI1230" t="s">
        <v>74</v>
      </c>
      <c r="AJ1230">
        <v>87</v>
      </c>
      <c r="AK1230">
        <v>657</v>
      </c>
      <c r="AL1230">
        <v>9953</v>
      </c>
      <c r="AM1230">
        <v>2</v>
      </c>
      <c r="AN1230">
        <v>10612</v>
      </c>
      <c r="AO1230">
        <v>0.93545043347154166</v>
      </c>
      <c r="AP1230">
        <v>6.4549566528458349E-2</v>
      </c>
      <c r="AQ1230">
        <v>0</v>
      </c>
      <c r="AR1230">
        <v>4.9566528458349038E-2</v>
      </c>
      <c r="AS1230">
        <v>8.829626837542405E-2</v>
      </c>
      <c r="AT1230">
        <v>9.800226159065209E-2</v>
      </c>
      <c r="AU1230">
        <v>9.2065586128910665E-2</v>
      </c>
      <c r="AV1230">
        <v>0.1234451564266868</v>
      </c>
      <c r="AW1230">
        <v>0.12985299660761401</v>
      </c>
      <c r="AX1230">
        <v>0.15359969845457969</v>
      </c>
      <c r="AY1230">
        <v>0.1216547304937806</v>
      </c>
      <c r="AZ1230">
        <v>8.7542404824726722E-2</v>
      </c>
      <c r="BA1230">
        <v>5.9366754617414244E-3</v>
      </c>
      <c r="BB1230">
        <v>5.0037693177534863E-2</v>
      </c>
      <c r="BC1230">
        <v>0</v>
      </c>
      <c r="BD1230">
        <v>0.92216358839050128</v>
      </c>
      <c r="BE1230">
        <v>7.7271013946475689E-2</v>
      </c>
      <c r="BF1230">
        <v>5.6539766302299288E-4</v>
      </c>
      <c r="BG1230">
        <v>0.64257444402563135</v>
      </c>
      <c r="BH1230">
        <v>0.24915190350546551</v>
      </c>
      <c r="BI1230">
        <v>0.10827365246890309</v>
      </c>
      <c r="BJ1230">
        <v>0</v>
      </c>
      <c r="BK1230">
        <v>6.6434225405201663E-2</v>
      </c>
      <c r="BL1230">
        <v>0.39983038070109311</v>
      </c>
      <c r="BM1230">
        <v>8.4809649453448921E-4</v>
      </c>
      <c r="BN1230">
        <v>0.53288729739917073</v>
      </c>
      <c r="BO1230">
        <v>0.1228797587636638</v>
      </c>
      <c r="BP1230">
        <v>0.70797210704862423</v>
      </c>
      <c r="BQ1230">
        <v>0.16094986807387859</v>
      </c>
      <c r="BR1230">
        <v>0</v>
      </c>
      <c r="BS1230">
        <v>8.1982661138333968E-3</v>
      </c>
      <c r="BT1230">
        <v>6.1911044101017713E-2</v>
      </c>
      <c r="BU1230">
        <v>0.93790049001130793</v>
      </c>
      <c r="BV1230">
        <v>1.8846588767433101E-4</v>
      </c>
      <c r="BW1230">
        <v>1</v>
      </c>
      <c r="BX1230" t="s">
        <v>2400</v>
      </c>
      <c r="BY1230">
        <v>97575</v>
      </c>
      <c r="BZ1230">
        <v>0.108757366128619</v>
      </c>
      <c r="CA1230">
        <v>0</v>
      </c>
    </row>
    <row r="1231" spans="1:79" customFormat="1" x14ac:dyDescent="0.25">
      <c r="A1231" t="s">
        <v>2405</v>
      </c>
      <c r="B1231" t="s">
        <v>42</v>
      </c>
      <c r="C1231" t="s">
        <v>43</v>
      </c>
      <c r="D1231" t="s">
        <v>961</v>
      </c>
      <c r="E1231">
        <v>2019</v>
      </c>
      <c r="F1231">
        <v>56</v>
      </c>
      <c r="G1231">
        <v>7</v>
      </c>
      <c r="H1231">
        <v>0</v>
      </c>
      <c r="I1231">
        <v>10</v>
      </c>
      <c r="J1231">
        <v>10</v>
      </c>
      <c r="K1231">
        <v>4</v>
      </c>
      <c r="L1231">
        <v>9</v>
      </c>
      <c r="M1231">
        <v>6</v>
      </c>
      <c r="N1231">
        <v>5</v>
      </c>
      <c r="O1231">
        <v>0</v>
      </c>
      <c r="P1231">
        <v>7</v>
      </c>
      <c r="Q1231">
        <v>7</v>
      </c>
      <c r="R1231">
        <v>2</v>
      </c>
      <c r="S1231">
        <v>3</v>
      </c>
      <c r="T1231">
        <v>0</v>
      </c>
      <c r="U1231">
        <v>48</v>
      </c>
      <c r="V1231">
        <v>15</v>
      </c>
      <c r="W1231">
        <v>0</v>
      </c>
      <c r="X1231">
        <v>31</v>
      </c>
      <c r="Y1231">
        <v>23</v>
      </c>
      <c r="Z1231">
        <v>8</v>
      </c>
      <c r="AA1231">
        <v>1</v>
      </c>
      <c r="AB1231">
        <v>0</v>
      </c>
      <c r="AC1231">
        <v>17</v>
      </c>
      <c r="AD1231">
        <v>39</v>
      </c>
      <c r="AE1231">
        <v>7</v>
      </c>
      <c r="AF1231">
        <v>1</v>
      </c>
      <c r="AG1231">
        <v>23</v>
      </c>
      <c r="AH1231">
        <v>0</v>
      </c>
      <c r="AI1231" t="s">
        <v>74</v>
      </c>
      <c r="AJ1231">
        <v>39</v>
      </c>
      <c r="AK1231">
        <v>5</v>
      </c>
      <c r="AL1231">
        <v>58</v>
      </c>
      <c r="AM1231">
        <v>0</v>
      </c>
      <c r="AN1231">
        <v>63</v>
      </c>
      <c r="AO1231">
        <v>0.88888888888888884</v>
      </c>
      <c r="AP1231">
        <v>0.1111111111111111</v>
      </c>
      <c r="AQ1231">
        <v>0</v>
      </c>
      <c r="AR1231">
        <v>0.15873015873015869</v>
      </c>
      <c r="AS1231">
        <v>0.15873015873015869</v>
      </c>
      <c r="AT1231">
        <v>6.3492063492063489E-2</v>
      </c>
      <c r="AU1231">
        <v>0.14285714285714279</v>
      </c>
      <c r="AV1231">
        <v>9.5238095238095233E-2</v>
      </c>
      <c r="AW1231">
        <v>7.9365079365079361E-2</v>
      </c>
      <c r="AX1231">
        <v>0</v>
      </c>
      <c r="AY1231">
        <v>0.1111111111111111</v>
      </c>
      <c r="AZ1231">
        <v>0.1111111111111111</v>
      </c>
      <c r="BA1231">
        <v>4.7619047619047623E-2</v>
      </c>
      <c r="BB1231">
        <v>3.1746031746031737E-2</v>
      </c>
      <c r="BC1231">
        <v>0</v>
      </c>
      <c r="BD1231">
        <v>0.76190476190476186</v>
      </c>
      <c r="BE1231">
        <v>0.23809523809523811</v>
      </c>
      <c r="BF1231">
        <v>0</v>
      </c>
      <c r="BG1231">
        <v>0.49206349206349198</v>
      </c>
      <c r="BH1231">
        <v>0.36507936507936511</v>
      </c>
      <c r="BI1231">
        <v>0.126984126984127</v>
      </c>
      <c r="BJ1231">
        <v>1.5873015873015869E-2</v>
      </c>
      <c r="BK1231">
        <v>0</v>
      </c>
      <c r="BL1231">
        <v>0.26984126984126983</v>
      </c>
      <c r="BM1231">
        <v>0.61904761904761907</v>
      </c>
      <c r="BN1231">
        <v>0.1111111111111111</v>
      </c>
      <c r="BO1231">
        <v>1.5873015873015869E-2</v>
      </c>
      <c r="BP1231">
        <v>0.36507936507936511</v>
      </c>
      <c r="BQ1231">
        <v>0</v>
      </c>
      <c r="BR1231">
        <v>0</v>
      </c>
      <c r="BS1231">
        <v>0.61904761904761907</v>
      </c>
      <c r="BT1231">
        <v>7.9365079365079361E-2</v>
      </c>
      <c r="BU1231">
        <v>0.92063492063492058</v>
      </c>
      <c r="BV1231">
        <v>0</v>
      </c>
      <c r="BW1231">
        <v>1</v>
      </c>
      <c r="BX1231" t="s">
        <v>2400</v>
      </c>
      <c r="BY1231">
        <v>97575</v>
      </c>
      <c r="BZ1231">
        <v>6.4565718677940043E-4</v>
      </c>
      <c r="CA1231">
        <v>0</v>
      </c>
    </row>
    <row r="1232" spans="1:79" customFormat="1" x14ac:dyDescent="0.25">
      <c r="A1232" t="s">
        <v>2406</v>
      </c>
      <c r="B1232" t="s">
        <v>42</v>
      </c>
      <c r="C1232" t="s">
        <v>187</v>
      </c>
      <c r="D1232" t="s">
        <v>44</v>
      </c>
      <c r="E1232">
        <v>2019</v>
      </c>
      <c r="F1232">
        <v>1537</v>
      </c>
      <c r="G1232">
        <v>75</v>
      </c>
      <c r="H1232">
        <v>0</v>
      </c>
      <c r="I1232">
        <v>184</v>
      </c>
      <c r="J1232">
        <v>220</v>
      </c>
      <c r="K1232">
        <v>176</v>
      </c>
      <c r="L1232">
        <v>147</v>
      </c>
      <c r="M1232">
        <v>162</v>
      </c>
      <c r="N1232">
        <v>197</v>
      </c>
      <c r="O1232">
        <v>227</v>
      </c>
      <c r="P1232">
        <v>134</v>
      </c>
      <c r="Q1232">
        <v>77</v>
      </c>
      <c r="R1232">
        <v>28</v>
      </c>
      <c r="S1232">
        <v>60</v>
      </c>
      <c r="T1232">
        <v>0</v>
      </c>
      <c r="U1232">
        <v>1537</v>
      </c>
      <c r="V1232">
        <v>45</v>
      </c>
      <c r="W1232">
        <v>30</v>
      </c>
      <c r="X1232">
        <v>852</v>
      </c>
      <c r="Y1232">
        <v>541</v>
      </c>
      <c r="Z1232">
        <v>219</v>
      </c>
      <c r="AA1232">
        <v>0</v>
      </c>
      <c r="AB1232">
        <v>110</v>
      </c>
      <c r="AC1232">
        <v>1196</v>
      </c>
      <c r="AD1232">
        <v>0</v>
      </c>
      <c r="AE1232">
        <v>306</v>
      </c>
      <c r="AF1232">
        <v>149</v>
      </c>
      <c r="AG1232">
        <v>1404</v>
      </c>
      <c r="AH1232">
        <v>54</v>
      </c>
      <c r="AI1232">
        <v>5</v>
      </c>
      <c r="AJ1232">
        <v>0</v>
      </c>
      <c r="AK1232">
        <v>501</v>
      </c>
      <c r="AL1232">
        <v>1100</v>
      </c>
      <c r="AM1232">
        <v>11</v>
      </c>
      <c r="AN1232">
        <v>1612</v>
      </c>
      <c r="AO1232">
        <v>0.95347394540942931</v>
      </c>
      <c r="AP1232">
        <v>4.6526054590570722E-2</v>
      </c>
      <c r="AQ1232">
        <v>0</v>
      </c>
      <c r="AR1232">
        <v>0.11414392059553349</v>
      </c>
      <c r="AS1232">
        <v>0.13647642679900751</v>
      </c>
      <c r="AT1232">
        <v>0.109181141439206</v>
      </c>
      <c r="AU1232">
        <v>9.1191066997518611E-2</v>
      </c>
      <c r="AV1232">
        <v>0.1004962779156328</v>
      </c>
      <c r="AW1232">
        <v>0.1222084367245658</v>
      </c>
      <c r="AX1232">
        <v>0.14081885856079401</v>
      </c>
      <c r="AY1232">
        <v>8.3126550868486346E-2</v>
      </c>
      <c r="AZ1232">
        <v>4.7766749379652612E-2</v>
      </c>
      <c r="BA1232">
        <v>3.7220843672456573E-2</v>
      </c>
      <c r="BB1232">
        <v>1.7369727047146399E-2</v>
      </c>
      <c r="BC1232">
        <v>0</v>
      </c>
      <c r="BD1232">
        <v>0.95347394540942931</v>
      </c>
      <c r="BE1232">
        <v>2.7915632754342432E-2</v>
      </c>
      <c r="BF1232">
        <v>1.861042183622829E-2</v>
      </c>
      <c r="BG1232">
        <v>0.52853598014888337</v>
      </c>
      <c r="BH1232">
        <v>0.3356079404466501</v>
      </c>
      <c r="BI1232">
        <v>0.13585607940446651</v>
      </c>
      <c r="BJ1232">
        <v>0</v>
      </c>
      <c r="BK1232">
        <v>6.8238213399503728E-2</v>
      </c>
      <c r="BL1232">
        <v>0.74193548387096775</v>
      </c>
      <c r="BM1232">
        <v>0</v>
      </c>
      <c r="BN1232">
        <v>0.1898263027295285</v>
      </c>
      <c r="BO1232">
        <v>9.2431761786600494E-2</v>
      </c>
      <c r="BP1232">
        <v>0.87096774193548387</v>
      </c>
      <c r="BQ1232">
        <v>3.3498759305210922E-2</v>
      </c>
      <c r="BR1232">
        <v>3.1017369727047149E-3</v>
      </c>
      <c r="BS1232">
        <v>0</v>
      </c>
      <c r="BT1232">
        <v>0.31079404466501243</v>
      </c>
      <c r="BU1232">
        <v>0.68238213399503722</v>
      </c>
      <c r="BV1232">
        <v>6.8238213399503724E-3</v>
      </c>
      <c r="BW1232">
        <v>1</v>
      </c>
      <c r="BX1232" t="s">
        <v>2407</v>
      </c>
      <c r="BY1232">
        <v>1612</v>
      </c>
      <c r="BZ1232">
        <v>1</v>
      </c>
      <c r="CA1232">
        <v>0</v>
      </c>
    </row>
    <row r="1233" spans="1:79" customFormat="1" x14ac:dyDescent="0.25">
      <c r="A1233" t="s">
        <v>2408</v>
      </c>
      <c r="B1233" t="s">
        <v>42</v>
      </c>
      <c r="C1233" t="s">
        <v>187</v>
      </c>
      <c r="D1233" t="s">
        <v>947</v>
      </c>
      <c r="E1233">
        <v>2019</v>
      </c>
      <c r="F1233">
        <v>70</v>
      </c>
      <c r="G1233">
        <v>1</v>
      </c>
      <c r="H1233">
        <v>0</v>
      </c>
      <c r="I1233">
        <v>1</v>
      </c>
      <c r="J1233">
        <v>9</v>
      </c>
      <c r="K1233">
        <v>13</v>
      </c>
      <c r="L1233">
        <v>9</v>
      </c>
      <c r="M1233">
        <v>12</v>
      </c>
      <c r="N1233">
        <v>8</v>
      </c>
      <c r="O1233">
        <v>10</v>
      </c>
      <c r="P1233">
        <v>4</v>
      </c>
      <c r="Q1233">
        <v>3</v>
      </c>
      <c r="R1233">
        <v>2</v>
      </c>
      <c r="S1233">
        <v>0</v>
      </c>
      <c r="T1233">
        <v>0</v>
      </c>
      <c r="U1233">
        <v>70</v>
      </c>
      <c r="V1233">
        <v>0</v>
      </c>
      <c r="W1233">
        <v>1</v>
      </c>
      <c r="X1233">
        <v>48</v>
      </c>
      <c r="Y1233">
        <v>21</v>
      </c>
      <c r="Z1233">
        <v>2</v>
      </c>
      <c r="AA1233">
        <v>0</v>
      </c>
      <c r="AB1233">
        <v>7</v>
      </c>
      <c r="AC1233">
        <v>44</v>
      </c>
      <c r="AD1233">
        <v>0</v>
      </c>
      <c r="AE1233">
        <v>20</v>
      </c>
      <c r="AF1233">
        <v>5</v>
      </c>
      <c r="AG1233">
        <v>59</v>
      </c>
      <c r="AH1233">
        <v>7</v>
      </c>
      <c r="AI1233">
        <v>0</v>
      </c>
      <c r="AJ1233">
        <v>0</v>
      </c>
      <c r="AK1233">
        <v>32</v>
      </c>
      <c r="AL1233">
        <v>38</v>
      </c>
      <c r="AM1233">
        <v>1</v>
      </c>
      <c r="AN1233">
        <v>71</v>
      </c>
      <c r="AO1233">
        <v>0.9859154929577465</v>
      </c>
      <c r="AP1233">
        <v>1.408450704225352E-2</v>
      </c>
      <c r="AQ1233">
        <v>0</v>
      </c>
      <c r="AR1233">
        <v>1.408450704225352E-2</v>
      </c>
      <c r="AS1233">
        <v>0.12676056338028169</v>
      </c>
      <c r="AT1233">
        <v>0.18309859154929581</v>
      </c>
      <c r="AU1233">
        <v>0.12676056338028169</v>
      </c>
      <c r="AV1233">
        <v>0.16901408450704231</v>
      </c>
      <c r="AW1233">
        <v>0.1126760563380282</v>
      </c>
      <c r="AX1233">
        <v>0.14084507042253519</v>
      </c>
      <c r="AY1233">
        <v>5.6338028169014093E-2</v>
      </c>
      <c r="AZ1233">
        <v>4.2253521126760563E-2</v>
      </c>
      <c r="BA1233">
        <v>0</v>
      </c>
      <c r="BB1233">
        <v>2.8169014084507039E-2</v>
      </c>
      <c r="BC1233">
        <v>0</v>
      </c>
      <c r="BD1233">
        <v>0.9859154929577465</v>
      </c>
      <c r="BE1233">
        <v>0</v>
      </c>
      <c r="BF1233">
        <v>1.408450704225352E-2</v>
      </c>
      <c r="BG1233">
        <v>0.676056338028169</v>
      </c>
      <c r="BH1233">
        <v>0.29577464788732388</v>
      </c>
      <c r="BI1233">
        <v>2.8169014084507039E-2</v>
      </c>
      <c r="BJ1233">
        <v>0</v>
      </c>
      <c r="BK1233">
        <v>9.8591549295774641E-2</v>
      </c>
      <c r="BL1233">
        <v>0.61971830985915488</v>
      </c>
      <c r="BM1233">
        <v>0</v>
      </c>
      <c r="BN1233">
        <v>0.28169014084507038</v>
      </c>
      <c r="BO1233">
        <v>7.0422535211267609E-2</v>
      </c>
      <c r="BP1233">
        <v>0.83098591549295775</v>
      </c>
      <c r="BQ1233">
        <v>9.8591549295774641E-2</v>
      </c>
      <c r="BR1233">
        <v>0</v>
      </c>
      <c r="BS1233">
        <v>0</v>
      </c>
      <c r="BT1233">
        <v>0.45070422535211269</v>
      </c>
      <c r="BU1233">
        <v>0.53521126760563376</v>
      </c>
      <c r="BV1233">
        <v>1.408450704225352E-2</v>
      </c>
      <c r="BW1233">
        <v>1</v>
      </c>
      <c r="BX1233" t="s">
        <v>2407</v>
      </c>
      <c r="BY1233">
        <v>1612</v>
      </c>
      <c r="BZ1233">
        <v>4.4044665012406947E-2</v>
      </c>
      <c r="CA1233">
        <v>0</v>
      </c>
    </row>
    <row r="1234" spans="1:79" customFormat="1" x14ac:dyDescent="0.25">
      <c r="A1234" t="s">
        <v>2409</v>
      </c>
      <c r="B1234" t="s">
        <v>42</v>
      </c>
      <c r="C1234" t="s">
        <v>187</v>
      </c>
      <c r="D1234" t="s">
        <v>949</v>
      </c>
      <c r="E1234">
        <v>2019</v>
      </c>
      <c r="F1234">
        <v>925</v>
      </c>
      <c r="G1234">
        <v>42</v>
      </c>
      <c r="H1234">
        <v>0</v>
      </c>
      <c r="I1234">
        <v>161</v>
      </c>
      <c r="J1234">
        <v>149</v>
      </c>
      <c r="K1234">
        <v>112</v>
      </c>
      <c r="L1234">
        <v>90</v>
      </c>
      <c r="M1234">
        <v>74</v>
      </c>
      <c r="N1234">
        <v>114</v>
      </c>
      <c r="O1234">
        <v>112</v>
      </c>
      <c r="P1234">
        <v>61</v>
      </c>
      <c r="Q1234">
        <v>31</v>
      </c>
      <c r="R1234">
        <v>8</v>
      </c>
      <c r="S1234">
        <v>55</v>
      </c>
      <c r="T1234">
        <v>0</v>
      </c>
      <c r="U1234">
        <v>932</v>
      </c>
      <c r="V1234">
        <v>20</v>
      </c>
      <c r="W1234">
        <v>15</v>
      </c>
      <c r="X1234">
        <v>490</v>
      </c>
      <c r="Y1234">
        <v>332</v>
      </c>
      <c r="Z1234">
        <v>145</v>
      </c>
      <c r="AA1234">
        <v>0</v>
      </c>
      <c r="AB1234">
        <v>43</v>
      </c>
      <c r="AC1234">
        <v>836</v>
      </c>
      <c r="AD1234">
        <v>0</v>
      </c>
      <c r="AE1234">
        <v>88</v>
      </c>
      <c r="AF1234">
        <v>56</v>
      </c>
      <c r="AG1234">
        <v>907</v>
      </c>
      <c r="AH1234">
        <v>4</v>
      </c>
      <c r="AI1234">
        <v>0</v>
      </c>
      <c r="AJ1234">
        <v>0</v>
      </c>
      <c r="AK1234">
        <v>286</v>
      </c>
      <c r="AL1234">
        <v>677</v>
      </c>
      <c r="AM1234">
        <v>4</v>
      </c>
      <c r="AN1234">
        <v>967</v>
      </c>
      <c r="AO1234">
        <v>0.95656670113753883</v>
      </c>
      <c r="AP1234">
        <v>4.3433298862461223E-2</v>
      </c>
      <c r="AQ1234">
        <v>0</v>
      </c>
      <c r="AR1234">
        <v>0.16649431230610129</v>
      </c>
      <c r="AS1234">
        <v>0.15408479834539809</v>
      </c>
      <c r="AT1234">
        <v>0.1158221302998966</v>
      </c>
      <c r="AU1234">
        <v>9.3071354705274043E-2</v>
      </c>
      <c r="AV1234">
        <v>7.6525336091003107E-2</v>
      </c>
      <c r="AW1234">
        <v>0.1178903826266805</v>
      </c>
      <c r="AX1234">
        <v>0.1158221302998966</v>
      </c>
      <c r="AY1234">
        <v>6.3081695966907964E-2</v>
      </c>
      <c r="AZ1234">
        <v>3.2057911065149949E-2</v>
      </c>
      <c r="BA1234">
        <v>5.6876938986556359E-2</v>
      </c>
      <c r="BB1234">
        <v>8.2730093071354711E-3</v>
      </c>
      <c r="BC1234">
        <v>0</v>
      </c>
      <c r="BD1234">
        <v>0.96380558428128227</v>
      </c>
      <c r="BE1234">
        <v>2.068252326783868E-2</v>
      </c>
      <c r="BF1234">
        <v>1.5511892450879011E-2</v>
      </c>
      <c r="BG1234">
        <v>0.50672182006204758</v>
      </c>
      <c r="BH1234">
        <v>0.34332988624612198</v>
      </c>
      <c r="BI1234">
        <v>0.14994829369183041</v>
      </c>
      <c r="BJ1234">
        <v>0</v>
      </c>
      <c r="BK1234">
        <v>4.4467425025853151E-2</v>
      </c>
      <c r="BL1234">
        <v>0.86452947259565671</v>
      </c>
      <c r="BM1234">
        <v>0</v>
      </c>
      <c r="BN1234">
        <v>9.1003102378490172E-2</v>
      </c>
      <c r="BO1234">
        <v>5.7911065149948288E-2</v>
      </c>
      <c r="BP1234">
        <v>0.937952430196484</v>
      </c>
      <c r="BQ1234">
        <v>4.1365046535677356E-3</v>
      </c>
      <c r="BR1234">
        <v>0</v>
      </c>
      <c r="BS1234">
        <v>0</v>
      </c>
      <c r="BT1234">
        <v>0.29576008273009308</v>
      </c>
      <c r="BU1234">
        <v>0.70010341261633924</v>
      </c>
      <c r="BV1234">
        <v>4.1365046535677356E-3</v>
      </c>
      <c r="BW1234">
        <v>1</v>
      </c>
      <c r="BX1234" t="s">
        <v>2407</v>
      </c>
      <c r="BY1234">
        <v>1612</v>
      </c>
      <c r="BZ1234">
        <v>0.59987593052109178</v>
      </c>
      <c r="CA1234">
        <v>0</v>
      </c>
    </row>
    <row r="1235" spans="1:79" customFormat="1" x14ac:dyDescent="0.25">
      <c r="A1235" t="s">
        <v>2410</v>
      </c>
      <c r="B1235" t="s">
        <v>42</v>
      </c>
      <c r="C1235" t="s">
        <v>187</v>
      </c>
      <c r="D1235" t="s">
        <v>951</v>
      </c>
      <c r="E1235">
        <v>2019</v>
      </c>
      <c r="F1235">
        <v>181</v>
      </c>
      <c r="G1235">
        <v>23</v>
      </c>
      <c r="H1235">
        <v>0</v>
      </c>
      <c r="I1235">
        <v>15</v>
      </c>
      <c r="J1235">
        <v>28</v>
      </c>
      <c r="K1235">
        <v>18</v>
      </c>
      <c r="L1235">
        <v>10</v>
      </c>
      <c r="M1235">
        <v>23</v>
      </c>
      <c r="N1235">
        <v>22</v>
      </c>
      <c r="O1235">
        <v>33</v>
      </c>
      <c r="P1235">
        <v>22</v>
      </c>
      <c r="Q1235">
        <v>21</v>
      </c>
      <c r="R1235">
        <v>8</v>
      </c>
      <c r="S1235">
        <v>4</v>
      </c>
      <c r="T1235">
        <v>0</v>
      </c>
      <c r="U1235">
        <v>178</v>
      </c>
      <c r="V1235">
        <v>17</v>
      </c>
      <c r="W1235">
        <v>9</v>
      </c>
      <c r="X1235">
        <v>98</v>
      </c>
      <c r="Y1235">
        <v>77</v>
      </c>
      <c r="Z1235">
        <v>29</v>
      </c>
      <c r="AA1235">
        <v>0</v>
      </c>
      <c r="AB1235">
        <v>28</v>
      </c>
      <c r="AC1235">
        <v>139</v>
      </c>
      <c r="AD1235">
        <v>0</v>
      </c>
      <c r="AE1235">
        <v>37</v>
      </c>
      <c r="AF1235">
        <v>7</v>
      </c>
      <c r="AG1235">
        <v>197</v>
      </c>
      <c r="AH1235">
        <v>0</v>
      </c>
      <c r="AI1235">
        <v>0</v>
      </c>
      <c r="AJ1235">
        <v>0</v>
      </c>
      <c r="AK1235">
        <v>76</v>
      </c>
      <c r="AL1235">
        <v>127</v>
      </c>
      <c r="AM1235">
        <v>1</v>
      </c>
      <c r="AN1235">
        <v>204</v>
      </c>
      <c r="AO1235">
        <v>0.88725490196078427</v>
      </c>
      <c r="AP1235">
        <v>0.1127450980392157</v>
      </c>
      <c r="AQ1235">
        <v>0</v>
      </c>
      <c r="AR1235">
        <v>7.3529411764705885E-2</v>
      </c>
      <c r="AS1235">
        <v>0.1372549019607843</v>
      </c>
      <c r="AT1235">
        <v>8.8235294117647065E-2</v>
      </c>
      <c r="AU1235">
        <v>4.9019607843137247E-2</v>
      </c>
      <c r="AV1235">
        <v>0.1127450980392157</v>
      </c>
      <c r="AW1235">
        <v>0.10784313725490199</v>
      </c>
      <c r="AX1235">
        <v>0.16176470588235289</v>
      </c>
      <c r="AY1235">
        <v>0.10784313725490199</v>
      </c>
      <c r="AZ1235">
        <v>0.1029411764705882</v>
      </c>
      <c r="BA1235">
        <v>1.9607843137254902E-2</v>
      </c>
      <c r="BB1235">
        <v>3.9215686274509803E-2</v>
      </c>
      <c r="BC1235">
        <v>0</v>
      </c>
      <c r="BD1235">
        <v>0.87254901960784315</v>
      </c>
      <c r="BE1235">
        <v>8.3333333333333329E-2</v>
      </c>
      <c r="BF1235">
        <v>4.4117647058823532E-2</v>
      </c>
      <c r="BG1235">
        <v>0.48039215686274511</v>
      </c>
      <c r="BH1235">
        <v>0.37745098039215691</v>
      </c>
      <c r="BI1235">
        <v>0.14215686274509801</v>
      </c>
      <c r="BJ1235">
        <v>0</v>
      </c>
      <c r="BK1235">
        <v>0.1372549019607843</v>
      </c>
      <c r="BL1235">
        <v>0.68137254901960786</v>
      </c>
      <c r="BM1235">
        <v>0</v>
      </c>
      <c r="BN1235">
        <v>0.18137254901960781</v>
      </c>
      <c r="BO1235">
        <v>3.4313725490196081E-2</v>
      </c>
      <c r="BP1235">
        <v>0.96568627450980393</v>
      </c>
      <c r="BQ1235">
        <v>0</v>
      </c>
      <c r="BR1235">
        <v>0</v>
      </c>
      <c r="BS1235">
        <v>0</v>
      </c>
      <c r="BT1235">
        <v>0.37254901960784309</v>
      </c>
      <c r="BU1235">
        <v>0.62254901960784315</v>
      </c>
      <c r="BV1235">
        <v>4.9019607843137254E-3</v>
      </c>
      <c r="BW1235">
        <v>1</v>
      </c>
      <c r="BX1235" t="s">
        <v>2407</v>
      </c>
      <c r="BY1235">
        <v>1612</v>
      </c>
      <c r="BZ1235">
        <v>0.12655086848635241</v>
      </c>
      <c r="CA1235">
        <v>0</v>
      </c>
    </row>
    <row r="1236" spans="1:79" customFormat="1" x14ac:dyDescent="0.25">
      <c r="A1236" t="s">
        <v>2411</v>
      </c>
      <c r="B1236" t="s">
        <v>42</v>
      </c>
      <c r="C1236" t="s">
        <v>187</v>
      </c>
      <c r="D1236" t="s">
        <v>953</v>
      </c>
      <c r="E1236">
        <v>2019</v>
      </c>
      <c r="F1236">
        <v>361</v>
      </c>
      <c r="G1236">
        <v>9</v>
      </c>
      <c r="H1236">
        <v>0</v>
      </c>
      <c r="I1236">
        <v>7</v>
      </c>
      <c r="J1236">
        <v>34</v>
      </c>
      <c r="K1236">
        <v>33</v>
      </c>
      <c r="L1236">
        <v>38</v>
      </c>
      <c r="M1236">
        <v>53</v>
      </c>
      <c r="N1236">
        <v>53</v>
      </c>
      <c r="O1236">
        <v>72</v>
      </c>
      <c r="P1236">
        <v>47</v>
      </c>
      <c r="Q1236">
        <v>22</v>
      </c>
      <c r="R1236">
        <v>10</v>
      </c>
      <c r="S1236">
        <v>1</v>
      </c>
      <c r="T1236">
        <v>0</v>
      </c>
      <c r="U1236">
        <v>357</v>
      </c>
      <c r="V1236">
        <v>8</v>
      </c>
      <c r="W1236">
        <v>5</v>
      </c>
      <c r="X1236">
        <v>216</v>
      </c>
      <c r="Y1236">
        <v>111</v>
      </c>
      <c r="Z1236">
        <v>43</v>
      </c>
      <c r="AA1236">
        <v>0</v>
      </c>
      <c r="AB1236">
        <v>32</v>
      </c>
      <c r="AC1236">
        <v>177</v>
      </c>
      <c r="AD1236">
        <v>0</v>
      </c>
      <c r="AE1236">
        <v>161</v>
      </c>
      <c r="AF1236">
        <v>81</v>
      </c>
      <c r="AG1236">
        <v>241</v>
      </c>
      <c r="AH1236">
        <v>43</v>
      </c>
      <c r="AI1236">
        <v>5</v>
      </c>
      <c r="AJ1236">
        <v>0</v>
      </c>
      <c r="AK1236">
        <v>107</v>
      </c>
      <c r="AL1236">
        <v>258</v>
      </c>
      <c r="AM1236">
        <v>5</v>
      </c>
      <c r="AN1236">
        <v>370</v>
      </c>
      <c r="AO1236">
        <v>0.9756756756756757</v>
      </c>
      <c r="AP1236">
        <v>2.4324324324324329E-2</v>
      </c>
      <c r="AQ1236">
        <v>0</v>
      </c>
      <c r="AR1236">
        <v>1.891891891891892E-2</v>
      </c>
      <c r="AS1236">
        <v>9.1891891891891897E-2</v>
      </c>
      <c r="AT1236">
        <v>8.9189189189189194E-2</v>
      </c>
      <c r="AU1236">
        <v>0.10270270270270269</v>
      </c>
      <c r="AV1236">
        <v>0.14324324324324331</v>
      </c>
      <c r="AW1236">
        <v>0.14324324324324331</v>
      </c>
      <c r="AX1236">
        <v>0.19459459459459461</v>
      </c>
      <c r="AY1236">
        <v>0.12702702702702701</v>
      </c>
      <c r="AZ1236">
        <v>5.9459459459459463E-2</v>
      </c>
      <c r="BA1236">
        <v>2.7027027027027029E-3</v>
      </c>
      <c r="BB1236">
        <v>2.7027027027027029E-2</v>
      </c>
      <c r="BC1236">
        <v>0</v>
      </c>
      <c r="BD1236">
        <v>0.96486486486486489</v>
      </c>
      <c r="BE1236">
        <v>2.1621621621621619E-2</v>
      </c>
      <c r="BF1236">
        <v>1.3513513513513511E-2</v>
      </c>
      <c r="BG1236">
        <v>0.58378378378378382</v>
      </c>
      <c r="BH1236">
        <v>0.3</v>
      </c>
      <c r="BI1236">
        <v>0.11621621621621619</v>
      </c>
      <c r="BJ1236">
        <v>0</v>
      </c>
      <c r="BK1236">
        <v>8.6486486486486491E-2</v>
      </c>
      <c r="BL1236">
        <v>0.47837837837837838</v>
      </c>
      <c r="BM1236">
        <v>0</v>
      </c>
      <c r="BN1236">
        <v>0.43513513513513508</v>
      </c>
      <c r="BO1236">
        <v>0.2189189189189189</v>
      </c>
      <c r="BP1236">
        <v>0.65135135135135136</v>
      </c>
      <c r="BQ1236">
        <v>0.11621621621621619</v>
      </c>
      <c r="BR1236">
        <v>1.3513513513513511E-2</v>
      </c>
      <c r="BS1236">
        <v>0</v>
      </c>
      <c r="BT1236">
        <v>0.28918918918918918</v>
      </c>
      <c r="BU1236">
        <v>0.69729729729729728</v>
      </c>
      <c r="BV1236">
        <v>1.3513513513513511E-2</v>
      </c>
      <c r="BW1236">
        <v>1</v>
      </c>
      <c r="BX1236" t="s">
        <v>2407</v>
      </c>
      <c r="BY1236">
        <v>1612</v>
      </c>
      <c r="BZ1236">
        <v>0.22952853598014891</v>
      </c>
      <c r="CA1236">
        <v>0</v>
      </c>
    </row>
    <row r="1237" spans="1:79" customFormat="1" x14ac:dyDescent="0.25">
      <c r="A1237" t="s">
        <v>2412</v>
      </c>
      <c r="B1237" t="s">
        <v>42</v>
      </c>
      <c r="C1237" t="s">
        <v>420</v>
      </c>
      <c r="D1237" t="s">
        <v>44</v>
      </c>
      <c r="E1237">
        <v>2019</v>
      </c>
      <c r="F1237">
        <v>62194</v>
      </c>
      <c r="G1237">
        <v>8023</v>
      </c>
      <c r="H1237">
        <v>0</v>
      </c>
      <c r="I1237">
        <v>9469</v>
      </c>
      <c r="J1237">
        <v>9065</v>
      </c>
      <c r="K1237">
        <v>10388</v>
      </c>
      <c r="L1237">
        <v>9499</v>
      </c>
      <c r="M1237">
        <v>8323</v>
      </c>
      <c r="N1237">
        <v>8484</v>
      </c>
      <c r="O1237">
        <v>6714</v>
      </c>
      <c r="P1237">
        <v>3029</v>
      </c>
      <c r="Q1237">
        <v>1173</v>
      </c>
      <c r="R1237">
        <v>510</v>
      </c>
      <c r="S1237">
        <v>3563</v>
      </c>
      <c r="T1237">
        <v>0</v>
      </c>
      <c r="U1237">
        <v>66084</v>
      </c>
      <c r="V1237">
        <v>4133</v>
      </c>
      <c r="W1237">
        <v>0</v>
      </c>
      <c r="X1237">
        <v>41724</v>
      </c>
      <c r="Y1237">
        <v>23947</v>
      </c>
      <c r="Z1237">
        <v>4545</v>
      </c>
      <c r="AA1237">
        <v>1</v>
      </c>
      <c r="AB1237">
        <v>5394</v>
      </c>
      <c r="AC1237">
        <v>60056</v>
      </c>
      <c r="AD1237">
        <v>0</v>
      </c>
      <c r="AE1237">
        <v>4767</v>
      </c>
      <c r="AF1237">
        <v>5394</v>
      </c>
      <c r="AG1237">
        <v>61585</v>
      </c>
      <c r="AH1237">
        <v>2448</v>
      </c>
      <c r="AI1237">
        <v>790</v>
      </c>
      <c r="AJ1237">
        <v>0</v>
      </c>
      <c r="AK1237">
        <v>6454</v>
      </c>
      <c r="AL1237">
        <v>63763</v>
      </c>
      <c r="AM1237">
        <v>0</v>
      </c>
      <c r="AN1237">
        <v>70217</v>
      </c>
      <c r="AO1237">
        <v>0.88573992053206485</v>
      </c>
      <c r="AP1237">
        <v>0.11426007946793509</v>
      </c>
      <c r="AQ1237">
        <v>0</v>
      </c>
      <c r="AR1237">
        <v>0.1348533830838686</v>
      </c>
      <c r="AS1237">
        <v>0.12909979064898811</v>
      </c>
      <c r="AT1237">
        <v>0.14794138171667831</v>
      </c>
      <c r="AU1237">
        <v>0.13528063004685481</v>
      </c>
      <c r="AV1237">
        <v>0.1185325490977968</v>
      </c>
      <c r="AW1237">
        <v>0.1208254411324893</v>
      </c>
      <c r="AX1237">
        <v>9.561787031630517E-2</v>
      </c>
      <c r="AY1237">
        <v>4.3137701696170441E-2</v>
      </c>
      <c r="AZ1237">
        <v>1.6705356252759301E-2</v>
      </c>
      <c r="BA1237">
        <v>5.0742697637324287E-2</v>
      </c>
      <c r="BB1237">
        <v>7.2631983707649147E-3</v>
      </c>
      <c r="BC1237">
        <v>0</v>
      </c>
      <c r="BD1237">
        <v>0.94113961006593849</v>
      </c>
      <c r="BE1237">
        <v>5.8860389934061549E-2</v>
      </c>
      <c r="BF1237">
        <v>0</v>
      </c>
      <c r="BG1237">
        <v>0.5942150761211672</v>
      </c>
      <c r="BH1237">
        <v>0.34104276742099487</v>
      </c>
      <c r="BI1237">
        <v>6.4727914892404967E-2</v>
      </c>
      <c r="BJ1237">
        <v>1.424156543287238E-5</v>
      </c>
      <c r="BK1237">
        <v>7.681900394491363E-2</v>
      </c>
      <c r="BL1237">
        <v>0.85529145363658376</v>
      </c>
      <c r="BM1237">
        <v>0</v>
      </c>
      <c r="BN1237">
        <v>6.7889542418502646E-2</v>
      </c>
      <c r="BO1237">
        <v>7.681900394491363E-2</v>
      </c>
      <c r="BP1237">
        <v>0.87706680718344565</v>
      </c>
      <c r="BQ1237">
        <v>3.486335217967159E-2</v>
      </c>
      <c r="BR1237">
        <v>1.125083669196918E-2</v>
      </c>
      <c r="BS1237">
        <v>0</v>
      </c>
      <c r="BT1237">
        <v>9.1915063303758343E-2</v>
      </c>
      <c r="BU1237">
        <v>0.90808493669624168</v>
      </c>
      <c r="BV1237">
        <v>0</v>
      </c>
      <c r="BW1237">
        <v>1</v>
      </c>
      <c r="BX1237" t="s">
        <v>2413</v>
      </c>
      <c r="BY1237">
        <v>70217</v>
      </c>
      <c r="BZ1237">
        <v>1</v>
      </c>
      <c r="CA1237">
        <v>0</v>
      </c>
    </row>
    <row r="1238" spans="1:79" customFormat="1" x14ac:dyDescent="0.25">
      <c r="A1238" t="s">
        <v>2414</v>
      </c>
      <c r="B1238" t="s">
        <v>42</v>
      </c>
      <c r="C1238" t="s">
        <v>420</v>
      </c>
      <c r="D1238" t="s">
        <v>947</v>
      </c>
      <c r="E1238">
        <v>2019</v>
      </c>
      <c r="F1238">
        <v>8454</v>
      </c>
      <c r="G1238">
        <v>651</v>
      </c>
      <c r="H1238">
        <v>0</v>
      </c>
      <c r="I1238">
        <v>756</v>
      </c>
      <c r="J1238">
        <v>988</v>
      </c>
      <c r="K1238">
        <v>1372</v>
      </c>
      <c r="L1238">
        <v>1369</v>
      </c>
      <c r="M1238">
        <v>1298</v>
      </c>
      <c r="N1238">
        <v>1236</v>
      </c>
      <c r="O1238">
        <v>1044</v>
      </c>
      <c r="P1238">
        <v>528</v>
      </c>
      <c r="Q1238">
        <v>250</v>
      </c>
      <c r="R1238">
        <v>115</v>
      </c>
      <c r="S1238">
        <v>149</v>
      </c>
      <c r="T1238">
        <v>0</v>
      </c>
      <c r="U1238">
        <v>8784</v>
      </c>
      <c r="V1238">
        <v>321</v>
      </c>
      <c r="W1238">
        <v>0</v>
      </c>
      <c r="X1238">
        <v>5897</v>
      </c>
      <c r="Y1238">
        <v>2476</v>
      </c>
      <c r="Z1238">
        <v>732</v>
      </c>
      <c r="AA1238">
        <v>0</v>
      </c>
      <c r="AB1238">
        <v>610</v>
      </c>
      <c r="AC1238">
        <v>8317</v>
      </c>
      <c r="AD1238">
        <v>0</v>
      </c>
      <c r="AE1238">
        <v>178</v>
      </c>
      <c r="AF1238">
        <v>610</v>
      </c>
      <c r="AG1238">
        <v>8441</v>
      </c>
      <c r="AH1238">
        <v>7</v>
      </c>
      <c r="AI1238">
        <v>47</v>
      </c>
      <c r="AJ1238">
        <v>0</v>
      </c>
      <c r="AK1238">
        <v>1288</v>
      </c>
      <c r="AL1238">
        <v>7817</v>
      </c>
      <c r="AM1238">
        <v>0</v>
      </c>
      <c r="AN1238">
        <v>9105</v>
      </c>
      <c r="AO1238">
        <v>0.92850082372322895</v>
      </c>
      <c r="AP1238">
        <v>7.1499176276771007E-2</v>
      </c>
      <c r="AQ1238">
        <v>0</v>
      </c>
      <c r="AR1238">
        <v>8.3031301482701811E-2</v>
      </c>
      <c r="AS1238">
        <v>0.1085118066996156</v>
      </c>
      <c r="AT1238">
        <v>0.15068643602416251</v>
      </c>
      <c r="AU1238">
        <v>0.1503569467325645</v>
      </c>
      <c r="AV1238">
        <v>0.142559033498078</v>
      </c>
      <c r="AW1238">
        <v>0.1357495881383855</v>
      </c>
      <c r="AX1238">
        <v>0.11466227347611201</v>
      </c>
      <c r="AY1238">
        <v>5.7990115321252061E-2</v>
      </c>
      <c r="AZ1238">
        <v>2.745744096650192E-2</v>
      </c>
      <c r="BA1238">
        <v>1.6364634816035149E-2</v>
      </c>
      <c r="BB1238">
        <v>1.263042284459088E-2</v>
      </c>
      <c r="BC1238">
        <v>0</v>
      </c>
      <c r="BD1238">
        <v>0.96474464579901154</v>
      </c>
      <c r="BE1238">
        <v>3.5255354200988458E-2</v>
      </c>
      <c r="BF1238">
        <v>0</v>
      </c>
      <c r="BG1238">
        <v>0.64766611751784731</v>
      </c>
      <c r="BH1238">
        <v>0.27193849533223502</v>
      </c>
      <c r="BI1238">
        <v>8.0395387149917633E-2</v>
      </c>
      <c r="BJ1238">
        <v>0</v>
      </c>
      <c r="BK1238">
        <v>6.6996155958264691E-2</v>
      </c>
      <c r="BL1238">
        <v>0.91345414607358599</v>
      </c>
      <c r="BM1238">
        <v>0</v>
      </c>
      <c r="BN1238">
        <v>1.9549697968149371E-2</v>
      </c>
      <c r="BO1238">
        <v>6.6996155958264691E-2</v>
      </c>
      <c r="BP1238">
        <v>0.92707303679297093</v>
      </c>
      <c r="BQ1238">
        <v>7.6880834706205385E-4</v>
      </c>
      <c r="BR1238">
        <v>5.1619989017023613E-3</v>
      </c>
      <c r="BS1238">
        <v>0</v>
      </c>
      <c r="BT1238">
        <v>0.1414607358594179</v>
      </c>
      <c r="BU1238">
        <v>0.85853926414058213</v>
      </c>
      <c r="BV1238">
        <v>0</v>
      </c>
      <c r="BW1238">
        <v>1</v>
      </c>
      <c r="BX1238" t="s">
        <v>2413</v>
      </c>
      <c r="BY1238">
        <v>70217</v>
      </c>
      <c r="BZ1238">
        <v>0.129669453266303</v>
      </c>
      <c r="CA1238">
        <v>0</v>
      </c>
    </row>
    <row r="1239" spans="1:79" customFormat="1" x14ac:dyDescent="0.25">
      <c r="A1239" t="s">
        <v>2415</v>
      </c>
      <c r="B1239" t="s">
        <v>42</v>
      </c>
      <c r="C1239" t="s">
        <v>420</v>
      </c>
      <c r="D1239" t="s">
        <v>949</v>
      </c>
      <c r="E1239">
        <v>2019</v>
      </c>
      <c r="F1239">
        <v>38784</v>
      </c>
      <c r="G1239">
        <v>5367</v>
      </c>
      <c r="H1239">
        <v>0</v>
      </c>
      <c r="I1239">
        <v>7388</v>
      </c>
      <c r="J1239">
        <v>6540</v>
      </c>
      <c r="K1239">
        <v>6736</v>
      </c>
      <c r="L1239">
        <v>5795</v>
      </c>
      <c r="M1239">
        <v>4609</v>
      </c>
      <c r="N1239">
        <v>4800</v>
      </c>
      <c r="O1239">
        <v>3445</v>
      </c>
      <c r="P1239">
        <v>1300</v>
      </c>
      <c r="Q1239">
        <v>392</v>
      </c>
      <c r="R1239">
        <v>133</v>
      </c>
      <c r="S1239">
        <v>3013</v>
      </c>
      <c r="T1239">
        <v>0</v>
      </c>
      <c r="U1239">
        <v>41473</v>
      </c>
      <c r="V1239">
        <v>2678</v>
      </c>
      <c r="W1239">
        <v>0</v>
      </c>
      <c r="X1239">
        <v>26026</v>
      </c>
      <c r="Y1239">
        <v>16201</v>
      </c>
      <c r="Z1239">
        <v>1924</v>
      </c>
      <c r="AA1239">
        <v>0</v>
      </c>
      <c r="AB1239">
        <v>2386</v>
      </c>
      <c r="AC1239">
        <v>40355</v>
      </c>
      <c r="AD1239">
        <v>0</v>
      </c>
      <c r="AE1239">
        <v>1410</v>
      </c>
      <c r="AF1239">
        <v>2386</v>
      </c>
      <c r="AG1239">
        <v>41257</v>
      </c>
      <c r="AH1239">
        <v>49</v>
      </c>
      <c r="AI1239">
        <v>459</v>
      </c>
      <c r="AJ1239">
        <v>0</v>
      </c>
      <c r="AK1239">
        <v>2496</v>
      </c>
      <c r="AL1239">
        <v>41655</v>
      </c>
      <c r="AM1239">
        <v>0</v>
      </c>
      <c r="AN1239">
        <v>44151</v>
      </c>
      <c r="AO1239">
        <v>0.87843989943602641</v>
      </c>
      <c r="AP1239">
        <v>0.12156010056397359</v>
      </c>
      <c r="AQ1239">
        <v>0</v>
      </c>
      <c r="AR1239">
        <v>0.16733482820321169</v>
      </c>
      <c r="AS1239">
        <v>0.14812801522049329</v>
      </c>
      <c r="AT1239">
        <v>0.1525673257683858</v>
      </c>
      <c r="AU1239">
        <v>0.13125410522977959</v>
      </c>
      <c r="AV1239">
        <v>0.10439174650630791</v>
      </c>
      <c r="AW1239">
        <v>0.1087178093361419</v>
      </c>
      <c r="AX1239">
        <v>7.8027677742293494E-2</v>
      </c>
      <c r="AY1239">
        <v>2.9444406695205091E-2</v>
      </c>
      <c r="AZ1239">
        <v>8.8786210957849197E-3</v>
      </c>
      <c r="BA1239">
        <v>6.8243074902040721E-2</v>
      </c>
      <c r="BB1239">
        <v>3.0123893003555979E-3</v>
      </c>
      <c r="BC1239">
        <v>0</v>
      </c>
      <c r="BD1239">
        <v>0.93934452220787756</v>
      </c>
      <c r="BE1239">
        <v>6.0655477792122492E-2</v>
      </c>
      <c r="BF1239">
        <v>0</v>
      </c>
      <c r="BG1239">
        <v>0.58947702203800589</v>
      </c>
      <c r="BH1239">
        <v>0.36694525605309047</v>
      </c>
      <c r="BI1239">
        <v>4.3577721908903543E-2</v>
      </c>
      <c r="BJ1239">
        <v>0</v>
      </c>
      <c r="BK1239">
        <v>5.4041811057507189E-2</v>
      </c>
      <c r="BL1239">
        <v>0.91402233245000108</v>
      </c>
      <c r="BM1239">
        <v>0</v>
      </c>
      <c r="BN1239">
        <v>3.1935856492491678E-2</v>
      </c>
      <c r="BO1239">
        <v>5.4041811057507189E-2</v>
      </c>
      <c r="BP1239">
        <v>0.93445222078775114</v>
      </c>
      <c r="BQ1239">
        <v>1.109827636973115E-3</v>
      </c>
      <c r="BR1239">
        <v>1.0396140517768569E-2</v>
      </c>
      <c r="BS1239">
        <v>0</v>
      </c>
      <c r="BT1239">
        <v>5.6533260854793779E-2</v>
      </c>
      <c r="BU1239">
        <v>0.94346673914520618</v>
      </c>
      <c r="BV1239">
        <v>0</v>
      </c>
      <c r="BW1239">
        <v>1</v>
      </c>
      <c r="BX1239" t="s">
        <v>2413</v>
      </c>
      <c r="BY1239">
        <v>70217</v>
      </c>
      <c r="BZ1239">
        <v>0.62877935542674845</v>
      </c>
      <c r="CA1239">
        <v>0</v>
      </c>
    </row>
    <row r="1240" spans="1:79" customFormat="1" x14ac:dyDescent="0.25">
      <c r="A1240" t="s">
        <v>2416</v>
      </c>
      <c r="B1240" t="s">
        <v>42</v>
      </c>
      <c r="C1240" t="s">
        <v>420</v>
      </c>
      <c r="D1240" t="s">
        <v>951</v>
      </c>
      <c r="E1240">
        <v>2019</v>
      </c>
      <c r="F1240">
        <v>7594</v>
      </c>
      <c r="G1240">
        <v>1014</v>
      </c>
      <c r="H1240">
        <v>0</v>
      </c>
      <c r="I1240">
        <v>819</v>
      </c>
      <c r="J1240">
        <v>860</v>
      </c>
      <c r="K1240">
        <v>1156</v>
      </c>
      <c r="L1240">
        <v>1163</v>
      </c>
      <c r="M1240">
        <v>1263</v>
      </c>
      <c r="N1240">
        <v>1309</v>
      </c>
      <c r="O1240">
        <v>1106</v>
      </c>
      <c r="P1240">
        <v>417</v>
      </c>
      <c r="Q1240">
        <v>161</v>
      </c>
      <c r="R1240">
        <v>60</v>
      </c>
      <c r="S1240">
        <v>294</v>
      </c>
      <c r="T1240">
        <v>0</v>
      </c>
      <c r="U1240">
        <v>7798</v>
      </c>
      <c r="V1240">
        <v>810</v>
      </c>
      <c r="W1240">
        <v>0</v>
      </c>
      <c r="X1240">
        <v>4837</v>
      </c>
      <c r="Y1240">
        <v>3239</v>
      </c>
      <c r="Z1240">
        <v>532</v>
      </c>
      <c r="AA1240">
        <v>0</v>
      </c>
      <c r="AB1240">
        <v>1173</v>
      </c>
      <c r="AC1240">
        <v>7233</v>
      </c>
      <c r="AD1240">
        <v>0</v>
      </c>
      <c r="AE1240">
        <v>202</v>
      </c>
      <c r="AF1240">
        <v>1173</v>
      </c>
      <c r="AG1240">
        <v>7416</v>
      </c>
      <c r="AH1240">
        <v>8</v>
      </c>
      <c r="AI1240">
        <v>11</v>
      </c>
      <c r="AJ1240">
        <v>0</v>
      </c>
      <c r="AK1240">
        <v>2161</v>
      </c>
      <c r="AL1240">
        <v>6447</v>
      </c>
      <c r="AM1240">
        <v>0</v>
      </c>
      <c r="AN1240">
        <v>8608</v>
      </c>
      <c r="AO1240">
        <v>0.8822026022304833</v>
      </c>
      <c r="AP1240">
        <v>0.1177973977695167</v>
      </c>
      <c r="AQ1240">
        <v>0</v>
      </c>
      <c r="AR1240">
        <v>9.514405204460967E-2</v>
      </c>
      <c r="AS1240">
        <v>9.9907063197026025E-2</v>
      </c>
      <c r="AT1240">
        <v>0.1342936802973978</v>
      </c>
      <c r="AU1240">
        <v>0.13510687732342011</v>
      </c>
      <c r="AV1240">
        <v>0.14672397769516729</v>
      </c>
      <c r="AW1240">
        <v>0.152067843866171</v>
      </c>
      <c r="AX1240">
        <v>0.12848513011152421</v>
      </c>
      <c r="AY1240">
        <v>4.8443308550185873E-2</v>
      </c>
      <c r="AZ1240">
        <v>1.8703531598513009E-2</v>
      </c>
      <c r="BA1240">
        <v>3.4154275092936802E-2</v>
      </c>
      <c r="BB1240">
        <v>6.970260223048327E-3</v>
      </c>
      <c r="BC1240">
        <v>0</v>
      </c>
      <c r="BD1240">
        <v>0.90590148698884754</v>
      </c>
      <c r="BE1240">
        <v>9.4098513011152421E-2</v>
      </c>
      <c r="BF1240">
        <v>0</v>
      </c>
      <c r="BG1240">
        <v>0.5619191449814126</v>
      </c>
      <c r="BH1240">
        <v>0.37627788104089221</v>
      </c>
      <c r="BI1240">
        <v>6.1802973977695172E-2</v>
      </c>
      <c r="BJ1240">
        <v>0</v>
      </c>
      <c r="BK1240">
        <v>0.1362685873605948</v>
      </c>
      <c r="BL1240">
        <v>0.84026486988847582</v>
      </c>
      <c r="BM1240">
        <v>0</v>
      </c>
      <c r="BN1240">
        <v>2.3466542750929371E-2</v>
      </c>
      <c r="BO1240">
        <v>0.1362685873605948</v>
      </c>
      <c r="BP1240">
        <v>0.86152416356877326</v>
      </c>
      <c r="BQ1240">
        <v>9.2936802973977691E-4</v>
      </c>
      <c r="BR1240">
        <v>1.2778810408921931E-3</v>
      </c>
      <c r="BS1240">
        <v>0</v>
      </c>
      <c r="BT1240">
        <v>0.25104553903345728</v>
      </c>
      <c r="BU1240">
        <v>0.74895446096654272</v>
      </c>
      <c r="BV1240">
        <v>0</v>
      </c>
      <c r="BW1240">
        <v>1</v>
      </c>
      <c r="BX1240" t="s">
        <v>2413</v>
      </c>
      <c r="BY1240">
        <v>70217</v>
      </c>
      <c r="BZ1240">
        <v>0.1225913952461655</v>
      </c>
      <c r="CA1240">
        <v>0</v>
      </c>
    </row>
    <row r="1241" spans="1:79" customFormat="1" x14ac:dyDescent="0.25">
      <c r="A1241" t="s">
        <v>2417</v>
      </c>
      <c r="B1241" t="s">
        <v>42</v>
      </c>
      <c r="C1241" t="s">
        <v>420</v>
      </c>
      <c r="D1241" t="s">
        <v>953</v>
      </c>
      <c r="E1241">
        <v>2019</v>
      </c>
      <c r="F1241">
        <v>7362</v>
      </c>
      <c r="G1241">
        <v>991</v>
      </c>
      <c r="H1241">
        <v>0</v>
      </c>
      <c r="I1241">
        <v>506</v>
      </c>
      <c r="J1241">
        <v>677</v>
      </c>
      <c r="K1241">
        <v>1124</v>
      </c>
      <c r="L1241">
        <v>1172</v>
      </c>
      <c r="M1241">
        <v>1153</v>
      </c>
      <c r="N1241">
        <v>1139</v>
      </c>
      <c r="O1241">
        <v>1119</v>
      </c>
      <c r="P1241">
        <v>784</v>
      </c>
      <c r="Q1241">
        <v>370</v>
      </c>
      <c r="R1241">
        <v>202</v>
      </c>
      <c r="S1241">
        <v>107</v>
      </c>
      <c r="T1241">
        <v>0</v>
      </c>
      <c r="U1241">
        <v>8029</v>
      </c>
      <c r="V1241">
        <v>324</v>
      </c>
      <c r="W1241">
        <v>0</v>
      </c>
      <c r="X1241">
        <v>4964</v>
      </c>
      <c r="Y1241">
        <v>2031</v>
      </c>
      <c r="Z1241">
        <v>1357</v>
      </c>
      <c r="AA1241">
        <v>1</v>
      </c>
      <c r="AB1241">
        <v>1225</v>
      </c>
      <c r="AC1241">
        <v>4151</v>
      </c>
      <c r="AD1241">
        <v>0</v>
      </c>
      <c r="AE1241">
        <v>2977</v>
      </c>
      <c r="AF1241">
        <v>1225</v>
      </c>
      <c r="AG1241">
        <v>4471</v>
      </c>
      <c r="AH1241">
        <v>2384</v>
      </c>
      <c r="AI1241">
        <v>273</v>
      </c>
      <c r="AJ1241">
        <v>0</v>
      </c>
      <c r="AK1241">
        <v>509</v>
      </c>
      <c r="AL1241">
        <v>7844</v>
      </c>
      <c r="AM1241">
        <v>0</v>
      </c>
      <c r="AN1241">
        <v>8353</v>
      </c>
      <c r="AO1241">
        <v>0.88135999042260271</v>
      </c>
      <c r="AP1241">
        <v>0.1186400095773973</v>
      </c>
      <c r="AQ1241">
        <v>0</v>
      </c>
      <c r="AR1241">
        <v>6.0577038189871903E-2</v>
      </c>
      <c r="AS1241">
        <v>8.1048725008978806E-2</v>
      </c>
      <c r="AT1241">
        <v>0.1345624326589249</v>
      </c>
      <c r="AU1241">
        <v>0.1403088710642883</v>
      </c>
      <c r="AV1241">
        <v>0.13803423919549859</v>
      </c>
      <c r="AW1241">
        <v>0.13635819466060101</v>
      </c>
      <c r="AX1241">
        <v>0.13396384532503289</v>
      </c>
      <c r="AY1241">
        <v>9.385849395426793E-2</v>
      </c>
      <c r="AZ1241">
        <v>4.4295462708009103E-2</v>
      </c>
      <c r="BA1241">
        <v>1.280976894528912E-2</v>
      </c>
      <c r="BB1241">
        <v>2.4182928289237401E-2</v>
      </c>
      <c r="BC1241">
        <v>0</v>
      </c>
      <c r="BD1241">
        <v>0.96121154076379745</v>
      </c>
      <c r="BE1241">
        <v>3.8788459236202562E-2</v>
      </c>
      <c r="BF1241">
        <v>0</v>
      </c>
      <c r="BG1241">
        <v>0.59427750508799237</v>
      </c>
      <c r="BH1241">
        <v>0.24314617502693639</v>
      </c>
      <c r="BI1241">
        <v>0.16245660241829279</v>
      </c>
      <c r="BJ1241">
        <v>1.19717466778403E-4</v>
      </c>
      <c r="BK1241">
        <v>0.1466538968035436</v>
      </c>
      <c r="BL1241">
        <v>0.49694720459715069</v>
      </c>
      <c r="BM1241">
        <v>0</v>
      </c>
      <c r="BN1241">
        <v>0.35639889859930562</v>
      </c>
      <c r="BO1241">
        <v>0.1466538968035436</v>
      </c>
      <c r="BP1241">
        <v>0.53525679396623971</v>
      </c>
      <c r="BQ1241">
        <v>0.28540644079971272</v>
      </c>
      <c r="BR1241">
        <v>3.2682868430504011E-2</v>
      </c>
      <c r="BS1241">
        <v>0</v>
      </c>
      <c r="BT1241">
        <v>6.0936190590207107E-2</v>
      </c>
      <c r="BU1241">
        <v>0.93906380940979284</v>
      </c>
      <c r="BV1241">
        <v>0</v>
      </c>
      <c r="BW1241">
        <v>1</v>
      </c>
      <c r="BX1241" t="s">
        <v>2413</v>
      </c>
      <c r="BY1241">
        <v>70217</v>
      </c>
      <c r="BZ1241">
        <v>0.118959796060783</v>
      </c>
      <c r="CA1241">
        <v>0</v>
      </c>
    </row>
    <row r="1242" spans="1:79" customFormat="1" x14ac:dyDescent="0.25">
      <c r="A1242" t="s">
        <v>2418</v>
      </c>
      <c r="B1242" t="s">
        <v>42</v>
      </c>
      <c r="C1242" t="s">
        <v>426</v>
      </c>
      <c r="D1242" t="s">
        <v>44</v>
      </c>
      <c r="E1242">
        <v>2019</v>
      </c>
      <c r="F1242">
        <v>9865</v>
      </c>
      <c r="G1242">
        <v>772</v>
      </c>
      <c r="H1242">
        <v>0</v>
      </c>
      <c r="I1242">
        <v>1602</v>
      </c>
      <c r="J1242">
        <v>1745</v>
      </c>
      <c r="K1242">
        <v>1550</v>
      </c>
      <c r="L1242">
        <v>1047</v>
      </c>
      <c r="M1242">
        <v>1037</v>
      </c>
      <c r="N1242">
        <v>1001</v>
      </c>
      <c r="O1242">
        <v>1079</v>
      </c>
      <c r="P1242">
        <v>745</v>
      </c>
      <c r="Q1242">
        <v>358</v>
      </c>
      <c r="R1242">
        <v>110</v>
      </c>
      <c r="S1242">
        <v>363</v>
      </c>
      <c r="T1242">
        <v>0</v>
      </c>
      <c r="U1242">
        <v>9732</v>
      </c>
      <c r="V1242">
        <v>905</v>
      </c>
      <c r="W1242">
        <v>0</v>
      </c>
      <c r="X1242">
        <v>6250</v>
      </c>
      <c r="Y1242">
        <v>2913</v>
      </c>
      <c r="Z1242">
        <v>1474</v>
      </c>
      <c r="AA1242">
        <v>0</v>
      </c>
      <c r="AB1242">
        <v>488</v>
      </c>
      <c r="AC1242">
        <v>8571</v>
      </c>
      <c r="AD1242">
        <v>135</v>
      </c>
      <c r="AE1242">
        <v>1443</v>
      </c>
      <c r="AF1242">
        <v>215</v>
      </c>
      <c r="AG1242">
        <v>9770</v>
      </c>
      <c r="AH1242">
        <v>481</v>
      </c>
      <c r="AI1242">
        <v>34</v>
      </c>
      <c r="AJ1242">
        <v>137</v>
      </c>
      <c r="AK1242">
        <v>1907</v>
      </c>
      <c r="AL1242">
        <v>8709</v>
      </c>
      <c r="AM1242">
        <v>21</v>
      </c>
      <c r="AN1242">
        <v>10637</v>
      </c>
      <c r="AO1242">
        <v>0.92742314562376615</v>
      </c>
      <c r="AP1242">
        <v>7.2576854376233901E-2</v>
      </c>
      <c r="AQ1242">
        <v>0</v>
      </c>
      <c r="AR1242">
        <v>0.1506063739776253</v>
      </c>
      <c r="AS1242">
        <v>0.1640500141017204</v>
      </c>
      <c r="AT1242">
        <v>0.14571777756886339</v>
      </c>
      <c r="AU1242">
        <v>9.843000846103224E-2</v>
      </c>
      <c r="AV1242">
        <v>9.7489893767039579E-2</v>
      </c>
      <c r="AW1242">
        <v>9.4105480868665978E-2</v>
      </c>
      <c r="AX1242">
        <v>0.1014383754818088</v>
      </c>
      <c r="AY1242">
        <v>7.0038544702453701E-2</v>
      </c>
      <c r="AZ1242">
        <v>3.3656106044937482E-2</v>
      </c>
      <c r="BA1242">
        <v>3.4126163391933813E-2</v>
      </c>
      <c r="BB1242">
        <v>1.034126163391934E-2</v>
      </c>
      <c r="BC1242">
        <v>0</v>
      </c>
      <c r="BD1242">
        <v>0.91491962019366357</v>
      </c>
      <c r="BE1242">
        <v>8.508037980633637E-2</v>
      </c>
      <c r="BF1242">
        <v>0</v>
      </c>
      <c r="BG1242">
        <v>0.58757168374541691</v>
      </c>
      <c r="BH1242">
        <v>0.27385541036006389</v>
      </c>
      <c r="BI1242">
        <v>0.13857290589451909</v>
      </c>
      <c r="BJ1242">
        <v>0</v>
      </c>
      <c r="BK1242">
        <v>4.5877597066842163E-2</v>
      </c>
      <c r="BL1242">
        <v>0.80577230422111501</v>
      </c>
      <c r="BM1242">
        <v>1.2691548368901011E-2</v>
      </c>
      <c r="BN1242">
        <v>0.13565855034314189</v>
      </c>
      <c r="BO1242">
        <v>2.0212465920842339E-2</v>
      </c>
      <c r="BP1242">
        <v>0.91849205603083572</v>
      </c>
      <c r="BQ1242">
        <v>4.5219516781047291E-2</v>
      </c>
      <c r="BR1242">
        <v>3.1963899595750678E-3</v>
      </c>
      <c r="BS1242">
        <v>1.2879571307699541E-2</v>
      </c>
      <c r="BT1242">
        <v>0.17927987214440161</v>
      </c>
      <c r="BU1242">
        <v>0.81874588699821382</v>
      </c>
      <c r="BV1242">
        <v>1.9742408573846012E-3</v>
      </c>
      <c r="BW1242">
        <v>1</v>
      </c>
      <c r="BX1242" t="s">
        <v>2419</v>
      </c>
      <c r="BY1242">
        <v>10637</v>
      </c>
      <c r="BZ1242">
        <v>1</v>
      </c>
      <c r="CA1242">
        <v>0</v>
      </c>
    </row>
    <row r="1243" spans="1:79" customFormat="1" x14ac:dyDescent="0.25">
      <c r="A1243" t="s">
        <v>2420</v>
      </c>
      <c r="B1243" t="s">
        <v>42</v>
      </c>
      <c r="C1243" t="s">
        <v>426</v>
      </c>
      <c r="D1243" t="s">
        <v>947</v>
      </c>
      <c r="E1243">
        <v>2019</v>
      </c>
      <c r="F1243">
        <v>1678</v>
      </c>
      <c r="G1243">
        <v>71</v>
      </c>
      <c r="H1243">
        <v>0</v>
      </c>
      <c r="I1243">
        <v>96</v>
      </c>
      <c r="J1243">
        <v>186</v>
      </c>
      <c r="K1243">
        <v>245</v>
      </c>
      <c r="L1243">
        <v>206</v>
      </c>
      <c r="M1243">
        <v>226</v>
      </c>
      <c r="N1243">
        <v>244</v>
      </c>
      <c r="O1243">
        <v>238</v>
      </c>
      <c r="P1243">
        <v>180</v>
      </c>
      <c r="Q1243">
        <v>90</v>
      </c>
      <c r="R1243">
        <v>18</v>
      </c>
      <c r="S1243">
        <v>20</v>
      </c>
      <c r="T1243">
        <v>0</v>
      </c>
      <c r="U1243">
        <v>1679</v>
      </c>
      <c r="V1243">
        <v>70</v>
      </c>
      <c r="W1243">
        <v>0</v>
      </c>
      <c r="X1243">
        <v>944</v>
      </c>
      <c r="Y1243">
        <v>578</v>
      </c>
      <c r="Z1243">
        <v>227</v>
      </c>
      <c r="AA1243">
        <v>0</v>
      </c>
      <c r="AB1243">
        <v>120</v>
      </c>
      <c r="AC1243">
        <v>1409</v>
      </c>
      <c r="AD1243">
        <v>0</v>
      </c>
      <c r="AE1243">
        <v>220</v>
      </c>
      <c r="AF1243">
        <v>22</v>
      </c>
      <c r="AG1243">
        <v>1662</v>
      </c>
      <c r="AH1243">
        <v>61</v>
      </c>
      <c r="AI1243">
        <v>4</v>
      </c>
      <c r="AJ1243">
        <v>0</v>
      </c>
      <c r="AK1243">
        <v>565</v>
      </c>
      <c r="AL1243">
        <v>1180</v>
      </c>
      <c r="AM1243">
        <v>4</v>
      </c>
      <c r="AN1243">
        <v>1749</v>
      </c>
      <c r="AO1243">
        <v>0.95940537449971408</v>
      </c>
      <c r="AP1243">
        <v>4.0594625500285877E-2</v>
      </c>
      <c r="AQ1243">
        <v>0</v>
      </c>
      <c r="AR1243">
        <v>5.4888507718696397E-2</v>
      </c>
      <c r="AS1243">
        <v>0.10634648370497431</v>
      </c>
      <c r="AT1243">
        <v>0.1400800457404231</v>
      </c>
      <c r="AU1243">
        <v>0.1177815894797027</v>
      </c>
      <c r="AV1243">
        <v>0.12921669525443111</v>
      </c>
      <c r="AW1243">
        <v>0.1395082904516867</v>
      </c>
      <c r="AX1243">
        <v>0.13607775871926819</v>
      </c>
      <c r="AY1243">
        <v>0.10291595197255569</v>
      </c>
      <c r="AZ1243">
        <v>5.1457975986277868E-2</v>
      </c>
      <c r="BA1243">
        <v>1.143510577472842E-2</v>
      </c>
      <c r="BB1243">
        <v>1.0291595197255581E-2</v>
      </c>
      <c r="BC1243">
        <v>0</v>
      </c>
      <c r="BD1243">
        <v>0.95997712978845051</v>
      </c>
      <c r="BE1243">
        <v>4.0022870211549447E-2</v>
      </c>
      <c r="BF1243">
        <v>0</v>
      </c>
      <c r="BG1243">
        <v>0.53973699256718122</v>
      </c>
      <c r="BH1243">
        <v>0.33047455688965122</v>
      </c>
      <c r="BI1243">
        <v>0.12978845054316751</v>
      </c>
      <c r="BJ1243">
        <v>0</v>
      </c>
      <c r="BK1243">
        <v>6.86106346483705E-2</v>
      </c>
      <c r="BL1243">
        <v>0.80560320182961698</v>
      </c>
      <c r="BM1243">
        <v>0</v>
      </c>
      <c r="BN1243">
        <v>0.12578616352201261</v>
      </c>
      <c r="BO1243">
        <v>1.257861635220126E-2</v>
      </c>
      <c r="BP1243">
        <v>0.95025728987993141</v>
      </c>
      <c r="BQ1243">
        <v>3.4877072612921667E-2</v>
      </c>
      <c r="BR1243">
        <v>2.2870211549456832E-3</v>
      </c>
      <c r="BS1243">
        <v>0</v>
      </c>
      <c r="BT1243">
        <v>0.32304173813607778</v>
      </c>
      <c r="BU1243">
        <v>0.67467124070897655</v>
      </c>
      <c r="BV1243">
        <v>2.2870211549456832E-3</v>
      </c>
      <c r="BW1243">
        <v>1</v>
      </c>
      <c r="BX1243" t="s">
        <v>2419</v>
      </c>
      <c r="BY1243">
        <v>10637</v>
      </c>
      <c r="BZ1243">
        <v>0.1644260599793175</v>
      </c>
      <c r="CA1243">
        <v>0</v>
      </c>
    </row>
    <row r="1244" spans="1:79" customFormat="1" x14ac:dyDescent="0.25">
      <c r="A1244" t="s">
        <v>2421</v>
      </c>
      <c r="B1244" t="s">
        <v>42</v>
      </c>
      <c r="C1244" t="s">
        <v>426</v>
      </c>
      <c r="D1244" t="s">
        <v>949</v>
      </c>
      <c r="E1244">
        <v>2019</v>
      </c>
      <c r="F1244">
        <v>6004</v>
      </c>
      <c r="G1244">
        <v>508</v>
      </c>
      <c r="H1244">
        <v>0</v>
      </c>
      <c r="I1244">
        <v>1288</v>
      </c>
      <c r="J1244">
        <v>1328</v>
      </c>
      <c r="K1244">
        <v>1056</v>
      </c>
      <c r="L1244">
        <v>620</v>
      </c>
      <c r="M1244">
        <v>522</v>
      </c>
      <c r="N1244">
        <v>474</v>
      </c>
      <c r="O1244">
        <v>499</v>
      </c>
      <c r="P1244">
        <v>304</v>
      </c>
      <c r="Q1244">
        <v>121</v>
      </c>
      <c r="R1244">
        <v>38</v>
      </c>
      <c r="S1244">
        <v>262</v>
      </c>
      <c r="T1244">
        <v>0</v>
      </c>
      <c r="U1244">
        <v>5935</v>
      </c>
      <c r="V1244">
        <v>577</v>
      </c>
      <c r="W1244">
        <v>0</v>
      </c>
      <c r="X1244">
        <v>3896</v>
      </c>
      <c r="Y1244">
        <v>1692</v>
      </c>
      <c r="Z1244">
        <v>924</v>
      </c>
      <c r="AA1244">
        <v>0</v>
      </c>
      <c r="AB1244">
        <v>174</v>
      </c>
      <c r="AC1244">
        <v>5887</v>
      </c>
      <c r="AD1244">
        <v>0</v>
      </c>
      <c r="AE1244">
        <v>451</v>
      </c>
      <c r="AF1244">
        <v>49</v>
      </c>
      <c r="AG1244">
        <v>6365</v>
      </c>
      <c r="AH1244">
        <v>89</v>
      </c>
      <c r="AI1244">
        <v>8</v>
      </c>
      <c r="AJ1244">
        <v>1</v>
      </c>
      <c r="AK1244">
        <v>771</v>
      </c>
      <c r="AL1244">
        <v>5737</v>
      </c>
      <c r="AM1244">
        <v>4</v>
      </c>
      <c r="AN1244">
        <v>6512</v>
      </c>
      <c r="AO1244">
        <v>0.92199017199017197</v>
      </c>
      <c r="AP1244">
        <v>7.8009828009828017E-2</v>
      </c>
      <c r="AQ1244">
        <v>0</v>
      </c>
      <c r="AR1244">
        <v>0.19778869778869779</v>
      </c>
      <c r="AS1244">
        <v>0.2039312039312039</v>
      </c>
      <c r="AT1244">
        <v>0.1621621621621622</v>
      </c>
      <c r="AU1244">
        <v>9.5208845208845205E-2</v>
      </c>
      <c r="AV1244">
        <v>8.0159705159705164E-2</v>
      </c>
      <c r="AW1244">
        <v>7.2788697788697787E-2</v>
      </c>
      <c r="AX1244">
        <v>7.6627764127764134E-2</v>
      </c>
      <c r="AY1244">
        <v>4.6683046683046681E-2</v>
      </c>
      <c r="AZ1244">
        <v>1.8581081081081079E-2</v>
      </c>
      <c r="BA1244">
        <v>4.0233415233415233E-2</v>
      </c>
      <c r="BB1244">
        <v>5.8353808353808351E-3</v>
      </c>
      <c r="BC1244">
        <v>0</v>
      </c>
      <c r="BD1244">
        <v>0.91139434889434889</v>
      </c>
      <c r="BE1244">
        <v>8.8605651105651106E-2</v>
      </c>
      <c r="BF1244">
        <v>0</v>
      </c>
      <c r="BG1244">
        <v>0.59828009828009832</v>
      </c>
      <c r="BH1244">
        <v>0.25982800982800991</v>
      </c>
      <c r="BI1244">
        <v>0.14189189189189191</v>
      </c>
      <c r="BJ1244">
        <v>0</v>
      </c>
      <c r="BK1244">
        <v>2.6719901719901719E-2</v>
      </c>
      <c r="BL1244">
        <v>0.90402334152334152</v>
      </c>
      <c r="BM1244">
        <v>0</v>
      </c>
      <c r="BN1244">
        <v>6.9256756756756757E-2</v>
      </c>
      <c r="BO1244">
        <v>7.5245700245700244E-3</v>
      </c>
      <c r="BP1244">
        <v>0.97742628992628988</v>
      </c>
      <c r="BQ1244">
        <v>1.3667076167076171E-2</v>
      </c>
      <c r="BR1244">
        <v>1.228501228501228E-3</v>
      </c>
      <c r="BS1244">
        <v>1.5356265356265361E-4</v>
      </c>
      <c r="BT1244">
        <v>0.1183968058968059</v>
      </c>
      <c r="BU1244">
        <v>0.88098894348894352</v>
      </c>
      <c r="BV1244">
        <v>6.1425061425061424E-4</v>
      </c>
      <c r="BW1244">
        <v>1</v>
      </c>
      <c r="BX1244" t="s">
        <v>2419</v>
      </c>
      <c r="BY1244">
        <v>10637</v>
      </c>
      <c r="BZ1244">
        <v>0.61220268872802486</v>
      </c>
      <c r="CA1244">
        <v>0</v>
      </c>
    </row>
    <row r="1245" spans="1:79" customFormat="1" x14ac:dyDescent="0.25">
      <c r="A1245" t="s">
        <v>2422</v>
      </c>
      <c r="B1245" t="s">
        <v>42</v>
      </c>
      <c r="C1245" t="s">
        <v>426</v>
      </c>
      <c r="D1245" t="s">
        <v>951</v>
      </c>
      <c r="E1245">
        <v>2019</v>
      </c>
      <c r="F1245">
        <v>955</v>
      </c>
      <c r="G1245">
        <v>82</v>
      </c>
      <c r="H1245">
        <v>0</v>
      </c>
      <c r="I1245">
        <v>124</v>
      </c>
      <c r="J1245">
        <v>114</v>
      </c>
      <c r="K1245">
        <v>109</v>
      </c>
      <c r="L1245">
        <v>80</v>
      </c>
      <c r="M1245">
        <v>134</v>
      </c>
      <c r="N1245">
        <v>121</v>
      </c>
      <c r="O1245">
        <v>133</v>
      </c>
      <c r="P1245">
        <v>106</v>
      </c>
      <c r="Q1245">
        <v>59</v>
      </c>
      <c r="R1245">
        <v>23</v>
      </c>
      <c r="S1245">
        <v>34</v>
      </c>
      <c r="T1245">
        <v>0</v>
      </c>
      <c r="U1245">
        <v>848</v>
      </c>
      <c r="V1245">
        <v>189</v>
      </c>
      <c r="W1245">
        <v>0</v>
      </c>
      <c r="X1245">
        <v>546</v>
      </c>
      <c r="Y1245">
        <v>360</v>
      </c>
      <c r="Z1245">
        <v>131</v>
      </c>
      <c r="AA1245">
        <v>0</v>
      </c>
      <c r="AB1245">
        <v>105</v>
      </c>
      <c r="AC1245">
        <v>828</v>
      </c>
      <c r="AD1245">
        <v>0</v>
      </c>
      <c r="AE1245">
        <v>104</v>
      </c>
      <c r="AF1245">
        <v>15</v>
      </c>
      <c r="AG1245">
        <v>1016</v>
      </c>
      <c r="AH1245">
        <v>6</v>
      </c>
      <c r="AI1245">
        <v>0</v>
      </c>
      <c r="AJ1245">
        <v>0</v>
      </c>
      <c r="AK1245">
        <v>448</v>
      </c>
      <c r="AL1245">
        <v>588</v>
      </c>
      <c r="AM1245">
        <v>1</v>
      </c>
      <c r="AN1245">
        <v>1037</v>
      </c>
      <c r="AO1245">
        <v>0.92092574734811961</v>
      </c>
      <c r="AP1245">
        <v>7.9074252651880422E-2</v>
      </c>
      <c r="AQ1245">
        <v>0</v>
      </c>
      <c r="AR1245">
        <v>0.1195756991321119</v>
      </c>
      <c r="AS1245">
        <v>0.1099324975891996</v>
      </c>
      <c r="AT1245">
        <v>0.10511089681774349</v>
      </c>
      <c r="AU1245">
        <v>7.7145612343297976E-2</v>
      </c>
      <c r="AV1245">
        <v>0.12921890067502409</v>
      </c>
      <c r="AW1245">
        <v>0.1166827386692382</v>
      </c>
      <c r="AX1245">
        <v>0.12825458052073291</v>
      </c>
      <c r="AY1245">
        <v>0.1022179363548698</v>
      </c>
      <c r="AZ1245">
        <v>5.6894889103182258E-2</v>
      </c>
      <c r="BA1245">
        <v>3.2786885245901641E-2</v>
      </c>
      <c r="BB1245">
        <v>2.2179363548698171E-2</v>
      </c>
      <c r="BC1245">
        <v>0</v>
      </c>
      <c r="BD1245">
        <v>0.81774349083895859</v>
      </c>
      <c r="BE1245">
        <v>0.1822565091610415</v>
      </c>
      <c r="BF1245">
        <v>0</v>
      </c>
      <c r="BG1245">
        <v>0.52651880424300868</v>
      </c>
      <c r="BH1245">
        <v>0.34715525554484089</v>
      </c>
      <c r="BI1245">
        <v>0.12632594021215041</v>
      </c>
      <c r="BJ1245">
        <v>0</v>
      </c>
      <c r="BK1245">
        <v>0.1012536162005786</v>
      </c>
      <c r="BL1245">
        <v>0.79845708775313406</v>
      </c>
      <c r="BM1245">
        <v>0</v>
      </c>
      <c r="BN1245">
        <v>0.1002892960462874</v>
      </c>
      <c r="BO1245">
        <v>1.446480231436837E-2</v>
      </c>
      <c r="BP1245">
        <v>0.97974927675988432</v>
      </c>
      <c r="BQ1245">
        <v>5.7859209257473494E-3</v>
      </c>
      <c r="BR1245">
        <v>0</v>
      </c>
      <c r="BS1245">
        <v>0</v>
      </c>
      <c r="BT1245">
        <v>0.43201542912246871</v>
      </c>
      <c r="BU1245">
        <v>0.56702025072324014</v>
      </c>
      <c r="BV1245">
        <v>9.6432015429122472E-4</v>
      </c>
      <c r="BW1245">
        <v>1</v>
      </c>
      <c r="BX1245" t="s">
        <v>2419</v>
      </c>
      <c r="BY1245">
        <v>10637</v>
      </c>
      <c r="BZ1245">
        <v>9.7489893767039579E-2</v>
      </c>
      <c r="CA1245">
        <v>0</v>
      </c>
    </row>
    <row r="1246" spans="1:79" customFormat="1" x14ac:dyDescent="0.25">
      <c r="A1246" t="s">
        <v>2423</v>
      </c>
      <c r="B1246" t="s">
        <v>42</v>
      </c>
      <c r="C1246" t="s">
        <v>426</v>
      </c>
      <c r="D1246" t="s">
        <v>953</v>
      </c>
      <c r="E1246">
        <v>2019</v>
      </c>
      <c r="F1246">
        <v>1104</v>
      </c>
      <c r="G1246">
        <v>98</v>
      </c>
      <c r="H1246">
        <v>0</v>
      </c>
      <c r="I1246">
        <v>59</v>
      </c>
      <c r="J1246">
        <v>98</v>
      </c>
      <c r="K1246">
        <v>132</v>
      </c>
      <c r="L1246">
        <v>133</v>
      </c>
      <c r="M1246">
        <v>151</v>
      </c>
      <c r="N1246">
        <v>154</v>
      </c>
      <c r="O1246">
        <v>201</v>
      </c>
      <c r="P1246">
        <v>148</v>
      </c>
      <c r="Q1246">
        <v>82</v>
      </c>
      <c r="R1246">
        <v>31</v>
      </c>
      <c r="S1246">
        <v>13</v>
      </c>
      <c r="T1246">
        <v>0</v>
      </c>
      <c r="U1246">
        <v>1141</v>
      </c>
      <c r="V1246">
        <v>61</v>
      </c>
      <c r="W1246">
        <v>0</v>
      </c>
      <c r="X1246">
        <v>821</v>
      </c>
      <c r="Y1246">
        <v>255</v>
      </c>
      <c r="Z1246">
        <v>126</v>
      </c>
      <c r="AA1246">
        <v>0</v>
      </c>
      <c r="AB1246">
        <v>89</v>
      </c>
      <c r="AC1246">
        <v>446</v>
      </c>
      <c r="AD1246">
        <v>0</v>
      </c>
      <c r="AE1246">
        <v>667</v>
      </c>
      <c r="AF1246">
        <v>129</v>
      </c>
      <c r="AG1246">
        <v>726</v>
      </c>
      <c r="AH1246">
        <v>325</v>
      </c>
      <c r="AI1246">
        <v>22</v>
      </c>
      <c r="AJ1246">
        <v>0</v>
      </c>
      <c r="AK1246">
        <v>104</v>
      </c>
      <c r="AL1246">
        <v>1098</v>
      </c>
      <c r="AM1246">
        <v>0</v>
      </c>
      <c r="AN1246">
        <v>1202</v>
      </c>
      <c r="AO1246">
        <v>0.91846921797004988</v>
      </c>
      <c r="AP1246">
        <v>8.153078202995008E-2</v>
      </c>
      <c r="AQ1246">
        <v>0</v>
      </c>
      <c r="AR1246">
        <v>4.9084858569051579E-2</v>
      </c>
      <c r="AS1246">
        <v>8.153078202995008E-2</v>
      </c>
      <c r="AT1246">
        <v>0.1098169717138103</v>
      </c>
      <c r="AU1246">
        <v>0.110648918469218</v>
      </c>
      <c r="AV1246">
        <v>0.12562396006655571</v>
      </c>
      <c r="AW1246">
        <v>0.1281198003327787</v>
      </c>
      <c r="AX1246">
        <v>0.1672212978369384</v>
      </c>
      <c r="AY1246">
        <v>0.12312811980033279</v>
      </c>
      <c r="AZ1246">
        <v>6.8219633943427616E-2</v>
      </c>
      <c r="BA1246">
        <v>1.08153078202995E-2</v>
      </c>
      <c r="BB1246">
        <v>2.5790349417637269E-2</v>
      </c>
      <c r="BC1246">
        <v>0</v>
      </c>
      <c r="BD1246">
        <v>0.94925124792013316</v>
      </c>
      <c r="BE1246">
        <v>5.0748752079866892E-2</v>
      </c>
      <c r="BF1246">
        <v>0</v>
      </c>
      <c r="BG1246">
        <v>0.68302828618968381</v>
      </c>
      <c r="BH1246">
        <v>0.21214642262895181</v>
      </c>
      <c r="BI1246">
        <v>0.1048252911813644</v>
      </c>
      <c r="BJ1246">
        <v>0</v>
      </c>
      <c r="BK1246">
        <v>7.4043261231281202E-2</v>
      </c>
      <c r="BL1246">
        <v>0.37104825291181359</v>
      </c>
      <c r="BM1246">
        <v>0</v>
      </c>
      <c r="BN1246">
        <v>0.55490848585690511</v>
      </c>
      <c r="BO1246">
        <v>0.1073211314475874</v>
      </c>
      <c r="BP1246">
        <v>0.60399334442595676</v>
      </c>
      <c r="BQ1246">
        <v>0.2703826955074875</v>
      </c>
      <c r="BR1246">
        <v>1.8302828618968391E-2</v>
      </c>
      <c r="BS1246">
        <v>0</v>
      </c>
      <c r="BT1246">
        <v>8.6522462562396013E-2</v>
      </c>
      <c r="BU1246">
        <v>0.91347753743760396</v>
      </c>
      <c r="BV1246">
        <v>0</v>
      </c>
      <c r="BW1246">
        <v>1</v>
      </c>
      <c r="BX1246" t="s">
        <v>2419</v>
      </c>
      <c r="BY1246">
        <v>10637</v>
      </c>
      <c r="BZ1246">
        <v>0.11300178621791861</v>
      </c>
      <c r="CA1246">
        <v>0</v>
      </c>
    </row>
    <row r="1247" spans="1:79" customFormat="1" x14ac:dyDescent="0.25">
      <c r="A1247" t="s">
        <v>2424</v>
      </c>
      <c r="B1247" t="s">
        <v>42</v>
      </c>
      <c r="C1247" t="s">
        <v>426</v>
      </c>
      <c r="D1247" t="s">
        <v>961</v>
      </c>
      <c r="E1247">
        <v>2019</v>
      </c>
      <c r="F1247">
        <v>124</v>
      </c>
      <c r="G1247">
        <v>13</v>
      </c>
      <c r="H1247">
        <v>0</v>
      </c>
      <c r="I1247">
        <v>35</v>
      </c>
      <c r="J1247">
        <v>19</v>
      </c>
      <c r="K1247">
        <v>8</v>
      </c>
      <c r="L1247">
        <v>8</v>
      </c>
      <c r="M1247">
        <v>4</v>
      </c>
      <c r="N1247">
        <v>8</v>
      </c>
      <c r="O1247">
        <v>8</v>
      </c>
      <c r="P1247">
        <v>7</v>
      </c>
      <c r="Q1247">
        <v>6</v>
      </c>
      <c r="R1247">
        <v>0</v>
      </c>
      <c r="S1247">
        <v>34</v>
      </c>
      <c r="T1247">
        <v>0</v>
      </c>
      <c r="U1247">
        <v>129</v>
      </c>
      <c r="V1247">
        <v>8</v>
      </c>
      <c r="W1247">
        <v>0</v>
      </c>
      <c r="X1247">
        <v>43</v>
      </c>
      <c r="Y1247">
        <v>28</v>
      </c>
      <c r="Z1247">
        <v>66</v>
      </c>
      <c r="AA1247">
        <v>0</v>
      </c>
      <c r="AB1247">
        <v>0</v>
      </c>
      <c r="AC1247">
        <v>1</v>
      </c>
      <c r="AD1247">
        <v>135</v>
      </c>
      <c r="AE1247">
        <v>1</v>
      </c>
      <c r="AF1247">
        <v>0</v>
      </c>
      <c r="AG1247">
        <v>1</v>
      </c>
      <c r="AH1247">
        <v>0</v>
      </c>
      <c r="AI1247">
        <v>0</v>
      </c>
      <c r="AJ1247">
        <v>136</v>
      </c>
      <c r="AK1247">
        <v>19</v>
      </c>
      <c r="AL1247">
        <v>106</v>
      </c>
      <c r="AM1247">
        <v>12</v>
      </c>
      <c r="AN1247">
        <v>137</v>
      </c>
      <c r="AO1247">
        <v>0.9051094890510949</v>
      </c>
      <c r="AP1247">
        <v>9.4890510948905105E-2</v>
      </c>
      <c r="AQ1247">
        <v>0</v>
      </c>
      <c r="AR1247">
        <v>0.25547445255474449</v>
      </c>
      <c r="AS1247">
        <v>0.13868613138686131</v>
      </c>
      <c r="AT1247">
        <v>5.8394160583941597E-2</v>
      </c>
      <c r="AU1247">
        <v>5.8394160583941597E-2</v>
      </c>
      <c r="AV1247">
        <v>2.9197080291970798E-2</v>
      </c>
      <c r="AW1247">
        <v>5.8394160583941597E-2</v>
      </c>
      <c r="AX1247">
        <v>5.8394160583941597E-2</v>
      </c>
      <c r="AY1247">
        <v>5.1094890510948912E-2</v>
      </c>
      <c r="AZ1247">
        <v>4.3795620437956213E-2</v>
      </c>
      <c r="BA1247">
        <v>0.2481751824817518</v>
      </c>
      <c r="BB1247">
        <v>0</v>
      </c>
      <c r="BC1247">
        <v>0</v>
      </c>
      <c r="BD1247">
        <v>0.94160583941605835</v>
      </c>
      <c r="BE1247">
        <v>5.8394160583941597E-2</v>
      </c>
      <c r="BF1247">
        <v>0</v>
      </c>
      <c r="BG1247">
        <v>0.31386861313868608</v>
      </c>
      <c r="BH1247">
        <v>0.20437956204379559</v>
      </c>
      <c r="BI1247">
        <v>0.48175182481751833</v>
      </c>
      <c r="BJ1247">
        <v>0</v>
      </c>
      <c r="BK1247">
        <v>0</v>
      </c>
      <c r="BL1247">
        <v>7.2992700729926996E-3</v>
      </c>
      <c r="BM1247">
        <v>0.98540145985401462</v>
      </c>
      <c r="BN1247">
        <v>7.2992700729926996E-3</v>
      </c>
      <c r="BO1247">
        <v>0</v>
      </c>
      <c r="BP1247">
        <v>7.2992700729926996E-3</v>
      </c>
      <c r="BQ1247">
        <v>0</v>
      </c>
      <c r="BR1247">
        <v>0</v>
      </c>
      <c r="BS1247">
        <v>0.99270072992700731</v>
      </c>
      <c r="BT1247">
        <v>0.13868613138686131</v>
      </c>
      <c r="BU1247">
        <v>0.77372262773722633</v>
      </c>
      <c r="BV1247">
        <v>8.7591240875912413E-2</v>
      </c>
      <c r="BW1247">
        <v>1</v>
      </c>
      <c r="BX1247" t="s">
        <v>2419</v>
      </c>
      <c r="BY1247">
        <v>10637</v>
      </c>
      <c r="BZ1247">
        <v>1.2879571307699541E-2</v>
      </c>
      <c r="CA1247">
        <v>0</v>
      </c>
    </row>
    <row r="1248" spans="1:79" customFormat="1" x14ac:dyDescent="0.25">
      <c r="A1248" t="s">
        <v>2425</v>
      </c>
      <c r="B1248" t="s">
        <v>42</v>
      </c>
      <c r="C1248" t="s">
        <v>433</v>
      </c>
      <c r="D1248" t="s">
        <v>44</v>
      </c>
      <c r="E1248">
        <v>2019</v>
      </c>
      <c r="F1248">
        <v>429</v>
      </c>
      <c r="G1248">
        <v>47</v>
      </c>
      <c r="H1248">
        <v>0</v>
      </c>
      <c r="I1248">
        <v>66</v>
      </c>
      <c r="J1248">
        <v>82</v>
      </c>
      <c r="K1248">
        <v>71</v>
      </c>
      <c r="L1248">
        <v>60</v>
      </c>
      <c r="M1248">
        <v>39</v>
      </c>
      <c r="N1248">
        <v>38</v>
      </c>
      <c r="O1248">
        <v>61</v>
      </c>
      <c r="P1248">
        <v>30</v>
      </c>
      <c r="Q1248">
        <v>11</v>
      </c>
      <c r="R1248">
        <v>3</v>
      </c>
      <c r="S1248">
        <v>15</v>
      </c>
      <c r="T1248">
        <v>0</v>
      </c>
      <c r="U1248">
        <v>431</v>
      </c>
      <c r="V1248">
        <v>44</v>
      </c>
      <c r="W1248">
        <v>1</v>
      </c>
      <c r="X1248">
        <v>236</v>
      </c>
      <c r="Y1248">
        <v>172</v>
      </c>
      <c r="Z1248">
        <v>68</v>
      </c>
      <c r="AA1248">
        <v>0</v>
      </c>
      <c r="AB1248">
        <v>41</v>
      </c>
      <c r="AC1248">
        <v>347</v>
      </c>
      <c r="AD1248">
        <v>31</v>
      </c>
      <c r="AE1248">
        <v>57</v>
      </c>
      <c r="AF1248">
        <v>28</v>
      </c>
      <c r="AG1248">
        <v>399</v>
      </c>
      <c r="AH1248">
        <v>19</v>
      </c>
      <c r="AI1248">
        <v>0</v>
      </c>
      <c r="AJ1248">
        <v>30</v>
      </c>
      <c r="AK1248">
        <v>65</v>
      </c>
      <c r="AL1248">
        <v>325</v>
      </c>
      <c r="AM1248">
        <v>86</v>
      </c>
      <c r="AN1248">
        <v>476</v>
      </c>
      <c r="AO1248">
        <v>0.90126050420168069</v>
      </c>
      <c r="AP1248">
        <v>9.8739495798319324E-2</v>
      </c>
      <c r="AQ1248">
        <v>0</v>
      </c>
      <c r="AR1248">
        <v>0.13865546218487401</v>
      </c>
      <c r="AS1248">
        <v>0.17226890756302521</v>
      </c>
      <c r="AT1248">
        <v>0.14915966386554619</v>
      </c>
      <c r="AU1248">
        <v>0.1260504201680672</v>
      </c>
      <c r="AV1248">
        <v>8.1932773109243698E-2</v>
      </c>
      <c r="AW1248">
        <v>7.9831932773109238E-2</v>
      </c>
      <c r="AX1248">
        <v>0.1281512605042017</v>
      </c>
      <c r="AY1248">
        <v>6.3025210084033612E-2</v>
      </c>
      <c r="AZ1248">
        <v>2.3109243697478989E-2</v>
      </c>
      <c r="BA1248">
        <v>3.1512605042016813E-2</v>
      </c>
      <c r="BB1248">
        <v>6.3025210084033624E-3</v>
      </c>
      <c r="BC1248">
        <v>0</v>
      </c>
      <c r="BD1248">
        <v>0.90546218487394958</v>
      </c>
      <c r="BE1248">
        <v>9.2436974789915971E-2</v>
      </c>
      <c r="BF1248">
        <v>2.1008403361344541E-3</v>
      </c>
      <c r="BG1248">
        <v>0.49579831932773111</v>
      </c>
      <c r="BH1248">
        <v>0.36134453781512599</v>
      </c>
      <c r="BI1248">
        <v>0.14285714285714279</v>
      </c>
      <c r="BJ1248">
        <v>0</v>
      </c>
      <c r="BK1248">
        <v>8.6134453781512604E-2</v>
      </c>
      <c r="BL1248">
        <v>0.72899159663865543</v>
      </c>
      <c r="BM1248">
        <v>6.5126050420168072E-2</v>
      </c>
      <c r="BN1248">
        <v>0.1197478991596639</v>
      </c>
      <c r="BO1248">
        <v>5.8823529411764712E-2</v>
      </c>
      <c r="BP1248">
        <v>0.83823529411764708</v>
      </c>
      <c r="BQ1248">
        <v>3.9915966386554619E-2</v>
      </c>
      <c r="BR1248">
        <v>0</v>
      </c>
      <c r="BS1248">
        <v>6.3025210084033612E-2</v>
      </c>
      <c r="BT1248">
        <v>0.13655462184873951</v>
      </c>
      <c r="BU1248">
        <v>0.6827731092436975</v>
      </c>
      <c r="BV1248">
        <v>0.18067226890756299</v>
      </c>
      <c r="BW1248">
        <v>1</v>
      </c>
      <c r="BX1248" t="s">
        <v>2426</v>
      </c>
      <c r="BY1248">
        <v>476</v>
      </c>
      <c r="BZ1248">
        <v>1</v>
      </c>
      <c r="CA1248">
        <v>0</v>
      </c>
    </row>
    <row r="1249" spans="1:79" customFormat="1" x14ac:dyDescent="0.25">
      <c r="A1249" t="s">
        <v>2427</v>
      </c>
      <c r="B1249" t="s">
        <v>42</v>
      </c>
      <c r="C1249" t="s">
        <v>433</v>
      </c>
      <c r="D1249" t="s">
        <v>947</v>
      </c>
      <c r="E1249">
        <v>2019</v>
      </c>
      <c r="F1249">
        <v>117</v>
      </c>
      <c r="G1249">
        <v>12</v>
      </c>
      <c r="H1249">
        <v>0</v>
      </c>
      <c r="I1249">
        <v>10</v>
      </c>
      <c r="J1249">
        <v>18</v>
      </c>
      <c r="K1249">
        <v>20</v>
      </c>
      <c r="L1249">
        <v>18</v>
      </c>
      <c r="M1249">
        <v>14</v>
      </c>
      <c r="N1249">
        <v>11</v>
      </c>
      <c r="O1249">
        <v>23</v>
      </c>
      <c r="P1249">
        <v>11</v>
      </c>
      <c r="Q1249">
        <v>3</v>
      </c>
      <c r="R1249">
        <v>0</v>
      </c>
      <c r="S1249">
        <v>1</v>
      </c>
      <c r="T1249">
        <v>0</v>
      </c>
      <c r="U1249">
        <v>120</v>
      </c>
      <c r="V1249">
        <v>9</v>
      </c>
      <c r="W1249">
        <v>0</v>
      </c>
      <c r="X1249">
        <v>52</v>
      </c>
      <c r="Y1249">
        <v>57</v>
      </c>
      <c r="Z1249">
        <v>20</v>
      </c>
      <c r="AA1249">
        <v>0</v>
      </c>
      <c r="AB1249">
        <v>14</v>
      </c>
      <c r="AC1249">
        <v>101</v>
      </c>
      <c r="AD1249">
        <v>2</v>
      </c>
      <c r="AE1249">
        <v>12</v>
      </c>
      <c r="AF1249">
        <v>2</v>
      </c>
      <c r="AG1249">
        <v>125</v>
      </c>
      <c r="AH1249">
        <v>1</v>
      </c>
      <c r="AI1249">
        <v>0</v>
      </c>
      <c r="AJ1249">
        <v>1</v>
      </c>
      <c r="AK1249">
        <v>47</v>
      </c>
      <c r="AL1249">
        <v>69</v>
      </c>
      <c r="AM1249">
        <v>13</v>
      </c>
      <c r="AN1249">
        <v>129</v>
      </c>
      <c r="AO1249">
        <v>0.90697674418604646</v>
      </c>
      <c r="AP1249">
        <v>9.3023255813953487E-2</v>
      </c>
      <c r="AQ1249">
        <v>0</v>
      </c>
      <c r="AR1249">
        <v>7.7519379844961239E-2</v>
      </c>
      <c r="AS1249">
        <v>0.1395348837209302</v>
      </c>
      <c r="AT1249">
        <v>0.15503875968992251</v>
      </c>
      <c r="AU1249">
        <v>0.1395348837209302</v>
      </c>
      <c r="AV1249">
        <v>0.10852713178294569</v>
      </c>
      <c r="AW1249">
        <v>8.5271317829457363E-2</v>
      </c>
      <c r="AX1249">
        <v>0.17829457364341089</v>
      </c>
      <c r="AY1249">
        <v>8.5271317829457363E-2</v>
      </c>
      <c r="AZ1249">
        <v>2.3255813953488368E-2</v>
      </c>
      <c r="BA1249">
        <v>7.7519379844961239E-3</v>
      </c>
      <c r="BB1249">
        <v>0</v>
      </c>
      <c r="BC1249">
        <v>0</v>
      </c>
      <c r="BD1249">
        <v>0.93023255813953487</v>
      </c>
      <c r="BE1249">
        <v>6.9767441860465115E-2</v>
      </c>
      <c r="BF1249">
        <v>0</v>
      </c>
      <c r="BG1249">
        <v>0.40310077519379839</v>
      </c>
      <c r="BH1249">
        <v>0.44186046511627908</v>
      </c>
      <c r="BI1249">
        <v>0.15503875968992251</v>
      </c>
      <c r="BJ1249">
        <v>0</v>
      </c>
      <c r="BK1249">
        <v>0.10852713178294569</v>
      </c>
      <c r="BL1249">
        <v>0.78294573643410847</v>
      </c>
      <c r="BM1249">
        <v>1.550387596899225E-2</v>
      </c>
      <c r="BN1249">
        <v>9.3023255813953487E-2</v>
      </c>
      <c r="BO1249">
        <v>1.550387596899225E-2</v>
      </c>
      <c r="BP1249">
        <v>0.96899224806201545</v>
      </c>
      <c r="BQ1249">
        <v>7.7519379844961239E-3</v>
      </c>
      <c r="BR1249">
        <v>0</v>
      </c>
      <c r="BS1249">
        <v>7.7519379844961239E-3</v>
      </c>
      <c r="BT1249">
        <v>0.36434108527131781</v>
      </c>
      <c r="BU1249">
        <v>0.53488372093023251</v>
      </c>
      <c r="BV1249">
        <v>0.1007751937984496</v>
      </c>
      <c r="BW1249">
        <v>1</v>
      </c>
      <c r="BX1249" t="s">
        <v>2426</v>
      </c>
      <c r="BY1249">
        <v>476</v>
      </c>
      <c r="BZ1249">
        <v>0.27100840336134452</v>
      </c>
      <c r="CA1249">
        <v>0</v>
      </c>
    </row>
    <row r="1250" spans="1:79" customFormat="1" x14ac:dyDescent="0.25">
      <c r="A1250" t="s">
        <v>2428</v>
      </c>
      <c r="B1250" t="s">
        <v>42</v>
      </c>
      <c r="C1250" t="s">
        <v>433</v>
      </c>
      <c r="D1250" t="s">
        <v>949</v>
      </c>
      <c r="E1250">
        <v>2019</v>
      </c>
      <c r="F1250">
        <v>221</v>
      </c>
      <c r="G1250">
        <v>26</v>
      </c>
      <c r="H1250">
        <v>0</v>
      </c>
      <c r="I1250">
        <v>46</v>
      </c>
      <c r="J1250">
        <v>49</v>
      </c>
      <c r="K1250">
        <v>37</v>
      </c>
      <c r="L1250">
        <v>25</v>
      </c>
      <c r="M1250">
        <v>20</v>
      </c>
      <c r="N1250">
        <v>19</v>
      </c>
      <c r="O1250">
        <v>25</v>
      </c>
      <c r="P1250">
        <v>8</v>
      </c>
      <c r="Q1250">
        <v>5</v>
      </c>
      <c r="R1250">
        <v>3</v>
      </c>
      <c r="S1250">
        <v>10</v>
      </c>
      <c r="T1250">
        <v>0</v>
      </c>
      <c r="U1250">
        <v>227</v>
      </c>
      <c r="V1250">
        <v>20</v>
      </c>
      <c r="W1250">
        <v>0</v>
      </c>
      <c r="X1250">
        <v>110</v>
      </c>
      <c r="Y1250">
        <v>97</v>
      </c>
      <c r="Z1250">
        <v>40</v>
      </c>
      <c r="AA1250">
        <v>0</v>
      </c>
      <c r="AB1250">
        <v>8</v>
      </c>
      <c r="AC1250">
        <v>214</v>
      </c>
      <c r="AD1250">
        <v>9</v>
      </c>
      <c r="AE1250">
        <v>16</v>
      </c>
      <c r="AF1250">
        <v>9</v>
      </c>
      <c r="AG1250">
        <v>225</v>
      </c>
      <c r="AH1250">
        <v>4</v>
      </c>
      <c r="AI1250">
        <v>0</v>
      </c>
      <c r="AJ1250">
        <v>9</v>
      </c>
      <c r="AK1250">
        <v>17</v>
      </c>
      <c r="AL1250">
        <v>171</v>
      </c>
      <c r="AM1250">
        <v>59</v>
      </c>
      <c r="AN1250">
        <v>247</v>
      </c>
      <c r="AO1250">
        <v>0.89473684210526316</v>
      </c>
      <c r="AP1250">
        <v>0.10526315789473679</v>
      </c>
      <c r="AQ1250">
        <v>0</v>
      </c>
      <c r="AR1250">
        <v>0.18623481781376519</v>
      </c>
      <c r="AS1250">
        <v>0.19838056680161939</v>
      </c>
      <c r="AT1250">
        <v>0.1497975708502024</v>
      </c>
      <c r="AU1250">
        <v>0.10121457489878539</v>
      </c>
      <c r="AV1250">
        <v>8.0971659919028341E-2</v>
      </c>
      <c r="AW1250">
        <v>7.6923076923076927E-2</v>
      </c>
      <c r="AX1250">
        <v>0.10121457489878539</v>
      </c>
      <c r="AY1250">
        <v>3.2388663967611343E-2</v>
      </c>
      <c r="AZ1250">
        <v>2.0242914979757089E-2</v>
      </c>
      <c r="BA1250">
        <v>4.048582995951417E-2</v>
      </c>
      <c r="BB1250">
        <v>1.2145748987854249E-2</v>
      </c>
      <c r="BC1250">
        <v>0</v>
      </c>
      <c r="BD1250">
        <v>0.91902834008097167</v>
      </c>
      <c r="BE1250">
        <v>8.0971659919028341E-2</v>
      </c>
      <c r="BF1250">
        <v>0</v>
      </c>
      <c r="BG1250">
        <v>0.44534412955465591</v>
      </c>
      <c r="BH1250">
        <v>0.39271255060728738</v>
      </c>
      <c r="BI1250">
        <v>0.16194331983805671</v>
      </c>
      <c r="BJ1250">
        <v>0</v>
      </c>
      <c r="BK1250">
        <v>3.2388663967611343E-2</v>
      </c>
      <c r="BL1250">
        <v>0.8663967611336032</v>
      </c>
      <c r="BM1250">
        <v>3.643724696356275E-2</v>
      </c>
      <c r="BN1250">
        <v>6.4777327935222673E-2</v>
      </c>
      <c r="BO1250">
        <v>3.643724696356275E-2</v>
      </c>
      <c r="BP1250">
        <v>0.91093117408906887</v>
      </c>
      <c r="BQ1250">
        <v>1.6194331983805672E-2</v>
      </c>
      <c r="BR1250">
        <v>0</v>
      </c>
      <c r="BS1250">
        <v>3.643724696356275E-2</v>
      </c>
      <c r="BT1250">
        <v>6.8825910931174086E-2</v>
      </c>
      <c r="BU1250">
        <v>0.69230769230769229</v>
      </c>
      <c r="BV1250">
        <v>0.23886639676113361</v>
      </c>
      <c r="BW1250">
        <v>1</v>
      </c>
      <c r="BX1250" t="s">
        <v>2426</v>
      </c>
      <c r="BY1250">
        <v>476</v>
      </c>
      <c r="BZ1250">
        <v>0.51890756302521013</v>
      </c>
      <c r="CA1250">
        <v>0</v>
      </c>
    </row>
    <row r="1251" spans="1:79" customFormat="1" x14ac:dyDescent="0.25">
      <c r="A1251" t="s">
        <v>2429</v>
      </c>
      <c r="B1251" t="s">
        <v>42</v>
      </c>
      <c r="C1251" t="s">
        <v>433</v>
      </c>
      <c r="D1251" t="s">
        <v>951</v>
      </c>
      <c r="E1251">
        <v>2019</v>
      </c>
      <c r="F1251">
        <v>40</v>
      </c>
      <c r="G1251">
        <v>3</v>
      </c>
      <c r="H1251">
        <v>0</v>
      </c>
      <c r="I1251">
        <v>4</v>
      </c>
      <c r="J1251">
        <v>10</v>
      </c>
      <c r="K1251">
        <v>6</v>
      </c>
      <c r="L1251">
        <v>7</v>
      </c>
      <c r="M1251">
        <v>3</v>
      </c>
      <c r="N1251">
        <v>4</v>
      </c>
      <c r="O1251">
        <v>6</v>
      </c>
      <c r="P1251">
        <v>2</v>
      </c>
      <c r="Q1251">
        <v>0</v>
      </c>
      <c r="R1251">
        <v>0</v>
      </c>
      <c r="S1251">
        <v>1</v>
      </c>
      <c r="T1251">
        <v>0</v>
      </c>
      <c r="U1251">
        <v>30</v>
      </c>
      <c r="V1251">
        <v>12</v>
      </c>
      <c r="W1251">
        <v>1</v>
      </c>
      <c r="X1251">
        <v>36</v>
      </c>
      <c r="Y1251">
        <v>5</v>
      </c>
      <c r="Z1251">
        <v>2</v>
      </c>
      <c r="AA1251">
        <v>0</v>
      </c>
      <c r="AB1251">
        <v>7</v>
      </c>
      <c r="AC1251">
        <v>24</v>
      </c>
      <c r="AD1251">
        <v>3</v>
      </c>
      <c r="AE1251">
        <v>9</v>
      </c>
      <c r="AF1251">
        <v>3</v>
      </c>
      <c r="AG1251">
        <v>36</v>
      </c>
      <c r="AH1251">
        <v>1</v>
      </c>
      <c r="AI1251">
        <v>0</v>
      </c>
      <c r="AJ1251">
        <v>3</v>
      </c>
      <c r="AK1251">
        <v>1</v>
      </c>
      <c r="AL1251">
        <v>41</v>
      </c>
      <c r="AM1251">
        <v>1</v>
      </c>
      <c r="AN1251">
        <v>43</v>
      </c>
      <c r="AO1251">
        <v>0.93023255813953487</v>
      </c>
      <c r="AP1251">
        <v>6.9767441860465115E-2</v>
      </c>
      <c r="AQ1251">
        <v>0</v>
      </c>
      <c r="AR1251">
        <v>9.3023255813953487E-2</v>
      </c>
      <c r="AS1251">
        <v>0.23255813953488369</v>
      </c>
      <c r="AT1251">
        <v>0.1395348837209302</v>
      </c>
      <c r="AU1251">
        <v>0.16279069767441859</v>
      </c>
      <c r="AV1251">
        <v>6.9767441860465115E-2</v>
      </c>
      <c r="AW1251">
        <v>9.3023255813953487E-2</v>
      </c>
      <c r="AX1251">
        <v>0.1395348837209302</v>
      </c>
      <c r="AY1251">
        <v>4.6511627906976737E-2</v>
      </c>
      <c r="AZ1251">
        <v>0</v>
      </c>
      <c r="BA1251">
        <v>2.3255813953488368E-2</v>
      </c>
      <c r="BB1251">
        <v>0</v>
      </c>
      <c r="BC1251">
        <v>0</v>
      </c>
      <c r="BD1251">
        <v>0.69767441860465118</v>
      </c>
      <c r="BE1251">
        <v>0.27906976744186052</v>
      </c>
      <c r="BF1251">
        <v>2.3255813953488368E-2</v>
      </c>
      <c r="BG1251">
        <v>0.83720930232558144</v>
      </c>
      <c r="BH1251">
        <v>0.1162790697674419</v>
      </c>
      <c r="BI1251">
        <v>4.6511627906976737E-2</v>
      </c>
      <c r="BJ1251">
        <v>0</v>
      </c>
      <c r="BK1251">
        <v>0.16279069767441859</v>
      </c>
      <c r="BL1251">
        <v>0.55813953488372092</v>
      </c>
      <c r="BM1251">
        <v>6.9767441860465115E-2</v>
      </c>
      <c r="BN1251">
        <v>0.20930232558139539</v>
      </c>
      <c r="BO1251">
        <v>6.9767441860465115E-2</v>
      </c>
      <c r="BP1251">
        <v>0.83720930232558144</v>
      </c>
      <c r="BQ1251">
        <v>2.3255813953488368E-2</v>
      </c>
      <c r="BR1251">
        <v>0</v>
      </c>
      <c r="BS1251">
        <v>6.9767441860465115E-2</v>
      </c>
      <c r="BT1251">
        <v>2.3255813953488368E-2</v>
      </c>
      <c r="BU1251">
        <v>0.95348837209302328</v>
      </c>
      <c r="BV1251">
        <v>2.3255813953488368E-2</v>
      </c>
      <c r="BW1251">
        <v>1</v>
      </c>
      <c r="BX1251" t="s">
        <v>2426</v>
      </c>
      <c r="BY1251">
        <v>476</v>
      </c>
      <c r="BZ1251">
        <v>9.0336134453781511E-2</v>
      </c>
      <c r="CA1251">
        <v>0</v>
      </c>
    </row>
    <row r="1252" spans="1:79" customFormat="1" x14ac:dyDescent="0.25">
      <c r="A1252" t="s">
        <v>2430</v>
      </c>
      <c r="B1252" t="s">
        <v>42</v>
      </c>
      <c r="C1252" t="s">
        <v>433</v>
      </c>
      <c r="D1252" t="s">
        <v>953</v>
      </c>
      <c r="E1252">
        <v>2019</v>
      </c>
      <c r="F1252">
        <v>41</v>
      </c>
      <c r="G1252">
        <v>3</v>
      </c>
      <c r="H1252">
        <v>0</v>
      </c>
      <c r="I1252">
        <v>3</v>
      </c>
      <c r="J1252">
        <v>3</v>
      </c>
      <c r="K1252">
        <v>6</v>
      </c>
      <c r="L1252">
        <v>9</v>
      </c>
      <c r="M1252">
        <v>1</v>
      </c>
      <c r="N1252">
        <v>3</v>
      </c>
      <c r="O1252">
        <v>6</v>
      </c>
      <c r="P1252">
        <v>9</v>
      </c>
      <c r="Q1252">
        <v>3</v>
      </c>
      <c r="R1252">
        <v>0</v>
      </c>
      <c r="S1252">
        <v>1</v>
      </c>
      <c r="T1252">
        <v>0</v>
      </c>
      <c r="U1252">
        <v>41</v>
      </c>
      <c r="V1252">
        <v>3</v>
      </c>
      <c r="W1252">
        <v>0</v>
      </c>
      <c r="X1252">
        <v>33</v>
      </c>
      <c r="Y1252">
        <v>9</v>
      </c>
      <c r="Z1252">
        <v>2</v>
      </c>
      <c r="AA1252">
        <v>0</v>
      </c>
      <c r="AB1252">
        <v>12</v>
      </c>
      <c r="AC1252">
        <v>8</v>
      </c>
      <c r="AD1252">
        <v>4</v>
      </c>
      <c r="AE1252">
        <v>20</v>
      </c>
      <c r="AF1252">
        <v>14</v>
      </c>
      <c r="AG1252">
        <v>13</v>
      </c>
      <c r="AH1252">
        <v>13</v>
      </c>
      <c r="AI1252">
        <v>0</v>
      </c>
      <c r="AJ1252">
        <v>4</v>
      </c>
      <c r="AK1252">
        <v>0</v>
      </c>
      <c r="AL1252">
        <v>33</v>
      </c>
      <c r="AM1252">
        <v>11</v>
      </c>
      <c r="AN1252">
        <v>44</v>
      </c>
      <c r="AO1252">
        <v>0.93181818181818177</v>
      </c>
      <c r="AP1252">
        <v>6.8181818181818177E-2</v>
      </c>
      <c r="AQ1252">
        <v>0</v>
      </c>
      <c r="AR1252">
        <v>6.8181818181818177E-2</v>
      </c>
      <c r="AS1252">
        <v>6.8181818181818177E-2</v>
      </c>
      <c r="AT1252">
        <v>0.13636363636363641</v>
      </c>
      <c r="AU1252">
        <v>0.20454545454545461</v>
      </c>
      <c r="AV1252">
        <v>2.2727272727272731E-2</v>
      </c>
      <c r="AW1252">
        <v>6.8181818181818177E-2</v>
      </c>
      <c r="AX1252">
        <v>0.13636363636363641</v>
      </c>
      <c r="AY1252">
        <v>0.20454545454545461</v>
      </c>
      <c r="AZ1252">
        <v>6.8181818181818177E-2</v>
      </c>
      <c r="BA1252">
        <v>2.2727272727272731E-2</v>
      </c>
      <c r="BB1252">
        <v>0</v>
      </c>
      <c r="BC1252">
        <v>0</v>
      </c>
      <c r="BD1252">
        <v>0.93181818181818177</v>
      </c>
      <c r="BE1252">
        <v>6.8181818181818177E-2</v>
      </c>
      <c r="BF1252">
        <v>0</v>
      </c>
      <c r="BG1252">
        <v>0.75</v>
      </c>
      <c r="BH1252">
        <v>0.20454545454545461</v>
      </c>
      <c r="BI1252">
        <v>4.5454545454545463E-2</v>
      </c>
      <c r="BJ1252">
        <v>0</v>
      </c>
      <c r="BK1252">
        <v>0.27272727272727271</v>
      </c>
      <c r="BL1252">
        <v>0.1818181818181818</v>
      </c>
      <c r="BM1252">
        <v>9.0909090909090912E-2</v>
      </c>
      <c r="BN1252">
        <v>0.45454545454545447</v>
      </c>
      <c r="BO1252">
        <v>0.31818181818181818</v>
      </c>
      <c r="BP1252">
        <v>0.29545454545454553</v>
      </c>
      <c r="BQ1252">
        <v>0.29545454545454553</v>
      </c>
      <c r="BR1252">
        <v>0</v>
      </c>
      <c r="BS1252">
        <v>9.0909090909090912E-2</v>
      </c>
      <c r="BT1252">
        <v>0</v>
      </c>
      <c r="BU1252">
        <v>0.75</v>
      </c>
      <c r="BV1252">
        <v>0.25</v>
      </c>
      <c r="BW1252">
        <v>1</v>
      </c>
      <c r="BX1252" t="s">
        <v>2426</v>
      </c>
      <c r="BY1252">
        <v>476</v>
      </c>
      <c r="BZ1252">
        <v>9.2436974789915971E-2</v>
      </c>
      <c r="CA1252">
        <v>0</v>
      </c>
    </row>
    <row r="1253" spans="1:79" customFormat="1" x14ac:dyDescent="0.25">
      <c r="A1253" t="s">
        <v>2431</v>
      </c>
      <c r="B1253" t="s">
        <v>42</v>
      </c>
      <c r="C1253" t="s">
        <v>433</v>
      </c>
      <c r="D1253" t="s">
        <v>961</v>
      </c>
      <c r="E1253">
        <v>2019</v>
      </c>
      <c r="F1253">
        <v>10</v>
      </c>
      <c r="G1253">
        <v>3</v>
      </c>
      <c r="H1253">
        <v>0</v>
      </c>
      <c r="I1253">
        <v>3</v>
      </c>
      <c r="J1253">
        <v>2</v>
      </c>
      <c r="K1253">
        <v>2</v>
      </c>
      <c r="L1253">
        <v>1</v>
      </c>
      <c r="M1253">
        <v>1</v>
      </c>
      <c r="N1253">
        <v>1</v>
      </c>
      <c r="O1253">
        <v>1</v>
      </c>
      <c r="P1253">
        <v>0</v>
      </c>
      <c r="Q1253">
        <v>0</v>
      </c>
      <c r="R1253">
        <v>0</v>
      </c>
      <c r="S1253">
        <v>2</v>
      </c>
      <c r="T1253">
        <v>0</v>
      </c>
      <c r="U1253">
        <v>13</v>
      </c>
      <c r="V1253">
        <v>0</v>
      </c>
      <c r="W1253">
        <v>0</v>
      </c>
      <c r="X1253">
        <v>5</v>
      </c>
      <c r="Y1253">
        <v>4</v>
      </c>
      <c r="Z1253">
        <v>4</v>
      </c>
      <c r="AA1253">
        <v>0</v>
      </c>
      <c r="AB1253">
        <v>0</v>
      </c>
      <c r="AC1253">
        <v>0</v>
      </c>
      <c r="AD1253">
        <v>13</v>
      </c>
      <c r="AE1253">
        <v>0</v>
      </c>
      <c r="AF1253">
        <v>0</v>
      </c>
      <c r="AG1253">
        <v>0</v>
      </c>
      <c r="AH1253">
        <v>0</v>
      </c>
      <c r="AI1253">
        <v>0</v>
      </c>
      <c r="AJ1253">
        <v>13</v>
      </c>
      <c r="AK1253">
        <v>0</v>
      </c>
      <c r="AL1253">
        <v>11</v>
      </c>
      <c r="AM1253">
        <v>2</v>
      </c>
      <c r="AN1253">
        <v>13</v>
      </c>
      <c r="AO1253">
        <v>0.76923076923076927</v>
      </c>
      <c r="AP1253">
        <v>0.23076923076923081</v>
      </c>
      <c r="AQ1253">
        <v>0</v>
      </c>
      <c r="AR1253">
        <v>0.23076923076923081</v>
      </c>
      <c r="AS1253">
        <v>0.15384615384615391</v>
      </c>
      <c r="AT1253">
        <v>0.15384615384615391</v>
      </c>
      <c r="AU1253">
        <v>7.6923076923076927E-2</v>
      </c>
      <c r="AV1253">
        <v>7.6923076923076927E-2</v>
      </c>
      <c r="AW1253">
        <v>7.6923076923076927E-2</v>
      </c>
      <c r="AX1253">
        <v>7.6923076923076927E-2</v>
      </c>
      <c r="AY1253">
        <v>0</v>
      </c>
      <c r="AZ1253">
        <v>0</v>
      </c>
      <c r="BA1253">
        <v>0.15384615384615391</v>
      </c>
      <c r="BB1253">
        <v>0</v>
      </c>
      <c r="BC1253">
        <v>0</v>
      </c>
      <c r="BD1253">
        <v>1</v>
      </c>
      <c r="BE1253">
        <v>0</v>
      </c>
      <c r="BF1253">
        <v>0</v>
      </c>
      <c r="BG1253">
        <v>0.38461538461538458</v>
      </c>
      <c r="BH1253">
        <v>0.30769230769230771</v>
      </c>
      <c r="BI1253">
        <v>0.30769230769230771</v>
      </c>
      <c r="BJ1253">
        <v>0</v>
      </c>
      <c r="BK1253">
        <v>0</v>
      </c>
      <c r="BL1253">
        <v>0</v>
      </c>
      <c r="BM1253">
        <v>1</v>
      </c>
      <c r="BN1253">
        <v>0</v>
      </c>
      <c r="BO1253">
        <v>0</v>
      </c>
      <c r="BP1253">
        <v>0</v>
      </c>
      <c r="BQ1253">
        <v>0</v>
      </c>
      <c r="BR1253">
        <v>0</v>
      </c>
      <c r="BS1253">
        <v>1</v>
      </c>
      <c r="BT1253">
        <v>0</v>
      </c>
      <c r="BU1253">
        <v>0.84615384615384615</v>
      </c>
      <c r="BV1253">
        <v>0.15384615384615391</v>
      </c>
      <c r="BW1253">
        <v>1</v>
      </c>
      <c r="BX1253" t="s">
        <v>2426</v>
      </c>
      <c r="BY1253">
        <v>476</v>
      </c>
      <c r="BZ1253">
        <v>2.7310924369747899E-2</v>
      </c>
      <c r="CA1253">
        <v>0</v>
      </c>
    </row>
    <row r="1254" spans="1:79" customFormat="1" x14ac:dyDescent="0.25">
      <c r="A1254" t="s">
        <v>2432</v>
      </c>
      <c r="B1254" t="s">
        <v>361</v>
      </c>
      <c r="C1254" t="s">
        <v>124</v>
      </c>
      <c r="D1254" t="s">
        <v>44</v>
      </c>
      <c r="E1254">
        <v>2019</v>
      </c>
      <c r="F1254">
        <v>1040</v>
      </c>
      <c r="G1254">
        <v>268</v>
      </c>
      <c r="H1254">
        <v>0</v>
      </c>
      <c r="I1254">
        <v>170</v>
      </c>
      <c r="J1254">
        <v>169</v>
      </c>
      <c r="K1254">
        <v>131</v>
      </c>
      <c r="L1254">
        <v>119</v>
      </c>
      <c r="M1254">
        <v>124</v>
      </c>
      <c r="N1254">
        <v>184</v>
      </c>
      <c r="O1254">
        <v>167</v>
      </c>
      <c r="P1254">
        <v>133</v>
      </c>
      <c r="Q1254">
        <v>47</v>
      </c>
      <c r="R1254">
        <v>25</v>
      </c>
      <c r="S1254">
        <v>39</v>
      </c>
      <c r="T1254">
        <v>0</v>
      </c>
      <c r="U1254">
        <v>1208</v>
      </c>
      <c r="V1254">
        <v>100</v>
      </c>
      <c r="W1254">
        <v>0</v>
      </c>
      <c r="X1254">
        <v>680</v>
      </c>
      <c r="Y1254">
        <v>473</v>
      </c>
      <c r="Z1254">
        <v>155</v>
      </c>
      <c r="AA1254">
        <v>0</v>
      </c>
      <c r="AB1254">
        <v>104</v>
      </c>
      <c r="AC1254">
        <v>1054</v>
      </c>
      <c r="AD1254">
        <v>4</v>
      </c>
      <c r="AE1254">
        <v>146</v>
      </c>
      <c r="AF1254">
        <v>177</v>
      </c>
      <c r="AG1254">
        <v>1087</v>
      </c>
      <c r="AH1254">
        <v>33</v>
      </c>
      <c r="AI1254">
        <v>6</v>
      </c>
      <c r="AJ1254">
        <v>5</v>
      </c>
      <c r="AK1254">
        <v>322</v>
      </c>
      <c r="AL1254">
        <v>972</v>
      </c>
      <c r="AM1254">
        <v>14</v>
      </c>
      <c r="AN1254">
        <v>1308</v>
      </c>
      <c r="AO1254">
        <v>0.7951070336391437</v>
      </c>
      <c r="AP1254">
        <v>0.2048929663608563</v>
      </c>
      <c r="AQ1254">
        <v>0</v>
      </c>
      <c r="AR1254">
        <v>0.12996941896024461</v>
      </c>
      <c r="AS1254">
        <v>0.1292048929663609</v>
      </c>
      <c r="AT1254">
        <v>0.1001529051987768</v>
      </c>
      <c r="AU1254">
        <v>9.0978593272171254E-2</v>
      </c>
      <c r="AV1254">
        <v>9.480122324159021E-2</v>
      </c>
      <c r="AW1254">
        <v>0.14067278287461771</v>
      </c>
      <c r="AX1254">
        <v>0.1276758409785933</v>
      </c>
      <c r="AY1254">
        <v>0.1016819571865443</v>
      </c>
      <c r="AZ1254">
        <v>3.5932721712538217E-2</v>
      </c>
      <c r="BA1254">
        <v>2.9816513761467892E-2</v>
      </c>
      <c r="BB1254">
        <v>1.91131498470948E-2</v>
      </c>
      <c r="BC1254">
        <v>0</v>
      </c>
      <c r="BD1254">
        <v>0.92354740061162077</v>
      </c>
      <c r="BE1254">
        <v>7.64525993883792E-2</v>
      </c>
      <c r="BF1254">
        <v>0</v>
      </c>
      <c r="BG1254">
        <v>0.51987767584097855</v>
      </c>
      <c r="BH1254">
        <v>0.36162079510703371</v>
      </c>
      <c r="BI1254">
        <v>0.1185015290519878</v>
      </c>
      <c r="BJ1254">
        <v>0</v>
      </c>
      <c r="BK1254">
        <v>7.9510703363914373E-2</v>
      </c>
      <c r="BL1254">
        <v>0.8058103975535168</v>
      </c>
      <c r="BM1254">
        <v>3.0581039755351678E-3</v>
      </c>
      <c r="BN1254">
        <v>0.1116207951070336</v>
      </c>
      <c r="BO1254">
        <v>0.13532110091743119</v>
      </c>
      <c r="BP1254">
        <v>0.83103975535168195</v>
      </c>
      <c r="BQ1254">
        <v>2.5229357798165139E-2</v>
      </c>
      <c r="BR1254">
        <v>4.5871559633027534E-3</v>
      </c>
      <c r="BS1254">
        <v>3.8226299694189602E-3</v>
      </c>
      <c r="BT1254">
        <v>0.24617737003058099</v>
      </c>
      <c r="BU1254">
        <v>0.74311926605504586</v>
      </c>
      <c r="BV1254">
        <v>1.070336391437309E-2</v>
      </c>
      <c r="BW1254">
        <v>1</v>
      </c>
      <c r="BX1254" t="s">
        <v>2433</v>
      </c>
      <c r="BY1254">
        <v>1308</v>
      </c>
      <c r="BZ1254">
        <v>1</v>
      </c>
      <c r="CA1254">
        <v>0</v>
      </c>
    </row>
    <row r="1255" spans="1:79" customFormat="1" x14ac:dyDescent="0.25">
      <c r="A1255" t="s">
        <v>2434</v>
      </c>
      <c r="B1255" t="s">
        <v>361</v>
      </c>
      <c r="C1255" t="s">
        <v>124</v>
      </c>
      <c r="D1255" t="s">
        <v>947</v>
      </c>
      <c r="E1255">
        <v>2019</v>
      </c>
      <c r="F1255">
        <v>266</v>
      </c>
      <c r="G1255">
        <v>74</v>
      </c>
      <c r="H1255">
        <v>0</v>
      </c>
      <c r="I1255">
        <v>32</v>
      </c>
      <c r="J1255">
        <v>38</v>
      </c>
      <c r="K1255">
        <v>32</v>
      </c>
      <c r="L1255">
        <v>40</v>
      </c>
      <c r="M1255">
        <v>30</v>
      </c>
      <c r="N1255">
        <v>64</v>
      </c>
      <c r="O1255">
        <v>50</v>
      </c>
      <c r="P1255">
        <v>37</v>
      </c>
      <c r="Q1255">
        <v>9</v>
      </c>
      <c r="R1255">
        <v>4</v>
      </c>
      <c r="S1255">
        <v>4</v>
      </c>
      <c r="T1255">
        <v>0</v>
      </c>
      <c r="U1255">
        <v>313</v>
      </c>
      <c r="V1255">
        <v>27</v>
      </c>
      <c r="W1255">
        <v>0</v>
      </c>
      <c r="X1255">
        <v>235</v>
      </c>
      <c r="Y1255">
        <v>85</v>
      </c>
      <c r="Z1255">
        <v>20</v>
      </c>
      <c r="AA1255">
        <v>0</v>
      </c>
      <c r="AB1255">
        <v>25</v>
      </c>
      <c r="AC1255">
        <v>267</v>
      </c>
      <c r="AD1255">
        <v>0</v>
      </c>
      <c r="AE1255">
        <v>48</v>
      </c>
      <c r="AF1255">
        <v>41</v>
      </c>
      <c r="AG1255">
        <v>296</v>
      </c>
      <c r="AH1255">
        <v>2</v>
      </c>
      <c r="AI1255">
        <v>0</v>
      </c>
      <c r="AJ1255">
        <v>1</v>
      </c>
      <c r="AK1255">
        <v>54</v>
      </c>
      <c r="AL1255">
        <v>275</v>
      </c>
      <c r="AM1255">
        <v>11</v>
      </c>
      <c r="AN1255">
        <v>340</v>
      </c>
      <c r="AO1255">
        <v>0.78235294117647058</v>
      </c>
      <c r="AP1255">
        <v>0.21764705882352939</v>
      </c>
      <c r="AQ1255">
        <v>0</v>
      </c>
      <c r="AR1255">
        <v>9.4117647058823528E-2</v>
      </c>
      <c r="AS1255">
        <v>0.1117647058823529</v>
      </c>
      <c r="AT1255">
        <v>9.4117647058823528E-2</v>
      </c>
      <c r="AU1255">
        <v>0.1176470588235294</v>
      </c>
      <c r="AV1255">
        <v>8.8235294117647065E-2</v>
      </c>
      <c r="AW1255">
        <v>0.18823529411764711</v>
      </c>
      <c r="AX1255">
        <v>0.1470588235294118</v>
      </c>
      <c r="AY1255">
        <v>0.10882352941176469</v>
      </c>
      <c r="AZ1255">
        <v>2.6470588235294121E-2</v>
      </c>
      <c r="BA1255">
        <v>1.1764705882352939E-2</v>
      </c>
      <c r="BB1255">
        <v>1.1764705882352939E-2</v>
      </c>
      <c r="BC1255">
        <v>0</v>
      </c>
      <c r="BD1255">
        <v>0.9205882352941176</v>
      </c>
      <c r="BE1255">
        <v>7.9411764705882348E-2</v>
      </c>
      <c r="BF1255">
        <v>0</v>
      </c>
      <c r="BG1255">
        <v>0.69117647058823528</v>
      </c>
      <c r="BH1255">
        <v>0.25</v>
      </c>
      <c r="BI1255">
        <v>5.8823529411764712E-2</v>
      </c>
      <c r="BJ1255">
        <v>0</v>
      </c>
      <c r="BK1255">
        <v>7.3529411764705885E-2</v>
      </c>
      <c r="BL1255">
        <v>0.78529411764705881</v>
      </c>
      <c r="BM1255">
        <v>0</v>
      </c>
      <c r="BN1255">
        <v>0.14117647058823529</v>
      </c>
      <c r="BO1255">
        <v>0.12058823529411759</v>
      </c>
      <c r="BP1255">
        <v>0.87058823529411766</v>
      </c>
      <c r="BQ1255">
        <v>5.8823529411764714E-3</v>
      </c>
      <c r="BR1255">
        <v>0</v>
      </c>
      <c r="BS1255">
        <v>2.9411764705882348E-3</v>
      </c>
      <c r="BT1255">
        <v>0.1588235294117647</v>
      </c>
      <c r="BU1255">
        <v>0.80882352941176472</v>
      </c>
      <c r="BV1255">
        <v>3.2352941176470591E-2</v>
      </c>
      <c r="BW1255">
        <v>1</v>
      </c>
      <c r="BX1255" t="s">
        <v>2433</v>
      </c>
      <c r="BY1255">
        <v>1308</v>
      </c>
      <c r="BZ1255">
        <v>0.25993883792048927</v>
      </c>
      <c r="CA1255">
        <v>0</v>
      </c>
    </row>
    <row r="1256" spans="1:79" customFormat="1" x14ac:dyDescent="0.25">
      <c r="A1256" t="s">
        <v>2435</v>
      </c>
      <c r="B1256" t="s">
        <v>361</v>
      </c>
      <c r="C1256" t="s">
        <v>124</v>
      </c>
      <c r="D1256" t="s">
        <v>949</v>
      </c>
      <c r="E1256">
        <v>2019</v>
      </c>
      <c r="F1256">
        <v>593</v>
      </c>
      <c r="G1256">
        <v>169</v>
      </c>
      <c r="H1256">
        <v>0</v>
      </c>
      <c r="I1256">
        <v>122</v>
      </c>
      <c r="J1256">
        <v>112</v>
      </c>
      <c r="K1256">
        <v>78</v>
      </c>
      <c r="L1256">
        <v>64</v>
      </c>
      <c r="M1256">
        <v>71</v>
      </c>
      <c r="N1256">
        <v>91</v>
      </c>
      <c r="O1256">
        <v>86</v>
      </c>
      <c r="P1256">
        <v>67</v>
      </c>
      <c r="Q1256">
        <v>29</v>
      </c>
      <c r="R1256">
        <v>11</v>
      </c>
      <c r="S1256">
        <v>31</v>
      </c>
      <c r="T1256">
        <v>0</v>
      </c>
      <c r="U1256">
        <v>706</v>
      </c>
      <c r="V1256">
        <v>56</v>
      </c>
      <c r="W1256">
        <v>0</v>
      </c>
      <c r="X1256">
        <v>327</v>
      </c>
      <c r="Y1256">
        <v>316</v>
      </c>
      <c r="Z1256">
        <v>119</v>
      </c>
      <c r="AA1256">
        <v>0</v>
      </c>
      <c r="AB1256">
        <v>46</v>
      </c>
      <c r="AC1256">
        <v>676</v>
      </c>
      <c r="AD1256">
        <v>3</v>
      </c>
      <c r="AE1256">
        <v>37</v>
      </c>
      <c r="AF1256">
        <v>99</v>
      </c>
      <c r="AG1256">
        <v>647</v>
      </c>
      <c r="AH1256">
        <v>10</v>
      </c>
      <c r="AI1256">
        <v>3</v>
      </c>
      <c r="AJ1256">
        <v>3</v>
      </c>
      <c r="AK1256">
        <v>214</v>
      </c>
      <c r="AL1256">
        <v>546</v>
      </c>
      <c r="AM1256">
        <v>2</v>
      </c>
      <c r="AN1256">
        <v>762</v>
      </c>
      <c r="AO1256">
        <v>0.77821522309711288</v>
      </c>
      <c r="AP1256">
        <v>0.22178477690288709</v>
      </c>
      <c r="AQ1256">
        <v>0</v>
      </c>
      <c r="AR1256">
        <v>0.1601049868766404</v>
      </c>
      <c r="AS1256">
        <v>0.1469816272965879</v>
      </c>
      <c r="AT1256">
        <v>0.10236220472440941</v>
      </c>
      <c r="AU1256">
        <v>8.3989501312335957E-2</v>
      </c>
      <c r="AV1256">
        <v>9.3175853018372709E-2</v>
      </c>
      <c r="AW1256">
        <v>0.1194225721784777</v>
      </c>
      <c r="AX1256">
        <v>0.1128608923884514</v>
      </c>
      <c r="AY1256">
        <v>8.7926509186351712E-2</v>
      </c>
      <c r="AZ1256">
        <v>3.805774278215223E-2</v>
      </c>
      <c r="BA1256">
        <v>4.0682414698162729E-2</v>
      </c>
      <c r="BB1256">
        <v>1.4435695538057741E-2</v>
      </c>
      <c r="BC1256">
        <v>0</v>
      </c>
      <c r="BD1256">
        <v>0.92650918635170598</v>
      </c>
      <c r="BE1256">
        <v>7.3490813648293962E-2</v>
      </c>
      <c r="BF1256">
        <v>0</v>
      </c>
      <c r="BG1256">
        <v>0.42913385826771661</v>
      </c>
      <c r="BH1256">
        <v>0.41469816272965881</v>
      </c>
      <c r="BI1256">
        <v>0.15616797900262469</v>
      </c>
      <c r="BJ1256">
        <v>0</v>
      </c>
      <c r="BK1256">
        <v>6.0367454068241469E-2</v>
      </c>
      <c r="BL1256">
        <v>0.88713910761154857</v>
      </c>
      <c r="BM1256">
        <v>3.937007874015748E-3</v>
      </c>
      <c r="BN1256">
        <v>4.8556430446194232E-2</v>
      </c>
      <c r="BO1256">
        <v>0.1299212598425197</v>
      </c>
      <c r="BP1256">
        <v>0.84908136482939633</v>
      </c>
      <c r="BQ1256">
        <v>1.312335958005249E-2</v>
      </c>
      <c r="BR1256">
        <v>3.937007874015748E-3</v>
      </c>
      <c r="BS1256">
        <v>3.937007874015748E-3</v>
      </c>
      <c r="BT1256">
        <v>0.28083989501312329</v>
      </c>
      <c r="BU1256">
        <v>0.71653543307086609</v>
      </c>
      <c r="BV1256">
        <v>2.6246719160104991E-3</v>
      </c>
      <c r="BW1256">
        <v>1</v>
      </c>
      <c r="BX1256" t="s">
        <v>2433</v>
      </c>
      <c r="BY1256">
        <v>1308</v>
      </c>
      <c r="BZ1256">
        <v>0.58256880733944949</v>
      </c>
      <c r="CA1256">
        <v>0</v>
      </c>
    </row>
    <row r="1257" spans="1:79" customFormat="1" x14ac:dyDescent="0.25">
      <c r="A1257" t="s">
        <v>2436</v>
      </c>
      <c r="B1257" t="s">
        <v>361</v>
      </c>
      <c r="C1257" t="s">
        <v>124</v>
      </c>
      <c r="D1257" t="s">
        <v>951</v>
      </c>
      <c r="E1257">
        <v>2019</v>
      </c>
      <c r="F1257">
        <v>73</v>
      </c>
      <c r="G1257">
        <v>8</v>
      </c>
      <c r="H1257">
        <v>0</v>
      </c>
      <c r="I1257">
        <v>5</v>
      </c>
      <c r="J1257">
        <v>5</v>
      </c>
      <c r="K1257">
        <v>7</v>
      </c>
      <c r="L1257">
        <v>6</v>
      </c>
      <c r="M1257">
        <v>6</v>
      </c>
      <c r="N1257">
        <v>12</v>
      </c>
      <c r="O1257">
        <v>15</v>
      </c>
      <c r="P1257">
        <v>13</v>
      </c>
      <c r="Q1257">
        <v>3</v>
      </c>
      <c r="R1257">
        <v>7</v>
      </c>
      <c r="S1257">
        <v>2</v>
      </c>
      <c r="T1257">
        <v>0</v>
      </c>
      <c r="U1257">
        <v>71</v>
      </c>
      <c r="V1257">
        <v>10</v>
      </c>
      <c r="W1257">
        <v>0</v>
      </c>
      <c r="X1257">
        <v>39</v>
      </c>
      <c r="Y1257">
        <v>34</v>
      </c>
      <c r="Z1257">
        <v>8</v>
      </c>
      <c r="AA1257">
        <v>0</v>
      </c>
      <c r="AB1257">
        <v>19</v>
      </c>
      <c r="AC1257">
        <v>47</v>
      </c>
      <c r="AD1257">
        <v>0</v>
      </c>
      <c r="AE1257">
        <v>15</v>
      </c>
      <c r="AF1257">
        <v>9</v>
      </c>
      <c r="AG1257">
        <v>71</v>
      </c>
      <c r="AH1257">
        <v>1</v>
      </c>
      <c r="AI1257">
        <v>0</v>
      </c>
      <c r="AJ1257">
        <v>0</v>
      </c>
      <c r="AK1257">
        <v>31</v>
      </c>
      <c r="AL1257">
        <v>50</v>
      </c>
      <c r="AM1257">
        <v>0</v>
      </c>
      <c r="AN1257">
        <v>81</v>
      </c>
      <c r="AO1257">
        <v>0.90123456790123457</v>
      </c>
      <c r="AP1257">
        <v>9.8765432098765427E-2</v>
      </c>
      <c r="AQ1257">
        <v>0</v>
      </c>
      <c r="AR1257">
        <v>6.1728395061728392E-2</v>
      </c>
      <c r="AS1257">
        <v>6.1728395061728392E-2</v>
      </c>
      <c r="AT1257">
        <v>8.6419753086419748E-2</v>
      </c>
      <c r="AU1257">
        <v>7.407407407407407E-2</v>
      </c>
      <c r="AV1257">
        <v>7.407407407407407E-2</v>
      </c>
      <c r="AW1257">
        <v>0.14814814814814811</v>
      </c>
      <c r="AX1257">
        <v>0.1851851851851852</v>
      </c>
      <c r="AY1257">
        <v>0.16049382716049379</v>
      </c>
      <c r="AZ1257">
        <v>3.7037037037037028E-2</v>
      </c>
      <c r="BA1257">
        <v>2.469135802469136E-2</v>
      </c>
      <c r="BB1257">
        <v>8.6419753086419748E-2</v>
      </c>
      <c r="BC1257">
        <v>0</v>
      </c>
      <c r="BD1257">
        <v>0.87654320987654322</v>
      </c>
      <c r="BE1257">
        <v>0.1234567901234568</v>
      </c>
      <c r="BF1257">
        <v>0</v>
      </c>
      <c r="BG1257">
        <v>0.48148148148148151</v>
      </c>
      <c r="BH1257">
        <v>0.41975308641975312</v>
      </c>
      <c r="BI1257">
        <v>9.8765432098765427E-2</v>
      </c>
      <c r="BJ1257">
        <v>0</v>
      </c>
      <c r="BK1257">
        <v>0.23456790123456789</v>
      </c>
      <c r="BL1257">
        <v>0.58024691358024694</v>
      </c>
      <c r="BM1257">
        <v>0</v>
      </c>
      <c r="BN1257">
        <v>0.1851851851851852</v>
      </c>
      <c r="BO1257">
        <v>0.1111111111111111</v>
      </c>
      <c r="BP1257">
        <v>0.87654320987654322</v>
      </c>
      <c r="BQ1257">
        <v>1.234567901234568E-2</v>
      </c>
      <c r="BR1257">
        <v>0</v>
      </c>
      <c r="BS1257">
        <v>0</v>
      </c>
      <c r="BT1257">
        <v>0.38271604938271597</v>
      </c>
      <c r="BU1257">
        <v>0.61728395061728392</v>
      </c>
      <c r="BV1257">
        <v>0</v>
      </c>
      <c r="BW1257">
        <v>1</v>
      </c>
      <c r="BX1257" t="s">
        <v>2433</v>
      </c>
      <c r="BY1257">
        <v>1308</v>
      </c>
      <c r="BZ1257">
        <v>6.1926605504587159E-2</v>
      </c>
      <c r="CA1257">
        <v>0</v>
      </c>
    </row>
    <row r="1258" spans="1:79" customFormat="1" x14ac:dyDescent="0.25">
      <c r="A1258" t="s">
        <v>2437</v>
      </c>
      <c r="B1258" t="s">
        <v>361</v>
      </c>
      <c r="C1258" t="s">
        <v>124</v>
      </c>
      <c r="D1258" t="s">
        <v>953</v>
      </c>
      <c r="E1258">
        <v>2019</v>
      </c>
      <c r="F1258">
        <v>107</v>
      </c>
      <c r="G1258">
        <v>17</v>
      </c>
      <c r="H1258">
        <v>0</v>
      </c>
      <c r="I1258">
        <v>11</v>
      </c>
      <c r="J1258">
        <v>14</v>
      </c>
      <c r="K1258">
        <v>13</v>
      </c>
      <c r="L1258">
        <v>9</v>
      </c>
      <c r="M1258">
        <v>17</v>
      </c>
      <c r="N1258">
        <v>17</v>
      </c>
      <c r="O1258">
        <v>16</v>
      </c>
      <c r="P1258">
        <v>16</v>
      </c>
      <c r="Q1258">
        <v>6</v>
      </c>
      <c r="R1258">
        <v>3</v>
      </c>
      <c r="S1258">
        <v>2</v>
      </c>
      <c r="T1258">
        <v>0</v>
      </c>
      <c r="U1258">
        <v>117</v>
      </c>
      <c r="V1258">
        <v>7</v>
      </c>
      <c r="W1258">
        <v>0</v>
      </c>
      <c r="X1258">
        <v>79</v>
      </c>
      <c r="Y1258">
        <v>37</v>
      </c>
      <c r="Z1258">
        <v>8</v>
      </c>
      <c r="AA1258">
        <v>0</v>
      </c>
      <c r="AB1258">
        <v>14</v>
      </c>
      <c r="AC1258">
        <v>64</v>
      </c>
      <c r="AD1258">
        <v>0</v>
      </c>
      <c r="AE1258">
        <v>46</v>
      </c>
      <c r="AF1258">
        <v>28</v>
      </c>
      <c r="AG1258">
        <v>72</v>
      </c>
      <c r="AH1258">
        <v>20</v>
      </c>
      <c r="AI1258">
        <v>3</v>
      </c>
      <c r="AJ1258">
        <v>1</v>
      </c>
      <c r="AK1258">
        <v>23</v>
      </c>
      <c r="AL1258">
        <v>100</v>
      </c>
      <c r="AM1258">
        <v>1</v>
      </c>
      <c r="AN1258">
        <v>124</v>
      </c>
      <c r="AO1258">
        <v>0.86290322580645162</v>
      </c>
      <c r="AP1258">
        <v>0.1370967741935484</v>
      </c>
      <c r="AQ1258">
        <v>0</v>
      </c>
      <c r="AR1258">
        <v>8.8709677419354843E-2</v>
      </c>
      <c r="AS1258">
        <v>0.1129032258064516</v>
      </c>
      <c r="AT1258">
        <v>0.1048387096774194</v>
      </c>
      <c r="AU1258">
        <v>7.2580645161290328E-2</v>
      </c>
      <c r="AV1258">
        <v>0.1370967741935484</v>
      </c>
      <c r="AW1258">
        <v>0.1370967741935484</v>
      </c>
      <c r="AX1258">
        <v>0.1290322580645161</v>
      </c>
      <c r="AY1258">
        <v>0.1290322580645161</v>
      </c>
      <c r="AZ1258">
        <v>4.8387096774193547E-2</v>
      </c>
      <c r="BA1258">
        <v>1.6129032258064519E-2</v>
      </c>
      <c r="BB1258">
        <v>2.419354838709677E-2</v>
      </c>
      <c r="BC1258">
        <v>0</v>
      </c>
      <c r="BD1258">
        <v>0.94354838709677424</v>
      </c>
      <c r="BE1258">
        <v>5.6451612903225798E-2</v>
      </c>
      <c r="BF1258">
        <v>0</v>
      </c>
      <c r="BG1258">
        <v>0.63709677419354838</v>
      </c>
      <c r="BH1258">
        <v>0.29838709677419362</v>
      </c>
      <c r="BI1258">
        <v>6.4516129032258063E-2</v>
      </c>
      <c r="BJ1258">
        <v>0</v>
      </c>
      <c r="BK1258">
        <v>0.1129032258064516</v>
      </c>
      <c r="BL1258">
        <v>0.5161290322580645</v>
      </c>
      <c r="BM1258">
        <v>0</v>
      </c>
      <c r="BN1258">
        <v>0.37096774193548387</v>
      </c>
      <c r="BO1258">
        <v>0.22580645161290319</v>
      </c>
      <c r="BP1258">
        <v>0.58064516129032262</v>
      </c>
      <c r="BQ1258">
        <v>0.16129032258064521</v>
      </c>
      <c r="BR1258">
        <v>2.419354838709677E-2</v>
      </c>
      <c r="BS1258">
        <v>8.0645161290322578E-3</v>
      </c>
      <c r="BT1258">
        <v>0.18548387096774191</v>
      </c>
      <c r="BU1258">
        <v>0.80645161290322576</v>
      </c>
      <c r="BV1258">
        <v>8.0645161290322578E-3</v>
      </c>
      <c r="BW1258">
        <v>1</v>
      </c>
      <c r="BX1258" t="s">
        <v>2433</v>
      </c>
      <c r="BY1258">
        <v>1308</v>
      </c>
      <c r="BZ1258">
        <v>9.480122324159021E-2</v>
      </c>
      <c r="CA1258">
        <v>0</v>
      </c>
    </row>
    <row r="1259" spans="1:79" customFormat="1" x14ac:dyDescent="0.25">
      <c r="A1259" t="s">
        <v>2438</v>
      </c>
      <c r="B1259" t="s">
        <v>361</v>
      </c>
      <c r="C1259" t="s">
        <v>124</v>
      </c>
      <c r="D1259" t="s">
        <v>961</v>
      </c>
      <c r="E1259">
        <v>2019</v>
      </c>
      <c r="F1259">
        <v>1</v>
      </c>
      <c r="G1259">
        <v>0</v>
      </c>
      <c r="H1259">
        <v>0</v>
      </c>
      <c r="I1259">
        <v>0</v>
      </c>
      <c r="J1259">
        <v>0</v>
      </c>
      <c r="K1259">
        <v>1</v>
      </c>
      <c r="L1259">
        <v>0</v>
      </c>
      <c r="M1259">
        <v>0</v>
      </c>
      <c r="N1259">
        <v>0</v>
      </c>
      <c r="O1259">
        <v>0</v>
      </c>
      <c r="P1259">
        <v>0</v>
      </c>
      <c r="Q1259">
        <v>0</v>
      </c>
      <c r="R1259">
        <v>0</v>
      </c>
      <c r="S1259">
        <v>0</v>
      </c>
      <c r="T1259">
        <v>0</v>
      </c>
      <c r="U1259">
        <v>1</v>
      </c>
      <c r="V1259">
        <v>0</v>
      </c>
      <c r="W1259">
        <v>0</v>
      </c>
      <c r="X1259">
        <v>0</v>
      </c>
      <c r="Y1259">
        <v>1</v>
      </c>
      <c r="Z1259">
        <v>0</v>
      </c>
      <c r="AA1259">
        <v>0</v>
      </c>
      <c r="AB1259">
        <v>0</v>
      </c>
      <c r="AC1259">
        <v>0</v>
      </c>
      <c r="AD1259">
        <v>1</v>
      </c>
      <c r="AE1259">
        <v>0</v>
      </c>
      <c r="AF1259">
        <v>0</v>
      </c>
      <c r="AG1259">
        <v>1</v>
      </c>
      <c r="AH1259">
        <v>0</v>
      </c>
      <c r="AI1259">
        <v>0</v>
      </c>
      <c r="AJ1259">
        <v>0</v>
      </c>
      <c r="AK1259">
        <v>0</v>
      </c>
      <c r="AL1259">
        <v>1</v>
      </c>
      <c r="AM1259">
        <v>0</v>
      </c>
      <c r="AN1259">
        <v>1</v>
      </c>
      <c r="AO1259">
        <v>1</v>
      </c>
      <c r="AP1259">
        <v>0</v>
      </c>
      <c r="AQ1259">
        <v>0</v>
      </c>
      <c r="AR1259">
        <v>0</v>
      </c>
      <c r="AS1259">
        <v>0</v>
      </c>
      <c r="AT1259">
        <v>1</v>
      </c>
      <c r="AU1259">
        <v>0</v>
      </c>
      <c r="AV1259">
        <v>0</v>
      </c>
      <c r="AW1259">
        <v>0</v>
      </c>
      <c r="AX1259">
        <v>0</v>
      </c>
      <c r="AY1259">
        <v>0</v>
      </c>
      <c r="AZ1259">
        <v>0</v>
      </c>
      <c r="BA1259">
        <v>0</v>
      </c>
      <c r="BB1259">
        <v>0</v>
      </c>
      <c r="BC1259">
        <v>0</v>
      </c>
      <c r="BD1259">
        <v>1</v>
      </c>
      <c r="BE1259">
        <v>0</v>
      </c>
      <c r="BF1259">
        <v>0</v>
      </c>
      <c r="BG1259">
        <v>0</v>
      </c>
      <c r="BH1259">
        <v>1</v>
      </c>
      <c r="BI1259">
        <v>0</v>
      </c>
      <c r="BJ1259">
        <v>0</v>
      </c>
      <c r="BK1259">
        <v>0</v>
      </c>
      <c r="BL1259">
        <v>0</v>
      </c>
      <c r="BM1259">
        <v>1</v>
      </c>
      <c r="BN1259">
        <v>0</v>
      </c>
      <c r="BO1259">
        <v>0</v>
      </c>
      <c r="BP1259">
        <v>1</v>
      </c>
      <c r="BQ1259">
        <v>0</v>
      </c>
      <c r="BR1259">
        <v>0</v>
      </c>
      <c r="BS1259">
        <v>0</v>
      </c>
      <c r="BT1259">
        <v>0</v>
      </c>
      <c r="BU1259">
        <v>1</v>
      </c>
      <c r="BV1259">
        <v>0</v>
      </c>
      <c r="BW1259">
        <v>1</v>
      </c>
      <c r="BX1259" t="s">
        <v>2433</v>
      </c>
      <c r="BY1259">
        <v>1308</v>
      </c>
      <c r="BZ1259">
        <v>7.6452599388379206E-4</v>
      </c>
      <c r="CA1259">
        <v>0</v>
      </c>
    </row>
    <row r="1260" spans="1:79" customFormat="1" x14ac:dyDescent="0.25">
      <c r="A1260" t="s">
        <v>2439</v>
      </c>
      <c r="B1260" t="s">
        <v>361</v>
      </c>
      <c r="C1260" t="s">
        <v>123</v>
      </c>
      <c r="D1260" t="s">
        <v>44</v>
      </c>
      <c r="E1260">
        <v>2019</v>
      </c>
      <c r="F1260">
        <v>2120</v>
      </c>
      <c r="G1260">
        <v>560</v>
      </c>
      <c r="H1260">
        <v>0</v>
      </c>
      <c r="I1260">
        <v>327</v>
      </c>
      <c r="J1260">
        <v>393</v>
      </c>
      <c r="K1260">
        <v>307</v>
      </c>
      <c r="L1260">
        <v>336</v>
      </c>
      <c r="M1260">
        <v>364</v>
      </c>
      <c r="N1260">
        <v>329</v>
      </c>
      <c r="O1260">
        <v>294</v>
      </c>
      <c r="P1260">
        <v>183</v>
      </c>
      <c r="Q1260">
        <v>69</v>
      </c>
      <c r="R1260">
        <v>52</v>
      </c>
      <c r="S1260">
        <v>26</v>
      </c>
      <c r="T1260">
        <v>0</v>
      </c>
      <c r="U1260">
        <v>1003</v>
      </c>
      <c r="V1260">
        <v>11</v>
      </c>
      <c r="W1260">
        <v>1666</v>
      </c>
      <c r="X1260">
        <v>1780</v>
      </c>
      <c r="Y1260">
        <v>506</v>
      </c>
      <c r="Z1260">
        <v>391</v>
      </c>
      <c r="AA1260">
        <v>3</v>
      </c>
      <c r="AB1260" t="s">
        <v>74</v>
      </c>
      <c r="AC1260" t="s">
        <v>74</v>
      </c>
      <c r="AD1260" t="s">
        <v>74</v>
      </c>
      <c r="AE1260" t="s">
        <v>74</v>
      </c>
      <c r="AF1260" t="s">
        <v>74</v>
      </c>
      <c r="AG1260" t="s">
        <v>74</v>
      </c>
      <c r="AH1260" t="s">
        <v>74</v>
      </c>
      <c r="AI1260" t="s">
        <v>74</v>
      </c>
      <c r="AJ1260" t="s">
        <v>74</v>
      </c>
      <c r="AK1260">
        <v>78</v>
      </c>
      <c r="AL1260">
        <v>2557</v>
      </c>
      <c r="AM1260">
        <v>45</v>
      </c>
      <c r="AN1260">
        <v>2680</v>
      </c>
      <c r="AO1260">
        <v>0.79104477611940294</v>
      </c>
      <c r="AP1260">
        <v>0.20895522388059701</v>
      </c>
      <c r="AQ1260">
        <v>0</v>
      </c>
      <c r="AR1260">
        <v>0.1220149253731343</v>
      </c>
      <c r="AS1260">
        <v>0.14664179104477609</v>
      </c>
      <c r="AT1260">
        <v>0.11455223880597019</v>
      </c>
      <c r="AU1260">
        <v>0.1253731343283582</v>
      </c>
      <c r="AV1260">
        <v>0.13582089552238799</v>
      </c>
      <c r="AW1260">
        <v>0.12276119402985081</v>
      </c>
      <c r="AX1260">
        <v>0.1097014925373134</v>
      </c>
      <c r="AY1260">
        <v>6.8283582089552236E-2</v>
      </c>
      <c r="AZ1260">
        <v>2.574626865671642E-2</v>
      </c>
      <c r="BA1260">
        <v>9.7014925373134324E-3</v>
      </c>
      <c r="BB1260">
        <v>1.9402985074626861E-2</v>
      </c>
      <c r="BC1260">
        <v>0</v>
      </c>
      <c r="BD1260">
        <v>0.3742537313432836</v>
      </c>
      <c r="BE1260">
        <v>4.1044776119402984E-3</v>
      </c>
      <c r="BF1260">
        <v>0.62164179104477613</v>
      </c>
      <c r="BG1260">
        <v>0.66417910447761197</v>
      </c>
      <c r="BH1260">
        <v>0.18880597014925371</v>
      </c>
      <c r="BI1260">
        <v>0.1458955223880597</v>
      </c>
      <c r="BJ1260">
        <v>1.1194029850746269E-3</v>
      </c>
      <c r="BK1260">
        <v>0</v>
      </c>
      <c r="BL1260">
        <v>0</v>
      </c>
      <c r="BM1260">
        <v>0</v>
      </c>
      <c r="BN1260">
        <v>0</v>
      </c>
      <c r="BO1260">
        <v>0</v>
      </c>
      <c r="BP1260">
        <v>0</v>
      </c>
      <c r="BQ1260">
        <v>0</v>
      </c>
      <c r="BR1260">
        <v>0</v>
      </c>
      <c r="BS1260">
        <v>0</v>
      </c>
      <c r="BT1260">
        <v>2.9104477611940301E-2</v>
      </c>
      <c r="BU1260">
        <v>0.95410447761194028</v>
      </c>
      <c r="BV1260">
        <v>1.6791044776119399E-2</v>
      </c>
      <c r="BW1260">
        <v>1</v>
      </c>
      <c r="BX1260" t="s">
        <v>2440</v>
      </c>
      <c r="BY1260">
        <v>2680</v>
      </c>
      <c r="BZ1260">
        <v>1</v>
      </c>
      <c r="CA1260">
        <v>0</v>
      </c>
    </row>
    <row r="1261" spans="1:79" customFormat="1" x14ac:dyDescent="0.25">
      <c r="A1261" t="s">
        <v>2441</v>
      </c>
      <c r="B1261" t="s">
        <v>361</v>
      </c>
      <c r="C1261" t="s">
        <v>123</v>
      </c>
      <c r="D1261" t="s">
        <v>947</v>
      </c>
      <c r="E1261">
        <v>2019</v>
      </c>
      <c r="F1261" t="s">
        <v>74</v>
      </c>
      <c r="G1261" t="s">
        <v>74</v>
      </c>
      <c r="H1261" t="s">
        <v>74</v>
      </c>
      <c r="I1261" t="s">
        <v>74</v>
      </c>
      <c r="J1261" t="s">
        <v>74</v>
      </c>
      <c r="K1261" t="s">
        <v>74</v>
      </c>
      <c r="L1261" t="s">
        <v>74</v>
      </c>
      <c r="M1261" t="s">
        <v>74</v>
      </c>
      <c r="N1261" t="s">
        <v>74</v>
      </c>
      <c r="O1261" t="s">
        <v>74</v>
      </c>
      <c r="P1261" t="s">
        <v>74</v>
      </c>
      <c r="Q1261" t="s">
        <v>74</v>
      </c>
      <c r="R1261" t="s">
        <v>74</v>
      </c>
      <c r="S1261" t="s">
        <v>74</v>
      </c>
      <c r="T1261" t="s">
        <v>74</v>
      </c>
      <c r="U1261" t="s">
        <v>74</v>
      </c>
      <c r="V1261" t="s">
        <v>74</v>
      </c>
      <c r="W1261" t="s">
        <v>74</v>
      </c>
      <c r="X1261" t="s">
        <v>74</v>
      </c>
      <c r="Y1261" t="s">
        <v>74</v>
      </c>
      <c r="Z1261" t="s">
        <v>74</v>
      </c>
      <c r="AA1261" t="s">
        <v>74</v>
      </c>
      <c r="AB1261" t="s">
        <v>74</v>
      </c>
      <c r="AC1261" t="s">
        <v>74</v>
      </c>
      <c r="AD1261" t="s">
        <v>74</v>
      </c>
      <c r="AE1261" t="s">
        <v>74</v>
      </c>
      <c r="AF1261" t="s">
        <v>74</v>
      </c>
      <c r="AG1261" t="s">
        <v>74</v>
      </c>
      <c r="AH1261" t="s">
        <v>74</v>
      </c>
      <c r="AI1261" t="s">
        <v>74</v>
      </c>
      <c r="AJ1261" t="s">
        <v>74</v>
      </c>
      <c r="AK1261" t="s">
        <v>74</v>
      </c>
      <c r="AL1261" t="s">
        <v>74</v>
      </c>
      <c r="AM1261" t="s">
        <v>74</v>
      </c>
      <c r="AN1261" t="s">
        <v>74</v>
      </c>
      <c r="AO1261" t="s">
        <v>74</v>
      </c>
      <c r="AP1261" t="s">
        <v>74</v>
      </c>
      <c r="AQ1261" t="s">
        <v>74</v>
      </c>
      <c r="AR1261" t="s">
        <v>74</v>
      </c>
      <c r="AS1261" t="s">
        <v>74</v>
      </c>
      <c r="AT1261" t="s">
        <v>74</v>
      </c>
      <c r="AU1261" t="s">
        <v>74</v>
      </c>
      <c r="AV1261" t="s">
        <v>74</v>
      </c>
      <c r="AW1261" t="s">
        <v>74</v>
      </c>
      <c r="AX1261" t="s">
        <v>74</v>
      </c>
      <c r="AY1261" t="s">
        <v>74</v>
      </c>
      <c r="AZ1261" t="s">
        <v>74</v>
      </c>
      <c r="BA1261" t="s">
        <v>74</v>
      </c>
      <c r="BB1261" t="s">
        <v>74</v>
      </c>
      <c r="BC1261" t="s">
        <v>74</v>
      </c>
      <c r="BD1261" t="s">
        <v>74</v>
      </c>
      <c r="BE1261" t="s">
        <v>74</v>
      </c>
      <c r="BF1261" t="s">
        <v>74</v>
      </c>
      <c r="BG1261" t="s">
        <v>74</v>
      </c>
      <c r="BH1261" t="s">
        <v>74</v>
      </c>
      <c r="BI1261" t="s">
        <v>74</v>
      </c>
      <c r="BJ1261" t="s">
        <v>74</v>
      </c>
      <c r="BK1261" t="s">
        <v>74</v>
      </c>
      <c r="BL1261" t="s">
        <v>74</v>
      </c>
      <c r="BM1261" t="s">
        <v>74</v>
      </c>
      <c r="BN1261" t="s">
        <v>74</v>
      </c>
      <c r="BO1261" t="s">
        <v>74</v>
      </c>
      <c r="BP1261" t="s">
        <v>74</v>
      </c>
      <c r="BQ1261" t="s">
        <v>74</v>
      </c>
      <c r="BR1261" t="s">
        <v>74</v>
      </c>
      <c r="BS1261" t="s">
        <v>74</v>
      </c>
      <c r="BT1261" t="s">
        <v>74</v>
      </c>
      <c r="BU1261" t="s">
        <v>74</v>
      </c>
      <c r="BV1261" t="s">
        <v>74</v>
      </c>
      <c r="BW1261" t="s">
        <v>74</v>
      </c>
      <c r="BX1261" t="s">
        <v>2440</v>
      </c>
      <c r="BY1261" t="s">
        <v>74</v>
      </c>
      <c r="BZ1261" t="s">
        <v>74</v>
      </c>
      <c r="CA1261">
        <v>0</v>
      </c>
    </row>
    <row r="1262" spans="1:79" customFormat="1" x14ac:dyDescent="0.25">
      <c r="A1262" t="s">
        <v>2442</v>
      </c>
      <c r="B1262" t="s">
        <v>361</v>
      </c>
      <c r="C1262" t="s">
        <v>123</v>
      </c>
      <c r="D1262" t="s">
        <v>949</v>
      </c>
      <c r="E1262">
        <v>2019</v>
      </c>
      <c r="F1262" t="s">
        <v>74</v>
      </c>
      <c r="G1262" t="s">
        <v>74</v>
      </c>
      <c r="H1262" t="s">
        <v>74</v>
      </c>
      <c r="I1262" t="s">
        <v>74</v>
      </c>
      <c r="J1262" t="s">
        <v>74</v>
      </c>
      <c r="K1262" t="s">
        <v>74</v>
      </c>
      <c r="L1262" t="s">
        <v>74</v>
      </c>
      <c r="M1262" t="s">
        <v>74</v>
      </c>
      <c r="N1262" t="s">
        <v>74</v>
      </c>
      <c r="O1262" t="s">
        <v>74</v>
      </c>
      <c r="P1262" t="s">
        <v>74</v>
      </c>
      <c r="Q1262" t="s">
        <v>74</v>
      </c>
      <c r="R1262" t="s">
        <v>74</v>
      </c>
      <c r="S1262" t="s">
        <v>74</v>
      </c>
      <c r="T1262" t="s">
        <v>74</v>
      </c>
      <c r="U1262" t="s">
        <v>74</v>
      </c>
      <c r="V1262" t="s">
        <v>74</v>
      </c>
      <c r="W1262" t="s">
        <v>74</v>
      </c>
      <c r="X1262" t="s">
        <v>74</v>
      </c>
      <c r="Y1262" t="s">
        <v>74</v>
      </c>
      <c r="Z1262" t="s">
        <v>74</v>
      </c>
      <c r="AA1262" t="s">
        <v>74</v>
      </c>
      <c r="AB1262" t="s">
        <v>74</v>
      </c>
      <c r="AC1262" t="s">
        <v>74</v>
      </c>
      <c r="AD1262" t="s">
        <v>74</v>
      </c>
      <c r="AE1262" t="s">
        <v>74</v>
      </c>
      <c r="AF1262" t="s">
        <v>74</v>
      </c>
      <c r="AG1262" t="s">
        <v>74</v>
      </c>
      <c r="AH1262" t="s">
        <v>74</v>
      </c>
      <c r="AI1262" t="s">
        <v>74</v>
      </c>
      <c r="AJ1262" t="s">
        <v>74</v>
      </c>
      <c r="AK1262" t="s">
        <v>74</v>
      </c>
      <c r="AL1262" t="s">
        <v>74</v>
      </c>
      <c r="AM1262" t="s">
        <v>74</v>
      </c>
      <c r="AN1262" t="s">
        <v>74</v>
      </c>
      <c r="AO1262" t="s">
        <v>74</v>
      </c>
      <c r="AP1262" t="s">
        <v>74</v>
      </c>
      <c r="AQ1262" t="s">
        <v>74</v>
      </c>
      <c r="AR1262" t="s">
        <v>74</v>
      </c>
      <c r="AS1262" t="s">
        <v>74</v>
      </c>
      <c r="AT1262" t="s">
        <v>74</v>
      </c>
      <c r="AU1262" t="s">
        <v>74</v>
      </c>
      <c r="AV1262" t="s">
        <v>74</v>
      </c>
      <c r="AW1262" t="s">
        <v>74</v>
      </c>
      <c r="AX1262" t="s">
        <v>74</v>
      </c>
      <c r="AY1262" t="s">
        <v>74</v>
      </c>
      <c r="AZ1262" t="s">
        <v>74</v>
      </c>
      <c r="BA1262" t="s">
        <v>74</v>
      </c>
      <c r="BB1262" t="s">
        <v>74</v>
      </c>
      <c r="BC1262" t="s">
        <v>74</v>
      </c>
      <c r="BD1262" t="s">
        <v>74</v>
      </c>
      <c r="BE1262" t="s">
        <v>74</v>
      </c>
      <c r="BF1262" t="s">
        <v>74</v>
      </c>
      <c r="BG1262" t="s">
        <v>74</v>
      </c>
      <c r="BH1262" t="s">
        <v>74</v>
      </c>
      <c r="BI1262" t="s">
        <v>74</v>
      </c>
      <c r="BJ1262" t="s">
        <v>74</v>
      </c>
      <c r="BK1262" t="s">
        <v>74</v>
      </c>
      <c r="BL1262" t="s">
        <v>74</v>
      </c>
      <c r="BM1262" t="s">
        <v>74</v>
      </c>
      <c r="BN1262" t="s">
        <v>74</v>
      </c>
      <c r="BO1262" t="s">
        <v>74</v>
      </c>
      <c r="BP1262" t="s">
        <v>74</v>
      </c>
      <c r="BQ1262" t="s">
        <v>74</v>
      </c>
      <c r="BR1262" t="s">
        <v>74</v>
      </c>
      <c r="BS1262" t="s">
        <v>74</v>
      </c>
      <c r="BT1262" t="s">
        <v>74</v>
      </c>
      <c r="BU1262" t="s">
        <v>74</v>
      </c>
      <c r="BV1262" t="s">
        <v>74</v>
      </c>
      <c r="BW1262" t="s">
        <v>74</v>
      </c>
      <c r="BX1262" t="s">
        <v>2440</v>
      </c>
      <c r="BY1262" t="s">
        <v>74</v>
      </c>
      <c r="BZ1262" t="s">
        <v>74</v>
      </c>
      <c r="CA1262">
        <v>0</v>
      </c>
    </row>
    <row r="1263" spans="1:79" customFormat="1" x14ac:dyDescent="0.25">
      <c r="A1263" t="s">
        <v>2443</v>
      </c>
      <c r="B1263" t="s">
        <v>361</v>
      </c>
      <c r="C1263" t="s">
        <v>123</v>
      </c>
      <c r="D1263" t="s">
        <v>951</v>
      </c>
      <c r="E1263">
        <v>2019</v>
      </c>
      <c r="F1263" t="s">
        <v>74</v>
      </c>
      <c r="G1263" t="s">
        <v>74</v>
      </c>
      <c r="H1263" t="s">
        <v>74</v>
      </c>
      <c r="I1263" t="s">
        <v>74</v>
      </c>
      <c r="J1263" t="s">
        <v>74</v>
      </c>
      <c r="K1263" t="s">
        <v>74</v>
      </c>
      <c r="L1263" t="s">
        <v>74</v>
      </c>
      <c r="M1263" t="s">
        <v>74</v>
      </c>
      <c r="N1263" t="s">
        <v>74</v>
      </c>
      <c r="O1263" t="s">
        <v>74</v>
      </c>
      <c r="P1263" t="s">
        <v>74</v>
      </c>
      <c r="Q1263" t="s">
        <v>74</v>
      </c>
      <c r="R1263" t="s">
        <v>74</v>
      </c>
      <c r="S1263" t="s">
        <v>74</v>
      </c>
      <c r="T1263" t="s">
        <v>74</v>
      </c>
      <c r="U1263" t="s">
        <v>74</v>
      </c>
      <c r="V1263" t="s">
        <v>74</v>
      </c>
      <c r="W1263" t="s">
        <v>74</v>
      </c>
      <c r="X1263" t="s">
        <v>74</v>
      </c>
      <c r="Y1263" t="s">
        <v>74</v>
      </c>
      <c r="Z1263" t="s">
        <v>74</v>
      </c>
      <c r="AA1263" t="s">
        <v>74</v>
      </c>
      <c r="AB1263" t="s">
        <v>74</v>
      </c>
      <c r="AC1263" t="s">
        <v>74</v>
      </c>
      <c r="AD1263" t="s">
        <v>74</v>
      </c>
      <c r="AE1263" t="s">
        <v>74</v>
      </c>
      <c r="AF1263" t="s">
        <v>74</v>
      </c>
      <c r="AG1263" t="s">
        <v>74</v>
      </c>
      <c r="AH1263" t="s">
        <v>74</v>
      </c>
      <c r="AI1263" t="s">
        <v>74</v>
      </c>
      <c r="AJ1263" t="s">
        <v>74</v>
      </c>
      <c r="AK1263" t="s">
        <v>74</v>
      </c>
      <c r="AL1263" t="s">
        <v>74</v>
      </c>
      <c r="AM1263" t="s">
        <v>74</v>
      </c>
      <c r="AN1263" t="s">
        <v>74</v>
      </c>
      <c r="AO1263" t="s">
        <v>74</v>
      </c>
      <c r="AP1263" t="s">
        <v>74</v>
      </c>
      <c r="AQ1263" t="s">
        <v>74</v>
      </c>
      <c r="AR1263" t="s">
        <v>74</v>
      </c>
      <c r="AS1263" t="s">
        <v>74</v>
      </c>
      <c r="AT1263" t="s">
        <v>74</v>
      </c>
      <c r="AU1263" t="s">
        <v>74</v>
      </c>
      <c r="AV1263" t="s">
        <v>74</v>
      </c>
      <c r="AW1263" t="s">
        <v>74</v>
      </c>
      <c r="AX1263" t="s">
        <v>74</v>
      </c>
      <c r="AY1263" t="s">
        <v>74</v>
      </c>
      <c r="AZ1263" t="s">
        <v>74</v>
      </c>
      <c r="BA1263" t="s">
        <v>74</v>
      </c>
      <c r="BB1263" t="s">
        <v>74</v>
      </c>
      <c r="BC1263" t="s">
        <v>74</v>
      </c>
      <c r="BD1263" t="s">
        <v>74</v>
      </c>
      <c r="BE1263" t="s">
        <v>74</v>
      </c>
      <c r="BF1263" t="s">
        <v>74</v>
      </c>
      <c r="BG1263" t="s">
        <v>74</v>
      </c>
      <c r="BH1263" t="s">
        <v>74</v>
      </c>
      <c r="BI1263" t="s">
        <v>74</v>
      </c>
      <c r="BJ1263" t="s">
        <v>74</v>
      </c>
      <c r="BK1263" t="s">
        <v>74</v>
      </c>
      <c r="BL1263" t="s">
        <v>74</v>
      </c>
      <c r="BM1263" t="s">
        <v>74</v>
      </c>
      <c r="BN1263" t="s">
        <v>74</v>
      </c>
      <c r="BO1263" t="s">
        <v>74</v>
      </c>
      <c r="BP1263" t="s">
        <v>74</v>
      </c>
      <c r="BQ1263" t="s">
        <v>74</v>
      </c>
      <c r="BR1263" t="s">
        <v>74</v>
      </c>
      <c r="BS1263" t="s">
        <v>74</v>
      </c>
      <c r="BT1263" t="s">
        <v>74</v>
      </c>
      <c r="BU1263" t="s">
        <v>74</v>
      </c>
      <c r="BV1263" t="s">
        <v>74</v>
      </c>
      <c r="BW1263" t="s">
        <v>74</v>
      </c>
      <c r="BX1263" t="s">
        <v>2440</v>
      </c>
      <c r="BY1263" t="s">
        <v>74</v>
      </c>
      <c r="BZ1263" t="s">
        <v>74</v>
      </c>
      <c r="CA1263">
        <v>0</v>
      </c>
    </row>
    <row r="1264" spans="1:79" customFormat="1" x14ac:dyDescent="0.25">
      <c r="A1264" t="s">
        <v>2444</v>
      </c>
      <c r="B1264" t="s">
        <v>361</v>
      </c>
      <c r="C1264" t="s">
        <v>123</v>
      </c>
      <c r="D1264" t="s">
        <v>953</v>
      </c>
      <c r="E1264">
        <v>2019</v>
      </c>
      <c r="F1264" t="s">
        <v>74</v>
      </c>
      <c r="G1264" t="s">
        <v>74</v>
      </c>
      <c r="H1264" t="s">
        <v>74</v>
      </c>
      <c r="I1264" t="s">
        <v>74</v>
      </c>
      <c r="J1264" t="s">
        <v>74</v>
      </c>
      <c r="K1264" t="s">
        <v>74</v>
      </c>
      <c r="L1264" t="s">
        <v>74</v>
      </c>
      <c r="M1264" t="s">
        <v>74</v>
      </c>
      <c r="N1264" t="s">
        <v>74</v>
      </c>
      <c r="O1264" t="s">
        <v>74</v>
      </c>
      <c r="P1264" t="s">
        <v>74</v>
      </c>
      <c r="Q1264" t="s">
        <v>74</v>
      </c>
      <c r="R1264" t="s">
        <v>74</v>
      </c>
      <c r="S1264" t="s">
        <v>74</v>
      </c>
      <c r="T1264" t="s">
        <v>74</v>
      </c>
      <c r="U1264" t="s">
        <v>74</v>
      </c>
      <c r="V1264" t="s">
        <v>74</v>
      </c>
      <c r="W1264" t="s">
        <v>74</v>
      </c>
      <c r="X1264" t="s">
        <v>74</v>
      </c>
      <c r="Y1264" t="s">
        <v>74</v>
      </c>
      <c r="Z1264" t="s">
        <v>74</v>
      </c>
      <c r="AA1264" t="s">
        <v>74</v>
      </c>
      <c r="AB1264" t="s">
        <v>74</v>
      </c>
      <c r="AC1264" t="s">
        <v>74</v>
      </c>
      <c r="AD1264" t="s">
        <v>74</v>
      </c>
      <c r="AE1264" t="s">
        <v>74</v>
      </c>
      <c r="AF1264" t="s">
        <v>74</v>
      </c>
      <c r="AG1264" t="s">
        <v>74</v>
      </c>
      <c r="AH1264" t="s">
        <v>74</v>
      </c>
      <c r="AI1264" t="s">
        <v>74</v>
      </c>
      <c r="AJ1264" t="s">
        <v>74</v>
      </c>
      <c r="AK1264" t="s">
        <v>74</v>
      </c>
      <c r="AL1264" t="s">
        <v>74</v>
      </c>
      <c r="AM1264" t="s">
        <v>74</v>
      </c>
      <c r="AN1264" t="s">
        <v>74</v>
      </c>
      <c r="AO1264" t="s">
        <v>74</v>
      </c>
      <c r="AP1264" t="s">
        <v>74</v>
      </c>
      <c r="AQ1264" t="s">
        <v>74</v>
      </c>
      <c r="AR1264" t="s">
        <v>74</v>
      </c>
      <c r="AS1264" t="s">
        <v>74</v>
      </c>
      <c r="AT1264" t="s">
        <v>74</v>
      </c>
      <c r="AU1264" t="s">
        <v>74</v>
      </c>
      <c r="AV1264" t="s">
        <v>74</v>
      </c>
      <c r="AW1264" t="s">
        <v>74</v>
      </c>
      <c r="AX1264" t="s">
        <v>74</v>
      </c>
      <c r="AY1264" t="s">
        <v>74</v>
      </c>
      <c r="AZ1264" t="s">
        <v>74</v>
      </c>
      <c r="BA1264" t="s">
        <v>74</v>
      </c>
      <c r="BB1264" t="s">
        <v>74</v>
      </c>
      <c r="BC1264" t="s">
        <v>74</v>
      </c>
      <c r="BD1264" t="s">
        <v>74</v>
      </c>
      <c r="BE1264" t="s">
        <v>74</v>
      </c>
      <c r="BF1264" t="s">
        <v>74</v>
      </c>
      <c r="BG1264" t="s">
        <v>74</v>
      </c>
      <c r="BH1264" t="s">
        <v>74</v>
      </c>
      <c r="BI1264" t="s">
        <v>74</v>
      </c>
      <c r="BJ1264" t="s">
        <v>74</v>
      </c>
      <c r="BK1264" t="s">
        <v>74</v>
      </c>
      <c r="BL1264" t="s">
        <v>74</v>
      </c>
      <c r="BM1264" t="s">
        <v>74</v>
      </c>
      <c r="BN1264" t="s">
        <v>74</v>
      </c>
      <c r="BO1264" t="s">
        <v>74</v>
      </c>
      <c r="BP1264" t="s">
        <v>74</v>
      </c>
      <c r="BQ1264" t="s">
        <v>74</v>
      </c>
      <c r="BR1264" t="s">
        <v>74</v>
      </c>
      <c r="BS1264" t="s">
        <v>74</v>
      </c>
      <c r="BT1264" t="s">
        <v>74</v>
      </c>
      <c r="BU1264" t="s">
        <v>74</v>
      </c>
      <c r="BV1264" t="s">
        <v>74</v>
      </c>
      <c r="BW1264" t="s">
        <v>74</v>
      </c>
      <c r="BX1264" t="s">
        <v>2440</v>
      </c>
      <c r="BY1264" t="s">
        <v>74</v>
      </c>
      <c r="BZ1264" t="s">
        <v>74</v>
      </c>
      <c r="CA1264">
        <v>0</v>
      </c>
    </row>
    <row r="1265" spans="1:79" customFormat="1" x14ac:dyDescent="0.25">
      <c r="A1265" t="s">
        <v>2445</v>
      </c>
      <c r="B1265" t="s">
        <v>361</v>
      </c>
      <c r="C1265" t="s">
        <v>123</v>
      </c>
      <c r="D1265" t="s">
        <v>961</v>
      </c>
      <c r="E1265">
        <v>2019</v>
      </c>
      <c r="F1265" t="s">
        <v>74</v>
      </c>
      <c r="G1265" t="s">
        <v>74</v>
      </c>
      <c r="H1265" t="s">
        <v>74</v>
      </c>
      <c r="I1265" t="s">
        <v>74</v>
      </c>
      <c r="J1265" t="s">
        <v>74</v>
      </c>
      <c r="K1265" t="s">
        <v>74</v>
      </c>
      <c r="L1265" t="s">
        <v>74</v>
      </c>
      <c r="M1265" t="s">
        <v>74</v>
      </c>
      <c r="N1265" t="s">
        <v>74</v>
      </c>
      <c r="O1265" t="s">
        <v>74</v>
      </c>
      <c r="P1265" t="s">
        <v>74</v>
      </c>
      <c r="Q1265" t="s">
        <v>74</v>
      </c>
      <c r="R1265" t="s">
        <v>74</v>
      </c>
      <c r="S1265" t="s">
        <v>74</v>
      </c>
      <c r="T1265" t="s">
        <v>74</v>
      </c>
      <c r="U1265" t="s">
        <v>74</v>
      </c>
      <c r="V1265" t="s">
        <v>74</v>
      </c>
      <c r="W1265" t="s">
        <v>74</v>
      </c>
      <c r="X1265" t="s">
        <v>74</v>
      </c>
      <c r="Y1265" t="s">
        <v>74</v>
      </c>
      <c r="Z1265" t="s">
        <v>74</v>
      </c>
      <c r="AA1265" t="s">
        <v>74</v>
      </c>
      <c r="AB1265" t="s">
        <v>74</v>
      </c>
      <c r="AC1265" t="s">
        <v>74</v>
      </c>
      <c r="AD1265" t="s">
        <v>74</v>
      </c>
      <c r="AE1265" t="s">
        <v>74</v>
      </c>
      <c r="AF1265" t="s">
        <v>74</v>
      </c>
      <c r="AG1265" t="s">
        <v>74</v>
      </c>
      <c r="AH1265" t="s">
        <v>74</v>
      </c>
      <c r="AI1265" t="s">
        <v>74</v>
      </c>
      <c r="AJ1265" t="s">
        <v>74</v>
      </c>
      <c r="AK1265" t="s">
        <v>74</v>
      </c>
      <c r="AL1265" t="s">
        <v>74</v>
      </c>
      <c r="AM1265" t="s">
        <v>74</v>
      </c>
      <c r="AN1265" t="s">
        <v>74</v>
      </c>
      <c r="AO1265" t="s">
        <v>74</v>
      </c>
      <c r="AP1265" t="s">
        <v>74</v>
      </c>
      <c r="AQ1265" t="s">
        <v>74</v>
      </c>
      <c r="AR1265" t="s">
        <v>74</v>
      </c>
      <c r="AS1265" t="s">
        <v>74</v>
      </c>
      <c r="AT1265" t="s">
        <v>74</v>
      </c>
      <c r="AU1265" t="s">
        <v>74</v>
      </c>
      <c r="AV1265" t="s">
        <v>74</v>
      </c>
      <c r="AW1265" t="s">
        <v>74</v>
      </c>
      <c r="AX1265" t="s">
        <v>74</v>
      </c>
      <c r="AY1265" t="s">
        <v>74</v>
      </c>
      <c r="AZ1265" t="s">
        <v>74</v>
      </c>
      <c r="BA1265" t="s">
        <v>74</v>
      </c>
      <c r="BB1265" t="s">
        <v>74</v>
      </c>
      <c r="BC1265" t="s">
        <v>74</v>
      </c>
      <c r="BD1265" t="s">
        <v>74</v>
      </c>
      <c r="BE1265" t="s">
        <v>74</v>
      </c>
      <c r="BF1265" t="s">
        <v>74</v>
      </c>
      <c r="BG1265" t="s">
        <v>74</v>
      </c>
      <c r="BH1265" t="s">
        <v>74</v>
      </c>
      <c r="BI1265" t="s">
        <v>74</v>
      </c>
      <c r="BJ1265" t="s">
        <v>74</v>
      </c>
      <c r="BK1265" t="s">
        <v>74</v>
      </c>
      <c r="BL1265" t="s">
        <v>74</v>
      </c>
      <c r="BM1265" t="s">
        <v>74</v>
      </c>
      <c r="BN1265" t="s">
        <v>74</v>
      </c>
      <c r="BO1265" t="s">
        <v>74</v>
      </c>
      <c r="BP1265" t="s">
        <v>74</v>
      </c>
      <c r="BQ1265" t="s">
        <v>74</v>
      </c>
      <c r="BR1265" t="s">
        <v>74</v>
      </c>
      <c r="BS1265" t="s">
        <v>74</v>
      </c>
      <c r="BT1265" t="s">
        <v>74</v>
      </c>
      <c r="BU1265" t="s">
        <v>74</v>
      </c>
      <c r="BV1265" t="s">
        <v>74</v>
      </c>
      <c r="BW1265" t="s">
        <v>74</v>
      </c>
      <c r="BX1265" t="s">
        <v>2440</v>
      </c>
      <c r="BY1265" t="s">
        <v>74</v>
      </c>
      <c r="BZ1265" t="s">
        <v>74</v>
      </c>
      <c r="CA1265">
        <v>0</v>
      </c>
    </row>
    <row r="1266" spans="1:79" customFormat="1" x14ac:dyDescent="0.25">
      <c r="A1266" t="s">
        <v>2446</v>
      </c>
      <c r="B1266" t="s">
        <v>361</v>
      </c>
      <c r="C1266" t="s">
        <v>369</v>
      </c>
      <c r="D1266" t="s">
        <v>44</v>
      </c>
      <c r="E1266">
        <v>2019</v>
      </c>
      <c r="F1266">
        <v>802</v>
      </c>
      <c r="G1266">
        <v>166</v>
      </c>
      <c r="H1266">
        <v>0</v>
      </c>
      <c r="I1266">
        <v>157</v>
      </c>
      <c r="J1266">
        <v>144</v>
      </c>
      <c r="K1266">
        <v>113</v>
      </c>
      <c r="L1266">
        <v>91</v>
      </c>
      <c r="M1266">
        <v>74</v>
      </c>
      <c r="N1266">
        <v>109</v>
      </c>
      <c r="O1266">
        <v>116</v>
      </c>
      <c r="P1266">
        <v>84</v>
      </c>
      <c r="Q1266">
        <v>47</v>
      </c>
      <c r="R1266">
        <v>12</v>
      </c>
      <c r="S1266">
        <v>21</v>
      </c>
      <c r="T1266">
        <v>0</v>
      </c>
      <c r="U1266">
        <v>957</v>
      </c>
      <c r="V1266">
        <v>11</v>
      </c>
      <c r="W1266">
        <v>0</v>
      </c>
      <c r="X1266">
        <v>579</v>
      </c>
      <c r="Y1266">
        <v>305</v>
      </c>
      <c r="Z1266">
        <v>84</v>
      </c>
      <c r="AA1266">
        <v>0</v>
      </c>
      <c r="AB1266">
        <v>80</v>
      </c>
      <c r="AC1266">
        <v>738</v>
      </c>
      <c r="AD1266">
        <v>0</v>
      </c>
      <c r="AE1266">
        <v>150</v>
      </c>
      <c r="AF1266">
        <v>93</v>
      </c>
      <c r="AG1266">
        <v>834</v>
      </c>
      <c r="AH1266">
        <v>41</v>
      </c>
      <c r="AI1266">
        <v>0</v>
      </c>
      <c r="AJ1266">
        <v>0</v>
      </c>
      <c r="AK1266">
        <v>281</v>
      </c>
      <c r="AL1266">
        <v>674</v>
      </c>
      <c r="AM1266">
        <v>13</v>
      </c>
      <c r="AN1266">
        <v>968</v>
      </c>
      <c r="AO1266">
        <v>0.82851239669421484</v>
      </c>
      <c r="AP1266">
        <v>0.17148760330578511</v>
      </c>
      <c r="AQ1266">
        <v>0</v>
      </c>
      <c r="AR1266">
        <v>0.16219008264462809</v>
      </c>
      <c r="AS1266">
        <v>0.1487603305785124</v>
      </c>
      <c r="AT1266">
        <v>0.1167355371900826</v>
      </c>
      <c r="AU1266">
        <v>9.4008264462809923E-2</v>
      </c>
      <c r="AV1266">
        <v>7.6446280991735532E-2</v>
      </c>
      <c r="AW1266">
        <v>0.11260330578512399</v>
      </c>
      <c r="AX1266">
        <v>0.1198347107438017</v>
      </c>
      <c r="AY1266">
        <v>8.6776859504132234E-2</v>
      </c>
      <c r="AZ1266">
        <v>4.8553719008264461E-2</v>
      </c>
      <c r="BA1266">
        <v>2.1694214876033058E-2</v>
      </c>
      <c r="BB1266">
        <v>1.239669421487603E-2</v>
      </c>
      <c r="BC1266">
        <v>0</v>
      </c>
      <c r="BD1266">
        <v>0.98863636363636365</v>
      </c>
      <c r="BE1266">
        <v>1.136363636363636E-2</v>
      </c>
      <c r="BF1266">
        <v>0</v>
      </c>
      <c r="BG1266">
        <v>0.59814049586776863</v>
      </c>
      <c r="BH1266">
        <v>0.31508264462809921</v>
      </c>
      <c r="BI1266">
        <v>8.6776859504132234E-2</v>
      </c>
      <c r="BJ1266">
        <v>0</v>
      </c>
      <c r="BK1266">
        <v>8.2644628099173556E-2</v>
      </c>
      <c r="BL1266">
        <v>0.76239669421487599</v>
      </c>
      <c r="BM1266">
        <v>0</v>
      </c>
      <c r="BN1266">
        <v>0.1549586776859504</v>
      </c>
      <c r="BO1266">
        <v>9.6074380165289255E-2</v>
      </c>
      <c r="BP1266">
        <v>0.86157024793388426</v>
      </c>
      <c r="BQ1266">
        <v>4.2355371900826437E-2</v>
      </c>
      <c r="BR1266">
        <v>0</v>
      </c>
      <c r="BS1266">
        <v>0</v>
      </c>
      <c r="BT1266">
        <v>0.29028925619834711</v>
      </c>
      <c r="BU1266">
        <v>0.69628099173553715</v>
      </c>
      <c r="BV1266">
        <v>1.3429752066115699E-2</v>
      </c>
      <c r="BW1266">
        <v>1</v>
      </c>
      <c r="BX1266" t="s">
        <v>2447</v>
      </c>
      <c r="BY1266">
        <v>968</v>
      </c>
      <c r="BZ1266">
        <v>1</v>
      </c>
      <c r="CA1266">
        <v>0</v>
      </c>
    </row>
    <row r="1267" spans="1:79" customFormat="1" x14ac:dyDescent="0.25">
      <c r="A1267" t="s">
        <v>2448</v>
      </c>
      <c r="B1267" t="s">
        <v>361</v>
      </c>
      <c r="C1267" t="s">
        <v>369</v>
      </c>
      <c r="D1267" t="s">
        <v>947</v>
      </c>
      <c r="E1267">
        <v>2019</v>
      </c>
      <c r="F1267">
        <v>221</v>
      </c>
      <c r="G1267">
        <v>38</v>
      </c>
      <c r="H1267">
        <v>0</v>
      </c>
      <c r="I1267">
        <v>27</v>
      </c>
      <c r="J1267">
        <v>37</v>
      </c>
      <c r="K1267">
        <v>31</v>
      </c>
      <c r="L1267">
        <v>25</v>
      </c>
      <c r="M1267">
        <v>17</v>
      </c>
      <c r="N1267">
        <v>41</v>
      </c>
      <c r="O1267">
        <v>43</v>
      </c>
      <c r="P1267">
        <v>18</v>
      </c>
      <c r="Q1267">
        <v>14</v>
      </c>
      <c r="R1267">
        <v>2</v>
      </c>
      <c r="S1267">
        <v>4</v>
      </c>
      <c r="T1267">
        <v>0</v>
      </c>
      <c r="U1267">
        <v>256</v>
      </c>
      <c r="V1267">
        <v>3</v>
      </c>
      <c r="W1267">
        <v>0</v>
      </c>
      <c r="X1267">
        <v>187</v>
      </c>
      <c r="Y1267">
        <v>51</v>
      </c>
      <c r="Z1267">
        <v>21</v>
      </c>
      <c r="AA1267">
        <v>0</v>
      </c>
      <c r="AB1267">
        <v>17</v>
      </c>
      <c r="AC1267">
        <v>194</v>
      </c>
      <c r="AD1267">
        <v>0</v>
      </c>
      <c r="AE1267">
        <v>48</v>
      </c>
      <c r="AF1267">
        <v>21</v>
      </c>
      <c r="AG1267">
        <v>235</v>
      </c>
      <c r="AH1267">
        <v>3</v>
      </c>
      <c r="AI1267">
        <v>0</v>
      </c>
      <c r="AJ1267">
        <v>0</v>
      </c>
      <c r="AK1267">
        <v>72</v>
      </c>
      <c r="AL1267">
        <v>181</v>
      </c>
      <c r="AM1267">
        <v>6</v>
      </c>
      <c r="AN1267">
        <v>259</v>
      </c>
      <c r="AO1267">
        <v>0.85328185328185324</v>
      </c>
      <c r="AP1267">
        <v>0.1467181467181467</v>
      </c>
      <c r="AQ1267">
        <v>0</v>
      </c>
      <c r="AR1267">
        <v>0.10424710424710421</v>
      </c>
      <c r="AS1267">
        <v>0.14285714285714279</v>
      </c>
      <c r="AT1267">
        <v>0.1196911196911197</v>
      </c>
      <c r="AU1267">
        <v>9.6525096525096526E-2</v>
      </c>
      <c r="AV1267">
        <v>6.5637065637065631E-2</v>
      </c>
      <c r="AW1267">
        <v>0.15830115830115829</v>
      </c>
      <c r="AX1267">
        <v>0.166023166023166</v>
      </c>
      <c r="AY1267">
        <v>6.9498069498069498E-2</v>
      </c>
      <c r="AZ1267">
        <v>5.4054054054054057E-2</v>
      </c>
      <c r="BA1267">
        <v>1.5444015444015439E-2</v>
      </c>
      <c r="BB1267">
        <v>7.7220077220077222E-3</v>
      </c>
      <c r="BC1267">
        <v>0</v>
      </c>
      <c r="BD1267">
        <v>0.98841698841698844</v>
      </c>
      <c r="BE1267">
        <v>1.1583011583011581E-2</v>
      </c>
      <c r="BF1267">
        <v>0</v>
      </c>
      <c r="BG1267">
        <v>0.72200772200772201</v>
      </c>
      <c r="BH1267">
        <v>0.19691119691119691</v>
      </c>
      <c r="BI1267">
        <v>8.1081081081081086E-2</v>
      </c>
      <c r="BJ1267">
        <v>0</v>
      </c>
      <c r="BK1267">
        <v>6.5637065637065631E-2</v>
      </c>
      <c r="BL1267">
        <v>0.74903474903474898</v>
      </c>
      <c r="BM1267">
        <v>0</v>
      </c>
      <c r="BN1267">
        <v>0.18532818532818529</v>
      </c>
      <c r="BO1267">
        <v>8.1081081081081086E-2</v>
      </c>
      <c r="BP1267">
        <v>0.9073359073359073</v>
      </c>
      <c r="BQ1267">
        <v>1.1583011583011581E-2</v>
      </c>
      <c r="BR1267">
        <v>0</v>
      </c>
      <c r="BS1267">
        <v>0</v>
      </c>
      <c r="BT1267">
        <v>0.27799227799227799</v>
      </c>
      <c r="BU1267">
        <v>0.69884169884169889</v>
      </c>
      <c r="BV1267">
        <v>2.3166023166023161E-2</v>
      </c>
      <c r="BW1267">
        <v>1</v>
      </c>
      <c r="BX1267" t="s">
        <v>2447</v>
      </c>
      <c r="BY1267">
        <v>968</v>
      </c>
      <c r="BZ1267">
        <v>0.2675619834710744</v>
      </c>
      <c r="CA1267">
        <v>0</v>
      </c>
    </row>
    <row r="1268" spans="1:79" customFormat="1" x14ac:dyDescent="0.25">
      <c r="A1268" t="s">
        <v>2449</v>
      </c>
      <c r="B1268" t="s">
        <v>361</v>
      </c>
      <c r="C1268" t="s">
        <v>369</v>
      </c>
      <c r="D1268" t="s">
        <v>949</v>
      </c>
      <c r="E1268">
        <v>2019</v>
      </c>
      <c r="F1268">
        <v>355</v>
      </c>
      <c r="G1268">
        <v>82</v>
      </c>
      <c r="H1268">
        <v>0</v>
      </c>
      <c r="I1268">
        <v>100</v>
      </c>
      <c r="J1268">
        <v>79</v>
      </c>
      <c r="K1268">
        <v>50</v>
      </c>
      <c r="L1268">
        <v>35</v>
      </c>
      <c r="M1268">
        <v>32</v>
      </c>
      <c r="N1268">
        <v>33</v>
      </c>
      <c r="O1268">
        <v>37</v>
      </c>
      <c r="P1268">
        <v>35</v>
      </c>
      <c r="Q1268">
        <v>20</v>
      </c>
      <c r="R1268">
        <v>5</v>
      </c>
      <c r="S1268">
        <v>11</v>
      </c>
      <c r="T1268">
        <v>0</v>
      </c>
      <c r="U1268">
        <v>431</v>
      </c>
      <c r="V1268">
        <v>6</v>
      </c>
      <c r="W1268">
        <v>0</v>
      </c>
      <c r="X1268">
        <v>224</v>
      </c>
      <c r="Y1268">
        <v>175</v>
      </c>
      <c r="Z1268">
        <v>38</v>
      </c>
      <c r="AA1268">
        <v>0</v>
      </c>
      <c r="AB1268">
        <v>22</v>
      </c>
      <c r="AC1268">
        <v>389</v>
      </c>
      <c r="AD1268">
        <v>0</v>
      </c>
      <c r="AE1268">
        <v>26</v>
      </c>
      <c r="AF1268">
        <v>24</v>
      </c>
      <c r="AG1268">
        <v>407</v>
      </c>
      <c r="AH1268">
        <v>6</v>
      </c>
      <c r="AI1268">
        <v>0</v>
      </c>
      <c r="AJ1268">
        <v>0</v>
      </c>
      <c r="AK1268">
        <v>153</v>
      </c>
      <c r="AL1268">
        <v>282</v>
      </c>
      <c r="AM1268">
        <v>2</v>
      </c>
      <c r="AN1268">
        <v>437</v>
      </c>
      <c r="AO1268">
        <v>0.81235697940503437</v>
      </c>
      <c r="AP1268">
        <v>0.18764302059496571</v>
      </c>
      <c r="AQ1268">
        <v>0</v>
      </c>
      <c r="AR1268">
        <v>0.2288329519450801</v>
      </c>
      <c r="AS1268">
        <v>0.1807780320366133</v>
      </c>
      <c r="AT1268">
        <v>0.11441647597254009</v>
      </c>
      <c r="AU1268">
        <v>8.0091533180778038E-2</v>
      </c>
      <c r="AV1268">
        <v>7.3226544622425629E-2</v>
      </c>
      <c r="AW1268">
        <v>7.5514874141876437E-2</v>
      </c>
      <c r="AX1268">
        <v>8.4668192219679639E-2</v>
      </c>
      <c r="AY1268">
        <v>8.0091533180778038E-2</v>
      </c>
      <c r="AZ1268">
        <v>4.5766590389016017E-2</v>
      </c>
      <c r="BA1268">
        <v>2.5171624713958809E-2</v>
      </c>
      <c r="BB1268">
        <v>1.1441647597254001E-2</v>
      </c>
      <c r="BC1268">
        <v>0</v>
      </c>
      <c r="BD1268">
        <v>0.98627002288329524</v>
      </c>
      <c r="BE1268">
        <v>1.3729977116704799E-2</v>
      </c>
      <c r="BF1268">
        <v>0</v>
      </c>
      <c r="BG1268">
        <v>0.51258581235697942</v>
      </c>
      <c r="BH1268">
        <v>0.40045766590389009</v>
      </c>
      <c r="BI1268">
        <v>8.6956521739130432E-2</v>
      </c>
      <c r="BJ1268">
        <v>0</v>
      </c>
      <c r="BK1268">
        <v>5.0343249427917618E-2</v>
      </c>
      <c r="BL1268">
        <v>0.89016018306636158</v>
      </c>
      <c r="BM1268">
        <v>0</v>
      </c>
      <c r="BN1268">
        <v>5.9496567505720833E-2</v>
      </c>
      <c r="BO1268">
        <v>5.4919908466819219E-2</v>
      </c>
      <c r="BP1268">
        <v>0.93135011441647597</v>
      </c>
      <c r="BQ1268">
        <v>1.3729977116704799E-2</v>
      </c>
      <c r="BR1268">
        <v>0</v>
      </c>
      <c r="BS1268">
        <v>0</v>
      </c>
      <c r="BT1268">
        <v>0.35011441647597252</v>
      </c>
      <c r="BU1268">
        <v>0.64530892448512589</v>
      </c>
      <c r="BV1268">
        <v>4.5766590389016018E-3</v>
      </c>
      <c r="BW1268">
        <v>1</v>
      </c>
      <c r="BX1268" t="s">
        <v>2447</v>
      </c>
      <c r="BY1268">
        <v>968</v>
      </c>
      <c r="BZ1268">
        <v>0.45144628099173562</v>
      </c>
      <c r="CA1268">
        <v>0</v>
      </c>
    </row>
    <row r="1269" spans="1:79" customFormat="1" x14ac:dyDescent="0.25">
      <c r="A1269" t="s">
        <v>2450</v>
      </c>
      <c r="B1269" t="s">
        <v>361</v>
      </c>
      <c r="C1269" t="s">
        <v>369</v>
      </c>
      <c r="D1269" t="s">
        <v>951</v>
      </c>
      <c r="E1269">
        <v>2019</v>
      </c>
      <c r="F1269">
        <v>110</v>
      </c>
      <c r="G1269">
        <v>28</v>
      </c>
      <c r="H1269">
        <v>0</v>
      </c>
      <c r="I1269">
        <v>16</v>
      </c>
      <c r="J1269">
        <v>15</v>
      </c>
      <c r="K1269">
        <v>16</v>
      </c>
      <c r="L1269">
        <v>10</v>
      </c>
      <c r="M1269">
        <v>17</v>
      </c>
      <c r="N1269">
        <v>14</v>
      </c>
      <c r="O1269">
        <v>20</v>
      </c>
      <c r="P1269">
        <v>19</v>
      </c>
      <c r="Q1269">
        <v>4</v>
      </c>
      <c r="R1269">
        <v>3</v>
      </c>
      <c r="S1269">
        <v>4</v>
      </c>
      <c r="T1269">
        <v>0</v>
      </c>
      <c r="U1269">
        <v>137</v>
      </c>
      <c r="V1269">
        <v>1</v>
      </c>
      <c r="W1269">
        <v>0</v>
      </c>
      <c r="X1269">
        <v>70</v>
      </c>
      <c r="Y1269">
        <v>53</v>
      </c>
      <c r="Z1269">
        <v>15</v>
      </c>
      <c r="AA1269">
        <v>0</v>
      </c>
      <c r="AB1269">
        <v>23</v>
      </c>
      <c r="AC1269">
        <v>95</v>
      </c>
      <c r="AD1269">
        <v>0</v>
      </c>
      <c r="AE1269">
        <v>20</v>
      </c>
      <c r="AF1269">
        <v>22</v>
      </c>
      <c r="AG1269">
        <v>111</v>
      </c>
      <c r="AH1269">
        <v>5</v>
      </c>
      <c r="AI1269">
        <v>0</v>
      </c>
      <c r="AJ1269">
        <v>0</v>
      </c>
      <c r="AK1269">
        <v>31</v>
      </c>
      <c r="AL1269">
        <v>107</v>
      </c>
      <c r="AM1269">
        <v>0</v>
      </c>
      <c r="AN1269">
        <v>138</v>
      </c>
      <c r="AO1269">
        <v>0.79710144927536231</v>
      </c>
      <c r="AP1269">
        <v>0.20289855072463769</v>
      </c>
      <c r="AQ1269">
        <v>0</v>
      </c>
      <c r="AR1269">
        <v>0.11594202898550721</v>
      </c>
      <c r="AS1269">
        <v>0.108695652173913</v>
      </c>
      <c r="AT1269">
        <v>0.11594202898550721</v>
      </c>
      <c r="AU1269">
        <v>7.2463768115942032E-2</v>
      </c>
      <c r="AV1269">
        <v>0.1231884057971015</v>
      </c>
      <c r="AW1269">
        <v>0.10144927536231881</v>
      </c>
      <c r="AX1269">
        <v>0.14492753623188409</v>
      </c>
      <c r="AY1269">
        <v>0.13768115942028991</v>
      </c>
      <c r="AZ1269">
        <v>2.8985507246376808E-2</v>
      </c>
      <c r="BA1269">
        <v>2.8985507246376808E-2</v>
      </c>
      <c r="BB1269">
        <v>2.1739130434782612E-2</v>
      </c>
      <c r="BC1269">
        <v>0</v>
      </c>
      <c r="BD1269">
        <v>0.99275362318840576</v>
      </c>
      <c r="BE1269">
        <v>7.246376811594203E-3</v>
      </c>
      <c r="BF1269">
        <v>0</v>
      </c>
      <c r="BG1269">
        <v>0.50724637681159424</v>
      </c>
      <c r="BH1269">
        <v>0.38405797101449268</v>
      </c>
      <c r="BI1269">
        <v>0.108695652173913</v>
      </c>
      <c r="BJ1269">
        <v>0</v>
      </c>
      <c r="BK1269">
        <v>0.16666666666666671</v>
      </c>
      <c r="BL1269">
        <v>0.68840579710144922</v>
      </c>
      <c r="BM1269">
        <v>0</v>
      </c>
      <c r="BN1269">
        <v>0.14492753623188409</v>
      </c>
      <c r="BO1269">
        <v>0.15942028985507251</v>
      </c>
      <c r="BP1269">
        <v>0.80434782608695654</v>
      </c>
      <c r="BQ1269">
        <v>3.6231884057971023E-2</v>
      </c>
      <c r="BR1269">
        <v>0</v>
      </c>
      <c r="BS1269">
        <v>0</v>
      </c>
      <c r="BT1269">
        <v>0.22463768115942029</v>
      </c>
      <c r="BU1269">
        <v>0.77536231884057971</v>
      </c>
      <c r="BV1269">
        <v>0</v>
      </c>
      <c r="BW1269">
        <v>1</v>
      </c>
      <c r="BX1269" t="s">
        <v>2447</v>
      </c>
      <c r="BY1269">
        <v>968</v>
      </c>
      <c r="BZ1269">
        <v>0.1425619834710744</v>
      </c>
      <c r="CA1269">
        <v>0</v>
      </c>
    </row>
    <row r="1270" spans="1:79" customFormat="1" x14ac:dyDescent="0.25">
      <c r="A1270" t="s">
        <v>2451</v>
      </c>
      <c r="B1270" t="s">
        <v>361</v>
      </c>
      <c r="C1270" t="s">
        <v>369</v>
      </c>
      <c r="D1270" t="s">
        <v>953</v>
      </c>
      <c r="E1270">
        <v>2019</v>
      </c>
      <c r="F1270">
        <v>116</v>
      </c>
      <c r="G1270">
        <v>18</v>
      </c>
      <c r="H1270">
        <v>0</v>
      </c>
      <c r="I1270">
        <v>14</v>
      </c>
      <c r="J1270">
        <v>13</v>
      </c>
      <c r="K1270">
        <v>16</v>
      </c>
      <c r="L1270">
        <v>21</v>
      </c>
      <c r="M1270">
        <v>8</v>
      </c>
      <c r="N1270">
        <v>21</v>
      </c>
      <c r="O1270">
        <v>16</v>
      </c>
      <c r="P1270">
        <v>12</v>
      </c>
      <c r="Q1270">
        <v>9</v>
      </c>
      <c r="R1270">
        <v>2</v>
      </c>
      <c r="S1270">
        <v>2</v>
      </c>
      <c r="T1270">
        <v>0</v>
      </c>
      <c r="U1270">
        <v>133</v>
      </c>
      <c r="V1270">
        <v>1</v>
      </c>
      <c r="W1270">
        <v>0</v>
      </c>
      <c r="X1270">
        <v>98</v>
      </c>
      <c r="Y1270">
        <v>26</v>
      </c>
      <c r="Z1270">
        <v>10</v>
      </c>
      <c r="AA1270">
        <v>0</v>
      </c>
      <c r="AB1270">
        <v>18</v>
      </c>
      <c r="AC1270">
        <v>60</v>
      </c>
      <c r="AD1270">
        <v>0</v>
      </c>
      <c r="AE1270">
        <v>56</v>
      </c>
      <c r="AF1270">
        <v>26</v>
      </c>
      <c r="AG1270">
        <v>81</v>
      </c>
      <c r="AH1270">
        <v>27</v>
      </c>
      <c r="AI1270">
        <v>0</v>
      </c>
      <c r="AJ1270">
        <v>0</v>
      </c>
      <c r="AK1270">
        <v>25</v>
      </c>
      <c r="AL1270">
        <v>104</v>
      </c>
      <c r="AM1270">
        <v>5</v>
      </c>
      <c r="AN1270">
        <v>134</v>
      </c>
      <c r="AO1270">
        <v>0.86567164179104472</v>
      </c>
      <c r="AP1270">
        <v>0.1343283582089552</v>
      </c>
      <c r="AQ1270">
        <v>0</v>
      </c>
      <c r="AR1270">
        <v>0.1044776119402985</v>
      </c>
      <c r="AS1270">
        <v>9.7014925373134331E-2</v>
      </c>
      <c r="AT1270">
        <v>0.11940298507462691</v>
      </c>
      <c r="AU1270">
        <v>0.1567164179104478</v>
      </c>
      <c r="AV1270">
        <v>5.9701492537313432E-2</v>
      </c>
      <c r="AW1270">
        <v>0.1567164179104478</v>
      </c>
      <c r="AX1270">
        <v>0.11940298507462691</v>
      </c>
      <c r="AY1270">
        <v>8.9552238805970144E-2</v>
      </c>
      <c r="AZ1270">
        <v>6.7164179104477612E-2</v>
      </c>
      <c r="BA1270">
        <v>1.492537313432836E-2</v>
      </c>
      <c r="BB1270">
        <v>1.492537313432836E-2</v>
      </c>
      <c r="BC1270">
        <v>0</v>
      </c>
      <c r="BD1270">
        <v>0.9925373134328358</v>
      </c>
      <c r="BE1270">
        <v>7.462686567164179E-3</v>
      </c>
      <c r="BF1270">
        <v>0</v>
      </c>
      <c r="BG1270">
        <v>0.73134328358208955</v>
      </c>
      <c r="BH1270">
        <v>0.19402985074626869</v>
      </c>
      <c r="BI1270">
        <v>7.4626865671641784E-2</v>
      </c>
      <c r="BJ1270">
        <v>0</v>
      </c>
      <c r="BK1270">
        <v>0.1343283582089552</v>
      </c>
      <c r="BL1270">
        <v>0.44776119402985082</v>
      </c>
      <c r="BM1270">
        <v>0</v>
      </c>
      <c r="BN1270">
        <v>0.41791044776119401</v>
      </c>
      <c r="BO1270">
        <v>0.19402985074626869</v>
      </c>
      <c r="BP1270">
        <v>0.60447761194029848</v>
      </c>
      <c r="BQ1270">
        <v>0.20149253731343281</v>
      </c>
      <c r="BR1270">
        <v>0</v>
      </c>
      <c r="BS1270">
        <v>0</v>
      </c>
      <c r="BT1270">
        <v>0.18656716417910449</v>
      </c>
      <c r="BU1270">
        <v>0.77611940298507465</v>
      </c>
      <c r="BV1270">
        <v>3.7313432835820892E-2</v>
      </c>
      <c r="BW1270">
        <v>1</v>
      </c>
      <c r="BX1270" t="s">
        <v>2447</v>
      </c>
      <c r="BY1270">
        <v>968</v>
      </c>
      <c r="BZ1270">
        <v>0.13842975206611571</v>
      </c>
      <c r="CA1270">
        <v>0</v>
      </c>
    </row>
    <row r="1271" spans="1:79" customFormat="1" x14ac:dyDescent="0.25">
      <c r="A1271" t="s">
        <v>2452</v>
      </c>
      <c r="B1271" t="s">
        <v>361</v>
      </c>
      <c r="C1271" t="s">
        <v>426</v>
      </c>
      <c r="D1271" t="s">
        <v>44</v>
      </c>
      <c r="E1271">
        <v>2019</v>
      </c>
      <c r="F1271">
        <v>611</v>
      </c>
      <c r="G1271">
        <v>101</v>
      </c>
      <c r="H1271">
        <v>0</v>
      </c>
      <c r="I1271">
        <v>64</v>
      </c>
      <c r="J1271">
        <v>85</v>
      </c>
      <c r="K1271">
        <v>40</v>
      </c>
      <c r="L1271">
        <v>46</v>
      </c>
      <c r="M1271">
        <v>100</v>
      </c>
      <c r="N1271">
        <v>121</v>
      </c>
      <c r="O1271">
        <v>125</v>
      </c>
      <c r="P1271">
        <v>75</v>
      </c>
      <c r="Q1271">
        <v>31</v>
      </c>
      <c r="R1271">
        <v>8</v>
      </c>
      <c r="S1271">
        <v>17</v>
      </c>
      <c r="T1271">
        <v>0</v>
      </c>
      <c r="U1271">
        <v>701</v>
      </c>
      <c r="V1271">
        <v>11</v>
      </c>
      <c r="W1271">
        <v>0</v>
      </c>
      <c r="X1271">
        <v>351</v>
      </c>
      <c r="Y1271">
        <v>133</v>
      </c>
      <c r="Z1271">
        <v>93</v>
      </c>
      <c r="AA1271">
        <v>135</v>
      </c>
      <c r="AB1271">
        <v>64</v>
      </c>
      <c r="AC1271">
        <v>549</v>
      </c>
      <c r="AD1271">
        <v>6</v>
      </c>
      <c r="AE1271">
        <v>93</v>
      </c>
      <c r="AF1271">
        <v>22</v>
      </c>
      <c r="AG1271">
        <v>621</v>
      </c>
      <c r="AH1271">
        <v>46</v>
      </c>
      <c r="AI1271">
        <v>0</v>
      </c>
      <c r="AJ1271">
        <v>23</v>
      </c>
      <c r="AK1271">
        <v>79</v>
      </c>
      <c r="AL1271">
        <v>628</v>
      </c>
      <c r="AM1271">
        <v>5</v>
      </c>
      <c r="AN1271">
        <v>712</v>
      </c>
      <c r="AO1271">
        <v>0.8581460674157303</v>
      </c>
      <c r="AP1271">
        <v>0.1418539325842697</v>
      </c>
      <c r="AQ1271">
        <v>0</v>
      </c>
      <c r="AR1271">
        <v>8.98876404494382E-2</v>
      </c>
      <c r="AS1271">
        <v>0.1193820224719101</v>
      </c>
      <c r="AT1271">
        <v>5.6179775280898868E-2</v>
      </c>
      <c r="AU1271">
        <v>6.4606741573033713E-2</v>
      </c>
      <c r="AV1271">
        <v>0.1404494382022472</v>
      </c>
      <c r="AW1271">
        <v>0.1699438202247191</v>
      </c>
      <c r="AX1271">
        <v>0.175561797752809</v>
      </c>
      <c r="AY1271">
        <v>0.1053370786516854</v>
      </c>
      <c r="AZ1271">
        <v>4.3539325842696631E-2</v>
      </c>
      <c r="BA1271">
        <v>2.3876404494382018E-2</v>
      </c>
      <c r="BB1271">
        <v>1.123595505617977E-2</v>
      </c>
      <c r="BC1271">
        <v>0</v>
      </c>
      <c r="BD1271">
        <v>0.9845505617977528</v>
      </c>
      <c r="BE1271">
        <v>1.5449438202247191E-2</v>
      </c>
      <c r="BF1271">
        <v>0</v>
      </c>
      <c r="BG1271">
        <v>0.49297752808988771</v>
      </c>
      <c r="BH1271">
        <v>0.1867977528089888</v>
      </c>
      <c r="BI1271">
        <v>0.1306179775280899</v>
      </c>
      <c r="BJ1271">
        <v>0.1896067415730337</v>
      </c>
      <c r="BK1271">
        <v>8.98876404494382E-2</v>
      </c>
      <c r="BL1271">
        <v>0.7710674157303371</v>
      </c>
      <c r="BM1271">
        <v>8.4269662921348312E-3</v>
      </c>
      <c r="BN1271">
        <v>0.1306179775280899</v>
      </c>
      <c r="BO1271">
        <v>3.0898876404494381E-2</v>
      </c>
      <c r="BP1271">
        <v>0.8721910112359551</v>
      </c>
      <c r="BQ1271">
        <v>6.4606741573033713E-2</v>
      </c>
      <c r="BR1271">
        <v>0</v>
      </c>
      <c r="BS1271">
        <v>3.2303370786516863E-2</v>
      </c>
      <c r="BT1271">
        <v>0.1109550561797753</v>
      </c>
      <c r="BU1271">
        <v>0.8820224719101124</v>
      </c>
      <c r="BV1271">
        <v>7.0224719101123594E-3</v>
      </c>
      <c r="BW1271">
        <v>1</v>
      </c>
      <c r="BX1271" t="s">
        <v>2453</v>
      </c>
      <c r="BY1271">
        <v>712</v>
      </c>
      <c r="BZ1271">
        <v>1</v>
      </c>
      <c r="CA1271">
        <v>0</v>
      </c>
    </row>
    <row r="1272" spans="1:79" customFormat="1" x14ac:dyDescent="0.25">
      <c r="A1272" t="s">
        <v>2454</v>
      </c>
      <c r="B1272" t="s">
        <v>361</v>
      </c>
      <c r="C1272" t="s">
        <v>426</v>
      </c>
      <c r="D1272" t="s">
        <v>947</v>
      </c>
      <c r="E1272">
        <v>2019</v>
      </c>
      <c r="F1272">
        <v>171</v>
      </c>
      <c r="G1272">
        <v>26</v>
      </c>
      <c r="H1272">
        <v>0</v>
      </c>
      <c r="I1272">
        <v>14</v>
      </c>
      <c r="J1272">
        <v>22</v>
      </c>
      <c r="K1272">
        <v>13</v>
      </c>
      <c r="L1272">
        <v>10</v>
      </c>
      <c r="M1272">
        <v>28</v>
      </c>
      <c r="N1272">
        <v>40</v>
      </c>
      <c r="O1272">
        <v>32</v>
      </c>
      <c r="P1272">
        <v>25</v>
      </c>
      <c r="Q1272">
        <v>8</v>
      </c>
      <c r="R1272">
        <v>2</v>
      </c>
      <c r="S1272">
        <v>3</v>
      </c>
      <c r="T1272">
        <v>0</v>
      </c>
      <c r="U1272">
        <v>195</v>
      </c>
      <c r="V1272">
        <v>2</v>
      </c>
      <c r="W1272">
        <v>0</v>
      </c>
      <c r="X1272">
        <v>114</v>
      </c>
      <c r="Y1272">
        <v>29</v>
      </c>
      <c r="Z1272">
        <v>21</v>
      </c>
      <c r="AA1272">
        <v>33</v>
      </c>
      <c r="AB1272">
        <v>13</v>
      </c>
      <c r="AC1272">
        <v>171</v>
      </c>
      <c r="AD1272">
        <v>0</v>
      </c>
      <c r="AE1272">
        <v>13</v>
      </c>
      <c r="AF1272">
        <v>3</v>
      </c>
      <c r="AG1272">
        <v>185</v>
      </c>
      <c r="AH1272">
        <v>5</v>
      </c>
      <c r="AI1272">
        <v>0</v>
      </c>
      <c r="AJ1272">
        <v>4</v>
      </c>
      <c r="AK1272">
        <v>14</v>
      </c>
      <c r="AL1272">
        <v>182</v>
      </c>
      <c r="AM1272">
        <v>1</v>
      </c>
      <c r="AN1272">
        <v>197</v>
      </c>
      <c r="AO1272">
        <v>0.86802030456852797</v>
      </c>
      <c r="AP1272">
        <v>0.13197969543147209</v>
      </c>
      <c r="AQ1272">
        <v>0</v>
      </c>
      <c r="AR1272">
        <v>7.1065989847715741E-2</v>
      </c>
      <c r="AS1272">
        <v>0.1116751269035533</v>
      </c>
      <c r="AT1272">
        <v>6.5989847715736044E-2</v>
      </c>
      <c r="AU1272">
        <v>5.0761421319796947E-2</v>
      </c>
      <c r="AV1272">
        <v>0.14213197969543151</v>
      </c>
      <c r="AW1272">
        <v>0.20304568527918779</v>
      </c>
      <c r="AX1272">
        <v>0.16243654822335021</v>
      </c>
      <c r="AY1272">
        <v>0.12690355329949241</v>
      </c>
      <c r="AZ1272">
        <v>4.060913705583756E-2</v>
      </c>
      <c r="BA1272">
        <v>1.522842639593909E-2</v>
      </c>
      <c r="BB1272">
        <v>1.015228426395939E-2</v>
      </c>
      <c r="BC1272">
        <v>0</v>
      </c>
      <c r="BD1272">
        <v>0.98984771573604058</v>
      </c>
      <c r="BE1272">
        <v>1.015228426395939E-2</v>
      </c>
      <c r="BF1272">
        <v>0</v>
      </c>
      <c r="BG1272">
        <v>0.57868020304568524</v>
      </c>
      <c r="BH1272">
        <v>0.14720812182741119</v>
      </c>
      <c r="BI1272">
        <v>0.1065989847715736</v>
      </c>
      <c r="BJ1272">
        <v>0.16751269035533001</v>
      </c>
      <c r="BK1272">
        <v>6.5989847715736044E-2</v>
      </c>
      <c r="BL1272">
        <v>0.86802030456852797</v>
      </c>
      <c r="BM1272">
        <v>0</v>
      </c>
      <c r="BN1272">
        <v>6.5989847715736044E-2</v>
      </c>
      <c r="BO1272">
        <v>1.522842639593909E-2</v>
      </c>
      <c r="BP1272">
        <v>0.93908629441624369</v>
      </c>
      <c r="BQ1272">
        <v>2.538071065989848E-2</v>
      </c>
      <c r="BR1272">
        <v>0</v>
      </c>
      <c r="BS1272">
        <v>2.030456852791878E-2</v>
      </c>
      <c r="BT1272">
        <v>7.1065989847715741E-2</v>
      </c>
      <c r="BU1272">
        <v>0.92385786802030456</v>
      </c>
      <c r="BV1272">
        <v>5.076142131979695E-3</v>
      </c>
      <c r="BW1272">
        <v>1</v>
      </c>
      <c r="BX1272" t="s">
        <v>2453</v>
      </c>
      <c r="BY1272">
        <v>712</v>
      </c>
      <c r="BZ1272">
        <v>0.27668539325842689</v>
      </c>
      <c r="CA1272">
        <v>0</v>
      </c>
    </row>
    <row r="1273" spans="1:79" customFormat="1" x14ac:dyDescent="0.25">
      <c r="A1273" t="s">
        <v>2455</v>
      </c>
      <c r="B1273" t="s">
        <v>361</v>
      </c>
      <c r="C1273" t="s">
        <v>426</v>
      </c>
      <c r="D1273" t="s">
        <v>949</v>
      </c>
      <c r="E1273">
        <v>2019</v>
      </c>
      <c r="F1273">
        <v>171</v>
      </c>
      <c r="G1273">
        <v>31</v>
      </c>
      <c r="H1273">
        <v>0</v>
      </c>
      <c r="I1273">
        <v>24</v>
      </c>
      <c r="J1273">
        <v>29</v>
      </c>
      <c r="K1273">
        <v>12</v>
      </c>
      <c r="L1273">
        <v>19</v>
      </c>
      <c r="M1273">
        <v>26</v>
      </c>
      <c r="N1273">
        <v>32</v>
      </c>
      <c r="O1273">
        <v>26</v>
      </c>
      <c r="P1273">
        <v>16</v>
      </c>
      <c r="Q1273">
        <v>6</v>
      </c>
      <c r="R1273">
        <v>3</v>
      </c>
      <c r="S1273">
        <v>9</v>
      </c>
      <c r="T1273">
        <v>0</v>
      </c>
      <c r="U1273">
        <v>202</v>
      </c>
      <c r="V1273">
        <v>0</v>
      </c>
      <c r="W1273">
        <v>0</v>
      </c>
      <c r="X1273">
        <v>104</v>
      </c>
      <c r="Y1273">
        <v>49</v>
      </c>
      <c r="Z1273">
        <v>22</v>
      </c>
      <c r="AA1273">
        <v>27</v>
      </c>
      <c r="AB1273">
        <v>20</v>
      </c>
      <c r="AC1273">
        <v>168</v>
      </c>
      <c r="AD1273">
        <v>2</v>
      </c>
      <c r="AE1273">
        <v>12</v>
      </c>
      <c r="AF1273">
        <v>3</v>
      </c>
      <c r="AG1273">
        <v>188</v>
      </c>
      <c r="AH1273">
        <v>3</v>
      </c>
      <c r="AI1273">
        <v>0</v>
      </c>
      <c r="AJ1273">
        <v>8</v>
      </c>
      <c r="AK1273">
        <v>24</v>
      </c>
      <c r="AL1273">
        <v>177</v>
      </c>
      <c r="AM1273">
        <v>1</v>
      </c>
      <c r="AN1273">
        <v>202</v>
      </c>
      <c r="AO1273">
        <v>0.84653465346534651</v>
      </c>
      <c r="AP1273">
        <v>0.15346534653465349</v>
      </c>
      <c r="AQ1273">
        <v>0</v>
      </c>
      <c r="AR1273">
        <v>0.11881188118811881</v>
      </c>
      <c r="AS1273">
        <v>0.14356435643564361</v>
      </c>
      <c r="AT1273">
        <v>5.9405940594059403E-2</v>
      </c>
      <c r="AU1273">
        <v>9.405940594059406E-2</v>
      </c>
      <c r="AV1273">
        <v>0.12871287128712869</v>
      </c>
      <c r="AW1273">
        <v>0.15841584158415839</v>
      </c>
      <c r="AX1273">
        <v>0.12871287128712869</v>
      </c>
      <c r="AY1273">
        <v>7.9207920792079209E-2</v>
      </c>
      <c r="AZ1273">
        <v>2.9702970297029702E-2</v>
      </c>
      <c r="BA1273">
        <v>4.4554455445544552E-2</v>
      </c>
      <c r="BB1273">
        <v>1.4851485148514851E-2</v>
      </c>
      <c r="BC1273">
        <v>0</v>
      </c>
      <c r="BD1273">
        <v>1</v>
      </c>
      <c r="BE1273">
        <v>0</v>
      </c>
      <c r="BF1273">
        <v>0</v>
      </c>
      <c r="BG1273">
        <v>0.51485148514851486</v>
      </c>
      <c r="BH1273">
        <v>0.2425742574257426</v>
      </c>
      <c r="BI1273">
        <v>0.1089108910891089</v>
      </c>
      <c r="BJ1273">
        <v>0.1336633663366337</v>
      </c>
      <c r="BK1273">
        <v>9.9009900990099015E-2</v>
      </c>
      <c r="BL1273">
        <v>0.83168316831683164</v>
      </c>
      <c r="BM1273">
        <v>9.9009900990099011E-3</v>
      </c>
      <c r="BN1273">
        <v>5.9405940594059403E-2</v>
      </c>
      <c r="BO1273">
        <v>1.4851485148514851E-2</v>
      </c>
      <c r="BP1273">
        <v>0.93069306930693074</v>
      </c>
      <c r="BQ1273">
        <v>1.4851485148514851E-2</v>
      </c>
      <c r="BR1273">
        <v>0</v>
      </c>
      <c r="BS1273">
        <v>3.9603960396039598E-2</v>
      </c>
      <c r="BT1273">
        <v>0.11881188118811881</v>
      </c>
      <c r="BU1273">
        <v>0.87623762376237624</v>
      </c>
      <c r="BV1273">
        <v>4.9504950495049514E-3</v>
      </c>
      <c r="BW1273">
        <v>1</v>
      </c>
      <c r="BX1273" t="s">
        <v>2453</v>
      </c>
      <c r="BY1273">
        <v>712</v>
      </c>
      <c r="BZ1273">
        <v>0.28370786516853941</v>
      </c>
      <c r="CA1273">
        <v>0</v>
      </c>
    </row>
    <row r="1274" spans="1:79" customFormat="1" x14ac:dyDescent="0.25">
      <c r="A1274" t="s">
        <v>2456</v>
      </c>
      <c r="B1274" t="s">
        <v>361</v>
      </c>
      <c r="C1274" t="s">
        <v>426</v>
      </c>
      <c r="D1274" t="s">
        <v>951</v>
      </c>
      <c r="E1274">
        <v>2019</v>
      </c>
      <c r="F1274">
        <v>148</v>
      </c>
      <c r="G1274">
        <v>21</v>
      </c>
      <c r="H1274">
        <v>0</v>
      </c>
      <c r="I1274">
        <v>10</v>
      </c>
      <c r="J1274">
        <v>15</v>
      </c>
      <c r="K1274">
        <v>6</v>
      </c>
      <c r="L1274">
        <v>6</v>
      </c>
      <c r="M1274">
        <v>28</v>
      </c>
      <c r="N1274">
        <v>30</v>
      </c>
      <c r="O1274">
        <v>39</v>
      </c>
      <c r="P1274">
        <v>20</v>
      </c>
      <c r="Q1274">
        <v>9</v>
      </c>
      <c r="R1274">
        <v>2</v>
      </c>
      <c r="S1274">
        <v>4</v>
      </c>
      <c r="T1274">
        <v>0</v>
      </c>
      <c r="U1274">
        <v>165</v>
      </c>
      <c r="V1274">
        <v>4</v>
      </c>
      <c r="W1274">
        <v>0</v>
      </c>
      <c r="X1274">
        <v>74</v>
      </c>
      <c r="Y1274">
        <v>44</v>
      </c>
      <c r="Z1274">
        <v>30</v>
      </c>
      <c r="AA1274">
        <v>21</v>
      </c>
      <c r="AB1274">
        <v>24</v>
      </c>
      <c r="AC1274">
        <v>132</v>
      </c>
      <c r="AD1274">
        <v>2</v>
      </c>
      <c r="AE1274">
        <v>11</v>
      </c>
      <c r="AF1274">
        <v>5</v>
      </c>
      <c r="AG1274">
        <v>156</v>
      </c>
      <c r="AH1274">
        <v>3</v>
      </c>
      <c r="AI1274">
        <v>0</v>
      </c>
      <c r="AJ1274">
        <v>5</v>
      </c>
      <c r="AK1274">
        <v>34</v>
      </c>
      <c r="AL1274">
        <v>135</v>
      </c>
      <c r="AM1274">
        <v>0</v>
      </c>
      <c r="AN1274">
        <v>169</v>
      </c>
      <c r="AO1274">
        <v>0.87573964497041423</v>
      </c>
      <c r="AP1274">
        <v>0.1242603550295858</v>
      </c>
      <c r="AQ1274">
        <v>0</v>
      </c>
      <c r="AR1274">
        <v>5.9171597633136092E-2</v>
      </c>
      <c r="AS1274">
        <v>8.8757396449704137E-2</v>
      </c>
      <c r="AT1274">
        <v>3.5502958579881658E-2</v>
      </c>
      <c r="AU1274">
        <v>3.5502958579881658E-2</v>
      </c>
      <c r="AV1274">
        <v>0.16568047337278111</v>
      </c>
      <c r="AW1274">
        <v>0.1775147928994083</v>
      </c>
      <c r="AX1274">
        <v>0.23076923076923081</v>
      </c>
      <c r="AY1274">
        <v>0.1183431952662722</v>
      </c>
      <c r="AZ1274">
        <v>5.3254437869822487E-2</v>
      </c>
      <c r="BA1274">
        <v>2.3668639053254441E-2</v>
      </c>
      <c r="BB1274">
        <v>1.183431952662722E-2</v>
      </c>
      <c r="BC1274">
        <v>0</v>
      </c>
      <c r="BD1274">
        <v>0.97633136094674555</v>
      </c>
      <c r="BE1274">
        <v>2.3668639053254441E-2</v>
      </c>
      <c r="BF1274">
        <v>0</v>
      </c>
      <c r="BG1274">
        <v>0.43786982248520712</v>
      </c>
      <c r="BH1274">
        <v>0.26035502958579881</v>
      </c>
      <c r="BI1274">
        <v>0.1775147928994083</v>
      </c>
      <c r="BJ1274">
        <v>0.1242603550295858</v>
      </c>
      <c r="BK1274">
        <v>0.1420118343195266</v>
      </c>
      <c r="BL1274">
        <v>0.78106508875739644</v>
      </c>
      <c r="BM1274">
        <v>1.183431952662722E-2</v>
      </c>
      <c r="BN1274">
        <v>6.5088757396449703E-2</v>
      </c>
      <c r="BO1274">
        <v>2.9585798816568049E-2</v>
      </c>
      <c r="BP1274">
        <v>0.92307692307692313</v>
      </c>
      <c r="BQ1274">
        <v>1.7751479289940829E-2</v>
      </c>
      <c r="BR1274">
        <v>0</v>
      </c>
      <c r="BS1274">
        <v>2.9585798816568049E-2</v>
      </c>
      <c r="BT1274">
        <v>0.20118343195266269</v>
      </c>
      <c r="BU1274">
        <v>0.79881656804733725</v>
      </c>
      <c r="BV1274">
        <v>0</v>
      </c>
      <c r="BW1274">
        <v>1</v>
      </c>
      <c r="BX1274" t="s">
        <v>2453</v>
      </c>
      <c r="BY1274">
        <v>712</v>
      </c>
      <c r="BZ1274">
        <v>0.23735955056179769</v>
      </c>
      <c r="CA1274">
        <v>0</v>
      </c>
    </row>
    <row r="1275" spans="1:79" customFormat="1" x14ac:dyDescent="0.25">
      <c r="A1275" t="s">
        <v>2457</v>
      </c>
      <c r="B1275" t="s">
        <v>361</v>
      </c>
      <c r="C1275" t="s">
        <v>426</v>
      </c>
      <c r="D1275" t="s">
        <v>953</v>
      </c>
      <c r="E1275">
        <v>2019</v>
      </c>
      <c r="F1275">
        <v>111</v>
      </c>
      <c r="G1275">
        <v>20</v>
      </c>
      <c r="H1275">
        <v>0</v>
      </c>
      <c r="I1275">
        <v>15</v>
      </c>
      <c r="J1275">
        <v>18</v>
      </c>
      <c r="K1275">
        <v>7</v>
      </c>
      <c r="L1275">
        <v>11</v>
      </c>
      <c r="M1275">
        <v>18</v>
      </c>
      <c r="N1275">
        <v>17</v>
      </c>
      <c r="O1275">
        <v>24</v>
      </c>
      <c r="P1275">
        <v>12</v>
      </c>
      <c r="Q1275">
        <v>8</v>
      </c>
      <c r="R1275">
        <v>0</v>
      </c>
      <c r="S1275">
        <v>1</v>
      </c>
      <c r="T1275">
        <v>0</v>
      </c>
      <c r="U1275">
        <v>126</v>
      </c>
      <c r="V1275">
        <v>5</v>
      </c>
      <c r="W1275">
        <v>0</v>
      </c>
      <c r="X1275">
        <v>57</v>
      </c>
      <c r="Y1275">
        <v>8</v>
      </c>
      <c r="Z1275">
        <v>17</v>
      </c>
      <c r="AA1275">
        <v>49</v>
      </c>
      <c r="AB1275">
        <v>7</v>
      </c>
      <c r="AC1275">
        <v>70</v>
      </c>
      <c r="AD1275">
        <v>0</v>
      </c>
      <c r="AE1275">
        <v>54</v>
      </c>
      <c r="AF1275">
        <v>8</v>
      </c>
      <c r="AG1275">
        <v>85</v>
      </c>
      <c r="AH1275">
        <v>35</v>
      </c>
      <c r="AI1275">
        <v>0</v>
      </c>
      <c r="AJ1275">
        <v>3</v>
      </c>
      <c r="AK1275">
        <v>6</v>
      </c>
      <c r="AL1275">
        <v>124</v>
      </c>
      <c r="AM1275">
        <v>1</v>
      </c>
      <c r="AN1275">
        <v>131</v>
      </c>
      <c r="AO1275">
        <v>0.84732824427480913</v>
      </c>
      <c r="AP1275">
        <v>0.15267175572519079</v>
      </c>
      <c r="AQ1275">
        <v>0</v>
      </c>
      <c r="AR1275">
        <v>0.1145038167938931</v>
      </c>
      <c r="AS1275">
        <v>0.13740458015267179</v>
      </c>
      <c r="AT1275">
        <v>5.3435114503816793E-2</v>
      </c>
      <c r="AU1275">
        <v>8.3969465648854963E-2</v>
      </c>
      <c r="AV1275">
        <v>0.13740458015267179</v>
      </c>
      <c r="AW1275">
        <v>0.12977099236641221</v>
      </c>
      <c r="AX1275">
        <v>0.18320610687022901</v>
      </c>
      <c r="AY1275">
        <v>9.1603053435114504E-2</v>
      </c>
      <c r="AZ1275">
        <v>6.1068702290076327E-2</v>
      </c>
      <c r="BA1275">
        <v>7.6335877862595417E-3</v>
      </c>
      <c r="BB1275">
        <v>0</v>
      </c>
      <c r="BC1275">
        <v>0</v>
      </c>
      <c r="BD1275">
        <v>0.96183206106870234</v>
      </c>
      <c r="BE1275">
        <v>3.8167938931297711E-2</v>
      </c>
      <c r="BF1275">
        <v>0</v>
      </c>
      <c r="BG1275">
        <v>0.4351145038167939</v>
      </c>
      <c r="BH1275">
        <v>6.1068702290076327E-2</v>
      </c>
      <c r="BI1275">
        <v>0.12977099236641221</v>
      </c>
      <c r="BJ1275">
        <v>0.37404580152671763</v>
      </c>
      <c r="BK1275">
        <v>5.3435114503816793E-2</v>
      </c>
      <c r="BL1275">
        <v>0.53435114503816794</v>
      </c>
      <c r="BM1275">
        <v>0</v>
      </c>
      <c r="BN1275">
        <v>0.41221374045801529</v>
      </c>
      <c r="BO1275">
        <v>6.1068702290076327E-2</v>
      </c>
      <c r="BP1275">
        <v>0.64885496183206104</v>
      </c>
      <c r="BQ1275">
        <v>0.26717557251908403</v>
      </c>
      <c r="BR1275">
        <v>0</v>
      </c>
      <c r="BS1275">
        <v>2.2900763358778629E-2</v>
      </c>
      <c r="BT1275">
        <v>4.5801526717557252E-2</v>
      </c>
      <c r="BU1275">
        <v>0.94656488549618323</v>
      </c>
      <c r="BV1275">
        <v>7.6335877862595417E-3</v>
      </c>
      <c r="BW1275">
        <v>1</v>
      </c>
      <c r="BX1275" t="s">
        <v>2453</v>
      </c>
      <c r="BY1275">
        <v>712</v>
      </c>
      <c r="BZ1275">
        <v>0.1839887640449438</v>
      </c>
      <c r="CA1275">
        <v>0</v>
      </c>
    </row>
    <row r="1276" spans="1:79" customFormat="1" x14ac:dyDescent="0.25">
      <c r="A1276" t="s">
        <v>2458</v>
      </c>
      <c r="B1276" t="s">
        <v>361</v>
      </c>
      <c r="C1276" t="s">
        <v>426</v>
      </c>
      <c r="D1276" t="s">
        <v>961</v>
      </c>
      <c r="E1276">
        <v>2019</v>
      </c>
      <c r="F1276">
        <v>10</v>
      </c>
      <c r="G1276">
        <v>3</v>
      </c>
      <c r="H1276">
        <v>0</v>
      </c>
      <c r="I1276">
        <v>1</v>
      </c>
      <c r="J1276">
        <v>1</v>
      </c>
      <c r="K1276">
        <v>2</v>
      </c>
      <c r="L1276">
        <v>0</v>
      </c>
      <c r="M1276">
        <v>0</v>
      </c>
      <c r="N1276">
        <v>2</v>
      </c>
      <c r="O1276">
        <v>4</v>
      </c>
      <c r="P1276">
        <v>2</v>
      </c>
      <c r="Q1276">
        <v>0</v>
      </c>
      <c r="R1276">
        <v>1</v>
      </c>
      <c r="S1276">
        <v>0</v>
      </c>
      <c r="T1276">
        <v>0</v>
      </c>
      <c r="U1276">
        <v>13</v>
      </c>
      <c r="V1276">
        <v>0</v>
      </c>
      <c r="W1276">
        <v>0</v>
      </c>
      <c r="X1276">
        <v>2</v>
      </c>
      <c r="Y1276">
        <v>3</v>
      </c>
      <c r="Z1276">
        <v>3</v>
      </c>
      <c r="AA1276">
        <v>5</v>
      </c>
      <c r="AB1276">
        <v>0</v>
      </c>
      <c r="AC1276">
        <v>8</v>
      </c>
      <c r="AD1276">
        <v>2</v>
      </c>
      <c r="AE1276">
        <v>3</v>
      </c>
      <c r="AF1276">
        <v>3</v>
      </c>
      <c r="AG1276">
        <v>7</v>
      </c>
      <c r="AH1276">
        <v>0</v>
      </c>
      <c r="AI1276">
        <v>0</v>
      </c>
      <c r="AJ1276">
        <v>3</v>
      </c>
      <c r="AK1276">
        <v>1</v>
      </c>
      <c r="AL1276">
        <v>10</v>
      </c>
      <c r="AM1276">
        <v>2</v>
      </c>
      <c r="AN1276">
        <v>13</v>
      </c>
      <c r="AO1276">
        <v>0.76923076923076927</v>
      </c>
      <c r="AP1276">
        <v>0.23076923076923081</v>
      </c>
      <c r="AQ1276">
        <v>0</v>
      </c>
      <c r="AR1276">
        <v>7.6923076923076927E-2</v>
      </c>
      <c r="AS1276">
        <v>7.6923076923076927E-2</v>
      </c>
      <c r="AT1276">
        <v>0.15384615384615391</v>
      </c>
      <c r="AU1276">
        <v>0</v>
      </c>
      <c r="AV1276">
        <v>0</v>
      </c>
      <c r="AW1276">
        <v>0.15384615384615391</v>
      </c>
      <c r="AX1276">
        <v>0.30769230769230771</v>
      </c>
      <c r="AY1276">
        <v>0.15384615384615391</v>
      </c>
      <c r="AZ1276">
        <v>0</v>
      </c>
      <c r="BA1276">
        <v>0</v>
      </c>
      <c r="BB1276">
        <v>7.6923076923076927E-2</v>
      </c>
      <c r="BC1276">
        <v>0</v>
      </c>
      <c r="BD1276">
        <v>1</v>
      </c>
      <c r="BE1276">
        <v>0</v>
      </c>
      <c r="BF1276">
        <v>0</v>
      </c>
      <c r="BG1276">
        <v>0.15384615384615391</v>
      </c>
      <c r="BH1276">
        <v>0.23076923076923081</v>
      </c>
      <c r="BI1276">
        <v>0.23076923076923081</v>
      </c>
      <c r="BJ1276">
        <v>0.38461538461538458</v>
      </c>
      <c r="BK1276">
        <v>0</v>
      </c>
      <c r="BL1276">
        <v>0.61538461538461542</v>
      </c>
      <c r="BM1276">
        <v>0.15384615384615391</v>
      </c>
      <c r="BN1276">
        <v>0.23076923076923081</v>
      </c>
      <c r="BO1276">
        <v>0.23076923076923081</v>
      </c>
      <c r="BP1276">
        <v>0.53846153846153844</v>
      </c>
      <c r="BQ1276">
        <v>0</v>
      </c>
      <c r="BR1276">
        <v>0</v>
      </c>
      <c r="BS1276">
        <v>0.23076923076923081</v>
      </c>
      <c r="BT1276">
        <v>7.6923076923076927E-2</v>
      </c>
      <c r="BU1276">
        <v>0.76923076923076927</v>
      </c>
      <c r="BV1276">
        <v>0.15384615384615391</v>
      </c>
      <c r="BW1276">
        <v>1</v>
      </c>
      <c r="BX1276" t="s">
        <v>2453</v>
      </c>
      <c r="BY1276">
        <v>712</v>
      </c>
      <c r="BZ1276">
        <v>1.8258426966292131E-2</v>
      </c>
      <c r="CA1276">
        <v>0</v>
      </c>
    </row>
    <row r="1277" spans="1:79" customFormat="1" x14ac:dyDescent="0.25">
      <c r="A1277" t="s">
        <v>2459</v>
      </c>
      <c r="B1277" t="s">
        <v>354</v>
      </c>
      <c r="C1277" t="s">
        <v>124</v>
      </c>
      <c r="D1277" t="s">
        <v>44</v>
      </c>
      <c r="E1277">
        <v>2020</v>
      </c>
      <c r="F1277">
        <v>13254</v>
      </c>
      <c r="G1277">
        <v>1153</v>
      </c>
      <c r="H1277">
        <v>0</v>
      </c>
      <c r="I1277">
        <v>2210</v>
      </c>
      <c r="J1277">
        <v>2872</v>
      </c>
      <c r="K1277">
        <v>2537</v>
      </c>
      <c r="L1277">
        <v>1849</v>
      </c>
      <c r="M1277">
        <v>1465</v>
      </c>
      <c r="N1277">
        <v>999</v>
      </c>
      <c r="O1277">
        <v>791</v>
      </c>
      <c r="P1277">
        <v>617</v>
      </c>
      <c r="Q1277">
        <v>241</v>
      </c>
      <c r="R1277">
        <v>88</v>
      </c>
      <c r="S1277">
        <v>738</v>
      </c>
      <c r="T1277">
        <v>0</v>
      </c>
      <c r="U1277">
        <v>13411</v>
      </c>
      <c r="V1277">
        <v>996</v>
      </c>
      <c r="W1277">
        <v>0</v>
      </c>
      <c r="X1277">
        <v>5543</v>
      </c>
      <c r="Y1277">
        <v>5746</v>
      </c>
      <c r="Z1277">
        <v>3118</v>
      </c>
      <c r="AA1277">
        <v>0</v>
      </c>
      <c r="AB1277">
        <v>431</v>
      </c>
      <c r="AC1277">
        <v>12114</v>
      </c>
      <c r="AD1277">
        <v>0</v>
      </c>
      <c r="AE1277">
        <v>1862</v>
      </c>
      <c r="AF1277">
        <v>1106</v>
      </c>
      <c r="AG1277">
        <v>13060</v>
      </c>
      <c r="AH1277">
        <v>223</v>
      </c>
      <c r="AI1277">
        <v>18</v>
      </c>
      <c r="AJ1277">
        <v>0</v>
      </c>
      <c r="AK1277">
        <v>2338</v>
      </c>
      <c r="AL1277">
        <v>12064</v>
      </c>
      <c r="AM1277">
        <v>5</v>
      </c>
      <c r="AN1277">
        <v>14407</v>
      </c>
      <c r="AO1277">
        <v>0.91996945929062257</v>
      </c>
      <c r="AP1277">
        <v>8.0030540709377387E-2</v>
      </c>
      <c r="AQ1277">
        <v>0</v>
      </c>
      <c r="AR1277">
        <v>0.15339765391823421</v>
      </c>
      <c r="AS1277">
        <v>0.19934753939057401</v>
      </c>
      <c r="AT1277">
        <v>0.1760949538418824</v>
      </c>
      <c r="AU1277">
        <v>0.1283403900881516</v>
      </c>
      <c r="AV1277">
        <v>0.10168668008606931</v>
      </c>
      <c r="AW1277">
        <v>6.9341292427292284E-2</v>
      </c>
      <c r="AX1277">
        <v>5.4903866176164363E-2</v>
      </c>
      <c r="AY1277">
        <v>4.2826403831470808E-2</v>
      </c>
      <c r="AZ1277">
        <v>1.6727979454431871E-2</v>
      </c>
      <c r="BA1277">
        <v>5.1225098910251961E-2</v>
      </c>
      <c r="BB1277">
        <v>6.1081418754771986E-3</v>
      </c>
      <c r="BC1277">
        <v>0</v>
      </c>
      <c r="BD1277">
        <v>0.93086693968209899</v>
      </c>
      <c r="BE1277">
        <v>6.9133060317901021E-2</v>
      </c>
      <c r="BF1277">
        <v>0</v>
      </c>
      <c r="BG1277">
        <v>0.38474352745193308</v>
      </c>
      <c r="BH1277">
        <v>0.39883390018740889</v>
      </c>
      <c r="BI1277">
        <v>0.21642257236065801</v>
      </c>
      <c r="BJ1277">
        <v>0</v>
      </c>
      <c r="BK1277">
        <v>2.9916013049212192E-2</v>
      </c>
      <c r="BL1277">
        <v>0.84084125772194074</v>
      </c>
      <c r="BM1277">
        <v>0</v>
      </c>
      <c r="BN1277">
        <v>0.12924272922884711</v>
      </c>
      <c r="BO1277">
        <v>7.6768237662247524E-2</v>
      </c>
      <c r="BP1277">
        <v>0.90650378288332056</v>
      </c>
      <c r="BQ1277">
        <v>1.5478586798084259E-2</v>
      </c>
      <c r="BR1277">
        <v>1.2493926563476091E-3</v>
      </c>
      <c r="BS1277">
        <v>0</v>
      </c>
      <c r="BT1277">
        <v>0.1622822239189283</v>
      </c>
      <c r="BU1277">
        <v>0.83737072256541956</v>
      </c>
      <c r="BV1277">
        <v>3.4705351565211362E-4</v>
      </c>
      <c r="BW1277">
        <v>1</v>
      </c>
      <c r="BX1277" t="s">
        <v>2460</v>
      </c>
      <c r="BY1277">
        <v>14407</v>
      </c>
      <c r="BZ1277">
        <v>1</v>
      </c>
      <c r="CA1277">
        <v>0</v>
      </c>
    </row>
    <row r="1278" spans="1:79" customFormat="1" x14ac:dyDescent="0.25">
      <c r="A1278" t="s">
        <v>2461</v>
      </c>
      <c r="B1278" t="s">
        <v>354</v>
      </c>
      <c r="C1278" t="s">
        <v>124</v>
      </c>
      <c r="D1278" t="s">
        <v>947</v>
      </c>
      <c r="E1278">
        <v>2020</v>
      </c>
      <c r="F1278">
        <v>3808</v>
      </c>
      <c r="G1278">
        <v>214</v>
      </c>
      <c r="H1278">
        <v>0</v>
      </c>
      <c r="I1278">
        <v>660</v>
      </c>
      <c r="J1278">
        <v>783</v>
      </c>
      <c r="K1278">
        <v>686</v>
      </c>
      <c r="L1278">
        <v>495</v>
      </c>
      <c r="M1278">
        <v>396</v>
      </c>
      <c r="N1278">
        <v>274</v>
      </c>
      <c r="O1278">
        <v>222</v>
      </c>
      <c r="P1278">
        <v>188</v>
      </c>
      <c r="Q1278">
        <v>51</v>
      </c>
      <c r="R1278">
        <v>34</v>
      </c>
      <c r="S1278">
        <v>233</v>
      </c>
      <c r="T1278">
        <v>0</v>
      </c>
      <c r="U1278">
        <v>3846</v>
      </c>
      <c r="V1278">
        <v>176</v>
      </c>
      <c r="W1278">
        <v>0</v>
      </c>
      <c r="X1278">
        <v>1771</v>
      </c>
      <c r="Y1278">
        <v>1334</v>
      </c>
      <c r="Z1278">
        <v>917</v>
      </c>
      <c r="AA1278">
        <v>0</v>
      </c>
      <c r="AB1278">
        <v>180</v>
      </c>
      <c r="AC1278">
        <v>3401</v>
      </c>
      <c r="AD1278">
        <v>0</v>
      </c>
      <c r="AE1278">
        <v>441</v>
      </c>
      <c r="AF1278">
        <v>245</v>
      </c>
      <c r="AG1278">
        <v>3741</v>
      </c>
      <c r="AH1278">
        <v>26</v>
      </c>
      <c r="AI1278">
        <v>10</v>
      </c>
      <c r="AJ1278">
        <v>0</v>
      </c>
      <c r="AK1278">
        <v>1290</v>
      </c>
      <c r="AL1278">
        <v>2730</v>
      </c>
      <c r="AM1278">
        <v>2</v>
      </c>
      <c r="AN1278">
        <v>4022</v>
      </c>
      <c r="AO1278">
        <v>0.94679264047737444</v>
      </c>
      <c r="AP1278">
        <v>5.3207359522625557E-2</v>
      </c>
      <c r="AQ1278">
        <v>0</v>
      </c>
      <c r="AR1278">
        <v>0.16409746394828439</v>
      </c>
      <c r="AS1278">
        <v>0.19467926404773739</v>
      </c>
      <c r="AT1278">
        <v>0.17056190949776229</v>
      </c>
      <c r="AU1278">
        <v>0.1230730979612133</v>
      </c>
      <c r="AV1278">
        <v>9.8458478368970662E-2</v>
      </c>
      <c r="AW1278">
        <v>6.8125310790651414E-2</v>
      </c>
      <c r="AX1278">
        <v>5.5196419691695683E-2</v>
      </c>
      <c r="AY1278">
        <v>4.6742913973147678E-2</v>
      </c>
      <c r="AZ1278">
        <v>1.2680258577821979E-2</v>
      </c>
      <c r="BA1278">
        <v>5.7931377424167083E-2</v>
      </c>
      <c r="BB1278">
        <v>8.4535057185479868E-3</v>
      </c>
      <c r="BC1278">
        <v>0</v>
      </c>
      <c r="BD1278">
        <v>0.9562406762804575</v>
      </c>
      <c r="BE1278">
        <v>4.3759323719542519E-2</v>
      </c>
      <c r="BF1278">
        <v>0</v>
      </c>
      <c r="BG1278">
        <v>0.44032819492789649</v>
      </c>
      <c r="BH1278">
        <v>0.33167578319244162</v>
      </c>
      <c r="BI1278">
        <v>0.22799602187966189</v>
      </c>
      <c r="BJ1278">
        <v>0</v>
      </c>
      <c r="BK1278">
        <v>4.4753853804077572E-2</v>
      </c>
      <c r="BL1278">
        <v>0.84559920437593239</v>
      </c>
      <c r="BM1278">
        <v>0</v>
      </c>
      <c r="BN1278">
        <v>0.1096469418199901</v>
      </c>
      <c r="BO1278">
        <v>6.0914967677772262E-2</v>
      </c>
      <c r="BP1278">
        <v>0.93013426156141221</v>
      </c>
      <c r="BQ1278">
        <v>6.4644455494778713E-3</v>
      </c>
      <c r="BR1278">
        <v>2.4863252113376429E-3</v>
      </c>
      <c r="BS1278">
        <v>0</v>
      </c>
      <c r="BT1278">
        <v>0.32073595226255602</v>
      </c>
      <c r="BU1278">
        <v>0.67876678269517654</v>
      </c>
      <c r="BV1278">
        <v>4.9726504226752855E-4</v>
      </c>
      <c r="BW1278">
        <v>1</v>
      </c>
      <c r="BX1278" t="s">
        <v>2460</v>
      </c>
      <c r="BY1278">
        <v>14407</v>
      </c>
      <c r="BZ1278">
        <v>0.27916984799056022</v>
      </c>
      <c r="CA1278">
        <v>0</v>
      </c>
    </row>
    <row r="1279" spans="1:79" customFormat="1" x14ac:dyDescent="0.25">
      <c r="A1279" t="s">
        <v>2462</v>
      </c>
      <c r="B1279" t="s">
        <v>354</v>
      </c>
      <c r="C1279" t="s">
        <v>124</v>
      </c>
      <c r="D1279" t="s">
        <v>949</v>
      </c>
      <c r="E1279">
        <v>2020</v>
      </c>
      <c r="F1279">
        <v>5084</v>
      </c>
      <c r="G1279">
        <v>437</v>
      </c>
      <c r="H1279">
        <v>0</v>
      </c>
      <c r="I1279">
        <v>1045</v>
      </c>
      <c r="J1279">
        <v>1088</v>
      </c>
      <c r="K1279">
        <v>970</v>
      </c>
      <c r="L1279">
        <v>652</v>
      </c>
      <c r="M1279">
        <v>474</v>
      </c>
      <c r="N1279">
        <v>323</v>
      </c>
      <c r="O1279">
        <v>298</v>
      </c>
      <c r="P1279">
        <v>221</v>
      </c>
      <c r="Q1279">
        <v>99</v>
      </c>
      <c r="R1279">
        <v>30</v>
      </c>
      <c r="S1279">
        <v>321</v>
      </c>
      <c r="T1279">
        <v>0</v>
      </c>
      <c r="U1279">
        <v>5237</v>
      </c>
      <c r="V1279">
        <v>284</v>
      </c>
      <c r="W1279">
        <v>0</v>
      </c>
      <c r="X1279">
        <v>1785</v>
      </c>
      <c r="Y1279">
        <v>2554</v>
      </c>
      <c r="Z1279">
        <v>1182</v>
      </c>
      <c r="AA1279">
        <v>0</v>
      </c>
      <c r="AB1279">
        <v>27</v>
      </c>
      <c r="AC1279">
        <v>4783</v>
      </c>
      <c r="AD1279">
        <v>0</v>
      </c>
      <c r="AE1279">
        <v>711</v>
      </c>
      <c r="AF1279">
        <v>276</v>
      </c>
      <c r="AG1279">
        <v>5227</v>
      </c>
      <c r="AH1279">
        <v>14</v>
      </c>
      <c r="AI1279">
        <v>4</v>
      </c>
      <c r="AJ1279">
        <v>0</v>
      </c>
      <c r="AK1279">
        <v>570</v>
      </c>
      <c r="AL1279">
        <v>4951</v>
      </c>
      <c r="AM1279">
        <v>0</v>
      </c>
      <c r="AN1279">
        <v>5521</v>
      </c>
      <c r="AO1279">
        <v>0.92084767252309363</v>
      </c>
      <c r="AP1279">
        <v>7.9152327476906356E-2</v>
      </c>
      <c r="AQ1279">
        <v>0</v>
      </c>
      <c r="AR1279">
        <v>0.18927730483608041</v>
      </c>
      <c r="AS1279">
        <v>0.197065748958522</v>
      </c>
      <c r="AT1279">
        <v>0.1756928092736823</v>
      </c>
      <c r="AU1279">
        <v>0.11809454808911431</v>
      </c>
      <c r="AV1279">
        <v>8.5854011954356088E-2</v>
      </c>
      <c r="AW1279">
        <v>5.8503894222061217E-2</v>
      </c>
      <c r="AX1279">
        <v>5.3975729034595181E-2</v>
      </c>
      <c r="AY1279">
        <v>4.0028980257199781E-2</v>
      </c>
      <c r="AZ1279">
        <v>1.7931534142365511E-2</v>
      </c>
      <c r="BA1279">
        <v>5.8141641007063941E-2</v>
      </c>
      <c r="BB1279">
        <v>5.4337982249592466E-3</v>
      </c>
      <c r="BC1279">
        <v>0</v>
      </c>
      <c r="BD1279">
        <v>0.94856004347038581</v>
      </c>
      <c r="BE1279">
        <v>5.1439956529614202E-2</v>
      </c>
      <c r="BF1279">
        <v>0</v>
      </c>
      <c r="BG1279">
        <v>0.32331099438507521</v>
      </c>
      <c r="BH1279">
        <v>0.46259735555153048</v>
      </c>
      <c r="BI1279">
        <v>0.21409165006339431</v>
      </c>
      <c r="BJ1279">
        <v>0</v>
      </c>
      <c r="BK1279">
        <v>4.8904184024633219E-3</v>
      </c>
      <c r="BL1279">
        <v>0.86632856366600253</v>
      </c>
      <c r="BM1279">
        <v>0</v>
      </c>
      <c r="BN1279">
        <v>0.12878101793153421</v>
      </c>
      <c r="BO1279">
        <v>4.9990943669625067E-2</v>
      </c>
      <c r="BP1279">
        <v>0.94674877739539942</v>
      </c>
      <c r="BQ1279">
        <v>2.5357725049809819E-3</v>
      </c>
      <c r="BR1279">
        <v>7.2450642999456619E-4</v>
      </c>
      <c r="BS1279">
        <v>0</v>
      </c>
      <c r="BT1279">
        <v>0.10324216627422569</v>
      </c>
      <c r="BU1279">
        <v>0.89675783372577433</v>
      </c>
      <c r="BV1279">
        <v>0</v>
      </c>
      <c r="BW1279">
        <v>1</v>
      </c>
      <c r="BX1279" t="s">
        <v>2460</v>
      </c>
      <c r="BY1279">
        <v>14407</v>
      </c>
      <c r="BZ1279">
        <v>0.38321649198306379</v>
      </c>
      <c r="CA1279">
        <v>0</v>
      </c>
    </row>
    <row r="1280" spans="1:79" customFormat="1" x14ac:dyDescent="0.25">
      <c r="A1280" t="s">
        <v>2463</v>
      </c>
      <c r="B1280" t="s">
        <v>354</v>
      </c>
      <c r="C1280" t="s">
        <v>124</v>
      </c>
      <c r="D1280" t="s">
        <v>951</v>
      </c>
      <c r="E1280">
        <v>2020</v>
      </c>
      <c r="F1280">
        <v>3581</v>
      </c>
      <c r="G1280">
        <v>448</v>
      </c>
      <c r="H1280">
        <v>0</v>
      </c>
      <c r="I1280">
        <v>416</v>
      </c>
      <c r="J1280">
        <v>842</v>
      </c>
      <c r="K1280">
        <v>724</v>
      </c>
      <c r="L1280">
        <v>569</v>
      </c>
      <c r="M1280">
        <v>497</v>
      </c>
      <c r="N1280">
        <v>336</v>
      </c>
      <c r="O1280">
        <v>235</v>
      </c>
      <c r="P1280">
        <v>172</v>
      </c>
      <c r="Q1280">
        <v>76</v>
      </c>
      <c r="R1280">
        <v>16</v>
      </c>
      <c r="S1280">
        <v>146</v>
      </c>
      <c r="T1280">
        <v>0</v>
      </c>
      <c r="U1280">
        <v>3548</v>
      </c>
      <c r="V1280">
        <v>481</v>
      </c>
      <c r="W1280">
        <v>0</v>
      </c>
      <c r="X1280">
        <v>1572</v>
      </c>
      <c r="Y1280">
        <v>1661</v>
      </c>
      <c r="Z1280">
        <v>796</v>
      </c>
      <c r="AA1280">
        <v>0</v>
      </c>
      <c r="AB1280">
        <v>197</v>
      </c>
      <c r="AC1280">
        <v>3481</v>
      </c>
      <c r="AD1280">
        <v>0</v>
      </c>
      <c r="AE1280">
        <v>351</v>
      </c>
      <c r="AF1280">
        <v>473</v>
      </c>
      <c r="AG1280">
        <v>3530</v>
      </c>
      <c r="AH1280">
        <v>25</v>
      </c>
      <c r="AI1280">
        <v>1</v>
      </c>
      <c r="AJ1280">
        <v>0</v>
      </c>
      <c r="AK1280">
        <v>422</v>
      </c>
      <c r="AL1280">
        <v>3607</v>
      </c>
      <c r="AM1280">
        <v>0</v>
      </c>
      <c r="AN1280">
        <v>4029</v>
      </c>
      <c r="AO1280">
        <v>0.8888061553735418</v>
      </c>
      <c r="AP1280">
        <v>0.1111938446264582</v>
      </c>
      <c r="AQ1280">
        <v>0</v>
      </c>
      <c r="AR1280">
        <v>0.1032514271531397</v>
      </c>
      <c r="AS1280">
        <v>0.20898485976669151</v>
      </c>
      <c r="AT1280">
        <v>0.17969719533382969</v>
      </c>
      <c r="AU1280">
        <v>0.14122611069744351</v>
      </c>
      <c r="AV1280">
        <v>0.12335567138247699</v>
      </c>
      <c r="AW1280">
        <v>8.339538346984364E-2</v>
      </c>
      <c r="AX1280">
        <v>5.83271283196823E-2</v>
      </c>
      <c r="AY1280">
        <v>4.2690493919086622E-2</v>
      </c>
      <c r="AZ1280">
        <v>1.8863241499131302E-2</v>
      </c>
      <c r="BA1280">
        <v>3.6237279722015389E-2</v>
      </c>
      <c r="BB1280">
        <v>3.971208736659221E-3</v>
      </c>
      <c r="BC1280">
        <v>0</v>
      </c>
      <c r="BD1280">
        <v>0.88061553735418219</v>
      </c>
      <c r="BE1280">
        <v>0.1193844626458178</v>
      </c>
      <c r="BF1280">
        <v>0</v>
      </c>
      <c r="BG1280">
        <v>0.39017125837676842</v>
      </c>
      <c r="BH1280">
        <v>0.41226110697443541</v>
      </c>
      <c r="BI1280">
        <v>0.1975676346487962</v>
      </c>
      <c r="BJ1280">
        <v>0</v>
      </c>
      <c r="BK1280">
        <v>4.8895507570116653E-2</v>
      </c>
      <c r="BL1280">
        <v>0.86398610076942173</v>
      </c>
      <c r="BM1280">
        <v>0</v>
      </c>
      <c r="BN1280">
        <v>8.7118391660461647E-2</v>
      </c>
      <c r="BO1280">
        <v>0.11739885827748819</v>
      </c>
      <c r="BP1280">
        <v>0.87614792752544057</v>
      </c>
      <c r="BQ1280">
        <v>6.2050136510300334E-3</v>
      </c>
      <c r="BR1280">
        <v>2.4820054604120131E-4</v>
      </c>
      <c r="BS1280">
        <v>0</v>
      </c>
      <c r="BT1280">
        <v>0.1047406304293869</v>
      </c>
      <c r="BU1280">
        <v>0.89525936957061303</v>
      </c>
      <c r="BV1280">
        <v>0</v>
      </c>
      <c r="BW1280">
        <v>1</v>
      </c>
      <c r="BX1280" t="s">
        <v>2460</v>
      </c>
      <c r="BY1280">
        <v>14407</v>
      </c>
      <c r="BZ1280">
        <v>0.27965572291247309</v>
      </c>
      <c r="CA1280">
        <v>0</v>
      </c>
    </row>
    <row r="1281" spans="1:79" customFormat="1" x14ac:dyDescent="0.25">
      <c r="A1281" t="s">
        <v>2464</v>
      </c>
      <c r="B1281" t="s">
        <v>354</v>
      </c>
      <c r="C1281" t="s">
        <v>124</v>
      </c>
      <c r="D1281" t="s">
        <v>953</v>
      </c>
      <c r="E1281">
        <v>2020</v>
      </c>
      <c r="F1281">
        <v>781</v>
      </c>
      <c r="G1281">
        <v>54</v>
      </c>
      <c r="H1281">
        <v>0</v>
      </c>
      <c r="I1281">
        <v>89</v>
      </c>
      <c r="J1281">
        <v>159</v>
      </c>
      <c r="K1281">
        <v>157</v>
      </c>
      <c r="L1281">
        <v>133</v>
      </c>
      <c r="M1281">
        <v>98</v>
      </c>
      <c r="N1281">
        <v>66</v>
      </c>
      <c r="O1281">
        <v>36</v>
      </c>
      <c r="P1281">
        <v>36</v>
      </c>
      <c r="Q1281">
        <v>15</v>
      </c>
      <c r="R1281">
        <v>8</v>
      </c>
      <c r="S1281">
        <v>38</v>
      </c>
      <c r="T1281">
        <v>0</v>
      </c>
      <c r="U1281">
        <v>780</v>
      </c>
      <c r="V1281">
        <v>55</v>
      </c>
      <c r="W1281">
        <v>0</v>
      </c>
      <c r="X1281">
        <v>415</v>
      </c>
      <c r="Y1281">
        <v>197</v>
      </c>
      <c r="Z1281">
        <v>223</v>
      </c>
      <c r="AA1281">
        <v>0</v>
      </c>
      <c r="AB1281">
        <v>27</v>
      </c>
      <c r="AC1281">
        <v>449</v>
      </c>
      <c r="AD1281">
        <v>0</v>
      </c>
      <c r="AE1281">
        <v>359</v>
      </c>
      <c r="AF1281">
        <v>112</v>
      </c>
      <c r="AG1281">
        <v>562</v>
      </c>
      <c r="AH1281">
        <v>158</v>
      </c>
      <c r="AI1281">
        <v>3</v>
      </c>
      <c r="AJ1281">
        <v>0</v>
      </c>
      <c r="AK1281">
        <v>56</v>
      </c>
      <c r="AL1281">
        <v>776</v>
      </c>
      <c r="AM1281">
        <v>3</v>
      </c>
      <c r="AN1281">
        <v>835</v>
      </c>
      <c r="AO1281">
        <v>0.93532934131736523</v>
      </c>
      <c r="AP1281">
        <v>6.4670658682634732E-2</v>
      </c>
      <c r="AQ1281">
        <v>0</v>
      </c>
      <c r="AR1281">
        <v>0.1065868263473054</v>
      </c>
      <c r="AS1281">
        <v>0.19041916167664669</v>
      </c>
      <c r="AT1281">
        <v>0.18802395209580841</v>
      </c>
      <c r="AU1281">
        <v>0.15928143712574849</v>
      </c>
      <c r="AV1281">
        <v>0.11736526946107791</v>
      </c>
      <c r="AW1281">
        <v>7.9041916167664678E-2</v>
      </c>
      <c r="AX1281">
        <v>4.3113772455089822E-2</v>
      </c>
      <c r="AY1281">
        <v>4.3113772455089822E-2</v>
      </c>
      <c r="AZ1281">
        <v>1.7964071856287421E-2</v>
      </c>
      <c r="BA1281">
        <v>4.5508982035928153E-2</v>
      </c>
      <c r="BB1281">
        <v>9.5808383233532933E-3</v>
      </c>
      <c r="BC1281">
        <v>0</v>
      </c>
      <c r="BD1281">
        <v>0.93413173652694614</v>
      </c>
      <c r="BE1281">
        <v>6.5868263473053898E-2</v>
      </c>
      <c r="BF1281">
        <v>0</v>
      </c>
      <c r="BG1281">
        <v>0.49700598802395213</v>
      </c>
      <c r="BH1281">
        <v>0.23592814371257481</v>
      </c>
      <c r="BI1281">
        <v>0.26706586826347312</v>
      </c>
      <c r="BJ1281">
        <v>0</v>
      </c>
      <c r="BK1281">
        <v>3.2335329341317373E-2</v>
      </c>
      <c r="BL1281">
        <v>0.53772455089820359</v>
      </c>
      <c r="BM1281">
        <v>0</v>
      </c>
      <c r="BN1281">
        <v>0.42994011976047902</v>
      </c>
      <c r="BO1281">
        <v>0.1341317365269461</v>
      </c>
      <c r="BP1281">
        <v>0.67305389221556888</v>
      </c>
      <c r="BQ1281">
        <v>0.18922155688622749</v>
      </c>
      <c r="BR1281">
        <v>3.592814371257485E-3</v>
      </c>
      <c r="BS1281">
        <v>0</v>
      </c>
      <c r="BT1281">
        <v>6.706586826347305E-2</v>
      </c>
      <c r="BU1281">
        <v>0.92934131736526948</v>
      </c>
      <c r="BV1281">
        <v>3.592814371257485E-3</v>
      </c>
      <c r="BW1281">
        <v>1</v>
      </c>
      <c r="BX1281" t="s">
        <v>2460</v>
      </c>
      <c r="BY1281">
        <v>14407</v>
      </c>
      <c r="BZ1281">
        <v>5.7957937113902958E-2</v>
      </c>
      <c r="CA1281">
        <v>0</v>
      </c>
    </row>
    <row r="1282" spans="1:79" customFormat="1" x14ac:dyDescent="0.25">
      <c r="A1282" t="s">
        <v>2465</v>
      </c>
      <c r="B1282" t="s">
        <v>354</v>
      </c>
      <c r="C1282" t="s">
        <v>123</v>
      </c>
      <c r="D1282" t="s">
        <v>44</v>
      </c>
      <c r="E1282">
        <v>2020</v>
      </c>
      <c r="F1282">
        <v>10602</v>
      </c>
      <c r="G1282">
        <v>1212</v>
      </c>
      <c r="H1282">
        <v>0</v>
      </c>
      <c r="I1282">
        <v>1464</v>
      </c>
      <c r="J1282">
        <v>1841</v>
      </c>
      <c r="K1282">
        <v>1787</v>
      </c>
      <c r="L1282">
        <v>1607</v>
      </c>
      <c r="M1282">
        <v>1394</v>
      </c>
      <c r="N1282">
        <v>1234</v>
      </c>
      <c r="O1282">
        <v>1054</v>
      </c>
      <c r="P1282">
        <v>666</v>
      </c>
      <c r="Q1282">
        <v>246</v>
      </c>
      <c r="R1282">
        <v>57</v>
      </c>
      <c r="S1282">
        <v>464</v>
      </c>
      <c r="T1282">
        <v>0</v>
      </c>
      <c r="U1282">
        <v>9445</v>
      </c>
      <c r="V1282">
        <v>16</v>
      </c>
      <c r="W1282">
        <v>2353</v>
      </c>
      <c r="X1282">
        <v>6011</v>
      </c>
      <c r="Y1282">
        <v>3092</v>
      </c>
      <c r="Z1282">
        <v>2686</v>
      </c>
      <c r="AA1282">
        <v>25</v>
      </c>
      <c r="AB1282">
        <v>436</v>
      </c>
      <c r="AC1282">
        <v>10968</v>
      </c>
      <c r="AD1282">
        <v>88</v>
      </c>
      <c r="AE1282">
        <v>322</v>
      </c>
      <c r="AF1282">
        <v>155</v>
      </c>
      <c r="AG1282">
        <v>11228</v>
      </c>
      <c r="AH1282">
        <v>27</v>
      </c>
      <c r="AI1282">
        <v>16</v>
      </c>
      <c r="AJ1282">
        <v>388</v>
      </c>
      <c r="AK1282">
        <v>846</v>
      </c>
      <c r="AL1282">
        <v>10869</v>
      </c>
      <c r="AM1282">
        <v>99</v>
      </c>
      <c r="AN1282">
        <v>11814</v>
      </c>
      <c r="AO1282">
        <v>0.89740985271711526</v>
      </c>
      <c r="AP1282">
        <v>0.10259014728288469</v>
      </c>
      <c r="AQ1282">
        <v>0</v>
      </c>
      <c r="AR1282">
        <v>0.12392077196546469</v>
      </c>
      <c r="AS1282">
        <v>0.15583206365329269</v>
      </c>
      <c r="AT1282">
        <v>0.15126121550702559</v>
      </c>
      <c r="AU1282">
        <v>0.1360250550194684</v>
      </c>
      <c r="AV1282">
        <v>0.1179955984425258</v>
      </c>
      <c r="AW1282">
        <v>0.1044523446758084</v>
      </c>
      <c r="AX1282">
        <v>8.9216184188251224E-2</v>
      </c>
      <c r="AY1282">
        <v>5.6373793803961403E-2</v>
      </c>
      <c r="AZ1282">
        <v>2.082275266632809E-2</v>
      </c>
      <c r="BA1282">
        <v>3.9275435923480623E-2</v>
      </c>
      <c r="BB1282">
        <v>4.8247841543930933E-3</v>
      </c>
      <c r="BC1282">
        <v>0</v>
      </c>
      <c r="BD1282">
        <v>0.79947519891653973</v>
      </c>
      <c r="BE1282">
        <v>1.354325376671745E-3</v>
      </c>
      <c r="BF1282">
        <v>0.19917047570678861</v>
      </c>
      <c r="BG1282">
        <v>0.50880311494836639</v>
      </c>
      <c r="BH1282">
        <v>0.26172337904181481</v>
      </c>
      <c r="BI1282">
        <v>0.22735737260876929</v>
      </c>
      <c r="BJ1282">
        <v>2.116133401049602E-3</v>
      </c>
      <c r="BK1282">
        <v>3.6905366514305059E-2</v>
      </c>
      <c r="BL1282">
        <v>0.92839004570848149</v>
      </c>
      <c r="BM1282">
        <v>7.4487895716945996E-3</v>
      </c>
      <c r="BN1282">
        <v>2.7255798205518881E-2</v>
      </c>
      <c r="BO1282">
        <v>1.312002708650753E-2</v>
      </c>
      <c r="BP1282">
        <v>0.95039783307939729</v>
      </c>
      <c r="BQ1282">
        <v>2.2854240731335698E-3</v>
      </c>
      <c r="BR1282">
        <v>1.354325376671745E-3</v>
      </c>
      <c r="BS1282">
        <v>3.2842390384289828E-2</v>
      </c>
      <c r="BT1282">
        <v>7.1609954291518535E-2</v>
      </c>
      <c r="BU1282">
        <v>0.92001015744032499</v>
      </c>
      <c r="BV1282">
        <v>8.3798882681564244E-3</v>
      </c>
      <c r="BW1282">
        <v>1</v>
      </c>
      <c r="BX1282" t="s">
        <v>2466</v>
      </c>
      <c r="BY1282">
        <v>11814</v>
      </c>
      <c r="BZ1282">
        <v>1</v>
      </c>
      <c r="CA1282">
        <v>0</v>
      </c>
    </row>
    <row r="1283" spans="1:79" customFormat="1" x14ac:dyDescent="0.25">
      <c r="A1283" t="s">
        <v>2467</v>
      </c>
      <c r="B1283" t="s">
        <v>354</v>
      </c>
      <c r="C1283" t="s">
        <v>123</v>
      </c>
      <c r="D1283" t="s">
        <v>947</v>
      </c>
      <c r="E1283">
        <v>2020</v>
      </c>
      <c r="F1283">
        <v>1402</v>
      </c>
      <c r="G1283">
        <v>117</v>
      </c>
      <c r="H1283">
        <v>0</v>
      </c>
      <c r="I1283">
        <v>179</v>
      </c>
      <c r="J1283">
        <v>242</v>
      </c>
      <c r="K1283">
        <v>247</v>
      </c>
      <c r="L1283">
        <v>215</v>
      </c>
      <c r="M1283">
        <v>188</v>
      </c>
      <c r="N1283">
        <v>181</v>
      </c>
      <c r="O1283">
        <v>131</v>
      </c>
      <c r="P1283">
        <v>82</v>
      </c>
      <c r="Q1283">
        <v>20</v>
      </c>
      <c r="R1283">
        <v>4</v>
      </c>
      <c r="S1283">
        <v>30</v>
      </c>
      <c r="T1283">
        <v>0</v>
      </c>
      <c r="U1283">
        <v>1192</v>
      </c>
      <c r="V1283">
        <v>4</v>
      </c>
      <c r="W1283">
        <v>323</v>
      </c>
      <c r="X1283">
        <v>816</v>
      </c>
      <c r="Y1283">
        <v>410</v>
      </c>
      <c r="Z1283">
        <v>290</v>
      </c>
      <c r="AA1283">
        <v>3</v>
      </c>
      <c r="AB1283">
        <v>190</v>
      </c>
      <c r="AC1283">
        <v>1297</v>
      </c>
      <c r="AD1283">
        <v>6</v>
      </c>
      <c r="AE1283">
        <v>26</v>
      </c>
      <c r="AF1283">
        <v>36</v>
      </c>
      <c r="AG1283">
        <v>1441</v>
      </c>
      <c r="AH1283">
        <v>1</v>
      </c>
      <c r="AI1283">
        <v>6</v>
      </c>
      <c r="AJ1283">
        <v>35</v>
      </c>
      <c r="AK1283">
        <v>132</v>
      </c>
      <c r="AL1283">
        <v>1370</v>
      </c>
      <c r="AM1283">
        <v>17</v>
      </c>
      <c r="AN1283">
        <v>1519</v>
      </c>
      <c r="AO1283">
        <v>0.92297564186965109</v>
      </c>
      <c r="AP1283">
        <v>7.7024358130348913E-2</v>
      </c>
      <c r="AQ1283">
        <v>0</v>
      </c>
      <c r="AR1283">
        <v>0.1178406846609612</v>
      </c>
      <c r="AS1283">
        <v>0.15931533903884129</v>
      </c>
      <c r="AT1283">
        <v>0.162606978275181</v>
      </c>
      <c r="AU1283">
        <v>0.141540487162607</v>
      </c>
      <c r="AV1283">
        <v>0.12376563528637261</v>
      </c>
      <c r="AW1283">
        <v>0.11915734035549699</v>
      </c>
      <c r="AX1283">
        <v>8.6240947992100067E-2</v>
      </c>
      <c r="AY1283">
        <v>5.3982883475971043E-2</v>
      </c>
      <c r="AZ1283">
        <v>1.3166556945358791E-2</v>
      </c>
      <c r="BA1283">
        <v>1.9749835418038181E-2</v>
      </c>
      <c r="BB1283">
        <v>2.633311389071758E-3</v>
      </c>
      <c r="BC1283">
        <v>0</v>
      </c>
      <c r="BD1283">
        <v>0.78472679394338385</v>
      </c>
      <c r="BE1283">
        <v>2.633311389071758E-3</v>
      </c>
      <c r="BF1283">
        <v>0.2126398946675444</v>
      </c>
      <c r="BG1283">
        <v>0.53719552337063858</v>
      </c>
      <c r="BH1283">
        <v>0.26991441737985522</v>
      </c>
      <c r="BI1283">
        <v>0.19091507570770239</v>
      </c>
      <c r="BJ1283">
        <v>1.974983541803818E-3</v>
      </c>
      <c r="BK1283">
        <v>0.12508229098090851</v>
      </c>
      <c r="BL1283">
        <v>0.85385121790651741</v>
      </c>
      <c r="BM1283">
        <v>3.9499670836076368E-3</v>
      </c>
      <c r="BN1283">
        <v>1.7116524028966421E-2</v>
      </c>
      <c r="BO1283">
        <v>2.3699802501645821E-2</v>
      </c>
      <c r="BP1283">
        <v>0.94865042791310072</v>
      </c>
      <c r="BQ1283">
        <v>6.583278472679394E-4</v>
      </c>
      <c r="BR1283">
        <v>3.9499670836076368E-3</v>
      </c>
      <c r="BS1283">
        <v>2.3041474654377881E-2</v>
      </c>
      <c r="BT1283">
        <v>8.6899275839368004E-2</v>
      </c>
      <c r="BU1283">
        <v>0.901909150757077</v>
      </c>
      <c r="BV1283">
        <v>1.119157340355497E-2</v>
      </c>
      <c r="BW1283">
        <v>1</v>
      </c>
      <c r="BX1283" t="s">
        <v>2466</v>
      </c>
      <c r="BY1283">
        <v>11814</v>
      </c>
      <c r="BZ1283">
        <v>0.12857626544777381</v>
      </c>
      <c r="CA1283">
        <v>0</v>
      </c>
    </row>
    <row r="1284" spans="1:79" customFormat="1" x14ac:dyDescent="0.25">
      <c r="A1284" t="s">
        <v>2468</v>
      </c>
      <c r="B1284" t="s">
        <v>354</v>
      </c>
      <c r="C1284" t="s">
        <v>123</v>
      </c>
      <c r="D1284" t="s">
        <v>949</v>
      </c>
      <c r="E1284">
        <v>2020</v>
      </c>
      <c r="F1284">
        <v>3854</v>
      </c>
      <c r="G1284">
        <v>451</v>
      </c>
      <c r="H1284">
        <v>0</v>
      </c>
      <c r="I1284">
        <v>580</v>
      </c>
      <c r="J1284">
        <v>632</v>
      </c>
      <c r="K1284">
        <v>624</v>
      </c>
      <c r="L1284">
        <v>606</v>
      </c>
      <c r="M1284">
        <v>511</v>
      </c>
      <c r="N1284">
        <v>451</v>
      </c>
      <c r="O1284">
        <v>373</v>
      </c>
      <c r="P1284">
        <v>245</v>
      </c>
      <c r="Q1284">
        <v>88</v>
      </c>
      <c r="R1284">
        <v>25</v>
      </c>
      <c r="S1284">
        <v>170</v>
      </c>
      <c r="T1284">
        <v>0</v>
      </c>
      <c r="U1284">
        <v>3379</v>
      </c>
      <c r="V1284">
        <v>4</v>
      </c>
      <c r="W1284">
        <v>922</v>
      </c>
      <c r="X1284">
        <v>2138</v>
      </c>
      <c r="Y1284">
        <v>1071</v>
      </c>
      <c r="Z1284">
        <v>1094</v>
      </c>
      <c r="AA1284">
        <v>2</v>
      </c>
      <c r="AB1284">
        <v>13</v>
      </c>
      <c r="AC1284">
        <v>4251</v>
      </c>
      <c r="AD1284">
        <v>4</v>
      </c>
      <c r="AE1284">
        <v>37</v>
      </c>
      <c r="AF1284">
        <v>8</v>
      </c>
      <c r="AG1284">
        <v>4241</v>
      </c>
      <c r="AH1284">
        <v>1</v>
      </c>
      <c r="AI1284">
        <v>1</v>
      </c>
      <c r="AJ1284">
        <v>54</v>
      </c>
      <c r="AK1284">
        <v>261</v>
      </c>
      <c r="AL1284">
        <v>4015</v>
      </c>
      <c r="AM1284">
        <v>29</v>
      </c>
      <c r="AN1284">
        <v>4305</v>
      </c>
      <c r="AO1284">
        <v>0.89523809523809528</v>
      </c>
      <c r="AP1284">
        <v>0.10476190476190481</v>
      </c>
      <c r="AQ1284">
        <v>0</v>
      </c>
      <c r="AR1284">
        <v>0.13472706155632991</v>
      </c>
      <c r="AS1284">
        <v>0.14680603948896631</v>
      </c>
      <c r="AT1284">
        <v>0.14494773519163759</v>
      </c>
      <c r="AU1284">
        <v>0.14076655052264811</v>
      </c>
      <c r="AV1284">
        <v>0.1186991869918699</v>
      </c>
      <c r="AW1284">
        <v>0.10476190476190481</v>
      </c>
      <c r="AX1284">
        <v>8.6643437862950062E-2</v>
      </c>
      <c r="AY1284">
        <v>5.6910569105691047E-2</v>
      </c>
      <c r="AZ1284">
        <v>2.044134727061556E-2</v>
      </c>
      <c r="BA1284">
        <v>3.9488966318234613E-2</v>
      </c>
      <c r="BB1284">
        <v>5.8072009291521487E-3</v>
      </c>
      <c r="BC1284">
        <v>0</v>
      </c>
      <c r="BD1284">
        <v>0.78490127758420436</v>
      </c>
      <c r="BE1284">
        <v>9.2915214866434379E-4</v>
      </c>
      <c r="BF1284">
        <v>0.21416957026713121</v>
      </c>
      <c r="BG1284">
        <v>0.49663182346109169</v>
      </c>
      <c r="BH1284">
        <v>0.24878048780487799</v>
      </c>
      <c r="BI1284">
        <v>0.254123112659698</v>
      </c>
      <c r="BJ1284">
        <v>4.6457607433217189E-4</v>
      </c>
      <c r="BK1284">
        <v>3.0197444831591169E-3</v>
      </c>
      <c r="BL1284">
        <v>0.9874564459930314</v>
      </c>
      <c r="BM1284">
        <v>9.2915214866434379E-4</v>
      </c>
      <c r="BN1284">
        <v>8.5946573751451809E-3</v>
      </c>
      <c r="BO1284">
        <v>1.858304297328688E-3</v>
      </c>
      <c r="BP1284">
        <v>0.98513356562137044</v>
      </c>
      <c r="BQ1284">
        <v>2.3228803716608589E-4</v>
      </c>
      <c r="BR1284">
        <v>2.3228803716608589E-4</v>
      </c>
      <c r="BS1284">
        <v>1.2543554006968639E-2</v>
      </c>
      <c r="BT1284">
        <v>6.0627177700348429E-2</v>
      </c>
      <c r="BU1284">
        <v>0.93263646922183507</v>
      </c>
      <c r="BV1284">
        <v>6.7363530778164916E-3</v>
      </c>
      <c r="BW1284">
        <v>1</v>
      </c>
      <c r="BX1284" t="s">
        <v>2466</v>
      </c>
      <c r="BY1284">
        <v>11814</v>
      </c>
      <c r="BZ1284">
        <v>0.36439817166074151</v>
      </c>
      <c r="CA1284">
        <v>0</v>
      </c>
    </row>
    <row r="1285" spans="1:79" customFormat="1" x14ac:dyDescent="0.25">
      <c r="A1285" t="s">
        <v>2469</v>
      </c>
      <c r="B1285" t="s">
        <v>354</v>
      </c>
      <c r="C1285" t="s">
        <v>123</v>
      </c>
      <c r="D1285" t="s">
        <v>951</v>
      </c>
      <c r="E1285">
        <v>2020</v>
      </c>
      <c r="F1285">
        <v>4386</v>
      </c>
      <c r="G1285">
        <v>531</v>
      </c>
      <c r="H1285">
        <v>0</v>
      </c>
      <c r="I1285">
        <v>590</v>
      </c>
      <c r="J1285">
        <v>796</v>
      </c>
      <c r="K1285">
        <v>751</v>
      </c>
      <c r="L1285">
        <v>639</v>
      </c>
      <c r="M1285">
        <v>577</v>
      </c>
      <c r="N1285">
        <v>502</v>
      </c>
      <c r="O1285">
        <v>458</v>
      </c>
      <c r="P1285">
        <v>262</v>
      </c>
      <c r="Q1285">
        <v>97</v>
      </c>
      <c r="R1285">
        <v>22</v>
      </c>
      <c r="S1285">
        <v>223</v>
      </c>
      <c r="T1285">
        <v>0</v>
      </c>
      <c r="U1285">
        <v>4039</v>
      </c>
      <c r="V1285">
        <v>8</v>
      </c>
      <c r="W1285">
        <v>870</v>
      </c>
      <c r="X1285">
        <v>2528</v>
      </c>
      <c r="Y1285">
        <v>1345</v>
      </c>
      <c r="Z1285">
        <v>1034</v>
      </c>
      <c r="AA1285">
        <v>10</v>
      </c>
      <c r="AB1285">
        <v>154</v>
      </c>
      <c r="AC1285">
        <v>4702</v>
      </c>
      <c r="AD1285">
        <v>6</v>
      </c>
      <c r="AE1285">
        <v>55</v>
      </c>
      <c r="AF1285">
        <v>45</v>
      </c>
      <c r="AG1285">
        <v>4827</v>
      </c>
      <c r="AH1285">
        <v>1</v>
      </c>
      <c r="AI1285">
        <v>4</v>
      </c>
      <c r="AJ1285">
        <v>40</v>
      </c>
      <c r="AK1285">
        <v>395</v>
      </c>
      <c r="AL1285">
        <v>4478</v>
      </c>
      <c r="AM1285">
        <v>44</v>
      </c>
      <c r="AN1285">
        <v>4917</v>
      </c>
      <c r="AO1285">
        <v>0.89200732153752293</v>
      </c>
      <c r="AP1285">
        <v>0.10799267846247711</v>
      </c>
      <c r="AQ1285">
        <v>0</v>
      </c>
      <c r="AR1285">
        <v>0.1199918649583079</v>
      </c>
      <c r="AS1285">
        <v>0.16188732967256461</v>
      </c>
      <c r="AT1285">
        <v>0.1527354077689648</v>
      </c>
      <c r="AU1285">
        <v>0.1299572910311165</v>
      </c>
      <c r="AV1285">
        <v>0.1173479764083791</v>
      </c>
      <c r="AW1285">
        <v>0.1020947732357128</v>
      </c>
      <c r="AX1285">
        <v>9.3146227374415289E-2</v>
      </c>
      <c r="AY1285">
        <v>5.3284523083180803E-2</v>
      </c>
      <c r="AZ1285">
        <v>1.9727476103315031E-2</v>
      </c>
      <c r="BA1285">
        <v>4.5352857433394338E-2</v>
      </c>
      <c r="BB1285">
        <v>4.4742729306487686E-3</v>
      </c>
      <c r="BC1285">
        <v>0</v>
      </c>
      <c r="BD1285">
        <v>0.82143583485865368</v>
      </c>
      <c r="BE1285">
        <v>1.627008338417734E-3</v>
      </c>
      <c r="BF1285">
        <v>0.1769371568029286</v>
      </c>
      <c r="BG1285">
        <v>0.51413463494000411</v>
      </c>
      <c r="BH1285">
        <v>0.2735407768964816</v>
      </c>
      <c r="BI1285">
        <v>0.21029082774049221</v>
      </c>
      <c r="BJ1285">
        <v>2.033760423022168E-3</v>
      </c>
      <c r="BK1285">
        <v>3.1319910514541388E-2</v>
      </c>
      <c r="BL1285">
        <v>0.95627415090502343</v>
      </c>
      <c r="BM1285">
        <v>1.220256253813301E-3</v>
      </c>
      <c r="BN1285">
        <v>1.1185682326621919E-2</v>
      </c>
      <c r="BO1285">
        <v>9.1519219035997561E-3</v>
      </c>
      <c r="BP1285">
        <v>0.98169615619280048</v>
      </c>
      <c r="BQ1285">
        <v>2.0337604230221681E-4</v>
      </c>
      <c r="BR1285">
        <v>8.1350416920886724E-4</v>
      </c>
      <c r="BS1285">
        <v>8.1350416920886719E-3</v>
      </c>
      <c r="BT1285">
        <v>8.0333536709375639E-2</v>
      </c>
      <c r="BU1285">
        <v>0.91071791742932684</v>
      </c>
      <c r="BV1285">
        <v>8.948545861297539E-3</v>
      </c>
      <c r="BW1285">
        <v>1</v>
      </c>
      <c r="BX1285" t="s">
        <v>2466</v>
      </c>
      <c r="BY1285">
        <v>11814</v>
      </c>
      <c r="BZ1285">
        <v>0.41620111731843568</v>
      </c>
      <c r="CA1285">
        <v>0</v>
      </c>
    </row>
    <row r="1286" spans="1:79" customFormat="1" x14ac:dyDescent="0.25">
      <c r="A1286" t="s">
        <v>2470</v>
      </c>
      <c r="B1286" t="s">
        <v>354</v>
      </c>
      <c r="C1286" t="s">
        <v>123</v>
      </c>
      <c r="D1286" t="s">
        <v>953</v>
      </c>
      <c r="E1286">
        <v>2020</v>
      </c>
      <c r="F1286">
        <v>851</v>
      </c>
      <c r="G1286">
        <v>97</v>
      </c>
      <c r="H1286">
        <v>0</v>
      </c>
      <c r="I1286">
        <v>96</v>
      </c>
      <c r="J1286">
        <v>149</v>
      </c>
      <c r="K1286">
        <v>149</v>
      </c>
      <c r="L1286">
        <v>129</v>
      </c>
      <c r="M1286">
        <v>108</v>
      </c>
      <c r="N1286">
        <v>89</v>
      </c>
      <c r="O1286">
        <v>85</v>
      </c>
      <c r="P1286">
        <v>72</v>
      </c>
      <c r="Q1286">
        <v>36</v>
      </c>
      <c r="R1286">
        <v>6</v>
      </c>
      <c r="S1286">
        <v>29</v>
      </c>
      <c r="T1286">
        <v>0</v>
      </c>
      <c r="U1286">
        <v>731</v>
      </c>
      <c r="V1286">
        <v>0</v>
      </c>
      <c r="W1286">
        <v>217</v>
      </c>
      <c r="X1286">
        <v>472</v>
      </c>
      <c r="Y1286">
        <v>238</v>
      </c>
      <c r="Z1286">
        <v>230</v>
      </c>
      <c r="AA1286">
        <v>8</v>
      </c>
      <c r="AB1286">
        <v>74</v>
      </c>
      <c r="AC1286">
        <v>662</v>
      </c>
      <c r="AD1286">
        <v>11</v>
      </c>
      <c r="AE1286">
        <v>201</v>
      </c>
      <c r="AF1286">
        <v>64</v>
      </c>
      <c r="AG1286">
        <v>676</v>
      </c>
      <c r="AH1286">
        <v>24</v>
      </c>
      <c r="AI1286">
        <v>4</v>
      </c>
      <c r="AJ1286">
        <v>180</v>
      </c>
      <c r="AK1286">
        <v>50</v>
      </c>
      <c r="AL1286">
        <v>891</v>
      </c>
      <c r="AM1286">
        <v>7</v>
      </c>
      <c r="AN1286">
        <v>948</v>
      </c>
      <c r="AO1286">
        <v>0.89767932489451474</v>
      </c>
      <c r="AP1286">
        <v>0.1023206751054852</v>
      </c>
      <c r="AQ1286">
        <v>0</v>
      </c>
      <c r="AR1286">
        <v>0.1012658227848101</v>
      </c>
      <c r="AS1286">
        <v>0.15717299578059071</v>
      </c>
      <c r="AT1286">
        <v>0.15717299578059071</v>
      </c>
      <c r="AU1286">
        <v>0.13607594936708861</v>
      </c>
      <c r="AV1286">
        <v>0.1139240506329114</v>
      </c>
      <c r="AW1286">
        <v>9.3881856540084394E-2</v>
      </c>
      <c r="AX1286">
        <v>8.9662447257383968E-2</v>
      </c>
      <c r="AY1286">
        <v>7.5949367088607597E-2</v>
      </c>
      <c r="AZ1286">
        <v>3.7974683544303799E-2</v>
      </c>
      <c r="BA1286">
        <v>3.059071729957806E-2</v>
      </c>
      <c r="BB1286">
        <v>6.3291139240506328E-3</v>
      </c>
      <c r="BC1286">
        <v>0</v>
      </c>
      <c r="BD1286">
        <v>0.77109704641350207</v>
      </c>
      <c r="BE1286">
        <v>0</v>
      </c>
      <c r="BF1286">
        <v>0.2289029535864979</v>
      </c>
      <c r="BG1286">
        <v>0.49789029535864981</v>
      </c>
      <c r="BH1286">
        <v>0.25105485232067509</v>
      </c>
      <c r="BI1286">
        <v>0.2426160337552743</v>
      </c>
      <c r="BJ1286">
        <v>8.4388185654008432E-3</v>
      </c>
      <c r="BK1286">
        <v>7.805907172995781E-2</v>
      </c>
      <c r="BL1286">
        <v>0.69831223628691985</v>
      </c>
      <c r="BM1286">
        <v>1.1603375527426159E-2</v>
      </c>
      <c r="BN1286">
        <v>0.21202531645569619</v>
      </c>
      <c r="BO1286">
        <v>6.7510548523206745E-2</v>
      </c>
      <c r="BP1286">
        <v>0.71308016877637126</v>
      </c>
      <c r="BQ1286">
        <v>2.5316455696202531E-2</v>
      </c>
      <c r="BR1286">
        <v>4.2194092827004216E-3</v>
      </c>
      <c r="BS1286">
        <v>0.189873417721519</v>
      </c>
      <c r="BT1286">
        <v>5.2742616033755282E-2</v>
      </c>
      <c r="BU1286">
        <v>0.939873417721519</v>
      </c>
      <c r="BV1286">
        <v>7.3839662447257384E-3</v>
      </c>
      <c r="BW1286">
        <v>1</v>
      </c>
      <c r="BX1286" t="s">
        <v>2466</v>
      </c>
      <c r="BY1286">
        <v>11814</v>
      </c>
      <c r="BZ1286">
        <v>8.0243778567800919E-2</v>
      </c>
      <c r="CA1286">
        <v>0</v>
      </c>
    </row>
    <row r="1287" spans="1:79" customFormat="1" x14ac:dyDescent="0.25">
      <c r="A1287" t="s">
        <v>2471</v>
      </c>
      <c r="B1287" t="s">
        <v>354</v>
      </c>
      <c r="C1287" t="s">
        <v>123</v>
      </c>
      <c r="D1287" t="s">
        <v>961</v>
      </c>
      <c r="E1287">
        <v>2020</v>
      </c>
      <c r="F1287">
        <v>109</v>
      </c>
      <c r="G1287">
        <v>16</v>
      </c>
      <c r="H1287">
        <v>0</v>
      </c>
      <c r="I1287">
        <v>19</v>
      </c>
      <c r="J1287">
        <v>22</v>
      </c>
      <c r="K1287">
        <v>16</v>
      </c>
      <c r="L1287">
        <v>18</v>
      </c>
      <c r="M1287">
        <v>10</v>
      </c>
      <c r="N1287">
        <v>11</v>
      </c>
      <c r="O1287">
        <v>7</v>
      </c>
      <c r="P1287">
        <v>5</v>
      </c>
      <c r="Q1287">
        <v>5</v>
      </c>
      <c r="R1287">
        <v>0</v>
      </c>
      <c r="S1287">
        <v>12</v>
      </c>
      <c r="T1287">
        <v>0</v>
      </c>
      <c r="U1287">
        <v>104</v>
      </c>
      <c r="V1287">
        <v>0</v>
      </c>
      <c r="W1287">
        <v>21</v>
      </c>
      <c r="X1287">
        <v>57</v>
      </c>
      <c r="Y1287">
        <v>28</v>
      </c>
      <c r="Z1287">
        <v>38</v>
      </c>
      <c r="AA1287">
        <v>2</v>
      </c>
      <c r="AB1287">
        <v>5</v>
      </c>
      <c r="AC1287">
        <v>56</v>
      </c>
      <c r="AD1287">
        <v>61</v>
      </c>
      <c r="AE1287">
        <v>3</v>
      </c>
      <c r="AF1287">
        <v>2</v>
      </c>
      <c r="AG1287">
        <v>43</v>
      </c>
      <c r="AH1287">
        <v>0</v>
      </c>
      <c r="AI1287">
        <v>1</v>
      </c>
      <c r="AJ1287">
        <v>79</v>
      </c>
      <c r="AK1287">
        <v>8</v>
      </c>
      <c r="AL1287">
        <v>115</v>
      </c>
      <c r="AM1287">
        <v>2</v>
      </c>
      <c r="AN1287">
        <v>125</v>
      </c>
      <c r="AO1287">
        <v>0.872</v>
      </c>
      <c r="AP1287">
        <v>0.128</v>
      </c>
      <c r="AQ1287">
        <v>0</v>
      </c>
      <c r="AR1287">
        <v>0.152</v>
      </c>
      <c r="AS1287">
        <v>0.17599999999999999</v>
      </c>
      <c r="AT1287">
        <v>0.128</v>
      </c>
      <c r="AU1287">
        <v>0.14399999999999999</v>
      </c>
      <c r="AV1287">
        <v>0.08</v>
      </c>
      <c r="AW1287">
        <v>8.7999999999999995E-2</v>
      </c>
      <c r="AX1287">
        <v>5.6000000000000001E-2</v>
      </c>
      <c r="AY1287">
        <v>0.04</v>
      </c>
      <c r="AZ1287">
        <v>0.04</v>
      </c>
      <c r="BA1287">
        <v>9.6000000000000002E-2</v>
      </c>
      <c r="BB1287">
        <v>0</v>
      </c>
      <c r="BC1287">
        <v>0</v>
      </c>
      <c r="BD1287">
        <v>0.83199999999999996</v>
      </c>
      <c r="BE1287">
        <v>0</v>
      </c>
      <c r="BF1287">
        <v>0.16800000000000001</v>
      </c>
      <c r="BG1287">
        <v>0.45600000000000002</v>
      </c>
      <c r="BH1287">
        <v>0.224</v>
      </c>
      <c r="BI1287">
        <v>0.30399999999999999</v>
      </c>
      <c r="BJ1287">
        <v>1.6E-2</v>
      </c>
      <c r="BK1287">
        <v>0.04</v>
      </c>
      <c r="BL1287">
        <v>0.44800000000000001</v>
      </c>
      <c r="BM1287">
        <v>0.48799999999999999</v>
      </c>
      <c r="BN1287">
        <v>2.4E-2</v>
      </c>
      <c r="BO1287">
        <v>1.6E-2</v>
      </c>
      <c r="BP1287">
        <v>0.34399999999999997</v>
      </c>
      <c r="BQ1287">
        <v>0</v>
      </c>
      <c r="BR1287">
        <v>8.0000000000000002E-3</v>
      </c>
      <c r="BS1287">
        <v>0.63200000000000001</v>
      </c>
      <c r="BT1287">
        <v>6.4000000000000001E-2</v>
      </c>
      <c r="BU1287">
        <v>0.92</v>
      </c>
      <c r="BV1287">
        <v>1.6E-2</v>
      </c>
      <c r="BW1287">
        <v>1</v>
      </c>
      <c r="BX1287" t="s">
        <v>2466</v>
      </c>
      <c r="BY1287">
        <v>11814</v>
      </c>
      <c r="BZ1287">
        <v>1.0580667005248011E-2</v>
      </c>
      <c r="CA1287">
        <v>0</v>
      </c>
    </row>
    <row r="1288" spans="1:79" customFormat="1" x14ac:dyDescent="0.25">
      <c r="A1288" t="s">
        <v>2472</v>
      </c>
      <c r="B1288" t="s">
        <v>354</v>
      </c>
      <c r="C1288" t="s">
        <v>369</v>
      </c>
      <c r="D1288" t="s">
        <v>44</v>
      </c>
      <c r="E1288">
        <v>2020</v>
      </c>
      <c r="F1288">
        <v>3027</v>
      </c>
      <c r="G1288">
        <v>375</v>
      </c>
      <c r="H1288">
        <v>0</v>
      </c>
      <c r="I1288">
        <v>340</v>
      </c>
      <c r="J1288">
        <v>591</v>
      </c>
      <c r="K1288">
        <v>473</v>
      </c>
      <c r="L1288">
        <v>421</v>
      </c>
      <c r="M1288">
        <v>443</v>
      </c>
      <c r="N1288">
        <v>398</v>
      </c>
      <c r="O1288">
        <v>281</v>
      </c>
      <c r="P1288">
        <v>226</v>
      </c>
      <c r="Q1288">
        <v>99</v>
      </c>
      <c r="R1288">
        <v>46</v>
      </c>
      <c r="S1288">
        <v>84</v>
      </c>
      <c r="T1288">
        <v>0</v>
      </c>
      <c r="U1288">
        <v>2824</v>
      </c>
      <c r="V1288">
        <v>578</v>
      </c>
      <c r="W1288">
        <v>0</v>
      </c>
      <c r="X1288">
        <v>1065</v>
      </c>
      <c r="Y1288">
        <v>2031</v>
      </c>
      <c r="Z1288">
        <v>303</v>
      </c>
      <c r="AA1288">
        <v>3</v>
      </c>
      <c r="AB1288">
        <v>59</v>
      </c>
      <c r="AC1288">
        <v>3137</v>
      </c>
      <c r="AD1288">
        <v>3</v>
      </c>
      <c r="AE1288">
        <v>203</v>
      </c>
      <c r="AF1288">
        <v>130</v>
      </c>
      <c r="AG1288">
        <v>3247</v>
      </c>
      <c r="AH1288">
        <v>22</v>
      </c>
      <c r="AI1288">
        <v>0</v>
      </c>
      <c r="AJ1288">
        <v>3</v>
      </c>
      <c r="AK1288">
        <v>1208</v>
      </c>
      <c r="AL1288">
        <v>2193</v>
      </c>
      <c r="AM1288">
        <v>1</v>
      </c>
      <c r="AN1288">
        <v>3402</v>
      </c>
      <c r="AO1288">
        <v>0.88977072310405647</v>
      </c>
      <c r="AP1288">
        <v>0.1102292768959436</v>
      </c>
      <c r="AQ1288">
        <v>0</v>
      </c>
      <c r="AR1288">
        <v>9.9941211052322163E-2</v>
      </c>
      <c r="AS1288">
        <v>0.17372134038800699</v>
      </c>
      <c r="AT1288">
        <v>0.13903586125808351</v>
      </c>
      <c r="AU1288">
        <v>0.123750734861846</v>
      </c>
      <c r="AV1288">
        <v>0.130217519106408</v>
      </c>
      <c r="AW1288">
        <v>0.1169900058788948</v>
      </c>
      <c r="AX1288">
        <v>8.2598471487360381E-2</v>
      </c>
      <c r="AY1288">
        <v>6.6431510875955321E-2</v>
      </c>
      <c r="AZ1288">
        <v>2.9100529100529099E-2</v>
      </c>
      <c r="BA1288">
        <v>2.469135802469136E-2</v>
      </c>
      <c r="BB1288">
        <v>1.3521457965902411E-2</v>
      </c>
      <c r="BC1288">
        <v>0</v>
      </c>
      <c r="BD1288">
        <v>0.83009994121105235</v>
      </c>
      <c r="BE1288">
        <v>0.16990005878894771</v>
      </c>
      <c r="BF1288">
        <v>0</v>
      </c>
      <c r="BG1288">
        <v>0.31305114638447967</v>
      </c>
      <c r="BH1288">
        <v>0.59700176366843039</v>
      </c>
      <c r="BI1288">
        <v>8.9065255731922394E-2</v>
      </c>
      <c r="BJ1288">
        <v>8.8183421516754845E-4</v>
      </c>
      <c r="BK1288">
        <v>1.7342739564961789E-2</v>
      </c>
      <c r="BL1288">
        <v>0.92210464432686656</v>
      </c>
      <c r="BM1288">
        <v>8.8183421516754845E-4</v>
      </c>
      <c r="BN1288">
        <v>5.9670781893004107E-2</v>
      </c>
      <c r="BO1288">
        <v>3.8212815990593771E-2</v>
      </c>
      <c r="BP1288">
        <v>0.95443856554967665</v>
      </c>
      <c r="BQ1288">
        <v>6.4667842445620223E-3</v>
      </c>
      <c r="BR1288">
        <v>0</v>
      </c>
      <c r="BS1288">
        <v>8.8183421516754845E-4</v>
      </c>
      <c r="BT1288">
        <v>0.35508524397413288</v>
      </c>
      <c r="BU1288">
        <v>0.64462081128747795</v>
      </c>
      <c r="BV1288">
        <v>2.9394473838918278E-4</v>
      </c>
      <c r="BW1288">
        <v>1</v>
      </c>
      <c r="BX1288" t="s">
        <v>2473</v>
      </c>
      <c r="BY1288">
        <v>3402</v>
      </c>
      <c r="BZ1288">
        <v>1</v>
      </c>
      <c r="CA1288">
        <v>0</v>
      </c>
    </row>
    <row r="1289" spans="1:79" customFormat="1" x14ac:dyDescent="0.25">
      <c r="A1289" t="s">
        <v>2474</v>
      </c>
      <c r="B1289" t="s">
        <v>354</v>
      </c>
      <c r="C1289" t="s">
        <v>369</v>
      </c>
      <c r="D1289" t="s">
        <v>947</v>
      </c>
      <c r="E1289">
        <v>2020</v>
      </c>
      <c r="F1289">
        <v>415</v>
      </c>
      <c r="G1289">
        <v>49</v>
      </c>
      <c r="H1289">
        <v>0</v>
      </c>
      <c r="I1289">
        <v>23</v>
      </c>
      <c r="J1289">
        <v>54</v>
      </c>
      <c r="K1289">
        <v>65</v>
      </c>
      <c r="L1289">
        <v>66</v>
      </c>
      <c r="M1289">
        <v>74</v>
      </c>
      <c r="N1289">
        <v>67</v>
      </c>
      <c r="O1289">
        <v>43</v>
      </c>
      <c r="P1289">
        <v>42</v>
      </c>
      <c r="Q1289">
        <v>17</v>
      </c>
      <c r="R1289">
        <v>8</v>
      </c>
      <c r="S1289">
        <v>5</v>
      </c>
      <c r="T1289">
        <v>0</v>
      </c>
      <c r="U1289">
        <v>436</v>
      </c>
      <c r="V1289">
        <v>28</v>
      </c>
      <c r="W1289">
        <v>0</v>
      </c>
      <c r="X1289">
        <v>214</v>
      </c>
      <c r="Y1289">
        <v>210</v>
      </c>
      <c r="Z1289">
        <v>40</v>
      </c>
      <c r="AA1289">
        <v>0</v>
      </c>
      <c r="AB1289">
        <v>26</v>
      </c>
      <c r="AC1289">
        <v>407</v>
      </c>
      <c r="AD1289">
        <v>0</v>
      </c>
      <c r="AE1289">
        <v>31</v>
      </c>
      <c r="AF1289">
        <v>35</v>
      </c>
      <c r="AG1289">
        <v>428</v>
      </c>
      <c r="AH1289">
        <v>1</v>
      </c>
      <c r="AI1289">
        <v>0</v>
      </c>
      <c r="AJ1289">
        <v>0</v>
      </c>
      <c r="AK1289">
        <v>146</v>
      </c>
      <c r="AL1289">
        <v>318</v>
      </c>
      <c r="AM1289">
        <v>0</v>
      </c>
      <c r="AN1289">
        <v>464</v>
      </c>
      <c r="AO1289">
        <v>0.8943965517241379</v>
      </c>
      <c r="AP1289">
        <v>0.1056034482758621</v>
      </c>
      <c r="AQ1289">
        <v>0</v>
      </c>
      <c r="AR1289">
        <v>4.9568965517241381E-2</v>
      </c>
      <c r="AS1289">
        <v>0.1163793103448276</v>
      </c>
      <c r="AT1289">
        <v>0.14008620689655171</v>
      </c>
      <c r="AU1289">
        <v>0.14224137931034481</v>
      </c>
      <c r="AV1289">
        <v>0.1594827586206897</v>
      </c>
      <c r="AW1289">
        <v>0.1443965517241379</v>
      </c>
      <c r="AX1289">
        <v>9.2672413793103453E-2</v>
      </c>
      <c r="AY1289">
        <v>9.0517241379310345E-2</v>
      </c>
      <c r="AZ1289">
        <v>3.6637931034482762E-2</v>
      </c>
      <c r="BA1289">
        <v>1.077586206896552E-2</v>
      </c>
      <c r="BB1289">
        <v>1.7241379310344831E-2</v>
      </c>
      <c r="BC1289">
        <v>0</v>
      </c>
      <c r="BD1289">
        <v>0.93965517241379315</v>
      </c>
      <c r="BE1289">
        <v>6.0344827586206899E-2</v>
      </c>
      <c r="BF1289">
        <v>0</v>
      </c>
      <c r="BG1289">
        <v>0.46120689655172409</v>
      </c>
      <c r="BH1289">
        <v>0.45258620689655171</v>
      </c>
      <c r="BI1289">
        <v>8.6206896551724144E-2</v>
      </c>
      <c r="BJ1289">
        <v>0</v>
      </c>
      <c r="BK1289">
        <v>5.6034482758620691E-2</v>
      </c>
      <c r="BL1289">
        <v>0.87715517241379315</v>
      </c>
      <c r="BM1289">
        <v>0</v>
      </c>
      <c r="BN1289">
        <v>6.6810344827586202E-2</v>
      </c>
      <c r="BO1289">
        <v>7.5431034482758619E-2</v>
      </c>
      <c r="BP1289">
        <v>0.92241379310344829</v>
      </c>
      <c r="BQ1289">
        <v>2.155172413793103E-3</v>
      </c>
      <c r="BR1289">
        <v>0</v>
      </c>
      <c r="BS1289">
        <v>0</v>
      </c>
      <c r="BT1289">
        <v>0.31465517241379309</v>
      </c>
      <c r="BU1289">
        <v>0.68534482758620685</v>
      </c>
      <c r="BV1289">
        <v>0</v>
      </c>
      <c r="BW1289">
        <v>1</v>
      </c>
      <c r="BX1289" t="s">
        <v>2473</v>
      </c>
      <c r="BY1289">
        <v>3402</v>
      </c>
      <c r="BZ1289">
        <v>0.13639035861258081</v>
      </c>
      <c r="CA1289">
        <v>0</v>
      </c>
    </row>
    <row r="1290" spans="1:79" customFormat="1" x14ac:dyDescent="0.25">
      <c r="A1290" t="s">
        <v>2475</v>
      </c>
      <c r="B1290" t="s">
        <v>354</v>
      </c>
      <c r="C1290" t="s">
        <v>369</v>
      </c>
      <c r="D1290" t="s">
        <v>949</v>
      </c>
      <c r="E1290">
        <v>2020</v>
      </c>
      <c r="F1290">
        <v>1150</v>
      </c>
      <c r="G1290">
        <v>122</v>
      </c>
      <c r="H1290">
        <v>0</v>
      </c>
      <c r="I1290">
        <v>189</v>
      </c>
      <c r="J1290">
        <v>241</v>
      </c>
      <c r="K1290">
        <v>174</v>
      </c>
      <c r="L1290">
        <v>177</v>
      </c>
      <c r="M1290">
        <v>139</v>
      </c>
      <c r="N1290">
        <v>126</v>
      </c>
      <c r="O1290">
        <v>78</v>
      </c>
      <c r="P1290">
        <v>60</v>
      </c>
      <c r="Q1290">
        <v>30</v>
      </c>
      <c r="R1290">
        <v>11</v>
      </c>
      <c r="S1290">
        <v>47</v>
      </c>
      <c r="T1290">
        <v>0</v>
      </c>
      <c r="U1290">
        <v>1154</v>
      </c>
      <c r="V1290">
        <v>118</v>
      </c>
      <c r="W1290">
        <v>0</v>
      </c>
      <c r="X1290">
        <v>370</v>
      </c>
      <c r="Y1290">
        <v>794</v>
      </c>
      <c r="Z1290">
        <v>108</v>
      </c>
      <c r="AA1290">
        <v>0</v>
      </c>
      <c r="AB1290">
        <v>9</v>
      </c>
      <c r="AC1290">
        <v>1219</v>
      </c>
      <c r="AD1290">
        <v>0</v>
      </c>
      <c r="AE1290">
        <v>44</v>
      </c>
      <c r="AF1290">
        <v>40</v>
      </c>
      <c r="AG1290">
        <v>1231</v>
      </c>
      <c r="AH1290">
        <v>1</v>
      </c>
      <c r="AI1290">
        <v>0</v>
      </c>
      <c r="AJ1290">
        <v>0</v>
      </c>
      <c r="AK1290">
        <v>610</v>
      </c>
      <c r="AL1290">
        <v>662</v>
      </c>
      <c r="AM1290">
        <v>0</v>
      </c>
      <c r="AN1290">
        <v>1272</v>
      </c>
      <c r="AO1290">
        <v>0.90408805031446537</v>
      </c>
      <c r="AP1290">
        <v>9.5911949685534598E-2</v>
      </c>
      <c r="AQ1290">
        <v>0</v>
      </c>
      <c r="AR1290">
        <v>0.14858490566037741</v>
      </c>
      <c r="AS1290">
        <v>0.18946540880503149</v>
      </c>
      <c r="AT1290">
        <v>0.1367924528301887</v>
      </c>
      <c r="AU1290">
        <v>0.13915094339622641</v>
      </c>
      <c r="AV1290">
        <v>0.1092767295597484</v>
      </c>
      <c r="AW1290">
        <v>9.9056603773584911E-2</v>
      </c>
      <c r="AX1290">
        <v>6.1320754716981132E-2</v>
      </c>
      <c r="AY1290">
        <v>4.716981132075472E-2</v>
      </c>
      <c r="AZ1290">
        <v>2.358490566037736E-2</v>
      </c>
      <c r="BA1290">
        <v>3.6949685534591187E-2</v>
      </c>
      <c r="BB1290">
        <v>8.6477987421383646E-3</v>
      </c>
      <c r="BC1290">
        <v>0</v>
      </c>
      <c r="BD1290">
        <v>0.90723270440251569</v>
      </c>
      <c r="BE1290">
        <v>9.276729559748427E-2</v>
      </c>
      <c r="BF1290">
        <v>0</v>
      </c>
      <c r="BG1290">
        <v>0.29088050314465408</v>
      </c>
      <c r="BH1290">
        <v>0.62421383647798745</v>
      </c>
      <c r="BI1290">
        <v>8.4905660377358486E-2</v>
      </c>
      <c r="BJ1290">
        <v>0</v>
      </c>
      <c r="BK1290">
        <v>7.0754716981132077E-3</v>
      </c>
      <c r="BL1290">
        <v>0.95833333333333337</v>
      </c>
      <c r="BM1290">
        <v>0</v>
      </c>
      <c r="BN1290">
        <v>3.4591194968553458E-2</v>
      </c>
      <c r="BO1290">
        <v>3.1446540880503138E-2</v>
      </c>
      <c r="BP1290">
        <v>0.96776729559748431</v>
      </c>
      <c r="BQ1290">
        <v>7.8616352201257866E-4</v>
      </c>
      <c r="BR1290">
        <v>0</v>
      </c>
      <c r="BS1290">
        <v>0</v>
      </c>
      <c r="BT1290">
        <v>0.47955974842767302</v>
      </c>
      <c r="BU1290">
        <v>0.52044025157232709</v>
      </c>
      <c r="BV1290">
        <v>0</v>
      </c>
      <c r="BW1290">
        <v>1</v>
      </c>
      <c r="BX1290" t="s">
        <v>2473</v>
      </c>
      <c r="BY1290">
        <v>3402</v>
      </c>
      <c r="BZ1290">
        <v>0.37389770723104049</v>
      </c>
      <c r="CA1290">
        <v>0</v>
      </c>
    </row>
    <row r="1291" spans="1:79" customFormat="1" x14ac:dyDescent="0.25">
      <c r="A1291" t="s">
        <v>2476</v>
      </c>
      <c r="B1291" t="s">
        <v>354</v>
      </c>
      <c r="C1291" t="s">
        <v>369</v>
      </c>
      <c r="D1291" t="s">
        <v>951</v>
      </c>
      <c r="E1291">
        <v>2020</v>
      </c>
      <c r="F1291">
        <v>1272</v>
      </c>
      <c r="G1291">
        <v>178</v>
      </c>
      <c r="H1291">
        <v>0</v>
      </c>
      <c r="I1291">
        <v>108</v>
      </c>
      <c r="J1291">
        <v>271</v>
      </c>
      <c r="K1291">
        <v>206</v>
      </c>
      <c r="L1291">
        <v>155</v>
      </c>
      <c r="M1291">
        <v>198</v>
      </c>
      <c r="N1291">
        <v>183</v>
      </c>
      <c r="O1291">
        <v>139</v>
      </c>
      <c r="P1291">
        <v>102</v>
      </c>
      <c r="Q1291">
        <v>36</v>
      </c>
      <c r="R1291">
        <v>23</v>
      </c>
      <c r="S1291">
        <v>29</v>
      </c>
      <c r="T1291">
        <v>0</v>
      </c>
      <c r="U1291">
        <v>1034</v>
      </c>
      <c r="V1291">
        <v>416</v>
      </c>
      <c r="W1291">
        <v>0</v>
      </c>
      <c r="X1291">
        <v>383</v>
      </c>
      <c r="Y1291">
        <v>942</v>
      </c>
      <c r="Z1291">
        <v>125</v>
      </c>
      <c r="AA1291">
        <v>0</v>
      </c>
      <c r="AB1291">
        <v>14</v>
      </c>
      <c r="AC1291">
        <v>1388</v>
      </c>
      <c r="AD1291">
        <v>0</v>
      </c>
      <c r="AE1291">
        <v>48</v>
      </c>
      <c r="AF1291">
        <v>29</v>
      </c>
      <c r="AG1291">
        <v>1417</v>
      </c>
      <c r="AH1291">
        <v>4</v>
      </c>
      <c r="AI1291">
        <v>0</v>
      </c>
      <c r="AJ1291">
        <v>0</v>
      </c>
      <c r="AK1291">
        <v>382</v>
      </c>
      <c r="AL1291">
        <v>1068</v>
      </c>
      <c r="AM1291">
        <v>0</v>
      </c>
      <c r="AN1291">
        <v>1450</v>
      </c>
      <c r="AO1291">
        <v>0.87724137931034485</v>
      </c>
      <c r="AP1291">
        <v>0.12275862068965521</v>
      </c>
      <c r="AQ1291">
        <v>0</v>
      </c>
      <c r="AR1291">
        <v>7.4482758620689649E-2</v>
      </c>
      <c r="AS1291">
        <v>0.18689655172413791</v>
      </c>
      <c r="AT1291">
        <v>0.14206896551724141</v>
      </c>
      <c r="AU1291">
        <v>0.10689655172413789</v>
      </c>
      <c r="AV1291">
        <v>0.13655172413793101</v>
      </c>
      <c r="AW1291">
        <v>0.12620689655172421</v>
      </c>
      <c r="AX1291">
        <v>9.5862068965517244E-2</v>
      </c>
      <c r="AY1291">
        <v>7.0344827586206901E-2</v>
      </c>
      <c r="AZ1291">
        <v>2.4827586206896551E-2</v>
      </c>
      <c r="BA1291">
        <v>0.02</v>
      </c>
      <c r="BB1291">
        <v>1.5862068965517239E-2</v>
      </c>
      <c r="BC1291">
        <v>0</v>
      </c>
      <c r="BD1291">
        <v>0.71310344827586203</v>
      </c>
      <c r="BE1291">
        <v>0.28689655172413792</v>
      </c>
      <c r="BF1291">
        <v>0</v>
      </c>
      <c r="BG1291">
        <v>0.26413793103448269</v>
      </c>
      <c r="BH1291">
        <v>0.64965517241379311</v>
      </c>
      <c r="BI1291">
        <v>8.6206896551724144E-2</v>
      </c>
      <c r="BJ1291">
        <v>0</v>
      </c>
      <c r="BK1291">
        <v>9.655172413793104E-3</v>
      </c>
      <c r="BL1291">
        <v>0.95724137931034481</v>
      </c>
      <c r="BM1291">
        <v>0</v>
      </c>
      <c r="BN1291">
        <v>3.310344827586207E-2</v>
      </c>
      <c r="BO1291">
        <v>0.02</v>
      </c>
      <c r="BP1291">
        <v>0.97724137931034483</v>
      </c>
      <c r="BQ1291">
        <v>2.7586206896551722E-3</v>
      </c>
      <c r="BR1291">
        <v>0</v>
      </c>
      <c r="BS1291">
        <v>0</v>
      </c>
      <c r="BT1291">
        <v>0.26344827586206898</v>
      </c>
      <c r="BU1291">
        <v>0.73655172413793102</v>
      </c>
      <c r="BV1291">
        <v>0</v>
      </c>
      <c r="BW1291">
        <v>1</v>
      </c>
      <c r="BX1291" t="s">
        <v>2473</v>
      </c>
      <c r="BY1291">
        <v>3402</v>
      </c>
      <c r="BZ1291">
        <v>0.4262198706643151</v>
      </c>
      <c r="CA1291">
        <v>0</v>
      </c>
    </row>
    <row r="1292" spans="1:79" customFormat="1" x14ac:dyDescent="0.25">
      <c r="A1292" t="s">
        <v>2477</v>
      </c>
      <c r="B1292" t="s">
        <v>354</v>
      </c>
      <c r="C1292" t="s">
        <v>369</v>
      </c>
      <c r="D1292" t="s">
        <v>953</v>
      </c>
      <c r="E1292">
        <v>2020</v>
      </c>
      <c r="F1292">
        <v>187</v>
      </c>
      <c r="G1292">
        <v>26</v>
      </c>
      <c r="H1292">
        <v>0</v>
      </c>
      <c r="I1292">
        <v>18</v>
      </c>
      <c r="J1292">
        <v>25</v>
      </c>
      <c r="K1292">
        <v>28</v>
      </c>
      <c r="L1292">
        <v>23</v>
      </c>
      <c r="M1292">
        <v>31</v>
      </c>
      <c r="N1292">
        <v>22</v>
      </c>
      <c r="O1292">
        <v>21</v>
      </c>
      <c r="P1292">
        <v>22</v>
      </c>
      <c r="Q1292">
        <v>16</v>
      </c>
      <c r="R1292">
        <v>4</v>
      </c>
      <c r="S1292">
        <v>3</v>
      </c>
      <c r="T1292">
        <v>0</v>
      </c>
      <c r="U1292">
        <v>197</v>
      </c>
      <c r="V1292">
        <v>16</v>
      </c>
      <c r="W1292">
        <v>0</v>
      </c>
      <c r="X1292">
        <v>98</v>
      </c>
      <c r="Y1292">
        <v>85</v>
      </c>
      <c r="Z1292">
        <v>30</v>
      </c>
      <c r="AA1292">
        <v>0</v>
      </c>
      <c r="AB1292">
        <v>10</v>
      </c>
      <c r="AC1292">
        <v>123</v>
      </c>
      <c r="AD1292">
        <v>0</v>
      </c>
      <c r="AE1292">
        <v>80</v>
      </c>
      <c r="AF1292">
        <v>26</v>
      </c>
      <c r="AG1292">
        <v>171</v>
      </c>
      <c r="AH1292">
        <v>16</v>
      </c>
      <c r="AI1292">
        <v>0</v>
      </c>
      <c r="AJ1292">
        <v>0</v>
      </c>
      <c r="AK1292">
        <v>69</v>
      </c>
      <c r="AL1292">
        <v>143</v>
      </c>
      <c r="AM1292">
        <v>1</v>
      </c>
      <c r="AN1292">
        <v>213</v>
      </c>
      <c r="AO1292">
        <v>0.8779342723004695</v>
      </c>
      <c r="AP1292">
        <v>0.1220657276995305</v>
      </c>
      <c r="AQ1292">
        <v>0</v>
      </c>
      <c r="AR1292">
        <v>8.4507042253521125E-2</v>
      </c>
      <c r="AS1292">
        <v>0.1173708920187793</v>
      </c>
      <c r="AT1292">
        <v>0.1314553990610329</v>
      </c>
      <c r="AU1292">
        <v>0.107981220657277</v>
      </c>
      <c r="AV1292">
        <v>0.1455399061032864</v>
      </c>
      <c r="AW1292">
        <v>0.1032863849765258</v>
      </c>
      <c r="AX1292">
        <v>9.8591549295774641E-2</v>
      </c>
      <c r="AY1292">
        <v>0.1032863849765258</v>
      </c>
      <c r="AZ1292">
        <v>7.5117370892018781E-2</v>
      </c>
      <c r="BA1292">
        <v>1.408450704225352E-2</v>
      </c>
      <c r="BB1292">
        <v>1.8779342723004699E-2</v>
      </c>
      <c r="BC1292">
        <v>0</v>
      </c>
      <c r="BD1292">
        <v>0.92488262910798125</v>
      </c>
      <c r="BE1292">
        <v>7.5117370892018781E-2</v>
      </c>
      <c r="BF1292">
        <v>0</v>
      </c>
      <c r="BG1292">
        <v>0.460093896713615</v>
      </c>
      <c r="BH1292">
        <v>0.39906103286384981</v>
      </c>
      <c r="BI1292">
        <v>0.14084507042253519</v>
      </c>
      <c r="BJ1292">
        <v>0</v>
      </c>
      <c r="BK1292">
        <v>4.6948356807511728E-2</v>
      </c>
      <c r="BL1292">
        <v>0.57746478873239437</v>
      </c>
      <c r="BM1292">
        <v>0</v>
      </c>
      <c r="BN1292">
        <v>0.37558685446009388</v>
      </c>
      <c r="BO1292">
        <v>0.1220657276995305</v>
      </c>
      <c r="BP1292">
        <v>0.80281690140845074</v>
      </c>
      <c r="BQ1292">
        <v>7.5117370892018781E-2</v>
      </c>
      <c r="BR1292">
        <v>0</v>
      </c>
      <c r="BS1292">
        <v>0</v>
      </c>
      <c r="BT1292">
        <v>0.323943661971831</v>
      </c>
      <c r="BU1292">
        <v>0.67136150234741787</v>
      </c>
      <c r="BV1292">
        <v>4.6948356807511738E-3</v>
      </c>
      <c r="BW1292">
        <v>1</v>
      </c>
      <c r="BX1292" t="s">
        <v>2473</v>
      </c>
      <c r="BY1292">
        <v>3402</v>
      </c>
      <c r="BZ1292">
        <v>6.261022927689594E-2</v>
      </c>
      <c r="CA1292">
        <v>0</v>
      </c>
    </row>
    <row r="1293" spans="1:79" customFormat="1" x14ac:dyDescent="0.25">
      <c r="A1293" t="s">
        <v>2478</v>
      </c>
      <c r="B1293" t="s">
        <v>354</v>
      </c>
      <c r="C1293" t="s">
        <v>369</v>
      </c>
      <c r="D1293" t="s">
        <v>961</v>
      </c>
      <c r="E1293">
        <v>2020</v>
      </c>
      <c r="F1293">
        <v>3</v>
      </c>
      <c r="G1293">
        <v>0</v>
      </c>
      <c r="H1293">
        <v>0</v>
      </c>
      <c r="I1293">
        <v>2</v>
      </c>
      <c r="J1293">
        <v>0</v>
      </c>
      <c r="K1293">
        <v>0</v>
      </c>
      <c r="L1293">
        <v>0</v>
      </c>
      <c r="M1293">
        <v>1</v>
      </c>
      <c r="N1293">
        <v>0</v>
      </c>
      <c r="O1293">
        <v>0</v>
      </c>
      <c r="P1293">
        <v>0</v>
      </c>
      <c r="Q1293">
        <v>0</v>
      </c>
      <c r="R1293">
        <v>0</v>
      </c>
      <c r="S1293">
        <v>0</v>
      </c>
      <c r="T1293">
        <v>0</v>
      </c>
      <c r="U1293">
        <v>3</v>
      </c>
      <c r="V1293">
        <v>0</v>
      </c>
      <c r="W1293">
        <v>0</v>
      </c>
      <c r="X1293">
        <v>0</v>
      </c>
      <c r="Y1293">
        <v>0</v>
      </c>
      <c r="Z1293">
        <v>0</v>
      </c>
      <c r="AA1293">
        <v>3</v>
      </c>
      <c r="AB1293">
        <v>0</v>
      </c>
      <c r="AC1293">
        <v>0</v>
      </c>
      <c r="AD1293">
        <v>3</v>
      </c>
      <c r="AE1293">
        <v>0</v>
      </c>
      <c r="AF1293">
        <v>0</v>
      </c>
      <c r="AG1293">
        <v>0</v>
      </c>
      <c r="AH1293">
        <v>0</v>
      </c>
      <c r="AI1293">
        <v>0</v>
      </c>
      <c r="AJ1293">
        <v>3</v>
      </c>
      <c r="AK1293">
        <v>1</v>
      </c>
      <c r="AL1293">
        <v>2</v>
      </c>
      <c r="AM1293">
        <v>0</v>
      </c>
      <c r="AN1293">
        <v>3</v>
      </c>
      <c r="AO1293">
        <v>1</v>
      </c>
      <c r="AP1293">
        <v>0</v>
      </c>
      <c r="AQ1293">
        <v>0</v>
      </c>
      <c r="AR1293">
        <v>0.66666666666666663</v>
      </c>
      <c r="AS1293">
        <v>0</v>
      </c>
      <c r="AT1293">
        <v>0</v>
      </c>
      <c r="AU1293">
        <v>0</v>
      </c>
      <c r="AV1293">
        <v>0.33333333333333331</v>
      </c>
      <c r="AW1293">
        <v>0</v>
      </c>
      <c r="AX1293">
        <v>0</v>
      </c>
      <c r="AY1293">
        <v>0</v>
      </c>
      <c r="AZ1293">
        <v>0</v>
      </c>
      <c r="BA1293">
        <v>0</v>
      </c>
      <c r="BB1293">
        <v>0</v>
      </c>
      <c r="BC1293">
        <v>0</v>
      </c>
      <c r="BD1293">
        <v>1</v>
      </c>
      <c r="BE1293">
        <v>0</v>
      </c>
      <c r="BF1293">
        <v>0</v>
      </c>
      <c r="BG1293">
        <v>0</v>
      </c>
      <c r="BH1293">
        <v>0</v>
      </c>
      <c r="BI1293">
        <v>0</v>
      </c>
      <c r="BJ1293">
        <v>1</v>
      </c>
      <c r="BK1293">
        <v>0</v>
      </c>
      <c r="BL1293">
        <v>0</v>
      </c>
      <c r="BM1293">
        <v>1</v>
      </c>
      <c r="BN1293">
        <v>0</v>
      </c>
      <c r="BO1293">
        <v>0</v>
      </c>
      <c r="BP1293">
        <v>0</v>
      </c>
      <c r="BQ1293">
        <v>0</v>
      </c>
      <c r="BR1293">
        <v>0</v>
      </c>
      <c r="BS1293">
        <v>1</v>
      </c>
      <c r="BT1293">
        <v>0.33333333333333331</v>
      </c>
      <c r="BU1293">
        <v>0.66666666666666663</v>
      </c>
      <c r="BV1293">
        <v>0</v>
      </c>
      <c r="BW1293">
        <v>1</v>
      </c>
      <c r="BX1293" t="s">
        <v>2473</v>
      </c>
      <c r="BY1293">
        <v>3402</v>
      </c>
      <c r="BZ1293">
        <v>8.8183421516754845E-4</v>
      </c>
      <c r="CA1293">
        <v>0</v>
      </c>
    </row>
    <row r="1294" spans="1:79" customFormat="1" x14ac:dyDescent="0.25">
      <c r="A1294" t="s">
        <v>2479</v>
      </c>
      <c r="B1294" t="s">
        <v>354</v>
      </c>
      <c r="C1294" t="s">
        <v>376</v>
      </c>
      <c r="D1294" t="s">
        <v>44</v>
      </c>
      <c r="E1294">
        <v>2020</v>
      </c>
      <c r="F1294">
        <v>2687</v>
      </c>
      <c r="G1294">
        <v>265</v>
      </c>
      <c r="H1294">
        <v>0</v>
      </c>
      <c r="I1294">
        <v>376</v>
      </c>
      <c r="J1294">
        <v>398</v>
      </c>
      <c r="K1294">
        <v>357</v>
      </c>
      <c r="L1294">
        <v>418</v>
      </c>
      <c r="M1294">
        <v>400</v>
      </c>
      <c r="N1294">
        <v>366</v>
      </c>
      <c r="O1294">
        <v>342</v>
      </c>
      <c r="P1294">
        <v>158</v>
      </c>
      <c r="Q1294">
        <v>50</v>
      </c>
      <c r="R1294">
        <v>16</v>
      </c>
      <c r="S1294">
        <v>71</v>
      </c>
      <c r="T1294">
        <v>0</v>
      </c>
      <c r="U1294">
        <v>2926</v>
      </c>
      <c r="V1294">
        <v>25</v>
      </c>
      <c r="W1294">
        <v>1</v>
      </c>
      <c r="X1294">
        <v>1837</v>
      </c>
      <c r="Y1294">
        <v>829</v>
      </c>
      <c r="Z1294">
        <v>286</v>
      </c>
      <c r="AA1294">
        <v>0</v>
      </c>
      <c r="AB1294">
        <v>155</v>
      </c>
      <c r="AC1294">
        <v>2454</v>
      </c>
      <c r="AD1294">
        <v>0</v>
      </c>
      <c r="AE1294">
        <v>343</v>
      </c>
      <c r="AF1294">
        <v>118</v>
      </c>
      <c r="AG1294">
        <v>2671</v>
      </c>
      <c r="AH1294">
        <v>163</v>
      </c>
      <c r="AI1294">
        <v>0</v>
      </c>
      <c r="AJ1294">
        <v>0</v>
      </c>
      <c r="AK1294">
        <v>838</v>
      </c>
      <c r="AL1294">
        <v>2086</v>
      </c>
      <c r="AM1294">
        <v>28</v>
      </c>
      <c r="AN1294">
        <v>2952</v>
      </c>
      <c r="AO1294">
        <v>0.910230352303523</v>
      </c>
      <c r="AP1294">
        <v>8.9769647696476967E-2</v>
      </c>
      <c r="AQ1294">
        <v>0</v>
      </c>
      <c r="AR1294">
        <v>0.1273712737127371</v>
      </c>
      <c r="AS1294">
        <v>0.1348238482384824</v>
      </c>
      <c r="AT1294">
        <v>0.1209349593495935</v>
      </c>
      <c r="AU1294">
        <v>0.14159891598915991</v>
      </c>
      <c r="AV1294">
        <v>0.1355013550135501</v>
      </c>
      <c r="AW1294">
        <v>0.1239837398373984</v>
      </c>
      <c r="AX1294">
        <v>0.1158536585365854</v>
      </c>
      <c r="AY1294">
        <v>5.3523035230352303E-2</v>
      </c>
      <c r="AZ1294">
        <v>1.6937669376693769E-2</v>
      </c>
      <c r="BA1294">
        <v>2.4051490514905152E-2</v>
      </c>
      <c r="BB1294">
        <v>5.4200542005420054E-3</v>
      </c>
      <c r="BC1294">
        <v>0</v>
      </c>
      <c r="BD1294">
        <v>0.99119241192411922</v>
      </c>
      <c r="BE1294">
        <v>8.4688346883468827E-3</v>
      </c>
      <c r="BF1294">
        <v>3.3875338753387528E-4</v>
      </c>
      <c r="BG1294">
        <v>0.62228997289972898</v>
      </c>
      <c r="BH1294">
        <v>0.28082655826558273</v>
      </c>
      <c r="BI1294">
        <v>9.6883468834688347E-2</v>
      </c>
      <c r="BJ1294">
        <v>0</v>
      </c>
      <c r="BK1294">
        <v>5.2506775067750679E-2</v>
      </c>
      <c r="BL1294">
        <v>0.83130081300813008</v>
      </c>
      <c r="BM1294">
        <v>0</v>
      </c>
      <c r="BN1294">
        <v>0.11619241192411919</v>
      </c>
      <c r="BO1294">
        <v>3.9972899728997292E-2</v>
      </c>
      <c r="BP1294">
        <v>0.90481029810298108</v>
      </c>
      <c r="BQ1294">
        <v>5.5216802168021682E-2</v>
      </c>
      <c r="BR1294">
        <v>0</v>
      </c>
      <c r="BS1294">
        <v>0</v>
      </c>
      <c r="BT1294">
        <v>0.28387533875338761</v>
      </c>
      <c r="BU1294">
        <v>0.70663956639566394</v>
      </c>
      <c r="BV1294">
        <v>9.485094850948509E-3</v>
      </c>
      <c r="BW1294">
        <v>1</v>
      </c>
      <c r="BX1294" t="s">
        <v>2480</v>
      </c>
      <c r="BY1294">
        <v>2952</v>
      </c>
      <c r="BZ1294">
        <v>1</v>
      </c>
      <c r="CA1294">
        <v>0</v>
      </c>
    </row>
    <row r="1295" spans="1:79" customFormat="1" x14ac:dyDescent="0.25">
      <c r="A1295" t="s">
        <v>2481</v>
      </c>
      <c r="B1295" t="s">
        <v>354</v>
      </c>
      <c r="C1295" t="s">
        <v>376</v>
      </c>
      <c r="D1295" t="s">
        <v>947</v>
      </c>
      <c r="E1295">
        <v>2020</v>
      </c>
      <c r="F1295">
        <v>181</v>
      </c>
      <c r="G1295">
        <v>12</v>
      </c>
      <c r="H1295">
        <v>0</v>
      </c>
      <c r="I1295">
        <v>13</v>
      </c>
      <c r="J1295">
        <v>22</v>
      </c>
      <c r="K1295">
        <v>25</v>
      </c>
      <c r="L1295">
        <v>29</v>
      </c>
      <c r="M1295">
        <v>23</v>
      </c>
      <c r="N1295">
        <v>18</v>
      </c>
      <c r="O1295">
        <v>25</v>
      </c>
      <c r="P1295">
        <v>20</v>
      </c>
      <c r="Q1295">
        <v>10</v>
      </c>
      <c r="R1295">
        <v>5</v>
      </c>
      <c r="S1295">
        <v>3</v>
      </c>
      <c r="T1295">
        <v>0</v>
      </c>
      <c r="U1295">
        <v>191</v>
      </c>
      <c r="V1295">
        <v>2</v>
      </c>
      <c r="W1295">
        <v>0</v>
      </c>
      <c r="X1295">
        <v>114</v>
      </c>
      <c r="Y1295">
        <v>51</v>
      </c>
      <c r="Z1295">
        <v>28</v>
      </c>
      <c r="AA1295">
        <v>0</v>
      </c>
      <c r="AB1295">
        <v>14</v>
      </c>
      <c r="AC1295">
        <v>125</v>
      </c>
      <c r="AD1295">
        <v>0</v>
      </c>
      <c r="AE1295">
        <v>54</v>
      </c>
      <c r="AF1295">
        <v>8</v>
      </c>
      <c r="AG1295">
        <v>167</v>
      </c>
      <c r="AH1295">
        <v>18</v>
      </c>
      <c r="AI1295">
        <v>0</v>
      </c>
      <c r="AJ1295">
        <v>0</v>
      </c>
      <c r="AK1295">
        <v>76</v>
      </c>
      <c r="AL1295">
        <v>114</v>
      </c>
      <c r="AM1295">
        <v>3</v>
      </c>
      <c r="AN1295">
        <v>193</v>
      </c>
      <c r="AO1295">
        <v>0.93782383419689119</v>
      </c>
      <c r="AP1295">
        <v>6.2176165803108807E-2</v>
      </c>
      <c r="AQ1295">
        <v>0</v>
      </c>
      <c r="AR1295">
        <v>6.7357512953367879E-2</v>
      </c>
      <c r="AS1295">
        <v>0.1139896373056995</v>
      </c>
      <c r="AT1295">
        <v>0.1295336787564767</v>
      </c>
      <c r="AU1295">
        <v>0.15025906735751299</v>
      </c>
      <c r="AV1295">
        <v>0.1191709844559585</v>
      </c>
      <c r="AW1295">
        <v>9.3264248704663211E-2</v>
      </c>
      <c r="AX1295">
        <v>0.1295336787564767</v>
      </c>
      <c r="AY1295">
        <v>0.1036269430051813</v>
      </c>
      <c r="AZ1295">
        <v>5.181347150259067E-2</v>
      </c>
      <c r="BA1295">
        <v>1.55440414507772E-2</v>
      </c>
      <c r="BB1295">
        <v>2.5906735751295339E-2</v>
      </c>
      <c r="BC1295">
        <v>0</v>
      </c>
      <c r="BD1295">
        <v>0.98963730569948183</v>
      </c>
      <c r="BE1295">
        <v>1.036269430051814E-2</v>
      </c>
      <c r="BF1295">
        <v>0</v>
      </c>
      <c r="BG1295">
        <v>0.59067357512953367</v>
      </c>
      <c r="BH1295">
        <v>0.26424870466321237</v>
      </c>
      <c r="BI1295">
        <v>0.1450777202072539</v>
      </c>
      <c r="BJ1295">
        <v>0</v>
      </c>
      <c r="BK1295">
        <v>7.2538860103626937E-2</v>
      </c>
      <c r="BL1295">
        <v>0.64766839378238339</v>
      </c>
      <c r="BM1295">
        <v>0</v>
      </c>
      <c r="BN1295">
        <v>0.27979274611398958</v>
      </c>
      <c r="BO1295">
        <v>4.145077720207254E-2</v>
      </c>
      <c r="BP1295">
        <v>0.86528497409326421</v>
      </c>
      <c r="BQ1295">
        <v>9.3264248704663211E-2</v>
      </c>
      <c r="BR1295">
        <v>0</v>
      </c>
      <c r="BS1295">
        <v>0</v>
      </c>
      <c r="BT1295">
        <v>0.39378238341968907</v>
      </c>
      <c r="BU1295">
        <v>0.59067357512953367</v>
      </c>
      <c r="BV1295">
        <v>1.55440414507772E-2</v>
      </c>
      <c r="BW1295">
        <v>1</v>
      </c>
      <c r="BX1295" t="s">
        <v>2480</v>
      </c>
      <c r="BY1295">
        <v>2952</v>
      </c>
      <c r="BZ1295">
        <v>6.5379403794037935E-2</v>
      </c>
      <c r="CA1295">
        <v>0</v>
      </c>
    </row>
    <row r="1296" spans="1:79" customFormat="1" x14ac:dyDescent="0.25">
      <c r="A1296" t="s">
        <v>2482</v>
      </c>
      <c r="B1296" t="s">
        <v>354</v>
      </c>
      <c r="C1296" t="s">
        <v>376</v>
      </c>
      <c r="D1296" t="s">
        <v>949</v>
      </c>
      <c r="E1296">
        <v>2020</v>
      </c>
      <c r="F1296">
        <v>1322</v>
      </c>
      <c r="G1296">
        <v>168</v>
      </c>
      <c r="H1296">
        <v>0</v>
      </c>
      <c r="I1296">
        <v>200</v>
      </c>
      <c r="J1296">
        <v>213</v>
      </c>
      <c r="K1296">
        <v>173</v>
      </c>
      <c r="L1296">
        <v>212</v>
      </c>
      <c r="M1296">
        <v>210</v>
      </c>
      <c r="N1296">
        <v>177</v>
      </c>
      <c r="O1296">
        <v>165</v>
      </c>
      <c r="P1296">
        <v>74</v>
      </c>
      <c r="Q1296">
        <v>18</v>
      </c>
      <c r="R1296">
        <v>7</v>
      </c>
      <c r="S1296">
        <v>41</v>
      </c>
      <c r="T1296">
        <v>0</v>
      </c>
      <c r="U1296">
        <v>1485</v>
      </c>
      <c r="V1296">
        <v>5</v>
      </c>
      <c r="W1296">
        <v>0</v>
      </c>
      <c r="X1296">
        <v>893</v>
      </c>
      <c r="Y1296">
        <v>466</v>
      </c>
      <c r="Z1296">
        <v>131</v>
      </c>
      <c r="AA1296">
        <v>0</v>
      </c>
      <c r="AB1296">
        <v>16</v>
      </c>
      <c r="AC1296">
        <v>1331</v>
      </c>
      <c r="AD1296">
        <v>0</v>
      </c>
      <c r="AE1296">
        <v>143</v>
      </c>
      <c r="AF1296">
        <v>56</v>
      </c>
      <c r="AG1296">
        <v>1323</v>
      </c>
      <c r="AH1296">
        <v>111</v>
      </c>
      <c r="AI1296">
        <v>0</v>
      </c>
      <c r="AJ1296">
        <v>0</v>
      </c>
      <c r="AK1296">
        <v>252</v>
      </c>
      <c r="AL1296">
        <v>1221</v>
      </c>
      <c r="AM1296">
        <v>17</v>
      </c>
      <c r="AN1296">
        <v>1490</v>
      </c>
      <c r="AO1296">
        <v>0.88724832214765104</v>
      </c>
      <c r="AP1296">
        <v>0.11275167785234901</v>
      </c>
      <c r="AQ1296">
        <v>0</v>
      </c>
      <c r="AR1296">
        <v>0.13422818791946309</v>
      </c>
      <c r="AS1296">
        <v>0.1429530201342282</v>
      </c>
      <c r="AT1296">
        <v>0.11610738255033561</v>
      </c>
      <c r="AU1296">
        <v>0.14228187919463089</v>
      </c>
      <c r="AV1296">
        <v>0.1409395973154362</v>
      </c>
      <c r="AW1296">
        <v>0.11879194630872481</v>
      </c>
      <c r="AX1296">
        <v>0.1107382550335571</v>
      </c>
      <c r="AY1296">
        <v>4.9664429530201337E-2</v>
      </c>
      <c r="AZ1296">
        <v>1.2080536912751679E-2</v>
      </c>
      <c r="BA1296">
        <v>2.7516778523489931E-2</v>
      </c>
      <c r="BB1296">
        <v>4.6979865771812077E-3</v>
      </c>
      <c r="BC1296">
        <v>0</v>
      </c>
      <c r="BD1296">
        <v>0.99664429530201337</v>
      </c>
      <c r="BE1296">
        <v>3.3557046979865771E-3</v>
      </c>
      <c r="BF1296">
        <v>0</v>
      </c>
      <c r="BG1296">
        <v>0.59932885906040267</v>
      </c>
      <c r="BH1296">
        <v>0.31275167785234897</v>
      </c>
      <c r="BI1296">
        <v>8.7919463087248323E-2</v>
      </c>
      <c r="BJ1296">
        <v>0</v>
      </c>
      <c r="BK1296">
        <v>1.073825503355705E-2</v>
      </c>
      <c r="BL1296">
        <v>0.89328859060402688</v>
      </c>
      <c r="BM1296">
        <v>0</v>
      </c>
      <c r="BN1296">
        <v>9.5973154362416102E-2</v>
      </c>
      <c r="BO1296">
        <v>3.7583892617449662E-2</v>
      </c>
      <c r="BP1296">
        <v>0.88791946308724834</v>
      </c>
      <c r="BQ1296">
        <v>7.449664429530202E-2</v>
      </c>
      <c r="BR1296">
        <v>0</v>
      </c>
      <c r="BS1296">
        <v>0</v>
      </c>
      <c r="BT1296">
        <v>0.1691275167785235</v>
      </c>
      <c r="BU1296">
        <v>0.81946308724832218</v>
      </c>
      <c r="BV1296">
        <v>1.140939597315436E-2</v>
      </c>
      <c r="BW1296">
        <v>1</v>
      </c>
      <c r="BX1296" t="s">
        <v>2480</v>
      </c>
      <c r="BY1296">
        <v>2952</v>
      </c>
      <c r="BZ1296">
        <v>0.50474254742547431</v>
      </c>
      <c r="CA1296">
        <v>0</v>
      </c>
    </row>
    <row r="1297" spans="1:79" customFormat="1" x14ac:dyDescent="0.25">
      <c r="A1297" t="s">
        <v>2483</v>
      </c>
      <c r="B1297" t="s">
        <v>354</v>
      </c>
      <c r="C1297" t="s">
        <v>376</v>
      </c>
      <c r="D1297" t="s">
        <v>951</v>
      </c>
      <c r="E1297">
        <v>2020</v>
      </c>
      <c r="F1297">
        <v>988</v>
      </c>
      <c r="G1297">
        <v>76</v>
      </c>
      <c r="H1297">
        <v>0</v>
      </c>
      <c r="I1297">
        <v>142</v>
      </c>
      <c r="J1297">
        <v>140</v>
      </c>
      <c r="K1297">
        <v>135</v>
      </c>
      <c r="L1297">
        <v>136</v>
      </c>
      <c r="M1297">
        <v>145</v>
      </c>
      <c r="N1297">
        <v>140</v>
      </c>
      <c r="O1297">
        <v>131</v>
      </c>
      <c r="P1297">
        <v>52</v>
      </c>
      <c r="Q1297">
        <v>15</v>
      </c>
      <c r="R1297">
        <v>2</v>
      </c>
      <c r="S1297">
        <v>26</v>
      </c>
      <c r="T1297">
        <v>0</v>
      </c>
      <c r="U1297">
        <v>1047</v>
      </c>
      <c r="V1297">
        <v>16</v>
      </c>
      <c r="W1297">
        <v>1</v>
      </c>
      <c r="X1297">
        <v>684</v>
      </c>
      <c r="Y1297">
        <v>268</v>
      </c>
      <c r="Z1297">
        <v>112</v>
      </c>
      <c r="AA1297">
        <v>0</v>
      </c>
      <c r="AB1297">
        <v>114</v>
      </c>
      <c r="AC1297">
        <v>898</v>
      </c>
      <c r="AD1297">
        <v>0</v>
      </c>
      <c r="AE1297">
        <v>52</v>
      </c>
      <c r="AF1297">
        <v>11</v>
      </c>
      <c r="AG1297">
        <v>1053</v>
      </c>
      <c r="AH1297">
        <v>0</v>
      </c>
      <c r="AI1297">
        <v>0</v>
      </c>
      <c r="AJ1297">
        <v>0</v>
      </c>
      <c r="AK1297">
        <v>457</v>
      </c>
      <c r="AL1297">
        <v>602</v>
      </c>
      <c r="AM1297">
        <v>5</v>
      </c>
      <c r="AN1297">
        <v>1064</v>
      </c>
      <c r="AO1297">
        <v>0.9285714285714286</v>
      </c>
      <c r="AP1297">
        <v>7.1428571428571425E-2</v>
      </c>
      <c r="AQ1297">
        <v>0</v>
      </c>
      <c r="AR1297">
        <v>0.13345864661654139</v>
      </c>
      <c r="AS1297">
        <v>0.13157894736842099</v>
      </c>
      <c r="AT1297">
        <v>0.12687969924812029</v>
      </c>
      <c r="AU1297">
        <v>0.12781954887218039</v>
      </c>
      <c r="AV1297">
        <v>0.1362781954887218</v>
      </c>
      <c r="AW1297">
        <v>0.13157894736842099</v>
      </c>
      <c r="AX1297">
        <v>0.1231203007518797</v>
      </c>
      <c r="AY1297">
        <v>4.8872180451127817E-2</v>
      </c>
      <c r="AZ1297">
        <v>1.409774436090225E-2</v>
      </c>
      <c r="BA1297">
        <v>2.4436090225563908E-2</v>
      </c>
      <c r="BB1297">
        <v>1.8796992481203011E-3</v>
      </c>
      <c r="BC1297">
        <v>0</v>
      </c>
      <c r="BD1297">
        <v>0.98402255639097747</v>
      </c>
      <c r="BE1297">
        <v>1.503759398496241E-2</v>
      </c>
      <c r="BF1297">
        <v>9.3984962406015032E-4</v>
      </c>
      <c r="BG1297">
        <v>0.6428571428571429</v>
      </c>
      <c r="BH1297">
        <v>0.25187969924812031</v>
      </c>
      <c r="BI1297">
        <v>0.10526315789473679</v>
      </c>
      <c r="BJ1297">
        <v>0</v>
      </c>
      <c r="BK1297">
        <v>0.1071428571428571</v>
      </c>
      <c r="BL1297">
        <v>0.84398496240601506</v>
      </c>
      <c r="BM1297">
        <v>0</v>
      </c>
      <c r="BN1297">
        <v>4.8872180451127817E-2</v>
      </c>
      <c r="BO1297">
        <v>1.033834586466165E-2</v>
      </c>
      <c r="BP1297">
        <v>0.98966165413533835</v>
      </c>
      <c r="BQ1297">
        <v>0</v>
      </c>
      <c r="BR1297">
        <v>0</v>
      </c>
      <c r="BS1297">
        <v>0</v>
      </c>
      <c r="BT1297">
        <v>0.42951127819548868</v>
      </c>
      <c r="BU1297">
        <v>0.56578947368421051</v>
      </c>
      <c r="BV1297">
        <v>4.6992481203007516E-3</v>
      </c>
      <c r="BW1297">
        <v>1</v>
      </c>
      <c r="BX1297" t="s">
        <v>2480</v>
      </c>
      <c r="BY1297">
        <v>2952</v>
      </c>
      <c r="BZ1297">
        <v>0.36043360433604338</v>
      </c>
      <c r="CA1297">
        <v>0</v>
      </c>
    </row>
    <row r="1298" spans="1:79" customFormat="1" x14ac:dyDescent="0.25">
      <c r="A1298" t="s">
        <v>2484</v>
      </c>
      <c r="B1298" t="s">
        <v>354</v>
      </c>
      <c r="C1298" t="s">
        <v>376</v>
      </c>
      <c r="D1298" t="s">
        <v>953</v>
      </c>
      <c r="E1298">
        <v>2020</v>
      </c>
      <c r="F1298">
        <v>196</v>
      </c>
      <c r="G1298">
        <v>9</v>
      </c>
      <c r="H1298">
        <v>0</v>
      </c>
      <c r="I1298">
        <v>21</v>
      </c>
      <c r="J1298">
        <v>23</v>
      </c>
      <c r="K1298">
        <v>24</v>
      </c>
      <c r="L1298">
        <v>41</v>
      </c>
      <c r="M1298">
        <v>22</v>
      </c>
      <c r="N1298">
        <v>31</v>
      </c>
      <c r="O1298">
        <v>21</v>
      </c>
      <c r="P1298">
        <v>12</v>
      </c>
      <c r="Q1298">
        <v>7</v>
      </c>
      <c r="R1298">
        <v>2</v>
      </c>
      <c r="S1298">
        <v>1</v>
      </c>
      <c r="T1298">
        <v>0</v>
      </c>
      <c r="U1298">
        <v>203</v>
      </c>
      <c r="V1298">
        <v>2</v>
      </c>
      <c r="W1298">
        <v>0</v>
      </c>
      <c r="X1298">
        <v>146</v>
      </c>
      <c r="Y1298">
        <v>44</v>
      </c>
      <c r="Z1298">
        <v>15</v>
      </c>
      <c r="AA1298">
        <v>0</v>
      </c>
      <c r="AB1298">
        <v>11</v>
      </c>
      <c r="AC1298">
        <v>100</v>
      </c>
      <c r="AD1298">
        <v>0</v>
      </c>
      <c r="AE1298">
        <v>94</v>
      </c>
      <c r="AF1298">
        <v>43</v>
      </c>
      <c r="AG1298">
        <v>128</v>
      </c>
      <c r="AH1298">
        <v>34</v>
      </c>
      <c r="AI1298">
        <v>0</v>
      </c>
      <c r="AJ1298">
        <v>0</v>
      </c>
      <c r="AK1298">
        <v>53</v>
      </c>
      <c r="AL1298">
        <v>149</v>
      </c>
      <c r="AM1298">
        <v>3</v>
      </c>
      <c r="AN1298">
        <v>205</v>
      </c>
      <c r="AO1298">
        <v>0.95609756097560972</v>
      </c>
      <c r="AP1298">
        <v>4.3902439024390241E-2</v>
      </c>
      <c r="AQ1298">
        <v>0</v>
      </c>
      <c r="AR1298">
        <v>0.1024390243902439</v>
      </c>
      <c r="AS1298">
        <v>0.1121951219512195</v>
      </c>
      <c r="AT1298">
        <v>0.1170731707317073</v>
      </c>
      <c r="AU1298">
        <v>0.2</v>
      </c>
      <c r="AV1298">
        <v>0.10731707317073171</v>
      </c>
      <c r="AW1298">
        <v>0.15121951219512189</v>
      </c>
      <c r="AX1298">
        <v>0.1024390243902439</v>
      </c>
      <c r="AY1298">
        <v>5.8536585365853662E-2</v>
      </c>
      <c r="AZ1298">
        <v>3.4146341463414637E-2</v>
      </c>
      <c r="BA1298">
        <v>4.8780487804878049E-3</v>
      </c>
      <c r="BB1298">
        <v>9.7560975609756097E-3</v>
      </c>
      <c r="BC1298">
        <v>0</v>
      </c>
      <c r="BD1298">
        <v>0.99024390243902438</v>
      </c>
      <c r="BE1298">
        <v>9.7560975609756097E-3</v>
      </c>
      <c r="BF1298">
        <v>0</v>
      </c>
      <c r="BG1298">
        <v>0.71219512195121948</v>
      </c>
      <c r="BH1298">
        <v>0.21463414634146341</v>
      </c>
      <c r="BI1298">
        <v>7.3170731707317069E-2</v>
      </c>
      <c r="BJ1298">
        <v>0</v>
      </c>
      <c r="BK1298">
        <v>5.3658536585365853E-2</v>
      </c>
      <c r="BL1298">
        <v>0.48780487804878048</v>
      </c>
      <c r="BM1298">
        <v>0</v>
      </c>
      <c r="BN1298">
        <v>0.45853658536585368</v>
      </c>
      <c r="BO1298">
        <v>0.2097560975609756</v>
      </c>
      <c r="BP1298">
        <v>0.62439024390243902</v>
      </c>
      <c r="BQ1298">
        <v>0.1658536585365854</v>
      </c>
      <c r="BR1298">
        <v>0</v>
      </c>
      <c r="BS1298">
        <v>0</v>
      </c>
      <c r="BT1298">
        <v>0.25853658536585372</v>
      </c>
      <c r="BU1298">
        <v>0.72682926829268291</v>
      </c>
      <c r="BV1298">
        <v>1.4634146341463421E-2</v>
      </c>
      <c r="BW1298">
        <v>1</v>
      </c>
      <c r="BX1298" t="s">
        <v>2480</v>
      </c>
      <c r="BY1298">
        <v>2952</v>
      </c>
      <c r="BZ1298">
        <v>6.9444444444444448E-2</v>
      </c>
      <c r="CA1298">
        <v>0</v>
      </c>
    </row>
    <row r="1299" spans="1:79" customFormat="1" x14ac:dyDescent="0.25">
      <c r="A1299" t="s">
        <v>2485</v>
      </c>
      <c r="B1299" t="s">
        <v>354</v>
      </c>
      <c r="C1299" t="s">
        <v>382</v>
      </c>
      <c r="D1299" t="s">
        <v>44</v>
      </c>
      <c r="E1299">
        <v>2020</v>
      </c>
      <c r="F1299">
        <v>2039</v>
      </c>
      <c r="G1299">
        <v>212</v>
      </c>
      <c r="H1299">
        <v>0</v>
      </c>
      <c r="I1299">
        <v>277</v>
      </c>
      <c r="J1299">
        <v>259</v>
      </c>
      <c r="K1299">
        <v>248</v>
      </c>
      <c r="L1299">
        <v>337</v>
      </c>
      <c r="M1299">
        <v>278</v>
      </c>
      <c r="N1299">
        <v>315</v>
      </c>
      <c r="O1299">
        <v>223</v>
      </c>
      <c r="P1299">
        <v>95</v>
      </c>
      <c r="Q1299">
        <v>16</v>
      </c>
      <c r="R1299">
        <v>2</v>
      </c>
      <c r="S1299">
        <v>201</v>
      </c>
      <c r="T1299">
        <v>0</v>
      </c>
      <c r="U1299">
        <v>2203</v>
      </c>
      <c r="V1299">
        <v>48</v>
      </c>
      <c r="W1299">
        <v>0</v>
      </c>
      <c r="X1299">
        <v>1419</v>
      </c>
      <c r="Y1299">
        <v>149</v>
      </c>
      <c r="Z1299">
        <v>683</v>
      </c>
      <c r="AA1299">
        <v>0</v>
      </c>
      <c r="AB1299">
        <v>0</v>
      </c>
      <c r="AC1299">
        <v>2175</v>
      </c>
      <c r="AD1299">
        <v>5</v>
      </c>
      <c r="AE1299">
        <v>71</v>
      </c>
      <c r="AF1299">
        <v>11</v>
      </c>
      <c r="AG1299">
        <v>2201</v>
      </c>
      <c r="AH1299">
        <v>13</v>
      </c>
      <c r="AI1299">
        <v>3</v>
      </c>
      <c r="AJ1299">
        <v>23</v>
      </c>
      <c r="AK1299">
        <v>940</v>
      </c>
      <c r="AL1299">
        <v>1309</v>
      </c>
      <c r="AM1299">
        <v>2</v>
      </c>
      <c r="AN1299">
        <v>2251</v>
      </c>
      <c r="AO1299">
        <v>0.90581963571745894</v>
      </c>
      <c r="AP1299">
        <v>9.418036428254109E-2</v>
      </c>
      <c r="AQ1299">
        <v>0</v>
      </c>
      <c r="AR1299">
        <v>0.12305641936916931</v>
      </c>
      <c r="AS1299">
        <v>0.11505997334517989</v>
      </c>
      <c r="AT1299">
        <v>0.1101732563305198</v>
      </c>
      <c r="AU1299">
        <v>0.1497112394491337</v>
      </c>
      <c r="AV1299">
        <v>0.123500666370502</v>
      </c>
      <c r="AW1299">
        <v>0.1399378054198134</v>
      </c>
      <c r="AX1299">
        <v>9.9067081297201237E-2</v>
      </c>
      <c r="AY1299">
        <v>4.2203465126610398E-2</v>
      </c>
      <c r="AZ1299">
        <v>7.1079520213238557E-3</v>
      </c>
      <c r="BA1299">
        <v>8.9293647267880943E-2</v>
      </c>
      <c r="BB1299">
        <v>8.8849400266548197E-4</v>
      </c>
      <c r="BC1299">
        <v>0</v>
      </c>
      <c r="BD1299">
        <v>0.97867614393602842</v>
      </c>
      <c r="BE1299">
        <v>2.132385606397157E-2</v>
      </c>
      <c r="BF1299">
        <v>0</v>
      </c>
      <c r="BG1299">
        <v>0.6303864948911595</v>
      </c>
      <c r="BH1299">
        <v>6.6192803198578412E-2</v>
      </c>
      <c r="BI1299">
        <v>0.3034207019102621</v>
      </c>
      <c r="BJ1299">
        <v>0</v>
      </c>
      <c r="BK1299">
        <v>0</v>
      </c>
      <c r="BL1299">
        <v>0.96623722789871169</v>
      </c>
      <c r="BM1299">
        <v>2.221235006663705E-3</v>
      </c>
      <c r="BN1299">
        <v>3.1541537094624608E-2</v>
      </c>
      <c r="BO1299">
        <v>4.8867170146601512E-3</v>
      </c>
      <c r="BP1299">
        <v>0.97778764993336298</v>
      </c>
      <c r="BQ1299">
        <v>5.7752110173256328E-3</v>
      </c>
      <c r="BR1299">
        <v>1.3327410039982229E-3</v>
      </c>
      <c r="BS1299">
        <v>1.021768103065304E-2</v>
      </c>
      <c r="BT1299">
        <v>0.41759218125277647</v>
      </c>
      <c r="BU1299">
        <v>0.58151932474455792</v>
      </c>
      <c r="BV1299">
        <v>8.8849400266548197E-4</v>
      </c>
      <c r="BW1299">
        <v>1</v>
      </c>
      <c r="BX1299" t="s">
        <v>2486</v>
      </c>
      <c r="BY1299">
        <v>2251</v>
      </c>
      <c r="BZ1299">
        <v>1</v>
      </c>
      <c r="CA1299">
        <v>0</v>
      </c>
    </row>
    <row r="1300" spans="1:79" customFormat="1" x14ac:dyDescent="0.25">
      <c r="A1300" t="s">
        <v>2487</v>
      </c>
      <c r="B1300" t="s">
        <v>354</v>
      </c>
      <c r="C1300" t="s">
        <v>382</v>
      </c>
      <c r="D1300" t="s">
        <v>947</v>
      </c>
      <c r="E1300">
        <v>2020</v>
      </c>
      <c r="F1300">
        <v>166</v>
      </c>
      <c r="G1300">
        <v>8</v>
      </c>
      <c r="H1300">
        <v>0</v>
      </c>
      <c r="I1300">
        <v>9</v>
      </c>
      <c r="J1300">
        <v>12</v>
      </c>
      <c r="K1300">
        <v>19</v>
      </c>
      <c r="L1300">
        <v>34</v>
      </c>
      <c r="M1300">
        <v>27</v>
      </c>
      <c r="N1300">
        <v>30</v>
      </c>
      <c r="O1300">
        <v>26</v>
      </c>
      <c r="P1300">
        <v>15</v>
      </c>
      <c r="Q1300">
        <v>1</v>
      </c>
      <c r="R1300">
        <v>0</v>
      </c>
      <c r="S1300">
        <v>1</v>
      </c>
      <c r="T1300">
        <v>0</v>
      </c>
      <c r="U1300">
        <v>174</v>
      </c>
      <c r="V1300">
        <v>0</v>
      </c>
      <c r="W1300">
        <v>0</v>
      </c>
      <c r="X1300">
        <v>127</v>
      </c>
      <c r="Y1300">
        <v>18</v>
      </c>
      <c r="Z1300">
        <v>29</v>
      </c>
      <c r="AA1300">
        <v>0</v>
      </c>
      <c r="AB1300">
        <v>0</v>
      </c>
      <c r="AC1300">
        <v>170</v>
      </c>
      <c r="AD1300">
        <v>0</v>
      </c>
      <c r="AE1300">
        <v>4</v>
      </c>
      <c r="AF1300">
        <v>1</v>
      </c>
      <c r="AG1300">
        <v>170</v>
      </c>
      <c r="AH1300">
        <v>3</v>
      </c>
      <c r="AI1300">
        <v>0</v>
      </c>
      <c r="AJ1300">
        <v>0</v>
      </c>
      <c r="AK1300">
        <v>127</v>
      </c>
      <c r="AL1300">
        <v>47</v>
      </c>
      <c r="AM1300">
        <v>0</v>
      </c>
      <c r="AN1300">
        <v>174</v>
      </c>
      <c r="AO1300">
        <v>0.95402298850574707</v>
      </c>
      <c r="AP1300">
        <v>4.5977011494252873E-2</v>
      </c>
      <c r="AQ1300">
        <v>0</v>
      </c>
      <c r="AR1300">
        <v>5.1724137931034482E-2</v>
      </c>
      <c r="AS1300">
        <v>6.8965517241379309E-2</v>
      </c>
      <c r="AT1300">
        <v>0.10919540229885059</v>
      </c>
      <c r="AU1300">
        <v>0.1954022988505747</v>
      </c>
      <c r="AV1300">
        <v>0.15517241379310351</v>
      </c>
      <c r="AW1300">
        <v>0.17241379310344829</v>
      </c>
      <c r="AX1300">
        <v>0.14942528735632191</v>
      </c>
      <c r="AY1300">
        <v>8.6206896551724144E-2</v>
      </c>
      <c r="AZ1300">
        <v>5.7471264367816091E-3</v>
      </c>
      <c r="BA1300">
        <v>5.7471264367816091E-3</v>
      </c>
      <c r="BB1300">
        <v>0</v>
      </c>
      <c r="BC1300">
        <v>0</v>
      </c>
      <c r="BD1300">
        <v>1</v>
      </c>
      <c r="BE1300">
        <v>0</v>
      </c>
      <c r="BF1300">
        <v>0</v>
      </c>
      <c r="BG1300">
        <v>0.72988505747126442</v>
      </c>
      <c r="BH1300">
        <v>0.10344827586206901</v>
      </c>
      <c r="BI1300">
        <v>0.16666666666666671</v>
      </c>
      <c r="BJ1300">
        <v>0</v>
      </c>
      <c r="BK1300">
        <v>0</v>
      </c>
      <c r="BL1300">
        <v>0.97701149425287359</v>
      </c>
      <c r="BM1300">
        <v>0</v>
      </c>
      <c r="BN1300">
        <v>2.298850574712644E-2</v>
      </c>
      <c r="BO1300">
        <v>5.7471264367816091E-3</v>
      </c>
      <c r="BP1300">
        <v>0.97701149425287359</v>
      </c>
      <c r="BQ1300">
        <v>1.7241379310344831E-2</v>
      </c>
      <c r="BR1300">
        <v>0</v>
      </c>
      <c r="BS1300">
        <v>0</v>
      </c>
      <c r="BT1300">
        <v>0.72988505747126442</v>
      </c>
      <c r="BU1300">
        <v>0.27011494252873558</v>
      </c>
      <c r="BV1300">
        <v>0</v>
      </c>
      <c r="BW1300">
        <v>1</v>
      </c>
      <c r="BX1300" t="s">
        <v>2486</v>
      </c>
      <c r="BY1300">
        <v>2251</v>
      </c>
      <c r="BZ1300">
        <v>7.7298978231896937E-2</v>
      </c>
      <c r="CA1300">
        <v>0</v>
      </c>
    </row>
    <row r="1301" spans="1:79" customFormat="1" x14ac:dyDescent="0.25">
      <c r="A1301" t="s">
        <v>2488</v>
      </c>
      <c r="B1301" t="s">
        <v>354</v>
      </c>
      <c r="C1301" t="s">
        <v>382</v>
      </c>
      <c r="D1301" t="s">
        <v>949</v>
      </c>
      <c r="E1301">
        <v>2020</v>
      </c>
      <c r="F1301">
        <v>637</v>
      </c>
      <c r="G1301">
        <v>102</v>
      </c>
      <c r="H1301">
        <v>0</v>
      </c>
      <c r="I1301">
        <v>79</v>
      </c>
      <c r="J1301">
        <v>80</v>
      </c>
      <c r="K1301">
        <v>87</v>
      </c>
      <c r="L1301">
        <v>115</v>
      </c>
      <c r="M1301">
        <v>91</v>
      </c>
      <c r="N1301">
        <v>100</v>
      </c>
      <c r="O1301">
        <v>88</v>
      </c>
      <c r="P1301">
        <v>36</v>
      </c>
      <c r="Q1301">
        <v>2</v>
      </c>
      <c r="R1301">
        <v>1</v>
      </c>
      <c r="S1301">
        <v>60</v>
      </c>
      <c r="T1301">
        <v>0</v>
      </c>
      <c r="U1301">
        <v>734</v>
      </c>
      <c r="V1301">
        <v>5</v>
      </c>
      <c r="W1301">
        <v>0</v>
      </c>
      <c r="X1301">
        <v>457</v>
      </c>
      <c r="Y1301">
        <v>38</v>
      </c>
      <c r="Z1301">
        <v>244</v>
      </c>
      <c r="AA1301">
        <v>0</v>
      </c>
      <c r="AB1301">
        <v>0</v>
      </c>
      <c r="AC1301">
        <v>684</v>
      </c>
      <c r="AD1301">
        <v>3</v>
      </c>
      <c r="AE1301">
        <v>52</v>
      </c>
      <c r="AF1301">
        <v>2</v>
      </c>
      <c r="AG1301">
        <v>729</v>
      </c>
      <c r="AH1301">
        <v>3</v>
      </c>
      <c r="AI1301">
        <v>0</v>
      </c>
      <c r="AJ1301">
        <v>5</v>
      </c>
      <c r="AK1301">
        <v>242</v>
      </c>
      <c r="AL1301">
        <v>497</v>
      </c>
      <c r="AM1301">
        <v>0</v>
      </c>
      <c r="AN1301">
        <v>739</v>
      </c>
      <c r="AO1301">
        <v>0.8619756427604871</v>
      </c>
      <c r="AP1301">
        <v>0.1380243572395129</v>
      </c>
      <c r="AQ1301">
        <v>0</v>
      </c>
      <c r="AR1301">
        <v>0.10690121786197559</v>
      </c>
      <c r="AS1301">
        <v>0.108254397834912</v>
      </c>
      <c r="AT1301">
        <v>0.1177266576454668</v>
      </c>
      <c r="AU1301">
        <v>0.15561569688768609</v>
      </c>
      <c r="AV1301">
        <v>0.12313937753721239</v>
      </c>
      <c r="AW1301">
        <v>0.13531799729364011</v>
      </c>
      <c r="AX1301">
        <v>0.11907983761840329</v>
      </c>
      <c r="AY1301">
        <v>4.8714479025710418E-2</v>
      </c>
      <c r="AZ1301">
        <v>2.7063599458728009E-3</v>
      </c>
      <c r="BA1301">
        <v>8.1190798376184037E-2</v>
      </c>
      <c r="BB1301">
        <v>1.3531799729364011E-3</v>
      </c>
      <c r="BC1301">
        <v>0</v>
      </c>
      <c r="BD1301">
        <v>0.99323410013531799</v>
      </c>
      <c r="BE1301">
        <v>6.7658998646820028E-3</v>
      </c>
      <c r="BF1301">
        <v>0</v>
      </c>
      <c r="BG1301">
        <v>0.61840324763193499</v>
      </c>
      <c r="BH1301">
        <v>5.142083897158322E-2</v>
      </c>
      <c r="BI1301">
        <v>0.33017591339648172</v>
      </c>
      <c r="BJ1301">
        <v>0</v>
      </c>
      <c r="BK1301">
        <v>0</v>
      </c>
      <c r="BL1301">
        <v>0.92557510148849798</v>
      </c>
      <c r="BM1301">
        <v>4.0595399188092006E-3</v>
      </c>
      <c r="BN1301">
        <v>7.0365358592692828E-2</v>
      </c>
      <c r="BO1301">
        <v>2.7063599458728009E-3</v>
      </c>
      <c r="BP1301">
        <v>0.98646820027063598</v>
      </c>
      <c r="BQ1301">
        <v>4.0595399188092006E-3</v>
      </c>
      <c r="BR1301">
        <v>0</v>
      </c>
      <c r="BS1301">
        <v>6.7658998646820028E-3</v>
      </c>
      <c r="BT1301">
        <v>0.32746955345060891</v>
      </c>
      <c r="BU1301">
        <v>0.67253044654939109</v>
      </c>
      <c r="BV1301">
        <v>0</v>
      </c>
      <c r="BW1301">
        <v>1</v>
      </c>
      <c r="BX1301" t="s">
        <v>2486</v>
      </c>
      <c r="BY1301">
        <v>2251</v>
      </c>
      <c r="BZ1301">
        <v>0.32829853398489561</v>
      </c>
      <c r="CA1301">
        <v>0</v>
      </c>
    </row>
    <row r="1302" spans="1:79" customFormat="1" x14ac:dyDescent="0.25">
      <c r="A1302" t="s">
        <v>2489</v>
      </c>
      <c r="B1302" t="s">
        <v>354</v>
      </c>
      <c r="C1302" t="s">
        <v>382</v>
      </c>
      <c r="D1302" t="s">
        <v>951</v>
      </c>
      <c r="E1302">
        <v>2020</v>
      </c>
      <c r="F1302">
        <v>1168</v>
      </c>
      <c r="G1302">
        <v>98</v>
      </c>
      <c r="H1302">
        <v>0</v>
      </c>
      <c r="I1302">
        <v>184</v>
      </c>
      <c r="J1302">
        <v>161</v>
      </c>
      <c r="K1302">
        <v>132</v>
      </c>
      <c r="L1302">
        <v>178</v>
      </c>
      <c r="M1302">
        <v>148</v>
      </c>
      <c r="N1302">
        <v>176</v>
      </c>
      <c r="O1302">
        <v>101</v>
      </c>
      <c r="P1302">
        <v>39</v>
      </c>
      <c r="Q1302">
        <v>9</v>
      </c>
      <c r="R1302">
        <v>1</v>
      </c>
      <c r="S1302">
        <v>137</v>
      </c>
      <c r="T1302">
        <v>0</v>
      </c>
      <c r="U1302">
        <v>1224</v>
      </c>
      <c r="V1302">
        <v>42</v>
      </c>
      <c r="W1302">
        <v>0</v>
      </c>
      <c r="X1302">
        <v>798</v>
      </c>
      <c r="Y1302">
        <v>76</v>
      </c>
      <c r="Z1302">
        <v>392</v>
      </c>
      <c r="AA1302">
        <v>0</v>
      </c>
      <c r="AB1302">
        <v>0</v>
      </c>
      <c r="AC1302">
        <v>1257</v>
      </c>
      <c r="AD1302">
        <v>2</v>
      </c>
      <c r="AE1302">
        <v>7</v>
      </c>
      <c r="AF1302">
        <v>3</v>
      </c>
      <c r="AG1302">
        <v>1244</v>
      </c>
      <c r="AH1302">
        <v>0</v>
      </c>
      <c r="AI1302">
        <v>3</v>
      </c>
      <c r="AJ1302">
        <v>16</v>
      </c>
      <c r="AK1302">
        <v>550</v>
      </c>
      <c r="AL1302">
        <v>714</v>
      </c>
      <c r="AM1302">
        <v>2</v>
      </c>
      <c r="AN1302">
        <v>1266</v>
      </c>
      <c r="AO1302">
        <v>0.92259083728278046</v>
      </c>
      <c r="AP1302">
        <v>7.7409162717219593E-2</v>
      </c>
      <c r="AQ1302">
        <v>0</v>
      </c>
      <c r="AR1302">
        <v>0.14533965244865721</v>
      </c>
      <c r="AS1302">
        <v>0.127172195892575</v>
      </c>
      <c r="AT1302">
        <v>0.1042654028436019</v>
      </c>
      <c r="AU1302">
        <v>0.14060031595576619</v>
      </c>
      <c r="AV1302">
        <v>0.11690363349131121</v>
      </c>
      <c r="AW1302">
        <v>0.1390205371248025</v>
      </c>
      <c r="AX1302">
        <v>7.9778830963665087E-2</v>
      </c>
      <c r="AY1302">
        <v>3.0805687203791472E-2</v>
      </c>
      <c r="AZ1302">
        <v>7.1090047393364934E-3</v>
      </c>
      <c r="BA1302">
        <v>0.1082148499210111</v>
      </c>
      <c r="BB1302">
        <v>7.8988941548183253E-4</v>
      </c>
      <c r="BC1302">
        <v>0</v>
      </c>
      <c r="BD1302">
        <v>0.96682464454976302</v>
      </c>
      <c r="BE1302">
        <v>3.3175355450236969E-2</v>
      </c>
      <c r="BF1302">
        <v>0</v>
      </c>
      <c r="BG1302">
        <v>0.63033175355450233</v>
      </c>
      <c r="BH1302">
        <v>6.0031595576619273E-2</v>
      </c>
      <c r="BI1302">
        <v>0.30963665086887843</v>
      </c>
      <c r="BJ1302">
        <v>0</v>
      </c>
      <c r="BK1302">
        <v>0</v>
      </c>
      <c r="BL1302">
        <v>0.99289099526066349</v>
      </c>
      <c r="BM1302">
        <v>1.5797788309636651E-3</v>
      </c>
      <c r="BN1302">
        <v>5.5292259083728279E-3</v>
      </c>
      <c r="BO1302">
        <v>2.3696682464454978E-3</v>
      </c>
      <c r="BP1302">
        <v>0.98262243285939965</v>
      </c>
      <c r="BQ1302">
        <v>0</v>
      </c>
      <c r="BR1302">
        <v>2.3696682464454978E-3</v>
      </c>
      <c r="BS1302">
        <v>1.2638230647709321E-2</v>
      </c>
      <c r="BT1302">
        <v>0.43443917851500791</v>
      </c>
      <c r="BU1302">
        <v>0.56398104265402849</v>
      </c>
      <c r="BV1302">
        <v>1.5797788309636651E-3</v>
      </c>
      <c r="BW1302">
        <v>1</v>
      </c>
      <c r="BX1302" t="s">
        <v>2486</v>
      </c>
      <c r="BY1302">
        <v>2251</v>
      </c>
      <c r="BZ1302">
        <v>0.56241670368725016</v>
      </c>
      <c r="CA1302">
        <v>0</v>
      </c>
    </row>
    <row r="1303" spans="1:79" customFormat="1" x14ac:dyDescent="0.25">
      <c r="A1303" t="s">
        <v>2490</v>
      </c>
      <c r="B1303" t="s">
        <v>354</v>
      </c>
      <c r="C1303" t="s">
        <v>382</v>
      </c>
      <c r="D1303" t="s">
        <v>953</v>
      </c>
      <c r="E1303">
        <v>2020</v>
      </c>
      <c r="F1303">
        <v>65</v>
      </c>
      <c r="G1303">
        <v>4</v>
      </c>
      <c r="H1303">
        <v>0</v>
      </c>
      <c r="I1303">
        <v>5</v>
      </c>
      <c r="J1303">
        <v>6</v>
      </c>
      <c r="K1303">
        <v>10</v>
      </c>
      <c r="L1303">
        <v>10</v>
      </c>
      <c r="M1303">
        <v>11</v>
      </c>
      <c r="N1303">
        <v>9</v>
      </c>
      <c r="O1303">
        <v>7</v>
      </c>
      <c r="P1303">
        <v>5</v>
      </c>
      <c r="Q1303">
        <v>3</v>
      </c>
      <c r="R1303">
        <v>0</v>
      </c>
      <c r="S1303">
        <v>3</v>
      </c>
      <c r="T1303">
        <v>0</v>
      </c>
      <c r="U1303">
        <v>68</v>
      </c>
      <c r="V1303">
        <v>1</v>
      </c>
      <c r="W1303">
        <v>0</v>
      </c>
      <c r="X1303">
        <v>35</v>
      </c>
      <c r="Y1303">
        <v>16</v>
      </c>
      <c r="Z1303">
        <v>18</v>
      </c>
      <c r="AA1303">
        <v>0</v>
      </c>
      <c r="AB1303">
        <v>0</v>
      </c>
      <c r="AC1303">
        <v>64</v>
      </c>
      <c r="AD1303">
        <v>0</v>
      </c>
      <c r="AE1303">
        <v>5</v>
      </c>
      <c r="AF1303">
        <v>5</v>
      </c>
      <c r="AG1303">
        <v>57</v>
      </c>
      <c r="AH1303">
        <v>7</v>
      </c>
      <c r="AI1303">
        <v>0</v>
      </c>
      <c r="AJ1303">
        <v>0</v>
      </c>
      <c r="AK1303">
        <v>20</v>
      </c>
      <c r="AL1303">
        <v>49</v>
      </c>
      <c r="AM1303">
        <v>0</v>
      </c>
      <c r="AN1303">
        <v>69</v>
      </c>
      <c r="AO1303">
        <v>0.94202898550724634</v>
      </c>
      <c r="AP1303">
        <v>5.7971014492753617E-2</v>
      </c>
      <c r="AQ1303">
        <v>0</v>
      </c>
      <c r="AR1303">
        <v>7.2463768115942032E-2</v>
      </c>
      <c r="AS1303">
        <v>8.6956521739130432E-2</v>
      </c>
      <c r="AT1303">
        <v>0.14492753623188409</v>
      </c>
      <c r="AU1303">
        <v>0.14492753623188409</v>
      </c>
      <c r="AV1303">
        <v>0.15942028985507251</v>
      </c>
      <c r="AW1303">
        <v>0.13043478260869559</v>
      </c>
      <c r="AX1303">
        <v>0.10144927536231881</v>
      </c>
      <c r="AY1303">
        <v>7.2463768115942032E-2</v>
      </c>
      <c r="AZ1303">
        <v>4.3478260869565223E-2</v>
      </c>
      <c r="BA1303">
        <v>4.3478260869565223E-2</v>
      </c>
      <c r="BB1303">
        <v>0</v>
      </c>
      <c r="BC1303">
        <v>0</v>
      </c>
      <c r="BD1303">
        <v>0.98550724637681164</v>
      </c>
      <c r="BE1303">
        <v>1.4492753623188409E-2</v>
      </c>
      <c r="BF1303">
        <v>0</v>
      </c>
      <c r="BG1303">
        <v>0.50724637681159424</v>
      </c>
      <c r="BH1303">
        <v>0.2318840579710145</v>
      </c>
      <c r="BI1303">
        <v>0.2608695652173913</v>
      </c>
      <c r="BJ1303">
        <v>0</v>
      </c>
      <c r="BK1303">
        <v>0</v>
      </c>
      <c r="BL1303">
        <v>0.92753623188405798</v>
      </c>
      <c r="BM1303">
        <v>0</v>
      </c>
      <c r="BN1303">
        <v>7.2463768115942032E-2</v>
      </c>
      <c r="BO1303">
        <v>7.2463768115942032E-2</v>
      </c>
      <c r="BP1303">
        <v>0.82608695652173914</v>
      </c>
      <c r="BQ1303">
        <v>0.10144927536231881</v>
      </c>
      <c r="BR1303">
        <v>0</v>
      </c>
      <c r="BS1303">
        <v>0</v>
      </c>
      <c r="BT1303">
        <v>0.28985507246376813</v>
      </c>
      <c r="BU1303">
        <v>0.71014492753623193</v>
      </c>
      <c r="BV1303">
        <v>0</v>
      </c>
      <c r="BW1303">
        <v>1</v>
      </c>
      <c r="BX1303" t="s">
        <v>2486</v>
      </c>
      <c r="BY1303">
        <v>2251</v>
      </c>
      <c r="BZ1303">
        <v>3.0653043091959129E-2</v>
      </c>
      <c r="CA1303">
        <v>0</v>
      </c>
    </row>
    <row r="1304" spans="1:79" customFormat="1" x14ac:dyDescent="0.25">
      <c r="A1304" t="s">
        <v>2491</v>
      </c>
      <c r="B1304" t="s">
        <v>354</v>
      </c>
      <c r="C1304" t="s">
        <v>382</v>
      </c>
      <c r="D1304" t="s">
        <v>961</v>
      </c>
      <c r="E1304">
        <v>2020</v>
      </c>
      <c r="F1304">
        <v>3</v>
      </c>
      <c r="G1304">
        <v>0</v>
      </c>
      <c r="H1304">
        <v>0</v>
      </c>
      <c r="I1304">
        <v>0</v>
      </c>
      <c r="J1304">
        <v>0</v>
      </c>
      <c r="K1304">
        <v>0</v>
      </c>
      <c r="L1304">
        <v>0</v>
      </c>
      <c r="M1304">
        <v>1</v>
      </c>
      <c r="N1304">
        <v>0</v>
      </c>
      <c r="O1304">
        <v>1</v>
      </c>
      <c r="P1304">
        <v>0</v>
      </c>
      <c r="Q1304">
        <v>1</v>
      </c>
      <c r="R1304">
        <v>0</v>
      </c>
      <c r="S1304">
        <v>0</v>
      </c>
      <c r="T1304">
        <v>0</v>
      </c>
      <c r="U1304">
        <v>3</v>
      </c>
      <c r="V1304">
        <v>0</v>
      </c>
      <c r="W1304">
        <v>0</v>
      </c>
      <c r="X1304">
        <v>2</v>
      </c>
      <c r="Y1304">
        <v>1</v>
      </c>
      <c r="Z1304">
        <v>0</v>
      </c>
      <c r="AA1304">
        <v>0</v>
      </c>
      <c r="AB1304">
        <v>0</v>
      </c>
      <c r="AC1304">
        <v>0</v>
      </c>
      <c r="AD1304">
        <v>0</v>
      </c>
      <c r="AE1304">
        <v>3</v>
      </c>
      <c r="AF1304">
        <v>0</v>
      </c>
      <c r="AG1304">
        <v>1</v>
      </c>
      <c r="AH1304">
        <v>0</v>
      </c>
      <c r="AI1304">
        <v>0</v>
      </c>
      <c r="AJ1304">
        <v>2</v>
      </c>
      <c r="AK1304">
        <v>1</v>
      </c>
      <c r="AL1304">
        <v>2</v>
      </c>
      <c r="AM1304">
        <v>0</v>
      </c>
      <c r="AN1304">
        <v>3</v>
      </c>
      <c r="AO1304">
        <v>1</v>
      </c>
      <c r="AP1304">
        <v>0</v>
      </c>
      <c r="AQ1304">
        <v>0</v>
      </c>
      <c r="AR1304">
        <v>0</v>
      </c>
      <c r="AS1304">
        <v>0</v>
      </c>
      <c r="AT1304">
        <v>0</v>
      </c>
      <c r="AU1304">
        <v>0</v>
      </c>
      <c r="AV1304">
        <v>0.33333333333333331</v>
      </c>
      <c r="AW1304">
        <v>0</v>
      </c>
      <c r="AX1304">
        <v>0.33333333333333331</v>
      </c>
      <c r="AY1304">
        <v>0</v>
      </c>
      <c r="AZ1304">
        <v>0.33333333333333331</v>
      </c>
      <c r="BA1304">
        <v>0</v>
      </c>
      <c r="BB1304">
        <v>0</v>
      </c>
      <c r="BC1304">
        <v>0</v>
      </c>
      <c r="BD1304">
        <v>1</v>
      </c>
      <c r="BE1304">
        <v>0</v>
      </c>
      <c r="BF1304">
        <v>0</v>
      </c>
      <c r="BG1304">
        <v>0.66666666666666663</v>
      </c>
      <c r="BH1304">
        <v>0.33333333333333331</v>
      </c>
      <c r="BI1304">
        <v>0</v>
      </c>
      <c r="BJ1304">
        <v>0</v>
      </c>
      <c r="BK1304">
        <v>0</v>
      </c>
      <c r="BL1304">
        <v>0</v>
      </c>
      <c r="BM1304">
        <v>0</v>
      </c>
      <c r="BN1304">
        <v>1</v>
      </c>
      <c r="BO1304">
        <v>0</v>
      </c>
      <c r="BP1304">
        <v>0.33333333333333331</v>
      </c>
      <c r="BQ1304">
        <v>0</v>
      </c>
      <c r="BR1304">
        <v>0</v>
      </c>
      <c r="BS1304">
        <v>0.66666666666666663</v>
      </c>
      <c r="BT1304">
        <v>0.33333333333333331</v>
      </c>
      <c r="BU1304">
        <v>0.66666666666666663</v>
      </c>
      <c r="BV1304">
        <v>0</v>
      </c>
      <c r="BW1304">
        <v>1</v>
      </c>
      <c r="BX1304" t="s">
        <v>2486</v>
      </c>
      <c r="BY1304">
        <v>2251</v>
      </c>
      <c r="BZ1304">
        <v>1.3327410039982229E-3</v>
      </c>
      <c r="CA1304">
        <v>0</v>
      </c>
    </row>
    <row r="1305" spans="1:79" customFormat="1" x14ac:dyDescent="0.25">
      <c r="A1305" t="s">
        <v>2492</v>
      </c>
      <c r="B1305" t="s">
        <v>354</v>
      </c>
      <c r="C1305" t="s">
        <v>388</v>
      </c>
      <c r="D1305" t="s">
        <v>44</v>
      </c>
      <c r="E1305">
        <v>2020</v>
      </c>
      <c r="F1305">
        <v>113</v>
      </c>
      <c r="G1305">
        <v>22</v>
      </c>
      <c r="H1305">
        <v>0</v>
      </c>
      <c r="I1305">
        <v>11</v>
      </c>
      <c r="J1305">
        <v>20</v>
      </c>
      <c r="K1305">
        <v>21</v>
      </c>
      <c r="L1305">
        <v>15</v>
      </c>
      <c r="M1305">
        <v>14</v>
      </c>
      <c r="N1305">
        <v>15</v>
      </c>
      <c r="O1305">
        <v>14</v>
      </c>
      <c r="P1305">
        <v>15</v>
      </c>
      <c r="Q1305">
        <v>5</v>
      </c>
      <c r="R1305">
        <v>4</v>
      </c>
      <c r="S1305">
        <v>1</v>
      </c>
      <c r="T1305">
        <v>0</v>
      </c>
      <c r="U1305">
        <v>125</v>
      </c>
      <c r="V1305">
        <v>10</v>
      </c>
      <c r="W1305">
        <v>0</v>
      </c>
      <c r="X1305">
        <v>95</v>
      </c>
      <c r="Y1305">
        <v>6</v>
      </c>
      <c r="Z1305">
        <v>34</v>
      </c>
      <c r="AA1305">
        <v>0</v>
      </c>
      <c r="AB1305">
        <v>4</v>
      </c>
      <c r="AC1305">
        <v>115</v>
      </c>
      <c r="AD1305">
        <v>1</v>
      </c>
      <c r="AE1305">
        <v>15</v>
      </c>
      <c r="AF1305">
        <v>0</v>
      </c>
      <c r="AG1305">
        <v>135</v>
      </c>
      <c r="AH1305">
        <v>0</v>
      </c>
      <c r="AI1305">
        <v>0</v>
      </c>
      <c r="AJ1305">
        <v>0</v>
      </c>
      <c r="AK1305">
        <v>76</v>
      </c>
      <c r="AL1305">
        <v>39</v>
      </c>
      <c r="AM1305">
        <v>20</v>
      </c>
      <c r="AN1305">
        <v>135</v>
      </c>
      <c r="AO1305">
        <v>0.83703703703703702</v>
      </c>
      <c r="AP1305">
        <v>0.162962962962963</v>
      </c>
      <c r="AQ1305">
        <v>0</v>
      </c>
      <c r="AR1305">
        <v>8.1481481481481488E-2</v>
      </c>
      <c r="AS1305">
        <v>0.14814814814814811</v>
      </c>
      <c r="AT1305">
        <v>0.15555555555555561</v>
      </c>
      <c r="AU1305">
        <v>0.1111111111111111</v>
      </c>
      <c r="AV1305">
        <v>0.1037037037037037</v>
      </c>
      <c r="AW1305">
        <v>0.1111111111111111</v>
      </c>
      <c r="AX1305">
        <v>0.1037037037037037</v>
      </c>
      <c r="AY1305">
        <v>0.1111111111111111</v>
      </c>
      <c r="AZ1305">
        <v>3.7037037037037028E-2</v>
      </c>
      <c r="BA1305">
        <v>7.4074074074074077E-3</v>
      </c>
      <c r="BB1305">
        <v>2.9629629629629631E-2</v>
      </c>
      <c r="BC1305">
        <v>0</v>
      </c>
      <c r="BD1305">
        <v>0.92592592592592593</v>
      </c>
      <c r="BE1305">
        <v>7.407407407407407E-2</v>
      </c>
      <c r="BF1305">
        <v>0</v>
      </c>
      <c r="BG1305">
        <v>0.70370370370370372</v>
      </c>
      <c r="BH1305">
        <v>4.4444444444444453E-2</v>
      </c>
      <c r="BI1305">
        <v>0.25185185185185183</v>
      </c>
      <c r="BJ1305">
        <v>0</v>
      </c>
      <c r="BK1305">
        <v>2.9629629629629631E-2</v>
      </c>
      <c r="BL1305">
        <v>0.85185185185185186</v>
      </c>
      <c r="BM1305">
        <v>7.4074074074074077E-3</v>
      </c>
      <c r="BN1305">
        <v>0.1111111111111111</v>
      </c>
      <c r="BO1305">
        <v>0</v>
      </c>
      <c r="BP1305">
        <v>1</v>
      </c>
      <c r="BQ1305">
        <v>0</v>
      </c>
      <c r="BR1305">
        <v>0</v>
      </c>
      <c r="BS1305">
        <v>0</v>
      </c>
      <c r="BT1305">
        <v>0.562962962962963</v>
      </c>
      <c r="BU1305">
        <v>0.28888888888888892</v>
      </c>
      <c r="BV1305">
        <v>0.14814814814814811</v>
      </c>
      <c r="BW1305">
        <v>1</v>
      </c>
      <c r="BX1305" t="s">
        <v>2493</v>
      </c>
      <c r="BY1305">
        <v>135</v>
      </c>
      <c r="BZ1305">
        <v>1</v>
      </c>
      <c r="CA1305">
        <v>0</v>
      </c>
    </row>
    <row r="1306" spans="1:79" customFormat="1" x14ac:dyDescent="0.25">
      <c r="A1306" t="s">
        <v>2494</v>
      </c>
      <c r="B1306" t="s">
        <v>354</v>
      </c>
      <c r="C1306" t="s">
        <v>388</v>
      </c>
      <c r="D1306" t="s">
        <v>947</v>
      </c>
      <c r="E1306">
        <v>2020</v>
      </c>
      <c r="F1306">
        <v>12</v>
      </c>
      <c r="G1306">
        <v>2</v>
      </c>
      <c r="H1306">
        <v>0</v>
      </c>
      <c r="I1306">
        <v>0</v>
      </c>
      <c r="J1306">
        <v>2</v>
      </c>
      <c r="K1306">
        <v>3</v>
      </c>
      <c r="L1306">
        <v>2</v>
      </c>
      <c r="M1306">
        <v>1</v>
      </c>
      <c r="N1306">
        <v>2</v>
      </c>
      <c r="O1306">
        <v>2</v>
      </c>
      <c r="P1306">
        <v>1</v>
      </c>
      <c r="Q1306">
        <v>1</v>
      </c>
      <c r="R1306">
        <v>0</v>
      </c>
      <c r="S1306">
        <v>0</v>
      </c>
      <c r="T1306">
        <v>0</v>
      </c>
      <c r="U1306">
        <v>14</v>
      </c>
      <c r="V1306">
        <v>0</v>
      </c>
      <c r="W1306">
        <v>0</v>
      </c>
      <c r="X1306">
        <v>8</v>
      </c>
      <c r="Y1306">
        <v>1</v>
      </c>
      <c r="Z1306">
        <v>5</v>
      </c>
      <c r="AA1306">
        <v>0</v>
      </c>
      <c r="AB1306">
        <v>0</v>
      </c>
      <c r="AC1306">
        <v>12</v>
      </c>
      <c r="AD1306">
        <v>0</v>
      </c>
      <c r="AE1306">
        <v>2</v>
      </c>
      <c r="AF1306">
        <v>0</v>
      </c>
      <c r="AG1306">
        <v>14</v>
      </c>
      <c r="AH1306">
        <v>0</v>
      </c>
      <c r="AI1306">
        <v>0</v>
      </c>
      <c r="AJ1306">
        <v>0</v>
      </c>
      <c r="AK1306">
        <v>1</v>
      </c>
      <c r="AL1306">
        <v>12</v>
      </c>
      <c r="AM1306">
        <v>1</v>
      </c>
      <c r="AN1306">
        <v>14</v>
      </c>
      <c r="AO1306">
        <v>0.8571428571428571</v>
      </c>
      <c r="AP1306">
        <v>0.14285714285714279</v>
      </c>
      <c r="AQ1306">
        <v>0</v>
      </c>
      <c r="AR1306">
        <v>0</v>
      </c>
      <c r="AS1306">
        <v>0.14285714285714279</v>
      </c>
      <c r="AT1306">
        <v>0.2142857142857143</v>
      </c>
      <c r="AU1306">
        <v>0.14285714285714279</v>
      </c>
      <c r="AV1306">
        <v>7.1428571428571425E-2</v>
      </c>
      <c r="AW1306">
        <v>0.14285714285714279</v>
      </c>
      <c r="AX1306">
        <v>0.14285714285714279</v>
      </c>
      <c r="AY1306">
        <v>7.1428571428571425E-2</v>
      </c>
      <c r="AZ1306">
        <v>7.1428571428571425E-2</v>
      </c>
      <c r="BA1306">
        <v>0</v>
      </c>
      <c r="BB1306">
        <v>0</v>
      </c>
      <c r="BC1306">
        <v>0</v>
      </c>
      <c r="BD1306">
        <v>1</v>
      </c>
      <c r="BE1306">
        <v>0</v>
      </c>
      <c r="BF1306">
        <v>0</v>
      </c>
      <c r="BG1306">
        <v>0.5714285714285714</v>
      </c>
      <c r="BH1306">
        <v>7.1428571428571425E-2</v>
      </c>
      <c r="BI1306">
        <v>0.35714285714285721</v>
      </c>
      <c r="BJ1306">
        <v>0</v>
      </c>
      <c r="BK1306">
        <v>0</v>
      </c>
      <c r="BL1306">
        <v>0.8571428571428571</v>
      </c>
      <c r="BM1306">
        <v>0</v>
      </c>
      <c r="BN1306">
        <v>0.14285714285714279</v>
      </c>
      <c r="BO1306">
        <v>0</v>
      </c>
      <c r="BP1306">
        <v>1</v>
      </c>
      <c r="BQ1306">
        <v>0</v>
      </c>
      <c r="BR1306">
        <v>0</v>
      </c>
      <c r="BS1306">
        <v>0</v>
      </c>
      <c r="BT1306">
        <v>7.1428571428571425E-2</v>
      </c>
      <c r="BU1306">
        <v>0.8571428571428571</v>
      </c>
      <c r="BV1306">
        <v>7.1428571428571425E-2</v>
      </c>
      <c r="BW1306">
        <v>1</v>
      </c>
      <c r="BX1306" t="s">
        <v>2493</v>
      </c>
      <c r="BY1306">
        <v>135</v>
      </c>
      <c r="BZ1306">
        <v>0.1037037037037037</v>
      </c>
      <c r="CA1306">
        <v>0</v>
      </c>
    </row>
    <row r="1307" spans="1:79" customFormat="1" x14ac:dyDescent="0.25">
      <c r="A1307" t="s">
        <v>2495</v>
      </c>
      <c r="B1307" t="s">
        <v>354</v>
      </c>
      <c r="C1307" t="s">
        <v>388</v>
      </c>
      <c r="D1307" t="s">
        <v>949</v>
      </c>
      <c r="E1307">
        <v>2020</v>
      </c>
      <c r="F1307">
        <v>36</v>
      </c>
      <c r="G1307">
        <v>7</v>
      </c>
      <c r="H1307">
        <v>0</v>
      </c>
      <c r="I1307">
        <v>2</v>
      </c>
      <c r="J1307">
        <v>7</v>
      </c>
      <c r="K1307">
        <v>4</v>
      </c>
      <c r="L1307">
        <v>4</v>
      </c>
      <c r="M1307">
        <v>4</v>
      </c>
      <c r="N1307">
        <v>3</v>
      </c>
      <c r="O1307">
        <v>8</v>
      </c>
      <c r="P1307">
        <v>6</v>
      </c>
      <c r="Q1307">
        <v>1</v>
      </c>
      <c r="R1307">
        <v>3</v>
      </c>
      <c r="S1307">
        <v>1</v>
      </c>
      <c r="T1307">
        <v>0</v>
      </c>
      <c r="U1307">
        <v>42</v>
      </c>
      <c r="V1307">
        <v>1</v>
      </c>
      <c r="W1307">
        <v>0</v>
      </c>
      <c r="X1307">
        <v>33</v>
      </c>
      <c r="Y1307">
        <v>2</v>
      </c>
      <c r="Z1307">
        <v>8</v>
      </c>
      <c r="AA1307">
        <v>0</v>
      </c>
      <c r="AB1307">
        <v>1</v>
      </c>
      <c r="AC1307">
        <v>38</v>
      </c>
      <c r="AD1307">
        <v>0</v>
      </c>
      <c r="AE1307">
        <v>4</v>
      </c>
      <c r="AF1307">
        <v>0</v>
      </c>
      <c r="AG1307">
        <v>43</v>
      </c>
      <c r="AH1307">
        <v>0</v>
      </c>
      <c r="AI1307">
        <v>0</v>
      </c>
      <c r="AJ1307">
        <v>0</v>
      </c>
      <c r="AK1307">
        <v>20</v>
      </c>
      <c r="AL1307">
        <v>14</v>
      </c>
      <c r="AM1307">
        <v>9</v>
      </c>
      <c r="AN1307">
        <v>43</v>
      </c>
      <c r="AO1307">
        <v>0.83720930232558144</v>
      </c>
      <c r="AP1307">
        <v>0.16279069767441859</v>
      </c>
      <c r="AQ1307">
        <v>0</v>
      </c>
      <c r="AR1307">
        <v>4.6511627906976737E-2</v>
      </c>
      <c r="AS1307">
        <v>0.16279069767441859</v>
      </c>
      <c r="AT1307">
        <v>9.3023255813953487E-2</v>
      </c>
      <c r="AU1307">
        <v>9.3023255813953487E-2</v>
      </c>
      <c r="AV1307">
        <v>9.3023255813953487E-2</v>
      </c>
      <c r="AW1307">
        <v>6.9767441860465115E-2</v>
      </c>
      <c r="AX1307">
        <v>0.186046511627907</v>
      </c>
      <c r="AY1307">
        <v>0.1395348837209302</v>
      </c>
      <c r="AZ1307">
        <v>2.3255813953488368E-2</v>
      </c>
      <c r="BA1307">
        <v>2.3255813953488368E-2</v>
      </c>
      <c r="BB1307">
        <v>6.9767441860465115E-2</v>
      </c>
      <c r="BC1307">
        <v>0</v>
      </c>
      <c r="BD1307">
        <v>0.97674418604651159</v>
      </c>
      <c r="BE1307">
        <v>2.3255813953488368E-2</v>
      </c>
      <c r="BF1307">
        <v>0</v>
      </c>
      <c r="BG1307">
        <v>0.76744186046511631</v>
      </c>
      <c r="BH1307">
        <v>4.6511627906976737E-2</v>
      </c>
      <c r="BI1307">
        <v>0.186046511627907</v>
      </c>
      <c r="BJ1307">
        <v>0</v>
      </c>
      <c r="BK1307">
        <v>2.3255813953488368E-2</v>
      </c>
      <c r="BL1307">
        <v>0.88372093023255816</v>
      </c>
      <c r="BM1307">
        <v>0</v>
      </c>
      <c r="BN1307">
        <v>9.3023255813953487E-2</v>
      </c>
      <c r="BO1307">
        <v>0</v>
      </c>
      <c r="BP1307">
        <v>1</v>
      </c>
      <c r="BQ1307">
        <v>0</v>
      </c>
      <c r="BR1307">
        <v>0</v>
      </c>
      <c r="BS1307">
        <v>0</v>
      </c>
      <c r="BT1307">
        <v>0.46511627906976738</v>
      </c>
      <c r="BU1307">
        <v>0.32558139534883718</v>
      </c>
      <c r="BV1307">
        <v>0.20930232558139539</v>
      </c>
      <c r="BW1307">
        <v>1</v>
      </c>
      <c r="BX1307" t="s">
        <v>2493</v>
      </c>
      <c r="BY1307">
        <v>135</v>
      </c>
      <c r="BZ1307">
        <v>0.31851851851851848</v>
      </c>
      <c r="CA1307">
        <v>0</v>
      </c>
    </row>
    <row r="1308" spans="1:79" customFormat="1" x14ac:dyDescent="0.25">
      <c r="A1308" t="s">
        <v>2496</v>
      </c>
      <c r="B1308" t="s">
        <v>354</v>
      </c>
      <c r="C1308" t="s">
        <v>388</v>
      </c>
      <c r="D1308" t="s">
        <v>951</v>
      </c>
      <c r="E1308">
        <v>2020</v>
      </c>
      <c r="F1308">
        <v>50</v>
      </c>
      <c r="G1308">
        <v>12</v>
      </c>
      <c r="H1308">
        <v>0</v>
      </c>
      <c r="I1308">
        <v>5</v>
      </c>
      <c r="J1308">
        <v>10</v>
      </c>
      <c r="K1308">
        <v>12</v>
      </c>
      <c r="L1308">
        <v>7</v>
      </c>
      <c r="M1308">
        <v>6</v>
      </c>
      <c r="N1308">
        <v>9</v>
      </c>
      <c r="O1308">
        <v>4</v>
      </c>
      <c r="P1308">
        <v>6</v>
      </c>
      <c r="Q1308">
        <v>3</v>
      </c>
      <c r="R1308">
        <v>0</v>
      </c>
      <c r="S1308">
        <v>0</v>
      </c>
      <c r="T1308">
        <v>0</v>
      </c>
      <c r="U1308">
        <v>54</v>
      </c>
      <c r="V1308">
        <v>8</v>
      </c>
      <c r="W1308">
        <v>0</v>
      </c>
      <c r="X1308">
        <v>47</v>
      </c>
      <c r="Y1308">
        <v>3</v>
      </c>
      <c r="Z1308">
        <v>12</v>
      </c>
      <c r="AA1308">
        <v>0</v>
      </c>
      <c r="AB1308">
        <v>2</v>
      </c>
      <c r="AC1308">
        <v>55</v>
      </c>
      <c r="AD1308">
        <v>1</v>
      </c>
      <c r="AE1308">
        <v>4</v>
      </c>
      <c r="AF1308">
        <v>0</v>
      </c>
      <c r="AG1308">
        <v>62</v>
      </c>
      <c r="AH1308">
        <v>0</v>
      </c>
      <c r="AI1308">
        <v>0</v>
      </c>
      <c r="AJ1308">
        <v>0</v>
      </c>
      <c r="AK1308">
        <v>47</v>
      </c>
      <c r="AL1308">
        <v>7</v>
      </c>
      <c r="AM1308">
        <v>8</v>
      </c>
      <c r="AN1308">
        <v>62</v>
      </c>
      <c r="AO1308">
        <v>0.80645161290322576</v>
      </c>
      <c r="AP1308">
        <v>0.19354838709677419</v>
      </c>
      <c r="AQ1308">
        <v>0</v>
      </c>
      <c r="AR1308">
        <v>8.0645161290322578E-2</v>
      </c>
      <c r="AS1308">
        <v>0.16129032258064521</v>
      </c>
      <c r="AT1308">
        <v>0.19354838709677419</v>
      </c>
      <c r="AU1308">
        <v>0.1129032258064516</v>
      </c>
      <c r="AV1308">
        <v>9.6774193548387094E-2</v>
      </c>
      <c r="AW1308">
        <v>0.14516129032258071</v>
      </c>
      <c r="AX1308">
        <v>6.4516129032258063E-2</v>
      </c>
      <c r="AY1308">
        <v>9.6774193548387094E-2</v>
      </c>
      <c r="AZ1308">
        <v>4.8387096774193547E-2</v>
      </c>
      <c r="BA1308">
        <v>0</v>
      </c>
      <c r="BB1308">
        <v>0</v>
      </c>
      <c r="BC1308">
        <v>0</v>
      </c>
      <c r="BD1308">
        <v>0.87096774193548387</v>
      </c>
      <c r="BE1308">
        <v>0.1290322580645161</v>
      </c>
      <c r="BF1308">
        <v>0</v>
      </c>
      <c r="BG1308">
        <v>0.75806451612903225</v>
      </c>
      <c r="BH1308">
        <v>4.8387096774193547E-2</v>
      </c>
      <c r="BI1308">
        <v>0.19354838709677419</v>
      </c>
      <c r="BJ1308">
        <v>0</v>
      </c>
      <c r="BK1308">
        <v>3.2258064516129031E-2</v>
      </c>
      <c r="BL1308">
        <v>0.88709677419354838</v>
      </c>
      <c r="BM1308">
        <v>1.6129032258064519E-2</v>
      </c>
      <c r="BN1308">
        <v>6.4516129032258063E-2</v>
      </c>
      <c r="BO1308">
        <v>0</v>
      </c>
      <c r="BP1308">
        <v>1</v>
      </c>
      <c r="BQ1308">
        <v>0</v>
      </c>
      <c r="BR1308">
        <v>0</v>
      </c>
      <c r="BS1308">
        <v>0</v>
      </c>
      <c r="BT1308">
        <v>0.75806451612903225</v>
      </c>
      <c r="BU1308">
        <v>0.1129032258064516</v>
      </c>
      <c r="BV1308">
        <v>0.1290322580645161</v>
      </c>
      <c r="BW1308">
        <v>1</v>
      </c>
      <c r="BX1308" t="s">
        <v>2493</v>
      </c>
      <c r="BY1308">
        <v>135</v>
      </c>
      <c r="BZ1308">
        <v>0.45925925925925931</v>
      </c>
      <c r="CA1308">
        <v>0</v>
      </c>
    </row>
    <row r="1309" spans="1:79" customFormat="1" x14ac:dyDescent="0.25">
      <c r="A1309" t="s">
        <v>2497</v>
      </c>
      <c r="B1309" t="s">
        <v>354</v>
      </c>
      <c r="C1309" t="s">
        <v>388</v>
      </c>
      <c r="D1309" t="s">
        <v>953</v>
      </c>
      <c r="E1309">
        <v>2020</v>
      </c>
      <c r="F1309">
        <v>15</v>
      </c>
      <c r="G1309">
        <v>1</v>
      </c>
      <c r="H1309">
        <v>0</v>
      </c>
      <c r="I1309">
        <v>4</v>
      </c>
      <c r="J1309">
        <v>1</v>
      </c>
      <c r="K1309">
        <v>2</v>
      </c>
      <c r="L1309">
        <v>2</v>
      </c>
      <c r="M1309">
        <v>3</v>
      </c>
      <c r="N1309">
        <v>1</v>
      </c>
      <c r="O1309">
        <v>0</v>
      </c>
      <c r="P1309">
        <v>2</v>
      </c>
      <c r="Q1309">
        <v>0</v>
      </c>
      <c r="R1309">
        <v>1</v>
      </c>
      <c r="S1309">
        <v>0</v>
      </c>
      <c r="T1309">
        <v>0</v>
      </c>
      <c r="U1309">
        <v>15</v>
      </c>
      <c r="V1309">
        <v>1</v>
      </c>
      <c r="W1309">
        <v>0</v>
      </c>
      <c r="X1309">
        <v>7</v>
      </c>
      <c r="Y1309">
        <v>0</v>
      </c>
      <c r="Z1309">
        <v>9</v>
      </c>
      <c r="AA1309">
        <v>0</v>
      </c>
      <c r="AB1309">
        <v>1</v>
      </c>
      <c r="AC1309">
        <v>10</v>
      </c>
      <c r="AD1309">
        <v>0</v>
      </c>
      <c r="AE1309">
        <v>5</v>
      </c>
      <c r="AF1309">
        <v>0</v>
      </c>
      <c r="AG1309">
        <v>16</v>
      </c>
      <c r="AH1309">
        <v>0</v>
      </c>
      <c r="AI1309">
        <v>0</v>
      </c>
      <c r="AJ1309">
        <v>0</v>
      </c>
      <c r="AK1309">
        <v>8</v>
      </c>
      <c r="AL1309">
        <v>6</v>
      </c>
      <c r="AM1309">
        <v>2</v>
      </c>
      <c r="AN1309">
        <v>16</v>
      </c>
      <c r="AO1309">
        <v>0.9375</v>
      </c>
      <c r="AP1309">
        <v>6.25E-2</v>
      </c>
      <c r="AQ1309">
        <v>0</v>
      </c>
      <c r="AR1309">
        <v>0.25</v>
      </c>
      <c r="AS1309">
        <v>6.25E-2</v>
      </c>
      <c r="AT1309">
        <v>0.125</v>
      </c>
      <c r="AU1309">
        <v>0.125</v>
      </c>
      <c r="AV1309">
        <v>0.1875</v>
      </c>
      <c r="AW1309">
        <v>6.25E-2</v>
      </c>
      <c r="AX1309">
        <v>0</v>
      </c>
      <c r="AY1309">
        <v>0.125</v>
      </c>
      <c r="AZ1309">
        <v>0</v>
      </c>
      <c r="BA1309">
        <v>0</v>
      </c>
      <c r="BB1309">
        <v>6.25E-2</v>
      </c>
      <c r="BC1309">
        <v>0</v>
      </c>
      <c r="BD1309">
        <v>0.9375</v>
      </c>
      <c r="BE1309">
        <v>6.25E-2</v>
      </c>
      <c r="BF1309">
        <v>0</v>
      </c>
      <c r="BG1309">
        <v>0.4375</v>
      </c>
      <c r="BH1309">
        <v>0</v>
      </c>
      <c r="BI1309">
        <v>0.5625</v>
      </c>
      <c r="BJ1309">
        <v>0</v>
      </c>
      <c r="BK1309">
        <v>6.25E-2</v>
      </c>
      <c r="BL1309">
        <v>0.625</v>
      </c>
      <c r="BM1309">
        <v>0</v>
      </c>
      <c r="BN1309">
        <v>0.3125</v>
      </c>
      <c r="BO1309">
        <v>0</v>
      </c>
      <c r="BP1309">
        <v>1</v>
      </c>
      <c r="BQ1309">
        <v>0</v>
      </c>
      <c r="BR1309">
        <v>0</v>
      </c>
      <c r="BS1309">
        <v>0</v>
      </c>
      <c r="BT1309">
        <v>0.5</v>
      </c>
      <c r="BU1309">
        <v>0.375</v>
      </c>
      <c r="BV1309">
        <v>0.125</v>
      </c>
      <c r="BW1309">
        <v>1</v>
      </c>
      <c r="BX1309" t="s">
        <v>2493</v>
      </c>
      <c r="BY1309">
        <v>135</v>
      </c>
      <c r="BZ1309">
        <v>0.1185185185185185</v>
      </c>
      <c r="CA1309">
        <v>0</v>
      </c>
    </row>
    <row r="1310" spans="1:79" customFormat="1" x14ac:dyDescent="0.25">
      <c r="A1310" t="s">
        <v>2498</v>
      </c>
      <c r="B1310" t="s">
        <v>354</v>
      </c>
      <c r="C1310" t="s">
        <v>394</v>
      </c>
      <c r="D1310" t="s">
        <v>44</v>
      </c>
      <c r="E1310">
        <v>2020</v>
      </c>
      <c r="F1310">
        <v>3938</v>
      </c>
      <c r="G1310">
        <v>207</v>
      </c>
      <c r="H1310">
        <v>1</v>
      </c>
      <c r="I1310">
        <v>442</v>
      </c>
      <c r="J1310">
        <v>597</v>
      </c>
      <c r="K1310">
        <v>482</v>
      </c>
      <c r="L1310">
        <v>549</v>
      </c>
      <c r="M1310">
        <v>546</v>
      </c>
      <c r="N1310">
        <v>475</v>
      </c>
      <c r="O1310">
        <v>467</v>
      </c>
      <c r="P1310">
        <v>312</v>
      </c>
      <c r="Q1310">
        <v>122</v>
      </c>
      <c r="R1310">
        <v>45</v>
      </c>
      <c r="S1310">
        <v>109</v>
      </c>
      <c r="T1310">
        <v>0</v>
      </c>
      <c r="U1310">
        <v>3918</v>
      </c>
      <c r="V1310">
        <v>228</v>
      </c>
      <c r="W1310">
        <v>0</v>
      </c>
      <c r="X1310">
        <v>2285</v>
      </c>
      <c r="Y1310">
        <v>1020</v>
      </c>
      <c r="Z1310">
        <v>839</v>
      </c>
      <c r="AA1310">
        <v>2</v>
      </c>
      <c r="AB1310">
        <v>130</v>
      </c>
      <c r="AC1310">
        <v>3795</v>
      </c>
      <c r="AD1310">
        <v>2</v>
      </c>
      <c r="AE1310">
        <v>219</v>
      </c>
      <c r="AF1310">
        <v>50</v>
      </c>
      <c r="AG1310">
        <v>4071</v>
      </c>
      <c r="AH1310">
        <v>17</v>
      </c>
      <c r="AI1310">
        <v>6</v>
      </c>
      <c r="AJ1310">
        <v>2</v>
      </c>
      <c r="AK1310">
        <v>1369</v>
      </c>
      <c r="AL1310">
        <v>2777</v>
      </c>
      <c r="AM1310">
        <v>0</v>
      </c>
      <c r="AN1310">
        <v>4146</v>
      </c>
      <c r="AO1310">
        <v>0.94983116256632905</v>
      </c>
      <c r="AP1310">
        <v>4.9927641099855292E-2</v>
      </c>
      <c r="AQ1310">
        <v>2.4119633381572601E-4</v>
      </c>
      <c r="AR1310">
        <v>0.1066087795465509</v>
      </c>
      <c r="AS1310">
        <v>0.14399421128798839</v>
      </c>
      <c r="AT1310">
        <v>0.1162566328991799</v>
      </c>
      <c r="AU1310">
        <v>0.13241678726483361</v>
      </c>
      <c r="AV1310">
        <v>0.13169319826338641</v>
      </c>
      <c r="AW1310">
        <v>0.1145682585624699</v>
      </c>
      <c r="AX1310">
        <v>0.11263868789194401</v>
      </c>
      <c r="AY1310">
        <v>7.5253256150506515E-2</v>
      </c>
      <c r="AZ1310">
        <v>2.9425952725518571E-2</v>
      </c>
      <c r="BA1310">
        <v>2.6290400385914129E-2</v>
      </c>
      <c r="BB1310">
        <v>1.085383502170767E-2</v>
      </c>
      <c r="BC1310">
        <v>0</v>
      </c>
      <c r="BD1310">
        <v>0.94500723589001445</v>
      </c>
      <c r="BE1310">
        <v>5.4992764109985527E-2</v>
      </c>
      <c r="BF1310">
        <v>0</v>
      </c>
      <c r="BG1310">
        <v>0.55113362276893396</v>
      </c>
      <c r="BH1310">
        <v>0.24602026049204051</v>
      </c>
      <c r="BI1310">
        <v>0.20236372407139411</v>
      </c>
      <c r="BJ1310">
        <v>4.8239266763145202E-4</v>
      </c>
      <c r="BK1310">
        <v>3.1355523396044381E-2</v>
      </c>
      <c r="BL1310">
        <v>0.91534008683068013</v>
      </c>
      <c r="BM1310">
        <v>4.8239266763145202E-4</v>
      </c>
      <c r="BN1310">
        <v>5.2821997105644003E-2</v>
      </c>
      <c r="BO1310">
        <v>1.2059816690786301E-2</v>
      </c>
      <c r="BP1310">
        <v>0.98191027496382055</v>
      </c>
      <c r="BQ1310">
        <v>4.1003376748673416E-3</v>
      </c>
      <c r="BR1310">
        <v>1.4471780028943559E-3</v>
      </c>
      <c r="BS1310">
        <v>4.8239266763145202E-4</v>
      </c>
      <c r="BT1310">
        <v>0.33019778099372887</v>
      </c>
      <c r="BU1310">
        <v>0.66980221900627113</v>
      </c>
      <c r="BV1310">
        <v>0</v>
      </c>
      <c r="BW1310">
        <v>1</v>
      </c>
      <c r="BX1310" t="s">
        <v>2499</v>
      </c>
      <c r="BY1310">
        <v>4146</v>
      </c>
      <c r="BZ1310">
        <v>1</v>
      </c>
      <c r="CA1310">
        <v>0</v>
      </c>
    </row>
    <row r="1311" spans="1:79" customFormat="1" x14ac:dyDescent="0.25">
      <c r="A1311" t="s">
        <v>2500</v>
      </c>
      <c r="B1311" t="s">
        <v>354</v>
      </c>
      <c r="C1311" t="s">
        <v>394</v>
      </c>
      <c r="D1311" t="s">
        <v>947</v>
      </c>
      <c r="E1311">
        <v>2020</v>
      </c>
      <c r="F1311">
        <v>766</v>
      </c>
      <c r="G1311">
        <v>24</v>
      </c>
      <c r="H1311">
        <v>0</v>
      </c>
      <c r="I1311">
        <v>80</v>
      </c>
      <c r="J1311">
        <v>111</v>
      </c>
      <c r="K1311">
        <v>102</v>
      </c>
      <c r="L1311">
        <v>120</v>
      </c>
      <c r="M1311">
        <v>112</v>
      </c>
      <c r="N1311">
        <v>89</v>
      </c>
      <c r="O1311">
        <v>76</v>
      </c>
      <c r="P1311">
        <v>49</v>
      </c>
      <c r="Q1311">
        <v>19</v>
      </c>
      <c r="R1311">
        <v>8</v>
      </c>
      <c r="S1311">
        <v>24</v>
      </c>
      <c r="T1311">
        <v>0</v>
      </c>
      <c r="U1311">
        <v>765</v>
      </c>
      <c r="V1311">
        <v>25</v>
      </c>
      <c r="W1311">
        <v>0</v>
      </c>
      <c r="X1311">
        <v>417</v>
      </c>
      <c r="Y1311">
        <v>254</v>
      </c>
      <c r="Z1311">
        <v>117</v>
      </c>
      <c r="AA1311">
        <v>2</v>
      </c>
      <c r="AB1311">
        <v>31</v>
      </c>
      <c r="AC1311">
        <v>719</v>
      </c>
      <c r="AD1311">
        <v>2</v>
      </c>
      <c r="AE1311">
        <v>38</v>
      </c>
      <c r="AF1311">
        <v>14</v>
      </c>
      <c r="AG1311">
        <v>768</v>
      </c>
      <c r="AH1311">
        <v>4</v>
      </c>
      <c r="AI1311">
        <v>2</v>
      </c>
      <c r="AJ1311">
        <v>2</v>
      </c>
      <c r="AK1311">
        <v>189</v>
      </c>
      <c r="AL1311">
        <v>601</v>
      </c>
      <c r="AM1311">
        <v>0</v>
      </c>
      <c r="AN1311">
        <v>790</v>
      </c>
      <c r="AO1311">
        <v>0.96962025316455691</v>
      </c>
      <c r="AP1311">
        <v>3.037974683544304E-2</v>
      </c>
      <c r="AQ1311">
        <v>0</v>
      </c>
      <c r="AR1311">
        <v>0.1012658227848101</v>
      </c>
      <c r="AS1311">
        <v>0.14050632911392411</v>
      </c>
      <c r="AT1311">
        <v>0.12911392405063291</v>
      </c>
      <c r="AU1311">
        <v>0.15189873417721519</v>
      </c>
      <c r="AV1311">
        <v>0.14177215189873421</v>
      </c>
      <c r="AW1311">
        <v>0.1126582278481013</v>
      </c>
      <c r="AX1311">
        <v>9.6202531645569619E-2</v>
      </c>
      <c r="AY1311">
        <v>6.20253164556962E-2</v>
      </c>
      <c r="AZ1311">
        <v>2.4050632911392401E-2</v>
      </c>
      <c r="BA1311">
        <v>3.037974683544304E-2</v>
      </c>
      <c r="BB1311">
        <v>1.0126582278481009E-2</v>
      </c>
      <c r="BC1311">
        <v>0</v>
      </c>
      <c r="BD1311">
        <v>0.96835443037974689</v>
      </c>
      <c r="BE1311">
        <v>3.1645569620253167E-2</v>
      </c>
      <c r="BF1311">
        <v>0</v>
      </c>
      <c r="BG1311">
        <v>0.52784810126582282</v>
      </c>
      <c r="BH1311">
        <v>0.32151898734177209</v>
      </c>
      <c r="BI1311">
        <v>0.14810126582278479</v>
      </c>
      <c r="BJ1311">
        <v>2.5316455696202532E-3</v>
      </c>
      <c r="BK1311">
        <v>3.9240506329113918E-2</v>
      </c>
      <c r="BL1311">
        <v>0.91012658227848098</v>
      </c>
      <c r="BM1311">
        <v>2.5316455696202532E-3</v>
      </c>
      <c r="BN1311">
        <v>4.810126582278481E-2</v>
      </c>
      <c r="BO1311">
        <v>1.7721518987341769E-2</v>
      </c>
      <c r="BP1311">
        <v>0.97215189873417718</v>
      </c>
      <c r="BQ1311">
        <v>5.0632911392405064E-3</v>
      </c>
      <c r="BR1311">
        <v>2.5316455696202532E-3</v>
      </c>
      <c r="BS1311">
        <v>2.5316455696202532E-3</v>
      </c>
      <c r="BT1311">
        <v>0.23924050632911389</v>
      </c>
      <c r="BU1311">
        <v>0.76075949367088602</v>
      </c>
      <c r="BV1311">
        <v>0</v>
      </c>
      <c r="BW1311">
        <v>1</v>
      </c>
      <c r="BX1311" t="s">
        <v>2499</v>
      </c>
      <c r="BY1311">
        <v>4146</v>
      </c>
      <c r="BZ1311">
        <v>0.19054510371442351</v>
      </c>
      <c r="CA1311">
        <v>0</v>
      </c>
    </row>
    <row r="1312" spans="1:79" customFormat="1" x14ac:dyDescent="0.25">
      <c r="A1312" t="s">
        <v>2501</v>
      </c>
      <c r="B1312" t="s">
        <v>354</v>
      </c>
      <c r="C1312" t="s">
        <v>394</v>
      </c>
      <c r="D1312" t="s">
        <v>949</v>
      </c>
      <c r="E1312">
        <v>2020</v>
      </c>
      <c r="F1312">
        <v>1718</v>
      </c>
      <c r="G1312">
        <v>106</v>
      </c>
      <c r="H1312">
        <v>0</v>
      </c>
      <c r="I1312">
        <v>225</v>
      </c>
      <c r="J1312">
        <v>254</v>
      </c>
      <c r="K1312">
        <v>218</v>
      </c>
      <c r="L1312">
        <v>227</v>
      </c>
      <c r="M1312">
        <v>253</v>
      </c>
      <c r="N1312">
        <v>202</v>
      </c>
      <c r="O1312">
        <v>204</v>
      </c>
      <c r="P1312">
        <v>132</v>
      </c>
      <c r="Q1312">
        <v>47</v>
      </c>
      <c r="R1312">
        <v>12</v>
      </c>
      <c r="S1312">
        <v>50</v>
      </c>
      <c r="T1312">
        <v>0</v>
      </c>
      <c r="U1312">
        <v>1782</v>
      </c>
      <c r="V1312">
        <v>42</v>
      </c>
      <c r="W1312">
        <v>0</v>
      </c>
      <c r="X1312">
        <v>1084</v>
      </c>
      <c r="Y1312">
        <v>343</v>
      </c>
      <c r="Z1312">
        <v>397</v>
      </c>
      <c r="AA1312">
        <v>0</v>
      </c>
      <c r="AB1312">
        <v>19</v>
      </c>
      <c r="AC1312">
        <v>1718</v>
      </c>
      <c r="AD1312">
        <v>0</v>
      </c>
      <c r="AE1312">
        <v>87</v>
      </c>
      <c r="AF1312">
        <v>6</v>
      </c>
      <c r="AG1312">
        <v>1815</v>
      </c>
      <c r="AH1312">
        <v>1</v>
      </c>
      <c r="AI1312">
        <v>2</v>
      </c>
      <c r="AJ1312">
        <v>0</v>
      </c>
      <c r="AK1312">
        <v>699</v>
      </c>
      <c r="AL1312">
        <v>1125</v>
      </c>
      <c r="AM1312">
        <v>0</v>
      </c>
      <c r="AN1312">
        <v>1824</v>
      </c>
      <c r="AO1312">
        <v>0.94188596491228072</v>
      </c>
      <c r="AP1312">
        <v>5.8114035087719298E-2</v>
      </c>
      <c r="AQ1312">
        <v>0</v>
      </c>
      <c r="AR1312">
        <v>0.1233552631578947</v>
      </c>
      <c r="AS1312">
        <v>0.1392543859649123</v>
      </c>
      <c r="AT1312">
        <v>0.11951754385964911</v>
      </c>
      <c r="AU1312">
        <v>0.1244517543859649</v>
      </c>
      <c r="AV1312">
        <v>0.13870614035087719</v>
      </c>
      <c r="AW1312">
        <v>0.1107456140350877</v>
      </c>
      <c r="AX1312">
        <v>0.1118421052631579</v>
      </c>
      <c r="AY1312">
        <v>7.2368421052631582E-2</v>
      </c>
      <c r="AZ1312">
        <v>2.576754385964912E-2</v>
      </c>
      <c r="BA1312">
        <v>2.7412280701754381E-2</v>
      </c>
      <c r="BB1312">
        <v>6.5789473684210523E-3</v>
      </c>
      <c r="BC1312">
        <v>0</v>
      </c>
      <c r="BD1312">
        <v>0.97697368421052633</v>
      </c>
      <c r="BE1312">
        <v>2.3026315789473679E-2</v>
      </c>
      <c r="BF1312">
        <v>0</v>
      </c>
      <c r="BG1312">
        <v>0.5942982456140351</v>
      </c>
      <c r="BH1312">
        <v>0.1880482456140351</v>
      </c>
      <c r="BI1312">
        <v>0.21765350877192979</v>
      </c>
      <c r="BJ1312">
        <v>0</v>
      </c>
      <c r="BK1312">
        <v>1.041666666666667E-2</v>
      </c>
      <c r="BL1312">
        <v>0.94188596491228072</v>
      </c>
      <c r="BM1312">
        <v>0</v>
      </c>
      <c r="BN1312">
        <v>4.7697368421052627E-2</v>
      </c>
      <c r="BO1312">
        <v>3.2894736842105261E-3</v>
      </c>
      <c r="BP1312">
        <v>0.99506578947368418</v>
      </c>
      <c r="BQ1312">
        <v>5.4824561403508769E-4</v>
      </c>
      <c r="BR1312">
        <v>1.0964912280701749E-3</v>
      </c>
      <c r="BS1312">
        <v>0</v>
      </c>
      <c r="BT1312">
        <v>0.38322368421052633</v>
      </c>
      <c r="BU1312">
        <v>0.61677631578947367</v>
      </c>
      <c r="BV1312">
        <v>0</v>
      </c>
      <c r="BW1312">
        <v>1</v>
      </c>
      <c r="BX1312" t="s">
        <v>2499</v>
      </c>
      <c r="BY1312">
        <v>4146</v>
      </c>
      <c r="BZ1312">
        <v>0.43994211287988422</v>
      </c>
      <c r="CA1312">
        <v>0</v>
      </c>
    </row>
    <row r="1313" spans="1:79" customFormat="1" x14ac:dyDescent="0.25">
      <c r="A1313" t="s">
        <v>2502</v>
      </c>
      <c r="B1313" t="s">
        <v>354</v>
      </c>
      <c r="C1313" t="s">
        <v>394</v>
      </c>
      <c r="D1313" t="s">
        <v>951</v>
      </c>
      <c r="E1313">
        <v>2020</v>
      </c>
      <c r="F1313">
        <v>1342</v>
      </c>
      <c r="G1313">
        <v>75</v>
      </c>
      <c r="H1313">
        <v>1</v>
      </c>
      <c r="I1313">
        <v>135</v>
      </c>
      <c r="J1313">
        <v>225</v>
      </c>
      <c r="K1313">
        <v>155</v>
      </c>
      <c r="L1313">
        <v>185</v>
      </c>
      <c r="M1313">
        <v>166</v>
      </c>
      <c r="N1313">
        <v>165</v>
      </c>
      <c r="O1313">
        <v>166</v>
      </c>
      <c r="P1313">
        <v>123</v>
      </c>
      <c r="Q1313">
        <v>45</v>
      </c>
      <c r="R1313">
        <v>19</v>
      </c>
      <c r="S1313">
        <v>34</v>
      </c>
      <c r="T1313">
        <v>0</v>
      </c>
      <c r="U1313">
        <v>1259</v>
      </c>
      <c r="V1313">
        <v>159</v>
      </c>
      <c r="W1313">
        <v>0</v>
      </c>
      <c r="X1313">
        <v>724</v>
      </c>
      <c r="Y1313">
        <v>395</v>
      </c>
      <c r="Z1313">
        <v>299</v>
      </c>
      <c r="AA1313">
        <v>0</v>
      </c>
      <c r="AB1313">
        <v>74</v>
      </c>
      <c r="AC1313">
        <v>1306</v>
      </c>
      <c r="AD1313">
        <v>0</v>
      </c>
      <c r="AE1313">
        <v>38</v>
      </c>
      <c r="AF1313">
        <v>18</v>
      </c>
      <c r="AG1313">
        <v>1399</v>
      </c>
      <c r="AH1313">
        <v>1</v>
      </c>
      <c r="AI1313">
        <v>0</v>
      </c>
      <c r="AJ1313">
        <v>0</v>
      </c>
      <c r="AK1313">
        <v>447</v>
      </c>
      <c r="AL1313">
        <v>971</v>
      </c>
      <c r="AM1313">
        <v>0</v>
      </c>
      <c r="AN1313">
        <v>1418</v>
      </c>
      <c r="AO1313">
        <v>0.94640338504936528</v>
      </c>
      <c r="AP1313">
        <v>5.2891396332863189E-2</v>
      </c>
      <c r="AQ1313">
        <v>7.0521861777150916E-4</v>
      </c>
      <c r="AR1313">
        <v>9.5204513399153742E-2</v>
      </c>
      <c r="AS1313">
        <v>0.15867418899858959</v>
      </c>
      <c r="AT1313">
        <v>0.1093088857545839</v>
      </c>
      <c r="AU1313">
        <v>0.13046544428772919</v>
      </c>
      <c r="AV1313">
        <v>0.11706629055007051</v>
      </c>
      <c r="AW1313">
        <v>0.116361071932299</v>
      </c>
      <c r="AX1313">
        <v>0.11706629055007051</v>
      </c>
      <c r="AY1313">
        <v>8.6741889985895632E-2</v>
      </c>
      <c r="AZ1313">
        <v>3.1734837799717912E-2</v>
      </c>
      <c r="BA1313">
        <v>2.3977433004231309E-2</v>
      </c>
      <c r="BB1313">
        <v>1.3399153737658671E-2</v>
      </c>
      <c r="BC1313">
        <v>0</v>
      </c>
      <c r="BD1313">
        <v>0.88787023977432999</v>
      </c>
      <c r="BE1313">
        <v>0.11212976022567001</v>
      </c>
      <c r="BF1313">
        <v>0</v>
      </c>
      <c r="BG1313">
        <v>0.51057827926657262</v>
      </c>
      <c r="BH1313">
        <v>0.27856135401974608</v>
      </c>
      <c r="BI1313">
        <v>0.21086036671368119</v>
      </c>
      <c r="BJ1313">
        <v>0</v>
      </c>
      <c r="BK1313">
        <v>5.2186177715091681E-2</v>
      </c>
      <c r="BL1313">
        <v>0.92101551480959098</v>
      </c>
      <c r="BM1313">
        <v>0</v>
      </c>
      <c r="BN1313">
        <v>2.6798307475317348E-2</v>
      </c>
      <c r="BO1313">
        <v>1.2693935119887159E-2</v>
      </c>
      <c r="BP1313">
        <v>0.98660084626234135</v>
      </c>
      <c r="BQ1313">
        <v>7.0521861777150916E-4</v>
      </c>
      <c r="BR1313">
        <v>0</v>
      </c>
      <c r="BS1313">
        <v>0</v>
      </c>
      <c r="BT1313">
        <v>0.31523272214386461</v>
      </c>
      <c r="BU1313">
        <v>0.68476727785613545</v>
      </c>
      <c r="BV1313">
        <v>0</v>
      </c>
      <c r="BW1313">
        <v>1</v>
      </c>
      <c r="BX1313" t="s">
        <v>2499</v>
      </c>
      <c r="BY1313">
        <v>4146</v>
      </c>
      <c r="BZ1313">
        <v>0.34201640135069949</v>
      </c>
      <c r="CA1313">
        <v>0</v>
      </c>
    </row>
    <row r="1314" spans="1:79" customFormat="1" x14ac:dyDescent="0.25">
      <c r="A1314" t="s">
        <v>2503</v>
      </c>
      <c r="B1314" t="s">
        <v>354</v>
      </c>
      <c r="C1314" t="s">
        <v>394</v>
      </c>
      <c r="D1314" t="s">
        <v>953</v>
      </c>
      <c r="E1314">
        <v>2020</v>
      </c>
      <c r="F1314">
        <v>112</v>
      </c>
      <c r="G1314">
        <v>2</v>
      </c>
      <c r="H1314">
        <v>0</v>
      </c>
      <c r="I1314">
        <v>2</v>
      </c>
      <c r="J1314">
        <v>7</v>
      </c>
      <c r="K1314">
        <v>7</v>
      </c>
      <c r="L1314">
        <v>17</v>
      </c>
      <c r="M1314">
        <v>15</v>
      </c>
      <c r="N1314">
        <v>19</v>
      </c>
      <c r="O1314">
        <v>21</v>
      </c>
      <c r="P1314">
        <v>8</v>
      </c>
      <c r="Q1314">
        <v>11</v>
      </c>
      <c r="R1314">
        <v>6</v>
      </c>
      <c r="S1314">
        <v>1</v>
      </c>
      <c r="T1314">
        <v>0</v>
      </c>
      <c r="U1314">
        <v>112</v>
      </c>
      <c r="V1314">
        <v>2</v>
      </c>
      <c r="W1314">
        <v>0</v>
      </c>
      <c r="X1314">
        <v>60</v>
      </c>
      <c r="Y1314">
        <v>28</v>
      </c>
      <c r="Z1314">
        <v>26</v>
      </c>
      <c r="AA1314">
        <v>0</v>
      </c>
      <c r="AB1314">
        <v>6</v>
      </c>
      <c r="AC1314">
        <v>52</v>
      </c>
      <c r="AD1314">
        <v>0</v>
      </c>
      <c r="AE1314">
        <v>56</v>
      </c>
      <c r="AF1314">
        <v>12</v>
      </c>
      <c r="AG1314">
        <v>89</v>
      </c>
      <c r="AH1314">
        <v>11</v>
      </c>
      <c r="AI1314">
        <v>2</v>
      </c>
      <c r="AJ1314">
        <v>0</v>
      </c>
      <c r="AK1314">
        <v>34</v>
      </c>
      <c r="AL1314">
        <v>80</v>
      </c>
      <c r="AM1314">
        <v>0</v>
      </c>
      <c r="AN1314">
        <v>114</v>
      </c>
      <c r="AO1314">
        <v>0.98245614035087714</v>
      </c>
      <c r="AP1314">
        <v>1.754385964912281E-2</v>
      </c>
      <c r="AQ1314">
        <v>0</v>
      </c>
      <c r="AR1314">
        <v>1.754385964912281E-2</v>
      </c>
      <c r="AS1314">
        <v>6.1403508771929821E-2</v>
      </c>
      <c r="AT1314">
        <v>6.1403508771929821E-2</v>
      </c>
      <c r="AU1314">
        <v>0.14912280701754391</v>
      </c>
      <c r="AV1314">
        <v>0.13157894736842099</v>
      </c>
      <c r="AW1314">
        <v>0.16666666666666671</v>
      </c>
      <c r="AX1314">
        <v>0.18421052631578949</v>
      </c>
      <c r="AY1314">
        <v>7.0175438596491224E-2</v>
      </c>
      <c r="AZ1314">
        <v>9.6491228070175433E-2</v>
      </c>
      <c r="BA1314">
        <v>8.771929824561403E-3</v>
      </c>
      <c r="BB1314">
        <v>5.2631578947368418E-2</v>
      </c>
      <c r="BC1314">
        <v>0</v>
      </c>
      <c r="BD1314">
        <v>0.98245614035087714</v>
      </c>
      <c r="BE1314">
        <v>1.754385964912281E-2</v>
      </c>
      <c r="BF1314">
        <v>0</v>
      </c>
      <c r="BG1314">
        <v>0.52631578947368418</v>
      </c>
      <c r="BH1314">
        <v>0.24561403508771931</v>
      </c>
      <c r="BI1314">
        <v>0.22807017543859651</v>
      </c>
      <c r="BJ1314">
        <v>0</v>
      </c>
      <c r="BK1314">
        <v>5.2631578947368418E-2</v>
      </c>
      <c r="BL1314">
        <v>0.45614035087719301</v>
      </c>
      <c r="BM1314">
        <v>0</v>
      </c>
      <c r="BN1314">
        <v>0.49122807017543862</v>
      </c>
      <c r="BO1314">
        <v>0.10526315789473679</v>
      </c>
      <c r="BP1314">
        <v>0.7807017543859649</v>
      </c>
      <c r="BQ1314">
        <v>9.6491228070175433E-2</v>
      </c>
      <c r="BR1314">
        <v>1.754385964912281E-2</v>
      </c>
      <c r="BS1314">
        <v>0</v>
      </c>
      <c r="BT1314">
        <v>0.2982456140350877</v>
      </c>
      <c r="BU1314">
        <v>0.70175438596491224</v>
      </c>
      <c r="BV1314">
        <v>0</v>
      </c>
      <c r="BW1314">
        <v>1</v>
      </c>
      <c r="BX1314" t="s">
        <v>2499</v>
      </c>
      <c r="BY1314">
        <v>4146</v>
      </c>
      <c r="BZ1314">
        <v>2.749638205499276E-2</v>
      </c>
      <c r="CA1314">
        <v>0</v>
      </c>
    </row>
    <row r="1315" spans="1:79" customFormat="1" x14ac:dyDescent="0.25">
      <c r="A1315" t="s">
        <v>2504</v>
      </c>
      <c r="B1315" t="s">
        <v>354</v>
      </c>
      <c r="C1315" t="s">
        <v>43</v>
      </c>
      <c r="D1315" t="s">
        <v>44</v>
      </c>
      <c r="E1315">
        <v>2020</v>
      </c>
      <c r="F1315">
        <v>44343</v>
      </c>
      <c r="G1315">
        <v>4718</v>
      </c>
      <c r="H1315">
        <v>0</v>
      </c>
      <c r="I1315">
        <v>7115</v>
      </c>
      <c r="J1315">
        <v>8443</v>
      </c>
      <c r="K1315">
        <v>7204</v>
      </c>
      <c r="L1315">
        <v>5705</v>
      </c>
      <c r="M1315">
        <v>5652</v>
      </c>
      <c r="N1315">
        <v>4677</v>
      </c>
      <c r="O1315">
        <v>3968</v>
      </c>
      <c r="P1315">
        <v>2605</v>
      </c>
      <c r="Q1315">
        <v>1054</v>
      </c>
      <c r="R1315">
        <v>366</v>
      </c>
      <c r="S1315">
        <v>2272</v>
      </c>
      <c r="T1315">
        <v>0</v>
      </c>
      <c r="U1315">
        <v>43421</v>
      </c>
      <c r="V1315">
        <v>5637</v>
      </c>
      <c r="W1315">
        <v>3</v>
      </c>
      <c r="X1315">
        <v>27781</v>
      </c>
      <c r="Y1315">
        <v>17363</v>
      </c>
      <c r="Z1315">
        <v>3917</v>
      </c>
      <c r="AA1315">
        <v>0</v>
      </c>
      <c r="AB1315">
        <v>1527</v>
      </c>
      <c r="AC1315">
        <v>41838</v>
      </c>
      <c r="AD1315">
        <v>112</v>
      </c>
      <c r="AE1315">
        <v>5584</v>
      </c>
      <c r="AF1315">
        <v>1209</v>
      </c>
      <c r="AG1315">
        <v>47209</v>
      </c>
      <c r="AH1315">
        <v>467</v>
      </c>
      <c r="AI1315" t="s">
        <v>74</v>
      </c>
      <c r="AJ1315">
        <v>176</v>
      </c>
      <c r="AK1315">
        <v>3903</v>
      </c>
      <c r="AL1315">
        <v>45144</v>
      </c>
      <c r="AM1315">
        <v>14</v>
      </c>
      <c r="AN1315">
        <v>49061</v>
      </c>
      <c r="AO1315">
        <v>0.90383400256823143</v>
      </c>
      <c r="AP1315">
        <v>9.616599743176861E-2</v>
      </c>
      <c r="AQ1315">
        <v>0</v>
      </c>
      <c r="AR1315">
        <v>0.14502354212103299</v>
      </c>
      <c r="AS1315">
        <v>0.1720918856117894</v>
      </c>
      <c r="AT1315">
        <v>0.1468376103218442</v>
      </c>
      <c r="AU1315">
        <v>0.1162838099508775</v>
      </c>
      <c r="AV1315">
        <v>0.1152035221459</v>
      </c>
      <c r="AW1315">
        <v>9.5330303092069052E-2</v>
      </c>
      <c r="AX1315">
        <v>8.0878905851898664E-2</v>
      </c>
      <c r="AY1315">
        <v>5.3097164754081647E-2</v>
      </c>
      <c r="AZ1315">
        <v>2.1483459366910582E-2</v>
      </c>
      <c r="BA1315">
        <v>4.6309696092619389E-2</v>
      </c>
      <c r="BB1315">
        <v>7.4601006909765398E-3</v>
      </c>
      <c r="BC1315">
        <v>0</v>
      </c>
      <c r="BD1315">
        <v>0.88504107131937793</v>
      </c>
      <c r="BE1315">
        <v>0.1148977803143026</v>
      </c>
      <c r="BF1315">
        <v>6.1148366319479827E-5</v>
      </c>
      <c r="BG1315">
        <v>0.56625425490715642</v>
      </c>
      <c r="BH1315">
        <v>0.35390636146837612</v>
      </c>
      <c r="BI1315">
        <v>7.9839383624467505E-2</v>
      </c>
      <c r="BJ1315">
        <v>0</v>
      </c>
      <c r="BK1315">
        <v>3.1124518456615239E-2</v>
      </c>
      <c r="BL1315">
        <v>0.85277511669146577</v>
      </c>
      <c r="BM1315">
        <v>2.2828723425939142E-3</v>
      </c>
      <c r="BN1315">
        <v>0.1138174925093251</v>
      </c>
      <c r="BO1315">
        <v>2.4642791626750371E-2</v>
      </c>
      <c r="BP1315">
        <v>0.96225107519210773</v>
      </c>
      <c r="BQ1315">
        <v>9.518762357065693E-3</v>
      </c>
      <c r="BR1315">
        <v>0</v>
      </c>
      <c r="BS1315">
        <v>3.5873708240761501E-3</v>
      </c>
      <c r="BT1315">
        <v>7.9554024581643262E-2</v>
      </c>
      <c r="BU1315">
        <v>0.92016061637553248</v>
      </c>
      <c r="BV1315">
        <v>2.8535904282423922E-4</v>
      </c>
      <c r="BW1315">
        <v>1</v>
      </c>
      <c r="BX1315" t="s">
        <v>2505</v>
      </c>
      <c r="BY1315">
        <v>49061</v>
      </c>
      <c r="BZ1315">
        <v>1</v>
      </c>
      <c r="CA1315">
        <v>0</v>
      </c>
    </row>
    <row r="1316" spans="1:79" customFormat="1" x14ac:dyDescent="0.25">
      <c r="A1316" t="s">
        <v>2506</v>
      </c>
      <c r="B1316" t="s">
        <v>354</v>
      </c>
      <c r="C1316" t="s">
        <v>43</v>
      </c>
      <c r="D1316" t="s">
        <v>947</v>
      </c>
      <c r="E1316">
        <v>2020</v>
      </c>
      <c r="F1316">
        <v>8422</v>
      </c>
      <c r="G1316">
        <v>732</v>
      </c>
      <c r="H1316">
        <v>0</v>
      </c>
      <c r="I1316">
        <v>1340</v>
      </c>
      <c r="J1316">
        <v>1542</v>
      </c>
      <c r="K1316">
        <v>1384</v>
      </c>
      <c r="L1316">
        <v>1095</v>
      </c>
      <c r="M1316">
        <v>1144</v>
      </c>
      <c r="N1316">
        <v>830</v>
      </c>
      <c r="O1316">
        <v>696</v>
      </c>
      <c r="P1316">
        <v>457</v>
      </c>
      <c r="Q1316">
        <v>236</v>
      </c>
      <c r="R1316">
        <v>68</v>
      </c>
      <c r="S1316">
        <v>362</v>
      </c>
      <c r="T1316">
        <v>0</v>
      </c>
      <c r="U1316">
        <v>7975</v>
      </c>
      <c r="V1316">
        <v>1177</v>
      </c>
      <c r="W1316">
        <v>2</v>
      </c>
      <c r="X1316">
        <v>5836</v>
      </c>
      <c r="Y1316">
        <v>2417</v>
      </c>
      <c r="Z1316">
        <v>901</v>
      </c>
      <c r="AA1316">
        <v>0</v>
      </c>
      <c r="AB1316">
        <v>573</v>
      </c>
      <c r="AC1316">
        <v>6993</v>
      </c>
      <c r="AD1316">
        <v>8</v>
      </c>
      <c r="AE1316">
        <v>1580</v>
      </c>
      <c r="AF1316">
        <v>517</v>
      </c>
      <c r="AG1316">
        <v>8521</v>
      </c>
      <c r="AH1316">
        <v>93</v>
      </c>
      <c r="AI1316" t="s">
        <v>74</v>
      </c>
      <c r="AJ1316">
        <v>23</v>
      </c>
      <c r="AK1316">
        <v>576</v>
      </c>
      <c r="AL1316">
        <v>8569</v>
      </c>
      <c r="AM1316">
        <v>9</v>
      </c>
      <c r="AN1316">
        <v>9154</v>
      </c>
      <c r="AO1316">
        <v>0.92003495739567398</v>
      </c>
      <c r="AP1316">
        <v>7.9965042604325978E-2</v>
      </c>
      <c r="AQ1316">
        <v>0</v>
      </c>
      <c r="AR1316">
        <v>0.1463840943849683</v>
      </c>
      <c r="AS1316">
        <v>0.16845095040419489</v>
      </c>
      <c r="AT1316">
        <v>0.1511907362901464</v>
      </c>
      <c r="AU1316">
        <v>0.11961983832204499</v>
      </c>
      <c r="AV1316">
        <v>0.1249726895346297</v>
      </c>
      <c r="AW1316">
        <v>9.0670745029495306E-2</v>
      </c>
      <c r="AX1316">
        <v>7.6032335590998465E-2</v>
      </c>
      <c r="AY1316">
        <v>4.9923530696963078E-2</v>
      </c>
      <c r="AZ1316">
        <v>2.5781079309591431E-2</v>
      </c>
      <c r="BA1316">
        <v>3.954555385623771E-2</v>
      </c>
      <c r="BB1316">
        <v>7.428446580729736E-3</v>
      </c>
      <c r="BC1316">
        <v>0</v>
      </c>
      <c r="BD1316">
        <v>0.87120384531352413</v>
      </c>
      <c r="BE1316">
        <v>0.12857767096351319</v>
      </c>
      <c r="BF1316">
        <v>2.184837229626393E-4</v>
      </c>
      <c r="BG1316">
        <v>0.63753550360498146</v>
      </c>
      <c r="BH1316">
        <v>0.26403757920034959</v>
      </c>
      <c r="BI1316">
        <v>9.8426917194668992E-2</v>
      </c>
      <c r="BJ1316">
        <v>0</v>
      </c>
      <c r="BK1316">
        <v>6.2595586628796149E-2</v>
      </c>
      <c r="BL1316">
        <v>0.76392833733886822</v>
      </c>
      <c r="BM1316">
        <v>8.7393489185055709E-4</v>
      </c>
      <c r="BN1316">
        <v>0.172602141140485</v>
      </c>
      <c r="BO1316">
        <v>5.6478042385842253E-2</v>
      </c>
      <c r="BP1316">
        <v>0.93084990168232462</v>
      </c>
      <c r="BQ1316">
        <v>1.015949311776273E-2</v>
      </c>
      <c r="BR1316">
        <v>0</v>
      </c>
      <c r="BS1316">
        <v>2.5125628140703518E-3</v>
      </c>
      <c r="BT1316">
        <v>6.2923312213240115E-2</v>
      </c>
      <c r="BU1316">
        <v>0.93609351103342797</v>
      </c>
      <c r="BV1316">
        <v>9.831767533318768E-4</v>
      </c>
      <c r="BW1316">
        <v>1</v>
      </c>
      <c r="BX1316" t="s">
        <v>2505</v>
      </c>
      <c r="BY1316">
        <v>49061</v>
      </c>
      <c r="BZ1316">
        <v>0.1865840484295061</v>
      </c>
      <c r="CA1316">
        <v>0</v>
      </c>
    </row>
    <row r="1317" spans="1:79" customFormat="1" x14ac:dyDescent="0.25">
      <c r="A1317" t="s">
        <v>2507</v>
      </c>
      <c r="B1317" t="s">
        <v>354</v>
      </c>
      <c r="C1317" t="s">
        <v>43</v>
      </c>
      <c r="D1317" t="s">
        <v>949</v>
      </c>
      <c r="E1317">
        <v>2020</v>
      </c>
      <c r="F1317">
        <v>17323</v>
      </c>
      <c r="G1317">
        <v>2262</v>
      </c>
      <c r="H1317">
        <v>0</v>
      </c>
      <c r="I1317">
        <v>3251</v>
      </c>
      <c r="J1317">
        <v>3694</v>
      </c>
      <c r="K1317">
        <v>2965</v>
      </c>
      <c r="L1317">
        <v>2249</v>
      </c>
      <c r="M1317">
        <v>1926</v>
      </c>
      <c r="N1317">
        <v>1707</v>
      </c>
      <c r="O1317">
        <v>1503</v>
      </c>
      <c r="P1317">
        <v>877</v>
      </c>
      <c r="Q1317">
        <v>293</v>
      </c>
      <c r="R1317">
        <v>102</v>
      </c>
      <c r="S1317">
        <v>1018</v>
      </c>
      <c r="T1317">
        <v>0</v>
      </c>
      <c r="U1317">
        <v>18052</v>
      </c>
      <c r="V1317">
        <v>1533</v>
      </c>
      <c r="W1317">
        <v>0</v>
      </c>
      <c r="X1317">
        <v>10379</v>
      </c>
      <c r="Y1317">
        <v>8068</v>
      </c>
      <c r="Z1317">
        <v>1138</v>
      </c>
      <c r="AA1317">
        <v>0</v>
      </c>
      <c r="AB1317">
        <v>83</v>
      </c>
      <c r="AC1317">
        <v>18664</v>
      </c>
      <c r="AD1317">
        <v>2</v>
      </c>
      <c r="AE1317">
        <v>836</v>
      </c>
      <c r="AF1317">
        <v>99</v>
      </c>
      <c r="AG1317">
        <v>19467</v>
      </c>
      <c r="AH1317">
        <v>16</v>
      </c>
      <c r="AI1317" t="s">
        <v>74</v>
      </c>
      <c r="AJ1317">
        <v>3</v>
      </c>
      <c r="AK1317">
        <v>1315</v>
      </c>
      <c r="AL1317">
        <v>18267</v>
      </c>
      <c r="AM1317">
        <v>3</v>
      </c>
      <c r="AN1317">
        <v>19585</v>
      </c>
      <c r="AO1317">
        <v>0.88450344651519019</v>
      </c>
      <c r="AP1317">
        <v>0.11549655348480981</v>
      </c>
      <c r="AQ1317">
        <v>0</v>
      </c>
      <c r="AR1317">
        <v>0.1659943834567271</v>
      </c>
      <c r="AS1317">
        <v>0.18861373500127651</v>
      </c>
      <c r="AT1317">
        <v>0.15139137094715341</v>
      </c>
      <c r="AU1317">
        <v>0.1148327801889201</v>
      </c>
      <c r="AV1317">
        <v>9.8340566760275722E-2</v>
      </c>
      <c r="AW1317">
        <v>8.7158539698749038E-2</v>
      </c>
      <c r="AX1317">
        <v>7.6742404901710498E-2</v>
      </c>
      <c r="AY1317">
        <v>4.4779167730405918E-2</v>
      </c>
      <c r="AZ1317">
        <v>1.496042889966811E-2</v>
      </c>
      <c r="BA1317">
        <v>5.1978555016594333E-2</v>
      </c>
      <c r="BB1317">
        <v>5.2080673985192751E-3</v>
      </c>
      <c r="BC1317">
        <v>0</v>
      </c>
      <c r="BD1317">
        <v>0.92172581056931324</v>
      </c>
      <c r="BE1317">
        <v>7.8274189430686744E-2</v>
      </c>
      <c r="BF1317">
        <v>0</v>
      </c>
      <c r="BG1317">
        <v>0.52994638754148582</v>
      </c>
      <c r="BH1317">
        <v>0.41194791932601482</v>
      </c>
      <c r="BI1317">
        <v>5.8105693132499359E-2</v>
      </c>
      <c r="BJ1317">
        <v>0</v>
      </c>
      <c r="BK1317">
        <v>4.2379371968343117E-3</v>
      </c>
      <c r="BL1317">
        <v>0.95297421496042889</v>
      </c>
      <c r="BM1317">
        <v>1.021189685984172E-4</v>
      </c>
      <c r="BN1317">
        <v>4.2685728874138372E-2</v>
      </c>
      <c r="BO1317">
        <v>5.0548889456216491E-3</v>
      </c>
      <c r="BP1317">
        <v>0.99397498085269342</v>
      </c>
      <c r="BQ1317">
        <v>8.1695174878733726E-4</v>
      </c>
      <c r="BR1317">
        <v>0</v>
      </c>
      <c r="BS1317">
        <v>1.531784528976257E-4</v>
      </c>
      <c r="BT1317">
        <v>6.7143221853459278E-2</v>
      </c>
      <c r="BU1317">
        <v>0.93270359969364314</v>
      </c>
      <c r="BV1317">
        <v>1.531784528976257E-4</v>
      </c>
      <c r="BW1317">
        <v>1</v>
      </c>
      <c r="BX1317" t="s">
        <v>2505</v>
      </c>
      <c r="BY1317">
        <v>49061</v>
      </c>
      <c r="BZ1317">
        <v>0.39919691812233749</v>
      </c>
      <c r="CA1317">
        <v>0</v>
      </c>
    </row>
    <row r="1318" spans="1:79" customFormat="1" x14ac:dyDescent="0.25">
      <c r="A1318" t="s">
        <v>2508</v>
      </c>
      <c r="B1318" t="s">
        <v>354</v>
      </c>
      <c r="C1318" t="s">
        <v>43</v>
      </c>
      <c r="D1318" t="s">
        <v>951</v>
      </c>
      <c r="E1318">
        <v>2020</v>
      </c>
      <c r="F1318">
        <v>15317</v>
      </c>
      <c r="G1318">
        <v>1503</v>
      </c>
      <c r="H1318">
        <v>0</v>
      </c>
      <c r="I1318">
        <v>2162</v>
      </c>
      <c r="J1318">
        <v>2634</v>
      </c>
      <c r="K1318">
        <v>2331</v>
      </c>
      <c r="L1318">
        <v>1969</v>
      </c>
      <c r="M1318">
        <v>2170</v>
      </c>
      <c r="N1318">
        <v>1801</v>
      </c>
      <c r="O1318">
        <v>1442</v>
      </c>
      <c r="P1318">
        <v>1021</v>
      </c>
      <c r="Q1318">
        <v>378</v>
      </c>
      <c r="R1318">
        <v>108</v>
      </c>
      <c r="S1318">
        <v>804</v>
      </c>
      <c r="T1318">
        <v>0</v>
      </c>
      <c r="U1318">
        <v>14259</v>
      </c>
      <c r="V1318">
        <v>2561</v>
      </c>
      <c r="W1318">
        <v>0</v>
      </c>
      <c r="X1318">
        <v>9394</v>
      </c>
      <c r="Y1318">
        <v>5902</v>
      </c>
      <c r="Z1318">
        <v>1524</v>
      </c>
      <c r="AA1318">
        <v>0</v>
      </c>
      <c r="AB1318">
        <v>640</v>
      </c>
      <c r="AC1318">
        <v>14276</v>
      </c>
      <c r="AD1318">
        <v>5</v>
      </c>
      <c r="AE1318">
        <v>1899</v>
      </c>
      <c r="AF1318">
        <v>309</v>
      </c>
      <c r="AG1318">
        <v>16471</v>
      </c>
      <c r="AH1318">
        <v>30</v>
      </c>
      <c r="AI1318" t="s">
        <v>74</v>
      </c>
      <c r="AJ1318">
        <v>10</v>
      </c>
      <c r="AK1318">
        <v>1663</v>
      </c>
      <c r="AL1318">
        <v>15156</v>
      </c>
      <c r="AM1318">
        <v>1</v>
      </c>
      <c r="AN1318">
        <v>16820</v>
      </c>
      <c r="AO1318">
        <v>0.91064209274673014</v>
      </c>
      <c r="AP1318">
        <v>8.9357907253269919E-2</v>
      </c>
      <c r="AQ1318">
        <v>0</v>
      </c>
      <c r="AR1318">
        <v>0.1285374554102259</v>
      </c>
      <c r="AS1318">
        <v>0.15659928656361469</v>
      </c>
      <c r="AT1318">
        <v>0.1385850178359096</v>
      </c>
      <c r="AU1318">
        <v>0.11706302021403089</v>
      </c>
      <c r="AV1318">
        <v>0.12901307966706299</v>
      </c>
      <c r="AW1318">
        <v>0.1070749108204518</v>
      </c>
      <c r="AX1318">
        <v>8.5731272294887043E-2</v>
      </c>
      <c r="AY1318">
        <v>6.0701545778834722E-2</v>
      </c>
      <c r="AZ1318">
        <v>2.2473246135552911E-2</v>
      </c>
      <c r="BA1318">
        <v>4.7800237812128422E-2</v>
      </c>
      <c r="BB1318">
        <v>6.4209274673008316E-3</v>
      </c>
      <c r="BC1318">
        <v>0</v>
      </c>
      <c r="BD1318">
        <v>0.84774078478002379</v>
      </c>
      <c r="BE1318">
        <v>0.15225921521997621</v>
      </c>
      <c r="BF1318">
        <v>0</v>
      </c>
      <c r="BG1318">
        <v>0.55850178359096314</v>
      </c>
      <c r="BH1318">
        <v>0.35089179548156962</v>
      </c>
      <c r="BI1318">
        <v>9.0606420927467304E-2</v>
      </c>
      <c r="BJ1318">
        <v>0</v>
      </c>
      <c r="BK1318">
        <v>3.8049940546967892E-2</v>
      </c>
      <c r="BL1318">
        <v>0.84875148632580266</v>
      </c>
      <c r="BM1318">
        <v>2.9726516052318671E-4</v>
      </c>
      <c r="BN1318">
        <v>0.1129013079667063</v>
      </c>
      <c r="BO1318">
        <v>1.8370986920332941E-2</v>
      </c>
      <c r="BP1318">
        <v>0.97925089179548153</v>
      </c>
      <c r="BQ1318">
        <v>1.7835909631391199E-3</v>
      </c>
      <c r="BR1318">
        <v>0</v>
      </c>
      <c r="BS1318">
        <v>5.9453032104637331E-4</v>
      </c>
      <c r="BT1318">
        <v>9.8870392390011885E-2</v>
      </c>
      <c r="BU1318">
        <v>0.90107015457788342</v>
      </c>
      <c r="BV1318">
        <v>5.9453032104637337E-5</v>
      </c>
      <c r="BW1318">
        <v>1</v>
      </c>
      <c r="BX1318" t="s">
        <v>2505</v>
      </c>
      <c r="BY1318">
        <v>49061</v>
      </c>
      <c r="BZ1318">
        <v>0.34283850716455028</v>
      </c>
      <c r="CA1318">
        <v>0</v>
      </c>
    </row>
    <row r="1319" spans="1:79" customFormat="1" x14ac:dyDescent="0.25">
      <c r="A1319" t="s">
        <v>2509</v>
      </c>
      <c r="B1319" t="s">
        <v>354</v>
      </c>
      <c r="C1319" t="s">
        <v>43</v>
      </c>
      <c r="D1319" t="s">
        <v>953</v>
      </c>
      <c r="E1319">
        <v>2020</v>
      </c>
      <c r="F1319">
        <v>3265</v>
      </c>
      <c r="G1319">
        <v>221</v>
      </c>
      <c r="H1319">
        <v>0</v>
      </c>
      <c r="I1319">
        <v>362</v>
      </c>
      <c r="J1319">
        <v>571</v>
      </c>
      <c r="K1319">
        <v>521</v>
      </c>
      <c r="L1319">
        <v>391</v>
      </c>
      <c r="M1319">
        <v>410</v>
      </c>
      <c r="N1319">
        <v>338</v>
      </c>
      <c r="O1319">
        <v>324</v>
      </c>
      <c r="P1319">
        <v>250</v>
      </c>
      <c r="Q1319">
        <v>145</v>
      </c>
      <c r="R1319">
        <v>88</v>
      </c>
      <c r="S1319">
        <v>86</v>
      </c>
      <c r="T1319">
        <v>0</v>
      </c>
      <c r="U1319">
        <v>3122</v>
      </c>
      <c r="V1319">
        <v>363</v>
      </c>
      <c r="W1319">
        <v>1</v>
      </c>
      <c r="X1319">
        <v>2165</v>
      </c>
      <c r="Y1319">
        <v>971</v>
      </c>
      <c r="Z1319">
        <v>350</v>
      </c>
      <c r="AA1319">
        <v>0</v>
      </c>
      <c r="AB1319">
        <v>231</v>
      </c>
      <c r="AC1319">
        <v>1891</v>
      </c>
      <c r="AD1319">
        <v>97</v>
      </c>
      <c r="AE1319">
        <v>1267</v>
      </c>
      <c r="AF1319">
        <v>284</v>
      </c>
      <c r="AG1319">
        <v>2734</v>
      </c>
      <c r="AH1319">
        <v>328</v>
      </c>
      <c r="AI1319" t="s">
        <v>74</v>
      </c>
      <c r="AJ1319">
        <v>140</v>
      </c>
      <c r="AK1319">
        <v>348</v>
      </c>
      <c r="AL1319">
        <v>3137</v>
      </c>
      <c r="AM1319">
        <v>1</v>
      </c>
      <c r="AN1319">
        <v>3486</v>
      </c>
      <c r="AO1319">
        <v>0.93660355708548482</v>
      </c>
      <c r="AP1319">
        <v>6.3396442914515197E-2</v>
      </c>
      <c r="AQ1319">
        <v>0</v>
      </c>
      <c r="AR1319">
        <v>0.1038439472174412</v>
      </c>
      <c r="AS1319">
        <v>0.16379804934021799</v>
      </c>
      <c r="AT1319">
        <v>0.14945496270797479</v>
      </c>
      <c r="AU1319">
        <v>0.1121629374641423</v>
      </c>
      <c r="AV1319">
        <v>0.1176133103843947</v>
      </c>
      <c r="AW1319">
        <v>9.6959265633964425E-2</v>
      </c>
      <c r="AX1319">
        <v>9.2943201376936319E-2</v>
      </c>
      <c r="AY1319">
        <v>7.1715433161216299E-2</v>
      </c>
      <c r="AZ1319">
        <v>4.1594951233505449E-2</v>
      </c>
      <c r="BA1319">
        <v>2.4670109007458401E-2</v>
      </c>
      <c r="BB1319">
        <v>2.524383247274814E-2</v>
      </c>
      <c r="BC1319">
        <v>0</v>
      </c>
      <c r="BD1319">
        <v>0.89558232931726911</v>
      </c>
      <c r="BE1319">
        <v>0.1041308089500861</v>
      </c>
      <c r="BF1319">
        <v>2.8686173264486509E-4</v>
      </c>
      <c r="BG1319">
        <v>0.62105565117613315</v>
      </c>
      <c r="BH1319">
        <v>0.27854274239816412</v>
      </c>
      <c r="BI1319">
        <v>0.1004016064257028</v>
      </c>
      <c r="BJ1319">
        <v>0</v>
      </c>
      <c r="BK1319">
        <v>6.6265060240963861E-2</v>
      </c>
      <c r="BL1319">
        <v>0.54245553643144007</v>
      </c>
      <c r="BM1319">
        <v>2.7825588066551919E-2</v>
      </c>
      <c r="BN1319">
        <v>0.3634538152610442</v>
      </c>
      <c r="BO1319">
        <v>8.1468732071141706E-2</v>
      </c>
      <c r="BP1319">
        <v>0.78427997705106134</v>
      </c>
      <c r="BQ1319">
        <v>9.4090648307515776E-2</v>
      </c>
      <c r="BR1319">
        <v>0</v>
      </c>
      <c r="BS1319">
        <v>4.0160642570281117E-2</v>
      </c>
      <c r="BT1319">
        <v>9.9827882960413075E-2</v>
      </c>
      <c r="BU1319">
        <v>0.89988525530694208</v>
      </c>
      <c r="BV1319">
        <v>2.8686173264486509E-4</v>
      </c>
      <c r="BW1319">
        <v>1</v>
      </c>
      <c r="BX1319" t="s">
        <v>2505</v>
      </c>
      <c r="BY1319">
        <v>49061</v>
      </c>
      <c r="BZ1319">
        <v>7.1054401663235567E-2</v>
      </c>
      <c r="CA1319">
        <v>0</v>
      </c>
    </row>
    <row r="1320" spans="1:79" customFormat="1" x14ac:dyDescent="0.25">
      <c r="A1320" t="s">
        <v>2510</v>
      </c>
      <c r="B1320" t="s">
        <v>354</v>
      </c>
      <c r="C1320" t="s">
        <v>43</v>
      </c>
      <c r="D1320" t="s">
        <v>961</v>
      </c>
      <c r="E1320">
        <v>2020</v>
      </c>
      <c r="F1320">
        <v>16</v>
      </c>
      <c r="G1320">
        <v>0</v>
      </c>
      <c r="H1320">
        <v>0</v>
      </c>
      <c r="I1320">
        <v>0</v>
      </c>
      <c r="J1320">
        <v>2</v>
      </c>
      <c r="K1320">
        <v>3</v>
      </c>
      <c r="L1320">
        <v>1</v>
      </c>
      <c r="M1320">
        <v>2</v>
      </c>
      <c r="N1320">
        <v>1</v>
      </c>
      <c r="O1320">
        <v>3</v>
      </c>
      <c r="P1320">
        <v>0</v>
      </c>
      <c r="Q1320">
        <v>2</v>
      </c>
      <c r="R1320">
        <v>0</v>
      </c>
      <c r="S1320">
        <v>2</v>
      </c>
      <c r="T1320">
        <v>0</v>
      </c>
      <c r="U1320">
        <v>13</v>
      </c>
      <c r="V1320">
        <v>3</v>
      </c>
      <c r="W1320">
        <v>0</v>
      </c>
      <c r="X1320">
        <v>7</v>
      </c>
      <c r="Y1320">
        <v>5</v>
      </c>
      <c r="Z1320">
        <v>4</v>
      </c>
      <c r="AA1320">
        <v>0</v>
      </c>
      <c r="AB1320">
        <v>0</v>
      </c>
      <c r="AC1320">
        <v>14</v>
      </c>
      <c r="AD1320">
        <v>0</v>
      </c>
      <c r="AE1320">
        <v>2</v>
      </c>
      <c r="AF1320">
        <v>0</v>
      </c>
      <c r="AG1320">
        <v>16</v>
      </c>
      <c r="AH1320">
        <v>0</v>
      </c>
      <c r="AI1320" t="s">
        <v>74</v>
      </c>
      <c r="AJ1320">
        <v>0</v>
      </c>
      <c r="AK1320">
        <v>1</v>
      </c>
      <c r="AL1320">
        <v>15</v>
      </c>
      <c r="AM1320">
        <v>0</v>
      </c>
      <c r="AN1320">
        <v>16</v>
      </c>
      <c r="AO1320">
        <v>1</v>
      </c>
      <c r="AP1320">
        <v>0</v>
      </c>
      <c r="AQ1320">
        <v>0</v>
      </c>
      <c r="AR1320">
        <v>0</v>
      </c>
      <c r="AS1320">
        <v>0.125</v>
      </c>
      <c r="AT1320">
        <v>0.1875</v>
      </c>
      <c r="AU1320">
        <v>6.25E-2</v>
      </c>
      <c r="AV1320">
        <v>0.125</v>
      </c>
      <c r="AW1320">
        <v>6.25E-2</v>
      </c>
      <c r="AX1320">
        <v>0.1875</v>
      </c>
      <c r="AY1320">
        <v>0</v>
      </c>
      <c r="AZ1320">
        <v>0.125</v>
      </c>
      <c r="BA1320">
        <v>0.125</v>
      </c>
      <c r="BB1320">
        <v>0</v>
      </c>
      <c r="BC1320">
        <v>0</v>
      </c>
      <c r="BD1320">
        <v>0.8125</v>
      </c>
      <c r="BE1320">
        <v>0.1875</v>
      </c>
      <c r="BF1320">
        <v>0</v>
      </c>
      <c r="BG1320">
        <v>0.4375</v>
      </c>
      <c r="BH1320">
        <v>0.3125</v>
      </c>
      <c r="BI1320">
        <v>0.25</v>
      </c>
      <c r="BJ1320">
        <v>0</v>
      </c>
      <c r="BK1320">
        <v>0</v>
      </c>
      <c r="BL1320">
        <v>0.875</v>
      </c>
      <c r="BM1320">
        <v>0</v>
      </c>
      <c r="BN1320">
        <v>0.125</v>
      </c>
      <c r="BO1320">
        <v>0</v>
      </c>
      <c r="BP1320">
        <v>1</v>
      </c>
      <c r="BQ1320">
        <v>0</v>
      </c>
      <c r="BR1320">
        <v>0</v>
      </c>
      <c r="BS1320">
        <v>0</v>
      </c>
      <c r="BT1320">
        <v>6.25E-2</v>
      </c>
      <c r="BU1320">
        <v>0.9375</v>
      </c>
      <c r="BV1320">
        <v>0</v>
      </c>
      <c r="BW1320">
        <v>1</v>
      </c>
      <c r="BX1320" t="s">
        <v>2505</v>
      </c>
      <c r="BY1320">
        <v>49061</v>
      </c>
      <c r="BZ1320">
        <v>3.2612462037055908E-4</v>
      </c>
      <c r="CA1320">
        <v>0</v>
      </c>
    </row>
    <row r="1321" spans="1:79" customFormat="1" x14ac:dyDescent="0.25">
      <c r="A1321" t="s">
        <v>2511</v>
      </c>
      <c r="B1321" t="s">
        <v>354</v>
      </c>
      <c r="C1321" t="s">
        <v>187</v>
      </c>
      <c r="D1321" t="s">
        <v>44</v>
      </c>
      <c r="E1321">
        <v>2020</v>
      </c>
      <c r="F1321">
        <v>676</v>
      </c>
      <c r="G1321">
        <v>72</v>
      </c>
      <c r="H1321">
        <v>0</v>
      </c>
      <c r="I1321">
        <v>107</v>
      </c>
      <c r="J1321">
        <v>108</v>
      </c>
      <c r="K1321">
        <v>78</v>
      </c>
      <c r="L1321">
        <v>74</v>
      </c>
      <c r="M1321">
        <v>57</v>
      </c>
      <c r="N1321">
        <v>95</v>
      </c>
      <c r="O1321">
        <v>82</v>
      </c>
      <c r="P1321">
        <v>57</v>
      </c>
      <c r="Q1321">
        <v>23</v>
      </c>
      <c r="R1321">
        <v>5</v>
      </c>
      <c r="S1321">
        <v>62</v>
      </c>
      <c r="T1321">
        <v>0</v>
      </c>
      <c r="U1321">
        <v>705</v>
      </c>
      <c r="V1321">
        <v>43</v>
      </c>
      <c r="W1321">
        <v>0</v>
      </c>
      <c r="X1321">
        <v>392</v>
      </c>
      <c r="Y1321">
        <v>215</v>
      </c>
      <c r="Z1321">
        <v>114</v>
      </c>
      <c r="AA1321">
        <v>27</v>
      </c>
      <c r="AB1321">
        <v>4</v>
      </c>
      <c r="AC1321">
        <v>628</v>
      </c>
      <c r="AD1321">
        <v>28</v>
      </c>
      <c r="AE1321">
        <v>88</v>
      </c>
      <c r="AF1321">
        <v>10</v>
      </c>
      <c r="AG1321">
        <v>705</v>
      </c>
      <c r="AH1321">
        <v>5</v>
      </c>
      <c r="AI1321">
        <v>0</v>
      </c>
      <c r="AJ1321">
        <v>28</v>
      </c>
      <c r="AK1321">
        <v>194</v>
      </c>
      <c r="AL1321">
        <v>550</v>
      </c>
      <c r="AM1321">
        <v>4</v>
      </c>
      <c r="AN1321">
        <v>748</v>
      </c>
      <c r="AO1321">
        <v>0.90374331550802134</v>
      </c>
      <c r="AP1321">
        <v>9.6256684491978606E-2</v>
      </c>
      <c r="AQ1321">
        <v>0</v>
      </c>
      <c r="AR1321">
        <v>0.14304812834224601</v>
      </c>
      <c r="AS1321">
        <v>0.14438502673796791</v>
      </c>
      <c r="AT1321">
        <v>0.1042780748663102</v>
      </c>
      <c r="AU1321">
        <v>9.8930481283422467E-2</v>
      </c>
      <c r="AV1321">
        <v>7.6203208556149732E-2</v>
      </c>
      <c r="AW1321">
        <v>0.1270053475935829</v>
      </c>
      <c r="AX1321">
        <v>0.1096256684491979</v>
      </c>
      <c r="AY1321">
        <v>7.6203208556149732E-2</v>
      </c>
      <c r="AZ1321">
        <v>3.074866310160428E-2</v>
      </c>
      <c r="BA1321">
        <v>8.2887700534759357E-2</v>
      </c>
      <c r="BB1321">
        <v>6.6844919786096246E-3</v>
      </c>
      <c r="BC1321">
        <v>0</v>
      </c>
      <c r="BD1321">
        <v>0.94251336898395721</v>
      </c>
      <c r="BE1321">
        <v>5.7486631016042782E-2</v>
      </c>
      <c r="BF1321">
        <v>0</v>
      </c>
      <c r="BG1321">
        <v>0.52406417112299464</v>
      </c>
      <c r="BH1321">
        <v>0.28743315508021389</v>
      </c>
      <c r="BI1321">
        <v>0.15240641711229949</v>
      </c>
      <c r="BJ1321">
        <v>3.6096256684491977E-2</v>
      </c>
      <c r="BK1321">
        <v>5.3475935828877002E-3</v>
      </c>
      <c r="BL1321">
        <v>0.83957219251336901</v>
      </c>
      <c r="BM1321">
        <v>3.7433155080213901E-2</v>
      </c>
      <c r="BN1321">
        <v>0.1176470588235294</v>
      </c>
      <c r="BO1321">
        <v>1.3368983957219249E-2</v>
      </c>
      <c r="BP1321">
        <v>0.94251336898395721</v>
      </c>
      <c r="BQ1321">
        <v>6.6844919786096246E-3</v>
      </c>
      <c r="BR1321">
        <v>0</v>
      </c>
      <c r="BS1321">
        <v>3.7433155080213901E-2</v>
      </c>
      <c r="BT1321">
        <v>0.25935828877005351</v>
      </c>
      <c r="BU1321">
        <v>0.73529411764705888</v>
      </c>
      <c r="BV1321">
        <v>5.3475935828877002E-3</v>
      </c>
      <c r="BW1321">
        <v>1</v>
      </c>
      <c r="BX1321" t="s">
        <v>2512</v>
      </c>
      <c r="BY1321">
        <v>748</v>
      </c>
      <c r="BZ1321">
        <v>1</v>
      </c>
      <c r="CA1321">
        <v>0</v>
      </c>
    </row>
    <row r="1322" spans="1:79" customFormat="1" x14ac:dyDescent="0.25">
      <c r="A1322" t="s">
        <v>2513</v>
      </c>
      <c r="B1322" t="s">
        <v>354</v>
      </c>
      <c r="C1322" t="s">
        <v>187</v>
      </c>
      <c r="D1322" t="s">
        <v>947</v>
      </c>
      <c r="E1322">
        <v>2020</v>
      </c>
      <c r="F1322">
        <v>56</v>
      </c>
      <c r="G1322">
        <v>0</v>
      </c>
      <c r="H1322">
        <v>0</v>
      </c>
      <c r="I1322">
        <v>10</v>
      </c>
      <c r="J1322">
        <v>8</v>
      </c>
      <c r="K1322">
        <v>5</v>
      </c>
      <c r="L1322">
        <v>6</v>
      </c>
      <c r="M1322">
        <v>3</v>
      </c>
      <c r="N1322">
        <v>8</v>
      </c>
      <c r="O1322">
        <v>8</v>
      </c>
      <c r="P1322">
        <v>3</v>
      </c>
      <c r="Q1322">
        <v>3</v>
      </c>
      <c r="R1322">
        <v>0</v>
      </c>
      <c r="S1322">
        <v>2</v>
      </c>
      <c r="T1322">
        <v>0</v>
      </c>
      <c r="U1322">
        <v>56</v>
      </c>
      <c r="V1322">
        <v>0</v>
      </c>
      <c r="W1322">
        <v>0</v>
      </c>
      <c r="X1322">
        <v>45</v>
      </c>
      <c r="Y1322">
        <v>5</v>
      </c>
      <c r="Z1322">
        <v>6</v>
      </c>
      <c r="AA1322">
        <v>0</v>
      </c>
      <c r="AB1322">
        <v>0</v>
      </c>
      <c r="AC1322">
        <v>50</v>
      </c>
      <c r="AD1322">
        <v>0</v>
      </c>
      <c r="AE1322">
        <v>6</v>
      </c>
      <c r="AF1322">
        <v>0</v>
      </c>
      <c r="AG1322">
        <v>56</v>
      </c>
      <c r="AH1322">
        <v>0</v>
      </c>
      <c r="AI1322">
        <v>0</v>
      </c>
      <c r="AJ1322">
        <v>0</v>
      </c>
      <c r="AK1322">
        <v>21</v>
      </c>
      <c r="AL1322">
        <v>34</v>
      </c>
      <c r="AM1322">
        <v>1</v>
      </c>
      <c r="AN1322">
        <v>56</v>
      </c>
      <c r="AO1322">
        <v>1</v>
      </c>
      <c r="AP1322">
        <v>0</v>
      </c>
      <c r="AQ1322">
        <v>0</v>
      </c>
      <c r="AR1322">
        <v>0.1785714285714286</v>
      </c>
      <c r="AS1322">
        <v>0.14285714285714279</v>
      </c>
      <c r="AT1322">
        <v>8.9285714285714288E-2</v>
      </c>
      <c r="AU1322">
        <v>0.1071428571428571</v>
      </c>
      <c r="AV1322">
        <v>5.3571428571428568E-2</v>
      </c>
      <c r="AW1322">
        <v>0.14285714285714279</v>
      </c>
      <c r="AX1322">
        <v>0.14285714285714279</v>
      </c>
      <c r="AY1322">
        <v>5.3571428571428568E-2</v>
      </c>
      <c r="AZ1322">
        <v>5.3571428571428568E-2</v>
      </c>
      <c r="BA1322">
        <v>3.5714285714285712E-2</v>
      </c>
      <c r="BB1322">
        <v>0</v>
      </c>
      <c r="BC1322">
        <v>0</v>
      </c>
      <c r="BD1322">
        <v>1</v>
      </c>
      <c r="BE1322">
        <v>0</v>
      </c>
      <c r="BF1322">
        <v>0</v>
      </c>
      <c r="BG1322">
        <v>0.8035714285714286</v>
      </c>
      <c r="BH1322">
        <v>8.9285714285714288E-2</v>
      </c>
      <c r="BI1322">
        <v>0.1071428571428571</v>
      </c>
      <c r="BJ1322">
        <v>0</v>
      </c>
      <c r="BK1322">
        <v>0</v>
      </c>
      <c r="BL1322">
        <v>0.8928571428571429</v>
      </c>
      <c r="BM1322">
        <v>0</v>
      </c>
      <c r="BN1322">
        <v>0.1071428571428571</v>
      </c>
      <c r="BO1322">
        <v>0</v>
      </c>
      <c r="BP1322">
        <v>1</v>
      </c>
      <c r="BQ1322">
        <v>0</v>
      </c>
      <c r="BR1322">
        <v>0</v>
      </c>
      <c r="BS1322">
        <v>0</v>
      </c>
      <c r="BT1322">
        <v>0.375</v>
      </c>
      <c r="BU1322">
        <v>0.6071428571428571</v>
      </c>
      <c r="BV1322">
        <v>1.785714285714286E-2</v>
      </c>
      <c r="BW1322">
        <v>1</v>
      </c>
      <c r="BX1322" t="s">
        <v>2512</v>
      </c>
      <c r="BY1322">
        <v>748</v>
      </c>
      <c r="BZ1322">
        <v>7.4866310160427801E-2</v>
      </c>
      <c r="CA1322">
        <v>0</v>
      </c>
    </row>
    <row r="1323" spans="1:79" customFormat="1" x14ac:dyDescent="0.25">
      <c r="A1323" t="s">
        <v>2514</v>
      </c>
      <c r="B1323" t="s">
        <v>354</v>
      </c>
      <c r="C1323" t="s">
        <v>187</v>
      </c>
      <c r="D1323" t="s">
        <v>949</v>
      </c>
      <c r="E1323">
        <v>2020</v>
      </c>
      <c r="F1323">
        <v>265</v>
      </c>
      <c r="G1323">
        <v>43</v>
      </c>
      <c r="H1323">
        <v>0</v>
      </c>
      <c r="I1323">
        <v>46</v>
      </c>
      <c r="J1323">
        <v>46</v>
      </c>
      <c r="K1323">
        <v>38</v>
      </c>
      <c r="L1323">
        <v>29</v>
      </c>
      <c r="M1323">
        <v>19</v>
      </c>
      <c r="N1323">
        <v>37</v>
      </c>
      <c r="O1323">
        <v>37</v>
      </c>
      <c r="P1323">
        <v>21</v>
      </c>
      <c r="Q1323">
        <v>8</v>
      </c>
      <c r="R1323">
        <v>2</v>
      </c>
      <c r="S1323">
        <v>25</v>
      </c>
      <c r="T1323">
        <v>0</v>
      </c>
      <c r="U1323">
        <v>303</v>
      </c>
      <c r="V1323">
        <v>5</v>
      </c>
      <c r="W1323">
        <v>0</v>
      </c>
      <c r="X1323">
        <v>144</v>
      </c>
      <c r="Y1323">
        <v>110</v>
      </c>
      <c r="Z1323">
        <v>54</v>
      </c>
      <c r="AA1323">
        <v>0</v>
      </c>
      <c r="AB1323">
        <v>1</v>
      </c>
      <c r="AC1323">
        <v>267</v>
      </c>
      <c r="AD1323">
        <v>0</v>
      </c>
      <c r="AE1323">
        <v>40</v>
      </c>
      <c r="AF1323">
        <v>4</v>
      </c>
      <c r="AG1323">
        <v>303</v>
      </c>
      <c r="AH1323">
        <v>1</v>
      </c>
      <c r="AI1323">
        <v>0</v>
      </c>
      <c r="AJ1323">
        <v>0</v>
      </c>
      <c r="AK1323">
        <v>49</v>
      </c>
      <c r="AL1323">
        <v>259</v>
      </c>
      <c r="AM1323">
        <v>0</v>
      </c>
      <c r="AN1323">
        <v>308</v>
      </c>
      <c r="AO1323">
        <v>0.86038961038961037</v>
      </c>
      <c r="AP1323">
        <v>0.1396103896103896</v>
      </c>
      <c r="AQ1323">
        <v>0</v>
      </c>
      <c r="AR1323">
        <v>0.14935064935064929</v>
      </c>
      <c r="AS1323">
        <v>0.14935064935064929</v>
      </c>
      <c r="AT1323">
        <v>0.1233766233766234</v>
      </c>
      <c r="AU1323">
        <v>9.4155844155844159E-2</v>
      </c>
      <c r="AV1323">
        <v>6.1688311688311688E-2</v>
      </c>
      <c r="AW1323">
        <v>0.1201298701298701</v>
      </c>
      <c r="AX1323">
        <v>0.1201298701298701</v>
      </c>
      <c r="AY1323">
        <v>6.8181818181818177E-2</v>
      </c>
      <c r="AZ1323">
        <v>2.5974025974025979E-2</v>
      </c>
      <c r="BA1323">
        <v>8.1168831168831168E-2</v>
      </c>
      <c r="BB1323">
        <v>6.4935064935064939E-3</v>
      </c>
      <c r="BC1323">
        <v>0</v>
      </c>
      <c r="BD1323">
        <v>0.98376623376623373</v>
      </c>
      <c r="BE1323">
        <v>1.6233766233766229E-2</v>
      </c>
      <c r="BF1323">
        <v>0</v>
      </c>
      <c r="BG1323">
        <v>0.46753246753246752</v>
      </c>
      <c r="BH1323">
        <v>0.35714285714285721</v>
      </c>
      <c r="BI1323">
        <v>0.1753246753246753</v>
      </c>
      <c r="BJ1323">
        <v>0</v>
      </c>
      <c r="BK1323">
        <v>3.246753246753247E-3</v>
      </c>
      <c r="BL1323">
        <v>0.86688311688311692</v>
      </c>
      <c r="BM1323">
        <v>0</v>
      </c>
      <c r="BN1323">
        <v>0.12987012987012991</v>
      </c>
      <c r="BO1323">
        <v>1.298701298701299E-2</v>
      </c>
      <c r="BP1323">
        <v>0.98376623376623373</v>
      </c>
      <c r="BQ1323">
        <v>3.246753246753247E-3</v>
      </c>
      <c r="BR1323">
        <v>0</v>
      </c>
      <c r="BS1323">
        <v>0</v>
      </c>
      <c r="BT1323">
        <v>0.15909090909090909</v>
      </c>
      <c r="BU1323">
        <v>0.84090909090909094</v>
      </c>
      <c r="BV1323">
        <v>0</v>
      </c>
      <c r="BW1323">
        <v>1</v>
      </c>
      <c r="BX1323" t="s">
        <v>2512</v>
      </c>
      <c r="BY1323">
        <v>748</v>
      </c>
      <c r="BZ1323">
        <v>0.41176470588235292</v>
      </c>
      <c r="CA1323">
        <v>0</v>
      </c>
    </row>
    <row r="1324" spans="1:79" customFormat="1" x14ac:dyDescent="0.25">
      <c r="A1324" t="s">
        <v>2515</v>
      </c>
      <c r="B1324" t="s">
        <v>354</v>
      </c>
      <c r="C1324" t="s">
        <v>187</v>
      </c>
      <c r="D1324" t="s">
        <v>951</v>
      </c>
      <c r="E1324">
        <v>2020</v>
      </c>
      <c r="F1324">
        <v>191</v>
      </c>
      <c r="G1324">
        <v>17</v>
      </c>
      <c r="H1324">
        <v>0</v>
      </c>
      <c r="I1324">
        <v>36</v>
      </c>
      <c r="J1324">
        <v>25</v>
      </c>
      <c r="K1324">
        <v>22</v>
      </c>
      <c r="L1324">
        <v>18</v>
      </c>
      <c r="M1324">
        <v>12</v>
      </c>
      <c r="N1324">
        <v>31</v>
      </c>
      <c r="O1324">
        <v>22</v>
      </c>
      <c r="P1324">
        <v>14</v>
      </c>
      <c r="Q1324">
        <v>10</v>
      </c>
      <c r="R1324">
        <v>0</v>
      </c>
      <c r="S1324">
        <v>18</v>
      </c>
      <c r="T1324">
        <v>0</v>
      </c>
      <c r="U1324">
        <v>193</v>
      </c>
      <c r="V1324">
        <v>15</v>
      </c>
      <c r="W1324">
        <v>0</v>
      </c>
      <c r="X1324">
        <v>103</v>
      </c>
      <c r="Y1324">
        <v>77</v>
      </c>
      <c r="Z1324">
        <v>28</v>
      </c>
      <c r="AA1324">
        <v>0</v>
      </c>
      <c r="AB1324">
        <v>2</v>
      </c>
      <c r="AC1324">
        <v>195</v>
      </c>
      <c r="AD1324">
        <v>0</v>
      </c>
      <c r="AE1324">
        <v>11</v>
      </c>
      <c r="AF1324">
        <v>1</v>
      </c>
      <c r="AG1324">
        <v>207</v>
      </c>
      <c r="AH1324">
        <v>0</v>
      </c>
      <c r="AI1324">
        <v>0</v>
      </c>
      <c r="AJ1324">
        <v>0</v>
      </c>
      <c r="AK1324">
        <v>61</v>
      </c>
      <c r="AL1324">
        <v>147</v>
      </c>
      <c r="AM1324">
        <v>0</v>
      </c>
      <c r="AN1324">
        <v>208</v>
      </c>
      <c r="AO1324">
        <v>0.91826923076923073</v>
      </c>
      <c r="AP1324">
        <v>8.1730769230769232E-2</v>
      </c>
      <c r="AQ1324">
        <v>0</v>
      </c>
      <c r="AR1324">
        <v>0.1730769230769231</v>
      </c>
      <c r="AS1324">
        <v>0.1201923076923077</v>
      </c>
      <c r="AT1324">
        <v>0.1057692307692308</v>
      </c>
      <c r="AU1324">
        <v>8.6538461538461536E-2</v>
      </c>
      <c r="AV1324">
        <v>5.7692307692307702E-2</v>
      </c>
      <c r="AW1324">
        <v>0.14903846153846151</v>
      </c>
      <c r="AX1324">
        <v>0.1057692307692308</v>
      </c>
      <c r="AY1324">
        <v>6.7307692307692304E-2</v>
      </c>
      <c r="AZ1324">
        <v>4.807692307692308E-2</v>
      </c>
      <c r="BA1324">
        <v>8.6538461538461536E-2</v>
      </c>
      <c r="BB1324">
        <v>0</v>
      </c>
      <c r="BC1324">
        <v>0</v>
      </c>
      <c r="BD1324">
        <v>0.92788461538461542</v>
      </c>
      <c r="BE1324">
        <v>7.2115384615384609E-2</v>
      </c>
      <c r="BF1324">
        <v>0</v>
      </c>
      <c r="BG1324">
        <v>0.49519230769230771</v>
      </c>
      <c r="BH1324">
        <v>0.37019230769230771</v>
      </c>
      <c r="BI1324">
        <v>0.13461538461538461</v>
      </c>
      <c r="BJ1324">
        <v>0</v>
      </c>
      <c r="BK1324">
        <v>9.6153846153846159E-3</v>
      </c>
      <c r="BL1324">
        <v>0.9375</v>
      </c>
      <c r="BM1324">
        <v>0</v>
      </c>
      <c r="BN1324">
        <v>5.2884615384615377E-2</v>
      </c>
      <c r="BO1324">
        <v>4.807692307692308E-3</v>
      </c>
      <c r="BP1324">
        <v>0.99519230769230771</v>
      </c>
      <c r="BQ1324">
        <v>0</v>
      </c>
      <c r="BR1324">
        <v>0</v>
      </c>
      <c r="BS1324">
        <v>0</v>
      </c>
      <c r="BT1324">
        <v>0.29326923076923078</v>
      </c>
      <c r="BU1324">
        <v>0.70673076923076927</v>
      </c>
      <c r="BV1324">
        <v>0</v>
      </c>
      <c r="BW1324">
        <v>1</v>
      </c>
      <c r="BX1324" t="s">
        <v>2512</v>
      </c>
      <c r="BY1324">
        <v>748</v>
      </c>
      <c r="BZ1324">
        <v>0.27807486631016037</v>
      </c>
      <c r="CA1324">
        <v>0</v>
      </c>
    </row>
    <row r="1325" spans="1:79" customFormat="1" x14ac:dyDescent="0.25">
      <c r="A1325" t="s">
        <v>2516</v>
      </c>
      <c r="B1325" t="s">
        <v>354</v>
      </c>
      <c r="C1325" t="s">
        <v>187</v>
      </c>
      <c r="D1325" t="s">
        <v>953</v>
      </c>
      <c r="E1325">
        <v>2020</v>
      </c>
      <c r="F1325">
        <v>140</v>
      </c>
      <c r="G1325">
        <v>8</v>
      </c>
      <c r="H1325">
        <v>0</v>
      </c>
      <c r="I1325">
        <v>12</v>
      </c>
      <c r="J1325">
        <v>22</v>
      </c>
      <c r="K1325">
        <v>11</v>
      </c>
      <c r="L1325">
        <v>21</v>
      </c>
      <c r="M1325">
        <v>21</v>
      </c>
      <c r="N1325">
        <v>19</v>
      </c>
      <c r="O1325">
        <v>14</v>
      </c>
      <c r="P1325">
        <v>19</v>
      </c>
      <c r="Q1325">
        <v>2</v>
      </c>
      <c r="R1325">
        <v>3</v>
      </c>
      <c r="S1325">
        <v>4</v>
      </c>
      <c r="T1325">
        <v>0</v>
      </c>
      <c r="U1325">
        <v>129</v>
      </c>
      <c r="V1325">
        <v>19</v>
      </c>
      <c r="W1325">
        <v>0</v>
      </c>
      <c r="X1325">
        <v>98</v>
      </c>
      <c r="Y1325">
        <v>23</v>
      </c>
      <c r="Z1325">
        <v>26</v>
      </c>
      <c r="AA1325">
        <v>1</v>
      </c>
      <c r="AB1325">
        <v>1</v>
      </c>
      <c r="AC1325">
        <v>116</v>
      </c>
      <c r="AD1325">
        <v>0</v>
      </c>
      <c r="AE1325">
        <v>31</v>
      </c>
      <c r="AF1325">
        <v>5</v>
      </c>
      <c r="AG1325">
        <v>139</v>
      </c>
      <c r="AH1325">
        <v>4</v>
      </c>
      <c r="AI1325">
        <v>0</v>
      </c>
      <c r="AJ1325">
        <v>0</v>
      </c>
      <c r="AK1325">
        <v>53</v>
      </c>
      <c r="AL1325">
        <v>94</v>
      </c>
      <c r="AM1325">
        <v>1</v>
      </c>
      <c r="AN1325">
        <v>148</v>
      </c>
      <c r="AO1325">
        <v>0.94594594594594594</v>
      </c>
      <c r="AP1325">
        <v>5.4054054054054057E-2</v>
      </c>
      <c r="AQ1325">
        <v>0</v>
      </c>
      <c r="AR1325">
        <v>8.1081081081081086E-2</v>
      </c>
      <c r="AS1325">
        <v>0.14864864864864871</v>
      </c>
      <c r="AT1325">
        <v>7.4324324324324328E-2</v>
      </c>
      <c r="AU1325">
        <v>0.14189189189189191</v>
      </c>
      <c r="AV1325">
        <v>0.14189189189189191</v>
      </c>
      <c r="AW1325">
        <v>0.1283783783783784</v>
      </c>
      <c r="AX1325">
        <v>9.45945945945946E-2</v>
      </c>
      <c r="AY1325">
        <v>0.1283783783783784</v>
      </c>
      <c r="AZ1325">
        <v>1.3513513513513511E-2</v>
      </c>
      <c r="BA1325">
        <v>2.7027027027027029E-2</v>
      </c>
      <c r="BB1325">
        <v>2.0270270270270271E-2</v>
      </c>
      <c r="BC1325">
        <v>0</v>
      </c>
      <c r="BD1325">
        <v>0.8716216216216216</v>
      </c>
      <c r="BE1325">
        <v>0.1283783783783784</v>
      </c>
      <c r="BF1325">
        <v>0</v>
      </c>
      <c r="BG1325">
        <v>0.66216216216216217</v>
      </c>
      <c r="BH1325">
        <v>0.1554054054054054</v>
      </c>
      <c r="BI1325">
        <v>0.17567567567567571</v>
      </c>
      <c r="BJ1325">
        <v>6.7567567567567571E-3</v>
      </c>
      <c r="BK1325">
        <v>6.7567567567567571E-3</v>
      </c>
      <c r="BL1325">
        <v>0.78378378378378377</v>
      </c>
      <c r="BM1325">
        <v>0</v>
      </c>
      <c r="BN1325">
        <v>0.20945945945945951</v>
      </c>
      <c r="BO1325">
        <v>3.3783783783783793E-2</v>
      </c>
      <c r="BP1325">
        <v>0.93918918918918914</v>
      </c>
      <c r="BQ1325">
        <v>2.7027027027027029E-2</v>
      </c>
      <c r="BR1325">
        <v>0</v>
      </c>
      <c r="BS1325">
        <v>0</v>
      </c>
      <c r="BT1325">
        <v>0.35810810810810811</v>
      </c>
      <c r="BU1325">
        <v>0.63513513513513509</v>
      </c>
      <c r="BV1325">
        <v>6.7567567567567571E-3</v>
      </c>
      <c r="BW1325">
        <v>1</v>
      </c>
      <c r="BX1325" t="s">
        <v>2512</v>
      </c>
      <c r="BY1325">
        <v>748</v>
      </c>
      <c r="BZ1325">
        <v>0.19786096256684491</v>
      </c>
      <c r="CA1325">
        <v>0</v>
      </c>
    </row>
    <row r="1326" spans="1:79" customFormat="1" x14ac:dyDescent="0.25">
      <c r="A1326" t="s">
        <v>2517</v>
      </c>
      <c r="B1326" t="s">
        <v>354</v>
      </c>
      <c r="C1326" t="s">
        <v>187</v>
      </c>
      <c r="D1326" t="s">
        <v>961</v>
      </c>
      <c r="E1326">
        <v>2020</v>
      </c>
      <c r="F1326">
        <v>24</v>
      </c>
      <c r="G1326">
        <v>4</v>
      </c>
      <c r="H1326">
        <v>0</v>
      </c>
      <c r="I1326">
        <v>3</v>
      </c>
      <c r="J1326">
        <v>7</v>
      </c>
      <c r="K1326">
        <v>2</v>
      </c>
      <c r="L1326">
        <v>0</v>
      </c>
      <c r="M1326">
        <v>2</v>
      </c>
      <c r="N1326">
        <v>0</v>
      </c>
      <c r="O1326">
        <v>1</v>
      </c>
      <c r="P1326">
        <v>0</v>
      </c>
      <c r="Q1326">
        <v>0</v>
      </c>
      <c r="R1326">
        <v>0</v>
      </c>
      <c r="S1326">
        <v>13</v>
      </c>
      <c r="T1326">
        <v>0</v>
      </c>
      <c r="U1326">
        <v>24</v>
      </c>
      <c r="V1326">
        <v>4</v>
      </c>
      <c r="W1326">
        <v>0</v>
      </c>
      <c r="X1326">
        <v>2</v>
      </c>
      <c r="Y1326">
        <v>0</v>
      </c>
      <c r="Z1326">
        <v>0</v>
      </c>
      <c r="AA1326">
        <v>26</v>
      </c>
      <c r="AB1326">
        <v>0</v>
      </c>
      <c r="AC1326">
        <v>0</v>
      </c>
      <c r="AD1326">
        <v>28</v>
      </c>
      <c r="AE1326">
        <v>0</v>
      </c>
      <c r="AF1326">
        <v>0</v>
      </c>
      <c r="AG1326">
        <v>0</v>
      </c>
      <c r="AH1326">
        <v>0</v>
      </c>
      <c r="AI1326">
        <v>0</v>
      </c>
      <c r="AJ1326">
        <v>28</v>
      </c>
      <c r="AK1326">
        <v>10</v>
      </c>
      <c r="AL1326">
        <v>16</v>
      </c>
      <c r="AM1326">
        <v>2</v>
      </c>
      <c r="AN1326">
        <v>28</v>
      </c>
      <c r="AO1326">
        <v>0.8571428571428571</v>
      </c>
      <c r="AP1326">
        <v>0.14285714285714279</v>
      </c>
      <c r="AQ1326">
        <v>0</v>
      </c>
      <c r="AR1326">
        <v>0.1071428571428571</v>
      </c>
      <c r="AS1326">
        <v>0.25</v>
      </c>
      <c r="AT1326">
        <v>7.1428571428571425E-2</v>
      </c>
      <c r="AU1326">
        <v>0</v>
      </c>
      <c r="AV1326">
        <v>7.1428571428571425E-2</v>
      </c>
      <c r="AW1326">
        <v>0</v>
      </c>
      <c r="AX1326">
        <v>3.5714285714285712E-2</v>
      </c>
      <c r="AY1326">
        <v>0</v>
      </c>
      <c r="AZ1326">
        <v>0</v>
      </c>
      <c r="BA1326">
        <v>0.4642857142857143</v>
      </c>
      <c r="BB1326">
        <v>0</v>
      </c>
      <c r="BC1326">
        <v>0</v>
      </c>
      <c r="BD1326">
        <v>0.8571428571428571</v>
      </c>
      <c r="BE1326">
        <v>0.14285714285714279</v>
      </c>
      <c r="BF1326">
        <v>0</v>
      </c>
      <c r="BG1326">
        <v>7.1428571428571425E-2</v>
      </c>
      <c r="BH1326">
        <v>0</v>
      </c>
      <c r="BI1326">
        <v>0</v>
      </c>
      <c r="BJ1326">
        <v>0.9285714285714286</v>
      </c>
      <c r="BK1326">
        <v>0</v>
      </c>
      <c r="BL1326">
        <v>0</v>
      </c>
      <c r="BM1326">
        <v>1</v>
      </c>
      <c r="BN1326">
        <v>0</v>
      </c>
      <c r="BO1326">
        <v>0</v>
      </c>
      <c r="BP1326">
        <v>0</v>
      </c>
      <c r="BQ1326">
        <v>0</v>
      </c>
      <c r="BR1326">
        <v>0</v>
      </c>
      <c r="BS1326">
        <v>1</v>
      </c>
      <c r="BT1326">
        <v>0.35714285714285721</v>
      </c>
      <c r="BU1326">
        <v>0.5714285714285714</v>
      </c>
      <c r="BV1326">
        <v>7.1428571428571425E-2</v>
      </c>
      <c r="BW1326">
        <v>1</v>
      </c>
      <c r="BX1326" t="s">
        <v>2512</v>
      </c>
      <c r="BY1326">
        <v>748</v>
      </c>
      <c r="BZ1326">
        <v>3.7433155080213901E-2</v>
      </c>
      <c r="CA1326">
        <v>0</v>
      </c>
    </row>
    <row r="1327" spans="1:79" customFormat="1" x14ac:dyDescent="0.25">
      <c r="A1327" t="s">
        <v>2518</v>
      </c>
      <c r="B1327" t="s">
        <v>354</v>
      </c>
      <c r="C1327" t="s">
        <v>420</v>
      </c>
      <c r="D1327" t="s">
        <v>44</v>
      </c>
      <c r="E1327">
        <v>2020</v>
      </c>
      <c r="F1327">
        <v>23357</v>
      </c>
      <c r="G1327">
        <v>2648</v>
      </c>
      <c r="H1327">
        <v>0</v>
      </c>
      <c r="I1327">
        <v>2853</v>
      </c>
      <c r="J1327">
        <v>3745</v>
      </c>
      <c r="K1327">
        <v>3920</v>
      </c>
      <c r="L1327">
        <v>4018</v>
      </c>
      <c r="M1327">
        <v>3726</v>
      </c>
      <c r="N1327">
        <v>3161</v>
      </c>
      <c r="O1327">
        <v>2362</v>
      </c>
      <c r="P1327">
        <v>1096</v>
      </c>
      <c r="Q1327">
        <v>305</v>
      </c>
      <c r="R1327">
        <v>81</v>
      </c>
      <c r="S1327">
        <v>738</v>
      </c>
      <c r="T1327">
        <v>0</v>
      </c>
      <c r="U1327">
        <v>25980</v>
      </c>
      <c r="V1327">
        <v>10</v>
      </c>
      <c r="W1327">
        <v>15</v>
      </c>
      <c r="X1327">
        <v>13386</v>
      </c>
      <c r="Y1327">
        <v>11196</v>
      </c>
      <c r="Z1327">
        <v>1423</v>
      </c>
      <c r="AA1327">
        <v>0</v>
      </c>
      <c r="AB1327">
        <v>0</v>
      </c>
      <c r="AC1327">
        <v>25001</v>
      </c>
      <c r="AD1327">
        <v>0</v>
      </c>
      <c r="AE1327">
        <v>1004</v>
      </c>
      <c r="AF1327">
        <v>305</v>
      </c>
      <c r="AG1327">
        <v>25391</v>
      </c>
      <c r="AH1327">
        <v>309</v>
      </c>
      <c r="AI1327">
        <v>0</v>
      </c>
      <c r="AJ1327">
        <v>0</v>
      </c>
      <c r="AK1327">
        <v>1028</v>
      </c>
      <c r="AL1327">
        <v>24977</v>
      </c>
      <c r="AM1327">
        <v>0</v>
      </c>
      <c r="AN1327">
        <v>26005</v>
      </c>
      <c r="AO1327">
        <v>0.89817342818688717</v>
      </c>
      <c r="AP1327">
        <v>0.1018265718131129</v>
      </c>
      <c r="AQ1327">
        <v>0</v>
      </c>
      <c r="AR1327">
        <v>0.1097096712170736</v>
      </c>
      <c r="AS1327">
        <v>0.14401076716016151</v>
      </c>
      <c r="AT1327">
        <v>0.15074024226110361</v>
      </c>
      <c r="AU1327">
        <v>0.1545087483176312</v>
      </c>
      <c r="AV1327">
        <v>0.14328013843491641</v>
      </c>
      <c r="AW1327">
        <v>0.1215535473947318</v>
      </c>
      <c r="AX1327">
        <v>9.0828686791001728E-2</v>
      </c>
      <c r="AY1327">
        <v>4.2145741203614688E-2</v>
      </c>
      <c r="AZ1327">
        <v>1.172851374735628E-2</v>
      </c>
      <c r="BA1327">
        <v>2.8379157854258801E-2</v>
      </c>
      <c r="BB1327">
        <v>3.1147856181503561E-3</v>
      </c>
      <c r="BC1327">
        <v>0</v>
      </c>
      <c r="BD1327">
        <v>0.99903864641415108</v>
      </c>
      <c r="BE1327">
        <v>3.8454143433955007E-4</v>
      </c>
      <c r="BF1327">
        <v>5.7681215150932517E-4</v>
      </c>
      <c r="BG1327">
        <v>0.51474716400692178</v>
      </c>
      <c r="BH1327">
        <v>0.43053258988656029</v>
      </c>
      <c r="BI1327">
        <v>5.4720246106517982E-2</v>
      </c>
      <c r="BJ1327">
        <v>0</v>
      </c>
      <c r="BK1327">
        <v>0</v>
      </c>
      <c r="BL1327">
        <v>0.96139203999230916</v>
      </c>
      <c r="BM1327">
        <v>0</v>
      </c>
      <c r="BN1327">
        <v>3.8607960007690831E-2</v>
      </c>
      <c r="BO1327">
        <v>1.172851374735628E-2</v>
      </c>
      <c r="BP1327">
        <v>0.97638915593155162</v>
      </c>
      <c r="BQ1327">
        <v>1.1882330321092101E-2</v>
      </c>
      <c r="BR1327">
        <v>0</v>
      </c>
      <c r="BS1327">
        <v>0</v>
      </c>
      <c r="BT1327">
        <v>3.9530859450105753E-2</v>
      </c>
      <c r="BU1327">
        <v>0.9604691405498943</v>
      </c>
      <c r="BV1327">
        <v>0</v>
      </c>
      <c r="BW1327">
        <v>1</v>
      </c>
      <c r="BX1327" t="s">
        <v>2519</v>
      </c>
      <c r="BY1327">
        <v>26005</v>
      </c>
      <c r="BZ1327">
        <v>1</v>
      </c>
      <c r="CA1327">
        <v>0</v>
      </c>
    </row>
    <row r="1328" spans="1:79" customFormat="1" x14ac:dyDescent="0.25">
      <c r="A1328" t="s">
        <v>2520</v>
      </c>
      <c r="B1328" t="s">
        <v>354</v>
      </c>
      <c r="C1328" t="s">
        <v>420</v>
      </c>
      <c r="D1328" t="s">
        <v>947</v>
      </c>
      <c r="E1328">
        <v>2020</v>
      </c>
      <c r="F1328">
        <v>566</v>
      </c>
      <c r="G1328">
        <v>29</v>
      </c>
      <c r="H1328">
        <v>0</v>
      </c>
      <c r="I1328">
        <v>92</v>
      </c>
      <c r="J1328">
        <v>127</v>
      </c>
      <c r="K1328">
        <v>99</v>
      </c>
      <c r="L1328">
        <v>89</v>
      </c>
      <c r="M1328">
        <v>57</v>
      </c>
      <c r="N1328">
        <v>50</v>
      </c>
      <c r="O1328">
        <v>22</v>
      </c>
      <c r="P1328">
        <v>28</v>
      </c>
      <c r="Q1328">
        <v>8</v>
      </c>
      <c r="R1328">
        <v>6</v>
      </c>
      <c r="S1328">
        <v>17</v>
      </c>
      <c r="T1328">
        <v>0</v>
      </c>
      <c r="U1328">
        <v>593</v>
      </c>
      <c r="V1328">
        <v>1</v>
      </c>
      <c r="W1328">
        <v>1</v>
      </c>
      <c r="X1328">
        <v>376</v>
      </c>
      <c r="Y1328">
        <v>184</v>
      </c>
      <c r="Z1328">
        <v>35</v>
      </c>
      <c r="AA1328">
        <v>0</v>
      </c>
      <c r="AB1328">
        <v>0</v>
      </c>
      <c r="AC1328">
        <v>578</v>
      </c>
      <c r="AD1328">
        <v>0</v>
      </c>
      <c r="AE1328">
        <v>17</v>
      </c>
      <c r="AF1328">
        <v>5</v>
      </c>
      <c r="AG1328">
        <v>590</v>
      </c>
      <c r="AH1328">
        <v>0</v>
      </c>
      <c r="AI1328">
        <v>0</v>
      </c>
      <c r="AJ1328">
        <v>0</v>
      </c>
      <c r="AK1328">
        <v>24</v>
      </c>
      <c r="AL1328">
        <v>571</v>
      </c>
      <c r="AM1328">
        <v>0</v>
      </c>
      <c r="AN1328">
        <v>595</v>
      </c>
      <c r="AO1328">
        <v>0.95126050420168062</v>
      </c>
      <c r="AP1328">
        <v>4.8739495798319328E-2</v>
      </c>
      <c r="AQ1328">
        <v>0</v>
      </c>
      <c r="AR1328">
        <v>0.1546218487394958</v>
      </c>
      <c r="AS1328">
        <v>0.2134453781512605</v>
      </c>
      <c r="AT1328">
        <v>0.1663865546218487</v>
      </c>
      <c r="AU1328">
        <v>0.14957983193277311</v>
      </c>
      <c r="AV1328">
        <v>9.5798319327731099E-2</v>
      </c>
      <c r="AW1328">
        <v>8.4033613445378158E-2</v>
      </c>
      <c r="AX1328">
        <v>3.6974789915966387E-2</v>
      </c>
      <c r="AY1328">
        <v>4.7058823529411757E-2</v>
      </c>
      <c r="AZ1328">
        <v>1.344537815126051E-2</v>
      </c>
      <c r="BA1328">
        <v>2.8571428571428571E-2</v>
      </c>
      <c r="BB1328">
        <v>1.008403361344538E-2</v>
      </c>
      <c r="BC1328">
        <v>0</v>
      </c>
      <c r="BD1328">
        <v>0.99663865546218489</v>
      </c>
      <c r="BE1328">
        <v>1.6806722689075629E-3</v>
      </c>
      <c r="BF1328">
        <v>1.6806722689075629E-3</v>
      </c>
      <c r="BG1328">
        <v>0.63193277310924367</v>
      </c>
      <c r="BH1328">
        <v>0.30924369747899161</v>
      </c>
      <c r="BI1328">
        <v>5.8823529411764712E-2</v>
      </c>
      <c r="BJ1328">
        <v>0</v>
      </c>
      <c r="BK1328">
        <v>0</v>
      </c>
      <c r="BL1328">
        <v>0.97142857142857142</v>
      </c>
      <c r="BM1328">
        <v>0</v>
      </c>
      <c r="BN1328">
        <v>2.8571428571428571E-2</v>
      </c>
      <c r="BO1328">
        <v>8.4033613445378148E-3</v>
      </c>
      <c r="BP1328">
        <v>0.99159663865546221</v>
      </c>
      <c r="BQ1328">
        <v>0</v>
      </c>
      <c r="BR1328">
        <v>0</v>
      </c>
      <c r="BS1328">
        <v>0</v>
      </c>
      <c r="BT1328">
        <v>4.0336134453781522E-2</v>
      </c>
      <c r="BU1328">
        <v>0.95966386554621852</v>
      </c>
      <c r="BV1328">
        <v>0</v>
      </c>
      <c r="BW1328">
        <v>1</v>
      </c>
      <c r="BX1328" t="s">
        <v>2519</v>
      </c>
      <c r="BY1328">
        <v>26005</v>
      </c>
      <c r="BZ1328">
        <v>2.2880215343203229E-2</v>
      </c>
      <c r="CA1328">
        <v>0</v>
      </c>
    </row>
    <row r="1329" spans="1:79" customFormat="1" x14ac:dyDescent="0.25">
      <c r="A1329" t="s">
        <v>2521</v>
      </c>
      <c r="B1329" t="s">
        <v>354</v>
      </c>
      <c r="C1329" t="s">
        <v>420</v>
      </c>
      <c r="D1329" t="s">
        <v>949</v>
      </c>
      <c r="E1329">
        <v>2020</v>
      </c>
      <c r="F1329">
        <v>14902</v>
      </c>
      <c r="G1329">
        <v>1780</v>
      </c>
      <c r="H1329">
        <v>0</v>
      </c>
      <c r="I1329">
        <v>1888</v>
      </c>
      <c r="J1329">
        <v>2462</v>
      </c>
      <c r="K1329">
        <v>2667</v>
      </c>
      <c r="L1329">
        <v>2576</v>
      </c>
      <c r="M1329">
        <v>2311</v>
      </c>
      <c r="N1329">
        <v>2039</v>
      </c>
      <c r="O1329">
        <v>1489</v>
      </c>
      <c r="P1329">
        <v>580</v>
      </c>
      <c r="Q1329">
        <v>131</v>
      </c>
      <c r="R1329">
        <v>18</v>
      </c>
      <c r="S1329">
        <v>521</v>
      </c>
      <c r="T1329">
        <v>0</v>
      </c>
      <c r="U1329">
        <v>16675</v>
      </c>
      <c r="V1329">
        <v>4</v>
      </c>
      <c r="W1329">
        <v>3</v>
      </c>
      <c r="X1329">
        <v>8463</v>
      </c>
      <c r="Y1329">
        <v>7504</v>
      </c>
      <c r="Z1329">
        <v>715</v>
      </c>
      <c r="AA1329">
        <v>0</v>
      </c>
      <c r="AB1329">
        <v>0</v>
      </c>
      <c r="AC1329">
        <v>16487</v>
      </c>
      <c r="AD1329">
        <v>0</v>
      </c>
      <c r="AE1329">
        <v>195</v>
      </c>
      <c r="AF1329">
        <v>42</v>
      </c>
      <c r="AG1329">
        <v>16636</v>
      </c>
      <c r="AH1329">
        <v>4</v>
      </c>
      <c r="AI1329">
        <v>0</v>
      </c>
      <c r="AJ1329">
        <v>0</v>
      </c>
      <c r="AK1329">
        <v>315</v>
      </c>
      <c r="AL1329">
        <v>16367</v>
      </c>
      <c r="AM1329">
        <v>0</v>
      </c>
      <c r="AN1329">
        <v>16682</v>
      </c>
      <c r="AO1329">
        <v>0.89329816568756748</v>
      </c>
      <c r="AP1329">
        <v>0.1067018343124326</v>
      </c>
      <c r="AQ1329">
        <v>0</v>
      </c>
      <c r="AR1329">
        <v>0.1131758781920633</v>
      </c>
      <c r="AS1329">
        <v>0.14758422251528591</v>
      </c>
      <c r="AT1329">
        <v>0.1598729169164369</v>
      </c>
      <c r="AU1329">
        <v>0.1544179354993406</v>
      </c>
      <c r="AV1329">
        <v>0.1385325500539504</v>
      </c>
      <c r="AW1329">
        <v>0.12222755065339889</v>
      </c>
      <c r="AX1329">
        <v>8.9257882747871956E-2</v>
      </c>
      <c r="AY1329">
        <v>3.4768013427646557E-2</v>
      </c>
      <c r="AZ1329">
        <v>7.8527754465891383E-3</v>
      </c>
      <c r="BA1329">
        <v>3.1231267234144589E-2</v>
      </c>
      <c r="BB1329">
        <v>1.0790073132717899E-3</v>
      </c>
      <c r="BC1329">
        <v>0</v>
      </c>
      <c r="BD1329">
        <v>0.99958038604483879</v>
      </c>
      <c r="BE1329">
        <v>2.3977940294928659E-4</v>
      </c>
      <c r="BF1329">
        <v>1.7983455221196501E-4</v>
      </c>
      <c r="BG1329">
        <v>0.50731327178995322</v>
      </c>
      <c r="BH1329">
        <v>0.44982615993286179</v>
      </c>
      <c r="BI1329">
        <v>4.2860568277184992E-2</v>
      </c>
      <c r="BJ1329">
        <v>0</v>
      </c>
      <c r="BK1329">
        <v>0</v>
      </c>
      <c r="BL1329">
        <v>0.98831075410622227</v>
      </c>
      <c r="BM1329">
        <v>0</v>
      </c>
      <c r="BN1329">
        <v>1.1689245893777719E-2</v>
      </c>
      <c r="BO1329">
        <v>2.5176837309675102E-3</v>
      </c>
      <c r="BP1329">
        <v>0.99724253686608322</v>
      </c>
      <c r="BQ1329">
        <v>2.3977940294928659E-4</v>
      </c>
      <c r="BR1329">
        <v>0</v>
      </c>
      <c r="BS1329">
        <v>0</v>
      </c>
      <c r="BT1329">
        <v>1.888262798225632E-2</v>
      </c>
      <c r="BU1329">
        <v>0.98111737201774363</v>
      </c>
      <c r="BV1329">
        <v>0</v>
      </c>
      <c r="BW1329">
        <v>1</v>
      </c>
      <c r="BX1329" t="s">
        <v>2519</v>
      </c>
      <c r="BY1329">
        <v>26005</v>
      </c>
      <c r="BZ1329">
        <v>0.64149202076523748</v>
      </c>
      <c r="CA1329">
        <v>0</v>
      </c>
    </row>
    <row r="1330" spans="1:79" customFormat="1" x14ac:dyDescent="0.25">
      <c r="A1330" t="s">
        <v>2522</v>
      </c>
      <c r="B1330" t="s">
        <v>354</v>
      </c>
      <c r="C1330" t="s">
        <v>420</v>
      </c>
      <c r="D1330" t="s">
        <v>951</v>
      </c>
      <c r="E1330">
        <v>2020</v>
      </c>
      <c r="F1330">
        <v>4238</v>
      </c>
      <c r="G1330">
        <v>424</v>
      </c>
      <c r="H1330">
        <v>0</v>
      </c>
      <c r="I1330">
        <v>430</v>
      </c>
      <c r="J1330">
        <v>579</v>
      </c>
      <c r="K1330">
        <v>564</v>
      </c>
      <c r="L1330">
        <v>711</v>
      </c>
      <c r="M1330">
        <v>737</v>
      </c>
      <c r="N1330">
        <v>607</v>
      </c>
      <c r="O1330">
        <v>484</v>
      </c>
      <c r="P1330">
        <v>300</v>
      </c>
      <c r="Q1330">
        <v>102</v>
      </c>
      <c r="R1330">
        <v>32</v>
      </c>
      <c r="S1330">
        <v>116</v>
      </c>
      <c r="T1330">
        <v>0</v>
      </c>
      <c r="U1330">
        <v>4656</v>
      </c>
      <c r="V1330">
        <v>2</v>
      </c>
      <c r="W1330">
        <v>4</v>
      </c>
      <c r="X1330">
        <v>2366</v>
      </c>
      <c r="Y1330">
        <v>2036</v>
      </c>
      <c r="Z1330">
        <v>260</v>
      </c>
      <c r="AA1330">
        <v>0</v>
      </c>
      <c r="AB1330">
        <v>0</v>
      </c>
      <c r="AC1330">
        <v>4410</v>
      </c>
      <c r="AD1330">
        <v>0</v>
      </c>
      <c r="AE1330">
        <v>252</v>
      </c>
      <c r="AF1330">
        <v>76</v>
      </c>
      <c r="AG1330">
        <v>4585</v>
      </c>
      <c r="AH1330">
        <v>1</v>
      </c>
      <c r="AI1330">
        <v>0</v>
      </c>
      <c r="AJ1330">
        <v>0</v>
      </c>
      <c r="AK1330">
        <v>351</v>
      </c>
      <c r="AL1330">
        <v>4311</v>
      </c>
      <c r="AM1330">
        <v>0</v>
      </c>
      <c r="AN1330">
        <v>4662</v>
      </c>
      <c r="AO1330">
        <v>0.90905190905190902</v>
      </c>
      <c r="AP1330">
        <v>9.0948090948090948E-2</v>
      </c>
      <c r="AQ1330">
        <v>0</v>
      </c>
      <c r="AR1330">
        <v>9.2235092235092242E-2</v>
      </c>
      <c r="AS1330">
        <v>0.1241956241956242</v>
      </c>
      <c r="AT1330">
        <v>0.120978120978121</v>
      </c>
      <c r="AU1330">
        <v>0.15250965250965251</v>
      </c>
      <c r="AV1330">
        <v>0.15808665808665809</v>
      </c>
      <c r="AW1330">
        <v>0.1302016302016302</v>
      </c>
      <c r="AX1330">
        <v>0.1038181038181038</v>
      </c>
      <c r="AY1330">
        <v>6.4350064350064351E-2</v>
      </c>
      <c r="AZ1330">
        <v>2.1879021879021882E-2</v>
      </c>
      <c r="BA1330">
        <v>2.4882024882024879E-2</v>
      </c>
      <c r="BB1330">
        <v>6.8640068640068641E-3</v>
      </c>
      <c r="BC1330">
        <v>0</v>
      </c>
      <c r="BD1330">
        <v>0.99871299871299868</v>
      </c>
      <c r="BE1330">
        <v>4.29000429000429E-4</v>
      </c>
      <c r="BF1330">
        <v>8.5800085800085801E-4</v>
      </c>
      <c r="BG1330">
        <v>0.5075075075075075</v>
      </c>
      <c r="BH1330">
        <v>0.43672243672243671</v>
      </c>
      <c r="BI1330">
        <v>5.5770055770055768E-2</v>
      </c>
      <c r="BJ1330">
        <v>0</v>
      </c>
      <c r="BK1330">
        <v>0</v>
      </c>
      <c r="BL1330">
        <v>0.94594594594594594</v>
      </c>
      <c r="BM1330">
        <v>0</v>
      </c>
      <c r="BN1330">
        <v>5.4054054054054057E-2</v>
      </c>
      <c r="BO1330">
        <v>1.63020163020163E-2</v>
      </c>
      <c r="BP1330">
        <v>0.98348348348348347</v>
      </c>
      <c r="BQ1330">
        <v>2.145002145002145E-4</v>
      </c>
      <c r="BR1330">
        <v>0</v>
      </c>
      <c r="BS1330">
        <v>0</v>
      </c>
      <c r="BT1330">
        <v>7.5289575289575292E-2</v>
      </c>
      <c r="BU1330">
        <v>0.92471042471042475</v>
      </c>
      <c r="BV1330">
        <v>0</v>
      </c>
      <c r="BW1330">
        <v>1</v>
      </c>
      <c r="BX1330" t="s">
        <v>2519</v>
      </c>
      <c r="BY1330">
        <v>26005</v>
      </c>
      <c r="BZ1330">
        <v>0.17927321668909829</v>
      </c>
      <c r="CA1330">
        <v>0</v>
      </c>
    </row>
    <row r="1331" spans="1:79" customFormat="1" x14ac:dyDescent="0.25">
      <c r="A1331" t="s">
        <v>2523</v>
      </c>
      <c r="B1331" t="s">
        <v>354</v>
      </c>
      <c r="C1331" t="s">
        <v>420</v>
      </c>
      <c r="D1331" t="s">
        <v>953</v>
      </c>
      <c r="E1331">
        <v>2020</v>
      </c>
      <c r="F1331">
        <v>3651</v>
      </c>
      <c r="G1331">
        <v>415</v>
      </c>
      <c r="H1331">
        <v>0</v>
      </c>
      <c r="I1331">
        <v>443</v>
      </c>
      <c r="J1331">
        <v>577</v>
      </c>
      <c r="K1331">
        <v>590</v>
      </c>
      <c r="L1331">
        <v>642</v>
      </c>
      <c r="M1331">
        <v>621</v>
      </c>
      <c r="N1331">
        <v>465</v>
      </c>
      <c r="O1331">
        <v>367</v>
      </c>
      <c r="P1331">
        <v>188</v>
      </c>
      <c r="Q1331">
        <v>64</v>
      </c>
      <c r="R1331">
        <v>25</v>
      </c>
      <c r="S1331">
        <v>84</v>
      </c>
      <c r="T1331">
        <v>0</v>
      </c>
      <c r="U1331">
        <v>4056</v>
      </c>
      <c r="V1331">
        <v>3</v>
      </c>
      <c r="W1331">
        <v>7</v>
      </c>
      <c r="X1331">
        <v>2181</v>
      </c>
      <c r="Y1331">
        <v>1472</v>
      </c>
      <c r="Z1331">
        <v>413</v>
      </c>
      <c r="AA1331">
        <v>0</v>
      </c>
      <c r="AB1331">
        <v>0</v>
      </c>
      <c r="AC1331">
        <v>3526</v>
      </c>
      <c r="AD1331">
        <v>0</v>
      </c>
      <c r="AE1331">
        <v>540</v>
      </c>
      <c r="AF1331">
        <v>182</v>
      </c>
      <c r="AG1331">
        <v>3580</v>
      </c>
      <c r="AH1331">
        <v>304</v>
      </c>
      <c r="AI1331">
        <v>0</v>
      </c>
      <c r="AJ1331">
        <v>0</v>
      </c>
      <c r="AK1331">
        <v>338</v>
      </c>
      <c r="AL1331">
        <v>3728</v>
      </c>
      <c r="AM1331">
        <v>0</v>
      </c>
      <c r="AN1331">
        <v>4066</v>
      </c>
      <c r="AO1331">
        <v>0.89793408755533699</v>
      </c>
      <c r="AP1331">
        <v>0.10206591244466311</v>
      </c>
      <c r="AQ1331">
        <v>0</v>
      </c>
      <c r="AR1331">
        <v>0.1089522872602066</v>
      </c>
      <c r="AS1331">
        <v>0.14190850959173629</v>
      </c>
      <c r="AT1331">
        <v>0.14510575504181011</v>
      </c>
      <c r="AU1331">
        <v>0.15789473684210531</v>
      </c>
      <c r="AV1331">
        <v>0.15272995573044759</v>
      </c>
      <c r="AW1331">
        <v>0.1143630103295622</v>
      </c>
      <c r="AX1331">
        <v>9.0260698475159856E-2</v>
      </c>
      <c r="AY1331">
        <v>4.6237088047220848E-2</v>
      </c>
      <c r="AZ1331">
        <v>1.5740285292670929E-2</v>
      </c>
      <c r="BA1331">
        <v>2.0659124446630591E-2</v>
      </c>
      <c r="BB1331">
        <v>6.1485489424495821E-3</v>
      </c>
      <c r="BC1331">
        <v>0</v>
      </c>
      <c r="BD1331">
        <v>0.99754058042302018</v>
      </c>
      <c r="BE1331">
        <v>7.3782587309394979E-4</v>
      </c>
      <c r="BF1331">
        <v>1.721593703885883E-3</v>
      </c>
      <c r="BG1331">
        <v>0.53639940973930156</v>
      </c>
      <c r="BH1331">
        <v>0.36202656173143138</v>
      </c>
      <c r="BI1331">
        <v>0.1015740285292671</v>
      </c>
      <c r="BJ1331">
        <v>0</v>
      </c>
      <c r="BK1331">
        <v>0</v>
      </c>
      <c r="BL1331">
        <v>0.86719134284308907</v>
      </c>
      <c r="BM1331">
        <v>0</v>
      </c>
      <c r="BN1331">
        <v>0.13280865715691101</v>
      </c>
      <c r="BO1331">
        <v>4.4761436301032957E-2</v>
      </c>
      <c r="BP1331">
        <v>0.88047220855878017</v>
      </c>
      <c r="BQ1331">
        <v>7.476635514018691E-2</v>
      </c>
      <c r="BR1331">
        <v>0</v>
      </c>
      <c r="BS1331">
        <v>0</v>
      </c>
      <c r="BT1331">
        <v>8.3128381701918344E-2</v>
      </c>
      <c r="BU1331">
        <v>0.91687161829808161</v>
      </c>
      <c r="BV1331">
        <v>0</v>
      </c>
      <c r="BW1331">
        <v>1</v>
      </c>
      <c r="BX1331" t="s">
        <v>2519</v>
      </c>
      <c r="BY1331">
        <v>26005</v>
      </c>
      <c r="BZ1331">
        <v>0.15635454720246111</v>
      </c>
      <c r="CA1331">
        <v>0</v>
      </c>
    </row>
    <row r="1332" spans="1:79" customFormat="1" x14ac:dyDescent="0.25">
      <c r="A1332" t="s">
        <v>2524</v>
      </c>
      <c r="B1332" t="s">
        <v>354</v>
      </c>
      <c r="C1332" t="s">
        <v>426</v>
      </c>
      <c r="D1332" t="s">
        <v>44</v>
      </c>
      <c r="E1332">
        <v>2020</v>
      </c>
      <c r="F1332">
        <v>3380</v>
      </c>
      <c r="G1332">
        <v>253</v>
      </c>
      <c r="H1332">
        <v>0</v>
      </c>
      <c r="I1332">
        <v>415</v>
      </c>
      <c r="J1332">
        <v>759</v>
      </c>
      <c r="K1332">
        <v>705</v>
      </c>
      <c r="L1332">
        <v>508</v>
      </c>
      <c r="M1332">
        <v>335</v>
      </c>
      <c r="N1332">
        <v>269</v>
      </c>
      <c r="O1332">
        <v>291</v>
      </c>
      <c r="P1332">
        <v>170</v>
      </c>
      <c r="Q1332">
        <v>65</v>
      </c>
      <c r="R1332">
        <v>10</v>
      </c>
      <c r="S1332">
        <v>106</v>
      </c>
      <c r="T1332">
        <v>0</v>
      </c>
      <c r="U1332">
        <v>3219</v>
      </c>
      <c r="V1332">
        <v>414</v>
      </c>
      <c r="W1332">
        <v>0</v>
      </c>
      <c r="X1332">
        <v>1737</v>
      </c>
      <c r="Y1332">
        <v>1153</v>
      </c>
      <c r="Z1332">
        <v>634</v>
      </c>
      <c r="AA1332">
        <v>109</v>
      </c>
      <c r="AB1332">
        <v>70</v>
      </c>
      <c r="AC1332">
        <v>3098</v>
      </c>
      <c r="AD1332">
        <v>129</v>
      </c>
      <c r="AE1332">
        <v>336</v>
      </c>
      <c r="AF1332">
        <v>213</v>
      </c>
      <c r="AG1332">
        <v>3275</v>
      </c>
      <c r="AH1332">
        <v>16</v>
      </c>
      <c r="AI1332">
        <v>0</v>
      </c>
      <c r="AJ1332">
        <v>129</v>
      </c>
      <c r="AK1332">
        <v>1064</v>
      </c>
      <c r="AL1332">
        <v>2550</v>
      </c>
      <c r="AM1332">
        <v>19</v>
      </c>
      <c r="AN1332">
        <v>3633</v>
      </c>
      <c r="AO1332">
        <v>0.93036058353977424</v>
      </c>
      <c r="AP1332">
        <v>6.9639416460225714E-2</v>
      </c>
      <c r="AQ1332">
        <v>0</v>
      </c>
      <c r="AR1332">
        <v>0.1142306633636113</v>
      </c>
      <c r="AS1332">
        <v>0.2089182493806771</v>
      </c>
      <c r="AT1332">
        <v>0.19405450041288189</v>
      </c>
      <c r="AU1332">
        <v>0.13982934214148091</v>
      </c>
      <c r="AV1332">
        <v>9.2210294522433248E-2</v>
      </c>
      <c r="AW1332">
        <v>7.4043490228461323E-2</v>
      </c>
      <c r="AX1332">
        <v>8.0099091659785307E-2</v>
      </c>
      <c r="AY1332">
        <v>4.6793283787503442E-2</v>
      </c>
      <c r="AZ1332">
        <v>1.78915496834572E-2</v>
      </c>
      <c r="BA1332">
        <v>2.917698871456097E-2</v>
      </c>
      <c r="BB1332">
        <v>2.7525461051472609E-3</v>
      </c>
      <c r="BC1332">
        <v>0</v>
      </c>
      <c r="BD1332">
        <v>0.88604459124690338</v>
      </c>
      <c r="BE1332">
        <v>0.11395540875309659</v>
      </c>
      <c r="BF1332">
        <v>0</v>
      </c>
      <c r="BG1332">
        <v>0.47811725846407932</v>
      </c>
      <c r="BH1332">
        <v>0.31736856592347917</v>
      </c>
      <c r="BI1332">
        <v>0.17451142306633641</v>
      </c>
      <c r="BJ1332">
        <v>3.0002752546105151E-2</v>
      </c>
      <c r="BK1332">
        <v>1.926782273603083E-2</v>
      </c>
      <c r="BL1332">
        <v>0.8527387833746215</v>
      </c>
      <c r="BM1332">
        <v>3.5507844756399669E-2</v>
      </c>
      <c r="BN1332">
        <v>9.2485549132947972E-2</v>
      </c>
      <c r="BO1332">
        <v>5.8629232039636672E-2</v>
      </c>
      <c r="BP1332">
        <v>0.90145884943572807</v>
      </c>
      <c r="BQ1332">
        <v>4.404073768235618E-3</v>
      </c>
      <c r="BR1332">
        <v>0</v>
      </c>
      <c r="BS1332">
        <v>3.5507844756399669E-2</v>
      </c>
      <c r="BT1332">
        <v>0.2928709055876686</v>
      </c>
      <c r="BU1332">
        <v>0.70189925681255161</v>
      </c>
      <c r="BV1332">
        <v>5.2298375997797963E-3</v>
      </c>
      <c r="BW1332">
        <v>1</v>
      </c>
      <c r="BX1332" t="s">
        <v>2525</v>
      </c>
      <c r="BY1332">
        <v>3633</v>
      </c>
      <c r="BZ1332">
        <v>1</v>
      </c>
      <c r="CA1332">
        <v>0</v>
      </c>
    </row>
    <row r="1333" spans="1:79" customFormat="1" x14ac:dyDescent="0.25">
      <c r="A1333" t="s">
        <v>2526</v>
      </c>
      <c r="B1333" t="s">
        <v>354</v>
      </c>
      <c r="C1333" t="s">
        <v>426</v>
      </c>
      <c r="D1333" t="s">
        <v>947</v>
      </c>
      <c r="E1333">
        <v>2020</v>
      </c>
      <c r="F1333">
        <v>854</v>
      </c>
      <c r="G1333">
        <v>57</v>
      </c>
      <c r="H1333">
        <v>0</v>
      </c>
      <c r="I1333">
        <v>96</v>
      </c>
      <c r="J1333">
        <v>175</v>
      </c>
      <c r="K1333">
        <v>172</v>
      </c>
      <c r="L1333">
        <v>126</v>
      </c>
      <c r="M1333">
        <v>85</v>
      </c>
      <c r="N1333">
        <v>75</v>
      </c>
      <c r="O1333">
        <v>87</v>
      </c>
      <c r="P1333">
        <v>50</v>
      </c>
      <c r="Q1333">
        <v>15</v>
      </c>
      <c r="R1333">
        <v>3</v>
      </c>
      <c r="S1333">
        <v>27</v>
      </c>
      <c r="T1333">
        <v>0</v>
      </c>
      <c r="U1333">
        <v>845</v>
      </c>
      <c r="V1333">
        <v>66</v>
      </c>
      <c r="W1333">
        <v>0</v>
      </c>
      <c r="X1333">
        <v>425</v>
      </c>
      <c r="Y1333">
        <v>328</v>
      </c>
      <c r="Z1333">
        <v>158</v>
      </c>
      <c r="AA1333">
        <v>0</v>
      </c>
      <c r="AB1333">
        <v>28</v>
      </c>
      <c r="AC1333">
        <v>800</v>
      </c>
      <c r="AD1333">
        <v>0</v>
      </c>
      <c r="AE1333">
        <v>83</v>
      </c>
      <c r="AF1333">
        <v>78</v>
      </c>
      <c r="AG1333">
        <v>825</v>
      </c>
      <c r="AH1333">
        <v>8</v>
      </c>
      <c r="AI1333">
        <v>0</v>
      </c>
      <c r="AJ1333">
        <v>0</v>
      </c>
      <c r="AK1333">
        <v>504</v>
      </c>
      <c r="AL1333">
        <v>405</v>
      </c>
      <c r="AM1333">
        <v>2</v>
      </c>
      <c r="AN1333">
        <v>911</v>
      </c>
      <c r="AO1333">
        <v>0.93743139407244791</v>
      </c>
      <c r="AP1333">
        <v>6.2568605927552146E-2</v>
      </c>
      <c r="AQ1333">
        <v>0</v>
      </c>
      <c r="AR1333">
        <v>0.1053787047200878</v>
      </c>
      <c r="AS1333">
        <v>0.19209659714599339</v>
      </c>
      <c r="AT1333">
        <v>0.18880351262349071</v>
      </c>
      <c r="AU1333">
        <v>0.1383095499451153</v>
      </c>
      <c r="AV1333">
        <v>9.3304061470911082E-2</v>
      </c>
      <c r="AW1333">
        <v>8.232711306256861E-2</v>
      </c>
      <c r="AX1333">
        <v>9.5499451152579587E-2</v>
      </c>
      <c r="AY1333">
        <v>5.4884742041712398E-2</v>
      </c>
      <c r="AZ1333">
        <v>1.6465422612513721E-2</v>
      </c>
      <c r="BA1333">
        <v>2.9637760702524701E-2</v>
      </c>
      <c r="BB1333">
        <v>3.2930845225027441E-3</v>
      </c>
      <c r="BC1333">
        <v>0</v>
      </c>
      <c r="BD1333">
        <v>0.92755214050493962</v>
      </c>
      <c r="BE1333">
        <v>7.2447859495060371E-2</v>
      </c>
      <c r="BF1333">
        <v>0</v>
      </c>
      <c r="BG1333">
        <v>0.46652030735455541</v>
      </c>
      <c r="BH1333">
        <v>0.36004390779363338</v>
      </c>
      <c r="BI1333">
        <v>0.17343578485181119</v>
      </c>
      <c r="BJ1333">
        <v>0</v>
      </c>
      <c r="BK1333">
        <v>3.073545554335895E-2</v>
      </c>
      <c r="BL1333">
        <v>0.87815587266739847</v>
      </c>
      <c r="BM1333">
        <v>0</v>
      </c>
      <c r="BN1333">
        <v>9.110867178924259E-2</v>
      </c>
      <c r="BO1333">
        <v>8.5620197585071348E-2</v>
      </c>
      <c r="BP1333">
        <v>0.9055982436882547</v>
      </c>
      <c r="BQ1333">
        <v>8.7815587266739849E-3</v>
      </c>
      <c r="BR1333">
        <v>0</v>
      </c>
      <c r="BS1333">
        <v>0</v>
      </c>
      <c r="BT1333">
        <v>0.55323819978046107</v>
      </c>
      <c r="BU1333">
        <v>0.44456641053787049</v>
      </c>
      <c r="BV1333">
        <v>2.1953896816684958E-3</v>
      </c>
      <c r="BW1333">
        <v>1</v>
      </c>
      <c r="BX1333" t="s">
        <v>2525</v>
      </c>
      <c r="BY1333">
        <v>3633</v>
      </c>
      <c r="BZ1333">
        <v>0.25075695017891553</v>
      </c>
      <c r="CA1333">
        <v>0</v>
      </c>
    </row>
    <row r="1334" spans="1:79" customFormat="1" x14ac:dyDescent="0.25">
      <c r="A1334" t="s">
        <v>2527</v>
      </c>
      <c r="B1334" t="s">
        <v>354</v>
      </c>
      <c r="C1334" t="s">
        <v>426</v>
      </c>
      <c r="D1334" t="s">
        <v>949</v>
      </c>
      <c r="E1334">
        <v>2020</v>
      </c>
      <c r="F1334">
        <v>1615</v>
      </c>
      <c r="G1334">
        <v>105</v>
      </c>
      <c r="H1334">
        <v>0</v>
      </c>
      <c r="I1334">
        <v>182</v>
      </c>
      <c r="J1334">
        <v>356</v>
      </c>
      <c r="K1334">
        <v>338</v>
      </c>
      <c r="L1334">
        <v>259</v>
      </c>
      <c r="M1334">
        <v>163</v>
      </c>
      <c r="N1334">
        <v>140</v>
      </c>
      <c r="O1334">
        <v>135</v>
      </c>
      <c r="P1334">
        <v>73</v>
      </c>
      <c r="Q1334">
        <v>32</v>
      </c>
      <c r="R1334">
        <v>3</v>
      </c>
      <c r="S1334">
        <v>39</v>
      </c>
      <c r="T1334">
        <v>0</v>
      </c>
      <c r="U1334">
        <v>1561</v>
      </c>
      <c r="V1334">
        <v>159</v>
      </c>
      <c r="W1334">
        <v>0</v>
      </c>
      <c r="X1334">
        <v>922</v>
      </c>
      <c r="Y1334">
        <v>504</v>
      </c>
      <c r="Z1334">
        <v>294</v>
      </c>
      <c r="AA1334">
        <v>0</v>
      </c>
      <c r="AB1334">
        <v>3</v>
      </c>
      <c r="AC1334">
        <v>1528</v>
      </c>
      <c r="AD1334">
        <v>0</v>
      </c>
      <c r="AE1334">
        <v>189</v>
      </c>
      <c r="AF1334">
        <v>67</v>
      </c>
      <c r="AG1334">
        <v>1652</v>
      </c>
      <c r="AH1334">
        <v>1</v>
      </c>
      <c r="AI1334">
        <v>0</v>
      </c>
      <c r="AJ1334">
        <v>0</v>
      </c>
      <c r="AK1334">
        <v>314</v>
      </c>
      <c r="AL1334">
        <v>1406</v>
      </c>
      <c r="AM1334">
        <v>0</v>
      </c>
      <c r="AN1334">
        <v>1720</v>
      </c>
      <c r="AO1334">
        <v>0.93895348837209303</v>
      </c>
      <c r="AP1334">
        <v>6.1046511627906967E-2</v>
      </c>
      <c r="AQ1334">
        <v>0</v>
      </c>
      <c r="AR1334">
        <v>0.1058139534883721</v>
      </c>
      <c r="AS1334">
        <v>0.2069767441860465</v>
      </c>
      <c r="AT1334">
        <v>0.19651162790697671</v>
      </c>
      <c r="AU1334">
        <v>0.15058139534883719</v>
      </c>
      <c r="AV1334">
        <v>9.476744186046511E-2</v>
      </c>
      <c r="AW1334">
        <v>8.1395348837209308E-2</v>
      </c>
      <c r="AX1334">
        <v>7.8488372093023256E-2</v>
      </c>
      <c r="AY1334">
        <v>4.2441860465116277E-2</v>
      </c>
      <c r="AZ1334">
        <v>1.8604651162790701E-2</v>
      </c>
      <c r="BA1334">
        <v>2.2674418604651161E-2</v>
      </c>
      <c r="BB1334">
        <v>1.7441860465116281E-3</v>
      </c>
      <c r="BC1334">
        <v>0</v>
      </c>
      <c r="BD1334">
        <v>0.90755813953488373</v>
      </c>
      <c r="BE1334">
        <v>9.244186046511628E-2</v>
      </c>
      <c r="BF1334">
        <v>0</v>
      </c>
      <c r="BG1334">
        <v>0.53604651162790695</v>
      </c>
      <c r="BH1334">
        <v>0.2930232558139535</v>
      </c>
      <c r="BI1334">
        <v>0.17093023255813949</v>
      </c>
      <c r="BJ1334">
        <v>0</v>
      </c>
      <c r="BK1334">
        <v>1.7441860465116281E-3</v>
      </c>
      <c r="BL1334">
        <v>0.88837209302325582</v>
      </c>
      <c r="BM1334">
        <v>0</v>
      </c>
      <c r="BN1334">
        <v>0.1098837209302326</v>
      </c>
      <c r="BO1334">
        <v>3.8953488372093018E-2</v>
      </c>
      <c r="BP1334">
        <v>0.96046511627906972</v>
      </c>
      <c r="BQ1334">
        <v>5.8139534883720929E-4</v>
      </c>
      <c r="BR1334">
        <v>0</v>
      </c>
      <c r="BS1334">
        <v>0</v>
      </c>
      <c r="BT1334">
        <v>0.1825581395348837</v>
      </c>
      <c r="BU1334">
        <v>0.81744186046511624</v>
      </c>
      <c r="BV1334">
        <v>0</v>
      </c>
      <c r="BW1334">
        <v>1</v>
      </c>
      <c r="BX1334" t="s">
        <v>2525</v>
      </c>
      <c r="BY1334">
        <v>3633</v>
      </c>
      <c r="BZ1334">
        <v>0.47343793008532892</v>
      </c>
      <c r="CA1334">
        <v>0</v>
      </c>
    </row>
    <row r="1335" spans="1:79" customFormat="1" x14ac:dyDescent="0.25">
      <c r="A1335" t="s">
        <v>2528</v>
      </c>
      <c r="B1335" t="s">
        <v>354</v>
      </c>
      <c r="C1335" t="s">
        <v>426</v>
      </c>
      <c r="D1335" t="s">
        <v>951</v>
      </c>
      <c r="E1335">
        <v>2020</v>
      </c>
      <c r="F1335">
        <v>642</v>
      </c>
      <c r="G1335">
        <v>66</v>
      </c>
      <c r="H1335">
        <v>0</v>
      </c>
      <c r="I1335">
        <v>92</v>
      </c>
      <c r="J1335">
        <v>165</v>
      </c>
      <c r="K1335">
        <v>126</v>
      </c>
      <c r="L1335">
        <v>91</v>
      </c>
      <c r="M1335">
        <v>67</v>
      </c>
      <c r="N1335">
        <v>44</v>
      </c>
      <c r="O1335">
        <v>54</v>
      </c>
      <c r="P1335">
        <v>37</v>
      </c>
      <c r="Q1335">
        <v>10</v>
      </c>
      <c r="R1335">
        <v>4</v>
      </c>
      <c r="S1335">
        <v>18</v>
      </c>
      <c r="T1335">
        <v>0</v>
      </c>
      <c r="U1335">
        <v>556</v>
      </c>
      <c r="V1335">
        <v>152</v>
      </c>
      <c r="W1335">
        <v>0</v>
      </c>
      <c r="X1335">
        <v>313</v>
      </c>
      <c r="Y1335">
        <v>261</v>
      </c>
      <c r="Z1335">
        <v>134</v>
      </c>
      <c r="AA1335">
        <v>0</v>
      </c>
      <c r="AB1335">
        <v>27</v>
      </c>
      <c r="AC1335">
        <v>648</v>
      </c>
      <c r="AD1335">
        <v>0</v>
      </c>
      <c r="AE1335">
        <v>33</v>
      </c>
      <c r="AF1335">
        <v>45</v>
      </c>
      <c r="AG1335">
        <v>663</v>
      </c>
      <c r="AH1335">
        <v>0</v>
      </c>
      <c r="AI1335">
        <v>0</v>
      </c>
      <c r="AJ1335">
        <v>0</v>
      </c>
      <c r="AK1335">
        <v>197</v>
      </c>
      <c r="AL1335">
        <v>511</v>
      </c>
      <c r="AM1335">
        <v>0</v>
      </c>
      <c r="AN1335">
        <v>708</v>
      </c>
      <c r="AO1335">
        <v>0.90677966101694918</v>
      </c>
      <c r="AP1335">
        <v>9.3220338983050849E-2</v>
      </c>
      <c r="AQ1335">
        <v>0</v>
      </c>
      <c r="AR1335">
        <v>0.12994350282485881</v>
      </c>
      <c r="AS1335">
        <v>0.23305084745762711</v>
      </c>
      <c r="AT1335">
        <v>0.17796610169491531</v>
      </c>
      <c r="AU1335">
        <v>0.12853107344632769</v>
      </c>
      <c r="AV1335">
        <v>9.4632768361581923E-2</v>
      </c>
      <c r="AW1335">
        <v>6.2146892655367228E-2</v>
      </c>
      <c r="AX1335">
        <v>7.6271186440677971E-2</v>
      </c>
      <c r="AY1335">
        <v>5.2259887005649708E-2</v>
      </c>
      <c r="AZ1335">
        <v>1.4124293785310729E-2</v>
      </c>
      <c r="BA1335">
        <v>2.542372881355932E-2</v>
      </c>
      <c r="BB1335">
        <v>5.6497175141242938E-3</v>
      </c>
      <c r="BC1335">
        <v>0</v>
      </c>
      <c r="BD1335">
        <v>0.78531073446327682</v>
      </c>
      <c r="BE1335">
        <v>0.21468926553672321</v>
      </c>
      <c r="BF1335">
        <v>0</v>
      </c>
      <c r="BG1335">
        <v>0.44209039548022599</v>
      </c>
      <c r="BH1335">
        <v>0.36864406779661019</v>
      </c>
      <c r="BI1335">
        <v>0.18926553672316379</v>
      </c>
      <c r="BJ1335">
        <v>0</v>
      </c>
      <c r="BK1335">
        <v>3.8135593220338992E-2</v>
      </c>
      <c r="BL1335">
        <v>0.9152542372881356</v>
      </c>
      <c r="BM1335">
        <v>0</v>
      </c>
      <c r="BN1335">
        <v>4.6610169491525417E-2</v>
      </c>
      <c r="BO1335">
        <v>6.3559322033898302E-2</v>
      </c>
      <c r="BP1335">
        <v>0.93644067796610164</v>
      </c>
      <c r="BQ1335">
        <v>0</v>
      </c>
      <c r="BR1335">
        <v>0</v>
      </c>
      <c r="BS1335">
        <v>0</v>
      </c>
      <c r="BT1335">
        <v>0.27824858757062149</v>
      </c>
      <c r="BU1335">
        <v>0.72175141242937857</v>
      </c>
      <c r="BV1335">
        <v>0</v>
      </c>
      <c r="BW1335">
        <v>1</v>
      </c>
      <c r="BX1335" t="s">
        <v>2525</v>
      </c>
      <c r="BY1335">
        <v>3633</v>
      </c>
      <c r="BZ1335">
        <v>0.19488026424442609</v>
      </c>
      <c r="CA1335">
        <v>0</v>
      </c>
    </row>
    <row r="1336" spans="1:79" customFormat="1" x14ac:dyDescent="0.25">
      <c r="A1336" t="s">
        <v>2529</v>
      </c>
      <c r="B1336" t="s">
        <v>354</v>
      </c>
      <c r="C1336" t="s">
        <v>426</v>
      </c>
      <c r="D1336" t="s">
        <v>953</v>
      </c>
      <c r="E1336">
        <v>2020</v>
      </c>
      <c r="F1336">
        <v>151</v>
      </c>
      <c r="G1336">
        <v>14</v>
      </c>
      <c r="H1336">
        <v>0</v>
      </c>
      <c r="I1336">
        <v>14</v>
      </c>
      <c r="J1336">
        <v>36</v>
      </c>
      <c r="K1336">
        <v>42</v>
      </c>
      <c r="L1336">
        <v>19</v>
      </c>
      <c r="M1336">
        <v>14</v>
      </c>
      <c r="N1336">
        <v>9</v>
      </c>
      <c r="O1336">
        <v>12</v>
      </c>
      <c r="P1336">
        <v>8</v>
      </c>
      <c r="Q1336">
        <v>4</v>
      </c>
      <c r="R1336">
        <v>0</v>
      </c>
      <c r="S1336">
        <v>7</v>
      </c>
      <c r="T1336">
        <v>0</v>
      </c>
      <c r="U1336">
        <v>146</v>
      </c>
      <c r="V1336">
        <v>19</v>
      </c>
      <c r="W1336">
        <v>0</v>
      </c>
      <c r="X1336">
        <v>77</v>
      </c>
      <c r="Y1336">
        <v>59</v>
      </c>
      <c r="Z1336">
        <v>29</v>
      </c>
      <c r="AA1336">
        <v>0</v>
      </c>
      <c r="AB1336">
        <v>12</v>
      </c>
      <c r="AC1336">
        <v>122</v>
      </c>
      <c r="AD1336">
        <v>0</v>
      </c>
      <c r="AE1336">
        <v>31</v>
      </c>
      <c r="AF1336">
        <v>23</v>
      </c>
      <c r="AG1336">
        <v>135</v>
      </c>
      <c r="AH1336">
        <v>7</v>
      </c>
      <c r="AI1336">
        <v>0</v>
      </c>
      <c r="AJ1336">
        <v>0</v>
      </c>
      <c r="AK1336">
        <v>24</v>
      </c>
      <c r="AL1336">
        <v>141</v>
      </c>
      <c r="AM1336">
        <v>0</v>
      </c>
      <c r="AN1336">
        <v>165</v>
      </c>
      <c r="AO1336">
        <v>0.91515151515151516</v>
      </c>
      <c r="AP1336">
        <v>8.4848484848484854E-2</v>
      </c>
      <c r="AQ1336">
        <v>0</v>
      </c>
      <c r="AR1336">
        <v>8.4848484848484854E-2</v>
      </c>
      <c r="AS1336">
        <v>0.2181818181818182</v>
      </c>
      <c r="AT1336">
        <v>0.25454545454545452</v>
      </c>
      <c r="AU1336">
        <v>0.1151515151515152</v>
      </c>
      <c r="AV1336">
        <v>8.4848484848484854E-2</v>
      </c>
      <c r="AW1336">
        <v>5.4545454545454543E-2</v>
      </c>
      <c r="AX1336">
        <v>7.2727272727272724E-2</v>
      </c>
      <c r="AY1336">
        <v>4.8484848484848478E-2</v>
      </c>
      <c r="AZ1336">
        <v>2.4242424242424239E-2</v>
      </c>
      <c r="BA1336">
        <v>4.2424242424242427E-2</v>
      </c>
      <c r="BB1336">
        <v>0</v>
      </c>
      <c r="BC1336">
        <v>0</v>
      </c>
      <c r="BD1336">
        <v>0.88484848484848488</v>
      </c>
      <c r="BE1336">
        <v>0.1151515151515152</v>
      </c>
      <c r="BF1336">
        <v>0</v>
      </c>
      <c r="BG1336">
        <v>0.46666666666666667</v>
      </c>
      <c r="BH1336">
        <v>0.3575757575757576</v>
      </c>
      <c r="BI1336">
        <v>0.17575757575757581</v>
      </c>
      <c r="BJ1336">
        <v>0</v>
      </c>
      <c r="BK1336">
        <v>7.2727272727272724E-2</v>
      </c>
      <c r="BL1336">
        <v>0.73939393939393938</v>
      </c>
      <c r="BM1336">
        <v>0</v>
      </c>
      <c r="BN1336">
        <v>0.1878787878787879</v>
      </c>
      <c r="BO1336">
        <v>0.1393939393939394</v>
      </c>
      <c r="BP1336">
        <v>0.81818181818181823</v>
      </c>
      <c r="BQ1336">
        <v>4.2424242424242427E-2</v>
      </c>
      <c r="BR1336">
        <v>0</v>
      </c>
      <c r="BS1336">
        <v>0</v>
      </c>
      <c r="BT1336">
        <v>0.14545454545454539</v>
      </c>
      <c r="BU1336">
        <v>0.8545454545454545</v>
      </c>
      <c r="BV1336">
        <v>0</v>
      </c>
      <c r="BW1336">
        <v>1</v>
      </c>
      <c r="BX1336" t="s">
        <v>2525</v>
      </c>
      <c r="BY1336">
        <v>3633</v>
      </c>
      <c r="BZ1336">
        <v>4.5417010734929812E-2</v>
      </c>
      <c r="CA1336">
        <v>0</v>
      </c>
    </row>
    <row r="1337" spans="1:79" customFormat="1" x14ac:dyDescent="0.25">
      <c r="A1337" t="s">
        <v>2530</v>
      </c>
      <c r="B1337" t="s">
        <v>354</v>
      </c>
      <c r="C1337" t="s">
        <v>426</v>
      </c>
      <c r="D1337" t="s">
        <v>961</v>
      </c>
      <c r="E1337">
        <v>2020</v>
      </c>
      <c r="F1337">
        <v>118</v>
      </c>
      <c r="G1337">
        <v>11</v>
      </c>
      <c r="H1337">
        <v>0</v>
      </c>
      <c r="I1337">
        <v>31</v>
      </c>
      <c r="J1337">
        <v>27</v>
      </c>
      <c r="K1337">
        <v>27</v>
      </c>
      <c r="L1337">
        <v>13</v>
      </c>
      <c r="M1337">
        <v>6</v>
      </c>
      <c r="N1337">
        <v>1</v>
      </c>
      <c r="O1337">
        <v>3</v>
      </c>
      <c r="P1337">
        <v>2</v>
      </c>
      <c r="Q1337">
        <v>4</v>
      </c>
      <c r="R1337">
        <v>0</v>
      </c>
      <c r="S1337">
        <v>15</v>
      </c>
      <c r="T1337">
        <v>0</v>
      </c>
      <c r="U1337">
        <v>111</v>
      </c>
      <c r="V1337">
        <v>18</v>
      </c>
      <c r="W1337">
        <v>0</v>
      </c>
      <c r="X1337">
        <v>0</v>
      </c>
      <c r="Y1337">
        <v>1</v>
      </c>
      <c r="Z1337">
        <v>19</v>
      </c>
      <c r="AA1337">
        <v>109</v>
      </c>
      <c r="AB1337">
        <v>0</v>
      </c>
      <c r="AC1337">
        <v>0</v>
      </c>
      <c r="AD1337">
        <v>129</v>
      </c>
      <c r="AE1337">
        <v>0</v>
      </c>
      <c r="AF1337">
        <v>0</v>
      </c>
      <c r="AG1337">
        <v>0</v>
      </c>
      <c r="AH1337">
        <v>0</v>
      </c>
      <c r="AI1337">
        <v>0</v>
      </c>
      <c r="AJ1337">
        <v>129</v>
      </c>
      <c r="AK1337">
        <v>25</v>
      </c>
      <c r="AL1337">
        <v>87</v>
      </c>
      <c r="AM1337">
        <v>17</v>
      </c>
      <c r="AN1337">
        <v>129</v>
      </c>
      <c r="AO1337">
        <v>0.9147286821705426</v>
      </c>
      <c r="AP1337">
        <v>8.5271317829457363E-2</v>
      </c>
      <c r="AQ1337">
        <v>0</v>
      </c>
      <c r="AR1337">
        <v>0.24031007751937991</v>
      </c>
      <c r="AS1337">
        <v>0.20930232558139539</v>
      </c>
      <c r="AT1337">
        <v>0.20930232558139539</v>
      </c>
      <c r="AU1337">
        <v>0.1007751937984496</v>
      </c>
      <c r="AV1337">
        <v>4.6511627906976737E-2</v>
      </c>
      <c r="AW1337">
        <v>7.7519379844961239E-3</v>
      </c>
      <c r="AX1337">
        <v>2.3255813953488368E-2</v>
      </c>
      <c r="AY1337">
        <v>1.550387596899225E-2</v>
      </c>
      <c r="AZ1337">
        <v>3.1007751937984499E-2</v>
      </c>
      <c r="BA1337">
        <v>0.1162790697674419</v>
      </c>
      <c r="BB1337">
        <v>0</v>
      </c>
      <c r="BC1337">
        <v>0</v>
      </c>
      <c r="BD1337">
        <v>0.86046511627906974</v>
      </c>
      <c r="BE1337">
        <v>0.1395348837209302</v>
      </c>
      <c r="BF1337">
        <v>0</v>
      </c>
      <c r="BG1337">
        <v>0</v>
      </c>
      <c r="BH1337">
        <v>7.7519379844961239E-3</v>
      </c>
      <c r="BI1337">
        <v>0.1472868217054264</v>
      </c>
      <c r="BJ1337">
        <v>0.84496124031007747</v>
      </c>
      <c r="BK1337">
        <v>0</v>
      </c>
      <c r="BL1337">
        <v>0</v>
      </c>
      <c r="BM1337">
        <v>1</v>
      </c>
      <c r="BN1337">
        <v>0</v>
      </c>
      <c r="BO1337">
        <v>0</v>
      </c>
      <c r="BP1337">
        <v>0</v>
      </c>
      <c r="BQ1337">
        <v>0</v>
      </c>
      <c r="BR1337">
        <v>0</v>
      </c>
      <c r="BS1337">
        <v>1</v>
      </c>
      <c r="BT1337">
        <v>0.19379844961240311</v>
      </c>
      <c r="BU1337">
        <v>0.67441860465116277</v>
      </c>
      <c r="BV1337">
        <v>0.13178294573643409</v>
      </c>
      <c r="BW1337">
        <v>1</v>
      </c>
      <c r="BX1337" t="s">
        <v>2525</v>
      </c>
      <c r="BY1337">
        <v>3633</v>
      </c>
      <c r="BZ1337">
        <v>3.5507844756399669E-2</v>
      </c>
      <c r="CA1337">
        <v>0</v>
      </c>
    </row>
    <row r="1338" spans="1:79" customFormat="1" x14ac:dyDescent="0.25">
      <c r="A1338" t="s">
        <v>2531</v>
      </c>
      <c r="B1338" t="s">
        <v>356</v>
      </c>
      <c r="C1338" t="s">
        <v>124</v>
      </c>
      <c r="D1338" t="s">
        <v>44</v>
      </c>
      <c r="E1338">
        <v>2020</v>
      </c>
      <c r="F1338">
        <v>513</v>
      </c>
      <c r="G1338">
        <v>55</v>
      </c>
      <c r="H1338">
        <v>0</v>
      </c>
      <c r="I1338">
        <v>4</v>
      </c>
      <c r="J1338">
        <v>61</v>
      </c>
      <c r="K1338">
        <v>118</v>
      </c>
      <c r="L1338">
        <v>103</v>
      </c>
      <c r="M1338">
        <v>91</v>
      </c>
      <c r="N1338">
        <v>73</v>
      </c>
      <c r="O1338">
        <v>59</v>
      </c>
      <c r="P1338">
        <v>33</v>
      </c>
      <c r="Q1338">
        <v>22</v>
      </c>
      <c r="R1338">
        <v>4</v>
      </c>
      <c r="S1338">
        <v>0</v>
      </c>
      <c r="T1338">
        <v>0</v>
      </c>
      <c r="U1338">
        <v>546</v>
      </c>
      <c r="V1338">
        <v>22</v>
      </c>
      <c r="W1338">
        <v>0</v>
      </c>
      <c r="X1338">
        <v>368</v>
      </c>
      <c r="Y1338">
        <v>175</v>
      </c>
      <c r="Z1338">
        <v>25</v>
      </c>
      <c r="AA1338">
        <v>0</v>
      </c>
      <c r="AB1338">
        <v>4</v>
      </c>
      <c r="AC1338">
        <v>24</v>
      </c>
      <c r="AD1338">
        <v>0</v>
      </c>
      <c r="AE1338">
        <v>540</v>
      </c>
      <c r="AF1338">
        <v>6</v>
      </c>
      <c r="AG1338">
        <v>549</v>
      </c>
      <c r="AH1338">
        <v>12</v>
      </c>
      <c r="AI1338">
        <v>1</v>
      </c>
      <c r="AJ1338">
        <v>0</v>
      </c>
      <c r="AK1338">
        <v>43</v>
      </c>
      <c r="AL1338">
        <v>525</v>
      </c>
      <c r="AM1338">
        <v>0</v>
      </c>
      <c r="AN1338">
        <v>568</v>
      </c>
      <c r="AO1338">
        <v>0.903169014084507</v>
      </c>
      <c r="AP1338">
        <v>9.6830985915492954E-2</v>
      </c>
      <c r="AQ1338">
        <v>0</v>
      </c>
      <c r="AR1338">
        <v>7.0422535211267607E-3</v>
      </c>
      <c r="AS1338">
        <v>0.10739436619718309</v>
      </c>
      <c r="AT1338">
        <v>0.20774647887323941</v>
      </c>
      <c r="AU1338">
        <v>0.18133802816901409</v>
      </c>
      <c r="AV1338">
        <v>0.16021126760563381</v>
      </c>
      <c r="AW1338">
        <v>0.1285211267605634</v>
      </c>
      <c r="AX1338">
        <v>0.1038732394366197</v>
      </c>
      <c r="AY1338">
        <v>5.8098591549295767E-2</v>
      </c>
      <c r="AZ1338">
        <v>3.873239436619718E-2</v>
      </c>
      <c r="BA1338">
        <v>0</v>
      </c>
      <c r="BB1338">
        <v>7.0422535211267607E-3</v>
      </c>
      <c r="BC1338">
        <v>0</v>
      </c>
      <c r="BD1338">
        <v>0.96126760563380287</v>
      </c>
      <c r="BE1338">
        <v>3.873239436619718E-2</v>
      </c>
      <c r="BF1338">
        <v>0</v>
      </c>
      <c r="BG1338">
        <v>0.647887323943662</v>
      </c>
      <c r="BH1338">
        <v>0.30809859154929581</v>
      </c>
      <c r="BI1338">
        <v>4.401408450704225E-2</v>
      </c>
      <c r="BJ1338">
        <v>0</v>
      </c>
      <c r="BK1338">
        <v>7.0422535211267607E-3</v>
      </c>
      <c r="BL1338">
        <v>4.2253521126760563E-2</v>
      </c>
      <c r="BM1338">
        <v>0</v>
      </c>
      <c r="BN1338">
        <v>0.95070422535211263</v>
      </c>
      <c r="BO1338">
        <v>1.0563380281690141E-2</v>
      </c>
      <c r="BP1338">
        <v>0.96654929577464788</v>
      </c>
      <c r="BQ1338">
        <v>2.1126760563380281E-2</v>
      </c>
      <c r="BR1338">
        <v>1.76056338028169E-3</v>
      </c>
      <c r="BS1338">
        <v>0</v>
      </c>
      <c r="BT1338">
        <v>7.5704225352112672E-2</v>
      </c>
      <c r="BU1338">
        <v>0.92429577464788737</v>
      </c>
      <c r="BV1338">
        <v>0</v>
      </c>
      <c r="BW1338">
        <v>1</v>
      </c>
      <c r="BX1338" t="s">
        <v>2532</v>
      </c>
      <c r="BY1338">
        <v>568</v>
      </c>
      <c r="BZ1338">
        <v>1</v>
      </c>
      <c r="CA1338">
        <v>0</v>
      </c>
    </row>
    <row r="1339" spans="1:79" customFormat="1" x14ac:dyDescent="0.25">
      <c r="A1339" t="s">
        <v>2533</v>
      </c>
      <c r="B1339" t="s">
        <v>356</v>
      </c>
      <c r="C1339" t="s">
        <v>124</v>
      </c>
      <c r="D1339" t="s">
        <v>947</v>
      </c>
      <c r="E1339">
        <v>2020</v>
      </c>
      <c r="F1339">
        <v>148</v>
      </c>
      <c r="G1339">
        <v>8</v>
      </c>
      <c r="H1339">
        <v>0</v>
      </c>
      <c r="I1339">
        <v>1</v>
      </c>
      <c r="J1339">
        <v>22</v>
      </c>
      <c r="K1339">
        <v>35</v>
      </c>
      <c r="L1339">
        <v>27</v>
      </c>
      <c r="M1339">
        <v>29</v>
      </c>
      <c r="N1339">
        <v>16</v>
      </c>
      <c r="O1339">
        <v>12</v>
      </c>
      <c r="P1339">
        <v>5</v>
      </c>
      <c r="Q1339">
        <v>7</v>
      </c>
      <c r="R1339">
        <v>2</v>
      </c>
      <c r="S1339">
        <v>0</v>
      </c>
      <c r="T1339">
        <v>0</v>
      </c>
      <c r="U1339">
        <v>153</v>
      </c>
      <c r="V1339">
        <v>3</v>
      </c>
      <c r="W1339">
        <v>0</v>
      </c>
      <c r="X1339">
        <v>74</v>
      </c>
      <c r="Y1339">
        <v>74</v>
      </c>
      <c r="Z1339">
        <v>8</v>
      </c>
      <c r="AA1339">
        <v>0</v>
      </c>
      <c r="AB1339">
        <v>0</v>
      </c>
      <c r="AC1339">
        <v>8</v>
      </c>
      <c r="AD1339">
        <v>0</v>
      </c>
      <c r="AE1339">
        <v>148</v>
      </c>
      <c r="AF1339">
        <v>0</v>
      </c>
      <c r="AG1339">
        <v>156</v>
      </c>
      <c r="AH1339">
        <v>0</v>
      </c>
      <c r="AI1339">
        <v>0</v>
      </c>
      <c r="AJ1339">
        <v>0</v>
      </c>
      <c r="AK1339">
        <v>30</v>
      </c>
      <c r="AL1339">
        <v>126</v>
      </c>
      <c r="AM1339">
        <v>0</v>
      </c>
      <c r="AN1339">
        <v>156</v>
      </c>
      <c r="AO1339">
        <v>0.94871794871794868</v>
      </c>
      <c r="AP1339">
        <v>5.128205128205128E-2</v>
      </c>
      <c r="AQ1339">
        <v>0</v>
      </c>
      <c r="AR1339">
        <v>6.41025641025641E-3</v>
      </c>
      <c r="AS1339">
        <v>0.141025641025641</v>
      </c>
      <c r="AT1339">
        <v>0.22435897435897439</v>
      </c>
      <c r="AU1339">
        <v>0.1730769230769231</v>
      </c>
      <c r="AV1339">
        <v>0.1858974358974359</v>
      </c>
      <c r="AW1339">
        <v>0.1025641025641026</v>
      </c>
      <c r="AX1339">
        <v>7.6923076923076927E-2</v>
      </c>
      <c r="AY1339">
        <v>3.2051282051282048E-2</v>
      </c>
      <c r="AZ1339">
        <v>4.4871794871794872E-2</v>
      </c>
      <c r="BA1339">
        <v>0</v>
      </c>
      <c r="BB1339">
        <v>1.282051282051282E-2</v>
      </c>
      <c r="BC1339">
        <v>0</v>
      </c>
      <c r="BD1339">
        <v>0.98076923076923073</v>
      </c>
      <c r="BE1339">
        <v>1.9230769230769228E-2</v>
      </c>
      <c r="BF1339">
        <v>0</v>
      </c>
      <c r="BG1339">
        <v>0.47435897435897428</v>
      </c>
      <c r="BH1339">
        <v>0.47435897435897428</v>
      </c>
      <c r="BI1339">
        <v>5.128205128205128E-2</v>
      </c>
      <c r="BJ1339">
        <v>0</v>
      </c>
      <c r="BK1339">
        <v>0</v>
      </c>
      <c r="BL1339">
        <v>5.128205128205128E-2</v>
      </c>
      <c r="BM1339">
        <v>0</v>
      </c>
      <c r="BN1339">
        <v>0.94871794871794868</v>
      </c>
      <c r="BO1339">
        <v>0</v>
      </c>
      <c r="BP1339">
        <v>1</v>
      </c>
      <c r="BQ1339">
        <v>0</v>
      </c>
      <c r="BR1339">
        <v>0</v>
      </c>
      <c r="BS1339">
        <v>0</v>
      </c>
      <c r="BT1339">
        <v>0.19230769230769229</v>
      </c>
      <c r="BU1339">
        <v>0.80769230769230771</v>
      </c>
      <c r="BV1339">
        <v>0</v>
      </c>
      <c r="BW1339">
        <v>1</v>
      </c>
      <c r="BX1339" t="s">
        <v>2532</v>
      </c>
      <c r="BY1339">
        <v>568</v>
      </c>
      <c r="BZ1339">
        <v>0.27464788732394368</v>
      </c>
      <c r="CA1339">
        <v>0</v>
      </c>
    </row>
    <row r="1340" spans="1:79" customFormat="1" x14ac:dyDescent="0.25">
      <c r="A1340" t="s">
        <v>2534</v>
      </c>
      <c r="B1340" t="s">
        <v>356</v>
      </c>
      <c r="C1340" t="s">
        <v>124</v>
      </c>
      <c r="D1340" t="s">
        <v>949</v>
      </c>
      <c r="E1340">
        <v>2020</v>
      </c>
      <c r="F1340">
        <v>244</v>
      </c>
      <c r="G1340">
        <v>32</v>
      </c>
      <c r="H1340">
        <v>0</v>
      </c>
      <c r="I1340">
        <v>3</v>
      </c>
      <c r="J1340">
        <v>29</v>
      </c>
      <c r="K1340">
        <v>58</v>
      </c>
      <c r="L1340">
        <v>53</v>
      </c>
      <c r="M1340">
        <v>43</v>
      </c>
      <c r="N1340">
        <v>35</v>
      </c>
      <c r="O1340">
        <v>26</v>
      </c>
      <c r="P1340">
        <v>21</v>
      </c>
      <c r="Q1340">
        <v>6</v>
      </c>
      <c r="R1340">
        <v>2</v>
      </c>
      <c r="S1340">
        <v>0</v>
      </c>
      <c r="T1340">
        <v>0</v>
      </c>
      <c r="U1340">
        <v>263</v>
      </c>
      <c r="V1340">
        <v>13</v>
      </c>
      <c r="W1340">
        <v>0</v>
      </c>
      <c r="X1340">
        <v>196</v>
      </c>
      <c r="Y1340">
        <v>65</v>
      </c>
      <c r="Z1340">
        <v>15</v>
      </c>
      <c r="AA1340">
        <v>0</v>
      </c>
      <c r="AB1340">
        <v>1</v>
      </c>
      <c r="AC1340">
        <v>14</v>
      </c>
      <c r="AD1340">
        <v>0</v>
      </c>
      <c r="AE1340">
        <v>261</v>
      </c>
      <c r="AF1340">
        <v>0</v>
      </c>
      <c r="AG1340">
        <v>275</v>
      </c>
      <c r="AH1340">
        <v>1</v>
      </c>
      <c r="AI1340">
        <v>0</v>
      </c>
      <c r="AJ1340">
        <v>0</v>
      </c>
      <c r="AK1340">
        <v>1</v>
      </c>
      <c r="AL1340">
        <v>275</v>
      </c>
      <c r="AM1340">
        <v>0</v>
      </c>
      <c r="AN1340">
        <v>276</v>
      </c>
      <c r="AO1340">
        <v>0.88405797101449279</v>
      </c>
      <c r="AP1340">
        <v>0.11594202898550721</v>
      </c>
      <c r="AQ1340">
        <v>0</v>
      </c>
      <c r="AR1340">
        <v>1.0869565217391301E-2</v>
      </c>
      <c r="AS1340">
        <v>0.1050724637681159</v>
      </c>
      <c r="AT1340">
        <v>0.2101449275362319</v>
      </c>
      <c r="AU1340">
        <v>0.1920289855072464</v>
      </c>
      <c r="AV1340">
        <v>0.15579710144927539</v>
      </c>
      <c r="AW1340">
        <v>0.12681159420289859</v>
      </c>
      <c r="AX1340">
        <v>9.420289855072464E-2</v>
      </c>
      <c r="AY1340">
        <v>7.6086956521739135E-2</v>
      </c>
      <c r="AZ1340">
        <v>2.1739130434782612E-2</v>
      </c>
      <c r="BA1340">
        <v>0</v>
      </c>
      <c r="BB1340">
        <v>7.246376811594203E-3</v>
      </c>
      <c r="BC1340">
        <v>0</v>
      </c>
      <c r="BD1340">
        <v>0.95289855072463769</v>
      </c>
      <c r="BE1340">
        <v>4.710144927536232E-2</v>
      </c>
      <c r="BF1340">
        <v>0</v>
      </c>
      <c r="BG1340">
        <v>0.71014492753623193</v>
      </c>
      <c r="BH1340">
        <v>0.23550724637681161</v>
      </c>
      <c r="BI1340">
        <v>5.434782608695652E-2</v>
      </c>
      <c r="BJ1340">
        <v>0</v>
      </c>
      <c r="BK1340">
        <v>3.6231884057971011E-3</v>
      </c>
      <c r="BL1340">
        <v>5.0724637681159417E-2</v>
      </c>
      <c r="BM1340">
        <v>0</v>
      </c>
      <c r="BN1340">
        <v>0.94565217391304346</v>
      </c>
      <c r="BO1340">
        <v>0</v>
      </c>
      <c r="BP1340">
        <v>0.99637681159420288</v>
      </c>
      <c r="BQ1340">
        <v>3.6231884057971011E-3</v>
      </c>
      <c r="BR1340">
        <v>0</v>
      </c>
      <c r="BS1340">
        <v>0</v>
      </c>
      <c r="BT1340">
        <v>3.6231884057971011E-3</v>
      </c>
      <c r="BU1340">
        <v>0.99637681159420288</v>
      </c>
      <c r="BV1340">
        <v>0</v>
      </c>
      <c r="BW1340">
        <v>1</v>
      </c>
      <c r="BX1340" t="s">
        <v>2532</v>
      </c>
      <c r="BY1340">
        <v>568</v>
      </c>
      <c r="BZ1340">
        <v>0.4859154929577465</v>
      </c>
      <c r="CA1340">
        <v>0</v>
      </c>
    </row>
    <row r="1341" spans="1:79" customFormat="1" x14ac:dyDescent="0.25">
      <c r="A1341" t="s">
        <v>2535</v>
      </c>
      <c r="B1341" t="s">
        <v>356</v>
      </c>
      <c r="C1341" t="s">
        <v>124</v>
      </c>
      <c r="D1341" t="s">
        <v>951</v>
      </c>
      <c r="E1341">
        <v>2020</v>
      </c>
      <c r="F1341">
        <v>24</v>
      </c>
      <c r="G1341">
        <v>2</v>
      </c>
      <c r="H1341">
        <v>0</v>
      </c>
      <c r="I1341">
        <v>0</v>
      </c>
      <c r="J1341">
        <v>0</v>
      </c>
      <c r="K1341">
        <v>5</v>
      </c>
      <c r="L1341">
        <v>6</v>
      </c>
      <c r="M1341">
        <v>3</v>
      </c>
      <c r="N1341">
        <v>3</v>
      </c>
      <c r="O1341">
        <v>6</v>
      </c>
      <c r="P1341">
        <v>1</v>
      </c>
      <c r="Q1341">
        <v>2</v>
      </c>
      <c r="R1341">
        <v>0</v>
      </c>
      <c r="S1341">
        <v>0</v>
      </c>
      <c r="T1341">
        <v>0</v>
      </c>
      <c r="U1341">
        <v>24</v>
      </c>
      <c r="V1341">
        <v>2</v>
      </c>
      <c r="W1341">
        <v>0</v>
      </c>
      <c r="X1341">
        <v>21</v>
      </c>
      <c r="Y1341">
        <v>4</v>
      </c>
      <c r="Z1341">
        <v>1</v>
      </c>
      <c r="AA1341">
        <v>0</v>
      </c>
      <c r="AB1341">
        <v>2</v>
      </c>
      <c r="AC1341">
        <v>0</v>
      </c>
      <c r="AD1341">
        <v>0</v>
      </c>
      <c r="AE1341">
        <v>24</v>
      </c>
      <c r="AF1341">
        <v>0</v>
      </c>
      <c r="AG1341">
        <v>26</v>
      </c>
      <c r="AH1341">
        <v>0</v>
      </c>
      <c r="AI1341">
        <v>0</v>
      </c>
      <c r="AJ1341">
        <v>0</v>
      </c>
      <c r="AK1341">
        <v>2</v>
      </c>
      <c r="AL1341">
        <v>24</v>
      </c>
      <c r="AM1341">
        <v>0</v>
      </c>
      <c r="AN1341">
        <v>26</v>
      </c>
      <c r="AO1341">
        <v>0.92307692307692313</v>
      </c>
      <c r="AP1341">
        <v>7.6923076923076927E-2</v>
      </c>
      <c r="AQ1341">
        <v>0</v>
      </c>
      <c r="AR1341">
        <v>0</v>
      </c>
      <c r="AS1341">
        <v>0</v>
      </c>
      <c r="AT1341">
        <v>0.19230769230769229</v>
      </c>
      <c r="AU1341">
        <v>0.23076923076923081</v>
      </c>
      <c r="AV1341">
        <v>0.1153846153846154</v>
      </c>
      <c r="AW1341">
        <v>0.1153846153846154</v>
      </c>
      <c r="AX1341">
        <v>0.23076923076923081</v>
      </c>
      <c r="AY1341">
        <v>3.8461538461538457E-2</v>
      </c>
      <c r="AZ1341">
        <v>7.6923076923076927E-2</v>
      </c>
      <c r="BA1341">
        <v>0</v>
      </c>
      <c r="BB1341">
        <v>0</v>
      </c>
      <c r="BC1341">
        <v>0</v>
      </c>
      <c r="BD1341">
        <v>0.92307692307692313</v>
      </c>
      <c r="BE1341">
        <v>7.6923076923076927E-2</v>
      </c>
      <c r="BF1341">
        <v>0</v>
      </c>
      <c r="BG1341">
        <v>0.80769230769230771</v>
      </c>
      <c r="BH1341">
        <v>0.15384615384615391</v>
      </c>
      <c r="BI1341">
        <v>3.8461538461538457E-2</v>
      </c>
      <c r="BJ1341">
        <v>0</v>
      </c>
      <c r="BK1341">
        <v>7.6923076923076927E-2</v>
      </c>
      <c r="BL1341">
        <v>0</v>
      </c>
      <c r="BM1341">
        <v>0</v>
      </c>
      <c r="BN1341">
        <v>0.92307692307692313</v>
      </c>
      <c r="BO1341">
        <v>0</v>
      </c>
      <c r="BP1341">
        <v>1</v>
      </c>
      <c r="BQ1341">
        <v>0</v>
      </c>
      <c r="BR1341">
        <v>0</v>
      </c>
      <c r="BS1341">
        <v>0</v>
      </c>
      <c r="BT1341">
        <v>7.6923076923076927E-2</v>
      </c>
      <c r="BU1341">
        <v>0.92307692307692313</v>
      </c>
      <c r="BV1341">
        <v>0</v>
      </c>
      <c r="BW1341">
        <v>1</v>
      </c>
      <c r="BX1341" t="s">
        <v>2532</v>
      </c>
      <c r="BY1341">
        <v>568</v>
      </c>
      <c r="BZ1341">
        <v>4.5774647887323952E-2</v>
      </c>
      <c r="CA1341">
        <v>0</v>
      </c>
    </row>
    <row r="1342" spans="1:79" customFormat="1" x14ac:dyDescent="0.25">
      <c r="A1342" t="s">
        <v>2536</v>
      </c>
      <c r="B1342" t="s">
        <v>356</v>
      </c>
      <c r="C1342" t="s">
        <v>124</v>
      </c>
      <c r="D1342" t="s">
        <v>953</v>
      </c>
      <c r="E1342">
        <v>2020</v>
      </c>
      <c r="F1342">
        <v>97</v>
      </c>
      <c r="G1342">
        <v>13</v>
      </c>
      <c r="H1342">
        <v>0</v>
      </c>
      <c r="I1342">
        <v>0</v>
      </c>
      <c r="J1342">
        <v>10</v>
      </c>
      <c r="K1342">
        <v>20</v>
      </c>
      <c r="L1342">
        <v>17</v>
      </c>
      <c r="M1342">
        <v>16</v>
      </c>
      <c r="N1342">
        <v>19</v>
      </c>
      <c r="O1342">
        <v>15</v>
      </c>
      <c r="P1342">
        <v>6</v>
      </c>
      <c r="Q1342">
        <v>7</v>
      </c>
      <c r="R1342">
        <v>0</v>
      </c>
      <c r="S1342">
        <v>0</v>
      </c>
      <c r="T1342">
        <v>0</v>
      </c>
      <c r="U1342">
        <v>106</v>
      </c>
      <c r="V1342">
        <v>4</v>
      </c>
      <c r="W1342">
        <v>0</v>
      </c>
      <c r="X1342">
        <v>77</v>
      </c>
      <c r="Y1342">
        <v>32</v>
      </c>
      <c r="Z1342">
        <v>1</v>
      </c>
      <c r="AA1342">
        <v>0</v>
      </c>
      <c r="AB1342">
        <v>1</v>
      </c>
      <c r="AC1342">
        <v>2</v>
      </c>
      <c r="AD1342">
        <v>0</v>
      </c>
      <c r="AE1342">
        <v>107</v>
      </c>
      <c r="AF1342">
        <v>6</v>
      </c>
      <c r="AG1342">
        <v>92</v>
      </c>
      <c r="AH1342">
        <v>11</v>
      </c>
      <c r="AI1342">
        <v>1</v>
      </c>
      <c r="AJ1342">
        <v>0</v>
      </c>
      <c r="AK1342">
        <v>10</v>
      </c>
      <c r="AL1342">
        <v>100</v>
      </c>
      <c r="AM1342">
        <v>0</v>
      </c>
      <c r="AN1342">
        <v>110</v>
      </c>
      <c r="AO1342">
        <v>0.88181818181818183</v>
      </c>
      <c r="AP1342">
        <v>0.11818181818181819</v>
      </c>
      <c r="AQ1342">
        <v>0</v>
      </c>
      <c r="AR1342">
        <v>0</v>
      </c>
      <c r="AS1342">
        <v>9.0909090909090912E-2</v>
      </c>
      <c r="AT1342">
        <v>0.1818181818181818</v>
      </c>
      <c r="AU1342">
        <v>0.15454545454545451</v>
      </c>
      <c r="AV1342">
        <v>0.14545454545454539</v>
      </c>
      <c r="AW1342">
        <v>0.1727272727272727</v>
      </c>
      <c r="AX1342">
        <v>0.13636363636363641</v>
      </c>
      <c r="AY1342">
        <v>5.4545454545454543E-2</v>
      </c>
      <c r="AZ1342">
        <v>6.363636363636363E-2</v>
      </c>
      <c r="BA1342">
        <v>0</v>
      </c>
      <c r="BB1342">
        <v>0</v>
      </c>
      <c r="BC1342">
        <v>0</v>
      </c>
      <c r="BD1342">
        <v>0.96363636363636362</v>
      </c>
      <c r="BE1342">
        <v>3.6363636363636362E-2</v>
      </c>
      <c r="BF1342">
        <v>0</v>
      </c>
      <c r="BG1342">
        <v>0.7</v>
      </c>
      <c r="BH1342">
        <v>0.29090909090909089</v>
      </c>
      <c r="BI1342">
        <v>9.0909090909090905E-3</v>
      </c>
      <c r="BJ1342">
        <v>0</v>
      </c>
      <c r="BK1342">
        <v>9.0909090909090905E-3</v>
      </c>
      <c r="BL1342">
        <v>1.8181818181818181E-2</v>
      </c>
      <c r="BM1342">
        <v>0</v>
      </c>
      <c r="BN1342">
        <v>0.97272727272727277</v>
      </c>
      <c r="BO1342">
        <v>5.4545454545454543E-2</v>
      </c>
      <c r="BP1342">
        <v>0.83636363636363631</v>
      </c>
      <c r="BQ1342">
        <v>0.1</v>
      </c>
      <c r="BR1342">
        <v>9.0909090909090905E-3</v>
      </c>
      <c r="BS1342">
        <v>0</v>
      </c>
      <c r="BT1342">
        <v>9.0909090909090912E-2</v>
      </c>
      <c r="BU1342">
        <v>0.90909090909090906</v>
      </c>
      <c r="BV1342">
        <v>0</v>
      </c>
      <c r="BW1342">
        <v>1</v>
      </c>
      <c r="BX1342" t="s">
        <v>2532</v>
      </c>
      <c r="BY1342">
        <v>568</v>
      </c>
      <c r="BZ1342">
        <v>0.19366197183098591</v>
      </c>
      <c r="CA1342">
        <v>0</v>
      </c>
    </row>
    <row r="1343" spans="1:79" customFormat="1" x14ac:dyDescent="0.25">
      <c r="A1343" t="s">
        <v>2537</v>
      </c>
      <c r="B1343" t="s">
        <v>356</v>
      </c>
      <c r="C1343" t="s">
        <v>123</v>
      </c>
      <c r="D1343" t="s">
        <v>44</v>
      </c>
      <c r="E1343">
        <v>2020</v>
      </c>
      <c r="F1343">
        <v>468</v>
      </c>
      <c r="G1343">
        <v>37</v>
      </c>
      <c r="H1343">
        <v>0</v>
      </c>
      <c r="I1343">
        <v>5</v>
      </c>
      <c r="J1343">
        <v>66</v>
      </c>
      <c r="K1343">
        <v>112</v>
      </c>
      <c r="L1343">
        <v>108</v>
      </c>
      <c r="M1343">
        <v>70</v>
      </c>
      <c r="N1343">
        <v>50</v>
      </c>
      <c r="O1343">
        <v>51</v>
      </c>
      <c r="P1343">
        <v>32</v>
      </c>
      <c r="Q1343">
        <v>10</v>
      </c>
      <c r="R1343">
        <v>1</v>
      </c>
      <c r="S1343">
        <v>0</v>
      </c>
      <c r="T1343">
        <v>0</v>
      </c>
      <c r="U1343">
        <v>465</v>
      </c>
      <c r="V1343">
        <v>37</v>
      </c>
      <c r="W1343">
        <v>3</v>
      </c>
      <c r="X1343">
        <v>356</v>
      </c>
      <c r="Y1343">
        <v>115</v>
      </c>
      <c r="Z1343">
        <v>34</v>
      </c>
      <c r="AA1343">
        <v>0</v>
      </c>
      <c r="AB1343">
        <v>7</v>
      </c>
      <c r="AC1343">
        <v>7</v>
      </c>
      <c r="AD1343">
        <v>1</v>
      </c>
      <c r="AE1343">
        <v>490</v>
      </c>
      <c r="AF1343">
        <v>11</v>
      </c>
      <c r="AG1343">
        <v>485</v>
      </c>
      <c r="AH1343">
        <v>7</v>
      </c>
      <c r="AI1343">
        <v>0</v>
      </c>
      <c r="AJ1343">
        <v>2</v>
      </c>
      <c r="AK1343">
        <v>48</v>
      </c>
      <c r="AL1343">
        <v>454</v>
      </c>
      <c r="AM1343">
        <v>3</v>
      </c>
      <c r="AN1343">
        <v>505</v>
      </c>
      <c r="AO1343">
        <v>0.92673267326732678</v>
      </c>
      <c r="AP1343">
        <v>7.3267326732673263E-2</v>
      </c>
      <c r="AQ1343">
        <v>0</v>
      </c>
      <c r="AR1343">
        <v>9.9009900990099011E-3</v>
      </c>
      <c r="AS1343">
        <v>0.1306930693069307</v>
      </c>
      <c r="AT1343">
        <v>0.22178217821782181</v>
      </c>
      <c r="AU1343">
        <v>0.21386138613861391</v>
      </c>
      <c r="AV1343">
        <v>0.1386138613861386</v>
      </c>
      <c r="AW1343">
        <v>9.9009900990099015E-2</v>
      </c>
      <c r="AX1343">
        <v>0.100990099009901</v>
      </c>
      <c r="AY1343">
        <v>6.3366336633663367E-2</v>
      </c>
      <c r="AZ1343">
        <v>1.9801980198019799E-2</v>
      </c>
      <c r="BA1343">
        <v>0</v>
      </c>
      <c r="BB1343">
        <v>1.9801980198019798E-3</v>
      </c>
      <c r="BC1343">
        <v>0</v>
      </c>
      <c r="BD1343">
        <v>0.92079207920792083</v>
      </c>
      <c r="BE1343">
        <v>7.3267326732673263E-2</v>
      </c>
      <c r="BF1343">
        <v>5.9405940594059407E-3</v>
      </c>
      <c r="BG1343">
        <v>0.70495049504950491</v>
      </c>
      <c r="BH1343">
        <v>0.2277227722772277</v>
      </c>
      <c r="BI1343">
        <v>6.7326732673267331E-2</v>
      </c>
      <c r="BJ1343">
        <v>0</v>
      </c>
      <c r="BK1343">
        <v>1.386138613861386E-2</v>
      </c>
      <c r="BL1343">
        <v>1.386138613861386E-2</v>
      </c>
      <c r="BM1343">
        <v>1.9801980198019798E-3</v>
      </c>
      <c r="BN1343">
        <v>0.97029702970297027</v>
      </c>
      <c r="BO1343">
        <v>2.1782178217821781E-2</v>
      </c>
      <c r="BP1343">
        <v>0.96039603960396036</v>
      </c>
      <c r="BQ1343">
        <v>1.386138613861386E-2</v>
      </c>
      <c r="BR1343">
        <v>0</v>
      </c>
      <c r="BS1343">
        <v>3.9603960396039596E-3</v>
      </c>
      <c r="BT1343">
        <v>9.5049504950495051E-2</v>
      </c>
      <c r="BU1343">
        <v>0.89900990099009903</v>
      </c>
      <c r="BV1343">
        <v>5.9405940594059407E-3</v>
      </c>
      <c r="BW1343">
        <v>1</v>
      </c>
      <c r="BX1343" t="s">
        <v>2538</v>
      </c>
      <c r="BY1343">
        <v>505</v>
      </c>
      <c r="BZ1343">
        <v>1</v>
      </c>
      <c r="CA1343">
        <v>0</v>
      </c>
    </row>
    <row r="1344" spans="1:79" customFormat="1" x14ac:dyDescent="0.25">
      <c r="A1344" t="s">
        <v>2539</v>
      </c>
      <c r="B1344" t="s">
        <v>356</v>
      </c>
      <c r="C1344" t="s">
        <v>123</v>
      </c>
      <c r="D1344" t="s">
        <v>947</v>
      </c>
      <c r="E1344">
        <v>2020</v>
      </c>
      <c r="F1344">
        <v>258</v>
      </c>
      <c r="G1344">
        <v>17</v>
      </c>
      <c r="H1344">
        <v>0</v>
      </c>
      <c r="I1344">
        <v>3</v>
      </c>
      <c r="J1344">
        <v>33</v>
      </c>
      <c r="K1344">
        <v>68</v>
      </c>
      <c r="L1344">
        <v>57</v>
      </c>
      <c r="M1344">
        <v>34</v>
      </c>
      <c r="N1344">
        <v>24</v>
      </c>
      <c r="O1344">
        <v>28</v>
      </c>
      <c r="P1344">
        <v>20</v>
      </c>
      <c r="Q1344">
        <v>7</v>
      </c>
      <c r="R1344">
        <v>1</v>
      </c>
      <c r="S1344">
        <v>0</v>
      </c>
      <c r="T1344">
        <v>0</v>
      </c>
      <c r="U1344">
        <v>258</v>
      </c>
      <c r="V1344">
        <v>16</v>
      </c>
      <c r="W1344">
        <v>1</v>
      </c>
      <c r="X1344">
        <v>186</v>
      </c>
      <c r="Y1344">
        <v>69</v>
      </c>
      <c r="Z1344">
        <v>20</v>
      </c>
      <c r="AA1344">
        <v>0</v>
      </c>
      <c r="AB1344">
        <v>2</v>
      </c>
      <c r="AC1344">
        <v>2</v>
      </c>
      <c r="AD1344">
        <v>0</v>
      </c>
      <c r="AE1344">
        <v>271</v>
      </c>
      <c r="AF1344">
        <v>0</v>
      </c>
      <c r="AG1344">
        <v>274</v>
      </c>
      <c r="AH1344">
        <v>0</v>
      </c>
      <c r="AI1344">
        <v>0</v>
      </c>
      <c r="AJ1344">
        <v>1</v>
      </c>
      <c r="AK1344">
        <v>28</v>
      </c>
      <c r="AL1344">
        <v>244</v>
      </c>
      <c r="AM1344">
        <v>3</v>
      </c>
      <c r="AN1344">
        <v>275</v>
      </c>
      <c r="AO1344">
        <v>0.93818181818181823</v>
      </c>
      <c r="AP1344">
        <v>6.1818181818181821E-2</v>
      </c>
      <c r="AQ1344">
        <v>0</v>
      </c>
      <c r="AR1344">
        <v>1.090909090909091E-2</v>
      </c>
      <c r="AS1344">
        <v>0.12</v>
      </c>
      <c r="AT1344">
        <v>0.24727272727272731</v>
      </c>
      <c r="AU1344">
        <v>0.2072727272727273</v>
      </c>
      <c r="AV1344">
        <v>0.1236363636363636</v>
      </c>
      <c r="AW1344">
        <v>8.727272727272728E-2</v>
      </c>
      <c r="AX1344">
        <v>0.10181818181818179</v>
      </c>
      <c r="AY1344">
        <v>7.2727272727272724E-2</v>
      </c>
      <c r="AZ1344">
        <v>2.5454545454545459E-2</v>
      </c>
      <c r="BA1344">
        <v>0</v>
      </c>
      <c r="BB1344">
        <v>3.6363636363636359E-3</v>
      </c>
      <c r="BC1344">
        <v>0</v>
      </c>
      <c r="BD1344">
        <v>0.93818181818181823</v>
      </c>
      <c r="BE1344">
        <v>5.8181818181818182E-2</v>
      </c>
      <c r="BF1344">
        <v>3.6363636363636359E-3</v>
      </c>
      <c r="BG1344">
        <v>0.67636363636363639</v>
      </c>
      <c r="BH1344">
        <v>0.25090909090909091</v>
      </c>
      <c r="BI1344">
        <v>7.2727272727272724E-2</v>
      </c>
      <c r="BJ1344">
        <v>0</v>
      </c>
      <c r="BK1344">
        <v>7.2727272727272727E-3</v>
      </c>
      <c r="BL1344">
        <v>7.2727272727272727E-3</v>
      </c>
      <c r="BM1344">
        <v>0</v>
      </c>
      <c r="BN1344">
        <v>0.98545454545454547</v>
      </c>
      <c r="BO1344">
        <v>0</v>
      </c>
      <c r="BP1344">
        <v>0.99636363636363634</v>
      </c>
      <c r="BQ1344">
        <v>0</v>
      </c>
      <c r="BR1344">
        <v>0</v>
      </c>
      <c r="BS1344">
        <v>3.6363636363636359E-3</v>
      </c>
      <c r="BT1344">
        <v>0.10181818181818179</v>
      </c>
      <c r="BU1344">
        <v>0.88727272727272732</v>
      </c>
      <c r="BV1344">
        <v>1.090909090909091E-2</v>
      </c>
      <c r="BW1344">
        <v>1</v>
      </c>
      <c r="BX1344" t="s">
        <v>2538</v>
      </c>
      <c r="BY1344">
        <v>505</v>
      </c>
      <c r="BZ1344">
        <v>0.54455445544554459</v>
      </c>
      <c r="CA1344">
        <v>0</v>
      </c>
    </row>
    <row r="1345" spans="1:79" customFormat="1" x14ac:dyDescent="0.25">
      <c r="A1345" t="s">
        <v>2540</v>
      </c>
      <c r="B1345" t="s">
        <v>356</v>
      </c>
      <c r="C1345" t="s">
        <v>123</v>
      </c>
      <c r="D1345" t="s">
        <v>949</v>
      </c>
      <c r="E1345">
        <v>2020</v>
      </c>
      <c r="F1345">
        <v>108</v>
      </c>
      <c r="G1345">
        <v>8</v>
      </c>
      <c r="H1345">
        <v>0</v>
      </c>
      <c r="I1345">
        <v>2</v>
      </c>
      <c r="J1345">
        <v>19</v>
      </c>
      <c r="K1345">
        <v>23</v>
      </c>
      <c r="L1345">
        <v>22</v>
      </c>
      <c r="M1345">
        <v>17</v>
      </c>
      <c r="N1345">
        <v>13</v>
      </c>
      <c r="O1345">
        <v>13</v>
      </c>
      <c r="P1345">
        <v>5</v>
      </c>
      <c r="Q1345">
        <v>2</v>
      </c>
      <c r="R1345">
        <v>0</v>
      </c>
      <c r="S1345">
        <v>0</v>
      </c>
      <c r="T1345">
        <v>0</v>
      </c>
      <c r="U1345">
        <v>102</v>
      </c>
      <c r="V1345">
        <v>14</v>
      </c>
      <c r="W1345">
        <v>0</v>
      </c>
      <c r="X1345">
        <v>90</v>
      </c>
      <c r="Y1345">
        <v>19</v>
      </c>
      <c r="Z1345">
        <v>7</v>
      </c>
      <c r="AA1345">
        <v>0</v>
      </c>
      <c r="AB1345">
        <v>0</v>
      </c>
      <c r="AC1345">
        <v>4</v>
      </c>
      <c r="AD1345">
        <v>0</v>
      </c>
      <c r="AE1345">
        <v>112</v>
      </c>
      <c r="AF1345">
        <v>0</v>
      </c>
      <c r="AG1345">
        <v>116</v>
      </c>
      <c r="AH1345">
        <v>0</v>
      </c>
      <c r="AI1345">
        <v>0</v>
      </c>
      <c r="AJ1345">
        <v>0</v>
      </c>
      <c r="AK1345">
        <v>4</v>
      </c>
      <c r="AL1345">
        <v>112</v>
      </c>
      <c r="AM1345">
        <v>0</v>
      </c>
      <c r="AN1345">
        <v>116</v>
      </c>
      <c r="AO1345">
        <v>0.93103448275862066</v>
      </c>
      <c r="AP1345">
        <v>6.8965517241379309E-2</v>
      </c>
      <c r="AQ1345">
        <v>0</v>
      </c>
      <c r="AR1345">
        <v>1.7241379310344831E-2</v>
      </c>
      <c r="AS1345">
        <v>0.16379310344827591</v>
      </c>
      <c r="AT1345">
        <v>0.1982758620689655</v>
      </c>
      <c r="AU1345">
        <v>0.18965517241379309</v>
      </c>
      <c r="AV1345">
        <v>0.14655172413793099</v>
      </c>
      <c r="AW1345">
        <v>0.1120689655172414</v>
      </c>
      <c r="AX1345">
        <v>0.1120689655172414</v>
      </c>
      <c r="AY1345">
        <v>4.3103448275862072E-2</v>
      </c>
      <c r="AZ1345">
        <v>1.7241379310344831E-2</v>
      </c>
      <c r="BA1345">
        <v>0</v>
      </c>
      <c r="BB1345">
        <v>0</v>
      </c>
      <c r="BC1345">
        <v>0</v>
      </c>
      <c r="BD1345">
        <v>0.87931034482758619</v>
      </c>
      <c r="BE1345">
        <v>0.1206896551724138</v>
      </c>
      <c r="BF1345">
        <v>0</v>
      </c>
      <c r="BG1345">
        <v>0.77586206896551724</v>
      </c>
      <c r="BH1345">
        <v>0.16379310344827591</v>
      </c>
      <c r="BI1345">
        <v>6.0344827586206899E-2</v>
      </c>
      <c r="BJ1345">
        <v>0</v>
      </c>
      <c r="BK1345">
        <v>0</v>
      </c>
      <c r="BL1345">
        <v>3.4482758620689648E-2</v>
      </c>
      <c r="BM1345">
        <v>0</v>
      </c>
      <c r="BN1345">
        <v>0.96551724137931039</v>
      </c>
      <c r="BO1345">
        <v>0</v>
      </c>
      <c r="BP1345">
        <v>1</v>
      </c>
      <c r="BQ1345">
        <v>0</v>
      </c>
      <c r="BR1345">
        <v>0</v>
      </c>
      <c r="BS1345">
        <v>0</v>
      </c>
      <c r="BT1345">
        <v>3.4482758620689648E-2</v>
      </c>
      <c r="BU1345">
        <v>0.96551724137931039</v>
      </c>
      <c r="BV1345">
        <v>0</v>
      </c>
      <c r="BW1345">
        <v>1</v>
      </c>
      <c r="BX1345" t="s">
        <v>2538</v>
      </c>
      <c r="BY1345">
        <v>505</v>
      </c>
      <c r="BZ1345">
        <v>0.22970297029702971</v>
      </c>
      <c r="CA1345">
        <v>0</v>
      </c>
    </row>
    <row r="1346" spans="1:79" customFormat="1" x14ac:dyDescent="0.25">
      <c r="A1346" t="s">
        <v>2541</v>
      </c>
      <c r="B1346" t="s">
        <v>356</v>
      </c>
      <c r="C1346" t="s">
        <v>123</v>
      </c>
      <c r="D1346" t="s">
        <v>951</v>
      </c>
      <c r="E1346">
        <v>2020</v>
      </c>
      <c r="F1346">
        <v>11</v>
      </c>
      <c r="G1346">
        <v>2</v>
      </c>
      <c r="H1346">
        <v>0</v>
      </c>
      <c r="I1346">
        <v>0</v>
      </c>
      <c r="J1346">
        <v>0</v>
      </c>
      <c r="K1346">
        <v>4</v>
      </c>
      <c r="L1346">
        <v>1</v>
      </c>
      <c r="M1346">
        <v>4</v>
      </c>
      <c r="N1346">
        <v>1</v>
      </c>
      <c r="O1346">
        <v>2</v>
      </c>
      <c r="P1346">
        <v>0</v>
      </c>
      <c r="Q1346">
        <v>1</v>
      </c>
      <c r="R1346">
        <v>0</v>
      </c>
      <c r="S1346">
        <v>0</v>
      </c>
      <c r="T1346">
        <v>0</v>
      </c>
      <c r="U1346">
        <v>13</v>
      </c>
      <c r="V1346">
        <v>0</v>
      </c>
      <c r="W1346">
        <v>0</v>
      </c>
      <c r="X1346">
        <v>9</v>
      </c>
      <c r="Y1346">
        <v>2</v>
      </c>
      <c r="Z1346">
        <v>2</v>
      </c>
      <c r="AA1346">
        <v>0</v>
      </c>
      <c r="AB1346">
        <v>1</v>
      </c>
      <c r="AC1346">
        <v>0</v>
      </c>
      <c r="AD1346">
        <v>0</v>
      </c>
      <c r="AE1346">
        <v>12</v>
      </c>
      <c r="AF1346">
        <v>0</v>
      </c>
      <c r="AG1346">
        <v>13</v>
      </c>
      <c r="AH1346">
        <v>0</v>
      </c>
      <c r="AI1346">
        <v>0</v>
      </c>
      <c r="AJ1346">
        <v>0</v>
      </c>
      <c r="AK1346">
        <v>2</v>
      </c>
      <c r="AL1346">
        <v>11</v>
      </c>
      <c r="AM1346">
        <v>0</v>
      </c>
      <c r="AN1346">
        <v>13</v>
      </c>
      <c r="AO1346">
        <v>0.84615384615384615</v>
      </c>
      <c r="AP1346">
        <v>0.15384615384615391</v>
      </c>
      <c r="AQ1346">
        <v>0</v>
      </c>
      <c r="AR1346">
        <v>0</v>
      </c>
      <c r="AS1346">
        <v>0</v>
      </c>
      <c r="AT1346">
        <v>0.30769230769230771</v>
      </c>
      <c r="AU1346">
        <v>7.6923076923076927E-2</v>
      </c>
      <c r="AV1346">
        <v>0.30769230769230771</v>
      </c>
      <c r="AW1346">
        <v>7.6923076923076927E-2</v>
      </c>
      <c r="AX1346">
        <v>0.15384615384615391</v>
      </c>
      <c r="AY1346">
        <v>0</v>
      </c>
      <c r="AZ1346">
        <v>7.6923076923076927E-2</v>
      </c>
      <c r="BA1346">
        <v>0</v>
      </c>
      <c r="BB1346">
        <v>0</v>
      </c>
      <c r="BC1346">
        <v>0</v>
      </c>
      <c r="BD1346">
        <v>1</v>
      </c>
      <c r="BE1346">
        <v>0</v>
      </c>
      <c r="BF1346">
        <v>0</v>
      </c>
      <c r="BG1346">
        <v>0.69230769230769229</v>
      </c>
      <c r="BH1346">
        <v>0.15384615384615391</v>
      </c>
      <c r="BI1346">
        <v>0.15384615384615391</v>
      </c>
      <c r="BJ1346">
        <v>0</v>
      </c>
      <c r="BK1346">
        <v>7.6923076923076927E-2</v>
      </c>
      <c r="BL1346">
        <v>0</v>
      </c>
      <c r="BM1346">
        <v>0</v>
      </c>
      <c r="BN1346">
        <v>0.92307692307692313</v>
      </c>
      <c r="BO1346">
        <v>0</v>
      </c>
      <c r="BP1346">
        <v>1</v>
      </c>
      <c r="BQ1346">
        <v>0</v>
      </c>
      <c r="BR1346">
        <v>0</v>
      </c>
      <c r="BS1346">
        <v>0</v>
      </c>
      <c r="BT1346">
        <v>0.15384615384615391</v>
      </c>
      <c r="BU1346">
        <v>0.84615384615384615</v>
      </c>
      <c r="BV1346">
        <v>0</v>
      </c>
      <c r="BW1346">
        <v>1</v>
      </c>
      <c r="BX1346" t="s">
        <v>2538</v>
      </c>
      <c r="BY1346">
        <v>505</v>
      </c>
      <c r="BZ1346">
        <v>2.5742574257425741E-2</v>
      </c>
      <c r="CA1346">
        <v>0</v>
      </c>
    </row>
    <row r="1347" spans="1:79" customFormat="1" x14ac:dyDescent="0.25">
      <c r="A1347" t="s">
        <v>2542</v>
      </c>
      <c r="B1347" t="s">
        <v>356</v>
      </c>
      <c r="C1347" t="s">
        <v>123</v>
      </c>
      <c r="D1347" t="s">
        <v>953</v>
      </c>
      <c r="E1347">
        <v>2020</v>
      </c>
      <c r="F1347">
        <v>90</v>
      </c>
      <c r="G1347">
        <v>9</v>
      </c>
      <c r="H1347">
        <v>0</v>
      </c>
      <c r="I1347">
        <v>0</v>
      </c>
      <c r="J1347">
        <v>14</v>
      </c>
      <c r="K1347">
        <v>16</v>
      </c>
      <c r="L1347">
        <v>27</v>
      </c>
      <c r="M1347">
        <v>15</v>
      </c>
      <c r="N1347">
        <v>12</v>
      </c>
      <c r="O1347">
        <v>8</v>
      </c>
      <c r="P1347">
        <v>7</v>
      </c>
      <c r="Q1347">
        <v>0</v>
      </c>
      <c r="R1347">
        <v>0</v>
      </c>
      <c r="S1347">
        <v>0</v>
      </c>
      <c r="T1347">
        <v>0</v>
      </c>
      <c r="U1347">
        <v>90</v>
      </c>
      <c r="V1347">
        <v>7</v>
      </c>
      <c r="W1347">
        <v>2</v>
      </c>
      <c r="X1347">
        <v>70</v>
      </c>
      <c r="Y1347">
        <v>24</v>
      </c>
      <c r="Z1347">
        <v>5</v>
      </c>
      <c r="AA1347">
        <v>0</v>
      </c>
      <c r="AB1347">
        <v>4</v>
      </c>
      <c r="AC1347">
        <v>1</v>
      </c>
      <c r="AD1347">
        <v>0</v>
      </c>
      <c r="AE1347">
        <v>94</v>
      </c>
      <c r="AF1347">
        <v>11</v>
      </c>
      <c r="AG1347">
        <v>81</v>
      </c>
      <c r="AH1347">
        <v>7</v>
      </c>
      <c r="AI1347">
        <v>0</v>
      </c>
      <c r="AJ1347">
        <v>0</v>
      </c>
      <c r="AK1347">
        <v>14</v>
      </c>
      <c r="AL1347">
        <v>85</v>
      </c>
      <c r="AM1347">
        <v>0</v>
      </c>
      <c r="AN1347">
        <v>99</v>
      </c>
      <c r="AO1347">
        <v>0.90909090909090906</v>
      </c>
      <c r="AP1347">
        <v>9.0909090909090912E-2</v>
      </c>
      <c r="AQ1347">
        <v>0</v>
      </c>
      <c r="AR1347">
        <v>0</v>
      </c>
      <c r="AS1347">
        <v>0.14141414141414141</v>
      </c>
      <c r="AT1347">
        <v>0.1616161616161616</v>
      </c>
      <c r="AU1347">
        <v>0.27272727272727271</v>
      </c>
      <c r="AV1347">
        <v>0.15151515151515149</v>
      </c>
      <c r="AW1347">
        <v>0.1212121212121212</v>
      </c>
      <c r="AX1347">
        <v>8.0808080808080815E-2</v>
      </c>
      <c r="AY1347">
        <v>7.0707070707070704E-2</v>
      </c>
      <c r="AZ1347">
        <v>0</v>
      </c>
      <c r="BA1347">
        <v>0</v>
      </c>
      <c r="BB1347">
        <v>0</v>
      </c>
      <c r="BC1347">
        <v>0</v>
      </c>
      <c r="BD1347">
        <v>0.90909090909090906</v>
      </c>
      <c r="BE1347">
        <v>7.0707070707070704E-2</v>
      </c>
      <c r="BF1347">
        <v>2.02020202020202E-2</v>
      </c>
      <c r="BG1347">
        <v>0.70707070707070707</v>
      </c>
      <c r="BH1347">
        <v>0.2424242424242424</v>
      </c>
      <c r="BI1347">
        <v>5.0505050505050497E-2</v>
      </c>
      <c r="BJ1347">
        <v>0</v>
      </c>
      <c r="BK1347">
        <v>4.0404040404040407E-2</v>
      </c>
      <c r="BL1347">
        <v>1.01010101010101E-2</v>
      </c>
      <c r="BM1347">
        <v>0</v>
      </c>
      <c r="BN1347">
        <v>0.9494949494949495</v>
      </c>
      <c r="BO1347">
        <v>0.1111111111111111</v>
      </c>
      <c r="BP1347">
        <v>0.81818181818181823</v>
      </c>
      <c r="BQ1347">
        <v>7.0707070707070704E-2</v>
      </c>
      <c r="BR1347">
        <v>0</v>
      </c>
      <c r="BS1347">
        <v>0</v>
      </c>
      <c r="BT1347">
        <v>0.14141414141414141</v>
      </c>
      <c r="BU1347">
        <v>0.85858585858585856</v>
      </c>
      <c r="BV1347">
        <v>0</v>
      </c>
      <c r="BW1347">
        <v>1</v>
      </c>
      <c r="BX1347" t="s">
        <v>2538</v>
      </c>
      <c r="BY1347">
        <v>505</v>
      </c>
      <c r="BZ1347">
        <v>0.19603960396039599</v>
      </c>
      <c r="CA1347">
        <v>0</v>
      </c>
    </row>
    <row r="1348" spans="1:79" customFormat="1" x14ac:dyDescent="0.25">
      <c r="A1348" t="s">
        <v>2543</v>
      </c>
      <c r="B1348" t="s">
        <v>356</v>
      </c>
      <c r="C1348" t="s">
        <v>123</v>
      </c>
      <c r="D1348" t="s">
        <v>961</v>
      </c>
      <c r="E1348">
        <v>2020</v>
      </c>
      <c r="F1348">
        <v>1</v>
      </c>
      <c r="G1348">
        <v>1</v>
      </c>
      <c r="H1348">
        <v>0</v>
      </c>
      <c r="I1348">
        <v>0</v>
      </c>
      <c r="J1348">
        <v>0</v>
      </c>
      <c r="K1348">
        <v>1</v>
      </c>
      <c r="L1348">
        <v>1</v>
      </c>
      <c r="M1348">
        <v>0</v>
      </c>
      <c r="N1348">
        <v>0</v>
      </c>
      <c r="O1348">
        <v>0</v>
      </c>
      <c r="P1348">
        <v>0</v>
      </c>
      <c r="Q1348">
        <v>0</v>
      </c>
      <c r="R1348">
        <v>0</v>
      </c>
      <c r="S1348">
        <v>0</v>
      </c>
      <c r="T1348">
        <v>0</v>
      </c>
      <c r="U1348">
        <v>2</v>
      </c>
      <c r="V1348">
        <v>0</v>
      </c>
      <c r="W1348">
        <v>0</v>
      </c>
      <c r="X1348">
        <v>1</v>
      </c>
      <c r="Y1348">
        <v>1</v>
      </c>
      <c r="Z1348">
        <v>0</v>
      </c>
      <c r="AA1348">
        <v>0</v>
      </c>
      <c r="AB1348">
        <v>0</v>
      </c>
      <c r="AC1348">
        <v>0</v>
      </c>
      <c r="AD1348">
        <v>1</v>
      </c>
      <c r="AE1348">
        <v>1</v>
      </c>
      <c r="AF1348">
        <v>0</v>
      </c>
      <c r="AG1348">
        <v>1</v>
      </c>
      <c r="AH1348">
        <v>0</v>
      </c>
      <c r="AI1348">
        <v>0</v>
      </c>
      <c r="AJ1348">
        <v>1</v>
      </c>
      <c r="AK1348">
        <v>0</v>
      </c>
      <c r="AL1348">
        <v>2</v>
      </c>
      <c r="AM1348">
        <v>0</v>
      </c>
      <c r="AN1348">
        <v>2</v>
      </c>
      <c r="AO1348">
        <v>0.5</v>
      </c>
      <c r="AP1348">
        <v>0.5</v>
      </c>
      <c r="AQ1348">
        <v>0</v>
      </c>
      <c r="AR1348">
        <v>0</v>
      </c>
      <c r="AS1348">
        <v>0</v>
      </c>
      <c r="AT1348">
        <v>0.5</v>
      </c>
      <c r="AU1348">
        <v>0.5</v>
      </c>
      <c r="AV1348">
        <v>0</v>
      </c>
      <c r="AW1348">
        <v>0</v>
      </c>
      <c r="AX1348">
        <v>0</v>
      </c>
      <c r="AY1348">
        <v>0</v>
      </c>
      <c r="AZ1348">
        <v>0</v>
      </c>
      <c r="BA1348">
        <v>0</v>
      </c>
      <c r="BB1348">
        <v>0</v>
      </c>
      <c r="BC1348">
        <v>0</v>
      </c>
      <c r="BD1348">
        <v>1</v>
      </c>
      <c r="BE1348">
        <v>0</v>
      </c>
      <c r="BF1348">
        <v>0</v>
      </c>
      <c r="BG1348">
        <v>0.5</v>
      </c>
      <c r="BH1348">
        <v>0.5</v>
      </c>
      <c r="BI1348">
        <v>0</v>
      </c>
      <c r="BJ1348">
        <v>0</v>
      </c>
      <c r="BK1348">
        <v>0</v>
      </c>
      <c r="BL1348">
        <v>0</v>
      </c>
      <c r="BM1348">
        <v>0.5</v>
      </c>
      <c r="BN1348">
        <v>0.5</v>
      </c>
      <c r="BO1348">
        <v>0</v>
      </c>
      <c r="BP1348">
        <v>0.5</v>
      </c>
      <c r="BQ1348">
        <v>0</v>
      </c>
      <c r="BR1348">
        <v>0</v>
      </c>
      <c r="BS1348">
        <v>0.5</v>
      </c>
      <c r="BT1348">
        <v>0</v>
      </c>
      <c r="BU1348">
        <v>1</v>
      </c>
      <c r="BV1348">
        <v>0</v>
      </c>
      <c r="BW1348">
        <v>1</v>
      </c>
      <c r="BX1348" t="s">
        <v>2538</v>
      </c>
      <c r="BY1348">
        <v>505</v>
      </c>
      <c r="BZ1348">
        <v>3.9603960396039596E-3</v>
      </c>
      <c r="CA1348">
        <v>0</v>
      </c>
    </row>
    <row r="1349" spans="1:79" customFormat="1" x14ac:dyDescent="0.25">
      <c r="A1349" t="s">
        <v>2544</v>
      </c>
      <c r="B1349" t="s">
        <v>356</v>
      </c>
      <c r="C1349" t="s">
        <v>369</v>
      </c>
      <c r="D1349" t="s">
        <v>44</v>
      </c>
      <c r="E1349">
        <v>2020</v>
      </c>
      <c r="F1349" t="s">
        <v>74</v>
      </c>
      <c r="G1349" t="s">
        <v>74</v>
      </c>
      <c r="H1349" t="s">
        <v>74</v>
      </c>
      <c r="I1349" t="s">
        <v>74</v>
      </c>
      <c r="J1349" t="s">
        <v>74</v>
      </c>
      <c r="K1349" t="s">
        <v>74</v>
      </c>
      <c r="L1349" t="s">
        <v>74</v>
      </c>
      <c r="M1349" t="s">
        <v>74</v>
      </c>
      <c r="N1349" t="s">
        <v>74</v>
      </c>
      <c r="O1349" t="s">
        <v>74</v>
      </c>
      <c r="P1349" t="s">
        <v>74</v>
      </c>
      <c r="Q1349" t="s">
        <v>74</v>
      </c>
      <c r="R1349" t="s">
        <v>74</v>
      </c>
      <c r="S1349" t="s">
        <v>74</v>
      </c>
      <c r="T1349" t="s">
        <v>74</v>
      </c>
      <c r="U1349" t="s">
        <v>74</v>
      </c>
      <c r="V1349" t="s">
        <v>74</v>
      </c>
      <c r="W1349" t="s">
        <v>74</v>
      </c>
      <c r="X1349" t="s">
        <v>74</v>
      </c>
      <c r="Y1349" t="s">
        <v>74</v>
      </c>
      <c r="Z1349" t="s">
        <v>74</v>
      </c>
      <c r="AA1349" t="s">
        <v>74</v>
      </c>
      <c r="AB1349" t="s">
        <v>74</v>
      </c>
      <c r="AC1349" t="s">
        <v>74</v>
      </c>
      <c r="AD1349" t="s">
        <v>74</v>
      </c>
      <c r="AE1349" t="s">
        <v>74</v>
      </c>
      <c r="AF1349" t="s">
        <v>74</v>
      </c>
      <c r="AG1349" t="s">
        <v>74</v>
      </c>
      <c r="AH1349" t="s">
        <v>74</v>
      </c>
      <c r="AI1349" t="s">
        <v>74</v>
      </c>
      <c r="AJ1349" t="s">
        <v>74</v>
      </c>
      <c r="AK1349" t="s">
        <v>74</v>
      </c>
      <c r="AL1349" t="s">
        <v>74</v>
      </c>
      <c r="AM1349" t="s">
        <v>74</v>
      </c>
      <c r="AN1349" t="s">
        <v>74</v>
      </c>
      <c r="AO1349" t="s">
        <v>74</v>
      </c>
      <c r="AP1349" t="s">
        <v>74</v>
      </c>
      <c r="AQ1349" t="s">
        <v>74</v>
      </c>
      <c r="AR1349" t="s">
        <v>74</v>
      </c>
      <c r="AS1349" t="s">
        <v>74</v>
      </c>
      <c r="AT1349" t="s">
        <v>74</v>
      </c>
      <c r="AU1349" t="s">
        <v>74</v>
      </c>
      <c r="AV1349" t="s">
        <v>74</v>
      </c>
      <c r="AW1349" t="s">
        <v>74</v>
      </c>
      <c r="AX1349" t="s">
        <v>74</v>
      </c>
      <c r="AY1349" t="s">
        <v>74</v>
      </c>
      <c r="AZ1349" t="s">
        <v>74</v>
      </c>
      <c r="BA1349" t="s">
        <v>74</v>
      </c>
      <c r="BB1349" t="s">
        <v>74</v>
      </c>
      <c r="BC1349" t="s">
        <v>74</v>
      </c>
      <c r="BD1349" t="s">
        <v>74</v>
      </c>
      <c r="BE1349" t="s">
        <v>74</v>
      </c>
      <c r="BF1349" t="s">
        <v>74</v>
      </c>
      <c r="BG1349" t="s">
        <v>74</v>
      </c>
      <c r="BH1349" t="s">
        <v>74</v>
      </c>
      <c r="BI1349" t="s">
        <v>74</v>
      </c>
      <c r="BJ1349" t="s">
        <v>74</v>
      </c>
      <c r="BK1349" t="s">
        <v>74</v>
      </c>
      <c r="BL1349" t="s">
        <v>74</v>
      </c>
      <c r="BM1349" t="s">
        <v>74</v>
      </c>
      <c r="BN1349" t="s">
        <v>74</v>
      </c>
      <c r="BO1349" t="s">
        <v>74</v>
      </c>
      <c r="BP1349" t="s">
        <v>74</v>
      </c>
      <c r="BQ1349" t="s">
        <v>74</v>
      </c>
      <c r="BR1349" t="s">
        <v>74</v>
      </c>
      <c r="BS1349" t="s">
        <v>74</v>
      </c>
      <c r="BT1349" t="s">
        <v>74</v>
      </c>
      <c r="BU1349" t="s">
        <v>74</v>
      </c>
      <c r="BV1349" t="s">
        <v>74</v>
      </c>
      <c r="BW1349" t="s">
        <v>74</v>
      </c>
      <c r="BX1349" t="s">
        <v>2545</v>
      </c>
      <c r="BY1349" t="s">
        <v>74</v>
      </c>
      <c r="BZ1349" t="s">
        <v>74</v>
      </c>
      <c r="CA1349">
        <v>0</v>
      </c>
    </row>
    <row r="1350" spans="1:79" customFormat="1" x14ac:dyDescent="0.25">
      <c r="A1350" t="s">
        <v>2546</v>
      </c>
      <c r="B1350" t="s">
        <v>356</v>
      </c>
      <c r="C1350" t="s">
        <v>369</v>
      </c>
      <c r="D1350" t="s">
        <v>947</v>
      </c>
      <c r="E1350">
        <v>2020</v>
      </c>
      <c r="F1350" t="s">
        <v>74</v>
      </c>
      <c r="G1350" t="s">
        <v>74</v>
      </c>
      <c r="H1350" t="s">
        <v>74</v>
      </c>
      <c r="I1350" t="s">
        <v>74</v>
      </c>
      <c r="J1350" t="s">
        <v>74</v>
      </c>
      <c r="K1350" t="s">
        <v>74</v>
      </c>
      <c r="L1350" t="s">
        <v>74</v>
      </c>
      <c r="M1350" t="s">
        <v>74</v>
      </c>
      <c r="N1350" t="s">
        <v>74</v>
      </c>
      <c r="O1350" t="s">
        <v>74</v>
      </c>
      <c r="P1350" t="s">
        <v>74</v>
      </c>
      <c r="Q1350" t="s">
        <v>74</v>
      </c>
      <c r="R1350" t="s">
        <v>74</v>
      </c>
      <c r="S1350" t="s">
        <v>74</v>
      </c>
      <c r="T1350" t="s">
        <v>74</v>
      </c>
      <c r="U1350" t="s">
        <v>74</v>
      </c>
      <c r="V1350" t="s">
        <v>74</v>
      </c>
      <c r="W1350" t="s">
        <v>74</v>
      </c>
      <c r="X1350" t="s">
        <v>74</v>
      </c>
      <c r="Y1350" t="s">
        <v>74</v>
      </c>
      <c r="Z1350" t="s">
        <v>74</v>
      </c>
      <c r="AA1350" t="s">
        <v>74</v>
      </c>
      <c r="AB1350" t="s">
        <v>74</v>
      </c>
      <c r="AC1350" t="s">
        <v>74</v>
      </c>
      <c r="AD1350" t="s">
        <v>74</v>
      </c>
      <c r="AE1350" t="s">
        <v>74</v>
      </c>
      <c r="AF1350" t="s">
        <v>74</v>
      </c>
      <c r="AG1350" t="s">
        <v>74</v>
      </c>
      <c r="AH1350" t="s">
        <v>74</v>
      </c>
      <c r="AI1350" t="s">
        <v>74</v>
      </c>
      <c r="AJ1350" t="s">
        <v>74</v>
      </c>
      <c r="AK1350" t="s">
        <v>74</v>
      </c>
      <c r="AL1350" t="s">
        <v>74</v>
      </c>
      <c r="AM1350" t="s">
        <v>74</v>
      </c>
      <c r="AN1350" t="s">
        <v>74</v>
      </c>
      <c r="AO1350" t="s">
        <v>74</v>
      </c>
      <c r="AP1350" t="s">
        <v>74</v>
      </c>
      <c r="AQ1350" t="s">
        <v>74</v>
      </c>
      <c r="AR1350" t="s">
        <v>74</v>
      </c>
      <c r="AS1350" t="s">
        <v>74</v>
      </c>
      <c r="AT1350" t="s">
        <v>74</v>
      </c>
      <c r="AU1350" t="s">
        <v>74</v>
      </c>
      <c r="AV1350" t="s">
        <v>74</v>
      </c>
      <c r="AW1350" t="s">
        <v>74</v>
      </c>
      <c r="AX1350" t="s">
        <v>74</v>
      </c>
      <c r="AY1350" t="s">
        <v>74</v>
      </c>
      <c r="AZ1350" t="s">
        <v>74</v>
      </c>
      <c r="BA1350" t="s">
        <v>74</v>
      </c>
      <c r="BB1350" t="s">
        <v>74</v>
      </c>
      <c r="BC1350" t="s">
        <v>74</v>
      </c>
      <c r="BD1350" t="s">
        <v>74</v>
      </c>
      <c r="BE1350" t="s">
        <v>74</v>
      </c>
      <c r="BF1350" t="s">
        <v>74</v>
      </c>
      <c r="BG1350" t="s">
        <v>74</v>
      </c>
      <c r="BH1350" t="s">
        <v>74</v>
      </c>
      <c r="BI1350" t="s">
        <v>74</v>
      </c>
      <c r="BJ1350" t="s">
        <v>74</v>
      </c>
      <c r="BK1350" t="s">
        <v>74</v>
      </c>
      <c r="BL1350" t="s">
        <v>74</v>
      </c>
      <c r="BM1350" t="s">
        <v>74</v>
      </c>
      <c r="BN1350" t="s">
        <v>74</v>
      </c>
      <c r="BO1350" t="s">
        <v>74</v>
      </c>
      <c r="BP1350" t="s">
        <v>74</v>
      </c>
      <c r="BQ1350" t="s">
        <v>74</v>
      </c>
      <c r="BR1350" t="s">
        <v>74</v>
      </c>
      <c r="BS1350" t="s">
        <v>74</v>
      </c>
      <c r="BT1350" t="s">
        <v>74</v>
      </c>
      <c r="BU1350" t="s">
        <v>74</v>
      </c>
      <c r="BV1350" t="s">
        <v>74</v>
      </c>
      <c r="BW1350" t="s">
        <v>74</v>
      </c>
      <c r="BX1350" t="s">
        <v>2545</v>
      </c>
      <c r="BY1350" t="s">
        <v>74</v>
      </c>
      <c r="BZ1350" t="s">
        <v>74</v>
      </c>
      <c r="CA1350">
        <v>0</v>
      </c>
    </row>
    <row r="1351" spans="1:79" customFormat="1" x14ac:dyDescent="0.25">
      <c r="A1351" t="s">
        <v>2547</v>
      </c>
      <c r="B1351" t="s">
        <v>356</v>
      </c>
      <c r="C1351" t="s">
        <v>369</v>
      </c>
      <c r="D1351" t="s">
        <v>949</v>
      </c>
      <c r="E1351">
        <v>2020</v>
      </c>
      <c r="F1351" t="s">
        <v>74</v>
      </c>
      <c r="G1351" t="s">
        <v>74</v>
      </c>
      <c r="H1351" t="s">
        <v>74</v>
      </c>
      <c r="I1351" t="s">
        <v>74</v>
      </c>
      <c r="J1351" t="s">
        <v>74</v>
      </c>
      <c r="K1351" t="s">
        <v>74</v>
      </c>
      <c r="L1351" t="s">
        <v>74</v>
      </c>
      <c r="M1351" t="s">
        <v>74</v>
      </c>
      <c r="N1351" t="s">
        <v>74</v>
      </c>
      <c r="O1351" t="s">
        <v>74</v>
      </c>
      <c r="P1351" t="s">
        <v>74</v>
      </c>
      <c r="Q1351" t="s">
        <v>74</v>
      </c>
      <c r="R1351" t="s">
        <v>74</v>
      </c>
      <c r="S1351" t="s">
        <v>74</v>
      </c>
      <c r="T1351" t="s">
        <v>74</v>
      </c>
      <c r="U1351" t="s">
        <v>74</v>
      </c>
      <c r="V1351" t="s">
        <v>74</v>
      </c>
      <c r="W1351" t="s">
        <v>74</v>
      </c>
      <c r="X1351" t="s">
        <v>74</v>
      </c>
      <c r="Y1351" t="s">
        <v>74</v>
      </c>
      <c r="Z1351" t="s">
        <v>74</v>
      </c>
      <c r="AA1351" t="s">
        <v>74</v>
      </c>
      <c r="AB1351" t="s">
        <v>74</v>
      </c>
      <c r="AC1351" t="s">
        <v>74</v>
      </c>
      <c r="AD1351" t="s">
        <v>74</v>
      </c>
      <c r="AE1351" t="s">
        <v>74</v>
      </c>
      <c r="AF1351" t="s">
        <v>74</v>
      </c>
      <c r="AG1351" t="s">
        <v>74</v>
      </c>
      <c r="AH1351" t="s">
        <v>74</v>
      </c>
      <c r="AI1351" t="s">
        <v>74</v>
      </c>
      <c r="AJ1351" t="s">
        <v>74</v>
      </c>
      <c r="AK1351" t="s">
        <v>74</v>
      </c>
      <c r="AL1351" t="s">
        <v>74</v>
      </c>
      <c r="AM1351" t="s">
        <v>74</v>
      </c>
      <c r="AN1351" t="s">
        <v>74</v>
      </c>
      <c r="AO1351" t="s">
        <v>74</v>
      </c>
      <c r="AP1351" t="s">
        <v>74</v>
      </c>
      <c r="AQ1351" t="s">
        <v>74</v>
      </c>
      <c r="AR1351" t="s">
        <v>74</v>
      </c>
      <c r="AS1351" t="s">
        <v>74</v>
      </c>
      <c r="AT1351" t="s">
        <v>74</v>
      </c>
      <c r="AU1351" t="s">
        <v>74</v>
      </c>
      <c r="AV1351" t="s">
        <v>74</v>
      </c>
      <c r="AW1351" t="s">
        <v>74</v>
      </c>
      <c r="AX1351" t="s">
        <v>74</v>
      </c>
      <c r="AY1351" t="s">
        <v>74</v>
      </c>
      <c r="AZ1351" t="s">
        <v>74</v>
      </c>
      <c r="BA1351" t="s">
        <v>74</v>
      </c>
      <c r="BB1351" t="s">
        <v>74</v>
      </c>
      <c r="BC1351" t="s">
        <v>74</v>
      </c>
      <c r="BD1351" t="s">
        <v>74</v>
      </c>
      <c r="BE1351" t="s">
        <v>74</v>
      </c>
      <c r="BF1351" t="s">
        <v>74</v>
      </c>
      <c r="BG1351" t="s">
        <v>74</v>
      </c>
      <c r="BH1351" t="s">
        <v>74</v>
      </c>
      <c r="BI1351" t="s">
        <v>74</v>
      </c>
      <c r="BJ1351" t="s">
        <v>74</v>
      </c>
      <c r="BK1351" t="s">
        <v>74</v>
      </c>
      <c r="BL1351" t="s">
        <v>74</v>
      </c>
      <c r="BM1351" t="s">
        <v>74</v>
      </c>
      <c r="BN1351" t="s">
        <v>74</v>
      </c>
      <c r="BO1351" t="s">
        <v>74</v>
      </c>
      <c r="BP1351" t="s">
        <v>74</v>
      </c>
      <c r="BQ1351" t="s">
        <v>74</v>
      </c>
      <c r="BR1351" t="s">
        <v>74</v>
      </c>
      <c r="BS1351" t="s">
        <v>74</v>
      </c>
      <c r="BT1351" t="s">
        <v>74</v>
      </c>
      <c r="BU1351" t="s">
        <v>74</v>
      </c>
      <c r="BV1351" t="s">
        <v>74</v>
      </c>
      <c r="BW1351" t="s">
        <v>74</v>
      </c>
      <c r="BX1351" t="s">
        <v>2545</v>
      </c>
      <c r="BY1351" t="s">
        <v>74</v>
      </c>
      <c r="BZ1351" t="s">
        <v>74</v>
      </c>
      <c r="CA1351">
        <v>0</v>
      </c>
    </row>
    <row r="1352" spans="1:79" customFormat="1" x14ac:dyDescent="0.25">
      <c r="A1352" t="s">
        <v>2548</v>
      </c>
      <c r="B1352" t="s">
        <v>356</v>
      </c>
      <c r="C1352" t="s">
        <v>369</v>
      </c>
      <c r="D1352" t="s">
        <v>951</v>
      </c>
      <c r="E1352">
        <v>2020</v>
      </c>
      <c r="F1352" t="s">
        <v>74</v>
      </c>
      <c r="G1352" t="s">
        <v>74</v>
      </c>
      <c r="H1352" t="s">
        <v>74</v>
      </c>
      <c r="I1352" t="s">
        <v>74</v>
      </c>
      <c r="J1352" t="s">
        <v>74</v>
      </c>
      <c r="K1352" t="s">
        <v>74</v>
      </c>
      <c r="L1352" t="s">
        <v>74</v>
      </c>
      <c r="M1352" t="s">
        <v>74</v>
      </c>
      <c r="N1352" t="s">
        <v>74</v>
      </c>
      <c r="O1352" t="s">
        <v>74</v>
      </c>
      <c r="P1352" t="s">
        <v>74</v>
      </c>
      <c r="Q1352" t="s">
        <v>74</v>
      </c>
      <c r="R1352" t="s">
        <v>74</v>
      </c>
      <c r="S1352" t="s">
        <v>74</v>
      </c>
      <c r="T1352" t="s">
        <v>74</v>
      </c>
      <c r="U1352" t="s">
        <v>74</v>
      </c>
      <c r="V1352" t="s">
        <v>74</v>
      </c>
      <c r="W1352" t="s">
        <v>74</v>
      </c>
      <c r="X1352" t="s">
        <v>74</v>
      </c>
      <c r="Y1352" t="s">
        <v>74</v>
      </c>
      <c r="Z1352" t="s">
        <v>74</v>
      </c>
      <c r="AA1352" t="s">
        <v>74</v>
      </c>
      <c r="AB1352" t="s">
        <v>74</v>
      </c>
      <c r="AC1352" t="s">
        <v>74</v>
      </c>
      <c r="AD1352" t="s">
        <v>74</v>
      </c>
      <c r="AE1352" t="s">
        <v>74</v>
      </c>
      <c r="AF1352" t="s">
        <v>74</v>
      </c>
      <c r="AG1352" t="s">
        <v>74</v>
      </c>
      <c r="AH1352" t="s">
        <v>74</v>
      </c>
      <c r="AI1352" t="s">
        <v>74</v>
      </c>
      <c r="AJ1352" t="s">
        <v>74</v>
      </c>
      <c r="AK1352" t="s">
        <v>74</v>
      </c>
      <c r="AL1352" t="s">
        <v>74</v>
      </c>
      <c r="AM1352" t="s">
        <v>74</v>
      </c>
      <c r="AN1352" t="s">
        <v>74</v>
      </c>
      <c r="AO1352" t="s">
        <v>74</v>
      </c>
      <c r="AP1352" t="s">
        <v>74</v>
      </c>
      <c r="AQ1352" t="s">
        <v>74</v>
      </c>
      <c r="AR1352" t="s">
        <v>74</v>
      </c>
      <c r="AS1352" t="s">
        <v>74</v>
      </c>
      <c r="AT1352" t="s">
        <v>74</v>
      </c>
      <c r="AU1352" t="s">
        <v>74</v>
      </c>
      <c r="AV1352" t="s">
        <v>74</v>
      </c>
      <c r="AW1352" t="s">
        <v>74</v>
      </c>
      <c r="AX1352" t="s">
        <v>74</v>
      </c>
      <c r="AY1352" t="s">
        <v>74</v>
      </c>
      <c r="AZ1352" t="s">
        <v>74</v>
      </c>
      <c r="BA1352" t="s">
        <v>74</v>
      </c>
      <c r="BB1352" t="s">
        <v>74</v>
      </c>
      <c r="BC1352" t="s">
        <v>74</v>
      </c>
      <c r="BD1352" t="s">
        <v>74</v>
      </c>
      <c r="BE1352" t="s">
        <v>74</v>
      </c>
      <c r="BF1352" t="s">
        <v>74</v>
      </c>
      <c r="BG1352" t="s">
        <v>74</v>
      </c>
      <c r="BH1352" t="s">
        <v>74</v>
      </c>
      <c r="BI1352" t="s">
        <v>74</v>
      </c>
      <c r="BJ1352" t="s">
        <v>74</v>
      </c>
      <c r="BK1352" t="s">
        <v>74</v>
      </c>
      <c r="BL1352" t="s">
        <v>74</v>
      </c>
      <c r="BM1352" t="s">
        <v>74</v>
      </c>
      <c r="BN1352" t="s">
        <v>74</v>
      </c>
      <c r="BO1352" t="s">
        <v>74</v>
      </c>
      <c r="BP1352" t="s">
        <v>74</v>
      </c>
      <c r="BQ1352" t="s">
        <v>74</v>
      </c>
      <c r="BR1352" t="s">
        <v>74</v>
      </c>
      <c r="BS1352" t="s">
        <v>74</v>
      </c>
      <c r="BT1352" t="s">
        <v>74</v>
      </c>
      <c r="BU1352" t="s">
        <v>74</v>
      </c>
      <c r="BV1352" t="s">
        <v>74</v>
      </c>
      <c r="BW1352" t="s">
        <v>74</v>
      </c>
      <c r="BX1352" t="s">
        <v>2545</v>
      </c>
      <c r="BY1352" t="s">
        <v>74</v>
      </c>
      <c r="BZ1352" t="s">
        <v>74</v>
      </c>
      <c r="CA1352">
        <v>1</v>
      </c>
    </row>
    <row r="1353" spans="1:79" customFormat="1" x14ac:dyDescent="0.25">
      <c r="A1353" t="s">
        <v>2549</v>
      </c>
      <c r="B1353" t="s">
        <v>356</v>
      </c>
      <c r="C1353" t="s">
        <v>369</v>
      </c>
      <c r="D1353" t="s">
        <v>953</v>
      </c>
      <c r="E1353">
        <v>2020</v>
      </c>
      <c r="F1353" t="s">
        <v>74</v>
      </c>
      <c r="G1353" t="s">
        <v>74</v>
      </c>
      <c r="H1353" t="s">
        <v>74</v>
      </c>
      <c r="I1353" t="s">
        <v>74</v>
      </c>
      <c r="J1353" t="s">
        <v>74</v>
      </c>
      <c r="K1353" t="s">
        <v>74</v>
      </c>
      <c r="L1353" t="s">
        <v>74</v>
      </c>
      <c r="M1353" t="s">
        <v>74</v>
      </c>
      <c r="N1353" t="s">
        <v>74</v>
      </c>
      <c r="O1353" t="s">
        <v>74</v>
      </c>
      <c r="P1353" t="s">
        <v>74</v>
      </c>
      <c r="Q1353" t="s">
        <v>74</v>
      </c>
      <c r="R1353" t="s">
        <v>74</v>
      </c>
      <c r="S1353" t="s">
        <v>74</v>
      </c>
      <c r="T1353" t="s">
        <v>74</v>
      </c>
      <c r="U1353" t="s">
        <v>74</v>
      </c>
      <c r="V1353" t="s">
        <v>74</v>
      </c>
      <c r="W1353" t="s">
        <v>74</v>
      </c>
      <c r="X1353" t="s">
        <v>74</v>
      </c>
      <c r="Y1353" t="s">
        <v>74</v>
      </c>
      <c r="Z1353" t="s">
        <v>74</v>
      </c>
      <c r="AA1353" t="s">
        <v>74</v>
      </c>
      <c r="AB1353" t="s">
        <v>74</v>
      </c>
      <c r="AC1353" t="s">
        <v>74</v>
      </c>
      <c r="AD1353" t="s">
        <v>74</v>
      </c>
      <c r="AE1353" t="s">
        <v>74</v>
      </c>
      <c r="AF1353" t="s">
        <v>74</v>
      </c>
      <c r="AG1353" t="s">
        <v>74</v>
      </c>
      <c r="AH1353" t="s">
        <v>74</v>
      </c>
      <c r="AI1353" t="s">
        <v>74</v>
      </c>
      <c r="AJ1353" t="s">
        <v>74</v>
      </c>
      <c r="AK1353" t="s">
        <v>74</v>
      </c>
      <c r="AL1353" t="s">
        <v>74</v>
      </c>
      <c r="AM1353" t="s">
        <v>74</v>
      </c>
      <c r="AN1353" t="s">
        <v>74</v>
      </c>
      <c r="AO1353" t="s">
        <v>74</v>
      </c>
      <c r="AP1353" t="s">
        <v>74</v>
      </c>
      <c r="AQ1353" t="s">
        <v>74</v>
      </c>
      <c r="AR1353" t="s">
        <v>74</v>
      </c>
      <c r="AS1353" t="s">
        <v>74</v>
      </c>
      <c r="AT1353" t="s">
        <v>74</v>
      </c>
      <c r="AU1353" t="s">
        <v>74</v>
      </c>
      <c r="AV1353" t="s">
        <v>74</v>
      </c>
      <c r="AW1353" t="s">
        <v>74</v>
      </c>
      <c r="AX1353" t="s">
        <v>74</v>
      </c>
      <c r="AY1353" t="s">
        <v>74</v>
      </c>
      <c r="AZ1353" t="s">
        <v>74</v>
      </c>
      <c r="BA1353" t="s">
        <v>74</v>
      </c>
      <c r="BB1353" t="s">
        <v>74</v>
      </c>
      <c r="BC1353" t="s">
        <v>74</v>
      </c>
      <c r="BD1353" t="s">
        <v>74</v>
      </c>
      <c r="BE1353" t="s">
        <v>74</v>
      </c>
      <c r="BF1353" t="s">
        <v>74</v>
      </c>
      <c r="BG1353" t="s">
        <v>74</v>
      </c>
      <c r="BH1353" t="s">
        <v>74</v>
      </c>
      <c r="BI1353" t="s">
        <v>74</v>
      </c>
      <c r="BJ1353" t="s">
        <v>74</v>
      </c>
      <c r="BK1353" t="s">
        <v>74</v>
      </c>
      <c r="BL1353" t="s">
        <v>74</v>
      </c>
      <c r="BM1353" t="s">
        <v>74</v>
      </c>
      <c r="BN1353" t="s">
        <v>74</v>
      </c>
      <c r="BO1353" t="s">
        <v>74</v>
      </c>
      <c r="BP1353" t="s">
        <v>74</v>
      </c>
      <c r="BQ1353" t="s">
        <v>74</v>
      </c>
      <c r="BR1353" t="s">
        <v>74</v>
      </c>
      <c r="BS1353" t="s">
        <v>74</v>
      </c>
      <c r="BT1353" t="s">
        <v>74</v>
      </c>
      <c r="BU1353" t="s">
        <v>74</v>
      </c>
      <c r="BV1353" t="s">
        <v>74</v>
      </c>
      <c r="BW1353" t="s">
        <v>74</v>
      </c>
      <c r="BX1353" t="s">
        <v>2545</v>
      </c>
      <c r="BY1353" t="s">
        <v>74</v>
      </c>
      <c r="BZ1353" t="s">
        <v>74</v>
      </c>
      <c r="CA1353">
        <v>0</v>
      </c>
    </row>
    <row r="1354" spans="1:79" customFormat="1" x14ac:dyDescent="0.25">
      <c r="A1354" t="s">
        <v>2550</v>
      </c>
      <c r="B1354" t="s">
        <v>356</v>
      </c>
      <c r="C1354" t="s">
        <v>376</v>
      </c>
      <c r="D1354" t="s">
        <v>44</v>
      </c>
      <c r="E1354">
        <v>2020</v>
      </c>
      <c r="F1354">
        <v>135</v>
      </c>
      <c r="G1354">
        <v>9</v>
      </c>
      <c r="H1354">
        <v>0</v>
      </c>
      <c r="I1354">
        <v>1</v>
      </c>
      <c r="J1354">
        <v>18</v>
      </c>
      <c r="K1354">
        <v>39</v>
      </c>
      <c r="L1354">
        <v>30</v>
      </c>
      <c r="M1354">
        <v>15</v>
      </c>
      <c r="N1354">
        <v>14</v>
      </c>
      <c r="O1354">
        <v>13</v>
      </c>
      <c r="P1354">
        <v>8</v>
      </c>
      <c r="Q1354">
        <v>6</v>
      </c>
      <c r="R1354">
        <v>0</v>
      </c>
      <c r="S1354">
        <v>0</v>
      </c>
      <c r="T1354">
        <v>0</v>
      </c>
      <c r="U1354">
        <v>137</v>
      </c>
      <c r="V1354">
        <v>7</v>
      </c>
      <c r="W1354">
        <v>0</v>
      </c>
      <c r="X1354">
        <v>113</v>
      </c>
      <c r="Y1354">
        <v>16</v>
      </c>
      <c r="Z1354">
        <v>15</v>
      </c>
      <c r="AA1354">
        <v>0</v>
      </c>
      <c r="AB1354">
        <v>1</v>
      </c>
      <c r="AC1354">
        <v>13</v>
      </c>
      <c r="AD1354">
        <v>0</v>
      </c>
      <c r="AE1354">
        <v>130</v>
      </c>
      <c r="AF1354">
        <v>0</v>
      </c>
      <c r="AG1354">
        <v>139</v>
      </c>
      <c r="AH1354">
        <v>5</v>
      </c>
      <c r="AI1354">
        <v>0</v>
      </c>
      <c r="AJ1354">
        <v>0</v>
      </c>
      <c r="AK1354">
        <v>58</v>
      </c>
      <c r="AL1354">
        <v>86</v>
      </c>
      <c r="AM1354">
        <v>0</v>
      </c>
      <c r="AN1354">
        <v>144</v>
      </c>
      <c r="AO1354">
        <v>0.9375</v>
      </c>
      <c r="AP1354">
        <v>6.25E-2</v>
      </c>
      <c r="AQ1354">
        <v>0</v>
      </c>
      <c r="AR1354">
        <v>6.9444444444444441E-3</v>
      </c>
      <c r="AS1354">
        <v>0.125</v>
      </c>
      <c r="AT1354">
        <v>0.27083333333333331</v>
      </c>
      <c r="AU1354">
        <v>0.20833333333333329</v>
      </c>
      <c r="AV1354">
        <v>0.1041666666666667</v>
      </c>
      <c r="AW1354">
        <v>9.7222222222222224E-2</v>
      </c>
      <c r="AX1354">
        <v>9.0277777777777776E-2</v>
      </c>
      <c r="AY1354">
        <v>5.5555555555555552E-2</v>
      </c>
      <c r="AZ1354">
        <v>4.1666666666666657E-2</v>
      </c>
      <c r="BA1354">
        <v>0</v>
      </c>
      <c r="BB1354">
        <v>0</v>
      </c>
      <c r="BC1354">
        <v>0</v>
      </c>
      <c r="BD1354">
        <v>0.95138888888888884</v>
      </c>
      <c r="BE1354">
        <v>4.8611111111111112E-2</v>
      </c>
      <c r="BF1354">
        <v>0</v>
      </c>
      <c r="BG1354">
        <v>0.78472222222222221</v>
      </c>
      <c r="BH1354">
        <v>0.1111111111111111</v>
      </c>
      <c r="BI1354">
        <v>0.1041666666666667</v>
      </c>
      <c r="BJ1354">
        <v>0</v>
      </c>
      <c r="BK1354">
        <v>6.9444444444444441E-3</v>
      </c>
      <c r="BL1354">
        <v>9.0277777777777776E-2</v>
      </c>
      <c r="BM1354">
        <v>0</v>
      </c>
      <c r="BN1354">
        <v>0.90277777777777779</v>
      </c>
      <c r="BO1354">
        <v>0</v>
      </c>
      <c r="BP1354">
        <v>0.96527777777777779</v>
      </c>
      <c r="BQ1354">
        <v>3.4722222222222217E-2</v>
      </c>
      <c r="BR1354">
        <v>0</v>
      </c>
      <c r="BS1354">
        <v>0</v>
      </c>
      <c r="BT1354">
        <v>0.40277777777777779</v>
      </c>
      <c r="BU1354">
        <v>0.59722222222222221</v>
      </c>
      <c r="BV1354">
        <v>0</v>
      </c>
      <c r="BW1354">
        <v>1</v>
      </c>
      <c r="BX1354" t="s">
        <v>2551</v>
      </c>
      <c r="BY1354">
        <v>144</v>
      </c>
      <c r="BZ1354">
        <v>1</v>
      </c>
      <c r="CA1354">
        <v>0</v>
      </c>
    </row>
    <row r="1355" spans="1:79" customFormat="1" x14ac:dyDescent="0.25">
      <c r="A1355" t="s">
        <v>2552</v>
      </c>
      <c r="B1355" t="s">
        <v>356</v>
      </c>
      <c r="C1355" t="s">
        <v>376</v>
      </c>
      <c r="D1355" t="s">
        <v>947</v>
      </c>
      <c r="E1355">
        <v>2020</v>
      </c>
      <c r="F1355" t="s">
        <v>74</v>
      </c>
      <c r="G1355" t="s">
        <v>74</v>
      </c>
      <c r="H1355" t="s">
        <v>74</v>
      </c>
      <c r="I1355" t="s">
        <v>74</v>
      </c>
      <c r="J1355" t="s">
        <v>74</v>
      </c>
      <c r="K1355" t="s">
        <v>74</v>
      </c>
      <c r="L1355" t="s">
        <v>74</v>
      </c>
      <c r="M1355" t="s">
        <v>74</v>
      </c>
      <c r="N1355" t="s">
        <v>74</v>
      </c>
      <c r="O1355" t="s">
        <v>74</v>
      </c>
      <c r="P1355" t="s">
        <v>74</v>
      </c>
      <c r="Q1355" t="s">
        <v>74</v>
      </c>
      <c r="R1355" t="s">
        <v>74</v>
      </c>
      <c r="S1355" t="s">
        <v>74</v>
      </c>
      <c r="T1355" t="s">
        <v>74</v>
      </c>
      <c r="U1355" t="s">
        <v>74</v>
      </c>
      <c r="V1355" t="s">
        <v>74</v>
      </c>
      <c r="W1355" t="s">
        <v>74</v>
      </c>
      <c r="X1355" t="s">
        <v>74</v>
      </c>
      <c r="Y1355" t="s">
        <v>74</v>
      </c>
      <c r="Z1355" t="s">
        <v>74</v>
      </c>
      <c r="AA1355" t="s">
        <v>74</v>
      </c>
      <c r="AB1355" t="s">
        <v>74</v>
      </c>
      <c r="AC1355" t="s">
        <v>74</v>
      </c>
      <c r="AD1355" t="s">
        <v>74</v>
      </c>
      <c r="AE1355" t="s">
        <v>74</v>
      </c>
      <c r="AF1355" t="s">
        <v>74</v>
      </c>
      <c r="AG1355" t="s">
        <v>74</v>
      </c>
      <c r="AH1355" t="s">
        <v>74</v>
      </c>
      <c r="AI1355" t="s">
        <v>74</v>
      </c>
      <c r="AJ1355" t="s">
        <v>74</v>
      </c>
      <c r="AK1355" t="s">
        <v>74</v>
      </c>
      <c r="AL1355" t="s">
        <v>74</v>
      </c>
      <c r="AM1355" t="s">
        <v>74</v>
      </c>
      <c r="AN1355" t="s">
        <v>74</v>
      </c>
      <c r="AO1355" t="s">
        <v>74</v>
      </c>
      <c r="AP1355" t="s">
        <v>74</v>
      </c>
      <c r="AQ1355" t="s">
        <v>74</v>
      </c>
      <c r="AR1355" t="s">
        <v>74</v>
      </c>
      <c r="AS1355" t="s">
        <v>74</v>
      </c>
      <c r="AT1355" t="s">
        <v>74</v>
      </c>
      <c r="AU1355" t="s">
        <v>74</v>
      </c>
      <c r="AV1355" t="s">
        <v>74</v>
      </c>
      <c r="AW1355" t="s">
        <v>74</v>
      </c>
      <c r="AX1355" t="s">
        <v>74</v>
      </c>
      <c r="AY1355" t="s">
        <v>74</v>
      </c>
      <c r="AZ1355" t="s">
        <v>74</v>
      </c>
      <c r="BA1355" t="s">
        <v>74</v>
      </c>
      <c r="BB1355" t="s">
        <v>74</v>
      </c>
      <c r="BC1355" t="s">
        <v>74</v>
      </c>
      <c r="BD1355" t="s">
        <v>74</v>
      </c>
      <c r="BE1355" t="s">
        <v>74</v>
      </c>
      <c r="BF1355" t="s">
        <v>74</v>
      </c>
      <c r="BG1355" t="s">
        <v>74</v>
      </c>
      <c r="BH1355" t="s">
        <v>74</v>
      </c>
      <c r="BI1355" t="s">
        <v>74</v>
      </c>
      <c r="BJ1355" t="s">
        <v>74</v>
      </c>
      <c r="BK1355" t="s">
        <v>74</v>
      </c>
      <c r="BL1355" t="s">
        <v>74</v>
      </c>
      <c r="BM1355" t="s">
        <v>74</v>
      </c>
      <c r="BN1355" t="s">
        <v>74</v>
      </c>
      <c r="BO1355" t="s">
        <v>74</v>
      </c>
      <c r="BP1355" t="s">
        <v>74</v>
      </c>
      <c r="BQ1355" t="s">
        <v>74</v>
      </c>
      <c r="BR1355" t="s">
        <v>74</v>
      </c>
      <c r="BS1355" t="s">
        <v>74</v>
      </c>
      <c r="BT1355" t="s">
        <v>74</v>
      </c>
      <c r="BU1355" t="s">
        <v>74</v>
      </c>
      <c r="BV1355" t="s">
        <v>74</v>
      </c>
      <c r="BW1355" t="s">
        <v>74</v>
      </c>
      <c r="BX1355" t="s">
        <v>2551</v>
      </c>
      <c r="BY1355" t="s">
        <v>74</v>
      </c>
      <c r="BZ1355" t="s">
        <v>74</v>
      </c>
      <c r="CA1355">
        <v>0</v>
      </c>
    </row>
    <row r="1356" spans="1:79" customFormat="1" x14ac:dyDescent="0.25">
      <c r="A1356" t="s">
        <v>2553</v>
      </c>
      <c r="B1356" t="s">
        <v>356</v>
      </c>
      <c r="C1356" t="s">
        <v>376</v>
      </c>
      <c r="D1356" t="s">
        <v>949</v>
      </c>
      <c r="E1356">
        <v>2020</v>
      </c>
      <c r="F1356" t="s">
        <v>74</v>
      </c>
      <c r="G1356" t="s">
        <v>74</v>
      </c>
      <c r="H1356" t="s">
        <v>74</v>
      </c>
      <c r="I1356" t="s">
        <v>74</v>
      </c>
      <c r="J1356" t="s">
        <v>74</v>
      </c>
      <c r="K1356" t="s">
        <v>74</v>
      </c>
      <c r="L1356" t="s">
        <v>74</v>
      </c>
      <c r="M1356" t="s">
        <v>74</v>
      </c>
      <c r="N1356" t="s">
        <v>74</v>
      </c>
      <c r="O1356" t="s">
        <v>74</v>
      </c>
      <c r="P1356" t="s">
        <v>74</v>
      </c>
      <c r="Q1356" t="s">
        <v>74</v>
      </c>
      <c r="R1356" t="s">
        <v>74</v>
      </c>
      <c r="S1356" t="s">
        <v>74</v>
      </c>
      <c r="T1356" t="s">
        <v>74</v>
      </c>
      <c r="U1356" t="s">
        <v>74</v>
      </c>
      <c r="V1356" t="s">
        <v>74</v>
      </c>
      <c r="W1356" t="s">
        <v>74</v>
      </c>
      <c r="X1356" t="s">
        <v>74</v>
      </c>
      <c r="Y1356" t="s">
        <v>74</v>
      </c>
      <c r="Z1356" t="s">
        <v>74</v>
      </c>
      <c r="AA1356" t="s">
        <v>74</v>
      </c>
      <c r="AB1356" t="s">
        <v>74</v>
      </c>
      <c r="AC1356" t="s">
        <v>74</v>
      </c>
      <c r="AD1356" t="s">
        <v>74</v>
      </c>
      <c r="AE1356" t="s">
        <v>74</v>
      </c>
      <c r="AF1356" t="s">
        <v>74</v>
      </c>
      <c r="AG1356" t="s">
        <v>74</v>
      </c>
      <c r="AH1356" t="s">
        <v>74</v>
      </c>
      <c r="AI1356" t="s">
        <v>74</v>
      </c>
      <c r="AJ1356" t="s">
        <v>74</v>
      </c>
      <c r="AK1356" t="s">
        <v>74</v>
      </c>
      <c r="AL1356" t="s">
        <v>74</v>
      </c>
      <c r="AM1356" t="s">
        <v>74</v>
      </c>
      <c r="AN1356" t="s">
        <v>74</v>
      </c>
      <c r="AO1356" t="s">
        <v>74</v>
      </c>
      <c r="AP1356" t="s">
        <v>74</v>
      </c>
      <c r="AQ1356" t="s">
        <v>74</v>
      </c>
      <c r="AR1356" t="s">
        <v>74</v>
      </c>
      <c r="AS1356" t="s">
        <v>74</v>
      </c>
      <c r="AT1356" t="s">
        <v>74</v>
      </c>
      <c r="AU1356" t="s">
        <v>74</v>
      </c>
      <c r="AV1356" t="s">
        <v>74</v>
      </c>
      <c r="AW1356" t="s">
        <v>74</v>
      </c>
      <c r="AX1356" t="s">
        <v>74</v>
      </c>
      <c r="AY1356" t="s">
        <v>74</v>
      </c>
      <c r="AZ1356" t="s">
        <v>74</v>
      </c>
      <c r="BA1356" t="s">
        <v>74</v>
      </c>
      <c r="BB1356" t="s">
        <v>74</v>
      </c>
      <c r="BC1356" t="s">
        <v>74</v>
      </c>
      <c r="BD1356" t="s">
        <v>74</v>
      </c>
      <c r="BE1356" t="s">
        <v>74</v>
      </c>
      <c r="BF1356" t="s">
        <v>74</v>
      </c>
      <c r="BG1356" t="s">
        <v>74</v>
      </c>
      <c r="BH1356" t="s">
        <v>74</v>
      </c>
      <c r="BI1356" t="s">
        <v>74</v>
      </c>
      <c r="BJ1356" t="s">
        <v>74</v>
      </c>
      <c r="BK1356" t="s">
        <v>74</v>
      </c>
      <c r="BL1356" t="s">
        <v>74</v>
      </c>
      <c r="BM1356" t="s">
        <v>74</v>
      </c>
      <c r="BN1356" t="s">
        <v>74</v>
      </c>
      <c r="BO1356" t="s">
        <v>74</v>
      </c>
      <c r="BP1356" t="s">
        <v>74</v>
      </c>
      <c r="BQ1356" t="s">
        <v>74</v>
      </c>
      <c r="BR1356" t="s">
        <v>74</v>
      </c>
      <c r="BS1356" t="s">
        <v>74</v>
      </c>
      <c r="BT1356" t="s">
        <v>74</v>
      </c>
      <c r="BU1356" t="s">
        <v>74</v>
      </c>
      <c r="BV1356" t="s">
        <v>74</v>
      </c>
      <c r="BW1356" t="s">
        <v>74</v>
      </c>
      <c r="BX1356" t="s">
        <v>2551</v>
      </c>
      <c r="BY1356" t="s">
        <v>74</v>
      </c>
      <c r="BZ1356" t="s">
        <v>74</v>
      </c>
      <c r="CA1356">
        <v>0</v>
      </c>
    </row>
    <row r="1357" spans="1:79" customFormat="1" x14ac:dyDescent="0.25">
      <c r="A1357" t="s">
        <v>2554</v>
      </c>
      <c r="B1357" t="s">
        <v>356</v>
      </c>
      <c r="C1357" t="s">
        <v>376</v>
      </c>
      <c r="D1357" t="s">
        <v>951</v>
      </c>
      <c r="E1357">
        <v>2020</v>
      </c>
      <c r="F1357" t="s">
        <v>74</v>
      </c>
      <c r="G1357" t="s">
        <v>74</v>
      </c>
      <c r="H1357" t="s">
        <v>74</v>
      </c>
      <c r="I1357" t="s">
        <v>74</v>
      </c>
      <c r="J1357" t="s">
        <v>74</v>
      </c>
      <c r="K1357" t="s">
        <v>74</v>
      </c>
      <c r="L1357" t="s">
        <v>74</v>
      </c>
      <c r="M1357" t="s">
        <v>74</v>
      </c>
      <c r="N1357" t="s">
        <v>74</v>
      </c>
      <c r="O1357" t="s">
        <v>74</v>
      </c>
      <c r="P1357" t="s">
        <v>74</v>
      </c>
      <c r="Q1357" t="s">
        <v>74</v>
      </c>
      <c r="R1357" t="s">
        <v>74</v>
      </c>
      <c r="S1357" t="s">
        <v>74</v>
      </c>
      <c r="T1357" t="s">
        <v>74</v>
      </c>
      <c r="U1357" t="s">
        <v>74</v>
      </c>
      <c r="V1357" t="s">
        <v>74</v>
      </c>
      <c r="W1357" t="s">
        <v>74</v>
      </c>
      <c r="X1357" t="s">
        <v>74</v>
      </c>
      <c r="Y1357" t="s">
        <v>74</v>
      </c>
      <c r="Z1357" t="s">
        <v>74</v>
      </c>
      <c r="AA1357" t="s">
        <v>74</v>
      </c>
      <c r="AB1357" t="s">
        <v>74</v>
      </c>
      <c r="AC1357" t="s">
        <v>74</v>
      </c>
      <c r="AD1357" t="s">
        <v>74</v>
      </c>
      <c r="AE1357" t="s">
        <v>74</v>
      </c>
      <c r="AF1357" t="s">
        <v>74</v>
      </c>
      <c r="AG1357" t="s">
        <v>74</v>
      </c>
      <c r="AH1357" t="s">
        <v>74</v>
      </c>
      <c r="AI1357" t="s">
        <v>74</v>
      </c>
      <c r="AJ1357" t="s">
        <v>74</v>
      </c>
      <c r="AK1357" t="s">
        <v>74</v>
      </c>
      <c r="AL1357" t="s">
        <v>74</v>
      </c>
      <c r="AM1357" t="s">
        <v>74</v>
      </c>
      <c r="AN1357" t="s">
        <v>74</v>
      </c>
      <c r="AO1357" t="s">
        <v>74</v>
      </c>
      <c r="AP1357" t="s">
        <v>74</v>
      </c>
      <c r="AQ1357" t="s">
        <v>74</v>
      </c>
      <c r="AR1357" t="s">
        <v>74</v>
      </c>
      <c r="AS1357" t="s">
        <v>74</v>
      </c>
      <c r="AT1357" t="s">
        <v>74</v>
      </c>
      <c r="AU1357" t="s">
        <v>74</v>
      </c>
      <c r="AV1357" t="s">
        <v>74</v>
      </c>
      <c r="AW1357" t="s">
        <v>74</v>
      </c>
      <c r="AX1357" t="s">
        <v>74</v>
      </c>
      <c r="AY1357" t="s">
        <v>74</v>
      </c>
      <c r="AZ1357" t="s">
        <v>74</v>
      </c>
      <c r="BA1357" t="s">
        <v>74</v>
      </c>
      <c r="BB1357" t="s">
        <v>74</v>
      </c>
      <c r="BC1357" t="s">
        <v>74</v>
      </c>
      <c r="BD1357" t="s">
        <v>74</v>
      </c>
      <c r="BE1357" t="s">
        <v>74</v>
      </c>
      <c r="BF1357" t="s">
        <v>74</v>
      </c>
      <c r="BG1357" t="s">
        <v>74</v>
      </c>
      <c r="BH1357" t="s">
        <v>74</v>
      </c>
      <c r="BI1357" t="s">
        <v>74</v>
      </c>
      <c r="BJ1357" t="s">
        <v>74</v>
      </c>
      <c r="BK1357" t="s">
        <v>74</v>
      </c>
      <c r="BL1357" t="s">
        <v>74</v>
      </c>
      <c r="BM1357" t="s">
        <v>74</v>
      </c>
      <c r="BN1357" t="s">
        <v>74</v>
      </c>
      <c r="BO1357" t="s">
        <v>74</v>
      </c>
      <c r="BP1357" t="s">
        <v>74</v>
      </c>
      <c r="BQ1357" t="s">
        <v>74</v>
      </c>
      <c r="BR1357" t="s">
        <v>74</v>
      </c>
      <c r="BS1357" t="s">
        <v>74</v>
      </c>
      <c r="BT1357" t="s">
        <v>74</v>
      </c>
      <c r="BU1357" t="s">
        <v>74</v>
      </c>
      <c r="BV1357" t="s">
        <v>74</v>
      </c>
      <c r="BW1357" t="s">
        <v>74</v>
      </c>
      <c r="BX1357" t="s">
        <v>2551</v>
      </c>
      <c r="BY1357" t="s">
        <v>74</v>
      </c>
      <c r="BZ1357" t="s">
        <v>74</v>
      </c>
      <c r="CA1357">
        <v>1</v>
      </c>
    </row>
    <row r="1358" spans="1:79" customFormat="1" x14ac:dyDescent="0.25">
      <c r="A1358" t="s">
        <v>2555</v>
      </c>
      <c r="B1358" t="s">
        <v>356</v>
      </c>
      <c r="C1358" t="s">
        <v>376</v>
      </c>
      <c r="D1358" t="s">
        <v>953</v>
      </c>
      <c r="E1358">
        <v>2020</v>
      </c>
      <c r="F1358" t="s">
        <v>74</v>
      </c>
      <c r="G1358" t="s">
        <v>74</v>
      </c>
      <c r="H1358" t="s">
        <v>74</v>
      </c>
      <c r="I1358" t="s">
        <v>74</v>
      </c>
      <c r="J1358" t="s">
        <v>74</v>
      </c>
      <c r="K1358" t="s">
        <v>74</v>
      </c>
      <c r="L1358" t="s">
        <v>74</v>
      </c>
      <c r="M1358" t="s">
        <v>74</v>
      </c>
      <c r="N1358" t="s">
        <v>74</v>
      </c>
      <c r="O1358" t="s">
        <v>74</v>
      </c>
      <c r="P1358" t="s">
        <v>74</v>
      </c>
      <c r="Q1358" t="s">
        <v>74</v>
      </c>
      <c r="R1358" t="s">
        <v>74</v>
      </c>
      <c r="S1358" t="s">
        <v>74</v>
      </c>
      <c r="T1358" t="s">
        <v>74</v>
      </c>
      <c r="U1358" t="s">
        <v>74</v>
      </c>
      <c r="V1358" t="s">
        <v>74</v>
      </c>
      <c r="W1358" t="s">
        <v>74</v>
      </c>
      <c r="X1358" t="s">
        <v>74</v>
      </c>
      <c r="Y1358" t="s">
        <v>74</v>
      </c>
      <c r="Z1358" t="s">
        <v>74</v>
      </c>
      <c r="AA1358" t="s">
        <v>74</v>
      </c>
      <c r="AB1358" t="s">
        <v>74</v>
      </c>
      <c r="AC1358" t="s">
        <v>74</v>
      </c>
      <c r="AD1358" t="s">
        <v>74</v>
      </c>
      <c r="AE1358" t="s">
        <v>74</v>
      </c>
      <c r="AF1358" t="s">
        <v>74</v>
      </c>
      <c r="AG1358" t="s">
        <v>74</v>
      </c>
      <c r="AH1358" t="s">
        <v>74</v>
      </c>
      <c r="AI1358" t="s">
        <v>74</v>
      </c>
      <c r="AJ1358" t="s">
        <v>74</v>
      </c>
      <c r="AK1358" t="s">
        <v>74</v>
      </c>
      <c r="AL1358" t="s">
        <v>74</v>
      </c>
      <c r="AM1358" t="s">
        <v>74</v>
      </c>
      <c r="AN1358" t="s">
        <v>74</v>
      </c>
      <c r="AO1358" t="s">
        <v>74</v>
      </c>
      <c r="AP1358" t="s">
        <v>74</v>
      </c>
      <c r="AQ1358" t="s">
        <v>74</v>
      </c>
      <c r="AR1358" t="s">
        <v>74</v>
      </c>
      <c r="AS1358" t="s">
        <v>74</v>
      </c>
      <c r="AT1358" t="s">
        <v>74</v>
      </c>
      <c r="AU1358" t="s">
        <v>74</v>
      </c>
      <c r="AV1358" t="s">
        <v>74</v>
      </c>
      <c r="AW1358" t="s">
        <v>74</v>
      </c>
      <c r="AX1358" t="s">
        <v>74</v>
      </c>
      <c r="AY1358" t="s">
        <v>74</v>
      </c>
      <c r="AZ1358" t="s">
        <v>74</v>
      </c>
      <c r="BA1358" t="s">
        <v>74</v>
      </c>
      <c r="BB1358" t="s">
        <v>74</v>
      </c>
      <c r="BC1358" t="s">
        <v>74</v>
      </c>
      <c r="BD1358" t="s">
        <v>74</v>
      </c>
      <c r="BE1358" t="s">
        <v>74</v>
      </c>
      <c r="BF1358" t="s">
        <v>74</v>
      </c>
      <c r="BG1358" t="s">
        <v>74</v>
      </c>
      <c r="BH1358" t="s">
        <v>74</v>
      </c>
      <c r="BI1358" t="s">
        <v>74</v>
      </c>
      <c r="BJ1358" t="s">
        <v>74</v>
      </c>
      <c r="BK1358" t="s">
        <v>74</v>
      </c>
      <c r="BL1358" t="s">
        <v>74</v>
      </c>
      <c r="BM1358" t="s">
        <v>74</v>
      </c>
      <c r="BN1358" t="s">
        <v>74</v>
      </c>
      <c r="BO1358" t="s">
        <v>74</v>
      </c>
      <c r="BP1358" t="s">
        <v>74</v>
      </c>
      <c r="BQ1358" t="s">
        <v>74</v>
      </c>
      <c r="BR1358" t="s">
        <v>74</v>
      </c>
      <c r="BS1358" t="s">
        <v>74</v>
      </c>
      <c r="BT1358" t="s">
        <v>74</v>
      </c>
      <c r="BU1358" t="s">
        <v>74</v>
      </c>
      <c r="BV1358" t="s">
        <v>74</v>
      </c>
      <c r="BW1358" t="s">
        <v>74</v>
      </c>
      <c r="BX1358" t="s">
        <v>2551</v>
      </c>
      <c r="BY1358" t="s">
        <v>74</v>
      </c>
      <c r="BZ1358" t="s">
        <v>74</v>
      </c>
      <c r="CA1358">
        <v>0</v>
      </c>
    </row>
    <row r="1359" spans="1:79" customFormat="1" x14ac:dyDescent="0.25">
      <c r="A1359" t="s">
        <v>2556</v>
      </c>
      <c r="B1359" t="s">
        <v>356</v>
      </c>
      <c r="C1359" t="s">
        <v>382</v>
      </c>
      <c r="D1359" t="s">
        <v>44</v>
      </c>
      <c r="E1359">
        <v>2020</v>
      </c>
      <c r="F1359">
        <v>164</v>
      </c>
      <c r="G1359">
        <v>25</v>
      </c>
      <c r="H1359">
        <v>0</v>
      </c>
      <c r="I1359">
        <v>1</v>
      </c>
      <c r="J1359">
        <v>31</v>
      </c>
      <c r="K1359">
        <v>35</v>
      </c>
      <c r="L1359">
        <v>25</v>
      </c>
      <c r="M1359">
        <v>27</v>
      </c>
      <c r="N1359">
        <v>31</v>
      </c>
      <c r="O1359">
        <v>28</v>
      </c>
      <c r="P1359">
        <v>6</v>
      </c>
      <c r="Q1359">
        <v>4</v>
      </c>
      <c r="R1359">
        <v>1</v>
      </c>
      <c r="S1359">
        <v>0</v>
      </c>
      <c r="T1359">
        <v>0</v>
      </c>
      <c r="U1359">
        <v>188</v>
      </c>
      <c r="V1359">
        <v>1</v>
      </c>
      <c r="W1359">
        <v>0</v>
      </c>
      <c r="X1359">
        <v>166</v>
      </c>
      <c r="Y1359">
        <v>7</v>
      </c>
      <c r="Z1359">
        <v>16</v>
      </c>
      <c r="AA1359">
        <v>0</v>
      </c>
      <c r="AB1359">
        <v>7</v>
      </c>
      <c r="AC1359">
        <v>9</v>
      </c>
      <c r="AD1359">
        <v>0</v>
      </c>
      <c r="AE1359">
        <v>173</v>
      </c>
      <c r="AF1359">
        <v>1</v>
      </c>
      <c r="AG1359">
        <v>180</v>
      </c>
      <c r="AH1359">
        <v>8</v>
      </c>
      <c r="AI1359">
        <v>0</v>
      </c>
      <c r="AJ1359">
        <v>0</v>
      </c>
      <c r="AK1359">
        <v>71</v>
      </c>
      <c r="AL1359">
        <v>115</v>
      </c>
      <c r="AM1359">
        <v>3</v>
      </c>
      <c r="AN1359">
        <v>189</v>
      </c>
      <c r="AO1359">
        <v>0.86772486772486768</v>
      </c>
      <c r="AP1359">
        <v>0.1322751322751323</v>
      </c>
      <c r="AQ1359">
        <v>0</v>
      </c>
      <c r="AR1359">
        <v>5.2910052910052907E-3</v>
      </c>
      <c r="AS1359">
        <v>0.16402116402116401</v>
      </c>
      <c r="AT1359">
        <v>0.1851851851851852</v>
      </c>
      <c r="AU1359">
        <v>0.1322751322751323</v>
      </c>
      <c r="AV1359">
        <v>0.14285714285714279</v>
      </c>
      <c r="AW1359">
        <v>0.16402116402116401</v>
      </c>
      <c r="AX1359">
        <v>0.14814814814814811</v>
      </c>
      <c r="AY1359">
        <v>3.1746031746031737E-2</v>
      </c>
      <c r="AZ1359">
        <v>2.1164021164021159E-2</v>
      </c>
      <c r="BA1359">
        <v>0</v>
      </c>
      <c r="BB1359">
        <v>5.2910052910052907E-3</v>
      </c>
      <c r="BC1359">
        <v>0</v>
      </c>
      <c r="BD1359">
        <v>0.99470899470899465</v>
      </c>
      <c r="BE1359">
        <v>5.2910052910052907E-3</v>
      </c>
      <c r="BF1359">
        <v>0</v>
      </c>
      <c r="BG1359">
        <v>0.87830687830687826</v>
      </c>
      <c r="BH1359">
        <v>3.7037037037037028E-2</v>
      </c>
      <c r="BI1359">
        <v>8.4656084656084651E-2</v>
      </c>
      <c r="BJ1359">
        <v>0</v>
      </c>
      <c r="BK1359">
        <v>3.7037037037037028E-2</v>
      </c>
      <c r="BL1359">
        <v>4.7619047619047623E-2</v>
      </c>
      <c r="BM1359">
        <v>0</v>
      </c>
      <c r="BN1359">
        <v>0.91534391534391535</v>
      </c>
      <c r="BO1359">
        <v>5.2910052910052907E-3</v>
      </c>
      <c r="BP1359">
        <v>0.95238095238095233</v>
      </c>
      <c r="BQ1359">
        <v>4.2328042328042333E-2</v>
      </c>
      <c r="BR1359">
        <v>0</v>
      </c>
      <c r="BS1359">
        <v>0</v>
      </c>
      <c r="BT1359">
        <v>0.37566137566137559</v>
      </c>
      <c r="BU1359">
        <v>0.60846560846560849</v>
      </c>
      <c r="BV1359">
        <v>1.5873015873015869E-2</v>
      </c>
      <c r="BW1359">
        <v>1</v>
      </c>
      <c r="BX1359" t="s">
        <v>2557</v>
      </c>
      <c r="BY1359">
        <v>189</v>
      </c>
      <c r="BZ1359">
        <v>1</v>
      </c>
      <c r="CA1359">
        <v>0</v>
      </c>
    </row>
    <row r="1360" spans="1:79" customFormat="1" x14ac:dyDescent="0.25">
      <c r="A1360" t="s">
        <v>2558</v>
      </c>
      <c r="B1360" t="s">
        <v>356</v>
      </c>
      <c r="C1360" t="s">
        <v>382</v>
      </c>
      <c r="D1360" t="s">
        <v>947</v>
      </c>
      <c r="E1360">
        <v>2020</v>
      </c>
      <c r="F1360">
        <v>55</v>
      </c>
      <c r="G1360">
        <v>5</v>
      </c>
      <c r="H1360">
        <v>0</v>
      </c>
      <c r="I1360">
        <v>1</v>
      </c>
      <c r="J1360">
        <v>9</v>
      </c>
      <c r="K1360">
        <v>11</v>
      </c>
      <c r="L1360">
        <v>6</v>
      </c>
      <c r="M1360">
        <v>6</v>
      </c>
      <c r="N1360">
        <v>10</v>
      </c>
      <c r="O1360">
        <v>12</v>
      </c>
      <c r="P1360">
        <v>1</v>
      </c>
      <c r="Q1360">
        <v>3</v>
      </c>
      <c r="R1360">
        <v>1</v>
      </c>
      <c r="S1360">
        <v>0</v>
      </c>
      <c r="T1360">
        <v>0</v>
      </c>
      <c r="U1360">
        <v>60</v>
      </c>
      <c r="V1360">
        <v>0</v>
      </c>
      <c r="W1360">
        <v>0</v>
      </c>
      <c r="X1360">
        <v>49</v>
      </c>
      <c r="Y1360">
        <v>3</v>
      </c>
      <c r="Z1360">
        <v>8</v>
      </c>
      <c r="AA1360">
        <v>0</v>
      </c>
      <c r="AB1360">
        <v>3</v>
      </c>
      <c r="AC1360">
        <v>3</v>
      </c>
      <c r="AD1360">
        <v>0</v>
      </c>
      <c r="AE1360">
        <v>54</v>
      </c>
      <c r="AF1360">
        <v>1</v>
      </c>
      <c r="AG1360">
        <v>59</v>
      </c>
      <c r="AH1360">
        <v>0</v>
      </c>
      <c r="AI1360">
        <v>0</v>
      </c>
      <c r="AJ1360">
        <v>0</v>
      </c>
      <c r="AK1360">
        <v>39</v>
      </c>
      <c r="AL1360">
        <v>18</v>
      </c>
      <c r="AM1360">
        <v>3</v>
      </c>
      <c r="AN1360">
        <v>60</v>
      </c>
      <c r="AO1360">
        <v>0.91666666666666663</v>
      </c>
      <c r="AP1360">
        <v>8.3333333333333329E-2</v>
      </c>
      <c r="AQ1360">
        <v>0</v>
      </c>
      <c r="AR1360">
        <v>1.666666666666667E-2</v>
      </c>
      <c r="AS1360">
        <v>0.15</v>
      </c>
      <c r="AT1360">
        <v>0.18333333333333329</v>
      </c>
      <c r="AU1360">
        <v>0.1</v>
      </c>
      <c r="AV1360">
        <v>0.1</v>
      </c>
      <c r="AW1360">
        <v>0.16666666666666671</v>
      </c>
      <c r="AX1360">
        <v>0.2</v>
      </c>
      <c r="AY1360">
        <v>1.666666666666667E-2</v>
      </c>
      <c r="AZ1360">
        <v>0.05</v>
      </c>
      <c r="BA1360">
        <v>0</v>
      </c>
      <c r="BB1360">
        <v>1.666666666666667E-2</v>
      </c>
      <c r="BC1360">
        <v>0</v>
      </c>
      <c r="BD1360">
        <v>1</v>
      </c>
      <c r="BE1360">
        <v>0</v>
      </c>
      <c r="BF1360">
        <v>0</v>
      </c>
      <c r="BG1360">
        <v>0.81666666666666665</v>
      </c>
      <c r="BH1360">
        <v>0.05</v>
      </c>
      <c r="BI1360">
        <v>0.1333333333333333</v>
      </c>
      <c r="BJ1360">
        <v>0</v>
      </c>
      <c r="BK1360">
        <v>0.05</v>
      </c>
      <c r="BL1360">
        <v>0.05</v>
      </c>
      <c r="BM1360">
        <v>0</v>
      </c>
      <c r="BN1360">
        <v>0.9</v>
      </c>
      <c r="BO1360">
        <v>1.666666666666667E-2</v>
      </c>
      <c r="BP1360">
        <v>0.98333333333333328</v>
      </c>
      <c r="BQ1360">
        <v>0</v>
      </c>
      <c r="BR1360">
        <v>0</v>
      </c>
      <c r="BS1360">
        <v>0</v>
      </c>
      <c r="BT1360">
        <v>0.65</v>
      </c>
      <c r="BU1360">
        <v>0.3</v>
      </c>
      <c r="BV1360">
        <v>0.05</v>
      </c>
      <c r="BW1360">
        <v>1</v>
      </c>
      <c r="BX1360" t="s">
        <v>2557</v>
      </c>
      <c r="BY1360">
        <v>189</v>
      </c>
      <c r="BZ1360">
        <v>0.31746031746031739</v>
      </c>
      <c r="CA1360">
        <v>0</v>
      </c>
    </row>
    <row r="1361" spans="1:79" customFormat="1" x14ac:dyDescent="0.25">
      <c r="A1361" t="s">
        <v>2559</v>
      </c>
      <c r="B1361" t="s">
        <v>356</v>
      </c>
      <c r="C1361" t="s">
        <v>382</v>
      </c>
      <c r="D1361" t="s">
        <v>949</v>
      </c>
      <c r="E1361">
        <v>2020</v>
      </c>
      <c r="F1361">
        <v>68</v>
      </c>
      <c r="G1361">
        <v>9</v>
      </c>
      <c r="H1361">
        <v>0</v>
      </c>
      <c r="I1361">
        <v>0</v>
      </c>
      <c r="J1361">
        <v>17</v>
      </c>
      <c r="K1361">
        <v>17</v>
      </c>
      <c r="L1361">
        <v>13</v>
      </c>
      <c r="M1361">
        <v>11</v>
      </c>
      <c r="N1361">
        <v>15</v>
      </c>
      <c r="O1361">
        <v>4</v>
      </c>
      <c r="P1361">
        <v>0</v>
      </c>
      <c r="Q1361">
        <v>0</v>
      </c>
      <c r="R1361">
        <v>0</v>
      </c>
      <c r="S1361">
        <v>0</v>
      </c>
      <c r="T1361">
        <v>0</v>
      </c>
      <c r="U1361">
        <v>76</v>
      </c>
      <c r="V1361">
        <v>1</v>
      </c>
      <c r="W1361">
        <v>0</v>
      </c>
      <c r="X1361">
        <v>73</v>
      </c>
      <c r="Y1361">
        <v>3</v>
      </c>
      <c r="Z1361">
        <v>1</v>
      </c>
      <c r="AA1361">
        <v>0</v>
      </c>
      <c r="AB1361">
        <v>1</v>
      </c>
      <c r="AC1361">
        <v>4</v>
      </c>
      <c r="AD1361">
        <v>0</v>
      </c>
      <c r="AE1361">
        <v>72</v>
      </c>
      <c r="AF1361">
        <v>0</v>
      </c>
      <c r="AG1361">
        <v>77</v>
      </c>
      <c r="AH1361">
        <v>0</v>
      </c>
      <c r="AI1361">
        <v>0</v>
      </c>
      <c r="AJ1361">
        <v>0</v>
      </c>
      <c r="AK1361">
        <v>18</v>
      </c>
      <c r="AL1361">
        <v>59</v>
      </c>
      <c r="AM1361">
        <v>0</v>
      </c>
      <c r="AN1361">
        <v>77</v>
      </c>
      <c r="AO1361">
        <v>0.88311688311688308</v>
      </c>
      <c r="AP1361">
        <v>0.11688311688311689</v>
      </c>
      <c r="AQ1361">
        <v>0</v>
      </c>
      <c r="AR1361">
        <v>0</v>
      </c>
      <c r="AS1361">
        <v>0.2207792207792208</v>
      </c>
      <c r="AT1361">
        <v>0.2207792207792208</v>
      </c>
      <c r="AU1361">
        <v>0.1688311688311688</v>
      </c>
      <c r="AV1361">
        <v>0.14285714285714279</v>
      </c>
      <c r="AW1361">
        <v>0.19480519480519479</v>
      </c>
      <c r="AX1361">
        <v>5.1948051948051951E-2</v>
      </c>
      <c r="AY1361">
        <v>0</v>
      </c>
      <c r="AZ1361">
        <v>0</v>
      </c>
      <c r="BA1361">
        <v>0</v>
      </c>
      <c r="BB1361">
        <v>0</v>
      </c>
      <c r="BC1361">
        <v>0</v>
      </c>
      <c r="BD1361">
        <v>0.98701298701298701</v>
      </c>
      <c r="BE1361">
        <v>1.298701298701299E-2</v>
      </c>
      <c r="BF1361">
        <v>0</v>
      </c>
      <c r="BG1361">
        <v>0.94805194805194803</v>
      </c>
      <c r="BH1361">
        <v>3.896103896103896E-2</v>
      </c>
      <c r="BI1361">
        <v>1.298701298701299E-2</v>
      </c>
      <c r="BJ1361">
        <v>0</v>
      </c>
      <c r="BK1361">
        <v>1.298701298701299E-2</v>
      </c>
      <c r="BL1361">
        <v>5.1948051948051951E-2</v>
      </c>
      <c r="BM1361">
        <v>0</v>
      </c>
      <c r="BN1361">
        <v>0.93506493506493504</v>
      </c>
      <c r="BO1361">
        <v>0</v>
      </c>
      <c r="BP1361">
        <v>1</v>
      </c>
      <c r="BQ1361">
        <v>0</v>
      </c>
      <c r="BR1361">
        <v>0</v>
      </c>
      <c r="BS1361">
        <v>0</v>
      </c>
      <c r="BT1361">
        <v>0.23376623376623379</v>
      </c>
      <c r="BU1361">
        <v>0.76623376623376627</v>
      </c>
      <c r="BV1361">
        <v>0</v>
      </c>
      <c r="BW1361">
        <v>1</v>
      </c>
      <c r="BX1361" t="s">
        <v>2557</v>
      </c>
      <c r="BY1361">
        <v>189</v>
      </c>
      <c r="BZ1361">
        <v>0.40740740740740738</v>
      </c>
      <c r="CA1361">
        <v>0</v>
      </c>
    </row>
    <row r="1362" spans="1:79" customFormat="1" x14ac:dyDescent="0.25">
      <c r="A1362" t="s">
        <v>2560</v>
      </c>
      <c r="B1362" t="s">
        <v>356</v>
      </c>
      <c r="C1362" t="s">
        <v>382</v>
      </c>
      <c r="D1362" t="s">
        <v>951</v>
      </c>
      <c r="E1362">
        <v>2020</v>
      </c>
      <c r="F1362">
        <v>15</v>
      </c>
      <c r="G1362">
        <v>3</v>
      </c>
      <c r="H1362">
        <v>0</v>
      </c>
      <c r="I1362">
        <v>0</v>
      </c>
      <c r="J1362">
        <v>3</v>
      </c>
      <c r="K1362">
        <v>5</v>
      </c>
      <c r="L1362">
        <v>1</v>
      </c>
      <c r="M1362">
        <v>4</v>
      </c>
      <c r="N1362">
        <v>1</v>
      </c>
      <c r="O1362">
        <v>3</v>
      </c>
      <c r="P1362">
        <v>0</v>
      </c>
      <c r="Q1362">
        <v>1</v>
      </c>
      <c r="R1362">
        <v>0</v>
      </c>
      <c r="S1362">
        <v>0</v>
      </c>
      <c r="T1362">
        <v>0</v>
      </c>
      <c r="U1362">
        <v>18</v>
      </c>
      <c r="V1362">
        <v>0</v>
      </c>
      <c r="W1362">
        <v>0</v>
      </c>
      <c r="X1362">
        <v>16</v>
      </c>
      <c r="Y1362">
        <v>1</v>
      </c>
      <c r="Z1362">
        <v>1</v>
      </c>
      <c r="AA1362">
        <v>0</v>
      </c>
      <c r="AB1362">
        <v>1</v>
      </c>
      <c r="AC1362">
        <v>0</v>
      </c>
      <c r="AD1362">
        <v>0</v>
      </c>
      <c r="AE1362">
        <v>17</v>
      </c>
      <c r="AF1362">
        <v>0</v>
      </c>
      <c r="AG1362">
        <v>18</v>
      </c>
      <c r="AH1362">
        <v>0</v>
      </c>
      <c r="AI1362">
        <v>0</v>
      </c>
      <c r="AJ1362">
        <v>0</v>
      </c>
      <c r="AK1362">
        <v>6</v>
      </c>
      <c r="AL1362">
        <v>12</v>
      </c>
      <c r="AM1362">
        <v>0</v>
      </c>
      <c r="AN1362">
        <v>18</v>
      </c>
      <c r="AO1362">
        <v>0.83333333333333337</v>
      </c>
      <c r="AP1362">
        <v>0.16666666666666671</v>
      </c>
      <c r="AQ1362">
        <v>0</v>
      </c>
      <c r="AR1362">
        <v>0</v>
      </c>
      <c r="AS1362">
        <v>0.16666666666666671</v>
      </c>
      <c r="AT1362">
        <v>0.27777777777777779</v>
      </c>
      <c r="AU1362">
        <v>5.5555555555555552E-2</v>
      </c>
      <c r="AV1362">
        <v>0.22222222222222221</v>
      </c>
      <c r="AW1362">
        <v>5.5555555555555552E-2</v>
      </c>
      <c r="AX1362">
        <v>0.16666666666666671</v>
      </c>
      <c r="AY1362">
        <v>0</v>
      </c>
      <c r="AZ1362">
        <v>5.5555555555555552E-2</v>
      </c>
      <c r="BA1362">
        <v>0</v>
      </c>
      <c r="BB1362">
        <v>0</v>
      </c>
      <c r="BC1362">
        <v>0</v>
      </c>
      <c r="BD1362">
        <v>1</v>
      </c>
      <c r="BE1362">
        <v>0</v>
      </c>
      <c r="BF1362">
        <v>0</v>
      </c>
      <c r="BG1362">
        <v>0.88888888888888884</v>
      </c>
      <c r="BH1362">
        <v>5.5555555555555552E-2</v>
      </c>
      <c r="BI1362">
        <v>5.5555555555555552E-2</v>
      </c>
      <c r="BJ1362">
        <v>0</v>
      </c>
      <c r="BK1362">
        <v>5.5555555555555552E-2</v>
      </c>
      <c r="BL1362">
        <v>0</v>
      </c>
      <c r="BM1362">
        <v>0</v>
      </c>
      <c r="BN1362">
        <v>0.94444444444444442</v>
      </c>
      <c r="BO1362">
        <v>0</v>
      </c>
      <c r="BP1362">
        <v>1</v>
      </c>
      <c r="BQ1362">
        <v>0</v>
      </c>
      <c r="BR1362">
        <v>0</v>
      </c>
      <c r="BS1362">
        <v>0</v>
      </c>
      <c r="BT1362">
        <v>0.33333333333333331</v>
      </c>
      <c r="BU1362">
        <v>0.66666666666666663</v>
      </c>
      <c r="BV1362">
        <v>0</v>
      </c>
      <c r="BW1362">
        <v>1</v>
      </c>
      <c r="BX1362" t="s">
        <v>2557</v>
      </c>
      <c r="BY1362">
        <v>189</v>
      </c>
      <c r="BZ1362">
        <v>9.5238095238095233E-2</v>
      </c>
      <c r="CA1362">
        <v>0</v>
      </c>
    </row>
    <row r="1363" spans="1:79" customFormat="1" x14ac:dyDescent="0.25">
      <c r="A1363" t="s">
        <v>2561</v>
      </c>
      <c r="B1363" t="s">
        <v>356</v>
      </c>
      <c r="C1363" t="s">
        <v>382</v>
      </c>
      <c r="D1363" t="s">
        <v>953</v>
      </c>
      <c r="E1363">
        <v>2020</v>
      </c>
      <c r="F1363">
        <v>26</v>
      </c>
      <c r="G1363">
        <v>8</v>
      </c>
      <c r="H1363">
        <v>0</v>
      </c>
      <c r="I1363">
        <v>0</v>
      </c>
      <c r="J1363">
        <v>2</v>
      </c>
      <c r="K1363">
        <v>2</v>
      </c>
      <c r="L1363">
        <v>5</v>
      </c>
      <c r="M1363">
        <v>6</v>
      </c>
      <c r="N1363">
        <v>5</v>
      </c>
      <c r="O1363">
        <v>9</v>
      </c>
      <c r="P1363">
        <v>5</v>
      </c>
      <c r="Q1363">
        <v>0</v>
      </c>
      <c r="R1363">
        <v>0</v>
      </c>
      <c r="S1363">
        <v>0</v>
      </c>
      <c r="T1363">
        <v>0</v>
      </c>
      <c r="U1363">
        <v>34</v>
      </c>
      <c r="V1363">
        <v>0</v>
      </c>
      <c r="W1363">
        <v>0</v>
      </c>
      <c r="X1363">
        <v>28</v>
      </c>
      <c r="Y1363">
        <v>0</v>
      </c>
      <c r="Z1363">
        <v>6</v>
      </c>
      <c r="AA1363">
        <v>0</v>
      </c>
      <c r="AB1363">
        <v>2</v>
      </c>
      <c r="AC1363">
        <v>2</v>
      </c>
      <c r="AD1363">
        <v>0</v>
      </c>
      <c r="AE1363">
        <v>30</v>
      </c>
      <c r="AF1363">
        <v>0</v>
      </c>
      <c r="AG1363">
        <v>26</v>
      </c>
      <c r="AH1363">
        <v>8</v>
      </c>
      <c r="AI1363">
        <v>0</v>
      </c>
      <c r="AJ1363">
        <v>0</v>
      </c>
      <c r="AK1363">
        <v>8</v>
      </c>
      <c r="AL1363">
        <v>26</v>
      </c>
      <c r="AM1363">
        <v>0</v>
      </c>
      <c r="AN1363">
        <v>34</v>
      </c>
      <c r="AO1363">
        <v>0.76470588235294112</v>
      </c>
      <c r="AP1363">
        <v>0.23529411764705879</v>
      </c>
      <c r="AQ1363">
        <v>0</v>
      </c>
      <c r="AR1363">
        <v>0</v>
      </c>
      <c r="AS1363">
        <v>5.8823529411764712E-2</v>
      </c>
      <c r="AT1363">
        <v>5.8823529411764712E-2</v>
      </c>
      <c r="AU1363">
        <v>0.1470588235294118</v>
      </c>
      <c r="AV1363">
        <v>0.1764705882352941</v>
      </c>
      <c r="AW1363">
        <v>0.1470588235294118</v>
      </c>
      <c r="AX1363">
        <v>0.26470588235294118</v>
      </c>
      <c r="AY1363">
        <v>0.1470588235294118</v>
      </c>
      <c r="AZ1363">
        <v>0</v>
      </c>
      <c r="BA1363">
        <v>0</v>
      </c>
      <c r="BB1363">
        <v>0</v>
      </c>
      <c r="BC1363">
        <v>0</v>
      </c>
      <c r="BD1363">
        <v>1</v>
      </c>
      <c r="BE1363">
        <v>0</v>
      </c>
      <c r="BF1363">
        <v>0</v>
      </c>
      <c r="BG1363">
        <v>0.82352941176470584</v>
      </c>
      <c r="BH1363">
        <v>0</v>
      </c>
      <c r="BI1363">
        <v>0.1764705882352941</v>
      </c>
      <c r="BJ1363">
        <v>0</v>
      </c>
      <c r="BK1363">
        <v>5.8823529411764712E-2</v>
      </c>
      <c r="BL1363">
        <v>5.8823529411764712E-2</v>
      </c>
      <c r="BM1363">
        <v>0</v>
      </c>
      <c r="BN1363">
        <v>0.88235294117647056</v>
      </c>
      <c r="BO1363">
        <v>0</v>
      </c>
      <c r="BP1363">
        <v>0.76470588235294112</v>
      </c>
      <c r="BQ1363">
        <v>0.23529411764705879</v>
      </c>
      <c r="BR1363">
        <v>0</v>
      </c>
      <c r="BS1363">
        <v>0</v>
      </c>
      <c r="BT1363">
        <v>0.23529411764705879</v>
      </c>
      <c r="BU1363">
        <v>0.76470588235294112</v>
      </c>
      <c r="BV1363">
        <v>0</v>
      </c>
      <c r="BW1363">
        <v>1</v>
      </c>
      <c r="BX1363" t="s">
        <v>2557</v>
      </c>
      <c r="BY1363">
        <v>189</v>
      </c>
      <c r="BZ1363">
        <v>0.17989417989417991</v>
      </c>
      <c r="CA1363">
        <v>0</v>
      </c>
    </row>
    <row r="1364" spans="1:79" customFormat="1" x14ac:dyDescent="0.25">
      <c r="A1364" t="s">
        <v>2562</v>
      </c>
      <c r="B1364" t="s">
        <v>356</v>
      </c>
      <c r="C1364" t="s">
        <v>391</v>
      </c>
      <c r="D1364" t="s">
        <v>44</v>
      </c>
      <c r="E1364">
        <v>2020</v>
      </c>
      <c r="F1364">
        <v>44</v>
      </c>
      <c r="G1364">
        <v>9</v>
      </c>
      <c r="H1364">
        <v>0</v>
      </c>
      <c r="I1364">
        <v>0</v>
      </c>
      <c r="J1364">
        <v>5</v>
      </c>
      <c r="K1364">
        <v>8</v>
      </c>
      <c r="L1364">
        <v>4</v>
      </c>
      <c r="M1364">
        <v>3</v>
      </c>
      <c r="N1364">
        <v>5</v>
      </c>
      <c r="O1364">
        <v>10</v>
      </c>
      <c r="P1364">
        <v>13</v>
      </c>
      <c r="Q1364">
        <v>3</v>
      </c>
      <c r="R1364">
        <v>2</v>
      </c>
      <c r="S1364">
        <v>0</v>
      </c>
      <c r="T1364">
        <v>0</v>
      </c>
      <c r="U1364">
        <v>47</v>
      </c>
      <c r="V1364">
        <v>3</v>
      </c>
      <c r="W1364">
        <v>3</v>
      </c>
      <c r="X1364">
        <v>18</v>
      </c>
      <c r="Y1364">
        <v>6</v>
      </c>
      <c r="Z1364">
        <v>29</v>
      </c>
      <c r="AA1364">
        <v>0</v>
      </c>
      <c r="AB1364" t="s">
        <v>74</v>
      </c>
      <c r="AC1364" t="s">
        <v>74</v>
      </c>
      <c r="AD1364">
        <v>6</v>
      </c>
      <c r="AE1364">
        <v>41</v>
      </c>
      <c r="AF1364" t="s">
        <v>74</v>
      </c>
      <c r="AG1364">
        <v>40</v>
      </c>
      <c r="AH1364" t="s">
        <v>74</v>
      </c>
      <c r="AI1364">
        <v>0</v>
      </c>
      <c r="AJ1364">
        <v>6</v>
      </c>
      <c r="AK1364" t="s">
        <v>74</v>
      </c>
      <c r="AL1364" t="s">
        <v>74</v>
      </c>
      <c r="AM1364" t="s">
        <v>74</v>
      </c>
      <c r="AN1364">
        <v>53</v>
      </c>
      <c r="AO1364">
        <v>0.83018867924528306</v>
      </c>
      <c r="AP1364">
        <v>0.169811320754717</v>
      </c>
      <c r="AQ1364">
        <v>0</v>
      </c>
      <c r="AR1364">
        <v>0</v>
      </c>
      <c r="AS1364">
        <v>9.4339622641509441E-2</v>
      </c>
      <c r="AT1364">
        <v>0.15094339622641509</v>
      </c>
      <c r="AU1364">
        <v>7.5471698113207544E-2</v>
      </c>
      <c r="AV1364">
        <v>5.6603773584905662E-2</v>
      </c>
      <c r="AW1364">
        <v>9.4339622641509441E-2</v>
      </c>
      <c r="AX1364">
        <v>0.18867924528301891</v>
      </c>
      <c r="AY1364">
        <v>0.2452830188679245</v>
      </c>
      <c r="AZ1364">
        <v>5.6603773584905662E-2</v>
      </c>
      <c r="BA1364">
        <v>0</v>
      </c>
      <c r="BB1364">
        <v>3.7735849056603772E-2</v>
      </c>
      <c r="BC1364">
        <v>0</v>
      </c>
      <c r="BD1364">
        <v>0.8867924528301887</v>
      </c>
      <c r="BE1364">
        <v>5.6603773584905662E-2</v>
      </c>
      <c r="BF1364">
        <v>5.6603773584905662E-2</v>
      </c>
      <c r="BG1364">
        <v>0.33962264150943389</v>
      </c>
      <c r="BH1364">
        <v>0.1132075471698113</v>
      </c>
      <c r="BI1364">
        <v>0.54716981132075471</v>
      </c>
      <c r="BJ1364">
        <v>0</v>
      </c>
      <c r="BK1364">
        <v>0</v>
      </c>
      <c r="BL1364">
        <v>0</v>
      </c>
      <c r="BM1364">
        <v>0.1132075471698113</v>
      </c>
      <c r="BN1364">
        <v>0.77358490566037741</v>
      </c>
      <c r="BO1364">
        <v>0</v>
      </c>
      <c r="BP1364">
        <v>0.75471698113207553</v>
      </c>
      <c r="BQ1364">
        <v>0</v>
      </c>
      <c r="BR1364">
        <v>0</v>
      </c>
      <c r="BS1364">
        <v>0.1132075471698113</v>
      </c>
      <c r="BT1364">
        <v>0</v>
      </c>
      <c r="BU1364">
        <v>0</v>
      </c>
      <c r="BV1364">
        <v>0</v>
      </c>
      <c r="BW1364">
        <v>1</v>
      </c>
      <c r="BX1364" t="s">
        <v>2563</v>
      </c>
      <c r="BY1364">
        <v>53</v>
      </c>
      <c r="BZ1364">
        <v>1</v>
      </c>
      <c r="CA1364">
        <v>0</v>
      </c>
    </row>
    <row r="1365" spans="1:79" customFormat="1" x14ac:dyDescent="0.25">
      <c r="A1365" t="s">
        <v>2564</v>
      </c>
      <c r="B1365" t="s">
        <v>356</v>
      </c>
      <c r="C1365" t="s">
        <v>391</v>
      </c>
      <c r="D1365" t="s">
        <v>947</v>
      </c>
      <c r="E1365">
        <v>2020</v>
      </c>
      <c r="F1365" t="s">
        <v>74</v>
      </c>
      <c r="G1365" t="s">
        <v>74</v>
      </c>
      <c r="H1365" t="s">
        <v>74</v>
      </c>
      <c r="I1365" t="s">
        <v>74</v>
      </c>
      <c r="J1365" t="s">
        <v>74</v>
      </c>
      <c r="K1365" t="s">
        <v>74</v>
      </c>
      <c r="L1365" t="s">
        <v>74</v>
      </c>
      <c r="M1365" t="s">
        <v>74</v>
      </c>
      <c r="N1365" t="s">
        <v>74</v>
      </c>
      <c r="O1365" t="s">
        <v>74</v>
      </c>
      <c r="P1365" t="s">
        <v>74</v>
      </c>
      <c r="Q1365" t="s">
        <v>74</v>
      </c>
      <c r="R1365" t="s">
        <v>74</v>
      </c>
      <c r="S1365" t="s">
        <v>74</v>
      </c>
      <c r="T1365" t="s">
        <v>74</v>
      </c>
      <c r="U1365" t="s">
        <v>74</v>
      </c>
      <c r="V1365" t="s">
        <v>74</v>
      </c>
      <c r="W1365" t="s">
        <v>74</v>
      </c>
      <c r="X1365" t="s">
        <v>74</v>
      </c>
      <c r="Y1365" t="s">
        <v>74</v>
      </c>
      <c r="Z1365" t="s">
        <v>74</v>
      </c>
      <c r="AA1365" t="s">
        <v>74</v>
      </c>
      <c r="AB1365" t="s">
        <v>74</v>
      </c>
      <c r="AC1365" t="s">
        <v>74</v>
      </c>
      <c r="AD1365" t="s">
        <v>74</v>
      </c>
      <c r="AE1365" t="s">
        <v>74</v>
      </c>
      <c r="AF1365" t="s">
        <v>74</v>
      </c>
      <c r="AG1365" t="s">
        <v>74</v>
      </c>
      <c r="AH1365" t="s">
        <v>74</v>
      </c>
      <c r="AI1365" t="s">
        <v>74</v>
      </c>
      <c r="AJ1365" t="s">
        <v>74</v>
      </c>
      <c r="AK1365" t="s">
        <v>74</v>
      </c>
      <c r="AL1365" t="s">
        <v>74</v>
      </c>
      <c r="AM1365" t="s">
        <v>74</v>
      </c>
      <c r="AN1365" t="s">
        <v>74</v>
      </c>
      <c r="AO1365" t="s">
        <v>74</v>
      </c>
      <c r="AP1365" t="s">
        <v>74</v>
      </c>
      <c r="AQ1365" t="s">
        <v>74</v>
      </c>
      <c r="AR1365" t="s">
        <v>74</v>
      </c>
      <c r="AS1365" t="s">
        <v>74</v>
      </c>
      <c r="AT1365" t="s">
        <v>74</v>
      </c>
      <c r="AU1365" t="s">
        <v>74</v>
      </c>
      <c r="AV1365" t="s">
        <v>74</v>
      </c>
      <c r="AW1365" t="s">
        <v>74</v>
      </c>
      <c r="AX1365" t="s">
        <v>74</v>
      </c>
      <c r="AY1365" t="s">
        <v>74</v>
      </c>
      <c r="AZ1365" t="s">
        <v>74</v>
      </c>
      <c r="BA1365" t="s">
        <v>74</v>
      </c>
      <c r="BB1365" t="s">
        <v>74</v>
      </c>
      <c r="BC1365" t="s">
        <v>74</v>
      </c>
      <c r="BD1365" t="s">
        <v>74</v>
      </c>
      <c r="BE1365" t="s">
        <v>74</v>
      </c>
      <c r="BF1365" t="s">
        <v>74</v>
      </c>
      <c r="BG1365" t="s">
        <v>74</v>
      </c>
      <c r="BH1365" t="s">
        <v>74</v>
      </c>
      <c r="BI1365" t="s">
        <v>74</v>
      </c>
      <c r="BJ1365" t="s">
        <v>74</v>
      </c>
      <c r="BK1365" t="s">
        <v>74</v>
      </c>
      <c r="BL1365" t="s">
        <v>74</v>
      </c>
      <c r="BM1365" t="s">
        <v>74</v>
      </c>
      <c r="BN1365" t="s">
        <v>74</v>
      </c>
      <c r="BO1365" t="s">
        <v>74</v>
      </c>
      <c r="BP1365" t="s">
        <v>74</v>
      </c>
      <c r="BQ1365" t="s">
        <v>74</v>
      </c>
      <c r="BR1365" t="s">
        <v>74</v>
      </c>
      <c r="BS1365" t="s">
        <v>74</v>
      </c>
      <c r="BT1365" t="s">
        <v>74</v>
      </c>
      <c r="BU1365" t="s">
        <v>74</v>
      </c>
      <c r="BV1365" t="s">
        <v>74</v>
      </c>
      <c r="BW1365" t="s">
        <v>74</v>
      </c>
      <c r="BX1365" t="s">
        <v>2563</v>
      </c>
      <c r="BY1365" t="s">
        <v>74</v>
      </c>
      <c r="BZ1365" t="s">
        <v>74</v>
      </c>
      <c r="CA1365">
        <v>0</v>
      </c>
    </row>
    <row r="1366" spans="1:79" customFormat="1" x14ac:dyDescent="0.25">
      <c r="A1366" t="s">
        <v>2565</v>
      </c>
      <c r="B1366" t="s">
        <v>356</v>
      </c>
      <c r="C1366" t="s">
        <v>391</v>
      </c>
      <c r="D1366" t="s">
        <v>949</v>
      </c>
      <c r="E1366">
        <v>2020</v>
      </c>
      <c r="F1366" t="s">
        <v>74</v>
      </c>
      <c r="G1366" t="s">
        <v>74</v>
      </c>
      <c r="H1366" t="s">
        <v>74</v>
      </c>
      <c r="I1366" t="s">
        <v>74</v>
      </c>
      <c r="J1366" t="s">
        <v>74</v>
      </c>
      <c r="K1366" t="s">
        <v>74</v>
      </c>
      <c r="L1366" t="s">
        <v>74</v>
      </c>
      <c r="M1366" t="s">
        <v>74</v>
      </c>
      <c r="N1366" t="s">
        <v>74</v>
      </c>
      <c r="O1366" t="s">
        <v>74</v>
      </c>
      <c r="P1366" t="s">
        <v>74</v>
      </c>
      <c r="Q1366" t="s">
        <v>74</v>
      </c>
      <c r="R1366" t="s">
        <v>74</v>
      </c>
      <c r="S1366" t="s">
        <v>74</v>
      </c>
      <c r="T1366" t="s">
        <v>74</v>
      </c>
      <c r="U1366" t="s">
        <v>74</v>
      </c>
      <c r="V1366" t="s">
        <v>74</v>
      </c>
      <c r="W1366" t="s">
        <v>74</v>
      </c>
      <c r="X1366" t="s">
        <v>74</v>
      </c>
      <c r="Y1366" t="s">
        <v>74</v>
      </c>
      <c r="Z1366" t="s">
        <v>74</v>
      </c>
      <c r="AA1366" t="s">
        <v>74</v>
      </c>
      <c r="AB1366" t="s">
        <v>74</v>
      </c>
      <c r="AC1366" t="s">
        <v>74</v>
      </c>
      <c r="AD1366" t="s">
        <v>74</v>
      </c>
      <c r="AE1366" t="s">
        <v>74</v>
      </c>
      <c r="AF1366" t="s">
        <v>74</v>
      </c>
      <c r="AG1366" t="s">
        <v>74</v>
      </c>
      <c r="AH1366" t="s">
        <v>74</v>
      </c>
      <c r="AI1366" t="s">
        <v>74</v>
      </c>
      <c r="AJ1366" t="s">
        <v>74</v>
      </c>
      <c r="AK1366" t="s">
        <v>74</v>
      </c>
      <c r="AL1366" t="s">
        <v>74</v>
      </c>
      <c r="AM1366" t="s">
        <v>74</v>
      </c>
      <c r="AN1366" t="s">
        <v>74</v>
      </c>
      <c r="AO1366" t="s">
        <v>74</v>
      </c>
      <c r="AP1366" t="s">
        <v>74</v>
      </c>
      <c r="AQ1366" t="s">
        <v>74</v>
      </c>
      <c r="AR1366" t="s">
        <v>74</v>
      </c>
      <c r="AS1366" t="s">
        <v>74</v>
      </c>
      <c r="AT1366" t="s">
        <v>74</v>
      </c>
      <c r="AU1366" t="s">
        <v>74</v>
      </c>
      <c r="AV1366" t="s">
        <v>74</v>
      </c>
      <c r="AW1366" t="s">
        <v>74</v>
      </c>
      <c r="AX1366" t="s">
        <v>74</v>
      </c>
      <c r="AY1366" t="s">
        <v>74</v>
      </c>
      <c r="AZ1366" t="s">
        <v>74</v>
      </c>
      <c r="BA1366" t="s">
        <v>74</v>
      </c>
      <c r="BB1366" t="s">
        <v>74</v>
      </c>
      <c r="BC1366" t="s">
        <v>74</v>
      </c>
      <c r="BD1366" t="s">
        <v>74</v>
      </c>
      <c r="BE1366" t="s">
        <v>74</v>
      </c>
      <c r="BF1366" t="s">
        <v>74</v>
      </c>
      <c r="BG1366" t="s">
        <v>74</v>
      </c>
      <c r="BH1366" t="s">
        <v>74</v>
      </c>
      <c r="BI1366" t="s">
        <v>74</v>
      </c>
      <c r="BJ1366" t="s">
        <v>74</v>
      </c>
      <c r="BK1366" t="s">
        <v>74</v>
      </c>
      <c r="BL1366" t="s">
        <v>74</v>
      </c>
      <c r="BM1366" t="s">
        <v>74</v>
      </c>
      <c r="BN1366" t="s">
        <v>74</v>
      </c>
      <c r="BO1366" t="s">
        <v>74</v>
      </c>
      <c r="BP1366" t="s">
        <v>74</v>
      </c>
      <c r="BQ1366" t="s">
        <v>74</v>
      </c>
      <c r="BR1366" t="s">
        <v>74</v>
      </c>
      <c r="BS1366" t="s">
        <v>74</v>
      </c>
      <c r="BT1366" t="s">
        <v>74</v>
      </c>
      <c r="BU1366" t="s">
        <v>74</v>
      </c>
      <c r="BV1366" t="s">
        <v>74</v>
      </c>
      <c r="BW1366" t="s">
        <v>74</v>
      </c>
      <c r="BX1366" t="s">
        <v>2563</v>
      </c>
      <c r="BY1366" t="s">
        <v>74</v>
      </c>
      <c r="BZ1366" t="s">
        <v>74</v>
      </c>
      <c r="CA1366">
        <v>1</v>
      </c>
    </row>
    <row r="1367" spans="1:79" customFormat="1" x14ac:dyDescent="0.25">
      <c r="A1367" t="s">
        <v>2566</v>
      </c>
      <c r="B1367" t="s">
        <v>356</v>
      </c>
      <c r="C1367" t="s">
        <v>391</v>
      </c>
      <c r="D1367" t="s">
        <v>953</v>
      </c>
      <c r="E1367">
        <v>2020</v>
      </c>
      <c r="F1367" t="s">
        <v>74</v>
      </c>
      <c r="G1367" t="s">
        <v>74</v>
      </c>
      <c r="H1367" t="s">
        <v>74</v>
      </c>
      <c r="I1367" t="s">
        <v>74</v>
      </c>
      <c r="J1367" t="s">
        <v>74</v>
      </c>
      <c r="K1367" t="s">
        <v>74</v>
      </c>
      <c r="L1367" t="s">
        <v>74</v>
      </c>
      <c r="M1367" t="s">
        <v>74</v>
      </c>
      <c r="N1367" t="s">
        <v>74</v>
      </c>
      <c r="O1367" t="s">
        <v>74</v>
      </c>
      <c r="P1367" t="s">
        <v>74</v>
      </c>
      <c r="Q1367" t="s">
        <v>74</v>
      </c>
      <c r="R1367" t="s">
        <v>74</v>
      </c>
      <c r="S1367" t="s">
        <v>74</v>
      </c>
      <c r="T1367" t="s">
        <v>74</v>
      </c>
      <c r="U1367" t="s">
        <v>74</v>
      </c>
      <c r="V1367" t="s">
        <v>74</v>
      </c>
      <c r="W1367" t="s">
        <v>74</v>
      </c>
      <c r="X1367" t="s">
        <v>74</v>
      </c>
      <c r="Y1367" t="s">
        <v>74</v>
      </c>
      <c r="Z1367" t="s">
        <v>74</v>
      </c>
      <c r="AA1367" t="s">
        <v>74</v>
      </c>
      <c r="AB1367" t="s">
        <v>74</v>
      </c>
      <c r="AC1367" t="s">
        <v>74</v>
      </c>
      <c r="AD1367" t="s">
        <v>74</v>
      </c>
      <c r="AE1367" t="s">
        <v>74</v>
      </c>
      <c r="AF1367" t="s">
        <v>74</v>
      </c>
      <c r="AG1367" t="s">
        <v>74</v>
      </c>
      <c r="AH1367" t="s">
        <v>74</v>
      </c>
      <c r="AI1367" t="s">
        <v>74</v>
      </c>
      <c r="AJ1367" t="s">
        <v>74</v>
      </c>
      <c r="AK1367" t="s">
        <v>74</v>
      </c>
      <c r="AL1367" t="s">
        <v>74</v>
      </c>
      <c r="AM1367" t="s">
        <v>74</v>
      </c>
      <c r="AN1367" t="s">
        <v>74</v>
      </c>
      <c r="AO1367" t="s">
        <v>74</v>
      </c>
      <c r="AP1367" t="s">
        <v>74</v>
      </c>
      <c r="AQ1367" t="s">
        <v>74</v>
      </c>
      <c r="AR1367" t="s">
        <v>74</v>
      </c>
      <c r="AS1367" t="s">
        <v>74</v>
      </c>
      <c r="AT1367" t="s">
        <v>74</v>
      </c>
      <c r="AU1367" t="s">
        <v>74</v>
      </c>
      <c r="AV1367" t="s">
        <v>74</v>
      </c>
      <c r="AW1367" t="s">
        <v>74</v>
      </c>
      <c r="AX1367" t="s">
        <v>74</v>
      </c>
      <c r="AY1367" t="s">
        <v>74</v>
      </c>
      <c r="AZ1367" t="s">
        <v>74</v>
      </c>
      <c r="BA1367" t="s">
        <v>74</v>
      </c>
      <c r="BB1367" t="s">
        <v>74</v>
      </c>
      <c r="BC1367" t="s">
        <v>74</v>
      </c>
      <c r="BD1367" t="s">
        <v>74</v>
      </c>
      <c r="BE1367" t="s">
        <v>74</v>
      </c>
      <c r="BF1367" t="s">
        <v>74</v>
      </c>
      <c r="BG1367" t="s">
        <v>74</v>
      </c>
      <c r="BH1367" t="s">
        <v>74</v>
      </c>
      <c r="BI1367" t="s">
        <v>74</v>
      </c>
      <c r="BJ1367" t="s">
        <v>74</v>
      </c>
      <c r="BK1367" t="s">
        <v>74</v>
      </c>
      <c r="BL1367" t="s">
        <v>74</v>
      </c>
      <c r="BM1367" t="s">
        <v>74</v>
      </c>
      <c r="BN1367" t="s">
        <v>74</v>
      </c>
      <c r="BO1367" t="s">
        <v>74</v>
      </c>
      <c r="BP1367" t="s">
        <v>74</v>
      </c>
      <c r="BQ1367" t="s">
        <v>74</v>
      </c>
      <c r="BR1367" t="s">
        <v>74</v>
      </c>
      <c r="BS1367" t="s">
        <v>74</v>
      </c>
      <c r="BT1367" t="s">
        <v>74</v>
      </c>
      <c r="BU1367" t="s">
        <v>74</v>
      </c>
      <c r="BV1367" t="s">
        <v>74</v>
      </c>
      <c r="BW1367" t="s">
        <v>74</v>
      </c>
      <c r="BX1367" t="s">
        <v>2563</v>
      </c>
      <c r="BY1367" t="s">
        <v>74</v>
      </c>
      <c r="BZ1367" t="s">
        <v>74</v>
      </c>
      <c r="CA1367">
        <v>0</v>
      </c>
    </row>
    <row r="1368" spans="1:79" customFormat="1" x14ac:dyDescent="0.25">
      <c r="A1368" t="s">
        <v>2567</v>
      </c>
      <c r="B1368" t="s">
        <v>356</v>
      </c>
      <c r="C1368" t="s">
        <v>391</v>
      </c>
      <c r="D1368" t="s">
        <v>961</v>
      </c>
      <c r="E1368">
        <v>2020</v>
      </c>
      <c r="F1368" t="s">
        <v>74</v>
      </c>
      <c r="G1368" t="s">
        <v>74</v>
      </c>
      <c r="H1368" t="s">
        <v>74</v>
      </c>
      <c r="I1368" t="s">
        <v>74</v>
      </c>
      <c r="J1368" t="s">
        <v>74</v>
      </c>
      <c r="K1368" t="s">
        <v>74</v>
      </c>
      <c r="L1368" t="s">
        <v>74</v>
      </c>
      <c r="M1368" t="s">
        <v>74</v>
      </c>
      <c r="N1368" t="s">
        <v>74</v>
      </c>
      <c r="O1368" t="s">
        <v>74</v>
      </c>
      <c r="P1368" t="s">
        <v>74</v>
      </c>
      <c r="Q1368" t="s">
        <v>74</v>
      </c>
      <c r="R1368" t="s">
        <v>74</v>
      </c>
      <c r="S1368" t="s">
        <v>74</v>
      </c>
      <c r="T1368" t="s">
        <v>74</v>
      </c>
      <c r="U1368" t="s">
        <v>74</v>
      </c>
      <c r="V1368" t="s">
        <v>74</v>
      </c>
      <c r="W1368" t="s">
        <v>74</v>
      </c>
      <c r="X1368" t="s">
        <v>74</v>
      </c>
      <c r="Y1368" t="s">
        <v>74</v>
      </c>
      <c r="Z1368" t="s">
        <v>74</v>
      </c>
      <c r="AA1368" t="s">
        <v>74</v>
      </c>
      <c r="AB1368" t="s">
        <v>74</v>
      </c>
      <c r="AC1368" t="s">
        <v>74</v>
      </c>
      <c r="AD1368" t="s">
        <v>74</v>
      </c>
      <c r="AE1368" t="s">
        <v>74</v>
      </c>
      <c r="AF1368" t="s">
        <v>74</v>
      </c>
      <c r="AG1368" t="s">
        <v>74</v>
      </c>
      <c r="AH1368" t="s">
        <v>74</v>
      </c>
      <c r="AI1368" t="s">
        <v>74</v>
      </c>
      <c r="AJ1368" t="s">
        <v>74</v>
      </c>
      <c r="AK1368" t="s">
        <v>74</v>
      </c>
      <c r="AL1368" t="s">
        <v>74</v>
      </c>
      <c r="AM1368" t="s">
        <v>74</v>
      </c>
      <c r="AN1368" t="s">
        <v>74</v>
      </c>
      <c r="AO1368" t="s">
        <v>74</v>
      </c>
      <c r="AP1368" t="s">
        <v>74</v>
      </c>
      <c r="AQ1368" t="s">
        <v>74</v>
      </c>
      <c r="AR1368" t="s">
        <v>74</v>
      </c>
      <c r="AS1368" t="s">
        <v>74</v>
      </c>
      <c r="AT1368" t="s">
        <v>74</v>
      </c>
      <c r="AU1368" t="s">
        <v>74</v>
      </c>
      <c r="AV1368" t="s">
        <v>74</v>
      </c>
      <c r="AW1368" t="s">
        <v>74</v>
      </c>
      <c r="AX1368" t="s">
        <v>74</v>
      </c>
      <c r="AY1368" t="s">
        <v>74</v>
      </c>
      <c r="AZ1368" t="s">
        <v>74</v>
      </c>
      <c r="BA1368" t="s">
        <v>74</v>
      </c>
      <c r="BB1368" t="s">
        <v>74</v>
      </c>
      <c r="BC1368" t="s">
        <v>74</v>
      </c>
      <c r="BD1368" t="s">
        <v>74</v>
      </c>
      <c r="BE1368" t="s">
        <v>74</v>
      </c>
      <c r="BF1368" t="s">
        <v>74</v>
      </c>
      <c r="BG1368" t="s">
        <v>74</v>
      </c>
      <c r="BH1368" t="s">
        <v>74</v>
      </c>
      <c r="BI1368" t="s">
        <v>74</v>
      </c>
      <c r="BJ1368" t="s">
        <v>74</v>
      </c>
      <c r="BK1368" t="s">
        <v>74</v>
      </c>
      <c r="BL1368" t="s">
        <v>74</v>
      </c>
      <c r="BM1368" t="s">
        <v>74</v>
      </c>
      <c r="BN1368" t="s">
        <v>74</v>
      </c>
      <c r="BO1368" t="s">
        <v>74</v>
      </c>
      <c r="BP1368" t="s">
        <v>74</v>
      </c>
      <c r="BQ1368" t="s">
        <v>74</v>
      </c>
      <c r="BR1368" t="s">
        <v>74</v>
      </c>
      <c r="BS1368" t="s">
        <v>74</v>
      </c>
      <c r="BT1368" t="s">
        <v>74</v>
      </c>
      <c r="BU1368" t="s">
        <v>74</v>
      </c>
      <c r="BV1368" t="s">
        <v>74</v>
      </c>
      <c r="BW1368" t="s">
        <v>74</v>
      </c>
      <c r="BX1368" t="s">
        <v>2563</v>
      </c>
      <c r="BY1368" t="s">
        <v>74</v>
      </c>
      <c r="BZ1368" t="s">
        <v>74</v>
      </c>
      <c r="CA1368">
        <v>0</v>
      </c>
    </row>
    <row r="1369" spans="1:79" customFormat="1" x14ac:dyDescent="0.25">
      <c r="A1369" t="s">
        <v>2568</v>
      </c>
      <c r="B1369" t="s">
        <v>356</v>
      </c>
      <c r="C1369" t="s">
        <v>394</v>
      </c>
      <c r="D1369" t="s">
        <v>44</v>
      </c>
      <c r="E1369">
        <v>2020</v>
      </c>
      <c r="F1369">
        <v>195</v>
      </c>
      <c r="G1369">
        <v>14</v>
      </c>
      <c r="H1369">
        <v>0</v>
      </c>
      <c r="I1369">
        <v>3</v>
      </c>
      <c r="J1369">
        <v>28</v>
      </c>
      <c r="K1369">
        <v>31</v>
      </c>
      <c r="L1369">
        <v>37</v>
      </c>
      <c r="M1369">
        <v>32</v>
      </c>
      <c r="N1369">
        <v>26</v>
      </c>
      <c r="O1369">
        <v>34</v>
      </c>
      <c r="P1369">
        <v>15</v>
      </c>
      <c r="Q1369">
        <v>3</v>
      </c>
      <c r="R1369">
        <v>0</v>
      </c>
      <c r="S1369">
        <v>0</v>
      </c>
      <c r="T1369">
        <v>0</v>
      </c>
      <c r="U1369">
        <v>202</v>
      </c>
      <c r="V1369">
        <v>7</v>
      </c>
      <c r="W1369">
        <v>0</v>
      </c>
      <c r="X1369">
        <v>176</v>
      </c>
      <c r="Y1369">
        <v>25</v>
      </c>
      <c r="Z1369">
        <v>8</v>
      </c>
      <c r="AA1369">
        <v>0</v>
      </c>
      <c r="AB1369">
        <v>2</v>
      </c>
      <c r="AC1369">
        <v>6</v>
      </c>
      <c r="AD1369">
        <v>0</v>
      </c>
      <c r="AE1369">
        <v>201</v>
      </c>
      <c r="AF1369">
        <v>3</v>
      </c>
      <c r="AG1369">
        <v>199</v>
      </c>
      <c r="AH1369">
        <v>7</v>
      </c>
      <c r="AI1369">
        <v>0</v>
      </c>
      <c r="AJ1369">
        <v>0</v>
      </c>
      <c r="AK1369">
        <v>58</v>
      </c>
      <c r="AL1369">
        <v>147</v>
      </c>
      <c r="AM1369">
        <v>4</v>
      </c>
      <c r="AN1369">
        <v>209</v>
      </c>
      <c r="AO1369">
        <v>0.93301435406698563</v>
      </c>
      <c r="AP1369">
        <v>6.6985645933014357E-2</v>
      </c>
      <c r="AQ1369">
        <v>0</v>
      </c>
      <c r="AR1369">
        <v>1.435406698564593E-2</v>
      </c>
      <c r="AS1369">
        <v>0.13397129186602871</v>
      </c>
      <c r="AT1369">
        <v>0.14832535885167461</v>
      </c>
      <c r="AU1369">
        <v>0.17703349282296649</v>
      </c>
      <c r="AV1369">
        <v>0.15311004784688989</v>
      </c>
      <c r="AW1369">
        <v>0.1244019138755981</v>
      </c>
      <c r="AX1369">
        <v>0.16267942583732059</v>
      </c>
      <c r="AY1369">
        <v>7.1770334928229665E-2</v>
      </c>
      <c r="AZ1369">
        <v>1.435406698564593E-2</v>
      </c>
      <c r="BA1369">
        <v>0</v>
      </c>
      <c r="BB1369">
        <v>0</v>
      </c>
      <c r="BC1369">
        <v>0</v>
      </c>
      <c r="BD1369">
        <v>0.96650717703349287</v>
      </c>
      <c r="BE1369">
        <v>3.3492822966507178E-2</v>
      </c>
      <c r="BF1369">
        <v>0</v>
      </c>
      <c r="BG1369">
        <v>0.84210526315789469</v>
      </c>
      <c r="BH1369">
        <v>0.1196172248803828</v>
      </c>
      <c r="BI1369">
        <v>3.8277511961722487E-2</v>
      </c>
      <c r="BJ1369">
        <v>0</v>
      </c>
      <c r="BK1369">
        <v>9.5693779904306216E-3</v>
      </c>
      <c r="BL1369">
        <v>2.870813397129187E-2</v>
      </c>
      <c r="BM1369">
        <v>0</v>
      </c>
      <c r="BN1369">
        <v>0.96172248803827753</v>
      </c>
      <c r="BO1369">
        <v>1.435406698564593E-2</v>
      </c>
      <c r="BP1369">
        <v>0.95215311004784686</v>
      </c>
      <c r="BQ1369">
        <v>3.3492822966507178E-2</v>
      </c>
      <c r="BR1369">
        <v>0</v>
      </c>
      <c r="BS1369">
        <v>0</v>
      </c>
      <c r="BT1369">
        <v>0.27751196172248799</v>
      </c>
      <c r="BU1369">
        <v>0.70334928229665072</v>
      </c>
      <c r="BV1369">
        <v>1.913875598086124E-2</v>
      </c>
      <c r="BW1369">
        <v>1</v>
      </c>
      <c r="BX1369" t="s">
        <v>2569</v>
      </c>
      <c r="BY1369">
        <v>209</v>
      </c>
      <c r="BZ1369">
        <v>1</v>
      </c>
      <c r="CA1369">
        <v>0</v>
      </c>
    </row>
    <row r="1370" spans="1:79" customFormat="1" x14ac:dyDescent="0.25">
      <c r="A1370" t="s">
        <v>2570</v>
      </c>
      <c r="B1370" t="s">
        <v>356</v>
      </c>
      <c r="C1370" t="s">
        <v>394</v>
      </c>
      <c r="D1370" t="s">
        <v>947</v>
      </c>
      <c r="E1370">
        <v>2020</v>
      </c>
      <c r="F1370" t="s">
        <v>74</v>
      </c>
      <c r="G1370" t="s">
        <v>74</v>
      </c>
      <c r="H1370" t="s">
        <v>74</v>
      </c>
      <c r="I1370" t="s">
        <v>74</v>
      </c>
      <c r="J1370" t="s">
        <v>74</v>
      </c>
      <c r="K1370" t="s">
        <v>74</v>
      </c>
      <c r="L1370" t="s">
        <v>74</v>
      </c>
      <c r="M1370" t="s">
        <v>74</v>
      </c>
      <c r="N1370" t="s">
        <v>74</v>
      </c>
      <c r="O1370" t="s">
        <v>74</v>
      </c>
      <c r="P1370" t="s">
        <v>74</v>
      </c>
      <c r="Q1370" t="s">
        <v>74</v>
      </c>
      <c r="R1370" t="s">
        <v>74</v>
      </c>
      <c r="S1370" t="s">
        <v>74</v>
      </c>
      <c r="T1370" t="s">
        <v>74</v>
      </c>
      <c r="U1370" t="s">
        <v>74</v>
      </c>
      <c r="V1370" t="s">
        <v>74</v>
      </c>
      <c r="W1370" t="s">
        <v>74</v>
      </c>
      <c r="X1370" t="s">
        <v>74</v>
      </c>
      <c r="Y1370" t="s">
        <v>74</v>
      </c>
      <c r="Z1370" t="s">
        <v>74</v>
      </c>
      <c r="AA1370" t="s">
        <v>74</v>
      </c>
      <c r="AB1370" t="s">
        <v>74</v>
      </c>
      <c r="AC1370" t="s">
        <v>74</v>
      </c>
      <c r="AD1370" t="s">
        <v>74</v>
      </c>
      <c r="AE1370" t="s">
        <v>74</v>
      </c>
      <c r="AF1370" t="s">
        <v>74</v>
      </c>
      <c r="AG1370" t="s">
        <v>74</v>
      </c>
      <c r="AH1370" t="s">
        <v>74</v>
      </c>
      <c r="AI1370" t="s">
        <v>74</v>
      </c>
      <c r="AJ1370" t="s">
        <v>74</v>
      </c>
      <c r="AK1370" t="s">
        <v>74</v>
      </c>
      <c r="AL1370" t="s">
        <v>74</v>
      </c>
      <c r="AM1370" t="s">
        <v>74</v>
      </c>
      <c r="AN1370" t="s">
        <v>74</v>
      </c>
      <c r="AO1370" t="s">
        <v>74</v>
      </c>
      <c r="AP1370" t="s">
        <v>74</v>
      </c>
      <c r="AQ1370" t="s">
        <v>74</v>
      </c>
      <c r="AR1370" t="s">
        <v>74</v>
      </c>
      <c r="AS1370" t="s">
        <v>74</v>
      </c>
      <c r="AT1370" t="s">
        <v>74</v>
      </c>
      <c r="AU1370" t="s">
        <v>74</v>
      </c>
      <c r="AV1370" t="s">
        <v>74</v>
      </c>
      <c r="AW1370" t="s">
        <v>74</v>
      </c>
      <c r="AX1370" t="s">
        <v>74</v>
      </c>
      <c r="AY1370" t="s">
        <v>74</v>
      </c>
      <c r="AZ1370" t="s">
        <v>74</v>
      </c>
      <c r="BA1370" t="s">
        <v>74</v>
      </c>
      <c r="BB1370" t="s">
        <v>74</v>
      </c>
      <c r="BC1370" t="s">
        <v>74</v>
      </c>
      <c r="BD1370" t="s">
        <v>74</v>
      </c>
      <c r="BE1370" t="s">
        <v>74</v>
      </c>
      <c r="BF1370" t="s">
        <v>74</v>
      </c>
      <c r="BG1370" t="s">
        <v>74</v>
      </c>
      <c r="BH1370" t="s">
        <v>74</v>
      </c>
      <c r="BI1370" t="s">
        <v>74</v>
      </c>
      <c r="BJ1370" t="s">
        <v>74</v>
      </c>
      <c r="BK1370" t="s">
        <v>74</v>
      </c>
      <c r="BL1370" t="s">
        <v>74</v>
      </c>
      <c r="BM1370" t="s">
        <v>74</v>
      </c>
      <c r="BN1370" t="s">
        <v>74</v>
      </c>
      <c r="BO1370" t="s">
        <v>74</v>
      </c>
      <c r="BP1370" t="s">
        <v>74</v>
      </c>
      <c r="BQ1370" t="s">
        <v>74</v>
      </c>
      <c r="BR1370" t="s">
        <v>74</v>
      </c>
      <c r="BS1370" t="s">
        <v>74</v>
      </c>
      <c r="BT1370" t="s">
        <v>74</v>
      </c>
      <c r="BU1370" t="s">
        <v>74</v>
      </c>
      <c r="BV1370" t="s">
        <v>74</v>
      </c>
      <c r="BW1370" t="s">
        <v>74</v>
      </c>
      <c r="BX1370" t="s">
        <v>2569</v>
      </c>
      <c r="BY1370" t="s">
        <v>74</v>
      </c>
      <c r="BZ1370" t="s">
        <v>74</v>
      </c>
      <c r="CA1370">
        <v>0</v>
      </c>
    </row>
    <row r="1371" spans="1:79" customFormat="1" x14ac:dyDescent="0.25">
      <c r="A1371" t="s">
        <v>2571</v>
      </c>
      <c r="B1371" t="s">
        <v>356</v>
      </c>
      <c r="C1371" t="s">
        <v>394</v>
      </c>
      <c r="D1371" t="s">
        <v>949</v>
      </c>
      <c r="E1371">
        <v>2020</v>
      </c>
      <c r="F1371" t="s">
        <v>74</v>
      </c>
      <c r="G1371" t="s">
        <v>74</v>
      </c>
      <c r="H1371" t="s">
        <v>74</v>
      </c>
      <c r="I1371" t="s">
        <v>74</v>
      </c>
      <c r="J1371" t="s">
        <v>74</v>
      </c>
      <c r="K1371" t="s">
        <v>74</v>
      </c>
      <c r="L1371" t="s">
        <v>74</v>
      </c>
      <c r="M1371" t="s">
        <v>74</v>
      </c>
      <c r="N1371" t="s">
        <v>74</v>
      </c>
      <c r="O1371" t="s">
        <v>74</v>
      </c>
      <c r="P1371" t="s">
        <v>74</v>
      </c>
      <c r="Q1371" t="s">
        <v>74</v>
      </c>
      <c r="R1371" t="s">
        <v>74</v>
      </c>
      <c r="S1371" t="s">
        <v>74</v>
      </c>
      <c r="T1371" t="s">
        <v>74</v>
      </c>
      <c r="U1371" t="s">
        <v>74</v>
      </c>
      <c r="V1371" t="s">
        <v>74</v>
      </c>
      <c r="W1371" t="s">
        <v>74</v>
      </c>
      <c r="X1371" t="s">
        <v>74</v>
      </c>
      <c r="Y1371" t="s">
        <v>74</v>
      </c>
      <c r="Z1371" t="s">
        <v>74</v>
      </c>
      <c r="AA1371" t="s">
        <v>74</v>
      </c>
      <c r="AB1371" t="s">
        <v>74</v>
      </c>
      <c r="AC1371" t="s">
        <v>74</v>
      </c>
      <c r="AD1371" t="s">
        <v>74</v>
      </c>
      <c r="AE1371" t="s">
        <v>74</v>
      </c>
      <c r="AF1371" t="s">
        <v>74</v>
      </c>
      <c r="AG1371" t="s">
        <v>74</v>
      </c>
      <c r="AH1371" t="s">
        <v>74</v>
      </c>
      <c r="AI1371" t="s">
        <v>74</v>
      </c>
      <c r="AJ1371" t="s">
        <v>74</v>
      </c>
      <c r="AK1371" t="s">
        <v>74</v>
      </c>
      <c r="AL1371" t="s">
        <v>74</v>
      </c>
      <c r="AM1371" t="s">
        <v>74</v>
      </c>
      <c r="AN1371" t="s">
        <v>74</v>
      </c>
      <c r="AO1371" t="s">
        <v>74</v>
      </c>
      <c r="AP1371" t="s">
        <v>74</v>
      </c>
      <c r="AQ1371" t="s">
        <v>74</v>
      </c>
      <c r="AR1371" t="s">
        <v>74</v>
      </c>
      <c r="AS1371" t="s">
        <v>74</v>
      </c>
      <c r="AT1371" t="s">
        <v>74</v>
      </c>
      <c r="AU1371" t="s">
        <v>74</v>
      </c>
      <c r="AV1371" t="s">
        <v>74</v>
      </c>
      <c r="AW1371" t="s">
        <v>74</v>
      </c>
      <c r="AX1371" t="s">
        <v>74</v>
      </c>
      <c r="AY1371" t="s">
        <v>74</v>
      </c>
      <c r="AZ1371" t="s">
        <v>74</v>
      </c>
      <c r="BA1371" t="s">
        <v>74</v>
      </c>
      <c r="BB1371" t="s">
        <v>74</v>
      </c>
      <c r="BC1371" t="s">
        <v>74</v>
      </c>
      <c r="BD1371" t="s">
        <v>74</v>
      </c>
      <c r="BE1371" t="s">
        <v>74</v>
      </c>
      <c r="BF1371" t="s">
        <v>74</v>
      </c>
      <c r="BG1371" t="s">
        <v>74</v>
      </c>
      <c r="BH1371" t="s">
        <v>74</v>
      </c>
      <c r="BI1371" t="s">
        <v>74</v>
      </c>
      <c r="BJ1371" t="s">
        <v>74</v>
      </c>
      <c r="BK1371" t="s">
        <v>74</v>
      </c>
      <c r="BL1371" t="s">
        <v>74</v>
      </c>
      <c r="BM1371" t="s">
        <v>74</v>
      </c>
      <c r="BN1371" t="s">
        <v>74</v>
      </c>
      <c r="BO1371" t="s">
        <v>74</v>
      </c>
      <c r="BP1371" t="s">
        <v>74</v>
      </c>
      <c r="BQ1371" t="s">
        <v>74</v>
      </c>
      <c r="BR1371" t="s">
        <v>74</v>
      </c>
      <c r="BS1371" t="s">
        <v>74</v>
      </c>
      <c r="BT1371" t="s">
        <v>74</v>
      </c>
      <c r="BU1371" t="s">
        <v>74</v>
      </c>
      <c r="BV1371" t="s">
        <v>74</v>
      </c>
      <c r="BW1371" t="s">
        <v>74</v>
      </c>
      <c r="BX1371" t="s">
        <v>2569</v>
      </c>
      <c r="BY1371" t="s">
        <v>74</v>
      </c>
      <c r="BZ1371" t="s">
        <v>74</v>
      </c>
      <c r="CA1371">
        <v>0</v>
      </c>
    </row>
    <row r="1372" spans="1:79" customFormat="1" x14ac:dyDescent="0.25">
      <c r="A1372" t="s">
        <v>2572</v>
      </c>
      <c r="B1372" t="s">
        <v>356</v>
      </c>
      <c r="C1372" t="s">
        <v>394</v>
      </c>
      <c r="D1372" t="s">
        <v>951</v>
      </c>
      <c r="E1372">
        <v>2020</v>
      </c>
      <c r="F1372" t="s">
        <v>74</v>
      </c>
      <c r="G1372" t="s">
        <v>74</v>
      </c>
      <c r="H1372" t="s">
        <v>74</v>
      </c>
      <c r="I1372" t="s">
        <v>74</v>
      </c>
      <c r="J1372" t="s">
        <v>74</v>
      </c>
      <c r="K1372" t="s">
        <v>74</v>
      </c>
      <c r="L1372" t="s">
        <v>74</v>
      </c>
      <c r="M1372" t="s">
        <v>74</v>
      </c>
      <c r="N1372" t="s">
        <v>74</v>
      </c>
      <c r="O1372" t="s">
        <v>74</v>
      </c>
      <c r="P1372" t="s">
        <v>74</v>
      </c>
      <c r="Q1372" t="s">
        <v>74</v>
      </c>
      <c r="R1372" t="s">
        <v>74</v>
      </c>
      <c r="S1372" t="s">
        <v>74</v>
      </c>
      <c r="T1372" t="s">
        <v>74</v>
      </c>
      <c r="U1372" t="s">
        <v>74</v>
      </c>
      <c r="V1372" t="s">
        <v>74</v>
      </c>
      <c r="W1372" t="s">
        <v>74</v>
      </c>
      <c r="X1372" t="s">
        <v>74</v>
      </c>
      <c r="Y1372" t="s">
        <v>74</v>
      </c>
      <c r="Z1372" t="s">
        <v>74</v>
      </c>
      <c r="AA1372" t="s">
        <v>74</v>
      </c>
      <c r="AB1372" t="s">
        <v>74</v>
      </c>
      <c r="AC1372" t="s">
        <v>74</v>
      </c>
      <c r="AD1372" t="s">
        <v>74</v>
      </c>
      <c r="AE1372" t="s">
        <v>74</v>
      </c>
      <c r="AF1372" t="s">
        <v>74</v>
      </c>
      <c r="AG1372" t="s">
        <v>74</v>
      </c>
      <c r="AH1372" t="s">
        <v>74</v>
      </c>
      <c r="AI1372" t="s">
        <v>74</v>
      </c>
      <c r="AJ1372" t="s">
        <v>74</v>
      </c>
      <c r="AK1372" t="s">
        <v>74</v>
      </c>
      <c r="AL1372" t="s">
        <v>74</v>
      </c>
      <c r="AM1372" t="s">
        <v>74</v>
      </c>
      <c r="AN1372" t="s">
        <v>74</v>
      </c>
      <c r="AO1372" t="s">
        <v>74</v>
      </c>
      <c r="AP1372" t="s">
        <v>74</v>
      </c>
      <c r="AQ1372" t="s">
        <v>74</v>
      </c>
      <c r="AR1372" t="s">
        <v>74</v>
      </c>
      <c r="AS1372" t="s">
        <v>74</v>
      </c>
      <c r="AT1372" t="s">
        <v>74</v>
      </c>
      <c r="AU1372" t="s">
        <v>74</v>
      </c>
      <c r="AV1372" t="s">
        <v>74</v>
      </c>
      <c r="AW1372" t="s">
        <v>74</v>
      </c>
      <c r="AX1372" t="s">
        <v>74</v>
      </c>
      <c r="AY1372" t="s">
        <v>74</v>
      </c>
      <c r="AZ1372" t="s">
        <v>74</v>
      </c>
      <c r="BA1372" t="s">
        <v>74</v>
      </c>
      <c r="BB1372" t="s">
        <v>74</v>
      </c>
      <c r="BC1372" t="s">
        <v>74</v>
      </c>
      <c r="BD1372" t="s">
        <v>74</v>
      </c>
      <c r="BE1372" t="s">
        <v>74</v>
      </c>
      <c r="BF1372" t="s">
        <v>74</v>
      </c>
      <c r="BG1372" t="s">
        <v>74</v>
      </c>
      <c r="BH1372" t="s">
        <v>74</v>
      </c>
      <c r="BI1372" t="s">
        <v>74</v>
      </c>
      <c r="BJ1372" t="s">
        <v>74</v>
      </c>
      <c r="BK1372" t="s">
        <v>74</v>
      </c>
      <c r="BL1372" t="s">
        <v>74</v>
      </c>
      <c r="BM1372" t="s">
        <v>74</v>
      </c>
      <c r="BN1372" t="s">
        <v>74</v>
      </c>
      <c r="BO1372" t="s">
        <v>74</v>
      </c>
      <c r="BP1372" t="s">
        <v>74</v>
      </c>
      <c r="BQ1372" t="s">
        <v>74</v>
      </c>
      <c r="BR1372" t="s">
        <v>74</v>
      </c>
      <c r="BS1372" t="s">
        <v>74</v>
      </c>
      <c r="BT1372" t="s">
        <v>74</v>
      </c>
      <c r="BU1372" t="s">
        <v>74</v>
      </c>
      <c r="BV1372" t="s">
        <v>74</v>
      </c>
      <c r="BW1372" t="s">
        <v>74</v>
      </c>
      <c r="BX1372" t="s">
        <v>2569</v>
      </c>
      <c r="BY1372" t="s">
        <v>74</v>
      </c>
      <c r="BZ1372" t="s">
        <v>74</v>
      </c>
      <c r="CA1372">
        <v>1</v>
      </c>
    </row>
    <row r="1373" spans="1:79" customFormat="1" x14ac:dyDescent="0.25">
      <c r="A1373" t="s">
        <v>2573</v>
      </c>
      <c r="B1373" t="s">
        <v>356</v>
      </c>
      <c r="C1373" t="s">
        <v>394</v>
      </c>
      <c r="D1373" t="s">
        <v>953</v>
      </c>
      <c r="E1373">
        <v>2020</v>
      </c>
      <c r="F1373" t="s">
        <v>74</v>
      </c>
      <c r="G1373" t="s">
        <v>74</v>
      </c>
      <c r="H1373" t="s">
        <v>74</v>
      </c>
      <c r="I1373" t="s">
        <v>74</v>
      </c>
      <c r="J1373" t="s">
        <v>74</v>
      </c>
      <c r="K1373" t="s">
        <v>74</v>
      </c>
      <c r="L1373" t="s">
        <v>74</v>
      </c>
      <c r="M1373" t="s">
        <v>74</v>
      </c>
      <c r="N1373" t="s">
        <v>74</v>
      </c>
      <c r="O1373" t="s">
        <v>74</v>
      </c>
      <c r="P1373" t="s">
        <v>74</v>
      </c>
      <c r="Q1373" t="s">
        <v>74</v>
      </c>
      <c r="R1373" t="s">
        <v>74</v>
      </c>
      <c r="S1373" t="s">
        <v>74</v>
      </c>
      <c r="T1373" t="s">
        <v>74</v>
      </c>
      <c r="U1373" t="s">
        <v>74</v>
      </c>
      <c r="V1373" t="s">
        <v>74</v>
      </c>
      <c r="W1373" t="s">
        <v>74</v>
      </c>
      <c r="X1373" t="s">
        <v>74</v>
      </c>
      <c r="Y1373" t="s">
        <v>74</v>
      </c>
      <c r="Z1373" t="s">
        <v>74</v>
      </c>
      <c r="AA1373" t="s">
        <v>74</v>
      </c>
      <c r="AB1373" t="s">
        <v>74</v>
      </c>
      <c r="AC1373" t="s">
        <v>74</v>
      </c>
      <c r="AD1373" t="s">
        <v>74</v>
      </c>
      <c r="AE1373" t="s">
        <v>74</v>
      </c>
      <c r="AF1373" t="s">
        <v>74</v>
      </c>
      <c r="AG1373" t="s">
        <v>74</v>
      </c>
      <c r="AH1373" t="s">
        <v>74</v>
      </c>
      <c r="AI1373" t="s">
        <v>74</v>
      </c>
      <c r="AJ1373" t="s">
        <v>74</v>
      </c>
      <c r="AK1373" t="s">
        <v>74</v>
      </c>
      <c r="AL1373" t="s">
        <v>74</v>
      </c>
      <c r="AM1373" t="s">
        <v>74</v>
      </c>
      <c r="AN1373" t="s">
        <v>74</v>
      </c>
      <c r="AO1373" t="s">
        <v>74</v>
      </c>
      <c r="AP1373" t="s">
        <v>74</v>
      </c>
      <c r="AQ1373" t="s">
        <v>74</v>
      </c>
      <c r="AR1373" t="s">
        <v>74</v>
      </c>
      <c r="AS1373" t="s">
        <v>74</v>
      </c>
      <c r="AT1373" t="s">
        <v>74</v>
      </c>
      <c r="AU1373" t="s">
        <v>74</v>
      </c>
      <c r="AV1373" t="s">
        <v>74</v>
      </c>
      <c r="AW1373" t="s">
        <v>74</v>
      </c>
      <c r="AX1373" t="s">
        <v>74</v>
      </c>
      <c r="AY1373" t="s">
        <v>74</v>
      </c>
      <c r="AZ1373" t="s">
        <v>74</v>
      </c>
      <c r="BA1373" t="s">
        <v>74</v>
      </c>
      <c r="BB1373" t="s">
        <v>74</v>
      </c>
      <c r="BC1373" t="s">
        <v>74</v>
      </c>
      <c r="BD1373" t="s">
        <v>74</v>
      </c>
      <c r="BE1373" t="s">
        <v>74</v>
      </c>
      <c r="BF1373" t="s">
        <v>74</v>
      </c>
      <c r="BG1373" t="s">
        <v>74</v>
      </c>
      <c r="BH1373" t="s">
        <v>74</v>
      </c>
      <c r="BI1373" t="s">
        <v>74</v>
      </c>
      <c r="BJ1373" t="s">
        <v>74</v>
      </c>
      <c r="BK1373" t="s">
        <v>74</v>
      </c>
      <c r="BL1373" t="s">
        <v>74</v>
      </c>
      <c r="BM1373" t="s">
        <v>74</v>
      </c>
      <c r="BN1373" t="s">
        <v>74</v>
      </c>
      <c r="BO1373" t="s">
        <v>74</v>
      </c>
      <c r="BP1373" t="s">
        <v>74</v>
      </c>
      <c r="BQ1373" t="s">
        <v>74</v>
      </c>
      <c r="BR1373" t="s">
        <v>74</v>
      </c>
      <c r="BS1373" t="s">
        <v>74</v>
      </c>
      <c r="BT1373" t="s">
        <v>74</v>
      </c>
      <c r="BU1373" t="s">
        <v>74</v>
      </c>
      <c r="BV1373" t="s">
        <v>74</v>
      </c>
      <c r="BW1373" t="s">
        <v>74</v>
      </c>
      <c r="BX1373" t="s">
        <v>2569</v>
      </c>
      <c r="BY1373" t="s">
        <v>74</v>
      </c>
      <c r="BZ1373" t="s">
        <v>74</v>
      </c>
      <c r="CA1373">
        <v>0</v>
      </c>
    </row>
    <row r="1374" spans="1:79" customFormat="1" x14ac:dyDescent="0.25">
      <c r="A1374" t="s">
        <v>2574</v>
      </c>
      <c r="B1374" t="s">
        <v>356</v>
      </c>
      <c r="C1374" t="s">
        <v>43</v>
      </c>
      <c r="D1374" t="s">
        <v>44</v>
      </c>
      <c r="E1374">
        <v>2020</v>
      </c>
      <c r="F1374">
        <v>3202</v>
      </c>
      <c r="G1374">
        <v>252</v>
      </c>
      <c r="H1374">
        <v>0</v>
      </c>
      <c r="I1374">
        <v>77</v>
      </c>
      <c r="J1374">
        <v>550</v>
      </c>
      <c r="K1374">
        <v>726</v>
      </c>
      <c r="L1374">
        <v>505</v>
      </c>
      <c r="M1374">
        <v>410</v>
      </c>
      <c r="N1374">
        <v>409</v>
      </c>
      <c r="O1374">
        <v>425</v>
      </c>
      <c r="P1374">
        <v>230</v>
      </c>
      <c r="Q1374">
        <v>105</v>
      </c>
      <c r="R1374">
        <v>17</v>
      </c>
      <c r="S1374">
        <v>0</v>
      </c>
      <c r="T1374">
        <v>0</v>
      </c>
      <c r="U1374">
        <v>3272</v>
      </c>
      <c r="V1374">
        <v>181</v>
      </c>
      <c r="W1374">
        <v>1</v>
      </c>
      <c r="X1374">
        <v>2631</v>
      </c>
      <c r="Y1374">
        <v>710</v>
      </c>
      <c r="Z1374">
        <v>113</v>
      </c>
      <c r="AA1374">
        <v>0</v>
      </c>
      <c r="AB1374">
        <v>33</v>
      </c>
      <c r="AC1374">
        <v>138</v>
      </c>
      <c r="AD1374">
        <v>23</v>
      </c>
      <c r="AE1374">
        <v>3260</v>
      </c>
      <c r="AF1374">
        <v>32</v>
      </c>
      <c r="AG1374">
        <v>3333</v>
      </c>
      <c r="AH1374">
        <v>67</v>
      </c>
      <c r="AI1374" t="s">
        <v>74</v>
      </c>
      <c r="AJ1374">
        <v>22</v>
      </c>
      <c r="AK1374">
        <v>377</v>
      </c>
      <c r="AL1374">
        <v>3075</v>
      </c>
      <c r="AM1374">
        <v>2</v>
      </c>
      <c r="AN1374">
        <v>3454</v>
      </c>
      <c r="AO1374">
        <v>0.92704111175448756</v>
      </c>
      <c r="AP1374">
        <v>7.2958888245512443E-2</v>
      </c>
      <c r="AQ1374">
        <v>0</v>
      </c>
      <c r="AR1374">
        <v>2.229299363057325E-2</v>
      </c>
      <c r="AS1374">
        <v>0.15923566878980891</v>
      </c>
      <c r="AT1374">
        <v>0.21019108280254781</v>
      </c>
      <c r="AU1374">
        <v>0.14620729588882461</v>
      </c>
      <c r="AV1374">
        <v>0.1187029530978576</v>
      </c>
      <c r="AW1374">
        <v>0.1184134337000579</v>
      </c>
      <c r="AX1374">
        <v>0.1230457440648523</v>
      </c>
      <c r="AY1374">
        <v>6.6589461493920088E-2</v>
      </c>
      <c r="AZ1374">
        <v>3.0399536768963519E-2</v>
      </c>
      <c r="BA1374">
        <v>0</v>
      </c>
      <c r="BB1374">
        <v>4.9218297625940937E-3</v>
      </c>
      <c r="BC1374">
        <v>0</v>
      </c>
      <c r="BD1374">
        <v>0.94730746960046319</v>
      </c>
      <c r="BE1374">
        <v>5.2403011001737117E-2</v>
      </c>
      <c r="BF1374">
        <v>2.8951939779965261E-4</v>
      </c>
      <c r="BG1374">
        <v>0.76172553561088596</v>
      </c>
      <c r="BH1374">
        <v>0.20555877243775331</v>
      </c>
      <c r="BI1374">
        <v>3.2715691951360738E-2</v>
      </c>
      <c r="BJ1374">
        <v>0</v>
      </c>
      <c r="BK1374">
        <v>9.5541401273885346E-3</v>
      </c>
      <c r="BL1374">
        <v>3.9953676896352062E-2</v>
      </c>
      <c r="BM1374">
        <v>6.658946149392009E-3</v>
      </c>
      <c r="BN1374">
        <v>0.94383323682686737</v>
      </c>
      <c r="BO1374">
        <v>9.2646207295888818E-3</v>
      </c>
      <c r="BP1374">
        <v>0.96496815286624205</v>
      </c>
      <c r="BQ1374">
        <v>1.9397799652576719E-2</v>
      </c>
      <c r="BR1374">
        <v>0</v>
      </c>
      <c r="BS1374">
        <v>6.369426751592357E-3</v>
      </c>
      <c r="BT1374">
        <v>0.10914881297046899</v>
      </c>
      <c r="BU1374">
        <v>0.89027214823393164</v>
      </c>
      <c r="BV1374">
        <v>5.7903879559930511E-4</v>
      </c>
      <c r="BW1374">
        <v>1</v>
      </c>
      <c r="BX1374" t="s">
        <v>2575</v>
      </c>
      <c r="BY1374">
        <v>3454</v>
      </c>
      <c r="BZ1374">
        <v>1</v>
      </c>
      <c r="CA1374">
        <v>0</v>
      </c>
    </row>
    <row r="1375" spans="1:79" customFormat="1" x14ac:dyDescent="0.25">
      <c r="A1375" t="s">
        <v>2576</v>
      </c>
      <c r="B1375" t="s">
        <v>356</v>
      </c>
      <c r="C1375" t="s">
        <v>43</v>
      </c>
      <c r="D1375" t="s">
        <v>947</v>
      </c>
      <c r="E1375">
        <v>2020</v>
      </c>
      <c r="F1375">
        <v>862</v>
      </c>
      <c r="G1375">
        <v>71</v>
      </c>
      <c r="H1375">
        <v>0</v>
      </c>
      <c r="I1375">
        <v>22</v>
      </c>
      <c r="J1375">
        <v>115</v>
      </c>
      <c r="K1375">
        <v>202</v>
      </c>
      <c r="L1375">
        <v>149</v>
      </c>
      <c r="M1375">
        <v>116</v>
      </c>
      <c r="N1375">
        <v>95</v>
      </c>
      <c r="O1375">
        <v>123</v>
      </c>
      <c r="P1375">
        <v>66</v>
      </c>
      <c r="Q1375">
        <v>40</v>
      </c>
      <c r="R1375">
        <v>5</v>
      </c>
      <c r="S1375">
        <v>0</v>
      </c>
      <c r="T1375">
        <v>0</v>
      </c>
      <c r="U1375">
        <v>882</v>
      </c>
      <c r="V1375">
        <v>51</v>
      </c>
      <c r="W1375">
        <v>0</v>
      </c>
      <c r="X1375">
        <v>681</v>
      </c>
      <c r="Y1375">
        <v>222</v>
      </c>
      <c r="Z1375">
        <v>30</v>
      </c>
      <c r="AA1375">
        <v>0</v>
      </c>
      <c r="AB1375">
        <v>8</v>
      </c>
      <c r="AC1375">
        <v>17</v>
      </c>
      <c r="AD1375">
        <v>1</v>
      </c>
      <c r="AE1375">
        <v>907</v>
      </c>
      <c r="AF1375">
        <v>7</v>
      </c>
      <c r="AG1375">
        <v>922</v>
      </c>
      <c r="AH1375">
        <v>4</v>
      </c>
      <c r="AI1375" t="s">
        <v>74</v>
      </c>
      <c r="AJ1375">
        <v>0</v>
      </c>
      <c r="AK1375">
        <v>135</v>
      </c>
      <c r="AL1375">
        <v>797</v>
      </c>
      <c r="AM1375">
        <v>1</v>
      </c>
      <c r="AN1375">
        <v>933</v>
      </c>
      <c r="AO1375">
        <v>0.92390139335476951</v>
      </c>
      <c r="AP1375">
        <v>7.6098606645230438E-2</v>
      </c>
      <c r="AQ1375">
        <v>0</v>
      </c>
      <c r="AR1375">
        <v>2.357984994640943E-2</v>
      </c>
      <c r="AS1375">
        <v>0.1232583065380493</v>
      </c>
      <c r="AT1375">
        <v>0.21650589496248659</v>
      </c>
      <c r="AU1375">
        <v>0.1596998928188639</v>
      </c>
      <c r="AV1375">
        <v>0.12433011789924971</v>
      </c>
      <c r="AW1375">
        <v>0.10182207931404071</v>
      </c>
      <c r="AX1375">
        <v>0.13183279742765269</v>
      </c>
      <c r="AY1375">
        <v>7.0739549839228297E-2</v>
      </c>
      <c r="AZ1375">
        <v>4.2872454448017148E-2</v>
      </c>
      <c r="BA1375">
        <v>0</v>
      </c>
      <c r="BB1375">
        <v>5.3590568060021444E-3</v>
      </c>
      <c r="BC1375">
        <v>0</v>
      </c>
      <c r="BD1375">
        <v>0.94533762057877813</v>
      </c>
      <c r="BE1375">
        <v>5.4662379421221867E-2</v>
      </c>
      <c r="BF1375">
        <v>0</v>
      </c>
      <c r="BG1375">
        <v>0.729903536977492</v>
      </c>
      <c r="BH1375">
        <v>0.23794212218649519</v>
      </c>
      <c r="BI1375">
        <v>3.215434083601286E-2</v>
      </c>
      <c r="BJ1375">
        <v>0</v>
      </c>
      <c r="BK1375">
        <v>8.5744908896034297E-3</v>
      </c>
      <c r="BL1375">
        <v>1.8220793140407289E-2</v>
      </c>
      <c r="BM1375">
        <v>1.0718113612004289E-3</v>
      </c>
      <c r="BN1375">
        <v>0.97213290460878887</v>
      </c>
      <c r="BO1375">
        <v>7.502679528403001E-3</v>
      </c>
      <c r="BP1375">
        <v>0.98821007502679525</v>
      </c>
      <c r="BQ1375">
        <v>4.2872454448017148E-3</v>
      </c>
      <c r="BR1375">
        <v>0</v>
      </c>
      <c r="BS1375">
        <v>0</v>
      </c>
      <c r="BT1375">
        <v>0.1446945337620579</v>
      </c>
      <c r="BU1375">
        <v>0.85423365487674174</v>
      </c>
      <c r="BV1375">
        <v>1.0718113612004289E-3</v>
      </c>
      <c r="BW1375">
        <v>1</v>
      </c>
      <c r="BX1375" t="s">
        <v>2575</v>
      </c>
      <c r="BY1375">
        <v>3454</v>
      </c>
      <c r="BZ1375">
        <v>0.27012159814707593</v>
      </c>
      <c r="CA1375">
        <v>0</v>
      </c>
    </row>
    <row r="1376" spans="1:79" customFormat="1" x14ac:dyDescent="0.25">
      <c r="A1376" t="s">
        <v>2577</v>
      </c>
      <c r="B1376" t="s">
        <v>356</v>
      </c>
      <c r="C1376" t="s">
        <v>43</v>
      </c>
      <c r="D1376" t="s">
        <v>949</v>
      </c>
      <c r="E1376">
        <v>2020</v>
      </c>
      <c r="F1376">
        <v>1225</v>
      </c>
      <c r="G1376">
        <v>100</v>
      </c>
      <c r="H1376">
        <v>0</v>
      </c>
      <c r="I1376">
        <v>34</v>
      </c>
      <c r="J1376">
        <v>237</v>
      </c>
      <c r="K1376">
        <v>261</v>
      </c>
      <c r="L1376">
        <v>183</v>
      </c>
      <c r="M1376">
        <v>166</v>
      </c>
      <c r="N1376">
        <v>172</v>
      </c>
      <c r="O1376">
        <v>174</v>
      </c>
      <c r="P1376">
        <v>74</v>
      </c>
      <c r="Q1376">
        <v>22</v>
      </c>
      <c r="R1376">
        <v>2</v>
      </c>
      <c r="S1376">
        <v>0</v>
      </c>
      <c r="T1376">
        <v>0</v>
      </c>
      <c r="U1376">
        <v>1239</v>
      </c>
      <c r="V1376">
        <v>85</v>
      </c>
      <c r="W1376">
        <v>1</v>
      </c>
      <c r="X1376">
        <v>1089</v>
      </c>
      <c r="Y1376">
        <v>205</v>
      </c>
      <c r="Z1376">
        <v>31</v>
      </c>
      <c r="AA1376">
        <v>0</v>
      </c>
      <c r="AB1376">
        <v>20</v>
      </c>
      <c r="AC1376">
        <v>105</v>
      </c>
      <c r="AD1376">
        <v>0</v>
      </c>
      <c r="AE1376">
        <v>1200</v>
      </c>
      <c r="AF1376">
        <v>11</v>
      </c>
      <c r="AG1376">
        <v>1311</v>
      </c>
      <c r="AH1376">
        <v>3</v>
      </c>
      <c r="AI1376" t="s">
        <v>74</v>
      </c>
      <c r="AJ1376">
        <v>0</v>
      </c>
      <c r="AK1376">
        <v>26</v>
      </c>
      <c r="AL1376">
        <v>1299</v>
      </c>
      <c r="AM1376">
        <v>0</v>
      </c>
      <c r="AN1376">
        <v>1325</v>
      </c>
      <c r="AO1376">
        <v>0.92452830188679247</v>
      </c>
      <c r="AP1376">
        <v>7.5471698113207544E-2</v>
      </c>
      <c r="AQ1376">
        <v>0</v>
      </c>
      <c r="AR1376">
        <v>2.5660377358490569E-2</v>
      </c>
      <c r="AS1376">
        <v>0.17886792452830191</v>
      </c>
      <c r="AT1376">
        <v>0.19698113207547169</v>
      </c>
      <c r="AU1376">
        <v>0.1381132075471698</v>
      </c>
      <c r="AV1376">
        <v>0.12528301886792451</v>
      </c>
      <c r="AW1376">
        <v>0.12981132075471699</v>
      </c>
      <c r="AX1376">
        <v>0.1313207547169811</v>
      </c>
      <c r="AY1376">
        <v>5.5849056603773588E-2</v>
      </c>
      <c r="AZ1376">
        <v>1.6603773584905661E-2</v>
      </c>
      <c r="BA1376">
        <v>0</v>
      </c>
      <c r="BB1376">
        <v>1.5094339622641511E-3</v>
      </c>
      <c r="BC1376">
        <v>0</v>
      </c>
      <c r="BD1376">
        <v>0.93509433962264155</v>
      </c>
      <c r="BE1376">
        <v>6.4150943396226415E-2</v>
      </c>
      <c r="BF1376">
        <v>7.5471698113207543E-4</v>
      </c>
      <c r="BG1376">
        <v>0.82188679245283014</v>
      </c>
      <c r="BH1376">
        <v>0.15471698113207549</v>
      </c>
      <c r="BI1376">
        <v>2.339622641509434E-2</v>
      </c>
      <c r="BJ1376">
        <v>0</v>
      </c>
      <c r="BK1376">
        <v>1.509433962264151E-2</v>
      </c>
      <c r="BL1376">
        <v>7.9245283018867921E-2</v>
      </c>
      <c r="BM1376">
        <v>0</v>
      </c>
      <c r="BN1376">
        <v>0.90566037735849059</v>
      </c>
      <c r="BO1376">
        <v>8.3018867924528304E-3</v>
      </c>
      <c r="BP1376">
        <v>0.98943396226415092</v>
      </c>
      <c r="BQ1376">
        <v>2.264150943396227E-3</v>
      </c>
      <c r="BR1376">
        <v>0</v>
      </c>
      <c r="BS1376">
        <v>0</v>
      </c>
      <c r="BT1376">
        <v>1.962264150943396E-2</v>
      </c>
      <c r="BU1376">
        <v>0.98037735849056606</v>
      </c>
      <c r="BV1376">
        <v>0</v>
      </c>
      <c r="BW1376">
        <v>1</v>
      </c>
      <c r="BX1376" t="s">
        <v>2575</v>
      </c>
      <c r="BY1376">
        <v>3454</v>
      </c>
      <c r="BZ1376">
        <v>0.38361320208453958</v>
      </c>
      <c r="CA1376">
        <v>0</v>
      </c>
    </row>
    <row r="1377" spans="1:79" customFormat="1" x14ac:dyDescent="0.25">
      <c r="A1377" t="s">
        <v>2578</v>
      </c>
      <c r="B1377" t="s">
        <v>356</v>
      </c>
      <c r="C1377" t="s">
        <v>43</v>
      </c>
      <c r="D1377" t="s">
        <v>951</v>
      </c>
      <c r="E1377">
        <v>2020</v>
      </c>
      <c r="F1377">
        <v>93</v>
      </c>
      <c r="G1377">
        <v>7</v>
      </c>
      <c r="H1377">
        <v>0</v>
      </c>
      <c r="I1377">
        <v>3</v>
      </c>
      <c r="J1377">
        <v>20</v>
      </c>
      <c r="K1377">
        <v>26</v>
      </c>
      <c r="L1377">
        <v>14</v>
      </c>
      <c r="M1377">
        <v>6</v>
      </c>
      <c r="N1377">
        <v>13</v>
      </c>
      <c r="O1377">
        <v>4</v>
      </c>
      <c r="P1377">
        <v>9</v>
      </c>
      <c r="Q1377">
        <v>3</v>
      </c>
      <c r="R1377">
        <v>2</v>
      </c>
      <c r="S1377">
        <v>0</v>
      </c>
      <c r="T1377">
        <v>0</v>
      </c>
      <c r="U1377">
        <v>96</v>
      </c>
      <c r="V1377">
        <v>4</v>
      </c>
      <c r="W1377">
        <v>0</v>
      </c>
      <c r="X1377">
        <v>83</v>
      </c>
      <c r="Y1377">
        <v>17</v>
      </c>
      <c r="Z1377">
        <v>0</v>
      </c>
      <c r="AA1377">
        <v>0</v>
      </c>
      <c r="AB1377">
        <v>1</v>
      </c>
      <c r="AC1377">
        <v>2</v>
      </c>
      <c r="AD1377">
        <v>0</v>
      </c>
      <c r="AE1377">
        <v>97</v>
      </c>
      <c r="AF1377">
        <v>3</v>
      </c>
      <c r="AG1377">
        <v>97</v>
      </c>
      <c r="AH1377">
        <v>0</v>
      </c>
      <c r="AI1377" t="s">
        <v>74</v>
      </c>
      <c r="AJ1377">
        <v>0</v>
      </c>
      <c r="AK1377">
        <v>14</v>
      </c>
      <c r="AL1377">
        <v>86</v>
      </c>
      <c r="AM1377">
        <v>0</v>
      </c>
      <c r="AN1377">
        <v>100</v>
      </c>
      <c r="AO1377">
        <v>0.93</v>
      </c>
      <c r="AP1377">
        <v>7.0000000000000007E-2</v>
      </c>
      <c r="AQ1377">
        <v>0</v>
      </c>
      <c r="AR1377">
        <v>0.03</v>
      </c>
      <c r="AS1377">
        <v>0.2</v>
      </c>
      <c r="AT1377">
        <v>0.26</v>
      </c>
      <c r="AU1377">
        <v>0.14000000000000001</v>
      </c>
      <c r="AV1377">
        <v>0.06</v>
      </c>
      <c r="AW1377">
        <v>0.13</v>
      </c>
      <c r="AX1377">
        <v>0.04</v>
      </c>
      <c r="AY1377">
        <v>0.09</v>
      </c>
      <c r="AZ1377">
        <v>0.03</v>
      </c>
      <c r="BA1377">
        <v>0</v>
      </c>
      <c r="BB1377">
        <v>0.02</v>
      </c>
      <c r="BC1377">
        <v>0</v>
      </c>
      <c r="BD1377">
        <v>0.96</v>
      </c>
      <c r="BE1377">
        <v>0.04</v>
      </c>
      <c r="BF1377">
        <v>0</v>
      </c>
      <c r="BG1377">
        <v>0.83</v>
      </c>
      <c r="BH1377">
        <v>0.17</v>
      </c>
      <c r="BI1377">
        <v>0</v>
      </c>
      <c r="BJ1377">
        <v>0</v>
      </c>
      <c r="BK1377">
        <v>0.01</v>
      </c>
      <c r="BL1377">
        <v>0.02</v>
      </c>
      <c r="BM1377">
        <v>0</v>
      </c>
      <c r="BN1377">
        <v>0.97</v>
      </c>
      <c r="BO1377">
        <v>0.03</v>
      </c>
      <c r="BP1377">
        <v>0.97</v>
      </c>
      <c r="BQ1377">
        <v>0</v>
      </c>
      <c r="BR1377">
        <v>0</v>
      </c>
      <c r="BS1377">
        <v>0</v>
      </c>
      <c r="BT1377">
        <v>0.14000000000000001</v>
      </c>
      <c r="BU1377">
        <v>0.86</v>
      </c>
      <c r="BV1377">
        <v>0</v>
      </c>
      <c r="BW1377">
        <v>1</v>
      </c>
      <c r="BX1377" t="s">
        <v>2575</v>
      </c>
      <c r="BY1377">
        <v>3454</v>
      </c>
      <c r="BZ1377">
        <v>2.8951939779965258E-2</v>
      </c>
      <c r="CA1377">
        <v>0</v>
      </c>
    </row>
    <row r="1378" spans="1:79" customFormat="1" x14ac:dyDescent="0.25">
      <c r="A1378" t="s">
        <v>2579</v>
      </c>
      <c r="B1378" t="s">
        <v>356</v>
      </c>
      <c r="C1378" t="s">
        <v>43</v>
      </c>
      <c r="D1378" t="s">
        <v>953</v>
      </c>
      <c r="E1378">
        <v>2020</v>
      </c>
      <c r="F1378">
        <v>1022</v>
      </c>
      <c r="G1378">
        <v>74</v>
      </c>
      <c r="H1378">
        <v>0</v>
      </c>
      <c r="I1378">
        <v>18</v>
      </c>
      <c r="J1378">
        <v>178</v>
      </c>
      <c r="K1378">
        <v>237</v>
      </c>
      <c r="L1378">
        <v>159</v>
      </c>
      <c r="M1378">
        <v>122</v>
      </c>
      <c r="N1378">
        <v>129</v>
      </c>
      <c r="O1378">
        <v>124</v>
      </c>
      <c r="P1378">
        <v>81</v>
      </c>
      <c r="Q1378">
        <v>40</v>
      </c>
      <c r="R1378">
        <v>8</v>
      </c>
      <c r="S1378">
        <v>0</v>
      </c>
      <c r="T1378">
        <v>0</v>
      </c>
      <c r="U1378">
        <v>1055</v>
      </c>
      <c r="V1378">
        <v>41</v>
      </c>
      <c r="W1378">
        <v>0</v>
      </c>
      <c r="X1378">
        <v>778</v>
      </c>
      <c r="Y1378">
        <v>266</v>
      </c>
      <c r="Z1378">
        <v>52</v>
      </c>
      <c r="AA1378">
        <v>0</v>
      </c>
      <c r="AB1378">
        <v>4</v>
      </c>
      <c r="AC1378">
        <v>14</v>
      </c>
      <c r="AD1378">
        <v>22</v>
      </c>
      <c r="AE1378">
        <v>1056</v>
      </c>
      <c r="AF1378">
        <v>11</v>
      </c>
      <c r="AG1378">
        <v>1003</v>
      </c>
      <c r="AH1378">
        <v>60</v>
      </c>
      <c r="AI1378" t="s">
        <v>74</v>
      </c>
      <c r="AJ1378">
        <v>22</v>
      </c>
      <c r="AK1378">
        <v>202</v>
      </c>
      <c r="AL1378">
        <v>893</v>
      </c>
      <c r="AM1378">
        <v>1</v>
      </c>
      <c r="AN1378">
        <v>1096</v>
      </c>
      <c r="AO1378">
        <v>0.93248175182481752</v>
      </c>
      <c r="AP1378">
        <v>6.7518248175182483E-2</v>
      </c>
      <c r="AQ1378">
        <v>0</v>
      </c>
      <c r="AR1378">
        <v>1.6423357664233581E-2</v>
      </c>
      <c r="AS1378">
        <v>0.16240875912408759</v>
      </c>
      <c r="AT1378">
        <v>0.21624087591240879</v>
      </c>
      <c r="AU1378">
        <v>0.1450729927007299</v>
      </c>
      <c r="AV1378">
        <v>0.1113138686131387</v>
      </c>
      <c r="AW1378">
        <v>0.11770072992700729</v>
      </c>
      <c r="AX1378">
        <v>0.1131386861313869</v>
      </c>
      <c r="AY1378">
        <v>7.3905109489051102E-2</v>
      </c>
      <c r="AZ1378">
        <v>3.6496350364963501E-2</v>
      </c>
      <c r="BA1378">
        <v>0</v>
      </c>
      <c r="BB1378">
        <v>7.2992700729926996E-3</v>
      </c>
      <c r="BC1378">
        <v>0</v>
      </c>
      <c r="BD1378">
        <v>0.96259124087591241</v>
      </c>
      <c r="BE1378">
        <v>3.7408759124087587E-2</v>
      </c>
      <c r="BF1378">
        <v>0</v>
      </c>
      <c r="BG1378">
        <v>0.70985401459854014</v>
      </c>
      <c r="BH1378">
        <v>0.24270072992700731</v>
      </c>
      <c r="BI1378">
        <v>4.7445255474452552E-2</v>
      </c>
      <c r="BJ1378">
        <v>0</v>
      </c>
      <c r="BK1378">
        <v>3.6496350364963498E-3</v>
      </c>
      <c r="BL1378">
        <v>1.277372262773723E-2</v>
      </c>
      <c r="BM1378">
        <v>2.007299270072993E-2</v>
      </c>
      <c r="BN1378">
        <v>0.96350364963503654</v>
      </c>
      <c r="BO1378">
        <v>1.003649635036496E-2</v>
      </c>
      <c r="BP1378">
        <v>0.91514598540145986</v>
      </c>
      <c r="BQ1378">
        <v>5.4744525547445258E-2</v>
      </c>
      <c r="BR1378">
        <v>0</v>
      </c>
      <c r="BS1378">
        <v>2.007299270072993E-2</v>
      </c>
      <c r="BT1378">
        <v>0.18430656934306569</v>
      </c>
      <c r="BU1378">
        <v>0.81478102189781021</v>
      </c>
      <c r="BV1378">
        <v>9.1240875912408756E-4</v>
      </c>
      <c r="BW1378">
        <v>1</v>
      </c>
      <c r="BX1378" t="s">
        <v>2575</v>
      </c>
      <c r="BY1378">
        <v>3454</v>
      </c>
      <c r="BZ1378">
        <v>0.31731325998841919</v>
      </c>
      <c r="CA1378">
        <v>0</v>
      </c>
    </row>
    <row r="1379" spans="1:79" customFormat="1" x14ac:dyDescent="0.25">
      <c r="A1379" t="s">
        <v>2580</v>
      </c>
      <c r="B1379" t="s">
        <v>356</v>
      </c>
      <c r="C1379" t="s">
        <v>187</v>
      </c>
      <c r="D1379" t="s">
        <v>44</v>
      </c>
      <c r="E1379">
        <v>2020</v>
      </c>
      <c r="F1379">
        <v>42</v>
      </c>
      <c r="G1379">
        <v>3</v>
      </c>
      <c r="H1379">
        <v>0</v>
      </c>
      <c r="I1379">
        <v>2</v>
      </c>
      <c r="J1379">
        <v>13</v>
      </c>
      <c r="K1379">
        <v>12</v>
      </c>
      <c r="L1379">
        <v>6</v>
      </c>
      <c r="M1379">
        <v>7</v>
      </c>
      <c r="N1379">
        <v>2</v>
      </c>
      <c r="O1379">
        <v>3</v>
      </c>
      <c r="P1379">
        <v>0</v>
      </c>
      <c r="Q1379">
        <v>0</v>
      </c>
      <c r="R1379">
        <v>0</v>
      </c>
      <c r="S1379">
        <v>0</v>
      </c>
      <c r="T1379">
        <v>0</v>
      </c>
      <c r="U1379">
        <v>44</v>
      </c>
      <c r="V1379">
        <v>1</v>
      </c>
      <c r="W1379">
        <v>0</v>
      </c>
      <c r="X1379">
        <v>41</v>
      </c>
      <c r="Y1379">
        <v>2</v>
      </c>
      <c r="Z1379">
        <v>2</v>
      </c>
      <c r="AA1379">
        <v>0</v>
      </c>
      <c r="AB1379">
        <v>0</v>
      </c>
      <c r="AC1379">
        <v>1</v>
      </c>
      <c r="AD1379">
        <v>0</v>
      </c>
      <c r="AE1379">
        <v>44</v>
      </c>
      <c r="AF1379">
        <v>2</v>
      </c>
      <c r="AG1379">
        <v>42</v>
      </c>
      <c r="AH1379">
        <v>1</v>
      </c>
      <c r="AI1379">
        <v>0</v>
      </c>
      <c r="AJ1379">
        <v>0</v>
      </c>
      <c r="AK1379">
        <v>18</v>
      </c>
      <c r="AL1379">
        <v>26</v>
      </c>
      <c r="AM1379">
        <v>1</v>
      </c>
      <c r="AN1379">
        <v>45</v>
      </c>
      <c r="AO1379">
        <v>0.93333333333333335</v>
      </c>
      <c r="AP1379">
        <v>6.6666666666666666E-2</v>
      </c>
      <c r="AQ1379">
        <v>0</v>
      </c>
      <c r="AR1379">
        <v>4.4444444444444453E-2</v>
      </c>
      <c r="AS1379">
        <v>0.28888888888888892</v>
      </c>
      <c r="AT1379">
        <v>0.26666666666666672</v>
      </c>
      <c r="AU1379">
        <v>0.1333333333333333</v>
      </c>
      <c r="AV1379">
        <v>0.15555555555555561</v>
      </c>
      <c r="AW1379">
        <v>4.4444444444444453E-2</v>
      </c>
      <c r="AX1379">
        <v>6.6666666666666666E-2</v>
      </c>
      <c r="AY1379">
        <v>0</v>
      </c>
      <c r="AZ1379">
        <v>0</v>
      </c>
      <c r="BA1379">
        <v>0</v>
      </c>
      <c r="BB1379">
        <v>0</v>
      </c>
      <c r="BC1379">
        <v>0</v>
      </c>
      <c r="BD1379">
        <v>0.97777777777777775</v>
      </c>
      <c r="BE1379">
        <v>2.222222222222222E-2</v>
      </c>
      <c r="BF1379">
        <v>0</v>
      </c>
      <c r="BG1379">
        <v>0.91111111111111109</v>
      </c>
      <c r="BH1379">
        <v>4.4444444444444453E-2</v>
      </c>
      <c r="BI1379">
        <v>4.4444444444444453E-2</v>
      </c>
      <c r="BJ1379">
        <v>0</v>
      </c>
      <c r="BK1379">
        <v>0</v>
      </c>
      <c r="BL1379">
        <v>2.222222222222222E-2</v>
      </c>
      <c r="BM1379">
        <v>0</v>
      </c>
      <c r="BN1379">
        <v>0.97777777777777775</v>
      </c>
      <c r="BO1379">
        <v>4.4444444444444453E-2</v>
      </c>
      <c r="BP1379">
        <v>0.93333333333333335</v>
      </c>
      <c r="BQ1379">
        <v>2.222222222222222E-2</v>
      </c>
      <c r="BR1379">
        <v>0</v>
      </c>
      <c r="BS1379">
        <v>0</v>
      </c>
      <c r="BT1379">
        <v>0.4</v>
      </c>
      <c r="BU1379">
        <v>0.57777777777777772</v>
      </c>
      <c r="BV1379">
        <v>2.222222222222222E-2</v>
      </c>
      <c r="BW1379">
        <v>1</v>
      </c>
      <c r="BX1379" t="s">
        <v>2581</v>
      </c>
      <c r="BY1379">
        <v>45</v>
      </c>
      <c r="BZ1379">
        <v>1</v>
      </c>
      <c r="CA1379">
        <v>0</v>
      </c>
    </row>
    <row r="1380" spans="1:79" customFormat="1" x14ac:dyDescent="0.25">
      <c r="A1380" t="s">
        <v>2582</v>
      </c>
      <c r="B1380" t="s">
        <v>356</v>
      </c>
      <c r="C1380" t="s">
        <v>187</v>
      </c>
      <c r="D1380" t="s">
        <v>947</v>
      </c>
      <c r="E1380">
        <v>2020</v>
      </c>
      <c r="F1380" t="s">
        <v>74</v>
      </c>
      <c r="G1380" t="s">
        <v>74</v>
      </c>
      <c r="H1380" t="s">
        <v>74</v>
      </c>
      <c r="I1380" t="s">
        <v>74</v>
      </c>
      <c r="J1380" t="s">
        <v>74</v>
      </c>
      <c r="K1380" t="s">
        <v>74</v>
      </c>
      <c r="L1380" t="s">
        <v>74</v>
      </c>
      <c r="M1380" t="s">
        <v>74</v>
      </c>
      <c r="N1380" t="s">
        <v>74</v>
      </c>
      <c r="O1380" t="s">
        <v>74</v>
      </c>
      <c r="P1380" t="s">
        <v>74</v>
      </c>
      <c r="Q1380" t="s">
        <v>74</v>
      </c>
      <c r="R1380" t="s">
        <v>74</v>
      </c>
      <c r="S1380" t="s">
        <v>74</v>
      </c>
      <c r="T1380" t="s">
        <v>74</v>
      </c>
      <c r="U1380" t="s">
        <v>74</v>
      </c>
      <c r="V1380" t="s">
        <v>74</v>
      </c>
      <c r="W1380" t="s">
        <v>74</v>
      </c>
      <c r="X1380" t="s">
        <v>74</v>
      </c>
      <c r="Y1380" t="s">
        <v>74</v>
      </c>
      <c r="Z1380" t="s">
        <v>74</v>
      </c>
      <c r="AA1380" t="s">
        <v>74</v>
      </c>
      <c r="AB1380" t="s">
        <v>74</v>
      </c>
      <c r="AC1380" t="s">
        <v>74</v>
      </c>
      <c r="AD1380" t="s">
        <v>74</v>
      </c>
      <c r="AE1380" t="s">
        <v>74</v>
      </c>
      <c r="AF1380" t="s">
        <v>74</v>
      </c>
      <c r="AG1380" t="s">
        <v>74</v>
      </c>
      <c r="AH1380" t="s">
        <v>74</v>
      </c>
      <c r="AI1380" t="s">
        <v>74</v>
      </c>
      <c r="AJ1380" t="s">
        <v>74</v>
      </c>
      <c r="AK1380" t="s">
        <v>74</v>
      </c>
      <c r="AL1380" t="s">
        <v>74</v>
      </c>
      <c r="AM1380" t="s">
        <v>74</v>
      </c>
      <c r="AN1380" t="s">
        <v>74</v>
      </c>
      <c r="AO1380" t="s">
        <v>74</v>
      </c>
      <c r="AP1380" t="s">
        <v>74</v>
      </c>
      <c r="AQ1380" t="s">
        <v>74</v>
      </c>
      <c r="AR1380" t="s">
        <v>74</v>
      </c>
      <c r="AS1380" t="s">
        <v>74</v>
      </c>
      <c r="AT1380" t="s">
        <v>74</v>
      </c>
      <c r="AU1380" t="s">
        <v>74</v>
      </c>
      <c r="AV1380" t="s">
        <v>74</v>
      </c>
      <c r="AW1380" t="s">
        <v>74</v>
      </c>
      <c r="AX1380" t="s">
        <v>74</v>
      </c>
      <c r="AY1380" t="s">
        <v>74</v>
      </c>
      <c r="AZ1380" t="s">
        <v>74</v>
      </c>
      <c r="BA1380" t="s">
        <v>74</v>
      </c>
      <c r="BB1380" t="s">
        <v>74</v>
      </c>
      <c r="BC1380" t="s">
        <v>74</v>
      </c>
      <c r="BD1380" t="s">
        <v>74</v>
      </c>
      <c r="BE1380" t="s">
        <v>74</v>
      </c>
      <c r="BF1380" t="s">
        <v>74</v>
      </c>
      <c r="BG1380" t="s">
        <v>74</v>
      </c>
      <c r="BH1380" t="s">
        <v>74</v>
      </c>
      <c r="BI1380" t="s">
        <v>74</v>
      </c>
      <c r="BJ1380" t="s">
        <v>74</v>
      </c>
      <c r="BK1380" t="s">
        <v>74</v>
      </c>
      <c r="BL1380" t="s">
        <v>74</v>
      </c>
      <c r="BM1380" t="s">
        <v>74</v>
      </c>
      <c r="BN1380" t="s">
        <v>74</v>
      </c>
      <c r="BO1380" t="s">
        <v>74</v>
      </c>
      <c r="BP1380" t="s">
        <v>74</v>
      </c>
      <c r="BQ1380" t="s">
        <v>74</v>
      </c>
      <c r="BR1380" t="s">
        <v>74</v>
      </c>
      <c r="BS1380" t="s">
        <v>74</v>
      </c>
      <c r="BT1380" t="s">
        <v>74</v>
      </c>
      <c r="BU1380" t="s">
        <v>74</v>
      </c>
      <c r="BV1380" t="s">
        <v>74</v>
      </c>
      <c r="BW1380" t="s">
        <v>74</v>
      </c>
      <c r="BX1380" t="s">
        <v>2581</v>
      </c>
      <c r="BY1380" t="s">
        <v>74</v>
      </c>
      <c r="BZ1380" t="s">
        <v>74</v>
      </c>
      <c r="CA1380">
        <v>0</v>
      </c>
    </row>
    <row r="1381" spans="1:79" customFormat="1" x14ac:dyDescent="0.25">
      <c r="A1381" t="s">
        <v>2583</v>
      </c>
      <c r="B1381" t="s">
        <v>356</v>
      </c>
      <c r="C1381" t="s">
        <v>187</v>
      </c>
      <c r="D1381" t="s">
        <v>949</v>
      </c>
      <c r="E1381">
        <v>2020</v>
      </c>
      <c r="F1381" t="s">
        <v>74</v>
      </c>
      <c r="G1381" t="s">
        <v>74</v>
      </c>
      <c r="H1381" t="s">
        <v>74</v>
      </c>
      <c r="I1381" t="s">
        <v>74</v>
      </c>
      <c r="J1381" t="s">
        <v>74</v>
      </c>
      <c r="K1381" t="s">
        <v>74</v>
      </c>
      <c r="L1381" t="s">
        <v>74</v>
      </c>
      <c r="M1381" t="s">
        <v>74</v>
      </c>
      <c r="N1381" t="s">
        <v>74</v>
      </c>
      <c r="O1381" t="s">
        <v>74</v>
      </c>
      <c r="P1381" t="s">
        <v>74</v>
      </c>
      <c r="Q1381" t="s">
        <v>74</v>
      </c>
      <c r="R1381" t="s">
        <v>74</v>
      </c>
      <c r="S1381" t="s">
        <v>74</v>
      </c>
      <c r="T1381" t="s">
        <v>74</v>
      </c>
      <c r="U1381" t="s">
        <v>74</v>
      </c>
      <c r="V1381" t="s">
        <v>74</v>
      </c>
      <c r="W1381" t="s">
        <v>74</v>
      </c>
      <c r="X1381" t="s">
        <v>74</v>
      </c>
      <c r="Y1381" t="s">
        <v>74</v>
      </c>
      <c r="Z1381" t="s">
        <v>74</v>
      </c>
      <c r="AA1381" t="s">
        <v>74</v>
      </c>
      <c r="AB1381" t="s">
        <v>74</v>
      </c>
      <c r="AC1381" t="s">
        <v>74</v>
      </c>
      <c r="AD1381" t="s">
        <v>74</v>
      </c>
      <c r="AE1381" t="s">
        <v>74</v>
      </c>
      <c r="AF1381" t="s">
        <v>74</v>
      </c>
      <c r="AG1381" t="s">
        <v>74</v>
      </c>
      <c r="AH1381" t="s">
        <v>74</v>
      </c>
      <c r="AI1381" t="s">
        <v>74</v>
      </c>
      <c r="AJ1381" t="s">
        <v>74</v>
      </c>
      <c r="AK1381" t="s">
        <v>74</v>
      </c>
      <c r="AL1381" t="s">
        <v>74</v>
      </c>
      <c r="AM1381" t="s">
        <v>74</v>
      </c>
      <c r="AN1381" t="s">
        <v>74</v>
      </c>
      <c r="AO1381" t="s">
        <v>74</v>
      </c>
      <c r="AP1381" t="s">
        <v>74</v>
      </c>
      <c r="AQ1381" t="s">
        <v>74</v>
      </c>
      <c r="AR1381" t="s">
        <v>74</v>
      </c>
      <c r="AS1381" t="s">
        <v>74</v>
      </c>
      <c r="AT1381" t="s">
        <v>74</v>
      </c>
      <c r="AU1381" t="s">
        <v>74</v>
      </c>
      <c r="AV1381" t="s">
        <v>74</v>
      </c>
      <c r="AW1381" t="s">
        <v>74</v>
      </c>
      <c r="AX1381" t="s">
        <v>74</v>
      </c>
      <c r="AY1381" t="s">
        <v>74</v>
      </c>
      <c r="AZ1381" t="s">
        <v>74</v>
      </c>
      <c r="BA1381" t="s">
        <v>74</v>
      </c>
      <c r="BB1381" t="s">
        <v>74</v>
      </c>
      <c r="BC1381" t="s">
        <v>74</v>
      </c>
      <c r="BD1381" t="s">
        <v>74</v>
      </c>
      <c r="BE1381" t="s">
        <v>74</v>
      </c>
      <c r="BF1381" t="s">
        <v>74</v>
      </c>
      <c r="BG1381" t="s">
        <v>74</v>
      </c>
      <c r="BH1381" t="s">
        <v>74</v>
      </c>
      <c r="BI1381" t="s">
        <v>74</v>
      </c>
      <c r="BJ1381" t="s">
        <v>74</v>
      </c>
      <c r="BK1381" t="s">
        <v>74</v>
      </c>
      <c r="BL1381" t="s">
        <v>74</v>
      </c>
      <c r="BM1381" t="s">
        <v>74</v>
      </c>
      <c r="BN1381" t="s">
        <v>74</v>
      </c>
      <c r="BO1381" t="s">
        <v>74</v>
      </c>
      <c r="BP1381" t="s">
        <v>74</v>
      </c>
      <c r="BQ1381" t="s">
        <v>74</v>
      </c>
      <c r="BR1381" t="s">
        <v>74</v>
      </c>
      <c r="BS1381" t="s">
        <v>74</v>
      </c>
      <c r="BT1381" t="s">
        <v>74</v>
      </c>
      <c r="BU1381" t="s">
        <v>74</v>
      </c>
      <c r="BV1381" t="s">
        <v>74</v>
      </c>
      <c r="BW1381" t="s">
        <v>74</v>
      </c>
      <c r="BX1381" t="s">
        <v>2581</v>
      </c>
      <c r="BY1381" t="s">
        <v>74</v>
      </c>
      <c r="BZ1381" t="s">
        <v>74</v>
      </c>
      <c r="CA1381">
        <v>1</v>
      </c>
    </row>
    <row r="1382" spans="1:79" customFormat="1" x14ac:dyDescent="0.25">
      <c r="A1382" t="s">
        <v>2584</v>
      </c>
      <c r="B1382" t="s">
        <v>356</v>
      </c>
      <c r="C1382" t="s">
        <v>187</v>
      </c>
      <c r="D1382" t="s">
        <v>951</v>
      </c>
      <c r="E1382">
        <v>2020</v>
      </c>
      <c r="F1382" t="s">
        <v>74</v>
      </c>
      <c r="G1382" t="s">
        <v>74</v>
      </c>
      <c r="H1382" t="s">
        <v>74</v>
      </c>
      <c r="I1382" t="s">
        <v>74</v>
      </c>
      <c r="J1382" t="s">
        <v>74</v>
      </c>
      <c r="K1382" t="s">
        <v>74</v>
      </c>
      <c r="L1382" t="s">
        <v>74</v>
      </c>
      <c r="M1382" t="s">
        <v>74</v>
      </c>
      <c r="N1382" t="s">
        <v>74</v>
      </c>
      <c r="O1382" t="s">
        <v>74</v>
      </c>
      <c r="P1382" t="s">
        <v>74</v>
      </c>
      <c r="Q1382" t="s">
        <v>74</v>
      </c>
      <c r="R1382" t="s">
        <v>74</v>
      </c>
      <c r="S1382" t="s">
        <v>74</v>
      </c>
      <c r="T1382" t="s">
        <v>74</v>
      </c>
      <c r="U1382" t="s">
        <v>74</v>
      </c>
      <c r="V1382" t="s">
        <v>74</v>
      </c>
      <c r="W1382" t="s">
        <v>74</v>
      </c>
      <c r="X1382" t="s">
        <v>74</v>
      </c>
      <c r="Y1382" t="s">
        <v>74</v>
      </c>
      <c r="Z1382" t="s">
        <v>74</v>
      </c>
      <c r="AA1382" t="s">
        <v>74</v>
      </c>
      <c r="AB1382" t="s">
        <v>74</v>
      </c>
      <c r="AC1382" t="s">
        <v>74</v>
      </c>
      <c r="AD1382" t="s">
        <v>74</v>
      </c>
      <c r="AE1382" t="s">
        <v>74</v>
      </c>
      <c r="AF1382" t="s">
        <v>74</v>
      </c>
      <c r="AG1382" t="s">
        <v>74</v>
      </c>
      <c r="AH1382" t="s">
        <v>74</v>
      </c>
      <c r="AI1382" t="s">
        <v>74</v>
      </c>
      <c r="AJ1382" t="s">
        <v>74</v>
      </c>
      <c r="AK1382" t="s">
        <v>74</v>
      </c>
      <c r="AL1382" t="s">
        <v>74</v>
      </c>
      <c r="AM1382" t="s">
        <v>74</v>
      </c>
      <c r="AN1382" t="s">
        <v>74</v>
      </c>
      <c r="AO1382" t="s">
        <v>74</v>
      </c>
      <c r="AP1382" t="s">
        <v>74</v>
      </c>
      <c r="AQ1382" t="s">
        <v>74</v>
      </c>
      <c r="AR1382" t="s">
        <v>74</v>
      </c>
      <c r="AS1382" t="s">
        <v>74</v>
      </c>
      <c r="AT1382" t="s">
        <v>74</v>
      </c>
      <c r="AU1382" t="s">
        <v>74</v>
      </c>
      <c r="AV1382" t="s">
        <v>74</v>
      </c>
      <c r="AW1382" t="s">
        <v>74</v>
      </c>
      <c r="AX1382" t="s">
        <v>74</v>
      </c>
      <c r="AY1382" t="s">
        <v>74</v>
      </c>
      <c r="AZ1382" t="s">
        <v>74</v>
      </c>
      <c r="BA1382" t="s">
        <v>74</v>
      </c>
      <c r="BB1382" t="s">
        <v>74</v>
      </c>
      <c r="BC1382" t="s">
        <v>74</v>
      </c>
      <c r="BD1382" t="s">
        <v>74</v>
      </c>
      <c r="BE1382" t="s">
        <v>74</v>
      </c>
      <c r="BF1382" t="s">
        <v>74</v>
      </c>
      <c r="BG1382" t="s">
        <v>74</v>
      </c>
      <c r="BH1382" t="s">
        <v>74</v>
      </c>
      <c r="BI1382" t="s">
        <v>74</v>
      </c>
      <c r="BJ1382" t="s">
        <v>74</v>
      </c>
      <c r="BK1382" t="s">
        <v>74</v>
      </c>
      <c r="BL1382" t="s">
        <v>74</v>
      </c>
      <c r="BM1382" t="s">
        <v>74</v>
      </c>
      <c r="BN1382" t="s">
        <v>74</v>
      </c>
      <c r="BO1382" t="s">
        <v>74</v>
      </c>
      <c r="BP1382" t="s">
        <v>74</v>
      </c>
      <c r="BQ1382" t="s">
        <v>74</v>
      </c>
      <c r="BR1382" t="s">
        <v>74</v>
      </c>
      <c r="BS1382" t="s">
        <v>74</v>
      </c>
      <c r="BT1382" t="s">
        <v>74</v>
      </c>
      <c r="BU1382" t="s">
        <v>74</v>
      </c>
      <c r="BV1382" t="s">
        <v>74</v>
      </c>
      <c r="BW1382" t="s">
        <v>74</v>
      </c>
      <c r="BX1382" t="s">
        <v>2581</v>
      </c>
      <c r="BY1382" t="s">
        <v>74</v>
      </c>
      <c r="BZ1382" t="s">
        <v>74</v>
      </c>
      <c r="CA1382">
        <v>1</v>
      </c>
    </row>
    <row r="1383" spans="1:79" customFormat="1" x14ac:dyDescent="0.25">
      <c r="A1383" t="s">
        <v>2585</v>
      </c>
      <c r="B1383" t="s">
        <v>356</v>
      </c>
      <c r="C1383" t="s">
        <v>187</v>
      </c>
      <c r="D1383" t="s">
        <v>953</v>
      </c>
      <c r="E1383">
        <v>2020</v>
      </c>
      <c r="F1383" t="s">
        <v>74</v>
      </c>
      <c r="G1383" t="s">
        <v>74</v>
      </c>
      <c r="H1383" t="s">
        <v>74</v>
      </c>
      <c r="I1383" t="s">
        <v>74</v>
      </c>
      <c r="J1383" t="s">
        <v>74</v>
      </c>
      <c r="K1383" t="s">
        <v>74</v>
      </c>
      <c r="L1383" t="s">
        <v>74</v>
      </c>
      <c r="M1383" t="s">
        <v>74</v>
      </c>
      <c r="N1383" t="s">
        <v>74</v>
      </c>
      <c r="O1383" t="s">
        <v>74</v>
      </c>
      <c r="P1383" t="s">
        <v>74</v>
      </c>
      <c r="Q1383" t="s">
        <v>74</v>
      </c>
      <c r="R1383" t="s">
        <v>74</v>
      </c>
      <c r="S1383" t="s">
        <v>74</v>
      </c>
      <c r="T1383" t="s">
        <v>74</v>
      </c>
      <c r="U1383" t="s">
        <v>74</v>
      </c>
      <c r="V1383" t="s">
        <v>74</v>
      </c>
      <c r="W1383" t="s">
        <v>74</v>
      </c>
      <c r="X1383" t="s">
        <v>74</v>
      </c>
      <c r="Y1383" t="s">
        <v>74</v>
      </c>
      <c r="Z1383" t="s">
        <v>74</v>
      </c>
      <c r="AA1383" t="s">
        <v>74</v>
      </c>
      <c r="AB1383" t="s">
        <v>74</v>
      </c>
      <c r="AC1383" t="s">
        <v>74</v>
      </c>
      <c r="AD1383" t="s">
        <v>74</v>
      </c>
      <c r="AE1383" t="s">
        <v>74</v>
      </c>
      <c r="AF1383" t="s">
        <v>74</v>
      </c>
      <c r="AG1383" t="s">
        <v>74</v>
      </c>
      <c r="AH1383" t="s">
        <v>74</v>
      </c>
      <c r="AI1383" t="s">
        <v>74</v>
      </c>
      <c r="AJ1383" t="s">
        <v>74</v>
      </c>
      <c r="AK1383" t="s">
        <v>74</v>
      </c>
      <c r="AL1383" t="s">
        <v>74</v>
      </c>
      <c r="AM1383" t="s">
        <v>74</v>
      </c>
      <c r="AN1383" t="s">
        <v>74</v>
      </c>
      <c r="AO1383" t="s">
        <v>74</v>
      </c>
      <c r="AP1383" t="s">
        <v>74</v>
      </c>
      <c r="AQ1383" t="s">
        <v>74</v>
      </c>
      <c r="AR1383" t="s">
        <v>74</v>
      </c>
      <c r="AS1383" t="s">
        <v>74</v>
      </c>
      <c r="AT1383" t="s">
        <v>74</v>
      </c>
      <c r="AU1383" t="s">
        <v>74</v>
      </c>
      <c r="AV1383" t="s">
        <v>74</v>
      </c>
      <c r="AW1383" t="s">
        <v>74</v>
      </c>
      <c r="AX1383" t="s">
        <v>74</v>
      </c>
      <c r="AY1383" t="s">
        <v>74</v>
      </c>
      <c r="AZ1383" t="s">
        <v>74</v>
      </c>
      <c r="BA1383" t="s">
        <v>74</v>
      </c>
      <c r="BB1383" t="s">
        <v>74</v>
      </c>
      <c r="BC1383" t="s">
        <v>74</v>
      </c>
      <c r="BD1383" t="s">
        <v>74</v>
      </c>
      <c r="BE1383" t="s">
        <v>74</v>
      </c>
      <c r="BF1383" t="s">
        <v>74</v>
      </c>
      <c r="BG1383" t="s">
        <v>74</v>
      </c>
      <c r="BH1383" t="s">
        <v>74</v>
      </c>
      <c r="BI1383" t="s">
        <v>74</v>
      </c>
      <c r="BJ1383" t="s">
        <v>74</v>
      </c>
      <c r="BK1383" t="s">
        <v>74</v>
      </c>
      <c r="BL1383" t="s">
        <v>74</v>
      </c>
      <c r="BM1383" t="s">
        <v>74</v>
      </c>
      <c r="BN1383" t="s">
        <v>74</v>
      </c>
      <c r="BO1383" t="s">
        <v>74</v>
      </c>
      <c r="BP1383" t="s">
        <v>74</v>
      </c>
      <c r="BQ1383" t="s">
        <v>74</v>
      </c>
      <c r="BR1383" t="s">
        <v>74</v>
      </c>
      <c r="BS1383" t="s">
        <v>74</v>
      </c>
      <c r="BT1383" t="s">
        <v>74</v>
      </c>
      <c r="BU1383" t="s">
        <v>74</v>
      </c>
      <c r="BV1383" t="s">
        <v>74</v>
      </c>
      <c r="BW1383" t="s">
        <v>74</v>
      </c>
      <c r="BX1383" t="s">
        <v>2581</v>
      </c>
      <c r="BY1383" t="s">
        <v>74</v>
      </c>
      <c r="BZ1383" t="s">
        <v>74</v>
      </c>
      <c r="CA1383">
        <v>0</v>
      </c>
    </row>
    <row r="1384" spans="1:79" customFormat="1" x14ac:dyDescent="0.25">
      <c r="A1384" t="s">
        <v>2586</v>
      </c>
      <c r="B1384" t="s">
        <v>356</v>
      </c>
      <c r="C1384" t="s">
        <v>420</v>
      </c>
      <c r="D1384" t="s">
        <v>44</v>
      </c>
      <c r="E1384">
        <v>2020</v>
      </c>
      <c r="F1384">
        <v>613</v>
      </c>
      <c r="G1384">
        <v>66</v>
      </c>
      <c r="H1384">
        <v>0</v>
      </c>
      <c r="I1384">
        <v>30</v>
      </c>
      <c r="J1384">
        <v>169</v>
      </c>
      <c r="K1384">
        <v>233</v>
      </c>
      <c r="L1384">
        <v>139</v>
      </c>
      <c r="M1384">
        <v>60</v>
      </c>
      <c r="N1384">
        <v>26</v>
      </c>
      <c r="O1384">
        <v>14</v>
      </c>
      <c r="P1384">
        <v>7</v>
      </c>
      <c r="Q1384">
        <v>1</v>
      </c>
      <c r="R1384">
        <v>0</v>
      </c>
      <c r="S1384">
        <v>0</v>
      </c>
      <c r="T1384">
        <v>0</v>
      </c>
      <c r="U1384">
        <v>671</v>
      </c>
      <c r="V1384">
        <v>8</v>
      </c>
      <c r="W1384">
        <v>0</v>
      </c>
      <c r="X1384">
        <v>627</v>
      </c>
      <c r="Y1384">
        <v>44</v>
      </c>
      <c r="Z1384">
        <v>8</v>
      </c>
      <c r="AA1384">
        <v>0</v>
      </c>
      <c r="AB1384">
        <v>12</v>
      </c>
      <c r="AC1384">
        <v>7</v>
      </c>
      <c r="AD1384">
        <v>0</v>
      </c>
      <c r="AE1384">
        <v>660</v>
      </c>
      <c r="AF1384">
        <v>12</v>
      </c>
      <c r="AG1384">
        <v>655</v>
      </c>
      <c r="AH1384">
        <v>12</v>
      </c>
      <c r="AI1384">
        <v>0</v>
      </c>
      <c r="AJ1384">
        <v>0</v>
      </c>
      <c r="AK1384">
        <v>97</v>
      </c>
      <c r="AL1384">
        <v>582</v>
      </c>
      <c r="AM1384">
        <v>0</v>
      </c>
      <c r="AN1384">
        <v>679</v>
      </c>
      <c r="AO1384">
        <v>0.90279823269513992</v>
      </c>
      <c r="AP1384">
        <v>9.720176730486009E-2</v>
      </c>
      <c r="AQ1384">
        <v>0</v>
      </c>
      <c r="AR1384">
        <v>4.4182621502209127E-2</v>
      </c>
      <c r="AS1384">
        <v>0.2488954344624448</v>
      </c>
      <c r="AT1384">
        <v>0.34315169366715759</v>
      </c>
      <c r="AU1384">
        <v>0.20471281296023561</v>
      </c>
      <c r="AV1384">
        <v>8.8365243004418267E-2</v>
      </c>
      <c r="AW1384">
        <v>3.8291605301914583E-2</v>
      </c>
      <c r="AX1384">
        <v>2.0618556701030931E-2</v>
      </c>
      <c r="AY1384">
        <v>1.030927835051546E-2</v>
      </c>
      <c r="AZ1384">
        <v>1.4727540500736381E-3</v>
      </c>
      <c r="BA1384">
        <v>0</v>
      </c>
      <c r="BB1384">
        <v>0</v>
      </c>
      <c r="BC1384">
        <v>0</v>
      </c>
      <c r="BD1384">
        <v>0.98821796759941094</v>
      </c>
      <c r="BE1384">
        <v>1.17820324005891E-2</v>
      </c>
      <c r="BF1384">
        <v>0</v>
      </c>
      <c r="BG1384">
        <v>0.92341678939617089</v>
      </c>
      <c r="BH1384">
        <v>6.4801178203240065E-2</v>
      </c>
      <c r="BI1384">
        <v>1.17820324005891E-2</v>
      </c>
      <c r="BJ1384">
        <v>0</v>
      </c>
      <c r="BK1384">
        <v>1.7673048600883649E-2</v>
      </c>
      <c r="BL1384">
        <v>1.030927835051546E-2</v>
      </c>
      <c r="BM1384">
        <v>0</v>
      </c>
      <c r="BN1384">
        <v>0.97201767304860087</v>
      </c>
      <c r="BO1384">
        <v>1.7673048600883649E-2</v>
      </c>
      <c r="BP1384">
        <v>0.96465390279823271</v>
      </c>
      <c r="BQ1384">
        <v>1.7673048600883649E-2</v>
      </c>
      <c r="BR1384">
        <v>0</v>
      </c>
      <c r="BS1384">
        <v>0</v>
      </c>
      <c r="BT1384">
        <v>0.14285714285714279</v>
      </c>
      <c r="BU1384">
        <v>0.8571428571428571</v>
      </c>
      <c r="BV1384">
        <v>0</v>
      </c>
      <c r="BW1384">
        <v>1</v>
      </c>
      <c r="BX1384" t="s">
        <v>2587</v>
      </c>
      <c r="BY1384">
        <v>679</v>
      </c>
      <c r="BZ1384">
        <v>1</v>
      </c>
      <c r="CA1384">
        <v>0</v>
      </c>
    </row>
    <row r="1385" spans="1:79" customFormat="1" x14ac:dyDescent="0.25">
      <c r="A1385" t="s">
        <v>2588</v>
      </c>
      <c r="B1385" t="s">
        <v>356</v>
      </c>
      <c r="C1385" t="s">
        <v>420</v>
      </c>
      <c r="D1385" t="s">
        <v>947</v>
      </c>
      <c r="E1385">
        <v>2020</v>
      </c>
      <c r="F1385">
        <v>350</v>
      </c>
      <c r="G1385">
        <v>35</v>
      </c>
      <c r="H1385">
        <v>0</v>
      </c>
      <c r="I1385">
        <v>20</v>
      </c>
      <c r="J1385">
        <v>94</v>
      </c>
      <c r="K1385">
        <v>138</v>
      </c>
      <c r="L1385">
        <v>81</v>
      </c>
      <c r="M1385">
        <v>29</v>
      </c>
      <c r="N1385">
        <v>15</v>
      </c>
      <c r="O1385">
        <v>5</v>
      </c>
      <c r="P1385">
        <v>3</v>
      </c>
      <c r="Q1385">
        <v>0</v>
      </c>
      <c r="R1385">
        <v>0</v>
      </c>
      <c r="S1385">
        <v>0</v>
      </c>
      <c r="T1385">
        <v>0</v>
      </c>
      <c r="U1385">
        <v>382</v>
      </c>
      <c r="V1385">
        <v>3</v>
      </c>
      <c r="W1385">
        <v>0</v>
      </c>
      <c r="X1385">
        <v>360</v>
      </c>
      <c r="Y1385">
        <v>24</v>
      </c>
      <c r="Z1385">
        <v>1</v>
      </c>
      <c r="AA1385">
        <v>0</v>
      </c>
      <c r="AB1385">
        <v>3</v>
      </c>
      <c r="AC1385">
        <v>1</v>
      </c>
      <c r="AD1385">
        <v>0</v>
      </c>
      <c r="AE1385">
        <v>381</v>
      </c>
      <c r="AF1385">
        <v>3</v>
      </c>
      <c r="AG1385">
        <v>382</v>
      </c>
      <c r="AH1385">
        <v>0</v>
      </c>
      <c r="AI1385">
        <v>0</v>
      </c>
      <c r="AJ1385">
        <v>0</v>
      </c>
      <c r="AK1385">
        <v>62</v>
      </c>
      <c r="AL1385">
        <v>323</v>
      </c>
      <c r="AM1385">
        <v>0</v>
      </c>
      <c r="AN1385">
        <v>385</v>
      </c>
      <c r="AO1385">
        <v>0.90909090909090906</v>
      </c>
      <c r="AP1385">
        <v>9.0909090909090912E-2</v>
      </c>
      <c r="AQ1385">
        <v>0</v>
      </c>
      <c r="AR1385">
        <v>5.1948051948051951E-2</v>
      </c>
      <c r="AS1385">
        <v>0.24415584415584421</v>
      </c>
      <c r="AT1385">
        <v>0.35844155844155839</v>
      </c>
      <c r="AU1385">
        <v>0.2103896103896104</v>
      </c>
      <c r="AV1385">
        <v>7.5324675324675322E-2</v>
      </c>
      <c r="AW1385">
        <v>3.896103896103896E-2</v>
      </c>
      <c r="AX1385">
        <v>1.298701298701299E-2</v>
      </c>
      <c r="AY1385">
        <v>7.7922077922077922E-3</v>
      </c>
      <c r="AZ1385">
        <v>0</v>
      </c>
      <c r="BA1385">
        <v>0</v>
      </c>
      <c r="BB1385">
        <v>0</v>
      </c>
      <c r="BC1385">
        <v>0</v>
      </c>
      <c r="BD1385">
        <v>0.99220779220779221</v>
      </c>
      <c r="BE1385">
        <v>7.7922077922077922E-3</v>
      </c>
      <c r="BF1385">
        <v>0</v>
      </c>
      <c r="BG1385">
        <v>0.93506493506493504</v>
      </c>
      <c r="BH1385">
        <v>6.2337662337662338E-2</v>
      </c>
      <c r="BI1385">
        <v>2.597402597402597E-3</v>
      </c>
      <c r="BJ1385">
        <v>0</v>
      </c>
      <c r="BK1385">
        <v>7.7922077922077922E-3</v>
      </c>
      <c r="BL1385">
        <v>2.597402597402597E-3</v>
      </c>
      <c r="BM1385">
        <v>0</v>
      </c>
      <c r="BN1385">
        <v>0.98961038961038961</v>
      </c>
      <c r="BO1385">
        <v>7.7922077922077922E-3</v>
      </c>
      <c r="BP1385">
        <v>0.99220779220779221</v>
      </c>
      <c r="BQ1385">
        <v>0</v>
      </c>
      <c r="BR1385">
        <v>0</v>
      </c>
      <c r="BS1385">
        <v>0</v>
      </c>
      <c r="BT1385">
        <v>0.16103896103896101</v>
      </c>
      <c r="BU1385">
        <v>0.83896103896103891</v>
      </c>
      <c r="BV1385">
        <v>0</v>
      </c>
      <c r="BW1385">
        <v>1</v>
      </c>
      <c r="BX1385" t="s">
        <v>2587</v>
      </c>
      <c r="BY1385">
        <v>679</v>
      </c>
      <c r="BZ1385">
        <v>0.5670103092783505</v>
      </c>
      <c r="CA1385">
        <v>0</v>
      </c>
    </row>
    <row r="1386" spans="1:79" customFormat="1" x14ac:dyDescent="0.25">
      <c r="A1386" t="s">
        <v>2589</v>
      </c>
      <c r="B1386" t="s">
        <v>356</v>
      </c>
      <c r="C1386" t="s">
        <v>420</v>
      </c>
      <c r="D1386" t="s">
        <v>949</v>
      </c>
      <c r="E1386">
        <v>2020</v>
      </c>
      <c r="F1386">
        <v>196</v>
      </c>
      <c r="G1386">
        <v>24</v>
      </c>
      <c r="H1386">
        <v>0</v>
      </c>
      <c r="I1386">
        <v>8</v>
      </c>
      <c r="J1386">
        <v>60</v>
      </c>
      <c r="K1386">
        <v>67</v>
      </c>
      <c r="L1386">
        <v>47</v>
      </c>
      <c r="M1386">
        <v>21</v>
      </c>
      <c r="N1386">
        <v>8</v>
      </c>
      <c r="O1386">
        <v>7</v>
      </c>
      <c r="P1386">
        <v>1</v>
      </c>
      <c r="Q1386">
        <v>1</v>
      </c>
      <c r="R1386">
        <v>0</v>
      </c>
      <c r="S1386">
        <v>0</v>
      </c>
      <c r="T1386">
        <v>0</v>
      </c>
      <c r="U1386">
        <v>215</v>
      </c>
      <c r="V1386">
        <v>5</v>
      </c>
      <c r="W1386">
        <v>0</v>
      </c>
      <c r="X1386">
        <v>211</v>
      </c>
      <c r="Y1386">
        <v>8</v>
      </c>
      <c r="Z1386">
        <v>1</v>
      </c>
      <c r="AA1386">
        <v>0</v>
      </c>
      <c r="AB1386">
        <v>7</v>
      </c>
      <c r="AC1386">
        <v>4</v>
      </c>
      <c r="AD1386">
        <v>0</v>
      </c>
      <c r="AE1386">
        <v>209</v>
      </c>
      <c r="AF1386">
        <v>7</v>
      </c>
      <c r="AG1386">
        <v>212</v>
      </c>
      <c r="AH1386">
        <v>1</v>
      </c>
      <c r="AI1386">
        <v>0</v>
      </c>
      <c r="AJ1386">
        <v>0</v>
      </c>
      <c r="AK1386">
        <v>14</v>
      </c>
      <c r="AL1386">
        <v>206</v>
      </c>
      <c r="AM1386">
        <v>0</v>
      </c>
      <c r="AN1386">
        <v>220</v>
      </c>
      <c r="AO1386">
        <v>0.89090909090909087</v>
      </c>
      <c r="AP1386">
        <v>0.1090909090909091</v>
      </c>
      <c r="AQ1386">
        <v>0</v>
      </c>
      <c r="AR1386">
        <v>3.6363636363636362E-2</v>
      </c>
      <c r="AS1386">
        <v>0.27272727272727271</v>
      </c>
      <c r="AT1386">
        <v>0.30454545454545462</v>
      </c>
      <c r="AU1386">
        <v>0.2136363636363636</v>
      </c>
      <c r="AV1386">
        <v>9.5454545454545459E-2</v>
      </c>
      <c r="AW1386">
        <v>3.6363636363636362E-2</v>
      </c>
      <c r="AX1386">
        <v>3.1818181818181808E-2</v>
      </c>
      <c r="AY1386">
        <v>4.5454545454545452E-3</v>
      </c>
      <c r="AZ1386">
        <v>4.5454545454545452E-3</v>
      </c>
      <c r="BA1386">
        <v>0</v>
      </c>
      <c r="BB1386">
        <v>0</v>
      </c>
      <c r="BC1386">
        <v>0</v>
      </c>
      <c r="BD1386">
        <v>0.97727272727272729</v>
      </c>
      <c r="BE1386">
        <v>2.2727272727272731E-2</v>
      </c>
      <c r="BF1386">
        <v>0</v>
      </c>
      <c r="BG1386">
        <v>0.95909090909090911</v>
      </c>
      <c r="BH1386">
        <v>3.6363636363636362E-2</v>
      </c>
      <c r="BI1386">
        <v>4.5454545454545452E-3</v>
      </c>
      <c r="BJ1386">
        <v>0</v>
      </c>
      <c r="BK1386">
        <v>3.1818181818181808E-2</v>
      </c>
      <c r="BL1386">
        <v>1.8181818181818181E-2</v>
      </c>
      <c r="BM1386">
        <v>0</v>
      </c>
      <c r="BN1386">
        <v>0.95</v>
      </c>
      <c r="BO1386">
        <v>3.1818181818181808E-2</v>
      </c>
      <c r="BP1386">
        <v>0.96363636363636362</v>
      </c>
      <c r="BQ1386">
        <v>4.5454545454545452E-3</v>
      </c>
      <c r="BR1386">
        <v>0</v>
      </c>
      <c r="BS1386">
        <v>0</v>
      </c>
      <c r="BT1386">
        <v>6.363636363636363E-2</v>
      </c>
      <c r="BU1386">
        <v>0.9363636363636364</v>
      </c>
      <c r="BV1386">
        <v>0</v>
      </c>
      <c r="BW1386">
        <v>1</v>
      </c>
      <c r="BX1386" t="s">
        <v>2587</v>
      </c>
      <c r="BY1386">
        <v>679</v>
      </c>
      <c r="BZ1386">
        <v>0.32400589101620031</v>
      </c>
      <c r="CA1386">
        <v>0</v>
      </c>
    </row>
    <row r="1387" spans="1:79" customFormat="1" x14ac:dyDescent="0.25">
      <c r="A1387" t="s">
        <v>2590</v>
      </c>
      <c r="B1387" t="s">
        <v>356</v>
      </c>
      <c r="C1387" t="s">
        <v>420</v>
      </c>
      <c r="D1387" t="s">
        <v>951</v>
      </c>
      <c r="E1387">
        <v>2020</v>
      </c>
      <c r="F1387">
        <v>29</v>
      </c>
      <c r="G1387">
        <v>4</v>
      </c>
      <c r="H1387">
        <v>0</v>
      </c>
      <c r="I1387">
        <v>1</v>
      </c>
      <c r="J1387">
        <v>7</v>
      </c>
      <c r="K1387">
        <v>11</v>
      </c>
      <c r="L1387">
        <v>4</v>
      </c>
      <c r="M1387">
        <v>7</v>
      </c>
      <c r="N1387">
        <v>1</v>
      </c>
      <c r="O1387">
        <v>1</v>
      </c>
      <c r="P1387">
        <v>1</v>
      </c>
      <c r="Q1387">
        <v>0</v>
      </c>
      <c r="R1387">
        <v>0</v>
      </c>
      <c r="S1387">
        <v>0</v>
      </c>
      <c r="T1387">
        <v>0</v>
      </c>
      <c r="U1387">
        <v>33</v>
      </c>
      <c r="V1387">
        <v>0</v>
      </c>
      <c r="W1387">
        <v>0</v>
      </c>
      <c r="X1387">
        <v>32</v>
      </c>
      <c r="Y1387">
        <v>1</v>
      </c>
      <c r="Z1387">
        <v>0</v>
      </c>
      <c r="AA1387">
        <v>0</v>
      </c>
      <c r="AB1387">
        <v>0</v>
      </c>
      <c r="AC1387">
        <v>0</v>
      </c>
      <c r="AD1387">
        <v>0</v>
      </c>
      <c r="AE1387">
        <v>33</v>
      </c>
      <c r="AF1387">
        <v>0</v>
      </c>
      <c r="AG1387">
        <v>33</v>
      </c>
      <c r="AH1387">
        <v>0</v>
      </c>
      <c r="AI1387">
        <v>0</v>
      </c>
      <c r="AJ1387">
        <v>0</v>
      </c>
      <c r="AK1387">
        <v>19</v>
      </c>
      <c r="AL1387">
        <v>14</v>
      </c>
      <c r="AM1387">
        <v>0</v>
      </c>
      <c r="AN1387">
        <v>33</v>
      </c>
      <c r="AO1387">
        <v>0.87878787878787878</v>
      </c>
      <c r="AP1387">
        <v>0.1212121212121212</v>
      </c>
      <c r="AQ1387">
        <v>0</v>
      </c>
      <c r="AR1387">
        <v>3.03030303030303E-2</v>
      </c>
      <c r="AS1387">
        <v>0.2121212121212121</v>
      </c>
      <c r="AT1387">
        <v>0.33333333333333331</v>
      </c>
      <c r="AU1387">
        <v>0.1212121212121212</v>
      </c>
      <c r="AV1387">
        <v>0.2121212121212121</v>
      </c>
      <c r="AW1387">
        <v>3.03030303030303E-2</v>
      </c>
      <c r="AX1387">
        <v>3.03030303030303E-2</v>
      </c>
      <c r="AY1387">
        <v>3.03030303030303E-2</v>
      </c>
      <c r="AZ1387">
        <v>0</v>
      </c>
      <c r="BA1387">
        <v>0</v>
      </c>
      <c r="BB1387">
        <v>0</v>
      </c>
      <c r="BC1387">
        <v>0</v>
      </c>
      <c r="BD1387">
        <v>1</v>
      </c>
      <c r="BE1387">
        <v>0</v>
      </c>
      <c r="BF1387">
        <v>0</v>
      </c>
      <c r="BG1387">
        <v>0.96969696969696972</v>
      </c>
      <c r="BH1387">
        <v>3.03030303030303E-2</v>
      </c>
      <c r="BI1387">
        <v>0</v>
      </c>
      <c r="BJ1387">
        <v>0</v>
      </c>
      <c r="BK1387">
        <v>0</v>
      </c>
      <c r="BL1387">
        <v>0</v>
      </c>
      <c r="BM1387">
        <v>0</v>
      </c>
      <c r="BN1387">
        <v>1</v>
      </c>
      <c r="BO1387">
        <v>0</v>
      </c>
      <c r="BP1387">
        <v>1</v>
      </c>
      <c r="BQ1387">
        <v>0</v>
      </c>
      <c r="BR1387">
        <v>0</v>
      </c>
      <c r="BS1387">
        <v>0</v>
      </c>
      <c r="BT1387">
        <v>0.5757575757575758</v>
      </c>
      <c r="BU1387">
        <v>0.42424242424242431</v>
      </c>
      <c r="BV1387">
        <v>0</v>
      </c>
      <c r="BW1387">
        <v>1</v>
      </c>
      <c r="BX1387" t="s">
        <v>2587</v>
      </c>
      <c r="BY1387">
        <v>679</v>
      </c>
      <c r="BZ1387">
        <v>4.8600883652430038E-2</v>
      </c>
      <c r="CA1387">
        <v>0</v>
      </c>
    </row>
    <row r="1388" spans="1:79" customFormat="1" x14ac:dyDescent="0.25">
      <c r="A1388" t="s">
        <v>2591</v>
      </c>
      <c r="B1388" t="s">
        <v>356</v>
      </c>
      <c r="C1388" t="s">
        <v>420</v>
      </c>
      <c r="D1388" t="s">
        <v>953</v>
      </c>
      <c r="E1388">
        <v>2020</v>
      </c>
      <c r="F1388">
        <v>38</v>
      </c>
      <c r="G1388">
        <v>3</v>
      </c>
      <c r="H1388">
        <v>0</v>
      </c>
      <c r="I1388">
        <v>1</v>
      </c>
      <c r="J1388">
        <v>8</v>
      </c>
      <c r="K1388">
        <v>17</v>
      </c>
      <c r="L1388">
        <v>7</v>
      </c>
      <c r="M1388">
        <v>3</v>
      </c>
      <c r="N1388">
        <v>2</v>
      </c>
      <c r="O1388">
        <v>1</v>
      </c>
      <c r="P1388">
        <v>2</v>
      </c>
      <c r="Q1388">
        <v>0</v>
      </c>
      <c r="R1388">
        <v>0</v>
      </c>
      <c r="S1388">
        <v>0</v>
      </c>
      <c r="T1388">
        <v>0</v>
      </c>
      <c r="U1388">
        <v>41</v>
      </c>
      <c r="V1388">
        <v>0</v>
      </c>
      <c r="W1388">
        <v>0</v>
      </c>
      <c r="X1388">
        <v>24</v>
      </c>
      <c r="Y1388">
        <v>11</v>
      </c>
      <c r="Z1388">
        <v>6</v>
      </c>
      <c r="AA1388">
        <v>0</v>
      </c>
      <c r="AB1388">
        <v>2</v>
      </c>
      <c r="AC1388">
        <v>2</v>
      </c>
      <c r="AD1388">
        <v>0</v>
      </c>
      <c r="AE1388">
        <v>37</v>
      </c>
      <c r="AF1388">
        <v>2</v>
      </c>
      <c r="AG1388">
        <v>28</v>
      </c>
      <c r="AH1388">
        <v>11</v>
      </c>
      <c r="AI1388">
        <v>0</v>
      </c>
      <c r="AJ1388">
        <v>0</v>
      </c>
      <c r="AK1388">
        <v>2</v>
      </c>
      <c r="AL1388">
        <v>39</v>
      </c>
      <c r="AM1388">
        <v>0</v>
      </c>
      <c r="AN1388">
        <v>41</v>
      </c>
      <c r="AO1388">
        <v>0.92682926829268297</v>
      </c>
      <c r="AP1388">
        <v>7.3170731707317069E-2</v>
      </c>
      <c r="AQ1388">
        <v>0</v>
      </c>
      <c r="AR1388">
        <v>2.4390243902439029E-2</v>
      </c>
      <c r="AS1388">
        <v>0.1951219512195122</v>
      </c>
      <c r="AT1388">
        <v>0.41463414634146339</v>
      </c>
      <c r="AU1388">
        <v>0.17073170731707321</v>
      </c>
      <c r="AV1388">
        <v>7.3170731707317069E-2</v>
      </c>
      <c r="AW1388">
        <v>4.878048780487805E-2</v>
      </c>
      <c r="AX1388">
        <v>2.4390243902439029E-2</v>
      </c>
      <c r="AY1388">
        <v>4.878048780487805E-2</v>
      </c>
      <c r="AZ1388">
        <v>0</v>
      </c>
      <c r="BA1388">
        <v>0</v>
      </c>
      <c r="BB1388">
        <v>0</v>
      </c>
      <c r="BC1388">
        <v>0</v>
      </c>
      <c r="BD1388">
        <v>1</v>
      </c>
      <c r="BE1388">
        <v>0</v>
      </c>
      <c r="BF1388">
        <v>0</v>
      </c>
      <c r="BG1388">
        <v>0.58536585365853655</v>
      </c>
      <c r="BH1388">
        <v>0.26829268292682928</v>
      </c>
      <c r="BI1388">
        <v>0.14634146341463411</v>
      </c>
      <c r="BJ1388">
        <v>0</v>
      </c>
      <c r="BK1388">
        <v>4.878048780487805E-2</v>
      </c>
      <c r="BL1388">
        <v>4.878048780487805E-2</v>
      </c>
      <c r="BM1388">
        <v>0</v>
      </c>
      <c r="BN1388">
        <v>0.90243902439024393</v>
      </c>
      <c r="BO1388">
        <v>4.878048780487805E-2</v>
      </c>
      <c r="BP1388">
        <v>0.68292682926829273</v>
      </c>
      <c r="BQ1388">
        <v>0.26829268292682928</v>
      </c>
      <c r="BR1388">
        <v>0</v>
      </c>
      <c r="BS1388">
        <v>0</v>
      </c>
      <c r="BT1388">
        <v>4.878048780487805E-2</v>
      </c>
      <c r="BU1388">
        <v>0.95121951219512191</v>
      </c>
      <c r="BV1388">
        <v>0</v>
      </c>
      <c r="BW1388">
        <v>1</v>
      </c>
      <c r="BX1388" t="s">
        <v>2587</v>
      </c>
      <c r="BY1388">
        <v>679</v>
      </c>
      <c r="BZ1388">
        <v>6.0382916053019153E-2</v>
      </c>
      <c r="CA1388">
        <v>0</v>
      </c>
    </row>
    <row r="1389" spans="1:79" customFormat="1" x14ac:dyDescent="0.25">
      <c r="A1389" t="s">
        <v>2592</v>
      </c>
      <c r="B1389" t="s">
        <v>356</v>
      </c>
      <c r="C1389" t="s">
        <v>426</v>
      </c>
      <c r="D1389" t="s">
        <v>44</v>
      </c>
      <c r="E1389">
        <v>2020</v>
      </c>
      <c r="F1389">
        <v>210</v>
      </c>
      <c r="G1389">
        <v>16</v>
      </c>
      <c r="H1389">
        <v>0</v>
      </c>
      <c r="I1389">
        <v>6</v>
      </c>
      <c r="J1389">
        <v>26</v>
      </c>
      <c r="K1389">
        <v>48</v>
      </c>
      <c r="L1389">
        <v>23</v>
      </c>
      <c r="M1389">
        <v>33</v>
      </c>
      <c r="N1389">
        <v>27</v>
      </c>
      <c r="O1389">
        <v>30</v>
      </c>
      <c r="P1389">
        <v>25</v>
      </c>
      <c r="Q1389">
        <v>7</v>
      </c>
      <c r="R1389">
        <v>1</v>
      </c>
      <c r="S1389">
        <v>0</v>
      </c>
      <c r="T1389">
        <v>0</v>
      </c>
      <c r="U1389">
        <v>218</v>
      </c>
      <c r="V1389">
        <v>7</v>
      </c>
      <c r="W1389">
        <v>1</v>
      </c>
      <c r="X1389">
        <v>159</v>
      </c>
      <c r="Y1389">
        <v>43</v>
      </c>
      <c r="Z1389">
        <v>24</v>
      </c>
      <c r="AA1389">
        <v>0</v>
      </c>
      <c r="AB1389">
        <v>0</v>
      </c>
      <c r="AC1389">
        <v>0</v>
      </c>
      <c r="AD1389">
        <v>23</v>
      </c>
      <c r="AE1389">
        <v>203</v>
      </c>
      <c r="AF1389">
        <v>3</v>
      </c>
      <c r="AG1389">
        <v>196</v>
      </c>
      <c r="AH1389">
        <v>4</v>
      </c>
      <c r="AI1389">
        <v>0</v>
      </c>
      <c r="AJ1389">
        <v>23</v>
      </c>
      <c r="AK1389">
        <v>102</v>
      </c>
      <c r="AL1389">
        <v>124</v>
      </c>
      <c r="AM1389">
        <v>0</v>
      </c>
      <c r="AN1389">
        <v>226</v>
      </c>
      <c r="AO1389">
        <v>0.92920353982300885</v>
      </c>
      <c r="AP1389">
        <v>7.0796460176991149E-2</v>
      </c>
      <c r="AQ1389">
        <v>0</v>
      </c>
      <c r="AR1389">
        <v>2.6548672566371681E-2</v>
      </c>
      <c r="AS1389">
        <v>0.1150442477876106</v>
      </c>
      <c r="AT1389">
        <v>0.21238938053097339</v>
      </c>
      <c r="AU1389">
        <v>0.1017699115044248</v>
      </c>
      <c r="AV1389">
        <v>0.14601769911504431</v>
      </c>
      <c r="AW1389">
        <v>0.1194690265486726</v>
      </c>
      <c r="AX1389">
        <v>0.13274336283185839</v>
      </c>
      <c r="AY1389">
        <v>0.11061946902654871</v>
      </c>
      <c r="AZ1389">
        <v>3.0973451327433631E-2</v>
      </c>
      <c r="BA1389">
        <v>0</v>
      </c>
      <c r="BB1389">
        <v>4.4247787610619468E-3</v>
      </c>
      <c r="BC1389">
        <v>0</v>
      </c>
      <c r="BD1389">
        <v>0.96460176991150437</v>
      </c>
      <c r="BE1389">
        <v>3.0973451327433631E-2</v>
      </c>
      <c r="BF1389">
        <v>4.4247787610619468E-3</v>
      </c>
      <c r="BG1389">
        <v>0.70353982300884954</v>
      </c>
      <c r="BH1389">
        <v>0.19026548672566371</v>
      </c>
      <c r="BI1389">
        <v>0.1061946902654867</v>
      </c>
      <c r="BJ1389">
        <v>0</v>
      </c>
      <c r="BK1389">
        <v>0</v>
      </c>
      <c r="BL1389">
        <v>0</v>
      </c>
      <c r="BM1389">
        <v>0.1017699115044248</v>
      </c>
      <c r="BN1389">
        <v>0.89823008849557517</v>
      </c>
      <c r="BO1389">
        <v>1.3274336283185841E-2</v>
      </c>
      <c r="BP1389">
        <v>0.86725663716814161</v>
      </c>
      <c r="BQ1389">
        <v>1.7699115044247791E-2</v>
      </c>
      <c r="BR1389">
        <v>0</v>
      </c>
      <c r="BS1389">
        <v>0.1017699115044248</v>
      </c>
      <c r="BT1389">
        <v>0.45132743362831862</v>
      </c>
      <c r="BU1389">
        <v>0.54867256637168138</v>
      </c>
      <c r="BV1389">
        <v>0</v>
      </c>
      <c r="BW1389">
        <v>1</v>
      </c>
      <c r="BX1389" t="s">
        <v>2593</v>
      </c>
      <c r="BY1389">
        <v>226</v>
      </c>
      <c r="BZ1389">
        <v>1</v>
      </c>
      <c r="CA1389">
        <v>0</v>
      </c>
    </row>
    <row r="1390" spans="1:79" customFormat="1" x14ac:dyDescent="0.25">
      <c r="A1390" t="s">
        <v>2594</v>
      </c>
      <c r="B1390" t="s">
        <v>356</v>
      </c>
      <c r="C1390" t="s">
        <v>426</v>
      </c>
      <c r="D1390" t="s">
        <v>947</v>
      </c>
      <c r="E1390">
        <v>2020</v>
      </c>
      <c r="F1390">
        <v>129</v>
      </c>
      <c r="G1390">
        <v>10</v>
      </c>
      <c r="H1390">
        <v>0</v>
      </c>
      <c r="I1390">
        <v>6</v>
      </c>
      <c r="J1390">
        <v>18</v>
      </c>
      <c r="K1390">
        <v>28</v>
      </c>
      <c r="L1390">
        <v>9</v>
      </c>
      <c r="M1390">
        <v>18</v>
      </c>
      <c r="N1390">
        <v>15</v>
      </c>
      <c r="O1390">
        <v>20</v>
      </c>
      <c r="P1390">
        <v>19</v>
      </c>
      <c r="Q1390">
        <v>5</v>
      </c>
      <c r="R1390">
        <v>1</v>
      </c>
      <c r="S1390">
        <v>0</v>
      </c>
      <c r="T1390">
        <v>0</v>
      </c>
      <c r="U1390">
        <v>137</v>
      </c>
      <c r="V1390">
        <v>1</v>
      </c>
      <c r="W1390">
        <v>1</v>
      </c>
      <c r="X1390">
        <v>94</v>
      </c>
      <c r="Y1390">
        <v>34</v>
      </c>
      <c r="Z1390">
        <v>11</v>
      </c>
      <c r="AA1390">
        <v>0</v>
      </c>
      <c r="AB1390">
        <v>0</v>
      </c>
      <c r="AC1390">
        <v>0</v>
      </c>
      <c r="AD1390">
        <v>0</v>
      </c>
      <c r="AE1390">
        <v>139</v>
      </c>
      <c r="AF1390">
        <v>0</v>
      </c>
      <c r="AG1390">
        <v>139</v>
      </c>
      <c r="AH1390">
        <v>0</v>
      </c>
      <c r="AI1390">
        <v>0</v>
      </c>
      <c r="AJ1390">
        <v>0</v>
      </c>
      <c r="AK1390">
        <v>80</v>
      </c>
      <c r="AL1390">
        <v>59</v>
      </c>
      <c r="AM1390">
        <v>0</v>
      </c>
      <c r="AN1390">
        <v>139</v>
      </c>
      <c r="AO1390">
        <v>0.92805755395683454</v>
      </c>
      <c r="AP1390">
        <v>7.1942446043165464E-2</v>
      </c>
      <c r="AQ1390">
        <v>0</v>
      </c>
      <c r="AR1390">
        <v>4.3165467625899283E-2</v>
      </c>
      <c r="AS1390">
        <v>0.12949640287769781</v>
      </c>
      <c r="AT1390">
        <v>0.20143884892086331</v>
      </c>
      <c r="AU1390">
        <v>6.4748201438848921E-2</v>
      </c>
      <c r="AV1390">
        <v>0.12949640287769781</v>
      </c>
      <c r="AW1390">
        <v>0.1079136690647482</v>
      </c>
      <c r="AX1390">
        <v>0.1438848920863309</v>
      </c>
      <c r="AY1390">
        <v>0.1366906474820144</v>
      </c>
      <c r="AZ1390">
        <v>3.5971223021582732E-2</v>
      </c>
      <c r="BA1390">
        <v>0</v>
      </c>
      <c r="BB1390">
        <v>7.1942446043165471E-3</v>
      </c>
      <c r="BC1390">
        <v>0</v>
      </c>
      <c r="BD1390">
        <v>0.98561151079136688</v>
      </c>
      <c r="BE1390">
        <v>7.1942446043165471E-3</v>
      </c>
      <c r="BF1390">
        <v>7.1942446043165471E-3</v>
      </c>
      <c r="BG1390">
        <v>0.67625899280575541</v>
      </c>
      <c r="BH1390">
        <v>0.2446043165467626</v>
      </c>
      <c r="BI1390">
        <v>7.9136690647482008E-2</v>
      </c>
      <c r="BJ1390">
        <v>0</v>
      </c>
      <c r="BK1390">
        <v>0</v>
      </c>
      <c r="BL1390">
        <v>0</v>
      </c>
      <c r="BM1390">
        <v>0</v>
      </c>
      <c r="BN1390">
        <v>1</v>
      </c>
      <c r="BO1390">
        <v>0</v>
      </c>
      <c r="BP1390">
        <v>1</v>
      </c>
      <c r="BQ1390">
        <v>0</v>
      </c>
      <c r="BR1390">
        <v>0</v>
      </c>
      <c r="BS1390">
        <v>0</v>
      </c>
      <c r="BT1390">
        <v>0.57553956834532372</v>
      </c>
      <c r="BU1390">
        <v>0.42446043165467628</v>
      </c>
      <c r="BV1390">
        <v>0</v>
      </c>
      <c r="BW1390">
        <v>1</v>
      </c>
      <c r="BX1390" t="s">
        <v>2593</v>
      </c>
      <c r="BY1390">
        <v>226</v>
      </c>
      <c r="BZ1390">
        <v>0.61504424778761058</v>
      </c>
      <c r="CA1390">
        <v>0</v>
      </c>
    </row>
    <row r="1391" spans="1:79" customFormat="1" x14ac:dyDescent="0.25">
      <c r="A1391" t="s">
        <v>2595</v>
      </c>
      <c r="B1391" t="s">
        <v>356</v>
      </c>
      <c r="C1391" t="s">
        <v>426</v>
      </c>
      <c r="D1391" t="s">
        <v>949</v>
      </c>
      <c r="E1391">
        <v>2020</v>
      </c>
      <c r="F1391">
        <v>23</v>
      </c>
      <c r="G1391">
        <v>3</v>
      </c>
      <c r="H1391">
        <v>0</v>
      </c>
      <c r="I1391">
        <v>0</v>
      </c>
      <c r="J1391">
        <v>3</v>
      </c>
      <c r="K1391">
        <v>5</v>
      </c>
      <c r="L1391">
        <v>4</v>
      </c>
      <c r="M1391">
        <v>3</v>
      </c>
      <c r="N1391">
        <v>5</v>
      </c>
      <c r="O1391">
        <v>3</v>
      </c>
      <c r="P1391">
        <v>3</v>
      </c>
      <c r="Q1391">
        <v>0</v>
      </c>
      <c r="R1391">
        <v>0</v>
      </c>
      <c r="S1391">
        <v>0</v>
      </c>
      <c r="T1391">
        <v>0</v>
      </c>
      <c r="U1391">
        <v>20</v>
      </c>
      <c r="V1391">
        <v>6</v>
      </c>
      <c r="W1391">
        <v>0</v>
      </c>
      <c r="X1391">
        <v>22</v>
      </c>
      <c r="Y1391">
        <v>2</v>
      </c>
      <c r="Z1391">
        <v>2</v>
      </c>
      <c r="AA1391">
        <v>0</v>
      </c>
      <c r="AB1391">
        <v>0</v>
      </c>
      <c r="AC1391">
        <v>0</v>
      </c>
      <c r="AD1391">
        <v>0</v>
      </c>
      <c r="AE1391">
        <v>26</v>
      </c>
      <c r="AF1391">
        <v>0</v>
      </c>
      <c r="AG1391">
        <v>26</v>
      </c>
      <c r="AH1391">
        <v>0</v>
      </c>
      <c r="AI1391">
        <v>0</v>
      </c>
      <c r="AJ1391">
        <v>0</v>
      </c>
      <c r="AK1391">
        <v>5</v>
      </c>
      <c r="AL1391">
        <v>21</v>
      </c>
      <c r="AM1391">
        <v>0</v>
      </c>
      <c r="AN1391">
        <v>26</v>
      </c>
      <c r="AO1391">
        <v>0.88461538461538458</v>
      </c>
      <c r="AP1391">
        <v>0.1153846153846154</v>
      </c>
      <c r="AQ1391">
        <v>0</v>
      </c>
      <c r="AR1391">
        <v>0</v>
      </c>
      <c r="AS1391">
        <v>0.1153846153846154</v>
      </c>
      <c r="AT1391">
        <v>0.19230769230769229</v>
      </c>
      <c r="AU1391">
        <v>0.15384615384615391</v>
      </c>
      <c r="AV1391">
        <v>0.1153846153846154</v>
      </c>
      <c r="AW1391">
        <v>0.19230769230769229</v>
      </c>
      <c r="AX1391">
        <v>0.1153846153846154</v>
      </c>
      <c r="AY1391">
        <v>0.1153846153846154</v>
      </c>
      <c r="AZ1391">
        <v>0</v>
      </c>
      <c r="BA1391">
        <v>0</v>
      </c>
      <c r="BB1391">
        <v>0</v>
      </c>
      <c r="BC1391">
        <v>0</v>
      </c>
      <c r="BD1391">
        <v>0.76923076923076927</v>
      </c>
      <c r="BE1391">
        <v>0.23076923076923081</v>
      </c>
      <c r="BF1391">
        <v>0</v>
      </c>
      <c r="BG1391">
        <v>0.84615384615384615</v>
      </c>
      <c r="BH1391">
        <v>7.6923076923076927E-2</v>
      </c>
      <c r="BI1391">
        <v>7.6923076923076927E-2</v>
      </c>
      <c r="BJ1391">
        <v>0</v>
      </c>
      <c r="BK1391">
        <v>0</v>
      </c>
      <c r="BL1391">
        <v>0</v>
      </c>
      <c r="BM1391">
        <v>0</v>
      </c>
      <c r="BN1391">
        <v>1</v>
      </c>
      <c r="BO1391">
        <v>0</v>
      </c>
      <c r="BP1391">
        <v>1</v>
      </c>
      <c r="BQ1391">
        <v>0</v>
      </c>
      <c r="BR1391">
        <v>0</v>
      </c>
      <c r="BS1391">
        <v>0</v>
      </c>
      <c r="BT1391">
        <v>0.19230769230769229</v>
      </c>
      <c r="BU1391">
        <v>0.80769230769230771</v>
      </c>
      <c r="BV1391">
        <v>0</v>
      </c>
      <c r="BW1391">
        <v>1</v>
      </c>
      <c r="BX1391" t="s">
        <v>2593</v>
      </c>
      <c r="BY1391">
        <v>226</v>
      </c>
      <c r="BZ1391">
        <v>0.1150442477876106</v>
      </c>
      <c r="CA1391">
        <v>0</v>
      </c>
    </row>
    <row r="1392" spans="1:79" customFormat="1" x14ac:dyDescent="0.25">
      <c r="A1392" t="s">
        <v>2596</v>
      </c>
      <c r="B1392" t="s">
        <v>356</v>
      </c>
      <c r="C1392" t="s">
        <v>426</v>
      </c>
      <c r="D1392" t="s">
        <v>951</v>
      </c>
      <c r="E1392">
        <v>2020</v>
      </c>
      <c r="F1392">
        <v>5</v>
      </c>
      <c r="G1392">
        <v>2</v>
      </c>
      <c r="H1392">
        <v>0</v>
      </c>
      <c r="I1392">
        <v>0</v>
      </c>
      <c r="J1392">
        <v>1</v>
      </c>
      <c r="K1392">
        <v>2</v>
      </c>
      <c r="L1392">
        <v>1</v>
      </c>
      <c r="M1392">
        <v>2</v>
      </c>
      <c r="N1392">
        <v>1</v>
      </c>
      <c r="O1392">
        <v>0</v>
      </c>
      <c r="P1392">
        <v>0</v>
      </c>
      <c r="Q1392">
        <v>0</v>
      </c>
      <c r="R1392">
        <v>0</v>
      </c>
      <c r="S1392">
        <v>0</v>
      </c>
      <c r="T1392">
        <v>0</v>
      </c>
      <c r="U1392">
        <v>7</v>
      </c>
      <c r="V1392">
        <v>0</v>
      </c>
      <c r="W1392">
        <v>0</v>
      </c>
      <c r="X1392">
        <v>7</v>
      </c>
      <c r="Y1392">
        <v>0</v>
      </c>
      <c r="Z1392">
        <v>0</v>
      </c>
      <c r="AA1392">
        <v>0</v>
      </c>
      <c r="AB1392">
        <v>0</v>
      </c>
      <c r="AC1392">
        <v>0</v>
      </c>
      <c r="AD1392">
        <v>0</v>
      </c>
      <c r="AE1392">
        <v>7</v>
      </c>
      <c r="AF1392">
        <v>0</v>
      </c>
      <c r="AG1392">
        <v>7</v>
      </c>
      <c r="AH1392">
        <v>0</v>
      </c>
      <c r="AI1392">
        <v>0</v>
      </c>
      <c r="AJ1392">
        <v>0</v>
      </c>
      <c r="AK1392">
        <v>0</v>
      </c>
      <c r="AL1392">
        <v>7</v>
      </c>
      <c r="AM1392">
        <v>0</v>
      </c>
      <c r="AN1392">
        <v>7</v>
      </c>
      <c r="AO1392">
        <v>0.7142857142857143</v>
      </c>
      <c r="AP1392">
        <v>0.2857142857142857</v>
      </c>
      <c r="AQ1392">
        <v>0</v>
      </c>
      <c r="AR1392">
        <v>0</v>
      </c>
      <c r="AS1392">
        <v>0.14285714285714279</v>
      </c>
      <c r="AT1392">
        <v>0.2857142857142857</v>
      </c>
      <c r="AU1392">
        <v>0.14285714285714279</v>
      </c>
      <c r="AV1392">
        <v>0.2857142857142857</v>
      </c>
      <c r="AW1392">
        <v>0.14285714285714279</v>
      </c>
      <c r="AX1392">
        <v>0</v>
      </c>
      <c r="AY1392">
        <v>0</v>
      </c>
      <c r="AZ1392">
        <v>0</v>
      </c>
      <c r="BA1392">
        <v>0</v>
      </c>
      <c r="BB1392">
        <v>0</v>
      </c>
      <c r="BC1392">
        <v>0</v>
      </c>
      <c r="BD1392">
        <v>1</v>
      </c>
      <c r="BE1392">
        <v>0</v>
      </c>
      <c r="BF1392">
        <v>0</v>
      </c>
      <c r="BG1392">
        <v>1</v>
      </c>
      <c r="BH1392">
        <v>0</v>
      </c>
      <c r="BI1392">
        <v>0</v>
      </c>
      <c r="BJ1392">
        <v>0</v>
      </c>
      <c r="BK1392">
        <v>0</v>
      </c>
      <c r="BL1392">
        <v>0</v>
      </c>
      <c r="BM1392">
        <v>0</v>
      </c>
      <c r="BN1392">
        <v>1</v>
      </c>
      <c r="BO1392">
        <v>0</v>
      </c>
      <c r="BP1392">
        <v>1</v>
      </c>
      <c r="BQ1392">
        <v>0</v>
      </c>
      <c r="BR1392">
        <v>0</v>
      </c>
      <c r="BS1392">
        <v>0</v>
      </c>
      <c r="BT1392">
        <v>0</v>
      </c>
      <c r="BU1392">
        <v>1</v>
      </c>
      <c r="BV1392">
        <v>0</v>
      </c>
      <c r="BW1392">
        <v>1</v>
      </c>
      <c r="BX1392" t="s">
        <v>2593</v>
      </c>
      <c r="BY1392">
        <v>226</v>
      </c>
      <c r="BZ1392">
        <v>3.0973451327433631E-2</v>
      </c>
      <c r="CA1392">
        <v>0</v>
      </c>
    </row>
    <row r="1393" spans="1:79" customFormat="1" x14ac:dyDescent="0.25">
      <c r="A1393" t="s">
        <v>2597</v>
      </c>
      <c r="B1393" t="s">
        <v>356</v>
      </c>
      <c r="C1393" t="s">
        <v>426</v>
      </c>
      <c r="D1393" t="s">
        <v>953</v>
      </c>
      <c r="E1393">
        <v>2020</v>
      </c>
      <c r="F1393">
        <v>31</v>
      </c>
      <c r="G1393">
        <v>0</v>
      </c>
      <c r="H1393">
        <v>0</v>
      </c>
      <c r="I1393">
        <v>0</v>
      </c>
      <c r="J1393">
        <v>3</v>
      </c>
      <c r="K1393">
        <v>7</v>
      </c>
      <c r="L1393">
        <v>7</v>
      </c>
      <c r="M1393">
        <v>7</v>
      </c>
      <c r="N1393">
        <v>2</v>
      </c>
      <c r="O1393">
        <v>4</v>
      </c>
      <c r="P1393">
        <v>1</v>
      </c>
      <c r="Q1393">
        <v>0</v>
      </c>
      <c r="R1393">
        <v>0</v>
      </c>
      <c r="S1393">
        <v>0</v>
      </c>
      <c r="T1393">
        <v>0</v>
      </c>
      <c r="U1393">
        <v>31</v>
      </c>
      <c r="V1393">
        <v>0</v>
      </c>
      <c r="W1393">
        <v>0</v>
      </c>
      <c r="X1393">
        <v>21</v>
      </c>
      <c r="Y1393">
        <v>5</v>
      </c>
      <c r="Z1393">
        <v>5</v>
      </c>
      <c r="AA1393">
        <v>0</v>
      </c>
      <c r="AB1393">
        <v>0</v>
      </c>
      <c r="AC1393">
        <v>0</v>
      </c>
      <c r="AD1393">
        <v>0</v>
      </c>
      <c r="AE1393">
        <v>31</v>
      </c>
      <c r="AF1393">
        <v>3</v>
      </c>
      <c r="AG1393">
        <v>24</v>
      </c>
      <c r="AH1393">
        <v>4</v>
      </c>
      <c r="AI1393">
        <v>0</v>
      </c>
      <c r="AJ1393">
        <v>0</v>
      </c>
      <c r="AK1393">
        <v>8</v>
      </c>
      <c r="AL1393">
        <v>23</v>
      </c>
      <c r="AM1393">
        <v>0</v>
      </c>
      <c r="AN1393">
        <v>31</v>
      </c>
      <c r="AO1393">
        <v>1</v>
      </c>
      <c r="AP1393">
        <v>0</v>
      </c>
      <c r="AQ1393">
        <v>0</v>
      </c>
      <c r="AR1393">
        <v>0</v>
      </c>
      <c r="AS1393">
        <v>9.6774193548387094E-2</v>
      </c>
      <c r="AT1393">
        <v>0.22580645161290319</v>
      </c>
      <c r="AU1393">
        <v>0.22580645161290319</v>
      </c>
      <c r="AV1393">
        <v>0.22580645161290319</v>
      </c>
      <c r="AW1393">
        <v>6.4516129032258063E-2</v>
      </c>
      <c r="AX1393">
        <v>0.1290322580645161</v>
      </c>
      <c r="AY1393">
        <v>3.2258064516129031E-2</v>
      </c>
      <c r="AZ1393">
        <v>0</v>
      </c>
      <c r="BA1393">
        <v>0</v>
      </c>
      <c r="BB1393">
        <v>0</v>
      </c>
      <c r="BC1393">
        <v>0</v>
      </c>
      <c r="BD1393">
        <v>1</v>
      </c>
      <c r="BE1393">
        <v>0</v>
      </c>
      <c r="BF1393">
        <v>0</v>
      </c>
      <c r="BG1393">
        <v>0.67741935483870963</v>
      </c>
      <c r="BH1393">
        <v>0.16129032258064521</v>
      </c>
      <c r="BI1393">
        <v>0.16129032258064521</v>
      </c>
      <c r="BJ1393">
        <v>0</v>
      </c>
      <c r="BK1393">
        <v>0</v>
      </c>
      <c r="BL1393">
        <v>0</v>
      </c>
      <c r="BM1393">
        <v>0</v>
      </c>
      <c r="BN1393">
        <v>1</v>
      </c>
      <c r="BO1393">
        <v>9.6774193548387094E-2</v>
      </c>
      <c r="BP1393">
        <v>0.77419354838709675</v>
      </c>
      <c r="BQ1393">
        <v>0.1290322580645161</v>
      </c>
      <c r="BR1393">
        <v>0</v>
      </c>
      <c r="BS1393">
        <v>0</v>
      </c>
      <c r="BT1393">
        <v>0.25806451612903231</v>
      </c>
      <c r="BU1393">
        <v>0.74193548387096775</v>
      </c>
      <c r="BV1393">
        <v>0</v>
      </c>
      <c r="BW1393">
        <v>1</v>
      </c>
      <c r="BX1393" t="s">
        <v>2593</v>
      </c>
      <c r="BY1393">
        <v>226</v>
      </c>
      <c r="BZ1393">
        <v>0.13716814159292029</v>
      </c>
      <c r="CA1393">
        <v>0</v>
      </c>
    </row>
    <row r="1394" spans="1:79" customFormat="1" x14ac:dyDescent="0.25">
      <c r="A1394" t="s">
        <v>2598</v>
      </c>
      <c r="B1394" t="s">
        <v>356</v>
      </c>
      <c r="C1394" t="s">
        <v>426</v>
      </c>
      <c r="D1394" t="s">
        <v>961</v>
      </c>
      <c r="E1394">
        <v>2020</v>
      </c>
      <c r="F1394">
        <v>22</v>
      </c>
      <c r="G1394">
        <v>1</v>
      </c>
      <c r="H1394">
        <v>0</v>
      </c>
      <c r="I1394">
        <v>0</v>
      </c>
      <c r="J1394">
        <v>1</v>
      </c>
      <c r="K1394">
        <v>6</v>
      </c>
      <c r="L1394">
        <v>2</v>
      </c>
      <c r="M1394">
        <v>3</v>
      </c>
      <c r="N1394">
        <v>4</v>
      </c>
      <c r="O1394">
        <v>3</v>
      </c>
      <c r="P1394">
        <v>2</v>
      </c>
      <c r="Q1394">
        <v>2</v>
      </c>
      <c r="R1394">
        <v>0</v>
      </c>
      <c r="S1394">
        <v>0</v>
      </c>
      <c r="T1394">
        <v>0</v>
      </c>
      <c r="U1394">
        <v>23</v>
      </c>
      <c r="V1394">
        <v>0</v>
      </c>
      <c r="W1394">
        <v>0</v>
      </c>
      <c r="X1394">
        <v>15</v>
      </c>
      <c r="Y1394">
        <v>2</v>
      </c>
      <c r="Z1394">
        <v>6</v>
      </c>
      <c r="AA1394">
        <v>0</v>
      </c>
      <c r="AB1394">
        <v>0</v>
      </c>
      <c r="AC1394">
        <v>0</v>
      </c>
      <c r="AD1394">
        <v>23</v>
      </c>
      <c r="AE1394">
        <v>0</v>
      </c>
      <c r="AF1394">
        <v>0</v>
      </c>
      <c r="AG1394">
        <v>0</v>
      </c>
      <c r="AH1394">
        <v>0</v>
      </c>
      <c r="AI1394">
        <v>0</v>
      </c>
      <c r="AJ1394">
        <v>23</v>
      </c>
      <c r="AK1394">
        <v>9</v>
      </c>
      <c r="AL1394">
        <v>14</v>
      </c>
      <c r="AM1394">
        <v>0</v>
      </c>
      <c r="AN1394">
        <v>23</v>
      </c>
      <c r="AO1394">
        <v>0.95652173913043481</v>
      </c>
      <c r="AP1394">
        <v>4.3478260869565223E-2</v>
      </c>
      <c r="AQ1394">
        <v>0</v>
      </c>
      <c r="AR1394">
        <v>0</v>
      </c>
      <c r="AS1394">
        <v>4.3478260869565223E-2</v>
      </c>
      <c r="AT1394">
        <v>0.2608695652173913</v>
      </c>
      <c r="AU1394">
        <v>8.6956521739130432E-2</v>
      </c>
      <c r="AV1394">
        <v>0.13043478260869559</v>
      </c>
      <c r="AW1394">
        <v>0.17391304347826089</v>
      </c>
      <c r="AX1394">
        <v>0.13043478260869559</v>
      </c>
      <c r="AY1394">
        <v>8.6956521739130432E-2</v>
      </c>
      <c r="AZ1394">
        <v>8.6956521739130432E-2</v>
      </c>
      <c r="BA1394">
        <v>0</v>
      </c>
      <c r="BB1394">
        <v>0</v>
      </c>
      <c r="BC1394">
        <v>0</v>
      </c>
      <c r="BD1394">
        <v>1</v>
      </c>
      <c r="BE1394">
        <v>0</v>
      </c>
      <c r="BF1394">
        <v>0</v>
      </c>
      <c r="BG1394">
        <v>0.65217391304347827</v>
      </c>
      <c r="BH1394">
        <v>8.6956521739130432E-2</v>
      </c>
      <c r="BI1394">
        <v>0.2608695652173913</v>
      </c>
      <c r="BJ1394">
        <v>0</v>
      </c>
      <c r="BK1394">
        <v>0</v>
      </c>
      <c r="BL1394">
        <v>0</v>
      </c>
      <c r="BM1394">
        <v>1</v>
      </c>
      <c r="BN1394">
        <v>0</v>
      </c>
      <c r="BO1394">
        <v>0</v>
      </c>
      <c r="BP1394">
        <v>0</v>
      </c>
      <c r="BQ1394">
        <v>0</v>
      </c>
      <c r="BR1394">
        <v>0</v>
      </c>
      <c r="BS1394">
        <v>1</v>
      </c>
      <c r="BT1394">
        <v>0.39130434782608697</v>
      </c>
      <c r="BU1394">
        <v>0.60869565217391308</v>
      </c>
      <c r="BV1394">
        <v>0</v>
      </c>
      <c r="BW1394">
        <v>1</v>
      </c>
      <c r="BX1394" t="s">
        <v>2593</v>
      </c>
      <c r="BY1394">
        <v>226</v>
      </c>
      <c r="BZ1394">
        <v>0.1017699115044248</v>
      </c>
      <c r="CA1394">
        <v>0</v>
      </c>
    </row>
    <row r="1395" spans="1:79" customFormat="1" x14ac:dyDescent="0.25">
      <c r="A1395" t="s">
        <v>2599</v>
      </c>
      <c r="B1395" t="s">
        <v>356</v>
      </c>
      <c r="C1395" t="s">
        <v>433</v>
      </c>
      <c r="D1395" t="s">
        <v>44</v>
      </c>
      <c r="E1395">
        <v>2020</v>
      </c>
      <c r="F1395">
        <v>11</v>
      </c>
      <c r="G1395">
        <v>3</v>
      </c>
      <c r="H1395">
        <v>0</v>
      </c>
      <c r="I1395">
        <v>0</v>
      </c>
      <c r="J1395">
        <v>3</v>
      </c>
      <c r="K1395">
        <v>4</v>
      </c>
      <c r="L1395">
        <v>1</v>
      </c>
      <c r="M1395">
        <v>4</v>
      </c>
      <c r="N1395">
        <v>0</v>
      </c>
      <c r="O1395">
        <v>1</v>
      </c>
      <c r="P1395">
        <v>1</v>
      </c>
      <c r="Q1395">
        <v>0</v>
      </c>
      <c r="R1395">
        <v>0</v>
      </c>
      <c r="S1395">
        <v>0</v>
      </c>
      <c r="T1395">
        <v>0</v>
      </c>
      <c r="U1395">
        <v>14</v>
      </c>
      <c r="V1395">
        <v>0</v>
      </c>
      <c r="W1395">
        <v>0</v>
      </c>
      <c r="X1395">
        <v>9</v>
      </c>
      <c r="Y1395">
        <v>4</v>
      </c>
      <c r="Z1395">
        <v>1</v>
      </c>
      <c r="AA1395">
        <v>0</v>
      </c>
      <c r="AB1395">
        <v>0</v>
      </c>
      <c r="AC1395">
        <v>4</v>
      </c>
      <c r="AD1395">
        <v>0</v>
      </c>
      <c r="AE1395">
        <v>10</v>
      </c>
      <c r="AF1395">
        <v>0</v>
      </c>
      <c r="AG1395">
        <v>14</v>
      </c>
      <c r="AH1395">
        <v>0</v>
      </c>
      <c r="AI1395">
        <v>0</v>
      </c>
      <c r="AJ1395">
        <v>0</v>
      </c>
      <c r="AK1395" t="s">
        <v>74</v>
      </c>
      <c r="AL1395" t="s">
        <v>74</v>
      </c>
      <c r="AM1395" t="s">
        <v>74</v>
      </c>
      <c r="AN1395">
        <v>14</v>
      </c>
      <c r="AO1395">
        <v>0.7857142857142857</v>
      </c>
      <c r="AP1395">
        <v>0.2142857142857143</v>
      </c>
      <c r="AQ1395">
        <v>0</v>
      </c>
      <c r="AR1395">
        <v>0</v>
      </c>
      <c r="AS1395">
        <v>0.2142857142857143</v>
      </c>
      <c r="AT1395">
        <v>0.2857142857142857</v>
      </c>
      <c r="AU1395">
        <v>7.1428571428571425E-2</v>
      </c>
      <c r="AV1395">
        <v>0.2857142857142857</v>
      </c>
      <c r="AW1395">
        <v>0</v>
      </c>
      <c r="AX1395">
        <v>7.1428571428571425E-2</v>
      </c>
      <c r="AY1395">
        <v>7.1428571428571425E-2</v>
      </c>
      <c r="AZ1395">
        <v>0</v>
      </c>
      <c r="BA1395">
        <v>0</v>
      </c>
      <c r="BB1395">
        <v>0</v>
      </c>
      <c r="BC1395">
        <v>0</v>
      </c>
      <c r="BD1395">
        <v>1</v>
      </c>
      <c r="BE1395">
        <v>0</v>
      </c>
      <c r="BF1395">
        <v>0</v>
      </c>
      <c r="BG1395">
        <v>0.6428571428571429</v>
      </c>
      <c r="BH1395">
        <v>0.2857142857142857</v>
      </c>
      <c r="BI1395">
        <v>7.1428571428571425E-2</v>
      </c>
      <c r="BJ1395">
        <v>0</v>
      </c>
      <c r="BK1395">
        <v>0</v>
      </c>
      <c r="BL1395">
        <v>0.2857142857142857</v>
      </c>
      <c r="BM1395">
        <v>0</v>
      </c>
      <c r="BN1395">
        <v>0.7142857142857143</v>
      </c>
      <c r="BO1395">
        <v>0</v>
      </c>
      <c r="BP1395">
        <v>1</v>
      </c>
      <c r="BQ1395">
        <v>0</v>
      </c>
      <c r="BR1395">
        <v>0</v>
      </c>
      <c r="BS1395">
        <v>0</v>
      </c>
      <c r="BT1395">
        <v>0</v>
      </c>
      <c r="BU1395">
        <v>0</v>
      </c>
      <c r="BV1395">
        <v>0</v>
      </c>
      <c r="BW1395">
        <v>1</v>
      </c>
      <c r="BX1395" t="s">
        <v>2600</v>
      </c>
      <c r="BY1395">
        <v>14</v>
      </c>
      <c r="BZ1395">
        <v>1</v>
      </c>
      <c r="CA1395">
        <v>0</v>
      </c>
    </row>
    <row r="1396" spans="1:79" customFormat="1" x14ac:dyDescent="0.25">
      <c r="A1396" t="s">
        <v>2601</v>
      </c>
      <c r="B1396" t="s">
        <v>356</v>
      </c>
      <c r="C1396" t="s">
        <v>433</v>
      </c>
      <c r="D1396" t="s">
        <v>947</v>
      </c>
      <c r="E1396">
        <v>2020</v>
      </c>
      <c r="F1396" t="s">
        <v>74</v>
      </c>
      <c r="G1396" t="s">
        <v>74</v>
      </c>
      <c r="H1396" t="s">
        <v>74</v>
      </c>
      <c r="I1396" t="s">
        <v>74</v>
      </c>
      <c r="J1396" t="s">
        <v>74</v>
      </c>
      <c r="K1396" t="s">
        <v>74</v>
      </c>
      <c r="L1396" t="s">
        <v>74</v>
      </c>
      <c r="M1396" t="s">
        <v>74</v>
      </c>
      <c r="N1396" t="s">
        <v>74</v>
      </c>
      <c r="O1396" t="s">
        <v>74</v>
      </c>
      <c r="P1396" t="s">
        <v>74</v>
      </c>
      <c r="Q1396" t="s">
        <v>74</v>
      </c>
      <c r="R1396" t="s">
        <v>74</v>
      </c>
      <c r="S1396" t="s">
        <v>74</v>
      </c>
      <c r="T1396" t="s">
        <v>74</v>
      </c>
      <c r="U1396" t="s">
        <v>74</v>
      </c>
      <c r="V1396" t="s">
        <v>74</v>
      </c>
      <c r="W1396" t="s">
        <v>74</v>
      </c>
      <c r="X1396" t="s">
        <v>74</v>
      </c>
      <c r="Y1396" t="s">
        <v>74</v>
      </c>
      <c r="Z1396" t="s">
        <v>74</v>
      </c>
      <c r="AA1396" t="s">
        <v>74</v>
      </c>
      <c r="AB1396" t="s">
        <v>74</v>
      </c>
      <c r="AC1396" t="s">
        <v>74</v>
      </c>
      <c r="AD1396" t="s">
        <v>74</v>
      </c>
      <c r="AE1396" t="s">
        <v>74</v>
      </c>
      <c r="AF1396" t="s">
        <v>74</v>
      </c>
      <c r="AG1396" t="s">
        <v>74</v>
      </c>
      <c r="AH1396" t="s">
        <v>74</v>
      </c>
      <c r="AI1396" t="s">
        <v>74</v>
      </c>
      <c r="AJ1396" t="s">
        <v>74</v>
      </c>
      <c r="AK1396" t="s">
        <v>74</v>
      </c>
      <c r="AL1396" t="s">
        <v>74</v>
      </c>
      <c r="AM1396" t="s">
        <v>74</v>
      </c>
      <c r="AN1396" t="s">
        <v>74</v>
      </c>
      <c r="AO1396" t="s">
        <v>74</v>
      </c>
      <c r="AP1396" t="s">
        <v>74</v>
      </c>
      <c r="AQ1396" t="s">
        <v>74</v>
      </c>
      <c r="AR1396" t="s">
        <v>74</v>
      </c>
      <c r="AS1396" t="s">
        <v>74</v>
      </c>
      <c r="AT1396" t="s">
        <v>74</v>
      </c>
      <c r="AU1396" t="s">
        <v>74</v>
      </c>
      <c r="AV1396" t="s">
        <v>74</v>
      </c>
      <c r="AW1396" t="s">
        <v>74</v>
      </c>
      <c r="AX1396" t="s">
        <v>74</v>
      </c>
      <c r="AY1396" t="s">
        <v>74</v>
      </c>
      <c r="AZ1396" t="s">
        <v>74</v>
      </c>
      <c r="BA1396" t="s">
        <v>74</v>
      </c>
      <c r="BB1396" t="s">
        <v>74</v>
      </c>
      <c r="BC1396" t="s">
        <v>74</v>
      </c>
      <c r="BD1396" t="s">
        <v>74</v>
      </c>
      <c r="BE1396" t="s">
        <v>74</v>
      </c>
      <c r="BF1396" t="s">
        <v>74</v>
      </c>
      <c r="BG1396" t="s">
        <v>74</v>
      </c>
      <c r="BH1396" t="s">
        <v>74</v>
      </c>
      <c r="BI1396" t="s">
        <v>74</v>
      </c>
      <c r="BJ1396" t="s">
        <v>74</v>
      </c>
      <c r="BK1396" t="s">
        <v>74</v>
      </c>
      <c r="BL1396" t="s">
        <v>74</v>
      </c>
      <c r="BM1396" t="s">
        <v>74</v>
      </c>
      <c r="BN1396" t="s">
        <v>74</v>
      </c>
      <c r="BO1396" t="s">
        <v>74</v>
      </c>
      <c r="BP1396" t="s">
        <v>74</v>
      </c>
      <c r="BQ1396" t="s">
        <v>74</v>
      </c>
      <c r="BR1396" t="s">
        <v>74</v>
      </c>
      <c r="BS1396" t="s">
        <v>74</v>
      </c>
      <c r="BT1396" t="s">
        <v>74</v>
      </c>
      <c r="BU1396" t="s">
        <v>74</v>
      </c>
      <c r="BV1396" t="s">
        <v>74</v>
      </c>
      <c r="BW1396" t="s">
        <v>74</v>
      </c>
      <c r="BX1396" t="s">
        <v>2600</v>
      </c>
      <c r="BY1396" t="s">
        <v>74</v>
      </c>
      <c r="BZ1396" t="s">
        <v>74</v>
      </c>
      <c r="CA1396">
        <v>0</v>
      </c>
    </row>
    <row r="1397" spans="1:79" customFormat="1" x14ac:dyDescent="0.25">
      <c r="A1397" t="s">
        <v>2602</v>
      </c>
      <c r="B1397" t="s">
        <v>356</v>
      </c>
      <c r="C1397" t="s">
        <v>433</v>
      </c>
      <c r="D1397" t="s">
        <v>949</v>
      </c>
      <c r="E1397">
        <v>2020</v>
      </c>
      <c r="F1397" t="s">
        <v>74</v>
      </c>
      <c r="G1397" t="s">
        <v>74</v>
      </c>
      <c r="H1397" t="s">
        <v>74</v>
      </c>
      <c r="I1397" t="s">
        <v>74</v>
      </c>
      <c r="J1397" t="s">
        <v>74</v>
      </c>
      <c r="K1397" t="s">
        <v>74</v>
      </c>
      <c r="L1397" t="s">
        <v>74</v>
      </c>
      <c r="M1397" t="s">
        <v>74</v>
      </c>
      <c r="N1397" t="s">
        <v>74</v>
      </c>
      <c r="O1397" t="s">
        <v>74</v>
      </c>
      <c r="P1397" t="s">
        <v>74</v>
      </c>
      <c r="Q1397" t="s">
        <v>74</v>
      </c>
      <c r="R1397" t="s">
        <v>74</v>
      </c>
      <c r="S1397" t="s">
        <v>74</v>
      </c>
      <c r="T1397" t="s">
        <v>74</v>
      </c>
      <c r="U1397" t="s">
        <v>74</v>
      </c>
      <c r="V1397" t="s">
        <v>74</v>
      </c>
      <c r="W1397" t="s">
        <v>74</v>
      </c>
      <c r="X1397" t="s">
        <v>74</v>
      </c>
      <c r="Y1397" t="s">
        <v>74</v>
      </c>
      <c r="Z1397" t="s">
        <v>74</v>
      </c>
      <c r="AA1397" t="s">
        <v>74</v>
      </c>
      <c r="AB1397" t="s">
        <v>74</v>
      </c>
      <c r="AC1397" t="s">
        <v>74</v>
      </c>
      <c r="AD1397" t="s">
        <v>74</v>
      </c>
      <c r="AE1397" t="s">
        <v>74</v>
      </c>
      <c r="AF1397" t="s">
        <v>74</v>
      </c>
      <c r="AG1397" t="s">
        <v>74</v>
      </c>
      <c r="AH1397" t="s">
        <v>74</v>
      </c>
      <c r="AI1397" t="s">
        <v>74</v>
      </c>
      <c r="AJ1397" t="s">
        <v>74</v>
      </c>
      <c r="AK1397" t="s">
        <v>74</v>
      </c>
      <c r="AL1397" t="s">
        <v>74</v>
      </c>
      <c r="AM1397" t="s">
        <v>74</v>
      </c>
      <c r="AN1397" t="s">
        <v>74</v>
      </c>
      <c r="AO1397" t="s">
        <v>74</v>
      </c>
      <c r="AP1397" t="s">
        <v>74</v>
      </c>
      <c r="AQ1397" t="s">
        <v>74</v>
      </c>
      <c r="AR1397" t="s">
        <v>74</v>
      </c>
      <c r="AS1397" t="s">
        <v>74</v>
      </c>
      <c r="AT1397" t="s">
        <v>74</v>
      </c>
      <c r="AU1397" t="s">
        <v>74</v>
      </c>
      <c r="AV1397" t="s">
        <v>74</v>
      </c>
      <c r="AW1397" t="s">
        <v>74</v>
      </c>
      <c r="AX1397" t="s">
        <v>74</v>
      </c>
      <c r="AY1397" t="s">
        <v>74</v>
      </c>
      <c r="AZ1397" t="s">
        <v>74</v>
      </c>
      <c r="BA1397" t="s">
        <v>74</v>
      </c>
      <c r="BB1397" t="s">
        <v>74</v>
      </c>
      <c r="BC1397" t="s">
        <v>74</v>
      </c>
      <c r="BD1397" t="s">
        <v>74</v>
      </c>
      <c r="BE1397" t="s">
        <v>74</v>
      </c>
      <c r="BF1397" t="s">
        <v>74</v>
      </c>
      <c r="BG1397" t="s">
        <v>74</v>
      </c>
      <c r="BH1397" t="s">
        <v>74</v>
      </c>
      <c r="BI1397" t="s">
        <v>74</v>
      </c>
      <c r="BJ1397" t="s">
        <v>74</v>
      </c>
      <c r="BK1397" t="s">
        <v>74</v>
      </c>
      <c r="BL1397" t="s">
        <v>74</v>
      </c>
      <c r="BM1397" t="s">
        <v>74</v>
      </c>
      <c r="BN1397" t="s">
        <v>74</v>
      </c>
      <c r="BO1397" t="s">
        <v>74</v>
      </c>
      <c r="BP1397" t="s">
        <v>74</v>
      </c>
      <c r="BQ1397" t="s">
        <v>74</v>
      </c>
      <c r="BR1397" t="s">
        <v>74</v>
      </c>
      <c r="BS1397" t="s">
        <v>74</v>
      </c>
      <c r="BT1397" t="s">
        <v>74</v>
      </c>
      <c r="BU1397" t="s">
        <v>74</v>
      </c>
      <c r="BV1397" t="s">
        <v>74</v>
      </c>
      <c r="BW1397" t="s">
        <v>74</v>
      </c>
      <c r="BX1397" t="s">
        <v>2600</v>
      </c>
      <c r="BY1397" t="s">
        <v>74</v>
      </c>
      <c r="BZ1397" t="s">
        <v>74</v>
      </c>
      <c r="CA1397">
        <v>1</v>
      </c>
    </row>
    <row r="1398" spans="1:79" customFormat="1" x14ac:dyDescent="0.25">
      <c r="A1398" t="s">
        <v>2603</v>
      </c>
      <c r="B1398" t="s">
        <v>356</v>
      </c>
      <c r="C1398" t="s">
        <v>433</v>
      </c>
      <c r="D1398" t="s">
        <v>953</v>
      </c>
      <c r="E1398">
        <v>2020</v>
      </c>
      <c r="F1398" t="s">
        <v>74</v>
      </c>
      <c r="G1398" t="s">
        <v>74</v>
      </c>
      <c r="H1398" t="s">
        <v>74</v>
      </c>
      <c r="I1398" t="s">
        <v>74</v>
      </c>
      <c r="J1398" t="s">
        <v>74</v>
      </c>
      <c r="K1398" t="s">
        <v>74</v>
      </c>
      <c r="L1398" t="s">
        <v>74</v>
      </c>
      <c r="M1398" t="s">
        <v>74</v>
      </c>
      <c r="N1398" t="s">
        <v>74</v>
      </c>
      <c r="O1398" t="s">
        <v>74</v>
      </c>
      <c r="P1398" t="s">
        <v>74</v>
      </c>
      <c r="Q1398" t="s">
        <v>74</v>
      </c>
      <c r="R1398" t="s">
        <v>74</v>
      </c>
      <c r="S1398" t="s">
        <v>74</v>
      </c>
      <c r="T1398" t="s">
        <v>74</v>
      </c>
      <c r="U1398" t="s">
        <v>74</v>
      </c>
      <c r="V1398" t="s">
        <v>74</v>
      </c>
      <c r="W1398" t="s">
        <v>74</v>
      </c>
      <c r="X1398" t="s">
        <v>74</v>
      </c>
      <c r="Y1398" t="s">
        <v>74</v>
      </c>
      <c r="Z1398" t="s">
        <v>74</v>
      </c>
      <c r="AA1398" t="s">
        <v>74</v>
      </c>
      <c r="AB1398" t="s">
        <v>74</v>
      </c>
      <c r="AC1398" t="s">
        <v>74</v>
      </c>
      <c r="AD1398" t="s">
        <v>74</v>
      </c>
      <c r="AE1398" t="s">
        <v>74</v>
      </c>
      <c r="AF1398" t="s">
        <v>74</v>
      </c>
      <c r="AG1398" t="s">
        <v>74</v>
      </c>
      <c r="AH1398" t="s">
        <v>74</v>
      </c>
      <c r="AI1398" t="s">
        <v>74</v>
      </c>
      <c r="AJ1398" t="s">
        <v>74</v>
      </c>
      <c r="AK1398" t="s">
        <v>74</v>
      </c>
      <c r="AL1398" t="s">
        <v>74</v>
      </c>
      <c r="AM1398" t="s">
        <v>74</v>
      </c>
      <c r="AN1398" t="s">
        <v>74</v>
      </c>
      <c r="AO1398" t="s">
        <v>74</v>
      </c>
      <c r="AP1398" t="s">
        <v>74</v>
      </c>
      <c r="AQ1398" t="s">
        <v>74</v>
      </c>
      <c r="AR1398" t="s">
        <v>74</v>
      </c>
      <c r="AS1398" t="s">
        <v>74</v>
      </c>
      <c r="AT1398" t="s">
        <v>74</v>
      </c>
      <c r="AU1398" t="s">
        <v>74</v>
      </c>
      <c r="AV1398" t="s">
        <v>74</v>
      </c>
      <c r="AW1398" t="s">
        <v>74</v>
      </c>
      <c r="AX1398" t="s">
        <v>74</v>
      </c>
      <c r="AY1398" t="s">
        <v>74</v>
      </c>
      <c r="AZ1398" t="s">
        <v>74</v>
      </c>
      <c r="BA1398" t="s">
        <v>74</v>
      </c>
      <c r="BB1398" t="s">
        <v>74</v>
      </c>
      <c r="BC1398" t="s">
        <v>74</v>
      </c>
      <c r="BD1398" t="s">
        <v>74</v>
      </c>
      <c r="BE1398" t="s">
        <v>74</v>
      </c>
      <c r="BF1398" t="s">
        <v>74</v>
      </c>
      <c r="BG1398" t="s">
        <v>74</v>
      </c>
      <c r="BH1398" t="s">
        <v>74</v>
      </c>
      <c r="BI1398" t="s">
        <v>74</v>
      </c>
      <c r="BJ1398" t="s">
        <v>74</v>
      </c>
      <c r="BK1398" t="s">
        <v>74</v>
      </c>
      <c r="BL1398" t="s">
        <v>74</v>
      </c>
      <c r="BM1398" t="s">
        <v>74</v>
      </c>
      <c r="BN1398" t="s">
        <v>74</v>
      </c>
      <c r="BO1398" t="s">
        <v>74</v>
      </c>
      <c r="BP1398" t="s">
        <v>74</v>
      </c>
      <c r="BQ1398" t="s">
        <v>74</v>
      </c>
      <c r="BR1398" t="s">
        <v>74</v>
      </c>
      <c r="BS1398" t="s">
        <v>74</v>
      </c>
      <c r="BT1398" t="s">
        <v>74</v>
      </c>
      <c r="BU1398" t="s">
        <v>74</v>
      </c>
      <c r="BV1398" t="s">
        <v>74</v>
      </c>
      <c r="BW1398" t="s">
        <v>74</v>
      </c>
      <c r="BX1398" t="s">
        <v>2600</v>
      </c>
      <c r="BY1398" t="s">
        <v>74</v>
      </c>
      <c r="BZ1398" t="s">
        <v>74</v>
      </c>
      <c r="CA1398">
        <v>1</v>
      </c>
    </row>
    <row r="1399" spans="1:79" customFormat="1" x14ac:dyDescent="0.25">
      <c r="A1399" t="s">
        <v>2604</v>
      </c>
      <c r="B1399" t="s">
        <v>42</v>
      </c>
      <c r="C1399" t="s">
        <v>124</v>
      </c>
      <c r="D1399" t="s">
        <v>44</v>
      </c>
      <c r="E1399">
        <v>2020</v>
      </c>
      <c r="F1399">
        <v>32153</v>
      </c>
      <c r="G1399">
        <v>2456</v>
      </c>
      <c r="H1399">
        <v>18</v>
      </c>
      <c r="I1399">
        <v>4089</v>
      </c>
      <c r="J1399">
        <v>5295</v>
      </c>
      <c r="K1399">
        <v>5345</v>
      </c>
      <c r="L1399">
        <v>4040</v>
      </c>
      <c r="M1399">
        <v>3854</v>
      </c>
      <c r="N1399">
        <v>3592</v>
      </c>
      <c r="O1399">
        <v>3416</v>
      </c>
      <c r="P1399">
        <v>2569</v>
      </c>
      <c r="Q1399">
        <v>1318</v>
      </c>
      <c r="R1399">
        <v>383</v>
      </c>
      <c r="S1399">
        <v>726</v>
      </c>
      <c r="T1399">
        <v>0</v>
      </c>
      <c r="U1399">
        <v>31214</v>
      </c>
      <c r="V1399">
        <v>3412</v>
      </c>
      <c r="W1399">
        <v>1</v>
      </c>
      <c r="X1399">
        <v>15665</v>
      </c>
      <c r="Y1399">
        <v>14717</v>
      </c>
      <c r="Z1399">
        <v>4244</v>
      </c>
      <c r="AA1399">
        <v>1</v>
      </c>
      <c r="AB1399">
        <v>2761</v>
      </c>
      <c r="AC1399">
        <v>27526</v>
      </c>
      <c r="AD1399">
        <v>0</v>
      </c>
      <c r="AE1399">
        <v>4340</v>
      </c>
      <c r="AF1399">
        <v>978</v>
      </c>
      <c r="AG1399">
        <v>32304</v>
      </c>
      <c r="AH1399">
        <v>1138</v>
      </c>
      <c r="AI1399">
        <v>207</v>
      </c>
      <c r="AJ1399">
        <v>0</v>
      </c>
      <c r="AK1399">
        <v>3419</v>
      </c>
      <c r="AL1399">
        <v>31186</v>
      </c>
      <c r="AM1399">
        <v>22</v>
      </c>
      <c r="AN1399">
        <v>34627</v>
      </c>
      <c r="AO1399">
        <v>0.92855286337251275</v>
      </c>
      <c r="AP1399">
        <v>7.0927311057845041E-2</v>
      </c>
      <c r="AQ1399">
        <v>5.1982556964218674E-4</v>
      </c>
      <c r="AR1399">
        <v>0.1180870419037168</v>
      </c>
      <c r="AS1399">
        <v>0.1529153550697433</v>
      </c>
      <c r="AT1399">
        <v>0.154359314985416</v>
      </c>
      <c r="AU1399">
        <v>0.1166719611863575</v>
      </c>
      <c r="AV1399">
        <v>0.1113004303000549</v>
      </c>
      <c r="AW1399">
        <v>0.1037340803419297</v>
      </c>
      <c r="AX1399">
        <v>9.8651341438761656E-2</v>
      </c>
      <c r="AY1399">
        <v>7.4190660467265426E-2</v>
      </c>
      <c r="AZ1399">
        <v>3.8062783377133452E-2</v>
      </c>
      <c r="BA1399">
        <v>2.0966297975568201E-2</v>
      </c>
      <c r="BB1399">
        <v>1.1060732954053199E-2</v>
      </c>
      <c r="BC1399">
        <v>0</v>
      </c>
      <c r="BD1399">
        <v>0.90143529615617868</v>
      </c>
      <c r="BE1399">
        <v>9.8535824645507836E-2</v>
      </c>
      <c r="BF1399">
        <v>2.8879198313454819E-5</v>
      </c>
      <c r="BG1399">
        <v>0.45239264158026971</v>
      </c>
      <c r="BH1399">
        <v>0.42501516157911462</v>
      </c>
      <c r="BI1399">
        <v>0.1225633176423022</v>
      </c>
      <c r="BJ1399">
        <v>2.8879198313454819E-5</v>
      </c>
      <c r="BK1399">
        <v>7.9735466543448749E-2</v>
      </c>
      <c r="BL1399">
        <v>0.79492881277615735</v>
      </c>
      <c r="BM1399">
        <v>0</v>
      </c>
      <c r="BN1399">
        <v>0.12533572068039389</v>
      </c>
      <c r="BO1399">
        <v>2.824385595055881E-2</v>
      </c>
      <c r="BP1399">
        <v>0.93291362231784447</v>
      </c>
      <c r="BQ1399">
        <v>3.2864527680711582E-2</v>
      </c>
      <c r="BR1399">
        <v>5.9779940508851472E-3</v>
      </c>
      <c r="BS1399">
        <v>0</v>
      </c>
      <c r="BT1399">
        <v>9.8737979033702031E-2</v>
      </c>
      <c r="BU1399">
        <v>0.90062667860340195</v>
      </c>
      <c r="BV1399">
        <v>6.35342362896006E-4</v>
      </c>
      <c r="BW1399">
        <v>1</v>
      </c>
      <c r="BX1399" t="s">
        <v>2605</v>
      </c>
      <c r="BY1399">
        <v>34627</v>
      </c>
      <c r="BZ1399">
        <v>1</v>
      </c>
      <c r="CA1399">
        <v>0</v>
      </c>
    </row>
    <row r="1400" spans="1:79" customFormat="1" x14ac:dyDescent="0.25">
      <c r="A1400" t="s">
        <v>2606</v>
      </c>
      <c r="B1400" t="s">
        <v>42</v>
      </c>
      <c r="C1400" t="s">
        <v>124</v>
      </c>
      <c r="D1400" t="s">
        <v>947</v>
      </c>
      <c r="E1400">
        <v>2020</v>
      </c>
      <c r="F1400">
        <v>6073</v>
      </c>
      <c r="G1400">
        <v>249</v>
      </c>
      <c r="H1400">
        <v>2</v>
      </c>
      <c r="I1400">
        <v>405</v>
      </c>
      <c r="J1400">
        <v>795</v>
      </c>
      <c r="K1400">
        <v>1012</v>
      </c>
      <c r="L1400">
        <v>776</v>
      </c>
      <c r="M1400">
        <v>813</v>
      </c>
      <c r="N1400">
        <v>783</v>
      </c>
      <c r="O1400">
        <v>799</v>
      </c>
      <c r="P1400">
        <v>544</v>
      </c>
      <c r="Q1400">
        <v>257</v>
      </c>
      <c r="R1400">
        <v>87</v>
      </c>
      <c r="S1400">
        <v>53</v>
      </c>
      <c r="T1400">
        <v>0</v>
      </c>
      <c r="U1400">
        <v>5952</v>
      </c>
      <c r="V1400">
        <v>372</v>
      </c>
      <c r="W1400">
        <v>0</v>
      </c>
      <c r="X1400">
        <v>2735</v>
      </c>
      <c r="Y1400">
        <v>2991</v>
      </c>
      <c r="Z1400">
        <v>598</v>
      </c>
      <c r="AA1400">
        <v>0</v>
      </c>
      <c r="AB1400">
        <v>496</v>
      </c>
      <c r="AC1400">
        <v>5324</v>
      </c>
      <c r="AD1400">
        <v>0</v>
      </c>
      <c r="AE1400">
        <v>504</v>
      </c>
      <c r="AF1400">
        <v>90</v>
      </c>
      <c r="AG1400">
        <v>6049</v>
      </c>
      <c r="AH1400">
        <v>170</v>
      </c>
      <c r="AI1400">
        <v>15</v>
      </c>
      <c r="AJ1400">
        <v>0</v>
      </c>
      <c r="AK1400">
        <v>1064</v>
      </c>
      <c r="AL1400">
        <v>5254</v>
      </c>
      <c r="AM1400">
        <v>6</v>
      </c>
      <c r="AN1400">
        <v>6324</v>
      </c>
      <c r="AO1400">
        <v>0.96030993042378243</v>
      </c>
      <c r="AP1400">
        <v>3.9373814041745732E-2</v>
      </c>
      <c r="AQ1400">
        <v>3.1625553447185332E-4</v>
      </c>
      <c r="AR1400">
        <v>6.4041745730550284E-2</v>
      </c>
      <c r="AS1400">
        <v>0.12571157495256169</v>
      </c>
      <c r="AT1400">
        <v>0.16002530044275781</v>
      </c>
      <c r="AU1400">
        <v>0.1227071473750791</v>
      </c>
      <c r="AV1400">
        <v>0.12855787476280839</v>
      </c>
      <c r="AW1400">
        <v>0.1238140417457305</v>
      </c>
      <c r="AX1400">
        <v>0.1263440860215054</v>
      </c>
      <c r="AY1400">
        <v>8.6021505376344093E-2</v>
      </c>
      <c r="AZ1400">
        <v>4.0638836179633153E-2</v>
      </c>
      <c r="BA1400">
        <v>8.3807716635041114E-3</v>
      </c>
      <c r="BB1400">
        <v>1.3757115749525621E-2</v>
      </c>
      <c r="BC1400">
        <v>0</v>
      </c>
      <c r="BD1400">
        <v>0.94117647058823528</v>
      </c>
      <c r="BE1400">
        <v>5.8823529411764712E-2</v>
      </c>
      <c r="BF1400">
        <v>0</v>
      </c>
      <c r="BG1400">
        <v>0.43247944339025929</v>
      </c>
      <c r="BH1400">
        <v>0.47296015180265649</v>
      </c>
      <c r="BI1400">
        <v>9.4560404807084122E-2</v>
      </c>
      <c r="BJ1400">
        <v>0</v>
      </c>
      <c r="BK1400">
        <v>7.8431372549019607E-2</v>
      </c>
      <c r="BL1400">
        <v>0.84187223276407341</v>
      </c>
      <c r="BM1400">
        <v>0</v>
      </c>
      <c r="BN1400">
        <v>7.9696394686907021E-2</v>
      </c>
      <c r="BO1400">
        <v>1.4231499051233399E-2</v>
      </c>
      <c r="BP1400">
        <v>0.9565148640101202</v>
      </c>
      <c r="BQ1400">
        <v>2.6881720430107531E-2</v>
      </c>
      <c r="BR1400">
        <v>2.3719165085388989E-3</v>
      </c>
      <c r="BS1400">
        <v>0</v>
      </c>
      <c r="BT1400">
        <v>0.1682479443390259</v>
      </c>
      <c r="BU1400">
        <v>0.83080328905755851</v>
      </c>
      <c r="BV1400">
        <v>9.4876660341555979E-4</v>
      </c>
      <c r="BW1400">
        <v>1</v>
      </c>
      <c r="BX1400" t="s">
        <v>2605</v>
      </c>
      <c r="BY1400">
        <v>34627</v>
      </c>
      <c r="BZ1400">
        <v>0.18263205013428829</v>
      </c>
      <c r="CA1400">
        <v>0</v>
      </c>
    </row>
    <row r="1401" spans="1:79" customFormat="1" x14ac:dyDescent="0.25">
      <c r="A1401" t="s">
        <v>2607</v>
      </c>
      <c r="B1401" t="s">
        <v>42</v>
      </c>
      <c r="C1401" t="s">
        <v>124</v>
      </c>
      <c r="D1401" t="s">
        <v>949</v>
      </c>
      <c r="E1401">
        <v>2020</v>
      </c>
      <c r="F1401">
        <v>20146</v>
      </c>
      <c r="G1401">
        <v>1748</v>
      </c>
      <c r="H1401">
        <v>6</v>
      </c>
      <c r="I1401">
        <v>3294</v>
      </c>
      <c r="J1401">
        <v>3824</v>
      </c>
      <c r="K1401">
        <v>3509</v>
      </c>
      <c r="L1401">
        <v>2516</v>
      </c>
      <c r="M1401">
        <v>2165</v>
      </c>
      <c r="N1401">
        <v>1975</v>
      </c>
      <c r="O1401">
        <v>1835</v>
      </c>
      <c r="P1401">
        <v>1341</v>
      </c>
      <c r="Q1401">
        <v>659</v>
      </c>
      <c r="R1401">
        <v>158</v>
      </c>
      <c r="S1401">
        <v>624</v>
      </c>
      <c r="T1401">
        <v>0</v>
      </c>
      <c r="U1401">
        <v>19865</v>
      </c>
      <c r="V1401">
        <v>2035</v>
      </c>
      <c r="W1401">
        <v>0</v>
      </c>
      <c r="X1401">
        <v>9440</v>
      </c>
      <c r="Y1401">
        <v>9376</v>
      </c>
      <c r="Z1401">
        <v>3083</v>
      </c>
      <c r="AA1401">
        <v>1</v>
      </c>
      <c r="AB1401">
        <v>1196</v>
      </c>
      <c r="AC1401">
        <v>18884</v>
      </c>
      <c r="AD1401">
        <v>0</v>
      </c>
      <c r="AE1401">
        <v>1820</v>
      </c>
      <c r="AF1401">
        <v>302</v>
      </c>
      <c r="AG1401">
        <v>21324</v>
      </c>
      <c r="AH1401">
        <v>202</v>
      </c>
      <c r="AI1401">
        <v>72</v>
      </c>
      <c r="AJ1401">
        <v>0</v>
      </c>
      <c r="AK1401">
        <v>1696</v>
      </c>
      <c r="AL1401">
        <v>20196</v>
      </c>
      <c r="AM1401">
        <v>8</v>
      </c>
      <c r="AN1401">
        <v>21900</v>
      </c>
      <c r="AO1401">
        <v>0.91990867579908675</v>
      </c>
      <c r="AP1401">
        <v>7.9817351598173519E-2</v>
      </c>
      <c r="AQ1401">
        <v>2.7397260273972601E-4</v>
      </c>
      <c r="AR1401">
        <v>0.1504109589041096</v>
      </c>
      <c r="AS1401">
        <v>0.1746118721461187</v>
      </c>
      <c r="AT1401">
        <v>0.16022831050228309</v>
      </c>
      <c r="AU1401">
        <v>0.11488584474885841</v>
      </c>
      <c r="AV1401">
        <v>9.8858447488584481E-2</v>
      </c>
      <c r="AW1401">
        <v>9.0182648401826479E-2</v>
      </c>
      <c r="AX1401">
        <v>8.3789954337899542E-2</v>
      </c>
      <c r="AY1401">
        <v>6.1232876712328757E-2</v>
      </c>
      <c r="AZ1401">
        <v>3.009132420091324E-2</v>
      </c>
      <c r="BA1401">
        <v>2.8493150684931509E-2</v>
      </c>
      <c r="BB1401">
        <v>7.2146118721461176E-3</v>
      </c>
      <c r="BC1401">
        <v>0</v>
      </c>
      <c r="BD1401">
        <v>0.9070776255707762</v>
      </c>
      <c r="BE1401">
        <v>9.2922374429223742E-2</v>
      </c>
      <c r="BF1401">
        <v>0</v>
      </c>
      <c r="BG1401">
        <v>0.43105022831050233</v>
      </c>
      <c r="BH1401">
        <v>0.42812785388127861</v>
      </c>
      <c r="BI1401">
        <v>0.14077625570776259</v>
      </c>
      <c r="BJ1401">
        <v>4.5662100456621013E-5</v>
      </c>
      <c r="BK1401">
        <v>5.461187214611872E-2</v>
      </c>
      <c r="BL1401">
        <v>0.86228310502283101</v>
      </c>
      <c r="BM1401">
        <v>0</v>
      </c>
      <c r="BN1401">
        <v>8.3105022831050229E-2</v>
      </c>
      <c r="BO1401">
        <v>1.378995433789954E-2</v>
      </c>
      <c r="BP1401">
        <v>0.97369863013698632</v>
      </c>
      <c r="BQ1401">
        <v>9.2237442922374433E-3</v>
      </c>
      <c r="BR1401">
        <v>3.287671232876713E-3</v>
      </c>
      <c r="BS1401">
        <v>0</v>
      </c>
      <c r="BT1401">
        <v>7.7442922374429221E-2</v>
      </c>
      <c r="BU1401">
        <v>0.92219178082191777</v>
      </c>
      <c r="BV1401">
        <v>3.6529680365296799E-4</v>
      </c>
      <c r="BW1401">
        <v>1</v>
      </c>
      <c r="BX1401" t="s">
        <v>2605</v>
      </c>
      <c r="BY1401">
        <v>34627</v>
      </c>
      <c r="BZ1401">
        <v>0.63245444306466048</v>
      </c>
      <c r="CA1401">
        <v>0</v>
      </c>
    </row>
    <row r="1402" spans="1:79" customFormat="1" x14ac:dyDescent="0.25">
      <c r="A1402" t="s">
        <v>2608</v>
      </c>
      <c r="B1402" t="s">
        <v>42</v>
      </c>
      <c r="C1402" t="s">
        <v>124</v>
      </c>
      <c r="D1402" t="s">
        <v>951</v>
      </c>
      <c r="E1402">
        <v>2020</v>
      </c>
      <c r="F1402">
        <v>2113</v>
      </c>
      <c r="G1402">
        <v>164</v>
      </c>
      <c r="H1402">
        <v>3</v>
      </c>
      <c r="I1402">
        <v>201</v>
      </c>
      <c r="J1402">
        <v>223</v>
      </c>
      <c r="K1402">
        <v>286</v>
      </c>
      <c r="L1402">
        <v>226</v>
      </c>
      <c r="M1402">
        <v>366</v>
      </c>
      <c r="N1402">
        <v>298</v>
      </c>
      <c r="O1402">
        <v>227</v>
      </c>
      <c r="P1402">
        <v>222</v>
      </c>
      <c r="Q1402">
        <v>153</v>
      </c>
      <c r="R1402">
        <v>51</v>
      </c>
      <c r="S1402">
        <v>27</v>
      </c>
      <c r="T1402">
        <v>0</v>
      </c>
      <c r="U1402">
        <v>1517</v>
      </c>
      <c r="V1402">
        <v>763</v>
      </c>
      <c r="W1402">
        <v>0</v>
      </c>
      <c r="X1402">
        <v>1016</v>
      </c>
      <c r="Y1402">
        <v>1066</v>
      </c>
      <c r="Z1402">
        <v>198</v>
      </c>
      <c r="AA1402">
        <v>0</v>
      </c>
      <c r="AB1402">
        <v>476</v>
      </c>
      <c r="AC1402">
        <v>1568</v>
      </c>
      <c r="AD1402">
        <v>0</v>
      </c>
      <c r="AE1402">
        <v>236</v>
      </c>
      <c r="AF1402">
        <v>94</v>
      </c>
      <c r="AG1402">
        <v>2144</v>
      </c>
      <c r="AH1402">
        <v>42</v>
      </c>
      <c r="AI1402">
        <v>0</v>
      </c>
      <c r="AJ1402">
        <v>0</v>
      </c>
      <c r="AK1402">
        <v>434</v>
      </c>
      <c r="AL1402">
        <v>1844</v>
      </c>
      <c r="AM1402">
        <v>2</v>
      </c>
      <c r="AN1402">
        <v>2280</v>
      </c>
      <c r="AO1402">
        <v>0.92675438596491233</v>
      </c>
      <c r="AP1402">
        <v>7.192982456140351E-2</v>
      </c>
      <c r="AQ1402">
        <v>1.3157894736842101E-3</v>
      </c>
      <c r="AR1402">
        <v>8.8157894736842102E-2</v>
      </c>
      <c r="AS1402">
        <v>9.7807017543859648E-2</v>
      </c>
      <c r="AT1402">
        <v>0.1254385964912281</v>
      </c>
      <c r="AU1402">
        <v>9.9122807017543862E-2</v>
      </c>
      <c r="AV1402">
        <v>0.16052631578947371</v>
      </c>
      <c r="AW1402">
        <v>0.1307017543859649</v>
      </c>
      <c r="AX1402">
        <v>9.9561403508771934E-2</v>
      </c>
      <c r="AY1402">
        <v>9.7368421052631576E-2</v>
      </c>
      <c r="AZ1402">
        <v>6.7105263157894737E-2</v>
      </c>
      <c r="BA1402">
        <v>1.18421052631579E-2</v>
      </c>
      <c r="BB1402">
        <v>2.2368421052631579E-2</v>
      </c>
      <c r="BC1402">
        <v>0</v>
      </c>
      <c r="BD1402">
        <v>0.66535087719298247</v>
      </c>
      <c r="BE1402">
        <v>0.33464912280701747</v>
      </c>
      <c r="BF1402">
        <v>0</v>
      </c>
      <c r="BG1402">
        <v>0.4456140350877193</v>
      </c>
      <c r="BH1402">
        <v>0.46754385964912282</v>
      </c>
      <c r="BI1402">
        <v>8.6842105263157901E-2</v>
      </c>
      <c r="BJ1402">
        <v>0</v>
      </c>
      <c r="BK1402">
        <v>0.20877192982456139</v>
      </c>
      <c r="BL1402">
        <v>0.68771929824561406</v>
      </c>
      <c r="BM1402">
        <v>0</v>
      </c>
      <c r="BN1402">
        <v>0.10350877192982461</v>
      </c>
      <c r="BO1402">
        <v>4.12280701754386E-2</v>
      </c>
      <c r="BP1402">
        <v>0.94035087719298249</v>
      </c>
      <c r="BQ1402">
        <v>1.8421052631578949E-2</v>
      </c>
      <c r="BR1402">
        <v>0</v>
      </c>
      <c r="BS1402">
        <v>0</v>
      </c>
      <c r="BT1402">
        <v>0.19035087719298249</v>
      </c>
      <c r="BU1402">
        <v>0.80877192982456136</v>
      </c>
      <c r="BV1402">
        <v>8.7719298245614037E-4</v>
      </c>
      <c r="BW1402">
        <v>1</v>
      </c>
      <c r="BX1402" t="s">
        <v>2605</v>
      </c>
      <c r="BY1402">
        <v>34627</v>
      </c>
      <c r="BZ1402">
        <v>6.5844572154676984E-2</v>
      </c>
      <c r="CA1402">
        <v>0</v>
      </c>
    </row>
    <row r="1403" spans="1:79" customFormat="1" x14ac:dyDescent="0.25">
      <c r="A1403" t="s">
        <v>2609</v>
      </c>
      <c r="B1403" t="s">
        <v>42</v>
      </c>
      <c r="C1403" t="s">
        <v>124</v>
      </c>
      <c r="D1403" t="s">
        <v>953</v>
      </c>
      <c r="E1403">
        <v>2020</v>
      </c>
      <c r="F1403">
        <v>3821</v>
      </c>
      <c r="G1403">
        <v>295</v>
      </c>
      <c r="H1403">
        <v>7</v>
      </c>
      <c r="I1403">
        <v>189</v>
      </c>
      <c r="J1403">
        <v>453</v>
      </c>
      <c r="K1403">
        <v>538</v>
      </c>
      <c r="L1403">
        <v>522</v>
      </c>
      <c r="M1403">
        <v>510</v>
      </c>
      <c r="N1403">
        <v>536</v>
      </c>
      <c r="O1403">
        <v>555</v>
      </c>
      <c r="P1403">
        <v>462</v>
      </c>
      <c r="Q1403">
        <v>249</v>
      </c>
      <c r="R1403">
        <v>87</v>
      </c>
      <c r="S1403">
        <v>22</v>
      </c>
      <c r="T1403">
        <v>0</v>
      </c>
      <c r="U1403">
        <v>3880</v>
      </c>
      <c r="V1403">
        <v>242</v>
      </c>
      <c r="W1403">
        <v>1</v>
      </c>
      <c r="X1403">
        <v>2474</v>
      </c>
      <c r="Y1403">
        <v>1284</v>
      </c>
      <c r="Z1403">
        <v>365</v>
      </c>
      <c r="AA1403">
        <v>0</v>
      </c>
      <c r="AB1403">
        <v>593</v>
      </c>
      <c r="AC1403">
        <v>1750</v>
      </c>
      <c r="AD1403">
        <v>0</v>
      </c>
      <c r="AE1403">
        <v>1780</v>
      </c>
      <c r="AF1403">
        <v>492</v>
      </c>
      <c r="AG1403">
        <v>2787</v>
      </c>
      <c r="AH1403">
        <v>724</v>
      </c>
      <c r="AI1403">
        <v>120</v>
      </c>
      <c r="AJ1403">
        <v>0</v>
      </c>
      <c r="AK1403">
        <v>225</v>
      </c>
      <c r="AL1403">
        <v>3892</v>
      </c>
      <c r="AM1403">
        <v>6</v>
      </c>
      <c r="AN1403">
        <v>4123</v>
      </c>
      <c r="AO1403">
        <v>0.92675236478292511</v>
      </c>
      <c r="AP1403">
        <v>7.1549842347804996E-2</v>
      </c>
      <c r="AQ1403">
        <v>1.697792869269949E-3</v>
      </c>
      <c r="AR1403">
        <v>4.5840407470288627E-2</v>
      </c>
      <c r="AS1403">
        <v>0.10987145282561241</v>
      </c>
      <c r="AT1403">
        <v>0.13048750909531889</v>
      </c>
      <c r="AU1403">
        <v>0.12660683967984479</v>
      </c>
      <c r="AV1403">
        <v>0.1236963376182391</v>
      </c>
      <c r="AW1403">
        <v>0.13000242541838469</v>
      </c>
      <c r="AX1403">
        <v>0.13461072034926019</v>
      </c>
      <c r="AY1403">
        <v>0.1120543293718166</v>
      </c>
      <c r="AZ1403">
        <v>6.0392917778316763E-2</v>
      </c>
      <c r="BA1403">
        <v>5.3359204462769816E-3</v>
      </c>
      <c r="BB1403">
        <v>2.1101139946640791E-2</v>
      </c>
      <c r="BC1403">
        <v>0</v>
      </c>
      <c r="BD1403">
        <v>0.94106233325248601</v>
      </c>
      <c r="BE1403">
        <v>5.8695124909046811E-2</v>
      </c>
      <c r="BF1403">
        <v>2.425418384671356E-4</v>
      </c>
      <c r="BG1403">
        <v>0.60004850836769341</v>
      </c>
      <c r="BH1403">
        <v>0.31142372059180212</v>
      </c>
      <c r="BI1403">
        <v>8.8527771040504494E-2</v>
      </c>
      <c r="BJ1403">
        <v>0</v>
      </c>
      <c r="BK1403">
        <v>0.14382731021101139</v>
      </c>
      <c r="BL1403">
        <v>0.42444821731748728</v>
      </c>
      <c r="BM1403">
        <v>0</v>
      </c>
      <c r="BN1403">
        <v>0.43172447247150131</v>
      </c>
      <c r="BO1403">
        <v>0.1193305845258307</v>
      </c>
      <c r="BP1403">
        <v>0.67596410380790684</v>
      </c>
      <c r="BQ1403">
        <v>0.17560029105020619</v>
      </c>
      <c r="BR1403">
        <v>2.9105020616056271E-2</v>
      </c>
      <c r="BS1403">
        <v>0</v>
      </c>
      <c r="BT1403">
        <v>5.4571913655105497E-2</v>
      </c>
      <c r="BU1403">
        <v>0.94397283531409171</v>
      </c>
      <c r="BV1403">
        <v>1.4552510308028131E-3</v>
      </c>
      <c r="BW1403">
        <v>1</v>
      </c>
      <c r="BX1403" t="s">
        <v>2605</v>
      </c>
      <c r="BY1403">
        <v>34627</v>
      </c>
      <c r="BZ1403">
        <v>0.11906893464637421</v>
      </c>
      <c r="CA1403">
        <v>0</v>
      </c>
    </row>
    <row r="1404" spans="1:79" customFormat="1" x14ac:dyDescent="0.25">
      <c r="A1404" t="s">
        <v>2610</v>
      </c>
      <c r="B1404" t="s">
        <v>42</v>
      </c>
      <c r="C1404" t="s">
        <v>123</v>
      </c>
      <c r="D1404" t="s">
        <v>44</v>
      </c>
      <c r="E1404">
        <v>2020</v>
      </c>
      <c r="F1404">
        <v>32578</v>
      </c>
      <c r="G1404">
        <v>3302</v>
      </c>
      <c r="H1404">
        <v>0</v>
      </c>
      <c r="I1404">
        <v>4182</v>
      </c>
      <c r="J1404">
        <v>5381</v>
      </c>
      <c r="K1404">
        <v>5079</v>
      </c>
      <c r="L1404">
        <v>4257</v>
      </c>
      <c r="M1404">
        <v>4143</v>
      </c>
      <c r="N1404">
        <v>3806</v>
      </c>
      <c r="O1404">
        <v>3825</v>
      </c>
      <c r="P1404">
        <v>2864</v>
      </c>
      <c r="Q1404">
        <v>1369</v>
      </c>
      <c r="R1404">
        <v>460</v>
      </c>
      <c r="S1404">
        <v>514</v>
      </c>
      <c r="T1404">
        <v>0</v>
      </c>
      <c r="U1404">
        <v>30390</v>
      </c>
      <c r="V1404">
        <v>5140</v>
      </c>
      <c r="W1404">
        <v>350</v>
      </c>
      <c r="X1404">
        <v>20073</v>
      </c>
      <c r="Y1404">
        <v>10281</v>
      </c>
      <c r="Z1404">
        <v>5477</v>
      </c>
      <c r="AA1404">
        <v>49</v>
      </c>
      <c r="AB1404">
        <v>2636</v>
      </c>
      <c r="AC1404">
        <v>28705</v>
      </c>
      <c r="AD1404">
        <v>20</v>
      </c>
      <c r="AE1404">
        <v>4519</v>
      </c>
      <c r="AF1404">
        <v>1147</v>
      </c>
      <c r="AG1404">
        <v>32980</v>
      </c>
      <c r="AH1404">
        <v>1525</v>
      </c>
      <c r="AI1404">
        <v>199</v>
      </c>
      <c r="AJ1404">
        <v>29</v>
      </c>
      <c r="AK1404">
        <v>1637</v>
      </c>
      <c r="AL1404">
        <v>34145</v>
      </c>
      <c r="AM1404">
        <v>98</v>
      </c>
      <c r="AN1404">
        <v>35880</v>
      </c>
      <c r="AO1404">
        <v>0.90797101449275364</v>
      </c>
      <c r="AP1404">
        <v>9.2028985507246377E-2</v>
      </c>
      <c r="AQ1404">
        <v>0</v>
      </c>
      <c r="AR1404">
        <v>0.1165551839464883</v>
      </c>
      <c r="AS1404">
        <v>0.14997212931995541</v>
      </c>
      <c r="AT1404">
        <v>0.14155518394648831</v>
      </c>
      <c r="AU1404">
        <v>0.11864548494983281</v>
      </c>
      <c r="AV1404">
        <v>0.1154682274247492</v>
      </c>
      <c r="AW1404">
        <v>0.10607580824972131</v>
      </c>
      <c r="AX1404">
        <v>0.1066053511705686</v>
      </c>
      <c r="AY1404">
        <v>7.982162764771461E-2</v>
      </c>
      <c r="AZ1404">
        <v>3.8154960981047939E-2</v>
      </c>
      <c r="BA1404">
        <v>1.4325529542920851E-2</v>
      </c>
      <c r="BB1404">
        <v>1.282051282051282E-2</v>
      </c>
      <c r="BC1404">
        <v>0</v>
      </c>
      <c r="BD1404">
        <v>0.84698996655518399</v>
      </c>
      <c r="BE1404">
        <v>0.14325529542920851</v>
      </c>
      <c r="BF1404">
        <v>9.7547380156075801E-3</v>
      </c>
      <c r="BG1404">
        <v>0.55944816053511703</v>
      </c>
      <c r="BH1404">
        <v>0.28653846153846152</v>
      </c>
      <c r="BI1404">
        <v>0.15264771460423629</v>
      </c>
      <c r="BJ1404">
        <v>1.365663322185061E-3</v>
      </c>
      <c r="BK1404">
        <v>7.3467112597547374E-2</v>
      </c>
      <c r="BL1404">
        <v>0.80002787068004455</v>
      </c>
      <c r="BM1404">
        <v>5.5741360089186175E-4</v>
      </c>
      <c r="BN1404">
        <v>0.12594760312151621</v>
      </c>
      <c r="BO1404">
        <v>3.1967670011148273E-2</v>
      </c>
      <c r="BP1404">
        <v>0.91917502787068006</v>
      </c>
      <c r="BQ1404">
        <v>4.2502787068004463E-2</v>
      </c>
      <c r="BR1404">
        <v>5.5462653288740242E-3</v>
      </c>
      <c r="BS1404">
        <v>8.0824972129319957E-4</v>
      </c>
      <c r="BT1404">
        <v>4.5624303232998882E-2</v>
      </c>
      <c r="BU1404">
        <v>0.95164437012263103</v>
      </c>
      <c r="BV1404">
        <v>2.731326644370122E-3</v>
      </c>
      <c r="BW1404">
        <v>1</v>
      </c>
      <c r="BX1404" t="s">
        <v>2611</v>
      </c>
      <c r="BY1404">
        <v>35880</v>
      </c>
      <c r="BZ1404">
        <v>1</v>
      </c>
      <c r="CA1404">
        <v>0</v>
      </c>
    </row>
    <row r="1405" spans="1:79" customFormat="1" x14ac:dyDescent="0.25">
      <c r="A1405" t="s">
        <v>2612</v>
      </c>
      <c r="B1405" t="s">
        <v>42</v>
      </c>
      <c r="C1405" t="s">
        <v>123</v>
      </c>
      <c r="D1405" t="s">
        <v>947</v>
      </c>
      <c r="E1405">
        <v>2020</v>
      </c>
      <c r="F1405">
        <v>5661</v>
      </c>
      <c r="G1405">
        <v>336</v>
      </c>
      <c r="H1405">
        <v>0</v>
      </c>
      <c r="I1405">
        <v>371</v>
      </c>
      <c r="J1405">
        <v>621</v>
      </c>
      <c r="K1405">
        <v>799</v>
      </c>
      <c r="L1405">
        <v>782</v>
      </c>
      <c r="M1405">
        <v>797</v>
      </c>
      <c r="N1405">
        <v>759</v>
      </c>
      <c r="O1405">
        <v>803</v>
      </c>
      <c r="P1405">
        <v>619</v>
      </c>
      <c r="Q1405">
        <v>319</v>
      </c>
      <c r="R1405">
        <v>97</v>
      </c>
      <c r="S1405">
        <v>30</v>
      </c>
      <c r="T1405">
        <v>0</v>
      </c>
      <c r="U1405">
        <v>5416</v>
      </c>
      <c r="V1405">
        <v>534</v>
      </c>
      <c r="W1405">
        <v>47</v>
      </c>
      <c r="X1405">
        <v>2920</v>
      </c>
      <c r="Y1405">
        <v>2063</v>
      </c>
      <c r="Z1405">
        <v>1006</v>
      </c>
      <c r="AA1405">
        <v>8</v>
      </c>
      <c r="AB1405">
        <v>530</v>
      </c>
      <c r="AC1405">
        <v>4864</v>
      </c>
      <c r="AD1405">
        <v>0</v>
      </c>
      <c r="AE1405">
        <v>603</v>
      </c>
      <c r="AF1405">
        <v>132</v>
      </c>
      <c r="AG1405">
        <v>5687</v>
      </c>
      <c r="AH1405">
        <v>153</v>
      </c>
      <c r="AI1405">
        <v>23</v>
      </c>
      <c r="AJ1405">
        <v>2</v>
      </c>
      <c r="AK1405">
        <v>597</v>
      </c>
      <c r="AL1405">
        <v>5373</v>
      </c>
      <c r="AM1405">
        <v>27</v>
      </c>
      <c r="AN1405">
        <v>5997</v>
      </c>
      <c r="AO1405">
        <v>0.94397198599299648</v>
      </c>
      <c r="AP1405">
        <v>5.6028014007003503E-2</v>
      </c>
      <c r="AQ1405">
        <v>0</v>
      </c>
      <c r="AR1405">
        <v>6.1864265466066368E-2</v>
      </c>
      <c r="AS1405">
        <v>0.10355177588794399</v>
      </c>
      <c r="AT1405">
        <v>0.13323328330832079</v>
      </c>
      <c r="AU1405">
        <v>0.13039853259963319</v>
      </c>
      <c r="AV1405">
        <v>0.13289978322494581</v>
      </c>
      <c r="AW1405">
        <v>0.1265632816408204</v>
      </c>
      <c r="AX1405">
        <v>0.13390028347507091</v>
      </c>
      <c r="AY1405">
        <v>0.10321827580456901</v>
      </c>
      <c r="AZ1405">
        <v>5.3193263298315828E-2</v>
      </c>
      <c r="BA1405">
        <v>5.0025012506253134E-3</v>
      </c>
      <c r="BB1405">
        <v>1.6174754043688511E-2</v>
      </c>
      <c r="BC1405">
        <v>0</v>
      </c>
      <c r="BD1405">
        <v>0.90311822577955647</v>
      </c>
      <c r="BE1405">
        <v>8.9044522261130563E-2</v>
      </c>
      <c r="BF1405">
        <v>7.8372519593129901E-3</v>
      </c>
      <c r="BG1405">
        <v>0.48691012172753051</v>
      </c>
      <c r="BH1405">
        <v>0.34400533600133398</v>
      </c>
      <c r="BI1405">
        <v>0.1677505419376355</v>
      </c>
      <c r="BJ1405">
        <v>1.3340003335000829E-3</v>
      </c>
      <c r="BK1405">
        <v>8.8377522094380517E-2</v>
      </c>
      <c r="BL1405">
        <v>0.8110722027680507</v>
      </c>
      <c r="BM1405">
        <v>0</v>
      </c>
      <c r="BN1405">
        <v>0.1005502751375688</v>
      </c>
      <c r="BO1405">
        <v>2.2011005502751379E-2</v>
      </c>
      <c r="BP1405">
        <v>0.94830748707687174</v>
      </c>
      <c r="BQ1405">
        <v>2.5512756378189099E-2</v>
      </c>
      <c r="BR1405">
        <v>3.8352509588127398E-3</v>
      </c>
      <c r="BS1405">
        <v>3.3350008337502078E-4</v>
      </c>
      <c r="BT1405">
        <v>9.9549774887443723E-2</v>
      </c>
      <c r="BU1405">
        <v>0.89594797398699355</v>
      </c>
      <c r="BV1405">
        <v>4.5022511255627812E-3</v>
      </c>
      <c r="BW1405">
        <v>1</v>
      </c>
      <c r="BX1405" t="s">
        <v>2611</v>
      </c>
      <c r="BY1405">
        <v>35880</v>
      </c>
      <c r="BZ1405">
        <v>0.16714046822742479</v>
      </c>
      <c r="CA1405">
        <v>0</v>
      </c>
    </row>
    <row r="1406" spans="1:79" customFormat="1" x14ac:dyDescent="0.25">
      <c r="A1406" t="s">
        <v>2613</v>
      </c>
      <c r="B1406" t="s">
        <v>42</v>
      </c>
      <c r="C1406" t="s">
        <v>123</v>
      </c>
      <c r="D1406" t="s">
        <v>949</v>
      </c>
      <c r="E1406">
        <v>2020</v>
      </c>
      <c r="F1406">
        <v>21083</v>
      </c>
      <c r="G1406">
        <v>2404</v>
      </c>
      <c r="H1406">
        <v>0</v>
      </c>
      <c r="I1406">
        <v>3475</v>
      </c>
      <c r="J1406">
        <v>4130</v>
      </c>
      <c r="K1406">
        <v>3583</v>
      </c>
      <c r="L1406">
        <v>2756</v>
      </c>
      <c r="M1406">
        <v>2557</v>
      </c>
      <c r="N1406">
        <v>2214</v>
      </c>
      <c r="O1406">
        <v>2108</v>
      </c>
      <c r="P1406">
        <v>1445</v>
      </c>
      <c r="Q1406">
        <v>593</v>
      </c>
      <c r="R1406">
        <v>169</v>
      </c>
      <c r="S1406">
        <v>457</v>
      </c>
      <c r="T1406">
        <v>0</v>
      </c>
      <c r="U1406">
        <v>20066</v>
      </c>
      <c r="V1406">
        <v>3192</v>
      </c>
      <c r="W1406">
        <v>229</v>
      </c>
      <c r="X1406">
        <v>13313</v>
      </c>
      <c r="Y1406">
        <v>6666</v>
      </c>
      <c r="Z1406">
        <v>3484</v>
      </c>
      <c r="AA1406">
        <v>24</v>
      </c>
      <c r="AB1406">
        <v>1153</v>
      </c>
      <c r="AC1406">
        <v>20661</v>
      </c>
      <c r="AD1406">
        <v>0</v>
      </c>
      <c r="AE1406">
        <v>1673</v>
      </c>
      <c r="AF1406">
        <v>380</v>
      </c>
      <c r="AG1406">
        <v>22723</v>
      </c>
      <c r="AH1406">
        <v>343</v>
      </c>
      <c r="AI1406">
        <v>40</v>
      </c>
      <c r="AJ1406">
        <v>1</v>
      </c>
      <c r="AK1406">
        <v>793</v>
      </c>
      <c r="AL1406">
        <v>22658</v>
      </c>
      <c r="AM1406">
        <v>36</v>
      </c>
      <c r="AN1406">
        <v>23487</v>
      </c>
      <c r="AO1406">
        <v>0.89764550602460935</v>
      </c>
      <c r="AP1406">
        <v>0.10235449397539061</v>
      </c>
      <c r="AQ1406">
        <v>0</v>
      </c>
      <c r="AR1406">
        <v>0.14795418742282959</v>
      </c>
      <c r="AS1406">
        <v>0.17584195512411119</v>
      </c>
      <c r="AT1406">
        <v>0.15255247583769749</v>
      </c>
      <c r="AU1406">
        <v>0.1173415080682931</v>
      </c>
      <c r="AV1406">
        <v>0.10886873589645341</v>
      </c>
      <c r="AW1406">
        <v>9.4264912504789883E-2</v>
      </c>
      <c r="AX1406">
        <v>8.9751777579086298E-2</v>
      </c>
      <c r="AY1406">
        <v>6.1523395921147868E-2</v>
      </c>
      <c r="AZ1406">
        <v>2.524800953719079E-2</v>
      </c>
      <c r="BA1406">
        <v>1.9457572274023931E-2</v>
      </c>
      <c r="BB1406">
        <v>7.1954698343764632E-3</v>
      </c>
      <c r="BC1406">
        <v>0</v>
      </c>
      <c r="BD1406">
        <v>0.8543449567846042</v>
      </c>
      <c r="BE1406">
        <v>0.1359049687060927</v>
      </c>
      <c r="BF1406">
        <v>9.7500745093030191E-3</v>
      </c>
      <c r="BG1406">
        <v>0.56682420062162042</v>
      </c>
      <c r="BH1406">
        <v>0.2838165793843403</v>
      </c>
      <c r="BI1406">
        <v>0.14833737812406861</v>
      </c>
      <c r="BJ1406">
        <v>1.0218418699706219E-3</v>
      </c>
      <c r="BK1406">
        <v>4.9090986503171972E-2</v>
      </c>
      <c r="BL1406">
        <v>0.87967811981095922</v>
      </c>
      <c r="BM1406">
        <v>0</v>
      </c>
      <c r="BN1406">
        <v>7.1230893685868782E-2</v>
      </c>
      <c r="BO1406">
        <v>1.617916294120152E-2</v>
      </c>
      <c r="BP1406">
        <v>0.96747136713926851</v>
      </c>
      <c r="BQ1406">
        <v>1.4603823391663469E-2</v>
      </c>
      <c r="BR1406">
        <v>1.7030697832843701E-3</v>
      </c>
      <c r="BS1406">
        <v>4.2576744582109253E-5</v>
      </c>
      <c r="BT1406">
        <v>3.3763358453612627E-2</v>
      </c>
      <c r="BU1406">
        <v>0.96470387874143138</v>
      </c>
      <c r="BV1406">
        <v>1.5327628049559331E-3</v>
      </c>
      <c r="BW1406">
        <v>1</v>
      </c>
      <c r="BX1406" t="s">
        <v>2611</v>
      </c>
      <c r="BY1406">
        <v>35880</v>
      </c>
      <c r="BZ1406">
        <v>0.65459866220735785</v>
      </c>
      <c r="CA1406">
        <v>0</v>
      </c>
    </row>
    <row r="1407" spans="1:79" customFormat="1" x14ac:dyDescent="0.25">
      <c r="A1407" t="s">
        <v>2614</v>
      </c>
      <c r="B1407" t="s">
        <v>42</v>
      </c>
      <c r="C1407" t="s">
        <v>123</v>
      </c>
      <c r="D1407" t="s">
        <v>951</v>
      </c>
      <c r="E1407">
        <v>2020</v>
      </c>
      <c r="F1407">
        <v>2251</v>
      </c>
      <c r="G1407">
        <v>213</v>
      </c>
      <c r="H1407">
        <v>0</v>
      </c>
      <c r="I1407">
        <v>132</v>
      </c>
      <c r="J1407">
        <v>246</v>
      </c>
      <c r="K1407">
        <v>241</v>
      </c>
      <c r="L1407">
        <v>232</v>
      </c>
      <c r="M1407">
        <v>330</v>
      </c>
      <c r="N1407">
        <v>337</v>
      </c>
      <c r="O1407">
        <v>324</v>
      </c>
      <c r="P1407">
        <v>330</v>
      </c>
      <c r="Q1407">
        <v>186</v>
      </c>
      <c r="R1407">
        <v>92</v>
      </c>
      <c r="S1407">
        <v>14</v>
      </c>
      <c r="T1407">
        <v>0</v>
      </c>
      <c r="U1407">
        <v>1366</v>
      </c>
      <c r="V1407">
        <v>1048</v>
      </c>
      <c r="W1407">
        <v>50</v>
      </c>
      <c r="X1407">
        <v>1389</v>
      </c>
      <c r="Y1407">
        <v>696</v>
      </c>
      <c r="Z1407">
        <v>374</v>
      </c>
      <c r="AA1407">
        <v>5</v>
      </c>
      <c r="AB1407">
        <v>509</v>
      </c>
      <c r="AC1407">
        <v>1806</v>
      </c>
      <c r="AD1407">
        <v>1</v>
      </c>
      <c r="AE1407">
        <v>148</v>
      </c>
      <c r="AF1407">
        <v>73</v>
      </c>
      <c r="AG1407">
        <v>2369</v>
      </c>
      <c r="AH1407">
        <v>22</v>
      </c>
      <c r="AI1407">
        <v>0</v>
      </c>
      <c r="AJ1407">
        <v>0</v>
      </c>
      <c r="AK1407">
        <v>131</v>
      </c>
      <c r="AL1407">
        <v>2322</v>
      </c>
      <c r="AM1407">
        <v>11</v>
      </c>
      <c r="AN1407">
        <v>2464</v>
      </c>
      <c r="AO1407">
        <v>0.91355519480519476</v>
      </c>
      <c r="AP1407">
        <v>8.6444805194805199E-2</v>
      </c>
      <c r="AQ1407">
        <v>0</v>
      </c>
      <c r="AR1407">
        <v>5.3571428571428568E-2</v>
      </c>
      <c r="AS1407">
        <v>9.9837662337662336E-2</v>
      </c>
      <c r="AT1407">
        <v>9.7808441558441553E-2</v>
      </c>
      <c r="AU1407">
        <v>9.4155844155844159E-2</v>
      </c>
      <c r="AV1407">
        <v>0.1339285714285714</v>
      </c>
      <c r="AW1407">
        <v>0.13676948051948051</v>
      </c>
      <c r="AX1407">
        <v>0.1314935064935065</v>
      </c>
      <c r="AY1407">
        <v>0.1339285714285714</v>
      </c>
      <c r="AZ1407">
        <v>7.5487012987012991E-2</v>
      </c>
      <c r="BA1407">
        <v>5.681818181818182E-3</v>
      </c>
      <c r="BB1407">
        <v>3.7337662337662343E-2</v>
      </c>
      <c r="BC1407">
        <v>0</v>
      </c>
      <c r="BD1407">
        <v>0.55438311688311692</v>
      </c>
      <c r="BE1407">
        <v>0.42532467532467533</v>
      </c>
      <c r="BF1407">
        <v>2.0292207792207789E-2</v>
      </c>
      <c r="BG1407">
        <v>0.56371753246753242</v>
      </c>
      <c r="BH1407">
        <v>0.28246753246753248</v>
      </c>
      <c r="BI1407">
        <v>0.1517857142857143</v>
      </c>
      <c r="BJ1407">
        <v>2.029220779220779E-3</v>
      </c>
      <c r="BK1407">
        <v>0.2065746753246753</v>
      </c>
      <c r="BL1407">
        <v>0.73295454545454541</v>
      </c>
      <c r="BM1407">
        <v>4.0584415584415593E-4</v>
      </c>
      <c r="BN1407">
        <v>6.0064935064935057E-2</v>
      </c>
      <c r="BO1407">
        <v>2.962662337662338E-2</v>
      </c>
      <c r="BP1407">
        <v>0.96144480519480524</v>
      </c>
      <c r="BQ1407">
        <v>8.9285714285714281E-3</v>
      </c>
      <c r="BR1407">
        <v>0</v>
      </c>
      <c r="BS1407">
        <v>0</v>
      </c>
      <c r="BT1407">
        <v>5.3165584415584423E-2</v>
      </c>
      <c r="BU1407">
        <v>0.94237012987012991</v>
      </c>
      <c r="BV1407">
        <v>4.464285714285714E-3</v>
      </c>
      <c r="BW1407">
        <v>1</v>
      </c>
      <c r="BX1407" t="s">
        <v>2611</v>
      </c>
      <c r="BY1407">
        <v>35880</v>
      </c>
      <c r="BZ1407">
        <v>6.8673355629877364E-2</v>
      </c>
      <c r="CA1407">
        <v>0</v>
      </c>
    </row>
    <row r="1408" spans="1:79" customFormat="1" x14ac:dyDescent="0.25">
      <c r="A1408" t="s">
        <v>2615</v>
      </c>
      <c r="B1408" t="s">
        <v>42</v>
      </c>
      <c r="C1408" t="s">
        <v>123</v>
      </c>
      <c r="D1408" t="s">
        <v>953</v>
      </c>
      <c r="E1408">
        <v>2020</v>
      </c>
      <c r="F1408">
        <v>3565</v>
      </c>
      <c r="G1408">
        <v>343</v>
      </c>
      <c r="H1408">
        <v>0</v>
      </c>
      <c r="I1408">
        <v>200</v>
      </c>
      <c r="J1408">
        <v>381</v>
      </c>
      <c r="K1408">
        <v>451</v>
      </c>
      <c r="L1408">
        <v>486</v>
      </c>
      <c r="M1408">
        <v>455</v>
      </c>
      <c r="N1408">
        <v>495</v>
      </c>
      <c r="O1408">
        <v>589</v>
      </c>
      <c r="P1408">
        <v>468</v>
      </c>
      <c r="Q1408">
        <v>270</v>
      </c>
      <c r="R1408">
        <v>100</v>
      </c>
      <c r="S1408">
        <v>13</v>
      </c>
      <c r="T1408">
        <v>0</v>
      </c>
      <c r="U1408">
        <v>3523</v>
      </c>
      <c r="V1408">
        <v>361</v>
      </c>
      <c r="W1408">
        <v>24</v>
      </c>
      <c r="X1408">
        <v>2443</v>
      </c>
      <c r="Y1408">
        <v>853</v>
      </c>
      <c r="Z1408">
        <v>606</v>
      </c>
      <c r="AA1408">
        <v>6</v>
      </c>
      <c r="AB1408">
        <v>443</v>
      </c>
      <c r="AC1408">
        <v>1371</v>
      </c>
      <c r="AD1408">
        <v>0</v>
      </c>
      <c r="AE1408">
        <v>2094</v>
      </c>
      <c r="AF1408">
        <v>562</v>
      </c>
      <c r="AG1408">
        <v>2201</v>
      </c>
      <c r="AH1408">
        <v>1006</v>
      </c>
      <c r="AI1408">
        <v>136</v>
      </c>
      <c r="AJ1408">
        <v>3</v>
      </c>
      <c r="AK1408">
        <v>114</v>
      </c>
      <c r="AL1408">
        <v>3770</v>
      </c>
      <c r="AM1408">
        <v>24</v>
      </c>
      <c r="AN1408">
        <v>3908</v>
      </c>
      <c r="AO1408">
        <v>0.91223132036847487</v>
      </c>
      <c r="AP1408">
        <v>8.7768679631525071E-2</v>
      </c>
      <c r="AQ1408">
        <v>0</v>
      </c>
      <c r="AR1408">
        <v>5.1177072671443197E-2</v>
      </c>
      <c r="AS1408">
        <v>9.749232343909929E-2</v>
      </c>
      <c r="AT1408">
        <v>0.1154042988741044</v>
      </c>
      <c r="AU1408">
        <v>0.124360286591607</v>
      </c>
      <c r="AV1408">
        <v>0.1164278403275333</v>
      </c>
      <c r="AW1408">
        <v>0.12666325486182189</v>
      </c>
      <c r="AX1408">
        <v>0.15071647901740021</v>
      </c>
      <c r="AY1408">
        <v>0.1197543500511771</v>
      </c>
      <c r="AZ1408">
        <v>6.9089048106448309E-2</v>
      </c>
      <c r="BA1408">
        <v>3.3265097236438081E-3</v>
      </c>
      <c r="BB1408">
        <v>2.5588536335721598E-2</v>
      </c>
      <c r="BC1408">
        <v>0</v>
      </c>
      <c r="BD1408">
        <v>0.90148413510747183</v>
      </c>
      <c r="BE1408">
        <v>9.2374616171954971E-2</v>
      </c>
      <c r="BF1408">
        <v>6.1412487205731829E-3</v>
      </c>
      <c r="BG1408">
        <v>0.62512794268167859</v>
      </c>
      <c r="BH1408">
        <v>0.21827021494370519</v>
      </c>
      <c r="BI1408">
        <v>0.15506653019447289</v>
      </c>
      <c r="BJ1408">
        <v>1.5353121801432959E-3</v>
      </c>
      <c r="BK1408">
        <v>0.1133572159672467</v>
      </c>
      <c r="BL1408">
        <v>0.35081883316274309</v>
      </c>
      <c r="BM1408">
        <v>0</v>
      </c>
      <c r="BN1408">
        <v>0.53582395087001022</v>
      </c>
      <c r="BO1408">
        <v>0.14380757420675541</v>
      </c>
      <c r="BP1408">
        <v>0.56320368474923233</v>
      </c>
      <c r="BQ1408">
        <v>0.25742067553735931</v>
      </c>
      <c r="BR1408">
        <v>3.4800409416581371E-2</v>
      </c>
      <c r="BS1408">
        <v>7.6765609007164786E-4</v>
      </c>
      <c r="BT1408">
        <v>2.9170931422722621E-2</v>
      </c>
      <c r="BU1408">
        <v>0.96468781985670415</v>
      </c>
      <c r="BV1408">
        <v>6.1412487205731829E-3</v>
      </c>
      <c r="BW1408">
        <v>1</v>
      </c>
      <c r="BX1408" t="s">
        <v>2611</v>
      </c>
      <c r="BY1408">
        <v>35880</v>
      </c>
      <c r="BZ1408">
        <v>0.1089186176142698</v>
      </c>
      <c r="CA1408">
        <v>0</v>
      </c>
    </row>
    <row r="1409" spans="1:79" customFormat="1" x14ac:dyDescent="0.25">
      <c r="A1409" t="s">
        <v>2616</v>
      </c>
      <c r="B1409" t="s">
        <v>42</v>
      </c>
      <c r="C1409" t="s">
        <v>123</v>
      </c>
      <c r="D1409" t="s">
        <v>961</v>
      </c>
      <c r="E1409">
        <v>2020</v>
      </c>
      <c r="F1409">
        <v>18</v>
      </c>
      <c r="G1409">
        <v>6</v>
      </c>
      <c r="H1409">
        <v>0</v>
      </c>
      <c r="I1409">
        <v>4</v>
      </c>
      <c r="J1409">
        <v>3</v>
      </c>
      <c r="K1409">
        <v>5</v>
      </c>
      <c r="L1409">
        <v>1</v>
      </c>
      <c r="M1409">
        <v>4</v>
      </c>
      <c r="N1409">
        <v>1</v>
      </c>
      <c r="O1409">
        <v>1</v>
      </c>
      <c r="P1409">
        <v>2</v>
      </c>
      <c r="Q1409">
        <v>1</v>
      </c>
      <c r="R1409">
        <v>2</v>
      </c>
      <c r="S1409">
        <v>0</v>
      </c>
      <c r="T1409">
        <v>0</v>
      </c>
      <c r="U1409">
        <v>19</v>
      </c>
      <c r="V1409">
        <v>5</v>
      </c>
      <c r="W1409">
        <v>0</v>
      </c>
      <c r="X1409">
        <v>8</v>
      </c>
      <c r="Y1409">
        <v>3</v>
      </c>
      <c r="Z1409">
        <v>7</v>
      </c>
      <c r="AA1409">
        <v>6</v>
      </c>
      <c r="AB1409">
        <v>1</v>
      </c>
      <c r="AC1409">
        <v>3</v>
      </c>
      <c r="AD1409">
        <v>19</v>
      </c>
      <c r="AE1409">
        <v>1</v>
      </c>
      <c r="AF1409">
        <v>0</v>
      </c>
      <c r="AG1409">
        <v>0</v>
      </c>
      <c r="AH1409">
        <v>1</v>
      </c>
      <c r="AI1409">
        <v>0</v>
      </c>
      <c r="AJ1409">
        <v>23</v>
      </c>
      <c r="AK1409">
        <v>2</v>
      </c>
      <c r="AL1409">
        <v>22</v>
      </c>
      <c r="AM1409">
        <v>0</v>
      </c>
      <c r="AN1409">
        <v>24</v>
      </c>
      <c r="AO1409">
        <v>0.75</v>
      </c>
      <c r="AP1409">
        <v>0.25</v>
      </c>
      <c r="AQ1409">
        <v>0</v>
      </c>
      <c r="AR1409">
        <v>0.16666666666666671</v>
      </c>
      <c r="AS1409">
        <v>0.125</v>
      </c>
      <c r="AT1409">
        <v>0.20833333333333329</v>
      </c>
      <c r="AU1409">
        <v>4.1666666666666657E-2</v>
      </c>
      <c r="AV1409">
        <v>0.16666666666666671</v>
      </c>
      <c r="AW1409">
        <v>4.1666666666666657E-2</v>
      </c>
      <c r="AX1409">
        <v>4.1666666666666657E-2</v>
      </c>
      <c r="AY1409">
        <v>8.3333333333333329E-2</v>
      </c>
      <c r="AZ1409">
        <v>4.1666666666666657E-2</v>
      </c>
      <c r="BA1409">
        <v>0</v>
      </c>
      <c r="BB1409">
        <v>8.3333333333333329E-2</v>
      </c>
      <c r="BC1409">
        <v>0</v>
      </c>
      <c r="BD1409">
        <v>0.79166666666666663</v>
      </c>
      <c r="BE1409">
        <v>0.20833333333333329</v>
      </c>
      <c r="BF1409">
        <v>0</v>
      </c>
      <c r="BG1409">
        <v>0.33333333333333331</v>
      </c>
      <c r="BH1409">
        <v>0.125</v>
      </c>
      <c r="BI1409">
        <v>0.29166666666666669</v>
      </c>
      <c r="BJ1409">
        <v>0.25</v>
      </c>
      <c r="BK1409">
        <v>4.1666666666666657E-2</v>
      </c>
      <c r="BL1409">
        <v>0.125</v>
      </c>
      <c r="BM1409">
        <v>0.79166666666666663</v>
      </c>
      <c r="BN1409">
        <v>4.1666666666666657E-2</v>
      </c>
      <c r="BO1409">
        <v>0</v>
      </c>
      <c r="BP1409">
        <v>0</v>
      </c>
      <c r="BQ1409">
        <v>4.1666666666666657E-2</v>
      </c>
      <c r="BR1409">
        <v>0</v>
      </c>
      <c r="BS1409">
        <v>0.95833333333333337</v>
      </c>
      <c r="BT1409">
        <v>8.3333333333333329E-2</v>
      </c>
      <c r="BU1409">
        <v>0.91666666666666663</v>
      </c>
      <c r="BV1409">
        <v>0</v>
      </c>
      <c r="BW1409">
        <v>1</v>
      </c>
      <c r="BX1409" t="s">
        <v>2611</v>
      </c>
      <c r="BY1409">
        <v>35880</v>
      </c>
      <c r="BZ1409">
        <v>6.6889632107023408E-4</v>
      </c>
      <c r="CA1409">
        <v>0</v>
      </c>
    </row>
    <row r="1410" spans="1:79" customFormat="1" x14ac:dyDescent="0.25">
      <c r="A1410" t="s">
        <v>2617</v>
      </c>
      <c r="B1410" t="s">
        <v>42</v>
      </c>
      <c r="C1410" t="s">
        <v>369</v>
      </c>
      <c r="D1410" t="s">
        <v>44</v>
      </c>
      <c r="E1410">
        <v>2020</v>
      </c>
      <c r="F1410" t="s">
        <v>74</v>
      </c>
      <c r="G1410" t="s">
        <v>74</v>
      </c>
      <c r="H1410" t="s">
        <v>74</v>
      </c>
      <c r="I1410" t="s">
        <v>74</v>
      </c>
      <c r="J1410" t="s">
        <v>74</v>
      </c>
      <c r="K1410" t="s">
        <v>74</v>
      </c>
      <c r="L1410" t="s">
        <v>74</v>
      </c>
      <c r="M1410" t="s">
        <v>74</v>
      </c>
      <c r="N1410" t="s">
        <v>74</v>
      </c>
      <c r="O1410" t="s">
        <v>74</v>
      </c>
      <c r="P1410" t="s">
        <v>74</v>
      </c>
      <c r="Q1410" t="s">
        <v>74</v>
      </c>
      <c r="R1410" t="s">
        <v>74</v>
      </c>
      <c r="S1410" t="s">
        <v>74</v>
      </c>
      <c r="T1410" t="s">
        <v>74</v>
      </c>
      <c r="U1410" t="s">
        <v>74</v>
      </c>
      <c r="V1410" t="s">
        <v>74</v>
      </c>
      <c r="W1410" t="s">
        <v>74</v>
      </c>
      <c r="X1410" t="s">
        <v>74</v>
      </c>
      <c r="Y1410" t="s">
        <v>74</v>
      </c>
      <c r="Z1410" t="s">
        <v>74</v>
      </c>
      <c r="AA1410" t="s">
        <v>74</v>
      </c>
      <c r="AB1410" t="s">
        <v>74</v>
      </c>
      <c r="AC1410" t="s">
        <v>74</v>
      </c>
      <c r="AD1410" t="s">
        <v>74</v>
      </c>
      <c r="AE1410" t="s">
        <v>74</v>
      </c>
      <c r="AF1410" t="s">
        <v>74</v>
      </c>
      <c r="AG1410" t="s">
        <v>74</v>
      </c>
      <c r="AH1410" t="s">
        <v>74</v>
      </c>
      <c r="AI1410" t="s">
        <v>74</v>
      </c>
      <c r="AJ1410" t="s">
        <v>74</v>
      </c>
      <c r="AK1410" t="s">
        <v>74</v>
      </c>
      <c r="AL1410" t="s">
        <v>74</v>
      </c>
      <c r="AM1410" t="s">
        <v>74</v>
      </c>
      <c r="AN1410" t="s">
        <v>74</v>
      </c>
      <c r="AO1410" t="s">
        <v>74</v>
      </c>
      <c r="AP1410" t="s">
        <v>74</v>
      </c>
      <c r="AQ1410" t="s">
        <v>74</v>
      </c>
      <c r="AR1410" t="s">
        <v>74</v>
      </c>
      <c r="AS1410" t="s">
        <v>74</v>
      </c>
      <c r="AT1410" t="s">
        <v>74</v>
      </c>
      <c r="AU1410" t="s">
        <v>74</v>
      </c>
      <c r="AV1410" t="s">
        <v>74</v>
      </c>
      <c r="AW1410" t="s">
        <v>74</v>
      </c>
      <c r="AX1410" t="s">
        <v>74</v>
      </c>
      <c r="AY1410" t="s">
        <v>74</v>
      </c>
      <c r="AZ1410" t="s">
        <v>74</v>
      </c>
      <c r="BA1410" t="s">
        <v>74</v>
      </c>
      <c r="BB1410" t="s">
        <v>74</v>
      </c>
      <c r="BC1410" t="s">
        <v>74</v>
      </c>
      <c r="BD1410" t="s">
        <v>74</v>
      </c>
      <c r="BE1410" t="s">
        <v>74</v>
      </c>
      <c r="BF1410" t="s">
        <v>74</v>
      </c>
      <c r="BG1410" t="s">
        <v>74</v>
      </c>
      <c r="BH1410" t="s">
        <v>74</v>
      </c>
      <c r="BI1410" t="s">
        <v>74</v>
      </c>
      <c r="BJ1410" t="s">
        <v>74</v>
      </c>
      <c r="BK1410" t="s">
        <v>74</v>
      </c>
      <c r="BL1410" t="s">
        <v>74</v>
      </c>
      <c r="BM1410" t="s">
        <v>74</v>
      </c>
      <c r="BN1410" t="s">
        <v>74</v>
      </c>
      <c r="BO1410" t="s">
        <v>74</v>
      </c>
      <c r="BP1410" t="s">
        <v>74</v>
      </c>
      <c r="BQ1410" t="s">
        <v>74</v>
      </c>
      <c r="BR1410" t="s">
        <v>74</v>
      </c>
      <c r="BS1410" t="s">
        <v>74</v>
      </c>
      <c r="BT1410" t="s">
        <v>74</v>
      </c>
      <c r="BU1410" t="s">
        <v>74</v>
      </c>
      <c r="BV1410" t="s">
        <v>74</v>
      </c>
      <c r="BW1410" t="s">
        <v>74</v>
      </c>
      <c r="BX1410" t="s">
        <v>2618</v>
      </c>
      <c r="BY1410" t="s">
        <v>74</v>
      </c>
      <c r="BZ1410" t="s">
        <v>74</v>
      </c>
      <c r="CA1410">
        <v>0</v>
      </c>
    </row>
    <row r="1411" spans="1:79" customFormat="1" x14ac:dyDescent="0.25">
      <c r="A1411" t="s">
        <v>2619</v>
      </c>
      <c r="B1411" t="s">
        <v>42</v>
      </c>
      <c r="C1411" t="s">
        <v>369</v>
      </c>
      <c r="D1411" t="s">
        <v>947</v>
      </c>
      <c r="E1411">
        <v>2020</v>
      </c>
      <c r="F1411" t="s">
        <v>74</v>
      </c>
      <c r="G1411" t="s">
        <v>74</v>
      </c>
      <c r="H1411" t="s">
        <v>74</v>
      </c>
      <c r="I1411" t="s">
        <v>74</v>
      </c>
      <c r="J1411" t="s">
        <v>74</v>
      </c>
      <c r="K1411" t="s">
        <v>74</v>
      </c>
      <c r="L1411" t="s">
        <v>74</v>
      </c>
      <c r="M1411" t="s">
        <v>74</v>
      </c>
      <c r="N1411" t="s">
        <v>74</v>
      </c>
      <c r="O1411" t="s">
        <v>74</v>
      </c>
      <c r="P1411" t="s">
        <v>74</v>
      </c>
      <c r="Q1411" t="s">
        <v>74</v>
      </c>
      <c r="R1411" t="s">
        <v>74</v>
      </c>
      <c r="S1411" t="s">
        <v>74</v>
      </c>
      <c r="T1411" t="s">
        <v>74</v>
      </c>
      <c r="U1411" t="s">
        <v>74</v>
      </c>
      <c r="V1411" t="s">
        <v>74</v>
      </c>
      <c r="W1411" t="s">
        <v>74</v>
      </c>
      <c r="X1411" t="s">
        <v>74</v>
      </c>
      <c r="Y1411" t="s">
        <v>74</v>
      </c>
      <c r="Z1411" t="s">
        <v>74</v>
      </c>
      <c r="AA1411" t="s">
        <v>74</v>
      </c>
      <c r="AB1411" t="s">
        <v>74</v>
      </c>
      <c r="AC1411" t="s">
        <v>74</v>
      </c>
      <c r="AD1411" t="s">
        <v>74</v>
      </c>
      <c r="AE1411" t="s">
        <v>74</v>
      </c>
      <c r="AF1411" t="s">
        <v>74</v>
      </c>
      <c r="AG1411" t="s">
        <v>74</v>
      </c>
      <c r="AH1411" t="s">
        <v>74</v>
      </c>
      <c r="AI1411" t="s">
        <v>74</v>
      </c>
      <c r="AJ1411" t="s">
        <v>74</v>
      </c>
      <c r="AK1411" t="s">
        <v>74</v>
      </c>
      <c r="AL1411" t="s">
        <v>74</v>
      </c>
      <c r="AM1411" t="s">
        <v>74</v>
      </c>
      <c r="AN1411" t="s">
        <v>74</v>
      </c>
      <c r="AO1411" t="s">
        <v>74</v>
      </c>
      <c r="AP1411" t="s">
        <v>74</v>
      </c>
      <c r="AQ1411" t="s">
        <v>74</v>
      </c>
      <c r="AR1411" t="s">
        <v>74</v>
      </c>
      <c r="AS1411" t="s">
        <v>74</v>
      </c>
      <c r="AT1411" t="s">
        <v>74</v>
      </c>
      <c r="AU1411" t="s">
        <v>74</v>
      </c>
      <c r="AV1411" t="s">
        <v>74</v>
      </c>
      <c r="AW1411" t="s">
        <v>74</v>
      </c>
      <c r="AX1411" t="s">
        <v>74</v>
      </c>
      <c r="AY1411" t="s">
        <v>74</v>
      </c>
      <c r="AZ1411" t="s">
        <v>74</v>
      </c>
      <c r="BA1411" t="s">
        <v>74</v>
      </c>
      <c r="BB1411" t="s">
        <v>74</v>
      </c>
      <c r="BC1411" t="s">
        <v>74</v>
      </c>
      <c r="BD1411" t="s">
        <v>74</v>
      </c>
      <c r="BE1411" t="s">
        <v>74</v>
      </c>
      <c r="BF1411" t="s">
        <v>74</v>
      </c>
      <c r="BG1411" t="s">
        <v>74</v>
      </c>
      <c r="BH1411" t="s">
        <v>74</v>
      </c>
      <c r="BI1411" t="s">
        <v>74</v>
      </c>
      <c r="BJ1411" t="s">
        <v>74</v>
      </c>
      <c r="BK1411" t="s">
        <v>74</v>
      </c>
      <c r="BL1411" t="s">
        <v>74</v>
      </c>
      <c r="BM1411" t="s">
        <v>74</v>
      </c>
      <c r="BN1411" t="s">
        <v>74</v>
      </c>
      <c r="BO1411" t="s">
        <v>74</v>
      </c>
      <c r="BP1411" t="s">
        <v>74</v>
      </c>
      <c r="BQ1411" t="s">
        <v>74</v>
      </c>
      <c r="BR1411" t="s">
        <v>74</v>
      </c>
      <c r="BS1411" t="s">
        <v>74</v>
      </c>
      <c r="BT1411" t="s">
        <v>74</v>
      </c>
      <c r="BU1411" t="s">
        <v>74</v>
      </c>
      <c r="BV1411" t="s">
        <v>74</v>
      </c>
      <c r="BW1411" t="s">
        <v>74</v>
      </c>
      <c r="BX1411" t="s">
        <v>2618</v>
      </c>
      <c r="BY1411" t="s">
        <v>74</v>
      </c>
      <c r="BZ1411" t="s">
        <v>74</v>
      </c>
      <c r="CA1411">
        <v>0</v>
      </c>
    </row>
    <row r="1412" spans="1:79" customFormat="1" x14ac:dyDescent="0.25">
      <c r="A1412" t="s">
        <v>2620</v>
      </c>
      <c r="B1412" t="s">
        <v>42</v>
      </c>
      <c r="C1412" t="s">
        <v>369</v>
      </c>
      <c r="D1412" t="s">
        <v>949</v>
      </c>
      <c r="E1412">
        <v>2020</v>
      </c>
      <c r="F1412" t="s">
        <v>74</v>
      </c>
      <c r="G1412" t="s">
        <v>74</v>
      </c>
      <c r="H1412" t="s">
        <v>74</v>
      </c>
      <c r="I1412" t="s">
        <v>74</v>
      </c>
      <c r="J1412" t="s">
        <v>74</v>
      </c>
      <c r="K1412" t="s">
        <v>74</v>
      </c>
      <c r="L1412" t="s">
        <v>74</v>
      </c>
      <c r="M1412" t="s">
        <v>74</v>
      </c>
      <c r="N1412" t="s">
        <v>74</v>
      </c>
      <c r="O1412" t="s">
        <v>74</v>
      </c>
      <c r="P1412" t="s">
        <v>74</v>
      </c>
      <c r="Q1412" t="s">
        <v>74</v>
      </c>
      <c r="R1412" t="s">
        <v>74</v>
      </c>
      <c r="S1412" t="s">
        <v>74</v>
      </c>
      <c r="T1412" t="s">
        <v>74</v>
      </c>
      <c r="U1412" t="s">
        <v>74</v>
      </c>
      <c r="V1412" t="s">
        <v>74</v>
      </c>
      <c r="W1412" t="s">
        <v>74</v>
      </c>
      <c r="X1412" t="s">
        <v>74</v>
      </c>
      <c r="Y1412" t="s">
        <v>74</v>
      </c>
      <c r="Z1412" t="s">
        <v>74</v>
      </c>
      <c r="AA1412" t="s">
        <v>74</v>
      </c>
      <c r="AB1412" t="s">
        <v>74</v>
      </c>
      <c r="AC1412" t="s">
        <v>74</v>
      </c>
      <c r="AD1412" t="s">
        <v>74</v>
      </c>
      <c r="AE1412" t="s">
        <v>74</v>
      </c>
      <c r="AF1412" t="s">
        <v>74</v>
      </c>
      <c r="AG1412" t="s">
        <v>74</v>
      </c>
      <c r="AH1412" t="s">
        <v>74</v>
      </c>
      <c r="AI1412" t="s">
        <v>74</v>
      </c>
      <c r="AJ1412" t="s">
        <v>74</v>
      </c>
      <c r="AK1412" t="s">
        <v>74</v>
      </c>
      <c r="AL1412" t="s">
        <v>74</v>
      </c>
      <c r="AM1412" t="s">
        <v>74</v>
      </c>
      <c r="AN1412" t="s">
        <v>74</v>
      </c>
      <c r="AO1412" t="s">
        <v>74</v>
      </c>
      <c r="AP1412" t="s">
        <v>74</v>
      </c>
      <c r="AQ1412" t="s">
        <v>74</v>
      </c>
      <c r="AR1412" t="s">
        <v>74</v>
      </c>
      <c r="AS1412" t="s">
        <v>74</v>
      </c>
      <c r="AT1412" t="s">
        <v>74</v>
      </c>
      <c r="AU1412" t="s">
        <v>74</v>
      </c>
      <c r="AV1412" t="s">
        <v>74</v>
      </c>
      <c r="AW1412" t="s">
        <v>74</v>
      </c>
      <c r="AX1412" t="s">
        <v>74</v>
      </c>
      <c r="AY1412" t="s">
        <v>74</v>
      </c>
      <c r="AZ1412" t="s">
        <v>74</v>
      </c>
      <c r="BA1412" t="s">
        <v>74</v>
      </c>
      <c r="BB1412" t="s">
        <v>74</v>
      </c>
      <c r="BC1412" t="s">
        <v>74</v>
      </c>
      <c r="BD1412" t="s">
        <v>74</v>
      </c>
      <c r="BE1412" t="s">
        <v>74</v>
      </c>
      <c r="BF1412" t="s">
        <v>74</v>
      </c>
      <c r="BG1412" t="s">
        <v>74</v>
      </c>
      <c r="BH1412" t="s">
        <v>74</v>
      </c>
      <c r="BI1412" t="s">
        <v>74</v>
      </c>
      <c r="BJ1412" t="s">
        <v>74</v>
      </c>
      <c r="BK1412" t="s">
        <v>74</v>
      </c>
      <c r="BL1412" t="s">
        <v>74</v>
      </c>
      <c r="BM1412" t="s">
        <v>74</v>
      </c>
      <c r="BN1412" t="s">
        <v>74</v>
      </c>
      <c r="BO1412" t="s">
        <v>74</v>
      </c>
      <c r="BP1412" t="s">
        <v>74</v>
      </c>
      <c r="BQ1412" t="s">
        <v>74</v>
      </c>
      <c r="BR1412" t="s">
        <v>74</v>
      </c>
      <c r="BS1412" t="s">
        <v>74</v>
      </c>
      <c r="BT1412" t="s">
        <v>74</v>
      </c>
      <c r="BU1412" t="s">
        <v>74</v>
      </c>
      <c r="BV1412" t="s">
        <v>74</v>
      </c>
      <c r="BW1412" t="s">
        <v>74</v>
      </c>
      <c r="BX1412" t="s">
        <v>2618</v>
      </c>
      <c r="BY1412" t="s">
        <v>74</v>
      </c>
      <c r="BZ1412" t="s">
        <v>74</v>
      </c>
      <c r="CA1412">
        <v>0</v>
      </c>
    </row>
    <row r="1413" spans="1:79" customFormat="1" x14ac:dyDescent="0.25">
      <c r="A1413" t="s">
        <v>2621</v>
      </c>
      <c r="B1413" t="s">
        <v>42</v>
      </c>
      <c r="C1413" t="s">
        <v>369</v>
      </c>
      <c r="D1413" t="s">
        <v>951</v>
      </c>
      <c r="E1413">
        <v>2020</v>
      </c>
      <c r="F1413" t="s">
        <v>74</v>
      </c>
      <c r="G1413" t="s">
        <v>74</v>
      </c>
      <c r="H1413" t="s">
        <v>74</v>
      </c>
      <c r="I1413" t="s">
        <v>74</v>
      </c>
      <c r="J1413" t="s">
        <v>74</v>
      </c>
      <c r="K1413" t="s">
        <v>74</v>
      </c>
      <c r="L1413" t="s">
        <v>74</v>
      </c>
      <c r="M1413" t="s">
        <v>74</v>
      </c>
      <c r="N1413" t="s">
        <v>74</v>
      </c>
      <c r="O1413" t="s">
        <v>74</v>
      </c>
      <c r="P1413" t="s">
        <v>74</v>
      </c>
      <c r="Q1413" t="s">
        <v>74</v>
      </c>
      <c r="R1413" t="s">
        <v>74</v>
      </c>
      <c r="S1413" t="s">
        <v>74</v>
      </c>
      <c r="T1413" t="s">
        <v>74</v>
      </c>
      <c r="U1413" t="s">
        <v>74</v>
      </c>
      <c r="V1413" t="s">
        <v>74</v>
      </c>
      <c r="W1413" t="s">
        <v>74</v>
      </c>
      <c r="X1413" t="s">
        <v>74</v>
      </c>
      <c r="Y1413" t="s">
        <v>74</v>
      </c>
      <c r="Z1413" t="s">
        <v>74</v>
      </c>
      <c r="AA1413" t="s">
        <v>74</v>
      </c>
      <c r="AB1413" t="s">
        <v>74</v>
      </c>
      <c r="AC1413" t="s">
        <v>74</v>
      </c>
      <c r="AD1413" t="s">
        <v>74</v>
      </c>
      <c r="AE1413" t="s">
        <v>74</v>
      </c>
      <c r="AF1413" t="s">
        <v>74</v>
      </c>
      <c r="AG1413" t="s">
        <v>74</v>
      </c>
      <c r="AH1413" t="s">
        <v>74</v>
      </c>
      <c r="AI1413" t="s">
        <v>74</v>
      </c>
      <c r="AJ1413" t="s">
        <v>74</v>
      </c>
      <c r="AK1413" t="s">
        <v>74</v>
      </c>
      <c r="AL1413" t="s">
        <v>74</v>
      </c>
      <c r="AM1413" t="s">
        <v>74</v>
      </c>
      <c r="AN1413" t="s">
        <v>74</v>
      </c>
      <c r="AO1413" t="s">
        <v>74</v>
      </c>
      <c r="AP1413" t="s">
        <v>74</v>
      </c>
      <c r="AQ1413" t="s">
        <v>74</v>
      </c>
      <c r="AR1413" t="s">
        <v>74</v>
      </c>
      <c r="AS1413" t="s">
        <v>74</v>
      </c>
      <c r="AT1413" t="s">
        <v>74</v>
      </c>
      <c r="AU1413" t="s">
        <v>74</v>
      </c>
      <c r="AV1413" t="s">
        <v>74</v>
      </c>
      <c r="AW1413" t="s">
        <v>74</v>
      </c>
      <c r="AX1413" t="s">
        <v>74</v>
      </c>
      <c r="AY1413" t="s">
        <v>74</v>
      </c>
      <c r="AZ1413" t="s">
        <v>74</v>
      </c>
      <c r="BA1413" t="s">
        <v>74</v>
      </c>
      <c r="BB1413" t="s">
        <v>74</v>
      </c>
      <c r="BC1413" t="s">
        <v>74</v>
      </c>
      <c r="BD1413" t="s">
        <v>74</v>
      </c>
      <c r="BE1413" t="s">
        <v>74</v>
      </c>
      <c r="BF1413" t="s">
        <v>74</v>
      </c>
      <c r="BG1413" t="s">
        <v>74</v>
      </c>
      <c r="BH1413" t="s">
        <v>74</v>
      </c>
      <c r="BI1413" t="s">
        <v>74</v>
      </c>
      <c r="BJ1413" t="s">
        <v>74</v>
      </c>
      <c r="BK1413" t="s">
        <v>74</v>
      </c>
      <c r="BL1413" t="s">
        <v>74</v>
      </c>
      <c r="BM1413" t="s">
        <v>74</v>
      </c>
      <c r="BN1413" t="s">
        <v>74</v>
      </c>
      <c r="BO1413" t="s">
        <v>74</v>
      </c>
      <c r="BP1413" t="s">
        <v>74</v>
      </c>
      <c r="BQ1413" t="s">
        <v>74</v>
      </c>
      <c r="BR1413" t="s">
        <v>74</v>
      </c>
      <c r="BS1413" t="s">
        <v>74</v>
      </c>
      <c r="BT1413" t="s">
        <v>74</v>
      </c>
      <c r="BU1413" t="s">
        <v>74</v>
      </c>
      <c r="BV1413" t="s">
        <v>74</v>
      </c>
      <c r="BW1413" t="s">
        <v>74</v>
      </c>
      <c r="BX1413" t="s">
        <v>2618</v>
      </c>
      <c r="BY1413" t="s">
        <v>74</v>
      </c>
      <c r="BZ1413" t="s">
        <v>74</v>
      </c>
      <c r="CA1413">
        <v>0</v>
      </c>
    </row>
    <row r="1414" spans="1:79" customFormat="1" x14ac:dyDescent="0.25">
      <c r="A1414" t="s">
        <v>2622</v>
      </c>
      <c r="B1414" t="s">
        <v>42</v>
      </c>
      <c r="C1414" t="s">
        <v>369</v>
      </c>
      <c r="D1414" t="s">
        <v>953</v>
      </c>
      <c r="E1414">
        <v>2020</v>
      </c>
      <c r="F1414" t="s">
        <v>74</v>
      </c>
      <c r="G1414" t="s">
        <v>74</v>
      </c>
      <c r="H1414" t="s">
        <v>74</v>
      </c>
      <c r="I1414" t="s">
        <v>74</v>
      </c>
      <c r="J1414" t="s">
        <v>74</v>
      </c>
      <c r="K1414" t="s">
        <v>74</v>
      </c>
      <c r="L1414" t="s">
        <v>74</v>
      </c>
      <c r="M1414" t="s">
        <v>74</v>
      </c>
      <c r="N1414" t="s">
        <v>74</v>
      </c>
      <c r="O1414" t="s">
        <v>74</v>
      </c>
      <c r="P1414" t="s">
        <v>74</v>
      </c>
      <c r="Q1414" t="s">
        <v>74</v>
      </c>
      <c r="R1414" t="s">
        <v>74</v>
      </c>
      <c r="S1414" t="s">
        <v>74</v>
      </c>
      <c r="T1414" t="s">
        <v>74</v>
      </c>
      <c r="U1414" t="s">
        <v>74</v>
      </c>
      <c r="V1414" t="s">
        <v>74</v>
      </c>
      <c r="W1414" t="s">
        <v>74</v>
      </c>
      <c r="X1414" t="s">
        <v>74</v>
      </c>
      <c r="Y1414" t="s">
        <v>74</v>
      </c>
      <c r="Z1414" t="s">
        <v>74</v>
      </c>
      <c r="AA1414" t="s">
        <v>74</v>
      </c>
      <c r="AB1414" t="s">
        <v>74</v>
      </c>
      <c r="AC1414" t="s">
        <v>74</v>
      </c>
      <c r="AD1414" t="s">
        <v>74</v>
      </c>
      <c r="AE1414" t="s">
        <v>74</v>
      </c>
      <c r="AF1414" t="s">
        <v>74</v>
      </c>
      <c r="AG1414" t="s">
        <v>74</v>
      </c>
      <c r="AH1414" t="s">
        <v>74</v>
      </c>
      <c r="AI1414" t="s">
        <v>74</v>
      </c>
      <c r="AJ1414" t="s">
        <v>74</v>
      </c>
      <c r="AK1414" t="s">
        <v>74</v>
      </c>
      <c r="AL1414" t="s">
        <v>74</v>
      </c>
      <c r="AM1414" t="s">
        <v>74</v>
      </c>
      <c r="AN1414" t="s">
        <v>74</v>
      </c>
      <c r="AO1414" t="s">
        <v>74</v>
      </c>
      <c r="AP1414" t="s">
        <v>74</v>
      </c>
      <c r="AQ1414" t="s">
        <v>74</v>
      </c>
      <c r="AR1414" t="s">
        <v>74</v>
      </c>
      <c r="AS1414" t="s">
        <v>74</v>
      </c>
      <c r="AT1414" t="s">
        <v>74</v>
      </c>
      <c r="AU1414" t="s">
        <v>74</v>
      </c>
      <c r="AV1414" t="s">
        <v>74</v>
      </c>
      <c r="AW1414" t="s">
        <v>74</v>
      </c>
      <c r="AX1414" t="s">
        <v>74</v>
      </c>
      <c r="AY1414" t="s">
        <v>74</v>
      </c>
      <c r="AZ1414" t="s">
        <v>74</v>
      </c>
      <c r="BA1414" t="s">
        <v>74</v>
      </c>
      <c r="BB1414" t="s">
        <v>74</v>
      </c>
      <c r="BC1414" t="s">
        <v>74</v>
      </c>
      <c r="BD1414" t="s">
        <v>74</v>
      </c>
      <c r="BE1414" t="s">
        <v>74</v>
      </c>
      <c r="BF1414" t="s">
        <v>74</v>
      </c>
      <c r="BG1414" t="s">
        <v>74</v>
      </c>
      <c r="BH1414" t="s">
        <v>74</v>
      </c>
      <c r="BI1414" t="s">
        <v>74</v>
      </c>
      <c r="BJ1414" t="s">
        <v>74</v>
      </c>
      <c r="BK1414" t="s">
        <v>74</v>
      </c>
      <c r="BL1414" t="s">
        <v>74</v>
      </c>
      <c r="BM1414" t="s">
        <v>74</v>
      </c>
      <c r="BN1414" t="s">
        <v>74</v>
      </c>
      <c r="BO1414" t="s">
        <v>74</v>
      </c>
      <c r="BP1414" t="s">
        <v>74</v>
      </c>
      <c r="BQ1414" t="s">
        <v>74</v>
      </c>
      <c r="BR1414" t="s">
        <v>74</v>
      </c>
      <c r="BS1414" t="s">
        <v>74</v>
      </c>
      <c r="BT1414" t="s">
        <v>74</v>
      </c>
      <c r="BU1414" t="s">
        <v>74</v>
      </c>
      <c r="BV1414" t="s">
        <v>74</v>
      </c>
      <c r="BW1414" t="s">
        <v>74</v>
      </c>
      <c r="BX1414" t="s">
        <v>2618</v>
      </c>
      <c r="BY1414" t="s">
        <v>74</v>
      </c>
      <c r="BZ1414" t="s">
        <v>74</v>
      </c>
      <c r="CA1414">
        <v>0</v>
      </c>
    </row>
    <row r="1415" spans="1:79" customFormat="1" x14ac:dyDescent="0.25">
      <c r="A1415" t="s">
        <v>2623</v>
      </c>
      <c r="B1415" t="s">
        <v>42</v>
      </c>
      <c r="C1415" t="s">
        <v>376</v>
      </c>
      <c r="D1415" t="s">
        <v>44</v>
      </c>
      <c r="E1415">
        <v>2020</v>
      </c>
      <c r="F1415">
        <v>7225</v>
      </c>
      <c r="G1415">
        <v>470</v>
      </c>
      <c r="H1415">
        <v>0</v>
      </c>
      <c r="I1415">
        <v>826</v>
      </c>
      <c r="J1415">
        <v>897</v>
      </c>
      <c r="K1415">
        <v>935</v>
      </c>
      <c r="L1415">
        <v>834</v>
      </c>
      <c r="M1415">
        <v>871</v>
      </c>
      <c r="N1415">
        <v>1133</v>
      </c>
      <c r="O1415">
        <v>1085</v>
      </c>
      <c r="P1415">
        <v>624</v>
      </c>
      <c r="Q1415">
        <v>262</v>
      </c>
      <c r="R1415">
        <v>77</v>
      </c>
      <c r="S1415">
        <v>151</v>
      </c>
      <c r="T1415">
        <v>0</v>
      </c>
      <c r="U1415">
        <v>7569</v>
      </c>
      <c r="V1415">
        <v>126</v>
      </c>
      <c r="W1415">
        <v>0</v>
      </c>
      <c r="X1415">
        <v>4976</v>
      </c>
      <c r="Y1415">
        <v>1840</v>
      </c>
      <c r="Z1415">
        <v>879</v>
      </c>
      <c r="AA1415">
        <v>0</v>
      </c>
      <c r="AB1415">
        <v>882</v>
      </c>
      <c r="AC1415">
        <v>6035</v>
      </c>
      <c r="AD1415">
        <v>0</v>
      </c>
      <c r="AE1415">
        <v>778</v>
      </c>
      <c r="AF1415">
        <v>449</v>
      </c>
      <c r="AG1415">
        <v>6912</v>
      </c>
      <c r="AH1415">
        <v>298</v>
      </c>
      <c r="AI1415">
        <v>36</v>
      </c>
      <c r="AJ1415">
        <v>0</v>
      </c>
      <c r="AK1415">
        <v>1535</v>
      </c>
      <c r="AL1415">
        <v>6160</v>
      </c>
      <c r="AM1415">
        <v>0</v>
      </c>
      <c r="AN1415">
        <v>7695</v>
      </c>
      <c r="AO1415">
        <v>0.93892137751786875</v>
      </c>
      <c r="AP1415">
        <v>6.1078622482131251E-2</v>
      </c>
      <c r="AQ1415">
        <v>0</v>
      </c>
      <c r="AR1415">
        <v>0.10734243014944771</v>
      </c>
      <c r="AS1415">
        <v>0.1165692007797271</v>
      </c>
      <c r="AT1415">
        <v>0.1215074723846654</v>
      </c>
      <c r="AU1415">
        <v>0.10838206627680309</v>
      </c>
      <c r="AV1415">
        <v>0.113190383365822</v>
      </c>
      <c r="AW1415">
        <v>0.14723846653671219</v>
      </c>
      <c r="AX1415">
        <v>0.14100064977257959</v>
      </c>
      <c r="AY1415">
        <v>8.1091617933723201E-2</v>
      </c>
      <c r="AZ1415">
        <v>3.4048083170890191E-2</v>
      </c>
      <c r="BA1415">
        <v>1.9623131903833659E-2</v>
      </c>
      <c r="BB1415">
        <v>1.000649772579597E-2</v>
      </c>
      <c r="BC1415">
        <v>0</v>
      </c>
      <c r="BD1415">
        <v>0.98362573099415207</v>
      </c>
      <c r="BE1415">
        <v>1.6374269005847951E-2</v>
      </c>
      <c r="BF1415">
        <v>0</v>
      </c>
      <c r="BG1415">
        <v>0.64665367121507478</v>
      </c>
      <c r="BH1415">
        <v>0.2391163092917479</v>
      </c>
      <c r="BI1415">
        <v>0.1142300194931774</v>
      </c>
      <c r="BJ1415">
        <v>0</v>
      </c>
      <c r="BK1415">
        <v>0.11461988304093571</v>
      </c>
      <c r="BL1415">
        <v>0.7842755035737492</v>
      </c>
      <c r="BM1415">
        <v>0</v>
      </c>
      <c r="BN1415">
        <v>0.1011046133853151</v>
      </c>
      <c r="BO1415">
        <v>5.834957764782326E-2</v>
      </c>
      <c r="BP1415">
        <v>0.89824561403508774</v>
      </c>
      <c r="BQ1415">
        <v>3.8726445743989597E-2</v>
      </c>
      <c r="BR1415">
        <v>4.6783625730994153E-3</v>
      </c>
      <c r="BS1415">
        <v>0</v>
      </c>
      <c r="BT1415">
        <v>0.1994801819363223</v>
      </c>
      <c r="BU1415">
        <v>0.80051981806367767</v>
      </c>
      <c r="BV1415">
        <v>0</v>
      </c>
      <c r="BW1415">
        <v>1</v>
      </c>
      <c r="BX1415" t="s">
        <v>2624</v>
      </c>
      <c r="BY1415">
        <v>7695</v>
      </c>
      <c r="BZ1415">
        <v>1</v>
      </c>
      <c r="CA1415">
        <v>0</v>
      </c>
    </row>
    <row r="1416" spans="1:79" customFormat="1" x14ac:dyDescent="0.25">
      <c r="A1416" t="s">
        <v>2625</v>
      </c>
      <c r="B1416" t="s">
        <v>42</v>
      </c>
      <c r="C1416" t="s">
        <v>376</v>
      </c>
      <c r="D1416" t="s">
        <v>947</v>
      </c>
      <c r="E1416">
        <v>2020</v>
      </c>
      <c r="F1416">
        <v>950</v>
      </c>
      <c r="G1416">
        <v>27</v>
      </c>
      <c r="H1416">
        <v>0</v>
      </c>
      <c r="I1416">
        <v>20</v>
      </c>
      <c r="J1416">
        <v>70</v>
      </c>
      <c r="K1416">
        <v>116</v>
      </c>
      <c r="L1416">
        <v>126</v>
      </c>
      <c r="M1416">
        <v>141</v>
      </c>
      <c r="N1416">
        <v>197</v>
      </c>
      <c r="O1416">
        <v>158</v>
      </c>
      <c r="P1416">
        <v>100</v>
      </c>
      <c r="Q1416">
        <v>37</v>
      </c>
      <c r="R1416">
        <v>12</v>
      </c>
      <c r="S1416">
        <v>0</v>
      </c>
      <c r="T1416">
        <v>0</v>
      </c>
      <c r="U1416">
        <v>959</v>
      </c>
      <c r="V1416">
        <v>18</v>
      </c>
      <c r="W1416">
        <v>0</v>
      </c>
      <c r="X1416">
        <v>585</v>
      </c>
      <c r="Y1416">
        <v>283</v>
      </c>
      <c r="Z1416">
        <v>109</v>
      </c>
      <c r="AA1416">
        <v>0</v>
      </c>
      <c r="AB1416">
        <v>84</v>
      </c>
      <c r="AC1416">
        <v>860</v>
      </c>
      <c r="AD1416">
        <v>0</v>
      </c>
      <c r="AE1416">
        <v>33</v>
      </c>
      <c r="AF1416">
        <v>25</v>
      </c>
      <c r="AG1416">
        <v>948</v>
      </c>
      <c r="AH1416">
        <v>4</v>
      </c>
      <c r="AI1416">
        <v>0</v>
      </c>
      <c r="AJ1416">
        <v>0</v>
      </c>
      <c r="AK1416">
        <v>421</v>
      </c>
      <c r="AL1416">
        <v>556</v>
      </c>
      <c r="AM1416">
        <v>0</v>
      </c>
      <c r="AN1416">
        <v>977</v>
      </c>
      <c r="AO1416">
        <v>0.97236438075742071</v>
      </c>
      <c r="AP1416">
        <v>2.7635619242579321E-2</v>
      </c>
      <c r="AQ1416">
        <v>0</v>
      </c>
      <c r="AR1416">
        <v>2.0470829068577279E-2</v>
      </c>
      <c r="AS1416">
        <v>7.1647901740020475E-2</v>
      </c>
      <c r="AT1416">
        <v>0.11873080859774821</v>
      </c>
      <c r="AU1416">
        <v>0.12896622313203679</v>
      </c>
      <c r="AV1416">
        <v>0.14431934493346979</v>
      </c>
      <c r="AW1416">
        <v>0.20163766632548619</v>
      </c>
      <c r="AX1416">
        <v>0.1617195496417605</v>
      </c>
      <c r="AY1416">
        <v>0.10235414534288639</v>
      </c>
      <c r="AZ1416">
        <v>3.7871033776867957E-2</v>
      </c>
      <c r="BA1416">
        <v>0</v>
      </c>
      <c r="BB1416">
        <v>1.2282497441146369E-2</v>
      </c>
      <c r="BC1416">
        <v>0</v>
      </c>
      <c r="BD1416">
        <v>0.9815762538382804</v>
      </c>
      <c r="BE1416">
        <v>1.8423746161719549E-2</v>
      </c>
      <c r="BF1416">
        <v>0</v>
      </c>
      <c r="BG1416">
        <v>0.59877175025588536</v>
      </c>
      <c r="BH1416">
        <v>0.2896622313203685</v>
      </c>
      <c r="BI1416">
        <v>0.11156601842374619</v>
      </c>
      <c r="BJ1416">
        <v>0</v>
      </c>
      <c r="BK1416">
        <v>8.5977482088024568E-2</v>
      </c>
      <c r="BL1416">
        <v>0.88024564994882293</v>
      </c>
      <c r="BM1416">
        <v>0</v>
      </c>
      <c r="BN1416">
        <v>3.3776867963152497E-2</v>
      </c>
      <c r="BO1416">
        <v>2.5588536335721598E-2</v>
      </c>
      <c r="BP1416">
        <v>0.97031729785056298</v>
      </c>
      <c r="BQ1416">
        <v>4.0941658137154564E-3</v>
      </c>
      <c r="BR1416">
        <v>0</v>
      </c>
      <c r="BS1416">
        <v>0</v>
      </c>
      <c r="BT1416">
        <v>0.43091095189355172</v>
      </c>
      <c r="BU1416">
        <v>0.56908904810644834</v>
      </c>
      <c r="BV1416">
        <v>0</v>
      </c>
      <c r="BW1416">
        <v>1</v>
      </c>
      <c r="BX1416" t="s">
        <v>2624</v>
      </c>
      <c r="BY1416">
        <v>7695</v>
      </c>
      <c r="BZ1416">
        <v>0.12696556205328141</v>
      </c>
      <c r="CA1416">
        <v>0</v>
      </c>
    </row>
    <row r="1417" spans="1:79" customFormat="1" x14ac:dyDescent="0.25">
      <c r="A1417" t="s">
        <v>2626</v>
      </c>
      <c r="B1417" t="s">
        <v>42</v>
      </c>
      <c r="C1417" t="s">
        <v>376</v>
      </c>
      <c r="D1417" t="s">
        <v>949</v>
      </c>
      <c r="E1417">
        <v>2020</v>
      </c>
      <c r="F1417">
        <v>4791</v>
      </c>
      <c r="G1417">
        <v>330</v>
      </c>
      <c r="H1417">
        <v>0</v>
      </c>
      <c r="I1417">
        <v>707</v>
      </c>
      <c r="J1417">
        <v>701</v>
      </c>
      <c r="K1417">
        <v>653</v>
      </c>
      <c r="L1417">
        <v>535</v>
      </c>
      <c r="M1417">
        <v>518</v>
      </c>
      <c r="N1417">
        <v>711</v>
      </c>
      <c r="O1417">
        <v>694</v>
      </c>
      <c r="P1417">
        <v>324</v>
      </c>
      <c r="Q1417">
        <v>113</v>
      </c>
      <c r="R1417">
        <v>21</v>
      </c>
      <c r="S1417">
        <v>144</v>
      </c>
      <c r="T1417">
        <v>0</v>
      </c>
      <c r="U1417">
        <v>5058</v>
      </c>
      <c r="V1417">
        <v>63</v>
      </c>
      <c r="W1417">
        <v>0</v>
      </c>
      <c r="X1417">
        <v>3431</v>
      </c>
      <c r="Y1417">
        <v>1140</v>
      </c>
      <c r="Z1417">
        <v>550</v>
      </c>
      <c r="AA1417">
        <v>0</v>
      </c>
      <c r="AB1417">
        <v>454</v>
      </c>
      <c r="AC1417">
        <v>4373</v>
      </c>
      <c r="AD1417">
        <v>0</v>
      </c>
      <c r="AE1417">
        <v>294</v>
      </c>
      <c r="AF1417">
        <v>213</v>
      </c>
      <c r="AG1417">
        <v>4799</v>
      </c>
      <c r="AH1417">
        <v>90</v>
      </c>
      <c r="AI1417">
        <v>19</v>
      </c>
      <c r="AJ1417">
        <v>0</v>
      </c>
      <c r="AK1417">
        <v>649</v>
      </c>
      <c r="AL1417">
        <v>4472</v>
      </c>
      <c r="AM1417">
        <v>0</v>
      </c>
      <c r="AN1417">
        <v>5121</v>
      </c>
      <c r="AO1417">
        <v>0.93555946104276511</v>
      </c>
      <c r="AP1417">
        <v>6.4440538957234922E-2</v>
      </c>
      <c r="AQ1417">
        <v>0</v>
      </c>
      <c r="AR1417">
        <v>0.13805897285686389</v>
      </c>
      <c r="AS1417">
        <v>0.13688732669400511</v>
      </c>
      <c r="AT1417">
        <v>0.1275141573911345</v>
      </c>
      <c r="AU1417">
        <v>0.1044717828549112</v>
      </c>
      <c r="AV1417">
        <v>0.10115211872681119</v>
      </c>
      <c r="AW1417">
        <v>0.1388400702987698</v>
      </c>
      <c r="AX1417">
        <v>0.13552040617066979</v>
      </c>
      <c r="AY1417">
        <v>6.32688927943761E-2</v>
      </c>
      <c r="AZ1417">
        <v>2.2066002733841052E-2</v>
      </c>
      <c r="BA1417">
        <v>2.8119507908611601E-2</v>
      </c>
      <c r="BB1417">
        <v>4.1007615700058581E-3</v>
      </c>
      <c r="BC1417">
        <v>0</v>
      </c>
      <c r="BD1417">
        <v>0.9876977152899824</v>
      </c>
      <c r="BE1417">
        <v>1.2302284710017569E-2</v>
      </c>
      <c r="BF1417">
        <v>0</v>
      </c>
      <c r="BG1417">
        <v>0.66998633079476666</v>
      </c>
      <c r="BH1417">
        <v>0.22261277094317519</v>
      </c>
      <c r="BI1417">
        <v>0.1074008982620582</v>
      </c>
      <c r="BJ1417">
        <v>0</v>
      </c>
      <c r="BK1417">
        <v>8.865455965631712E-2</v>
      </c>
      <c r="BL1417">
        <v>0.85393477836360088</v>
      </c>
      <c r="BM1417">
        <v>0</v>
      </c>
      <c r="BN1417">
        <v>5.7410661980082017E-2</v>
      </c>
      <c r="BO1417">
        <v>4.1593438781487989E-2</v>
      </c>
      <c r="BP1417">
        <v>0.93712165592657681</v>
      </c>
      <c r="BQ1417">
        <v>1.7574692442882251E-2</v>
      </c>
      <c r="BR1417">
        <v>3.7102128490529192E-3</v>
      </c>
      <c r="BS1417">
        <v>0</v>
      </c>
      <c r="BT1417">
        <v>0.1267330599492287</v>
      </c>
      <c r="BU1417">
        <v>0.87326694005077132</v>
      </c>
      <c r="BV1417">
        <v>0</v>
      </c>
      <c r="BW1417">
        <v>1</v>
      </c>
      <c r="BX1417" t="s">
        <v>2624</v>
      </c>
      <c r="BY1417">
        <v>7695</v>
      </c>
      <c r="BZ1417">
        <v>0.66549707602339181</v>
      </c>
      <c r="CA1417">
        <v>0</v>
      </c>
    </row>
    <row r="1418" spans="1:79" customFormat="1" x14ac:dyDescent="0.25">
      <c r="A1418" t="s">
        <v>2627</v>
      </c>
      <c r="B1418" t="s">
        <v>42</v>
      </c>
      <c r="C1418" t="s">
        <v>376</v>
      </c>
      <c r="D1418" t="s">
        <v>951</v>
      </c>
      <c r="E1418">
        <v>2020</v>
      </c>
      <c r="F1418">
        <v>778</v>
      </c>
      <c r="G1418">
        <v>49</v>
      </c>
      <c r="H1418">
        <v>0</v>
      </c>
      <c r="I1418">
        <v>63</v>
      </c>
      <c r="J1418">
        <v>75</v>
      </c>
      <c r="K1418">
        <v>76</v>
      </c>
      <c r="L1418">
        <v>68</v>
      </c>
      <c r="M1418">
        <v>114</v>
      </c>
      <c r="N1418">
        <v>112</v>
      </c>
      <c r="O1418">
        <v>134</v>
      </c>
      <c r="P1418">
        <v>92</v>
      </c>
      <c r="Q1418">
        <v>62</v>
      </c>
      <c r="R1418">
        <v>26</v>
      </c>
      <c r="S1418">
        <v>5</v>
      </c>
      <c r="T1418">
        <v>0</v>
      </c>
      <c r="U1418">
        <v>796</v>
      </c>
      <c r="V1418">
        <v>31</v>
      </c>
      <c r="W1418">
        <v>0</v>
      </c>
      <c r="X1418">
        <v>426</v>
      </c>
      <c r="Y1418">
        <v>262</v>
      </c>
      <c r="Z1418">
        <v>139</v>
      </c>
      <c r="AA1418">
        <v>0</v>
      </c>
      <c r="AB1418">
        <v>259</v>
      </c>
      <c r="AC1418">
        <v>533</v>
      </c>
      <c r="AD1418">
        <v>0</v>
      </c>
      <c r="AE1418">
        <v>35</v>
      </c>
      <c r="AF1418">
        <v>72</v>
      </c>
      <c r="AG1418">
        <v>754</v>
      </c>
      <c r="AH1418">
        <v>1</v>
      </c>
      <c r="AI1418">
        <v>0</v>
      </c>
      <c r="AJ1418">
        <v>0</v>
      </c>
      <c r="AK1418">
        <v>361</v>
      </c>
      <c r="AL1418">
        <v>466</v>
      </c>
      <c r="AM1418">
        <v>0</v>
      </c>
      <c r="AN1418">
        <v>827</v>
      </c>
      <c r="AO1418">
        <v>0.94074969770253924</v>
      </c>
      <c r="AP1418">
        <v>5.92503022974607E-2</v>
      </c>
      <c r="AQ1418">
        <v>0</v>
      </c>
      <c r="AR1418">
        <v>7.6178960096735193E-2</v>
      </c>
      <c r="AS1418">
        <v>9.0689238210399037E-2</v>
      </c>
      <c r="AT1418">
        <v>9.1898428053204348E-2</v>
      </c>
      <c r="AU1418">
        <v>8.222490931076179E-2</v>
      </c>
      <c r="AV1418">
        <v>0.13784764207980649</v>
      </c>
      <c r="AW1418">
        <v>0.13542926239419589</v>
      </c>
      <c r="AX1418">
        <v>0.1620314389359129</v>
      </c>
      <c r="AY1418">
        <v>0.11124546553808951</v>
      </c>
      <c r="AZ1418">
        <v>7.4969770253929868E-2</v>
      </c>
      <c r="BA1418">
        <v>6.0459492140266021E-3</v>
      </c>
      <c r="BB1418">
        <v>3.143893591293833E-2</v>
      </c>
      <c r="BC1418">
        <v>0</v>
      </c>
      <c r="BD1418">
        <v>0.96251511487303509</v>
      </c>
      <c r="BE1418">
        <v>3.7484885126964927E-2</v>
      </c>
      <c r="BF1418">
        <v>0</v>
      </c>
      <c r="BG1418">
        <v>0.51511487303506653</v>
      </c>
      <c r="BH1418">
        <v>0.31680773881499402</v>
      </c>
      <c r="BI1418">
        <v>0.1680773881499395</v>
      </c>
      <c r="BJ1418">
        <v>0</v>
      </c>
      <c r="BK1418">
        <v>0.31318016928657799</v>
      </c>
      <c r="BL1418">
        <v>0.6444981862152358</v>
      </c>
      <c r="BM1418">
        <v>0</v>
      </c>
      <c r="BN1418">
        <v>4.2321644498186213E-2</v>
      </c>
      <c r="BO1418">
        <v>8.7061668681983076E-2</v>
      </c>
      <c r="BP1418">
        <v>0.91172914147521156</v>
      </c>
      <c r="BQ1418">
        <v>1.2091898428053199E-3</v>
      </c>
      <c r="BR1418">
        <v>0</v>
      </c>
      <c r="BS1418">
        <v>0</v>
      </c>
      <c r="BT1418">
        <v>0.43651753325272069</v>
      </c>
      <c r="BU1418">
        <v>0.56348246674727931</v>
      </c>
      <c r="BV1418">
        <v>0</v>
      </c>
      <c r="BW1418">
        <v>1</v>
      </c>
      <c r="BX1418" t="s">
        <v>2624</v>
      </c>
      <c r="BY1418">
        <v>7695</v>
      </c>
      <c r="BZ1418">
        <v>0.1074723846653671</v>
      </c>
      <c r="CA1418">
        <v>0</v>
      </c>
    </row>
    <row r="1419" spans="1:79" customFormat="1" x14ac:dyDescent="0.25">
      <c r="A1419" t="s">
        <v>2628</v>
      </c>
      <c r="B1419" t="s">
        <v>42</v>
      </c>
      <c r="C1419" t="s">
        <v>376</v>
      </c>
      <c r="D1419" t="s">
        <v>953</v>
      </c>
      <c r="E1419">
        <v>2020</v>
      </c>
      <c r="F1419">
        <v>706</v>
      </c>
      <c r="G1419">
        <v>64</v>
      </c>
      <c r="H1419">
        <v>0</v>
      </c>
      <c r="I1419">
        <v>36</v>
      </c>
      <c r="J1419">
        <v>51</v>
      </c>
      <c r="K1419">
        <v>90</v>
      </c>
      <c r="L1419">
        <v>105</v>
      </c>
      <c r="M1419">
        <v>98</v>
      </c>
      <c r="N1419">
        <v>113</v>
      </c>
      <c r="O1419">
        <v>99</v>
      </c>
      <c r="P1419">
        <v>108</v>
      </c>
      <c r="Q1419">
        <v>50</v>
      </c>
      <c r="R1419">
        <v>18</v>
      </c>
      <c r="S1419">
        <v>2</v>
      </c>
      <c r="T1419">
        <v>0</v>
      </c>
      <c r="U1419">
        <v>756</v>
      </c>
      <c r="V1419">
        <v>14</v>
      </c>
      <c r="W1419">
        <v>0</v>
      </c>
      <c r="X1419">
        <v>534</v>
      </c>
      <c r="Y1419">
        <v>155</v>
      </c>
      <c r="Z1419">
        <v>81</v>
      </c>
      <c r="AA1419">
        <v>0</v>
      </c>
      <c r="AB1419">
        <v>85</v>
      </c>
      <c r="AC1419">
        <v>269</v>
      </c>
      <c r="AD1419">
        <v>0</v>
      </c>
      <c r="AE1419">
        <v>416</v>
      </c>
      <c r="AF1419">
        <v>139</v>
      </c>
      <c r="AG1419">
        <v>411</v>
      </c>
      <c r="AH1419">
        <v>203</v>
      </c>
      <c r="AI1419">
        <v>17</v>
      </c>
      <c r="AJ1419">
        <v>0</v>
      </c>
      <c r="AK1419">
        <v>104</v>
      </c>
      <c r="AL1419">
        <v>666</v>
      </c>
      <c r="AM1419">
        <v>0</v>
      </c>
      <c r="AN1419">
        <v>770</v>
      </c>
      <c r="AO1419">
        <v>0.91688311688311686</v>
      </c>
      <c r="AP1419">
        <v>8.3116883116883117E-2</v>
      </c>
      <c r="AQ1419">
        <v>0</v>
      </c>
      <c r="AR1419">
        <v>4.6753246753246748E-2</v>
      </c>
      <c r="AS1419">
        <v>6.6233766233766228E-2</v>
      </c>
      <c r="AT1419">
        <v>0.11688311688311689</v>
      </c>
      <c r="AU1419">
        <v>0.13636363636363641</v>
      </c>
      <c r="AV1419">
        <v>0.12727272727272729</v>
      </c>
      <c r="AW1419">
        <v>0.14675324675324669</v>
      </c>
      <c r="AX1419">
        <v>0.12857142857142859</v>
      </c>
      <c r="AY1419">
        <v>0.14025974025974031</v>
      </c>
      <c r="AZ1419">
        <v>6.4935064935064929E-2</v>
      </c>
      <c r="BA1419">
        <v>2.597402597402597E-3</v>
      </c>
      <c r="BB1419">
        <v>2.3376623376623381E-2</v>
      </c>
      <c r="BC1419">
        <v>0</v>
      </c>
      <c r="BD1419">
        <v>0.98181818181818181</v>
      </c>
      <c r="BE1419">
        <v>1.8181818181818181E-2</v>
      </c>
      <c r="BF1419">
        <v>0</v>
      </c>
      <c r="BG1419">
        <v>0.69350649350649352</v>
      </c>
      <c r="BH1419">
        <v>0.20129870129870131</v>
      </c>
      <c r="BI1419">
        <v>0.1051948051948052</v>
      </c>
      <c r="BJ1419">
        <v>0</v>
      </c>
      <c r="BK1419">
        <v>0.1103896103896104</v>
      </c>
      <c r="BL1419">
        <v>0.34935064935064941</v>
      </c>
      <c r="BM1419">
        <v>0</v>
      </c>
      <c r="BN1419">
        <v>0.54025974025974022</v>
      </c>
      <c r="BO1419">
        <v>0.1805194805194805</v>
      </c>
      <c r="BP1419">
        <v>0.53376623376623378</v>
      </c>
      <c r="BQ1419">
        <v>0.26363636363636361</v>
      </c>
      <c r="BR1419">
        <v>2.2077922077922078E-2</v>
      </c>
      <c r="BS1419">
        <v>0</v>
      </c>
      <c r="BT1419">
        <v>0.13506493506493511</v>
      </c>
      <c r="BU1419">
        <v>0.86493506493506489</v>
      </c>
      <c r="BV1419">
        <v>0</v>
      </c>
      <c r="BW1419">
        <v>1</v>
      </c>
      <c r="BX1419" t="s">
        <v>2624</v>
      </c>
      <c r="BY1419">
        <v>7695</v>
      </c>
      <c r="BZ1419">
        <v>0.10006497725795969</v>
      </c>
      <c r="CA1419">
        <v>0</v>
      </c>
    </row>
    <row r="1420" spans="1:79" customFormat="1" x14ac:dyDescent="0.25">
      <c r="A1420" t="s">
        <v>2629</v>
      </c>
      <c r="B1420" t="s">
        <v>42</v>
      </c>
      <c r="C1420" t="s">
        <v>382</v>
      </c>
      <c r="D1420" t="s">
        <v>44</v>
      </c>
      <c r="E1420">
        <v>2020</v>
      </c>
      <c r="F1420">
        <v>5338</v>
      </c>
      <c r="G1420">
        <v>387</v>
      </c>
      <c r="H1420">
        <v>0</v>
      </c>
      <c r="I1420">
        <v>717</v>
      </c>
      <c r="J1420">
        <v>727</v>
      </c>
      <c r="K1420">
        <v>727</v>
      </c>
      <c r="L1420">
        <v>713</v>
      </c>
      <c r="M1420">
        <v>757</v>
      </c>
      <c r="N1420">
        <v>868</v>
      </c>
      <c r="O1420">
        <v>605</v>
      </c>
      <c r="P1420">
        <v>206</v>
      </c>
      <c r="Q1420">
        <v>88</v>
      </c>
      <c r="R1420">
        <v>37</v>
      </c>
      <c r="S1420">
        <v>280</v>
      </c>
      <c r="T1420">
        <v>0</v>
      </c>
      <c r="U1420">
        <v>5649</v>
      </c>
      <c r="V1420">
        <v>76</v>
      </c>
      <c r="W1420">
        <v>0</v>
      </c>
      <c r="X1420">
        <v>4165</v>
      </c>
      <c r="Y1420">
        <v>660</v>
      </c>
      <c r="Z1420">
        <v>900</v>
      </c>
      <c r="AA1420">
        <v>0</v>
      </c>
      <c r="AB1420">
        <v>695</v>
      </c>
      <c r="AC1420">
        <v>4534</v>
      </c>
      <c r="AD1420">
        <v>0</v>
      </c>
      <c r="AE1420">
        <v>496</v>
      </c>
      <c r="AF1420">
        <v>360</v>
      </c>
      <c r="AG1420">
        <v>5119</v>
      </c>
      <c r="AH1420">
        <v>223</v>
      </c>
      <c r="AI1420">
        <v>23</v>
      </c>
      <c r="AJ1420">
        <v>0</v>
      </c>
      <c r="AK1420">
        <v>1391</v>
      </c>
      <c r="AL1420">
        <v>4308</v>
      </c>
      <c r="AM1420">
        <v>26</v>
      </c>
      <c r="AN1420">
        <v>5725</v>
      </c>
      <c r="AO1420">
        <v>0.93240174672489085</v>
      </c>
      <c r="AP1420">
        <v>6.7598253275109169E-2</v>
      </c>
      <c r="AQ1420">
        <v>0</v>
      </c>
      <c r="AR1420">
        <v>0.1252401746724891</v>
      </c>
      <c r="AS1420">
        <v>0.12698689956331879</v>
      </c>
      <c r="AT1420">
        <v>0.12698689956331879</v>
      </c>
      <c r="AU1420">
        <v>0.1245414847161572</v>
      </c>
      <c r="AV1420">
        <v>0.1322270742358079</v>
      </c>
      <c r="AW1420">
        <v>0.15161572052401751</v>
      </c>
      <c r="AX1420">
        <v>0.1056768558951965</v>
      </c>
      <c r="AY1420">
        <v>3.59825327510917E-2</v>
      </c>
      <c r="AZ1420">
        <v>1.5371179039301309E-2</v>
      </c>
      <c r="BA1420">
        <v>4.8908296943231441E-2</v>
      </c>
      <c r="BB1420">
        <v>6.4628820960698687E-3</v>
      </c>
      <c r="BC1420">
        <v>0</v>
      </c>
      <c r="BD1420">
        <v>0.98672489082969428</v>
      </c>
      <c r="BE1420">
        <v>1.3275109170305679E-2</v>
      </c>
      <c r="BF1420">
        <v>0</v>
      </c>
      <c r="BG1420">
        <v>0.72751091703056769</v>
      </c>
      <c r="BH1420">
        <v>0.1152838427947598</v>
      </c>
      <c r="BI1420">
        <v>0.15720524017467249</v>
      </c>
      <c r="BJ1420">
        <v>0</v>
      </c>
      <c r="BK1420">
        <v>0.12139737991266369</v>
      </c>
      <c r="BL1420">
        <v>0.79196506550218337</v>
      </c>
      <c r="BM1420">
        <v>0</v>
      </c>
      <c r="BN1420">
        <v>8.6637554585152834E-2</v>
      </c>
      <c r="BO1420">
        <v>6.2882096069868998E-2</v>
      </c>
      <c r="BP1420">
        <v>0.89414847161572053</v>
      </c>
      <c r="BQ1420">
        <v>3.8951965065502192E-2</v>
      </c>
      <c r="BR1420">
        <v>4.017467248908297E-3</v>
      </c>
      <c r="BS1420">
        <v>0</v>
      </c>
      <c r="BT1420">
        <v>0.24296943231441051</v>
      </c>
      <c r="BU1420">
        <v>0.75248908296943229</v>
      </c>
      <c r="BV1420">
        <v>4.5414847161572049E-3</v>
      </c>
      <c r="BW1420">
        <v>1</v>
      </c>
      <c r="BX1420" t="s">
        <v>2630</v>
      </c>
      <c r="BY1420">
        <v>5725</v>
      </c>
      <c r="BZ1420">
        <v>1</v>
      </c>
      <c r="CA1420">
        <v>0</v>
      </c>
    </row>
    <row r="1421" spans="1:79" customFormat="1" x14ac:dyDescent="0.25">
      <c r="A1421" t="s">
        <v>2631</v>
      </c>
      <c r="B1421" t="s">
        <v>42</v>
      </c>
      <c r="C1421" t="s">
        <v>382</v>
      </c>
      <c r="D1421" t="s">
        <v>947</v>
      </c>
      <c r="E1421">
        <v>2020</v>
      </c>
      <c r="F1421">
        <v>793</v>
      </c>
      <c r="G1421">
        <v>30</v>
      </c>
      <c r="H1421">
        <v>0</v>
      </c>
      <c r="I1421">
        <v>29</v>
      </c>
      <c r="J1421">
        <v>67</v>
      </c>
      <c r="K1421">
        <v>117</v>
      </c>
      <c r="L1421">
        <v>162</v>
      </c>
      <c r="M1421">
        <v>163</v>
      </c>
      <c r="N1421">
        <v>130</v>
      </c>
      <c r="O1421">
        <v>91</v>
      </c>
      <c r="P1421">
        <v>35</v>
      </c>
      <c r="Q1421">
        <v>11</v>
      </c>
      <c r="R1421">
        <v>7</v>
      </c>
      <c r="S1421">
        <v>11</v>
      </c>
      <c r="T1421">
        <v>0</v>
      </c>
      <c r="U1421">
        <v>813</v>
      </c>
      <c r="V1421">
        <v>10</v>
      </c>
      <c r="W1421">
        <v>0</v>
      </c>
      <c r="X1421">
        <v>612</v>
      </c>
      <c r="Y1421">
        <v>102</v>
      </c>
      <c r="Z1421">
        <v>109</v>
      </c>
      <c r="AA1421">
        <v>0</v>
      </c>
      <c r="AB1421">
        <v>123</v>
      </c>
      <c r="AC1421">
        <v>640</v>
      </c>
      <c r="AD1421">
        <v>0</v>
      </c>
      <c r="AE1421">
        <v>60</v>
      </c>
      <c r="AF1421">
        <v>41</v>
      </c>
      <c r="AG1421">
        <v>765</v>
      </c>
      <c r="AH1421">
        <v>15</v>
      </c>
      <c r="AI1421">
        <v>2</v>
      </c>
      <c r="AJ1421">
        <v>0</v>
      </c>
      <c r="AK1421">
        <v>352</v>
      </c>
      <c r="AL1421">
        <v>449</v>
      </c>
      <c r="AM1421">
        <v>22</v>
      </c>
      <c r="AN1421">
        <v>823</v>
      </c>
      <c r="AO1421">
        <v>0.96354799513973266</v>
      </c>
      <c r="AP1421">
        <v>3.6452004860267312E-2</v>
      </c>
      <c r="AQ1421">
        <v>0</v>
      </c>
      <c r="AR1421">
        <v>3.5236938031591739E-2</v>
      </c>
      <c r="AS1421">
        <v>8.1409477521263665E-2</v>
      </c>
      <c r="AT1421">
        <v>0.14216281895504251</v>
      </c>
      <c r="AU1421">
        <v>0.1968408262454435</v>
      </c>
      <c r="AV1421">
        <v>0.19805589307411911</v>
      </c>
      <c r="AW1421">
        <v>0.15795868772782501</v>
      </c>
      <c r="AX1421">
        <v>0.1105710814094775</v>
      </c>
      <c r="AY1421">
        <v>4.25273390036452E-2</v>
      </c>
      <c r="AZ1421">
        <v>1.336573511543135E-2</v>
      </c>
      <c r="BA1421">
        <v>1.336573511543135E-2</v>
      </c>
      <c r="BB1421">
        <v>8.5054678007290396E-3</v>
      </c>
      <c r="BC1421">
        <v>0</v>
      </c>
      <c r="BD1421">
        <v>0.98784933171324418</v>
      </c>
      <c r="BE1421">
        <v>1.215066828675577E-2</v>
      </c>
      <c r="BF1421">
        <v>0</v>
      </c>
      <c r="BG1421">
        <v>0.74362089914945317</v>
      </c>
      <c r="BH1421">
        <v>0.1239368165249089</v>
      </c>
      <c r="BI1421">
        <v>0.1324422843256379</v>
      </c>
      <c r="BJ1421">
        <v>0</v>
      </c>
      <c r="BK1421">
        <v>0.14945321992709601</v>
      </c>
      <c r="BL1421">
        <v>0.77764277035236939</v>
      </c>
      <c r="BM1421">
        <v>0</v>
      </c>
      <c r="BN1421">
        <v>7.2904009720534624E-2</v>
      </c>
      <c r="BO1421">
        <v>4.9817739975698661E-2</v>
      </c>
      <c r="BP1421">
        <v>0.92952612393681655</v>
      </c>
      <c r="BQ1421">
        <v>1.8226002430133659E-2</v>
      </c>
      <c r="BR1421">
        <v>2.4301336573511541E-3</v>
      </c>
      <c r="BS1421">
        <v>0</v>
      </c>
      <c r="BT1421">
        <v>0.42770352369380321</v>
      </c>
      <c r="BU1421">
        <v>0.54556500607533409</v>
      </c>
      <c r="BV1421">
        <v>2.6731470230862701E-2</v>
      </c>
      <c r="BW1421">
        <v>1</v>
      </c>
      <c r="BX1421" t="s">
        <v>2630</v>
      </c>
      <c r="BY1421">
        <v>5725</v>
      </c>
      <c r="BZ1421">
        <v>0.14375545851528379</v>
      </c>
      <c r="CA1421">
        <v>0</v>
      </c>
    </row>
    <row r="1422" spans="1:79" customFormat="1" x14ac:dyDescent="0.25">
      <c r="A1422" t="s">
        <v>2632</v>
      </c>
      <c r="B1422" t="s">
        <v>42</v>
      </c>
      <c r="C1422" t="s">
        <v>382</v>
      </c>
      <c r="D1422" t="s">
        <v>949</v>
      </c>
      <c r="E1422">
        <v>2020</v>
      </c>
      <c r="F1422">
        <v>3601</v>
      </c>
      <c r="G1422">
        <v>287</v>
      </c>
      <c r="H1422">
        <v>0</v>
      </c>
      <c r="I1422">
        <v>643</v>
      </c>
      <c r="J1422">
        <v>584</v>
      </c>
      <c r="K1422">
        <v>518</v>
      </c>
      <c r="L1422">
        <v>405</v>
      </c>
      <c r="M1422">
        <v>433</v>
      </c>
      <c r="N1422">
        <v>555</v>
      </c>
      <c r="O1422">
        <v>368</v>
      </c>
      <c r="P1422">
        <v>89</v>
      </c>
      <c r="Q1422">
        <v>29</v>
      </c>
      <c r="R1422">
        <v>7</v>
      </c>
      <c r="S1422">
        <v>257</v>
      </c>
      <c r="T1422">
        <v>0</v>
      </c>
      <c r="U1422">
        <v>3839</v>
      </c>
      <c r="V1422">
        <v>49</v>
      </c>
      <c r="W1422">
        <v>0</v>
      </c>
      <c r="X1422">
        <v>2791</v>
      </c>
      <c r="Y1422">
        <v>434</v>
      </c>
      <c r="Z1422">
        <v>663</v>
      </c>
      <c r="AA1422">
        <v>0</v>
      </c>
      <c r="AB1422">
        <v>334</v>
      </c>
      <c r="AC1422">
        <v>3445</v>
      </c>
      <c r="AD1422">
        <v>0</v>
      </c>
      <c r="AE1422">
        <v>109</v>
      </c>
      <c r="AF1422">
        <v>107</v>
      </c>
      <c r="AG1422">
        <v>3708</v>
      </c>
      <c r="AH1422">
        <v>58</v>
      </c>
      <c r="AI1422">
        <v>15</v>
      </c>
      <c r="AJ1422">
        <v>0</v>
      </c>
      <c r="AK1422">
        <v>801</v>
      </c>
      <c r="AL1422">
        <v>3085</v>
      </c>
      <c r="AM1422">
        <v>2</v>
      </c>
      <c r="AN1422">
        <v>3888</v>
      </c>
      <c r="AO1422">
        <v>0.92618312757201648</v>
      </c>
      <c r="AP1422">
        <v>7.3816872427983543E-2</v>
      </c>
      <c r="AQ1422">
        <v>0</v>
      </c>
      <c r="AR1422">
        <v>0.165380658436214</v>
      </c>
      <c r="AS1422">
        <v>0.15020576131687241</v>
      </c>
      <c r="AT1422">
        <v>0.13323045267489711</v>
      </c>
      <c r="AU1422">
        <v>0.1041666666666667</v>
      </c>
      <c r="AV1422">
        <v>0.1113683127572016</v>
      </c>
      <c r="AW1422">
        <v>0.14274691358024691</v>
      </c>
      <c r="AX1422">
        <v>9.4650205761316872E-2</v>
      </c>
      <c r="AY1422">
        <v>2.289094650205761E-2</v>
      </c>
      <c r="AZ1422">
        <v>7.4588477366255143E-3</v>
      </c>
      <c r="BA1422">
        <v>6.6100823045267487E-2</v>
      </c>
      <c r="BB1422">
        <v>1.8004115226337449E-3</v>
      </c>
      <c r="BC1422">
        <v>0</v>
      </c>
      <c r="BD1422">
        <v>0.98739711934156382</v>
      </c>
      <c r="BE1422">
        <v>1.260288065843621E-2</v>
      </c>
      <c r="BF1422">
        <v>0</v>
      </c>
      <c r="BG1422">
        <v>0.71784979423868311</v>
      </c>
      <c r="BH1422">
        <v>0.1116255144032922</v>
      </c>
      <c r="BI1422">
        <v>0.1705246913580247</v>
      </c>
      <c r="BJ1422">
        <v>0</v>
      </c>
      <c r="BK1422">
        <v>8.5905349794238681E-2</v>
      </c>
      <c r="BL1422">
        <v>0.88605967078189296</v>
      </c>
      <c r="BM1422">
        <v>0</v>
      </c>
      <c r="BN1422">
        <v>2.803497942386831E-2</v>
      </c>
      <c r="BO1422">
        <v>2.7520576131687239E-2</v>
      </c>
      <c r="BP1422">
        <v>0.95370370370370372</v>
      </c>
      <c r="BQ1422">
        <v>1.491769547325103E-2</v>
      </c>
      <c r="BR1422">
        <v>3.858024691358024E-3</v>
      </c>
      <c r="BS1422">
        <v>0</v>
      </c>
      <c r="BT1422">
        <v>0.20601851851851849</v>
      </c>
      <c r="BU1422">
        <v>0.7934670781893004</v>
      </c>
      <c r="BV1422">
        <v>5.1440329218107E-4</v>
      </c>
      <c r="BW1422">
        <v>1</v>
      </c>
      <c r="BX1422" t="s">
        <v>2630</v>
      </c>
      <c r="BY1422">
        <v>5725</v>
      </c>
      <c r="BZ1422">
        <v>0.67912663755458513</v>
      </c>
      <c r="CA1422">
        <v>0</v>
      </c>
    </row>
    <row r="1423" spans="1:79" customFormat="1" x14ac:dyDescent="0.25">
      <c r="A1423" t="s">
        <v>2633</v>
      </c>
      <c r="B1423" t="s">
        <v>42</v>
      </c>
      <c r="C1423" t="s">
        <v>382</v>
      </c>
      <c r="D1423" t="s">
        <v>951</v>
      </c>
      <c r="E1423">
        <v>2020</v>
      </c>
      <c r="F1423">
        <v>377</v>
      </c>
      <c r="G1423">
        <v>27</v>
      </c>
      <c r="H1423">
        <v>0</v>
      </c>
      <c r="I1423">
        <v>27</v>
      </c>
      <c r="J1423">
        <v>44</v>
      </c>
      <c r="K1423">
        <v>32</v>
      </c>
      <c r="L1423">
        <v>50</v>
      </c>
      <c r="M1423">
        <v>65</v>
      </c>
      <c r="N1423">
        <v>76</v>
      </c>
      <c r="O1423">
        <v>48</v>
      </c>
      <c r="P1423">
        <v>25</v>
      </c>
      <c r="Q1423">
        <v>19</v>
      </c>
      <c r="R1423">
        <v>11</v>
      </c>
      <c r="S1423">
        <v>7</v>
      </c>
      <c r="T1423">
        <v>0</v>
      </c>
      <c r="U1423">
        <v>389</v>
      </c>
      <c r="V1423">
        <v>15</v>
      </c>
      <c r="W1423">
        <v>0</v>
      </c>
      <c r="X1423">
        <v>300</v>
      </c>
      <c r="Y1423">
        <v>37</v>
      </c>
      <c r="Z1423">
        <v>67</v>
      </c>
      <c r="AA1423">
        <v>0</v>
      </c>
      <c r="AB1423">
        <v>98</v>
      </c>
      <c r="AC1423">
        <v>289</v>
      </c>
      <c r="AD1423">
        <v>0</v>
      </c>
      <c r="AE1423">
        <v>17</v>
      </c>
      <c r="AF1423">
        <v>30</v>
      </c>
      <c r="AG1423">
        <v>369</v>
      </c>
      <c r="AH1423">
        <v>5</v>
      </c>
      <c r="AI1423">
        <v>0</v>
      </c>
      <c r="AJ1423">
        <v>0</v>
      </c>
      <c r="AK1423">
        <v>151</v>
      </c>
      <c r="AL1423">
        <v>253</v>
      </c>
      <c r="AM1423">
        <v>0</v>
      </c>
      <c r="AN1423">
        <v>404</v>
      </c>
      <c r="AO1423">
        <v>0.93316831683168322</v>
      </c>
      <c r="AP1423">
        <v>6.6831683168316836E-2</v>
      </c>
      <c r="AQ1423">
        <v>0</v>
      </c>
      <c r="AR1423">
        <v>6.6831683168316836E-2</v>
      </c>
      <c r="AS1423">
        <v>0.1089108910891089</v>
      </c>
      <c r="AT1423">
        <v>7.9207920792079209E-2</v>
      </c>
      <c r="AU1423">
        <v>0.1237623762376238</v>
      </c>
      <c r="AV1423">
        <v>0.1608910891089109</v>
      </c>
      <c r="AW1423">
        <v>0.18811881188118809</v>
      </c>
      <c r="AX1423">
        <v>0.11881188118811881</v>
      </c>
      <c r="AY1423">
        <v>6.1881188118811881E-2</v>
      </c>
      <c r="AZ1423">
        <v>4.702970297029703E-2</v>
      </c>
      <c r="BA1423">
        <v>1.7326732673267332E-2</v>
      </c>
      <c r="BB1423">
        <v>2.7227722772277231E-2</v>
      </c>
      <c r="BC1423">
        <v>0</v>
      </c>
      <c r="BD1423">
        <v>0.96287128712871284</v>
      </c>
      <c r="BE1423">
        <v>3.7128712871287127E-2</v>
      </c>
      <c r="BF1423">
        <v>0</v>
      </c>
      <c r="BG1423">
        <v>0.74257425742574257</v>
      </c>
      <c r="BH1423">
        <v>9.1584158415841582E-2</v>
      </c>
      <c r="BI1423">
        <v>0.16584158415841591</v>
      </c>
      <c r="BJ1423">
        <v>0</v>
      </c>
      <c r="BK1423">
        <v>0.2425742574257426</v>
      </c>
      <c r="BL1423">
        <v>0.71534653465346532</v>
      </c>
      <c r="BM1423">
        <v>0</v>
      </c>
      <c r="BN1423">
        <v>4.2079207920792082E-2</v>
      </c>
      <c r="BO1423">
        <v>7.4257425742574254E-2</v>
      </c>
      <c r="BP1423">
        <v>0.9133663366336634</v>
      </c>
      <c r="BQ1423">
        <v>1.237623762376238E-2</v>
      </c>
      <c r="BR1423">
        <v>0</v>
      </c>
      <c r="BS1423">
        <v>0</v>
      </c>
      <c r="BT1423">
        <v>0.37376237623762382</v>
      </c>
      <c r="BU1423">
        <v>0.62623762376237624</v>
      </c>
      <c r="BV1423">
        <v>0</v>
      </c>
      <c r="BW1423">
        <v>1</v>
      </c>
      <c r="BX1423" t="s">
        <v>2630</v>
      </c>
      <c r="BY1423">
        <v>5725</v>
      </c>
      <c r="BZ1423">
        <v>7.0567685589519646E-2</v>
      </c>
      <c r="CA1423">
        <v>0</v>
      </c>
    </row>
    <row r="1424" spans="1:79" customFormat="1" x14ac:dyDescent="0.25">
      <c r="A1424" t="s">
        <v>2634</v>
      </c>
      <c r="B1424" t="s">
        <v>42</v>
      </c>
      <c r="C1424" t="s">
        <v>382</v>
      </c>
      <c r="D1424" t="s">
        <v>953</v>
      </c>
      <c r="E1424">
        <v>2020</v>
      </c>
      <c r="F1424">
        <v>567</v>
      </c>
      <c r="G1424">
        <v>43</v>
      </c>
      <c r="H1424">
        <v>0</v>
      </c>
      <c r="I1424">
        <v>18</v>
      </c>
      <c r="J1424">
        <v>32</v>
      </c>
      <c r="K1424">
        <v>60</v>
      </c>
      <c r="L1424">
        <v>96</v>
      </c>
      <c r="M1424">
        <v>96</v>
      </c>
      <c r="N1424">
        <v>107</v>
      </c>
      <c r="O1424">
        <v>98</v>
      </c>
      <c r="P1424">
        <v>57</v>
      </c>
      <c r="Q1424">
        <v>29</v>
      </c>
      <c r="R1424">
        <v>12</v>
      </c>
      <c r="S1424">
        <v>5</v>
      </c>
      <c r="T1424">
        <v>0</v>
      </c>
      <c r="U1424">
        <v>608</v>
      </c>
      <c r="V1424">
        <v>2</v>
      </c>
      <c r="W1424">
        <v>0</v>
      </c>
      <c r="X1424">
        <v>462</v>
      </c>
      <c r="Y1424">
        <v>87</v>
      </c>
      <c r="Z1424">
        <v>61</v>
      </c>
      <c r="AA1424">
        <v>0</v>
      </c>
      <c r="AB1424">
        <v>140</v>
      </c>
      <c r="AC1424">
        <v>160</v>
      </c>
      <c r="AD1424">
        <v>0</v>
      </c>
      <c r="AE1424">
        <v>310</v>
      </c>
      <c r="AF1424">
        <v>182</v>
      </c>
      <c r="AG1424">
        <v>277</v>
      </c>
      <c r="AH1424">
        <v>145</v>
      </c>
      <c r="AI1424">
        <v>6</v>
      </c>
      <c r="AJ1424">
        <v>0</v>
      </c>
      <c r="AK1424">
        <v>87</v>
      </c>
      <c r="AL1424">
        <v>521</v>
      </c>
      <c r="AM1424">
        <v>2</v>
      </c>
      <c r="AN1424">
        <v>610</v>
      </c>
      <c r="AO1424">
        <v>0.92950819672131146</v>
      </c>
      <c r="AP1424">
        <v>7.0491803278688522E-2</v>
      </c>
      <c r="AQ1424">
        <v>0</v>
      </c>
      <c r="AR1424">
        <v>2.950819672131148E-2</v>
      </c>
      <c r="AS1424">
        <v>5.2459016393442623E-2</v>
      </c>
      <c r="AT1424">
        <v>9.8360655737704916E-2</v>
      </c>
      <c r="AU1424">
        <v>0.15737704918032791</v>
      </c>
      <c r="AV1424">
        <v>0.15737704918032791</v>
      </c>
      <c r="AW1424">
        <v>0.17540983606557381</v>
      </c>
      <c r="AX1424">
        <v>0.16065573770491801</v>
      </c>
      <c r="AY1424">
        <v>9.3442622950819676E-2</v>
      </c>
      <c r="AZ1424">
        <v>4.7540983606557383E-2</v>
      </c>
      <c r="BA1424">
        <v>8.1967213114754103E-3</v>
      </c>
      <c r="BB1424">
        <v>1.9672131147540989E-2</v>
      </c>
      <c r="BC1424">
        <v>0</v>
      </c>
      <c r="BD1424">
        <v>0.99672131147540988</v>
      </c>
      <c r="BE1424">
        <v>3.2786885245901639E-3</v>
      </c>
      <c r="BF1424">
        <v>0</v>
      </c>
      <c r="BG1424">
        <v>0.75737704918032789</v>
      </c>
      <c r="BH1424">
        <v>0.14262295081967211</v>
      </c>
      <c r="BI1424">
        <v>0.1</v>
      </c>
      <c r="BJ1424">
        <v>0</v>
      </c>
      <c r="BK1424">
        <v>0.22950819672131151</v>
      </c>
      <c r="BL1424">
        <v>0.26229508196721307</v>
      </c>
      <c r="BM1424">
        <v>0</v>
      </c>
      <c r="BN1424">
        <v>0.50819672131147542</v>
      </c>
      <c r="BO1424">
        <v>0.29836065573770493</v>
      </c>
      <c r="BP1424">
        <v>0.45409836065573772</v>
      </c>
      <c r="BQ1424">
        <v>0.2377049180327869</v>
      </c>
      <c r="BR1424">
        <v>9.8360655737704927E-3</v>
      </c>
      <c r="BS1424">
        <v>0</v>
      </c>
      <c r="BT1424">
        <v>0.14262295081967211</v>
      </c>
      <c r="BU1424">
        <v>0.85409836065573774</v>
      </c>
      <c r="BV1424">
        <v>3.2786885245901639E-3</v>
      </c>
      <c r="BW1424">
        <v>1</v>
      </c>
      <c r="BX1424" t="s">
        <v>2630</v>
      </c>
      <c r="BY1424">
        <v>5725</v>
      </c>
      <c r="BZ1424">
        <v>0.10655021834061131</v>
      </c>
      <c r="CA1424">
        <v>0</v>
      </c>
    </row>
    <row r="1425" spans="1:79" customFormat="1" x14ac:dyDescent="0.25">
      <c r="A1425" t="s">
        <v>2635</v>
      </c>
      <c r="B1425" t="s">
        <v>42</v>
      </c>
      <c r="C1425" t="s">
        <v>391</v>
      </c>
      <c r="D1425" t="s">
        <v>44</v>
      </c>
      <c r="E1425">
        <v>2020</v>
      </c>
      <c r="F1425">
        <v>938</v>
      </c>
      <c r="G1425">
        <v>144</v>
      </c>
      <c r="H1425">
        <v>1</v>
      </c>
      <c r="I1425">
        <v>90</v>
      </c>
      <c r="J1425">
        <v>174</v>
      </c>
      <c r="K1425">
        <v>156</v>
      </c>
      <c r="L1425">
        <v>126</v>
      </c>
      <c r="M1425">
        <v>120</v>
      </c>
      <c r="N1425">
        <v>104</v>
      </c>
      <c r="O1425">
        <v>128</v>
      </c>
      <c r="P1425">
        <v>99</v>
      </c>
      <c r="Q1425">
        <v>49</v>
      </c>
      <c r="R1425">
        <v>24</v>
      </c>
      <c r="S1425">
        <v>13</v>
      </c>
      <c r="T1425">
        <v>0</v>
      </c>
      <c r="U1425">
        <v>985</v>
      </c>
      <c r="V1425">
        <v>97</v>
      </c>
      <c r="W1425">
        <v>1</v>
      </c>
      <c r="X1425">
        <v>609</v>
      </c>
      <c r="Y1425">
        <v>80</v>
      </c>
      <c r="Z1425">
        <v>394</v>
      </c>
      <c r="AA1425">
        <v>0</v>
      </c>
      <c r="AB1425">
        <v>93</v>
      </c>
      <c r="AC1425">
        <v>755</v>
      </c>
      <c r="AD1425">
        <v>112</v>
      </c>
      <c r="AE1425">
        <v>123</v>
      </c>
      <c r="AF1425">
        <v>93</v>
      </c>
      <c r="AG1425">
        <v>842</v>
      </c>
      <c r="AH1425">
        <v>30</v>
      </c>
      <c r="AI1425">
        <v>6</v>
      </c>
      <c r="AJ1425">
        <v>112</v>
      </c>
      <c r="AK1425" t="s">
        <v>74</v>
      </c>
      <c r="AL1425" t="s">
        <v>74</v>
      </c>
      <c r="AM1425" t="s">
        <v>74</v>
      </c>
      <c r="AN1425">
        <v>1083</v>
      </c>
      <c r="AO1425">
        <v>0.866112650046168</v>
      </c>
      <c r="AP1425">
        <v>0.1329639889196676</v>
      </c>
      <c r="AQ1425">
        <v>9.2336103416435823E-4</v>
      </c>
      <c r="AR1425">
        <v>8.3102493074792241E-2</v>
      </c>
      <c r="AS1425">
        <v>0.1606648199445983</v>
      </c>
      <c r="AT1425">
        <v>0.1440443213296399</v>
      </c>
      <c r="AU1425">
        <v>0.1163434903047091</v>
      </c>
      <c r="AV1425">
        <v>0.110803324099723</v>
      </c>
      <c r="AW1425">
        <v>9.6029547553093259E-2</v>
      </c>
      <c r="AX1425">
        <v>0.1181902123730379</v>
      </c>
      <c r="AY1425">
        <v>9.141274238227147E-2</v>
      </c>
      <c r="AZ1425">
        <v>4.5244690674053553E-2</v>
      </c>
      <c r="BA1425">
        <v>1.2003693444136661E-2</v>
      </c>
      <c r="BB1425">
        <v>2.2160664819944598E-2</v>
      </c>
      <c r="BC1425">
        <v>0</v>
      </c>
      <c r="BD1425">
        <v>0.90951061865189287</v>
      </c>
      <c r="BE1425">
        <v>8.9566020313942757E-2</v>
      </c>
      <c r="BF1425">
        <v>9.2336103416435823E-4</v>
      </c>
      <c r="BG1425">
        <v>0.56232686980609414</v>
      </c>
      <c r="BH1425">
        <v>7.3868882733148664E-2</v>
      </c>
      <c r="BI1425">
        <v>0.36380424746075718</v>
      </c>
      <c r="BJ1425">
        <v>0</v>
      </c>
      <c r="BK1425">
        <v>8.5872576177285317E-2</v>
      </c>
      <c r="BL1425">
        <v>0.69713758079409049</v>
      </c>
      <c r="BM1425">
        <v>0.1034164358264081</v>
      </c>
      <c r="BN1425">
        <v>0.11357340720221611</v>
      </c>
      <c r="BO1425">
        <v>8.5872576177285317E-2</v>
      </c>
      <c r="BP1425">
        <v>0.77746999076638967</v>
      </c>
      <c r="BQ1425">
        <v>2.7700831024930751E-2</v>
      </c>
      <c r="BR1425">
        <v>5.5401662049861496E-3</v>
      </c>
      <c r="BS1425">
        <v>0.1034164358264081</v>
      </c>
      <c r="BT1425">
        <v>0</v>
      </c>
      <c r="BU1425">
        <v>0</v>
      </c>
      <c r="BV1425">
        <v>0</v>
      </c>
      <c r="BW1425">
        <v>1</v>
      </c>
      <c r="BX1425" t="s">
        <v>2636</v>
      </c>
      <c r="BY1425">
        <v>1083</v>
      </c>
      <c r="BZ1425">
        <v>1</v>
      </c>
      <c r="CA1425">
        <v>0</v>
      </c>
    </row>
    <row r="1426" spans="1:79" customFormat="1" x14ac:dyDescent="0.25">
      <c r="A1426" t="s">
        <v>2637</v>
      </c>
      <c r="B1426" t="s">
        <v>42</v>
      </c>
      <c r="C1426" t="s">
        <v>391</v>
      </c>
      <c r="D1426" t="s">
        <v>947</v>
      </c>
      <c r="E1426">
        <v>2020</v>
      </c>
      <c r="F1426">
        <v>340</v>
      </c>
      <c r="G1426">
        <v>48</v>
      </c>
      <c r="H1426">
        <v>0</v>
      </c>
      <c r="I1426">
        <v>23</v>
      </c>
      <c r="J1426">
        <v>49</v>
      </c>
      <c r="K1426">
        <v>46</v>
      </c>
      <c r="L1426">
        <v>37</v>
      </c>
      <c r="M1426">
        <v>55</v>
      </c>
      <c r="N1426">
        <v>41</v>
      </c>
      <c r="O1426">
        <v>56</v>
      </c>
      <c r="P1426">
        <v>47</v>
      </c>
      <c r="Q1426">
        <v>18</v>
      </c>
      <c r="R1426">
        <v>15</v>
      </c>
      <c r="S1426">
        <v>1</v>
      </c>
      <c r="T1426">
        <v>0</v>
      </c>
      <c r="U1426">
        <v>340</v>
      </c>
      <c r="V1426">
        <v>48</v>
      </c>
      <c r="W1426">
        <v>0</v>
      </c>
      <c r="X1426">
        <v>165</v>
      </c>
      <c r="Y1426">
        <v>36</v>
      </c>
      <c r="Z1426">
        <v>187</v>
      </c>
      <c r="AA1426">
        <v>0</v>
      </c>
      <c r="AB1426">
        <v>31</v>
      </c>
      <c r="AC1426">
        <v>327</v>
      </c>
      <c r="AD1426">
        <v>0</v>
      </c>
      <c r="AE1426">
        <v>30</v>
      </c>
      <c r="AF1426">
        <v>16</v>
      </c>
      <c r="AG1426">
        <v>369</v>
      </c>
      <c r="AH1426">
        <v>3</v>
      </c>
      <c r="AI1426">
        <v>0</v>
      </c>
      <c r="AJ1426">
        <v>0</v>
      </c>
      <c r="AK1426" t="s">
        <v>74</v>
      </c>
      <c r="AL1426" t="s">
        <v>74</v>
      </c>
      <c r="AM1426" t="s">
        <v>74</v>
      </c>
      <c r="AN1426">
        <v>388</v>
      </c>
      <c r="AO1426">
        <v>0.87628865979381443</v>
      </c>
      <c r="AP1426">
        <v>0.1237113402061856</v>
      </c>
      <c r="AQ1426">
        <v>0</v>
      </c>
      <c r="AR1426">
        <v>5.9278350515463922E-2</v>
      </c>
      <c r="AS1426">
        <v>0.1262886597938144</v>
      </c>
      <c r="AT1426">
        <v>0.1185567010309278</v>
      </c>
      <c r="AU1426">
        <v>9.5360824742268036E-2</v>
      </c>
      <c r="AV1426">
        <v>0.1417525773195876</v>
      </c>
      <c r="AW1426">
        <v>0.1056701030927835</v>
      </c>
      <c r="AX1426">
        <v>0.14432989690721651</v>
      </c>
      <c r="AY1426">
        <v>0.1211340206185567</v>
      </c>
      <c r="AZ1426">
        <v>4.6391752577319589E-2</v>
      </c>
      <c r="BA1426">
        <v>2.5773195876288659E-3</v>
      </c>
      <c r="BB1426">
        <v>3.8659793814432991E-2</v>
      </c>
      <c r="BC1426">
        <v>0</v>
      </c>
      <c r="BD1426">
        <v>0.87628865979381443</v>
      </c>
      <c r="BE1426">
        <v>0.1237113402061856</v>
      </c>
      <c r="BF1426">
        <v>0</v>
      </c>
      <c r="BG1426">
        <v>0.42525773195876287</v>
      </c>
      <c r="BH1426">
        <v>9.2783505154639179E-2</v>
      </c>
      <c r="BI1426">
        <v>0.48195876288659789</v>
      </c>
      <c r="BJ1426">
        <v>0</v>
      </c>
      <c r="BK1426">
        <v>7.9896907216494839E-2</v>
      </c>
      <c r="BL1426">
        <v>0.84278350515463918</v>
      </c>
      <c r="BM1426">
        <v>0</v>
      </c>
      <c r="BN1426">
        <v>7.7319587628865982E-2</v>
      </c>
      <c r="BO1426">
        <v>4.1237113402061848E-2</v>
      </c>
      <c r="BP1426">
        <v>0.9510309278350515</v>
      </c>
      <c r="BQ1426">
        <v>7.7319587628865982E-3</v>
      </c>
      <c r="BR1426">
        <v>0</v>
      </c>
      <c r="BS1426">
        <v>0</v>
      </c>
      <c r="BT1426">
        <v>0</v>
      </c>
      <c r="BU1426">
        <v>0</v>
      </c>
      <c r="BV1426">
        <v>0</v>
      </c>
      <c r="BW1426">
        <v>1</v>
      </c>
      <c r="BX1426" t="s">
        <v>2636</v>
      </c>
      <c r="BY1426">
        <v>1083</v>
      </c>
      <c r="BZ1426">
        <v>0.35826408125577103</v>
      </c>
      <c r="CA1426">
        <v>0</v>
      </c>
    </row>
    <row r="1427" spans="1:79" customFormat="1" x14ac:dyDescent="0.25">
      <c r="A1427" t="s">
        <v>2638</v>
      </c>
      <c r="B1427" t="s">
        <v>42</v>
      </c>
      <c r="C1427" t="s">
        <v>391</v>
      </c>
      <c r="D1427" t="s">
        <v>949</v>
      </c>
      <c r="E1427">
        <v>2020</v>
      </c>
      <c r="F1427">
        <v>369</v>
      </c>
      <c r="G1427">
        <v>53</v>
      </c>
      <c r="H1427">
        <v>0</v>
      </c>
      <c r="I1427">
        <v>56</v>
      </c>
      <c r="J1427">
        <v>94</v>
      </c>
      <c r="K1427">
        <v>79</v>
      </c>
      <c r="L1427">
        <v>53</v>
      </c>
      <c r="M1427">
        <v>33</v>
      </c>
      <c r="N1427">
        <v>32</v>
      </c>
      <c r="O1427">
        <v>33</v>
      </c>
      <c r="P1427">
        <v>21</v>
      </c>
      <c r="Q1427">
        <v>9</v>
      </c>
      <c r="R1427">
        <v>2</v>
      </c>
      <c r="S1427">
        <v>10</v>
      </c>
      <c r="T1427">
        <v>0</v>
      </c>
      <c r="U1427">
        <v>395</v>
      </c>
      <c r="V1427">
        <v>26</v>
      </c>
      <c r="W1427">
        <v>1</v>
      </c>
      <c r="X1427">
        <v>279</v>
      </c>
      <c r="Y1427">
        <v>27</v>
      </c>
      <c r="Z1427">
        <v>116</v>
      </c>
      <c r="AA1427">
        <v>0</v>
      </c>
      <c r="AB1427">
        <v>25</v>
      </c>
      <c r="AC1427">
        <v>382</v>
      </c>
      <c r="AD1427">
        <v>0</v>
      </c>
      <c r="AE1427">
        <v>15</v>
      </c>
      <c r="AF1427">
        <v>20</v>
      </c>
      <c r="AG1427">
        <v>400</v>
      </c>
      <c r="AH1427">
        <v>2</v>
      </c>
      <c r="AI1427">
        <v>0</v>
      </c>
      <c r="AJ1427">
        <v>0</v>
      </c>
      <c r="AK1427" t="s">
        <v>74</v>
      </c>
      <c r="AL1427" t="s">
        <v>74</v>
      </c>
      <c r="AM1427" t="s">
        <v>74</v>
      </c>
      <c r="AN1427">
        <v>422</v>
      </c>
      <c r="AO1427">
        <v>0.87440758293838861</v>
      </c>
      <c r="AP1427">
        <v>0.12559241706161139</v>
      </c>
      <c r="AQ1427">
        <v>0</v>
      </c>
      <c r="AR1427">
        <v>0.13270142180094791</v>
      </c>
      <c r="AS1427">
        <v>0.2227488151658768</v>
      </c>
      <c r="AT1427">
        <v>0.1872037914691943</v>
      </c>
      <c r="AU1427">
        <v>0.12559241706161139</v>
      </c>
      <c r="AV1427">
        <v>7.8199052132701424E-2</v>
      </c>
      <c r="AW1427">
        <v>7.582938388625593E-2</v>
      </c>
      <c r="AX1427">
        <v>7.8199052132701424E-2</v>
      </c>
      <c r="AY1427">
        <v>4.9763033175355451E-2</v>
      </c>
      <c r="AZ1427">
        <v>2.132701421800948E-2</v>
      </c>
      <c r="BA1427">
        <v>2.3696682464454971E-2</v>
      </c>
      <c r="BB1427">
        <v>4.7393364928909956E-3</v>
      </c>
      <c r="BC1427">
        <v>0</v>
      </c>
      <c r="BD1427">
        <v>0.93601895734597151</v>
      </c>
      <c r="BE1427">
        <v>6.1611374407582943E-2</v>
      </c>
      <c r="BF1427">
        <v>2.3696682464454978E-3</v>
      </c>
      <c r="BG1427">
        <v>0.66113744075829384</v>
      </c>
      <c r="BH1427">
        <v>6.398104265402843E-2</v>
      </c>
      <c r="BI1427">
        <v>0.27488151658767768</v>
      </c>
      <c r="BJ1427">
        <v>0</v>
      </c>
      <c r="BK1427">
        <v>5.9241706161137442E-2</v>
      </c>
      <c r="BL1427">
        <v>0.90521327014218012</v>
      </c>
      <c r="BM1427">
        <v>0</v>
      </c>
      <c r="BN1427">
        <v>3.5545023696682457E-2</v>
      </c>
      <c r="BO1427">
        <v>4.7393364928909949E-2</v>
      </c>
      <c r="BP1427">
        <v>0.94786729857819907</v>
      </c>
      <c r="BQ1427">
        <v>4.7393364928909956E-3</v>
      </c>
      <c r="BR1427">
        <v>0</v>
      </c>
      <c r="BS1427">
        <v>0</v>
      </c>
      <c r="BT1427">
        <v>0</v>
      </c>
      <c r="BU1427">
        <v>0</v>
      </c>
      <c r="BV1427">
        <v>0</v>
      </c>
      <c r="BW1427">
        <v>1</v>
      </c>
      <c r="BX1427" t="s">
        <v>2636</v>
      </c>
      <c r="BY1427">
        <v>1083</v>
      </c>
      <c r="BZ1427">
        <v>0.38965835641735919</v>
      </c>
      <c r="CA1427">
        <v>0</v>
      </c>
    </row>
    <row r="1428" spans="1:79" customFormat="1" x14ac:dyDescent="0.25">
      <c r="A1428" t="s">
        <v>2639</v>
      </c>
      <c r="B1428" t="s">
        <v>42</v>
      </c>
      <c r="C1428" t="s">
        <v>391</v>
      </c>
      <c r="D1428" t="s">
        <v>951</v>
      </c>
      <c r="E1428">
        <v>2020</v>
      </c>
      <c r="F1428">
        <v>10</v>
      </c>
      <c r="G1428">
        <v>1</v>
      </c>
      <c r="H1428">
        <v>0</v>
      </c>
      <c r="I1428">
        <v>0</v>
      </c>
      <c r="J1428">
        <v>3</v>
      </c>
      <c r="K1428">
        <v>1</v>
      </c>
      <c r="L1428">
        <v>3</v>
      </c>
      <c r="M1428">
        <v>1</v>
      </c>
      <c r="N1428">
        <v>1</v>
      </c>
      <c r="O1428">
        <v>1</v>
      </c>
      <c r="P1428">
        <v>1</v>
      </c>
      <c r="Q1428">
        <v>0</v>
      </c>
      <c r="R1428">
        <v>0</v>
      </c>
      <c r="S1428">
        <v>0</v>
      </c>
      <c r="T1428">
        <v>0</v>
      </c>
      <c r="U1428">
        <v>10</v>
      </c>
      <c r="V1428">
        <v>1</v>
      </c>
      <c r="W1428">
        <v>0</v>
      </c>
      <c r="X1428">
        <v>10</v>
      </c>
      <c r="Y1428">
        <v>0</v>
      </c>
      <c r="Z1428">
        <v>1</v>
      </c>
      <c r="AA1428">
        <v>0</v>
      </c>
      <c r="AB1428">
        <v>5</v>
      </c>
      <c r="AC1428">
        <v>6</v>
      </c>
      <c r="AD1428">
        <v>0</v>
      </c>
      <c r="AE1428">
        <v>0</v>
      </c>
      <c r="AF1428">
        <v>4</v>
      </c>
      <c r="AG1428">
        <v>7</v>
      </c>
      <c r="AH1428">
        <v>0</v>
      </c>
      <c r="AI1428">
        <v>0</v>
      </c>
      <c r="AJ1428">
        <v>0</v>
      </c>
      <c r="AK1428" t="s">
        <v>74</v>
      </c>
      <c r="AL1428" t="s">
        <v>74</v>
      </c>
      <c r="AM1428" t="s">
        <v>74</v>
      </c>
      <c r="AN1428">
        <v>11</v>
      </c>
      <c r="AO1428">
        <v>0.90909090909090906</v>
      </c>
      <c r="AP1428">
        <v>9.0909090909090912E-2</v>
      </c>
      <c r="AQ1428">
        <v>0</v>
      </c>
      <c r="AR1428">
        <v>0</v>
      </c>
      <c r="AS1428">
        <v>0.27272727272727271</v>
      </c>
      <c r="AT1428">
        <v>9.0909090909090912E-2</v>
      </c>
      <c r="AU1428">
        <v>0.27272727272727271</v>
      </c>
      <c r="AV1428">
        <v>9.0909090909090912E-2</v>
      </c>
      <c r="AW1428">
        <v>9.0909090909090912E-2</v>
      </c>
      <c r="AX1428">
        <v>9.0909090909090912E-2</v>
      </c>
      <c r="AY1428">
        <v>9.0909090909090912E-2</v>
      </c>
      <c r="AZ1428">
        <v>0</v>
      </c>
      <c r="BA1428">
        <v>0</v>
      </c>
      <c r="BB1428">
        <v>0</v>
      </c>
      <c r="BC1428">
        <v>0</v>
      </c>
      <c r="BD1428">
        <v>0.90909090909090906</v>
      </c>
      <c r="BE1428">
        <v>9.0909090909090912E-2</v>
      </c>
      <c r="BF1428">
        <v>0</v>
      </c>
      <c r="BG1428">
        <v>0.90909090909090906</v>
      </c>
      <c r="BH1428">
        <v>0</v>
      </c>
      <c r="BI1428">
        <v>9.0909090909090912E-2</v>
      </c>
      <c r="BJ1428">
        <v>0</v>
      </c>
      <c r="BK1428">
        <v>0.45454545454545447</v>
      </c>
      <c r="BL1428">
        <v>0.54545454545454541</v>
      </c>
      <c r="BM1428">
        <v>0</v>
      </c>
      <c r="BN1428">
        <v>0</v>
      </c>
      <c r="BO1428">
        <v>0.36363636363636359</v>
      </c>
      <c r="BP1428">
        <v>0.63636363636363635</v>
      </c>
      <c r="BQ1428">
        <v>0</v>
      </c>
      <c r="BR1428">
        <v>0</v>
      </c>
      <c r="BS1428">
        <v>0</v>
      </c>
      <c r="BT1428">
        <v>0</v>
      </c>
      <c r="BU1428">
        <v>0</v>
      </c>
      <c r="BV1428">
        <v>0</v>
      </c>
      <c r="BW1428">
        <v>1</v>
      </c>
      <c r="BX1428" t="s">
        <v>2636</v>
      </c>
      <c r="BY1428">
        <v>1083</v>
      </c>
      <c r="BZ1428">
        <v>1.0156971375807939E-2</v>
      </c>
      <c r="CA1428">
        <v>0</v>
      </c>
    </row>
    <row r="1429" spans="1:79" customFormat="1" x14ac:dyDescent="0.25">
      <c r="A1429" t="s">
        <v>2640</v>
      </c>
      <c r="B1429" t="s">
        <v>42</v>
      </c>
      <c r="C1429" t="s">
        <v>391</v>
      </c>
      <c r="D1429" t="s">
        <v>953</v>
      </c>
      <c r="E1429">
        <v>2020</v>
      </c>
      <c r="F1429">
        <v>122</v>
      </c>
      <c r="G1429">
        <v>27</v>
      </c>
      <c r="H1429">
        <v>1</v>
      </c>
      <c r="I1429">
        <v>8</v>
      </c>
      <c r="J1429">
        <v>18</v>
      </c>
      <c r="K1429">
        <v>17</v>
      </c>
      <c r="L1429">
        <v>26</v>
      </c>
      <c r="M1429">
        <v>25</v>
      </c>
      <c r="N1429">
        <v>16</v>
      </c>
      <c r="O1429">
        <v>19</v>
      </c>
      <c r="P1429">
        <v>8</v>
      </c>
      <c r="Q1429">
        <v>10</v>
      </c>
      <c r="R1429">
        <v>2</v>
      </c>
      <c r="S1429">
        <v>1</v>
      </c>
      <c r="T1429">
        <v>0</v>
      </c>
      <c r="U1429">
        <v>143</v>
      </c>
      <c r="V1429">
        <v>7</v>
      </c>
      <c r="W1429">
        <v>0</v>
      </c>
      <c r="X1429">
        <v>112</v>
      </c>
      <c r="Y1429">
        <v>13</v>
      </c>
      <c r="Z1429">
        <v>25</v>
      </c>
      <c r="AA1429">
        <v>0</v>
      </c>
      <c r="AB1429">
        <v>32</v>
      </c>
      <c r="AC1429">
        <v>40</v>
      </c>
      <c r="AD1429">
        <v>0</v>
      </c>
      <c r="AE1429">
        <v>78</v>
      </c>
      <c r="AF1429">
        <v>53</v>
      </c>
      <c r="AG1429">
        <v>66</v>
      </c>
      <c r="AH1429">
        <v>25</v>
      </c>
      <c r="AI1429">
        <v>6</v>
      </c>
      <c r="AJ1429">
        <v>0</v>
      </c>
      <c r="AK1429" t="s">
        <v>74</v>
      </c>
      <c r="AL1429" t="s">
        <v>74</v>
      </c>
      <c r="AM1429" t="s">
        <v>74</v>
      </c>
      <c r="AN1429">
        <v>150</v>
      </c>
      <c r="AO1429">
        <v>0.81333333333333335</v>
      </c>
      <c r="AP1429">
        <v>0.18</v>
      </c>
      <c r="AQ1429">
        <v>6.6666666666666671E-3</v>
      </c>
      <c r="AR1429">
        <v>5.3333333333333337E-2</v>
      </c>
      <c r="AS1429">
        <v>0.12</v>
      </c>
      <c r="AT1429">
        <v>0.1133333333333333</v>
      </c>
      <c r="AU1429">
        <v>0.17333333333333331</v>
      </c>
      <c r="AV1429">
        <v>0.16666666666666671</v>
      </c>
      <c r="AW1429">
        <v>0.1066666666666667</v>
      </c>
      <c r="AX1429">
        <v>0.12666666666666671</v>
      </c>
      <c r="AY1429">
        <v>5.3333333333333337E-2</v>
      </c>
      <c r="AZ1429">
        <v>6.6666666666666666E-2</v>
      </c>
      <c r="BA1429">
        <v>6.6666666666666671E-3</v>
      </c>
      <c r="BB1429">
        <v>1.3333333333333331E-2</v>
      </c>
      <c r="BC1429">
        <v>0</v>
      </c>
      <c r="BD1429">
        <v>0.95333333333333337</v>
      </c>
      <c r="BE1429">
        <v>4.6666666666666669E-2</v>
      </c>
      <c r="BF1429">
        <v>0</v>
      </c>
      <c r="BG1429">
        <v>0.7466666666666667</v>
      </c>
      <c r="BH1429">
        <v>8.666666666666667E-2</v>
      </c>
      <c r="BI1429">
        <v>0.16666666666666671</v>
      </c>
      <c r="BJ1429">
        <v>0</v>
      </c>
      <c r="BK1429">
        <v>0.21333333333333329</v>
      </c>
      <c r="BL1429">
        <v>0.26666666666666672</v>
      </c>
      <c r="BM1429">
        <v>0</v>
      </c>
      <c r="BN1429">
        <v>0.52</v>
      </c>
      <c r="BO1429">
        <v>0.35333333333333328</v>
      </c>
      <c r="BP1429">
        <v>0.44</v>
      </c>
      <c r="BQ1429">
        <v>0.16666666666666671</v>
      </c>
      <c r="BR1429">
        <v>0.04</v>
      </c>
      <c r="BS1429">
        <v>0</v>
      </c>
      <c r="BT1429">
        <v>0</v>
      </c>
      <c r="BU1429">
        <v>0</v>
      </c>
      <c r="BV1429">
        <v>0</v>
      </c>
      <c r="BW1429">
        <v>1</v>
      </c>
      <c r="BX1429" t="s">
        <v>2636</v>
      </c>
      <c r="BY1429">
        <v>1083</v>
      </c>
      <c r="BZ1429">
        <v>0.13850415512465369</v>
      </c>
      <c r="CA1429">
        <v>0</v>
      </c>
    </row>
    <row r="1430" spans="1:79" customFormat="1" x14ac:dyDescent="0.25">
      <c r="A1430" t="s">
        <v>2641</v>
      </c>
      <c r="B1430" t="s">
        <v>42</v>
      </c>
      <c r="C1430" t="s">
        <v>391</v>
      </c>
      <c r="D1430" t="s">
        <v>961</v>
      </c>
      <c r="E1430">
        <v>2020</v>
      </c>
      <c r="F1430">
        <v>97</v>
      </c>
      <c r="G1430">
        <v>15</v>
      </c>
      <c r="H1430">
        <v>0</v>
      </c>
      <c r="I1430">
        <v>3</v>
      </c>
      <c r="J1430">
        <v>10</v>
      </c>
      <c r="K1430">
        <v>13</v>
      </c>
      <c r="L1430">
        <v>7</v>
      </c>
      <c r="M1430">
        <v>6</v>
      </c>
      <c r="N1430">
        <v>14</v>
      </c>
      <c r="O1430">
        <v>19</v>
      </c>
      <c r="P1430">
        <v>22</v>
      </c>
      <c r="Q1430">
        <v>12</v>
      </c>
      <c r="R1430">
        <v>5</v>
      </c>
      <c r="S1430">
        <v>1</v>
      </c>
      <c r="T1430">
        <v>0</v>
      </c>
      <c r="U1430">
        <v>97</v>
      </c>
      <c r="V1430">
        <v>15</v>
      </c>
      <c r="W1430">
        <v>0</v>
      </c>
      <c r="X1430">
        <v>43</v>
      </c>
      <c r="Y1430">
        <v>4</v>
      </c>
      <c r="Z1430">
        <v>65</v>
      </c>
      <c r="AA1430">
        <v>0</v>
      </c>
      <c r="AB1430">
        <v>0</v>
      </c>
      <c r="AC1430">
        <v>0</v>
      </c>
      <c r="AD1430">
        <v>112</v>
      </c>
      <c r="AE1430">
        <v>0</v>
      </c>
      <c r="AF1430">
        <v>0</v>
      </c>
      <c r="AG1430">
        <v>0</v>
      </c>
      <c r="AH1430">
        <v>0</v>
      </c>
      <c r="AI1430">
        <v>0</v>
      </c>
      <c r="AJ1430">
        <v>112</v>
      </c>
      <c r="AK1430" t="s">
        <v>74</v>
      </c>
      <c r="AL1430" t="s">
        <v>74</v>
      </c>
      <c r="AM1430" t="s">
        <v>74</v>
      </c>
      <c r="AN1430">
        <v>112</v>
      </c>
      <c r="AO1430">
        <v>0.8660714285714286</v>
      </c>
      <c r="AP1430">
        <v>0.1339285714285714</v>
      </c>
      <c r="AQ1430">
        <v>0</v>
      </c>
      <c r="AR1430">
        <v>2.6785714285714281E-2</v>
      </c>
      <c r="AS1430">
        <v>8.9285714285714288E-2</v>
      </c>
      <c r="AT1430">
        <v>0.1160714285714286</v>
      </c>
      <c r="AU1430">
        <v>6.25E-2</v>
      </c>
      <c r="AV1430">
        <v>5.3571428571428568E-2</v>
      </c>
      <c r="AW1430">
        <v>0.125</v>
      </c>
      <c r="AX1430">
        <v>0.16964285714285721</v>
      </c>
      <c r="AY1430">
        <v>0.1964285714285714</v>
      </c>
      <c r="AZ1430">
        <v>0.1071428571428571</v>
      </c>
      <c r="BA1430">
        <v>8.9285714285714281E-3</v>
      </c>
      <c r="BB1430">
        <v>4.4642857142857137E-2</v>
      </c>
      <c r="BC1430">
        <v>0</v>
      </c>
      <c r="BD1430">
        <v>0.8660714285714286</v>
      </c>
      <c r="BE1430">
        <v>0.1339285714285714</v>
      </c>
      <c r="BF1430">
        <v>0</v>
      </c>
      <c r="BG1430">
        <v>0.38392857142857151</v>
      </c>
      <c r="BH1430">
        <v>3.5714285714285712E-2</v>
      </c>
      <c r="BI1430">
        <v>0.5803571428571429</v>
      </c>
      <c r="BJ1430">
        <v>0</v>
      </c>
      <c r="BK1430">
        <v>0</v>
      </c>
      <c r="BL1430">
        <v>0</v>
      </c>
      <c r="BM1430">
        <v>1</v>
      </c>
      <c r="BN1430">
        <v>0</v>
      </c>
      <c r="BO1430">
        <v>0</v>
      </c>
      <c r="BP1430">
        <v>0</v>
      </c>
      <c r="BQ1430">
        <v>0</v>
      </c>
      <c r="BR1430">
        <v>0</v>
      </c>
      <c r="BS1430">
        <v>1</v>
      </c>
      <c r="BT1430">
        <v>0</v>
      </c>
      <c r="BU1430">
        <v>0</v>
      </c>
      <c r="BV1430">
        <v>0</v>
      </c>
      <c r="BW1430">
        <v>1</v>
      </c>
      <c r="BX1430" t="s">
        <v>2636</v>
      </c>
      <c r="BY1430">
        <v>1083</v>
      </c>
      <c r="BZ1430">
        <v>0.1034164358264081</v>
      </c>
      <c r="CA1430">
        <v>0</v>
      </c>
    </row>
    <row r="1431" spans="1:79" customFormat="1" x14ac:dyDescent="0.25">
      <c r="A1431" t="s">
        <v>2642</v>
      </c>
      <c r="B1431" t="s">
        <v>42</v>
      </c>
      <c r="C1431" t="s">
        <v>394</v>
      </c>
      <c r="D1431" t="s">
        <v>44</v>
      </c>
      <c r="E1431">
        <v>2020</v>
      </c>
      <c r="F1431">
        <v>8679</v>
      </c>
      <c r="G1431">
        <v>631</v>
      </c>
      <c r="H1431">
        <v>0</v>
      </c>
      <c r="I1431">
        <v>1390</v>
      </c>
      <c r="J1431">
        <v>1193</v>
      </c>
      <c r="K1431">
        <v>991</v>
      </c>
      <c r="L1431">
        <v>820</v>
      </c>
      <c r="M1431">
        <v>919</v>
      </c>
      <c r="N1431">
        <v>1019</v>
      </c>
      <c r="O1431">
        <v>1249</v>
      </c>
      <c r="P1431">
        <v>832</v>
      </c>
      <c r="Q1431">
        <v>373</v>
      </c>
      <c r="R1431">
        <v>114</v>
      </c>
      <c r="S1431">
        <v>410</v>
      </c>
      <c r="T1431">
        <v>0</v>
      </c>
      <c r="U1431">
        <v>8898</v>
      </c>
      <c r="V1431">
        <v>412</v>
      </c>
      <c r="W1431">
        <v>0</v>
      </c>
      <c r="X1431">
        <v>6425</v>
      </c>
      <c r="Y1431">
        <v>1719</v>
      </c>
      <c r="Z1431">
        <v>1166</v>
      </c>
      <c r="AA1431">
        <v>0</v>
      </c>
      <c r="AB1431">
        <v>785</v>
      </c>
      <c r="AC1431">
        <v>7256</v>
      </c>
      <c r="AD1431">
        <v>1</v>
      </c>
      <c r="AE1431">
        <v>1268</v>
      </c>
      <c r="AF1431">
        <v>417</v>
      </c>
      <c r="AG1431">
        <v>8441</v>
      </c>
      <c r="AH1431">
        <v>369</v>
      </c>
      <c r="AI1431">
        <v>82</v>
      </c>
      <c r="AJ1431">
        <v>1</v>
      </c>
      <c r="AK1431">
        <v>2066</v>
      </c>
      <c r="AL1431">
        <v>7185</v>
      </c>
      <c r="AM1431">
        <v>59</v>
      </c>
      <c r="AN1431">
        <v>9310</v>
      </c>
      <c r="AO1431">
        <v>0.93222341568206235</v>
      </c>
      <c r="AP1431">
        <v>6.7776584317937705E-2</v>
      </c>
      <c r="AQ1431">
        <v>0</v>
      </c>
      <c r="AR1431">
        <v>0.14930182599355529</v>
      </c>
      <c r="AS1431">
        <v>0.12814178302900109</v>
      </c>
      <c r="AT1431">
        <v>0.1064446831364125</v>
      </c>
      <c r="AU1431">
        <v>8.8077336197636955E-2</v>
      </c>
      <c r="AV1431">
        <v>9.8711063372717511E-2</v>
      </c>
      <c r="AW1431">
        <v>0.10945220193340489</v>
      </c>
      <c r="AX1431">
        <v>0.13415682062298601</v>
      </c>
      <c r="AY1431">
        <v>8.9366272824919435E-2</v>
      </c>
      <c r="AZ1431">
        <v>4.0064446831364127E-2</v>
      </c>
      <c r="BA1431">
        <v>4.4038668098818477E-2</v>
      </c>
      <c r="BB1431">
        <v>1.2244897959183669E-2</v>
      </c>
      <c r="BC1431">
        <v>0</v>
      </c>
      <c r="BD1431">
        <v>0.95574650912996773</v>
      </c>
      <c r="BE1431">
        <v>4.4253490870032233E-2</v>
      </c>
      <c r="BF1431">
        <v>0</v>
      </c>
      <c r="BG1431">
        <v>0.69011815252416753</v>
      </c>
      <c r="BH1431">
        <v>0.18464017185821699</v>
      </c>
      <c r="BI1431">
        <v>0.12524167561761551</v>
      </c>
      <c r="BJ1431">
        <v>0</v>
      </c>
      <c r="BK1431">
        <v>8.4317937701396353E-2</v>
      </c>
      <c r="BL1431">
        <v>0.77937701396348014</v>
      </c>
      <c r="BM1431">
        <v>1.074113856068743E-4</v>
      </c>
      <c r="BN1431">
        <v>0.13619763694951659</v>
      </c>
      <c r="BO1431">
        <v>4.4790547798066592E-2</v>
      </c>
      <c r="BP1431">
        <v>0.90665950590762623</v>
      </c>
      <c r="BQ1431">
        <v>3.9634801288936629E-2</v>
      </c>
      <c r="BR1431">
        <v>8.8077336197636951E-3</v>
      </c>
      <c r="BS1431">
        <v>1.074113856068743E-4</v>
      </c>
      <c r="BT1431">
        <v>0.22191192266380241</v>
      </c>
      <c r="BU1431">
        <v>0.771750805585392</v>
      </c>
      <c r="BV1431">
        <v>6.3372717508055846E-3</v>
      </c>
      <c r="BW1431">
        <v>1</v>
      </c>
      <c r="BX1431" t="s">
        <v>2643</v>
      </c>
      <c r="BY1431">
        <v>9310</v>
      </c>
      <c r="BZ1431">
        <v>1</v>
      </c>
      <c r="CA1431">
        <v>0</v>
      </c>
    </row>
    <row r="1432" spans="1:79" customFormat="1" x14ac:dyDescent="0.25">
      <c r="A1432" t="s">
        <v>2644</v>
      </c>
      <c r="B1432" t="s">
        <v>42</v>
      </c>
      <c r="C1432" t="s">
        <v>394</v>
      </c>
      <c r="D1432" t="s">
        <v>947</v>
      </c>
      <c r="E1432">
        <v>2020</v>
      </c>
      <c r="F1432">
        <v>941</v>
      </c>
      <c r="G1432">
        <v>37</v>
      </c>
      <c r="H1432">
        <v>0</v>
      </c>
      <c r="I1432">
        <v>53</v>
      </c>
      <c r="J1432">
        <v>102</v>
      </c>
      <c r="K1432">
        <v>110</v>
      </c>
      <c r="L1432">
        <v>118</v>
      </c>
      <c r="M1432">
        <v>141</v>
      </c>
      <c r="N1432">
        <v>137</v>
      </c>
      <c r="O1432">
        <v>135</v>
      </c>
      <c r="P1432">
        <v>113</v>
      </c>
      <c r="Q1432">
        <v>42</v>
      </c>
      <c r="R1432">
        <v>18</v>
      </c>
      <c r="S1432">
        <v>9</v>
      </c>
      <c r="T1432">
        <v>0</v>
      </c>
      <c r="U1432">
        <v>942</v>
      </c>
      <c r="V1432">
        <v>36</v>
      </c>
      <c r="W1432">
        <v>0</v>
      </c>
      <c r="X1432">
        <v>605</v>
      </c>
      <c r="Y1432">
        <v>249</v>
      </c>
      <c r="Z1432">
        <v>124</v>
      </c>
      <c r="AA1432">
        <v>0</v>
      </c>
      <c r="AB1432">
        <v>125</v>
      </c>
      <c r="AC1432">
        <v>693</v>
      </c>
      <c r="AD1432">
        <v>0</v>
      </c>
      <c r="AE1432">
        <v>160</v>
      </c>
      <c r="AF1432">
        <v>35</v>
      </c>
      <c r="AG1432">
        <v>923</v>
      </c>
      <c r="AH1432">
        <v>18</v>
      </c>
      <c r="AI1432">
        <v>2</v>
      </c>
      <c r="AJ1432">
        <v>0</v>
      </c>
      <c r="AK1432">
        <v>310</v>
      </c>
      <c r="AL1432">
        <v>661</v>
      </c>
      <c r="AM1432">
        <v>7</v>
      </c>
      <c r="AN1432">
        <v>978</v>
      </c>
      <c r="AO1432">
        <v>0.96216768916155415</v>
      </c>
      <c r="AP1432">
        <v>3.7832310838445807E-2</v>
      </c>
      <c r="AQ1432">
        <v>0</v>
      </c>
      <c r="AR1432">
        <v>5.4192229038854803E-2</v>
      </c>
      <c r="AS1432">
        <v>0.1042944785276074</v>
      </c>
      <c r="AT1432">
        <v>0.1124744376278119</v>
      </c>
      <c r="AU1432">
        <v>0.12065439672801639</v>
      </c>
      <c r="AV1432">
        <v>0.14417177914110429</v>
      </c>
      <c r="AW1432">
        <v>0.140081799591002</v>
      </c>
      <c r="AX1432">
        <v>0.1380368098159509</v>
      </c>
      <c r="AY1432">
        <v>0.11554192229038859</v>
      </c>
      <c r="AZ1432">
        <v>4.2944785276073622E-2</v>
      </c>
      <c r="BA1432">
        <v>9.202453987730062E-3</v>
      </c>
      <c r="BB1432">
        <v>1.8404907975460121E-2</v>
      </c>
      <c r="BC1432">
        <v>0</v>
      </c>
      <c r="BD1432">
        <v>0.96319018404907975</v>
      </c>
      <c r="BE1432">
        <v>3.6809815950920248E-2</v>
      </c>
      <c r="BF1432">
        <v>0</v>
      </c>
      <c r="BG1432">
        <v>0.61860940695296529</v>
      </c>
      <c r="BH1432">
        <v>0.254601226993865</v>
      </c>
      <c r="BI1432">
        <v>0.12678936605316971</v>
      </c>
      <c r="BJ1432">
        <v>0</v>
      </c>
      <c r="BK1432">
        <v>0.1278118609406953</v>
      </c>
      <c r="BL1432">
        <v>0.70858895705521474</v>
      </c>
      <c r="BM1432">
        <v>0</v>
      </c>
      <c r="BN1432">
        <v>0.16359918200408999</v>
      </c>
      <c r="BO1432">
        <v>3.5787321063394682E-2</v>
      </c>
      <c r="BP1432">
        <v>0.94376278118609402</v>
      </c>
      <c r="BQ1432">
        <v>1.8404907975460121E-2</v>
      </c>
      <c r="BR1432">
        <v>2.0449897750511249E-3</v>
      </c>
      <c r="BS1432">
        <v>0</v>
      </c>
      <c r="BT1432">
        <v>0.31697341513292432</v>
      </c>
      <c r="BU1432">
        <v>0.67586912065439675</v>
      </c>
      <c r="BV1432">
        <v>7.1574642126789366E-3</v>
      </c>
      <c r="BW1432">
        <v>1</v>
      </c>
      <c r="BX1432" t="s">
        <v>2643</v>
      </c>
      <c r="BY1432">
        <v>9310</v>
      </c>
      <c r="BZ1432">
        <v>0.1050483351235231</v>
      </c>
      <c r="CA1432">
        <v>0</v>
      </c>
    </row>
    <row r="1433" spans="1:79" customFormat="1" x14ac:dyDescent="0.25">
      <c r="A1433" t="s">
        <v>2645</v>
      </c>
      <c r="B1433" t="s">
        <v>42</v>
      </c>
      <c r="C1433" t="s">
        <v>394</v>
      </c>
      <c r="D1433" t="s">
        <v>949</v>
      </c>
      <c r="E1433">
        <v>2020</v>
      </c>
      <c r="F1433">
        <v>5937</v>
      </c>
      <c r="G1433">
        <v>464</v>
      </c>
      <c r="H1433">
        <v>0</v>
      </c>
      <c r="I1433">
        <v>1240</v>
      </c>
      <c r="J1433">
        <v>914</v>
      </c>
      <c r="K1433">
        <v>728</v>
      </c>
      <c r="L1433">
        <v>552</v>
      </c>
      <c r="M1433">
        <v>561</v>
      </c>
      <c r="N1433">
        <v>611</v>
      </c>
      <c r="O1433">
        <v>741</v>
      </c>
      <c r="P1433">
        <v>437</v>
      </c>
      <c r="Q1433">
        <v>189</v>
      </c>
      <c r="R1433">
        <v>47</v>
      </c>
      <c r="S1433">
        <v>381</v>
      </c>
      <c r="T1433">
        <v>0</v>
      </c>
      <c r="U1433">
        <v>6205</v>
      </c>
      <c r="V1433">
        <v>196</v>
      </c>
      <c r="W1433">
        <v>0</v>
      </c>
      <c r="X1433">
        <v>4546</v>
      </c>
      <c r="Y1433">
        <v>1077</v>
      </c>
      <c r="Z1433">
        <v>778</v>
      </c>
      <c r="AA1433">
        <v>0</v>
      </c>
      <c r="AB1433">
        <v>325</v>
      </c>
      <c r="AC1433">
        <v>5607</v>
      </c>
      <c r="AD1433">
        <v>0</v>
      </c>
      <c r="AE1433">
        <v>469</v>
      </c>
      <c r="AF1433">
        <v>168</v>
      </c>
      <c r="AG1433">
        <v>6066</v>
      </c>
      <c r="AH1433">
        <v>115</v>
      </c>
      <c r="AI1433">
        <v>52</v>
      </c>
      <c r="AJ1433">
        <v>0</v>
      </c>
      <c r="AK1433">
        <v>1191</v>
      </c>
      <c r="AL1433">
        <v>5177</v>
      </c>
      <c r="AM1433">
        <v>33</v>
      </c>
      <c r="AN1433">
        <v>6401</v>
      </c>
      <c r="AO1433">
        <v>0.92751132635525702</v>
      </c>
      <c r="AP1433">
        <v>7.2488673644743012E-2</v>
      </c>
      <c r="AQ1433">
        <v>0</v>
      </c>
      <c r="AR1433">
        <v>0.19371973129198561</v>
      </c>
      <c r="AS1433">
        <v>0.14279018903296359</v>
      </c>
      <c r="AT1433">
        <v>0.1137322293391658</v>
      </c>
      <c r="AU1433">
        <v>8.6236525542883927E-2</v>
      </c>
      <c r="AV1433">
        <v>8.764255585064834E-2</v>
      </c>
      <c r="AW1433">
        <v>9.5453835338228404E-2</v>
      </c>
      <c r="AX1433">
        <v>0.1157631620059366</v>
      </c>
      <c r="AY1433">
        <v>6.8270582721449771E-2</v>
      </c>
      <c r="AZ1433">
        <v>2.952663646305265E-2</v>
      </c>
      <c r="BA1433">
        <v>5.95219496953601E-2</v>
      </c>
      <c r="BB1433">
        <v>7.3426027183252614E-3</v>
      </c>
      <c r="BC1433">
        <v>0</v>
      </c>
      <c r="BD1433">
        <v>0.96937978440868611</v>
      </c>
      <c r="BE1433">
        <v>3.0620215591313862E-2</v>
      </c>
      <c r="BF1433">
        <v>0</v>
      </c>
      <c r="BG1433">
        <v>0.71020153101077954</v>
      </c>
      <c r="BH1433">
        <v>0.1682549601624746</v>
      </c>
      <c r="BI1433">
        <v>0.12154350882674581</v>
      </c>
      <c r="BJ1433">
        <v>0</v>
      </c>
      <c r="BK1433">
        <v>5.077331666927043E-2</v>
      </c>
      <c r="BL1433">
        <v>0.87595688173722852</v>
      </c>
      <c r="BM1433">
        <v>0</v>
      </c>
      <c r="BN1433">
        <v>7.3269801593501022E-2</v>
      </c>
      <c r="BO1433">
        <v>2.6245899078269019E-2</v>
      </c>
      <c r="BP1433">
        <v>0.94766442743321355</v>
      </c>
      <c r="BQ1433">
        <v>1.7965942821434149E-2</v>
      </c>
      <c r="BR1433">
        <v>8.123730667083268E-3</v>
      </c>
      <c r="BS1433">
        <v>0</v>
      </c>
      <c r="BT1433">
        <v>0.18606467739415719</v>
      </c>
      <c r="BU1433">
        <v>0.80877987814403995</v>
      </c>
      <c r="BV1433">
        <v>5.1554444618028437E-3</v>
      </c>
      <c r="BW1433">
        <v>1</v>
      </c>
      <c r="BX1433" t="s">
        <v>2643</v>
      </c>
      <c r="BY1433">
        <v>9310</v>
      </c>
      <c r="BZ1433">
        <v>0.68754027926960259</v>
      </c>
      <c r="CA1433">
        <v>0</v>
      </c>
    </row>
    <row r="1434" spans="1:79" customFormat="1" x14ac:dyDescent="0.25">
      <c r="A1434" t="s">
        <v>2646</v>
      </c>
      <c r="B1434" t="s">
        <v>42</v>
      </c>
      <c r="C1434" t="s">
        <v>394</v>
      </c>
      <c r="D1434" t="s">
        <v>951</v>
      </c>
      <c r="E1434">
        <v>2020</v>
      </c>
      <c r="F1434">
        <v>872</v>
      </c>
      <c r="G1434">
        <v>83</v>
      </c>
      <c r="H1434">
        <v>0</v>
      </c>
      <c r="I1434">
        <v>56</v>
      </c>
      <c r="J1434">
        <v>104</v>
      </c>
      <c r="K1434">
        <v>83</v>
      </c>
      <c r="L1434">
        <v>70</v>
      </c>
      <c r="M1434">
        <v>111</v>
      </c>
      <c r="N1434">
        <v>136</v>
      </c>
      <c r="O1434">
        <v>175</v>
      </c>
      <c r="P1434">
        <v>122</v>
      </c>
      <c r="Q1434">
        <v>55</v>
      </c>
      <c r="R1434">
        <v>28</v>
      </c>
      <c r="S1434">
        <v>15</v>
      </c>
      <c r="T1434">
        <v>0</v>
      </c>
      <c r="U1434">
        <v>801</v>
      </c>
      <c r="V1434">
        <v>154</v>
      </c>
      <c r="W1434">
        <v>0</v>
      </c>
      <c r="X1434">
        <v>595</v>
      </c>
      <c r="Y1434">
        <v>242</v>
      </c>
      <c r="Z1434">
        <v>118</v>
      </c>
      <c r="AA1434">
        <v>0</v>
      </c>
      <c r="AB1434">
        <v>197</v>
      </c>
      <c r="AC1434">
        <v>662</v>
      </c>
      <c r="AD1434">
        <v>0</v>
      </c>
      <c r="AE1434">
        <v>96</v>
      </c>
      <c r="AF1434">
        <v>66</v>
      </c>
      <c r="AG1434">
        <v>877</v>
      </c>
      <c r="AH1434">
        <v>12</v>
      </c>
      <c r="AI1434">
        <v>0</v>
      </c>
      <c r="AJ1434">
        <v>0</v>
      </c>
      <c r="AK1434">
        <v>359</v>
      </c>
      <c r="AL1434">
        <v>592</v>
      </c>
      <c r="AM1434">
        <v>4</v>
      </c>
      <c r="AN1434">
        <v>955</v>
      </c>
      <c r="AO1434">
        <v>0.9130890052356021</v>
      </c>
      <c r="AP1434">
        <v>8.6910994764397911E-2</v>
      </c>
      <c r="AQ1434">
        <v>0</v>
      </c>
      <c r="AR1434">
        <v>5.8638743455497383E-2</v>
      </c>
      <c r="AS1434">
        <v>0.10890052356020941</v>
      </c>
      <c r="AT1434">
        <v>8.6910994764397911E-2</v>
      </c>
      <c r="AU1434">
        <v>7.3298429319371722E-2</v>
      </c>
      <c r="AV1434">
        <v>0.1162303664921466</v>
      </c>
      <c r="AW1434">
        <v>0.14240837696335079</v>
      </c>
      <c r="AX1434">
        <v>0.18324607329842929</v>
      </c>
      <c r="AY1434">
        <v>0.12774869109947651</v>
      </c>
      <c r="AZ1434">
        <v>5.7591623036649213E-2</v>
      </c>
      <c r="BA1434">
        <v>1.5706806282722509E-2</v>
      </c>
      <c r="BB1434">
        <v>2.9319371727748691E-2</v>
      </c>
      <c r="BC1434">
        <v>0</v>
      </c>
      <c r="BD1434">
        <v>0.83874345549738216</v>
      </c>
      <c r="BE1434">
        <v>0.16125654450261781</v>
      </c>
      <c r="BF1434">
        <v>0</v>
      </c>
      <c r="BG1434">
        <v>0.62303664921465973</v>
      </c>
      <c r="BH1434">
        <v>0.25340314136125652</v>
      </c>
      <c r="BI1434">
        <v>0.1235602094240838</v>
      </c>
      <c r="BJ1434">
        <v>0</v>
      </c>
      <c r="BK1434">
        <v>0.20628272251308899</v>
      </c>
      <c r="BL1434">
        <v>0.69319371727748691</v>
      </c>
      <c r="BM1434">
        <v>0</v>
      </c>
      <c r="BN1434">
        <v>0.1005235602094241</v>
      </c>
      <c r="BO1434">
        <v>6.9109947643979056E-2</v>
      </c>
      <c r="BP1434">
        <v>0.91832460732984289</v>
      </c>
      <c r="BQ1434">
        <v>1.2565445026178009E-2</v>
      </c>
      <c r="BR1434">
        <v>0</v>
      </c>
      <c r="BS1434">
        <v>0</v>
      </c>
      <c r="BT1434">
        <v>0.37591623036649208</v>
      </c>
      <c r="BU1434">
        <v>0.61989528795811522</v>
      </c>
      <c r="BV1434">
        <v>4.1884816753926706E-3</v>
      </c>
      <c r="BW1434">
        <v>1</v>
      </c>
      <c r="BX1434" t="s">
        <v>2643</v>
      </c>
      <c r="BY1434">
        <v>9310</v>
      </c>
      <c r="BZ1434">
        <v>0.10257787325456499</v>
      </c>
      <c r="CA1434">
        <v>0</v>
      </c>
    </row>
    <row r="1435" spans="1:79" customFormat="1" x14ac:dyDescent="0.25">
      <c r="A1435" t="s">
        <v>2647</v>
      </c>
      <c r="B1435" t="s">
        <v>42</v>
      </c>
      <c r="C1435" t="s">
        <v>394</v>
      </c>
      <c r="D1435" t="s">
        <v>953</v>
      </c>
      <c r="E1435">
        <v>2020</v>
      </c>
      <c r="F1435">
        <v>928</v>
      </c>
      <c r="G1435">
        <v>47</v>
      </c>
      <c r="H1435">
        <v>0</v>
      </c>
      <c r="I1435">
        <v>41</v>
      </c>
      <c r="J1435">
        <v>73</v>
      </c>
      <c r="K1435">
        <v>70</v>
      </c>
      <c r="L1435">
        <v>80</v>
      </c>
      <c r="M1435">
        <v>106</v>
      </c>
      <c r="N1435">
        <v>135</v>
      </c>
      <c r="O1435">
        <v>197</v>
      </c>
      <c r="P1435">
        <v>160</v>
      </c>
      <c r="Q1435">
        <v>87</v>
      </c>
      <c r="R1435">
        <v>21</v>
      </c>
      <c r="S1435">
        <v>5</v>
      </c>
      <c r="T1435">
        <v>0</v>
      </c>
      <c r="U1435">
        <v>950</v>
      </c>
      <c r="V1435">
        <v>25</v>
      </c>
      <c r="W1435">
        <v>0</v>
      </c>
      <c r="X1435">
        <v>679</v>
      </c>
      <c r="Y1435">
        <v>151</v>
      </c>
      <c r="Z1435">
        <v>145</v>
      </c>
      <c r="AA1435">
        <v>0</v>
      </c>
      <c r="AB1435">
        <v>138</v>
      </c>
      <c r="AC1435">
        <v>294</v>
      </c>
      <c r="AD1435">
        <v>0</v>
      </c>
      <c r="AE1435">
        <v>543</v>
      </c>
      <c r="AF1435">
        <v>148</v>
      </c>
      <c r="AG1435">
        <v>574</v>
      </c>
      <c r="AH1435">
        <v>224</v>
      </c>
      <c r="AI1435">
        <v>28</v>
      </c>
      <c r="AJ1435">
        <v>1</v>
      </c>
      <c r="AK1435">
        <v>205</v>
      </c>
      <c r="AL1435">
        <v>755</v>
      </c>
      <c r="AM1435">
        <v>15</v>
      </c>
      <c r="AN1435">
        <v>975</v>
      </c>
      <c r="AO1435">
        <v>0.95179487179487177</v>
      </c>
      <c r="AP1435">
        <v>4.8205128205128213E-2</v>
      </c>
      <c r="AQ1435">
        <v>0</v>
      </c>
      <c r="AR1435">
        <v>4.205128205128205E-2</v>
      </c>
      <c r="AS1435">
        <v>7.4871794871794878E-2</v>
      </c>
      <c r="AT1435">
        <v>7.179487179487179E-2</v>
      </c>
      <c r="AU1435">
        <v>8.2051282051282051E-2</v>
      </c>
      <c r="AV1435">
        <v>0.1087179487179487</v>
      </c>
      <c r="AW1435">
        <v>0.1384615384615385</v>
      </c>
      <c r="AX1435">
        <v>0.20205128205128209</v>
      </c>
      <c r="AY1435">
        <v>0.1641025641025641</v>
      </c>
      <c r="AZ1435">
        <v>8.9230769230769225E-2</v>
      </c>
      <c r="BA1435">
        <v>5.1282051282051282E-3</v>
      </c>
      <c r="BB1435">
        <v>2.1538461538461541E-2</v>
      </c>
      <c r="BC1435">
        <v>0</v>
      </c>
      <c r="BD1435">
        <v>0.97435897435897434</v>
      </c>
      <c r="BE1435">
        <v>2.564102564102564E-2</v>
      </c>
      <c r="BF1435">
        <v>0</v>
      </c>
      <c r="BG1435">
        <v>0.69641025641025645</v>
      </c>
      <c r="BH1435">
        <v>0.15487179487179489</v>
      </c>
      <c r="BI1435">
        <v>0.14871794871794869</v>
      </c>
      <c r="BJ1435">
        <v>0</v>
      </c>
      <c r="BK1435">
        <v>0.1415384615384615</v>
      </c>
      <c r="BL1435">
        <v>0.30153846153846148</v>
      </c>
      <c r="BM1435">
        <v>0</v>
      </c>
      <c r="BN1435">
        <v>0.55692307692307697</v>
      </c>
      <c r="BO1435">
        <v>0.15179487179487181</v>
      </c>
      <c r="BP1435">
        <v>0.58871794871794869</v>
      </c>
      <c r="BQ1435">
        <v>0.22974358974358969</v>
      </c>
      <c r="BR1435">
        <v>2.8717948717948721E-2</v>
      </c>
      <c r="BS1435">
        <v>1.0256410256410261E-3</v>
      </c>
      <c r="BT1435">
        <v>0.21025641025641029</v>
      </c>
      <c r="BU1435">
        <v>0.77435897435897438</v>
      </c>
      <c r="BV1435">
        <v>1.5384615384615391E-2</v>
      </c>
      <c r="BW1435">
        <v>1</v>
      </c>
      <c r="BX1435" t="s">
        <v>2643</v>
      </c>
      <c r="BY1435">
        <v>9310</v>
      </c>
      <c r="BZ1435">
        <v>0.1047261009667025</v>
      </c>
      <c r="CA1435">
        <v>0</v>
      </c>
    </row>
    <row r="1436" spans="1:79" customFormat="1" x14ac:dyDescent="0.25">
      <c r="A1436" t="s">
        <v>2648</v>
      </c>
      <c r="B1436" t="s">
        <v>42</v>
      </c>
      <c r="C1436" t="s">
        <v>394</v>
      </c>
      <c r="D1436" t="s">
        <v>961</v>
      </c>
      <c r="E1436">
        <v>2020</v>
      </c>
      <c r="F1436">
        <v>1</v>
      </c>
      <c r="G1436">
        <v>0</v>
      </c>
      <c r="H1436">
        <v>0</v>
      </c>
      <c r="I1436">
        <v>0</v>
      </c>
      <c r="J1436">
        <v>0</v>
      </c>
      <c r="K1436">
        <v>0</v>
      </c>
      <c r="L1436">
        <v>0</v>
      </c>
      <c r="M1436">
        <v>0</v>
      </c>
      <c r="N1436">
        <v>0</v>
      </c>
      <c r="O1436">
        <v>1</v>
      </c>
      <c r="P1436">
        <v>0</v>
      </c>
      <c r="Q1436">
        <v>0</v>
      </c>
      <c r="R1436">
        <v>0</v>
      </c>
      <c r="S1436">
        <v>0</v>
      </c>
      <c r="T1436">
        <v>0</v>
      </c>
      <c r="U1436">
        <v>0</v>
      </c>
      <c r="V1436">
        <v>1</v>
      </c>
      <c r="W1436">
        <v>0</v>
      </c>
      <c r="X1436">
        <v>0</v>
      </c>
      <c r="Y1436">
        <v>0</v>
      </c>
      <c r="Z1436">
        <v>1</v>
      </c>
      <c r="AA1436">
        <v>0</v>
      </c>
      <c r="AB1436">
        <v>0</v>
      </c>
      <c r="AC1436">
        <v>0</v>
      </c>
      <c r="AD1436">
        <v>1</v>
      </c>
      <c r="AE1436">
        <v>0</v>
      </c>
      <c r="AF1436">
        <v>0</v>
      </c>
      <c r="AG1436">
        <v>1</v>
      </c>
      <c r="AH1436">
        <v>0</v>
      </c>
      <c r="AI1436">
        <v>0</v>
      </c>
      <c r="AJ1436">
        <v>0</v>
      </c>
      <c r="AK1436">
        <v>1</v>
      </c>
      <c r="AL1436">
        <v>0</v>
      </c>
      <c r="AM1436">
        <v>0</v>
      </c>
      <c r="AN1436">
        <v>1</v>
      </c>
      <c r="AO1436">
        <v>1</v>
      </c>
      <c r="AP1436">
        <v>0</v>
      </c>
      <c r="AQ1436">
        <v>0</v>
      </c>
      <c r="AR1436">
        <v>0</v>
      </c>
      <c r="AS1436">
        <v>0</v>
      </c>
      <c r="AT1436">
        <v>0</v>
      </c>
      <c r="AU1436">
        <v>0</v>
      </c>
      <c r="AV1436">
        <v>0</v>
      </c>
      <c r="AW1436">
        <v>0</v>
      </c>
      <c r="AX1436">
        <v>1</v>
      </c>
      <c r="AY1436">
        <v>0</v>
      </c>
      <c r="AZ1436">
        <v>0</v>
      </c>
      <c r="BA1436">
        <v>0</v>
      </c>
      <c r="BB1436">
        <v>0</v>
      </c>
      <c r="BC1436">
        <v>0</v>
      </c>
      <c r="BD1436">
        <v>0</v>
      </c>
      <c r="BE1436">
        <v>1</v>
      </c>
      <c r="BF1436">
        <v>0</v>
      </c>
      <c r="BG1436">
        <v>0</v>
      </c>
      <c r="BH1436">
        <v>0</v>
      </c>
      <c r="BI1436">
        <v>1</v>
      </c>
      <c r="BJ1436">
        <v>0</v>
      </c>
      <c r="BK1436">
        <v>0</v>
      </c>
      <c r="BL1436">
        <v>0</v>
      </c>
      <c r="BM1436">
        <v>1</v>
      </c>
      <c r="BN1436">
        <v>0</v>
      </c>
      <c r="BO1436">
        <v>0</v>
      </c>
      <c r="BP1436">
        <v>1</v>
      </c>
      <c r="BQ1436">
        <v>0</v>
      </c>
      <c r="BR1436">
        <v>0</v>
      </c>
      <c r="BS1436">
        <v>0</v>
      </c>
      <c r="BT1436">
        <v>1</v>
      </c>
      <c r="BU1436">
        <v>0</v>
      </c>
      <c r="BV1436">
        <v>0</v>
      </c>
      <c r="BW1436">
        <v>1</v>
      </c>
      <c r="BX1436" t="s">
        <v>2643</v>
      </c>
      <c r="BY1436">
        <v>9310</v>
      </c>
      <c r="BZ1436">
        <v>1.074113856068743E-4</v>
      </c>
      <c r="CA1436">
        <v>0</v>
      </c>
    </row>
    <row r="1437" spans="1:79" customFormat="1" x14ac:dyDescent="0.25">
      <c r="A1437" t="s">
        <v>2649</v>
      </c>
      <c r="B1437" t="s">
        <v>42</v>
      </c>
      <c r="C1437" t="s">
        <v>43</v>
      </c>
      <c r="D1437" t="s">
        <v>44</v>
      </c>
      <c r="E1437">
        <v>2020</v>
      </c>
      <c r="F1437">
        <v>89966</v>
      </c>
      <c r="G1437">
        <v>7951</v>
      </c>
      <c r="H1437">
        <v>3</v>
      </c>
      <c r="I1437">
        <v>12079</v>
      </c>
      <c r="J1437">
        <v>12839</v>
      </c>
      <c r="K1437">
        <v>11113</v>
      </c>
      <c r="L1437">
        <v>9828</v>
      </c>
      <c r="M1437">
        <v>11216</v>
      </c>
      <c r="N1437">
        <v>11764</v>
      </c>
      <c r="O1437">
        <v>12226</v>
      </c>
      <c r="P1437">
        <v>8091</v>
      </c>
      <c r="Q1437">
        <v>4246</v>
      </c>
      <c r="R1437">
        <v>1732</v>
      </c>
      <c r="S1437">
        <v>2786</v>
      </c>
      <c r="T1437">
        <v>0</v>
      </c>
      <c r="U1437">
        <v>86465</v>
      </c>
      <c r="V1437">
        <v>11369</v>
      </c>
      <c r="W1437">
        <v>86</v>
      </c>
      <c r="X1437">
        <v>66505</v>
      </c>
      <c r="Y1437">
        <v>25203</v>
      </c>
      <c r="Z1437">
        <v>6212</v>
      </c>
      <c r="AA1437">
        <v>0</v>
      </c>
      <c r="AB1437">
        <v>5455</v>
      </c>
      <c r="AC1437">
        <v>74865</v>
      </c>
      <c r="AD1437">
        <v>140</v>
      </c>
      <c r="AE1437">
        <v>17460</v>
      </c>
      <c r="AF1437">
        <v>6759</v>
      </c>
      <c r="AG1437">
        <v>88752</v>
      </c>
      <c r="AH1437">
        <v>2172</v>
      </c>
      <c r="AI1437" t="s">
        <v>74</v>
      </c>
      <c r="AJ1437">
        <v>237</v>
      </c>
      <c r="AK1437">
        <v>5066</v>
      </c>
      <c r="AL1437">
        <v>92836</v>
      </c>
      <c r="AM1437">
        <v>18</v>
      </c>
      <c r="AN1437">
        <v>97920</v>
      </c>
      <c r="AO1437">
        <v>0.91877042483660132</v>
      </c>
      <c r="AP1437">
        <v>8.1198937908496735E-2</v>
      </c>
      <c r="AQ1437">
        <v>3.0637254901960777E-5</v>
      </c>
      <c r="AR1437">
        <v>0.1233558006535948</v>
      </c>
      <c r="AS1437">
        <v>0.13111723856209151</v>
      </c>
      <c r="AT1437">
        <v>0.1134906045751634</v>
      </c>
      <c r="AU1437">
        <v>0.10036764705882351</v>
      </c>
      <c r="AV1437">
        <v>0.1145424836601307</v>
      </c>
      <c r="AW1437">
        <v>0.12013888888888891</v>
      </c>
      <c r="AX1437">
        <v>0.12485702614379091</v>
      </c>
      <c r="AY1437">
        <v>8.2628676470588233E-2</v>
      </c>
      <c r="AZ1437">
        <v>4.3361928104575162E-2</v>
      </c>
      <c r="BA1437">
        <v>2.8451797385620911E-2</v>
      </c>
      <c r="BB1437">
        <v>1.7687908496732029E-2</v>
      </c>
      <c r="BC1437">
        <v>0</v>
      </c>
      <c r="BD1437">
        <v>0.88301674836601307</v>
      </c>
      <c r="BE1437">
        <v>0.1161049836601307</v>
      </c>
      <c r="BF1437">
        <v>8.7826797385620917E-4</v>
      </c>
      <c r="BG1437">
        <v>0.67917687908496727</v>
      </c>
      <c r="BH1437">
        <v>0.25738357843137261</v>
      </c>
      <c r="BI1437">
        <v>6.3439542483660127E-2</v>
      </c>
      <c r="BJ1437">
        <v>0</v>
      </c>
      <c r="BK1437">
        <v>5.5708741830065363E-2</v>
      </c>
      <c r="BL1437">
        <v>0.76455269607843135</v>
      </c>
      <c r="BM1437">
        <v>1.429738562091503E-3</v>
      </c>
      <c r="BN1437">
        <v>0.1783088235294118</v>
      </c>
      <c r="BO1437">
        <v>6.9025735294117652E-2</v>
      </c>
      <c r="BP1437">
        <v>0.90637254901960784</v>
      </c>
      <c r="BQ1437">
        <v>2.2181372549019609E-2</v>
      </c>
      <c r="BR1437">
        <v>0</v>
      </c>
      <c r="BS1437">
        <v>2.420343137254902E-3</v>
      </c>
      <c r="BT1437">
        <v>5.1736111111111108E-2</v>
      </c>
      <c r="BU1437">
        <v>0.94808006535947709</v>
      </c>
      <c r="BV1437">
        <v>1.838235294117647E-4</v>
      </c>
      <c r="BW1437">
        <v>1</v>
      </c>
      <c r="BX1437" t="s">
        <v>2650</v>
      </c>
      <c r="BY1437">
        <v>97920</v>
      </c>
      <c r="BZ1437">
        <v>1</v>
      </c>
      <c r="CA1437">
        <v>0</v>
      </c>
    </row>
    <row r="1438" spans="1:79" customFormat="1" x14ac:dyDescent="0.25">
      <c r="A1438" t="s">
        <v>2651</v>
      </c>
      <c r="B1438" t="s">
        <v>42</v>
      </c>
      <c r="C1438" t="s">
        <v>43</v>
      </c>
      <c r="D1438" t="s">
        <v>947</v>
      </c>
      <c r="E1438">
        <v>2020</v>
      </c>
      <c r="F1438">
        <v>14497</v>
      </c>
      <c r="G1438">
        <v>892</v>
      </c>
      <c r="H1438">
        <v>1</v>
      </c>
      <c r="I1438">
        <v>1125</v>
      </c>
      <c r="J1438">
        <v>1602</v>
      </c>
      <c r="K1438">
        <v>1715</v>
      </c>
      <c r="L1438">
        <v>1778</v>
      </c>
      <c r="M1438">
        <v>2095</v>
      </c>
      <c r="N1438">
        <v>2051</v>
      </c>
      <c r="O1438">
        <v>2057</v>
      </c>
      <c r="P1438">
        <v>1524</v>
      </c>
      <c r="Q1438">
        <v>871</v>
      </c>
      <c r="R1438">
        <v>429</v>
      </c>
      <c r="S1438">
        <v>143</v>
      </c>
      <c r="T1438">
        <v>0</v>
      </c>
      <c r="U1438">
        <v>14072</v>
      </c>
      <c r="V1438">
        <v>1300</v>
      </c>
      <c r="W1438">
        <v>18</v>
      </c>
      <c r="X1438">
        <v>11219</v>
      </c>
      <c r="Y1438">
        <v>2925</v>
      </c>
      <c r="Z1438">
        <v>1246</v>
      </c>
      <c r="AA1438">
        <v>0</v>
      </c>
      <c r="AB1438">
        <v>1161</v>
      </c>
      <c r="AC1438">
        <v>8866</v>
      </c>
      <c r="AD1438">
        <v>2</v>
      </c>
      <c r="AE1438">
        <v>5361</v>
      </c>
      <c r="AF1438">
        <v>3632</v>
      </c>
      <c r="AG1438">
        <v>11565</v>
      </c>
      <c r="AH1438">
        <v>185</v>
      </c>
      <c r="AI1438" t="s">
        <v>74</v>
      </c>
      <c r="AJ1438">
        <v>8</v>
      </c>
      <c r="AK1438">
        <v>827</v>
      </c>
      <c r="AL1438">
        <v>14557</v>
      </c>
      <c r="AM1438">
        <v>6</v>
      </c>
      <c r="AN1438">
        <v>15390</v>
      </c>
      <c r="AO1438">
        <v>0.94197530864197532</v>
      </c>
      <c r="AP1438">
        <v>5.795971410006498E-2</v>
      </c>
      <c r="AQ1438">
        <v>6.4977257959714094E-5</v>
      </c>
      <c r="AR1438">
        <v>7.3099415204678359E-2</v>
      </c>
      <c r="AS1438">
        <v>0.104093567251462</v>
      </c>
      <c r="AT1438">
        <v>0.1114359974009097</v>
      </c>
      <c r="AU1438">
        <v>0.1155295646523717</v>
      </c>
      <c r="AV1438">
        <v>0.136127355425601</v>
      </c>
      <c r="AW1438">
        <v>0.1332683560753736</v>
      </c>
      <c r="AX1438">
        <v>0.1336582196231319</v>
      </c>
      <c r="AY1438">
        <v>9.9025341130604294E-2</v>
      </c>
      <c r="AZ1438">
        <v>5.6595191682910981E-2</v>
      </c>
      <c r="BA1438">
        <v>9.2917478882391154E-3</v>
      </c>
      <c r="BB1438">
        <v>2.7875243664717352E-2</v>
      </c>
      <c r="BC1438">
        <v>0</v>
      </c>
      <c r="BD1438">
        <v>0.91435997400909685</v>
      </c>
      <c r="BE1438">
        <v>8.4470435347628325E-2</v>
      </c>
      <c r="BF1438">
        <v>1.169590643274854E-3</v>
      </c>
      <c r="BG1438">
        <v>0.72897985705003254</v>
      </c>
      <c r="BH1438">
        <v>0.1900584795321637</v>
      </c>
      <c r="BI1438">
        <v>8.0961663417803767E-2</v>
      </c>
      <c r="BJ1438">
        <v>0</v>
      </c>
      <c r="BK1438">
        <v>7.5438596491228069E-2</v>
      </c>
      <c r="BL1438">
        <v>0.57608836907082517</v>
      </c>
      <c r="BM1438">
        <v>1.2995451591942819E-4</v>
      </c>
      <c r="BN1438">
        <v>0.34834307992202729</v>
      </c>
      <c r="BO1438">
        <v>0.2359974009096816</v>
      </c>
      <c r="BP1438">
        <v>0.75146198830409361</v>
      </c>
      <c r="BQ1438">
        <v>1.202079272254711E-2</v>
      </c>
      <c r="BR1438">
        <v>0</v>
      </c>
      <c r="BS1438">
        <v>5.1981806367771275E-4</v>
      </c>
      <c r="BT1438">
        <v>5.3736192332683563E-2</v>
      </c>
      <c r="BU1438">
        <v>0.94587394411955816</v>
      </c>
      <c r="BV1438">
        <v>3.8986354775828459E-4</v>
      </c>
      <c r="BW1438">
        <v>1</v>
      </c>
      <c r="BX1438" t="s">
        <v>2650</v>
      </c>
      <c r="BY1438">
        <v>97920</v>
      </c>
      <c r="BZ1438">
        <v>0.15716911764705879</v>
      </c>
      <c r="CA1438">
        <v>0</v>
      </c>
    </row>
    <row r="1439" spans="1:79" customFormat="1" x14ac:dyDescent="0.25">
      <c r="A1439" t="s">
        <v>2652</v>
      </c>
      <c r="B1439" t="s">
        <v>42</v>
      </c>
      <c r="C1439" t="s">
        <v>43</v>
      </c>
      <c r="D1439" t="s">
        <v>949</v>
      </c>
      <c r="E1439">
        <v>2020</v>
      </c>
      <c r="F1439">
        <v>58418</v>
      </c>
      <c r="G1439">
        <v>5757</v>
      </c>
      <c r="H1439">
        <v>1</v>
      </c>
      <c r="I1439">
        <v>9727</v>
      </c>
      <c r="J1439">
        <v>9391</v>
      </c>
      <c r="K1439">
        <v>7604</v>
      </c>
      <c r="L1439">
        <v>6393</v>
      </c>
      <c r="M1439">
        <v>6853</v>
      </c>
      <c r="N1439">
        <v>7237</v>
      </c>
      <c r="O1439">
        <v>7532</v>
      </c>
      <c r="P1439">
        <v>4453</v>
      </c>
      <c r="Q1439">
        <v>1949</v>
      </c>
      <c r="R1439">
        <v>587</v>
      </c>
      <c r="S1439">
        <v>2450</v>
      </c>
      <c r="T1439">
        <v>0</v>
      </c>
      <c r="U1439">
        <v>56898</v>
      </c>
      <c r="V1439">
        <v>7233</v>
      </c>
      <c r="W1439">
        <v>45</v>
      </c>
      <c r="X1439">
        <v>43274</v>
      </c>
      <c r="Y1439">
        <v>17643</v>
      </c>
      <c r="Z1439">
        <v>3259</v>
      </c>
      <c r="AA1439">
        <v>0</v>
      </c>
      <c r="AB1439">
        <v>2296</v>
      </c>
      <c r="AC1439">
        <v>56441</v>
      </c>
      <c r="AD1439">
        <v>6</v>
      </c>
      <c r="AE1439">
        <v>5433</v>
      </c>
      <c r="AF1439">
        <v>1383</v>
      </c>
      <c r="AG1439">
        <v>62506</v>
      </c>
      <c r="AH1439">
        <v>273</v>
      </c>
      <c r="AI1439" t="s">
        <v>74</v>
      </c>
      <c r="AJ1439">
        <v>14</v>
      </c>
      <c r="AK1439">
        <v>2513</v>
      </c>
      <c r="AL1439">
        <v>61656</v>
      </c>
      <c r="AM1439">
        <v>7</v>
      </c>
      <c r="AN1439">
        <v>64176</v>
      </c>
      <c r="AO1439">
        <v>0.91027798553976569</v>
      </c>
      <c r="AP1439">
        <v>8.9706432311144349E-2</v>
      </c>
      <c r="AQ1439">
        <v>1.5582149090002491E-5</v>
      </c>
      <c r="AR1439">
        <v>0.15156756419845421</v>
      </c>
      <c r="AS1439">
        <v>0.1463319621042134</v>
      </c>
      <c r="AT1439">
        <v>0.118486661680379</v>
      </c>
      <c r="AU1439">
        <v>9.9616679132385935E-2</v>
      </c>
      <c r="AV1439">
        <v>0.10678446771378711</v>
      </c>
      <c r="AW1439">
        <v>0.11276801296434801</v>
      </c>
      <c r="AX1439">
        <v>0.1173647469458988</v>
      </c>
      <c r="AY1439">
        <v>6.9387309897781108E-2</v>
      </c>
      <c r="AZ1439">
        <v>3.036960857641486E-2</v>
      </c>
      <c r="BA1439">
        <v>3.8176265270506111E-2</v>
      </c>
      <c r="BB1439">
        <v>9.1467215158314626E-3</v>
      </c>
      <c r="BC1439">
        <v>0</v>
      </c>
      <c r="BD1439">
        <v>0.88659311892296189</v>
      </c>
      <c r="BE1439">
        <v>0.112705684367988</v>
      </c>
      <c r="BF1439">
        <v>7.011967090501122E-4</v>
      </c>
      <c r="BG1439">
        <v>0.67430191972076792</v>
      </c>
      <c r="BH1439">
        <v>0.274915856394914</v>
      </c>
      <c r="BI1439">
        <v>5.0782223884318127E-2</v>
      </c>
      <c r="BJ1439">
        <v>0</v>
      </c>
      <c r="BK1439">
        <v>3.5776614310645723E-2</v>
      </c>
      <c r="BL1439">
        <v>0.87947207678883077</v>
      </c>
      <c r="BM1439">
        <v>9.3492894540014957E-5</v>
      </c>
      <c r="BN1439">
        <v>8.4657816005983544E-2</v>
      </c>
      <c r="BO1439">
        <v>2.1550112191473451E-2</v>
      </c>
      <c r="BP1439">
        <v>0.97397781101969583</v>
      </c>
      <c r="BQ1439">
        <v>4.2539267015706808E-3</v>
      </c>
      <c r="BR1439">
        <v>0</v>
      </c>
      <c r="BS1439">
        <v>2.1815008726003491E-4</v>
      </c>
      <c r="BT1439">
        <v>3.9157940663176273E-2</v>
      </c>
      <c r="BU1439">
        <v>0.96073298429319376</v>
      </c>
      <c r="BV1439">
        <v>1.0907504363001749E-4</v>
      </c>
      <c r="BW1439">
        <v>1</v>
      </c>
      <c r="BX1439" t="s">
        <v>2650</v>
      </c>
      <c r="BY1439">
        <v>97920</v>
      </c>
      <c r="BZ1439">
        <v>0.6553921568627451</v>
      </c>
      <c r="CA1439">
        <v>0</v>
      </c>
    </row>
    <row r="1440" spans="1:79" customFormat="1" x14ac:dyDescent="0.25">
      <c r="A1440" t="s">
        <v>2653</v>
      </c>
      <c r="B1440" t="s">
        <v>42</v>
      </c>
      <c r="C1440" t="s">
        <v>43</v>
      </c>
      <c r="D1440" t="s">
        <v>951</v>
      </c>
      <c r="E1440">
        <v>2020</v>
      </c>
      <c r="F1440">
        <v>7260</v>
      </c>
      <c r="G1440">
        <v>566</v>
      </c>
      <c r="H1440">
        <v>0</v>
      </c>
      <c r="I1440">
        <v>668</v>
      </c>
      <c r="J1440">
        <v>859</v>
      </c>
      <c r="K1440">
        <v>695</v>
      </c>
      <c r="L1440">
        <v>648</v>
      </c>
      <c r="M1440">
        <v>1027</v>
      </c>
      <c r="N1440">
        <v>1099</v>
      </c>
      <c r="O1440">
        <v>1054</v>
      </c>
      <c r="P1440">
        <v>904</v>
      </c>
      <c r="Q1440">
        <v>545</v>
      </c>
      <c r="R1440">
        <v>189</v>
      </c>
      <c r="S1440">
        <v>138</v>
      </c>
      <c r="T1440">
        <v>0</v>
      </c>
      <c r="U1440">
        <v>5775</v>
      </c>
      <c r="V1440">
        <v>2034</v>
      </c>
      <c r="W1440">
        <v>17</v>
      </c>
      <c r="X1440">
        <v>5145</v>
      </c>
      <c r="Y1440">
        <v>2080</v>
      </c>
      <c r="Z1440">
        <v>601</v>
      </c>
      <c r="AA1440">
        <v>0</v>
      </c>
      <c r="AB1440">
        <v>1307</v>
      </c>
      <c r="AC1440">
        <v>5331</v>
      </c>
      <c r="AD1440">
        <v>2</v>
      </c>
      <c r="AE1440">
        <v>1186</v>
      </c>
      <c r="AF1440">
        <v>456</v>
      </c>
      <c r="AG1440">
        <v>7329</v>
      </c>
      <c r="AH1440">
        <v>38</v>
      </c>
      <c r="AI1440" t="s">
        <v>74</v>
      </c>
      <c r="AJ1440">
        <v>3</v>
      </c>
      <c r="AK1440">
        <v>1082</v>
      </c>
      <c r="AL1440">
        <v>6744</v>
      </c>
      <c r="AM1440">
        <v>0</v>
      </c>
      <c r="AN1440">
        <v>7826</v>
      </c>
      <c r="AO1440">
        <v>0.92767697418860207</v>
      </c>
      <c r="AP1440">
        <v>7.2323025811397906E-2</v>
      </c>
      <c r="AQ1440">
        <v>0</v>
      </c>
      <c r="AR1440">
        <v>8.5356503961155128E-2</v>
      </c>
      <c r="AS1440">
        <v>0.10976233069256321</v>
      </c>
      <c r="AT1440">
        <v>8.8806542294914387E-2</v>
      </c>
      <c r="AU1440">
        <v>8.2800920010222337E-2</v>
      </c>
      <c r="AV1440">
        <v>0.1312292358803987</v>
      </c>
      <c r="AW1440">
        <v>0.14042933810375671</v>
      </c>
      <c r="AX1440">
        <v>0.1346792742141579</v>
      </c>
      <c r="AY1440">
        <v>0.115512394582162</v>
      </c>
      <c r="AZ1440">
        <v>6.9639662662918475E-2</v>
      </c>
      <c r="BA1440">
        <v>1.7633529261436239E-2</v>
      </c>
      <c r="BB1440">
        <v>2.415026833631485E-2</v>
      </c>
      <c r="BC1440">
        <v>0</v>
      </c>
      <c r="BD1440">
        <v>0.73792486583184258</v>
      </c>
      <c r="BE1440">
        <v>0.25990288780986448</v>
      </c>
      <c r="BF1440">
        <v>2.1722463582928698E-3</v>
      </c>
      <c r="BG1440">
        <v>0.65742397137745978</v>
      </c>
      <c r="BH1440">
        <v>0.26578073089700999</v>
      </c>
      <c r="BI1440">
        <v>7.6795297725530287E-2</v>
      </c>
      <c r="BJ1440">
        <v>0</v>
      </c>
      <c r="BK1440">
        <v>0.16700741119345769</v>
      </c>
      <c r="BL1440">
        <v>0.68119090212113464</v>
      </c>
      <c r="BM1440">
        <v>2.5555839509327881E-4</v>
      </c>
      <c r="BN1440">
        <v>0.1515461282903143</v>
      </c>
      <c r="BO1440">
        <v>5.826731408126757E-2</v>
      </c>
      <c r="BP1440">
        <v>0.93649373881932019</v>
      </c>
      <c r="BQ1440">
        <v>4.8556095067722972E-3</v>
      </c>
      <c r="BR1440">
        <v>0</v>
      </c>
      <c r="BS1440">
        <v>3.8333759263991818E-4</v>
      </c>
      <c r="BT1440">
        <v>0.1382570917454638</v>
      </c>
      <c r="BU1440">
        <v>0.86174290825453614</v>
      </c>
      <c r="BV1440">
        <v>0</v>
      </c>
      <c r="BW1440">
        <v>1</v>
      </c>
      <c r="BX1440" t="s">
        <v>2650</v>
      </c>
      <c r="BY1440">
        <v>97920</v>
      </c>
      <c r="BZ1440">
        <v>7.9922385620915026E-2</v>
      </c>
      <c r="CA1440">
        <v>0</v>
      </c>
    </row>
    <row r="1441" spans="1:79" customFormat="1" x14ac:dyDescent="0.25">
      <c r="A1441" t="s">
        <v>2654</v>
      </c>
      <c r="B1441" t="s">
        <v>42</v>
      </c>
      <c r="C1441" t="s">
        <v>43</v>
      </c>
      <c r="D1441" t="s">
        <v>953</v>
      </c>
      <c r="E1441">
        <v>2020</v>
      </c>
      <c r="F1441">
        <v>9775</v>
      </c>
      <c r="G1441">
        <v>736</v>
      </c>
      <c r="H1441">
        <v>1</v>
      </c>
      <c r="I1441">
        <v>555</v>
      </c>
      <c r="J1441">
        <v>985</v>
      </c>
      <c r="K1441">
        <v>1098</v>
      </c>
      <c r="L1441">
        <v>1008</v>
      </c>
      <c r="M1441">
        <v>1239</v>
      </c>
      <c r="N1441">
        <v>1377</v>
      </c>
      <c r="O1441">
        <v>1581</v>
      </c>
      <c r="P1441">
        <v>1208</v>
      </c>
      <c r="Q1441">
        <v>880</v>
      </c>
      <c r="R1441">
        <v>527</v>
      </c>
      <c r="S1441">
        <v>54</v>
      </c>
      <c r="T1441">
        <v>0</v>
      </c>
      <c r="U1441">
        <v>9706</v>
      </c>
      <c r="V1441">
        <v>800</v>
      </c>
      <c r="W1441">
        <v>6</v>
      </c>
      <c r="X1441">
        <v>6857</v>
      </c>
      <c r="Y1441">
        <v>2549</v>
      </c>
      <c r="Z1441">
        <v>1106</v>
      </c>
      <c r="AA1441">
        <v>0</v>
      </c>
      <c r="AB1441">
        <v>690</v>
      </c>
      <c r="AC1441">
        <v>4215</v>
      </c>
      <c r="AD1441">
        <v>130</v>
      </c>
      <c r="AE1441">
        <v>5477</v>
      </c>
      <c r="AF1441">
        <v>1287</v>
      </c>
      <c r="AG1441">
        <v>7338</v>
      </c>
      <c r="AH1441">
        <v>1676</v>
      </c>
      <c r="AI1441" t="s">
        <v>74</v>
      </c>
      <c r="AJ1441">
        <v>211</v>
      </c>
      <c r="AK1441">
        <v>642</v>
      </c>
      <c r="AL1441">
        <v>9865</v>
      </c>
      <c r="AM1441">
        <v>5</v>
      </c>
      <c r="AN1441">
        <v>10512</v>
      </c>
      <c r="AO1441">
        <v>0.92988964992389644</v>
      </c>
      <c r="AP1441">
        <v>7.0015220700152203E-2</v>
      </c>
      <c r="AQ1441">
        <v>9.5129375951293754E-5</v>
      </c>
      <c r="AR1441">
        <v>5.2796803652968037E-2</v>
      </c>
      <c r="AS1441">
        <v>9.3702435312024351E-2</v>
      </c>
      <c r="AT1441">
        <v>0.10445205479452049</v>
      </c>
      <c r="AU1441">
        <v>9.5890410958904104E-2</v>
      </c>
      <c r="AV1441">
        <v>0.117865296803653</v>
      </c>
      <c r="AW1441">
        <v>0.1309931506849315</v>
      </c>
      <c r="AX1441">
        <v>0.15039954337899539</v>
      </c>
      <c r="AY1441">
        <v>0.1149162861491629</v>
      </c>
      <c r="AZ1441">
        <v>8.3713850837138504E-2</v>
      </c>
      <c r="BA1441">
        <v>5.1369863013698627E-3</v>
      </c>
      <c r="BB1441">
        <v>5.0133181126331812E-2</v>
      </c>
      <c r="BC1441">
        <v>0</v>
      </c>
      <c r="BD1441">
        <v>0.92332572298325721</v>
      </c>
      <c r="BE1441">
        <v>7.6103500761035003E-2</v>
      </c>
      <c r="BF1441">
        <v>5.7077625570776253E-4</v>
      </c>
      <c r="BG1441">
        <v>0.65230213089802136</v>
      </c>
      <c r="BH1441">
        <v>0.2424847792998478</v>
      </c>
      <c r="BI1441">
        <v>0.1052130898021309</v>
      </c>
      <c r="BJ1441">
        <v>0</v>
      </c>
      <c r="BK1441">
        <v>6.5639269406392697E-2</v>
      </c>
      <c r="BL1441">
        <v>0.4009703196347032</v>
      </c>
      <c r="BM1441">
        <v>1.236681887366819E-2</v>
      </c>
      <c r="BN1441">
        <v>0.52102359208523596</v>
      </c>
      <c r="BO1441">
        <v>0.1224315068493151</v>
      </c>
      <c r="BP1441">
        <v>0.6980593607305936</v>
      </c>
      <c r="BQ1441">
        <v>0.15943683409436829</v>
      </c>
      <c r="BR1441">
        <v>0</v>
      </c>
      <c r="BS1441">
        <v>2.0072298325722979E-2</v>
      </c>
      <c r="BT1441">
        <v>6.107305936073059E-2</v>
      </c>
      <c r="BU1441">
        <v>0.93845129375951297</v>
      </c>
      <c r="BV1441">
        <v>4.7564687975646883E-4</v>
      </c>
      <c r="BW1441">
        <v>1</v>
      </c>
      <c r="BX1441" t="s">
        <v>2650</v>
      </c>
      <c r="BY1441">
        <v>97920</v>
      </c>
      <c r="BZ1441">
        <v>0.1073529411764706</v>
      </c>
      <c r="CA1441">
        <v>0</v>
      </c>
    </row>
    <row r="1442" spans="1:79" customFormat="1" x14ac:dyDescent="0.25">
      <c r="A1442" t="s">
        <v>2655</v>
      </c>
      <c r="B1442" t="s">
        <v>42</v>
      </c>
      <c r="C1442" t="s">
        <v>43</v>
      </c>
      <c r="D1442" t="s">
        <v>961</v>
      </c>
      <c r="E1442">
        <v>2020</v>
      </c>
      <c r="F1442">
        <v>16</v>
      </c>
      <c r="G1442">
        <v>0</v>
      </c>
      <c r="H1442">
        <v>0</v>
      </c>
      <c r="I1442">
        <v>4</v>
      </c>
      <c r="J1442">
        <v>2</v>
      </c>
      <c r="K1442">
        <v>1</v>
      </c>
      <c r="L1442">
        <v>1</v>
      </c>
      <c r="M1442">
        <v>2</v>
      </c>
      <c r="N1442">
        <v>0</v>
      </c>
      <c r="O1442">
        <v>2</v>
      </c>
      <c r="P1442">
        <v>2</v>
      </c>
      <c r="Q1442">
        <v>1</v>
      </c>
      <c r="R1442">
        <v>0</v>
      </c>
      <c r="S1442">
        <v>1</v>
      </c>
      <c r="T1442">
        <v>0</v>
      </c>
      <c r="U1442">
        <v>14</v>
      </c>
      <c r="V1442">
        <v>2</v>
      </c>
      <c r="W1442">
        <v>0</v>
      </c>
      <c r="X1442">
        <v>10</v>
      </c>
      <c r="Y1442">
        <v>6</v>
      </c>
      <c r="Z1442">
        <v>0</v>
      </c>
      <c r="AA1442">
        <v>0</v>
      </c>
      <c r="AB1442">
        <v>1</v>
      </c>
      <c r="AC1442">
        <v>12</v>
      </c>
      <c r="AD1442">
        <v>0</v>
      </c>
      <c r="AE1442">
        <v>3</v>
      </c>
      <c r="AF1442">
        <v>1</v>
      </c>
      <c r="AG1442">
        <v>14</v>
      </c>
      <c r="AH1442">
        <v>0</v>
      </c>
      <c r="AI1442" t="s">
        <v>74</v>
      </c>
      <c r="AJ1442">
        <v>1</v>
      </c>
      <c r="AK1442">
        <v>2</v>
      </c>
      <c r="AL1442">
        <v>14</v>
      </c>
      <c r="AM1442">
        <v>0</v>
      </c>
      <c r="AN1442">
        <v>16</v>
      </c>
      <c r="AO1442">
        <v>1</v>
      </c>
      <c r="AP1442">
        <v>0</v>
      </c>
      <c r="AQ1442">
        <v>0</v>
      </c>
      <c r="AR1442">
        <v>0.25</v>
      </c>
      <c r="AS1442">
        <v>0.125</v>
      </c>
      <c r="AT1442">
        <v>6.25E-2</v>
      </c>
      <c r="AU1442">
        <v>6.25E-2</v>
      </c>
      <c r="AV1442">
        <v>0.125</v>
      </c>
      <c r="AW1442">
        <v>0</v>
      </c>
      <c r="AX1442">
        <v>0.125</v>
      </c>
      <c r="AY1442">
        <v>0.125</v>
      </c>
      <c r="AZ1442">
        <v>6.25E-2</v>
      </c>
      <c r="BA1442">
        <v>6.25E-2</v>
      </c>
      <c r="BB1442">
        <v>0</v>
      </c>
      <c r="BC1442">
        <v>0</v>
      </c>
      <c r="BD1442">
        <v>0.875</v>
      </c>
      <c r="BE1442">
        <v>0.125</v>
      </c>
      <c r="BF1442">
        <v>0</v>
      </c>
      <c r="BG1442">
        <v>0.625</v>
      </c>
      <c r="BH1442">
        <v>0.375</v>
      </c>
      <c r="BI1442">
        <v>0</v>
      </c>
      <c r="BJ1442">
        <v>0</v>
      </c>
      <c r="BK1442">
        <v>6.25E-2</v>
      </c>
      <c r="BL1442">
        <v>0.75</v>
      </c>
      <c r="BM1442">
        <v>0</v>
      </c>
      <c r="BN1442">
        <v>0.1875</v>
      </c>
      <c r="BO1442">
        <v>6.25E-2</v>
      </c>
      <c r="BP1442">
        <v>0.875</v>
      </c>
      <c r="BQ1442">
        <v>0</v>
      </c>
      <c r="BR1442">
        <v>0</v>
      </c>
      <c r="BS1442">
        <v>6.25E-2</v>
      </c>
      <c r="BT1442">
        <v>0.125</v>
      </c>
      <c r="BU1442">
        <v>0.875</v>
      </c>
      <c r="BV1442">
        <v>0</v>
      </c>
      <c r="BW1442">
        <v>1</v>
      </c>
      <c r="BX1442" t="s">
        <v>2650</v>
      </c>
      <c r="BY1442">
        <v>97920</v>
      </c>
      <c r="BZ1442">
        <v>1.6339869281045751E-4</v>
      </c>
      <c r="CA1442">
        <v>0</v>
      </c>
    </row>
    <row r="1443" spans="1:79" customFormat="1" x14ac:dyDescent="0.25">
      <c r="A1443" t="s">
        <v>2656</v>
      </c>
      <c r="B1443" t="s">
        <v>42</v>
      </c>
      <c r="C1443" t="s">
        <v>187</v>
      </c>
      <c r="D1443" t="s">
        <v>44</v>
      </c>
      <c r="E1443">
        <v>2020</v>
      </c>
      <c r="F1443">
        <v>1534</v>
      </c>
      <c r="G1443">
        <v>76</v>
      </c>
      <c r="H1443">
        <v>0</v>
      </c>
      <c r="I1443">
        <v>186</v>
      </c>
      <c r="J1443">
        <v>223</v>
      </c>
      <c r="K1443">
        <v>189</v>
      </c>
      <c r="L1443">
        <v>167</v>
      </c>
      <c r="M1443">
        <v>150</v>
      </c>
      <c r="N1443">
        <v>203</v>
      </c>
      <c r="O1443">
        <v>213</v>
      </c>
      <c r="P1443">
        <v>130</v>
      </c>
      <c r="Q1443">
        <v>75</v>
      </c>
      <c r="R1443">
        <v>28</v>
      </c>
      <c r="S1443">
        <v>46</v>
      </c>
      <c r="T1443">
        <v>0</v>
      </c>
      <c r="U1443">
        <v>1554</v>
      </c>
      <c r="V1443">
        <v>56</v>
      </c>
      <c r="W1443">
        <v>0</v>
      </c>
      <c r="X1443">
        <v>863</v>
      </c>
      <c r="Y1443">
        <v>552</v>
      </c>
      <c r="Z1443">
        <v>195</v>
      </c>
      <c r="AA1443">
        <v>0</v>
      </c>
      <c r="AB1443">
        <v>107</v>
      </c>
      <c r="AC1443">
        <v>1171</v>
      </c>
      <c r="AD1443">
        <v>0</v>
      </c>
      <c r="AE1443">
        <v>332</v>
      </c>
      <c r="AF1443">
        <v>149</v>
      </c>
      <c r="AG1443">
        <v>1398</v>
      </c>
      <c r="AH1443">
        <v>58</v>
      </c>
      <c r="AI1443">
        <v>5</v>
      </c>
      <c r="AJ1443">
        <v>0</v>
      </c>
      <c r="AK1443">
        <v>499</v>
      </c>
      <c r="AL1443">
        <v>1096</v>
      </c>
      <c r="AM1443">
        <v>15</v>
      </c>
      <c r="AN1443">
        <v>1610</v>
      </c>
      <c r="AO1443">
        <v>0.95279503105590058</v>
      </c>
      <c r="AP1443">
        <v>4.7204968944099382E-2</v>
      </c>
      <c r="AQ1443">
        <v>0</v>
      </c>
      <c r="AR1443">
        <v>0.115527950310559</v>
      </c>
      <c r="AS1443">
        <v>0.1385093167701863</v>
      </c>
      <c r="AT1443">
        <v>0.1173913043478261</v>
      </c>
      <c r="AU1443">
        <v>0.1037267080745342</v>
      </c>
      <c r="AV1443">
        <v>9.3167701863354033E-2</v>
      </c>
      <c r="AW1443">
        <v>0.1260869565217391</v>
      </c>
      <c r="AX1443">
        <v>0.13229813664596271</v>
      </c>
      <c r="AY1443">
        <v>8.0745341614906832E-2</v>
      </c>
      <c r="AZ1443">
        <v>4.6583850931677023E-2</v>
      </c>
      <c r="BA1443">
        <v>2.8571428571428571E-2</v>
      </c>
      <c r="BB1443">
        <v>1.7391304347826091E-2</v>
      </c>
      <c r="BC1443">
        <v>0</v>
      </c>
      <c r="BD1443">
        <v>0.9652173913043478</v>
      </c>
      <c r="BE1443">
        <v>3.4782608695652167E-2</v>
      </c>
      <c r="BF1443">
        <v>0</v>
      </c>
      <c r="BG1443">
        <v>0.53602484472049694</v>
      </c>
      <c r="BH1443">
        <v>0.34285714285714292</v>
      </c>
      <c r="BI1443">
        <v>0.1211180124223603</v>
      </c>
      <c r="BJ1443">
        <v>0</v>
      </c>
      <c r="BK1443">
        <v>6.6459627329192542E-2</v>
      </c>
      <c r="BL1443">
        <v>0.7273291925465839</v>
      </c>
      <c r="BM1443">
        <v>0</v>
      </c>
      <c r="BN1443">
        <v>0.2062111801242236</v>
      </c>
      <c r="BO1443">
        <v>9.2546583850931674E-2</v>
      </c>
      <c r="BP1443">
        <v>0.86832298136645958</v>
      </c>
      <c r="BQ1443">
        <v>3.6024844720496892E-2</v>
      </c>
      <c r="BR1443">
        <v>3.105590062111801E-3</v>
      </c>
      <c r="BS1443">
        <v>0</v>
      </c>
      <c r="BT1443">
        <v>0.30993788819875778</v>
      </c>
      <c r="BU1443">
        <v>0.68074534161490685</v>
      </c>
      <c r="BV1443">
        <v>9.316770186335404E-3</v>
      </c>
      <c r="BW1443">
        <v>1</v>
      </c>
      <c r="BX1443" t="s">
        <v>2657</v>
      </c>
      <c r="BY1443">
        <v>1610</v>
      </c>
      <c r="BZ1443">
        <v>1</v>
      </c>
      <c r="CA1443">
        <v>0</v>
      </c>
    </row>
    <row r="1444" spans="1:79" customFormat="1" x14ac:dyDescent="0.25">
      <c r="A1444" t="s">
        <v>2658</v>
      </c>
      <c r="B1444" t="s">
        <v>42</v>
      </c>
      <c r="C1444" t="s">
        <v>187</v>
      </c>
      <c r="D1444" t="s">
        <v>947</v>
      </c>
      <c r="E1444">
        <v>2020</v>
      </c>
      <c r="F1444">
        <v>68</v>
      </c>
      <c r="G1444">
        <v>1</v>
      </c>
      <c r="H1444">
        <v>0</v>
      </c>
      <c r="I1444">
        <v>0</v>
      </c>
      <c r="J1444">
        <v>4</v>
      </c>
      <c r="K1444">
        <v>12</v>
      </c>
      <c r="L1444">
        <v>11</v>
      </c>
      <c r="M1444">
        <v>11</v>
      </c>
      <c r="N1444">
        <v>10</v>
      </c>
      <c r="O1444">
        <v>10</v>
      </c>
      <c r="P1444">
        <v>7</v>
      </c>
      <c r="Q1444">
        <v>1</v>
      </c>
      <c r="R1444">
        <v>3</v>
      </c>
      <c r="S1444">
        <v>0</v>
      </c>
      <c r="T1444">
        <v>0</v>
      </c>
      <c r="U1444">
        <v>69</v>
      </c>
      <c r="V1444">
        <v>0</v>
      </c>
      <c r="W1444">
        <v>0</v>
      </c>
      <c r="X1444">
        <v>46</v>
      </c>
      <c r="Y1444">
        <v>21</v>
      </c>
      <c r="Z1444">
        <v>2</v>
      </c>
      <c r="AA1444">
        <v>0</v>
      </c>
      <c r="AB1444">
        <v>7</v>
      </c>
      <c r="AC1444">
        <v>47</v>
      </c>
      <c r="AD1444">
        <v>0</v>
      </c>
      <c r="AE1444">
        <v>15</v>
      </c>
      <c r="AF1444">
        <v>5</v>
      </c>
      <c r="AG1444">
        <v>57</v>
      </c>
      <c r="AH1444">
        <v>7</v>
      </c>
      <c r="AI1444">
        <v>0</v>
      </c>
      <c r="AJ1444">
        <v>0</v>
      </c>
      <c r="AK1444">
        <v>32</v>
      </c>
      <c r="AL1444">
        <v>34</v>
      </c>
      <c r="AM1444">
        <v>3</v>
      </c>
      <c r="AN1444">
        <v>69</v>
      </c>
      <c r="AO1444">
        <v>0.98550724637681164</v>
      </c>
      <c r="AP1444">
        <v>1.4492753623188409E-2</v>
      </c>
      <c r="AQ1444">
        <v>0</v>
      </c>
      <c r="AR1444">
        <v>0</v>
      </c>
      <c r="AS1444">
        <v>5.7971014492753617E-2</v>
      </c>
      <c r="AT1444">
        <v>0.17391304347826089</v>
      </c>
      <c r="AU1444">
        <v>0.15942028985507251</v>
      </c>
      <c r="AV1444">
        <v>0.15942028985507251</v>
      </c>
      <c r="AW1444">
        <v>0.14492753623188409</v>
      </c>
      <c r="AX1444">
        <v>0.14492753623188409</v>
      </c>
      <c r="AY1444">
        <v>0.10144927536231881</v>
      </c>
      <c r="AZ1444">
        <v>1.4492753623188409E-2</v>
      </c>
      <c r="BA1444">
        <v>0</v>
      </c>
      <c r="BB1444">
        <v>4.3478260869565223E-2</v>
      </c>
      <c r="BC1444">
        <v>0</v>
      </c>
      <c r="BD1444">
        <v>1</v>
      </c>
      <c r="BE1444">
        <v>0</v>
      </c>
      <c r="BF1444">
        <v>0</v>
      </c>
      <c r="BG1444">
        <v>0.66666666666666663</v>
      </c>
      <c r="BH1444">
        <v>0.30434782608695649</v>
      </c>
      <c r="BI1444">
        <v>2.8985507246376808E-2</v>
      </c>
      <c r="BJ1444">
        <v>0</v>
      </c>
      <c r="BK1444">
        <v>0.10144927536231881</v>
      </c>
      <c r="BL1444">
        <v>0.6811594202898551</v>
      </c>
      <c r="BM1444">
        <v>0</v>
      </c>
      <c r="BN1444">
        <v>0.21739130434782611</v>
      </c>
      <c r="BO1444">
        <v>7.2463768115942032E-2</v>
      </c>
      <c r="BP1444">
        <v>0.82608695652173914</v>
      </c>
      <c r="BQ1444">
        <v>0.10144927536231881</v>
      </c>
      <c r="BR1444">
        <v>0</v>
      </c>
      <c r="BS1444">
        <v>0</v>
      </c>
      <c r="BT1444">
        <v>0.46376811594202899</v>
      </c>
      <c r="BU1444">
        <v>0.49275362318840582</v>
      </c>
      <c r="BV1444">
        <v>4.3478260869565223E-2</v>
      </c>
      <c r="BW1444">
        <v>1</v>
      </c>
      <c r="BX1444" t="s">
        <v>2657</v>
      </c>
      <c r="BY1444">
        <v>1610</v>
      </c>
      <c r="BZ1444">
        <v>4.2857142857142858E-2</v>
      </c>
      <c r="CA1444">
        <v>0</v>
      </c>
    </row>
    <row r="1445" spans="1:79" customFormat="1" x14ac:dyDescent="0.25">
      <c r="A1445" t="s">
        <v>2659</v>
      </c>
      <c r="B1445" t="s">
        <v>42</v>
      </c>
      <c r="C1445" t="s">
        <v>187</v>
      </c>
      <c r="D1445" t="s">
        <v>949</v>
      </c>
      <c r="E1445">
        <v>2020</v>
      </c>
      <c r="F1445">
        <v>899</v>
      </c>
      <c r="G1445">
        <v>47</v>
      </c>
      <c r="H1445">
        <v>0</v>
      </c>
      <c r="I1445">
        <v>160</v>
      </c>
      <c r="J1445">
        <v>150</v>
      </c>
      <c r="K1445">
        <v>115</v>
      </c>
      <c r="L1445">
        <v>100</v>
      </c>
      <c r="M1445">
        <v>71</v>
      </c>
      <c r="N1445">
        <v>106</v>
      </c>
      <c r="O1445">
        <v>106</v>
      </c>
      <c r="P1445">
        <v>57</v>
      </c>
      <c r="Q1445">
        <v>33</v>
      </c>
      <c r="R1445">
        <v>5</v>
      </c>
      <c r="S1445">
        <v>43</v>
      </c>
      <c r="T1445">
        <v>0</v>
      </c>
      <c r="U1445">
        <v>922</v>
      </c>
      <c r="V1445">
        <v>24</v>
      </c>
      <c r="W1445">
        <v>0</v>
      </c>
      <c r="X1445">
        <v>488</v>
      </c>
      <c r="Y1445">
        <v>348</v>
      </c>
      <c r="Z1445">
        <v>110</v>
      </c>
      <c r="AA1445">
        <v>0</v>
      </c>
      <c r="AB1445">
        <v>42</v>
      </c>
      <c r="AC1445">
        <v>808</v>
      </c>
      <c r="AD1445">
        <v>0</v>
      </c>
      <c r="AE1445">
        <v>96</v>
      </c>
      <c r="AF1445">
        <v>54</v>
      </c>
      <c r="AG1445">
        <v>888</v>
      </c>
      <c r="AH1445">
        <v>4</v>
      </c>
      <c r="AI1445">
        <v>0</v>
      </c>
      <c r="AJ1445">
        <v>0</v>
      </c>
      <c r="AK1445">
        <v>271</v>
      </c>
      <c r="AL1445">
        <v>669</v>
      </c>
      <c r="AM1445">
        <v>6</v>
      </c>
      <c r="AN1445">
        <v>946</v>
      </c>
      <c r="AO1445">
        <v>0.95031712473572938</v>
      </c>
      <c r="AP1445">
        <v>4.9682875264270607E-2</v>
      </c>
      <c r="AQ1445">
        <v>0</v>
      </c>
      <c r="AR1445">
        <v>0.16913319238900629</v>
      </c>
      <c r="AS1445">
        <v>0.15856236786469341</v>
      </c>
      <c r="AT1445">
        <v>0.1215644820295983</v>
      </c>
      <c r="AU1445">
        <v>0.105708245243129</v>
      </c>
      <c r="AV1445">
        <v>7.5052854122621568E-2</v>
      </c>
      <c r="AW1445">
        <v>0.11205073995771669</v>
      </c>
      <c r="AX1445">
        <v>0.11205073995771669</v>
      </c>
      <c r="AY1445">
        <v>6.0253699788583512E-2</v>
      </c>
      <c r="AZ1445">
        <v>3.4883720930232558E-2</v>
      </c>
      <c r="BA1445">
        <v>4.5454545454545463E-2</v>
      </c>
      <c r="BB1445">
        <v>5.2854122621564482E-3</v>
      </c>
      <c r="BC1445">
        <v>0</v>
      </c>
      <c r="BD1445">
        <v>0.97463002114164909</v>
      </c>
      <c r="BE1445">
        <v>2.5369978858350951E-2</v>
      </c>
      <c r="BF1445">
        <v>0</v>
      </c>
      <c r="BG1445">
        <v>0.5158562367864693</v>
      </c>
      <c r="BH1445">
        <v>0.3678646934460888</v>
      </c>
      <c r="BI1445">
        <v>0.1162790697674419</v>
      </c>
      <c r="BJ1445">
        <v>0</v>
      </c>
      <c r="BK1445">
        <v>4.4397463002114168E-2</v>
      </c>
      <c r="BL1445">
        <v>0.85412262156448204</v>
      </c>
      <c r="BM1445">
        <v>0</v>
      </c>
      <c r="BN1445">
        <v>0.1014799154334038</v>
      </c>
      <c r="BO1445">
        <v>5.7082452431289642E-2</v>
      </c>
      <c r="BP1445">
        <v>0.93868921775898517</v>
      </c>
      <c r="BQ1445">
        <v>4.2283298097251587E-3</v>
      </c>
      <c r="BR1445">
        <v>0</v>
      </c>
      <c r="BS1445">
        <v>0</v>
      </c>
      <c r="BT1445">
        <v>0.28646934460887952</v>
      </c>
      <c r="BU1445">
        <v>0.70718816067653278</v>
      </c>
      <c r="BV1445">
        <v>6.3424947145877377E-3</v>
      </c>
      <c r="BW1445">
        <v>1</v>
      </c>
      <c r="BX1445" t="s">
        <v>2657</v>
      </c>
      <c r="BY1445">
        <v>1610</v>
      </c>
      <c r="BZ1445">
        <v>0.58757763975155275</v>
      </c>
      <c r="CA1445">
        <v>0</v>
      </c>
    </row>
    <row r="1446" spans="1:79" customFormat="1" x14ac:dyDescent="0.25">
      <c r="A1446" t="s">
        <v>2660</v>
      </c>
      <c r="B1446" t="s">
        <v>42</v>
      </c>
      <c r="C1446" t="s">
        <v>187</v>
      </c>
      <c r="D1446" t="s">
        <v>951</v>
      </c>
      <c r="E1446">
        <v>2020</v>
      </c>
      <c r="F1446">
        <v>173</v>
      </c>
      <c r="G1446">
        <v>20</v>
      </c>
      <c r="H1446">
        <v>0</v>
      </c>
      <c r="I1446">
        <v>13</v>
      </c>
      <c r="J1446">
        <v>31</v>
      </c>
      <c r="K1446">
        <v>17</v>
      </c>
      <c r="L1446">
        <v>14</v>
      </c>
      <c r="M1446">
        <v>19</v>
      </c>
      <c r="N1446">
        <v>23</v>
      </c>
      <c r="O1446">
        <v>29</v>
      </c>
      <c r="P1446">
        <v>21</v>
      </c>
      <c r="Q1446">
        <v>15</v>
      </c>
      <c r="R1446">
        <v>9</v>
      </c>
      <c r="S1446">
        <v>2</v>
      </c>
      <c r="T1446">
        <v>0</v>
      </c>
      <c r="U1446">
        <v>169</v>
      </c>
      <c r="V1446">
        <v>24</v>
      </c>
      <c r="W1446">
        <v>0</v>
      </c>
      <c r="X1446">
        <v>94</v>
      </c>
      <c r="Y1446">
        <v>76</v>
      </c>
      <c r="Z1446">
        <v>23</v>
      </c>
      <c r="AA1446">
        <v>0</v>
      </c>
      <c r="AB1446">
        <v>26</v>
      </c>
      <c r="AC1446">
        <v>130</v>
      </c>
      <c r="AD1446">
        <v>0</v>
      </c>
      <c r="AE1446">
        <v>37</v>
      </c>
      <c r="AF1446">
        <v>4</v>
      </c>
      <c r="AG1446">
        <v>189</v>
      </c>
      <c r="AH1446">
        <v>0</v>
      </c>
      <c r="AI1446">
        <v>0</v>
      </c>
      <c r="AJ1446">
        <v>0</v>
      </c>
      <c r="AK1446">
        <v>74</v>
      </c>
      <c r="AL1446">
        <v>118</v>
      </c>
      <c r="AM1446">
        <v>1</v>
      </c>
      <c r="AN1446">
        <v>193</v>
      </c>
      <c r="AO1446">
        <v>0.89637305699481862</v>
      </c>
      <c r="AP1446">
        <v>0.1036269430051813</v>
      </c>
      <c r="AQ1446">
        <v>0</v>
      </c>
      <c r="AR1446">
        <v>6.7357512953367879E-2</v>
      </c>
      <c r="AS1446">
        <v>0.1606217616580311</v>
      </c>
      <c r="AT1446">
        <v>8.8082901554404139E-2</v>
      </c>
      <c r="AU1446">
        <v>7.2538860103626937E-2</v>
      </c>
      <c r="AV1446">
        <v>9.8445595854922283E-2</v>
      </c>
      <c r="AW1446">
        <v>0.1191709844559585</v>
      </c>
      <c r="AX1446">
        <v>0.15025906735751299</v>
      </c>
      <c r="AY1446">
        <v>0.1088082901554404</v>
      </c>
      <c r="AZ1446">
        <v>7.7720207253886009E-2</v>
      </c>
      <c r="BA1446">
        <v>1.036269430051814E-2</v>
      </c>
      <c r="BB1446">
        <v>4.6632124352331612E-2</v>
      </c>
      <c r="BC1446">
        <v>0</v>
      </c>
      <c r="BD1446">
        <v>0.87564766839378239</v>
      </c>
      <c r="BE1446">
        <v>0.1243523316062176</v>
      </c>
      <c r="BF1446">
        <v>0</v>
      </c>
      <c r="BG1446">
        <v>0.48704663212435229</v>
      </c>
      <c r="BH1446">
        <v>0.39378238341968907</v>
      </c>
      <c r="BI1446">
        <v>0.1191709844559585</v>
      </c>
      <c r="BJ1446">
        <v>0</v>
      </c>
      <c r="BK1446">
        <v>0.13471502590673581</v>
      </c>
      <c r="BL1446">
        <v>0.67357512953367871</v>
      </c>
      <c r="BM1446">
        <v>0</v>
      </c>
      <c r="BN1446">
        <v>0.19170984455958551</v>
      </c>
      <c r="BO1446">
        <v>2.072538860103627E-2</v>
      </c>
      <c r="BP1446">
        <v>0.97927461139896377</v>
      </c>
      <c r="BQ1446">
        <v>0</v>
      </c>
      <c r="BR1446">
        <v>0</v>
      </c>
      <c r="BS1446">
        <v>0</v>
      </c>
      <c r="BT1446">
        <v>0.38341968911917101</v>
      </c>
      <c r="BU1446">
        <v>0.6113989637305699</v>
      </c>
      <c r="BV1446">
        <v>5.1813471502590684E-3</v>
      </c>
      <c r="BW1446">
        <v>1</v>
      </c>
      <c r="BX1446" t="s">
        <v>2657</v>
      </c>
      <c r="BY1446">
        <v>1610</v>
      </c>
      <c r="BZ1446">
        <v>0.1198757763975155</v>
      </c>
      <c r="CA1446">
        <v>0</v>
      </c>
    </row>
    <row r="1447" spans="1:79" customFormat="1" x14ac:dyDescent="0.25">
      <c r="A1447" t="s">
        <v>2661</v>
      </c>
      <c r="B1447" t="s">
        <v>42</v>
      </c>
      <c r="C1447" t="s">
        <v>187</v>
      </c>
      <c r="D1447" t="s">
        <v>953</v>
      </c>
      <c r="E1447">
        <v>2020</v>
      </c>
      <c r="F1447">
        <v>394</v>
      </c>
      <c r="G1447">
        <v>8</v>
      </c>
      <c r="H1447">
        <v>0</v>
      </c>
      <c r="I1447">
        <v>13</v>
      </c>
      <c r="J1447">
        <v>38</v>
      </c>
      <c r="K1447">
        <v>45</v>
      </c>
      <c r="L1447">
        <v>42</v>
      </c>
      <c r="M1447">
        <v>49</v>
      </c>
      <c r="N1447">
        <v>64</v>
      </c>
      <c r="O1447">
        <v>68</v>
      </c>
      <c r="P1447">
        <v>45</v>
      </c>
      <c r="Q1447">
        <v>26</v>
      </c>
      <c r="R1447">
        <v>11</v>
      </c>
      <c r="S1447">
        <v>1</v>
      </c>
      <c r="T1447">
        <v>0</v>
      </c>
      <c r="U1447">
        <v>394</v>
      </c>
      <c r="V1447">
        <v>8</v>
      </c>
      <c r="W1447">
        <v>0</v>
      </c>
      <c r="X1447">
        <v>235</v>
      </c>
      <c r="Y1447">
        <v>107</v>
      </c>
      <c r="Z1447">
        <v>60</v>
      </c>
      <c r="AA1447">
        <v>0</v>
      </c>
      <c r="AB1447">
        <v>32</v>
      </c>
      <c r="AC1447">
        <v>186</v>
      </c>
      <c r="AD1447">
        <v>0</v>
      </c>
      <c r="AE1447">
        <v>184</v>
      </c>
      <c r="AF1447">
        <v>86</v>
      </c>
      <c r="AG1447">
        <v>264</v>
      </c>
      <c r="AH1447">
        <v>47</v>
      </c>
      <c r="AI1447">
        <v>5</v>
      </c>
      <c r="AJ1447">
        <v>0</v>
      </c>
      <c r="AK1447">
        <v>122</v>
      </c>
      <c r="AL1447">
        <v>275</v>
      </c>
      <c r="AM1447">
        <v>5</v>
      </c>
      <c r="AN1447">
        <v>402</v>
      </c>
      <c r="AO1447">
        <v>0.98009950248756217</v>
      </c>
      <c r="AP1447">
        <v>1.9900497512437811E-2</v>
      </c>
      <c r="AQ1447">
        <v>0</v>
      </c>
      <c r="AR1447">
        <v>3.2338308457711441E-2</v>
      </c>
      <c r="AS1447">
        <v>9.4527363184079602E-2</v>
      </c>
      <c r="AT1447">
        <v>0.1119402985074627</v>
      </c>
      <c r="AU1447">
        <v>0.1044776119402985</v>
      </c>
      <c r="AV1447">
        <v>0.12189054726368161</v>
      </c>
      <c r="AW1447">
        <v>0.15920398009950251</v>
      </c>
      <c r="AX1447">
        <v>0.1691542288557214</v>
      </c>
      <c r="AY1447">
        <v>0.1119402985074627</v>
      </c>
      <c r="AZ1447">
        <v>6.4676616915422883E-2</v>
      </c>
      <c r="BA1447">
        <v>2.4875621890547259E-3</v>
      </c>
      <c r="BB1447">
        <v>2.736318407960199E-2</v>
      </c>
      <c r="BC1447">
        <v>0</v>
      </c>
      <c r="BD1447">
        <v>0.98009950248756217</v>
      </c>
      <c r="BE1447">
        <v>1.9900497512437811E-2</v>
      </c>
      <c r="BF1447">
        <v>0</v>
      </c>
      <c r="BG1447">
        <v>0.58457711442786064</v>
      </c>
      <c r="BH1447">
        <v>0.26616915422885568</v>
      </c>
      <c r="BI1447">
        <v>0.1492537313432836</v>
      </c>
      <c r="BJ1447">
        <v>0</v>
      </c>
      <c r="BK1447">
        <v>7.9601990049751242E-2</v>
      </c>
      <c r="BL1447">
        <v>0.46268656716417911</v>
      </c>
      <c r="BM1447">
        <v>0</v>
      </c>
      <c r="BN1447">
        <v>0.45771144278606968</v>
      </c>
      <c r="BO1447">
        <v>0.21393034825870649</v>
      </c>
      <c r="BP1447">
        <v>0.65671641791044777</v>
      </c>
      <c r="BQ1447">
        <v>0.11691542288557211</v>
      </c>
      <c r="BR1447">
        <v>1.2437810945273631E-2</v>
      </c>
      <c r="BS1447">
        <v>0</v>
      </c>
      <c r="BT1447">
        <v>0.30348258706467662</v>
      </c>
      <c r="BU1447">
        <v>0.6840796019900498</v>
      </c>
      <c r="BV1447">
        <v>1.2437810945273631E-2</v>
      </c>
      <c r="BW1447">
        <v>1</v>
      </c>
      <c r="BX1447" t="s">
        <v>2657</v>
      </c>
      <c r="BY1447">
        <v>1610</v>
      </c>
      <c r="BZ1447">
        <v>0.24968944099378881</v>
      </c>
      <c r="CA1447">
        <v>0</v>
      </c>
    </row>
    <row r="1448" spans="1:79" customFormat="1" x14ac:dyDescent="0.25">
      <c r="A1448" t="s">
        <v>2662</v>
      </c>
      <c r="B1448" t="s">
        <v>42</v>
      </c>
      <c r="C1448" t="s">
        <v>420</v>
      </c>
      <c r="D1448" t="s">
        <v>44</v>
      </c>
      <c r="E1448">
        <v>2020</v>
      </c>
      <c r="F1448">
        <v>62372</v>
      </c>
      <c r="G1448">
        <v>8167</v>
      </c>
      <c r="H1448">
        <v>0</v>
      </c>
      <c r="I1448">
        <v>9473</v>
      </c>
      <c r="J1448">
        <v>9330</v>
      </c>
      <c r="K1448">
        <v>10545</v>
      </c>
      <c r="L1448">
        <v>9727</v>
      </c>
      <c r="M1448">
        <v>8670</v>
      </c>
      <c r="N1448">
        <v>8385</v>
      </c>
      <c r="O1448">
        <v>6479</v>
      </c>
      <c r="P1448">
        <v>3164</v>
      </c>
      <c r="Q1448">
        <v>1150</v>
      </c>
      <c r="R1448">
        <v>494</v>
      </c>
      <c r="S1448">
        <v>3122</v>
      </c>
      <c r="T1448">
        <v>0</v>
      </c>
      <c r="U1448">
        <v>65863</v>
      </c>
      <c r="V1448">
        <v>4676</v>
      </c>
      <c r="W1448">
        <v>0</v>
      </c>
      <c r="X1448">
        <v>43561</v>
      </c>
      <c r="Y1448">
        <v>22579</v>
      </c>
      <c r="Z1448">
        <v>4399</v>
      </c>
      <c r="AA1448">
        <v>0</v>
      </c>
      <c r="AB1448">
        <v>5564</v>
      </c>
      <c r="AC1448">
        <v>60248</v>
      </c>
      <c r="AD1448">
        <v>0</v>
      </c>
      <c r="AE1448">
        <v>4727</v>
      </c>
      <c r="AF1448">
        <v>5564</v>
      </c>
      <c r="AG1448">
        <v>61812</v>
      </c>
      <c r="AH1448">
        <v>2350</v>
      </c>
      <c r="AI1448">
        <v>813</v>
      </c>
      <c r="AJ1448">
        <v>0</v>
      </c>
      <c r="AK1448">
        <v>6427</v>
      </c>
      <c r="AL1448">
        <v>64112</v>
      </c>
      <c r="AM1448">
        <v>0</v>
      </c>
      <c r="AN1448">
        <v>70539</v>
      </c>
      <c r="AO1448">
        <v>0.88422007683692705</v>
      </c>
      <c r="AP1448">
        <v>0.1157799231630729</v>
      </c>
      <c r="AQ1448">
        <v>0</v>
      </c>
      <c r="AR1448">
        <v>0.13429450374969881</v>
      </c>
      <c r="AS1448">
        <v>0.1322672564113469</v>
      </c>
      <c r="AT1448">
        <v>0.1494917705099307</v>
      </c>
      <c r="AU1448">
        <v>0.13789534867236561</v>
      </c>
      <c r="AV1448">
        <v>0.12291073023433841</v>
      </c>
      <c r="AW1448">
        <v>0.11887041211244841</v>
      </c>
      <c r="AX1448">
        <v>9.1849898637633084E-2</v>
      </c>
      <c r="AY1448">
        <v>4.4854619430386031E-2</v>
      </c>
      <c r="AZ1448">
        <v>1.630303803569657E-2</v>
      </c>
      <c r="BA1448">
        <v>4.4259204128212763E-2</v>
      </c>
      <c r="BB1448">
        <v>7.0032180779426986E-3</v>
      </c>
      <c r="BC1448">
        <v>0</v>
      </c>
      <c r="BD1448">
        <v>0.93371042969137641</v>
      </c>
      <c r="BE1448">
        <v>6.6289570308623605E-2</v>
      </c>
      <c r="BF1448">
        <v>0</v>
      </c>
      <c r="BG1448">
        <v>0.61754490423737218</v>
      </c>
      <c r="BH1448">
        <v>0.320092431137385</v>
      </c>
      <c r="BI1448">
        <v>6.2362664625242772E-2</v>
      </c>
      <c r="BJ1448">
        <v>0</v>
      </c>
      <c r="BK1448">
        <v>7.887835098314408E-2</v>
      </c>
      <c r="BL1448">
        <v>0.8541090744127362</v>
      </c>
      <c r="BM1448">
        <v>0</v>
      </c>
      <c r="BN1448">
        <v>6.7012574604119704E-2</v>
      </c>
      <c r="BO1448">
        <v>7.887835098314408E-2</v>
      </c>
      <c r="BP1448">
        <v>0.87628120614128358</v>
      </c>
      <c r="BQ1448">
        <v>3.3314903812075587E-2</v>
      </c>
      <c r="BR1448">
        <v>1.1525539063496791E-2</v>
      </c>
      <c r="BS1448">
        <v>0</v>
      </c>
      <c r="BT1448">
        <v>9.1112717787323327E-2</v>
      </c>
      <c r="BU1448">
        <v>0.90888728221267667</v>
      </c>
      <c r="BV1448">
        <v>0</v>
      </c>
      <c r="BW1448">
        <v>1</v>
      </c>
      <c r="BX1448" t="s">
        <v>2663</v>
      </c>
      <c r="BY1448">
        <v>70539</v>
      </c>
      <c r="BZ1448">
        <v>1</v>
      </c>
      <c r="CA1448">
        <v>0</v>
      </c>
    </row>
    <row r="1449" spans="1:79" customFormat="1" x14ac:dyDescent="0.25">
      <c r="A1449" t="s">
        <v>2664</v>
      </c>
      <c r="B1449" t="s">
        <v>42</v>
      </c>
      <c r="C1449" t="s">
        <v>420</v>
      </c>
      <c r="D1449" t="s">
        <v>947</v>
      </c>
      <c r="E1449">
        <v>2020</v>
      </c>
      <c r="F1449">
        <v>8695</v>
      </c>
      <c r="G1449">
        <v>657</v>
      </c>
      <c r="H1449">
        <v>0</v>
      </c>
      <c r="I1449">
        <v>844</v>
      </c>
      <c r="J1449">
        <v>1031</v>
      </c>
      <c r="K1449">
        <v>1417</v>
      </c>
      <c r="L1449">
        <v>1365</v>
      </c>
      <c r="M1449">
        <v>1386</v>
      </c>
      <c r="N1449">
        <v>1241</v>
      </c>
      <c r="O1449">
        <v>1005</v>
      </c>
      <c r="P1449">
        <v>580</v>
      </c>
      <c r="Q1449">
        <v>241</v>
      </c>
      <c r="R1449">
        <v>106</v>
      </c>
      <c r="S1449">
        <v>136</v>
      </c>
      <c r="T1449">
        <v>0</v>
      </c>
      <c r="U1449">
        <v>8994</v>
      </c>
      <c r="V1449">
        <v>358</v>
      </c>
      <c r="W1449">
        <v>0</v>
      </c>
      <c r="X1449">
        <v>6179</v>
      </c>
      <c r="Y1449">
        <v>2447</v>
      </c>
      <c r="Z1449">
        <v>726</v>
      </c>
      <c r="AA1449">
        <v>0</v>
      </c>
      <c r="AB1449">
        <v>643</v>
      </c>
      <c r="AC1449">
        <v>8527</v>
      </c>
      <c r="AD1449">
        <v>0</v>
      </c>
      <c r="AE1449">
        <v>182</v>
      </c>
      <c r="AF1449">
        <v>643</v>
      </c>
      <c r="AG1449">
        <v>8660</v>
      </c>
      <c r="AH1449">
        <v>8</v>
      </c>
      <c r="AI1449">
        <v>41</v>
      </c>
      <c r="AJ1449">
        <v>0</v>
      </c>
      <c r="AK1449">
        <v>1347</v>
      </c>
      <c r="AL1449">
        <v>8005</v>
      </c>
      <c r="AM1449">
        <v>0</v>
      </c>
      <c r="AN1449">
        <v>9352</v>
      </c>
      <c r="AO1449">
        <v>0.92974764756201878</v>
      </c>
      <c r="AP1449">
        <v>7.0252352437981183E-2</v>
      </c>
      <c r="AQ1449">
        <v>0</v>
      </c>
      <c r="AR1449">
        <v>9.0248075278015399E-2</v>
      </c>
      <c r="AS1449">
        <v>0.1102437981180496</v>
      </c>
      <c r="AT1449">
        <v>0.1515183917878529</v>
      </c>
      <c r="AU1449">
        <v>0.1459580838323353</v>
      </c>
      <c r="AV1449">
        <v>0.14820359281437129</v>
      </c>
      <c r="AW1449">
        <v>0.13269888793840889</v>
      </c>
      <c r="AX1449">
        <v>0.1074636441402908</v>
      </c>
      <c r="AY1449">
        <v>6.2018819503849437E-2</v>
      </c>
      <c r="AZ1449">
        <v>2.576988879384089E-2</v>
      </c>
      <c r="BA1449">
        <v>1.4542343883661249E-2</v>
      </c>
      <c r="BB1449">
        <v>1.1334473909324211E-2</v>
      </c>
      <c r="BC1449">
        <v>0</v>
      </c>
      <c r="BD1449">
        <v>0.96171941830624463</v>
      </c>
      <c r="BE1449">
        <v>3.8280581693755353E-2</v>
      </c>
      <c r="BF1449">
        <v>0</v>
      </c>
      <c r="BG1449">
        <v>0.6607142857142857</v>
      </c>
      <c r="BH1449">
        <v>0.26165526090675789</v>
      </c>
      <c r="BI1449">
        <v>7.7630453378956368E-2</v>
      </c>
      <c r="BJ1449">
        <v>0</v>
      </c>
      <c r="BK1449">
        <v>6.8755346449957233E-2</v>
      </c>
      <c r="BL1449">
        <v>0.91178357570573143</v>
      </c>
      <c r="BM1449">
        <v>0</v>
      </c>
      <c r="BN1449">
        <v>1.9461077844311381E-2</v>
      </c>
      <c r="BO1449">
        <v>6.8755346449957233E-2</v>
      </c>
      <c r="BP1449">
        <v>0.92600513259195893</v>
      </c>
      <c r="BQ1449">
        <v>8.5543199315654401E-4</v>
      </c>
      <c r="BR1449">
        <v>4.3840889649272886E-3</v>
      </c>
      <c r="BS1449">
        <v>0</v>
      </c>
      <c r="BT1449">
        <v>0.1440333618477331</v>
      </c>
      <c r="BU1449">
        <v>0.85596663815226692</v>
      </c>
      <c r="BV1449">
        <v>0</v>
      </c>
      <c r="BW1449">
        <v>1</v>
      </c>
      <c r="BX1449" t="s">
        <v>2663</v>
      </c>
      <c r="BY1449">
        <v>70539</v>
      </c>
      <c r="BZ1449">
        <v>0.13257914061724721</v>
      </c>
      <c r="CA1449">
        <v>0</v>
      </c>
    </row>
    <row r="1450" spans="1:79" customFormat="1" x14ac:dyDescent="0.25">
      <c r="A1450" t="s">
        <v>2665</v>
      </c>
      <c r="B1450" t="s">
        <v>42</v>
      </c>
      <c r="C1450" t="s">
        <v>420</v>
      </c>
      <c r="D1450" t="s">
        <v>949</v>
      </c>
      <c r="E1450">
        <v>2020</v>
      </c>
      <c r="F1450">
        <v>38454</v>
      </c>
      <c r="G1450">
        <v>5373</v>
      </c>
      <c r="H1450">
        <v>0</v>
      </c>
      <c r="I1450">
        <v>7251</v>
      </c>
      <c r="J1450">
        <v>6636</v>
      </c>
      <c r="K1450">
        <v>6805</v>
      </c>
      <c r="L1450">
        <v>5882</v>
      </c>
      <c r="M1450">
        <v>4802</v>
      </c>
      <c r="N1450">
        <v>4634</v>
      </c>
      <c r="O1450">
        <v>3385</v>
      </c>
      <c r="P1450">
        <v>1304</v>
      </c>
      <c r="Q1450">
        <v>386</v>
      </c>
      <c r="R1450">
        <v>128</v>
      </c>
      <c r="S1450">
        <v>2614</v>
      </c>
      <c r="T1450">
        <v>0</v>
      </c>
      <c r="U1450">
        <v>40830</v>
      </c>
      <c r="V1450">
        <v>2997</v>
      </c>
      <c r="W1450">
        <v>0</v>
      </c>
      <c r="X1450">
        <v>27156</v>
      </c>
      <c r="Y1450">
        <v>14898</v>
      </c>
      <c r="Z1450">
        <v>1773</v>
      </c>
      <c r="AA1450">
        <v>0</v>
      </c>
      <c r="AB1450">
        <v>2427</v>
      </c>
      <c r="AC1450">
        <v>39972</v>
      </c>
      <c r="AD1450">
        <v>0</v>
      </c>
      <c r="AE1450">
        <v>1428</v>
      </c>
      <c r="AF1450">
        <v>2427</v>
      </c>
      <c r="AG1450">
        <v>40884</v>
      </c>
      <c r="AH1450">
        <v>32</v>
      </c>
      <c r="AI1450">
        <v>484</v>
      </c>
      <c r="AJ1450">
        <v>0</v>
      </c>
      <c r="AK1450">
        <v>2398</v>
      </c>
      <c r="AL1450">
        <v>41429</v>
      </c>
      <c r="AM1450">
        <v>0</v>
      </c>
      <c r="AN1450">
        <v>43827</v>
      </c>
      <c r="AO1450">
        <v>0.87740433979054011</v>
      </c>
      <c r="AP1450">
        <v>0.1225956602094599</v>
      </c>
      <c r="AQ1450">
        <v>0</v>
      </c>
      <c r="AR1450">
        <v>0.16544595797111369</v>
      </c>
      <c r="AS1450">
        <v>0.15141351221849539</v>
      </c>
      <c r="AT1450">
        <v>0.155269582677345</v>
      </c>
      <c r="AU1450">
        <v>0.1342095055559358</v>
      </c>
      <c r="AV1450">
        <v>0.1095671617952404</v>
      </c>
      <c r="AW1450">
        <v>0.1057339083213544</v>
      </c>
      <c r="AX1450">
        <v>7.7235494101809382E-2</v>
      </c>
      <c r="AY1450">
        <v>2.975334839254341E-2</v>
      </c>
      <c r="AZ1450">
        <v>8.8073561959522671E-3</v>
      </c>
      <c r="BA1450">
        <v>5.964359869486846E-2</v>
      </c>
      <c r="BB1450">
        <v>2.9205740753416838E-3</v>
      </c>
      <c r="BC1450">
        <v>0</v>
      </c>
      <c r="BD1450">
        <v>0.93161749606407007</v>
      </c>
      <c r="BE1450">
        <v>6.83825039359299E-2</v>
      </c>
      <c r="BF1450">
        <v>0</v>
      </c>
      <c r="BG1450">
        <v>0.61961804367170925</v>
      </c>
      <c r="BH1450">
        <v>0.33992744198781571</v>
      </c>
      <c r="BI1450">
        <v>4.0454514340475048E-2</v>
      </c>
      <c r="BJ1450">
        <v>0</v>
      </c>
      <c r="BK1450">
        <v>5.5376822506673973E-2</v>
      </c>
      <c r="BL1450">
        <v>0.91204052296529536</v>
      </c>
      <c r="BM1450">
        <v>0</v>
      </c>
      <c r="BN1450">
        <v>3.2582654528030663E-2</v>
      </c>
      <c r="BO1450">
        <v>5.5376822506673973E-2</v>
      </c>
      <c r="BP1450">
        <v>0.93284961325210491</v>
      </c>
      <c r="BQ1450">
        <v>7.3014351883542107E-4</v>
      </c>
      <c r="BR1450">
        <v>1.104342072238574E-2</v>
      </c>
      <c r="BS1450">
        <v>0</v>
      </c>
      <c r="BT1450">
        <v>5.4715129942729368E-2</v>
      </c>
      <c r="BU1450">
        <v>0.94528487005727069</v>
      </c>
      <c r="BV1450">
        <v>0</v>
      </c>
      <c r="BW1450">
        <v>1</v>
      </c>
      <c r="BX1450" t="s">
        <v>2663</v>
      </c>
      <c r="BY1450">
        <v>70539</v>
      </c>
      <c r="BZ1450">
        <v>0.6213158678178029</v>
      </c>
      <c r="CA1450">
        <v>0</v>
      </c>
    </row>
    <row r="1451" spans="1:79" customFormat="1" x14ac:dyDescent="0.25">
      <c r="A1451" t="s">
        <v>2666</v>
      </c>
      <c r="B1451" t="s">
        <v>42</v>
      </c>
      <c r="C1451" t="s">
        <v>420</v>
      </c>
      <c r="D1451" t="s">
        <v>951</v>
      </c>
      <c r="E1451">
        <v>2020</v>
      </c>
      <c r="F1451">
        <v>7593</v>
      </c>
      <c r="G1451">
        <v>1076</v>
      </c>
      <c r="H1451">
        <v>0</v>
      </c>
      <c r="I1451">
        <v>799</v>
      </c>
      <c r="J1451">
        <v>905</v>
      </c>
      <c r="K1451">
        <v>1175</v>
      </c>
      <c r="L1451">
        <v>1233</v>
      </c>
      <c r="M1451">
        <v>1280</v>
      </c>
      <c r="N1451">
        <v>1336</v>
      </c>
      <c r="O1451">
        <v>1014</v>
      </c>
      <c r="P1451">
        <v>437</v>
      </c>
      <c r="Q1451">
        <v>174</v>
      </c>
      <c r="R1451">
        <v>55</v>
      </c>
      <c r="S1451">
        <v>261</v>
      </c>
      <c r="T1451">
        <v>0</v>
      </c>
      <c r="U1451">
        <v>7712</v>
      </c>
      <c r="V1451">
        <v>957</v>
      </c>
      <c r="W1451">
        <v>0</v>
      </c>
      <c r="X1451">
        <v>5101</v>
      </c>
      <c r="Y1451">
        <v>3074</v>
      </c>
      <c r="Z1451">
        <v>494</v>
      </c>
      <c r="AA1451">
        <v>0</v>
      </c>
      <c r="AB1451">
        <v>1213</v>
      </c>
      <c r="AC1451">
        <v>7235</v>
      </c>
      <c r="AD1451">
        <v>0</v>
      </c>
      <c r="AE1451">
        <v>221</v>
      </c>
      <c r="AF1451">
        <v>1213</v>
      </c>
      <c r="AG1451">
        <v>7439</v>
      </c>
      <c r="AH1451">
        <v>5</v>
      </c>
      <c r="AI1451">
        <v>12</v>
      </c>
      <c r="AJ1451">
        <v>0</v>
      </c>
      <c r="AK1451">
        <v>2161</v>
      </c>
      <c r="AL1451">
        <v>6508</v>
      </c>
      <c r="AM1451">
        <v>0</v>
      </c>
      <c r="AN1451">
        <v>8669</v>
      </c>
      <c r="AO1451">
        <v>0.87587957088476176</v>
      </c>
      <c r="AP1451">
        <v>0.1241204291152382</v>
      </c>
      <c r="AQ1451">
        <v>0</v>
      </c>
      <c r="AR1451">
        <v>9.2167493367170381E-2</v>
      </c>
      <c r="AS1451">
        <v>0.1043949705848425</v>
      </c>
      <c r="AT1451">
        <v>0.1355404314223094</v>
      </c>
      <c r="AU1451">
        <v>0.14223093782443191</v>
      </c>
      <c r="AV1451">
        <v>0.1476525550813243</v>
      </c>
      <c r="AW1451">
        <v>0.15411235436613219</v>
      </c>
      <c r="AX1451">
        <v>0.1169685084784866</v>
      </c>
      <c r="AY1451">
        <v>5.0409505133233362E-2</v>
      </c>
      <c r="AZ1451">
        <v>2.007151920636752E-2</v>
      </c>
      <c r="BA1451">
        <v>3.0107278809551271E-2</v>
      </c>
      <c r="BB1451">
        <v>6.3444457261506524E-3</v>
      </c>
      <c r="BC1451">
        <v>0</v>
      </c>
      <c r="BD1451">
        <v>0.8896066443649786</v>
      </c>
      <c r="BE1451">
        <v>0.1103933556350213</v>
      </c>
      <c r="BF1451">
        <v>0</v>
      </c>
      <c r="BG1451">
        <v>0.58841850271080864</v>
      </c>
      <c r="BH1451">
        <v>0.35459683931249281</v>
      </c>
      <c r="BI1451">
        <v>5.6984657976698577E-2</v>
      </c>
      <c r="BJ1451">
        <v>0</v>
      </c>
      <c r="BK1451">
        <v>0.1399238666512862</v>
      </c>
      <c r="BL1451">
        <v>0.8345829968854539</v>
      </c>
      <c r="BM1451">
        <v>0</v>
      </c>
      <c r="BN1451">
        <v>2.5493136463259888E-2</v>
      </c>
      <c r="BO1451">
        <v>0.1399238666512862</v>
      </c>
      <c r="BP1451">
        <v>0.85811512285154001</v>
      </c>
      <c r="BQ1451">
        <v>5.7676779328642294E-4</v>
      </c>
      <c r="BR1451">
        <v>1.3842427038874151E-3</v>
      </c>
      <c r="BS1451">
        <v>0</v>
      </c>
      <c r="BT1451">
        <v>0.24927904025839201</v>
      </c>
      <c r="BU1451">
        <v>0.75072095974160802</v>
      </c>
      <c r="BV1451">
        <v>0</v>
      </c>
      <c r="BW1451">
        <v>1</v>
      </c>
      <c r="BX1451" t="s">
        <v>2663</v>
      </c>
      <c r="BY1451">
        <v>70539</v>
      </c>
      <c r="BZ1451">
        <v>0.1228965536795248</v>
      </c>
      <c r="CA1451">
        <v>0</v>
      </c>
    </row>
    <row r="1452" spans="1:79" customFormat="1" x14ac:dyDescent="0.25">
      <c r="A1452" t="s">
        <v>2667</v>
      </c>
      <c r="B1452" t="s">
        <v>42</v>
      </c>
      <c r="C1452" t="s">
        <v>420</v>
      </c>
      <c r="D1452" t="s">
        <v>953</v>
      </c>
      <c r="E1452">
        <v>2020</v>
      </c>
      <c r="F1452">
        <v>7630</v>
      </c>
      <c r="G1452">
        <v>1061</v>
      </c>
      <c r="H1452">
        <v>0</v>
      </c>
      <c r="I1452">
        <v>579</v>
      </c>
      <c r="J1452">
        <v>758</v>
      </c>
      <c r="K1452">
        <v>1148</v>
      </c>
      <c r="L1452">
        <v>1247</v>
      </c>
      <c r="M1452">
        <v>1202</v>
      </c>
      <c r="N1452">
        <v>1174</v>
      </c>
      <c r="O1452">
        <v>1075</v>
      </c>
      <c r="P1452">
        <v>843</v>
      </c>
      <c r="Q1452">
        <v>349</v>
      </c>
      <c r="R1452">
        <v>205</v>
      </c>
      <c r="S1452">
        <v>111</v>
      </c>
      <c r="T1452">
        <v>0</v>
      </c>
      <c r="U1452">
        <v>8327</v>
      </c>
      <c r="V1452">
        <v>364</v>
      </c>
      <c r="W1452">
        <v>0</v>
      </c>
      <c r="X1452">
        <v>5125</v>
      </c>
      <c r="Y1452">
        <v>2160</v>
      </c>
      <c r="Z1452">
        <v>1406</v>
      </c>
      <c r="AA1452">
        <v>0</v>
      </c>
      <c r="AB1452">
        <v>1281</v>
      </c>
      <c r="AC1452">
        <v>4514</v>
      </c>
      <c r="AD1452">
        <v>0</v>
      </c>
      <c r="AE1452">
        <v>2896</v>
      </c>
      <c r="AF1452">
        <v>1281</v>
      </c>
      <c r="AG1452">
        <v>4829</v>
      </c>
      <c r="AH1452">
        <v>2305</v>
      </c>
      <c r="AI1452">
        <v>276</v>
      </c>
      <c r="AJ1452">
        <v>0</v>
      </c>
      <c r="AK1452">
        <v>521</v>
      </c>
      <c r="AL1452">
        <v>8170</v>
      </c>
      <c r="AM1452">
        <v>0</v>
      </c>
      <c r="AN1452">
        <v>8691</v>
      </c>
      <c r="AO1452">
        <v>0.8779196870325624</v>
      </c>
      <c r="AP1452">
        <v>0.1220803129674376</v>
      </c>
      <c r="AQ1452">
        <v>0</v>
      </c>
      <c r="AR1452">
        <v>6.6620642043493272E-2</v>
      </c>
      <c r="AS1452">
        <v>8.7216660913588775E-2</v>
      </c>
      <c r="AT1452">
        <v>0.13209066850765161</v>
      </c>
      <c r="AU1452">
        <v>0.14348176274306751</v>
      </c>
      <c r="AV1452">
        <v>0.1383039926360603</v>
      </c>
      <c r="AW1452">
        <v>0.13508226901392251</v>
      </c>
      <c r="AX1452">
        <v>0.1236911747785065</v>
      </c>
      <c r="AY1452">
        <v>9.6996893337935791E-2</v>
      </c>
      <c r="AZ1452">
        <v>4.0156483718789562E-2</v>
      </c>
      <c r="BA1452">
        <v>1.277183293061788E-2</v>
      </c>
      <c r="BB1452">
        <v>2.3587619376366359E-2</v>
      </c>
      <c r="BC1452">
        <v>0</v>
      </c>
      <c r="BD1452">
        <v>0.95811759291220799</v>
      </c>
      <c r="BE1452">
        <v>4.1882407087791972E-2</v>
      </c>
      <c r="BF1452">
        <v>0</v>
      </c>
      <c r="BG1452">
        <v>0.58969048440915894</v>
      </c>
      <c r="BH1452">
        <v>0.24853296513634801</v>
      </c>
      <c r="BI1452">
        <v>0.16177655045449321</v>
      </c>
      <c r="BJ1452">
        <v>0</v>
      </c>
      <c r="BK1452">
        <v>0.14739385571280639</v>
      </c>
      <c r="BL1452">
        <v>0.51938787251179386</v>
      </c>
      <c r="BM1452">
        <v>0</v>
      </c>
      <c r="BN1452">
        <v>0.33321827177539992</v>
      </c>
      <c r="BO1452">
        <v>0.14739385571280639</v>
      </c>
      <c r="BP1452">
        <v>0.55563226326084458</v>
      </c>
      <c r="BQ1452">
        <v>0.26521689103670459</v>
      </c>
      <c r="BR1452">
        <v>3.1756989989644463E-2</v>
      </c>
      <c r="BS1452">
        <v>0</v>
      </c>
      <c r="BT1452">
        <v>5.9947071683350603E-2</v>
      </c>
      <c r="BU1452">
        <v>0.94005292831664944</v>
      </c>
      <c r="BV1452">
        <v>0</v>
      </c>
      <c r="BW1452">
        <v>1</v>
      </c>
      <c r="BX1452" t="s">
        <v>2663</v>
      </c>
      <c r="BY1452">
        <v>70539</v>
      </c>
      <c r="BZ1452">
        <v>0.1232084378854251</v>
      </c>
      <c r="CA1452">
        <v>0</v>
      </c>
    </row>
    <row r="1453" spans="1:79" customFormat="1" x14ac:dyDescent="0.25">
      <c r="A1453" t="s">
        <v>2668</v>
      </c>
      <c r="B1453" t="s">
        <v>42</v>
      </c>
      <c r="C1453" t="s">
        <v>426</v>
      </c>
      <c r="D1453" t="s">
        <v>44</v>
      </c>
      <c r="E1453">
        <v>2020</v>
      </c>
      <c r="F1453">
        <v>9955</v>
      </c>
      <c r="G1453">
        <v>798</v>
      </c>
      <c r="H1453">
        <v>0</v>
      </c>
      <c r="I1453">
        <v>1630</v>
      </c>
      <c r="J1453">
        <v>1808</v>
      </c>
      <c r="K1453">
        <v>1616</v>
      </c>
      <c r="L1453">
        <v>1101</v>
      </c>
      <c r="M1453">
        <v>1006</v>
      </c>
      <c r="N1453">
        <v>999</v>
      </c>
      <c r="O1453">
        <v>1000</v>
      </c>
      <c r="P1453">
        <v>781</v>
      </c>
      <c r="Q1453">
        <v>347</v>
      </c>
      <c r="R1453">
        <v>110</v>
      </c>
      <c r="S1453">
        <v>355</v>
      </c>
      <c r="T1453">
        <v>0</v>
      </c>
      <c r="U1453">
        <v>9836</v>
      </c>
      <c r="V1453">
        <v>915</v>
      </c>
      <c r="W1453">
        <v>2</v>
      </c>
      <c r="X1453">
        <v>6225</v>
      </c>
      <c r="Y1453">
        <v>3018</v>
      </c>
      <c r="Z1453">
        <v>1510</v>
      </c>
      <c r="AA1453">
        <v>0</v>
      </c>
      <c r="AB1453">
        <v>494</v>
      </c>
      <c r="AC1453">
        <v>8677</v>
      </c>
      <c r="AD1453">
        <v>249</v>
      </c>
      <c r="AE1453">
        <v>1333</v>
      </c>
      <c r="AF1453">
        <v>278</v>
      </c>
      <c r="AG1453">
        <v>9688</v>
      </c>
      <c r="AH1453">
        <v>512</v>
      </c>
      <c r="AI1453">
        <v>26</v>
      </c>
      <c r="AJ1453">
        <v>249</v>
      </c>
      <c r="AK1453">
        <v>1862</v>
      </c>
      <c r="AL1453">
        <v>8889</v>
      </c>
      <c r="AM1453">
        <v>2</v>
      </c>
      <c r="AN1453">
        <v>10753</v>
      </c>
      <c r="AO1453">
        <v>0.92578815214358778</v>
      </c>
      <c r="AP1453">
        <v>7.4211847856412161E-2</v>
      </c>
      <c r="AQ1453">
        <v>0</v>
      </c>
      <c r="AR1453">
        <v>0.1515856040174835</v>
      </c>
      <c r="AS1453">
        <v>0.16813912396540501</v>
      </c>
      <c r="AT1453">
        <v>0.15028364177438849</v>
      </c>
      <c r="AU1453">
        <v>0.10239003068911</v>
      </c>
      <c r="AV1453">
        <v>9.3555286896679996E-2</v>
      </c>
      <c r="AW1453">
        <v>9.290430577513252E-2</v>
      </c>
      <c r="AX1453">
        <v>9.2997303078210733E-2</v>
      </c>
      <c r="AY1453">
        <v>7.2630893704082586E-2</v>
      </c>
      <c r="AZ1453">
        <v>3.2270064168139122E-2</v>
      </c>
      <c r="BA1453">
        <v>3.301404259276481E-2</v>
      </c>
      <c r="BB1453">
        <v>1.022970333860318E-2</v>
      </c>
      <c r="BC1453">
        <v>0</v>
      </c>
      <c r="BD1453">
        <v>0.9147214730772808</v>
      </c>
      <c r="BE1453">
        <v>8.5092532316562816E-2</v>
      </c>
      <c r="BF1453">
        <v>1.8599460615642151E-4</v>
      </c>
      <c r="BG1453">
        <v>0.57890821166186179</v>
      </c>
      <c r="BH1453">
        <v>0.28066586069004001</v>
      </c>
      <c r="BI1453">
        <v>0.14042592764809819</v>
      </c>
      <c r="BJ1453">
        <v>0</v>
      </c>
      <c r="BK1453">
        <v>4.5940667720636097E-2</v>
      </c>
      <c r="BL1453">
        <v>0.80693759880963456</v>
      </c>
      <c r="BM1453">
        <v>2.315632846647447E-2</v>
      </c>
      <c r="BN1453">
        <v>0.1239654050032549</v>
      </c>
      <c r="BO1453">
        <v>2.5853250255742581E-2</v>
      </c>
      <c r="BP1453">
        <v>0.90095787222170554</v>
      </c>
      <c r="BQ1453">
        <v>4.7614619176043892E-2</v>
      </c>
      <c r="BR1453">
        <v>2.4179298800334789E-3</v>
      </c>
      <c r="BS1453">
        <v>2.315632846647447E-2</v>
      </c>
      <c r="BT1453">
        <v>0.17316097833162841</v>
      </c>
      <c r="BU1453">
        <v>0.82665302706221522</v>
      </c>
      <c r="BV1453">
        <v>1.8599460615642151E-4</v>
      </c>
      <c r="BW1453">
        <v>1</v>
      </c>
      <c r="BX1453" t="s">
        <v>2669</v>
      </c>
      <c r="BY1453">
        <v>10753</v>
      </c>
      <c r="BZ1453">
        <v>1</v>
      </c>
      <c r="CA1453">
        <v>0</v>
      </c>
    </row>
    <row r="1454" spans="1:79" customFormat="1" x14ac:dyDescent="0.25">
      <c r="A1454" t="s">
        <v>2670</v>
      </c>
      <c r="B1454" t="s">
        <v>42</v>
      </c>
      <c r="C1454" t="s">
        <v>426</v>
      </c>
      <c r="D1454" t="s">
        <v>947</v>
      </c>
      <c r="E1454">
        <v>2020</v>
      </c>
      <c r="F1454">
        <v>1712</v>
      </c>
      <c r="G1454">
        <v>75</v>
      </c>
      <c r="H1454">
        <v>0</v>
      </c>
      <c r="I1454">
        <v>106</v>
      </c>
      <c r="J1454">
        <v>202</v>
      </c>
      <c r="K1454">
        <v>272</v>
      </c>
      <c r="L1454">
        <v>232</v>
      </c>
      <c r="M1454">
        <v>218</v>
      </c>
      <c r="N1454">
        <v>244</v>
      </c>
      <c r="O1454">
        <v>225</v>
      </c>
      <c r="P1454">
        <v>174</v>
      </c>
      <c r="Q1454">
        <v>81</v>
      </c>
      <c r="R1454">
        <v>22</v>
      </c>
      <c r="S1454">
        <v>11</v>
      </c>
      <c r="T1454">
        <v>0</v>
      </c>
      <c r="U1454">
        <v>1709</v>
      </c>
      <c r="V1454">
        <v>77</v>
      </c>
      <c r="W1454">
        <v>1</v>
      </c>
      <c r="X1454">
        <v>934</v>
      </c>
      <c r="Y1454">
        <v>612</v>
      </c>
      <c r="Z1454">
        <v>241</v>
      </c>
      <c r="AA1454">
        <v>0</v>
      </c>
      <c r="AB1454">
        <v>109</v>
      </c>
      <c r="AC1454">
        <v>1468</v>
      </c>
      <c r="AD1454">
        <v>0</v>
      </c>
      <c r="AE1454">
        <v>210</v>
      </c>
      <c r="AF1454">
        <v>31</v>
      </c>
      <c r="AG1454">
        <v>1682</v>
      </c>
      <c r="AH1454">
        <v>70</v>
      </c>
      <c r="AI1454">
        <v>4</v>
      </c>
      <c r="AJ1454">
        <v>0</v>
      </c>
      <c r="AK1454">
        <v>588</v>
      </c>
      <c r="AL1454">
        <v>1199</v>
      </c>
      <c r="AM1454">
        <v>0</v>
      </c>
      <c r="AN1454">
        <v>1787</v>
      </c>
      <c r="AO1454">
        <v>0.95803021824286516</v>
      </c>
      <c r="AP1454">
        <v>4.1969781757134873E-2</v>
      </c>
      <c r="AQ1454">
        <v>0</v>
      </c>
      <c r="AR1454">
        <v>5.9317291550083938E-2</v>
      </c>
      <c r="AS1454">
        <v>0.1130386121992166</v>
      </c>
      <c r="AT1454">
        <v>0.1522104085058758</v>
      </c>
      <c r="AU1454">
        <v>0.1298265249020705</v>
      </c>
      <c r="AV1454">
        <v>0.1219921656407387</v>
      </c>
      <c r="AW1454">
        <v>0.13654168998321209</v>
      </c>
      <c r="AX1454">
        <v>0.1259093452714046</v>
      </c>
      <c r="AY1454">
        <v>9.7369893676552882E-2</v>
      </c>
      <c r="AZ1454">
        <v>4.5327364297705647E-2</v>
      </c>
      <c r="BA1454">
        <v>6.155567991046447E-3</v>
      </c>
      <c r="BB1454">
        <v>1.231113598209289E-2</v>
      </c>
      <c r="BC1454">
        <v>0</v>
      </c>
      <c r="BD1454">
        <v>0.95635142697257969</v>
      </c>
      <c r="BE1454">
        <v>4.3088975937325129E-2</v>
      </c>
      <c r="BF1454">
        <v>5.5959709009513155E-4</v>
      </c>
      <c r="BG1454">
        <v>0.52266368214885284</v>
      </c>
      <c r="BH1454">
        <v>0.34247341913822049</v>
      </c>
      <c r="BI1454">
        <v>0.1348628987129267</v>
      </c>
      <c r="BJ1454">
        <v>0</v>
      </c>
      <c r="BK1454">
        <v>6.0996082820369342E-2</v>
      </c>
      <c r="BL1454">
        <v>0.82148852825965302</v>
      </c>
      <c r="BM1454">
        <v>0</v>
      </c>
      <c r="BN1454">
        <v>0.11751538891997761</v>
      </c>
      <c r="BO1454">
        <v>1.7347509792949072E-2</v>
      </c>
      <c r="BP1454">
        <v>0.9412423055400112</v>
      </c>
      <c r="BQ1454">
        <v>3.9171796306659207E-2</v>
      </c>
      <c r="BR1454">
        <v>2.2383883603805262E-3</v>
      </c>
      <c r="BS1454">
        <v>0</v>
      </c>
      <c r="BT1454">
        <v>0.32904308897593731</v>
      </c>
      <c r="BU1454">
        <v>0.67095691102406263</v>
      </c>
      <c r="BV1454">
        <v>0</v>
      </c>
      <c r="BW1454">
        <v>1</v>
      </c>
      <c r="BX1454" t="s">
        <v>2669</v>
      </c>
      <c r="BY1454">
        <v>10753</v>
      </c>
      <c r="BZ1454">
        <v>0.1661861806007626</v>
      </c>
      <c r="CA1454">
        <v>0</v>
      </c>
    </row>
    <row r="1455" spans="1:79" customFormat="1" x14ac:dyDescent="0.25">
      <c r="A1455" t="s">
        <v>2671</v>
      </c>
      <c r="B1455" t="s">
        <v>42</v>
      </c>
      <c r="C1455" t="s">
        <v>426</v>
      </c>
      <c r="D1455" t="s">
        <v>949</v>
      </c>
      <c r="E1455">
        <v>2020</v>
      </c>
      <c r="F1455">
        <v>6015</v>
      </c>
      <c r="G1455">
        <v>527</v>
      </c>
      <c r="H1455">
        <v>0</v>
      </c>
      <c r="I1455">
        <v>1325</v>
      </c>
      <c r="J1455">
        <v>1338</v>
      </c>
      <c r="K1455">
        <v>1065</v>
      </c>
      <c r="L1455">
        <v>648</v>
      </c>
      <c r="M1455">
        <v>505</v>
      </c>
      <c r="N1455">
        <v>467</v>
      </c>
      <c r="O1455">
        <v>440</v>
      </c>
      <c r="P1455">
        <v>308</v>
      </c>
      <c r="Q1455">
        <v>119</v>
      </c>
      <c r="R1455">
        <v>35</v>
      </c>
      <c r="S1455">
        <v>292</v>
      </c>
      <c r="T1455">
        <v>0</v>
      </c>
      <c r="U1455">
        <v>5976</v>
      </c>
      <c r="V1455">
        <v>566</v>
      </c>
      <c r="W1455">
        <v>0</v>
      </c>
      <c r="X1455">
        <v>3806</v>
      </c>
      <c r="Y1455">
        <v>1762</v>
      </c>
      <c r="Z1455">
        <v>974</v>
      </c>
      <c r="AA1455">
        <v>0</v>
      </c>
      <c r="AB1455">
        <v>177</v>
      </c>
      <c r="AC1455">
        <v>5974</v>
      </c>
      <c r="AD1455">
        <v>0</v>
      </c>
      <c r="AE1455">
        <v>391</v>
      </c>
      <c r="AF1455">
        <v>65</v>
      </c>
      <c r="AG1455">
        <v>6373</v>
      </c>
      <c r="AH1455">
        <v>97</v>
      </c>
      <c r="AI1455">
        <v>7</v>
      </c>
      <c r="AJ1455">
        <v>0</v>
      </c>
      <c r="AK1455">
        <v>724</v>
      </c>
      <c r="AL1455">
        <v>5818</v>
      </c>
      <c r="AM1455">
        <v>0</v>
      </c>
      <c r="AN1455">
        <v>6542</v>
      </c>
      <c r="AO1455">
        <v>0.91944359523081631</v>
      </c>
      <c r="AP1455">
        <v>8.0556404769183743E-2</v>
      </c>
      <c r="AQ1455">
        <v>0</v>
      </c>
      <c r="AR1455">
        <v>0.20253745032100279</v>
      </c>
      <c r="AS1455">
        <v>0.2045246102109447</v>
      </c>
      <c r="AT1455">
        <v>0.16279425252216451</v>
      </c>
      <c r="AU1455">
        <v>9.9052277590950782E-2</v>
      </c>
      <c r="AV1455">
        <v>7.7193518801589728E-2</v>
      </c>
      <c r="AW1455">
        <v>7.1384897584836446E-2</v>
      </c>
      <c r="AX1455">
        <v>6.7257719351880157E-2</v>
      </c>
      <c r="AY1455">
        <v>4.708040354631611E-2</v>
      </c>
      <c r="AZ1455">
        <v>1.819015591562213E-2</v>
      </c>
      <c r="BA1455">
        <v>4.4634668297156843E-2</v>
      </c>
      <c r="BB1455">
        <v>5.3500458575359219E-3</v>
      </c>
      <c r="BC1455">
        <v>0</v>
      </c>
      <c r="BD1455">
        <v>0.91348211556099057</v>
      </c>
      <c r="BE1455">
        <v>8.6517884439009471E-2</v>
      </c>
      <c r="BF1455">
        <v>0</v>
      </c>
      <c r="BG1455">
        <v>0.58177927239376337</v>
      </c>
      <c r="BH1455">
        <v>0.26933659431366552</v>
      </c>
      <c r="BI1455">
        <v>0.14888413329257111</v>
      </c>
      <c r="BJ1455">
        <v>0</v>
      </c>
      <c r="BK1455">
        <v>2.705594619382452E-2</v>
      </c>
      <c r="BL1455">
        <v>0.91317639865484557</v>
      </c>
      <c r="BM1455">
        <v>0</v>
      </c>
      <c r="BN1455">
        <v>5.9767655151329868E-2</v>
      </c>
      <c r="BO1455">
        <v>9.9357994497095686E-3</v>
      </c>
      <c r="BP1455">
        <v>0.97416692143075512</v>
      </c>
      <c r="BQ1455">
        <v>1.4827269948028131E-2</v>
      </c>
      <c r="BR1455">
        <v>1.0700091715071839E-3</v>
      </c>
      <c r="BS1455">
        <v>0</v>
      </c>
      <c r="BT1455">
        <v>0.1106695200244573</v>
      </c>
      <c r="BU1455">
        <v>0.8893304799755426</v>
      </c>
      <c r="BV1455">
        <v>0</v>
      </c>
      <c r="BW1455">
        <v>1</v>
      </c>
      <c r="BX1455" t="s">
        <v>2669</v>
      </c>
      <c r="BY1455">
        <v>10753</v>
      </c>
      <c r="BZ1455">
        <v>0.60838835673765457</v>
      </c>
      <c r="CA1455">
        <v>0</v>
      </c>
    </row>
    <row r="1456" spans="1:79" customFormat="1" x14ac:dyDescent="0.25">
      <c r="A1456" t="s">
        <v>2672</v>
      </c>
      <c r="B1456" t="s">
        <v>42</v>
      </c>
      <c r="C1456" t="s">
        <v>426</v>
      </c>
      <c r="D1456" t="s">
        <v>951</v>
      </c>
      <c r="E1456">
        <v>2020</v>
      </c>
      <c r="F1456">
        <v>898</v>
      </c>
      <c r="G1456">
        <v>80</v>
      </c>
      <c r="H1456">
        <v>0</v>
      </c>
      <c r="I1456">
        <v>116</v>
      </c>
      <c r="J1456">
        <v>127</v>
      </c>
      <c r="K1456">
        <v>109</v>
      </c>
      <c r="L1456">
        <v>69</v>
      </c>
      <c r="M1456">
        <v>111</v>
      </c>
      <c r="N1456">
        <v>103</v>
      </c>
      <c r="O1456">
        <v>135</v>
      </c>
      <c r="P1456">
        <v>93</v>
      </c>
      <c r="Q1456">
        <v>61</v>
      </c>
      <c r="R1456">
        <v>19</v>
      </c>
      <c r="S1456">
        <v>35</v>
      </c>
      <c r="T1456">
        <v>0</v>
      </c>
      <c r="U1456">
        <v>806</v>
      </c>
      <c r="V1456">
        <v>171</v>
      </c>
      <c r="W1456">
        <v>1</v>
      </c>
      <c r="X1456">
        <v>523</v>
      </c>
      <c r="Y1456">
        <v>332</v>
      </c>
      <c r="Z1456">
        <v>123</v>
      </c>
      <c r="AA1456">
        <v>0</v>
      </c>
      <c r="AB1456">
        <v>102</v>
      </c>
      <c r="AC1456">
        <v>789</v>
      </c>
      <c r="AD1456">
        <v>0</v>
      </c>
      <c r="AE1456">
        <v>87</v>
      </c>
      <c r="AF1456">
        <v>27</v>
      </c>
      <c r="AG1456">
        <v>941</v>
      </c>
      <c r="AH1456">
        <v>10</v>
      </c>
      <c r="AI1456">
        <v>0</v>
      </c>
      <c r="AJ1456">
        <v>0</v>
      </c>
      <c r="AK1456">
        <v>425</v>
      </c>
      <c r="AL1456">
        <v>553</v>
      </c>
      <c r="AM1456">
        <v>0</v>
      </c>
      <c r="AN1456">
        <v>978</v>
      </c>
      <c r="AO1456">
        <v>0.91820040899795496</v>
      </c>
      <c r="AP1456">
        <v>8.1799591002044994E-2</v>
      </c>
      <c r="AQ1456">
        <v>0</v>
      </c>
      <c r="AR1456">
        <v>0.11860940695296519</v>
      </c>
      <c r="AS1456">
        <v>0.1298568507157464</v>
      </c>
      <c r="AT1456">
        <v>0.1114519427402863</v>
      </c>
      <c r="AU1456">
        <v>7.0552147239263799E-2</v>
      </c>
      <c r="AV1456">
        <v>0.11349693251533741</v>
      </c>
      <c r="AW1456">
        <v>0.10531697341513289</v>
      </c>
      <c r="AX1456">
        <v>0.1380368098159509</v>
      </c>
      <c r="AY1456">
        <v>9.5092024539877307E-2</v>
      </c>
      <c r="AZ1456">
        <v>6.2372188139059308E-2</v>
      </c>
      <c r="BA1456">
        <v>3.5787321063394682E-2</v>
      </c>
      <c r="BB1456">
        <v>1.942740286298569E-2</v>
      </c>
      <c r="BC1456">
        <v>0</v>
      </c>
      <c r="BD1456">
        <v>0.82413087934560325</v>
      </c>
      <c r="BE1456">
        <v>0.17484662576687121</v>
      </c>
      <c r="BF1456">
        <v>1.022494887525562E-3</v>
      </c>
      <c r="BG1456">
        <v>0.53476482617586907</v>
      </c>
      <c r="BH1456">
        <v>0.33946830265848671</v>
      </c>
      <c r="BI1456">
        <v>0.1257668711656442</v>
      </c>
      <c r="BJ1456">
        <v>0</v>
      </c>
      <c r="BK1456">
        <v>0.1042944785276074</v>
      </c>
      <c r="BL1456">
        <v>0.80674846625766872</v>
      </c>
      <c r="BM1456">
        <v>0</v>
      </c>
      <c r="BN1456">
        <v>8.8957055214723926E-2</v>
      </c>
      <c r="BO1456">
        <v>2.7607361963190181E-2</v>
      </c>
      <c r="BP1456">
        <v>0.96216768916155415</v>
      </c>
      <c r="BQ1456">
        <v>1.0224948875255621E-2</v>
      </c>
      <c r="BR1456">
        <v>0</v>
      </c>
      <c r="BS1456">
        <v>0</v>
      </c>
      <c r="BT1456">
        <v>0.43456032719836402</v>
      </c>
      <c r="BU1456">
        <v>0.56543967280163598</v>
      </c>
      <c r="BV1456">
        <v>0</v>
      </c>
      <c r="BW1456">
        <v>1</v>
      </c>
      <c r="BX1456" t="s">
        <v>2669</v>
      </c>
      <c r="BY1456">
        <v>10753</v>
      </c>
      <c r="BZ1456">
        <v>9.0951362410490094E-2</v>
      </c>
      <c r="CA1456">
        <v>0</v>
      </c>
    </row>
    <row r="1457" spans="1:79" customFormat="1" x14ac:dyDescent="0.25">
      <c r="A1457" t="s">
        <v>2673</v>
      </c>
      <c r="B1457" t="s">
        <v>42</v>
      </c>
      <c r="C1457" t="s">
        <v>426</v>
      </c>
      <c r="D1457" t="s">
        <v>953</v>
      </c>
      <c r="E1457">
        <v>2020</v>
      </c>
      <c r="F1457">
        <v>1101</v>
      </c>
      <c r="G1457">
        <v>96</v>
      </c>
      <c r="H1457">
        <v>0</v>
      </c>
      <c r="I1457">
        <v>51</v>
      </c>
      <c r="J1457">
        <v>100</v>
      </c>
      <c r="K1457">
        <v>138</v>
      </c>
      <c r="L1457">
        <v>131</v>
      </c>
      <c r="M1457">
        <v>145</v>
      </c>
      <c r="N1457">
        <v>158</v>
      </c>
      <c r="O1457">
        <v>186</v>
      </c>
      <c r="P1457">
        <v>177</v>
      </c>
      <c r="Q1457">
        <v>80</v>
      </c>
      <c r="R1457">
        <v>27</v>
      </c>
      <c r="S1457">
        <v>4</v>
      </c>
      <c r="T1457">
        <v>0</v>
      </c>
      <c r="U1457">
        <v>1127</v>
      </c>
      <c r="V1457">
        <v>70</v>
      </c>
      <c r="W1457">
        <v>0</v>
      </c>
      <c r="X1457">
        <v>817</v>
      </c>
      <c r="Y1457">
        <v>250</v>
      </c>
      <c r="Z1457">
        <v>130</v>
      </c>
      <c r="AA1457">
        <v>0</v>
      </c>
      <c r="AB1457">
        <v>106</v>
      </c>
      <c r="AC1457">
        <v>446</v>
      </c>
      <c r="AD1457">
        <v>0</v>
      </c>
      <c r="AE1457">
        <v>645</v>
      </c>
      <c r="AF1457">
        <v>155</v>
      </c>
      <c r="AG1457">
        <v>692</v>
      </c>
      <c r="AH1457">
        <v>335</v>
      </c>
      <c r="AI1457">
        <v>15</v>
      </c>
      <c r="AJ1457">
        <v>0</v>
      </c>
      <c r="AK1457">
        <v>76</v>
      </c>
      <c r="AL1457">
        <v>1121</v>
      </c>
      <c r="AM1457">
        <v>0</v>
      </c>
      <c r="AN1457">
        <v>1197</v>
      </c>
      <c r="AO1457">
        <v>0.91979949874686717</v>
      </c>
      <c r="AP1457">
        <v>8.0200501253132828E-2</v>
      </c>
      <c r="AQ1457">
        <v>0</v>
      </c>
      <c r="AR1457">
        <v>4.2606516290726808E-2</v>
      </c>
      <c r="AS1457">
        <v>8.3542188805346695E-2</v>
      </c>
      <c r="AT1457">
        <v>0.1152882205513784</v>
      </c>
      <c r="AU1457">
        <v>0.1094402673350042</v>
      </c>
      <c r="AV1457">
        <v>0.12113617376775269</v>
      </c>
      <c r="AW1457">
        <v>0.13199665831244781</v>
      </c>
      <c r="AX1457">
        <v>0.15538847117794491</v>
      </c>
      <c r="AY1457">
        <v>0.14786967418546371</v>
      </c>
      <c r="AZ1457">
        <v>6.6833751044277356E-2</v>
      </c>
      <c r="BA1457">
        <v>3.3416875522138678E-3</v>
      </c>
      <c r="BB1457">
        <v>2.2556390977443611E-2</v>
      </c>
      <c r="BC1457">
        <v>0</v>
      </c>
      <c r="BD1457">
        <v>0.94152046783625731</v>
      </c>
      <c r="BE1457">
        <v>5.8479532163742687E-2</v>
      </c>
      <c r="BF1457">
        <v>0</v>
      </c>
      <c r="BG1457">
        <v>0.68253968253968256</v>
      </c>
      <c r="BH1457">
        <v>0.20885547201336671</v>
      </c>
      <c r="BI1457">
        <v>0.1086048454469507</v>
      </c>
      <c r="BJ1457">
        <v>0</v>
      </c>
      <c r="BK1457">
        <v>8.8554720133667497E-2</v>
      </c>
      <c r="BL1457">
        <v>0.37259816207184632</v>
      </c>
      <c r="BM1457">
        <v>0</v>
      </c>
      <c r="BN1457">
        <v>0.53884711779448624</v>
      </c>
      <c r="BO1457">
        <v>0.12949039264828741</v>
      </c>
      <c r="BP1457">
        <v>0.57811194653299913</v>
      </c>
      <c r="BQ1457">
        <v>0.27986633249791137</v>
      </c>
      <c r="BR1457">
        <v>1.2531328320802001E-2</v>
      </c>
      <c r="BS1457">
        <v>0</v>
      </c>
      <c r="BT1457">
        <v>6.3492063492063489E-2</v>
      </c>
      <c r="BU1457">
        <v>0.93650793650793651</v>
      </c>
      <c r="BV1457">
        <v>0</v>
      </c>
      <c r="BW1457">
        <v>1</v>
      </c>
      <c r="BX1457" t="s">
        <v>2669</v>
      </c>
      <c r="BY1457">
        <v>10753</v>
      </c>
      <c r="BZ1457">
        <v>0.1113177717846182</v>
      </c>
      <c r="CA1457">
        <v>0</v>
      </c>
    </row>
    <row r="1458" spans="1:79" customFormat="1" x14ac:dyDescent="0.25">
      <c r="A1458" t="s">
        <v>2674</v>
      </c>
      <c r="B1458" t="s">
        <v>42</v>
      </c>
      <c r="C1458" t="s">
        <v>426</v>
      </c>
      <c r="D1458" t="s">
        <v>961</v>
      </c>
      <c r="E1458">
        <v>2020</v>
      </c>
      <c r="F1458">
        <v>229</v>
      </c>
      <c r="G1458">
        <v>20</v>
      </c>
      <c r="H1458">
        <v>0</v>
      </c>
      <c r="I1458">
        <v>32</v>
      </c>
      <c r="J1458">
        <v>41</v>
      </c>
      <c r="K1458">
        <v>32</v>
      </c>
      <c r="L1458">
        <v>21</v>
      </c>
      <c r="M1458">
        <v>27</v>
      </c>
      <c r="N1458">
        <v>27</v>
      </c>
      <c r="O1458">
        <v>14</v>
      </c>
      <c r="P1458">
        <v>29</v>
      </c>
      <c r="Q1458">
        <v>6</v>
      </c>
      <c r="R1458">
        <v>7</v>
      </c>
      <c r="S1458">
        <v>13</v>
      </c>
      <c r="T1458">
        <v>0</v>
      </c>
      <c r="U1458">
        <v>218</v>
      </c>
      <c r="V1458">
        <v>31</v>
      </c>
      <c r="W1458">
        <v>0</v>
      </c>
      <c r="X1458">
        <v>145</v>
      </c>
      <c r="Y1458">
        <v>62</v>
      </c>
      <c r="Z1458">
        <v>42</v>
      </c>
      <c r="AA1458">
        <v>0</v>
      </c>
      <c r="AB1458">
        <v>0</v>
      </c>
      <c r="AC1458">
        <v>0</v>
      </c>
      <c r="AD1458">
        <v>249</v>
      </c>
      <c r="AE1458">
        <v>0</v>
      </c>
      <c r="AF1458">
        <v>0</v>
      </c>
      <c r="AG1458">
        <v>0</v>
      </c>
      <c r="AH1458">
        <v>0</v>
      </c>
      <c r="AI1458">
        <v>0</v>
      </c>
      <c r="AJ1458">
        <v>249</v>
      </c>
      <c r="AK1458">
        <v>49</v>
      </c>
      <c r="AL1458">
        <v>198</v>
      </c>
      <c r="AM1458">
        <v>2</v>
      </c>
      <c r="AN1458">
        <v>249</v>
      </c>
      <c r="AO1458">
        <v>0.91967871485943775</v>
      </c>
      <c r="AP1458">
        <v>8.0321285140562249E-2</v>
      </c>
      <c r="AQ1458">
        <v>0</v>
      </c>
      <c r="AR1458">
        <v>0.12851405622489959</v>
      </c>
      <c r="AS1458">
        <v>0.1646586345381526</v>
      </c>
      <c r="AT1458">
        <v>0.12851405622489959</v>
      </c>
      <c r="AU1458">
        <v>8.4337349397590355E-2</v>
      </c>
      <c r="AV1458">
        <v>0.108433734939759</v>
      </c>
      <c r="AW1458">
        <v>0.108433734939759</v>
      </c>
      <c r="AX1458">
        <v>5.6224899598393573E-2</v>
      </c>
      <c r="AY1458">
        <v>0.11646586345381529</v>
      </c>
      <c r="AZ1458">
        <v>2.4096385542168679E-2</v>
      </c>
      <c r="BA1458">
        <v>5.2208835341365459E-2</v>
      </c>
      <c r="BB1458">
        <v>2.811244979919679E-2</v>
      </c>
      <c r="BC1458">
        <v>0</v>
      </c>
      <c r="BD1458">
        <v>0.87550200803212852</v>
      </c>
      <c r="BE1458">
        <v>0.12449799196787149</v>
      </c>
      <c r="BF1458">
        <v>0</v>
      </c>
      <c r="BG1458">
        <v>0.58232931726907633</v>
      </c>
      <c r="BH1458">
        <v>0.24899598393574299</v>
      </c>
      <c r="BI1458">
        <v>0.16867469879518071</v>
      </c>
      <c r="BJ1458">
        <v>0</v>
      </c>
      <c r="BK1458">
        <v>0</v>
      </c>
      <c r="BL1458">
        <v>0</v>
      </c>
      <c r="BM1458">
        <v>1</v>
      </c>
      <c r="BN1458">
        <v>0</v>
      </c>
      <c r="BO1458">
        <v>0</v>
      </c>
      <c r="BP1458">
        <v>0</v>
      </c>
      <c r="BQ1458">
        <v>0</v>
      </c>
      <c r="BR1458">
        <v>0</v>
      </c>
      <c r="BS1458">
        <v>1</v>
      </c>
      <c r="BT1458">
        <v>0.19678714859437749</v>
      </c>
      <c r="BU1458">
        <v>0.79518072289156627</v>
      </c>
      <c r="BV1458">
        <v>8.0321285140562242E-3</v>
      </c>
      <c r="BW1458">
        <v>1</v>
      </c>
      <c r="BX1458" t="s">
        <v>2669</v>
      </c>
      <c r="BY1458">
        <v>10753</v>
      </c>
      <c r="BZ1458">
        <v>2.315632846647447E-2</v>
      </c>
      <c r="CA1458">
        <v>0</v>
      </c>
    </row>
    <row r="1459" spans="1:79" customFormat="1" x14ac:dyDescent="0.25">
      <c r="A1459" t="s">
        <v>2675</v>
      </c>
      <c r="B1459" t="s">
        <v>42</v>
      </c>
      <c r="C1459" t="s">
        <v>433</v>
      </c>
      <c r="D1459" t="s">
        <v>44</v>
      </c>
      <c r="E1459">
        <v>2020</v>
      </c>
      <c r="F1459">
        <v>464</v>
      </c>
      <c r="G1459">
        <v>53</v>
      </c>
      <c r="H1459">
        <v>0</v>
      </c>
      <c r="I1459">
        <v>65</v>
      </c>
      <c r="J1459">
        <v>87</v>
      </c>
      <c r="K1459">
        <v>86</v>
      </c>
      <c r="L1459">
        <v>62</v>
      </c>
      <c r="M1459">
        <v>46</v>
      </c>
      <c r="N1459">
        <v>42</v>
      </c>
      <c r="O1459">
        <v>59</v>
      </c>
      <c r="P1459">
        <v>39</v>
      </c>
      <c r="Q1459">
        <v>17</v>
      </c>
      <c r="R1459">
        <v>4</v>
      </c>
      <c r="S1459">
        <v>10</v>
      </c>
      <c r="T1459">
        <v>0</v>
      </c>
      <c r="U1459">
        <v>469</v>
      </c>
      <c r="V1459">
        <v>48</v>
      </c>
      <c r="W1459">
        <v>0</v>
      </c>
      <c r="X1459">
        <v>262</v>
      </c>
      <c r="Y1459">
        <v>181</v>
      </c>
      <c r="Z1459">
        <v>74</v>
      </c>
      <c r="AA1459">
        <v>0</v>
      </c>
      <c r="AB1459">
        <v>47</v>
      </c>
      <c r="AC1459">
        <v>399</v>
      </c>
      <c r="AD1459">
        <v>9</v>
      </c>
      <c r="AE1459">
        <v>62</v>
      </c>
      <c r="AF1459">
        <v>36</v>
      </c>
      <c r="AG1459">
        <v>451</v>
      </c>
      <c r="AH1459">
        <v>14</v>
      </c>
      <c r="AI1459">
        <v>1</v>
      </c>
      <c r="AJ1459">
        <v>15</v>
      </c>
      <c r="AK1459">
        <v>63</v>
      </c>
      <c r="AL1459">
        <v>336</v>
      </c>
      <c r="AM1459">
        <v>118</v>
      </c>
      <c r="AN1459">
        <v>517</v>
      </c>
      <c r="AO1459">
        <v>0.89748549323017413</v>
      </c>
      <c r="AP1459">
        <v>0.1025145067698259</v>
      </c>
      <c r="AQ1459">
        <v>0</v>
      </c>
      <c r="AR1459">
        <v>0.12572533849129591</v>
      </c>
      <c r="AS1459">
        <v>0.16827852998065759</v>
      </c>
      <c r="AT1459">
        <v>0.16634429400386849</v>
      </c>
      <c r="AU1459">
        <v>0.1199226305609284</v>
      </c>
      <c r="AV1459">
        <v>8.8974854932301742E-2</v>
      </c>
      <c r="AW1459">
        <v>8.1237911025145063E-2</v>
      </c>
      <c r="AX1459">
        <v>0.11411992263056089</v>
      </c>
      <c r="AY1459">
        <v>7.5435203094777567E-2</v>
      </c>
      <c r="AZ1459">
        <v>3.2882011605415859E-2</v>
      </c>
      <c r="BA1459">
        <v>1.9342359767891681E-2</v>
      </c>
      <c r="BB1459">
        <v>7.7369439071566732E-3</v>
      </c>
      <c r="BC1459">
        <v>0</v>
      </c>
      <c r="BD1459">
        <v>0.90715667311411996</v>
      </c>
      <c r="BE1459">
        <v>9.2843326885880081E-2</v>
      </c>
      <c r="BF1459">
        <v>0</v>
      </c>
      <c r="BG1459">
        <v>0.50676982591876207</v>
      </c>
      <c r="BH1459">
        <v>0.35009671179883939</v>
      </c>
      <c r="BI1459">
        <v>0.14313346228239851</v>
      </c>
      <c r="BJ1459">
        <v>0</v>
      </c>
      <c r="BK1459">
        <v>9.0909090909090912E-2</v>
      </c>
      <c r="BL1459">
        <v>0.77176015473887816</v>
      </c>
      <c r="BM1459">
        <v>1.7408123791102511E-2</v>
      </c>
      <c r="BN1459">
        <v>0.1199226305609284</v>
      </c>
      <c r="BO1459">
        <v>6.9632495164410058E-2</v>
      </c>
      <c r="BP1459">
        <v>0.87234042553191493</v>
      </c>
      <c r="BQ1459">
        <v>2.707930367504836E-2</v>
      </c>
      <c r="BR1459">
        <v>1.9342359767891681E-3</v>
      </c>
      <c r="BS1459">
        <v>2.9013539651837519E-2</v>
      </c>
      <c r="BT1459">
        <v>0.1218568665377176</v>
      </c>
      <c r="BU1459">
        <v>0.6499032882011605</v>
      </c>
      <c r="BV1459">
        <v>0.22823984526112179</v>
      </c>
      <c r="BW1459">
        <v>1</v>
      </c>
      <c r="BX1459" t="s">
        <v>2676</v>
      </c>
      <c r="BY1459">
        <v>517</v>
      </c>
      <c r="BZ1459">
        <v>1</v>
      </c>
      <c r="CA1459">
        <v>0</v>
      </c>
    </row>
    <row r="1460" spans="1:79" customFormat="1" x14ac:dyDescent="0.25">
      <c r="A1460" t="s">
        <v>2677</v>
      </c>
      <c r="B1460" t="s">
        <v>42</v>
      </c>
      <c r="C1460" t="s">
        <v>433</v>
      </c>
      <c r="D1460" t="s">
        <v>947</v>
      </c>
      <c r="E1460">
        <v>2020</v>
      </c>
      <c r="F1460">
        <v>135</v>
      </c>
      <c r="G1460">
        <v>12</v>
      </c>
      <c r="H1460">
        <v>0</v>
      </c>
      <c r="I1460">
        <v>11</v>
      </c>
      <c r="J1460">
        <v>22</v>
      </c>
      <c r="K1460">
        <v>27</v>
      </c>
      <c r="L1460">
        <v>20</v>
      </c>
      <c r="M1460">
        <v>14</v>
      </c>
      <c r="N1460">
        <v>10</v>
      </c>
      <c r="O1460">
        <v>23</v>
      </c>
      <c r="P1460">
        <v>13</v>
      </c>
      <c r="Q1460">
        <v>6</v>
      </c>
      <c r="R1460">
        <v>0</v>
      </c>
      <c r="S1460">
        <v>1</v>
      </c>
      <c r="T1460">
        <v>0</v>
      </c>
      <c r="U1460">
        <v>133</v>
      </c>
      <c r="V1460">
        <v>14</v>
      </c>
      <c r="W1460">
        <v>0</v>
      </c>
      <c r="X1460">
        <v>67</v>
      </c>
      <c r="Y1460">
        <v>58</v>
      </c>
      <c r="Z1460">
        <v>22</v>
      </c>
      <c r="AA1460">
        <v>0</v>
      </c>
      <c r="AB1460">
        <v>17</v>
      </c>
      <c r="AC1460">
        <v>117</v>
      </c>
      <c r="AD1460">
        <v>1</v>
      </c>
      <c r="AE1460">
        <v>12</v>
      </c>
      <c r="AF1460">
        <v>6</v>
      </c>
      <c r="AG1460">
        <v>135</v>
      </c>
      <c r="AH1460">
        <v>0</v>
      </c>
      <c r="AI1460">
        <v>0</v>
      </c>
      <c r="AJ1460">
        <v>6</v>
      </c>
      <c r="AK1460">
        <v>43</v>
      </c>
      <c r="AL1460">
        <v>76</v>
      </c>
      <c r="AM1460">
        <v>28</v>
      </c>
      <c r="AN1460">
        <v>147</v>
      </c>
      <c r="AO1460">
        <v>0.91836734693877553</v>
      </c>
      <c r="AP1460">
        <v>8.1632653061224483E-2</v>
      </c>
      <c r="AQ1460">
        <v>0</v>
      </c>
      <c r="AR1460">
        <v>7.4829931972789115E-2</v>
      </c>
      <c r="AS1460">
        <v>0.1496598639455782</v>
      </c>
      <c r="AT1460">
        <v>0.18367346938775511</v>
      </c>
      <c r="AU1460">
        <v>0.1360544217687075</v>
      </c>
      <c r="AV1460">
        <v>9.5238095238095233E-2</v>
      </c>
      <c r="AW1460">
        <v>6.8027210884353748E-2</v>
      </c>
      <c r="AX1460">
        <v>0.15646258503401361</v>
      </c>
      <c r="AY1460">
        <v>8.8435374149659865E-2</v>
      </c>
      <c r="AZ1460">
        <v>4.0816326530612242E-2</v>
      </c>
      <c r="BA1460">
        <v>6.8027210884353739E-3</v>
      </c>
      <c r="BB1460">
        <v>0</v>
      </c>
      <c r="BC1460">
        <v>0</v>
      </c>
      <c r="BD1460">
        <v>0.90476190476190477</v>
      </c>
      <c r="BE1460">
        <v>9.5238095238095233E-2</v>
      </c>
      <c r="BF1460">
        <v>0</v>
      </c>
      <c r="BG1460">
        <v>0.45578231292517007</v>
      </c>
      <c r="BH1460">
        <v>0.39455782312925169</v>
      </c>
      <c r="BI1460">
        <v>0.1496598639455782</v>
      </c>
      <c r="BJ1460">
        <v>0</v>
      </c>
      <c r="BK1460">
        <v>0.11564625850340141</v>
      </c>
      <c r="BL1460">
        <v>0.79591836734693877</v>
      </c>
      <c r="BM1460">
        <v>6.8027210884353739E-3</v>
      </c>
      <c r="BN1460">
        <v>8.1632653061224483E-2</v>
      </c>
      <c r="BO1460">
        <v>4.0816326530612242E-2</v>
      </c>
      <c r="BP1460">
        <v>0.91836734693877553</v>
      </c>
      <c r="BQ1460">
        <v>0</v>
      </c>
      <c r="BR1460">
        <v>0</v>
      </c>
      <c r="BS1460">
        <v>4.0816326530612242E-2</v>
      </c>
      <c r="BT1460">
        <v>0.29251700680272108</v>
      </c>
      <c r="BU1460">
        <v>0.51700680272108845</v>
      </c>
      <c r="BV1460">
        <v>0.19047619047619049</v>
      </c>
      <c r="BW1460">
        <v>1</v>
      </c>
      <c r="BX1460" t="s">
        <v>2676</v>
      </c>
      <c r="BY1460">
        <v>517</v>
      </c>
      <c r="BZ1460">
        <v>0.28433268858800781</v>
      </c>
      <c r="CA1460">
        <v>0</v>
      </c>
    </row>
    <row r="1461" spans="1:79" customFormat="1" x14ac:dyDescent="0.25">
      <c r="A1461" t="s">
        <v>2678</v>
      </c>
      <c r="B1461" t="s">
        <v>42</v>
      </c>
      <c r="C1461" t="s">
        <v>433</v>
      </c>
      <c r="D1461" t="s">
        <v>949</v>
      </c>
      <c r="E1461">
        <v>2020</v>
      </c>
      <c r="F1461">
        <v>247</v>
      </c>
      <c r="G1461">
        <v>30</v>
      </c>
      <c r="H1461">
        <v>0</v>
      </c>
      <c r="I1461">
        <v>45</v>
      </c>
      <c r="J1461">
        <v>53</v>
      </c>
      <c r="K1461">
        <v>47</v>
      </c>
      <c r="L1461">
        <v>29</v>
      </c>
      <c r="M1461">
        <v>20</v>
      </c>
      <c r="N1461">
        <v>23</v>
      </c>
      <c r="O1461">
        <v>26</v>
      </c>
      <c r="P1461">
        <v>16</v>
      </c>
      <c r="Q1461">
        <v>7</v>
      </c>
      <c r="R1461">
        <v>2</v>
      </c>
      <c r="S1461">
        <v>9</v>
      </c>
      <c r="T1461">
        <v>0</v>
      </c>
      <c r="U1461">
        <v>256</v>
      </c>
      <c r="V1461">
        <v>21</v>
      </c>
      <c r="W1461">
        <v>0</v>
      </c>
      <c r="X1461">
        <v>122</v>
      </c>
      <c r="Y1461">
        <v>105</v>
      </c>
      <c r="Z1461">
        <v>50</v>
      </c>
      <c r="AA1461">
        <v>0</v>
      </c>
      <c r="AB1461">
        <v>12</v>
      </c>
      <c r="AC1461">
        <v>245</v>
      </c>
      <c r="AD1461">
        <v>1</v>
      </c>
      <c r="AE1461">
        <v>19</v>
      </c>
      <c r="AF1461">
        <v>11</v>
      </c>
      <c r="AG1461">
        <v>261</v>
      </c>
      <c r="AH1461">
        <v>3</v>
      </c>
      <c r="AI1461">
        <v>0</v>
      </c>
      <c r="AJ1461">
        <v>2</v>
      </c>
      <c r="AK1461">
        <v>19</v>
      </c>
      <c r="AL1461">
        <v>181</v>
      </c>
      <c r="AM1461">
        <v>77</v>
      </c>
      <c r="AN1461">
        <v>277</v>
      </c>
      <c r="AO1461">
        <v>0.89169675090252709</v>
      </c>
      <c r="AP1461">
        <v>0.1083032490974729</v>
      </c>
      <c r="AQ1461">
        <v>0</v>
      </c>
      <c r="AR1461">
        <v>0.16245487364620939</v>
      </c>
      <c r="AS1461">
        <v>0.19133574007220219</v>
      </c>
      <c r="AT1461">
        <v>0.16967509025270761</v>
      </c>
      <c r="AU1461">
        <v>0.1046931407942238</v>
      </c>
      <c r="AV1461">
        <v>7.2202166064981949E-2</v>
      </c>
      <c r="AW1461">
        <v>8.3032490974729242E-2</v>
      </c>
      <c r="AX1461">
        <v>9.3862815884476536E-2</v>
      </c>
      <c r="AY1461">
        <v>5.7761732851985562E-2</v>
      </c>
      <c r="AZ1461">
        <v>2.5270758122743681E-2</v>
      </c>
      <c r="BA1461">
        <v>3.2490974729241867E-2</v>
      </c>
      <c r="BB1461">
        <v>7.2202166064981952E-3</v>
      </c>
      <c r="BC1461">
        <v>0</v>
      </c>
      <c r="BD1461">
        <v>0.92418772563176899</v>
      </c>
      <c r="BE1461">
        <v>7.5812274368231042E-2</v>
      </c>
      <c r="BF1461">
        <v>0</v>
      </c>
      <c r="BG1461">
        <v>0.44043321299638988</v>
      </c>
      <c r="BH1461">
        <v>0.37906137184115518</v>
      </c>
      <c r="BI1461">
        <v>0.18050541516245491</v>
      </c>
      <c r="BJ1461">
        <v>0</v>
      </c>
      <c r="BK1461">
        <v>4.3321299638989168E-2</v>
      </c>
      <c r="BL1461">
        <v>0.8844765342960289</v>
      </c>
      <c r="BM1461">
        <v>3.610108303249098E-3</v>
      </c>
      <c r="BN1461">
        <v>6.8592057761732855E-2</v>
      </c>
      <c r="BO1461">
        <v>3.9711191335740068E-2</v>
      </c>
      <c r="BP1461">
        <v>0.9422382671480144</v>
      </c>
      <c r="BQ1461">
        <v>1.083032490974729E-2</v>
      </c>
      <c r="BR1461">
        <v>0</v>
      </c>
      <c r="BS1461">
        <v>7.2202166064981952E-3</v>
      </c>
      <c r="BT1461">
        <v>6.8592057761732855E-2</v>
      </c>
      <c r="BU1461">
        <v>0.6534296028880866</v>
      </c>
      <c r="BV1461">
        <v>0.27797833935018051</v>
      </c>
      <c r="BW1461">
        <v>1</v>
      </c>
      <c r="BX1461" t="s">
        <v>2676</v>
      </c>
      <c r="BY1461">
        <v>517</v>
      </c>
      <c r="BZ1461">
        <v>0.53578336557059958</v>
      </c>
      <c r="CA1461">
        <v>0</v>
      </c>
    </row>
    <row r="1462" spans="1:79" customFormat="1" x14ac:dyDescent="0.25">
      <c r="A1462" t="s">
        <v>2679</v>
      </c>
      <c r="B1462" t="s">
        <v>42</v>
      </c>
      <c r="C1462" t="s">
        <v>433</v>
      </c>
      <c r="D1462" t="s">
        <v>951</v>
      </c>
      <c r="E1462">
        <v>2020</v>
      </c>
      <c r="F1462">
        <v>38</v>
      </c>
      <c r="G1462">
        <v>2</v>
      </c>
      <c r="H1462">
        <v>0</v>
      </c>
      <c r="I1462">
        <v>6</v>
      </c>
      <c r="J1462">
        <v>5</v>
      </c>
      <c r="K1462">
        <v>4</v>
      </c>
      <c r="L1462">
        <v>6</v>
      </c>
      <c r="M1462">
        <v>7</v>
      </c>
      <c r="N1462">
        <v>6</v>
      </c>
      <c r="O1462">
        <v>3</v>
      </c>
      <c r="P1462">
        <v>3</v>
      </c>
      <c r="Q1462">
        <v>0</v>
      </c>
      <c r="R1462">
        <v>0</v>
      </c>
      <c r="S1462">
        <v>0</v>
      </c>
      <c r="T1462">
        <v>0</v>
      </c>
      <c r="U1462">
        <v>31</v>
      </c>
      <c r="V1462">
        <v>9</v>
      </c>
      <c r="W1462">
        <v>0</v>
      </c>
      <c r="X1462">
        <v>36</v>
      </c>
      <c r="Y1462">
        <v>3</v>
      </c>
      <c r="Z1462">
        <v>1</v>
      </c>
      <c r="AA1462">
        <v>0</v>
      </c>
      <c r="AB1462">
        <v>9</v>
      </c>
      <c r="AC1462">
        <v>22</v>
      </c>
      <c r="AD1462">
        <v>1</v>
      </c>
      <c r="AE1462">
        <v>8</v>
      </c>
      <c r="AF1462">
        <v>7</v>
      </c>
      <c r="AG1462">
        <v>32</v>
      </c>
      <c r="AH1462">
        <v>1</v>
      </c>
      <c r="AI1462">
        <v>0</v>
      </c>
      <c r="AJ1462">
        <v>0</v>
      </c>
      <c r="AK1462">
        <v>1</v>
      </c>
      <c r="AL1462">
        <v>39</v>
      </c>
      <c r="AM1462">
        <v>0</v>
      </c>
      <c r="AN1462">
        <v>40</v>
      </c>
      <c r="AO1462">
        <v>0.95</v>
      </c>
      <c r="AP1462">
        <v>0.05</v>
      </c>
      <c r="AQ1462">
        <v>0</v>
      </c>
      <c r="AR1462">
        <v>0.15</v>
      </c>
      <c r="AS1462">
        <v>0.125</v>
      </c>
      <c r="AT1462">
        <v>0.1</v>
      </c>
      <c r="AU1462">
        <v>0.15</v>
      </c>
      <c r="AV1462">
        <v>0.17499999999999999</v>
      </c>
      <c r="AW1462">
        <v>0.15</v>
      </c>
      <c r="AX1462">
        <v>7.4999999999999997E-2</v>
      </c>
      <c r="AY1462">
        <v>7.4999999999999997E-2</v>
      </c>
      <c r="AZ1462">
        <v>0</v>
      </c>
      <c r="BA1462">
        <v>0</v>
      </c>
      <c r="BB1462">
        <v>0</v>
      </c>
      <c r="BC1462">
        <v>0</v>
      </c>
      <c r="BD1462">
        <v>0.77500000000000002</v>
      </c>
      <c r="BE1462">
        <v>0.22500000000000001</v>
      </c>
      <c r="BF1462">
        <v>0</v>
      </c>
      <c r="BG1462">
        <v>0.9</v>
      </c>
      <c r="BH1462">
        <v>7.4999999999999997E-2</v>
      </c>
      <c r="BI1462">
        <v>2.5000000000000001E-2</v>
      </c>
      <c r="BJ1462">
        <v>0</v>
      </c>
      <c r="BK1462">
        <v>0.22500000000000001</v>
      </c>
      <c r="BL1462">
        <v>0.55000000000000004</v>
      </c>
      <c r="BM1462">
        <v>2.5000000000000001E-2</v>
      </c>
      <c r="BN1462">
        <v>0.2</v>
      </c>
      <c r="BO1462">
        <v>0.17499999999999999</v>
      </c>
      <c r="BP1462">
        <v>0.8</v>
      </c>
      <c r="BQ1462">
        <v>2.5000000000000001E-2</v>
      </c>
      <c r="BR1462">
        <v>0</v>
      </c>
      <c r="BS1462">
        <v>0</v>
      </c>
      <c r="BT1462">
        <v>2.5000000000000001E-2</v>
      </c>
      <c r="BU1462">
        <v>0.97499999999999998</v>
      </c>
      <c r="BV1462">
        <v>0</v>
      </c>
      <c r="BW1462">
        <v>1</v>
      </c>
      <c r="BX1462" t="s">
        <v>2676</v>
      </c>
      <c r="BY1462">
        <v>517</v>
      </c>
      <c r="BZ1462">
        <v>7.7369439071566737E-2</v>
      </c>
      <c r="CA1462">
        <v>0</v>
      </c>
    </row>
    <row r="1463" spans="1:79" customFormat="1" x14ac:dyDescent="0.25">
      <c r="A1463" t="s">
        <v>2680</v>
      </c>
      <c r="B1463" t="s">
        <v>42</v>
      </c>
      <c r="C1463" t="s">
        <v>433</v>
      </c>
      <c r="D1463" t="s">
        <v>953</v>
      </c>
      <c r="E1463">
        <v>2020</v>
      </c>
      <c r="F1463">
        <v>38</v>
      </c>
      <c r="G1463">
        <v>9</v>
      </c>
      <c r="H1463">
        <v>0</v>
      </c>
      <c r="I1463">
        <v>2</v>
      </c>
      <c r="J1463">
        <v>6</v>
      </c>
      <c r="K1463">
        <v>6</v>
      </c>
      <c r="L1463">
        <v>7</v>
      </c>
      <c r="M1463">
        <v>4</v>
      </c>
      <c r="N1463">
        <v>3</v>
      </c>
      <c r="O1463">
        <v>7</v>
      </c>
      <c r="P1463">
        <v>7</v>
      </c>
      <c r="Q1463">
        <v>3</v>
      </c>
      <c r="R1463">
        <v>2</v>
      </c>
      <c r="S1463">
        <v>0</v>
      </c>
      <c r="T1463">
        <v>0</v>
      </c>
      <c r="U1463">
        <v>43</v>
      </c>
      <c r="V1463">
        <v>4</v>
      </c>
      <c r="W1463">
        <v>0</v>
      </c>
      <c r="X1463">
        <v>33</v>
      </c>
      <c r="Y1463">
        <v>13</v>
      </c>
      <c r="Z1463">
        <v>1</v>
      </c>
      <c r="AA1463">
        <v>0</v>
      </c>
      <c r="AB1463">
        <v>9</v>
      </c>
      <c r="AC1463">
        <v>14</v>
      </c>
      <c r="AD1463">
        <v>1</v>
      </c>
      <c r="AE1463">
        <v>23</v>
      </c>
      <c r="AF1463">
        <v>12</v>
      </c>
      <c r="AG1463">
        <v>22</v>
      </c>
      <c r="AH1463">
        <v>10</v>
      </c>
      <c r="AI1463">
        <v>1</v>
      </c>
      <c r="AJ1463">
        <v>2</v>
      </c>
      <c r="AK1463">
        <v>0</v>
      </c>
      <c r="AL1463">
        <v>35</v>
      </c>
      <c r="AM1463">
        <v>12</v>
      </c>
      <c r="AN1463">
        <v>47</v>
      </c>
      <c r="AO1463">
        <v>0.80851063829787229</v>
      </c>
      <c r="AP1463">
        <v>0.19148936170212769</v>
      </c>
      <c r="AQ1463">
        <v>0</v>
      </c>
      <c r="AR1463">
        <v>4.2553191489361701E-2</v>
      </c>
      <c r="AS1463">
        <v>0.1276595744680851</v>
      </c>
      <c r="AT1463">
        <v>0.1276595744680851</v>
      </c>
      <c r="AU1463">
        <v>0.14893617021276601</v>
      </c>
      <c r="AV1463">
        <v>8.5106382978723402E-2</v>
      </c>
      <c r="AW1463">
        <v>6.3829787234042548E-2</v>
      </c>
      <c r="AX1463">
        <v>0.14893617021276601</v>
      </c>
      <c r="AY1463">
        <v>0.14893617021276601</v>
      </c>
      <c r="AZ1463">
        <v>6.3829787234042548E-2</v>
      </c>
      <c r="BA1463">
        <v>0</v>
      </c>
      <c r="BB1463">
        <v>4.2553191489361701E-2</v>
      </c>
      <c r="BC1463">
        <v>0</v>
      </c>
      <c r="BD1463">
        <v>0.91489361702127658</v>
      </c>
      <c r="BE1463">
        <v>8.5106382978723402E-2</v>
      </c>
      <c r="BF1463">
        <v>0</v>
      </c>
      <c r="BG1463">
        <v>0.7021276595744681</v>
      </c>
      <c r="BH1463">
        <v>0.27659574468085107</v>
      </c>
      <c r="BI1463">
        <v>2.1276595744680851E-2</v>
      </c>
      <c r="BJ1463">
        <v>0</v>
      </c>
      <c r="BK1463">
        <v>0.19148936170212769</v>
      </c>
      <c r="BL1463">
        <v>0.2978723404255319</v>
      </c>
      <c r="BM1463">
        <v>2.1276595744680851E-2</v>
      </c>
      <c r="BN1463">
        <v>0.48936170212765961</v>
      </c>
      <c r="BO1463">
        <v>0.25531914893617019</v>
      </c>
      <c r="BP1463">
        <v>0.46808510638297868</v>
      </c>
      <c r="BQ1463">
        <v>0.21276595744680851</v>
      </c>
      <c r="BR1463">
        <v>2.1276595744680851E-2</v>
      </c>
      <c r="BS1463">
        <v>4.2553191489361701E-2</v>
      </c>
      <c r="BT1463">
        <v>0</v>
      </c>
      <c r="BU1463">
        <v>0.74468085106382975</v>
      </c>
      <c r="BV1463">
        <v>0.25531914893617019</v>
      </c>
      <c r="BW1463">
        <v>1</v>
      </c>
      <c r="BX1463" t="s">
        <v>2676</v>
      </c>
      <c r="BY1463">
        <v>517</v>
      </c>
      <c r="BZ1463">
        <v>9.0909090909090912E-2</v>
      </c>
      <c r="CA1463">
        <v>0</v>
      </c>
    </row>
    <row r="1464" spans="1:79" customFormat="1" x14ac:dyDescent="0.25">
      <c r="A1464" t="s">
        <v>2681</v>
      </c>
      <c r="B1464" t="s">
        <v>42</v>
      </c>
      <c r="C1464" t="s">
        <v>433</v>
      </c>
      <c r="D1464" t="s">
        <v>961</v>
      </c>
      <c r="E1464">
        <v>2020</v>
      </c>
      <c r="F1464">
        <v>6</v>
      </c>
      <c r="G1464">
        <v>0</v>
      </c>
      <c r="H1464">
        <v>0</v>
      </c>
      <c r="I1464">
        <v>1</v>
      </c>
      <c r="J1464">
        <v>1</v>
      </c>
      <c r="K1464">
        <v>2</v>
      </c>
      <c r="L1464">
        <v>0</v>
      </c>
      <c r="M1464">
        <v>1</v>
      </c>
      <c r="N1464">
        <v>0</v>
      </c>
      <c r="O1464">
        <v>0</v>
      </c>
      <c r="P1464">
        <v>0</v>
      </c>
      <c r="Q1464">
        <v>1</v>
      </c>
      <c r="R1464">
        <v>0</v>
      </c>
      <c r="S1464">
        <v>0</v>
      </c>
      <c r="T1464">
        <v>0</v>
      </c>
      <c r="U1464">
        <v>6</v>
      </c>
      <c r="V1464">
        <v>0</v>
      </c>
      <c r="W1464">
        <v>0</v>
      </c>
      <c r="X1464">
        <v>4</v>
      </c>
      <c r="Y1464">
        <v>2</v>
      </c>
      <c r="Z1464">
        <v>0</v>
      </c>
      <c r="AA1464">
        <v>0</v>
      </c>
      <c r="AB1464">
        <v>0</v>
      </c>
      <c r="AC1464">
        <v>1</v>
      </c>
      <c r="AD1464">
        <v>5</v>
      </c>
      <c r="AE1464">
        <v>0</v>
      </c>
      <c r="AF1464">
        <v>0</v>
      </c>
      <c r="AG1464">
        <v>1</v>
      </c>
      <c r="AH1464">
        <v>0</v>
      </c>
      <c r="AI1464">
        <v>0</v>
      </c>
      <c r="AJ1464">
        <v>5</v>
      </c>
      <c r="AK1464">
        <v>0</v>
      </c>
      <c r="AL1464">
        <v>5</v>
      </c>
      <c r="AM1464">
        <v>1</v>
      </c>
      <c r="AN1464">
        <v>6</v>
      </c>
      <c r="AO1464">
        <v>1</v>
      </c>
      <c r="AP1464">
        <v>0</v>
      </c>
      <c r="AQ1464">
        <v>0</v>
      </c>
      <c r="AR1464">
        <v>0.16666666666666671</v>
      </c>
      <c r="AS1464">
        <v>0.16666666666666671</v>
      </c>
      <c r="AT1464">
        <v>0.33333333333333331</v>
      </c>
      <c r="AU1464">
        <v>0</v>
      </c>
      <c r="AV1464">
        <v>0.16666666666666671</v>
      </c>
      <c r="AW1464">
        <v>0</v>
      </c>
      <c r="AX1464">
        <v>0</v>
      </c>
      <c r="AY1464">
        <v>0</v>
      </c>
      <c r="AZ1464">
        <v>0.16666666666666671</v>
      </c>
      <c r="BA1464">
        <v>0</v>
      </c>
      <c r="BB1464">
        <v>0</v>
      </c>
      <c r="BC1464">
        <v>0</v>
      </c>
      <c r="BD1464">
        <v>1</v>
      </c>
      <c r="BE1464">
        <v>0</v>
      </c>
      <c r="BF1464">
        <v>0</v>
      </c>
      <c r="BG1464">
        <v>0.66666666666666663</v>
      </c>
      <c r="BH1464">
        <v>0.33333333333333331</v>
      </c>
      <c r="BI1464">
        <v>0</v>
      </c>
      <c r="BJ1464">
        <v>0</v>
      </c>
      <c r="BK1464">
        <v>0</v>
      </c>
      <c r="BL1464">
        <v>0.16666666666666671</v>
      </c>
      <c r="BM1464">
        <v>0.83333333333333337</v>
      </c>
      <c r="BN1464">
        <v>0</v>
      </c>
      <c r="BO1464">
        <v>0</v>
      </c>
      <c r="BP1464">
        <v>0.16666666666666671</v>
      </c>
      <c r="BQ1464">
        <v>0</v>
      </c>
      <c r="BR1464">
        <v>0</v>
      </c>
      <c r="BS1464">
        <v>0.83333333333333337</v>
      </c>
      <c r="BT1464">
        <v>0</v>
      </c>
      <c r="BU1464">
        <v>0.83333333333333337</v>
      </c>
      <c r="BV1464">
        <v>0.16666666666666671</v>
      </c>
      <c r="BW1464">
        <v>1</v>
      </c>
      <c r="BX1464" t="s">
        <v>2676</v>
      </c>
      <c r="BY1464">
        <v>517</v>
      </c>
      <c r="BZ1464">
        <v>1.160541586073501E-2</v>
      </c>
      <c r="CA1464">
        <v>0</v>
      </c>
    </row>
    <row r="1465" spans="1:79" customFormat="1" x14ac:dyDescent="0.25">
      <c r="A1465" t="s">
        <v>2682</v>
      </c>
      <c r="B1465" t="s">
        <v>361</v>
      </c>
      <c r="C1465" t="s">
        <v>124</v>
      </c>
      <c r="D1465" t="s">
        <v>44</v>
      </c>
      <c r="E1465">
        <v>2020</v>
      </c>
      <c r="F1465">
        <v>1065</v>
      </c>
      <c r="G1465">
        <v>272</v>
      </c>
      <c r="H1465">
        <v>0</v>
      </c>
      <c r="I1465">
        <v>174</v>
      </c>
      <c r="J1465">
        <v>184</v>
      </c>
      <c r="K1465">
        <v>144</v>
      </c>
      <c r="L1465">
        <v>137</v>
      </c>
      <c r="M1465">
        <v>107</v>
      </c>
      <c r="N1465">
        <v>176</v>
      </c>
      <c r="O1465">
        <v>173</v>
      </c>
      <c r="P1465">
        <v>122</v>
      </c>
      <c r="Q1465">
        <v>43</v>
      </c>
      <c r="R1465">
        <v>24</v>
      </c>
      <c r="S1465">
        <v>53</v>
      </c>
      <c r="T1465">
        <v>0</v>
      </c>
      <c r="U1465">
        <v>1236</v>
      </c>
      <c r="V1465">
        <v>101</v>
      </c>
      <c r="W1465">
        <v>0</v>
      </c>
      <c r="X1465">
        <v>688</v>
      </c>
      <c r="Y1465">
        <v>478</v>
      </c>
      <c r="Z1465">
        <v>171</v>
      </c>
      <c r="AA1465">
        <v>0</v>
      </c>
      <c r="AB1465">
        <v>108</v>
      </c>
      <c r="AC1465">
        <v>1102</v>
      </c>
      <c r="AD1465">
        <v>0</v>
      </c>
      <c r="AE1465">
        <v>127</v>
      </c>
      <c r="AF1465">
        <v>202</v>
      </c>
      <c r="AG1465">
        <v>1080</v>
      </c>
      <c r="AH1465">
        <v>31</v>
      </c>
      <c r="AI1465">
        <v>5</v>
      </c>
      <c r="AJ1465">
        <v>19</v>
      </c>
      <c r="AK1465">
        <v>325</v>
      </c>
      <c r="AL1465">
        <v>996</v>
      </c>
      <c r="AM1465">
        <v>16</v>
      </c>
      <c r="AN1465">
        <v>1337</v>
      </c>
      <c r="AO1465">
        <v>0.79655946148092749</v>
      </c>
      <c r="AP1465">
        <v>0.20344053851907251</v>
      </c>
      <c r="AQ1465">
        <v>0</v>
      </c>
      <c r="AR1465">
        <v>0.13014210919970079</v>
      </c>
      <c r="AS1465">
        <v>0.13762154076290201</v>
      </c>
      <c r="AT1465">
        <v>0.1077038145100972</v>
      </c>
      <c r="AU1465">
        <v>0.10246821241585639</v>
      </c>
      <c r="AV1465">
        <v>8.00299177262528E-2</v>
      </c>
      <c r="AW1465">
        <v>0.13163799551234109</v>
      </c>
      <c r="AX1465">
        <v>0.12939416604338069</v>
      </c>
      <c r="AY1465">
        <v>9.1249065071054597E-2</v>
      </c>
      <c r="AZ1465">
        <v>3.2161555721765149E-2</v>
      </c>
      <c r="BA1465">
        <v>3.9640987284966338E-2</v>
      </c>
      <c r="BB1465">
        <v>1.7950635751682872E-2</v>
      </c>
      <c r="BC1465">
        <v>0</v>
      </c>
      <c r="BD1465">
        <v>0.9244577412116679</v>
      </c>
      <c r="BE1465">
        <v>7.5542258788332081E-2</v>
      </c>
      <c r="BF1465">
        <v>0</v>
      </c>
      <c r="BG1465">
        <v>0.51458489154824238</v>
      </c>
      <c r="BH1465">
        <v>0.3575168287210172</v>
      </c>
      <c r="BI1465">
        <v>0.1278982797307405</v>
      </c>
      <c r="BJ1465">
        <v>0</v>
      </c>
      <c r="BK1465">
        <v>8.0777860882572924E-2</v>
      </c>
      <c r="BL1465">
        <v>0.82423335826477184</v>
      </c>
      <c r="BM1465">
        <v>0</v>
      </c>
      <c r="BN1465">
        <v>9.4988780852655191E-2</v>
      </c>
      <c r="BO1465">
        <v>0.15108451757666419</v>
      </c>
      <c r="BP1465">
        <v>0.80777860882572927</v>
      </c>
      <c r="BQ1465">
        <v>2.3186237845923711E-2</v>
      </c>
      <c r="BR1465">
        <v>3.7397157816005978E-3</v>
      </c>
      <c r="BS1465">
        <v>1.421091997008227E-2</v>
      </c>
      <c r="BT1465">
        <v>0.24308152580403891</v>
      </c>
      <c r="BU1465">
        <v>0.74495138369483915</v>
      </c>
      <c r="BV1465">
        <v>1.1967090501121909E-2</v>
      </c>
      <c r="BW1465">
        <v>1</v>
      </c>
      <c r="BX1465" t="s">
        <v>2683</v>
      </c>
      <c r="BY1465">
        <v>1337</v>
      </c>
      <c r="BZ1465">
        <v>1</v>
      </c>
      <c r="CA1465">
        <v>0</v>
      </c>
    </row>
    <row r="1466" spans="1:79" customFormat="1" x14ac:dyDescent="0.25">
      <c r="A1466" t="s">
        <v>2684</v>
      </c>
      <c r="B1466" t="s">
        <v>361</v>
      </c>
      <c r="C1466" t="s">
        <v>124</v>
      </c>
      <c r="D1466" t="s">
        <v>947</v>
      </c>
      <c r="E1466">
        <v>2020</v>
      </c>
      <c r="F1466">
        <v>273</v>
      </c>
      <c r="G1466">
        <v>67</v>
      </c>
      <c r="H1466">
        <v>0</v>
      </c>
      <c r="I1466">
        <v>37</v>
      </c>
      <c r="J1466">
        <v>39</v>
      </c>
      <c r="K1466">
        <v>34</v>
      </c>
      <c r="L1466">
        <v>45</v>
      </c>
      <c r="M1466">
        <v>27</v>
      </c>
      <c r="N1466">
        <v>55</v>
      </c>
      <c r="O1466">
        <v>54</v>
      </c>
      <c r="P1466">
        <v>30</v>
      </c>
      <c r="Q1466">
        <v>7</v>
      </c>
      <c r="R1466">
        <v>5</v>
      </c>
      <c r="S1466">
        <v>7</v>
      </c>
      <c r="T1466">
        <v>0</v>
      </c>
      <c r="U1466">
        <v>314</v>
      </c>
      <c r="V1466">
        <v>26</v>
      </c>
      <c r="W1466">
        <v>0</v>
      </c>
      <c r="X1466">
        <v>234</v>
      </c>
      <c r="Y1466">
        <v>81</v>
      </c>
      <c r="Z1466">
        <v>25</v>
      </c>
      <c r="AA1466">
        <v>0</v>
      </c>
      <c r="AB1466">
        <v>22</v>
      </c>
      <c r="AC1466">
        <v>275</v>
      </c>
      <c r="AD1466">
        <v>0</v>
      </c>
      <c r="AE1466">
        <v>43</v>
      </c>
      <c r="AF1466">
        <v>48</v>
      </c>
      <c r="AG1466">
        <v>282</v>
      </c>
      <c r="AH1466">
        <v>2</v>
      </c>
      <c r="AI1466">
        <v>0</v>
      </c>
      <c r="AJ1466">
        <v>8</v>
      </c>
      <c r="AK1466">
        <v>57</v>
      </c>
      <c r="AL1466">
        <v>272</v>
      </c>
      <c r="AM1466">
        <v>11</v>
      </c>
      <c r="AN1466">
        <v>340</v>
      </c>
      <c r="AO1466">
        <v>0.80294117647058827</v>
      </c>
      <c r="AP1466">
        <v>0.19705882352941179</v>
      </c>
      <c r="AQ1466">
        <v>0</v>
      </c>
      <c r="AR1466">
        <v>0.10882352941176469</v>
      </c>
      <c r="AS1466">
        <v>0.1147058823529412</v>
      </c>
      <c r="AT1466">
        <v>0.1</v>
      </c>
      <c r="AU1466">
        <v>0.13235294117647059</v>
      </c>
      <c r="AV1466">
        <v>7.9411764705882348E-2</v>
      </c>
      <c r="AW1466">
        <v>0.16176470588235289</v>
      </c>
      <c r="AX1466">
        <v>0.1588235294117647</v>
      </c>
      <c r="AY1466">
        <v>8.8235294117647065E-2</v>
      </c>
      <c r="AZ1466">
        <v>2.058823529411765E-2</v>
      </c>
      <c r="BA1466">
        <v>2.058823529411765E-2</v>
      </c>
      <c r="BB1466">
        <v>1.470588235294118E-2</v>
      </c>
      <c r="BC1466">
        <v>0</v>
      </c>
      <c r="BD1466">
        <v>0.92352941176470593</v>
      </c>
      <c r="BE1466">
        <v>7.6470588235294124E-2</v>
      </c>
      <c r="BF1466">
        <v>0</v>
      </c>
      <c r="BG1466">
        <v>0.68823529411764706</v>
      </c>
      <c r="BH1466">
        <v>0.23823529411764699</v>
      </c>
      <c r="BI1466">
        <v>7.3529411764705885E-2</v>
      </c>
      <c r="BJ1466">
        <v>0</v>
      </c>
      <c r="BK1466">
        <v>6.4705882352941183E-2</v>
      </c>
      <c r="BL1466">
        <v>0.80882352941176472</v>
      </c>
      <c r="BM1466">
        <v>0</v>
      </c>
      <c r="BN1466">
        <v>0.12647058823529411</v>
      </c>
      <c r="BO1466">
        <v>0.14117647058823529</v>
      </c>
      <c r="BP1466">
        <v>0.8294117647058824</v>
      </c>
      <c r="BQ1466">
        <v>5.8823529411764714E-3</v>
      </c>
      <c r="BR1466">
        <v>0</v>
      </c>
      <c r="BS1466">
        <v>2.3529411764705879E-2</v>
      </c>
      <c r="BT1466">
        <v>0.1676470588235294</v>
      </c>
      <c r="BU1466">
        <v>0.8</v>
      </c>
      <c r="BV1466">
        <v>3.2352941176470591E-2</v>
      </c>
      <c r="BW1466">
        <v>1</v>
      </c>
      <c r="BX1466" t="s">
        <v>2683</v>
      </c>
      <c r="BY1466">
        <v>1337</v>
      </c>
      <c r="BZ1466">
        <v>0.25430067314884069</v>
      </c>
      <c r="CA1466">
        <v>0</v>
      </c>
    </row>
    <row r="1467" spans="1:79" customFormat="1" x14ac:dyDescent="0.25">
      <c r="A1467" t="s">
        <v>2685</v>
      </c>
      <c r="B1467" t="s">
        <v>361</v>
      </c>
      <c r="C1467" t="s">
        <v>124</v>
      </c>
      <c r="D1467" t="s">
        <v>949</v>
      </c>
      <c r="E1467">
        <v>2020</v>
      </c>
      <c r="F1467">
        <v>615</v>
      </c>
      <c r="G1467">
        <v>176</v>
      </c>
      <c r="H1467">
        <v>0</v>
      </c>
      <c r="I1467">
        <v>120</v>
      </c>
      <c r="J1467">
        <v>130</v>
      </c>
      <c r="K1467">
        <v>90</v>
      </c>
      <c r="L1467">
        <v>75</v>
      </c>
      <c r="M1467">
        <v>63</v>
      </c>
      <c r="N1467">
        <v>85</v>
      </c>
      <c r="O1467">
        <v>93</v>
      </c>
      <c r="P1467">
        <v>69</v>
      </c>
      <c r="Q1467">
        <v>20</v>
      </c>
      <c r="R1467">
        <v>12</v>
      </c>
      <c r="S1467">
        <v>34</v>
      </c>
      <c r="T1467">
        <v>0</v>
      </c>
      <c r="U1467">
        <v>732</v>
      </c>
      <c r="V1467">
        <v>59</v>
      </c>
      <c r="W1467">
        <v>0</v>
      </c>
      <c r="X1467">
        <v>334</v>
      </c>
      <c r="Y1467">
        <v>332</v>
      </c>
      <c r="Z1467">
        <v>125</v>
      </c>
      <c r="AA1467">
        <v>0</v>
      </c>
      <c r="AB1467">
        <v>47</v>
      </c>
      <c r="AC1467">
        <v>711</v>
      </c>
      <c r="AD1467">
        <v>0</v>
      </c>
      <c r="AE1467">
        <v>33</v>
      </c>
      <c r="AF1467">
        <v>113</v>
      </c>
      <c r="AG1467">
        <v>657</v>
      </c>
      <c r="AH1467">
        <v>9</v>
      </c>
      <c r="AI1467">
        <v>3</v>
      </c>
      <c r="AJ1467">
        <v>9</v>
      </c>
      <c r="AK1467">
        <v>216</v>
      </c>
      <c r="AL1467">
        <v>574</v>
      </c>
      <c r="AM1467">
        <v>1</v>
      </c>
      <c r="AN1467">
        <v>791</v>
      </c>
      <c r="AO1467">
        <v>0.77749683944374215</v>
      </c>
      <c r="AP1467">
        <v>0.22250316055625791</v>
      </c>
      <c r="AQ1467">
        <v>0</v>
      </c>
      <c r="AR1467">
        <v>0.15170670037926681</v>
      </c>
      <c r="AS1467">
        <v>0.16434892541087229</v>
      </c>
      <c r="AT1467">
        <v>0.1137800252844501</v>
      </c>
      <c r="AU1467">
        <v>9.4816687737041716E-2</v>
      </c>
      <c r="AV1467">
        <v>7.9646017699115043E-2</v>
      </c>
      <c r="AW1467">
        <v>0.1074589127686473</v>
      </c>
      <c r="AX1467">
        <v>0.1175726927939317</v>
      </c>
      <c r="AY1467">
        <v>8.7231352718078387E-2</v>
      </c>
      <c r="AZ1467">
        <v>2.528445006321112E-2</v>
      </c>
      <c r="BA1467">
        <v>4.2983565107458911E-2</v>
      </c>
      <c r="BB1467">
        <v>1.5170670037926669E-2</v>
      </c>
      <c r="BC1467">
        <v>0</v>
      </c>
      <c r="BD1467">
        <v>0.92541087231352714</v>
      </c>
      <c r="BE1467">
        <v>7.4589127686472814E-2</v>
      </c>
      <c r="BF1467">
        <v>0</v>
      </c>
      <c r="BG1467">
        <v>0.4222503160556258</v>
      </c>
      <c r="BH1467">
        <v>0.4197218710493047</v>
      </c>
      <c r="BI1467">
        <v>0.15802781289506951</v>
      </c>
      <c r="BJ1467">
        <v>0</v>
      </c>
      <c r="BK1467">
        <v>5.9418457648546141E-2</v>
      </c>
      <c r="BL1467">
        <v>0.89886219974715553</v>
      </c>
      <c r="BM1467">
        <v>0</v>
      </c>
      <c r="BN1467">
        <v>4.1719342604298347E-2</v>
      </c>
      <c r="BO1467">
        <v>0.14285714285714279</v>
      </c>
      <c r="BP1467">
        <v>0.83059418457648548</v>
      </c>
      <c r="BQ1467">
        <v>1.137800252844501E-2</v>
      </c>
      <c r="BR1467">
        <v>3.7926675094816691E-3</v>
      </c>
      <c r="BS1467">
        <v>1.137800252844501E-2</v>
      </c>
      <c r="BT1467">
        <v>0.27307206068268008</v>
      </c>
      <c r="BU1467">
        <v>0.72566371681415931</v>
      </c>
      <c r="BV1467">
        <v>1.2642225031605559E-3</v>
      </c>
      <c r="BW1467">
        <v>1</v>
      </c>
      <c r="BX1467" t="s">
        <v>2683</v>
      </c>
      <c r="BY1467">
        <v>1337</v>
      </c>
      <c r="BZ1467">
        <v>0.59162303664921467</v>
      </c>
      <c r="CA1467">
        <v>0</v>
      </c>
    </row>
    <row r="1468" spans="1:79" customFormat="1" x14ac:dyDescent="0.25">
      <c r="A1468" t="s">
        <v>2686</v>
      </c>
      <c r="B1468" t="s">
        <v>361</v>
      </c>
      <c r="C1468" t="s">
        <v>124</v>
      </c>
      <c r="D1468" t="s">
        <v>951</v>
      </c>
      <c r="E1468">
        <v>2020</v>
      </c>
      <c r="F1468">
        <v>75</v>
      </c>
      <c r="G1468">
        <v>10</v>
      </c>
      <c r="H1468">
        <v>0</v>
      </c>
      <c r="I1468">
        <v>7</v>
      </c>
      <c r="J1468">
        <v>4</v>
      </c>
      <c r="K1468">
        <v>9</v>
      </c>
      <c r="L1468">
        <v>8</v>
      </c>
      <c r="M1468">
        <v>6</v>
      </c>
      <c r="N1468">
        <v>12</v>
      </c>
      <c r="O1468">
        <v>11</v>
      </c>
      <c r="P1468">
        <v>13</v>
      </c>
      <c r="Q1468">
        <v>6</v>
      </c>
      <c r="R1468">
        <v>5</v>
      </c>
      <c r="S1468">
        <v>4</v>
      </c>
      <c r="T1468">
        <v>0</v>
      </c>
      <c r="U1468">
        <v>76</v>
      </c>
      <c r="V1468">
        <v>9</v>
      </c>
      <c r="W1468">
        <v>0</v>
      </c>
      <c r="X1468">
        <v>41</v>
      </c>
      <c r="Y1468">
        <v>34</v>
      </c>
      <c r="Z1468">
        <v>10</v>
      </c>
      <c r="AA1468">
        <v>0</v>
      </c>
      <c r="AB1468">
        <v>20</v>
      </c>
      <c r="AC1468">
        <v>51</v>
      </c>
      <c r="AD1468">
        <v>0</v>
      </c>
      <c r="AE1468">
        <v>14</v>
      </c>
      <c r="AF1468">
        <v>9</v>
      </c>
      <c r="AG1468">
        <v>74</v>
      </c>
      <c r="AH1468">
        <v>1</v>
      </c>
      <c r="AI1468">
        <v>0</v>
      </c>
      <c r="AJ1468">
        <v>1</v>
      </c>
      <c r="AK1468">
        <v>30</v>
      </c>
      <c r="AL1468">
        <v>55</v>
      </c>
      <c r="AM1468">
        <v>0</v>
      </c>
      <c r="AN1468">
        <v>85</v>
      </c>
      <c r="AO1468">
        <v>0.88235294117647056</v>
      </c>
      <c r="AP1468">
        <v>0.1176470588235294</v>
      </c>
      <c r="AQ1468">
        <v>0</v>
      </c>
      <c r="AR1468">
        <v>8.2352941176470587E-2</v>
      </c>
      <c r="AS1468">
        <v>4.7058823529411757E-2</v>
      </c>
      <c r="AT1468">
        <v>0.1058823529411765</v>
      </c>
      <c r="AU1468">
        <v>9.4117647058823528E-2</v>
      </c>
      <c r="AV1468">
        <v>7.0588235294117646E-2</v>
      </c>
      <c r="AW1468">
        <v>0.14117647058823529</v>
      </c>
      <c r="AX1468">
        <v>0.12941176470588239</v>
      </c>
      <c r="AY1468">
        <v>0.15294117647058819</v>
      </c>
      <c r="AZ1468">
        <v>7.0588235294117646E-2</v>
      </c>
      <c r="BA1468">
        <v>4.7058823529411757E-2</v>
      </c>
      <c r="BB1468">
        <v>5.8823529411764712E-2</v>
      </c>
      <c r="BC1468">
        <v>0</v>
      </c>
      <c r="BD1468">
        <v>0.89411764705882357</v>
      </c>
      <c r="BE1468">
        <v>0.1058823529411765</v>
      </c>
      <c r="BF1468">
        <v>0</v>
      </c>
      <c r="BG1468">
        <v>0.4823529411764706</v>
      </c>
      <c r="BH1468">
        <v>0.4</v>
      </c>
      <c r="BI1468">
        <v>0.1176470588235294</v>
      </c>
      <c r="BJ1468">
        <v>0</v>
      </c>
      <c r="BK1468">
        <v>0.23529411764705879</v>
      </c>
      <c r="BL1468">
        <v>0.6</v>
      </c>
      <c r="BM1468">
        <v>0</v>
      </c>
      <c r="BN1468">
        <v>0.1647058823529412</v>
      </c>
      <c r="BO1468">
        <v>0.1058823529411765</v>
      </c>
      <c r="BP1468">
        <v>0.87058823529411766</v>
      </c>
      <c r="BQ1468">
        <v>1.1764705882352939E-2</v>
      </c>
      <c r="BR1468">
        <v>0</v>
      </c>
      <c r="BS1468">
        <v>1.1764705882352939E-2</v>
      </c>
      <c r="BT1468">
        <v>0.35294117647058831</v>
      </c>
      <c r="BU1468">
        <v>0.6470588235294118</v>
      </c>
      <c r="BV1468">
        <v>0</v>
      </c>
      <c r="BW1468">
        <v>1</v>
      </c>
      <c r="BX1468" t="s">
        <v>2683</v>
      </c>
      <c r="BY1468">
        <v>1337</v>
      </c>
      <c r="BZ1468">
        <v>6.3575168287210174E-2</v>
      </c>
      <c r="CA1468">
        <v>0</v>
      </c>
    </row>
    <row r="1469" spans="1:79" customFormat="1" x14ac:dyDescent="0.25">
      <c r="A1469" t="s">
        <v>2687</v>
      </c>
      <c r="B1469" t="s">
        <v>361</v>
      </c>
      <c r="C1469" t="s">
        <v>124</v>
      </c>
      <c r="D1469" t="s">
        <v>953</v>
      </c>
      <c r="E1469">
        <v>2020</v>
      </c>
      <c r="F1469">
        <v>101</v>
      </c>
      <c r="G1469">
        <v>19</v>
      </c>
      <c r="H1469">
        <v>0</v>
      </c>
      <c r="I1469">
        <v>10</v>
      </c>
      <c r="J1469">
        <v>11</v>
      </c>
      <c r="K1469">
        <v>11</v>
      </c>
      <c r="L1469">
        <v>9</v>
      </c>
      <c r="M1469">
        <v>11</v>
      </c>
      <c r="N1469">
        <v>24</v>
      </c>
      <c r="O1469">
        <v>15</v>
      </c>
      <c r="P1469">
        <v>10</v>
      </c>
      <c r="Q1469">
        <v>10</v>
      </c>
      <c r="R1469">
        <v>2</v>
      </c>
      <c r="S1469">
        <v>7</v>
      </c>
      <c r="T1469">
        <v>0</v>
      </c>
      <c r="U1469">
        <v>113</v>
      </c>
      <c r="V1469">
        <v>7</v>
      </c>
      <c r="W1469">
        <v>0</v>
      </c>
      <c r="X1469">
        <v>78</v>
      </c>
      <c r="Y1469">
        <v>31</v>
      </c>
      <c r="Z1469">
        <v>11</v>
      </c>
      <c r="AA1469">
        <v>0</v>
      </c>
      <c r="AB1469">
        <v>19</v>
      </c>
      <c r="AC1469">
        <v>64</v>
      </c>
      <c r="AD1469">
        <v>0</v>
      </c>
      <c r="AE1469">
        <v>37</v>
      </c>
      <c r="AF1469">
        <v>32</v>
      </c>
      <c r="AG1469">
        <v>66</v>
      </c>
      <c r="AH1469">
        <v>19</v>
      </c>
      <c r="AI1469">
        <v>2</v>
      </c>
      <c r="AJ1469">
        <v>1</v>
      </c>
      <c r="AK1469">
        <v>21</v>
      </c>
      <c r="AL1469">
        <v>95</v>
      </c>
      <c r="AM1469">
        <v>4</v>
      </c>
      <c r="AN1469">
        <v>120</v>
      </c>
      <c r="AO1469">
        <v>0.84166666666666667</v>
      </c>
      <c r="AP1469">
        <v>0.1583333333333333</v>
      </c>
      <c r="AQ1469">
        <v>0</v>
      </c>
      <c r="AR1469">
        <v>8.3333333333333329E-2</v>
      </c>
      <c r="AS1469">
        <v>9.166666666666666E-2</v>
      </c>
      <c r="AT1469">
        <v>9.166666666666666E-2</v>
      </c>
      <c r="AU1469">
        <v>7.4999999999999997E-2</v>
      </c>
      <c r="AV1469">
        <v>9.166666666666666E-2</v>
      </c>
      <c r="AW1469">
        <v>0.2</v>
      </c>
      <c r="AX1469">
        <v>0.125</v>
      </c>
      <c r="AY1469">
        <v>8.3333333333333329E-2</v>
      </c>
      <c r="AZ1469">
        <v>8.3333333333333329E-2</v>
      </c>
      <c r="BA1469">
        <v>5.8333333333333327E-2</v>
      </c>
      <c r="BB1469">
        <v>1.666666666666667E-2</v>
      </c>
      <c r="BC1469">
        <v>0</v>
      </c>
      <c r="BD1469">
        <v>0.94166666666666665</v>
      </c>
      <c r="BE1469">
        <v>5.8333333333333327E-2</v>
      </c>
      <c r="BF1469">
        <v>0</v>
      </c>
      <c r="BG1469">
        <v>0.65</v>
      </c>
      <c r="BH1469">
        <v>0.25833333333333341</v>
      </c>
      <c r="BI1469">
        <v>9.166666666666666E-2</v>
      </c>
      <c r="BJ1469">
        <v>0</v>
      </c>
      <c r="BK1469">
        <v>0.1583333333333333</v>
      </c>
      <c r="BL1469">
        <v>0.53333333333333333</v>
      </c>
      <c r="BM1469">
        <v>0</v>
      </c>
      <c r="BN1469">
        <v>0.30833333333333329</v>
      </c>
      <c r="BO1469">
        <v>0.26666666666666672</v>
      </c>
      <c r="BP1469">
        <v>0.55000000000000004</v>
      </c>
      <c r="BQ1469">
        <v>0.1583333333333333</v>
      </c>
      <c r="BR1469">
        <v>1.666666666666667E-2</v>
      </c>
      <c r="BS1469">
        <v>8.3333333333333332E-3</v>
      </c>
      <c r="BT1469">
        <v>0.17499999999999999</v>
      </c>
      <c r="BU1469">
        <v>0.79166666666666663</v>
      </c>
      <c r="BV1469">
        <v>3.3333333333333333E-2</v>
      </c>
      <c r="BW1469">
        <v>1</v>
      </c>
      <c r="BX1469" t="s">
        <v>2683</v>
      </c>
      <c r="BY1469">
        <v>1337</v>
      </c>
      <c r="BZ1469">
        <v>8.9753178758414362E-2</v>
      </c>
      <c r="CA1469">
        <v>0</v>
      </c>
    </row>
    <row r="1470" spans="1:79" customFormat="1" x14ac:dyDescent="0.25">
      <c r="A1470" t="s">
        <v>2688</v>
      </c>
      <c r="B1470" t="s">
        <v>361</v>
      </c>
      <c r="C1470" t="s">
        <v>124</v>
      </c>
      <c r="D1470" t="s">
        <v>961</v>
      </c>
      <c r="E1470">
        <v>2020</v>
      </c>
      <c r="F1470">
        <v>1</v>
      </c>
      <c r="G1470">
        <v>0</v>
      </c>
      <c r="H1470">
        <v>0</v>
      </c>
      <c r="I1470">
        <v>0</v>
      </c>
      <c r="J1470">
        <v>0</v>
      </c>
      <c r="K1470">
        <v>0</v>
      </c>
      <c r="L1470">
        <v>0</v>
      </c>
      <c r="M1470">
        <v>0</v>
      </c>
      <c r="N1470">
        <v>0</v>
      </c>
      <c r="O1470">
        <v>0</v>
      </c>
      <c r="P1470">
        <v>0</v>
      </c>
      <c r="Q1470">
        <v>0</v>
      </c>
      <c r="R1470">
        <v>0</v>
      </c>
      <c r="S1470">
        <v>1</v>
      </c>
      <c r="T1470">
        <v>0</v>
      </c>
      <c r="U1470">
        <v>1</v>
      </c>
      <c r="V1470">
        <v>0</v>
      </c>
      <c r="W1470">
        <v>0</v>
      </c>
      <c r="X1470">
        <v>1</v>
      </c>
      <c r="Y1470">
        <v>0</v>
      </c>
      <c r="Z1470">
        <v>0</v>
      </c>
      <c r="AA1470">
        <v>0</v>
      </c>
      <c r="AB1470">
        <v>0</v>
      </c>
      <c r="AC1470">
        <v>1</v>
      </c>
      <c r="AD1470">
        <v>0</v>
      </c>
      <c r="AE1470">
        <v>0</v>
      </c>
      <c r="AF1470">
        <v>0</v>
      </c>
      <c r="AG1470">
        <v>1</v>
      </c>
      <c r="AH1470">
        <v>0</v>
      </c>
      <c r="AI1470">
        <v>0</v>
      </c>
      <c r="AJ1470">
        <v>0</v>
      </c>
      <c r="AK1470">
        <v>1</v>
      </c>
      <c r="AL1470">
        <v>0</v>
      </c>
      <c r="AM1470">
        <v>0</v>
      </c>
      <c r="AN1470">
        <v>1</v>
      </c>
      <c r="AO1470">
        <v>1</v>
      </c>
      <c r="AP1470">
        <v>0</v>
      </c>
      <c r="AQ1470">
        <v>0</v>
      </c>
      <c r="AR1470">
        <v>0</v>
      </c>
      <c r="AS1470">
        <v>0</v>
      </c>
      <c r="AT1470">
        <v>0</v>
      </c>
      <c r="AU1470">
        <v>0</v>
      </c>
      <c r="AV1470">
        <v>0</v>
      </c>
      <c r="AW1470">
        <v>0</v>
      </c>
      <c r="AX1470">
        <v>0</v>
      </c>
      <c r="AY1470">
        <v>0</v>
      </c>
      <c r="AZ1470">
        <v>0</v>
      </c>
      <c r="BA1470">
        <v>1</v>
      </c>
      <c r="BB1470">
        <v>0</v>
      </c>
      <c r="BC1470">
        <v>0</v>
      </c>
      <c r="BD1470">
        <v>1</v>
      </c>
      <c r="BE1470">
        <v>0</v>
      </c>
      <c r="BF1470">
        <v>0</v>
      </c>
      <c r="BG1470">
        <v>1</v>
      </c>
      <c r="BH1470">
        <v>0</v>
      </c>
      <c r="BI1470">
        <v>0</v>
      </c>
      <c r="BJ1470">
        <v>0</v>
      </c>
      <c r="BK1470">
        <v>0</v>
      </c>
      <c r="BL1470">
        <v>1</v>
      </c>
      <c r="BM1470">
        <v>0</v>
      </c>
      <c r="BN1470">
        <v>0</v>
      </c>
      <c r="BO1470">
        <v>0</v>
      </c>
      <c r="BP1470">
        <v>1</v>
      </c>
      <c r="BQ1470">
        <v>0</v>
      </c>
      <c r="BR1470">
        <v>0</v>
      </c>
      <c r="BS1470">
        <v>0</v>
      </c>
      <c r="BT1470">
        <v>1</v>
      </c>
      <c r="BU1470">
        <v>0</v>
      </c>
      <c r="BV1470">
        <v>0</v>
      </c>
      <c r="BW1470">
        <v>1</v>
      </c>
      <c r="BX1470" t="s">
        <v>2683</v>
      </c>
      <c r="BY1470">
        <v>1337</v>
      </c>
      <c r="BZ1470">
        <v>7.4794315632011965E-4</v>
      </c>
      <c r="CA1470">
        <v>0</v>
      </c>
    </row>
    <row r="1471" spans="1:79" customFormat="1" x14ac:dyDescent="0.25">
      <c r="A1471" t="s">
        <v>2689</v>
      </c>
      <c r="B1471" t="s">
        <v>361</v>
      </c>
      <c r="C1471" t="s">
        <v>123</v>
      </c>
      <c r="D1471" t="s">
        <v>44</v>
      </c>
      <c r="E1471">
        <v>2020</v>
      </c>
      <c r="F1471">
        <v>2196</v>
      </c>
      <c r="G1471">
        <v>566</v>
      </c>
      <c r="H1471">
        <v>0</v>
      </c>
      <c r="I1471">
        <v>289</v>
      </c>
      <c r="J1471">
        <v>432</v>
      </c>
      <c r="K1471">
        <v>333</v>
      </c>
      <c r="L1471">
        <v>354</v>
      </c>
      <c r="M1471">
        <v>371</v>
      </c>
      <c r="N1471">
        <v>334</v>
      </c>
      <c r="O1471">
        <v>295</v>
      </c>
      <c r="P1471">
        <v>189</v>
      </c>
      <c r="Q1471">
        <v>81</v>
      </c>
      <c r="R1471">
        <v>58</v>
      </c>
      <c r="S1471">
        <v>26</v>
      </c>
      <c r="T1471">
        <v>0</v>
      </c>
      <c r="U1471">
        <v>1127</v>
      </c>
      <c r="V1471">
        <v>15</v>
      </c>
      <c r="W1471">
        <v>1620</v>
      </c>
      <c r="X1471">
        <v>1823</v>
      </c>
      <c r="Y1471">
        <v>526</v>
      </c>
      <c r="Z1471">
        <v>407</v>
      </c>
      <c r="AA1471">
        <v>6</v>
      </c>
      <c r="AB1471">
        <v>230</v>
      </c>
      <c r="AC1471">
        <v>2221</v>
      </c>
      <c r="AD1471">
        <v>1</v>
      </c>
      <c r="AE1471">
        <v>310</v>
      </c>
      <c r="AF1471">
        <v>76</v>
      </c>
      <c r="AG1471">
        <v>2622</v>
      </c>
      <c r="AH1471">
        <v>61</v>
      </c>
      <c r="AI1471">
        <v>2</v>
      </c>
      <c r="AJ1471">
        <v>1</v>
      </c>
      <c r="AK1471">
        <v>77</v>
      </c>
      <c r="AL1471">
        <v>2639</v>
      </c>
      <c r="AM1471">
        <v>46</v>
      </c>
      <c r="AN1471">
        <v>2762</v>
      </c>
      <c r="AO1471">
        <v>0.79507603186097031</v>
      </c>
      <c r="AP1471">
        <v>0.20492396813902969</v>
      </c>
      <c r="AQ1471">
        <v>0</v>
      </c>
      <c r="AR1471">
        <v>0.1046343229543809</v>
      </c>
      <c r="AS1471">
        <v>0.15640839971035481</v>
      </c>
      <c r="AT1471">
        <v>0.1205648081100652</v>
      </c>
      <c r="AU1471">
        <v>0.12816799420709629</v>
      </c>
      <c r="AV1471">
        <v>0.1343229543808834</v>
      </c>
      <c r="AW1471">
        <v>0.1209268645908762</v>
      </c>
      <c r="AX1471">
        <v>0.10680666183924691</v>
      </c>
      <c r="AY1471">
        <v>6.8428674873280235E-2</v>
      </c>
      <c r="AZ1471">
        <v>2.932657494569153E-2</v>
      </c>
      <c r="BA1471">
        <v>9.4134685010861703E-3</v>
      </c>
      <c r="BB1471">
        <v>2.0999275887038382E-2</v>
      </c>
      <c r="BC1471">
        <v>0</v>
      </c>
      <c r="BD1471">
        <v>0.40803765387400442</v>
      </c>
      <c r="BE1471">
        <v>5.4308472121650979E-3</v>
      </c>
      <c r="BF1471">
        <v>0.58653149891383061</v>
      </c>
      <c r="BG1471">
        <v>0.66002896451846493</v>
      </c>
      <c r="BH1471">
        <v>0.1904417089065894</v>
      </c>
      <c r="BI1471">
        <v>0.14735698769007971</v>
      </c>
      <c r="BJ1471">
        <v>2.1723388848660392E-3</v>
      </c>
      <c r="BK1471">
        <v>8.3272990586531495E-2</v>
      </c>
      <c r="BL1471">
        <v>0.80412744388124546</v>
      </c>
      <c r="BM1471">
        <v>3.6205648081100649E-4</v>
      </c>
      <c r="BN1471">
        <v>0.112237509051412</v>
      </c>
      <c r="BO1471">
        <v>2.751629254163649E-2</v>
      </c>
      <c r="BP1471">
        <v>0.94931209268645911</v>
      </c>
      <c r="BQ1471">
        <v>2.20854453294714E-2</v>
      </c>
      <c r="BR1471">
        <v>7.2411296162201298E-4</v>
      </c>
      <c r="BS1471">
        <v>3.6205648081100649E-4</v>
      </c>
      <c r="BT1471">
        <v>2.7878349022447499E-2</v>
      </c>
      <c r="BU1471">
        <v>0.95546705286024625</v>
      </c>
      <c r="BV1471">
        <v>1.66545981173063E-2</v>
      </c>
      <c r="BW1471">
        <v>1</v>
      </c>
      <c r="BX1471" t="s">
        <v>2690</v>
      </c>
      <c r="BY1471">
        <v>2762</v>
      </c>
      <c r="BZ1471">
        <v>1</v>
      </c>
      <c r="CA1471">
        <v>0</v>
      </c>
    </row>
    <row r="1472" spans="1:79" customFormat="1" x14ac:dyDescent="0.25">
      <c r="A1472" t="s">
        <v>2691</v>
      </c>
      <c r="B1472" t="s">
        <v>361</v>
      </c>
      <c r="C1472" t="s">
        <v>123</v>
      </c>
      <c r="D1472" t="s">
        <v>947</v>
      </c>
      <c r="E1472">
        <v>2020</v>
      </c>
      <c r="F1472" t="s">
        <v>74</v>
      </c>
      <c r="G1472" t="s">
        <v>74</v>
      </c>
      <c r="H1472" t="s">
        <v>74</v>
      </c>
      <c r="I1472" t="s">
        <v>74</v>
      </c>
      <c r="J1472" t="s">
        <v>74</v>
      </c>
      <c r="K1472" t="s">
        <v>74</v>
      </c>
      <c r="L1472" t="s">
        <v>74</v>
      </c>
      <c r="M1472" t="s">
        <v>74</v>
      </c>
      <c r="N1472" t="s">
        <v>74</v>
      </c>
      <c r="O1472" t="s">
        <v>74</v>
      </c>
      <c r="P1472" t="s">
        <v>74</v>
      </c>
      <c r="Q1472" t="s">
        <v>74</v>
      </c>
      <c r="R1472" t="s">
        <v>74</v>
      </c>
      <c r="S1472" t="s">
        <v>74</v>
      </c>
      <c r="T1472" t="s">
        <v>74</v>
      </c>
      <c r="U1472" t="s">
        <v>74</v>
      </c>
      <c r="V1472" t="s">
        <v>74</v>
      </c>
      <c r="W1472" t="s">
        <v>74</v>
      </c>
      <c r="X1472" t="s">
        <v>74</v>
      </c>
      <c r="Y1472" t="s">
        <v>74</v>
      </c>
      <c r="Z1472" t="s">
        <v>74</v>
      </c>
      <c r="AA1472" t="s">
        <v>74</v>
      </c>
      <c r="AB1472" t="s">
        <v>74</v>
      </c>
      <c r="AC1472" t="s">
        <v>74</v>
      </c>
      <c r="AD1472" t="s">
        <v>74</v>
      </c>
      <c r="AE1472" t="s">
        <v>74</v>
      </c>
      <c r="AF1472" t="s">
        <v>74</v>
      </c>
      <c r="AG1472" t="s">
        <v>74</v>
      </c>
      <c r="AH1472" t="s">
        <v>74</v>
      </c>
      <c r="AI1472" t="s">
        <v>74</v>
      </c>
      <c r="AJ1472" t="s">
        <v>74</v>
      </c>
      <c r="AK1472" t="s">
        <v>74</v>
      </c>
      <c r="AL1472" t="s">
        <v>74</v>
      </c>
      <c r="AM1472" t="s">
        <v>74</v>
      </c>
      <c r="AN1472" t="s">
        <v>74</v>
      </c>
      <c r="AO1472" t="s">
        <v>74</v>
      </c>
      <c r="AP1472" t="s">
        <v>74</v>
      </c>
      <c r="AQ1472" t="s">
        <v>74</v>
      </c>
      <c r="AR1472" t="s">
        <v>74</v>
      </c>
      <c r="AS1472" t="s">
        <v>74</v>
      </c>
      <c r="AT1472" t="s">
        <v>74</v>
      </c>
      <c r="AU1472" t="s">
        <v>74</v>
      </c>
      <c r="AV1472" t="s">
        <v>74</v>
      </c>
      <c r="AW1472" t="s">
        <v>74</v>
      </c>
      <c r="AX1472" t="s">
        <v>74</v>
      </c>
      <c r="AY1472" t="s">
        <v>74</v>
      </c>
      <c r="AZ1472" t="s">
        <v>74</v>
      </c>
      <c r="BA1472" t="s">
        <v>74</v>
      </c>
      <c r="BB1472" t="s">
        <v>74</v>
      </c>
      <c r="BC1472" t="s">
        <v>74</v>
      </c>
      <c r="BD1472" t="s">
        <v>74</v>
      </c>
      <c r="BE1472" t="s">
        <v>74</v>
      </c>
      <c r="BF1472" t="s">
        <v>74</v>
      </c>
      <c r="BG1472" t="s">
        <v>74</v>
      </c>
      <c r="BH1472" t="s">
        <v>74</v>
      </c>
      <c r="BI1472" t="s">
        <v>74</v>
      </c>
      <c r="BJ1472" t="s">
        <v>74</v>
      </c>
      <c r="BK1472" t="s">
        <v>74</v>
      </c>
      <c r="BL1472" t="s">
        <v>74</v>
      </c>
      <c r="BM1472" t="s">
        <v>74</v>
      </c>
      <c r="BN1472" t="s">
        <v>74</v>
      </c>
      <c r="BO1472" t="s">
        <v>74</v>
      </c>
      <c r="BP1472" t="s">
        <v>74</v>
      </c>
      <c r="BQ1472" t="s">
        <v>74</v>
      </c>
      <c r="BR1472" t="s">
        <v>74</v>
      </c>
      <c r="BS1472" t="s">
        <v>74</v>
      </c>
      <c r="BT1472" t="s">
        <v>74</v>
      </c>
      <c r="BU1472" t="s">
        <v>74</v>
      </c>
      <c r="BV1472" t="s">
        <v>74</v>
      </c>
      <c r="BW1472" t="s">
        <v>74</v>
      </c>
      <c r="BX1472" t="s">
        <v>2690</v>
      </c>
      <c r="BY1472" t="s">
        <v>74</v>
      </c>
      <c r="BZ1472" t="s">
        <v>74</v>
      </c>
      <c r="CA1472">
        <v>0</v>
      </c>
    </row>
    <row r="1473" spans="1:79" customFormat="1" x14ac:dyDescent="0.25">
      <c r="A1473" t="s">
        <v>2692</v>
      </c>
      <c r="B1473" t="s">
        <v>361</v>
      </c>
      <c r="C1473" t="s">
        <v>123</v>
      </c>
      <c r="D1473" t="s">
        <v>949</v>
      </c>
      <c r="E1473">
        <v>2020</v>
      </c>
      <c r="F1473" t="s">
        <v>74</v>
      </c>
      <c r="G1473" t="s">
        <v>74</v>
      </c>
      <c r="H1473" t="s">
        <v>74</v>
      </c>
      <c r="I1473" t="s">
        <v>74</v>
      </c>
      <c r="J1473" t="s">
        <v>74</v>
      </c>
      <c r="K1473" t="s">
        <v>74</v>
      </c>
      <c r="L1473" t="s">
        <v>74</v>
      </c>
      <c r="M1473" t="s">
        <v>74</v>
      </c>
      <c r="N1473" t="s">
        <v>74</v>
      </c>
      <c r="O1473" t="s">
        <v>74</v>
      </c>
      <c r="P1473" t="s">
        <v>74</v>
      </c>
      <c r="Q1473" t="s">
        <v>74</v>
      </c>
      <c r="R1473" t="s">
        <v>74</v>
      </c>
      <c r="S1473" t="s">
        <v>74</v>
      </c>
      <c r="T1473" t="s">
        <v>74</v>
      </c>
      <c r="U1473" t="s">
        <v>74</v>
      </c>
      <c r="V1473" t="s">
        <v>74</v>
      </c>
      <c r="W1473" t="s">
        <v>74</v>
      </c>
      <c r="X1473" t="s">
        <v>74</v>
      </c>
      <c r="Y1473" t="s">
        <v>74</v>
      </c>
      <c r="Z1473" t="s">
        <v>74</v>
      </c>
      <c r="AA1473" t="s">
        <v>74</v>
      </c>
      <c r="AB1473" t="s">
        <v>74</v>
      </c>
      <c r="AC1473" t="s">
        <v>74</v>
      </c>
      <c r="AD1473" t="s">
        <v>74</v>
      </c>
      <c r="AE1473" t="s">
        <v>74</v>
      </c>
      <c r="AF1473" t="s">
        <v>74</v>
      </c>
      <c r="AG1473" t="s">
        <v>74</v>
      </c>
      <c r="AH1473" t="s">
        <v>74</v>
      </c>
      <c r="AI1473" t="s">
        <v>74</v>
      </c>
      <c r="AJ1473" t="s">
        <v>74</v>
      </c>
      <c r="AK1473" t="s">
        <v>74</v>
      </c>
      <c r="AL1473" t="s">
        <v>74</v>
      </c>
      <c r="AM1473" t="s">
        <v>74</v>
      </c>
      <c r="AN1473" t="s">
        <v>74</v>
      </c>
      <c r="AO1473" t="s">
        <v>74</v>
      </c>
      <c r="AP1473" t="s">
        <v>74</v>
      </c>
      <c r="AQ1473" t="s">
        <v>74</v>
      </c>
      <c r="AR1473" t="s">
        <v>74</v>
      </c>
      <c r="AS1473" t="s">
        <v>74</v>
      </c>
      <c r="AT1473" t="s">
        <v>74</v>
      </c>
      <c r="AU1473" t="s">
        <v>74</v>
      </c>
      <c r="AV1473" t="s">
        <v>74</v>
      </c>
      <c r="AW1473" t="s">
        <v>74</v>
      </c>
      <c r="AX1473" t="s">
        <v>74</v>
      </c>
      <c r="AY1473" t="s">
        <v>74</v>
      </c>
      <c r="AZ1473" t="s">
        <v>74</v>
      </c>
      <c r="BA1473" t="s">
        <v>74</v>
      </c>
      <c r="BB1473" t="s">
        <v>74</v>
      </c>
      <c r="BC1473" t="s">
        <v>74</v>
      </c>
      <c r="BD1473" t="s">
        <v>74</v>
      </c>
      <c r="BE1473" t="s">
        <v>74</v>
      </c>
      <c r="BF1473" t="s">
        <v>74</v>
      </c>
      <c r="BG1473" t="s">
        <v>74</v>
      </c>
      <c r="BH1473" t="s">
        <v>74</v>
      </c>
      <c r="BI1473" t="s">
        <v>74</v>
      </c>
      <c r="BJ1473" t="s">
        <v>74</v>
      </c>
      <c r="BK1473" t="s">
        <v>74</v>
      </c>
      <c r="BL1473" t="s">
        <v>74</v>
      </c>
      <c r="BM1473" t="s">
        <v>74</v>
      </c>
      <c r="BN1473" t="s">
        <v>74</v>
      </c>
      <c r="BO1473" t="s">
        <v>74</v>
      </c>
      <c r="BP1473" t="s">
        <v>74</v>
      </c>
      <c r="BQ1473" t="s">
        <v>74</v>
      </c>
      <c r="BR1473" t="s">
        <v>74</v>
      </c>
      <c r="BS1473" t="s">
        <v>74</v>
      </c>
      <c r="BT1473" t="s">
        <v>74</v>
      </c>
      <c r="BU1473" t="s">
        <v>74</v>
      </c>
      <c r="BV1473" t="s">
        <v>74</v>
      </c>
      <c r="BW1473" t="s">
        <v>74</v>
      </c>
      <c r="BX1473" t="s">
        <v>2690</v>
      </c>
      <c r="BY1473" t="s">
        <v>74</v>
      </c>
      <c r="BZ1473" t="s">
        <v>74</v>
      </c>
      <c r="CA1473">
        <v>0</v>
      </c>
    </row>
    <row r="1474" spans="1:79" customFormat="1" x14ac:dyDescent="0.25">
      <c r="A1474" t="s">
        <v>2693</v>
      </c>
      <c r="B1474" t="s">
        <v>361</v>
      </c>
      <c r="C1474" t="s">
        <v>123</v>
      </c>
      <c r="D1474" t="s">
        <v>951</v>
      </c>
      <c r="E1474">
        <v>2020</v>
      </c>
      <c r="F1474" t="s">
        <v>74</v>
      </c>
      <c r="G1474" t="s">
        <v>74</v>
      </c>
      <c r="H1474" t="s">
        <v>74</v>
      </c>
      <c r="I1474" t="s">
        <v>74</v>
      </c>
      <c r="J1474" t="s">
        <v>74</v>
      </c>
      <c r="K1474" t="s">
        <v>74</v>
      </c>
      <c r="L1474" t="s">
        <v>74</v>
      </c>
      <c r="M1474" t="s">
        <v>74</v>
      </c>
      <c r="N1474" t="s">
        <v>74</v>
      </c>
      <c r="O1474" t="s">
        <v>74</v>
      </c>
      <c r="P1474" t="s">
        <v>74</v>
      </c>
      <c r="Q1474" t="s">
        <v>74</v>
      </c>
      <c r="R1474" t="s">
        <v>74</v>
      </c>
      <c r="S1474" t="s">
        <v>74</v>
      </c>
      <c r="T1474" t="s">
        <v>74</v>
      </c>
      <c r="U1474" t="s">
        <v>74</v>
      </c>
      <c r="V1474" t="s">
        <v>74</v>
      </c>
      <c r="W1474" t="s">
        <v>74</v>
      </c>
      <c r="X1474" t="s">
        <v>74</v>
      </c>
      <c r="Y1474" t="s">
        <v>74</v>
      </c>
      <c r="Z1474" t="s">
        <v>74</v>
      </c>
      <c r="AA1474" t="s">
        <v>74</v>
      </c>
      <c r="AB1474" t="s">
        <v>74</v>
      </c>
      <c r="AC1474" t="s">
        <v>74</v>
      </c>
      <c r="AD1474" t="s">
        <v>74</v>
      </c>
      <c r="AE1474" t="s">
        <v>74</v>
      </c>
      <c r="AF1474" t="s">
        <v>74</v>
      </c>
      <c r="AG1474" t="s">
        <v>74</v>
      </c>
      <c r="AH1474" t="s">
        <v>74</v>
      </c>
      <c r="AI1474" t="s">
        <v>74</v>
      </c>
      <c r="AJ1474" t="s">
        <v>74</v>
      </c>
      <c r="AK1474" t="s">
        <v>74</v>
      </c>
      <c r="AL1474" t="s">
        <v>74</v>
      </c>
      <c r="AM1474" t="s">
        <v>74</v>
      </c>
      <c r="AN1474" t="s">
        <v>74</v>
      </c>
      <c r="AO1474" t="s">
        <v>74</v>
      </c>
      <c r="AP1474" t="s">
        <v>74</v>
      </c>
      <c r="AQ1474" t="s">
        <v>74</v>
      </c>
      <c r="AR1474" t="s">
        <v>74</v>
      </c>
      <c r="AS1474" t="s">
        <v>74</v>
      </c>
      <c r="AT1474" t="s">
        <v>74</v>
      </c>
      <c r="AU1474" t="s">
        <v>74</v>
      </c>
      <c r="AV1474" t="s">
        <v>74</v>
      </c>
      <c r="AW1474" t="s">
        <v>74</v>
      </c>
      <c r="AX1474" t="s">
        <v>74</v>
      </c>
      <c r="AY1474" t="s">
        <v>74</v>
      </c>
      <c r="AZ1474" t="s">
        <v>74</v>
      </c>
      <c r="BA1474" t="s">
        <v>74</v>
      </c>
      <c r="BB1474" t="s">
        <v>74</v>
      </c>
      <c r="BC1474" t="s">
        <v>74</v>
      </c>
      <c r="BD1474" t="s">
        <v>74</v>
      </c>
      <c r="BE1474" t="s">
        <v>74</v>
      </c>
      <c r="BF1474" t="s">
        <v>74</v>
      </c>
      <c r="BG1474" t="s">
        <v>74</v>
      </c>
      <c r="BH1474" t="s">
        <v>74</v>
      </c>
      <c r="BI1474" t="s">
        <v>74</v>
      </c>
      <c r="BJ1474" t="s">
        <v>74</v>
      </c>
      <c r="BK1474" t="s">
        <v>74</v>
      </c>
      <c r="BL1474" t="s">
        <v>74</v>
      </c>
      <c r="BM1474" t="s">
        <v>74</v>
      </c>
      <c r="BN1474" t="s">
        <v>74</v>
      </c>
      <c r="BO1474" t="s">
        <v>74</v>
      </c>
      <c r="BP1474" t="s">
        <v>74</v>
      </c>
      <c r="BQ1474" t="s">
        <v>74</v>
      </c>
      <c r="BR1474" t="s">
        <v>74</v>
      </c>
      <c r="BS1474" t="s">
        <v>74</v>
      </c>
      <c r="BT1474" t="s">
        <v>74</v>
      </c>
      <c r="BU1474" t="s">
        <v>74</v>
      </c>
      <c r="BV1474" t="s">
        <v>74</v>
      </c>
      <c r="BW1474" t="s">
        <v>74</v>
      </c>
      <c r="BX1474" t="s">
        <v>2690</v>
      </c>
      <c r="BY1474" t="s">
        <v>74</v>
      </c>
      <c r="BZ1474" t="s">
        <v>74</v>
      </c>
      <c r="CA1474">
        <v>0</v>
      </c>
    </row>
    <row r="1475" spans="1:79" customFormat="1" x14ac:dyDescent="0.25">
      <c r="A1475" t="s">
        <v>2694</v>
      </c>
      <c r="B1475" t="s">
        <v>361</v>
      </c>
      <c r="C1475" t="s">
        <v>123</v>
      </c>
      <c r="D1475" t="s">
        <v>953</v>
      </c>
      <c r="E1475">
        <v>2020</v>
      </c>
      <c r="F1475" t="s">
        <v>74</v>
      </c>
      <c r="G1475" t="s">
        <v>74</v>
      </c>
      <c r="H1475" t="s">
        <v>74</v>
      </c>
      <c r="I1475" t="s">
        <v>74</v>
      </c>
      <c r="J1475" t="s">
        <v>74</v>
      </c>
      <c r="K1475" t="s">
        <v>74</v>
      </c>
      <c r="L1475" t="s">
        <v>74</v>
      </c>
      <c r="M1475" t="s">
        <v>74</v>
      </c>
      <c r="N1475" t="s">
        <v>74</v>
      </c>
      <c r="O1475" t="s">
        <v>74</v>
      </c>
      <c r="P1475" t="s">
        <v>74</v>
      </c>
      <c r="Q1475" t="s">
        <v>74</v>
      </c>
      <c r="R1475" t="s">
        <v>74</v>
      </c>
      <c r="S1475" t="s">
        <v>74</v>
      </c>
      <c r="T1475" t="s">
        <v>74</v>
      </c>
      <c r="U1475" t="s">
        <v>74</v>
      </c>
      <c r="V1475" t="s">
        <v>74</v>
      </c>
      <c r="W1475" t="s">
        <v>74</v>
      </c>
      <c r="X1475" t="s">
        <v>74</v>
      </c>
      <c r="Y1475" t="s">
        <v>74</v>
      </c>
      <c r="Z1475" t="s">
        <v>74</v>
      </c>
      <c r="AA1475" t="s">
        <v>74</v>
      </c>
      <c r="AB1475" t="s">
        <v>74</v>
      </c>
      <c r="AC1475" t="s">
        <v>74</v>
      </c>
      <c r="AD1475" t="s">
        <v>74</v>
      </c>
      <c r="AE1475" t="s">
        <v>74</v>
      </c>
      <c r="AF1475" t="s">
        <v>74</v>
      </c>
      <c r="AG1475" t="s">
        <v>74</v>
      </c>
      <c r="AH1475" t="s">
        <v>74</v>
      </c>
      <c r="AI1475" t="s">
        <v>74</v>
      </c>
      <c r="AJ1475" t="s">
        <v>74</v>
      </c>
      <c r="AK1475" t="s">
        <v>74</v>
      </c>
      <c r="AL1475" t="s">
        <v>74</v>
      </c>
      <c r="AM1475" t="s">
        <v>74</v>
      </c>
      <c r="AN1475" t="s">
        <v>74</v>
      </c>
      <c r="AO1475" t="s">
        <v>74</v>
      </c>
      <c r="AP1475" t="s">
        <v>74</v>
      </c>
      <c r="AQ1475" t="s">
        <v>74</v>
      </c>
      <c r="AR1475" t="s">
        <v>74</v>
      </c>
      <c r="AS1475" t="s">
        <v>74</v>
      </c>
      <c r="AT1475" t="s">
        <v>74</v>
      </c>
      <c r="AU1475" t="s">
        <v>74</v>
      </c>
      <c r="AV1475" t="s">
        <v>74</v>
      </c>
      <c r="AW1475" t="s">
        <v>74</v>
      </c>
      <c r="AX1475" t="s">
        <v>74</v>
      </c>
      <c r="AY1475" t="s">
        <v>74</v>
      </c>
      <c r="AZ1475" t="s">
        <v>74</v>
      </c>
      <c r="BA1475" t="s">
        <v>74</v>
      </c>
      <c r="BB1475" t="s">
        <v>74</v>
      </c>
      <c r="BC1475" t="s">
        <v>74</v>
      </c>
      <c r="BD1475" t="s">
        <v>74</v>
      </c>
      <c r="BE1475" t="s">
        <v>74</v>
      </c>
      <c r="BF1475" t="s">
        <v>74</v>
      </c>
      <c r="BG1475" t="s">
        <v>74</v>
      </c>
      <c r="BH1475" t="s">
        <v>74</v>
      </c>
      <c r="BI1475" t="s">
        <v>74</v>
      </c>
      <c r="BJ1475" t="s">
        <v>74</v>
      </c>
      <c r="BK1475" t="s">
        <v>74</v>
      </c>
      <c r="BL1475" t="s">
        <v>74</v>
      </c>
      <c r="BM1475" t="s">
        <v>74</v>
      </c>
      <c r="BN1475" t="s">
        <v>74</v>
      </c>
      <c r="BO1475" t="s">
        <v>74</v>
      </c>
      <c r="BP1475" t="s">
        <v>74</v>
      </c>
      <c r="BQ1475" t="s">
        <v>74</v>
      </c>
      <c r="BR1475" t="s">
        <v>74</v>
      </c>
      <c r="BS1475" t="s">
        <v>74</v>
      </c>
      <c r="BT1475" t="s">
        <v>74</v>
      </c>
      <c r="BU1475" t="s">
        <v>74</v>
      </c>
      <c r="BV1475" t="s">
        <v>74</v>
      </c>
      <c r="BW1475" t="s">
        <v>74</v>
      </c>
      <c r="BX1475" t="s">
        <v>2690</v>
      </c>
      <c r="BY1475" t="s">
        <v>74</v>
      </c>
      <c r="BZ1475" t="s">
        <v>74</v>
      </c>
      <c r="CA1475">
        <v>0</v>
      </c>
    </row>
    <row r="1476" spans="1:79" customFormat="1" x14ac:dyDescent="0.25">
      <c r="A1476" t="s">
        <v>2695</v>
      </c>
      <c r="B1476" t="s">
        <v>361</v>
      </c>
      <c r="C1476" t="s">
        <v>123</v>
      </c>
      <c r="D1476" t="s">
        <v>961</v>
      </c>
      <c r="E1476">
        <v>2020</v>
      </c>
      <c r="F1476" t="s">
        <v>74</v>
      </c>
      <c r="G1476" t="s">
        <v>74</v>
      </c>
      <c r="H1476" t="s">
        <v>74</v>
      </c>
      <c r="I1476" t="s">
        <v>74</v>
      </c>
      <c r="J1476" t="s">
        <v>74</v>
      </c>
      <c r="K1476" t="s">
        <v>74</v>
      </c>
      <c r="L1476" t="s">
        <v>74</v>
      </c>
      <c r="M1476" t="s">
        <v>74</v>
      </c>
      <c r="N1476" t="s">
        <v>74</v>
      </c>
      <c r="O1476" t="s">
        <v>74</v>
      </c>
      <c r="P1476" t="s">
        <v>74</v>
      </c>
      <c r="Q1476" t="s">
        <v>74</v>
      </c>
      <c r="R1476" t="s">
        <v>74</v>
      </c>
      <c r="S1476" t="s">
        <v>74</v>
      </c>
      <c r="T1476" t="s">
        <v>74</v>
      </c>
      <c r="U1476" t="s">
        <v>74</v>
      </c>
      <c r="V1476" t="s">
        <v>74</v>
      </c>
      <c r="W1476" t="s">
        <v>74</v>
      </c>
      <c r="X1476" t="s">
        <v>74</v>
      </c>
      <c r="Y1476" t="s">
        <v>74</v>
      </c>
      <c r="Z1476" t="s">
        <v>74</v>
      </c>
      <c r="AA1476" t="s">
        <v>74</v>
      </c>
      <c r="AB1476" t="s">
        <v>74</v>
      </c>
      <c r="AC1476" t="s">
        <v>74</v>
      </c>
      <c r="AD1476" t="s">
        <v>74</v>
      </c>
      <c r="AE1476" t="s">
        <v>74</v>
      </c>
      <c r="AF1476" t="s">
        <v>74</v>
      </c>
      <c r="AG1476" t="s">
        <v>74</v>
      </c>
      <c r="AH1476" t="s">
        <v>74</v>
      </c>
      <c r="AI1476" t="s">
        <v>74</v>
      </c>
      <c r="AJ1476" t="s">
        <v>74</v>
      </c>
      <c r="AK1476" t="s">
        <v>74</v>
      </c>
      <c r="AL1476" t="s">
        <v>74</v>
      </c>
      <c r="AM1476" t="s">
        <v>74</v>
      </c>
      <c r="AN1476" t="s">
        <v>74</v>
      </c>
      <c r="AO1476" t="s">
        <v>74</v>
      </c>
      <c r="AP1476" t="s">
        <v>74</v>
      </c>
      <c r="AQ1476" t="s">
        <v>74</v>
      </c>
      <c r="AR1476" t="s">
        <v>74</v>
      </c>
      <c r="AS1476" t="s">
        <v>74</v>
      </c>
      <c r="AT1476" t="s">
        <v>74</v>
      </c>
      <c r="AU1476" t="s">
        <v>74</v>
      </c>
      <c r="AV1476" t="s">
        <v>74</v>
      </c>
      <c r="AW1476" t="s">
        <v>74</v>
      </c>
      <c r="AX1476" t="s">
        <v>74</v>
      </c>
      <c r="AY1476" t="s">
        <v>74</v>
      </c>
      <c r="AZ1476" t="s">
        <v>74</v>
      </c>
      <c r="BA1476" t="s">
        <v>74</v>
      </c>
      <c r="BB1476" t="s">
        <v>74</v>
      </c>
      <c r="BC1476" t="s">
        <v>74</v>
      </c>
      <c r="BD1476" t="s">
        <v>74</v>
      </c>
      <c r="BE1476" t="s">
        <v>74</v>
      </c>
      <c r="BF1476" t="s">
        <v>74</v>
      </c>
      <c r="BG1476" t="s">
        <v>74</v>
      </c>
      <c r="BH1476" t="s">
        <v>74</v>
      </c>
      <c r="BI1476" t="s">
        <v>74</v>
      </c>
      <c r="BJ1476" t="s">
        <v>74</v>
      </c>
      <c r="BK1476" t="s">
        <v>74</v>
      </c>
      <c r="BL1476" t="s">
        <v>74</v>
      </c>
      <c r="BM1476" t="s">
        <v>74</v>
      </c>
      <c r="BN1476" t="s">
        <v>74</v>
      </c>
      <c r="BO1476" t="s">
        <v>74</v>
      </c>
      <c r="BP1476" t="s">
        <v>74</v>
      </c>
      <c r="BQ1476" t="s">
        <v>74</v>
      </c>
      <c r="BR1476" t="s">
        <v>74</v>
      </c>
      <c r="BS1476" t="s">
        <v>74</v>
      </c>
      <c r="BT1476" t="s">
        <v>74</v>
      </c>
      <c r="BU1476" t="s">
        <v>74</v>
      </c>
      <c r="BV1476" t="s">
        <v>74</v>
      </c>
      <c r="BW1476" t="s">
        <v>74</v>
      </c>
      <c r="BX1476" t="s">
        <v>2690</v>
      </c>
      <c r="BY1476" t="s">
        <v>74</v>
      </c>
      <c r="BZ1476" t="s">
        <v>74</v>
      </c>
      <c r="CA1476">
        <v>0</v>
      </c>
    </row>
    <row r="1477" spans="1:79" customFormat="1" x14ac:dyDescent="0.25">
      <c r="A1477" t="s">
        <v>2696</v>
      </c>
      <c r="B1477" t="s">
        <v>361</v>
      </c>
      <c r="C1477" t="s">
        <v>369</v>
      </c>
      <c r="D1477" t="s">
        <v>44</v>
      </c>
      <c r="E1477">
        <v>2020</v>
      </c>
      <c r="F1477">
        <v>822</v>
      </c>
      <c r="G1477">
        <v>168</v>
      </c>
      <c r="H1477">
        <v>0</v>
      </c>
      <c r="I1477">
        <v>167</v>
      </c>
      <c r="J1477">
        <v>164</v>
      </c>
      <c r="K1477">
        <v>120</v>
      </c>
      <c r="L1477">
        <v>110</v>
      </c>
      <c r="M1477">
        <v>73</v>
      </c>
      <c r="N1477">
        <v>98</v>
      </c>
      <c r="O1477">
        <v>121</v>
      </c>
      <c r="P1477">
        <v>72</v>
      </c>
      <c r="Q1477">
        <v>44</v>
      </c>
      <c r="R1477">
        <v>10</v>
      </c>
      <c r="S1477">
        <v>11</v>
      </c>
      <c r="T1477">
        <v>0</v>
      </c>
      <c r="U1477">
        <v>974</v>
      </c>
      <c r="V1477">
        <v>16</v>
      </c>
      <c r="W1477">
        <v>0</v>
      </c>
      <c r="X1477">
        <v>592</v>
      </c>
      <c r="Y1477">
        <v>317</v>
      </c>
      <c r="Z1477">
        <v>81</v>
      </c>
      <c r="AA1477">
        <v>0</v>
      </c>
      <c r="AB1477">
        <v>69</v>
      </c>
      <c r="AC1477">
        <v>762</v>
      </c>
      <c r="AD1477">
        <v>0</v>
      </c>
      <c r="AE1477">
        <v>159</v>
      </c>
      <c r="AF1477">
        <v>83</v>
      </c>
      <c r="AG1477">
        <v>867</v>
      </c>
      <c r="AH1477">
        <v>38</v>
      </c>
      <c r="AI1477">
        <v>1</v>
      </c>
      <c r="AJ1477">
        <v>1</v>
      </c>
      <c r="AK1477">
        <v>277</v>
      </c>
      <c r="AL1477">
        <v>696</v>
      </c>
      <c r="AM1477">
        <v>17</v>
      </c>
      <c r="AN1477">
        <v>990</v>
      </c>
      <c r="AO1477">
        <v>0.83030303030303032</v>
      </c>
      <c r="AP1477">
        <v>0.16969696969696971</v>
      </c>
      <c r="AQ1477">
        <v>0</v>
      </c>
      <c r="AR1477">
        <v>0.16868686868686869</v>
      </c>
      <c r="AS1477">
        <v>0.1656565656565657</v>
      </c>
      <c r="AT1477">
        <v>0.1212121212121212</v>
      </c>
      <c r="AU1477">
        <v>0.1111111111111111</v>
      </c>
      <c r="AV1477">
        <v>7.373737373737374E-2</v>
      </c>
      <c r="AW1477">
        <v>9.8989898989898989E-2</v>
      </c>
      <c r="AX1477">
        <v>0.1222222222222222</v>
      </c>
      <c r="AY1477">
        <v>7.2727272727272724E-2</v>
      </c>
      <c r="AZ1477">
        <v>4.4444444444444453E-2</v>
      </c>
      <c r="BA1477">
        <v>1.111111111111111E-2</v>
      </c>
      <c r="BB1477">
        <v>1.01010101010101E-2</v>
      </c>
      <c r="BC1477">
        <v>0</v>
      </c>
      <c r="BD1477">
        <v>0.98383838383838385</v>
      </c>
      <c r="BE1477">
        <v>1.6161616161616162E-2</v>
      </c>
      <c r="BF1477">
        <v>0</v>
      </c>
      <c r="BG1477">
        <v>0.59797979797979794</v>
      </c>
      <c r="BH1477">
        <v>0.32020202020202021</v>
      </c>
      <c r="BI1477">
        <v>8.1818181818181818E-2</v>
      </c>
      <c r="BJ1477">
        <v>0</v>
      </c>
      <c r="BK1477">
        <v>6.9696969696969702E-2</v>
      </c>
      <c r="BL1477">
        <v>0.76969696969696966</v>
      </c>
      <c r="BM1477">
        <v>0</v>
      </c>
      <c r="BN1477">
        <v>0.16060606060606061</v>
      </c>
      <c r="BO1477">
        <v>8.3838383838383837E-2</v>
      </c>
      <c r="BP1477">
        <v>0.87575757575757573</v>
      </c>
      <c r="BQ1477">
        <v>3.8383838383838381E-2</v>
      </c>
      <c r="BR1477">
        <v>1.0101010101010101E-3</v>
      </c>
      <c r="BS1477">
        <v>1.0101010101010101E-3</v>
      </c>
      <c r="BT1477">
        <v>0.27979797979797982</v>
      </c>
      <c r="BU1477">
        <v>0.70303030303030301</v>
      </c>
      <c r="BV1477">
        <v>1.7171717171717171E-2</v>
      </c>
      <c r="BW1477">
        <v>1</v>
      </c>
      <c r="BX1477" t="s">
        <v>2697</v>
      </c>
      <c r="BY1477">
        <v>990</v>
      </c>
      <c r="BZ1477">
        <v>1</v>
      </c>
      <c r="CA1477">
        <v>0</v>
      </c>
    </row>
    <row r="1478" spans="1:79" customFormat="1" x14ac:dyDescent="0.25">
      <c r="A1478" t="s">
        <v>2698</v>
      </c>
      <c r="B1478" t="s">
        <v>361</v>
      </c>
      <c r="C1478" t="s">
        <v>369</v>
      </c>
      <c r="D1478" t="s">
        <v>947</v>
      </c>
      <c r="E1478">
        <v>2020</v>
      </c>
      <c r="F1478">
        <v>223</v>
      </c>
      <c r="G1478">
        <v>38</v>
      </c>
      <c r="H1478">
        <v>0</v>
      </c>
      <c r="I1478">
        <v>33</v>
      </c>
      <c r="J1478">
        <v>41</v>
      </c>
      <c r="K1478">
        <v>32</v>
      </c>
      <c r="L1478">
        <v>28</v>
      </c>
      <c r="M1478">
        <v>19</v>
      </c>
      <c r="N1478">
        <v>29</v>
      </c>
      <c r="O1478">
        <v>41</v>
      </c>
      <c r="P1478">
        <v>13</v>
      </c>
      <c r="Q1478">
        <v>18</v>
      </c>
      <c r="R1478">
        <v>3</v>
      </c>
      <c r="S1478">
        <v>4</v>
      </c>
      <c r="T1478">
        <v>0</v>
      </c>
      <c r="U1478">
        <v>258</v>
      </c>
      <c r="V1478">
        <v>3</v>
      </c>
      <c r="W1478">
        <v>0</v>
      </c>
      <c r="X1478">
        <v>185</v>
      </c>
      <c r="Y1478">
        <v>55</v>
      </c>
      <c r="Z1478">
        <v>21</v>
      </c>
      <c r="AA1478">
        <v>0</v>
      </c>
      <c r="AB1478">
        <v>14</v>
      </c>
      <c r="AC1478">
        <v>204</v>
      </c>
      <c r="AD1478">
        <v>0</v>
      </c>
      <c r="AE1478">
        <v>43</v>
      </c>
      <c r="AF1478">
        <v>17</v>
      </c>
      <c r="AG1478">
        <v>241</v>
      </c>
      <c r="AH1478">
        <v>3</v>
      </c>
      <c r="AI1478">
        <v>0</v>
      </c>
      <c r="AJ1478">
        <v>0</v>
      </c>
      <c r="AK1478">
        <v>63</v>
      </c>
      <c r="AL1478">
        <v>191</v>
      </c>
      <c r="AM1478">
        <v>7</v>
      </c>
      <c r="AN1478">
        <v>261</v>
      </c>
      <c r="AO1478">
        <v>0.85440613026819923</v>
      </c>
      <c r="AP1478">
        <v>0.1455938697318008</v>
      </c>
      <c r="AQ1478">
        <v>0</v>
      </c>
      <c r="AR1478">
        <v>0.12643678160919539</v>
      </c>
      <c r="AS1478">
        <v>0.15708812260536401</v>
      </c>
      <c r="AT1478">
        <v>0.1226053639846743</v>
      </c>
      <c r="AU1478">
        <v>0.10727969348659</v>
      </c>
      <c r="AV1478">
        <v>7.2796934865900387E-2</v>
      </c>
      <c r="AW1478">
        <v>0.1111111111111111</v>
      </c>
      <c r="AX1478">
        <v>0.15708812260536401</v>
      </c>
      <c r="AY1478">
        <v>4.9808429118773943E-2</v>
      </c>
      <c r="AZ1478">
        <v>6.8965517241379309E-2</v>
      </c>
      <c r="BA1478">
        <v>1.532567049808429E-2</v>
      </c>
      <c r="BB1478">
        <v>1.149425287356322E-2</v>
      </c>
      <c r="BC1478">
        <v>0</v>
      </c>
      <c r="BD1478">
        <v>0.9885057471264368</v>
      </c>
      <c r="BE1478">
        <v>1.149425287356322E-2</v>
      </c>
      <c r="BF1478">
        <v>0</v>
      </c>
      <c r="BG1478">
        <v>0.70881226053639845</v>
      </c>
      <c r="BH1478">
        <v>0.21072796934865901</v>
      </c>
      <c r="BI1478">
        <v>8.0459770114942528E-2</v>
      </c>
      <c r="BJ1478">
        <v>0</v>
      </c>
      <c r="BK1478">
        <v>5.3639846743295021E-2</v>
      </c>
      <c r="BL1478">
        <v>0.7816091954022989</v>
      </c>
      <c r="BM1478">
        <v>0</v>
      </c>
      <c r="BN1478">
        <v>0.1647509578544061</v>
      </c>
      <c r="BO1478">
        <v>6.5134099616858232E-2</v>
      </c>
      <c r="BP1478">
        <v>0.92337164750957856</v>
      </c>
      <c r="BQ1478">
        <v>1.149425287356322E-2</v>
      </c>
      <c r="BR1478">
        <v>0</v>
      </c>
      <c r="BS1478">
        <v>0</v>
      </c>
      <c r="BT1478">
        <v>0.2413793103448276</v>
      </c>
      <c r="BU1478">
        <v>0.73180076628352486</v>
      </c>
      <c r="BV1478">
        <v>2.681992337164751E-2</v>
      </c>
      <c r="BW1478">
        <v>1</v>
      </c>
      <c r="BX1478" t="s">
        <v>2697</v>
      </c>
      <c r="BY1478">
        <v>990</v>
      </c>
      <c r="BZ1478">
        <v>0.26363636363636361</v>
      </c>
      <c r="CA1478">
        <v>0</v>
      </c>
    </row>
    <row r="1479" spans="1:79" customFormat="1" x14ac:dyDescent="0.25">
      <c r="A1479" t="s">
        <v>2699</v>
      </c>
      <c r="B1479" t="s">
        <v>361</v>
      </c>
      <c r="C1479" t="s">
        <v>369</v>
      </c>
      <c r="D1479" t="s">
        <v>949</v>
      </c>
      <c r="E1479">
        <v>2020</v>
      </c>
      <c r="F1479">
        <v>355</v>
      </c>
      <c r="G1479">
        <v>80</v>
      </c>
      <c r="H1479">
        <v>0</v>
      </c>
      <c r="I1479">
        <v>101</v>
      </c>
      <c r="J1479">
        <v>89</v>
      </c>
      <c r="K1479">
        <v>53</v>
      </c>
      <c r="L1479">
        <v>40</v>
      </c>
      <c r="M1479">
        <v>30</v>
      </c>
      <c r="N1479">
        <v>29</v>
      </c>
      <c r="O1479">
        <v>42</v>
      </c>
      <c r="P1479">
        <v>31</v>
      </c>
      <c r="Q1479">
        <v>14</v>
      </c>
      <c r="R1479">
        <v>3</v>
      </c>
      <c r="S1479">
        <v>3</v>
      </c>
      <c r="T1479">
        <v>0</v>
      </c>
      <c r="U1479">
        <v>427</v>
      </c>
      <c r="V1479">
        <v>8</v>
      </c>
      <c r="W1479">
        <v>0</v>
      </c>
      <c r="X1479">
        <v>224</v>
      </c>
      <c r="Y1479">
        <v>178</v>
      </c>
      <c r="Z1479">
        <v>33</v>
      </c>
      <c r="AA1479">
        <v>0</v>
      </c>
      <c r="AB1479">
        <v>20</v>
      </c>
      <c r="AC1479">
        <v>389</v>
      </c>
      <c r="AD1479">
        <v>0</v>
      </c>
      <c r="AE1479">
        <v>26</v>
      </c>
      <c r="AF1479">
        <v>20</v>
      </c>
      <c r="AG1479">
        <v>410</v>
      </c>
      <c r="AH1479">
        <v>5</v>
      </c>
      <c r="AI1479">
        <v>0</v>
      </c>
      <c r="AJ1479">
        <v>0</v>
      </c>
      <c r="AK1479">
        <v>154</v>
      </c>
      <c r="AL1479">
        <v>280</v>
      </c>
      <c r="AM1479">
        <v>1</v>
      </c>
      <c r="AN1479">
        <v>435</v>
      </c>
      <c r="AO1479">
        <v>0.81609195402298851</v>
      </c>
      <c r="AP1479">
        <v>0.18390804597701149</v>
      </c>
      <c r="AQ1479">
        <v>0</v>
      </c>
      <c r="AR1479">
        <v>0.23218390804597699</v>
      </c>
      <c r="AS1479">
        <v>0.2045977011494253</v>
      </c>
      <c r="AT1479">
        <v>0.1218390804597701</v>
      </c>
      <c r="AU1479">
        <v>9.1954022988505746E-2</v>
      </c>
      <c r="AV1479">
        <v>6.8965517241379309E-2</v>
      </c>
      <c r="AW1479">
        <v>6.6666666666666666E-2</v>
      </c>
      <c r="AX1479">
        <v>9.6551724137931033E-2</v>
      </c>
      <c r="AY1479">
        <v>7.1264367816091953E-2</v>
      </c>
      <c r="AZ1479">
        <v>3.2183908045977011E-2</v>
      </c>
      <c r="BA1479">
        <v>6.8965517241379309E-3</v>
      </c>
      <c r="BB1479">
        <v>6.8965517241379309E-3</v>
      </c>
      <c r="BC1479">
        <v>0</v>
      </c>
      <c r="BD1479">
        <v>0.98160919540229885</v>
      </c>
      <c r="BE1479">
        <v>1.8390804597701149E-2</v>
      </c>
      <c r="BF1479">
        <v>0</v>
      </c>
      <c r="BG1479">
        <v>0.51494252873563218</v>
      </c>
      <c r="BH1479">
        <v>0.4091954022988506</v>
      </c>
      <c r="BI1479">
        <v>7.586206896551724E-2</v>
      </c>
      <c r="BJ1479">
        <v>0</v>
      </c>
      <c r="BK1479">
        <v>4.5977011494252873E-2</v>
      </c>
      <c r="BL1479">
        <v>0.89425287356321836</v>
      </c>
      <c r="BM1479">
        <v>0</v>
      </c>
      <c r="BN1479">
        <v>5.9770114942528728E-2</v>
      </c>
      <c r="BO1479">
        <v>4.5977011494252873E-2</v>
      </c>
      <c r="BP1479">
        <v>0.94252873563218387</v>
      </c>
      <c r="BQ1479">
        <v>1.149425287356322E-2</v>
      </c>
      <c r="BR1479">
        <v>0</v>
      </c>
      <c r="BS1479">
        <v>0</v>
      </c>
      <c r="BT1479">
        <v>0.35402298850574709</v>
      </c>
      <c r="BU1479">
        <v>0.64367816091954022</v>
      </c>
      <c r="BV1479">
        <v>2.2988505747126441E-3</v>
      </c>
      <c r="BW1479">
        <v>1</v>
      </c>
      <c r="BX1479" t="s">
        <v>2697</v>
      </c>
      <c r="BY1479">
        <v>990</v>
      </c>
      <c r="BZ1479">
        <v>0.43939393939393939</v>
      </c>
      <c r="CA1479">
        <v>0</v>
      </c>
    </row>
    <row r="1480" spans="1:79" customFormat="1" x14ac:dyDescent="0.25">
      <c r="A1480" t="s">
        <v>2700</v>
      </c>
      <c r="B1480" t="s">
        <v>361</v>
      </c>
      <c r="C1480" t="s">
        <v>369</v>
      </c>
      <c r="D1480" t="s">
        <v>951</v>
      </c>
      <c r="E1480">
        <v>2020</v>
      </c>
      <c r="F1480">
        <v>101</v>
      </c>
      <c r="G1480">
        <v>24</v>
      </c>
      <c r="H1480">
        <v>0</v>
      </c>
      <c r="I1480">
        <v>17</v>
      </c>
      <c r="J1480">
        <v>14</v>
      </c>
      <c r="K1480">
        <v>18</v>
      </c>
      <c r="L1480">
        <v>9</v>
      </c>
      <c r="M1480">
        <v>9</v>
      </c>
      <c r="N1480">
        <v>17</v>
      </c>
      <c r="O1480">
        <v>15</v>
      </c>
      <c r="P1480">
        <v>16</v>
      </c>
      <c r="Q1480">
        <v>4</v>
      </c>
      <c r="R1480">
        <v>3</v>
      </c>
      <c r="S1480">
        <v>3</v>
      </c>
      <c r="T1480">
        <v>0</v>
      </c>
      <c r="U1480">
        <v>122</v>
      </c>
      <c r="V1480">
        <v>3</v>
      </c>
      <c r="W1480">
        <v>0</v>
      </c>
      <c r="X1480">
        <v>54</v>
      </c>
      <c r="Y1480">
        <v>54</v>
      </c>
      <c r="Z1480">
        <v>17</v>
      </c>
      <c r="AA1480">
        <v>0</v>
      </c>
      <c r="AB1480">
        <v>18</v>
      </c>
      <c r="AC1480">
        <v>91</v>
      </c>
      <c r="AD1480">
        <v>0</v>
      </c>
      <c r="AE1480">
        <v>16</v>
      </c>
      <c r="AF1480">
        <v>15</v>
      </c>
      <c r="AG1480">
        <v>107</v>
      </c>
      <c r="AH1480">
        <v>3</v>
      </c>
      <c r="AI1480">
        <v>0</v>
      </c>
      <c r="AJ1480">
        <v>0</v>
      </c>
      <c r="AK1480">
        <v>29</v>
      </c>
      <c r="AL1480">
        <v>96</v>
      </c>
      <c r="AM1480">
        <v>0</v>
      </c>
      <c r="AN1480">
        <v>125</v>
      </c>
      <c r="AO1480">
        <v>0.80800000000000005</v>
      </c>
      <c r="AP1480">
        <v>0.192</v>
      </c>
      <c r="AQ1480">
        <v>0</v>
      </c>
      <c r="AR1480">
        <v>0.13600000000000001</v>
      </c>
      <c r="AS1480">
        <v>0.112</v>
      </c>
      <c r="AT1480">
        <v>0.14399999999999999</v>
      </c>
      <c r="AU1480">
        <v>7.1999999999999995E-2</v>
      </c>
      <c r="AV1480">
        <v>7.1999999999999995E-2</v>
      </c>
      <c r="AW1480">
        <v>0.13600000000000001</v>
      </c>
      <c r="AX1480">
        <v>0.12</v>
      </c>
      <c r="AY1480">
        <v>0.128</v>
      </c>
      <c r="AZ1480">
        <v>3.2000000000000001E-2</v>
      </c>
      <c r="BA1480">
        <v>2.4E-2</v>
      </c>
      <c r="BB1480">
        <v>2.4E-2</v>
      </c>
      <c r="BC1480">
        <v>0</v>
      </c>
      <c r="BD1480">
        <v>0.97599999999999998</v>
      </c>
      <c r="BE1480">
        <v>2.4E-2</v>
      </c>
      <c r="BF1480">
        <v>0</v>
      </c>
      <c r="BG1480">
        <v>0.432</v>
      </c>
      <c r="BH1480">
        <v>0.432</v>
      </c>
      <c r="BI1480">
        <v>0.13600000000000001</v>
      </c>
      <c r="BJ1480">
        <v>0</v>
      </c>
      <c r="BK1480">
        <v>0.14399999999999999</v>
      </c>
      <c r="BL1480">
        <v>0.72799999999999998</v>
      </c>
      <c r="BM1480">
        <v>0</v>
      </c>
      <c r="BN1480">
        <v>0.128</v>
      </c>
      <c r="BO1480">
        <v>0.12</v>
      </c>
      <c r="BP1480">
        <v>0.85599999999999998</v>
      </c>
      <c r="BQ1480">
        <v>2.4E-2</v>
      </c>
      <c r="BR1480">
        <v>0</v>
      </c>
      <c r="BS1480">
        <v>0</v>
      </c>
      <c r="BT1480">
        <v>0.23200000000000001</v>
      </c>
      <c r="BU1480">
        <v>0.76800000000000002</v>
      </c>
      <c r="BV1480">
        <v>0</v>
      </c>
      <c r="BW1480">
        <v>1</v>
      </c>
      <c r="BX1480" t="s">
        <v>2697</v>
      </c>
      <c r="BY1480">
        <v>990</v>
      </c>
      <c r="BZ1480">
        <v>0.1262626262626263</v>
      </c>
      <c r="CA1480">
        <v>0</v>
      </c>
    </row>
    <row r="1481" spans="1:79" customFormat="1" x14ac:dyDescent="0.25">
      <c r="A1481" t="s">
        <v>2701</v>
      </c>
      <c r="B1481" t="s">
        <v>361</v>
      </c>
      <c r="C1481" t="s">
        <v>369</v>
      </c>
      <c r="D1481" t="s">
        <v>953</v>
      </c>
      <c r="E1481">
        <v>2020</v>
      </c>
      <c r="F1481">
        <v>143</v>
      </c>
      <c r="G1481">
        <v>26</v>
      </c>
      <c r="H1481">
        <v>0</v>
      </c>
      <c r="I1481">
        <v>16</v>
      </c>
      <c r="J1481">
        <v>20</v>
      </c>
      <c r="K1481">
        <v>17</v>
      </c>
      <c r="L1481">
        <v>33</v>
      </c>
      <c r="M1481">
        <v>15</v>
      </c>
      <c r="N1481">
        <v>23</v>
      </c>
      <c r="O1481">
        <v>23</v>
      </c>
      <c r="P1481">
        <v>12</v>
      </c>
      <c r="Q1481">
        <v>8</v>
      </c>
      <c r="R1481">
        <v>1</v>
      </c>
      <c r="S1481">
        <v>1</v>
      </c>
      <c r="T1481">
        <v>0</v>
      </c>
      <c r="U1481">
        <v>167</v>
      </c>
      <c r="V1481">
        <v>2</v>
      </c>
      <c r="W1481">
        <v>0</v>
      </c>
      <c r="X1481">
        <v>129</v>
      </c>
      <c r="Y1481">
        <v>30</v>
      </c>
      <c r="Z1481">
        <v>10</v>
      </c>
      <c r="AA1481">
        <v>0</v>
      </c>
      <c r="AB1481">
        <v>17</v>
      </c>
      <c r="AC1481">
        <v>78</v>
      </c>
      <c r="AD1481">
        <v>0</v>
      </c>
      <c r="AE1481">
        <v>74</v>
      </c>
      <c r="AF1481">
        <v>31</v>
      </c>
      <c r="AG1481">
        <v>109</v>
      </c>
      <c r="AH1481">
        <v>27</v>
      </c>
      <c r="AI1481">
        <v>1</v>
      </c>
      <c r="AJ1481">
        <v>1</v>
      </c>
      <c r="AK1481">
        <v>31</v>
      </c>
      <c r="AL1481">
        <v>129</v>
      </c>
      <c r="AM1481">
        <v>9</v>
      </c>
      <c r="AN1481">
        <v>169</v>
      </c>
      <c r="AO1481">
        <v>0.84615384615384615</v>
      </c>
      <c r="AP1481">
        <v>0.15384615384615391</v>
      </c>
      <c r="AQ1481">
        <v>0</v>
      </c>
      <c r="AR1481">
        <v>9.4674556213017749E-2</v>
      </c>
      <c r="AS1481">
        <v>0.1183431952662722</v>
      </c>
      <c r="AT1481">
        <v>0.1005917159763314</v>
      </c>
      <c r="AU1481">
        <v>0.19526627218934911</v>
      </c>
      <c r="AV1481">
        <v>8.8757396449704137E-2</v>
      </c>
      <c r="AW1481">
        <v>0.13609467455621299</v>
      </c>
      <c r="AX1481">
        <v>0.13609467455621299</v>
      </c>
      <c r="AY1481">
        <v>7.1005917159763315E-2</v>
      </c>
      <c r="AZ1481">
        <v>4.7337278106508868E-2</v>
      </c>
      <c r="BA1481">
        <v>5.9171597633136093E-3</v>
      </c>
      <c r="BB1481">
        <v>5.9171597633136093E-3</v>
      </c>
      <c r="BC1481">
        <v>0</v>
      </c>
      <c r="BD1481">
        <v>0.98816568047337283</v>
      </c>
      <c r="BE1481">
        <v>1.183431952662722E-2</v>
      </c>
      <c r="BF1481">
        <v>0</v>
      </c>
      <c r="BG1481">
        <v>0.76331360946745563</v>
      </c>
      <c r="BH1481">
        <v>0.1775147928994083</v>
      </c>
      <c r="BI1481">
        <v>5.9171597633136092E-2</v>
      </c>
      <c r="BJ1481">
        <v>0</v>
      </c>
      <c r="BK1481">
        <v>0.1005917159763314</v>
      </c>
      <c r="BL1481">
        <v>0.46153846153846162</v>
      </c>
      <c r="BM1481">
        <v>0</v>
      </c>
      <c r="BN1481">
        <v>0.43786982248520712</v>
      </c>
      <c r="BO1481">
        <v>0.18343195266272189</v>
      </c>
      <c r="BP1481">
        <v>0.6449704142011834</v>
      </c>
      <c r="BQ1481">
        <v>0.15976331360946749</v>
      </c>
      <c r="BR1481">
        <v>5.9171597633136093E-3</v>
      </c>
      <c r="BS1481">
        <v>5.9171597633136093E-3</v>
      </c>
      <c r="BT1481">
        <v>0.18343195266272189</v>
      </c>
      <c r="BU1481">
        <v>0.76331360946745563</v>
      </c>
      <c r="BV1481">
        <v>5.3254437869822487E-2</v>
      </c>
      <c r="BW1481">
        <v>1</v>
      </c>
      <c r="BX1481" t="s">
        <v>2697</v>
      </c>
      <c r="BY1481">
        <v>990</v>
      </c>
      <c r="BZ1481">
        <v>0.1707070707070707</v>
      </c>
      <c r="CA1481">
        <v>0</v>
      </c>
    </row>
    <row r="1482" spans="1:79" customFormat="1" x14ac:dyDescent="0.25">
      <c r="A1482" t="s">
        <v>2702</v>
      </c>
      <c r="B1482" t="s">
        <v>361</v>
      </c>
      <c r="C1482" t="s">
        <v>426</v>
      </c>
      <c r="D1482" t="s">
        <v>44</v>
      </c>
      <c r="E1482">
        <v>2020</v>
      </c>
      <c r="F1482">
        <v>611</v>
      </c>
      <c r="G1482">
        <v>95</v>
      </c>
      <c r="H1482">
        <v>0</v>
      </c>
      <c r="I1482">
        <v>63</v>
      </c>
      <c r="J1482">
        <v>92</v>
      </c>
      <c r="K1482">
        <v>54</v>
      </c>
      <c r="L1482">
        <v>35</v>
      </c>
      <c r="M1482">
        <v>90</v>
      </c>
      <c r="N1482">
        <v>117</v>
      </c>
      <c r="O1482">
        <v>127</v>
      </c>
      <c r="P1482">
        <v>72</v>
      </c>
      <c r="Q1482">
        <v>31</v>
      </c>
      <c r="R1482">
        <v>8</v>
      </c>
      <c r="S1482">
        <v>17</v>
      </c>
      <c r="T1482">
        <v>0</v>
      </c>
      <c r="U1482">
        <v>693</v>
      </c>
      <c r="V1482">
        <v>13</v>
      </c>
      <c r="W1482">
        <v>0</v>
      </c>
      <c r="X1482">
        <v>457</v>
      </c>
      <c r="Y1482">
        <v>165</v>
      </c>
      <c r="Z1482">
        <v>74</v>
      </c>
      <c r="AA1482">
        <v>10</v>
      </c>
      <c r="AB1482">
        <v>68</v>
      </c>
      <c r="AC1482">
        <v>543</v>
      </c>
      <c r="AD1482">
        <v>13</v>
      </c>
      <c r="AE1482">
        <v>82</v>
      </c>
      <c r="AF1482">
        <v>21</v>
      </c>
      <c r="AG1482">
        <v>620</v>
      </c>
      <c r="AH1482">
        <v>38</v>
      </c>
      <c r="AI1482">
        <v>1</v>
      </c>
      <c r="AJ1482">
        <v>26</v>
      </c>
      <c r="AK1482">
        <v>77</v>
      </c>
      <c r="AL1482">
        <v>622</v>
      </c>
      <c r="AM1482">
        <v>7</v>
      </c>
      <c r="AN1482">
        <v>706</v>
      </c>
      <c r="AO1482">
        <v>0.86543909348441928</v>
      </c>
      <c r="AP1482">
        <v>0.1345609065155807</v>
      </c>
      <c r="AQ1482">
        <v>0</v>
      </c>
      <c r="AR1482">
        <v>8.9235127478753534E-2</v>
      </c>
      <c r="AS1482">
        <v>0.13031161473087821</v>
      </c>
      <c r="AT1482">
        <v>7.6487252124645896E-2</v>
      </c>
      <c r="AU1482">
        <v>4.9575070821529753E-2</v>
      </c>
      <c r="AV1482">
        <v>0.12747875354107649</v>
      </c>
      <c r="AW1482">
        <v>0.16572237960339939</v>
      </c>
      <c r="AX1482">
        <v>0.17988668555240789</v>
      </c>
      <c r="AY1482">
        <v>0.1019830028328612</v>
      </c>
      <c r="AZ1482">
        <v>4.3909348441926337E-2</v>
      </c>
      <c r="BA1482">
        <v>2.4079320113314449E-2</v>
      </c>
      <c r="BB1482">
        <v>1.1331444759206799E-2</v>
      </c>
      <c r="BC1482">
        <v>0</v>
      </c>
      <c r="BD1482">
        <v>0.9815864022662889</v>
      </c>
      <c r="BE1482">
        <v>1.8413597733711051E-2</v>
      </c>
      <c r="BF1482">
        <v>0</v>
      </c>
      <c r="BG1482">
        <v>0.64730878186968843</v>
      </c>
      <c r="BH1482">
        <v>0.23371104815864019</v>
      </c>
      <c r="BI1482">
        <v>0.10481586402266289</v>
      </c>
      <c r="BJ1482">
        <v>1.4164305949008501E-2</v>
      </c>
      <c r="BK1482">
        <v>9.6317280453257784E-2</v>
      </c>
      <c r="BL1482">
        <v>0.76912181303116145</v>
      </c>
      <c r="BM1482">
        <v>1.8413597733711051E-2</v>
      </c>
      <c r="BN1482">
        <v>0.1161473087818697</v>
      </c>
      <c r="BO1482">
        <v>2.9745042492917852E-2</v>
      </c>
      <c r="BP1482">
        <v>0.87818696883852687</v>
      </c>
      <c r="BQ1482">
        <v>5.3824362606232287E-2</v>
      </c>
      <c r="BR1482">
        <v>1.4164305949008499E-3</v>
      </c>
      <c r="BS1482">
        <v>3.6827195467422087E-2</v>
      </c>
      <c r="BT1482">
        <v>0.10906515580736539</v>
      </c>
      <c r="BU1482">
        <v>0.88101983002832862</v>
      </c>
      <c r="BV1482">
        <v>9.9150141643059488E-3</v>
      </c>
      <c r="BW1482">
        <v>1</v>
      </c>
      <c r="BX1482" t="s">
        <v>2703</v>
      </c>
      <c r="BY1482">
        <v>706</v>
      </c>
      <c r="BZ1482">
        <v>1</v>
      </c>
      <c r="CA1482">
        <v>0</v>
      </c>
    </row>
    <row r="1483" spans="1:79" customFormat="1" x14ac:dyDescent="0.25">
      <c r="A1483" t="s">
        <v>2704</v>
      </c>
      <c r="B1483" t="s">
        <v>361</v>
      </c>
      <c r="C1483" t="s">
        <v>426</v>
      </c>
      <c r="D1483" t="s">
        <v>947</v>
      </c>
      <c r="E1483">
        <v>2020</v>
      </c>
      <c r="F1483">
        <v>181</v>
      </c>
      <c r="G1483">
        <v>25</v>
      </c>
      <c r="H1483">
        <v>0</v>
      </c>
      <c r="I1483">
        <v>15</v>
      </c>
      <c r="J1483">
        <v>24</v>
      </c>
      <c r="K1483">
        <v>19</v>
      </c>
      <c r="L1483">
        <v>9</v>
      </c>
      <c r="M1483">
        <v>23</v>
      </c>
      <c r="N1483">
        <v>40</v>
      </c>
      <c r="O1483">
        <v>34</v>
      </c>
      <c r="P1483">
        <v>28</v>
      </c>
      <c r="Q1483">
        <v>10</v>
      </c>
      <c r="R1483">
        <v>1</v>
      </c>
      <c r="S1483">
        <v>3</v>
      </c>
      <c r="T1483">
        <v>0</v>
      </c>
      <c r="U1483">
        <v>203</v>
      </c>
      <c r="V1483">
        <v>3</v>
      </c>
      <c r="W1483">
        <v>0</v>
      </c>
      <c r="X1483">
        <v>151</v>
      </c>
      <c r="Y1483">
        <v>37</v>
      </c>
      <c r="Z1483">
        <v>18</v>
      </c>
      <c r="AA1483">
        <v>0</v>
      </c>
      <c r="AB1483">
        <v>17</v>
      </c>
      <c r="AC1483">
        <v>179</v>
      </c>
      <c r="AD1483">
        <v>2</v>
      </c>
      <c r="AE1483">
        <v>8</v>
      </c>
      <c r="AF1483">
        <v>4</v>
      </c>
      <c r="AG1483">
        <v>193</v>
      </c>
      <c r="AH1483">
        <v>4</v>
      </c>
      <c r="AI1483">
        <v>0</v>
      </c>
      <c r="AJ1483">
        <v>5</v>
      </c>
      <c r="AK1483">
        <v>14</v>
      </c>
      <c r="AL1483">
        <v>189</v>
      </c>
      <c r="AM1483">
        <v>3</v>
      </c>
      <c r="AN1483">
        <v>206</v>
      </c>
      <c r="AO1483">
        <v>0.87864077669902918</v>
      </c>
      <c r="AP1483">
        <v>0.1213592233009709</v>
      </c>
      <c r="AQ1483">
        <v>0</v>
      </c>
      <c r="AR1483">
        <v>7.281553398058252E-2</v>
      </c>
      <c r="AS1483">
        <v>0.116504854368932</v>
      </c>
      <c r="AT1483">
        <v>9.2233009708737865E-2</v>
      </c>
      <c r="AU1483">
        <v>4.3689320388349523E-2</v>
      </c>
      <c r="AV1483">
        <v>0.1116504854368932</v>
      </c>
      <c r="AW1483">
        <v>0.1941747572815534</v>
      </c>
      <c r="AX1483">
        <v>0.1650485436893204</v>
      </c>
      <c r="AY1483">
        <v>0.1359223300970874</v>
      </c>
      <c r="AZ1483">
        <v>4.8543689320388349E-2</v>
      </c>
      <c r="BA1483">
        <v>1.4563106796116511E-2</v>
      </c>
      <c r="BB1483">
        <v>4.8543689320388354E-3</v>
      </c>
      <c r="BC1483">
        <v>0</v>
      </c>
      <c r="BD1483">
        <v>0.9854368932038835</v>
      </c>
      <c r="BE1483">
        <v>1.4563106796116511E-2</v>
      </c>
      <c r="BF1483">
        <v>0</v>
      </c>
      <c r="BG1483">
        <v>0.73300970873786409</v>
      </c>
      <c r="BH1483">
        <v>0.1796116504854369</v>
      </c>
      <c r="BI1483">
        <v>8.7378640776699032E-2</v>
      </c>
      <c r="BJ1483">
        <v>0</v>
      </c>
      <c r="BK1483">
        <v>8.2524271844660199E-2</v>
      </c>
      <c r="BL1483">
        <v>0.8689320388349514</v>
      </c>
      <c r="BM1483">
        <v>9.7087378640776691E-3</v>
      </c>
      <c r="BN1483">
        <v>3.8834951456310683E-2</v>
      </c>
      <c r="BO1483">
        <v>1.9417475728155342E-2</v>
      </c>
      <c r="BP1483">
        <v>0.93689320388349517</v>
      </c>
      <c r="BQ1483">
        <v>1.9417475728155342E-2</v>
      </c>
      <c r="BR1483">
        <v>0</v>
      </c>
      <c r="BS1483">
        <v>2.4271844660194171E-2</v>
      </c>
      <c r="BT1483">
        <v>6.7961165048543687E-2</v>
      </c>
      <c r="BU1483">
        <v>0.91747572815533984</v>
      </c>
      <c r="BV1483">
        <v>1.4563106796116511E-2</v>
      </c>
      <c r="BW1483">
        <v>1</v>
      </c>
      <c r="BX1483" t="s">
        <v>2703</v>
      </c>
      <c r="BY1483">
        <v>706</v>
      </c>
      <c r="BZ1483">
        <v>0.29178470254957511</v>
      </c>
      <c r="CA1483">
        <v>0</v>
      </c>
    </row>
    <row r="1484" spans="1:79" customFormat="1" x14ac:dyDescent="0.25">
      <c r="A1484" t="s">
        <v>2705</v>
      </c>
      <c r="B1484" t="s">
        <v>361</v>
      </c>
      <c r="C1484" t="s">
        <v>426</v>
      </c>
      <c r="D1484" t="s">
        <v>949</v>
      </c>
      <c r="E1484">
        <v>2020</v>
      </c>
      <c r="F1484">
        <v>188</v>
      </c>
      <c r="G1484">
        <v>31</v>
      </c>
      <c r="H1484">
        <v>0</v>
      </c>
      <c r="I1484">
        <v>29</v>
      </c>
      <c r="J1484">
        <v>35</v>
      </c>
      <c r="K1484">
        <v>16</v>
      </c>
      <c r="L1484">
        <v>14</v>
      </c>
      <c r="M1484">
        <v>27</v>
      </c>
      <c r="N1484">
        <v>33</v>
      </c>
      <c r="O1484">
        <v>25</v>
      </c>
      <c r="P1484">
        <v>19</v>
      </c>
      <c r="Q1484">
        <v>6</v>
      </c>
      <c r="R1484">
        <v>6</v>
      </c>
      <c r="S1484">
        <v>9</v>
      </c>
      <c r="T1484">
        <v>0</v>
      </c>
      <c r="U1484">
        <v>218</v>
      </c>
      <c r="V1484">
        <v>1</v>
      </c>
      <c r="W1484">
        <v>0</v>
      </c>
      <c r="X1484">
        <v>131</v>
      </c>
      <c r="Y1484">
        <v>61</v>
      </c>
      <c r="Z1484">
        <v>22</v>
      </c>
      <c r="AA1484">
        <v>5</v>
      </c>
      <c r="AB1484">
        <v>18</v>
      </c>
      <c r="AC1484">
        <v>182</v>
      </c>
      <c r="AD1484">
        <v>2</v>
      </c>
      <c r="AE1484">
        <v>17</v>
      </c>
      <c r="AF1484">
        <v>2</v>
      </c>
      <c r="AG1484">
        <v>205</v>
      </c>
      <c r="AH1484">
        <v>4</v>
      </c>
      <c r="AI1484">
        <v>0</v>
      </c>
      <c r="AJ1484">
        <v>8</v>
      </c>
      <c r="AK1484">
        <v>24</v>
      </c>
      <c r="AL1484">
        <v>193</v>
      </c>
      <c r="AM1484">
        <v>2</v>
      </c>
      <c r="AN1484">
        <v>219</v>
      </c>
      <c r="AO1484">
        <v>0.85844748858447484</v>
      </c>
      <c r="AP1484">
        <v>0.14155251141552511</v>
      </c>
      <c r="AQ1484">
        <v>0</v>
      </c>
      <c r="AR1484">
        <v>0.13242009132420091</v>
      </c>
      <c r="AS1484">
        <v>0.15981735159817351</v>
      </c>
      <c r="AT1484">
        <v>7.3059360730593603E-2</v>
      </c>
      <c r="AU1484">
        <v>6.3926940639269403E-2</v>
      </c>
      <c r="AV1484">
        <v>0.12328767123287671</v>
      </c>
      <c r="AW1484">
        <v>0.15068493150684931</v>
      </c>
      <c r="AX1484">
        <v>0.11415525114155251</v>
      </c>
      <c r="AY1484">
        <v>8.6757990867579904E-2</v>
      </c>
      <c r="AZ1484">
        <v>2.7397260273972601E-2</v>
      </c>
      <c r="BA1484">
        <v>4.1095890410958902E-2</v>
      </c>
      <c r="BB1484">
        <v>2.7397260273972601E-2</v>
      </c>
      <c r="BC1484">
        <v>0</v>
      </c>
      <c r="BD1484">
        <v>0.99543378995433784</v>
      </c>
      <c r="BE1484">
        <v>4.5662100456621002E-3</v>
      </c>
      <c r="BF1484">
        <v>0</v>
      </c>
      <c r="BG1484">
        <v>0.59817351598173518</v>
      </c>
      <c r="BH1484">
        <v>0.27853881278538811</v>
      </c>
      <c r="BI1484">
        <v>0.1004566210045662</v>
      </c>
      <c r="BJ1484">
        <v>2.2831050228310501E-2</v>
      </c>
      <c r="BK1484">
        <v>8.2191780821917804E-2</v>
      </c>
      <c r="BL1484">
        <v>0.83105022831050224</v>
      </c>
      <c r="BM1484">
        <v>9.1324200913242004E-3</v>
      </c>
      <c r="BN1484">
        <v>7.7625570776255703E-2</v>
      </c>
      <c r="BO1484">
        <v>9.1324200913242004E-3</v>
      </c>
      <c r="BP1484">
        <v>0.9360730593607306</v>
      </c>
      <c r="BQ1484">
        <v>1.8264840182648401E-2</v>
      </c>
      <c r="BR1484">
        <v>0</v>
      </c>
      <c r="BS1484">
        <v>3.6529680365296802E-2</v>
      </c>
      <c r="BT1484">
        <v>0.1095890410958904</v>
      </c>
      <c r="BU1484">
        <v>0.88127853881278539</v>
      </c>
      <c r="BV1484">
        <v>9.1324200913242004E-3</v>
      </c>
      <c r="BW1484">
        <v>1</v>
      </c>
      <c r="BX1484" t="s">
        <v>2703</v>
      </c>
      <c r="BY1484">
        <v>706</v>
      </c>
      <c r="BZ1484">
        <v>0.3101983002832861</v>
      </c>
      <c r="CA1484">
        <v>0</v>
      </c>
    </row>
    <row r="1485" spans="1:79" customFormat="1" x14ac:dyDescent="0.25">
      <c r="A1485" t="s">
        <v>2706</v>
      </c>
      <c r="B1485" t="s">
        <v>361</v>
      </c>
      <c r="C1485" t="s">
        <v>426</v>
      </c>
      <c r="D1485" t="s">
        <v>951</v>
      </c>
      <c r="E1485">
        <v>2020</v>
      </c>
      <c r="F1485">
        <v>136</v>
      </c>
      <c r="G1485">
        <v>20</v>
      </c>
      <c r="H1485">
        <v>0</v>
      </c>
      <c r="I1485">
        <v>7</v>
      </c>
      <c r="J1485">
        <v>13</v>
      </c>
      <c r="K1485">
        <v>9</v>
      </c>
      <c r="L1485">
        <v>6</v>
      </c>
      <c r="M1485">
        <v>23</v>
      </c>
      <c r="N1485">
        <v>30</v>
      </c>
      <c r="O1485">
        <v>41</v>
      </c>
      <c r="P1485">
        <v>15</v>
      </c>
      <c r="Q1485">
        <v>8</v>
      </c>
      <c r="R1485">
        <v>1</v>
      </c>
      <c r="S1485">
        <v>3</v>
      </c>
      <c r="T1485">
        <v>0</v>
      </c>
      <c r="U1485">
        <v>152</v>
      </c>
      <c r="V1485">
        <v>4</v>
      </c>
      <c r="W1485">
        <v>0</v>
      </c>
      <c r="X1485">
        <v>86</v>
      </c>
      <c r="Y1485">
        <v>46</v>
      </c>
      <c r="Z1485">
        <v>21</v>
      </c>
      <c r="AA1485">
        <v>3</v>
      </c>
      <c r="AB1485">
        <v>25</v>
      </c>
      <c r="AC1485">
        <v>120</v>
      </c>
      <c r="AD1485">
        <v>3</v>
      </c>
      <c r="AE1485">
        <v>8</v>
      </c>
      <c r="AF1485">
        <v>7</v>
      </c>
      <c r="AG1485">
        <v>142</v>
      </c>
      <c r="AH1485">
        <v>3</v>
      </c>
      <c r="AI1485">
        <v>0</v>
      </c>
      <c r="AJ1485">
        <v>4</v>
      </c>
      <c r="AK1485">
        <v>34</v>
      </c>
      <c r="AL1485">
        <v>122</v>
      </c>
      <c r="AM1485">
        <v>0</v>
      </c>
      <c r="AN1485">
        <v>156</v>
      </c>
      <c r="AO1485">
        <v>0.87179487179487181</v>
      </c>
      <c r="AP1485">
        <v>0.12820512820512819</v>
      </c>
      <c r="AQ1485">
        <v>0</v>
      </c>
      <c r="AR1485">
        <v>4.4871794871794872E-2</v>
      </c>
      <c r="AS1485">
        <v>8.3333333333333329E-2</v>
      </c>
      <c r="AT1485">
        <v>5.7692307692307702E-2</v>
      </c>
      <c r="AU1485">
        <v>3.8461538461538457E-2</v>
      </c>
      <c r="AV1485">
        <v>0.14743589743589741</v>
      </c>
      <c r="AW1485">
        <v>0.19230769230769229</v>
      </c>
      <c r="AX1485">
        <v>0.26282051282051277</v>
      </c>
      <c r="AY1485">
        <v>9.6153846153846159E-2</v>
      </c>
      <c r="AZ1485">
        <v>5.128205128205128E-2</v>
      </c>
      <c r="BA1485">
        <v>1.9230769230769228E-2</v>
      </c>
      <c r="BB1485">
        <v>6.41025641025641E-3</v>
      </c>
      <c r="BC1485">
        <v>0</v>
      </c>
      <c r="BD1485">
        <v>0.97435897435897434</v>
      </c>
      <c r="BE1485">
        <v>2.564102564102564E-2</v>
      </c>
      <c r="BF1485">
        <v>0</v>
      </c>
      <c r="BG1485">
        <v>0.55128205128205132</v>
      </c>
      <c r="BH1485">
        <v>0.29487179487179488</v>
      </c>
      <c r="BI1485">
        <v>0.13461538461538461</v>
      </c>
      <c r="BJ1485">
        <v>1.9230769230769228E-2</v>
      </c>
      <c r="BK1485">
        <v>0.1602564102564103</v>
      </c>
      <c r="BL1485">
        <v>0.76923076923076927</v>
      </c>
      <c r="BM1485">
        <v>1.9230769230769228E-2</v>
      </c>
      <c r="BN1485">
        <v>5.128205128205128E-2</v>
      </c>
      <c r="BO1485">
        <v>4.4871794871794872E-2</v>
      </c>
      <c r="BP1485">
        <v>0.91025641025641024</v>
      </c>
      <c r="BQ1485">
        <v>1.9230769230769228E-2</v>
      </c>
      <c r="BR1485">
        <v>0</v>
      </c>
      <c r="BS1485">
        <v>2.564102564102564E-2</v>
      </c>
      <c r="BT1485">
        <v>0.21794871794871801</v>
      </c>
      <c r="BU1485">
        <v>0.78205128205128205</v>
      </c>
      <c r="BV1485">
        <v>0</v>
      </c>
      <c r="BW1485">
        <v>1</v>
      </c>
      <c r="BX1485" t="s">
        <v>2703</v>
      </c>
      <c r="BY1485">
        <v>706</v>
      </c>
      <c r="BZ1485">
        <v>0.22096317280453259</v>
      </c>
      <c r="CA1485">
        <v>0</v>
      </c>
    </row>
    <row r="1486" spans="1:79" customFormat="1" x14ac:dyDescent="0.25">
      <c r="A1486" t="s">
        <v>2707</v>
      </c>
      <c r="B1486" t="s">
        <v>361</v>
      </c>
      <c r="C1486" t="s">
        <v>426</v>
      </c>
      <c r="D1486" t="s">
        <v>953</v>
      </c>
      <c r="E1486">
        <v>2020</v>
      </c>
      <c r="F1486">
        <v>105</v>
      </c>
      <c r="G1486">
        <v>18</v>
      </c>
      <c r="H1486">
        <v>0</v>
      </c>
      <c r="I1486">
        <v>12</v>
      </c>
      <c r="J1486">
        <v>20</v>
      </c>
      <c r="K1486">
        <v>10</v>
      </c>
      <c r="L1486">
        <v>6</v>
      </c>
      <c r="M1486">
        <v>17</v>
      </c>
      <c r="N1486">
        <v>13</v>
      </c>
      <c r="O1486">
        <v>26</v>
      </c>
      <c r="P1486">
        <v>10</v>
      </c>
      <c r="Q1486">
        <v>7</v>
      </c>
      <c r="R1486">
        <v>0</v>
      </c>
      <c r="S1486">
        <v>2</v>
      </c>
      <c r="T1486">
        <v>0</v>
      </c>
      <c r="U1486">
        <v>118</v>
      </c>
      <c r="V1486">
        <v>5</v>
      </c>
      <c r="W1486">
        <v>0</v>
      </c>
      <c r="X1486">
        <v>89</v>
      </c>
      <c r="Y1486">
        <v>20</v>
      </c>
      <c r="Z1486">
        <v>13</v>
      </c>
      <c r="AA1486">
        <v>1</v>
      </c>
      <c r="AB1486">
        <v>8</v>
      </c>
      <c r="AC1486">
        <v>62</v>
      </c>
      <c r="AD1486">
        <v>4</v>
      </c>
      <c r="AE1486">
        <v>49</v>
      </c>
      <c r="AF1486">
        <v>8</v>
      </c>
      <c r="AG1486">
        <v>80</v>
      </c>
      <c r="AH1486">
        <v>27</v>
      </c>
      <c r="AI1486">
        <v>1</v>
      </c>
      <c r="AJ1486">
        <v>7</v>
      </c>
      <c r="AK1486">
        <v>5</v>
      </c>
      <c r="AL1486">
        <v>116</v>
      </c>
      <c r="AM1486">
        <v>2</v>
      </c>
      <c r="AN1486">
        <v>123</v>
      </c>
      <c r="AO1486">
        <v>0.85365853658536583</v>
      </c>
      <c r="AP1486">
        <v>0.14634146341463411</v>
      </c>
      <c r="AQ1486">
        <v>0</v>
      </c>
      <c r="AR1486">
        <v>9.7560975609756101E-2</v>
      </c>
      <c r="AS1486">
        <v>0.16260162601626019</v>
      </c>
      <c r="AT1486">
        <v>8.1300813008130079E-2</v>
      </c>
      <c r="AU1486">
        <v>4.878048780487805E-2</v>
      </c>
      <c r="AV1486">
        <v>0.13821138211382111</v>
      </c>
      <c r="AW1486">
        <v>0.1056910569105691</v>
      </c>
      <c r="AX1486">
        <v>0.2113821138211382</v>
      </c>
      <c r="AY1486">
        <v>8.1300813008130079E-2</v>
      </c>
      <c r="AZ1486">
        <v>5.6910569105691047E-2</v>
      </c>
      <c r="BA1486">
        <v>1.6260162601626021E-2</v>
      </c>
      <c r="BB1486">
        <v>0</v>
      </c>
      <c r="BC1486">
        <v>0</v>
      </c>
      <c r="BD1486">
        <v>0.95934959349593496</v>
      </c>
      <c r="BE1486">
        <v>4.065040650406504E-2</v>
      </c>
      <c r="BF1486">
        <v>0</v>
      </c>
      <c r="BG1486">
        <v>0.72357723577235777</v>
      </c>
      <c r="BH1486">
        <v>0.16260162601626019</v>
      </c>
      <c r="BI1486">
        <v>0.1056910569105691</v>
      </c>
      <c r="BJ1486">
        <v>8.130081300813009E-3</v>
      </c>
      <c r="BK1486">
        <v>6.5040650406504072E-2</v>
      </c>
      <c r="BL1486">
        <v>0.50406504065040647</v>
      </c>
      <c r="BM1486">
        <v>3.2520325203252043E-2</v>
      </c>
      <c r="BN1486">
        <v>0.3983739837398374</v>
      </c>
      <c r="BO1486">
        <v>6.5040650406504072E-2</v>
      </c>
      <c r="BP1486">
        <v>0.65040650406504064</v>
      </c>
      <c r="BQ1486">
        <v>0.21951219512195119</v>
      </c>
      <c r="BR1486">
        <v>8.130081300813009E-3</v>
      </c>
      <c r="BS1486">
        <v>5.6910569105691047E-2</v>
      </c>
      <c r="BT1486">
        <v>4.065040650406504E-2</v>
      </c>
      <c r="BU1486">
        <v>0.94308943089430897</v>
      </c>
      <c r="BV1486">
        <v>1.6260162601626021E-2</v>
      </c>
      <c r="BW1486">
        <v>1</v>
      </c>
      <c r="BX1486" t="s">
        <v>2703</v>
      </c>
      <c r="BY1486">
        <v>706</v>
      </c>
      <c r="BZ1486">
        <v>0.1742209631728045</v>
      </c>
      <c r="CA1486">
        <v>0</v>
      </c>
    </row>
    <row r="1487" spans="1:79" customFormat="1" x14ac:dyDescent="0.25">
      <c r="A1487" t="s">
        <v>2708</v>
      </c>
      <c r="B1487" t="s">
        <v>361</v>
      </c>
      <c r="C1487" t="s">
        <v>426</v>
      </c>
      <c r="D1487" t="s">
        <v>961</v>
      </c>
      <c r="E1487">
        <v>2020</v>
      </c>
      <c r="F1487">
        <v>1</v>
      </c>
      <c r="G1487">
        <v>1</v>
      </c>
      <c r="H1487">
        <v>0</v>
      </c>
      <c r="I1487">
        <v>0</v>
      </c>
      <c r="J1487">
        <v>0</v>
      </c>
      <c r="K1487">
        <v>0</v>
      </c>
      <c r="L1487">
        <v>0</v>
      </c>
      <c r="M1487">
        <v>0</v>
      </c>
      <c r="N1487">
        <v>1</v>
      </c>
      <c r="O1487">
        <v>1</v>
      </c>
      <c r="P1487">
        <v>0</v>
      </c>
      <c r="Q1487">
        <v>0</v>
      </c>
      <c r="R1487">
        <v>0</v>
      </c>
      <c r="S1487">
        <v>0</v>
      </c>
      <c r="T1487">
        <v>0</v>
      </c>
      <c r="U1487">
        <v>2</v>
      </c>
      <c r="V1487">
        <v>0</v>
      </c>
      <c r="W1487">
        <v>0</v>
      </c>
      <c r="X1487">
        <v>0</v>
      </c>
      <c r="Y1487">
        <v>1</v>
      </c>
      <c r="Z1487">
        <v>0</v>
      </c>
      <c r="AA1487">
        <v>1</v>
      </c>
      <c r="AB1487">
        <v>0</v>
      </c>
      <c r="AC1487">
        <v>0</v>
      </c>
      <c r="AD1487">
        <v>2</v>
      </c>
      <c r="AE1487">
        <v>0</v>
      </c>
      <c r="AF1487">
        <v>0</v>
      </c>
      <c r="AG1487">
        <v>0</v>
      </c>
      <c r="AH1487">
        <v>0</v>
      </c>
      <c r="AI1487">
        <v>0</v>
      </c>
      <c r="AJ1487">
        <v>2</v>
      </c>
      <c r="AK1487">
        <v>0</v>
      </c>
      <c r="AL1487">
        <v>2</v>
      </c>
      <c r="AM1487">
        <v>0</v>
      </c>
      <c r="AN1487">
        <v>2</v>
      </c>
      <c r="AO1487">
        <v>0.5</v>
      </c>
      <c r="AP1487">
        <v>0.5</v>
      </c>
      <c r="AQ1487">
        <v>0</v>
      </c>
      <c r="AR1487">
        <v>0</v>
      </c>
      <c r="AS1487">
        <v>0</v>
      </c>
      <c r="AT1487">
        <v>0</v>
      </c>
      <c r="AU1487">
        <v>0</v>
      </c>
      <c r="AV1487">
        <v>0</v>
      </c>
      <c r="AW1487">
        <v>0.5</v>
      </c>
      <c r="AX1487">
        <v>0.5</v>
      </c>
      <c r="AY1487">
        <v>0</v>
      </c>
      <c r="AZ1487">
        <v>0</v>
      </c>
      <c r="BA1487">
        <v>0</v>
      </c>
      <c r="BB1487">
        <v>0</v>
      </c>
      <c r="BC1487">
        <v>0</v>
      </c>
      <c r="BD1487">
        <v>1</v>
      </c>
      <c r="BE1487">
        <v>0</v>
      </c>
      <c r="BF1487">
        <v>0</v>
      </c>
      <c r="BG1487">
        <v>0</v>
      </c>
      <c r="BH1487">
        <v>0.5</v>
      </c>
      <c r="BI1487">
        <v>0</v>
      </c>
      <c r="BJ1487">
        <v>0.5</v>
      </c>
      <c r="BK1487">
        <v>0</v>
      </c>
      <c r="BL1487">
        <v>0</v>
      </c>
      <c r="BM1487">
        <v>1</v>
      </c>
      <c r="BN1487">
        <v>0</v>
      </c>
      <c r="BO1487">
        <v>0</v>
      </c>
      <c r="BP1487">
        <v>0</v>
      </c>
      <c r="BQ1487">
        <v>0</v>
      </c>
      <c r="BR1487">
        <v>0</v>
      </c>
      <c r="BS1487">
        <v>1</v>
      </c>
      <c r="BT1487">
        <v>0</v>
      </c>
      <c r="BU1487">
        <v>1</v>
      </c>
      <c r="BV1487">
        <v>0</v>
      </c>
      <c r="BW1487">
        <v>1</v>
      </c>
      <c r="BX1487" t="s">
        <v>2703</v>
      </c>
      <c r="BY1487">
        <v>706</v>
      </c>
      <c r="BZ1487">
        <v>2.8328611898016999E-3</v>
      </c>
      <c r="CA1487">
        <v>0</v>
      </c>
    </row>
    <row r="1488" spans="1:79" customFormat="1" x14ac:dyDescent="0.25">
      <c r="A1488" t="s">
        <v>2709</v>
      </c>
      <c r="B1488" t="s">
        <v>354</v>
      </c>
      <c r="C1488" t="s">
        <v>124</v>
      </c>
      <c r="D1488" t="s">
        <v>44</v>
      </c>
      <c r="E1488">
        <v>2021</v>
      </c>
      <c r="F1488">
        <v>13944</v>
      </c>
      <c r="G1488">
        <v>1215</v>
      </c>
      <c r="H1488">
        <v>0</v>
      </c>
      <c r="I1488">
        <v>2179</v>
      </c>
      <c r="J1488">
        <v>2940</v>
      </c>
      <c r="K1488">
        <v>2813</v>
      </c>
      <c r="L1488">
        <v>2052</v>
      </c>
      <c r="M1488">
        <v>1531</v>
      </c>
      <c r="N1488">
        <v>1142</v>
      </c>
      <c r="O1488">
        <v>811</v>
      </c>
      <c r="P1488">
        <v>604</v>
      </c>
      <c r="Q1488">
        <v>253</v>
      </c>
      <c r="R1488">
        <v>92</v>
      </c>
      <c r="S1488">
        <v>742</v>
      </c>
      <c r="T1488">
        <v>0</v>
      </c>
      <c r="U1488">
        <v>14166</v>
      </c>
      <c r="V1488">
        <v>993</v>
      </c>
      <c r="W1488">
        <v>0</v>
      </c>
      <c r="X1488">
        <v>6012</v>
      </c>
      <c r="Y1488">
        <v>6277</v>
      </c>
      <c r="Z1488">
        <v>2870</v>
      </c>
      <c r="AA1488">
        <v>0</v>
      </c>
      <c r="AB1488">
        <v>439</v>
      </c>
      <c r="AC1488">
        <v>13060</v>
      </c>
      <c r="AD1488">
        <v>0</v>
      </c>
      <c r="AE1488">
        <v>1660</v>
      </c>
      <c r="AF1488">
        <v>1262</v>
      </c>
      <c r="AG1488">
        <v>13661</v>
      </c>
      <c r="AH1488">
        <v>214</v>
      </c>
      <c r="AI1488">
        <v>22</v>
      </c>
      <c r="AJ1488">
        <v>0</v>
      </c>
      <c r="AK1488">
        <v>2404</v>
      </c>
      <c r="AL1488">
        <v>12750</v>
      </c>
      <c r="AM1488">
        <v>5</v>
      </c>
      <c r="AN1488">
        <v>15159</v>
      </c>
      <c r="AO1488">
        <v>0.91984959430041557</v>
      </c>
      <c r="AP1488">
        <v>8.0150405699584412E-2</v>
      </c>
      <c r="AQ1488">
        <v>0</v>
      </c>
      <c r="AR1488">
        <v>0.14374299096246451</v>
      </c>
      <c r="AS1488">
        <v>0.19394419156936471</v>
      </c>
      <c r="AT1488">
        <v>0.18556633023286501</v>
      </c>
      <c r="AU1488">
        <v>0.13536512962596481</v>
      </c>
      <c r="AV1488">
        <v>0.10099610792268621</v>
      </c>
      <c r="AW1488">
        <v>7.5334784616399503E-2</v>
      </c>
      <c r="AX1488">
        <v>5.3499571211821362E-2</v>
      </c>
      <c r="AY1488">
        <v>3.9844316907447719E-2</v>
      </c>
      <c r="AZ1488">
        <v>1.668975526090111E-2</v>
      </c>
      <c r="BA1488">
        <v>4.8947819777030152E-2</v>
      </c>
      <c r="BB1488">
        <v>6.0690019130549512E-3</v>
      </c>
      <c r="BC1488">
        <v>0</v>
      </c>
      <c r="BD1488">
        <v>0.9344943597862656</v>
      </c>
      <c r="BE1488">
        <v>6.5505640213734409E-2</v>
      </c>
      <c r="BF1488">
        <v>0</v>
      </c>
      <c r="BG1488">
        <v>0.39659608153572129</v>
      </c>
      <c r="BH1488">
        <v>0.41407744574180361</v>
      </c>
      <c r="BI1488">
        <v>0.1893264727224751</v>
      </c>
      <c r="BJ1488">
        <v>0</v>
      </c>
      <c r="BK1488">
        <v>2.8959693911207861E-2</v>
      </c>
      <c r="BL1488">
        <v>0.86153440200540932</v>
      </c>
      <c r="BM1488">
        <v>0</v>
      </c>
      <c r="BN1488">
        <v>0.1095059040833828</v>
      </c>
      <c r="BO1488">
        <v>8.3250874068210301E-2</v>
      </c>
      <c r="BP1488">
        <v>0.9011808166765618</v>
      </c>
      <c r="BQ1488">
        <v>1.41170261890626E-2</v>
      </c>
      <c r="BR1488">
        <v>1.4512830661653139E-3</v>
      </c>
      <c r="BS1488">
        <v>0</v>
      </c>
      <c r="BT1488">
        <v>0.1585856586846098</v>
      </c>
      <c r="BU1488">
        <v>0.84108450425489811</v>
      </c>
      <c r="BV1488">
        <v>3.2983706049211688E-4</v>
      </c>
      <c r="BW1488">
        <v>1</v>
      </c>
      <c r="BX1488" t="s">
        <v>2710</v>
      </c>
      <c r="BY1488">
        <v>15159</v>
      </c>
      <c r="BZ1488">
        <v>1</v>
      </c>
      <c r="CA1488">
        <v>0</v>
      </c>
    </row>
    <row r="1489" spans="1:79" customFormat="1" x14ac:dyDescent="0.25">
      <c r="A1489" t="s">
        <v>2711</v>
      </c>
      <c r="B1489" t="s">
        <v>354</v>
      </c>
      <c r="C1489" t="s">
        <v>124</v>
      </c>
      <c r="D1489" t="s">
        <v>947</v>
      </c>
      <c r="E1489">
        <v>2021</v>
      </c>
      <c r="F1489">
        <v>3840</v>
      </c>
      <c r="G1489">
        <v>215</v>
      </c>
      <c r="H1489">
        <v>0</v>
      </c>
      <c r="I1489">
        <v>627</v>
      </c>
      <c r="J1489">
        <v>778</v>
      </c>
      <c r="K1489">
        <v>715</v>
      </c>
      <c r="L1489">
        <v>528</v>
      </c>
      <c r="M1489">
        <v>399</v>
      </c>
      <c r="N1489">
        <v>298</v>
      </c>
      <c r="O1489">
        <v>236</v>
      </c>
      <c r="P1489">
        <v>175</v>
      </c>
      <c r="Q1489">
        <v>67</v>
      </c>
      <c r="R1489">
        <v>35</v>
      </c>
      <c r="S1489">
        <v>197</v>
      </c>
      <c r="T1489">
        <v>0</v>
      </c>
      <c r="U1489">
        <v>3905</v>
      </c>
      <c r="V1489">
        <v>150</v>
      </c>
      <c r="W1489">
        <v>0</v>
      </c>
      <c r="X1489">
        <v>1842</v>
      </c>
      <c r="Y1489">
        <v>1460</v>
      </c>
      <c r="Z1489">
        <v>753</v>
      </c>
      <c r="AA1489">
        <v>0</v>
      </c>
      <c r="AB1489">
        <v>181</v>
      </c>
      <c r="AC1489">
        <v>3503</v>
      </c>
      <c r="AD1489">
        <v>0</v>
      </c>
      <c r="AE1489">
        <v>371</v>
      </c>
      <c r="AF1489">
        <v>262</v>
      </c>
      <c r="AG1489">
        <v>3759</v>
      </c>
      <c r="AH1489">
        <v>24</v>
      </c>
      <c r="AI1489">
        <v>10</v>
      </c>
      <c r="AJ1489">
        <v>0</v>
      </c>
      <c r="AK1489">
        <v>1334</v>
      </c>
      <c r="AL1489">
        <v>2718</v>
      </c>
      <c r="AM1489">
        <v>3</v>
      </c>
      <c r="AN1489">
        <v>4055</v>
      </c>
      <c r="AO1489">
        <v>0.94697903822441432</v>
      </c>
      <c r="AP1489">
        <v>5.3020961775585698E-2</v>
      </c>
      <c r="AQ1489">
        <v>0</v>
      </c>
      <c r="AR1489">
        <v>0.15462392108508011</v>
      </c>
      <c r="AS1489">
        <v>0.19186189889025901</v>
      </c>
      <c r="AT1489">
        <v>0.17632552404438959</v>
      </c>
      <c r="AU1489">
        <v>0.13020961775585699</v>
      </c>
      <c r="AV1489">
        <v>9.8397040690505547E-2</v>
      </c>
      <c r="AW1489">
        <v>7.3489519112207149E-2</v>
      </c>
      <c r="AX1489">
        <v>5.8199753390875457E-2</v>
      </c>
      <c r="AY1489">
        <v>4.3156596794081382E-2</v>
      </c>
      <c r="AZ1489">
        <v>1.6522811344019731E-2</v>
      </c>
      <c r="BA1489">
        <v>4.8581997533908752E-2</v>
      </c>
      <c r="BB1489">
        <v>8.6313193588162754E-3</v>
      </c>
      <c r="BC1489">
        <v>0</v>
      </c>
      <c r="BD1489">
        <v>0.96300863131935877</v>
      </c>
      <c r="BE1489">
        <v>3.6991368680641193E-2</v>
      </c>
      <c r="BF1489">
        <v>0</v>
      </c>
      <c r="BG1489">
        <v>0.45425400739827382</v>
      </c>
      <c r="BH1489">
        <v>0.36004932182490751</v>
      </c>
      <c r="BI1489">
        <v>0.1856966707768187</v>
      </c>
      <c r="BJ1489">
        <v>0</v>
      </c>
      <c r="BK1489">
        <v>4.4636251541307029E-2</v>
      </c>
      <c r="BL1489">
        <v>0.8638717632552404</v>
      </c>
      <c r="BM1489">
        <v>0</v>
      </c>
      <c r="BN1489">
        <v>9.149198520345253E-2</v>
      </c>
      <c r="BO1489">
        <v>6.4611590628853272E-2</v>
      </c>
      <c r="BP1489">
        <v>0.92700369913686809</v>
      </c>
      <c r="BQ1489">
        <v>5.9186189889025896E-3</v>
      </c>
      <c r="BR1489">
        <v>2.4660912453760789E-3</v>
      </c>
      <c r="BS1489">
        <v>0</v>
      </c>
      <c r="BT1489">
        <v>0.32897657213316889</v>
      </c>
      <c r="BU1489">
        <v>0.67028360049321822</v>
      </c>
      <c r="BV1489">
        <v>7.3982737361282371E-4</v>
      </c>
      <c r="BW1489">
        <v>1</v>
      </c>
      <c r="BX1489" t="s">
        <v>2710</v>
      </c>
      <c r="BY1489">
        <v>15159</v>
      </c>
      <c r="BZ1489">
        <v>0.26749785605910681</v>
      </c>
      <c r="CA1489">
        <v>0</v>
      </c>
    </row>
    <row r="1490" spans="1:79" customFormat="1" x14ac:dyDescent="0.25">
      <c r="A1490" t="s">
        <v>2712</v>
      </c>
      <c r="B1490" t="s">
        <v>354</v>
      </c>
      <c r="C1490" t="s">
        <v>124</v>
      </c>
      <c r="D1490" t="s">
        <v>949</v>
      </c>
      <c r="E1490">
        <v>2021</v>
      </c>
      <c r="F1490">
        <v>5195</v>
      </c>
      <c r="G1490">
        <v>453</v>
      </c>
      <c r="H1490">
        <v>0</v>
      </c>
      <c r="I1490">
        <v>978</v>
      </c>
      <c r="J1490">
        <v>1117</v>
      </c>
      <c r="K1490">
        <v>1028</v>
      </c>
      <c r="L1490">
        <v>728</v>
      </c>
      <c r="M1490">
        <v>503</v>
      </c>
      <c r="N1490">
        <v>362</v>
      </c>
      <c r="O1490">
        <v>286</v>
      </c>
      <c r="P1490">
        <v>214</v>
      </c>
      <c r="Q1490">
        <v>89</v>
      </c>
      <c r="R1490">
        <v>33</v>
      </c>
      <c r="S1490">
        <v>310</v>
      </c>
      <c r="T1490">
        <v>0</v>
      </c>
      <c r="U1490">
        <v>5371</v>
      </c>
      <c r="V1490">
        <v>277</v>
      </c>
      <c r="W1490">
        <v>0</v>
      </c>
      <c r="X1490">
        <v>1908</v>
      </c>
      <c r="Y1490">
        <v>2660</v>
      </c>
      <c r="Z1490">
        <v>1080</v>
      </c>
      <c r="AA1490">
        <v>0</v>
      </c>
      <c r="AB1490">
        <v>35</v>
      </c>
      <c r="AC1490">
        <v>4976</v>
      </c>
      <c r="AD1490">
        <v>0</v>
      </c>
      <c r="AE1490">
        <v>637</v>
      </c>
      <c r="AF1490">
        <v>320</v>
      </c>
      <c r="AG1490">
        <v>5299</v>
      </c>
      <c r="AH1490">
        <v>22</v>
      </c>
      <c r="AI1490">
        <v>7</v>
      </c>
      <c r="AJ1490">
        <v>0</v>
      </c>
      <c r="AK1490">
        <v>577</v>
      </c>
      <c r="AL1490">
        <v>5071</v>
      </c>
      <c r="AM1490">
        <v>0</v>
      </c>
      <c r="AN1490">
        <v>5648</v>
      </c>
      <c r="AO1490">
        <v>0.91979461756373937</v>
      </c>
      <c r="AP1490">
        <v>8.0205382436260617E-2</v>
      </c>
      <c r="AQ1490">
        <v>0</v>
      </c>
      <c r="AR1490">
        <v>0.17315864022662891</v>
      </c>
      <c r="AS1490">
        <v>0.19776912181303119</v>
      </c>
      <c r="AT1490">
        <v>0.1820113314447592</v>
      </c>
      <c r="AU1490">
        <v>0.12889518413597731</v>
      </c>
      <c r="AV1490">
        <v>8.9058073654390932E-2</v>
      </c>
      <c r="AW1490">
        <v>6.409348441926345E-2</v>
      </c>
      <c r="AX1490">
        <v>5.0637393767705381E-2</v>
      </c>
      <c r="AY1490">
        <v>3.7889518413597743E-2</v>
      </c>
      <c r="AZ1490">
        <v>1.5757790368271959E-2</v>
      </c>
      <c r="BA1490">
        <v>5.4886685552407929E-2</v>
      </c>
      <c r="BB1490">
        <v>5.8427762039660056E-3</v>
      </c>
      <c r="BC1490">
        <v>0</v>
      </c>
      <c r="BD1490">
        <v>0.95095609065155806</v>
      </c>
      <c r="BE1490">
        <v>4.9043909348441918E-2</v>
      </c>
      <c r="BF1490">
        <v>0</v>
      </c>
      <c r="BG1490">
        <v>0.33781869688385269</v>
      </c>
      <c r="BH1490">
        <v>0.47096317280453259</v>
      </c>
      <c r="BI1490">
        <v>0.19121813031161469</v>
      </c>
      <c r="BJ1490">
        <v>0</v>
      </c>
      <c r="BK1490">
        <v>6.1968838526912182E-3</v>
      </c>
      <c r="BL1490">
        <v>0.88101983002832862</v>
      </c>
      <c r="BM1490">
        <v>0</v>
      </c>
      <c r="BN1490">
        <v>0.1127832861189802</v>
      </c>
      <c r="BO1490">
        <v>5.6657223796034002E-2</v>
      </c>
      <c r="BP1490">
        <v>0.93820821529745047</v>
      </c>
      <c r="BQ1490">
        <v>3.8951841359773369E-3</v>
      </c>
      <c r="BR1490">
        <v>1.239376770538244E-3</v>
      </c>
      <c r="BS1490">
        <v>0</v>
      </c>
      <c r="BT1490">
        <v>0.1021600566572238</v>
      </c>
      <c r="BU1490">
        <v>0.89783994334277617</v>
      </c>
      <c r="BV1490">
        <v>0</v>
      </c>
      <c r="BW1490">
        <v>1</v>
      </c>
      <c r="BX1490" t="s">
        <v>2710</v>
      </c>
      <c r="BY1490">
        <v>15159</v>
      </c>
      <c r="BZ1490">
        <v>0.37258394353189522</v>
      </c>
      <c r="CA1490">
        <v>0</v>
      </c>
    </row>
    <row r="1491" spans="1:79" customFormat="1" x14ac:dyDescent="0.25">
      <c r="A1491" t="s">
        <v>2713</v>
      </c>
      <c r="B1491" t="s">
        <v>354</v>
      </c>
      <c r="C1491" t="s">
        <v>124</v>
      </c>
      <c r="D1491" t="s">
        <v>951</v>
      </c>
      <c r="E1491">
        <v>2021</v>
      </c>
      <c r="F1491">
        <v>3947</v>
      </c>
      <c r="G1491">
        <v>479</v>
      </c>
      <c r="H1491">
        <v>0</v>
      </c>
      <c r="I1491">
        <v>444</v>
      </c>
      <c r="J1491">
        <v>860</v>
      </c>
      <c r="K1491">
        <v>869</v>
      </c>
      <c r="L1491">
        <v>637</v>
      </c>
      <c r="M1491">
        <v>516</v>
      </c>
      <c r="N1491">
        <v>403</v>
      </c>
      <c r="O1491">
        <v>246</v>
      </c>
      <c r="P1491">
        <v>180</v>
      </c>
      <c r="Q1491">
        <v>76</v>
      </c>
      <c r="R1491">
        <v>17</v>
      </c>
      <c r="S1491">
        <v>178</v>
      </c>
      <c r="T1491">
        <v>0</v>
      </c>
      <c r="U1491">
        <v>3925</v>
      </c>
      <c r="V1491">
        <v>501</v>
      </c>
      <c r="W1491">
        <v>0</v>
      </c>
      <c r="X1491">
        <v>1718</v>
      </c>
      <c r="Y1491">
        <v>1876</v>
      </c>
      <c r="Z1491">
        <v>832</v>
      </c>
      <c r="AA1491">
        <v>0</v>
      </c>
      <c r="AB1491">
        <v>195</v>
      </c>
      <c r="AC1491">
        <v>3961</v>
      </c>
      <c r="AD1491">
        <v>0</v>
      </c>
      <c r="AE1491">
        <v>270</v>
      </c>
      <c r="AF1491">
        <v>527</v>
      </c>
      <c r="AG1491">
        <v>3873</v>
      </c>
      <c r="AH1491">
        <v>25</v>
      </c>
      <c r="AI1491">
        <v>1</v>
      </c>
      <c r="AJ1491">
        <v>0</v>
      </c>
      <c r="AK1491">
        <v>420</v>
      </c>
      <c r="AL1491">
        <v>4006</v>
      </c>
      <c r="AM1491">
        <v>0</v>
      </c>
      <c r="AN1491">
        <v>4426</v>
      </c>
      <c r="AO1491">
        <v>0.89177586985991864</v>
      </c>
      <c r="AP1491">
        <v>0.1082241301400813</v>
      </c>
      <c r="AQ1491">
        <v>0</v>
      </c>
      <c r="AR1491">
        <v>0.10031631269769541</v>
      </c>
      <c r="AS1491">
        <v>0.19430637144148219</v>
      </c>
      <c r="AT1491">
        <v>0.19633981021238139</v>
      </c>
      <c r="AU1491">
        <v>0.14392227745142341</v>
      </c>
      <c r="AV1491">
        <v>0.1165838228648893</v>
      </c>
      <c r="AW1491">
        <v>9.1052869408043385E-2</v>
      </c>
      <c r="AX1491">
        <v>5.5580659737912333E-2</v>
      </c>
      <c r="AY1491">
        <v>4.0668775417984637E-2</v>
      </c>
      <c r="AZ1491">
        <v>1.7171260732037959E-2</v>
      </c>
      <c r="BA1491">
        <v>4.0216900135562582E-2</v>
      </c>
      <c r="BB1491">
        <v>3.8409399005874382E-3</v>
      </c>
      <c r="BC1491">
        <v>0</v>
      </c>
      <c r="BD1491">
        <v>0.88680524175327613</v>
      </c>
      <c r="BE1491">
        <v>0.1131947582467239</v>
      </c>
      <c r="BF1491">
        <v>0</v>
      </c>
      <c r="BG1491">
        <v>0.38816086760054219</v>
      </c>
      <c r="BH1491">
        <v>0.42385901491188432</v>
      </c>
      <c r="BI1491">
        <v>0.1879801174875734</v>
      </c>
      <c r="BJ1491">
        <v>0</v>
      </c>
      <c r="BK1491">
        <v>4.4057840036150021E-2</v>
      </c>
      <c r="BL1491">
        <v>0.89493899683687306</v>
      </c>
      <c r="BM1491">
        <v>0</v>
      </c>
      <c r="BN1491">
        <v>6.1003163126976963E-2</v>
      </c>
      <c r="BO1491">
        <v>0.1190691369182106</v>
      </c>
      <c r="BP1491">
        <v>0.8750564844103027</v>
      </c>
      <c r="BQ1491">
        <v>5.6484410302756437E-3</v>
      </c>
      <c r="BR1491">
        <v>2.2593764121102579E-4</v>
      </c>
      <c r="BS1491">
        <v>0</v>
      </c>
      <c r="BT1491">
        <v>9.4893809308630811E-2</v>
      </c>
      <c r="BU1491">
        <v>0.90510619069136922</v>
      </c>
      <c r="BV1491">
        <v>0</v>
      </c>
      <c r="BW1491">
        <v>1</v>
      </c>
      <c r="BX1491" t="s">
        <v>2710</v>
      </c>
      <c r="BY1491">
        <v>15159</v>
      </c>
      <c r="BZ1491">
        <v>0.29197176594762192</v>
      </c>
      <c r="CA1491">
        <v>0</v>
      </c>
    </row>
    <row r="1492" spans="1:79" customFormat="1" x14ac:dyDescent="0.25">
      <c r="A1492" t="s">
        <v>2714</v>
      </c>
      <c r="B1492" t="s">
        <v>354</v>
      </c>
      <c r="C1492" t="s">
        <v>124</v>
      </c>
      <c r="D1492" t="s">
        <v>953</v>
      </c>
      <c r="E1492">
        <v>2021</v>
      </c>
      <c r="F1492">
        <v>962</v>
      </c>
      <c r="G1492">
        <v>68</v>
      </c>
      <c r="H1492">
        <v>0</v>
      </c>
      <c r="I1492">
        <v>130</v>
      </c>
      <c r="J1492">
        <v>185</v>
      </c>
      <c r="K1492">
        <v>201</v>
      </c>
      <c r="L1492">
        <v>159</v>
      </c>
      <c r="M1492">
        <v>113</v>
      </c>
      <c r="N1492">
        <v>79</v>
      </c>
      <c r="O1492">
        <v>43</v>
      </c>
      <c r="P1492">
        <v>35</v>
      </c>
      <c r="Q1492">
        <v>21</v>
      </c>
      <c r="R1492">
        <v>7</v>
      </c>
      <c r="S1492">
        <v>57</v>
      </c>
      <c r="T1492">
        <v>0</v>
      </c>
      <c r="U1492">
        <v>965</v>
      </c>
      <c r="V1492">
        <v>65</v>
      </c>
      <c r="W1492">
        <v>0</v>
      </c>
      <c r="X1492">
        <v>544</v>
      </c>
      <c r="Y1492">
        <v>281</v>
      </c>
      <c r="Z1492">
        <v>205</v>
      </c>
      <c r="AA1492">
        <v>0</v>
      </c>
      <c r="AB1492">
        <v>28</v>
      </c>
      <c r="AC1492">
        <v>620</v>
      </c>
      <c r="AD1492">
        <v>0</v>
      </c>
      <c r="AE1492">
        <v>382</v>
      </c>
      <c r="AF1492">
        <v>153</v>
      </c>
      <c r="AG1492">
        <v>730</v>
      </c>
      <c r="AH1492">
        <v>143</v>
      </c>
      <c r="AI1492">
        <v>4</v>
      </c>
      <c r="AJ1492">
        <v>0</v>
      </c>
      <c r="AK1492">
        <v>73</v>
      </c>
      <c r="AL1492">
        <v>955</v>
      </c>
      <c r="AM1492">
        <v>2</v>
      </c>
      <c r="AN1492">
        <v>1030</v>
      </c>
      <c r="AO1492">
        <v>0.93398058252427185</v>
      </c>
      <c r="AP1492">
        <v>6.6019417475728162E-2</v>
      </c>
      <c r="AQ1492">
        <v>0</v>
      </c>
      <c r="AR1492">
        <v>0.12621359223300971</v>
      </c>
      <c r="AS1492">
        <v>0.1796116504854369</v>
      </c>
      <c r="AT1492">
        <v>0.19514563106796121</v>
      </c>
      <c r="AU1492">
        <v>0.15436893203883489</v>
      </c>
      <c r="AV1492">
        <v>0.1097087378640777</v>
      </c>
      <c r="AW1492">
        <v>7.6699029126213597E-2</v>
      </c>
      <c r="AX1492">
        <v>4.1747572815533977E-2</v>
      </c>
      <c r="AY1492">
        <v>3.3980582524271843E-2</v>
      </c>
      <c r="AZ1492">
        <v>2.0388349514563111E-2</v>
      </c>
      <c r="BA1492">
        <v>5.533980582524272E-2</v>
      </c>
      <c r="BB1492">
        <v>6.7961165048543689E-3</v>
      </c>
      <c r="BC1492">
        <v>0</v>
      </c>
      <c r="BD1492">
        <v>0.93689320388349517</v>
      </c>
      <c r="BE1492">
        <v>6.3106796116504854E-2</v>
      </c>
      <c r="BF1492">
        <v>0</v>
      </c>
      <c r="BG1492">
        <v>0.5281553398058253</v>
      </c>
      <c r="BH1492">
        <v>0.2728155339805825</v>
      </c>
      <c r="BI1492">
        <v>0.1990291262135922</v>
      </c>
      <c r="BJ1492">
        <v>0</v>
      </c>
      <c r="BK1492">
        <v>2.7184466019417479E-2</v>
      </c>
      <c r="BL1492">
        <v>0.60194174757281549</v>
      </c>
      <c r="BM1492">
        <v>0</v>
      </c>
      <c r="BN1492">
        <v>0.37087378640776703</v>
      </c>
      <c r="BO1492">
        <v>0.14854368932038839</v>
      </c>
      <c r="BP1492">
        <v>0.70873786407766992</v>
      </c>
      <c r="BQ1492">
        <v>0.1388349514563107</v>
      </c>
      <c r="BR1492">
        <v>3.8834951456310678E-3</v>
      </c>
      <c r="BS1492">
        <v>0</v>
      </c>
      <c r="BT1492">
        <v>7.0873786407766995E-2</v>
      </c>
      <c r="BU1492">
        <v>0.92718446601941751</v>
      </c>
      <c r="BV1492">
        <v>1.9417475728155339E-3</v>
      </c>
      <c r="BW1492">
        <v>1</v>
      </c>
      <c r="BX1492" t="s">
        <v>2710</v>
      </c>
      <c r="BY1492">
        <v>15159</v>
      </c>
      <c r="BZ1492">
        <v>6.7946434461376076E-2</v>
      </c>
      <c r="CA1492">
        <v>0</v>
      </c>
    </row>
    <row r="1493" spans="1:79" customFormat="1" x14ac:dyDescent="0.25">
      <c r="A1493" t="s">
        <v>2715</v>
      </c>
      <c r="B1493" t="s">
        <v>354</v>
      </c>
      <c r="C1493" t="s">
        <v>123</v>
      </c>
      <c r="D1493" t="s">
        <v>44</v>
      </c>
      <c r="E1493">
        <v>2021</v>
      </c>
      <c r="F1493">
        <v>11487</v>
      </c>
      <c r="G1493">
        <v>1319</v>
      </c>
      <c r="H1493">
        <v>0</v>
      </c>
      <c r="I1493">
        <v>1647</v>
      </c>
      <c r="J1493">
        <v>1994</v>
      </c>
      <c r="K1493">
        <v>1974</v>
      </c>
      <c r="L1493">
        <v>1748</v>
      </c>
      <c r="M1493">
        <v>1496</v>
      </c>
      <c r="N1493">
        <v>1294</v>
      </c>
      <c r="O1493">
        <v>1098</v>
      </c>
      <c r="P1493">
        <v>679</v>
      </c>
      <c r="Q1493">
        <v>246</v>
      </c>
      <c r="R1493">
        <v>59</v>
      </c>
      <c r="S1493">
        <v>571</v>
      </c>
      <c r="T1493">
        <v>0</v>
      </c>
      <c r="U1493">
        <v>10618</v>
      </c>
      <c r="V1493">
        <v>20</v>
      </c>
      <c r="W1493">
        <v>2168</v>
      </c>
      <c r="X1493">
        <v>6761</v>
      </c>
      <c r="Y1493">
        <v>3316</v>
      </c>
      <c r="Z1493">
        <v>2695</v>
      </c>
      <c r="AA1493">
        <v>34</v>
      </c>
      <c r="AB1493">
        <v>525</v>
      </c>
      <c r="AC1493">
        <v>11745</v>
      </c>
      <c r="AD1493">
        <v>156</v>
      </c>
      <c r="AE1493">
        <v>380</v>
      </c>
      <c r="AF1493">
        <v>222</v>
      </c>
      <c r="AG1493">
        <v>12001</v>
      </c>
      <c r="AH1493">
        <v>46</v>
      </c>
      <c r="AI1493">
        <v>26</v>
      </c>
      <c r="AJ1493">
        <v>511</v>
      </c>
      <c r="AK1493">
        <v>886</v>
      </c>
      <c r="AL1493">
        <v>11856</v>
      </c>
      <c r="AM1493">
        <v>64</v>
      </c>
      <c r="AN1493">
        <v>12806</v>
      </c>
      <c r="AO1493">
        <v>0.89700140559112918</v>
      </c>
      <c r="AP1493">
        <v>0.1029985944088708</v>
      </c>
      <c r="AQ1493">
        <v>0</v>
      </c>
      <c r="AR1493">
        <v>0.12861158831797601</v>
      </c>
      <c r="AS1493">
        <v>0.1557082617523036</v>
      </c>
      <c r="AT1493">
        <v>0.1541464938310167</v>
      </c>
      <c r="AU1493">
        <v>0.1364985163204748</v>
      </c>
      <c r="AV1493">
        <v>0.11682024051225991</v>
      </c>
      <c r="AW1493">
        <v>0.10104638450726219</v>
      </c>
      <c r="AX1493">
        <v>8.5741058878650633E-2</v>
      </c>
      <c r="AY1493">
        <v>5.3022020927690143E-2</v>
      </c>
      <c r="AZ1493">
        <v>1.920974543182883E-2</v>
      </c>
      <c r="BA1493">
        <v>4.4588474152740899E-2</v>
      </c>
      <c r="BB1493">
        <v>4.607215367796345E-3</v>
      </c>
      <c r="BC1493">
        <v>0</v>
      </c>
      <c r="BD1493">
        <v>0.82914258941121355</v>
      </c>
      <c r="BE1493">
        <v>1.561767921286897E-3</v>
      </c>
      <c r="BF1493">
        <v>0.16929564266749961</v>
      </c>
      <c r="BG1493">
        <v>0.52795564579103549</v>
      </c>
      <c r="BH1493">
        <v>0.25894112134936748</v>
      </c>
      <c r="BI1493">
        <v>0.21044822739340929</v>
      </c>
      <c r="BJ1493">
        <v>2.6550054661877241E-3</v>
      </c>
      <c r="BK1493">
        <v>4.0996407933781037E-2</v>
      </c>
      <c r="BL1493">
        <v>0.91714821177573014</v>
      </c>
      <c r="BM1493">
        <v>1.2181789786037791E-2</v>
      </c>
      <c r="BN1493">
        <v>2.967359050445104E-2</v>
      </c>
      <c r="BO1493">
        <v>1.733562392628455E-2</v>
      </c>
      <c r="BP1493">
        <v>0.93713884116820245</v>
      </c>
      <c r="BQ1493">
        <v>3.5920662189598621E-3</v>
      </c>
      <c r="BR1493">
        <v>2.030298297672966E-3</v>
      </c>
      <c r="BS1493">
        <v>3.9903170388880208E-2</v>
      </c>
      <c r="BT1493">
        <v>6.9186318913009526E-2</v>
      </c>
      <c r="BU1493">
        <v>0.9258160237388724</v>
      </c>
      <c r="BV1493">
        <v>4.9976573481180699E-3</v>
      </c>
      <c r="BW1493">
        <v>1</v>
      </c>
      <c r="BX1493" t="s">
        <v>2716</v>
      </c>
      <c r="BY1493">
        <v>12806</v>
      </c>
      <c r="BZ1493">
        <v>1</v>
      </c>
      <c r="CA1493">
        <v>0</v>
      </c>
    </row>
    <row r="1494" spans="1:79" customFormat="1" x14ac:dyDescent="0.25">
      <c r="A1494" t="s">
        <v>2717</v>
      </c>
      <c r="B1494" t="s">
        <v>354</v>
      </c>
      <c r="C1494" t="s">
        <v>123</v>
      </c>
      <c r="D1494" t="s">
        <v>947</v>
      </c>
      <c r="E1494">
        <v>2021</v>
      </c>
      <c r="F1494">
        <v>1647</v>
      </c>
      <c r="G1494">
        <v>147</v>
      </c>
      <c r="H1494">
        <v>0</v>
      </c>
      <c r="I1494">
        <v>218</v>
      </c>
      <c r="J1494">
        <v>297</v>
      </c>
      <c r="K1494">
        <v>302</v>
      </c>
      <c r="L1494">
        <v>267</v>
      </c>
      <c r="M1494">
        <v>208</v>
      </c>
      <c r="N1494">
        <v>197</v>
      </c>
      <c r="O1494">
        <v>142</v>
      </c>
      <c r="P1494">
        <v>81</v>
      </c>
      <c r="Q1494">
        <v>36</v>
      </c>
      <c r="R1494">
        <v>5</v>
      </c>
      <c r="S1494">
        <v>41</v>
      </c>
      <c r="T1494">
        <v>0</v>
      </c>
      <c r="U1494">
        <v>1469</v>
      </c>
      <c r="V1494">
        <v>3</v>
      </c>
      <c r="W1494">
        <v>322</v>
      </c>
      <c r="X1494">
        <v>971</v>
      </c>
      <c r="Y1494">
        <v>491</v>
      </c>
      <c r="Z1494">
        <v>330</v>
      </c>
      <c r="AA1494">
        <v>2</v>
      </c>
      <c r="AB1494">
        <v>216</v>
      </c>
      <c r="AC1494">
        <v>1526</v>
      </c>
      <c r="AD1494">
        <v>10</v>
      </c>
      <c r="AE1494">
        <v>42</v>
      </c>
      <c r="AF1494">
        <v>52</v>
      </c>
      <c r="AG1494">
        <v>1686</v>
      </c>
      <c r="AH1494">
        <v>0</v>
      </c>
      <c r="AI1494">
        <v>6</v>
      </c>
      <c r="AJ1494">
        <v>50</v>
      </c>
      <c r="AK1494">
        <v>145</v>
      </c>
      <c r="AL1494">
        <v>1638</v>
      </c>
      <c r="AM1494">
        <v>11</v>
      </c>
      <c r="AN1494">
        <v>1794</v>
      </c>
      <c r="AO1494">
        <v>0.91806020066889638</v>
      </c>
      <c r="AP1494">
        <v>8.193979933110368E-2</v>
      </c>
      <c r="AQ1494">
        <v>0</v>
      </c>
      <c r="AR1494">
        <v>0.1215161649944259</v>
      </c>
      <c r="AS1494">
        <v>0.16555183946488289</v>
      </c>
      <c r="AT1494">
        <v>0.16833890746934221</v>
      </c>
      <c r="AU1494">
        <v>0.1488294314381271</v>
      </c>
      <c r="AV1494">
        <v>0.11594202898550721</v>
      </c>
      <c r="AW1494">
        <v>0.1098104793756968</v>
      </c>
      <c r="AX1494">
        <v>7.9152731326644368E-2</v>
      </c>
      <c r="AY1494">
        <v>4.51505016722408E-2</v>
      </c>
      <c r="AZ1494">
        <v>2.006688963210702E-2</v>
      </c>
      <c r="BA1494">
        <v>2.2853957636566329E-2</v>
      </c>
      <c r="BB1494">
        <v>2.787068004459309E-3</v>
      </c>
      <c r="BC1494">
        <v>0</v>
      </c>
      <c r="BD1494">
        <v>0.8188405797101449</v>
      </c>
      <c r="BE1494">
        <v>1.672240802675585E-3</v>
      </c>
      <c r="BF1494">
        <v>0.17948717948717949</v>
      </c>
      <c r="BG1494">
        <v>0.54124860646599782</v>
      </c>
      <c r="BH1494">
        <v>0.27369007803790413</v>
      </c>
      <c r="BI1494">
        <v>0.1839464882943144</v>
      </c>
      <c r="BJ1494">
        <v>1.1148272017837239E-3</v>
      </c>
      <c r="BK1494">
        <v>0.1204013377926421</v>
      </c>
      <c r="BL1494">
        <v>0.850613154960981</v>
      </c>
      <c r="BM1494">
        <v>5.5741360089186179E-3</v>
      </c>
      <c r="BN1494">
        <v>2.3411371237458189E-2</v>
      </c>
      <c r="BO1494">
        <v>2.8985507246376808E-2</v>
      </c>
      <c r="BP1494">
        <v>0.93979933110367897</v>
      </c>
      <c r="BQ1494">
        <v>0</v>
      </c>
      <c r="BR1494">
        <v>3.3444816053511709E-3</v>
      </c>
      <c r="BS1494">
        <v>2.7870680044593091E-2</v>
      </c>
      <c r="BT1494">
        <v>8.0824972129319952E-2</v>
      </c>
      <c r="BU1494">
        <v>0.91304347826086951</v>
      </c>
      <c r="BV1494">
        <v>6.131549609810479E-3</v>
      </c>
      <c r="BW1494">
        <v>1</v>
      </c>
      <c r="BX1494" t="s">
        <v>2716</v>
      </c>
      <c r="BY1494">
        <v>12806</v>
      </c>
      <c r="BZ1494">
        <v>0.1400905825394346</v>
      </c>
      <c r="CA1494">
        <v>0</v>
      </c>
    </row>
    <row r="1495" spans="1:79" customFormat="1" x14ac:dyDescent="0.25">
      <c r="A1495" t="s">
        <v>2718</v>
      </c>
      <c r="B1495" t="s">
        <v>354</v>
      </c>
      <c r="C1495" t="s">
        <v>123</v>
      </c>
      <c r="D1495" t="s">
        <v>949</v>
      </c>
      <c r="E1495">
        <v>2021</v>
      </c>
      <c r="F1495">
        <v>4073</v>
      </c>
      <c r="G1495">
        <v>483</v>
      </c>
      <c r="H1495">
        <v>0</v>
      </c>
      <c r="I1495">
        <v>653</v>
      </c>
      <c r="J1495">
        <v>695</v>
      </c>
      <c r="K1495">
        <v>662</v>
      </c>
      <c r="L1495">
        <v>634</v>
      </c>
      <c r="M1495">
        <v>523</v>
      </c>
      <c r="N1495">
        <v>440</v>
      </c>
      <c r="O1495">
        <v>391</v>
      </c>
      <c r="P1495">
        <v>236</v>
      </c>
      <c r="Q1495">
        <v>79</v>
      </c>
      <c r="R1495">
        <v>23</v>
      </c>
      <c r="S1495">
        <v>220</v>
      </c>
      <c r="T1495">
        <v>0</v>
      </c>
      <c r="U1495">
        <v>3721</v>
      </c>
      <c r="V1495">
        <v>4</v>
      </c>
      <c r="W1495">
        <v>831</v>
      </c>
      <c r="X1495">
        <v>2333</v>
      </c>
      <c r="Y1495">
        <v>1156</v>
      </c>
      <c r="Z1495">
        <v>1061</v>
      </c>
      <c r="AA1495">
        <v>6</v>
      </c>
      <c r="AB1495">
        <v>14</v>
      </c>
      <c r="AC1495">
        <v>4495</v>
      </c>
      <c r="AD1495">
        <v>6</v>
      </c>
      <c r="AE1495">
        <v>41</v>
      </c>
      <c r="AF1495">
        <v>17</v>
      </c>
      <c r="AG1495">
        <v>4472</v>
      </c>
      <c r="AH1495">
        <v>5</v>
      </c>
      <c r="AI1495">
        <v>5</v>
      </c>
      <c r="AJ1495">
        <v>57</v>
      </c>
      <c r="AK1495">
        <v>262</v>
      </c>
      <c r="AL1495">
        <v>4280</v>
      </c>
      <c r="AM1495">
        <v>14</v>
      </c>
      <c r="AN1495">
        <v>4556</v>
      </c>
      <c r="AO1495">
        <v>0.89398595258999125</v>
      </c>
      <c r="AP1495">
        <v>0.1060140474100088</v>
      </c>
      <c r="AQ1495">
        <v>0</v>
      </c>
      <c r="AR1495">
        <v>0.1433274802458297</v>
      </c>
      <c r="AS1495">
        <v>0.15254609306409131</v>
      </c>
      <c r="AT1495">
        <v>0.1453028972783143</v>
      </c>
      <c r="AU1495">
        <v>0.13915715539947321</v>
      </c>
      <c r="AV1495">
        <v>0.114793678665496</v>
      </c>
      <c r="AW1495">
        <v>9.6575943810359971E-2</v>
      </c>
      <c r="AX1495">
        <v>8.5820895522388058E-2</v>
      </c>
      <c r="AY1495">
        <v>5.1799824407374892E-2</v>
      </c>
      <c r="AZ1495">
        <v>1.733977172958736E-2</v>
      </c>
      <c r="BA1495">
        <v>4.8287971905179992E-2</v>
      </c>
      <c r="BB1495">
        <v>5.0482879719051799E-3</v>
      </c>
      <c r="BC1495">
        <v>0</v>
      </c>
      <c r="BD1495">
        <v>0.81672519754170325</v>
      </c>
      <c r="BE1495">
        <v>8.7796312554872696E-4</v>
      </c>
      <c r="BF1495">
        <v>0.182396839332748</v>
      </c>
      <c r="BG1495">
        <v>0.51207199297629502</v>
      </c>
      <c r="BH1495">
        <v>0.2537313432835821</v>
      </c>
      <c r="BI1495">
        <v>0.2328797190517998</v>
      </c>
      <c r="BJ1495">
        <v>1.3169446883230899E-3</v>
      </c>
      <c r="BK1495">
        <v>3.0728709394205449E-3</v>
      </c>
      <c r="BL1495">
        <v>0.98661106233538187</v>
      </c>
      <c r="BM1495">
        <v>1.3169446883230899E-3</v>
      </c>
      <c r="BN1495">
        <v>8.9991220368744514E-3</v>
      </c>
      <c r="BO1495">
        <v>3.731343283582089E-3</v>
      </c>
      <c r="BP1495">
        <v>0.98156277436347672</v>
      </c>
      <c r="BQ1495">
        <v>1.0974539069359089E-3</v>
      </c>
      <c r="BR1495">
        <v>1.0974539069359089E-3</v>
      </c>
      <c r="BS1495">
        <v>1.251097453906936E-2</v>
      </c>
      <c r="BT1495">
        <v>5.7506584723441619E-2</v>
      </c>
      <c r="BU1495">
        <v>0.93942054433713784</v>
      </c>
      <c r="BV1495">
        <v>3.0728709394205449E-3</v>
      </c>
      <c r="BW1495">
        <v>1</v>
      </c>
      <c r="BX1495" t="s">
        <v>2716</v>
      </c>
      <c r="BY1495">
        <v>12806</v>
      </c>
      <c r="BZ1495">
        <v>0.35577073246915508</v>
      </c>
      <c r="CA1495">
        <v>0</v>
      </c>
    </row>
    <row r="1496" spans="1:79" customFormat="1" x14ac:dyDescent="0.25">
      <c r="A1496" t="s">
        <v>2719</v>
      </c>
      <c r="B1496" t="s">
        <v>354</v>
      </c>
      <c r="C1496" t="s">
        <v>123</v>
      </c>
      <c r="D1496" t="s">
        <v>951</v>
      </c>
      <c r="E1496">
        <v>2021</v>
      </c>
      <c r="F1496">
        <v>4654</v>
      </c>
      <c r="G1496">
        <v>563</v>
      </c>
      <c r="H1496">
        <v>0</v>
      </c>
      <c r="I1496">
        <v>625</v>
      </c>
      <c r="J1496">
        <v>822</v>
      </c>
      <c r="K1496">
        <v>818</v>
      </c>
      <c r="L1496">
        <v>669</v>
      </c>
      <c r="M1496">
        <v>634</v>
      </c>
      <c r="N1496">
        <v>548</v>
      </c>
      <c r="O1496">
        <v>455</v>
      </c>
      <c r="P1496">
        <v>285</v>
      </c>
      <c r="Q1496">
        <v>91</v>
      </c>
      <c r="R1496">
        <v>22</v>
      </c>
      <c r="S1496">
        <v>248</v>
      </c>
      <c r="T1496">
        <v>0</v>
      </c>
      <c r="U1496">
        <v>4426</v>
      </c>
      <c r="V1496">
        <v>12</v>
      </c>
      <c r="W1496">
        <v>779</v>
      </c>
      <c r="X1496">
        <v>2805</v>
      </c>
      <c r="Y1496">
        <v>1394</v>
      </c>
      <c r="Z1496">
        <v>1007</v>
      </c>
      <c r="AA1496">
        <v>11</v>
      </c>
      <c r="AB1496">
        <v>200</v>
      </c>
      <c r="AC1496">
        <v>4938</v>
      </c>
      <c r="AD1496">
        <v>7</v>
      </c>
      <c r="AE1496">
        <v>72</v>
      </c>
      <c r="AF1496">
        <v>80</v>
      </c>
      <c r="AG1496">
        <v>5036</v>
      </c>
      <c r="AH1496">
        <v>9</v>
      </c>
      <c r="AI1496">
        <v>10</v>
      </c>
      <c r="AJ1496">
        <v>82</v>
      </c>
      <c r="AK1496">
        <v>409</v>
      </c>
      <c r="AL1496">
        <v>4781</v>
      </c>
      <c r="AM1496">
        <v>27</v>
      </c>
      <c r="AN1496">
        <v>5217</v>
      </c>
      <c r="AO1496">
        <v>0.8920835729346368</v>
      </c>
      <c r="AP1496">
        <v>0.1079164270653632</v>
      </c>
      <c r="AQ1496">
        <v>0</v>
      </c>
      <c r="AR1496">
        <v>0.1198006517155453</v>
      </c>
      <c r="AS1496">
        <v>0.1575618171362852</v>
      </c>
      <c r="AT1496">
        <v>0.15679509296530569</v>
      </c>
      <c r="AU1496">
        <v>0.12823461759631971</v>
      </c>
      <c r="AV1496">
        <v>0.1215257811002492</v>
      </c>
      <c r="AW1496">
        <v>0.10504121142419021</v>
      </c>
      <c r="AX1496">
        <v>8.7214874448916999E-2</v>
      </c>
      <c r="AY1496">
        <v>5.4629097182288672E-2</v>
      </c>
      <c r="AZ1496">
        <v>1.74429748897834E-2</v>
      </c>
      <c r="BA1496">
        <v>4.7536898600728378E-2</v>
      </c>
      <c r="BB1496">
        <v>4.2169829403871954E-3</v>
      </c>
      <c r="BC1496">
        <v>0</v>
      </c>
      <c r="BD1496">
        <v>0.84838029518880587</v>
      </c>
      <c r="BE1496">
        <v>2.30017251293847E-3</v>
      </c>
      <c r="BF1496">
        <v>0.1493195322982557</v>
      </c>
      <c r="BG1496">
        <v>0.53766532489936747</v>
      </c>
      <c r="BH1496">
        <v>0.26720337358635232</v>
      </c>
      <c r="BI1496">
        <v>0.19302281004408661</v>
      </c>
      <c r="BJ1496">
        <v>2.1084914701935981E-3</v>
      </c>
      <c r="BK1496">
        <v>3.8336208548974508E-2</v>
      </c>
      <c r="BL1496">
        <v>0.94652098907418059</v>
      </c>
      <c r="BM1496">
        <v>1.3417672992141079E-3</v>
      </c>
      <c r="BN1496">
        <v>1.380103507763082E-2</v>
      </c>
      <c r="BO1496">
        <v>1.53344834195898E-2</v>
      </c>
      <c r="BP1496">
        <v>0.96530573126317809</v>
      </c>
      <c r="BQ1496">
        <v>1.7251293847038529E-3</v>
      </c>
      <c r="BR1496">
        <v>1.916810427448725E-3</v>
      </c>
      <c r="BS1496">
        <v>1.5717845505079549E-2</v>
      </c>
      <c r="BT1496">
        <v>7.8397546482652861E-2</v>
      </c>
      <c r="BU1496">
        <v>0.91642706536323559</v>
      </c>
      <c r="BV1496">
        <v>5.1753881541115581E-3</v>
      </c>
      <c r="BW1496">
        <v>1</v>
      </c>
      <c r="BX1496" t="s">
        <v>2716</v>
      </c>
      <c r="BY1496">
        <v>12806</v>
      </c>
      <c r="BZ1496">
        <v>0.40738716226768701</v>
      </c>
      <c r="CA1496">
        <v>0</v>
      </c>
    </row>
    <row r="1497" spans="1:79" customFormat="1" x14ac:dyDescent="0.25">
      <c r="A1497" t="s">
        <v>2720</v>
      </c>
      <c r="B1497" t="s">
        <v>354</v>
      </c>
      <c r="C1497" t="s">
        <v>123</v>
      </c>
      <c r="D1497" t="s">
        <v>953</v>
      </c>
      <c r="E1497">
        <v>2021</v>
      </c>
      <c r="F1497">
        <v>949</v>
      </c>
      <c r="G1497">
        <v>107</v>
      </c>
      <c r="H1497">
        <v>0</v>
      </c>
      <c r="I1497">
        <v>116</v>
      </c>
      <c r="J1497">
        <v>154</v>
      </c>
      <c r="K1497">
        <v>160</v>
      </c>
      <c r="L1497">
        <v>157</v>
      </c>
      <c r="M1497">
        <v>117</v>
      </c>
      <c r="N1497">
        <v>100</v>
      </c>
      <c r="O1497">
        <v>96</v>
      </c>
      <c r="P1497">
        <v>74</v>
      </c>
      <c r="Q1497">
        <v>37</v>
      </c>
      <c r="R1497">
        <v>9</v>
      </c>
      <c r="S1497">
        <v>36</v>
      </c>
      <c r="T1497">
        <v>0</v>
      </c>
      <c r="U1497">
        <v>837</v>
      </c>
      <c r="V1497">
        <v>1</v>
      </c>
      <c r="W1497">
        <v>218</v>
      </c>
      <c r="X1497">
        <v>580</v>
      </c>
      <c r="Y1497">
        <v>241</v>
      </c>
      <c r="Z1497">
        <v>228</v>
      </c>
      <c r="AA1497">
        <v>7</v>
      </c>
      <c r="AB1497">
        <v>87</v>
      </c>
      <c r="AC1497">
        <v>733</v>
      </c>
      <c r="AD1497">
        <v>12</v>
      </c>
      <c r="AE1497">
        <v>224</v>
      </c>
      <c r="AF1497">
        <v>68</v>
      </c>
      <c r="AG1497">
        <v>762</v>
      </c>
      <c r="AH1497">
        <v>32</v>
      </c>
      <c r="AI1497">
        <v>5</v>
      </c>
      <c r="AJ1497">
        <v>189</v>
      </c>
      <c r="AK1497">
        <v>60</v>
      </c>
      <c r="AL1497">
        <v>988</v>
      </c>
      <c r="AM1497">
        <v>8</v>
      </c>
      <c r="AN1497">
        <v>1056</v>
      </c>
      <c r="AO1497">
        <v>0.89867424242424243</v>
      </c>
      <c r="AP1497">
        <v>0.1013257575757576</v>
      </c>
      <c r="AQ1497">
        <v>0</v>
      </c>
      <c r="AR1497">
        <v>0.10984848484848481</v>
      </c>
      <c r="AS1497">
        <v>0.14583333333333329</v>
      </c>
      <c r="AT1497">
        <v>0.15151515151515149</v>
      </c>
      <c r="AU1497">
        <v>0.1486742424242424</v>
      </c>
      <c r="AV1497">
        <v>0.1107954545454545</v>
      </c>
      <c r="AW1497">
        <v>9.4696969696969696E-2</v>
      </c>
      <c r="AX1497">
        <v>9.0909090909090912E-2</v>
      </c>
      <c r="AY1497">
        <v>7.0075757575757569E-2</v>
      </c>
      <c r="AZ1497">
        <v>3.5037878787878778E-2</v>
      </c>
      <c r="BA1497">
        <v>3.4090909090909088E-2</v>
      </c>
      <c r="BB1497">
        <v>8.5227272727272721E-3</v>
      </c>
      <c r="BC1497">
        <v>0</v>
      </c>
      <c r="BD1497">
        <v>0.79261363636363635</v>
      </c>
      <c r="BE1497">
        <v>9.46969696969697E-4</v>
      </c>
      <c r="BF1497">
        <v>0.20643939393939401</v>
      </c>
      <c r="BG1497">
        <v>0.5492424242424242</v>
      </c>
      <c r="BH1497">
        <v>0.22821969696969699</v>
      </c>
      <c r="BI1497">
        <v>0.21590909090909091</v>
      </c>
      <c r="BJ1497">
        <v>6.628787878787879E-3</v>
      </c>
      <c r="BK1497">
        <v>8.2386363636363633E-2</v>
      </c>
      <c r="BL1497">
        <v>0.69412878787878785</v>
      </c>
      <c r="BM1497">
        <v>1.136363636363636E-2</v>
      </c>
      <c r="BN1497">
        <v>0.2121212121212121</v>
      </c>
      <c r="BO1497">
        <v>6.4393939393939392E-2</v>
      </c>
      <c r="BP1497">
        <v>0.72159090909090906</v>
      </c>
      <c r="BQ1497">
        <v>3.03030303030303E-2</v>
      </c>
      <c r="BR1497">
        <v>4.734848484848485E-3</v>
      </c>
      <c r="BS1497">
        <v>0.17897727272727271</v>
      </c>
      <c r="BT1497">
        <v>5.6818181818181823E-2</v>
      </c>
      <c r="BU1497">
        <v>0.93560606060606055</v>
      </c>
      <c r="BV1497">
        <v>7.575757575757576E-3</v>
      </c>
      <c r="BW1497">
        <v>1</v>
      </c>
      <c r="BX1497" t="s">
        <v>2716</v>
      </c>
      <c r="BY1497">
        <v>12806</v>
      </c>
      <c r="BZ1497">
        <v>8.2461346243948144E-2</v>
      </c>
      <c r="CA1497">
        <v>0</v>
      </c>
    </row>
    <row r="1498" spans="1:79" customFormat="1" x14ac:dyDescent="0.25">
      <c r="A1498" t="s">
        <v>2721</v>
      </c>
      <c r="B1498" t="s">
        <v>354</v>
      </c>
      <c r="C1498" t="s">
        <v>123</v>
      </c>
      <c r="D1498" t="s">
        <v>961</v>
      </c>
      <c r="E1498">
        <v>2021</v>
      </c>
      <c r="F1498">
        <v>164</v>
      </c>
      <c r="G1498">
        <v>19</v>
      </c>
      <c r="H1498">
        <v>0</v>
      </c>
      <c r="I1498">
        <v>35</v>
      </c>
      <c r="J1498">
        <v>26</v>
      </c>
      <c r="K1498">
        <v>32</v>
      </c>
      <c r="L1498">
        <v>21</v>
      </c>
      <c r="M1498">
        <v>14</v>
      </c>
      <c r="N1498">
        <v>9</v>
      </c>
      <c r="O1498">
        <v>14</v>
      </c>
      <c r="P1498">
        <v>3</v>
      </c>
      <c r="Q1498">
        <v>3</v>
      </c>
      <c r="R1498">
        <v>0</v>
      </c>
      <c r="S1498">
        <v>26</v>
      </c>
      <c r="T1498">
        <v>0</v>
      </c>
      <c r="U1498">
        <v>165</v>
      </c>
      <c r="V1498">
        <v>0</v>
      </c>
      <c r="W1498">
        <v>18</v>
      </c>
      <c r="X1498">
        <v>72</v>
      </c>
      <c r="Y1498">
        <v>34</v>
      </c>
      <c r="Z1498">
        <v>69</v>
      </c>
      <c r="AA1498">
        <v>8</v>
      </c>
      <c r="AB1498">
        <v>8</v>
      </c>
      <c r="AC1498">
        <v>53</v>
      </c>
      <c r="AD1498">
        <v>121</v>
      </c>
      <c r="AE1498">
        <v>1</v>
      </c>
      <c r="AF1498">
        <v>5</v>
      </c>
      <c r="AG1498">
        <v>45</v>
      </c>
      <c r="AH1498">
        <v>0</v>
      </c>
      <c r="AI1498">
        <v>0</v>
      </c>
      <c r="AJ1498">
        <v>133</v>
      </c>
      <c r="AK1498">
        <v>10</v>
      </c>
      <c r="AL1498">
        <v>169</v>
      </c>
      <c r="AM1498">
        <v>4</v>
      </c>
      <c r="AN1498">
        <v>183</v>
      </c>
      <c r="AO1498">
        <v>0.89617486338797814</v>
      </c>
      <c r="AP1498">
        <v>0.1038251366120219</v>
      </c>
      <c r="AQ1498">
        <v>0</v>
      </c>
      <c r="AR1498">
        <v>0.19125683060109289</v>
      </c>
      <c r="AS1498">
        <v>0.1420765027322404</v>
      </c>
      <c r="AT1498">
        <v>0.1748633879781421</v>
      </c>
      <c r="AU1498">
        <v>0.1147540983606557</v>
      </c>
      <c r="AV1498">
        <v>7.650273224043716E-2</v>
      </c>
      <c r="AW1498">
        <v>4.9180327868852458E-2</v>
      </c>
      <c r="AX1498">
        <v>7.650273224043716E-2</v>
      </c>
      <c r="AY1498">
        <v>1.6393442622950821E-2</v>
      </c>
      <c r="AZ1498">
        <v>1.6393442622950821E-2</v>
      </c>
      <c r="BA1498">
        <v>0.1420765027322404</v>
      </c>
      <c r="BB1498">
        <v>0</v>
      </c>
      <c r="BC1498">
        <v>0</v>
      </c>
      <c r="BD1498">
        <v>0.90163934426229508</v>
      </c>
      <c r="BE1498">
        <v>0</v>
      </c>
      <c r="BF1498">
        <v>9.8360655737704916E-2</v>
      </c>
      <c r="BG1498">
        <v>0.39344262295081972</v>
      </c>
      <c r="BH1498">
        <v>0.185792349726776</v>
      </c>
      <c r="BI1498">
        <v>0.37704918032786883</v>
      </c>
      <c r="BJ1498">
        <v>4.3715846994535519E-2</v>
      </c>
      <c r="BK1498">
        <v>4.3715846994535519E-2</v>
      </c>
      <c r="BL1498">
        <v>0.2896174863387978</v>
      </c>
      <c r="BM1498">
        <v>0.66120218579234968</v>
      </c>
      <c r="BN1498">
        <v>5.4644808743169399E-3</v>
      </c>
      <c r="BO1498">
        <v>2.7322404371584699E-2</v>
      </c>
      <c r="BP1498">
        <v>0.24590163934426229</v>
      </c>
      <c r="BQ1498">
        <v>0</v>
      </c>
      <c r="BR1498">
        <v>0</v>
      </c>
      <c r="BS1498">
        <v>0.72677595628415304</v>
      </c>
      <c r="BT1498">
        <v>5.4644808743169397E-2</v>
      </c>
      <c r="BU1498">
        <v>0.92349726775956287</v>
      </c>
      <c r="BV1498">
        <v>2.185792349726776E-2</v>
      </c>
      <c r="BW1498">
        <v>1</v>
      </c>
      <c r="BX1498" t="s">
        <v>2716</v>
      </c>
      <c r="BY1498">
        <v>12806</v>
      </c>
      <c r="BZ1498">
        <v>1.42901764797751E-2</v>
      </c>
      <c r="CA1498">
        <v>0</v>
      </c>
    </row>
    <row r="1499" spans="1:79" customFormat="1" x14ac:dyDescent="0.25">
      <c r="A1499" t="s">
        <v>2722</v>
      </c>
      <c r="B1499" t="s">
        <v>354</v>
      </c>
      <c r="C1499" t="s">
        <v>369</v>
      </c>
      <c r="D1499" t="s">
        <v>44</v>
      </c>
      <c r="E1499">
        <v>2021</v>
      </c>
      <c r="F1499">
        <v>3185</v>
      </c>
      <c r="G1499">
        <v>410</v>
      </c>
      <c r="H1499">
        <v>0</v>
      </c>
      <c r="I1499">
        <v>371</v>
      </c>
      <c r="J1499">
        <v>616</v>
      </c>
      <c r="K1499">
        <v>574</v>
      </c>
      <c r="L1499">
        <v>450</v>
      </c>
      <c r="M1499">
        <v>439</v>
      </c>
      <c r="N1499">
        <v>399</v>
      </c>
      <c r="O1499">
        <v>301</v>
      </c>
      <c r="P1499">
        <v>212</v>
      </c>
      <c r="Q1499">
        <v>118</v>
      </c>
      <c r="R1499">
        <v>45</v>
      </c>
      <c r="S1499">
        <v>70</v>
      </c>
      <c r="T1499">
        <v>0</v>
      </c>
      <c r="U1499">
        <v>2954</v>
      </c>
      <c r="V1499">
        <v>641</v>
      </c>
      <c r="W1499">
        <v>0</v>
      </c>
      <c r="X1499">
        <v>1122</v>
      </c>
      <c r="Y1499">
        <v>2115</v>
      </c>
      <c r="Z1499">
        <v>307</v>
      </c>
      <c r="AA1499">
        <v>51</v>
      </c>
      <c r="AB1499">
        <v>67</v>
      </c>
      <c r="AC1499">
        <v>3244</v>
      </c>
      <c r="AD1499">
        <v>64</v>
      </c>
      <c r="AE1499">
        <v>220</v>
      </c>
      <c r="AF1499">
        <v>135</v>
      </c>
      <c r="AG1499">
        <v>3372</v>
      </c>
      <c r="AH1499">
        <v>22</v>
      </c>
      <c r="AI1499">
        <v>0</v>
      </c>
      <c r="AJ1499">
        <v>66</v>
      </c>
      <c r="AK1499">
        <v>1263</v>
      </c>
      <c r="AL1499">
        <v>2323</v>
      </c>
      <c r="AM1499">
        <v>9</v>
      </c>
      <c r="AN1499">
        <v>3595</v>
      </c>
      <c r="AO1499">
        <v>0.88595271210013904</v>
      </c>
      <c r="AP1499">
        <v>0.11404728789986091</v>
      </c>
      <c r="AQ1499">
        <v>0</v>
      </c>
      <c r="AR1499">
        <v>0.10319888734353271</v>
      </c>
      <c r="AS1499">
        <v>0.17134909596662029</v>
      </c>
      <c r="AT1499">
        <v>0.15966620305980531</v>
      </c>
      <c r="AU1499">
        <v>0.12517385257301811</v>
      </c>
      <c r="AV1499">
        <v>0.1221140472878999</v>
      </c>
      <c r="AW1499">
        <v>0.1109874826147427</v>
      </c>
      <c r="AX1499">
        <v>8.3727399165507643E-2</v>
      </c>
      <c r="AY1499">
        <v>5.8970792767732962E-2</v>
      </c>
      <c r="AZ1499">
        <v>3.282336578581363E-2</v>
      </c>
      <c r="BA1499">
        <v>1.9471488178025031E-2</v>
      </c>
      <c r="BB1499">
        <v>1.2517385257301811E-2</v>
      </c>
      <c r="BC1499">
        <v>0</v>
      </c>
      <c r="BD1499">
        <v>0.82169680111265642</v>
      </c>
      <c r="BE1499">
        <v>0.1783031988873435</v>
      </c>
      <c r="BF1499">
        <v>0</v>
      </c>
      <c r="BG1499">
        <v>0.31210013908205841</v>
      </c>
      <c r="BH1499">
        <v>0.58831710709318497</v>
      </c>
      <c r="BI1499">
        <v>8.5396383866481226E-2</v>
      </c>
      <c r="BJ1499">
        <v>1.418636995827538E-2</v>
      </c>
      <c r="BK1499">
        <v>1.863699582753825E-2</v>
      </c>
      <c r="BL1499">
        <v>0.90236439499304588</v>
      </c>
      <c r="BM1499">
        <v>1.7802503477051462E-2</v>
      </c>
      <c r="BN1499">
        <v>6.1196105702364403E-2</v>
      </c>
      <c r="BO1499">
        <v>3.7552155771905432E-2</v>
      </c>
      <c r="BP1499">
        <v>0.93796940194714884</v>
      </c>
      <c r="BQ1499">
        <v>6.1196105702364398E-3</v>
      </c>
      <c r="BR1499">
        <v>0</v>
      </c>
      <c r="BS1499">
        <v>1.835883171070932E-2</v>
      </c>
      <c r="BT1499">
        <v>0.35132127955493742</v>
      </c>
      <c r="BU1499">
        <v>0.64617524339360222</v>
      </c>
      <c r="BV1499">
        <v>2.5034770514603621E-3</v>
      </c>
      <c r="BW1499">
        <v>1</v>
      </c>
      <c r="BX1499" t="s">
        <v>2723</v>
      </c>
      <c r="BY1499">
        <v>3595</v>
      </c>
      <c r="BZ1499">
        <v>1</v>
      </c>
      <c r="CA1499">
        <v>0</v>
      </c>
    </row>
    <row r="1500" spans="1:79" customFormat="1" x14ac:dyDescent="0.25">
      <c r="A1500" t="s">
        <v>2724</v>
      </c>
      <c r="B1500" t="s">
        <v>354</v>
      </c>
      <c r="C1500" t="s">
        <v>369</v>
      </c>
      <c r="D1500" t="s">
        <v>947</v>
      </c>
      <c r="E1500">
        <v>2021</v>
      </c>
      <c r="F1500">
        <v>471</v>
      </c>
      <c r="G1500">
        <v>64</v>
      </c>
      <c r="H1500">
        <v>0</v>
      </c>
      <c r="I1500">
        <v>32</v>
      </c>
      <c r="J1500">
        <v>69</v>
      </c>
      <c r="K1500">
        <v>82</v>
      </c>
      <c r="L1500">
        <v>69</v>
      </c>
      <c r="M1500">
        <v>75</v>
      </c>
      <c r="N1500">
        <v>79</v>
      </c>
      <c r="O1500">
        <v>59</v>
      </c>
      <c r="P1500">
        <v>33</v>
      </c>
      <c r="Q1500">
        <v>26</v>
      </c>
      <c r="R1500">
        <v>7</v>
      </c>
      <c r="S1500">
        <v>4</v>
      </c>
      <c r="T1500">
        <v>0</v>
      </c>
      <c r="U1500">
        <v>495</v>
      </c>
      <c r="V1500">
        <v>40</v>
      </c>
      <c r="W1500">
        <v>0</v>
      </c>
      <c r="X1500">
        <v>241</v>
      </c>
      <c r="Y1500">
        <v>234</v>
      </c>
      <c r="Z1500">
        <v>60</v>
      </c>
      <c r="AA1500">
        <v>0</v>
      </c>
      <c r="AB1500">
        <v>36</v>
      </c>
      <c r="AC1500">
        <v>451</v>
      </c>
      <c r="AD1500">
        <v>0</v>
      </c>
      <c r="AE1500">
        <v>48</v>
      </c>
      <c r="AF1500">
        <v>34</v>
      </c>
      <c r="AG1500">
        <v>498</v>
      </c>
      <c r="AH1500">
        <v>3</v>
      </c>
      <c r="AI1500">
        <v>0</v>
      </c>
      <c r="AJ1500">
        <v>0</v>
      </c>
      <c r="AK1500">
        <v>177</v>
      </c>
      <c r="AL1500">
        <v>358</v>
      </c>
      <c r="AM1500">
        <v>0</v>
      </c>
      <c r="AN1500">
        <v>535</v>
      </c>
      <c r="AO1500">
        <v>0.88037383177570094</v>
      </c>
      <c r="AP1500">
        <v>0.1196261682242991</v>
      </c>
      <c r="AQ1500">
        <v>0</v>
      </c>
      <c r="AR1500">
        <v>5.9813084112149542E-2</v>
      </c>
      <c r="AS1500">
        <v>0.12897196261682239</v>
      </c>
      <c r="AT1500">
        <v>0.15327102803738321</v>
      </c>
      <c r="AU1500">
        <v>0.12897196261682239</v>
      </c>
      <c r="AV1500">
        <v>0.14018691588785051</v>
      </c>
      <c r="AW1500">
        <v>0.14766355140186921</v>
      </c>
      <c r="AX1500">
        <v>0.1102803738317757</v>
      </c>
      <c r="AY1500">
        <v>6.1682242990654203E-2</v>
      </c>
      <c r="AZ1500">
        <v>4.8598130841121502E-2</v>
      </c>
      <c r="BA1500">
        <v>7.4766355140186919E-3</v>
      </c>
      <c r="BB1500">
        <v>1.3084112149532709E-2</v>
      </c>
      <c r="BC1500">
        <v>0</v>
      </c>
      <c r="BD1500">
        <v>0.92523364485981308</v>
      </c>
      <c r="BE1500">
        <v>7.476635514018691E-2</v>
      </c>
      <c r="BF1500">
        <v>0</v>
      </c>
      <c r="BG1500">
        <v>0.45046728971962618</v>
      </c>
      <c r="BH1500">
        <v>0.43738317757009348</v>
      </c>
      <c r="BI1500">
        <v>0.1121495327102804</v>
      </c>
      <c r="BJ1500">
        <v>0</v>
      </c>
      <c r="BK1500">
        <v>6.7289719626168226E-2</v>
      </c>
      <c r="BL1500">
        <v>0.84299065420560748</v>
      </c>
      <c r="BM1500">
        <v>0</v>
      </c>
      <c r="BN1500">
        <v>8.9719626168224292E-2</v>
      </c>
      <c r="BO1500">
        <v>6.3551401869158877E-2</v>
      </c>
      <c r="BP1500">
        <v>0.93084112149532705</v>
      </c>
      <c r="BQ1500">
        <v>5.6074766355140183E-3</v>
      </c>
      <c r="BR1500">
        <v>0</v>
      </c>
      <c r="BS1500">
        <v>0</v>
      </c>
      <c r="BT1500">
        <v>0.33084112149532707</v>
      </c>
      <c r="BU1500">
        <v>0.66915887850467293</v>
      </c>
      <c r="BV1500">
        <v>0</v>
      </c>
      <c r="BW1500">
        <v>1</v>
      </c>
      <c r="BX1500" t="s">
        <v>2723</v>
      </c>
      <c r="BY1500">
        <v>3595</v>
      </c>
      <c r="BZ1500">
        <v>0.14881780250347709</v>
      </c>
      <c r="CA1500">
        <v>0</v>
      </c>
    </row>
    <row r="1501" spans="1:79" customFormat="1" x14ac:dyDescent="0.25">
      <c r="A1501" t="s">
        <v>2725</v>
      </c>
      <c r="B1501" t="s">
        <v>354</v>
      </c>
      <c r="C1501" t="s">
        <v>369</v>
      </c>
      <c r="D1501" t="s">
        <v>949</v>
      </c>
      <c r="E1501">
        <v>2021</v>
      </c>
      <c r="F1501">
        <v>1192</v>
      </c>
      <c r="G1501">
        <v>128</v>
      </c>
      <c r="H1501">
        <v>0</v>
      </c>
      <c r="I1501">
        <v>198</v>
      </c>
      <c r="J1501">
        <v>249</v>
      </c>
      <c r="K1501">
        <v>204</v>
      </c>
      <c r="L1501">
        <v>183</v>
      </c>
      <c r="M1501">
        <v>147</v>
      </c>
      <c r="N1501">
        <v>105</v>
      </c>
      <c r="O1501">
        <v>85</v>
      </c>
      <c r="P1501">
        <v>61</v>
      </c>
      <c r="Q1501">
        <v>34</v>
      </c>
      <c r="R1501">
        <v>10</v>
      </c>
      <c r="S1501">
        <v>44</v>
      </c>
      <c r="T1501">
        <v>0</v>
      </c>
      <c r="U1501">
        <v>1182</v>
      </c>
      <c r="V1501">
        <v>138</v>
      </c>
      <c r="W1501">
        <v>0</v>
      </c>
      <c r="X1501">
        <v>397</v>
      </c>
      <c r="Y1501">
        <v>826</v>
      </c>
      <c r="Z1501">
        <v>97</v>
      </c>
      <c r="AA1501">
        <v>0</v>
      </c>
      <c r="AB1501">
        <v>10</v>
      </c>
      <c r="AC1501">
        <v>1254</v>
      </c>
      <c r="AD1501">
        <v>0</v>
      </c>
      <c r="AE1501">
        <v>56</v>
      </c>
      <c r="AF1501">
        <v>36</v>
      </c>
      <c r="AG1501">
        <v>1272</v>
      </c>
      <c r="AH1501">
        <v>12</v>
      </c>
      <c r="AI1501">
        <v>0</v>
      </c>
      <c r="AJ1501">
        <v>0</v>
      </c>
      <c r="AK1501">
        <v>614</v>
      </c>
      <c r="AL1501">
        <v>706</v>
      </c>
      <c r="AM1501">
        <v>0</v>
      </c>
      <c r="AN1501">
        <v>1320</v>
      </c>
      <c r="AO1501">
        <v>0.90303030303030307</v>
      </c>
      <c r="AP1501">
        <v>9.696969696969697E-2</v>
      </c>
      <c r="AQ1501">
        <v>0</v>
      </c>
      <c r="AR1501">
        <v>0.15</v>
      </c>
      <c r="AS1501">
        <v>0.1886363636363636</v>
      </c>
      <c r="AT1501">
        <v>0.15454545454545451</v>
      </c>
      <c r="AU1501">
        <v>0.13863636363636361</v>
      </c>
      <c r="AV1501">
        <v>0.1113636363636364</v>
      </c>
      <c r="AW1501">
        <v>7.9545454545454544E-2</v>
      </c>
      <c r="AX1501">
        <v>6.4393939393939392E-2</v>
      </c>
      <c r="AY1501">
        <v>4.6212121212121211E-2</v>
      </c>
      <c r="AZ1501">
        <v>2.575757575757576E-2</v>
      </c>
      <c r="BA1501">
        <v>3.3333333333333333E-2</v>
      </c>
      <c r="BB1501">
        <v>7.575757575757576E-3</v>
      </c>
      <c r="BC1501">
        <v>0</v>
      </c>
      <c r="BD1501">
        <v>0.8954545454545455</v>
      </c>
      <c r="BE1501">
        <v>0.1045454545454545</v>
      </c>
      <c r="BF1501">
        <v>0</v>
      </c>
      <c r="BG1501">
        <v>0.30075757575757578</v>
      </c>
      <c r="BH1501">
        <v>0.62575757575757573</v>
      </c>
      <c r="BI1501">
        <v>7.3484848484848486E-2</v>
      </c>
      <c r="BJ1501">
        <v>0</v>
      </c>
      <c r="BK1501">
        <v>7.575757575757576E-3</v>
      </c>
      <c r="BL1501">
        <v>0.95</v>
      </c>
      <c r="BM1501">
        <v>0</v>
      </c>
      <c r="BN1501">
        <v>4.2424242424242427E-2</v>
      </c>
      <c r="BO1501">
        <v>2.7272727272727271E-2</v>
      </c>
      <c r="BP1501">
        <v>0.96363636363636362</v>
      </c>
      <c r="BQ1501">
        <v>9.0909090909090905E-3</v>
      </c>
      <c r="BR1501">
        <v>0</v>
      </c>
      <c r="BS1501">
        <v>0</v>
      </c>
      <c r="BT1501">
        <v>0.46515151515151509</v>
      </c>
      <c r="BU1501">
        <v>0.5348484848484848</v>
      </c>
      <c r="BV1501">
        <v>0</v>
      </c>
      <c r="BW1501">
        <v>1</v>
      </c>
      <c r="BX1501" t="s">
        <v>2723</v>
      </c>
      <c r="BY1501">
        <v>3595</v>
      </c>
      <c r="BZ1501">
        <v>0.36717663421418639</v>
      </c>
      <c r="CA1501">
        <v>0</v>
      </c>
    </row>
    <row r="1502" spans="1:79" customFormat="1" x14ac:dyDescent="0.25">
      <c r="A1502" t="s">
        <v>2726</v>
      </c>
      <c r="B1502" t="s">
        <v>354</v>
      </c>
      <c r="C1502" t="s">
        <v>369</v>
      </c>
      <c r="D1502" t="s">
        <v>951</v>
      </c>
      <c r="E1502">
        <v>2021</v>
      </c>
      <c r="F1502">
        <v>1314</v>
      </c>
      <c r="G1502">
        <v>193</v>
      </c>
      <c r="H1502">
        <v>0</v>
      </c>
      <c r="I1502">
        <v>124</v>
      </c>
      <c r="J1502">
        <v>268</v>
      </c>
      <c r="K1502">
        <v>252</v>
      </c>
      <c r="L1502">
        <v>173</v>
      </c>
      <c r="M1502">
        <v>184</v>
      </c>
      <c r="N1502">
        <v>190</v>
      </c>
      <c r="O1502">
        <v>138</v>
      </c>
      <c r="P1502">
        <v>98</v>
      </c>
      <c r="Q1502">
        <v>38</v>
      </c>
      <c r="R1502">
        <v>21</v>
      </c>
      <c r="S1502">
        <v>21</v>
      </c>
      <c r="T1502">
        <v>0</v>
      </c>
      <c r="U1502">
        <v>1063</v>
      </c>
      <c r="V1502">
        <v>444</v>
      </c>
      <c r="W1502">
        <v>0</v>
      </c>
      <c r="X1502">
        <v>403</v>
      </c>
      <c r="Y1502">
        <v>984</v>
      </c>
      <c r="Z1502">
        <v>120</v>
      </c>
      <c r="AA1502">
        <v>0</v>
      </c>
      <c r="AB1502">
        <v>14</v>
      </c>
      <c r="AC1502">
        <v>1441</v>
      </c>
      <c r="AD1502">
        <v>0</v>
      </c>
      <c r="AE1502">
        <v>52</v>
      </c>
      <c r="AF1502">
        <v>37</v>
      </c>
      <c r="AG1502">
        <v>1468</v>
      </c>
      <c r="AH1502">
        <v>2</v>
      </c>
      <c r="AI1502">
        <v>0</v>
      </c>
      <c r="AJ1502">
        <v>0</v>
      </c>
      <c r="AK1502">
        <v>392</v>
      </c>
      <c r="AL1502">
        <v>1115</v>
      </c>
      <c r="AM1502">
        <v>0</v>
      </c>
      <c r="AN1502">
        <v>1507</v>
      </c>
      <c r="AO1502">
        <v>0.87193098871930985</v>
      </c>
      <c r="AP1502">
        <v>0.12806901128069009</v>
      </c>
      <c r="AQ1502">
        <v>0</v>
      </c>
      <c r="AR1502">
        <v>8.2282680822826804E-2</v>
      </c>
      <c r="AS1502">
        <v>0.1778367617783676</v>
      </c>
      <c r="AT1502">
        <v>0.16721964167219641</v>
      </c>
      <c r="AU1502">
        <v>0.1147976111479761</v>
      </c>
      <c r="AV1502">
        <v>0.1220968812209688</v>
      </c>
      <c r="AW1502">
        <v>0.12607830126078301</v>
      </c>
      <c r="AX1502">
        <v>9.1572660915726606E-2</v>
      </c>
      <c r="AY1502">
        <v>6.5029860650298602E-2</v>
      </c>
      <c r="AZ1502">
        <v>2.5215660252156599E-2</v>
      </c>
      <c r="BA1502">
        <v>1.39349701393497E-2</v>
      </c>
      <c r="BB1502">
        <v>1.39349701393497E-2</v>
      </c>
      <c r="BC1502">
        <v>0</v>
      </c>
      <c r="BD1502">
        <v>0.70537491705374922</v>
      </c>
      <c r="BE1502">
        <v>0.29462508294625078</v>
      </c>
      <c r="BF1502">
        <v>0</v>
      </c>
      <c r="BG1502">
        <v>0.26741871267418721</v>
      </c>
      <c r="BH1502">
        <v>0.65295288652952888</v>
      </c>
      <c r="BI1502">
        <v>7.9628400796284013E-2</v>
      </c>
      <c r="BJ1502">
        <v>0</v>
      </c>
      <c r="BK1502">
        <v>9.2899800928998005E-3</v>
      </c>
      <c r="BL1502">
        <v>0.95620437956204385</v>
      </c>
      <c r="BM1502">
        <v>0</v>
      </c>
      <c r="BN1502">
        <v>3.4505640345056397E-2</v>
      </c>
      <c r="BO1502">
        <v>2.4552090245520901E-2</v>
      </c>
      <c r="BP1502">
        <v>0.97412076974120765</v>
      </c>
      <c r="BQ1502">
        <v>1.3271400132713999E-3</v>
      </c>
      <c r="BR1502">
        <v>0</v>
      </c>
      <c r="BS1502">
        <v>0</v>
      </c>
      <c r="BT1502">
        <v>0.26011944260119441</v>
      </c>
      <c r="BU1502">
        <v>0.73988055739880554</v>
      </c>
      <c r="BV1502">
        <v>0</v>
      </c>
      <c r="BW1502">
        <v>1</v>
      </c>
      <c r="BX1502" t="s">
        <v>2723</v>
      </c>
      <c r="BY1502">
        <v>3595</v>
      </c>
      <c r="BZ1502">
        <v>0.41919332406119608</v>
      </c>
      <c r="CA1502">
        <v>0</v>
      </c>
    </row>
    <row r="1503" spans="1:79" customFormat="1" x14ac:dyDescent="0.25">
      <c r="A1503" t="s">
        <v>2727</v>
      </c>
      <c r="B1503" t="s">
        <v>354</v>
      </c>
      <c r="C1503" t="s">
        <v>369</v>
      </c>
      <c r="D1503" t="s">
        <v>953</v>
      </c>
      <c r="E1503">
        <v>2021</v>
      </c>
      <c r="F1503">
        <v>150</v>
      </c>
      <c r="G1503">
        <v>17</v>
      </c>
      <c r="H1503">
        <v>0</v>
      </c>
      <c r="I1503">
        <v>8</v>
      </c>
      <c r="J1503">
        <v>18</v>
      </c>
      <c r="K1503">
        <v>20</v>
      </c>
      <c r="L1503">
        <v>18</v>
      </c>
      <c r="M1503">
        <v>26</v>
      </c>
      <c r="N1503">
        <v>22</v>
      </c>
      <c r="O1503">
        <v>16</v>
      </c>
      <c r="P1503">
        <v>18</v>
      </c>
      <c r="Q1503">
        <v>14</v>
      </c>
      <c r="R1503">
        <v>7</v>
      </c>
      <c r="S1503">
        <v>0</v>
      </c>
      <c r="T1503">
        <v>0</v>
      </c>
      <c r="U1503">
        <v>160</v>
      </c>
      <c r="V1503">
        <v>7</v>
      </c>
      <c r="W1503">
        <v>0</v>
      </c>
      <c r="X1503">
        <v>79</v>
      </c>
      <c r="Y1503">
        <v>70</v>
      </c>
      <c r="Z1503">
        <v>18</v>
      </c>
      <c r="AA1503">
        <v>0</v>
      </c>
      <c r="AB1503">
        <v>6</v>
      </c>
      <c r="AC1503">
        <v>97</v>
      </c>
      <c r="AD1503">
        <v>0</v>
      </c>
      <c r="AE1503">
        <v>64</v>
      </c>
      <c r="AF1503">
        <v>28</v>
      </c>
      <c r="AG1503">
        <v>134</v>
      </c>
      <c r="AH1503">
        <v>5</v>
      </c>
      <c r="AI1503">
        <v>0</v>
      </c>
      <c r="AJ1503">
        <v>0</v>
      </c>
      <c r="AK1503">
        <v>62</v>
      </c>
      <c r="AL1503">
        <v>104</v>
      </c>
      <c r="AM1503">
        <v>1</v>
      </c>
      <c r="AN1503">
        <v>167</v>
      </c>
      <c r="AO1503">
        <v>0.89820359281437123</v>
      </c>
      <c r="AP1503">
        <v>0.1017964071856287</v>
      </c>
      <c r="AQ1503">
        <v>0</v>
      </c>
      <c r="AR1503">
        <v>4.790419161676647E-2</v>
      </c>
      <c r="AS1503">
        <v>0.1077844311377246</v>
      </c>
      <c r="AT1503">
        <v>0.1197604790419162</v>
      </c>
      <c r="AU1503">
        <v>0.1077844311377246</v>
      </c>
      <c r="AV1503">
        <v>0.155688622754491</v>
      </c>
      <c r="AW1503">
        <v>0.1317365269461078</v>
      </c>
      <c r="AX1503">
        <v>9.580838323353294E-2</v>
      </c>
      <c r="AY1503">
        <v>0.1077844311377246</v>
      </c>
      <c r="AZ1503">
        <v>8.3832335329341312E-2</v>
      </c>
      <c r="BA1503">
        <v>0</v>
      </c>
      <c r="BB1503">
        <v>4.1916167664670663E-2</v>
      </c>
      <c r="BC1503">
        <v>0</v>
      </c>
      <c r="BD1503">
        <v>0.95808383233532934</v>
      </c>
      <c r="BE1503">
        <v>4.1916167664670663E-2</v>
      </c>
      <c r="BF1503">
        <v>0</v>
      </c>
      <c r="BG1503">
        <v>0.47305389221556893</v>
      </c>
      <c r="BH1503">
        <v>0.41916167664670662</v>
      </c>
      <c r="BI1503">
        <v>0.1077844311377246</v>
      </c>
      <c r="BJ1503">
        <v>0</v>
      </c>
      <c r="BK1503">
        <v>3.5928143712574849E-2</v>
      </c>
      <c r="BL1503">
        <v>0.58083832335329344</v>
      </c>
      <c r="BM1503">
        <v>0</v>
      </c>
      <c r="BN1503">
        <v>0.38323353293413182</v>
      </c>
      <c r="BO1503">
        <v>0.1676646706586826</v>
      </c>
      <c r="BP1503">
        <v>0.80239520958083832</v>
      </c>
      <c r="BQ1503">
        <v>2.9940119760479039E-2</v>
      </c>
      <c r="BR1503">
        <v>0</v>
      </c>
      <c r="BS1503">
        <v>0</v>
      </c>
      <c r="BT1503">
        <v>0.3712574850299401</v>
      </c>
      <c r="BU1503">
        <v>0.6227544910179641</v>
      </c>
      <c r="BV1503">
        <v>5.9880239520958087E-3</v>
      </c>
      <c r="BW1503">
        <v>1</v>
      </c>
      <c r="BX1503" t="s">
        <v>2723</v>
      </c>
      <c r="BY1503">
        <v>3595</v>
      </c>
      <c r="BZ1503">
        <v>4.6453407510431158E-2</v>
      </c>
      <c r="CA1503">
        <v>0</v>
      </c>
    </row>
    <row r="1504" spans="1:79" customFormat="1" x14ac:dyDescent="0.25">
      <c r="A1504" t="s">
        <v>2728</v>
      </c>
      <c r="B1504" t="s">
        <v>354</v>
      </c>
      <c r="C1504" t="s">
        <v>369</v>
      </c>
      <c r="D1504" t="s">
        <v>961</v>
      </c>
      <c r="E1504">
        <v>2021</v>
      </c>
      <c r="F1504">
        <v>58</v>
      </c>
      <c r="G1504">
        <v>8</v>
      </c>
      <c r="H1504">
        <v>0</v>
      </c>
      <c r="I1504">
        <v>9</v>
      </c>
      <c r="J1504">
        <v>12</v>
      </c>
      <c r="K1504">
        <v>16</v>
      </c>
      <c r="L1504">
        <v>7</v>
      </c>
      <c r="M1504">
        <v>7</v>
      </c>
      <c r="N1504">
        <v>3</v>
      </c>
      <c r="O1504">
        <v>3</v>
      </c>
      <c r="P1504">
        <v>2</v>
      </c>
      <c r="Q1504">
        <v>6</v>
      </c>
      <c r="R1504">
        <v>0</v>
      </c>
      <c r="S1504">
        <v>1</v>
      </c>
      <c r="T1504">
        <v>0</v>
      </c>
      <c r="U1504">
        <v>54</v>
      </c>
      <c r="V1504">
        <v>12</v>
      </c>
      <c r="W1504">
        <v>0</v>
      </c>
      <c r="X1504">
        <v>2</v>
      </c>
      <c r="Y1504">
        <v>1</v>
      </c>
      <c r="Z1504">
        <v>12</v>
      </c>
      <c r="AA1504">
        <v>51</v>
      </c>
      <c r="AB1504">
        <v>1</v>
      </c>
      <c r="AC1504">
        <v>1</v>
      </c>
      <c r="AD1504">
        <v>64</v>
      </c>
      <c r="AE1504">
        <v>0</v>
      </c>
      <c r="AF1504">
        <v>0</v>
      </c>
      <c r="AG1504">
        <v>0</v>
      </c>
      <c r="AH1504">
        <v>0</v>
      </c>
      <c r="AI1504">
        <v>0</v>
      </c>
      <c r="AJ1504">
        <v>66</v>
      </c>
      <c r="AK1504">
        <v>18</v>
      </c>
      <c r="AL1504">
        <v>40</v>
      </c>
      <c r="AM1504">
        <v>8</v>
      </c>
      <c r="AN1504">
        <v>66</v>
      </c>
      <c r="AO1504">
        <v>0.87878787878787878</v>
      </c>
      <c r="AP1504">
        <v>0.1212121212121212</v>
      </c>
      <c r="AQ1504">
        <v>0</v>
      </c>
      <c r="AR1504">
        <v>0.13636363636363641</v>
      </c>
      <c r="AS1504">
        <v>0.1818181818181818</v>
      </c>
      <c r="AT1504">
        <v>0.2424242424242424</v>
      </c>
      <c r="AU1504">
        <v>0.10606060606060611</v>
      </c>
      <c r="AV1504">
        <v>0.10606060606060611</v>
      </c>
      <c r="AW1504">
        <v>4.5454545454545463E-2</v>
      </c>
      <c r="AX1504">
        <v>4.5454545454545463E-2</v>
      </c>
      <c r="AY1504">
        <v>3.03030303030303E-2</v>
      </c>
      <c r="AZ1504">
        <v>9.0909090909090912E-2</v>
      </c>
      <c r="BA1504">
        <v>1.515151515151515E-2</v>
      </c>
      <c r="BB1504">
        <v>0</v>
      </c>
      <c r="BC1504">
        <v>0</v>
      </c>
      <c r="BD1504">
        <v>0.81818181818181823</v>
      </c>
      <c r="BE1504">
        <v>0.1818181818181818</v>
      </c>
      <c r="BF1504">
        <v>0</v>
      </c>
      <c r="BG1504">
        <v>3.03030303030303E-2</v>
      </c>
      <c r="BH1504">
        <v>1.515151515151515E-2</v>
      </c>
      <c r="BI1504">
        <v>0.1818181818181818</v>
      </c>
      <c r="BJ1504">
        <v>0.77272727272727271</v>
      </c>
      <c r="BK1504">
        <v>1.515151515151515E-2</v>
      </c>
      <c r="BL1504">
        <v>1.515151515151515E-2</v>
      </c>
      <c r="BM1504">
        <v>0.96969696969696972</v>
      </c>
      <c r="BN1504">
        <v>0</v>
      </c>
      <c r="BO1504">
        <v>0</v>
      </c>
      <c r="BP1504">
        <v>0</v>
      </c>
      <c r="BQ1504">
        <v>0</v>
      </c>
      <c r="BR1504">
        <v>0</v>
      </c>
      <c r="BS1504">
        <v>1</v>
      </c>
      <c r="BT1504">
        <v>0.27272727272727271</v>
      </c>
      <c r="BU1504">
        <v>0.60606060606060608</v>
      </c>
      <c r="BV1504">
        <v>0.1212121212121212</v>
      </c>
      <c r="BW1504">
        <v>1</v>
      </c>
      <c r="BX1504" t="s">
        <v>2723</v>
      </c>
      <c r="BY1504">
        <v>3595</v>
      </c>
      <c r="BZ1504">
        <v>1.835883171070932E-2</v>
      </c>
      <c r="CA1504">
        <v>0</v>
      </c>
    </row>
    <row r="1505" spans="1:79" customFormat="1" x14ac:dyDescent="0.25">
      <c r="A1505" t="s">
        <v>2729</v>
      </c>
      <c r="B1505" t="s">
        <v>354</v>
      </c>
      <c r="C1505" t="s">
        <v>376</v>
      </c>
      <c r="D1505" t="s">
        <v>44</v>
      </c>
      <c r="E1505">
        <v>2021</v>
      </c>
      <c r="F1505">
        <v>2873</v>
      </c>
      <c r="G1505">
        <v>268</v>
      </c>
      <c r="H1505">
        <v>4</v>
      </c>
      <c r="I1505">
        <v>405</v>
      </c>
      <c r="J1505">
        <v>421</v>
      </c>
      <c r="K1505">
        <v>410</v>
      </c>
      <c r="L1505">
        <v>434</v>
      </c>
      <c r="M1505">
        <v>385</v>
      </c>
      <c r="N1505">
        <v>344</v>
      </c>
      <c r="O1505">
        <v>302</v>
      </c>
      <c r="P1505">
        <v>131</v>
      </c>
      <c r="Q1505">
        <v>41</v>
      </c>
      <c r="R1505">
        <v>17</v>
      </c>
      <c r="S1505">
        <v>255</v>
      </c>
      <c r="T1505">
        <v>0</v>
      </c>
      <c r="U1505">
        <v>2648</v>
      </c>
      <c r="V1505">
        <v>7</v>
      </c>
      <c r="W1505">
        <v>490</v>
      </c>
      <c r="X1505">
        <v>1914</v>
      </c>
      <c r="Y1505">
        <v>893</v>
      </c>
      <c r="Z1505">
        <v>329</v>
      </c>
      <c r="AA1505">
        <v>9</v>
      </c>
      <c r="AB1505">
        <v>34</v>
      </c>
      <c r="AC1505">
        <v>2917</v>
      </c>
      <c r="AD1505">
        <v>12</v>
      </c>
      <c r="AE1505">
        <v>182</v>
      </c>
      <c r="AF1505">
        <v>242</v>
      </c>
      <c r="AG1505">
        <v>2832</v>
      </c>
      <c r="AH1505">
        <v>48</v>
      </c>
      <c r="AI1505">
        <v>11</v>
      </c>
      <c r="AJ1505">
        <v>12</v>
      </c>
      <c r="AK1505">
        <v>788</v>
      </c>
      <c r="AL1505">
        <v>2249</v>
      </c>
      <c r="AM1505">
        <v>108</v>
      </c>
      <c r="AN1505">
        <v>3145</v>
      </c>
      <c r="AO1505">
        <v>0.91351351351351351</v>
      </c>
      <c r="AP1505">
        <v>8.5214626391096976E-2</v>
      </c>
      <c r="AQ1505">
        <v>1.2718600953895069E-3</v>
      </c>
      <c r="AR1505">
        <v>0.12877583465818759</v>
      </c>
      <c r="AS1505">
        <v>0.1338632750397456</v>
      </c>
      <c r="AT1505">
        <v>0.13036565977742451</v>
      </c>
      <c r="AU1505">
        <v>0.13799682034976149</v>
      </c>
      <c r="AV1505">
        <v>0.1224165341812401</v>
      </c>
      <c r="AW1505">
        <v>0.1093799682034976</v>
      </c>
      <c r="AX1505">
        <v>9.6025437201907787E-2</v>
      </c>
      <c r="AY1505">
        <v>4.1653418124006358E-2</v>
      </c>
      <c r="AZ1505">
        <v>1.3036565977742449E-2</v>
      </c>
      <c r="BA1505">
        <v>8.1081081081081086E-2</v>
      </c>
      <c r="BB1505">
        <v>5.4054054054054057E-3</v>
      </c>
      <c r="BC1505">
        <v>0</v>
      </c>
      <c r="BD1505">
        <v>0.84197138314785369</v>
      </c>
      <c r="BE1505">
        <v>2.2257551669316381E-3</v>
      </c>
      <c r="BF1505">
        <v>0.15580286168521459</v>
      </c>
      <c r="BG1505">
        <v>0.60858505564387921</v>
      </c>
      <c r="BH1505">
        <v>0.28394276629570753</v>
      </c>
      <c r="BI1505">
        <v>0.104610492845787</v>
      </c>
      <c r="BJ1505">
        <v>2.861685214626391E-3</v>
      </c>
      <c r="BK1505">
        <v>1.081081081081081E-2</v>
      </c>
      <c r="BL1505">
        <v>0.92750397456279809</v>
      </c>
      <c r="BM1505">
        <v>3.815580286168521E-3</v>
      </c>
      <c r="BN1505">
        <v>5.7869634340222582E-2</v>
      </c>
      <c r="BO1505">
        <v>7.6947535771065181E-2</v>
      </c>
      <c r="BP1505">
        <v>0.90047694753577101</v>
      </c>
      <c r="BQ1505">
        <v>1.5262321144674089E-2</v>
      </c>
      <c r="BR1505">
        <v>3.4976152623211452E-3</v>
      </c>
      <c r="BS1505">
        <v>3.815580286168521E-3</v>
      </c>
      <c r="BT1505">
        <v>0.25055643879173289</v>
      </c>
      <c r="BU1505">
        <v>0.71510333863275044</v>
      </c>
      <c r="BV1505">
        <v>3.4340222575516693E-2</v>
      </c>
      <c r="BW1505">
        <v>1</v>
      </c>
      <c r="BX1505" t="s">
        <v>2730</v>
      </c>
      <c r="BY1505">
        <v>3145</v>
      </c>
      <c r="BZ1505">
        <v>1</v>
      </c>
      <c r="CA1505">
        <v>0</v>
      </c>
    </row>
    <row r="1506" spans="1:79" customFormat="1" x14ac:dyDescent="0.25">
      <c r="A1506" t="s">
        <v>2731</v>
      </c>
      <c r="B1506" t="s">
        <v>354</v>
      </c>
      <c r="C1506" t="s">
        <v>376</v>
      </c>
      <c r="D1506" t="s">
        <v>953</v>
      </c>
      <c r="E1506">
        <v>2021</v>
      </c>
      <c r="F1506" t="s">
        <v>74</v>
      </c>
      <c r="G1506" t="s">
        <v>74</v>
      </c>
      <c r="H1506" t="s">
        <v>74</v>
      </c>
      <c r="I1506" t="s">
        <v>74</v>
      </c>
      <c r="J1506" t="s">
        <v>74</v>
      </c>
      <c r="K1506" t="s">
        <v>74</v>
      </c>
      <c r="L1506" t="s">
        <v>74</v>
      </c>
      <c r="M1506" t="s">
        <v>74</v>
      </c>
      <c r="N1506" t="s">
        <v>74</v>
      </c>
      <c r="O1506" t="s">
        <v>74</v>
      </c>
      <c r="P1506" t="s">
        <v>74</v>
      </c>
      <c r="Q1506" t="s">
        <v>74</v>
      </c>
      <c r="R1506" t="s">
        <v>74</v>
      </c>
      <c r="S1506" t="s">
        <v>74</v>
      </c>
      <c r="T1506" t="s">
        <v>74</v>
      </c>
      <c r="U1506" t="s">
        <v>74</v>
      </c>
      <c r="V1506" t="s">
        <v>74</v>
      </c>
      <c r="W1506" t="s">
        <v>74</v>
      </c>
      <c r="X1506" t="s">
        <v>74</v>
      </c>
      <c r="Y1506" t="s">
        <v>74</v>
      </c>
      <c r="Z1506" t="s">
        <v>74</v>
      </c>
      <c r="AA1506" t="s">
        <v>74</v>
      </c>
      <c r="AB1506" t="s">
        <v>74</v>
      </c>
      <c r="AC1506" t="s">
        <v>74</v>
      </c>
      <c r="AD1506" t="s">
        <v>74</v>
      </c>
      <c r="AE1506" t="s">
        <v>74</v>
      </c>
      <c r="AF1506" t="s">
        <v>74</v>
      </c>
      <c r="AG1506" t="s">
        <v>74</v>
      </c>
      <c r="AH1506" t="s">
        <v>74</v>
      </c>
      <c r="AI1506" t="s">
        <v>74</v>
      </c>
      <c r="AJ1506" t="s">
        <v>74</v>
      </c>
      <c r="AK1506" t="s">
        <v>74</v>
      </c>
      <c r="AL1506" t="s">
        <v>74</v>
      </c>
      <c r="AM1506" t="s">
        <v>74</v>
      </c>
      <c r="AN1506" t="s">
        <v>74</v>
      </c>
      <c r="AO1506" t="s">
        <v>74</v>
      </c>
      <c r="AP1506" t="s">
        <v>74</v>
      </c>
      <c r="AQ1506" t="s">
        <v>74</v>
      </c>
      <c r="AR1506" t="s">
        <v>74</v>
      </c>
      <c r="AS1506" t="s">
        <v>74</v>
      </c>
      <c r="AT1506" t="s">
        <v>74</v>
      </c>
      <c r="AU1506" t="s">
        <v>74</v>
      </c>
      <c r="AV1506" t="s">
        <v>74</v>
      </c>
      <c r="AW1506" t="s">
        <v>74</v>
      </c>
      <c r="AX1506" t="s">
        <v>74</v>
      </c>
      <c r="AY1506" t="s">
        <v>74</v>
      </c>
      <c r="AZ1506" t="s">
        <v>74</v>
      </c>
      <c r="BA1506" t="s">
        <v>74</v>
      </c>
      <c r="BB1506" t="s">
        <v>74</v>
      </c>
      <c r="BC1506" t="s">
        <v>74</v>
      </c>
      <c r="BD1506" t="s">
        <v>74</v>
      </c>
      <c r="BE1506" t="s">
        <v>74</v>
      </c>
      <c r="BF1506" t="s">
        <v>74</v>
      </c>
      <c r="BG1506" t="s">
        <v>74</v>
      </c>
      <c r="BH1506" t="s">
        <v>74</v>
      </c>
      <c r="BI1506" t="s">
        <v>74</v>
      </c>
      <c r="BJ1506" t="s">
        <v>74</v>
      </c>
      <c r="BK1506" t="s">
        <v>74</v>
      </c>
      <c r="BL1506" t="s">
        <v>74</v>
      </c>
      <c r="BM1506" t="s">
        <v>74</v>
      </c>
      <c r="BN1506" t="s">
        <v>74</v>
      </c>
      <c r="BO1506" t="s">
        <v>74</v>
      </c>
      <c r="BP1506" t="s">
        <v>74</v>
      </c>
      <c r="BQ1506" t="s">
        <v>74</v>
      </c>
      <c r="BR1506" t="s">
        <v>74</v>
      </c>
      <c r="BS1506" t="s">
        <v>74</v>
      </c>
      <c r="BT1506" t="s">
        <v>74</v>
      </c>
      <c r="BU1506" t="s">
        <v>74</v>
      </c>
      <c r="BV1506" t="s">
        <v>74</v>
      </c>
      <c r="BW1506" t="s">
        <v>74</v>
      </c>
      <c r="BX1506" t="s">
        <v>2730</v>
      </c>
      <c r="BY1506" t="s">
        <v>74</v>
      </c>
      <c r="BZ1506" t="s">
        <v>74</v>
      </c>
      <c r="CA1506">
        <v>0</v>
      </c>
    </row>
    <row r="1507" spans="1:79" customFormat="1" x14ac:dyDescent="0.25">
      <c r="A1507" t="s">
        <v>2732</v>
      </c>
      <c r="B1507" t="s">
        <v>354</v>
      </c>
      <c r="C1507" t="s">
        <v>376</v>
      </c>
      <c r="D1507" t="s">
        <v>961</v>
      </c>
      <c r="E1507">
        <v>2021</v>
      </c>
      <c r="F1507" t="s">
        <v>74</v>
      </c>
      <c r="G1507" t="s">
        <v>74</v>
      </c>
      <c r="H1507" t="s">
        <v>74</v>
      </c>
      <c r="I1507" t="s">
        <v>74</v>
      </c>
      <c r="J1507" t="s">
        <v>74</v>
      </c>
      <c r="K1507" t="s">
        <v>74</v>
      </c>
      <c r="L1507" t="s">
        <v>74</v>
      </c>
      <c r="M1507" t="s">
        <v>74</v>
      </c>
      <c r="N1507" t="s">
        <v>74</v>
      </c>
      <c r="O1507" t="s">
        <v>74</v>
      </c>
      <c r="P1507" t="s">
        <v>74</v>
      </c>
      <c r="Q1507" t="s">
        <v>74</v>
      </c>
      <c r="R1507" t="s">
        <v>74</v>
      </c>
      <c r="S1507" t="s">
        <v>74</v>
      </c>
      <c r="T1507" t="s">
        <v>74</v>
      </c>
      <c r="U1507" t="s">
        <v>74</v>
      </c>
      <c r="V1507" t="s">
        <v>74</v>
      </c>
      <c r="W1507" t="s">
        <v>74</v>
      </c>
      <c r="X1507" t="s">
        <v>74</v>
      </c>
      <c r="Y1507" t="s">
        <v>74</v>
      </c>
      <c r="Z1507" t="s">
        <v>74</v>
      </c>
      <c r="AA1507" t="s">
        <v>74</v>
      </c>
      <c r="AB1507" t="s">
        <v>74</v>
      </c>
      <c r="AC1507" t="s">
        <v>74</v>
      </c>
      <c r="AD1507" t="s">
        <v>74</v>
      </c>
      <c r="AE1507" t="s">
        <v>74</v>
      </c>
      <c r="AF1507" t="s">
        <v>74</v>
      </c>
      <c r="AG1507" t="s">
        <v>74</v>
      </c>
      <c r="AH1507" t="s">
        <v>74</v>
      </c>
      <c r="AI1507" t="s">
        <v>74</v>
      </c>
      <c r="AJ1507" t="s">
        <v>74</v>
      </c>
      <c r="AK1507" t="s">
        <v>74</v>
      </c>
      <c r="AL1507" t="s">
        <v>74</v>
      </c>
      <c r="AM1507" t="s">
        <v>74</v>
      </c>
      <c r="AN1507" t="s">
        <v>74</v>
      </c>
      <c r="AO1507" t="s">
        <v>74</v>
      </c>
      <c r="AP1507" t="s">
        <v>74</v>
      </c>
      <c r="AQ1507" t="s">
        <v>74</v>
      </c>
      <c r="AR1507" t="s">
        <v>74</v>
      </c>
      <c r="AS1507" t="s">
        <v>74</v>
      </c>
      <c r="AT1507" t="s">
        <v>74</v>
      </c>
      <c r="AU1507" t="s">
        <v>74</v>
      </c>
      <c r="AV1507" t="s">
        <v>74</v>
      </c>
      <c r="AW1507" t="s">
        <v>74</v>
      </c>
      <c r="AX1507" t="s">
        <v>74</v>
      </c>
      <c r="AY1507" t="s">
        <v>74</v>
      </c>
      <c r="AZ1507" t="s">
        <v>74</v>
      </c>
      <c r="BA1507" t="s">
        <v>74</v>
      </c>
      <c r="BB1507" t="s">
        <v>74</v>
      </c>
      <c r="BC1507" t="s">
        <v>74</v>
      </c>
      <c r="BD1507" t="s">
        <v>74</v>
      </c>
      <c r="BE1507" t="s">
        <v>74</v>
      </c>
      <c r="BF1507" t="s">
        <v>74</v>
      </c>
      <c r="BG1507" t="s">
        <v>74</v>
      </c>
      <c r="BH1507" t="s">
        <v>74</v>
      </c>
      <c r="BI1507" t="s">
        <v>74</v>
      </c>
      <c r="BJ1507" t="s">
        <v>74</v>
      </c>
      <c r="BK1507" t="s">
        <v>74</v>
      </c>
      <c r="BL1507" t="s">
        <v>74</v>
      </c>
      <c r="BM1507" t="s">
        <v>74</v>
      </c>
      <c r="BN1507" t="s">
        <v>74</v>
      </c>
      <c r="BO1507" t="s">
        <v>74</v>
      </c>
      <c r="BP1507" t="s">
        <v>74</v>
      </c>
      <c r="BQ1507" t="s">
        <v>74</v>
      </c>
      <c r="BR1507" t="s">
        <v>74</v>
      </c>
      <c r="BS1507" t="s">
        <v>74</v>
      </c>
      <c r="BT1507" t="s">
        <v>74</v>
      </c>
      <c r="BU1507" t="s">
        <v>74</v>
      </c>
      <c r="BV1507" t="s">
        <v>74</v>
      </c>
      <c r="BW1507" t="s">
        <v>74</v>
      </c>
      <c r="BX1507" t="s">
        <v>2730</v>
      </c>
      <c r="BY1507" t="s">
        <v>74</v>
      </c>
      <c r="BZ1507" t="s">
        <v>74</v>
      </c>
      <c r="CA1507">
        <v>0</v>
      </c>
    </row>
    <row r="1508" spans="1:79" customFormat="1" x14ac:dyDescent="0.25">
      <c r="A1508" t="s">
        <v>2733</v>
      </c>
      <c r="B1508" t="s">
        <v>354</v>
      </c>
      <c r="C1508" t="s">
        <v>382</v>
      </c>
      <c r="D1508" t="s">
        <v>44</v>
      </c>
      <c r="E1508">
        <v>2021</v>
      </c>
      <c r="F1508">
        <v>2120</v>
      </c>
      <c r="G1508">
        <v>219</v>
      </c>
      <c r="H1508">
        <v>0</v>
      </c>
      <c r="I1508">
        <v>305</v>
      </c>
      <c r="J1508">
        <v>292</v>
      </c>
      <c r="K1508">
        <v>249</v>
      </c>
      <c r="L1508">
        <v>341</v>
      </c>
      <c r="M1508">
        <v>277</v>
      </c>
      <c r="N1508">
        <v>321</v>
      </c>
      <c r="O1508">
        <v>229</v>
      </c>
      <c r="P1508">
        <v>89</v>
      </c>
      <c r="Q1508">
        <v>23</v>
      </c>
      <c r="R1508">
        <v>2</v>
      </c>
      <c r="S1508">
        <v>211</v>
      </c>
      <c r="T1508">
        <v>0</v>
      </c>
      <c r="U1508">
        <v>2286</v>
      </c>
      <c r="V1508">
        <v>53</v>
      </c>
      <c r="W1508">
        <v>0</v>
      </c>
      <c r="X1508">
        <v>1534</v>
      </c>
      <c r="Y1508">
        <v>145</v>
      </c>
      <c r="Z1508">
        <v>660</v>
      </c>
      <c r="AA1508">
        <v>0</v>
      </c>
      <c r="AB1508">
        <v>0</v>
      </c>
      <c r="AC1508">
        <v>2264</v>
      </c>
      <c r="AD1508">
        <v>2</v>
      </c>
      <c r="AE1508">
        <v>73</v>
      </c>
      <c r="AF1508">
        <v>18</v>
      </c>
      <c r="AG1508">
        <v>2299</v>
      </c>
      <c r="AH1508">
        <v>17</v>
      </c>
      <c r="AI1508">
        <v>3</v>
      </c>
      <c r="AJ1508">
        <v>2</v>
      </c>
      <c r="AK1508">
        <v>978</v>
      </c>
      <c r="AL1508">
        <v>1358</v>
      </c>
      <c r="AM1508">
        <v>3</v>
      </c>
      <c r="AN1508">
        <v>2339</v>
      </c>
      <c r="AO1508">
        <v>0.9063702436938863</v>
      </c>
      <c r="AP1508">
        <v>9.3629756306113726E-2</v>
      </c>
      <c r="AQ1508">
        <v>0</v>
      </c>
      <c r="AR1508">
        <v>0.13039760581445059</v>
      </c>
      <c r="AS1508">
        <v>0.1248396750748183</v>
      </c>
      <c r="AT1508">
        <v>0.1064557503206499</v>
      </c>
      <c r="AU1508">
        <v>0.14578879863189401</v>
      </c>
      <c r="AV1508">
        <v>0.1184266780675502</v>
      </c>
      <c r="AW1508">
        <v>0.13723813595553649</v>
      </c>
      <c r="AX1508">
        <v>9.7905087644292427E-2</v>
      </c>
      <c r="AY1508">
        <v>3.8050448909790507E-2</v>
      </c>
      <c r="AZ1508">
        <v>9.8332620778110308E-3</v>
      </c>
      <c r="BA1508">
        <v>9.020949123557076E-2</v>
      </c>
      <c r="BB1508">
        <v>8.5506626763574172E-4</v>
      </c>
      <c r="BC1508">
        <v>0</v>
      </c>
      <c r="BD1508">
        <v>0.9773407439076528</v>
      </c>
      <c r="BE1508">
        <v>2.265925609234716E-2</v>
      </c>
      <c r="BF1508">
        <v>0</v>
      </c>
      <c r="BG1508">
        <v>0.65583582727661394</v>
      </c>
      <c r="BH1508">
        <v>6.1992304403591283E-2</v>
      </c>
      <c r="BI1508">
        <v>0.28217186831979479</v>
      </c>
      <c r="BJ1508">
        <v>0</v>
      </c>
      <c r="BK1508">
        <v>0</v>
      </c>
      <c r="BL1508">
        <v>0.96793501496365963</v>
      </c>
      <c r="BM1508">
        <v>8.5506626763574172E-4</v>
      </c>
      <c r="BN1508">
        <v>3.1209918768704579E-2</v>
      </c>
      <c r="BO1508">
        <v>7.6955964087216762E-3</v>
      </c>
      <c r="BP1508">
        <v>0.9828986746472852</v>
      </c>
      <c r="BQ1508">
        <v>7.2680632749038054E-3</v>
      </c>
      <c r="BR1508">
        <v>1.2825994014536129E-3</v>
      </c>
      <c r="BS1508">
        <v>8.5506626763574172E-4</v>
      </c>
      <c r="BT1508">
        <v>0.41812740487387767</v>
      </c>
      <c r="BU1508">
        <v>0.58058999572466863</v>
      </c>
      <c r="BV1508">
        <v>1.2825994014536129E-3</v>
      </c>
      <c r="BW1508">
        <v>1</v>
      </c>
      <c r="BX1508" t="s">
        <v>2734</v>
      </c>
      <c r="BY1508">
        <v>2339</v>
      </c>
      <c r="BZ1508">
        <v>1</v>
      </c>
      <c r="CA1508">
        <v>0</v>
      </c>
    </row>
    <row r="1509" spans="1:79" customFormat="1" x14ac:dyDescent="0.25">
      <c r="A1509" t="s">
        <v>2735</v>
      </c>
      <c r="B1509" t="s">
        <v>354</v>
      </c>
      <c r="C1509" t="s">
        <v>382</v>
      </c>
      <c r="D1509" t="s">
        <v>947</v>
      </c>
      <c r="E1509">
        <v>2021</v>
      </c>
      <c r="F1509">
        <v>166</v>
      </c>
      <c r="G1509">
        <v>9</v>
      </c>
      <c r="H1509">
        <v>0</v>
      </c>
      <c r="I1509">
        <v>6</v>
      </c>
      <c r="J1509">
        <v>9</v>
      </c>
      <c r="K1509">
        <v>21</v>
      </c>
      <c r="L1509">
        <v>36</v>
      </c>
      <c r="M1509">
        <v>29</v>
      </c>
      <c r="N1509">
        <v>32</v>
      </c>
      <c r="O1509">
        <v>28</v>
      </c>
      <c r="P1509">
        <v>9</v>
      </c>
      <c r="Q1509">
        <v>2</v>
      </c>
      <c r="R1509">
        <v>0</v>
      </c>
      <c r="S1509">
        <v>3</v>
      </c>
      <c r="T1509">
        <v>0</v>
      </c>
      <c r="U1509">
        <v>175</v>
      </c>
      <c r="V1509">
        <v>0</v>
      </c>
      <c r="W1509">
        <v>0</v>
      </c>
      <c r="X1509">
        <v>122</v>
      </c>
      <c r="Y1509">
        <v>24</v>
      </c>
      <c r="Z1509">
        <v>29</v>
      </c>
      <c r="AA1509">
        <v>0</v>
      </c>
      <c r="AB1509">
        <v>0</v>
      </c>
      <c r="AC1509">
        <v>171</v>
      </c>
      <c r="AD1509">
        <v>0</v>
      </c>
      <c r="AE1509">
        <v>4</v>
      </c>
      <c r="AF1509">
        <v>2</v>
      </c>
      <c r="AG1509">
        <v>172</v>
      </c>
      <c r="AH1509">
        <v>1</v>
      </c>
      <c r="AI1509">
        <v>0</v>
      </c>
      <c r="AJ1509">
        <v>0</v>
      </c>
      <c r="AK1509">
        <v>120</v>
      </c>
      <c r="AL1509">
        <v>55</v>
      </c>
      <c r="AM1509">
        <v>0</v>
      </c>
      <c r="AN1509">
        <v>175</v>
      </c>
      <c r="AO1509">
        <v>0.94857142857142862</v>
      </c>
      <c r="AP1509">
        <v>5.1428571428571428E-2</v>
      </c>
      <c r="AQ1509">
        <v>0</v>
      </c>
      <c r="AR1509">
        <v>3.4285714285714287E-2</v>
      </c>
      <c r="AS1509">
        <v>5.1428571428571428E-2</v>
      </c>
      <c r="AT1509">
        <v>0.12</v>
      </c>
      <c r="AU1509">
        <v>0.20571428571428571</v>
      </c>
      <c r="AV1509">
        <v>0.1657142857142857</v>
      </c>
      <c r="AW1509">
        <v>0.18285714285714291</v>
      </c>
      <c r="AX1509">
        <v>0.16</v>
      </c>
      <c r="AY1509">
        <v>5.1428571428571428E-2</v>
      </c>
      <c r="AZ1509">
        <v>1.142857142857143E-2</v>
      </c>
      <c r="BA1509">
        <v>1.714285714285714E-2</v>
      </c>
      <c r="BB1509">
        <v>0</v>
      </c>
      <c r="BC1509">
        <v>0</v>
      </c>
      <c r="BD1509">
        <v>1</v>
      </c>
      <c r="BE1509">
        <v>0</v>
      </c>
      <c r="BF1509">
        <v>0</v>
      </c>
      <c r="BG1509">
        <v>0.69714285714285718</v>
      </c>
      <c r="BH1509">
        <v>0.13714285714285709</v>
      </c>
      <c r="BI1509">
        <v>0.1657142857142857</v>
      </c>
      <c r="BJ1509">
        <v>0</v>
      </c>
      <c r="BK1509">
        <v>0</v>
      </c>
      <c r="BL1509">
        <v>0.97714285714285709</v>
      </c>
      <c r="BM1509">
        <v>0</v>
      </c>
      <c r="BN1509">
        <v>2.2857142857142861E-2</v>
      </c>
      <c r="BO1509">
        <v>1.142857142857143E-2</v>
      </c>
      <c r="BP1509">
        <v>0.98285714285714287</v>
      </c>
      <c r="BQ1509">
        <v>5.7142857142857143E-3</v>
      </c>
      <c r="BR1509">
        <v>0</v>
      </c>
      <c r="BS1509">
        <v>0</v>
      </c>
      <c r="BT1509">
        <v>0.68571428571428572</v>
      </c>
      <c r="BU1509">
        <v>0.31428571428571428</v>
      </c>
      <c r="BV1509">
        <v>0</v>
      </c>
      <c r="BW1509">
        <v>1</v>
      </c>
      <c r="BX1509" t="s">
        <v>2734</v>
      </c>
      <c r="BY1509">
        <v>2339</v>
      </c>
      <c r="BZ1509">
        <v>7.4818298418127399E-2</v>
      </c>
      <c r="CA1509">
        <v>0</v>
      </c>
    </row>
    <row r="1510" spans="1:79" customFormat="1" x14ac:dyDescent="0.25">
      <c r="A1510" t="s">
        <v>2736</v>
      </c>
      <c r="B1510" t="s">
        <v>354</v>
      </c>
      <c r="C1510" t="s">
        <v>382</v>
      </c>
      <c r="D1510" t="s">
        <v>949</v>
      </c>
      <c r="E1510">
        <v>2021</v>
      </c>
      <c r="F1510">
        <v>631</v>
      </c>
      <c r="G1510">
        <v>110</v>
      </c>
      <c r="H1510">
        <v>0</v>
      </c>
      <c r="I1510">
        <v>90</v>
      </c>
      <c r="J1510">
        <v>81</v>
      </c>
      <c r="K1510">
        <v>90</v>
      </c>
      <c r="L1510">
        <v>109</v>
      </c>
      <c r="M1510">
        <v>92</v>
      </c>
      <c r="N1510">
        <v>101</v>
      </c>
      <c r="O1510">
        <v>74</v>
      </c>
      <c r="P1510">
        <v>43</v>
      </c>
      <c r="Q1510">
        <v>6</v>
      </c>
      <c r="R1510">
        <v>1</v>
      </c>
      <c r="S1510">
        <v>54</v>
      </c>
      <c r="T1510">
        <v>0</v>
      </c>
      <c r="U1510">
        <v>737</v>
      </c>
      <c r="V1510">
        <v>4</v>
      </c>
      <c r="W1510">
        <v>0</v>
      </c>
      <c r="X1510">
        <v>467</v>
      </c>
      <c r="Y1510">
        <v>34</v>
      </c>
      <c r="Z1510">
        <v>240</v>
      </c>
      <c r="AA1510">
        <v>0</v>
      </c>
      <c r="AB1510">
        <v>0</v>
      </c>
      <c r="AC1510">
        <v>690</v>
      </c>
      <c r="AD1510">
        <v>0</v>
      </c>
      <c r="AE1510">
        <v>51</v>
      </c>
      <c r="AF1510">
        <v>2</v>
      </c>
      <c r="AG1510">
        <v>737</v>
      </c>
      <c r="AH1510">
        <v>2</v>
      </c>
      <c r="AI1510">
        <v>0</v>
      </c>
      <c r="AJ1510">
        <v>0</v>
      </c>
      <c r="AK1510">
        <v>270</v>
      </c>
      <c r="AL1510">
        <v>471</v>
      </c>
      <c r="AM1510">
        <v>0</v>
      </c>
      <c r="AN1510">
        <v>741</v>
      </c>
      <c r="AO1510">
        <v>0.85155195681511475</v>
      </c>
      <c r="AP1510">
        <v>0.1484480431848853</v>
      </c>
      <c r="AQ1510">
        <v>0</v>
      </c>
      <c r="AR1510">
        <v>0.1214574898785425</v>
      </c>
      <c r="AS1510">
        <v>0.10931174089068831</v>
      </c>
      <c r="AT1510">
        <v>0.1214574898785425</v>
      </c>
      <c r="AU1510">
        <v>0.14709851551956821</v>
      </c>
      <c r="AV1510">
        <v>0.12415654520917679</v>
      </c>
      <c r="AW1510">
        <v>0.13630229419703099</v>
      </c>
      <c r="AX1510">
        <v>9.9865047233468285E-2</v>
      </c>
      <c r="AY1510">
        <v>5.8029689608636983E-2</v>
      </c>
      <c r="AZ1510">
        <v>8.0971659919028341E-3</v>
      </c>
      <c r="BA1510">
        <v>7.28744939271255E-2</v>
      </c>
      <c r="BB1510">
        <v>1.3495276653171389E-3</v>
      </c>
      <c r="BC1510">
        <v>0</v>
      </c>
      <c r="BD1510">
        <v>0.99460188933873139</v>
      </c>
      <c r="BE1510">
        <v>5.3981106612685558E-3</v>
      </c>
      <c r="BF1510">
        <v>0</v>
      </c>
      <c r="BG1510">
        <v>0.63022941970310387</v>
      </c>
      <c r="BH1510">
        <v>4.5883940620782729E-2</v>
      </c>
      <c r="BI1510">
        <v>0.32388663967611342</v>
      </c>
      <c r="BJ1510">
        <v>0</v>
      </c>
      <c r="BK1510">
        <v>0</v>
      </c>
      <c r="BL1510">
        <v>0.93117408906882593</v>
      </c>
      <c r="BM1510">
        <v>0</v>
      </c>
      <c r="BN1510">
        <v>6.8825910931174086E-2</v>
      </c>
      <c r="BO1510">
        <v>2.6990553306342779E-3</v>
      </c>
      <c r="BP1510">
        <v>0.99460188933873139</v>
      </c>
      <c r="BQ1510">
        <v>2.6990553306342779E-3</v>
      </c>
      <c r="BR1510">
        <v>0</v>
      </c>
      <c r="BS1510">
        <v>0</v>
      </c>
      <c r="BT1510">
        <v>0.36437246963562753</v>
      </c>
      <c r="BU1510">
        <v>0.63562753036437247</v>
      </c>
      <c r="BV1510">
        <v>0</v>
      </c>
      <c r="BW1510">
        <v>1</v>
      </c>
      <c r="BX1510" t="s">
        <v>2734</v>
      </c>
      <c r="BY1510">
        <v>2339</v>
      </c>
      <c r="BZ1510">
        <v>0.31680205215904228</v>
      </c>
      <c r="CA1510">
        <v>0</v>
      </c>
    </row>
    <row r="1511" spans="1:79" customFormat="1" x14ac:dyDescent="0.25">
      <c r="A1511" t="s">
        <v>2737</v>
      </c>
      <c r="B1511" t="s">
        <v>354</v>
      </c>
      <c r="C1511" t="s">
        <v>382</v>
      </c>
      <c r="D1511" t="s">
        <v>951</v>
      </c>
      <c r="E1511">
        <v>2021</v>
      </c>
      <c r="F1511">
        <v>1227</v>
      </c>
      <c r="G1511">
        <v>93</v>
      </c>
      <c r="H1511">
        <v>0</v>
      </c>
      <c r="I1511">
        <v>201</v>
      </c>
      <c r="J1511">
        <v>191</v>
      </c>
      <c r="K1511">
        <v>129</v>
      </c>
      <c r="L1511">
        <v>173</v>
      </c>
      <c r="M1511">
        <v>144</v>
      </c>
      <c r="N1511">
        <v>174</v>
      </c>
      <c r="O1511">
        <v>121</v>
      </c>
      <c r="P1511">
        <v>29</v>
      </c>
      <c r="Q1511">
        <v>13</v>
      </c>
      <c r="R1511">
        <v>1</v>
      </c>
      <c r="S1511">
        <v>144</v>
      </c>
      <c r="T1511">
        <v>0</v>
      </c>
      <c r="U1511">
        <v>1271</v>
      </c>
      <c r="V1511">
        <v>49</v>
      </c>
      <c r="W1511">
        <v>0</v>
      </c>
      <c r="X1511">
        <v>895</v>
      </c>
      <c r="Y1511">
        <v>68</v>
      </c>
      <c r="Z1511">
        <v>357</v>
      </c>
      <c r="AA1511">
        <v>0</v>
      </c>
      <c r="AB1511">
        <v>0</v>
      </c>
      <c r="AC1511">
        <v>1312</v>
      </c>
      <c r="AD1511">
        <v>0</v>
      </c>
      <c r="AE1511">
        <v>8</v>
      </c>
      <c r="AF1511">
        <v>5</v>
      </c>
      <c r="AG1511">
        <v>1309</v>
      </c>
      <c r="AH1511">
        <v>3</v>
      </c>
      <c r="AI1511">
        <v>3</v>
      </c>
      <c r="AJ1511">
        <v>0</v>
      </c>
      <c r="AK1511">
        <v>554</v>
      </c>
      <c r="AL1511">
        <v>763</v>
      </c>
      <c r="AM1511">
        <v>3</v>
      </c>
      <c r="AN1511">
        <v>1320</v>
      </c>
      <c r="AO1511">
        <v>0.92954545454545456</v>
      </c>
      <c r="AP1511">
        <v>7.045454545454545E-2</v>
      </c>
      <c r="AQ1511">
        <v>0</v>
      </c>
      <c r="AR1511">
        <v>0.15227272727272731</v>
      </c>
      <c r="AS1511">
        <v>0.14469696969696971</v>
      </c>
      <c r="AT1511">
        <v>9.7727272727272732E-2</v>
      </c>
      <c r="AU1511">
        <v>0.1310606060606061</v>
      </c>
      <c r="AV1511">
        <v>0.1090909090909091</v>
      </c>
      <c r="AW1511">
        <v>0.13181818181818181</v>
      </c>
      <c r="AX1511">
        <v>9.166666666666666E-2</v>
      </c>
      <c r="AY1511">
        <v>2.1969696969696969E-2</v>
      </c>
      <c r="AZ1511">
        <v>9.8484848484848477E-3</v>
      </c>
      <c r="BA1511">
        <v>0.1090909090909091</v>
      </c>
      <c r="BB1511">
        <v>7.5757575757575758E-4</v>
      </c>
      <c r="BC1511">
        <v>0</v>
      </c>
      <c r="BD1511">
        <v>0.96287878787878789</v>
      </c>
      <c r="BE1511">
        <v>3.7121212121212117E-2</v>
      </c>
      <c r="BF1511">
        <v>0</v>
      </c>
      <c r="BG1511">
        <v>0.67803030303030298</v>
      </c>
      <c r="BH1511">
        <v>5.1515151515151507E-2</v>
      </c>
      <c r="BI1511">
        <v>0.27045454545454539</v>
      </c>
      <c r="BJ1511">
        <v>0</v>
      </c>
      <c r="BK1511">
        <v>0</v>
      </c>
      <c r="BL1511">
        <v>0.9939393939393939</v>
      </c>
      <c r="BM1511">
        <v>0</v>
      </c>
      <c r="BN1511">
        <v>6.0606060606060606E-3</v>
      </c>
      <c r="BO1511">
        <v>3.787878787878788E-3</v>
      </c>
      <c r="BP1511">
        <v>0.9916666666666667</v>
      </c>
      <c r="BQ1511">
        <v>2.2727272727272731E-3</v>
      </c>
      <c r="BR1511">
        <v>2.2727272727272731E-3</v>
      </c>
      <c r="BS1511">
        <v>0</v>
      </c>
      <c r="BT1511">
        <v>0.41969696969696968</v>
      </c>
      <c r="BU1511">
        <v>0.57803030303030301</v>
      </c>
      <c r="BV1511">
        <v>2.2727272727272731E-3</v>
      </c>
      <c r="BW1511">
        <v>1</v>
      </c>
      <c r="BX1511" t="s">
        <v>2734</v>
      </c>
      <c r="BY1511">
        <v>2339</v>
      </c>
      <c r="BZ1511">
        <v>0.56434373663958959</v>
      </c>
      <c r="CA1511">
        <v>0</v>
      </c>
    </row>
    <row r="1512" spans="1:79" customFormat="1" x14ac:dyDescent="0.25">
      <c r="A1512" t="s">
        <v>2738</v>
      </c>
      <c r="B1512" t="s">
        <v>354</v>
      </c>
      <c r="C1512" t="s">
        <v>382</v>
      </c>
      <c r="D1512" t="s">
        <v>953</v>
      </c>
      <c r="E1512">
        <v>2021</v>
      </c>
      <c r="F1512">
        <v>94</v>
      </c>
      <c r="G1512">
        <v>7</v>
      </c>
      <c r="H1512">
        <v>0</v>
      </c>
      <c r="I1512">
        <v>8</v>
      </c>
      <c r="J1512">
        <v>10</v>
      </c>
      <c r="K1512">
        <v>9</v>
      </c>
      <c r="L1512">
        <v>23</v>
      </c>
      <c r="M1512">
        <v>12</v>
      </c>
      <c r="N1512">
        <v>14</v>
      </c>
      <c r="O1512">
        <v>6</v>
      </c>
      <c r="P1512">
        <v>8</v>
      </c>
      <c r="Q1512">
        <v>2</v>
      </c>
      <c r="R1512">
        <v>0</v>
      </c>
      <c r="S1512">
        <v>9</v>
      </c>
      <c r="T1512">
        <v>0</v>
      </c>
      <c r="U1512">
        <v>101</v>
      </c>
      <c r="V1512">
        <v>0</v>
      </c>
      <c r="W1512">
        <v>0</v>
      </c>
      <c r="X1512">
        <v>49</v>
      </c>
      <c r="Y1512">
        <v>19</v>
      </c>
      <c r="Z1512">
        <v>33</v>
      </c>
      <c r="AA1512">
        <v>0</v>
      </c>
      <c r="AB1512">
        <v>0</v>
      </c>
      <c r="AC1512">
        <v>91</v>
      </c>
      <c r="AD1512">
        <v>0</v>
      </c>
      <c r="AE1512">
        <v>10</v>
      </c>
      <c r="AF1512">
        <v>9</v>
      </c>
      <c r="AG1512">
        <v>81</v>
      </c>
      <c r="AH1512">
        <v>11</v>
      </c>
      <c r="AI1512">
        <v>0</v>
      </c>
      <c r="AJ1512">
        <v>0</v>
      </c>
      <c r="AK1512">
        <v>33</v>
      </c>
      <c r="AL1512">
        <v>68</v>
      </c>
      <c r="AM1512">
        <v>0</v>
      </c>
      <c r="AN1512">
        <v>101</v>
      </c>
      <c r="AO1512">
        <v>0.93069306930693074</v>
      </c>
      <c r="AP1512">
        <v>6.9306930693069313E-2</v>
      </c>
      <c r="AQ1512">
        <v>0</v>
      </c>
      <c r="AR1512">
        <v>7.9207920792079209E-2</v>
      </c>
      <c r="AS1512">
        <v>9.9009900990099015E-2</v>
      </c>
      <c r="AT1512">
        <v>8.9108910891089105E-2</v>
      </c>
      <c r="AU1512">
        <v>0.2277227722772277</v>
      </c>
      <c r="AV1512">
        <v>0.11881188118811881</v>
      </c>
      <c r="AW1512">
        <v>0.1386138613861386</v>
      </c>
      <c r="AX1512">
        <v>5.9405940594059403E-2</v>
      </c>
      <c r="AY1512">
        <v>7.9207920792079209E-2</v>
      </c>
      <c r="AZ1512">
        <v>1.9801980198019799E-2</v>
      </c>
      <c r="BA1512">
        <v>8.9108910891089105E-2</v>
      </c>
      <c r="BB1512">
        <v>0</v>
      </c>
      <c r="BC1512">
        <v>0</v>
      </c>
      <c r="BD1512">
        <v>1</v>
      </c>
      <c r="BE1512">
        <v>0</v>
      </c>
      <c r="BF1512">
        <v>0</v>
      </c>
      <c r="BG1512">
        <v>0.48514851485148508</v>
      </c>
      <c r="BH1512">
        <v>0.18811881188118809</v>
      </c>
      <c r="BI1512">
        <v>0.32673267326732669</v>
      </c>
      <c r="BJ1512">
        <v>0</v>
      </c>
      <c r="BK1512">
        <v>0</v>
      </c>
      <c r="BL1512">
        <v>0.90099009900990101</v>
      </c>
      <c r="BM1512">
        <v>0</v>
      </c>
      <c r="BN1512">
        <v>9.9009900990099015E-2</v>
      </c>
      <c r="BO1512">
        <v>8.9108910891089105E-2</v>
      </c>
      <c r="BP1512">
        <v>0.80198019801980203</v>
      </c>
      <c r="BQ1512">
        <v>0.1089108910891089</v>
      </c>
      <c r="BR1512">
        <v>0</v>
      </c>
      <c r="BS1512">
        <v>0</v>
      </c>
      <c r="BT1512">
        <v>0.32673267326732669</v>
      </c>
      <c r="BU1512">
        <v>0.67326732673267331</v>
      </c>
      <c r="BV1512">
        <v>0</v>
      </c>
      <c r="BW1512">
        <v>1</v>
      </c>
      <c r="BX1512" t="s">
        <v>2734</v>
      </c>
      <c r="BY1512">
        <v>2339</v>
      </c>
      <c r="BZ1512">
        <v>4.3180846515604963E-2</v>
      </c>
      <c r="CA1512">
        <v>0</v>
      </c>
    </row>
    <row r="1513" spans="1:79" customFormat="1" x14ac:dyDescent="0.25">
      <c r="A1513" t="s">
        <v>2739</v>
      </c>
      <c r="B1513" t="s">
        <v>354</v>
      </c>
      <c r="C1513" t="s">
        <v>382</v>
      </c>
      <c r="D1513" t="s">
        <v>961</v>
      </c>
      <c r="E1513">
        <v>2021</v>
      </c>
      <c r="F1513">
        <v>2</v>
      </c>
      <c r="G1513">
        <v>0</v>
      </c>
      <c r="H1513">
        <v>0</v>
      </c>
      <c r="I1513">
        <v>0</v>
      </c>
      <c r="J1513">
        <v>1</v>
      </c>
      <c r="K1513">
        <v>0</v>
      </c>
      <c r="L1513">
        <v>0</v>
      </c>
      <c r="M1513">
        <v>0</v>
      </c>
      <c r="N1513">
        <v>0</v>
      </c>
      <c r="O1513">
        <v>0</v>
      </c>
      <c r="P1513">
        <v>0</v>
      </c>
      <c r="Q1513">
        <v>0</v>
      </c>
      <c r="R1513">
        <v>0</v>
      </c>
      <c r="S1513">
        <v>1</v>
      </c>
      <c r="T1513">
        <v>0</v>
      </c>
      <c r="U1513">
        <v>2</v>
      </c>
      <c r="V1513">
        <v>0</v>
      </c>
      <c r="W1513">
        <v>0</v>
      </c>
      <c r="X1513">
        <v>1</v>
      </c>
      <c r="Y1513">
        <v>0</v>
      </c>
      <c r="Z1513">
        <v>1</v>
      </c>
      <c r="AA1513">
        <v>0</v>
      </c>
      <c r="AB1513">
        <v>0</v>
      </c>
      <c r="AC1513">
        <v>0</v>
      </c>
      <c r="AD1513">
        <v>2</v>
      </c>
      <c r="AE1513">
        <v>0</v>
      </c>
      <c r="AF1513">
        <v>0</v>
      </c>
      <c r="AG1513">
        <v>0</v>
      </c>
      <c r="AH1513">
        <v>0</v>
      </c>
      <c r="AI1513">
        <v>0</v>
      </c>
      <c r="AJ1513">
        <v>2</v>
      </c>
      <c r="AK1513">
        <v>1</v>
      </c>
      <c r="AL1513">
        <v>1</v>
      </c>
      <c r="AM1513">
        <v>0</v>
      </c>
      <c r="AN1513">
        <v>2</v>
      </c>
      <c r="AO1513">
        <v>1</v>
      </c>
      <c r="AP1513">
        <v>0</v>
      </c>
      <c r="AQ1513">
        <v>0</v>
      </c>
      <c r="AR1513">
        <v>0</v>
      </c>
      <c r="AS1513">
        <v>0.5</v>
      </c>
      <c r="AT1513">
        <v>0</v>
      </c>
      <c r="AU1513">
        <v>0</v>
      </c>
      <c r="AV1513">
        <v>0</v>
      </c>
      <c r="AW1513">
        <v>0</v>
      </c>
      <c r="AX1513">
        <v>0</v>
      </c>
      <c r="AY1513">
        <v>0</v>
      </c>
      <c r="AZ1513">
        <v>0</v>
      </c>
      <c r="BA1513">
        <v>0.5</v>
      </c>
      <c r="BB1513">
        <v>0</v>
      </c>
      <c r="BC1513">
        <v>0</v>
      </c>
      <c r="BD1513">
        <v>1</v>
      </c>
      <c r="BE1513">
        <v>0</v>
      </c>
      <c r="BF1513">
        <v>0</v>
      </c>
      <c r="BG1513">
        <v>0.5</v>
      </c>
      <c r="BH1513">
        <v>0</v>
      </c>
      <c r="BI1513">
        <v>0.5</v>
      </c>
      <c r="BJ1513">
        <v>0</v>
      </c>
      <c r="BK1513">
        <v>0</v>
      </c>
      <c r="BL1513">
        <v>0</v>
      </c>
      <c r="BM1513">
        <v>1</v>
      </c>
      <c r="BN1513">
        <v>0</v>
      </c>
      <c r="BO1513">
        <v>0</v>
      </c>
      <c r="BP1513">
        <v>0</v>
      </c>
      <c r="BQ1513">
        <v>0</v>
      </c>
      <c r="BR1513">
        <v>0</v>
      </c>
      <c r="BS1513">
        <v>1</v>
      </c>
      <c r="BT1513">
        <v>0.5</v>
      </c>
      <c r="BU1513">
        <v>0.5</v>
      </c>
      <c r="BV1513">
        <v>0</v>
      </c>
      <c r="BW1513">
        <v>1</v>
      </c>
      <c r="BX1513" t="s">
        <v>2734</v>
      </c>
      <c r="BY1513">
        <v>2339</v>
      </c>
      <c r="BZ1513">
        <v>8.5506626763574172E-4</v>
      </c>
      <c r="CA1513">
        <v>0</v>
      </c>
    </row>
    <row r="1514" spans="1:79" customFormat="1" x14ac:dyDescent="0.25">
      <c r="A1514" t="s">
        <v>2740</v>
      </c>
      <c r="B1514" t="s">
        <v>354</v>
      </c>
      <c r="C1514" t="s">
        <v>394</v>
      </c>
      <c r="D1514" t="s">
        <v>44</v>
      </c>
      <c r="E1514">
        <v>2021</v>
      </c>
      <c r="F1514">
        <v>4090</v>
      </c>
      <c r="G1514">
        <v>224</v>
      </c>
      <c r="H1514">
        <v>1</v>
      </c>
      <c r="I1514">
        <v>474</v>
      </c>
      <c r="J1514">
        <v>644</v>
      </c>
      <c r="K1514">
        <v>531</v>
      </c>
      <c r="L1514">
        <v>549</v>
      </c>
      <c r="M1514">
        <v>538</v>
      </c>
      <c r="N1514">
        <v>505</v>
      </c>
      <c r="O1514">
        <v>447</v>
      </c>
      <c r="P1514">
        <v>331</v>
      </c>
      <c r="Q1514">
        <v>126</v>
      </c>
      <c r="R1514">
        <v>46</v>
      </c>
      <c r="S1514">
        <v>124</v>
      </c>
      <c r="T1514">
        <v>0</v>
      </c>
      <c r="U1514">
        <v>4057</v>
      </c>
      <c r="V1514">
        <v>256</v>
      </c>
      <c r="W1514">
        <v>2</v>
      </c>
      <c r="X1514">
        <v>2416</v>
      </c>
      <c r="Y1514">
        <v>1166</v>
      </c>
      <c r="Z1514">
        <v>702</v>
      </c>
      <c r="AA1514">
        <v>31</v>
      </c>
      <c r="AB1514">
        <v>133</v>
      </c>
      <c r="AC1514">
        <v>3894</v>
      </c>
      <c r="AD1514">
        <v>51</v>
      </c>
      <c r="AE1514">
        <v>237</v>
      </c>
      <c r="AF1514">
        <v>54</v>
      </c>
      <c r="AG1514">
        <v>4179</v>
      </c>
      <c r="AH1514">
        <v>23</v>
      </c>
      <c r="AI1514">
        <v>8</v>
      </c>
      <c r="AJ1514">
        <v>51</v>
      </c>
      <c r="AK1514">
        <v>1427</v>
      </c>
      <c r="AL1514">
        <v>2888</v>
      </c>
      <c r="AM1514">
        <v>0</v>
      </c>
      <c r="AN1514">
        <v>4315</v>
      </c>
      <c r="AO1514">
        <v>0.947856315179606</v>
      </c>
      <c r="AP1514">
        <v>5.191193511008111E-2</v>
      </c>
      <c r="AQ1514">
        <v>2.3174971031286211E-4</v>
      </c>
      <c r="AR1514">
        <v>0.10984936268829661</v>
      </c>
      <c r="AS1514">
        <v>0.14924681344148319</v>
      </c>
      <c r="AT1514">
        <v>0.1230590961761298</v>
      </c>
      <c r="AU1514">
        <v>0.12723059096176129</v>
      </c>
      <c r="AV1514">
        <v>0.1246813441483198</v>
      </c>
      <c r="AW1514">
        <v>0.1170336037079954</v>
      </c>
      <c r="AX1514">
        <v>0.10359212050984939</v>
      </c>
      <c r="AY1514">
        <v>7.670915411355736E-2</v>
      </c>
      <c r="AZ1514">
        <v>2.9200463499420629E-2</v>
      </c>
      <c r="BA1514">
        <v>2.8736964078794901E-2</v>
      </c>
      <c r="BB1514">
        <v>1.0660486674391661E-2</v>
      </c>
      <c r="BC1514">
        <v>0</v>
      </c>
      <c r="BD1514">
        <v>0.94020857473928154</v>
      </c>
      <c r="BE1514">
        <v>5.93279258400927E-2</v>
      </c>
      <c r="BF1514">
        <v>4.6349942062572422E-4</v>
      </c>
      <c r="BG1514">
        <v>0.55990730011587486</v>
      </c>
      <c r="BH1514">
        <v>0.27022016222479722</v>
      </c>
      <c r="BI1514">
        <v>0.16268829663962919</v>
      </c>
      <c r="BJ1514">
        <v>7.1842410196987254E-3</v>
      </c>
      <c r="BK1514">
        <v>3.0822711471610659E-2</v>
      </c>
      <c r="BL1514">
        <v>0.9024333719582851</v>
      </c>
      <c r="BM1514">
        <v>1.181923522595597E-2</v>
      </c>
      <c r="BN1514">
        <v>5.4924681344148317E-2</v>
      </c>
      <c r="BO1514">
        <v>1.251448435689455E-2</v>
      </c>
      <c r="BP1514">
        <v>0.9684820393974507</v>
      </c>
      <c r="BQ1514">
        <v>5.3302433371958287E-3</v>
      </c>
      <c r="BR1514">
        <v>1.8539976825028971E-3</v>
      </c>
      <c r="BS1514">
        <v>1.181923522595597E-2</v>
      </c>
      <c r="BT1514">
        <v>0.33070683661645423</v>
      </c>
      <c r="BU1514">
        <v>0.66929316338354572</v>
      </c>
      <c r="BV1514">
        <v>0</v>
      </c>
      <c r="BW1514">
        <v>1</v>
      </c>
      <c r="BX1514" t="s">
        <v>2741</v>
      </c>
      <c r="BY1514">
        <v>4315</v>
      </c>
      <c r="BZ1514">
        <v>1</v>
      </c>
      <c r="CA1514">
        <v>0</v>
      </c>
    </row>
    <row r="1515" spans="1:79" customFormat="1" x14ac:dyDescent="0.25">
      <c r="A1515" t="s">
        <v>2742</v>
      </c>
      <c r="B1515" t="s">
        <v>354</v>
      </c>
      <c r="C1515" t="s">
        <v>394</v>
      </c>
      <c r="D1515" t="s">
        <v>947</v>
      </c>
      <c r="E1515">
        <v>2021</v>
      </c>
      <c r="F1515">
        <v>786</v>
      </c>
      <c r="G1515">
        <v>20</v>
      </c>
      <c r="H1515">
        <v>1</v>
      </c>
      <c r="I1515">
        <v>71</v>
      </c>
      <c r="J1515">
        <v>124</v>
      </c>
      <c r="K1515">
        <v>102</v>
      </c>
      <c r="L1515">
        <v>122</v>
      </c>
      <c r="M1515">
        <v>112</v>
      </c>
      <c r="N1515">
        <v>102</v>
      </c>
      <c r="O1515">
        <v>71</v>
      </c>
      <c r="P1515">
        <v>51</v>
      </c>
      <c r="Q1515">
        <v>19</v>
      </c>
      <c r="R1515">
        <v>8</v>
      </c>
      <c r="S1515">
        <v>25</v>
      </c>
      <c r="T1515">
        <v>0</v>
      </c>
      <c r="U1515">
        <v>782</v>
      </c>
      <c r="V1515">
        <v>25</v>
      </c>
      <c r="W1515">
        <v>0</v>
      </c>
      <c r="X1515">
        <v>420</v>
      </c>
      <c r="Y1515">
        <v>303</v>
      </c>
      <c r="Z1515">
        <v>81</v>
      </c>
      <c r="AA1515">
        <v>3</v>
      </c>
      <c r="AB1515">
        <v>32</v>
      </c>
      <c r="AC1515">
        <v>731</v>
      </c>
      <c r="AD1515">
        <v>3</v>
      </c>
      <c r="AE1515">
        <v>41</v>
      </c>
      <c r="AF1515">
        <v>13</v>
      </c>
      <c r="AG1515">
        <v>782</v>
      </c>
      <c r="AH1515">
        <v>6</v>
      </c>
      <c r="AI1515">
        <v>3</v>
      </c>
      <c r="AJ1515">
        <v>3</v>
      </c>
      <c r="AK1515">
        <v>201</v>
      </c>
      <c r="AL1515">
        <v>606</v>
      </c>
      <c r="AM1515">
        <v>0</v>
      </c>
      <c r="AN1515">
        <v>807</v>
      </c>
      <c r="AO1515">
        <v>0.97397769516728627</v>
      </c>
      <c r="AP1515">
        <v>2.478314745972739E-2</v>
      </c>
      <c r="AQ1515">
        <v>1.2391573729863691E-3</v>
      </c>
      <c r="AR1515">
        <v>8.7980173482032215E-2</v>
      </c>
      <c r="AS1515">
        <v>0.15365551425030979</v>
      </c>
      <c r="AT1515">
        <v>0.12639405204460971</v>
      </c>
      <c r="AU1515">
        <v>0.15117719950433711</v>
      </c>
      <c r="AV1515">
        <v>0.1387856257744734</v>
      </c>
      <c r="AW1515">
        <v>0.12639405204460971</v>
      </c>
      <c r="AX1515">
        <v>8.7980173482032215E-2</v>
      </c>
      <c r="AY1515">
        <v>6.3197026022304828E-2</v>
      </c>
      <c r="AZ1515">
        <v>2.3543990086741011E-2</v>
      </c>
      <c r="BA1515">
        <v>3.097893432465923E-2</v>
      </c>
      <c r="BB1515">
        <v>9.9132589838909543E-3</v>
      </c>
      <c r="BC1515">
        <v>0</v>
      </c>
      <c r="BD1515">
        <v>0.96902106567534074</v>
      </c>
      <c r="BE1515">
        <v>3.097893432465923E-2</v>
      </c>
      <c r="BF1515">
        <v>0</v>
      </c>
      <c r="BG1515">
        <v>0.5204460966542751</v>
      </c>
      <c r="BH1515">
        <v>0.37546468401486988</v>
      </c>
      <c r="BI1515">
        <v>0.1003717472118959</v>
      </c>
      <c r="BJ1515">
        <v>3.7174721189591081E-3</v>
      </c>
      <c r="BK1515">
        <v>3.9653035935563817E-2</v>
      </c>
      <c r="BL1515">
        <v>0.90582403965303593</v>
      </c>
      <c r="BM1515">
        <v>3.7174721189591081E-3</v>
      </c>
      <c r="BN1515">
        <v>5.0805452292441142E-2</v>
      </c>
      <c r="BO1515">
        <v>1.6109045848822799E-2</v>
      </c>
      <c r="BP1515">
        <v>0.96902106567534074</v>
      </c>
      <c r="BQ1515">
        <v>7.4349442379182153E-3</v>
      </c>
      <c r="BR1515">
        <v>3.7174721189591081E-3</v>
      </c>
      <c r="BS1515">
        <v>3.7174721189591081E-3</v>
      </c>
      <c r="BT1515">
        <v>0.24907063197026019</v>
      </c>
      <c r="BU1515">
        <v>0.75092936802973975</v>
      </c>
      <c r="BV1515">
        <v>0</v>
      </c>
      <c r="BW1515">
        <v>1</v>
      </c>
      <c r="BX1515" t="s">
        <v>2741</v>
      </c>
      <c r="BY1515">
        <v>4315</v>
      </c>
      <c r="BZ1515">
        <v>0.18702201622247969</v>
      </c>
      <c r="CA1515">
        <v>0</v>
      </c>
    </row>
    <row r="1516" spans="1:79" customFormat="1" x14ac:dyDescent="0.25">
      <c r="A1516" t="s">
        <v>2743</v>
      </c>
      <c r="B1516" t="s">
        <v>354</v>
      </c>
      <c r="C1516" t="s">
        <v>394</v>
      </c>
      <c r="D1516" t="s">
        <v>949</v>
      </c>
      <c r="E1516">
        <v>2021</v>
      </c>
      <c r="F1516">
        <v>1714</v>
      </c>
      <c r="G1516">
        <v>108</v>
      </c>
      <c r="H1516">
        <v>0</v>
      </c>
      <c r="I1516">
        <v>219</v>
      </c>
      <c r="J1516">
        <v>270</v>
      </c>
      <c r="K1516">
        <v>224</v>
      </c>
      <c r="L1516">
        <v>214</v>
      </c>
      <c r="M1516">
        <v>251</v>
      </c>
      <c r="N1516">
        <v>210</v>
      </c>
      <c r="O1516">
        <v>193</v>
      </c>
      <c r="P1516">
        <v>134</v>
      </c>
      <c r="Q1516">
        <v>52</v>
      </c>
      <c r="R1516">
        <v>8</v>
      </c>
      <c r="S1516">
        <v>47</v>
      </c>
      <c r="T1516">
        <v>0</v>
      </c>
      <c r="U1516">
        <v>1785</v>
      </c>
      <c r="V1516">
        <v>37</v>
      </c>
      <c r="W1516">
        <v>0</v>
      </c>
      <c r="X1516">
        <v>1138</v>
      </c>
      <c r="Y1516">
        <v>371</v>
      </c>
      <c r="Z1516">
        <v>313</v>
      </c>
      <c r="AA1516">
        <v>0</v>
      </c>
      <c r="AB1516">
        <v>16</v>
      </c>
      <c r="AC1516">
        <v>1710</v>
      </c>
      <c r="AD1516">
        <v>1</v>
      </c>
      <c r="AE1516">
        <v>95</v>
      </c>
      <c r="AF1516">
        <v>7</v>
      </c>
      <c r="AG1516">
        <v>1810</v>
      </c>
      <c r="AH1516">
        <v>1</v>
      </c>
      <c r="AI1516">
        <v>3</v>
      </c>
      <c r="AJ1516">
        <v>1</v>
      </c>
      <c r="AK1516">
        <v>689</v>
      </c>
      <c r="AL1516">
        <v>1133</v>
      </c>
      <c r="AM1516">
        <v>0</v>
      </c>
      <c r="AN1516">
        <v>1822</v>
      </c>
      <c r="AO1516">
        <v>0.94072447859495056</v>
      </c>
      <c r="AP1516">
        <v>5.9275521405049388E-2</v>
      </c>
      <c r="AQ1516">
        <v>0</v>
      </c>
      <c r="AR1516">
        <v>0.1201975850713502</v>
      </c>
      <c r="AS1516">
        <v>0.14818880351262351</v>
      </c>
      <c r="AT1516">
        <v>0.1229418221734358</v>
      </c>
      <c r="AU1516">
        <v>0.1174533479692645</v>
      </c>
      <c r="AV1516">
        <v>0.1377607025246981</v>
      </c>
      <c r="AW1516">
        <v>0.11525795828759609</v>
      </c>
      <c r="AX1516">
        <v>0.10592755214050489</v>
      </c>
      <c r="AY1516">
        <v>7.3545554335894617E-2</v>
      </c>
      <c r="AZ1516">
        <v>2.8540065861690452E-2</v>
      </c>
      <c r="BA1516">
        <v>2.579582875960483E-2</v>
      </c>
      <c r="BB1516">
        <v>4.3907793633369916E-3</v>
      </c>
      <c r="BC1516">
        <v>0</v>
      </c>
      <c r="BD1516">
        <v>0.97969264544456636</v>
      </c>
      <c r="BE1516">
        <v>2.0307354555433591E-2</v>
      </c>
      <c r="BF1516">
        <v>0</v>
      </c>
      <c r="BG1516">
        <v>0.62458836443468713</v>
      </c>
      <c r="BH1516">
        <v>0.20362239297475301</v>
      </c>
      <c r="BI1516">
        <v>0.1717892425905598</v>
      </c>
      <c r="BJ1516">
        <v>0</v>
      </c>
      <c r="BK1516">
        <v>8.7815587266739849E-3</v>
      </c>
      <c r="BL1516">
        <v>0.93852908891328213</v>
      </c>
      <c r="BM1516">
        <v>5.4884742041712406E-4</v>
      </c>
      <c r="BN1516">
        <v>5.2140504939626783E-2</v>
      </c>
      <c r="BO1516">
        <v>3.8419319429198679E-3</v>
      </c>
      <c r="BP1516">
        <v>0.99341383095499447</v>
      </c>
      <c r="BQ1516">
        <v>5.4884742041712406E-4</v>
      </c>
      <c r="BR1516">
        <v>1.6465422612513721E-3</v>
      </c>
      <c r="BS1516">
        <v>5.4884742041712406E-4</v>
      </c>
      <c r="BT1516">
        <v>0.37815587266739847</v>
      </c>
      <c r="BU1516">
        <v>0.62184412733260153</v>
      </c>
      <c r="BV1516">
        <v>0</v>
      </c>
      <c r="BW1516">
        <v>1</v>
      </c>
      <c r="BX1516" t="s">
        <v>2741</v>
      </c>
      <c r="BY1516">
        <v>4315</v>
      </c>
      <c r="BZ1516">
        <v>0.42224797219003468</v>
      </c>
      <c r="CA1516">
        <v>0</v>
      </c>
    </row>
    <row r="1517" spans="1:79" customFormat="1" x14ac:dyDescent="0.25">
      <c r="A1517" t="s">
        <v>2744</v>
      </c>
      <c r="B1517" t="s">
        <v>354</v>
      </c>
      <c r="C1517" t="s">
        <v>394</v>
      </c>
      <c r="D1517" t="s">
        <v>951</v>
      </c>
      <c r="E1517">
        <v>2021</v>
      </c>
      <c r="F1517">
        <v>1423</v>
      </c>
      <c r="G1517">
        <v>94</v>
      </c>
      <c r="H1517">
        <v>0</v>
      </c>
      <c r="I1517">
        <v>169</v>
      </c>
      <c r="J1517">
        <v>231</v>
      </c>
      <c r="K1517">
        <v>191</v>
      </c>
      <c r="L1517">
        <v>195</v>
      </c>
      <c r="M1517">
        <v>154</v>
      </c>
      <c r="N1517">
        <v>172</v>
      </c>
      <c r="O1517">
        <v>164</v>
      </c>
      <c r="P1517">
        <v>134</v>
      </c>
      <c r="Q1517">
        <v>45</v>
      </c>
      <c r="R1517">
        <v>20</v>
      </c>
      <c r="S1517">
        <v>42</v>
      </c>
      <c r="T1517">
        <v>0</v>
      </c>
      <c r="U1517">
        <v>1329</v>
      </c>
      <c r="V1517">
        <v>186</v>
      </c>
      <c r="W1517">
        <v>2</v>
      </c>
      <c r="X1517">
        <v>792</v>
      </c>
      <c r="Y1517">
        <v>462</v>
      </c>
      <c r="Z1517">
        <v>262</v>
      </c>
      <c r="AA1517">
        <v>1</v>
      </c>
      <c r="AB1517">
        <v>75</v>
      </c>
      <c r="AC1517">
        <v>1397</v>
      </c>
      <c r="AD1517">
        <v>1</v>
      </c>
      <c r="AE1517">
        <v>44</v>
      </c>
      <c r="AF1517">
        <v>22</v>
      </c>
      <c r="AG1517">
        <v>1492</v>
      </c>
      <c r="AH1517">
        <v>2</v>
      </c>
      <c r="AI1517">
        <v>0</v>
      </c>
      <c r="AJ1517">
        <v>1</v>
      </c>
      <c r="AK1517">
        <v>488</v>
      </c>
      <c r="AL1517">
        <v>1029</v>
      </c>
      <c r="AM1517">
        <v>0</v>
      </c>
      <c r="AN1517">
        <v>1517</v>
      </c>
      <c r="AO1517">
        <v>0.93803559657218194</v>
      </c>
      <c r="AP1517">
        <v>6.196440342781806E-2</v>
      </c>
      <c r="AQ1517">
        <v>0</v>
      </c>
      <c r="AR1517">
        <v>0.11140408701384311</v>
      </c>
      <c r="AS1517">
        <v>0.15227422544495711</v>
      </c>
      <c r="AT1517">
        <v>0.12590639419907709</v>
      </c>
      <c r="AU1517">
        <v>0.1285431773236651</v>
      </c>
      <c r="AV1517">
        <v>0.1015161502966381</v>
      </c>
      <c r="AW1517">
        <v>0.11338167435728411</v>
      </c>
      <c r="AX1517">
        <v>0.1081081081081081</v>
      </c>
      <c r="AY1517">
        <v>8.8332234673698093E-2</v>
      </c>
      <c r="AZ1517">
        <v>2.9663810151615028E-2</v>
      </c>
      <c r="BA1517">
        <v>2.7686222808174031E-2</v>
      </c>
      <c r="BB1517">
        <v>1.318391562294001E-2</v>
      </c>
      <c r="BC1517">
        <v>0</v>
      </c>
      <c r="BD1517">
        <v>0.87607119314436388</v>
      </c>
      <c r="BE1517">
        <v>0.1226104152933421</v>
      </c>
      <c r="BF1517">
        <v>1.318391562294001E-3</v>
      </c>
      <c r="BG1517">
        <v>0.52208305866842453</v>
      </c>
      <c r="BH1517">
        <v>0.30454845088991428</v>
      </c>
      <c r="BI1517">
        <v>0.17270929466051421</v>
      </c>
      <c r="BJ1517">
        <v>6.5919578114700061E-4</v>
      </c>
      <c r="BK1517">
        <v>4.9439683586025053E-2</v>
      </c>
      <c r="BL1517">
        <v>0.92089650626235997</v>
      </c>
      <c r="BM1517">
        <v>6.5919578114700061E-4</v>
      </c>
      <c r="BN1517">
        <v>2.9004614370468029E-2</v>
      </c>
      <c r="BO1517">
        <v>1.4502307185234009E-2</v>
      </c>
      <c r="BP1517">
        <v>0.98352010547132496</v>
      </c>
      <c r="BQ1517">
        <v>1.318391562294001E-3</v>
      </c>
      <c r="BR1517">
        <v>0</v>
      </c>
      <c r="BS1517">
        <v>6.5919578114700061E-4</v>
      </c>
      <c r="BT1517">
        <v>0.3216875411997363</v>
      </c>
      <c r="BU1517">
        <v>0.6783124588002637</v>
      </c>
      <c r="BV1517">
        <v>0</v>
      </c>
      <c r="BW1517">
        <v>1</v>
      </c>
      <c r="BX1517" t="s">
        <v>2741</v>
      </c>
      <c r="BY1517">
        <v>4315</v>
      </c>
      <c r="BZ1517">
        <v>0.35156431054461179</v>
      </c>
      <c r="CA1517">
        <v>0</v>
      </c>
    </row>
    <row r="1518" spans="1:79" customFormat="1" x14ac:dyDescent="0.25">
      <c r="A1518" t="s">
        <v>2745</v>
      </c>
      <c r="B1518" t="s">
        <v>354</v>
      </c>
      <c r="C1518" t="s">
        <v>394</v>
      </c>
      <c r="D1518" t="s">
        <v>953</v>
      </c>
      <c r="E1518">
        <v>2021</v>
      </c>
      <c r="F1518">
        <v>121</v>
      </c>
      <c r="G1518">
        <v>2</v>
      </c>
      <c r="H1518">
        <v>0</v>
      </c>
      <c r="I1518">
        <v>3</v>
      </c>
      <c r="J1518">
        <v>11</v>
      </c>
      <c r="K1518">
        <v>11</v>
      </c>
      <c r="L1518">
        <v>14</v>
      </c>
      <c r="M1518">
        <v>18</v>
      </c>
      <c r="N1518">
        <v>20</v>
      </c>
      <c r="O1518">
        <v>18</v>
      </c>
      <c r="P1518">
        <v>10</v>
      </c>
      <c r="Q1518">
        <v>9</v>
      </c>
      <c r="R1518">
        <v>8</v>
      </c>
      <c r="S1518">
        <v>1</v>
      </c>
      <c r="T1518">
        <v>0</v>
      </c>
      <c r="U1518">
        <v>119</v>
      </c>
      <c r="V1518">
        <v>4</v>
      </c>
      <c r="W1518">
        <v>0</v>
      </c>
      <c r="X1518">
        <v>66</v>
      </c>
      <c r="Y1518">
        <v>30</v>
      </c>
      <c r="Z1518">
        <v>27</v>
      </c>
      <c r="AA1518">
        <v>0</v>
      </c>
      <c r="AB1518">
        <v>10</v>
      </c>
      <c r="AC1518">
        <v>56</v>
      </c>
      <c r="AD1518">
        <v>0</v>
      </c>
      <c r="AE1518">
        <v>57</v>
      </c>
      <c r="AF1518">
        <v>12</v>
      </c>
      <c r="AG1518">
        <v>95</v>
      </c>
      <c r="AH1518">
        <v>14</v>
      </c>
      <c r="AI1518">
        <v>2</v>
      </c>
      <c r="AJ1518">
        <v>0</v>
      </c>
      <c r="AK1518">
        <v>36</v>
      </c>
      <c r="AL1518">
        <v>87</v>
      </c>
      <c r="AM1518">
        <v>0</v>
      </c>
      <c r="AN1518">
        <v>123</v>
      </c>
      <c r="AO1518">
        <v>0.98373983739837401</v>
      </c>
      <c r="AP1518">
        <v>1.6260162601626021E-2</v>
      </c>
      <c r="AQ1518">
        <v>0</v>
      </c>
      <c r="AR1518">
        <v>2.4390243902439029E-2</v>
      </c>
      <c r="AS1518">
        <v>8.943089430894309E-2</v>
      </c>
      <c r="AT1518">
        <v>8.943089430894309E-2</v>
      </c>
      <c r="AU1518">
        <v>0.11382113821138209</v>
      </c>
      <c r="AV1518">
        <v>0.14634146341463411</v>
      </c>
      <c r="AW1518">
        <v>0.16260162601626019</v>
      </c>
      <c r="AX1518">
        <v>0.14634146341463411</v>
      </c>
      <c r="AY1518">
        <v>8.1300813008130079E-2</v>
      </c>
      <c r="AZ1518">
        <v>7.3170731707317069E-2</v>
      </c>
      <c r="BA1518">
        <v>8.130081300813009E-3</v>
      </c>
      <c r="BB1518">
        <v>6.5040650406504072E-2</v>
      </c>
      <c r="BC1518">
        <v>0</v>
      </c>
      <c r="BD1518">
        <v>0.96747967479674801</v>
      </c>
      <c r="BE1518">
        <v>3.2520325203252043E-2</v>
      </c>
      <c r="BF1518">
        <v>0</v>
      </c>
      <c r="BG1518">
        <v>0.53658536585365857</v>
      </c>
      <c r="BH1518">
        <v>0.24390243902439021</v>
      </c>
      <c r="BI1518">
        <v>0.21951219512195119</v>
      </c>
      <c r="BJ1518">
        <v>0</v>
      </c>
      <c r="BK1518">
        <v>8.1300813008130079E-2</v>
      </c>
      <c r="BL1518">
        <v>0.45528455284552838</v>
      </c>
      <c r="BM1518">
        <v>0</v>
      </c>
      <c r="BN1518">
        <v>0.46341463414634149</v>
      </c>
      <c r="BO1518">
        <v>9.7560975609756101E-2</v>
      </c>
      <c r="BP1518">
        <v>0.77235772357723576</v>
      </c>
      <c r="BQ1518">
        <v>0.11382113821138209</v>
      </c>
      <c r="BR1518">
        <v>1.6260162601626021E-2</v>
      </c>
      <c r="BS1518">
        <v>0</v>
      </c>
      <c r="BT1518">
        <v>0.29268292682926828</v>
      </c>
      <c r="BU1518">
        <v>0.70731707317073167</v>
      </c>
      <c r="BV1518">
        <v>0</v>
      </c>
      <c r="BW1518">
        <v>1</v>
      </c>
      <c r="BX1518" t="s">
        <v>2741</v>
      </c>
      <c r="BY1518">
        <v>4315</v>
      </c>
      <c r="BZ1518">
        <v>2.8505214368482041E-2</v>
      </c>
      <c r="CA1518">
        <v>0</v>
      </c>
    </row>
    <row r="1519" spans="1:79" customFormat="1" x14ac:dyDescent="0.25">
      <c r="A1519" t="s">
        <v>2746</v>
      </c>
      <c r="B1519" t="s">
        <v>354</v>
      </c>
      <c r="C1519" t="s">
        <v>394</v>
      </c>
      <c r="D1519" t="s">
        <v>961</v>
      </c>
      <c r="E1519">
        <v>2021</v>
      </c>
      <c r="F1519">
        <v>46</v>
      </c>
      <c r="G1519">
        <v>0</v>
      </c>
      <c r="H1519">
        <v>0</v>
      </c>
      <c r="I1519">
        <v>12</v>
      </c>
      <c r="J1519">
        <v>8</v>
      </c>
      <c r="K1519">
        <v>3</v>
      </c>
      <c r="L1519">
        <v>4</v>
      </c>
      <c r="M1519">
        <v>3</v>
      </c>
      <c r="N1519">
        <v>1</v>
      </c>
      <c r="O1519">
        <v>1</v>
      </c>
      <c r="P1519">
        <v>2</v>
      </c>
      <c r="Q1519">
        <v>1</v>
      </c>
      <c r="R1519">
        <v>2</v>
      </c>
      <c r="S1519">
        <v>9</v>
      </c>
      <c r="T1519">
        <v>0</v>
      </c>
      <c r="U1519">
        <v>42</v>
      </c>
      <c r="V1519">
        <v>4</v>
      </c>
      <c r="W1519">
        <v>0</v>
      </c>
      <c r="X1519">
        <v>0</v>
      </c>
      <c r="Y1519">
        <v>0</v>
      </c>
      <c r="Z1519">
        <v>19</v>
      </c>
      <c r="AA1519">
        <v>27</v>
      </c>
      <c r="AB1519">
        <v>0</v>
      </c>
      <c r="AC1519">
        <v>0</v>
      </c>
      <c r="AD1519">
        <v>46</v>
      </c>
      <c r="AE1519">
        <v>0</v>
      </c>
      <c r="AF1519">
        <v>0</v>
      </c>
      <c r="AG1519">
        <v>0</v>
      </c>
      <c r="AH1519">
        <v>0</v>
      </c>
      <c r="AI1519">
        <v>0</v>
      </c>
      <c r="AJ1519">
        <v>46</v>
      </c>
      <c r="AK1519">
        <v>13</v>
      </c>
      <c r="AL1519">
        <v>33</v>
      </c>
      <c r="AM1519">
        <v>0</v>
      </c>
      <c r="AN1519">
        <v>46</v>
      </c>
      <c r="AO1519">
        <v>1</v>
      </c>
      <c r="AP1519">
        <v>0</v>
      </c>
      <c r="AQ1519">
        <v>0</v>
      </c>
      <c r="AR1519">
        <v>0.2608695652173913</v>
      </c>
      <c r="AS1519">
        <v>0.17391304347826089</v>
      </c>
      <c r="AT1519">
        <v>6.5217391304347824E-2</v>
      </c>
      <c r="AU1519">
        <v>8.6956521739130432E-2</v>
      </c>
      <c r="AV1519">
        <v>6.5217391304347824E-2</v>
      </c>
      <c r="AW1519">
        <v>2.1739130434782612E-2</v>
      </c>
      <c r="AX1519">
        <v>2.1739130434782612E-2</v>
      </c>
      <c r="AY1519">
        <v>4.3478260869565223E-2</v>
      </c>
      <c r="AZ1519">
        <v>2.1739130434782612E-2</v>
      </c>
      <c r="BA1519">
        <v>0.19565217391304349</v>
      </c>
      <c r="BB1519">
        <v>4.3478260869565223E-2</v>
      </c>
      <c r="BC1519">
        <v>0</v>
      </c>
      <c r="BD1519">
        <v>0.91304347826086951</v>
      </c>
      <c r="BE1519">
        <v>8.6956521739130432E-2</v>
      </c>
      <c r="BF1519">
        <v>0</v>
      </c>
      <c r="BG1519">
        <v>0</v>
      </c>
      <c r="BH1519">
        <v>0</v>
      </c>
      <c r="BI1519">
        <v>0.41304347826086962</v>
      </c>
      <c r="BJ1519">
        <v>0.58695652173913049</v>
      </c>
      <c r="BK1519">
        <v>0</v>
      </c>
      <c r="BL1519">
        <v>0</v>
      </c>
      <c r="BM1519">
        <v>1</v>
      </c>
      <c r="BN1519">
        <v>0</v>
      </c>
      <c r="BO1519">
        <v>0</v>
      </c>
      <c r="BP1519">
        <v>0</v>
      </c>
      <c r="BQ1519">
        <v>0</v>
      </c>
      <c r="BR1519">
        <v>0</v>
      </c>
      <c r="BS1519">
        <v>1</v>
      </c>
      <c r="BT1519">
        <v>0.28260869565217389</v>
      </c>
      <c r="BU1519">
        <v>0.71739130434782605</v>
      </c>
      <c r="BV1519">
        <v>0</v>
      </c>
      <c r="BW1519">
        <v>1</v>
      </c>
      <c r="BX1519" t="s">
        <v>2741</v>
      </c>
      <c r="BY1519">
        <v>4315</v>
      </c>
      <c r="BZ1519">
        <v>1.0660486674391661E-2</v>
      </c>
      <c r="CA1519">
        <v>0</v>
      </c>
    </row>
    <row r="1520" spans="1:79" customFormat="1" x14ac:dyDescent="0.25">
      <c r="A1520" t="s">
        <v>2747</v>
      </c>
      <c r="B1520" t="s">
        <v>354</v>
      </c>
      <c r="C1520" t="s">
        <v>43</v>
      </c>
      <c r="D1520" t="s">
        <v>44</v>
      </c>
      <c r="E1520">
        <v>2021</v>
      </c>
      <c r="F1520">
        <v>44864</v>
      </c>
      <c r="G1520">
        <v>4917</v>
      </c>
      <c r="H1520">
        <v>0</v>
      </c>
      <c r="I1520">
        <v>7164</v>
      </c>
      <c r="J1520">
        <v>8572</v>
      </c>
      <c r="K1520">
        <v>7761</v>
      </c>
      <c r="L1520">
        <v>5862</v>
      </c>
      <c r="M1520">
        <v>5521</v>
      </c>
      <c r="N1520">
        <v>4829</v>
      </c>
      <c r="O1520">
        <v>3949</v>
      </c>
      <c r="P1520">
        <v>2580</v>
      </c>
      <c r="Q1520">
        <v>1051</v>
      </c>
      <c r="R1520">
        <v>347</v>
      </c>
      <c r="S1520">
        <v>2145</v>
      </c>
      <c r="T1520">
        <v>0</v>
      </c>
      <c r="U1520">
        <v>43946</v>
      </c>
      <c r="V1520">
        <v>5833</v>
      </c>
      <c r="W1520">
        <v>2</v>
      </c>
      <c r="X1520">
        <v>29517</v>
      </c>
      <c r="Y1520">
        <v>16460</v>
      </c>
      <c r="Z1520">
        <v>3804</v>
      </c>
      <c r="AA1520">
        <v>0</v>
      </c>
      <c r="AB1520">
        <v>1554</v>
      </c>
      <c r="AC1520">
        <v>42596</v>
      </c>
      <c r="AD1520">
        <v>22</v>
      </c>
      <c r="AE1520">
        <v>5609</v>
      </c>
      <c r="AF1520">
        <v>1248</v>
      </c>
      <c r="AG1520">
        <v>48021</v>
      </c>
      <c r="AH1520">
        <v>436</v>
      </c>
      <c r="AI1520" t="s">
        <v>74</v>
      </c>
      <c r="AJ1520">
        <v>76</v>
      </c>
      <c r="AK1520">
        <v>3843</v>
      </c>
      <c r="AL1520">
        <v>45928</v>
      </c>
      <c r="AM1520">
        <v>10</v>
      </c>
      <c r="AN1520">
        <v>49781</v>
      </c>
      <c r="AO1520">
        <v>0.90122737590647028</v>
      </c>
      <c r="AP1520">
        <v>9.877262409352966E-2</v>
      </c>
      <c r="AQ1520">
        <v>0</v>
      </c>
      <c r="AR1520">
        <v>0.14391032723328179</v>
      </c>
      <c r="AS1520">
        <v>0.17219421064261459</v>
      </c>
      <c r="AT1520">
        <v>0.1559028545027219</v>
      </c>
      <c r="AU1520">
        <v>0.1177557702737992</v>
      </c>
      <c r="AV1520">
        <v>0.1109057672606014</v>
      </c>
      <c r="AW1520">
        <v>9.7004881380446356E-2</v>
      </c>
      <c r="AX1520">
        <v>7.9327454249613308E-2</v>
      </c>
      <c r="AY1520">
        <v>5.182700226994235E-2</v>
      </c>
      <c r="AZ1520">
        <v>2.1112472630119929E-2</v>
      </c>
      <c r="BA1520">
        <v>4.308872863140556E-2</v>
      </c>
      <c r="BB1520">
        <v>6.9705309254534864E-3</v>
      </c>
      <c r="BC1520">
        <v>0</v>
      </c>
      <c r="BD1520">
        <v>0.88278660533135134</v>
      </c>
      <c r="BE1520">
        <v>0.11717321869789681</v>
      </c>
      <c r="BF1520">
        <v>4.0175970751893293E-5</v>
      </c>
      <c r="BG1520">
        <v>0.59293706434181714</v>
      </c>
      <c r="BH1520">
        <v>0.33064823928808179</v>
      </c>
      <c r="BI1520">
        <v>7.6414696370101037E-2</v>
      </c>
      <c r="BJ1520">
        <v>0</v>
      </c>
      <c r="BK1520">
        <v>3.1216729274221089E-2</v>
      </c>
      <c r="BL1520">
        <v>0.85566782507382333</v>
      </c>
      <c r="BM1520">
        <v>4.4193567827082619E-4</v>
      </c>
      <c r="BN1520">
        <v>0.11267350997368469</v>
      </c>
      <c r="BO1520">
        <v>2.5069805749181419E-2</v>
      </c>
      <c r="BP1520">
        <v>0.96464514573833393</v>
      </c>
      <c r="BQ1520">
        <v>8.7583616239127384E-3</v>
      </c>
      <c r="BR1520">
        <v>0</v>
      </c>
      <c r="BS1520">
        <v>1.5266868885719449E-3</v>
      </c>
      <c r="BT1520">
        <v>7.7198127799762956E-2</v>
      </c>
      <c r="BU1520">
        <v>0.92260099234647752</v>
      </c>
      <c r="BV1520">
        <v>2.008798537594665E-4</v>
      </c>
      <c r="BW1520">
        <v>1</v>
      </c>
      <c r="BX1520" t="s">
        <v>2748</v>
      </c>
      <c r="BY1520">
        <v>49781</v>
      </c>
      <c r="BZ1520">
        <v>1</v>
      </c>
      <c r="CA1520">
        <v>0</v>
      </c>
    </row>
    <row r="1521" spans="1:79" customFormat="1" x14ac:dyDescent="0.25">
      <c r="A1521" t="s">
        <v>2749</v>
      </c>
      <c r="B1521" t="s">
        <v>354</v>
      </c>
      <c r="C1521" t="s">
        <v>43</v>
      </c>
      <c r="D1521" t="s">
        <v>947</v>
      </c>
      <c r="E1521">
        <v>2021</v>
      </c>
      <c r="F1521">
        <v>7927</v>
      </c>
      <c r="G1521">
        <v>697</v>
      </c>
      <c r="H1521">
        <v>0</v>
      </c>
      <c r="I1521">
        <v>1132</v>
      </c>
      <c r="J1521">
        <v>1426</v>
      </c>
      <c r="K1521">
        <v>1414</v>
      </c>
      <c r="L1521">
        <v>1066</v>
      </c>
      <c r="M1521">
        <v>1052</v>
      </c>
      <c r="N1521">
        <v>876</v>
      </c>
      <c r="O1521">
        <v>681</v>
      </c>
      <c r="P1521">
        <v>461</v>
      </c>
      <c r="Q1521">
        <v>205</v>
      </c>
      <c r="R1521">
        <v>72</v>
      </c>
      <c r="S1521">
        <v>239</v>
      </c>
      <c r="T1521">
        <v>0</v>
      </c>
      <c r="U1521">
        <v>7544</v>
      </c>
      <c r="V1521">
        <v>1079</v>
      </c>
      <c r="W1521">
        <v>1</v>
      </c>
      <c r="X1521">
        <v>5743</v>
      </c>
      <c r="Y1521">
        <v>2007</v>
      </c>
      <c r="Z1521">
        <v>874</v>
      </c>
      <c r="AA1521">
        <v>0</v>
      </c>
      <c r="AB1521">
        <v>596</v>
      </c>
      <c r="AC1521">
        <v>6546</v>
      </c>
      <c r="AD1521">
        <v>4</v>
      </c>
      <c r="AE1521">
        <v>1478</v>
      </c>
      <c r="AF1521">
        <v>529</v>
      </c>
      <c r="AG1521">
        <v>8013</v>
      </c>
      <c r="AH1521">
        <v>70</v>
      </c>
      <c r="AI1521" t="s">
        <v>74</v>
      </c>
      <c r="AJ1521">
        <v>12</v>
      </c>
      <c r="AK1521">
        <v>575</v>
      </c>
      <c r="AL1521">
        <v>8046</v>
      </c>
      <c r="AM1521">
        <v>3</v>
      </c>
      <c r="AN1521">
        <v>8624</v>
      </c>
      <c r="AO1521">
        <v>0.91917903525046385</v>
      </c>
      <c r="AP1521">
        <v>8.0820964749536178E-2</v>
      </c>
      <c r="AQ1521">
        <v>0</v>
      </c>
      <c r="AR1521">
        <v>0.13126159554730979</v>
      </c>
      <c r="AS1521">
        <v>0.16535250463821891</v>
      </c>
      <c r="AT1521">
        <v>0.163961038961039</v>
      </c>
      <c r="AU1521">
        <v>0.12360853432282</v>
      </c>
      <c r="AV1521">
        <v>0.1219851576994434</v>
      </c>
      <c r="AW1521">
        <v>0.1015769944341373</v>
      </c>
      <c r="AX1521">
        <v>7.896567717996289E-2</v>
      </c>
      <c r="AY1521">
        <v>5.3455473098330243E-2</v>
      </c>
      <c r="AZ1521">
        <v>2.3770871985157701E-2</v>
      </c>
      <c r="BA1521">
        <v>2.7713358070500928E-2</v>
      </c>
      <c r="BB1521">
        <v>8.3487940630797772E-3</v>
      </c>
      <c r="BC1521">
        <v>0</v>
      </c>
      <c r="BD1521">
        <v>0.87476808905380332</v>
      </c>
      <c r="BE1521">
        <v>0.12511595547309831</v>
      </c>
      <c r="BF1521">
        <v>1.159554730983302E-4</v>
      </c>
      <c r="BG1521">
        <v>0.66593228200371057</v>
      </c>
      <c r="BH1521">
        <v>0.23272263450834879</v>
      </c>
      <c r="BI1521">
        <v>0.10134508348794059</v>
      </c>
      <c r="BJ1521">
        <v>0</v>
      </c>
      <c r="BK1521">
        <v>6.9109461966604821E-2</v>
      </c>
      <c r="BL1521">
        <v>0.75904452690166979</v>
      </c>
      <c r="BM1521">
        <v>4.6382189239332103E-4</v>
      </c>
      <c r="BN1521">
        <v>0.1713821892393321</v>
      </c>
      <c r="BO1521">
        <v>6.1340445269016698E-2</v>
      </c>
      <c r="BP1521">
        <v>0.92915120593692024</v>
      </c>
      <c r="BQ1521">
        <v>8.1168831168831161E-3</v>
      </c>
      <c r="BR1521">
        <v>0</v>
      </c>
      <c r="BS1521">
        <v>1.3914656771799631E-3</v>
      </c>
      <c r="BT1521">
        <v>6.6674397031539892E-2</v>
      </c>
      <c r="BU1521">
        <v>0.93297773654916516</v>
      </c>
      <c r="BV1521">
        <v>3.4786641929499072E-4</v>
      </c>
      <c r="BW1521">
        <v>1</v>
      </c>
      <c r="BX1521" t="s">
        <v>2748</v>
      </c>
      <c r="BY1521">
        <v>49781</v>
      </c>
      <c r="BZ1521">
        <v>0.1732387858821639</v>
      </c>
      <c r="CA1521">
        <v>0</v>
      </c>
    </row>
    <row r="1522" spans="1:79" customFormat="1" x14ac:dyDescent="0.25">
      <c r="A1522" t="s">
        <v>2750</v>
      </c>
      <c r="B1522" t="s">
        <v>354</v>
      </c>
      <c r="C1522" t="s">
        <v>43</v>
      </c>
      <c r="D1522" t="s">
        <v>949</v>
      </c>
      <c r="E1522">
        <v>2021</v>
      </c>
      <c r="F1522">
        <v>18373</v>
      </c>
      <c r="G1522">
        <v>2432</v>
      </c>
      <c r="H1522">
        <v>0</v>
      </c>
      <c r="I1522">
        <v>3586</v>
      </c>
      <c r="J1522">
        <v>3944</v>
      </c>
      <c r="K1522">
        <v>3322</v>
      </c>
      <c r="L1522">
        <v>2378</v>
      </c>
      <c r="M1522">
        <v>1965</v>
      </c>
      <c r="N1522">
        <v>1730</v>
      </c>
      <c r="O1522">
        <v>1535</v>
      </c>
      <c r="P1522">
        <v>855</v>
      </c>
      <c r="Q1522">
        <v>296</v>
      </c>
      <c r="R1522">
        <v>79</v>
      </c>
      <c r="S1522">
        <v>1115</v>
      </c>
      <c r="T1522">
        <v>0</v>
      </c>
      <c r="U1522">
        <v>19149</v>
      </c>
      <c r="V1522">
        <v>1656</v>
      </c>
      <c r="W1522">
        <v>0</v>
      </c>
      <c r="X1522">
        <v>11520</v>
      </c>
      <c r="Y1522">
        <v>8119</v>
      </c>
      <c r="Z1522">
        <v>1166</v>
      </c>
      <c r="AA1522">
        <v>0</v>
      </c>
      <c r="AB1522">
        <v>90</v>
      </c>
      <c r="AC1522">
        <v>19781</v>
      </c>
      <c r="AD1522">
        <v>5</v>
      </c>
      <c r="AE1522">
        <v>929</v>
      </c>
      <c r="AF1522">
        <v>99</v>
      </c>
      <c r="AG1522">
        <v>20674</v>
      </c>
      <c r="AH1522">
        <v>21</v>
      </c>
      <c r="AI1522" t="s">
        <v>74</v>
      </c>
      <c r="AJ1522">
        <v>11</v>
      </c>
      <c r="AK1522">
        <v>1271</v>
      </c>
      <c r="AL1522">
        <v>19529</v>
      </c>
      <c r="AM1522">
        <v>5</v>
      </c>
      <c r="AN1522">
        <v>20805</v>
      </c>
      <c r="AO1522">
        <v>0.88310502283105019</v>
      </c>
      <c r="AP1522">
        <v>0.1168949771689498</v>
      </c>
      <c r="AQ1522">
        <v>0</v>
      </c>
      <c r="AR1522">
        <v>0.17236241288151891</v>
      </c>
      <c r="AS1522">
        <v>0.1895698149483297</v>
      </c>
      <c r="AT1522">
        <v>0.1596731554914684</v>
      </c>
      <c r="AU1522">
        <v>0.11429944724825759</v>
      </c>
      <c r="AV1522">
        <v>9.4448449891852915E-2</v>
      </c>
      <c r="AW1522">
        <v>8.315308819995193E-2</v>
      </c>
      <c r="AX1522">
        <v>7.3780341264119198E-2</v>
      </c>
      <c r="AY1522">
        <v>4.1095890410958902E-2</v>
      </c>
      <c r="AZ1522">
        <v>1.422734919490507E-2</v>
      </c>
      <c r="BA1522">
        <v>5.3592886325402538E-2</v>
      </c>
      <c r="BB1522">
        <v>3.797164143234799E-3</v>
      </c>
      <c r="BC1522">
        <v>0</v>
      </c>
      <c r="BD1522">
        <v>0.92040374909877432</v>
      </c>
      <c r="BE1522">
        <v>7.9596250901225671E-2</v>
      </c>
      <c r="BF1522">
        <v>0</v>
      </c>
      <c r="BG1522">
        <v>0.55371304974765678</v>
      </c>
      <c r="BH1522">
        <v>0.39024273011295357</v>
      </c>
      <c r="BI1522">
        <v>5.6044220139389568E-2</v>
      </c>
      <c r="BJ1522">
        <v>0</v>
      </c>
      <c r="BK1522">
        <v>4.3258832011535686E-3</v>
      </c>
      <c r="BL1522">
        <v>0.95078106224465275</v>
      </c>
      <c r="BM1522">
        <v>2.4032684450853159E-4</v>
      </c>
      <c r="BN1522">
        <v>4.4652727709685168E-2</v>
      </c>
      <c r="BO1522">
        <v>4.7584715212689258E-3</v>
      </c>
      <c r="BP1522">
        <v>0.99370343667387651</v>
      </c>
      <c r="BQ1522">
        <v>1.009372746935833E-3</v>
      </c>
      <c r="BR1522">
        <v>0</v>
      </c>
      <c r="BS1522">
        <v>5.2871905791876948E-4</v>
      </c>
      <c r="BT1522">
        <v>6.1091083874068731E-2</v>
      </c>
      <c r="BU1522">
        <v>0.93866858928142272</v>
      </c>
      <c r="BV1522">
        <v>2.4032684450853159E-4</v>
      </c>
      <c r="BW1522">
        <v>1</v>
      </c>
      <c r="BX1522" t="s">
        <v>2748</v>
      </c>
      <c r="BY1522">
        <v>49781</v>
      </c>
      <c r="BZ1522">
        <v>0.41793053574657002</v>
      </c>
      <c r="CA1522">
        <v>0</v>
      </c>
    </row>
    <row r="1523" spans="1:79" customFormat="1" x14ac:dyDescent="0.25">
      <c r="A1523" t="s">
        <v>2751</v>
      </c>
      <c r="B1523" t="s">
        <v>354</v>
      </c>
      <c r="C1523" t="s">
        <v>43</v>
      </c>
      <c r="D1523" t="s">
        <v>951</v>
      </c>
      <c r="E1523">
        <v>2021</v>
      </c>
      <c r="F1523">
        <v>15197</v>
      </c>
      <c r="G1523">
        <v>1554</v>
      </c>
      <c r="H1523">
        <v>0</v>
      </c>
      <c r="I1523">
        <v>2071</v>
      </c>
      <c r="J1523">
        <v>2624</v>
      </c>
      <c r="K1523">
        <v>2465</v>
      </c>
      <c r="L1523">
        <v>1991</v>
      </c>
      <c r="M1523">
        <v>2093</v>
      </c>
      <c r="N1523">
        <v>1864</v>
      </c>
      <c r="O1523">
        <v>1432</v>
      </c>
      <c r="P1523">
        <v>1009</v>
      </c>
      <c r="Q1523">
        <v>400</v>
      </c>
      <c r="R1523">
        <v>110</v>
      </c>
      <c r="S1523">
        <v>692</v>
      </c>
      <c r="T1523">
        <v>0</v>
      </c>
      <c r="U1523">
        <v>14020</v>
      </c>
      <c r="V1523">
        <v>2731</v>
      </c>
      <c r="W1523">
        <v>0</v>
      </c>
      <c r="X1523">
        <v>9935</v>
      </c>
      <c r="Y1523">
        <v>5431</v>
      </c>
      <c r="Z1523">
        <v>1385</v>
      </c>
      <c r="AA1523">
        <v>0</v>
      </c>
      <c r="AB1523">
        <v>624</v>
      </c>
      <c r="AC1523">
        <v>14220</v>
      </c>
      <c r="AD1523">
        <v>8</v>
      </c>
      <c r="AE1523">
        <v>1899</v>
      </c>
      <c r="AF1523">
        <v>327</v>
      </c>
      <c r="AG1523">
        <v>16378</v>
      </c>
      <c r="AH1523">
        <v>33</v>
      </c>
      <c r="AI1523" t="s">
        <v>74</v>
      </c>
      <c r="AJ1523">
        <v>13</v>
      </c>
      <c r="AK1523">
        <v>1629</v>
      </c>
      <c r="AL1523">
        <v>15122</v>
      </c>
      <c r="AM1523">
        <v>0</v>
      </c>
      <c r="AN1523">
        <v>16751</v>
      </c>
      <c r="AO1523">
        <v>0.90722941913915589</v>
      </c>
      <c r="AP1523">
        <v>9.2770580860844123E-2</v>
      </c>
      <c r="AQ1523">
        <v>0</v>
      </c>
      <c r="AR1523">
        <v>0.123634409885977</v>
      </c>
      <c r="AS1523">
        <v>0.15664736433645751</v>
      </c>
      <c r="AT1523">
        <v>0.14715539370783831</v>
      </c>
      <c r="AU1523">
        <v>0.11885857560742639</v>
      </c>
      <c r="AV1523">
        <v>0.1249477643125784</v>
      </c>
      <c r="AW1523">
        <v>0.11127693869022751</v>
      </c>
      <c r="AX1523">
        <v>8.5487433586054568E-2</v>
      </c>
      <c r="AY1523">
        <v>6.023520983821861E-2</v>
      </c>
      <c r="AZ1523">
        <v>2.3879171392752668E-2</v>
      </c>
      <c r="BA1523">
        <v>4.1310966509462123E-2</v>
      </c>
      <c r="BB1523">
        <v>6.566772133006985E-3</v>
      </c>
      <c r="BC1523">
        <v>0</v>
      </c>
      <c r="BD1523">
        <v>0.83696495731598108</v>
      </c>
      <c r="BE1523">
        <v>0.16303504268401889</v>
      </c>
      <c r="BF1523">
        <v>0</v>
      </c>
      <c r="BG1523">
        <v>0.59309891946749449</v>
      </c>
      <c r="BH1523">
        <v>0.32421944958509941</v>
      </c>
      <c r="BI1523">
        <v>8.2681630947406132E-2</v>
      </c>
      <c r="BJ1523">
        <v>0</v>
      </c>
      <c r="BK1523">
        <v>3.725150737269417E-2</v>
      </c>
      <c r="BL1523">
        <v>0.84890454301235752</v>
      </c>
      <c r="BM1523">
        <v>4.7758342785505343E-4</v>
      </c>
      <c r="BN1523">
        <v>0.1133663661870933</v>
      </c>
      <c r="BO1523">
        <v>1.952122261357531E-2</v>
      </c>
      <c r="BP1523">
        <v>0.97773267267625819</v>
      </c>
      <c r="BQ1523">
        <v>1.970031639902095E-3</v>
      </c>
      <c r="BR1523">
        <v>0</v>
      </c>
      <c r="BS1523">
        <v>7.7607307026446185E-4</v>
      </c>
      <c r="BT1523">
        <v>9.7247925496985257E-2</v>
      </c>
      <c r="BU1523">
        <v>0.90275207450301476</v>
      </c>
      <c r="BV1523">
        <v>0</v>
      </c>
      <c r="BW1523">
        <v>1</v>
      </c>
      <c r="BX1523" t="s">
        <v>2748</v>
      </c>
      <c r="BY1523">
        <v>49781</v>
      </c>
      <c r="BZ1523">
        <v>0.33649384303248231</v>
      </c>
      <c r="CA1523">
        <v>0</v>
      </c>
    </row>
    <row r="1524" spans="1:79" customFormat="1" x14ac:dyDescent="0.25">
      <c r="A1524" t="s">
        <v>2752</v>
      </c>
      <c r="B1524" t="s">
        <v>354</v>
      </c>
      <c r="C1524" t="s">
        <v>43</v>
      </c>
      <c r="D1524" t="s">
        <v>953</v>
      </c>
      <c r="E1524">
        <v>2021</v>
      </c>
      <c r="F1524">
        <v>3349</v>
      </c>
      <c r="G1524">
        <v>233</v>
      </c>
      <c r="H1524">
        <v>0</v>
      </c>
      <c r="I1524">
        <v>371</v>
      </c>
      <c r="J1524">
        <v>575</v>
      </c>
      <c r="K1524">
        <v>557</v>
      </c>
      <c r="L1524">
        <v>426</v>
      </c>
      <c r="M1524">
        <v>410</v>
      </c>
      <c r="N1524">
        <v>356</v>
      </c>
      <c r="O1524">
        <v>300</v>
      </c>
      <c r="P1524">
        <v>253</v>
      </c>
      <c r="Q1524">
        <v>150</v>
      </c>
      <c r="R1524">
        <v>86</v>
      </c>
      <c r="S1524">
        <v>98</v>
      </c>
      <c r="T1524">
        <v>0</v>
      </c>
      <c r="U1524">
        <v>3220</v>
      </c>
      <c r="V1524">
        <v>361</v>
      </c>
      <c r="W1524">
        <v>1</v>
      </c>
      <c r="X1524">
        <v>2307</v>
      </c>
      <c r="Y1524">
        <v>898</v>
      </c>
      <c r="Z1524">
        <v>377</v>
      </c>
      <c r="AA1524">
        <v>0</v>
      </c>
      <c r="AB1524">
        <v>244</v>
      </c>
      <c r="AC1524">
        <v>2031</v>
      </c>
      <c r="AD1524">
        <v>4</v>
      </c>
      <c r="AE1524">
        <v>1303</v>
      </c>
      <c r="AF1524">
        <v>293</v>
      </c>
      <c r="AG1524">
        <v>2938</v>
      </c>
      <c r="AH1524">
        <v>312</v>
      </c>
      <c r="AI1524" t="s">
        <v>74</v>
      </c>
      <c r="AJ1524">
        <v>39</v>
      </c>
      <c r="AK1524">
        <v>366</v>
      </c>
      <c r="AL1524">
        <v>3214</v>
      </c>
      <c r="AM1524">
        <v>2</v>
      </c>
      <c r="AN1524">
        <v>3582</v>
      </c>
      <c r="AO1524">
        <v>0.93495254048017862</v>
      </c>
      <c r="AP1524">
        <v>6.5047459519821327E-2</v>
      </c>
      <c r="AQ1524">
        <v>0</v>
      </c>
      <c r="AR1524">
        <v>0.1035734226689001</v>
      </c>
      <c r="AS1524">
        <v>0.16052484645449469</v>
      </c>
      <c r="AT1524">
        <v>0.15549972082635399</v>
      </c>
      <c r="AU1524">
        <v>0.11892797319933</v>
      </c>
      <c r="AV1524">
        <v>0.1144611948632049</v>
      </c>
      <c r="AW1524">
        <v>9.9385817978782806E-2</v>
      </c>
      <c r="AX1524">
        <v>8.3752093802345065E-2</v>
      </c>
      <c r="AY1524">
        <v>7.0630932439977673E-2</v>
      </c>
      <c r="AZ1524">
        <v>4.1876046901172533E-2</v>
      </c>
      <c r="BA1524">
        <v>2.735901730876605E-2</v>
      </c>
      <c r="BB1524">
        <v>2.400893355667225E-2</v>
      </c>
      <c r="BC1524">
        <v>0</v>
      </c>
      <c r="BD1524">
        <v>0.89893914014517029</v>
      </c>
      <c r="BE1524">
        <v>0.1007816862088219</v>
      </c>
      <c r="BF1524">
        <v>2.7917364600781692E-4</v>
      </c>
      <c r="BG1524">
        <v>0.64405360134003353</v>
      </c>
      <c r="BH1524">
        <v>0.25069793411501962</v>
      </c>
      <c r="BI1524">
        <v>0.105248464544947</v>
      </c>
      <c r="BJ1524">
        <v>0</v>
      </c>
      <c r="BK1524">
        <v>6.811836962590731E-2</v>
      </c>
      <c r="BL1524">
        <v>0.56700167504187604</v>
      </c>
      <c r="BM1524">
        <v>1.116694584031267E-3</v>
      </c>
      <c r="BN1524">
        <v>0.36376326074818538</v>
      </c>
      <c r="BO1524">
        <v>8.1797878280290337E-2</v>
      </c>
      <c r="BP1524">
        <v>0.82021217197096596</v>
      </c>
      <c r="BQ1524">
        <v>8.7102177554438859E-2</v>
      </c>
      <c r="BR1524">
        <v>0</v>
      </c>
      <c r="BS1524">
        <v>1.0887772194304861E-2</v>
      </c>
      <c r="BT1524">
        <v>0.10217755443886101</v>
      </c>
      <c r="BU1524">
        <v>0.89726409826912334</v>
      </c>
      <c r="BV1524">
        <v>5.5834729201563373E-4</v>
      </c>
      <c r="BW1524">
        <v>1</v>
      </c>
      <c r="BX1524" t="s">
        <v>2748</v>
      </c>
      <c r="BY1524">
        <v>49781</v>
      </c>
      <c r="BZ1524">
        <v>7.1955163616640894E-2</v>
      </c>
      <c r="CA1524">
        <v>0</v>
      </c>
    </row>
    <row r="1525" spans="1:79" customFormat="1" x14ac:dyDescent="0.25">
      <c r="A1525" t="s">
        <v>2753</v>
      </c>
      <c r="B1525" t="s">
        <v>354</v>
      </c>
      <c r="C1525" t="s">
        <v>43</v>
      </c>
      <c r="D1525" t="s">
        <v>961</v>
      </c>
      <c r="E1525">
        <v>2021</v>
      </c>
      <c r="F1525">
        <v>18</v>
      </c>
      <c r="G1525">
        <v>1</v>
      </c>
      <c r="H1525">
        <v>0</v>
      </c>
      <c r="I1525">
        <v>4</v>
      </c>
      <c r="J1525">
        <v>3</v>
      </c>
      <c r="K1525">
        <v>3</v>
      </c>
      <c r="L1525">
        <v>1</v>
      </c>
      <c r="M1525">
        <v>1</v>
      </c>
      <c r="N1525">
        <v>3</v>
      </c>
      <c r="O1525">
        <v>1</v>
      </c>
      <c r="P1525">
        <v>2</v>
      </c>
      <c r="Q1525">
        <v>0</v>
      </c>
      <c r="R1525">
        <v>0</v>
      </c>
      <c r="S1525">
        <v>1</v>
      </c>
      <c r="T1525">
        <v>0</v>
      </c>
      <c r="U1525">
        <v>13</v>
      </c>
      <c r="V1525">
        <v>6</v>
      </c>
      <c r="W1525">
        <v>0</v>
      </c>
      <c r="X1525">
        <v>12</v>
      </c>
      <c r="Y1525">
        <v>5</v>
      </c>
      <c r="Z1525">
        <v>2</v>
      </c>
      <c r="AA1525">
        <v>0</v>
      </c>
      <c r="AB1525">
        <v>0</v>
      </c>
      <c r="AC1525">
        <v>18</v>
      </c>
      <c r="AD1525">
        <v>1</v>
      </c>
      <c r="AE1525">
        <v>0</v>
      </c>
      <c r="AF1525">
        <v>0</v>
      </c>
      <c r="AG1525">
        <v>18</v>
      </c>
      <c r="AH1525">
        <v>0</v>
      </c>
      <c r="AI1525" t="s">
        <v>74</v>
      </c>
      <c r="AJ1525">
        <v>1</v>
      </c>
      <c r="AK1525">
        <v>2</v>
      </c>
      <c r="AL1525">
        <v>17</v>
      </c>
      <c r="AM1525">
        <v>0</v>
      </c>
      <c r="AN1525">
        <v>19</v>
      </c>
      <c r="AO1525">
        <v>0.94736842105263153</v>
      </c>
      <c r="AP1525">
        <v>5.2631578947368418E-2</v>
      </c>
      <c r="AQ1525">
        <v>0</v>
      </c>
      <c r="AR1525">
        <v>0.2105263157894737</v>
      </c>
      <c r="AS1525">
        <v>0.15789473684210531</v>
      </c>
      <c r="AT1525">
        <v>0.15789473684210531</v>
      </c>
      <c r="AU1525">
        <v>5.2631578947368418E-2</v>
      </c>
      <c r="AV1525">
        <v>5.2631578947368418E-2</v>
      </c>
      <c r="AW1525">
        <v>0.15789473684210531</v>
      </c>
      <c r="AX1525">
        <v>5.2631578947368418E-2</v>
      </c>
      <c r="AY1525">
        <v>0.10526315789473679</v>
      </c>
      <c r="AZ1525">
        <v>0</v>
      </c>
      <c r="BA1525">
        <v>5.2631578947368418E-2</v>
      </c>
      <c r="BB1525">
        <v>0</v>
      </c>
      <c r="BC1525">
        <v>0</v>
      </c>
      <c r="BD1525">
        <v>0.68421052631578949</v>
      </c>
      <c r="BE1525">
        <v>0.31578947368421051</v>
      </c>
      <c r="BF1525">
        <v>0</v>
      </c>
      <c r="BG1525">
        <v>0.63157894736842102</v>
      </c>
      <c r="BH1525">
        <v>0.26315789473684209</v>
      </c>
      <c r="BI1525">
        <v>0.10526315789473679</v>
      </c>
      <c r="BJ1525">
        <v>0</v>
      </c>
      <c r="BK1525">
        <v>0</v>
      </c>
      <c r="BL1525">
        <v>0.94736842105263153</v>
      </c>
      <c r="BM1525">
        <v>5.2631578947368418E-2</v>
      </c>
      <c r="BN1525">
        <v>0</v>
      </c>
      <c r="BO1525">
        <v>0</v>
      </c>
      <c r="BP1525">
        <v>0.94736842105263153</v>
      </c>
      <c r="BQ1525">
        <v>0</v>
      </c>
      <c r="BR1525">
        <v>0</v>
      </c>
      <c r="BS1525">
        <v>5.2631578947368418E-2</v>
      </c>
      <c r="BT1525">
        <v>0.10526315789473679</v>
      </c>
      <c r="BU1525">
        <v>0.89473684210526316</v>
      </c>
      <c r="BV1525">
        <v>0</v>
      </c>
      <c r="BW1525">
        <v>1</v>
      </c>
      <c r="BX1525" t="s">
        <v>2748</v>
      </c>
      <c r="BY1525">
        <v>49781</v>
      </c>
      <c r="BZ1525">
        <v>3.8167172214298629E-4</v>
      </c>
      <c r="CA1525">
        <v>0</v>
      </c>
    </row>
    <row r="1526" spans="1:79" customFormat="1" x14ac:dyDescent="0.25">
      <c r="A1526" t="s">
        <v>2754</v>
      </c>
      <c r="B1526" t="s">
        <v>354</v>
      </c>
      <c r="C1526" t="s">
        <v>187</v>
      </c>
      <c r="D1526" t="s">
        <v>44</v>
      </c>
      <c r="E1526">
        <v>2021</v>
      </c>
      <c r="F1526">
        <v>642</v>
      </c>
      <c r="G1526">
        <v>68</v>
      </c>
      <c r="H1526">
        <v>0</v>
      </c>
      <c r="I1526">
        <v>103</v>
      </c>
      <c r="J1526">
        <v>108</v>
      </c>
      <c r="K1526">
        <v>79</v>
      </c>
      <c r="L1526">
        <v>75</v>
      </c>
      <c r="M1526">
        <v>53</v>
      </c>
      <c r="N1526">
        <v>88</v>
      </c>
      <c r="O1526">
        <v>74</v>
      </c>
      <c r="P1526">
        <v>61</v>
      </c>
      <c r="Q1526">
        <v>18</v>
      </c>
      <c r="R1526">
        <v>5</v>
      </c>
      <c r="S1526">
        <v>46</v>
      </c>
      <c r="T1526">
        <v>0</v>
      </c>
      <c r="U1526">
        <v>670</v>
      </c>
      <c r="V1526">
        <v>40</v>
      </c>
      <c r="W1526">
        <v>0</v>
      </c>
      <c r="X1526">
        <v>399</v>
      </c>
      <c r="Y1526">
        <v>205</v>
      </c>
      <c r="Z1526">
        <v>87</v>
      </c>
      <c r="AA1526">
        <v>19</v>
      </c>
      <c r="AB1526">
        <v>3</v>
      </c>
      <c r="AC1526">
        <v>624</v>
      </c>
      <c r="AD1526">
        <v>0</v>
      </c>
      <c r="AE1526">
        <v>83</v>
      </c>
      <c r="AF1526">
        <v>12</v>
      </c>
      <c r="AG1526">
        <v>693</v>
      </c>
      <c r="AH1526">
        <v>5</v>
      </c>
      <c r="AI1526">
        <v>0</v>
      </c>
      <c r="AJ1526">
        <v>0</v>
      </c>
      <c r="AK1526">
        <v>179</v>
      </c>
      <c r="AL1526">
        <v>531</v>
      </c>
      <c r="AM1526">
        <v>0</v>
      </c>
      <c r="AN1526">
        <v>710</v>
      </c>
      <c r="AO1526">
        <v>0.90422535211267607</v>
      </c>
      <c r="AP1526">
        <v>9.5774647887323941E-2</v>
      </c>
      <c r="AQ1526">
        <v>0</v>
      </c>
      <c r="AR1526">
        <v>0.1450704225352113</v>
      </c>
      <c r="AS1526">
        <v>0.15211267605633799</v>
      </c>
      <c r="AT1526">
        <v>0.11126760563380279</v>
      </c>
      <c r="AU1526">
        <v>0.10563380281690141</v>
      </c>
      <c r="AV1526">
        <v>7.464788732394366E-2</v>
      </c>
      <c r="AW1526">
        <v>0.123943661971831</v>
      </c>
      <c r="AX1526">
        <v>0.1042253521126761</v>
      </c>
      <c r="AY1526">
        <v>8.5915492957746475E-2</v>
      </c>
      <c r="AZ1526">
        <v>2.5352112676056339E-2</v>
      </c>
      <c r="BA1526">
        <v>6.4788732394366194E-2</v>
      </c>
      <c r="BB1526">
        <v>7.0422535211267607E-3</v>
      </c>
      <c r="BC1526">
        <v>0</v>
      </c>
      <c r="BD1526">
        <v>0.94366197183098588</v>
      </c>
      <c r="BE1526">
        <v>5.6338028169014093E-2</v>
      </c>
      <c r="BF1526">
        <v>0</v>
      </c>
      <c r="BG1526">
        <v>0.56197183098591552</v>
      </c>
      <c r="BH1526">
        <v>0.28873239436619719</v>
      </c>
      <c r="BI1526">
        <v>0.1225352112676056</v>
      </c>
      <c r="BJ1526">
        <v>2.6760563380281689E-2</v>
      </c>
      <c r="BK1526">
        <v>4.2253521126760559E-3</v>
      </c>
      <c r="BL1526">
        <v>0.87887323943661977</v>
      </c>
      <c r="BM1526">
        <v>0</v>
      </c>
      <c r="BN1526">
        <v>0.11690140845070419</v>
      </c>
      <c r="BO1526">
        <v>1.690140845070422E-2</v>
      </c>
      <c r="BP1526">
        <v>0.97605633802816905</v>
      </c>
      <c r="BQ1526">
        <v>7.0422535211267607E-3</v>
      </c>
      <c r="BR1526">
        <v>0</v>
      </c>
      <c r="BS1526">
        <v>0</v>
      </c>
      <c r="BT1526">
        <v>0.25211267605633803</v>
      </c>
      <c r="BU1526">
        <v>0.74788732394366197</v>
      </c>
      <c r="BV1526">
        <v>0</v>
      </c>
      <c r="BW1526">
        <v>1</v>
      </c>
      <c r="BX1526" t="s">
        <v>2755</v>
      </c>
      <c r="BY1526">
        <v>710</v>
      </c>
      <c r="BZ1526">
        <v>1</v>
      </c>
      <c r="CA1526">
        <v>0</v>
      </c>
    </row>
    <row r="1527" spans="1:79" customFormat="1" x14ac:dyDescent="0.25">
      <c r="A1527" t="s">
        <v>2756</v>
      </c>
      <c r="B1527" t="s">
        <v>354</v>
      </c>
      <c r="C1527" t="s">
        <v>187</v>
      </c>
      <c r="D1527" t="s">
        <v>947</v>
      </c>
      <c r="E1527">
        <v>2021</v>
      </c>
      <c r="F1527">
        <v>54</v>
      </c>
      <c r="G1527">
        <v>1</v>
      </c>
      <c r="H1527">
        <v>0</v>
      </c>
      <c r="I1527">
        <v>9</v>
      </c>
      <c r="J1527">
        <v>9</v>
      </c>
      <c r="K1527">
        <v>7</v>
      </c>
      <c r="L1527">
        <v>7</v>
      </c>
      <c r="M1527">
        <v>2</v>
      </c>
      <c r="N1527">
        <v>6</v>
      </c>
      <c r="O1527">
        <v>7</v>
      </c>
      <c r="P1527">
        <v>4</v>
      </c>
      <c r="Q1527">
        <v>2</v>
      </c>
      <c r="R1527">
        <v>0</v>
      </c>
      <c r="S1527">
        <v>2</v>
      </c>
      <c r="T1527">
        <v>0</v>
      </c>
      <c r="U1527">
        <v>55</v>
      </c>
      <c r="V1527">
        <v>0</v>
      </c>
      <c r="W1527">
        <v>0</v>
      </c>
      <c r="X1527">
        <v>45</v>
      </c>
      <c r="Y1527">
        <v>6</v>
      </c>
      <c r="Z1527">
        <v>4</v>
      </c>
      <c r="AA1527">
        <v>0</v>
      </c>
      <c r="AB1527">
        <v>0</v>
      </c>
      <c r="AC1527">
        <v>47</v>
      </c>
      <c r="AD1527">
        <v>0</v>
      </c>
      <c r="AE1527">
        <v>8</v>
      </c>
      <c r="AF1527">
        <v>0</v>
      </c>
      <c r="AG1527">
        <v>54</v>
      </c>
      <c r="AH1527">
        <v>1</v>
      </c>
      <c r="AI1527">
        <v>0</v>
      </c>
      <c r="AJ1527">
        <v>0</v>
      </c>
      <c r="AK1527">
        <v>18</v>
      </c>
      <c r="AL1527">
        <v>37</v>
      </c>
      <c r="AM1527">
        <v>0</v>
      </c>
      <c r="AN1527">
        <v>55</v>
      </c>
      <c r="AO1527">
        <v>0.98181818181818181</v>
      </c>
      <c r="AP1527">
        <v>1.8181818181818181E-2</v>
      </c>
      <c r="AQ1527">
        <v>0</v>
      </c>
      <c r="AR1527">
        <v>0.16363636363636361</v>
      </c>
      <c r="AS1527">
        <v>0.16363636363636361</v>
      </c>
      <c r="AT1527">
        <v>0.12727272727272729</v>
      </c>
      <c r="AU1527">
        <v>0.12727272727272729</v>
      </c>
      <c r="AV1527">
        <v>3.6363636363636362E-2</v>
      </c>
      <c r="AW1527">
        <v>0.1090909090909091</v>
      </c>
      <c r="AX1527">
        <v>0.12727272727272729</v>
      </c>
      <c r="AY1527">
        <v>7.2727272727272724E-2</v>
      </c>
      <c r="AZ1527">
        <v>3.6363636363636362E-2</v>
      </c>
      <c r="BA1527">
        <v>3.6363636363636362E-2</v>
      </c>
      <c r="BB1527">
        <v>0</v>
      </c>
      <c r="BC1527">
        <v>0</v>
      </c>
      <c r="BD1527">
        <v>1</v>
      </c>
      <c r="BE1527">
        <v>0</v>
      </c>
      <c r="BF1527">
        <v>0</v>
      </c>
      <c r="BG1527">
        <v>0.81818181818181823</v>
      </c>
      <c r="BH1527">
        <v>0.1090909090909091</v>
      </c>
      <c r="BI1527">
        <v>7.2727272727272724E-2</v>
      </c>
      <c r="BJ1527">
        <v>0</v>
      </c>
      <c r="BK1527">
        <v>0</v>
      </c>
      <c r="BL1527">
        <v>0.8545454545454545</v>
      </c>
      <c r="BM1527">
        <v>0</v>
      </c>
      <c r="BN1527">
        <v>0.14545454545454539</v>
      </c>
      <c r="BO1527">
        <v>0</v>
      </c>
      <c r="BP1527">
        <v>0.98181818181818181</v>
      </c>
      <c r="BQ1527">
        <v>1.8181818181818181E-2</v>
      </c>
      <c r="BR1527">
        <v>0</v>
      </c>
      <c r="BS1527">
        <v>0</v>
      </c>
      <c r="BT1527">
        <v>0.32727272727272733</v>
      </c>
      <c r="BU1527">
        <v>0.67272727272727273</v>
      </c>
      <c r="BV1527">
        <v>0</v>
      </c>
      <c r="BW1527">
        <v>1</v>
      </c>
      <c r="BX1527" t="s">
        <v>2755</v>
      </c>
      <c r="BY1527">
        <v>710</v>
      </c>
      <c r="BZ1527">
        <v>7.746478873239436E-2</v>
      </c>
      <c r="CA1527">
        <v>0</v>
      </c>
    </row>
    <row r="1528" spans="1:79" customFormat="1" x14ac:dyDescent="0.25">
      <c r="A1528" t="s">
        <v>2757</v>
      </c>
      <c r="B1528" t="s">
        <v>354</v>
      </c>
      <c r="C1528" t="s">
        <v>187</v>
      </c>
      <c r="D1528" t="s">
        <v>949</v>
      </c>
      <c r="E1528">
        <v>2021</v>
      </c>
      <c r="F1528">
        <v>266</v>
      </c>
      <c r="G1528">
        <v>42</v>
      </c>
      <c r="H1528">
        <v>0</v>
      </c>
      <c r="I1528">
        <v>49</v>
      </c>
      <c r="J1528">
        <v>48</v>
      </c>
      <c r="K1528">
        <v>34</v>
      </c>
      <c r="L1528">
        <v>33</v>
      </c>
      <c r="M1528">
        <v>20</v>
      </c>
      <c r="N1528">
        <v>38</v>
      </c>
      <c r="O1528">
        <v>37</v>
      </c>
      <c r="P1528">
        <v>25</v>
      </c>
      <c r="Q1528">
        <v>7</v>
      </c>
      <c r="R1528">
        <v>1</v>
      </c>
      <c r="S1528">
        <v>16</v>
      </c>
      <c r="T1528">
        <v>0</v>
      </c>
      <c r="U1528">
        <v>303</v>
      </c>
      <c r="V1528">
        <v>5</v>
      </c>
      <c r="W1528">
        <v>0</v>
      </c>
      <c r="X1528">
        <v>156</v>
      </c>
      <c r="Y1528">
        <v>105</v>
      </c>
      <c r="Z1528">
        <v>40</v>
      </c>
      <c r="AA1528">
        <v>7</v>
      </c>
      <c r="AB1528">
        <v>1</v>
      </c>
      <c r="AC1528">
        <v>270</v>
      </c>
      <c r="AD1528">
        <v>0</v>
      </c>
      <c r="AE1528">
        <v>37</v>
      </c>
      <c r="AF1528">
        <v>4</v>
      </c>
      <c r="AG1528">
        <v>303</v>
      </c>
      <c r="AH1528">
        <v>1</v>
      </c>
      <c r="AI1528">
        <v>0</v>
      </c>
      <c r="AJ1528">
        <v>0</v>
      </c>
      <c r="AK1528">
        <v>52</v>
      </c>
      <c r="AL1528">
        <v>256</v>
      </c>
      <c r="AM1528">
        <v>0</v>
      </c>
      <c r="AN1528">
        <v>308</v>
      </c>
      <c r="AO1528">
        <v>0.86363636363636365</v>
      </c>
      <c r="AP1528">
        <v>0.13636363636363641</v>
      </c>
      <c r="AQ1528">
        <v>0</v>
      </c>
      <c r="AR1528">
        <v>0.15909090909090909</v>
      </c>
      <c r="AS1528">
        <v>0.15584415584415581</v>
      </c>
      <c r="AT1528">
        <v>0.1103896103896104</v>
      </c>
      <c r="AU1528">
        <v>0.1071428571428571</v>
      </c>
      <c r="AV1528">
        <v>6.4935064935064929E-2</v>
      </c>
      <c r="AW1528">
        <v>0.1233766233766234</v>
      </c>
      <c r="AX1528">
        <v>0.1201298701298701</v>
      </c>
      <c r="AY1528">
        <v>8.1168831168831168E-2</v>
      </c>
      <c r="AZ1528">
        <v>2.2727272727272731E-2</v>
      </c>
      <c r="BA1528">
        <v>5.1948051948051951E-2</v>
      </c>
      <c r="BB1528">
        <v>3.246753246753247E-3</v>
      </c>
      <c r="BC1528">
        <v>0</v>
      </c>
      <c r="BD1528">
        <v>0.98376623376623373</v>
      </c>
      <c r="BE1528">
        <v>1.6233766233766229E-2</v>
      </c>
      <c r="BF1528">
        <v>0</v>
      </c>
      <c r="BG1528">
        <v>0.50649350649350644</v>
      </c>
      <c r="BH1528">
        <v>0.34090909090909088</v>
      </c>
      <c r="BI1528">
        <v>0.12987012987012991</v>
      </c>
      <c r="BJ1528">
        <v>2.2727272727272731E-2</v>
      </c>
      <c r="BK1528">
        <v>3.246753246753247E-3</v>
      </c>
      <c r="BL1528">
        <v>0.87662337662337664</v>
      </c>
      <c r="BM1528">
        <v>0</v>
      </c>
      <c r="BN1528">
        <v>0.1201298701298701</v>
      </c>
      <c r="BO1528">
        <v>1.298701298701299E-2</v>
      </c>
      <c r="BP1528">
        <v>0.98376623376623373</v>
      </c>
      <c r="BQ1528">
        <v>3.246753246753247E-3</v>
      </c>
      <c r="BR1528">
        <v>0</v>
      </c>
      <c r="BS1528">
        <v>0</v>
      </c>
      <c r="BT1528">
        <v>0.1688311688311688</v>
      </c>
      <c r="BU1528">
        <v>0.83116883116883122</v>
      </c>
      <c r="BV1528">
        <v>0</v>
      </c>
      <c r="BW1528">
        <v>1</v>
      </c>
      <c r="BX1528" t="s">
        <v>2755</v>
      </c>
      <c r="BY1528">
        <v>710</v>
      </c>
      <c r="BZ1528">
        <v>0.43380281690140837</v>
      </c>
      <c r="CA1528">
        <v>0</v>
      </c>
    </row>
    <row r="1529" spans="1:79" customFormat="1" x14ac:dyDescent="0.25">
      <c r="A1529" t="s">
        <v>2758</v>
      </c>
      <c r="B1529" t="s">
        <v>354</v>
      </c>
      <c r="C1529" t="s">
        <v>187</v>
      </c>
      <c r="D1529" t="s">
        <v>951</v>
      </c>
      <c r="E1529">
        <v>2021</v>
      </c>
      <c r="F1529">
        <v>187</v>
      </c>
      <c r="G1529">
        <v>19</v>
      </c>
      <c r="H1529">
        <v>0</v>
      </c>
      <c r="I1529">
        <v>37</v>
      </c>
      <c r="J1529">
        <v>29</v>
      </c>
      <c r="K1529">
        <v>23</v>
      </c>
      <c r="L1529">
        <v>19</v>
      </c>
      <c r="M1529">
        <v>15</v>
      </c>
      <c r="N1529">
        <v>30</v>
      </c>
      <c r="O1529">
        <v>18</v>
      </c>
      <c r="P1529">
        <v>14</v>
      </c>
      <c r="Q1529">
        <v>6</v>
      </c>
      <c r="R1529">
        <v>1</v>
      </c>
      <c r="S1529">
        <v>14</v>
      </c>
      <c r="T1529">
        <v>0</v>
      </c>
      <c r="U1529">
        <v>187</v>
      </c>
      <c r="V1529">
        <v>19</v>
      </c>
      <c r="W1529">
        <v>0</v>
      </c>
      <c r="X1529">
        <v>109</v>
      </c>
      <c r="Y1529">
        <v>65</v>
      </c>
      <c r="Z1529">
        <v>23</v>
      </c>
      <c r="AA1529">
        <v>9</v>
      </c>
      <c r="AB1529">
        <v>2</v>
      </c>
      <c r="AC1529">
        <v>196</v>
      </c>
      <c r="AD1529">
        <v>0</v>
      </c>
      <c r="AE1529">
        <v>8</v>
      </c>
      <c r="AF1529">
        <v>1</v>
      </c>
      <c r="AG1529">
        <v>205</v>
      </c>
      <c r="AH1529">
        <v>0</v>
      </c>
      <c r="AI1529">
        <v>0</v>
      </c>
      <c r="AJ1529">
        <v>0</v>
      </c>
      <c r="AK1529">
        <v>62</v>
      </c>
      <c r="AL1529">
        <v>144</v>
      </c>
      <c r="AM1529">
        <v>0</v>
      </c>
      <c r="AN1529">
        <v>206</v>
      </c>
      <c r="AO1529">
        <v>0.90776699029126218</v>
      </c>
      <c r="AP1529">
        <v>9.2233009708737865E-2</v>
      </c>
      <c r="AQ1529">
        <v>0</v>
      </c>
      <c r="AR1529">
        <v>0.1796116504854369</v>
      </c>
      <c r="AS1529">
        <v>0.14077669902912621</v>
      </c>
      <c r="AT1529">
        <v>0.1116504854368932</v>
      </c>
      <c r="AU1529">
        <v>9.2233009708737865E-2</v>
      </c>
      <c r="AV1529">
        <v>7.281553398058252E-2</v>
      </c>
      <c r="AW1529">
        <v>0.14563106796116501</v>
      </c>
      <c r="AX1529">
        <v>8.7378640776699032E-2</v>
      </c>
      <c r="AY1529">
        <v>6.7961165048543687E-2</v>
      </c>
      <c r="AZ1529">
        <v>2.9126213592233011E-2</v>
      </c>
      <c r="BA1529">
        <v>6.7961165048543687E-2</v>
      </c>
      <c r="BB1529">
        <v>4.8543689320388354E-3</v>
      </c>
      <c r="BC1529">
        <v>0</v>
      </c>
      <c r="BD1529">
        <v>0.90776699029126218</v>
      </c>
      <c r="BE1529">
        <v>9.2233009708737865E-2</v>
      </c>
      <c r="BF1529">
        <v>0</v>
      </c>
      <c r="BG1529">
        <v>0.529126213592233</v>
      </c>
      <c r="BH1529">
        <v>0.3155339805825243</v>
      </c>
      <c r="BI1529">
        <v>0.1116504854368932</v>
      </c>
      <c r="BJ1529">
        <v>4.3689320388349523E-2</v>
      </c>
      <c r="BK1529">
        <v>9.7087378640776691E-3</v>
      </c>
      <c r="BL1529">
        <v>0.95145631067961167</v>
      </c>
      <c r="BM1529">
        <v>0</v>
      </c>
      <c r="BN1529">
        <v>3.8834951456310683E-2</v>
      </c>
      <c r="BO1529">
        <v>4.8543689320388354E-3</v>
      </c>
      <c r="BP1529">
        <v>0.99514563106796117</v>
      </c>
      <c r="BQ1529">
        <v>0</v>
      </c>
      <c r="BR1529">
        <v>0</v>
      </c>
      <c r="BS1529">
        <v>0</v>
      </c>
      <c r="BT1529">
        <v>0.30097087378640769</v>
      </c>
      <c r="BU1529">
        <v>0.69902912621359226</v>
      </c>
      <c r="BV1529">
        <v>0</v>
      </c>
      <c r="BW1529">
        <v>1</v>
      </c>
      <c r="BX1529" t="s">
        <v>2755</v>
      </c>
      <c r="BY1529">
        <v>710</v>
      </c>
      <c r="BZ1529">
        <v>0.29014084507042248</v>
      </c>
      <c r="CA1529">
        <v>0</v>
      </c>
    </row>
    <row r="1530" spans="1:79" customFormat="1" x14ac:dyDescent="0.25">
      <c r="A1530" t="s">
        <v>2759</v>
      </c>
      <c r="B1530" t="s">
        <v>354</v>
      </c>
      <c r="C1530" t="s">
        <v>187</v>
      </c>
      <c r="D1530" t="s">
        <v>953</v>
      </c>
      <c r="E1530">
        <v>2021</v>
      </c>
      <c r="F1530">
        <v>135</v>
      </c>
      <c r="G1530">
        <v>6</v>
      </c>
      <c r="H1530">
        <v>0</v>
      </c>
      <c r="I1530">
        <v>8</v>
      </c>
      <c r="J1530">
        <v>22</v>
      </c>
      <c r="K1530">
        <v>15</v>
      </c>
      <c r="L1530">
        <v>16</v>
      </c>
      <c r="M1530">
        <v>16</v>
      </c>
      <c r="N1530">
        <v>14</v>
      </c>
      <c r="O1530">
        <v>12</v>
      </c>
      <c r="P1530">
        <v>18</v>
      </c>
      <c r="Q1530">
        <v>3</v>
      </c>
      <c r="R1530">
        <v>3</v>
      </c>
      <c r="S1530">
        <v>14</v>
      </c>
      <c r="T1530">
        <v>0</v>
      </c>
      <c r="U1530">
        <v>125</v>
      </c>
      <c r="V1530">
        <v>16</v>
      </c>
      <c r="W1530">
        <v>0</v>
      </c>
      <c r="X1530">
        <v>89</v>
      </c>
      <c r="Y1530">
        <v>29</v>
      </c>
      <c r="Z1530">
        <v>20</v>
      </c>
      <c r="AA1530">
        <v>3</v>
      </c>
      <c r="AB1530">
        <v>0</v>
      </c>
      <c r="AC1530">
        <v>111</v>
      </c>
      <c r="AD1530">
        <v>0</v>
      </c>
      <c r="AE1530">
        <v>30</v>
      </c>
      <c r="AF1530">
        <v>7</v>
      </c>
      <c r="AG1530">
        <v>131</v>
      </c>
      <c r="AH1530">
        <v>3</v>
      </c>
      <c r="AI1530">
        <v>0</v>
      </c>
      <c r="AJ1530">
        <v>0</v>
      </c>
      <c r="AK1530">
        <v>47</v>
      </c>
      <c r="AL1530">
        <v>94</v>
      </c>
      <c r="AM1530">
        <v>0</v>
      </c>
      <c r="AN1530">
        <v>141</v>
      </c>
      <c r="AO1530">
        <v>0.95744680851063835</v>
      </c>
      <c r="AP1530">
        <v>4.2553191489361701E-2</v>
      </c>
      <c r="AQ1530">
        <v>0</v>
      </c>
      <c r="AR1530">
        <v>5.6737588652482268E-2</v>
      </c>
      <c r="AS1530">
        <v>0.15602836879432619</v>
      </c>
      <c r="AT1530">
        <v>0.1063829787234043</v>
      </c>
      <c r="AU1530">
        <v>0.11347517730496449</v>
      </c>
      <c r="AV1530">
        <v>0.11347517730496449</v>
      </c>
      <c r="AW1530">
        <v>9.9290780141843976E-2</v>
      </c>
      <c r="AX1530">
        <v>8.5106382978723402E-2</v>
      </c>
      <c r="AY1530">
        <v>0.1276595744680851</v>
      </c>
      <c r="AZ1530">
        <v>2.1276595744680851E-2</v>
      </c>
      <c r="BA1530">
        <v>9.9290780141843976E-2</v>
      </c>
      <c r="BB1530">
        <v>2.1276595744680851E-2</v>
      </c>
      <c r="BC1530">
        <v>0</v>
      </c>
      <c r="BD1530">
        <v>0.88652482269503541</v>
      </c>
      <c r="BE1530">
        <v>0.11347517730496449</v>
      </c>
      <c r="BF1530">
        <v>0</v>
      </c>
      <c r="BG1530">
        <v>0.63120567375886527</v>
      </c>
      <c r="BH1530">
        <v>0.20567375886524819</v>
      </c>
      <c r="BI1530">
        <v>0.14184397163120571</v>
      </c>
      <c r="BJ1530">
        <v>2.1276595744680851E-2</v>
      </c>
      <c r="BK1530">
        <v>0</v>
      </c>
      <c r="BL1530">
        <v>0.78723404255319152</v>
      </c>
      <c r="BM1530">
        <v>0</v>
      </c>
      <c r="BN1530">
        <v>0.21276595744680851</v>
      </c>
      <c r="BO1530">
        <v>4.9645390070921988E-2</v>
      </c>
      <c r="BP1530">
        <v>0.92907801418439717</v>
      </c>
      <c r="BQ1530">
        <v>2.1276595744680851E-2</v>
      </c>
      <c r="BR1530">
        <v>0</v>
      </c>
      <c r="BS1530">
        <v>0</v>
      </c>
      <c r="BT1530">
        <v>0.33333333333333331</v>
      </c>
      <c r="BU1530">
        <v>0.66666666666666663</v>
      </c>
      <c r="BV1530">
        <v>0</v>
      </c>
      <c r="BW1530">
        <v>1</v>
      </c>
      <c r="BX1530" t="s">
        <v>2755</v>
      </c>
      <c r="BY1530">
        <v>710</v>
      </c>
      <c r="BZ1530">
        <v>0.19859154929577469</v>
      </c>
      <c r="CA1530">
        <v>0</v>
      </c>
    </row>
    <row r="1531" spans="1:79" customFormat="1" x14ac:dyDescent="0.25">
      <c r="A1531" t="s">
        <v>2760</v>
      </c>
      <c r="B1531" t="s">
        <v>354</v>
      </c>
      <c r="C1531" t="s">
        <v>420</v>
      </c>
      <c r="D1531" t="s">
        <v>44</v>
      </c>
      <c r="E1531">
        <v>2021</v>
      </c>
      <c r="F1531">
        <v>22583</v>
      </c>
      <c r="G1531">
        <v>2594</v>
      </c>
      <c r="H1531">
        <v>0</v>
      </c>
      <c r="I1531">
        <v>2489</v>
      </c>
      <c r="J1531">
        <v>3600</v>
      </c>
      <c r="K1531">
        <v>3727</v>
      </c>
      <c r="L1531">
        <v>3937</v>
      </c>
      <c r="M1531">
        <v>3714</v>
      </c>
      <c r="N1531">
        <v>3213</v>
      </c>
      <c r="O1531">
        <v>2328</v>
      </c>
      <c r="P1531">
        <v>1087</v>
      </c>
      <c r="Q1531">
        <v>303</v>
      </c>
      <c r="R1531">
        <v>68</v>
      </c>
      <c r="S1531">
        <v>711</v>
      </c>
      <c r="T1531">
        <v>0</v>
      </c>
      <c r="U1531">
        <v>25151</v>
      </c>
      <c r="V1531">
        <v>11</v>
      </c>
      <c r="W1531">
        <v>15</v>
      </c>
      <c r="X1531">
        <v>15232</v>
      </c>
      <c r="Y1531">
        <v>8796</v>
      </c>
      <c r="Z1531">
        <v>1149</v>
      </c>
      <c r="AA1531">
        <v>0</v>
      </c>
      <c r="AB1531">
        <v>0</v>
      </c>
      <c r="AC1531">
        <v>24230</v>
      </c>
      <c r="AD1531">
        <v>0</v>
      </c>
      <c r="AE1531">
        <v>947</v>
      </c>
      <c r="AF1531">
        <v>323</v>
      </c>
      <c r="AG1531">
        <v>24513</v>
      </c>
      <c r="AH1531">
        <v>341</v>
      </c>
      <c r="AI1531">
        <v>0</v>
      </c>
      <c r="AJ1531">
        <v>0</v>
      </c>
      <c r="AK1531">
        <v>944</v>
      </c>
      <c r="AL1531">
        <v>24229</v>
      </c>
      <c r="AM1531">
        <v>4</v>
      </c>
      <c r="AN1531">
        <v>25177</v>
      </c>
      <c r="AO1531">
        <v>0.89696945624975177</v>
      </c>
      <c r="AP1531">
        <v>0.1030305437502482</v>
      </c>
      <c r="AQ1531">
        <v>0</v>
      </c>
      <c r="AR1531">
        <v>9.8860070699447911E-2</v>
      </c>
      <c r="AS1531">
        <v>0.14298764745601139</v>
      </c>
      <c r="AT1531">
        <v>0.14803193390793179</v>
      </c>
      <c r="AU1531">
        <v>0.15637288000953251</v>
      </c>
      <c r="AV1531">
        <v>0.1475155896254518</v>
      </c>
      <c r="AW1531">
        <v>0.12761647535449019</v>
      </c>
      <c r="AX1531">
        <v>9.2465345354887402E-2</v>
      </c>
      <c r="AY1531">
        <v>4.3174325773523453E-2</v>
      </c>
      <c r="AZ1531">
        <v>1.203479366088096E-2</v>
      </c>
      <c r="BA1531">
        <v>2.824006037256226E-2</v>
      </c>
      <c r="BB1531">
        <v>2.7008777852802158E-3</v>
      </c>
      <c r="BC1531">
        <v>0</v>
      </c>
      <c r="BD1531">
        <v>0.99896731143503992</v>
      </c>
      <c r="BE1531">
        <v>4.3690670056003488E-4</v>
      </c>
      <c r="BF1531">
        <v>5.9578186440004761E-4</v>
      </c>
      <c r="BG1531">
        <v>0.60499662390276843</v>
      </c>
      <c r="BH1531">
        <v>0.34936648528418801</v>
      </c>
      <c r="BI1531">
        <v>4.5636890813043653E-2</v>
      </c>
      <c r="BJ1531">
        <v>0</v>
      </c>
      <c r="BK1531">
        <v>0</v>
      </c>
      <c r="BL1531">
        <v>0.96238630496087696</v>
      </c>
      <c r="BM1531">
        <v>0</v>
      </c>
      <c r="BN1531">
        <v>3.7613695039123013E-2</v>
      </c>
      <c r="BO1531">
        <v>1.282916948008103E-2</v>
      </c>
      <c r="BP1531">
        <v>0.97362672280255791</v>
      </c>
      <c r="BQ1531">
        <v>1.354410771736108E-2</v>
      </c>
      <c r="BR1531">
        <v>0</v>
      </c>
      <c r="BS1531">
        <v>0</v>
      </c>
      <c r="BT1531">
        <v>3.7494538666242999E-2</v>
      </c>
      <c r="BU1531">
        <v>0.96234658616991697</v>
      </c>
      <c r="BV1531">
        <v>1.5887516384001271E-4</v>
      </c>
      <c r="BW1531">
        <v>1</v>
      </c>
      <c r="BX1531" t="s">
        <v>2761</v>
      </c>
      <c r="BY1531">
        <v>25177</v>
      </c>
      <c r="BZ1531">
        <v>1</v>
      </c>
      <c r="CA1531">
        <v>0</v>
      </c>
    </row>
    <row r="1532" spans="1:79" customFormat="1" x14ac:dyDescent="0.25">
      <c r="A1532" t="s">
        <v>2762</v>
      </c>
      <c r="B1532" t="s">
        <v>354</v>
      </c>
      <c r="C1532" t="s">
        <v>420</v>
      </c>
      <c r="D1532" t="s">
        <v>947</v>
      </c>
      <c r="E1532">
        <v>2021</v>
      </c>
      <c r="F1532">
        <v>619</v>
      </c>
      <c r="G1532">
        <v>29</v>
      </c>
      <c r="H1532">
        <v>0</v>
      </c>
      <c r="I1532">
        <v>98</v>
      </c>
      <c r="J1532">
        <v>142</v>
      </c>
      <c r="K1532">
        <v>108</v>
      </c>
      <c r="L1532">
        <v>95</v>
      </c>
      <c r="M1532">
        <v>70</v>
      </c>
      <c r="N1532">
        <v>51</v>
      </c>
      <c r="O1532">
        <v>27</v>
      </c>
      <c r="P1532">
        <v>30</v>
      </c>
      <c r="Q1532">
        <v>8</v>
      </c>
      <c r="R1532">
        <v>6</v>
      </c>
      <c r="S1532">
        <v>13</v>
      </c>
      <c r="T1532">
        <v>0</v>
      </c>
      <c r="U1532">
        <v>646</v>
      </c>
      <c r="V1532">
        <v>1</v>
      </c>
      <c r="W1532">
        <v>1</v>
      </c>
      <c r="X1532">
        <v>441</v>
      </c>
      <c r="Y1532">
        <v>176</v>
      </c>
      <c r="Z1532">
        <v>31</v>
      </c>
      <c r="AA1532">
        <v>0</v>
      </c>
      <c r="AB1532">
        <v>0</v>
      </c>
      <c r="AC1532">
        <v>627</v>
      </c>
      <c r="AD1532">
        <v>0</v>
      </c>
      <c r="AE1532">
        <v>21</v>
      </c>
      <c r="AF1532">
        <v>6</v>
      </c>
      <c r="AG1532">
        <v>642</v>
      </c>
      <c r="AH1532">
        <v>0</v>
      </c>
      <c r="AI1532">
        <v>0</v>
      </c>
      <c r="AJ1532">
        <v>0</v>
      </c>
      <c r="AK1532">
        <v>32</v>
      </c>
      <c r="AL1532">
        <v>616</v>
      </c>
      <c r="AM1532">
        <v>0</v>
      </c>
      <c r="AN1532">
        <v>648</v>
      </c>
      <c r="AO1532">
        <v>0.95524691358024694</v>
      </c>
      <c r="AP1532">
        <v>4.4753086419753077E-2</v>
      </c>
      <c r="AQ1532">
        <v>0</v>
      </c>
      <c r="AR1532">
        <v>0.1512345679012346</v>
      </c>
      <c r="AS1532">
        <v>0.2191358024691358</v>
      </c>
      <c r="AT1532">
        <v>0.16666666666666671</v>
      </c>
      <c r="AU1532">
        <v>0.14660493827160501</v>
      </c>
      <c r="AV1532">
        <v>0.1080246913580247</v>
      </c>
      <c r="AW1532">
        <v>7.8703703703703706E-2</v>
      </c>
      <c r="AX1532">
        <v>4.1666666666666657E-2</v>
      </c>
      <c r="AY1532">
        <v>4.6296296296296287E-2</v>
      </c>
      <c r="AZ1532">
        <v>1.234567901234568E-2</v>
      </c>
      <c r="BA1532">
        <v>2.0061728395061731E-2</v>
      </c>
      <c r="BB1532">
        <v>9.2592592592592587E-3</v>
      </c>
      <c r="BC1532">
        <v>0</v>
      </c>
      <c r="BD1532">
        <v>0.99691358024691357</v>
      </c>
      <c r="BE1532">
        <v>1.54320987654321E-3</v>
      </c>
      <c r="BF1532">
        <v>1.54320987654321E-3</v>
      </c>
      <c r="BG1532">
        <v>0.68055555555555558</v>
      </c>
      <c r="BH1532">
        <v>0.27160493827160492</v>
      </c>
      <c r="BI1532">
        <v>4.7839506172839497E-2</v>
      </c>
      <c r="BJ1532">
        <v>0</v>
      </c>
      <c r="BK1532">
        <v>0</v>
      </c>
      <c r="BL1532">
        <v>0.96759259259259256</v>
      </c>
      <c r="BM1532">
        <v>0</v>
      </c>
      <c r="BN1532">
        <v>3.2407407407407413E-2</v>
      </c>
      <c r="BO1532">
        <v>9.2592592592592587E-3</v>
      </c>
      <c r="BP1532">
        <v>0.9907407407407407</v>
      </c>
      <c r="BQ1532">
        <v>0</v>
      </c>
      <c r="BR1532">
        <v>0</v>
      </c>
      <c r="BS1532">
        <v>0</v>
      </c>
      <c r="BT1532">
        <v>4.9382716049382713E-2</v>
      </c>
      <c r="BU1532">
        <v>0.95061728395061729</v>
      </c>
      <c r="BV1532">
        <v>0</v>
      </c>
      <c r="BW1532">
        <v>1</v>
      </c>
      <c r="BX1532" t="s">
        <v>2761</v>
      </c>
      <c r="BY1532">
        <v>25177</v>
      </c>
      <c r="BZ1532">
        <v>2.573777654208206E-2</v>
      </c>
      <c r="CA1532">
        <v>0</v>
      </c>
    </row>
    <row r="1533" spans="1:79" customFormat="1" x14ac:dyDescent="0.25">
      <c r="A1533" t="s">
        <v>2763</v>
      </c>
      <c r="B1533" t="s">
        <v>354</v>
      </c>
      <c r="C1533" t="s">
        <v>420</v>
      </c>
      <c r="D1533" t="s">
        <v>949</v>
      </c>
      <c r="E1533">
        <v>2021</v>
      </c>
      <c r="F1533">
        <v>14341</v>
      </c>
      <c r="G1533">
        <v>1738</v>
      </c>
      <c r="H1533">
        <v>0</v>
      </c>
      <c r="I1533">
        <v>1646</v>
      </c>
      <c r="J1533">
        <v>2327</v>
      </c>
      <c r="K1533">
        <v>2489</v>
      </c>
      <c r="L1533">
        <v>2557</v>
      </c>
      <c r="M1533">
        <v>2327</v>
      </c>
      <c r="N1533">
        <v>2087</v>
      </c>
      <c r="O1533">
        <v>1450</v>
      </c>
      <c r="P1533">
        <v>559</v>
      </c>
      <c r="Q1533">
        <v>128</v>
      </c>
      <c r="R1533">
        <v>20</v>
      </c>
      <c r="S1533">
        <v>489</v>
      </c>
      <c r="T1533">
        <v>0</v>
      </c>
      <c r="U1533">
        <v>16067</v>
      </c>
      <c r="V1533">
        <v>6</v>
      </c>
      <c r="W1533">
        <v>6</v>
      </c>
      <c r="X1533">
        <v>9860</v>
      </c>
      <c r="Y1533">
        <v>5683</v>
      </c>
      <c r="Z1533">
        <v>536</v>
      </c>
      <c r="AA1533">
        <v>0</v>
      </c>
      <c r="AB1533">
        <v>0</v>
      </c>
      <c r="AC1533">
        <v>15930</v>
      </c>
      <c r="AD1533">
        <v>0</v>
      </c>
      <c r="AE1533">
        <v>149</v>
      </c>
      <c r="AF1533">
        <v>49</v>
      </c>
      <c r="AG1533">
        <v>16025</v>
      </c>
      <c r="AH1533">
        <v>5</v>
      </c>
      <c r="AI1533">
        <v>0</v>
      </c>
      <c r="AJ1533">
        <v>0</v>
      </c>
      <c r="AK1533">
        <v>303</v>
      </c>
      <c r="AL1533">
        <v>15776</v>
      </c>
      <c r="AM1533">
        <v>0</v>
      </c>
      <c r="AN1533">
        <v>16079</v>
      </c>
      <c r="AO1533">
        <v>0.89190870078985007</v>
      </c>
      <c r="AP1533">
        <v>0.1080912992101499</v>
      </c>
      <c r="AQ1533">
        <v>0</v>
      </c>
      <c r="AR1533">
        <v>0.1023695503451707</v>
      </c>
      <c r="AS1533">
        <v>0.14472293053050561</v>
      </c>
      <c r="AT1533">
        <v>0.15479818396666459</v>
      </c>
      <c r="AU1533">
        <v>0.15902730269295351</v>
      </c>
      <c r="AV1533">
        <v>0.14472293053050561</v>
      </c>
      <c r="AW1533">
        <v>0.12979662914360349</v>
      </c>
      <c r="AX1533">
        <v>9.0179737545867278E-2</v>
      </c>
      <c r="AY1533">
        <v>3.4765843646992971E-2</v>
      </c>
      <c r="AZ1533">
        <v>7.9606940730144911E-3</v>
      </c>
      <c r="BA1533">
        <v>3.0412339075813168E-2</v>
      </c>
      <c r="BB1533">
        <v>1.2438584489085139E-3</v>
      </c>
      <c r="BC1533">
        <v>0</v>
      </c>
      <c r="BD1533">
        <v>0.99925368493065492</v>
      </c>
      <c r="BE1533">
        <v>3.7315753467255432E-4</v>
      </c>
      <c r="BF1533">
        <v>3.7315753467255432E-4</v>
      </c>
      <c r="BG1533">
        <v>0.61322221531189747</v>
      </c>
      <c r="BH1533">
        <v>0.35344237825735431</v>
      </c>
      <c r="BI1533">
        <v>3.3335406430748178E-2</v>
      </c>
      <c r="BJ1533">
        <v>0</v>
      </c>
      <c r="BK1533">
        <v>0</v>
      </c>
      <c r="BL1533">
        <v>0.99073325455563155</v>
      </c>
      <c r="BM1533">
        <v>0</v>
      </c>
      <c r="BN1533">
        <v>9.2667454443684308E-3</v>
      </c>
      <c r="BO1533">
        <v>3.0474531998258602E-3</v>
      </c>
      <c r="BP1533">
        <v>0.99664158218794696</v>
      </c>
      <c r="BQ1533">
        <v>3.1096461222712848E-4</v>
      </c>
      <c r="BR1533">
        <v>0</v>
      </c>
      <c r="BS1533">
        <v>0</v>
      </c>
      <c r="BT1533">
        <v>1.8844455500963989E-2</v>
      </c>
      <c r="BU1533">
        <v>0.98115554449903597</v>
      </c>
      <c r="BV1533">
        <v>0</v>
      </c>
      <c r="BW1533">
        <v>1</v>
      </c>
      <c r="BX1533" t="s">
        <v>2761</v>
      </c>
      <c r="BY1533">
        <v>25177</v>
      </c>
      <c r="BZ1533">
        <v>0.63863843984589108</v>
      </c>
      <c r="CA1533">
        <v>0</v>
      </c>
    </row>
    <row r="1534" spans="1:79" customFormat="1" x14ac:dyDescent="0.25">
      <c r="A1534" t="s">
        <v>2764</v>
      </c>
      <c r="B1534" t="s">
        <v>354</v>
      </c>
      <c r="C1534" t="s">
        <v>420</v>
      </c>
      <c r="D1534" t="s">
        <v>951</v>
      </c>
      <c r="E1534">
        <v>2021</v>
      </c>
      <c r="F1534">
        <v>3806</v>
      </c>
      <c r="G1534">
        <v>388</v>
      </c>
      <c r="H1534">
        <v>0</v>
      </c>
      <c r="I1534">
        <v>320</v>
      </c>
      <c r="J1534">
        <v>465</v>
      </c>
      <c r="K1534">
        <v>494</v>
      </c>
      <c r="L1534">
        <v>623</v>
      </c>
      <c r="M1534">
        <v>685</v>
      </c>
      <c r="N1534">
        <v>599</v>
      </c>
      <c r="O1534">
        <v>470</v>
      </c>
      <c r="P1534">
        <v>307</v>
      </c>
      <c r="Q1534">
        <v>101</v>
      </c>
      <c r="R1534">
        <v>25</v>
      </c>
      <c r="S1534">
        <v>105</v>
      </c>
      <c r="T1534">
        <v>0</v>
      </c>
      <c r="U1534">
        <v>4191</v>
      </c>
      <c r="V1534">
        <v>2</v>
      </c>
      <c r="W1534">
        <v>1</v>
      </c>
      <c r="X1534">
        <v>2380</v>
      </c>
      <c r="Y1534">
        <v>1609</v>
      </c>
      <c r="Z1534">
        <v>205</v>
      </c>
      <c r="AA1534">
        <v>0</v>
      </c>
      <c r="AB1534">
        <v>0</v>
      </c>
      <c r="AC1534">
        <v>3948</v>
      </c>
      <c r="AD1534">
        <v>0</v>
      </c>
      <c r="AE1534">
        <v>246</v>
      </c>
      <c r="AF1534">
        <v>73</v>
      </c>
      <c r="AG1534">
        <v>4120</v>
      </c>
      <c r="AH1534">
        <v>1</v>
      </c>
      <c r="AI1534">
        <v>0</v>
      </c>
      <c r="AJ1534">
        <v>0</v>
      </c>
      <c r="AK1534">
        <v>301</v>
      </c>
      <c r="AL1534">
        <v>3890</v>
      </c>
      <c r="AM1534">
        <v>3</v>
      </c>
      <c r="AN1534">
        <v>4194</v>
      </c>
      <c r="AO1534">
        <v>0.90748688602765859</v>
      </c>
      <c r="AP1534">
        <v>9.2513113972341438E-2</v>
      </c>
      <c r="AQ1534">
        <v>0</v>
      </c>
      <c r="AR1534">
        <v>7.6299475441106338E-2</v>
      </c>
      <c r="AS1534">
        <v>0.1108726752503577</v>
      </c>
      <c r="AT1534">
        <v>0.11778731521220789</v>
      </c>
      <c r="AU1534">
        <v>0.14854554124940389</v>
      </c>
      <c r="AV1534">
        <v>0.1633285646161183</v>
      </c>
      <c r="AW1534">
        <v>0.1428230805913209</v>
      </c>
      <c r="AX1534">
        <v>0.1120648545541249</v>
      </c>
      <c r="AY1534">
        <v>7.3199809251311393E-2</v>
      </c>
      <c r="AZ1534">
        <v>2.408202193609919E-2</v>
      </c>
      <c r="BA1534">
        <v>2.503576537911302E-2</v>
      </c>
      <c r="BB1534">
        <v>5.9608965188364333E-3</v>
      </c>
      <c r="BC1534">
        <v>0</v>
      </c>
      <c r="BD1534">
        <v>0.99928469241773965</v>
      </c>
      <c r="BE1534">
        <v>4.7687172150691462E-4</v>
      </c>
      <c r="BF1534">
        <v>2.3843586075345731E-4</v>
      </c>
      <c r="BG1534">
        <v>0.5674773485932284</v>
      </c>
      <c r="BH1534">
        <v>0.38364329995231278</v>
      </c>
      <c r="BI1534">
        <v>4.887935145445875E-2</v>
      </c>
      <c r="BJ1534">
        <v>0</v>
      </c>
      <c r="BK1534">
        <v>0</v>
      </c>
      <c r="BL1534">
        <v>0.94134477825464946</v>
      </c>
      <c r="BM1534">
        <v>0</v>
      </c>
      <c r="BN1534">
        <v>5.8655221745350497E-2</v>
      </c>
      <c r="BO1534">
        <v>1.740581783500238E-2</v>
      </c>
      <c r="BP1534">
        <v>0.98235574630424416</v>
      </c>
      <c r="BQ1534">
        <v>2.3843586075345731E-4</v>
      </c>
      <c r="BR1534">
        <v>0</v>
      </c>
      <c r="BS1534">
        <v>0</v>
      </c>
      <c r="BT1534">
        <v>7.1769194086790652E-2</v>
      </c>
      <c r="BU1534">
        <v>0.92751549833094893</v>
      </c>
      <c r="BV1534">
        <v>7.1530758226037196E-4</v>
      </c>
      <c r="BW1534">
        <v>1</v>
      </c>
      <c r="BX1534" t="s">
        <v>2761</v>
      </c>
      <c r="BY1534">
        <v>25177</v>
      </c>
      <c r="BZ1534">
        <v>0.16658060928625329</v>
      </c>
      <c r="CA1534">
        <v>0</v>
      </c>
    </row>
    <row r="1535" spans="1:79" customFormat="1" x14ac:dyDescent="0.25">
      <c r="A1535" t="s">
        <v>2765</v>
      </c>
      <c r="B1535" t="s">
        <v>354</v>
      </c>
      <c r="C1535" t="s">
        <v>420</v>
      </c>
      <c r="D1535" t="s">
        <v>953</v>
      </c>
      <c r="E1535">
        <v>2021</v>
      </c>
      <c r="F1535">
        <v>3817</v>
      </c>
      <c r="G1535">
        <v>439</v>
      </c>
      <c r="H1535">
        <v>0</v>
      </c>
      <c r="I1535">
        <v>425</v>
      </c>
      <c r="J1535">
        <v>666</v>
      </c>
      <c r="K1535">
        <v>636</v>
      </c>
      <c r="L1535">
        <v>662</v>
      </c>
      <c r="M1535">
        <v>632</v>
      </c>
      <c r="N1535">
        <v>476</v>
      </c>
      <c r="O1535">
        <v>381</v>
      </c>
      <c r="P1535">
        <v>191</v>
      </c>
      <c r="Q1535">
        <v>66</v>
      </c>
      <c r="R1535">
        <v>17</v>
      </c>
      <c r="S1535">
        <v>104</v>
      </c>
      <c r="T1535">
        <v>0</v>
      </c>
      <c r="U1535">
        <v>4247</v>
      </c>
      <c r="V1535">
        <v>2</v>
      </c>
      <c r="W1535">
        <v>7</v>
      </c>
      <c r="X1535">
        <v>2551</v>
      </c>
      <c r="Y1535">
        <v>1328</v>
      </c>
      <c r="Z1535">
        <v>377</v>
      </c>
      <c r="AA1535">
        <v>0</v>
      </c>
      <c r="AB1535">
        <v>0</v>
      </c>
      <c r="AC1535">
        <v>3725</v>
      </c>
      <c r="AD1535">
        <v>0</v>
      </c>
      <c r="AE1535">
        <v>531</v>
      </c>
      <c r="AF1535">
        <v>195</v>
      </c>
      <c r="AG1535">
        <v>3726</v>
      </c>
      <c r="AH1535">
        <v>335</v>
      </c>
      <c r="AI1535">
        <v>0</v>
      </c>
      <c r="AJ1535">
        <v>0</v>
      </c>
      <c r="AK1535">
        <v>308</v>
      </c>
      <c r="AL1535">
        <v>3947</v>
      </c>
      <c r="AM1535">
        <v>1</v>
      </c>
      <c r="AN1535">
        <v>4256</v>
      </c>
      <c r="AO1535">
        <v>0.89685150375939848</v>
      </c>
      <c r="AP1535">
        <v>0.1031484962406015</v>
      </c>
      <c r="AQ1535">
        <v>0</v>
      </c>
      <c r="AR1535">
        <v>9.9859022556390981E-2</v>
      </c>
      <c r="AS1535">
        <v>0.156484962406015</v>
      </c>
      <c r="AT1535">
        <v>0.14943609022556389</v>
      </c>
      <c r="AU1535">
        <v>0.1555451127819549</v>
      </c>
      <c r="AV1535">
        <v>0.14849624060150379</v>
      </c>
      <c r="AW1535">
        <v>0.1118421052631579</v>
      </c>
      <c r="AX1535">
        <v>8.952067669172932E-2</v>
      </c>
      <c r="AY1535">
        <v>4.4877819548872183E-2</v>
      </c>
      <c r="AZ1535">
        <v>1.550751879699248E-2</v>
      </c>
      <c r="BA1535">
        <v>2.4436090225563908E-2</v>
      </c>
      <c r="BB1535">
        <v>3.9943609022556389E-3</v>
      </c>
      <c r="BC1535">
        <v>0</v>
      </c>
      <c r="BD1535">
        <v>0.99788533834586468</v>
      </c>
      <c r="BE1535">
        <v>4.6992481203007522E-4</v>
      </c>
      <c r="BF1535">
        <v>1.6447368421052631E-3</v>
      </c>
      <c r="BG1535">
        <v>0.59938909774436089</v>
      </c>
      <c r="BH1535">
        <v>0.31203007518796988</v>
      </c>
      <c r="BI1535">
        <v>8.8580827067669177E-2</v>
      </c>
      <c r="BJ1535">
        <v>0</v>
      </c>
      <c r="BK1535">
        <v>0</v>
      </c>
      <c r="BL1535">
        <v>0.87523496240601506</v>
      </c>
      <c r="BM1535">
        <v>0</v>
      </c>
      <c r="BN1535">
        <v>0.124765037593985</v>
      </c>
      <c r="BO1535">
        <v>4.5817669172932327E-2</v>
      </c>
      <c r="BP1535">
        <v>0.87546992481203012</v>
      </c>
      <c r="BQ1535">
        <v>7.8712406015037595E-2</v>
      </c>
      <c r="BR1535">
        <v>0</v>
      </c>
      <c r="BS1535">
        <v>0</v>
      </c>
      <c r="BT1535">
        <v>7.2368421052631582E-2</v>
      </c>
      <c r="BU1535">
        <v>0.92739661654135341</v>
      </c>
      <c r="BV1535">
        <v>2.3496240601503761E-4</v>
      </c>
      <c r="BW1535">
        <v>1</v>
      </c>
      <c r="BX1535" t="s">
        <v>2761</v>
      </c>
      <c r="BY1535">
        <v>25177</v>
      </c>
      <c r="BZ1535">
        <v>0.16904317432577351</v>
      </c>
      <c r="CA1535">
        <v>0</v>
      </c>
    </row>
    <row r="1536" spans="1:79" customFormat="1" x14ac:dyDescent="0.25">
      <c r="A1536" t="s">
        <v>2766</v>
      </c>
      <c r="B1536" t="s">
        <v>354</v>
      </c>
      <c r="C1536" t="s">
        <v>426</v>
      </c>
      <c r="D1536" t="s">
        <v>44</v>
      </c>
      <c r="E1536">
        <v>2021</v>
      </c>
      <c r="F1536">
        <v>3292</v>
      </c>
      <c r="G1536">
        <v>233</v>
      </c>
      <c r="H1536">
        <v>0</v>
      </c>
      <c r="I1536">
        <v>366</v>
      </c>
      <c r="J1536">
        <v>676</v>
      </c>
      <c r="K1536">
        <v>729</v>
      </c>
      <c r="L1536">
        <v>525</v>
      </c>
      <c r="M1536">
        <v>362</v>
      </c>
      <c r="N1536">
        <v>275</v>
      </c>
      <c r="O1536">
        <v>272</v>
      </c>
      <c r="P1536">
        <v>166</v>
      </c>
      <c r="Q1536">
        <v>64</v>
      </c>
      <c r="R1536">
        <v>8</v>
      </c>
      <c r="S1536">
        <v>82</v>
      </c>
      <c r="T1536">
        <v>0</v>
      </c>
      <c r="U1536">
        <v>3134</v>
      </c>
      <c r="V1536">
        <v>391</v>
      </c>
      <c r="W1536">
        <v>0</v>
      </c>
      <c r="X1536">
        <v>1812</v>
      </c>
      <c r="Y1536">
        <v>1185</v>
      </c>
      <c r="Z1536">
        <v>502</v>
      </c>
      <c r="AA1536">
        <v>26</v>
      </c>
      <c r="AB1536">
        <v>76</v>
      </c>
      <c r="AC1536">
        <v>3090</v>
      </c>
      <c r="AD1536">
        <v>27</v>
      </c>
      <c r="AE1536">
        <v>332</v>
      </c>
      <c r="AF1536">
        <v>225</v>
      </c>
      <c r="AG1536">
        <v>3255</v>
      </c>
      <c r="AH1536">
        <v>18</v>
      </c>
      <c r="AI1536">
        <v>0</v>
      </c>
      <c r="AJ1536">
        <v>27</v>
      </c>
      <c r="AK1536">
        <v>1026</v>
      </c>
      <c r="AL1536">
        <v>2495</v>
      </c>
      <c r="AM1536">
        <v>4</v>
      </c>
      <c r="AN1536">
        <v>3525</v>
      </c>
      <c r="AO1536">
        <v>0.93390070921985813</v>
      </c>
      <c r="AP1536">
        <v>6.6099290780141845E-2</v>
      </c>
      <c r="AQ1536">
        <v>0</v>
      </c>
      <c r="AR1536">
        <v>0.1038297872340426</v>
      </c>
      <c r="AS1536">
        <v>0.1917730496453901</v>
      </c>
      <c r="AT1536">
        <v>0.20680851063829789</v>
      </c>
      <c r="AU1536">
        <v>0.14893617021276601</v>
      </c>
      <c r="AV1536">
        <v>0.1026950354609929</v>
      </c>
      <c r="AW1536">
        <v>7.8014184397163122E-2</v>
      </c>
      <c r="AX1536">
        <v>7.7163120567375884E-2</v>
      </c>
      <c r="AY1536">
        <v>4.7092198581560281E-2</v>
      </c>
      <c r="AZ1536">
        <v>1.815602836879433E-2</v>
      </c>
      <c r="BA1536">
        <v>2.326241134751773E-2</v>
      </c>
      <c r="BB1536">
        <v>2.2695035460992912E-3</v>
      </c>
      <c r="BC1536">
        <v>0</v>
      </c>
      <c r="BD1536">
        <v>0.88907801418439714</v>
      </c>
      <c r="BE1536">
        <v>0.11092198581560279</v>
      </c>
      <c r="BF1536">
        <v>0</v>
      </c>
      <c r="BG1536">
        <v>0.51404255319148939</v>
      </c>
      <c r="BH1536">
        <v>0.33617021276595738</v>
      </c>
      <c r="BI1536">
        <v>0.14241134751773049</v>
      </c>
      <c r="BJ1536">
        <v>7.3758865248226948E-3</v>
      </c>
      <c r="BK1536">
        <v>2.1560283687943261E-2</v>
      </c>
      <c r="BL1536">
        <v>0.87659574468085111</v>
      </c>
      <c r="BM1536">
        <v>7.659574468085106E-3</v>
      </c>
      <c r="BN1536">
        <v>9.4184397163120562E-2</v>
      </c>
      <c r="BO1536">
        <v>6.3829787234042548E-2</v>
      </c>
      <c r="BP1536">
        <v>0.92340425531914894</v>
      </c>
      <c r="BQ1536">
        <v>5.106382978723404E-3</v>
      </c>
      <c r="BR1536">
        <v>0</v>
      </c>
      <c r="BS1536">
        <v>7.659574468085106E-3</v>
      </c>
      <c r="BT1536">
        <v>0.29106382978723411</v>
      </c>
      <c r="BU1536">
        <v>0.70780141843971633</v>
      </c>
      <c r="BV1536">
        <v>1.1347517730496449E-3</v>
      </c>
      <c r="BW1536">
        <v>1</v>
      </c>
      <c r="BX1536" t="s">
        <v>2767</v>
      </c>
      <c r="BY1536">
        <v>3525</v>
      </c>
      <c r="BZ1536">
        <v>1</v>
      </c>
      <c r="CA1536">
        <v>0</v>
      </c>
    </row>
    <row r="1537" spans="1:79" customFormat="1" x14ac:dyDescent="0.25">
      <c r="A1537" t="s">
        <v>2768</v>
      </c>
      <c r="B1537" t="s">
        <v>354</v>
      </c>
      <c r="C1537" t="s">
        <v>426</v>
      </c>
      <c r="D1537" t="s">
        <v>947</v>
      </c>
      <c r="E1537">
        <v>2021</v>
      </c>
      <c r="F1537">
        <v>837</v>
      </c>
      <c r="G1537">
        <v>53</v>
      </c>
      <c r="H1537">
        <v>0</v>
      </c>
      <c r="I1537">
        <v>87</v>
      </c>
      <c r="J1537">
        <v>171</v>
      </c>
      <c r="K1537">
        <v>169</v>
      </c>
      <c r="L1537">
        <v>137</v>
      </c>
      <c r="M1537">
        <v>81</v>
      </c>
      <c r="N1537">
        <v>81</v>
      </c>
      <c r="O1537">
        <v>75</v>
      </c>
      <c r="P1537">
        <v>47</v>
      </c>
      <c r="Q1537">
        <v>17</v>
      </c>
      <c r="R1537">
        <v>2</v>
      </c>
      <c r="S1537">
        <v>23</v>
      </c>
      <c r="T1537">
        <v>0</v>
      </c>
      <c r="U1537">
        <v>822</v>
      </c>
      <c r="V1537">
        <v>68</v>
      </c>
      <c r="W1537">
        <v>0</v>
      </c>
      <c r="X1537">
        <v>432</v>
      </c>
      <c r="Y1537">
        <v>319</v>
      </c>
      <c r="Z1537">
        <v>139</v>
      </c>
      <c r="AA1537">
        <v>0</v>
      </c>
      <c r="AB1537">
        <v>29</v>
      </c>
      <c r="AC1537">
        <v>778</v>
      </c>
      <c r="AD1537">
        <v>0</v>
      </c>
      <c r="AE1537">
        <v>83</v>
      </c>
      <c r="AF1537">
        <v>79</v>
      </c>
      <c r="AG1537">
        <v>804</v>
      </c>
      <c r="AH1537">
        <v>7</v>
      </c>
      <c r="AI1537">
        <v>0</v>
      </c>
      <c r="AJ1537">
        <v>0</v>
      </c>
      <c r="AK1537">
        <v>498</v>
      </c>
      <c r="AL1537">
        <v>390</v>
      </c>
      <c r="AM1537">
        <v>2</v>
      </c>
      <c r="AN1537">
        <v>890</v>
      </c>
      <c r="AO1537">
        <v>0.94044943820224725</v>
      </c>
      <c r="AP1537">
        <v>5.955056179775281E-2</v>
      </c>
      <c r="AQ1537">
        <v>0</v>
      </c>
      <c r="AR1537">
        <v>9.7752808988764039E-2</v>
      </c>
      <c r="AS1537">
        <v>0.19213483146067409</v>
      </c>
      <c r="AT1537">
        <v>0.18988764044943821</v>
      </c>
      <c r="AU1537">
        <v>0.15393258426966289</v>
      </c>
      <c r="AV1537">
        <v>9.1011235955056183E-2</v>
      </c>
      <c r="AW1537">
        <v>9.1011235955056183E-2</v>
      </c>
      <c r="AX1537">
        <v>8.4269662921348312E-2</v>
      </c>
      <c r="AY1537">
        <v>5.2808988764044953E-2</v>
      </c>
      <c r="AZ1537">
        <v>1.9101123595505622E-2</v>
      </c>
      <c r="BA1537">
        <v>2.5842696629213478E-2</v>
      </c>
      <c r="BB1537">
        <v>2.2471910112359548E-3</v>
      </c>
      <c r="BC1537">
        <v>0</v>
      </c>
      <c r="BD1537">
        <v>0.92359550561797754</v>
      </c>
      <c r="BE1537">
        <v>7.6404494382022473E-2</v>
      </c>
      <c r="BF1537">
        <v>0</v>
      </c>
      <c r="BG1537">
        <v>0.48539325842696629</v>
      </c>
      <c r="BH1537">
        <v>0.35842696629213477</v>
      </c>
      <c r="BI1537">
        <v>0.15617977528089891</v>
      </c>
      <c r="BJ1537">
        <v>0</v>
      </c>
      <c r="BK1537">
        <v>3.2584269662921349E-2</v>
      </c>
      <c r="BL1537">
        <v>0.87415730337078656</v>
      </c>
      <c r="BM1537">
        <v>0</v>
      </c>
      <c r="BN1537">
        <v>9.3258426966292135E-2</v>
      </c>
      <c r="BO1537">
        <v>8.8764044943820231E-2</v>
      </c>
      <c r="BP1537">
        <v>0.90337078651685399</v>
      </c>
      <c r="BQ1537">
        <v>7.8651685393258432E-3</v>
      </c>
      <c r="BR1537">
        <v>0</v>
      </c>
      <c r="BS1537">
        <v>0</v>
      </c>
      <c r="BT1537">
        <v>0.55955056179775275</v>
      </c>
      <c r="BU1537">
        <v>0.43820224719101131</v>
      </c>
      <c r="BV1537">
        <v>2.2471910112359548E-3</v>
      </c>
      <c r="BW1537">
        <v>1</v>
      </c>
      <c r="BX1537" t="s">
        <v>2767</v>
      </c>
      <c r="BY1537">
        <v>3525</v>
      </c>
      <c r="BZ1537">
        <v>0.25248226950354608</v>
      </c>
      <c r="CA1537">
        <v>0</v>
      </c>
    </row>
    <row r="1538" spans="1:79" customFormat="1" x14ac:dyDescent="0.25">
      <c r="A1538" t="s">
        <v>2769</v>
      </c>
      <c r="B1538" t="s">
        <v>354</v>
      </c>
      <c r="C1538" t="s">
        <v>426</v>
      </c>
      <c r="D1538" t="s">
        <v>949</v>
      </c>
      <c r="E1538">
        <v>2021</v>
      </c>
      <c r="F1538">
        <v>1598</v>
      </c>
      <c r="G1538">
        <v>104</v>
      </c>
      <c r="H1538">
        <v>0</v>
      </c>
      <c r="I1538">
        <v>160</v>
      </c>
      <c r="J1538">
        <v>324</v>
      </c>
      <c r="K1538">
        <v>365</v>
      </c>
      <c r="L1538">
        <v>261</v>
      </c>
      <c r="M1538">
        <v>188</v>
      </c>
      <c r="N1538">
        <v>134</v>
      </c>
      <c r="O1538">
        <v>128</v>
      </c>
      <c r="P1538">
        <v>71</v>
      </c>
      <c r="Q1538">
        <v>33</v>
      </c>
      <c r="R1538">
        <v>2</v>
      </c>
      <c r="S1538">
        <v>36</v>
      </c>
      <c r="T1538">
        <v>0</v>
      </c>
      <c r="U1538">
        <v>1542</v>
      </c>
      <c r="V1538">
        <v>160</v>
      </c>
      <c r="W1538">
        <v>0</v>
      </c>
      <c r="X1538">
        <v>943</v>
      </c>
      <c r="Y1538">
        <v>540</v>
      </c>
      <c r="Z1538">
        <v>219</v>
      </c>
      <c r="AA1538">
        <v>0</v>
      </c>
      <c r="AB1538">
        <v>4</v>
      </c>
      <c r="AC1538">
        <v>1513</v>
      </c>
      <c r="AD1538">
        <v>0</v>
      </c>
      <c r="AE1538">
        <v>185</v>
      </c>
      <c r="AF1538">
        <v>69</v>
      </c>
      <c r="AG1538">
        <v>1627</v>
      </c>
      <c r="AH1538">
        <v>6</v>
      </c>
      <c r="AI1538">
        <v>0</v>
      </c>
      <c r="AJ1538">
        <v>0</v>
      </c>
      <c r="AK1538">
        <v>295</v>
      </c>
      <c r="AL1538">
        <v>1407</v>
      </c>
      <c r="AM1538">
        <v>0</v>
      </c>
      <c r="AN1538">
        <v>1702</v>
      </c>
      <c r="AO1538">
        <v>0.93889541715628677</v>
      </c>
      <c r="AP1538">
        <v>6.1104582843713277E-2</v>
      </c>
      <c r="AQ1538">
        <v>0</v>
      </c>
      <c r="AR1538">
        <v>9.400705052878966E-2</v>
      </c>
      <c r="AS1538">
        <v>0.19036427732079911</v>
      </c>
      <c r="AT1538">
        <v>0.21445358401880141</v>
      </c>
      <c r="AU1538">
        <v>0.1533490011750881</v>
      </c>
      <c r="AV1538">
        <v>0.11045828437132781</v>
      </c>
      <c r="AW1538">
        <v>7.8730904817861339E-2</v>
      </c>
      <c r="AX1538">
        <v>7.5205640423031725E-2</v>
      </c>
      <c r="AY1538">
        <v>4.1715628672150409E-2</v>
      </c>
      <c r="AZ1538">
        <v>1.9388954171562871E-2</v>
      </c>
      <c r="BA1538">
        <v>2.1151586368977671E-2</v>
      </c>
      <c r="BB1538">
        <v>1.1750881316098709E-3</v>
      </c>
      <c r="BC1538">
        <v>0</v>
      </c>
      <c r="BD1538">
        <v>0.90599294947121034</v>
      </c>
      <c r="BE1538">
        <v>9.400705052878966E-2</v>
      </c>
      <c r="BF1538">
        <v>0</v>
      </c>
      <c r="BG1538">
        <v>0.55405405405405406</v>
      </c>
      <c r="BH1538">
        <v>0.31727379553466512</v>
      </c>
      <c r="BI1538">
        <v>0.12867215041128091</v>
      </c>
      <c r="BJ1538">
        <v>0</v>
      </c>
      <c r="BK1538">
        <v>2.350176263219741E-3</v>
      </c>
      <c r="BL1538">
        <v>0.88895417156286727</v>
      </c>
      <c r="BM1538">
        <v>0</v>
      </c>
      <c r="BN1538">
        <v>0.108695652173913</v>
      </c>
      <c r="BO1538">
        <v>4.0540540540540543E-2</v>
      </c>
      <c r="BP1538">
        <v>0.95593419506462984</v>
      </c>
      <c r="BQ1538">
        <v>3.5252643948296119E-3</v>
      </c>
      <c r="BR1538">
        <v>0</v>
      </c>
      <c r="BS1538">
        <v>0</v>
      </c>
      <c r="BT1538">
        <v>0.1733254994124559</v>
      </c>
      <c r="BU1538">
        <v>0.8266745005875441</v>
      </c>
      <c r="BV1538">
        <v>0</v>
      </c>
      <c r="BW1538">
        <v>1</v>
      </c>
      <c r="BX1538" t="s">
        <v>2767</v>
      </c>
      <c r="BY1538">
        <v>3525</v>
      </c>
      <c r="BZ1538">
        <v>0.4828368794326241</v>
      </c>
      <c r="CA1538">
        <v>0</v>
      </c>
    </row>
    <row r="1539" spans="1:79" customFormat="1" x14ac:dyDescent="0.25">
      <c r="A1539" t="s">
        <v>2770</v>
      </c>
      <c r="B1539" t="s">
        <v>354</v>
      </c>
      <c r="C1539" t="s">
        <v>426</v>
      </c>
      <c r="D1539" t="s">
        <v>951</v>
      </c>
      <c r="E1539">
        <v>2021</v>
      </c>
      <c r="F1539">
        <v>653</v>
      </c>
      <c r="G1539">
        <v>59</v>
      </c>
      <c r="H1539">
        <v>0</v>
      </c>
      <c r="I1539">
        <v>91</v>
      </c>
      <c r="J1539">
        <v>130</v>
      </c>
      <c r="K1539">
        <v>137</v>
      </c>
      <c r="L1539">
        <v>102</v>
      </c>
      <c r="M1539">
        <v>73</v>
      </c>
      <c r="N1539">
        <v>47</v>
      </c>
      <c r="O1539">
        <v>58</v>
      </c>
      <c r="P1539">
        <v>42</v>
      </c>
      <c r="Q1539">
        <v>10</v>
      </c>
      <c r="R1539">
        <v>4</v>
      </c>
      <c r="S1539">
        <v>18</v>
      </c>
      <c r="T1539">
        <v>0</v>
      </c>
      <c r="U1539">
        <v>582</v>
      </c>
      <c r="V1539">
        <v>130</v>
      </c>
      <c r="W1539">
        <v>0</v>
      </c>
      <c r="X1539">
        <v>334</v>
      </c>
      <c r="Y1539">
        <v>259</v>
      </c>
      <c r="Z1539">
        <v>119</v>
      </c>
      <c r="AA1539">
        <v>0</v>
      </c>
      <c r="AB1539">
        <v>29</v>
      </c>
      <c r="AC1539">
        <v>645</v>
      </c>
      <c r="AD1539">
        <v>0</v>
      </c>
      <c r="AE1539">
        <v>38</v>
      </c>
      <c r="AF1539">
        <v>48</v>
      </c>
      <c r="AG1539">
        <v>664</v>
      </c>
      <c r="AH1539">
        <v>0</v>
      </c>
      <c r="AI1539">
        <v>0</v>
      </c>
      <c r="AJ1539">
        <v>0</v>
      </c>
      <c r="AK1539">
        <v>199</v>
      </c>
      <c r="AL1539">
        <v>511</v>
      </c>
      <c r="AM1539">
        <v>2</v>
      </c>
      <c r="AN1539">
        <v>712</v>
      </c>
      <c r="AO1539">
        <v>0.9171348314606742</v>
      </c>
      <c r="AP1539">
        <v>8.2865168539325837E-2</v>
      </c>
      <c r="AQ1539">
        <v>0</v>
      </c>
      <c r="AR1539">
        <v>0.12780898876404501</v>
      </c>
      <c r="AS1539">
        <v>0.18258426966292141</v>
      </c>
      <c r="AT1539">
        <v>0.19241573033707859</v>
      </c>
      <c r="AU1539">
        <v>0.1432584269662921</v>
      </c>
      <c r="AV1539">
        <v>0.10252808988764051</v>
      </c>
      <c r="AW1539">
        <v>6.6011235955056174E-2</v>
      </c>
      <c r="AX1539">
        <v>8.1460674157303375E-2</v>
      </c>
      <c r="AY1539">
        <v>5.8988764044943819E-2</v>
      </c>
      <c r="AZ1539">
        <v>1.404494382022472E-2</v>
      </c>
      <c r="BA1539">
        <v>2.528089887640449E-2</v>
      </c>
      <c r="BB1539">
        <v>5.6179775280898866E-3</v>
      </c>
      <c r="BC1539">
        <v>0</v>
      </c>
      <c r="BD1539">
        <v>0.81741573033707871</v>
      </c>
      <c r="BE1539">
        <v>0.18258426966292141</v>
      </c>
      <c r="BF1539">
        <v>0</v>
      </c>
      <c r="BG1539">
        <v>0.4691011235955056</v>
      </c>
      <c r="BH1539">
        <v>0.3637640449438202</v>
      </c>
      <c r="BI1539">
        <v>0.16713483146067409</v>
      </c>
      <c r="BJ1539">
        <v>0</v>
      </c>
      <c r="BK1539">
        <v>4.0730337078651688E-2</v>
      </c>
      <c r="BL1539">
        <v>0.9058988764044944</v>
      </c>
      <c r="BM1539">
        <v>0</v>
      </c>
      <c r="BN1539">
        <v>5.3370786516853931E-2</v>
      </c>
      <c r="BO1539">
        <v>6.741573033707865E-2</v>
      </c>
      <c r="BP1539">
        <v>0.93258426966292129</v>
      </c>
      <c r="BQ1539">
        <v>0</v>
      </c>
      <c r="BR1539">
        <v>0</v>
      </c>
      <c r="BS1539">
        <v>0</v>
      </c>
      <c r="BT1539">
        <v>0.2794943820224719</v>
      </c>
      <c r="BU1539">
        <v>0.71769662921348309</v>
      </c>
      <c r="BV1539">
        <v>2.8089887640449442E-3</v>
      </c>
      <c r="BW1539">
        <v>1</v>
      </c>
      <c r="BX1539" t="s">
        <v>2767</v>
      </c>
      <c r="BY1539">
        <v>3525</v>
      </c>
      <c r="BZ1539">
        <v>0.2019858156028369</v>
      </c>
      <c r="CA1539">
        <v>0</v>
      </c>
    </row>
    <row r="1540" spans="1:79" customFormat="1" x14ac:dyDescent="0.25">
      <c r="A1540" t="s">
        <v>2771</v>
      </c>
      <c r="B1540" t="s">
        <v>354</v>
      </c>
      <c r="C1540" t="s">
        <v>426</v>
      </c>
      <c r="D1540" t="s">
        <v>953</v>
      </c>
      <c r="E1540">
        <v>2021</v>
      </c>
      <c r="F1540">
        <v>179</v>
      </c>
      <c r="G1540">
        <v>15</v>
      </c>
      <c r="H1540">
        <v>0</v>
      </c>
      <c r="I1540">
        <v>19</v>
      </c>
      <c r="J1540">
        <v>45</v>
      </c>
      <c r="K1540">
        <v>54</v>
      </c>
      <c r="L1540">
        <v>24</v>
      </c>
      <c r="M1540">
        <v>18</v>
      </c>
      <c r="N1540">
        <v>13</v>
      </c>
      <c r="O1540">
        <v>11</v>
      </c>
      <c r="P1540">
        <v>6</v>
      </c>
      <c r="Q1540">
        <v>3</v>
      </c>
      <c r="R1540">
        <v>0</v>
      </c>
      <c r="S1540">
        <v>1</v>
      </c>
      <c r="T1540">
        <v>0</v>
      </c>
      <c r="U1540">
        <v>166</v>
      </c>
      <c r="V1540">
        <v>28</v>
      </c>
      <c r="W1540">
        <v>0</v>
      </c>
      <c r="X1540">
        <v>103</v>
      </c>
      <c r="Y1540">
        <v>67</v>
      </c>
      <c r="Z1540">
        <v>24</v>
      </c>
      <c r="AA1540">
        <v>0</v>
      </c>
      <c r="AB1540">
        <v>14</v>
      </c>
      <c r="AC1540">
        <v>154</v>
      </c>
      <c r="AD1540">
        <v>0</v>
      </c>
      <c r="AE1540">
        <v>26</v>
      </c>
      <c r="AF1540">
        <v>29</v>
      </c>
      <c r="AG1540">
        <v>160</v>
      </c>
      <c r="AH1540">
        <v>5</v>
      </c>
      <c r="AI1540">
        <v>0</v>
      </c>
      <c r="AJ1540">
        <v>0</v>
      </c>
      <c r="AK1540">
        <v>25</v>
      </c>
      <c r="AL1540">
        <v>169</v>
      </c>
      <c r="AM1540">
        <v>0</v>
      </c>
      <c r="AN1540">
        <v>194</v>
      </c>
      <c r="AO1540">
        <v>0.92268041237113407</v>
      </c>
      <c r="AP1540">
        <v>7.7319587628865982E-2</v>
      </c>
      <c r="AQ1540">
        <v>0</v>
      </c>
      <c r="AR1540">
        <v>9.7938144329896906E-2</v>
      </c>
      <c r="AS1540">
        <v>0.23195876288659789</v>
      </c>
      <c r="AT1540">
        <v>0.27835051546391748</v>
      </c>
      <c r="AU1540">
        <v>0.1237113402061856</v>
      </c>
      <c r="AV1540">
        <v>9.2783505154639179E-2</v>
      </c>
      <c r="AW1540">
        <v>6.7010309278350513E-2</v>
      </c>
      <c r="AX1540">
        <v>5.6701030927835051E-2</v>
      </c>
      <c r="AY1540">
        <v>3.0927835051546389E-2</v>
      </c>
      <c r="AZ1540">
        <v>1.54639175257732E-2</v>
      </c>
      <c r="BA1540">
        <v>5.1546391752577319E-3</v>
      </c>
      <c r="BB1540">
        <v>0</v>
      </c>
      <c r="BC1540">
        <v>0</v>
      </c>
      <c r="BD1540">
        <v>0.85567010309278346</v>
      </c>
      <c r="BE1540">
        <v>0.14432989690721651</v>
      </c>
      <c r="BF1540">
        <v>0</v>
      </c>
      <c r="BG1540">
        <v>0.53092783505154639</v>
      </c>
      <c r="BH1540">
        <v>0.34536082474226798</v>
      </c>
      <c r="BI1540">
        <v>0.1237113402061856</v>
      </c>
      <c r="BJ1540">
        <v>0</v>
      </c>
      <c r="BK1540">
        <v>7.2164948453608241E-2</v>
      </c>
      <c r="BL1540">
        <v>0.79381443298969068</v>
      </c>
      <c r="BM1540">
        <v>0</v>
      </c>
      <c r="BN1540">
        <v>0.134020618556701</v>
      </c>
      <c r="BO1540">
        <v>0.1494845360824742</v>
      </c>
      <c r="BP1540">
        <v>0.82474226804123707</v>
      </c>
      <c r="BQ1540">
        <v>2.5773195876288658E-2</v>
      </c>
      <c r="BR1540">
        <v>0</v>
      </c>
      <c r="BS1540">
        <v>0</v>
      </c>
      <c r="BT1540">
        <v>0.12886597938144331</v>
      </c>
      <c r="BU1540">
        <v>0.87113402061855671</v>
      </c>
      <c r="BV1540">
        <v>0</v>
      </c>
      <c r="BW1540">
        <v>1</v>
      </c>
      <c r="BX1540" t="s">
        <v>2767</v>
      </c>
      <c r="BY1540">
        <v>3525</v>
      </c>
      <c r="BZ1540">
        <v>5.5035460992907799E-2</v>
      </c>
      <c r="CA1540">
        <v>0</v>
      </c>
    </row>
    <row r="1541" spans="1:79" customFormat="1" x14ac:dyDescent="0.25">
      <c r="A1541" t="s">
        <v>2772</v>
      </c>
      <c r="B1541" t="s">
        <v>354</v>
      </c>
      <c r="C1541" t="s">
        <v>426</v>
      </c>
      <c r="D1541" t="s">
        <v>961</v>
      </c>
      <c r="E1541">
        <v>2021</v>
      </c>
      <c r="F1541">
        <v>25</v>
      </c>
      <c r="G1541">
        <v>2</v>
      </c>
      <c r="H1541">
        <v>0</v>
      </c>
      <c r="I1541">
        <v>9</v>
      </c>
      <c r="J1541">
        <v>6</v>
      </c>
      <c r="K1541">
        <v>4</v>
      </c>
      <c r="L1541">
        <v>1</v>
      </c>
      <c r="M1541">
        <v>2</v>
      </c>
      <c r="N1541">
        <v>0</v>
      </c>
      <c r="O1541">
        <v>0</v>
      </c>
      <c r="P1541">
        <v>0</v>
      </c>
      <c r="Q1541">
        <v>1</v>
      </c>
      <c r="R1541">
        <v>0</v>
      </c>
      <c r="S1541">
        <v>4</v>
      </c>
      <c r="T1541">
        <v>0</v>
      </c>
      <c r="U1541">
        <v>22</v>
      </c>
      <c r="V1541">
        <v>5</v>
      </c>
      <c r="W1541">
        <v>0</v>
      </c>
      <c r="X1541">
        <v>0</v>
      </c>
      <c r="Y1541">
        <v>0</v>
      </c>
      <c r="Z1541">
        <v>1</v>
      </c>
      <c r="AA1541">
        <v>26</v>
      </c>
      <c r="AB1541">
        <v>0</v>
      </c>
      <c r="AC1541">
        <v>0</v>
      </c>
      <c r="AD1541">
        <v>27</v>
      </c>
      <c r="AE1541">
        <v>0</v>
      </c>
      <c r="AF1541">
        <v>0</v>
      </c>
      <c r="AG1541">
        <v>0</v>
      </c>
      <c r="AH1541">
        <v>0</v>
      </c>
      <c r="AI1541">
        <v>0</v>
      </c>
      <c r="AJ1541">
        <v>27</v>
      </c>
      <c r="AK1541">
        <v>9</v>
      </c>
      <c r="AL1541">
        <v>18</v>
      </c>
      <c r="AM1541">
        <v>0</v>
      </c>
      <c r="AN1541">
        <v>27</v>
      </c>
      <c r="AO1541">
        <v>0.92592592592592593</v>
      </c>
      <c r="AP1541">
        <v>7.407407407407407E-2</v>
      </c>
      <c r="AQ1541">
        <v>0</v>
      </c>
      <c r="AR1541">
        <v>0.33333333333333331</v>
      </c>
      <c r="AS1541">
        <v>0.22222222222222221</v>
      </c>
      <c r="AT1541">
        <v>0.14814814814814811</v>
      </c>
      <c r="AU1541">
        <v>3.7037037037037028E-2</v>
      </c>
      <c r="AV1541">
        <v>7.407407407407407E-2</v>
      </c>
      <c r="AW1541">
        <v>0</v>
      </c>
      <c r="AX1541">
        <v>0</v>
      </c>
      <c r="AY1541">
        <v>0</v>
      </c>
      <c r="AZ1541">
        <v>3.7037037037037028E-2</v>
      </c>
      <c r="BA1541">
        <v>0.14814814814814811</v>
      </c>
      <c r="BB1541">
        <v>0</v>
      </c>
      <c r="BC1541">
        <v>0</v>
      </c>
      <c r="BD1541">
        <v>0.81481481481481477</v>
      </c>
      <c r="BE1541">
        <v>0.1851851851851852</v>
      </c>
      <c r="BF1541">
        <v>0</v>
      </c>
      <c r="BG1541">
        <v>0</v>
      </c>
      <c r="BH1541">
        <v>0</v>
      </c>
      <c r="BI1541">
        <v>3.7037037037037028E-2</v>
      </c>
      <c r="BJ1541">
        <v>0.96296296296296291</v>
      </c>
      <c r="BK1541">
        <v>0</v>
      </c>
      <c r="BL1541">
        <v>0</v>
      </c>
      <c r="BM1541">
        <v>1</v>
      </c>
      <c r="BN1541">
        <v>0</v>
      </c>
      <c r="BO1541">
        <v>0</v>
      </c>
      <c r="BP1541">
        <v>0</v>
      </c>
      <c r="BQ1541">
        <v>0</v>
      </c>
      <c r="BR1541">
        <v>0</v>
      </c>
      <c r="BS1541">
        <v>1</v>
      </c>
      <c r="BT1541">
        <v>0.33333333333333331</v>
      </c>
      <c r="BU1541">
        <v>0.66666666666666663</v>
      </c>
      <c r="BV1541">
        <v>0</v>
      </c>
      <c r="BW1541">
        <v>1</v>
      </c>
      <c r="BX1541" t="s">
        <v>2767</v>
      </c>
      <c r="BY1541">
        <v>3525</v>
      </c>
      <c r="BZ1541">
        <v>7.659574468085106E-3</v>
      </c>
      <c r="CA1541">
        <v>0</v>
      </c>
    </row>
    <row r="1542" spans="1:79" customFormat="1" x14ac:dyDescent="0.25">
      <c r="A1542" t="s">
        <v>2773</v>
      </c>
      <c r="B1542" t="s">
        <v>356</v>
      </c>
      <c r="C1542" t="s">
        <v>124</v>
      </c>
      <c r="D1542" t="s">
        <v>44</v>
      </c>
      <c r="E1542">
        <v>2021</v>
      </c>
      <c r="F1542">
        <v>543</v>
      </c>
      <c r="G1542">
        <v>56</v>
      </c>
      <c r="H1542">
        <v>0</v>
      </c>
      <c r="I1542">
        <v>5</v>
      </c>
      <c r="J1542">
        <v>67</v>
      </c>
      <c r="K1542">
        <v>127</v>
      </c>
      <c r="L1542">
        <v>110</v>
      </c>
      <c r="M1542">
        <v>83</v>
      </c>
      <c r="N1542">
        <v>80</v>
      </c>
      <c r="O1542">
        <v>61</v>
      </c>
      <c r="P1542">
        <v>38</v>
      </c>
      <c r="Q1542">
        <v>23</v>
      </c>
      <c r="R1542">
        <v>5</v>
      </c>
      <c r="S1542">
        <v>0</v>
      </c>
      <c r="T1542">
        <v>0</v>
      </c>
      <c r="U1542">
        <v>578</v>
      </c>
      <c r="V1542">
        <v>21</v>
      </c>
      <c r="W1542">
        <v>0</v>
      </c>
      <c r="X1542">
        <v>378</v>
      </c>
      <c r="Y1542">
        <v>182</v>
      </c>
      <c r="Z1542">
        <v>39</v>
      </c>
      <c r="AA1542">
        <v>0</v>
      </c>
      <c r="AB1542">
        <v>6</v>
      </c>
      <c r="AC1542">
        <v>30</v>
      </c>
      <c r="AD1542">
        <v>0</v>
      </c>
      <c r="AE1542">
        <v>563</v>
      </c>
      <c r="AF1542">
        <v>9</v>
      </c>
      <c r="AG1542">
        <v>573</v>
      </c>
      <c r="AH1542">
        <v>15</v>
      </c>
      <c r="AI1542">
        <v>2</v>
      </c>
      <c r="AJ1542">
        <v>0</v>
      </c>
      <c r="AK1542">
        <v>44</v>
      </c>
      <c r="AL1542">
        <v>554</v>
      </c>
      <c r="AM1542">
        <v>1</v>
      </c>
      <c r="AN1542">
        <v>599</v>
      </c>
      <c r="AO1542">
        <v>0.90651085141903176</v>
      </c>
      <c r="AP1542">
        <v>9.3489148580968282E-2</v>
      </c>
      <c r="AQ1542">
        <v>0</v>
      </c>
      <c r="AR1542">
        <v>8.3472454090150246E-3</v>
      </c>
      <c r="AS1542">
        <v>0.1118530884808013</v>
      </c>
      <c r="AT1542">
        <v>0.21202003338898159</v>
      </c>
      <c r="AU1542">
        <v>0.18363939899833051</v>
      </c>
      <c r="AV1542">
        <v>0.13856427378964939</v>
      </c>
      <c r="AW1542">
        <v>0.13355592654424039</v>
      </c>
      <c r="AX1542">
        <v>0.1018363939899833</v>
      </c>
      <c r="AY1542">
        <v>6.3439065108514187E-2</v>
      </c>
      <c r="AZ1542">
        <v>3.8397328881469107E-2</v>
      </c>
      <c r="BA1542">
        <v>0</v>
      </c>
      <c r="BB1542">
        <v>8.3472454090150246E-3</v>
      </c>
      <c r="BC1542">
        <v>0</v>
      </c>
      <c r="BD1542">
        <v>0.96494156928213692</v>
      </c>
      <c r="BE1542">
        <v>3.5058430717863097E-2</v>
      </c>
      <c r="BF1542">
        <v>0</v>
      </c>
      <c r="BG1542">
        <v>0.63105175292153592</v>
      </c>
      <c r="BH1542">
        <v>0.30383973288814692</v>
      </c>
      <c r="BI1542">
        <v>6.5108514190317199E-2</v>
      </c>
      <c r="BJ1542">
        <v>0</v>
      </c>
      <c r="BK1542">
        <v>1.001669449081803E-2</v>
      </c>
      <c r="BL1542">
        <v>5.0083472454090151E-2</v>
      </c>
      <c r="BM1542">
        <v>0</v>
      </c>
      <c r="BN1542">
        <v>0.93989983305509184</v>
      </c>
      <c r="BO1542">
        <v>1.5025041736227049E-2</v>
      </c>
      <c r="BP1542">
        <v>0.95659432387312182</v>
      </c>
      <c r="BQ1542">
        <v>2.5041736227045079E-2</v>
      </c>
      <c r="BR1542">
        <v>3.3388981636060101E-3</v>
      </c>
      <c r="BS1542">
        <v>0</v>
      </c>
      <c r="BT1542">
        <v>7.3455759599332218E-2</v>
      </c>
      <c r="BU1542">
        <v>0.92487479131886474</v>
      </c>
      <c r="BV1542">
        <v>1.6694490818030051E-3</v>
      </c>
      <c r="BW1542">
        <v>1</v>
      </c>
      <c r="BX1542" t="s">
        <v>2774</v>
      </c>
      <c r="BY1542">
        <v>599</v>
      </c>
      <c r="BZ1542">
        <v>1</v>
      </c>
      <c r="CA1542">
        <v>0</v>
      </c>
    </row>
    <row r="1543" spans="1:79" customFormat="1" x14ac:dyDescent="0.25">
      <c r="A1543" t="s">
        <v>2775</v>
      </c>
      <c r="B1543" t="s">
        <v>356</v>
      </c>
      <c r="C1543" t="s">
        <v>124</v>
      </c>
      <c r="D1543" t="s">
        <v>947</v>
      </c>
      <c r="E1543">
        <v>2021</v>
      </c>
      <c r="F1543">
        <v>149</v>
      </c>
      <c r="G1543">
        <v>8</v>
      </c>
      <c r="H1543">
        <v>0</v>
      </c>
      <c r="I1543">
        <v>0</v>
      </c>
      <c r="J1543">
        <v>22</v>
      </c>
      <c r="K1543">
        <v>38</v>
      </c>
      <c r="L1543">
        <v>32</v>
      </c>
      <c r="M1543">
        <v>19</v>
      </c>
      <c r="N1543">
        <v>21</v>
      </c>
      <c r="O1543">
        <v>10</v>
      </c>
      <c r="P1543">
        <v>6</v>
      </c>
      <c r="Q1543">
        <v>6</v>
      </c>
      <c r="R1543">
        <v>3</v>
      </c>
      <c r="S1543">
        <v>0</v>
      </c>
      <c r="T1543">
        <v>0</v>
      </c>
      <c r="U1543">
        <v>154</v>
      </c>
      <c r="V1543">
        <v>3</v>
      </c>
      <c r="W1543">
        <v>0</v>
      </c>
      <c r="X1543">
        <v>73</v>
      </c>
      <c r="Y1543">
        <v>75</v>
      </c>
      <c r="Z1543">
        <v>9</v>
      </c>
      <c r="AA1543">
        <v>0</v>
      </c>
      <c r="AB1543">
        <v>0</v>
      </c>
      <c r="AC1543">
        <v>8</v>
      </c>
      <c r="AD1543">
        <v>0</v>
      </c>
      <c r="AE1543">
        <v>149</v>
      </c>
      <c r="AF1543">
        <v>0</v>
      </c>
      <c r="AG1543">
        <v>157</v>
      </c>
      <c r="AH1543">
        <v>0</v>
      </c>
      <c r="AI1543">
        <v>0</v>
      </c>
      <c r="AJ1543">
        <v>0</v>
      </c>
      <c r="AK1543">
        <v>29</v>
      </c>
      <c r="AL1543">
        <v>128</v>
      </c>
      <c r="AM1543">
        <v>0</v>
      </c>
      <c r="AN1543">
        <v>157</v>
      </c>
      <c r="AO1543">
        <v>0.94904458598726116</v>
      </c>
      <c r="AP1543">
        <v>5.0955414012738863E-2</v>
      </c>
      <c r="AQ1543">
        <v>0</v>
      </c>
      <c r="AR1543">
        <v>0</v>
      </c>
      <c r="AS1543">
        <v>0.14012738853503179</v>
      </c>
      <c r="AT1543">
        <v>0.24203821656050961</v>
      </c>
      <c r="AU1543">
        <v>0.2038216560509554</v>
      </c>
      <c r="AV1543">
        <v>0.12101910828025481</v>
      </c>
      <c r="AW1543">
        <v>0.13375796178343949</v>
      </c>
      <c r="AX1543">
        <v>6.3694267515923567E-2</v>
      </c>
      <c r="AY1543">
        <v>3.8216560509554139E-2</v>
      </c>
      <c r="AZ1543">
        <v>3.8216560509554139E-2</v>
      </c>
      <c r="BA1543">
        <v>0</v>
      </c>
      <c r="BB1543">
        <v>1.9108280254777069E-2</v>
      </c>
      <c r="BC1543">
        <v>0</v>
      </c>
      <c r="BD1543">
        <v>0.98089171974522293</v>
      </c>
      <c r="BE1543">
        <v>1.9108280254777069E-2</v>
      </c>
      <c r="BF1543">
        <v>0</v>
      </c>
      <c r="BG1543">
        <v>0.46496815286624199</v>
      </c>
      <c r="BH1543">
        <v>0.47770700636942681</v>
      </c>
      <c r="BI1543">
        <v>5.7324840764331211E-2</v>
      </c>
      <c r="BJ1543">
        <v>0</v>
      </c>
      <c r="BK1543">
        <v>0</v>
      </c>
      <c r="BL1543">
        <v>5.0955414012738863E-2</v>
      </c>
      <c r="BM1543">
        <v>0</v>
      </c>
      <c r="BN1543">
        <v>0.94904458598726116</v>
      </c>
      <c r="BO1543">
        <v>0</v>
      </c>
      <c r="BP1543">
        <v>1</v>
      </c>
      <c r="BQ1543">
        <v>0</v>
      </c>
      <c r="BR1543">
        <v>0</v>
      </c>
      <c r="BS1543">
        <v>0</v>
      </c>
      <c r="BT1543">
        <v>0.1847133757961783</v>
      </c>
      <c r="BU1543">
        <v>0.8152866242038217</v>
      </c>
      <c r="BV1543">
        <v>0</v>
      </c>
      <c r="BW1543">
        <v>1</v>
      </c>
      <c r="BX1543" t="s">
        <v>2774</v>
      </c>
      <c r="BY1543">
        <v>599</v>
      </c>
      <c r="BZ1543">
        <v>0.26210350584307179</v>
      </c>
      <c r="CA1543">
        <v>0</v>
      </c>
    </row>
    <row r="1544" spans="1:79" customFormat="1" x14ac:dyDescent="0.25">
      <c r="A1544" t="s">
        <v>2776</v>
      </c>
      <c r="B1544" t="s">
        <v>356</v>
      </c>
      <c r="C1544" t="s">
        <v>124</v>
      </c>
      <c r="D1544" t="s">
        <v>949</v>
      </c>
      <c r="E1544">
        <v>2021</v>
      </c>
      <c r="F1544">
        <v>262</v>
      </c>
      <c r="G1544">
        <v>33</v>
      </c>
      <c r="H1544">
        <v>0</v>
      </c>
      <c r="I1544">
        <v>4</v>
      </c>
      <c r="J1544">
        <v>39</v>
      </c>
      <c r="K1544">
        <v>65</v>
      </c>
      <c r="L1544">
        <v>52</v>
      </c>
      <c r="M1544">
        <v>41</v>
      </c>
      <c r="N1544">
        <v>32</v>
      </c>
      <c r="O1544">
        <v>28</v>
      </c>
      <c r="P1544">
        <v>23</v>
      </c>
      <c r="Q1544">
        <v>9</v>
      </c>
      <c r="R1544">
        <v>2</v>
      </c>
      <c r="S1544">
        <v>0</v>
      </c>
      <c r="T1544">
        <v>0</v>
      </c>
      <c r="U1544">
        <v>283</v>
      </c>
      <c r="V1544">
        <v>12</v>
      </c>
      <c r="W1544">
        <v>0</v>
      </c>
      <c r="X1544">
        <v>207</v>
      </c>
      <c r="Y1544">
        <v>67</v>
      </c>
      <c r="Z1544">
        <v>21</v>
      </c>
      <c r="AA1544">
        <v>0</v>
      </c>
      <c r="AB1544">
        <v>2</v>
      </c>
      <c r="AC1544">
        <v>21</v>
      </c>
      <c r="AD1544">
        <v>0</v>
      </c>
      <c r="AE1544">
        <v>272</v>
      </c>
      <c r="AF1544">
        <v>1</v>
      </c>
      <c r="AG1544">
        <v>291</v>
      </c>
      <c r="AH1544">
        <v>2</v>
      </c>
      <c r="AI1544">
        <v>1</v>
      </c>
      <c r="AJ1544">
        <v>0</v>
      </c>
      <c r="AK1544">
        <v>0</v>
      </c>
      <c r="AL1544">
        <v>295</v>
      </c>
      <c r="AM1544">
        <v>0</v>
      </c>
      <c r="AN1544">
        <v>295</v>
      </c>
      <c r="AO1544">
        <v>0.88813559322033897</v>
      </c>
      <c r="AP1544">
        <v>0.111864406779661</v>
      </c>
      <c r="AQ1544">
        <v>0</v>
      </c>
      <c r="AR1544">
        <v>1.3559322033898299E-2</v>
      </c>
      <c r="AS1544">
        <v>0.1322033898305085</v>
      </c>
      <c r="AT1544">
        <v>0.22033898305084751</v>
      </c>
      <c r="AU1544">
        <v>0.17627118644067799</v>
      </c>
      <c r="AV1544">
        <v>0.1389830508474576</v>
      </c>
      <c r="AW1544">
        <v>0.1084745762711864</v>
      </c>
      <c r="AX1544">
        <v>9.4915254237288138E-2</v>
      </c>
      <c r="AY1544">
        <v>7.796610169491526E-2</v>
      </c>
      <c r="AZ1544">
        <v>3.0508474576271191E-2</v>
      </c>
      <c r="BA1544">
        <v>0</v>
      </c>
      <c r="BB1544">
        <v>6.7796610169491523E-3</v>
      </c>
      <c r="BC1544">
        <v>0</v>
      </c>
      <c r="BD1544">
        <v>0.95932203389830506</v>
      </c>
      <c r="BE1544">
        <v>4.0677966101694912E-2</v>
      </c>
      <c r="BF1544">
        <v>0</v>
      </c>
      <c r="BG1544">
        <v>0.70169491525423733</v>
      </c>
      <c r="BH1544">
        <v>0.22711864406779661</v>
      </c>
      <c r="BI1544">
        <v>7.1186440677966104E-2</v>
      </c>
      <c r="BJ1544">
        <v>0</v>
      </c>
      <c r="BK1544">
        <v>6.7796610169491523E-3</v>
      </c>
      <c r="BL1544">
        <v>7.1186440677966104E-2</v>
      </c>
      <c r="BM1544">
        <v>0</v>
      </c>
      <c r="BN1544">
        <v>0.92203389830508475</v>
      </c>
      <c r="BO1544">
        <v>3.3898305084745762E-3</v>
      </c>
      <c r="BP1544">
        <v>0.98644067796610169</v>
      </c>
      <c r="BQ1544">
        <v>6.7796610169491523E-3</v>
      </c>
      <c r="BR1544">
        <v>3.3898305084745762E-3</v>
      </c>
      <c r="BS1544">
        <v>0</v>
      </c>
      <c r="BT1544">
        <v>0</v>
      </c>
      <c r="BU1544">
        <v>1</v>
      </c>
      <c r="BV1544">
        <v>0</v>
      </c>
      <c r="BW1544">
        <v>1</v>
      </c>
      <c r="BX1544" t="s">
        <v>2774</v>
      </c>
      <c r="BY1544">
        <v>599</v>
      </c>
      <c r="BZ1544">
        <v>0.49248747913188651</v>
      </c>
      <c r="CA1544">
        <v>0</v>
      </c>
    </row>
    <row r="1545" spans="1:79" customFormat="1" x14ac:dyDescent="0.25">
      <c r="A1545" t="s">
        <v>2777</v>
      </c>
      <c r="B1545" t="s">
        <v>356</v>
      </c>
      <c r="C1545" t="s">
        <v>124</v>
      </c>
      <c r="D1545" t="s">
        <v>951</v>
      </c>
      <c r="E1545">
        <v>2021</v>
      </c>
      <c r="F1545">
        <v>29</v>
      </c>
      <c r="G1545">
        <v>2</v>
      </c>
      <c r="H1545">
        <v>0</v>
      </c>
      <c r="I1545">
        <v>0</v>
      </c>
      <c r="J1545">
        <v>0</v>
      </c>
      <c r="K1545">
        <v>5</v>
      </c>
      <c r="L1545">
        <v>6</v>
      </c>
      <c r="M1545">
        <v>7</v>
      </c>
      <c r="N1545">
        <v>4</v>
      </c>
      <c r="O1545">
        <v>4</v>
      </c>
      <c r="P1545">
        <v>3</v>
      </c>
      <c r="Q1545">
        <v>2</v>
      </c>
      <c r="R1545">
        <v>0</v>
      </c>
      <c r="S1545">
        <v>0</v>
      </c>
      <c r="T1545">
        <v>0</v>
      </c>
      <c r="U1545">
        <v>29</v>
      </c>
      <c r="V1545">
        <v>2</v>
      </c>
      <c r="W1545">
        <v>0</v>
      </c>
      <c r="X1545">
        <v>26</v>
      </c>
      <c r="Y1545">
        <v>3</v>
      </c>
      <c r="Z1545">
        <v>2</v>
      </c>
      <c r="AA1545">
        <v>0</v>
      </c>
      <c r="AB1545">
        <v>2</v>
      </c>
      <c r="AC1545">
        <v>0</v>
      </c>
      <c r="AD1545">
        <v>0</v>
      </c>
      <c r="AE1545">
        <v>29</v>
      </c>
      <c r="AF1545">
        <v>0</v>
      </c>
      <c r="AG1545">
        <v>31</v>
      </c>
      <c r="AH1545">
        <v>0</v>
      </c>
      <c r="AI1545">
        <v>0</v>
      </c>
      <c r="AJ1545">
        <v>0</v>
      </c>
      <c r="AK1545">
        <v>2</v>
      </c>
      <c r="AL1545">
        <v>29</v>
      </c>
      <c r="AM1545">
        <v>0</v>
      </c>
      <c r="AN1545">
        <v>31</v>
      </c>
      <c r="AO1545">
        <v>0.93548387096774188</v>
      </c>
      <c r="AP1545">
        <v>6.4516129032258063E-2</v>
      </c>
      <c r="AQ1545">
        <v>0</v>
      </c>
      <c r="AR1545">
        <v>0</v>
      </c>
      <c r="AS1545">
        <v>0</v>
      </c>
      <c r="AT1545">
        <v>0.16129032258064521</v>
      </c>
      <c r="AU1545">
        <v>0.19354838709677419</v>
      </c>
      <c r="AV1545">
        <v>0.22580645161290319</v>
      </c>
      <c r="AW1545">
        <v>0.1290322580645161</v>
      </c>
      <c r="AX1545">
        <v>0.1290322580645161</v>
      </c>
      <c r="AY1545">
        <v>9.6774193548387094E-2</v>
      </c>
      <c r="AZ1545">
        <v>6.4516129032258063E-2</v>
      </c>
      <c r="BA1545">
        <v>0</v>
      </c>
      <c r="BB1545">
        <v>0</v>
      </c>
      <c r="BC1545">
        <v>0</v>
      </c>
      <c r="BD1545">
        <v>0.93548387096774188</v>
      </c>
      <c r="BE1545">
        <v>6.4516129032258063E-2</v>
      </c>
      <c r="BF1545">
        <v>0</v>
      </c>
      <c r="BG1545">
        <v>0.83870967741935487</v>
      </c>
      <c r="BH1545">
        <v>9.6774193548387094E-2</v>
      </c>
      <c r="BI1545">
        <v>6.4516129032258063E-2</v>
      </c>
      <c r="BJ1545">
        <v>0</v>
      </c>
      <c r="BK1545">
        <v>6.4516129032258063E-2</v>
      </c>
      <c r="BL1545">
        <v>0</v>
      </c>
      <c r="BM1545">
        <v>0</v>
      </c>
      <c r="BN1545">
        <v>0.93548387096774188</v>
      </c>
      <c r="BO1545">
        <v>0</v>
      </c>
      <c r="BP1545">
        <v>1</v>
      </c>
      <c r="BQ1545">
        <v>0</v>
      </c>
      <c r="BR1545">
        <v>0</v>
      </c>
      <c r="BS1545">
        <v>0</v>
      </c>
      <c r="BT1545">
        <v>6.4516129032258063E-2</v>
      </c>
      <c r="BU1545">
        <v>0.93548387096774188</v>
      </c>
      <c r="BV1545">
        <v>0</v>
      </c>
      <c r="BW1545">
        <v>1</v>
      </c>
      <c r="BX1545" t="s">
        <v>2774</v>
      </c>
      <c r="BY1545">
        <v>599</v>
      </c>
      <c r="BZ1545">
        <v>5.1752921535893157E-2</v>
      </c>
      <c r="CA1545">
        <v>0</v>
      </c>
    </row>
    <row r="1546" spans="1:79" customFormat="1" x14ac:dyDescent="0.25">
      <c r="A1546" t="s">
        <v>2778</v>
      </c>
      <c r="B1546" t="s">
        <v>356</v>
      </c>
      <c r="C1546" t="s">
        <v>124</v>
      </c>
      <c r="D1546" t="s">
        <v>953</v>
      </c>
      <c r="E1546">
        <v>2021</v>
      </c>
      <c r="F1546">
        <v>103</v>
      </c>
      <c r="G1546">
        <v>13</v>
      </c>
      <c r="H1546">
        <v>0</v>
      </c>
      <c r="I1546">
        <v>1</v>
      </c>
      <c r="J1546">
        <v>6</v>
      </c>
      <c r="K1546">
        <v>19</v>
      </c>
      <c r="L1546">
        <v>20</v>
      </c>
      <c r="M1546">
        <v>16</v>
      </c>
      <c r="N1546">
        <v>23</v>
      </c>
      <c r="O1546">
        <v>19</v>
      </c>
      <c r="P1546">
        <v>6</v>
      </c>
      <c r="Q1546">
        <v>6</v>
      </c>
      <c r="R1546">
        <v>0</v>
      </c>
      <c r="S1546">
        <v>0</v>
      </c>
      <c r="T1546">
        <v>0</v>
      </c>
      <c r="U1546">
        <v>112</v>
      </c>
      <c r="V1546">
        <v>4</v>
      </c>
      <c r="W1546">
        <v>0</v>
      </c>
      <c r="X1546">
        <v>72</v>
      </c>
      <c r="Y1546">
        <v>37</v>
      </c>
      <c r="Z1546">
        <v>7</v>
      </c>
      <c r="AA1546">
        <v>0</v>
      </c>
      <c r="AB1546">
        <v>2</v>
      </c>
      <c r="AC1546">
        <v>1</v>
      </c>
      <c r="AD1546">
        <v>0</v>
      </c>
      <c r="AE1546">
        <v>113</v>
      </c>
      <c r="AF1546">
        <v>8</v>
      </c>
      <c r="AG1546">
        <v>94</v>
      </c>
      <c r="AH1546">
        <v>13</v>
      </c>
      <c r="AI1546">
        <v>1</v>
      </c>
      <c r="AJ1546">
        <v>0</v>
      </c>
      <c r="AK1546">
        <v>13</v>
      </c>
      <c r="AL1546">
        <v>102</v>
      </c>
      <c r="AM1546">
        <v>1</v>
      </c>
      <c r="AN1546">
        <v>116</v>
      </c>
      <c r="AO1546">
        <v>0.88793103448275867</v>
      </c>
      <c r="AP1546">
        <v>0.1120689655172414</v>
      </c>
      <c r="AQ1546">
        <v>0</v>
      </c>
      <c r="AR1546">
        <v>8.6206896551724137E-3</v>
      </c>
      <c r="AS1546">
        <v>5.1724137931034482E-2</v>
      </c>
      <c r="AT1546">
        <v>0.16379310344827591</v>
      </c>
      <c r="AU1546">
        <v>0.17241379310344829</v>
      </c>
      <c r="AV1546">
        <v>0.13793103448275859</v>
      </c>
      <c r="AW1546">
        <v>0.1982758620689655</v>
      </c>
      <c r="AX1546">
        <v>0.16379310344827591</v>
      </c>
      <c r="AY1546">
        <v>5.1724137931034482E-2</v>
      </c>
      <c r="AZ1546">
        <v>5.1724137931034482E-2</v>
      </c>
      <c r="BA1546">
        <v>0</v>
      </c>
      <c r="BB1546">
        <v>0</v>
      </c>
      <c r="BC1546">
        <v>0</v>
      </c>
      <c r="BD1546">
        <v>0.96551724137931039</v>
      </c>
      <c r="BE1546">
        <v>3.4482758620689648E-2</v>
      </c>
      <c r="BF1546">
        <v>0</v>
      </c>
      <c r="BG1546">
        <v>0.62068965517241381</v>
      </c>
      <c r="BH1546">
        <v>0.31896551724137928</v>
      </c>
      <c r="BI1546">
        <v>6.0344827586206899E-2</v>
      </c>
      <c r="BJ1546">
        <v>0</v>
      </c>
      <c r="BK1546">
        <v>1.7241379310344831E-2</v>
      </c>
      <c r="BL1546">
        <v>8.6206896551724137E-3</v>
      </c>
      <c r="BM1546">
        <v>0</v>
      </c>
      <c r="BN1546">
        <v>0.97413793103448276</v>
      </c>
      <c r="BO1546">
        <v>6.8965517241379309E-2</v>
      </c>
      <c r="BP1546">
        <v>0.81034482758620685</v>
      </c>
      <c r="BQ1546">
        <v>0.1120689655172414</v>
      </c>
      <c r="BR1546">
        <v>8.6206896551724137E-3</v>
      </c>
      <c r="BS1546">
        <v>0</v>
      </c>
      <c r="BT1546">
        <v>0.1120689655172414</v>
      </c>
      <c r="BU1546">
        <v>0.87931034482758619</v>
      </c>
      <c r="BV1546">
        <v>8.6206896551724137E-3</v>
      </c>
      <c r="BW1546">
        <v>1</v>
      </c>
      <c r="BX1546" t="s">
        <v>2774</v>
      </c>
      <c r="BY1546">
        <v>599</v>
      </c>
      <c r="BZ1546">
        <v>0.19365609348914861</v>
      </c>
      <c r="CA1546">
        <v>0</v>
      </c>
    </row>
    <row r="1547" spans="1:79" customFormat="1" x14ac:dyDescent="0.25">
      <c r="A1547" t="s">
        <v>2779</v>
      </c>
      <c r="B1547" t="s">
        <v>356</v>
      </c>
      <c r="C1547" t="s">
        <v>123</v>
      </c>
      <c r="D1547" t="s">
        <v>44</v>
      </c>
      <c r="E1547">
        <v>2021</v>
      </c>
      <c r="F1547">
        <v>575</v>
      </c>
      <c r="G1547">
        <v>54</v>
      </c>
      <c r="H1547">
        <v>0</v>
      </c>
      <c r="I1547">
        <v>9</v>
      </c>
      <c r="J1547">
        <v>96</v>
      </c>
      <c r="K1547">
        <v>148</v>
      </c>
      <c r="L1547">
        <v>129</v>
      </c>
      <c r="M1547">
        <v>94</v>
      </c>
      <c r="N1547">
        <v>53</v>
      </c>
      <c r="O1547">
        <v>46</v>
      </c>
      <c r="P1547">
        <v>36</v>
      </c>
      <c r="Q1547">
        <v>17</v>
      </c>
      <c r="R1547">
        <v>1</v>
      </c>
      <c r="S1547">
        <v>0</v>
      </c>
      <c r="T1547">
        <v>0</v>
      </c>
      <c r="U1547">
        <v>578</v>
      </c>
      <c r="V1547">
        <v>47</v>
      </c>
      <c r="W1547">
        <v>4</v>
      </c>
      <c r="X1547">
        <v>451</v>
      </c>
      <c r="Y1547">
        <v>134</v>
      </c>
      <c r="Z1547">
        <v>39</v>
      </c>
      <c r="AA1547">
        <v>5</v>
      </c>
      <c r="AB1547">
        <v>7</v>
      </c>
      <c r="AC1547">
        <v>5</v>
      </c>
      <c r="AD1547">
        <v>8</v>
      </c>
      <c r="AE1547">
        <v>609</v>
      </c>
      <c r="AF1547">
        <v>11</v>
      </c>
      <c r="AG1547">
        <v>577</v>
      </c>
      <c r="AH1547">
        <v>11</v>
      </c>
      <c r="AI1547">
        <v>0</v>
      </c>
      <c r="AJ1547">
        <v>30</v>
      </c>
      <c r="AK1547">
        <v>49</v>
      </c>
      <c r="AL1547">
        <v>576</v>
      </c>
      <c r="AM1547">
        <v>4</v>
      </c>
      <c r="AN1547">
        <v>629</v>
      </c>
      <c r="AO1547">
        <v>0.91414944356120831</v>
      </c>
      <c r="AP1547">
        <v>8.5850556438791734E-2</v>
      </c>
      <c r="AQ1547">
        <v>0</v>
      </c>
      <c r="AR1547">
        <v>1.430842607313196E-2</v>
      </c>
      <c r="AS1547">
        <v>0.15262321144674079</v>
      </c>
      <c r="AT1547">
        <v>0.23529411764705879</v>
      </c>
      <c r="AU1547">
        <v>0.20508744038155799</v>
      </c>
      <c r="AV1547">
        <v>0.1494435612082671</v>
      </c>
      <c r="AW1547">
        <v>8.4260731319554846E-2</v>
      </c>
      <c r="AX1547">
        <v>7.3131955484896663E-2</v>
      </c>
      <c r="AY1547">
        <v>5.7233704292527818E-2</v>
      </c>
      <c r="AZ1547">
        <v>2.7027027027027029E-2</v>
      </c>
      <c r="BA1547">
        <v>0</v>
      </c>
      <c r="BB1547">
        <v>1.589825119236884E-3</v>
      </c>
      <c r="BC1547">
        <v>0</v>
      </c>
      <c r="BD1547">
        <v>0.91891891891891897</v>
      </c>
      <c r="BE1547">
        <v>7.472178060413355E-2</v>
      </c>
      <c r="BF1547">
        <v>6.3593004769475362E-3</v>
      </c>
      <c r="BG1547">
        <v>0.71701112877583462</v>
      </c>
      <c r="BH1547">
        <v>0.21303656597774251</v>
      </c>
      <c r="BI1547">
        <v>6.2003179650238473E-2</v>
      </c>
      <c r="BJ1547">
        <v>7.9491255961844191E-3</v>
      </c>
      <c r="BK1547">
        <v>1.112877583465819E-2</v>
      </c>
      <c r="BL1547">
        <v>7.9491255961844191E-3</v>
      </c>
      <c r="BM1547">
        <v>1.2718600953895071E-2</v>
      </c>
      <c r="BN1547">
        <v>0.96820349761526237</v>
      </c>
      <c r="BO1547">
        <v>1.7488076311605719E-2</v>
      </c>
      <c r="BP1547">
        <v>0.91732909379968208</v>
      </c>
      <c r="BQ1547">
        <v>1.7488076311605719E-2</v>
      </c>
      <c r="BR1547">
        <v>0</v>
      </c>
      <c r="BS1547">
        <v>4.7694753577106522E-2</v>
      </c>
      <c r="BT1547">
        <v>7.7901430842607311E-2</v>
      </c>
      <c r="BU1547">
        <v>0.9157392686804452</v>
      </c>
      <c r="BV1547">
        <v>6.3593004769475362E-3</v>
      </c>
      <c r="BW1547">
        <v>1</v>
      </c>
      <c r="BX1547" t="s">
        <v>2780</v>
      </c>
      <c r="BY1547">
        <v>629</v>
      </c>
      <c r="BZ1547">
        <v>1</v>
      </c>
      <c r="CA1547">
        <v>0</v>
      </c>
    </row>
    <row r="1548" spans="1:79" customFormat="1" x14ac:dyDescent="0.25">
      <c r="A1548" t="s">
        <v>2781</v>
      </c>
      <c r="B1548" t="s">
        <v>356</v>
      </c>
      <c r="C1548" t="s">
        <v>123</v>
      </c>
      <c r="D1548" t="s">
        <v>947</v>
      </c>
      <c r="E1548">
        <v>2021</v>
      </c>
      <c r="F1548">
        <v>312</v>
      </c>
      <c r="G1548">
        <v>26</v>
      </c>
      <c r="H1548">
        <v>0</v>
      </c>
      <c r="I1548">
        <v>5</v>
      </c>
      <c r="J1548">
        <v>56</v>
      </c>
      <c r="K1548">
        <v>95</v>
      </c>
      <c r="L1548">
        <v>67</v>
      </c>
      <c r="M1548">
        <v>41</v>
      </c>
      <c r="N1548">
        <v>22</v>
      </c>
      <c r="O1548">
        <v>22</v>
      </c>
      <c r="P1548">
        <v>19</v>
      </c>
      <c r="Q1548">
        <v>11</v>
      </c>
      <c r="R1548">
        <v>0</v>
      </c>
      <c r="S1548">
        <v>0</v>
      </c>
      <c r="T1548">
        <v>0</v>
      </c>
      <c r="U1548">
        <v>312</v>
      </c>
      <c r="V1548">
        <v>24</v>
      </c>
      <c r="W1548">
        <v>2</v>
      </c>
      <c r="X1548">
        <v>236</v>
      </c>
      <c r="Y1548">
        <v>81</v>
      </c>
      <c r="Z1548">
        <v>20</v>
      </c>
      <c r="AA1548">
        <v>1</v>
      </c>
      <c r="AB1548">
        <v>2</v>
      </c>
      <c r="AC1548">
        <v>0</v>
      </c>
      <c r="AD1548">
        <v>0</v>
      </c>
      <c r="AE1548">
        <v>336</v>
      </c>
      <c r="AF1548">
        <v>1</v>
      </c>
      <c r="AG1548">
        <v>328</v>
      </c>
      <c r="AH1548">
        <v>0</v>
      </c>
      <c r="AI1548">
        <v>0</v>
      </c>
      <c r="AJ1548">
        <v>9</v>
      </c>
      <c r="AK1548">
        <v>29</v>
      </c>
      <c r="AL1548">
        <v>307</v>
      </c>
      <c r="AM1548">
        <v>2</v>
      </c>
      <c r="AN1548">
        <v>338</v>
      </c>
      <c r="AO1548">
        <v>0.92307692307692313</v>
      </c>
      <c r="AP1548">
        <v>7.6923076923076927E-2</v>
      </c>
      <c r="AQ1548">
        <v>0</v>
      </c>
      <c r="AR1548">
        <v>1.4792899408284019E-2</v>
      </c>
      <c r="AS1548">
        <v>0.16568047337278111</v>
      </c>
      <c r="AT1548">
        <v>0.28106508875739639</v>
      </c>
      <c r="AU1548">
        <v>0.1982248520710059</v>
      </c>
      <c r="AV1548">
        <v>0.121301775147929</v>
      </c>
      <c r="AW1548">
        <v>6.5088757396449703E-2</v>
      </c>
      <c r="AX1548">
        <v>6.5088757396449703E-2</v>
      </c>
      <c r="AY1548">
        <v>5.6213017751479293E-2</v>
      </c>
      <c r="AZ1548">
        <v>3.2544378698224852E-2</v>
      </c>
      <c r="BA1548">
        <v>0</v>
      </c>
      <c r="BB1548">
        <v>0</v>
      </c>
      <c r="BC1548">
        <v>0</v>
      </c>
      <c r="BD1548">
        <v>0.92307692307692313</v>
      </c>
      <c r="BE1548">
        <v>7.1005917159763315E-2</v>
      </c>
      <c r="BF1548">
        <v>5.9171597633136093E-3</v>
      </c>
      <c r="BG1548">
        <v>0.69822485207100593</v>
      </c>
      <c r="BH1548">
        <v>0.23964497041420121</v>
      </c>
      <c r="BI1548">
        <v>5.9171597633136092E-2</v>
      </c>
      <c r="BJ1548">
        <v>2.9585798816568051E-3</v>
      </c>
      <c r="BK1548">
        <v>5.9171597633136093E-3</v>
      </c>
      <c r="BL1548">
        <v>0</v>
      </c>
      <c r="BM1548">
        <v>0</v>
      </c>
      <c r="BN1548">
        <v>0.99408284023668636</v>
      </c>
      <c r="BO1548">
        <v>2.9585798816568051E-3</v>
      </c>
      <c r="BP1548">
        <v>0.97041420118343191</v>
      </c>
      <c r="BQ1548">
        <v>0</v>
      </c>
      <c r="BR1548">
        <v>0</v>
      </c>
      <c r="BS1548">
        <v>2.662721893491124E-2</v>
      </c>
      <c r="BT1548">
        <v>8.5798816568047331E-2</v>
      </c>
      <c r="BU1548">
        <v>0.90828402366863903</v>
      </c>
      <c r="BV1548">
        <v>5.9171597633136093E-3</v>
      </c>
      <c r="BW1548">
        <v>1</v>
      </c>
      <c r="BX1548" t="s">
        <v>2780</v>
      </c>
      <c r="BY1548">
        <v>629</v>
      </c>
      <c r="BZ1548">
        <v>0.5373608903020668</v>
      </c>
      <c r="CA1548">
        <v>0</v>
      </c>
    </row>
    <row r="1549" spans="1:79" customFormat="1" x14ac:dyDescent="0.25">
      <c r="A1549" t="s">
        <v>2782</v>
      </c>
      <c r="B1549" t="s">
        <v>356</v>
      </c>
      <c r="C1549" t="s">
        <v>123</v>
      </c>
      <c r="D1549" t="s">
        <v>949</v>
      </c>
      <c r="E1549">
        <v>2021</v>
      </c>
      <c r="F1549">
        <v>128</v>
      </c>
      <c r="G1549">
        <v>11</v>
      </c>
      <c r="H1549">
        <v>0</v>
      </c>
      <c r="I1549">
        <v>2</v>
      </c>
      <c r="J1549">
        <v>18</v>
      </c>
      <c r="K1549">
        <v>30</v>
      </c>
      <c r="L1549">
        <v>26</v>
      </c>
      <c r="M1549">
        <v>27</v>
      </c>
      <c r="N1549">
        <v>14</v>
      </c>
      <c r="O1549">
        <v>14</v>
      </c>
      <c r="P1549">
        <v>5</v>
      </c>
      <c r="Q1549">
        <v>3</v>
      </c>
      <c r="R1549">
        <v>0</v>
      </c>
      <c r="S1549">
        <v>0</v>
      </c>
      <c r="T1549">
        <v>0</v>
      </c>
      <c r="U1549">
        <v>123</v>
      </c>
      <c r="V1549">
        <v>16</v>
      </c>
      <c r="W1549">
        <v>0</v>
      </c>
      <c r="X1549">
        <v>106</v>
      </c>
      <c r="Y1549">
        <v>26</v>
      </c>
      <c r="Z1549">
        <v>7</v>
      </c>
      <c r="AA1549">
        <v>0</v>
      </c>
      <c r="AB1549">
        <v>0</v>
      </c>
      <c r="AC1549">
        <v>4</v>
      </c>
      <c r="AD1549">
        <v>0</v>
      </c>
      <c r="AE1549">
        <v>135</v>
      </c>
      <c r="AF1549">
        <v>0</v>
      </c>
      <c r="AG1549">
        <v>138</v>
      </c>
      <c r="AH1549">
        <v>0</v>
      </c>
      <c r="AI1549">
        <v>0</v>
      </c>
      <c r="AJ1549">
        <v>1</v>
      </c>
      <c r="AK1549">
        <v>3</v>
      </c>
      <c r="AL1549">
        <v>136</v>
      </c>
      <c r="AM1549">
        <v>0</v>
      </c>
      <c r="AN1549">
        <v>139</v>
      </c>
      <c r="AO1549">
        <v>0.92086330935251803</v>
      </c>
      <c r="AP1549">
        <v>7.9136690647482008E-2</v>
      </c>
      <c r="AQ1549">
        <v>0</v>
      </c>
      <c r="AR1549">
        <v>1.4388489208633091E-2</v>
      </c>
      <c r="AS1549">
        <v>0.12949640287769781</v>
      </c>
      <c r="AT1549">
        <v>0.21582733812949639</v>
      </c>
      <c r="AU1549">
        <v>0.18705035971223019</v>
      </c>
      <c r="AV1549">
        <v>0.1942446043165468</v>
      </c>
      <c r="AW1549">
        <v>0.10071942446043169</v>
      </c>
      <c r="AX1549">
        <v>0.10071942446043169</v>
      </c>
      <c r="AY1549">
        <v>3.5971223021582732E-2</v>
      </c>
      <c r="AZ1549">
        <v>2.1582733812949641E-2</v>
      </c>
      <c r="BA1549">
        <v>0</v>
      </c>
      <c r="BB1549">
        <v>0</v>
      </c>
      <c r="BC1549">
        <v>0</v>
      </c>
      <c r="BD1549">
        <v>0.8848920863309353</v>
      </c>
      <c r="BE1549">
        <v>0.1151079136690648</v>
      </c>
      <c r="BF1549">
        <v>0</v>
      </c>
      <c r="BG1549">
        <v>0.76258992805755399</v>
      </c>
      <c r="BH1549">
        <v>0.18705035971223019</v>
      </c>
      <c r="BI1549">
        <v>5.0359712230215833E-2</v>
      </c>
      <c r="BJ1549">
        <v>0</v>
      </c>
      <c r="BK1549">
        <v>0</v>
      </c>
      <c r="BL1549">
        <v>2.8776978417266189E-2</v>
      </c>
      <c r="BM1549">
        <v>0</v>
      </c>
      <c r="BN1549">
        <v>0.97122302158273377</v>
      </c>
      <c r="BO1549">
        <v>0</v>
      </c>
      <c r="BP1549">
        <v>0.9928057553956835</v>
      </c>
      <c r="BQ1549">
        <v>0</v>
      </c>
      <c r="BR1549">
        <v>0</v>
      </c>
      <c r="BS1549">
        <v>7.1942446043165471E-3</v>
      </c>
      <c r="BT1549">
        <v>2.1582733812949641E-2</v>
      </c>
      <c r="BU1549">
        <v>0.97841726618705038</v>
      </c>
      <c r="BV1549">
        <v>0</v>
      </c>
      <c r="BW1549">
        <v>1</v>
      </c>
      <c r="BX1549" t="s">
        <v>2780</v>
      </c>
      <c r="BY1549">
        <v>629</v>
      </c>
      <c r="BZ1549">
        <v>0.22098569157392689</v>
      </c>
      <c r="CA1549">
        <v>0</v>
      </c>
    </row>
    <row r="1550" spans="1:79" customFormat="1" x14ac:dyDescent="0.25">
      <c r="A1550" t="s">
        <v>2783</v>
      </c>
      <c r="B1550" t="s">
        <v>356</v>
      </c>
      <c r="C1550" t="s">
        <v>123</v>
      </c>
      <c r="D1550" t="s">
        <v>951</v>
      </c>
      <c r="E1550">
        <v>2021</v>
      </c>
      <c r="F1550">
        <v>9</v>
      </c>
      <c r="G1550">
        <v>1</v>
      </c>
      <c r="H1550">
        <v>0</v>
      </c>
      <c r="I1550">
        <v>0</v>
      </c>
      <c r="J1550">
        <v>0</v>
      </c>
      <c r="K1550">
        <v>3</v>
      </c>
      <c r="L1550">
        <v>1</v>
      </c>
      <c r="M1550">
        <v>2</v>
      </c>
      <c r="N1550">
        <v>1</v>
      </c>
      <c r="O1550">
        <v>2</v>
      </c>
      <c r="P1550">
        <v>0</v>
      </c>
      <c r="Q1550">
        <v>1</v>
      </c>
      <c r="R1550">
        <v>0</v>
      </c>
      <c r="S1550">
        <v>0</v>
      </c>
      <c r="T1550">
        <v>0</v>
      </c>
      <c r="U1550">
        <v>10</v>
      </c>
      <c r="V1550">
        <v>0</v>
      </c>
      <c r="W1550">
        <v>0</v>
      </c>
      <c r="X1550">
        <v>8</v>
      </c>
      <c r="Y1550">
        <v>1</v>
      </c>
      <c r="Z1550">
        <v>1</v>
      </c>
      <c r="AA1550">
        <v>0</v>
      </c>
      <c r="AB1550">
        <v>1</v>
      </c>
      <c r="AC1550">
        <v>0</v>
      </c>
      <c r="AD1550">
        <v>0</v>
      </c>
      <c r="AE1550">
        <v>9</v>
      </c>
      <c r="AF1550">
        <v>0</v>
      </c>
      <c r="AG1550">
        <v>10</v>
      </c>
      <c r="AH1550">
        <v>0</v>
      </c>
      <c r="AI1550">
        <v>0</v>
      </c>
      <c r="AJ1550">
        <v>0</v>
      </c>
      <c r="AK1550">
        <v>1</v>
      </c>
      <c r="AL1550">
        <v>9</v>
      </c>
      <c r="AM1550">
        <v>0</v>
      </c>
      <c r="AN1550">
        <v>10</v>
      </c>
      <c r="AO1550">
        <v>0.9</v>
      </c>
      <c r="AP1550">
        <v>0.1</v>
      </c>
      <c r="AQ1550">
        <v>0</v>
      </c>
      <c r="AR1550">
        <v>0</v>
      </c>
      <c r="AS1550">
        <v>0</v>
      </c>
      <c r="AT1550">
        <v>0.3</v>
      </c>
      <c r="AU1550">
        <v>0.1</v>
      </c>
      <c r="AV1550">
        <v>0.2</v>
      </c>
      <c r="AW1550">
        <v>0.1</v>
      </c>
      <c r="AX1550">
        <v>0.2</v>
      </c>
      <c r="AY1550">
        <v>0</v>
      </c>
      <c r="AZ1550">
        <v>0.1</v>
      </c>
      <c r="BA1550">
        <v>0</v>
      </c>
      <c r="BB1550">
        <v>0</v>
      </c>
      <c r="BC1550">
        <v>0</v>
      </c>
      <c r="BD1550">
        <v>1</v>
      </c>
      <c r="BE1550">
        <v>0</v>
      </c>
      <c r="BF1550">
        <v>0</v>
      </c>
      <c r="BG1550">
        <v>0.8</v>
      </c>
      <c r="BH1550">
        <v>0.1</v>
      </c>
      <c r="BI1550">
        <v>0.1</v>
      </c>
      <c r="BJ1550">
        <v>0</v>
      </c>
      <c r="BK1550">
        <v>0.1</v>
      </c>
      <c r="BL1550">
        <v>0</v>
      </c>
      <c r="BM1550">
        <v>0</v>
      </c>
      <c r="BN1550">
        <v>0.9</v>
      </c>
      <c r="BO1550">
        <v>0</v>
      </c>
      <c r="BP1550">
        <v>1</v>
      </c>
      <c r="BQ1550">
        <v>0</v>
      </c>
      <c r="BR1550">
        <v>0</v>
      </c>
      <c r="BS1550">
        <v>0</v>
      </c>
      <c r="BT1550">
        <v>0.1</v>
      </c>
      <c r="BU1550">
        <v>0.9</v>
      </c>
      <c r="BV1550">
        <v>0</v>
      </c>
      <c r="BW1550">
        <v>1</v>
      </c>
      <c r="BX1550" t="s">
        <v>2780</v>
      </c>
      <c r="BY1550">
        <v>629</v>
      </c>
      <c r="BZ1550">
        <v>1.5898251192368838E-2</v>
      </c>
      <c r="CA1550">
        <v>0</v>
      </c>
    </row>
    <row r="1551" spans="1:79" customFormat="1" x14ac:dyDescent="0.25">
      <c r="A1551" t="s">
        <v>2784</v>
      </c>
      <c r="B1551" t="s">
        <v>356</v>
      </c>
      <c r="C1551" t="s">
        <v>123</v>
      </c>
      <c r="D1551" t="s">
        <v>953</v>
      </c>
      <c r="E1551">
        <v>2021</v>
      </c>
      <c r="F1551">
        <v>114</v>
      </c>
      <c r="G1551">
        <v>15</v>
      </c>
      <c r="H1551">
        <v>0</v>
      </c>
      <c r="I1551">
        <v>1</v>
      </c>
      <c r="J1551">
        <v>19</v>
      </c>
      <c r="K1551">
        <v>20</v>
      </c>
      <c r="L1551">
        <v>32</v>
      </c>
      <c r="M1551">
        <v>21</v>
      </c>
      <c r="N1551">
        <v>15</v>
      </c>
      <c r="O1551">
        <v>7</v>
      </c>
      <c r="P1551">
        <v>11</v>
      </c>
      <c r="Q1551">
        <v>2</v>
      </c>
      <c r="R1551">
        <v>1</v>
      </c>
      <c r="S1551">
        <v>0</v>
      </c>
      <c r="T1551">
        <v>0</v>
      </c>
      <c r="U1551">
        <v>120</v>
      </c>
      <c r="V1551">
        <v>7</v>
      </c>
      <c r="W1551">
        <v>2</v>
      </c>
      <c r="X1551">
        <v>95</v>
      </c>
      <c r="Y1551">
        <v>21</v>
      </c>
      <c r="Z1551">
        <v>11</v>
      </c>
      <c r="AA1551">
        <v>2</v>
      </c>
      <c r="AB1551">
        <v>4</v>
      </c>
      <c r="AC1551">
        <v>0</v>
      </c>
      <c r="AD1551">
        <v>0</v>
      </c>
      <c r="AE1551">
        <v>125</v>
      </c>
      <c r="AF1551">
        <v>10</v>
      </c>
      <c r="AG1551">
        <v>99</v>
      </c>
      <c r="AH1551">
        <v>11</v>
      </c>
      <c r="AI1551">
        <v>0</v>
      </c>
      <c r="AJ1551">
        <v>9</v>
      </c>
      <c r="AK1551">
        <v>16</v>
      </c>
      <c r="AL1551">
        <v>112</v>
      </c>
      <c r="AM1551">
        <v>1</v>
      </c>
      <c r="AN1551">
        <v>129</v>
      </c>
      <c r="AO1551">
        <v>0.88372093023255816</v>
      </c>
      <c r="AP1551">
        <v>0.1162790697674419</v>
      </c>
      <c r="AQ1551">
        <v>0</v>
      </c>
      <c r="AR1551">
        <v>7.7519379844961239E-3</v>
      </c>
      <c r="AS1551">
        <v>0.1472868217054264</v>
      </c>
      <c r="AT1551">
        <v>0.15503875968992251</v>
      </c>
      <c r="AU1551">
        <v>0.24806201550387599</v>
      </c>
      <c r="AV1551">
        <v>0.16279069767441859</v>
      </c>
      <c r="AW1551">
        <v>0.1162790697674419</v>
      </c>
      <c r="AX1551">
        <v>5.4263565891472867E-2</v>
      </c>
      <c r="AY1551">
        <v>8.5271317829457363E-2</v>
      </c>
      <c r="AZ1551">
        <v>1.550387596899225E-2</v>
      </c>
      <c r="BA1551">
        <v>0</v>
      </c>
      <c r="BB1551">
        <v>7.7519379844961239E-3</v>
      </c>
      <c r="BC1551">
        <v>0</v>
      </c>
      <c r="BD1551">
        <v>0.93023255813953487</v>
      </c>
      <c r="BE1551">
        <v>5.4263565891472867E-2</v>
      </c>
      <c r="BF1551">
        <v>1.550387596899225E-2</v>
      </c>
      <c r="BG1551">
        <v>0.73643410852713176</v>
      </c>
      <c r="BH1551">
        <v>0.16279069767441859</v>
      </c>
      <c r="BI1551">
        <v>8.5271317829457363E-2</v>
      </c>
      <c r="BJ1551">
        <v>1.550387596899225E-2</v>
      </c>
      <c r="BK1551">
        <v>3.1007751937984499E-2</v>
      </c>
      <c r="BL1551">
        <v>0</v>
      </c>
      <c r="BM1551">
        <v>0</v>
      </c>
      <c r="BN1551">
        <v>0.96899224806201545</v>
      </c>
      <c r="BO1551">
        <v>7.7519379844961239E-2</v>
      </c>
      <c r="BP1551">
        <v>0.76744186046511631</v>
      </c>
      <c r="BQ1551">
        <v>8.5271317829457363E-2</v>
      </c>
      <c r="BR1551">
        <v>0</v>
      </c>
      <c r="BS1551">
        <v>6.9767441860465115E-2</v>
      </c>
      <c r="BT1551">
        <v>0.124031007751938</v>
      </c>
      <c r="BU1551">
        <v>0.86821705426356588</v>
      </c>
      <c r="BV1551">
        <v>7.7519379844961239E-3</v>
      </c>
      <c r="BW1551">
        <v>1</v>
      </c>
      <c r="BX1551" t="s">
        <v>2780</v>
      </c>
      <c r="BY1551">
        <v>629</v>
      </c>
      <c r="BZ1551">
        <v>0.20508744038155799</v>
      </c>
      <c r="CA1551">
        <v>0</v>
      </c>
    </row>
    <row r="1552" spans="1:79" customFormat="1" x14ac:dyDescent="0.25">
      <c r="A1552" t="s">
        <v>2785</v>
      </c>
      <c r="B1552" t="s">
        <v>356</v>
      </c>
      <c r="C1552" t="s">
        <v>123</v>
      </c>
      <c r="D1552" t="s">
        <v>961</v>
      </c>
      <c r="E1552">
        <v>2021</v>
      </c>
      <c r="F1552">
        <v>12</v>
      </c>
      <c r="G1552">
        <v>1</v>
      </c>
      <c r="H1552">
        <v>0</v>
      </c>
      <c r="I1552">
        <v>1</v>
      </c>
      <c r="J1552">
        <v>3</v>
      </c>
      <c r="K1552">
        <v>0</v>
      </c>
      <c r="L1552">
        <v>3</v>
      </c>
      <c r="M1552">
        <v>3</v>
      </c>
      <c r="N1552">
        <v>1</v>
      </c>
      <c r="O1552">
        <v>1</v>
      </c>
      <c r="P1552">
        <v>1</v>
      </c>
      <c r="Q1552">
        <v>0</v>
      </c>
      <c r="R1552">
        <v>0</v>
      </c>
      <c r="S1552">
        <v>0</v>
      </c>
      <c r="T1552">
        <v>0</v>
      </c>
      <c r="U1552">
        <v>13</v>
      </c>
      <c r="V1552">
        <v>0</v>
      </c>
      <c r="W1552">
        <v>0</v>
      </c>
      <c r="X1552">
        <v>6</v>
      </c>
      <c r="Y1552">
        <v>5</v>
      </c>
      <c r="Z1552">
        <v>0</v>
      </c>
      <c r="AA1552">
        <v>2</v>
      </c>
      <c r="AB1552">
        <v>0</v>
      </c>
      <c r="AC1552">
        <v>1</v>
      </c>
      <c r="AD1552">
        <v>8</v>
      </c>
      <c r="AE1552">
        <v>4</v>
      </c>
      <c r="AF1552">
        <v>0</v>
      </c>
      <c r="AG1552">
        <v>2</v>
      </c>
      <c r="AH1552">
        <v>0</v>
      </c>
      <c r="AI1552">
        <v>0</v>
      </c>
      <c r="AJ1552">
        <v>11</v>
      </c>
      <c r="AK1552">
        <v>0</v>
      </c>
      <c r="AL1552">
        <v>12</v>
      </c>
      <c r="AM1552">
        <v>1</v>
      </c>
      <c r="AN1552">
        <v>13</v>
      </c>
      <c r="AO1552">
        <v>0.92307692307692313</v>
      </c>
      <c r="AP1552">
        <v>7.6923076923076927E-2</v>
      </c>
      <c r="AQ1552">
        <v>0</v>
      </c>
      <c r="AR1552">
        <v>7.6923076923076927E-2</v>
      </c>
      <c r="AS1552">
        <v>0.23076923076923081</v>
      </c>
      <c r="AT1552">
        <v>0</v>
      </c>
      <c r="AU1552">
        <v>0.23076923076923081</v>
      </c>
      <c r="AV1552">
        <v>0.23076923076923081</v>
      </c>
      <c r="AW1552">
        <v>7.6923076923076927E-2</v>
      </c>
      <c r="AX1552">
        <v>7.6923076923076927E-2</v>
      </c>
      <c r="AY1552">
        <v>7.6923076923076927E-2</v>
      </c>
      <c r="AZ1552">
        <v>0</v>
      </c>
      <c r="BA1552">
        <v>0</v>
      </c>
      <c r="BB1552">
        <v>0</v>
      </c>
      <c r="BC1552">
        <v>0</v>
      </c>
      <c r="BD1552">
        <v>1</v>
      </c>
      <c r="BE1552">
        <v>0</v>
      </c>
      <c r="BF1552">
        <v>0</v>
      </c>
      <c r="BG1552">
        <v>0.46153846153846162</v>
      </c>
      <c r="BH1552">
        <v>0.38461538461538458</v>
      </c>
      <c r="BI1552">
        <v>0</v>
      </c>
      <c r="BJ1552">
        <v>0.15384615384615391</v>
      </c>
      <c r="BK1552">
        <v>0</v>
      </c>
      <c r="BL1552">
        <v>7.6923076923076927E-2</v>
      </c>
      <c r="BM1552">
        <v>0.61538461538461542</v>
      </c>
      <c r="BN1552">
        <v>0.30769230769230771</v>
      </c>
      <c r="BO1552">
        <v>0</v>
      </c>
      <c r="BP1552">
        <v>0.15384615384615391</v>
      </c>
      <c r="BQ1552">
        <v>0</v>
      </c>
      <c r="BR1552">
        <v>0</v>
      </c>
      <c r="BS1552">
        <v>0.84615384615384615</v>
      </c>
      <c r="BT1552">
        <v>0</v>
      </c>
      <c r="BU1552">
        <v>0.92307692307692313</v>
      </c>
      <c r="BV1552">
        <v>7.6923076923076927E-2</v>
      </c>
      <c r="BW1552">
        <v>1</v>
      </c>
      <c r="BX1552" t="s">
        <v>2780</v>
      </c>
      <c r="BY1552">
        <v>629</v>
      </c>
      <c r="BZ1552">
        <v>2.066772655007949E-2</v>
      </c>
      <c r="CA1552">
        <v>0</v>
      </c>
    </row>
    <row r="1553" spans="1:79" customFormat="1" x14ac:dyDescent="0.25">
      <c r="A1553" t="s">
        <v>2786</v>
      </c>
      <c r="B1553" t="s">
        <v>356</v>
      </c>
      <c r="C1553" t="s">
        <v>376</v>
      </c>
      <c r="D1553" t="s">
        <v>44</v>
      </c>
      <c r="E1553">
        <v>2021</v>
      </c>
      <c r="F1553">
        <v>140</v>
      </c>
      <c r="G1553">
        <v>12</v>
      </c>
      <c r="H1553">
        <v>0</v>
      </c>
      <c r="I1553">
        <v>0</v>
      </c>
      <c r="J1553">
        <v>18</v>
      </c>
      <c r="K1553">
        <v>38</v>
      </c>
      <c r="L1553">
        <v>31</v>
      </c>
      <c r="M1553">
        <v>21</v>
      </c>
      <c r="N1553">
        <v>14</v>
      </c>
      <c r="O1553">
        <v>17</v>
      </c>
      <c r="P1553">
        <v>7</v>
      </c>
      <c r="Q1553">
        <v>6</v>
      </c>
      <c r="R1553">
        <v>0</v>
      </c>
      <c r="S1553">
        <v>0</v>
      </c>
      <c r="T1553">
        <v>0</v>
      </c>
      <c r="U1553">
        <v>144</v>
      </c>
      <c r="V1553">
        <v>8</v>
      </c>
      <c r="W1553">
        <v>0</v>
      </c>
      <c r="X1553">
        <v>120</v>
      </c>
      <c r="Y1553">
        <v>17</v>
      </c>
      <c r="Z1553">
        <v>15</v>
      </c>
      <c r="AA1553">
        <v>0</v>
      </c>
      <c r="AB1553">
        <v>0</v>
      </c>
      <c r="AC1553">
        <v>9</v>
      </c>
      <c r="AD1553">
        <v>0</v>
      </c>
      <c r="AE1553">
        <v>143</v>
      </c>
      <c r="AF1553">
        <v>0</v>
      </c>
      <c r="AG1553">
        <v>146</v>
      </c>
      <c r="AH1553">
        <v>6</v>
      </c>
      <c r="AI1553">
        <v>0</v>
      </c>
      <c r="AJ1553">
        <v>0</v>
      </c>
      <c r="AK1553">
        <v>54</v>
      </c>
      <c r="AL1553">
        <v>95</v>
      </c>
      <c r="AM1553">
        <v>3</v>
      </c>
      <c r="AN1553">
        <v>152</v>
      </c>
      <c r="AO1553">
        <v>0.92105263157894735</v>
      </c>
      <c r="AP1553">
        <v>7.8947368421052627E-2</v>
      </c>
      <c r="AQ1553">
        <v>0</v>
      </c>
      <c r="AR1553">
        <v>0</v>
      </c>
      <c r="AS1553">
        <v>0.1184210526315789</v>
      </c>
      <c r="AT1553">
        <v>0.25</v>
      </c>
      <c r="AU1553">
        <v>0.2039473684210526</v>
      </c>
      <c r="AV1553">
        <v>0.13815789473684209</v>
      </c>
      <c r="AW1553">
        <v>9.2105263157894732E-2</v>
      </c>
      <c r="AX1553">
        <v>0.1118421052631579</v>
      </c>
      <c r="AY1553">
        <v>4.6052631578947373E-2</v>
      </c>
      <c r="AZ1553">
        <v>3.9473684210526307E-2</v>
      </c>
      <c r="BA1553">
        <v>0</v>
      </c>
      <c r="BB1553">
        <v>0</v>
      </c>
      <c r="BC1553">
        <v>0</v>
      </c>
      <c r="BD1553">
        <v>0.94736842105263153</v>
      </c>
      <c r="BE1553">
        <v>5.2631578947368418E-2</v>
      </c>
      <c r="BF1553">
        <v>0</v>
      </c>
      <c r="BG1553">
        <v>0.78947368421052633</v>
      </c>
      <c r="BH1553">
        <v>0.1118421052631579</v>
      </c>
      <c r="BI1553">
        <v>9.8684210526315791E-2</v>
      </c>
      <c r="BJ1553">
        <v>0</v>
      </c>
      <c r="BK1553">
        <v>0</v>
      </c>
      <c r="BL1553">
        <v>5.921052631578947E-2</v>
      </c>
      <c r="BM1553">
        <v>0</v>
      </c>
      <c r="BN1553">
        <v>0.94078947368421051</v>
      </c>
      <c r="BO1553">
        <v>0</v>
      </c>
      <c r="BP1553">
        <v>0.96052631578947367</v>
      </c>
      <c r="BQ1553">
        <v>3.9473684210526307E-2</v>
      </c>
      <c r="BR1553">
        <v>0</v>
      </c>
      <c r="BS1553">
        <v>0</v>
      </c>
      <c r="BT1553">
        <v>0.35526315789473678</v>
      </c>
      <c r="BU1553">
        <v>0.625</v>
      </c>
      <c r="BV1553">
        <v>1.973684210526316E-2</v>
      </c>
      <c r="BW1553">
        <v>1</v>
      </c>
      <c r="BX1553" t="s">
        <v>2787</v>
      </c>
      <c r="BY1553">
        <v>152</v>
      </c>
      <c r="BZ1553">
        <v>1</v>
      </c>
      <c r="CA1553">
        <v>0</v>
      </c>
    </row>
    <row r="1554" spans="1:79" customFormat="1" x14ac:dyDescent="0.25">
      <c r="A1554" t="s">
        <v>2788</v>
      </c>
      <c r="B1554" t="s">
        <v>356</v>
      </c>
      <c r="C1554" t="s">
        <v>376</v>
      </c>
      <c r="D1554" t="s">
        <v>947</v>
      </c>
      <c r="E1554">
        <v>2021</v>
      </c>
      <c r="F1554" t="s">
        <v>74</v>
      </c>
      <c r="G1554" t="s">
        <v>74</v>
      </c>
      <c r="H1554" t="s">
        <v>74</v>
      </c>
      <c r="I1554" t="s">
        <v>74</v>
      </c>
      <c r="J1554" t="s">
        <v>74</v>
      </c>
      <c r="K1554" t="s">
        <v>74</v>
      </c>
      <c r="L1554" t="s">
        <v>74</v>
      </c>
      <c r="M1554" t="s">
        <v>74</v>
      </c>
      <c r="N1554" t="s">
        <v>74</v>
      </c>
      <c r="O1554" t="s">
        <v>74</v>
      </c>
      <c r="P1554" t="s">
        <v>74</v>
      </c>
      <c r="Q1554" t="s">
        <v>74</v>
      </c>
      <c r="R1554" t="s">
        <v>74</v>
      </c>
      <c r="S1554" t="s">
        <v>74</v>
      </c>
      <c r="T1554" t="s">
        <v>74</v>
      </c>
      <c r="U1554" t="s">
        <v>74</v>
      </c>
      <c r="V1554" t="s">
        <v>74</v>
      </c>
      <c r="W1554" t="s">
        <v>74</v>
      </c>
      <c r="X1554" t="s">
        <v>74</v>
      </c>
      <c r="Y1554" t="s">
        <v>74</v>
      </c>
      <c r="Z1554" t="s">
        <v>74</v>
      </c>
      <c r="AA1554" t="s">
        <v>74</v>
      </c>
      <c r="AB1554" t="s">
        <v>74</v>
      </c>
      <c r="AC1554" t="s">
        <v>74</v>
      </c>
      <c r="AD1554" t="s">
        <v>74</v>
      </c>
      <c r="AE1554" t="s">
        <v>74</v>
      </c>
      <c r="AF1554" t="s">
        <v>74</v>
      </c>
      <c r="AG1554" t="s">
        <v>74</v>
      </c>
      <c r="AH1554" t="s">
        <v>74</v>
      </c>
      <c r="AI1554" t="s">
        <v>74</v>
      </c>
      <c r="AJ1554" t="s">
        <v>74</v>
      </c>
      <c r="AK1554" t="s">
        <v>74</v>
      </c>
      <c r="AL1554" t="s">
        <v>74</v>
      </c>
      <c r="AM1554" t="s">
        <v>74</v>
      </c>
      <c r="AN1554" t="s">
        <v>74</v>
      </c>
      <c r="AO1554" t="s">
        <v>74</v>
      </c>
      <c r="AP1554" t="s">
        <v>74</v>
      </c>
      <c r="AQ1554" t="s">
        <v>74</v>
      </c>
      <c r="AR1554" t="s">
        <v>74</v>
      </c>
      <c r="AS1554" t="s">
        <v>74</v>
      </c>
      <c r="AT1554" t="s">
        <v>74</v>
      </c>
      <c r="AU1554" t="s">
        <v>74</v>
      </c>
      <c r="AV1554" t="s">
        <v>74</v>
      </c>
      <c r="AW1554" t="s">
        <v>74</v>
      </c>
      <c r="AX1554" t="s">
        <v>74</v>
      </c>
      <c r="AY1554" t="s">
        <v>74</v>
      </c>
      <c r="AZ1554" t="s">
        <v>74</v>
      </c>
      <c r="BA1554" t="s">
        <v>74</v>
      </c>
      <c r="BB1554" t="s">
        <v>74</v>
      </c>
      <c r="BC1554" t="s">
        <v>74</v>
      </c>
      <c r="BD1554" t="s">
        <v>74</v>
      </c>
      <c r="BE1554" t="s">
        <v>74</v>
      </c>
      <c r="BF1554" t="s">
        <v>74</v>
      </c>
      <c r="BG1554" t="s">
        <v>74</v>
      </c>
      <c r="BH1554" t="s">
        <v>74</v>
      </c>
      <c r="BI1554" t="s">
        <v>74</v>
      </c>
      <c r="BJ1554" t="s">
        <v>74</v>
      </c>
      <c r="BK1554" t="s">
        <v>74</v>
      </c>
      <c r="BL1554" t="s">
        <v>74</v>
      </c>
      <c r="BM1554" t="s">
        <v>74</v>
      </c>
      <c r="BN1554" t="s">
        <v>74</v>
      </c>
      <c r="BO1554" t="s">
        <v>74</v>
      </c>
      <c r="BP1554" t="s">
        <v>74</v>
      </c>
      <c r="BQ1554" t="s">
        <v>74</v>
      </c>
      <c r="BR1554" t="s">
        <v>74</v>
      </c>
      <c r="BS1554" t="s">
        <v>74</v>
      </c>
      <c r="BT1554" t="s">
        <v>74</v>
      </c>
      <c r="BU1554" t="s">
        <v>74</v>
      </c>
      <c r="BV1554" t="s">
        <v>74</v>
      </c>
      <c r="BW1554" t="s">
        <v>74</v>
      </c>
      <c r="BX1554" t="s">
        <v>2787</v>
      </c>
      <c r="BY1554" t="s">
        <v>74</v>
      </c>
      <c r="BZ1554" t="s">
        <v>74</v>
      </c>
      <c r="CA1554">
        <v>0</v>
      </c>
    </row>
    <row r="1555" spans="1:79" customFormat="1" x14ac:dyDescent="0.25">
      <c r="A1555" t="s">
        <v>2789</v>
      </c>
      <c r="B1555" t="s">
        <v>356</v>
      </c>
      <c r="C1555" t="s">
        <v>376</v>
      </c>
      <c r="D1555" t="s">
        <v>949</v>
      </c>
      <c r="E1555">
        <v>2021</v>
      </c>
      <c r="F1555" t="s">
        <v>74</v>
      </c>
      <c r="G1555" t="s">
        <v>74</v>
      </c>
      <c r="H1555" t="s">
        <v>74</v>
      </c>
      <c r="I1555" t="s">
        <v>74</v>
      </c>
      <c r="J1555" t="s">
        <v>74</v>
      </c>
      <c r="K1555" t="s">
        <v>74</v>
      </c>
      <c r="L1555" t="s">
        <v>74</v>
      </c>
      <c r="M1555" t="s">
        <v>74</v>
      </c>
      <c r="N1555" t="s">
        <v>74</v>
      </c>
      <c r="O1555" t="s">
        <v>74</v>
      </c>
      <c r="P1555" t="s">
        <v>74</v>
      </c>
      <c r="Q1555" t="s">
        <v>74</v>
      </c>
      <c r="R1555" t="s">
        <v>74</v>
      </c>
      <c r="S1555" t="s">
        <v>74</v>
      </c>
      <c r="T1555" t="s">
        <v>74</v>
      </c>
      <c r="U1555" t="s">
        <v>74</v>
      </c>
      <c r="V1555" t="s">
        <v>74</v>
      </c>
      <c r="W1555" t="s">
        <v>74</v>
      </c>
      <c r="X1555" t="s">
        <v>74</v>
      </c>
      <c r="Y1555" t="s">
        <v>74</v>
      </c>
      <c r="Z1555" t="s">
        <v>74</v>
      </c>
      <c r="AA1555" t="s">
        <v>74</v>
      </c>
      <c r="AB1555" t="s">
        <v>74</v>
      </c>
      <c r="AC1555" t="s">
        <v>74</v>
      </c>
      <c r="AD1555" t="s">
        <v>74</v>
      </c>
      <c r="AE1555" t="s">
        <v>74</v>
      </c>
      <c r="AF1555" t="s">
        <v>74</v>
      </c>
      <c r="AG1555" t="s">
        <v>74</v>
      </c>
      <c r="AH1555" t="s">
        <v>74</v>
      </c>
      <c r="AI1555" t="s">
        <v>74</v>
      </c>
      <c r="AJ1555" t="s">
        <v>74</v>
      </c>
      <c r="AK1555" t="s">
        <v>74</v>
      </c>
      <c r="AL1555" t="s">
        <v>74</v>
      </c>
      <c r="AM1555" t="s">
        <v>74</v>
      </c>
      <c r="AN1555" t="s">
        <v>74</v>
      </c>
      <c r="AO1555" t="s">
        <v>74</v>
      </c>
      <c r="AP1555" t="s">
        <v>74</v>
      </c>
      <c r="AQ1555" t="s">
        <v>74</v>
      </c>
      <c r="AR1555" t="s">
        <v>74</v>
      </c>
      <c r="AS1555" t="s">
        <v>74</v>
      </c>
      <c r="AT1555" t="s">
        <v>74</v>
      </c>
      <c r="AU1555" t="s">
        <v>74</v>
      </c>
      <c r="AV1555" t="s">
        <v>74</v>
      </c>
      <c r="AW1555" t="s">
        <v>74</v>
      </c>
      <c r="AX1555" t="s">
        <v>74</v>
      </c>
      <c r="AY1555" t="s">
        <v>74</v>
      </c>
      <c r="AZ1555" t="s">
        <v>74</v>
      </c>
      <c r="BA1555" t="s">
        <v>74</v>
      </c>
      <c r="BB1555" t="s">
        <v>74</v>
      </c>
      <c r="BC1555" t="s">
        <v>74</v>
      </c>
      <c r="BD1555" t="s">
        <v>74</v>
      </c>
      <c r="BE1555" t="s">
        <v>74</v>
      </c>
      <c r="BF1555" t="s">
        <v>74</v>
      </c>
      <c r="BG1555" t="s">
        <v>74</v>
      </c>
      <c r="BH1555" t="s">
        <v>74</v>
      </c>
      <c r="BI1555" t="s">
        <v>74</v>
      </c>
      <c r="BJ1555" t="s">
        <v>74</v>
      </c>
      <c r="BK1555" t="s">
        <v>74</v>
      </c>
      <c r="BL1555" t="s">
        <v>74</v>
      </c>
      <c r="BM1555" t="s">
        <v>74</v>
      </c>
      <c r="BN1555" t="s">
        <v>74</v>
      </c>
      <c r="BO1555" t="s">
        <v>74</v>
      </c>
      <c r="BP1555" t="s">
        <v>74</v>
      </c>
      <c r="BQ1555" t="s">
        <v>74</v>
      </c>
      <c r="BR1555" t="s">
        <v>74</v>
      </c>
      <c r="BS1555" t="s">
        <v>74</v>
      </c>
      <c r="BT1555" t="s">
        <v>74</v>
      </c>
      <c r="BU1555" t="s">
        <v>74</v>
      </c>
      <c r="BV1555" t="s">
        <v>74</v>
      </c>
      <c r="BW1555" t="s">
        <v>74</v>
      </c>
      <c r="BX1555" t="s">
        <v>2787</v>
      </c>
      <c r="BY1555" t="s">
        <v>74</v>
      </c>
      <c r="BZ1555" t="s">
        <v>74</v>
      </c>
      <c r="CA1555">
        <v>0</v>
      </c>
    </row>
    <row r="1556" spans="1:79" customFormat="1" x14ac:dyDescent="0.25">
      <c r="A1556" t="s">
        <v>2790</v>
      </c>
      <c r="B1556" t="s">
        <v>356</v>
      </c>
      <c r="C1556" t="s">
        <v>376</v>
      </c>
      <c r="D1556" t="s">
        <v>951</v>
      </c>
      <c r="E1556">
        <v>2021</v>
      </c>
      <c r="F1556" t="s">
        <v>74</v>
      </c>
      <c r="G1556" t="s">
        <v>74</v>
      </c>
      <c r="H1556" t="s">
        <v>74</v>
      </c>
      <c r="I1556" t="s">
        <v>74</v>
      </c>
      <c r="J1556" t="s">
        <v>74</v>
      </c>
      <c r="K1556" t="s">
        <v>74</v>
      </c>
      <c r="L1556" t="s">
        <v>74</v>
      </c>
      <c r="M1556" t="s">
        <v>74</v>
      </c>
      <c r="N1556" t="s">
        <v>74</v>
      </c>
      <c r="O1556" t="s">
        <v>74</v>
      </c>
      <c r="P1556" t="s">
        <v>74</v>
      </c>
      <c r="Q1556" t="s">
        <v>74</v>
      </c>
      <c r="R1556" t="s">
        <v>74</v>
      </c>
      <c r="S1556" t="s">
        <v>74</v>
      </c>
      <c r="T1556" t="s">
        <v>74</v>
      </c>
      <c r="U1556" t="s">
        <v>74</v>
      </c>
      <c r="V1556" t="s">
        <v>74</v>
      </c>
      <c r="W1556" t="s">
        <v>74</v>
      </c>
      <c r="X1556" t="s">
        <v>74</v>
      </c>
      <c r="Y1556" t="s">
        <v>74</v>
      </c>
      <c r="Z1556" t="s">
        <v>74</v>
      </c>
      <c r="AA1556" t="s">
        <v>74</v>
      </c>
      <c r="AB1556" t="s">
        <v>74</v>
      </c>
      <c r="AC1556" t="s">
        <v>74</v>
      </c>
      <c r="AD1556" t="s">
        <v>74</v>
      </c>
      <c r="AE1556" t="s">
        <v>74</v>
      </c>
      <c r="AF1556" t="s">
        <v>74</v>
      </c>
      <c r="AG1556" t="s">
        <v>74</v>
      </c>
      <c r="AH1556" t="s">
        <v>74</v>
      </c>
      <c r="AI1556" t="s">
        <v>74</v>
      </c>
      <c r="AJ1556" t="s">
        <v>74</v>
      </c>
      <c r="AK1556" t="s">
        <v>74</v>
      </c>
      <c r="AL1556" t="s">
        <v>74</v>
      </c>
      <c r="AM1556" t="s">
        <v>74</v>
      </c>
      <c r="AN1556" t="s">
        <v>74</v>
      </c>
      <c r="AO1556" t="s">
        <v>74</v>
      </c>
      <c r="AP1556" t="s">
        <v>74</v>
      </c>
      <c r="AQ1556" t="s">
        <v>74</v>
      </c>
      <c r="AR1556" t="s">
        <v>74</v>
      </c>
      <c r="AS1556" t="s">
        <v>74</v>
      </c>
      <c r="AT1556" t="s">
        <v>74</v>
      </c>
      <c r="AU1556" t="s">
        <v>74</v>
      </c>
      <c r="AV1556" t="s">
        <v>74</v>
      </c>
      <c r="AW1556" t="s">
        <v>74</v>
      </c>
      <c r="AX1556" t="s">
        <v>74</v>
      </c>
      <c r="AY1556" t="s">
        <v>74</v>
      </c>
      <c r="AZ1556" t="s">
        <v>74</v>
      </c>
      <c r="BA1556" t="s">
        <v>74</v>
      </c>
      <c r="BB1556" t="s">
        <v>74</v>
      </c>
      <c r="BC1556" t="s">
        <v>74</v>
      </c>
      <c r="BD1556" t="s">
        <v>74</v>
      </c>
      <c r="BE1556" t="s">
        <v>74</v>
      </c>
      <c r="BF1556" t="s">
        <v>74</v>
      </c>
      <c r="BG1556" t="s">
        <v>74</v>
      </c>
      <c r="BH1556" t="s">
        <v>74</v>
      </c>
      <c r="BI1556" t="s">
        <v>74</v>
      </c>
      <c r="BJ1556" t="s">
        <v>74</v>
      </c>
      <c r="BK1556" t="s">
        <v>74</v>
      </c>
      <c r="BL1556" t="s">
        <v>74</v>
      </c>
      <c r="BM1556" t="s">
        <v>74</v>
      </c>
      <c r="BN1556" t="s">
        <v>74</v>
      </c>
      <c r="BO1556" t="s">
        <v>74</v>
      </c>
      <c r="BP1556" t="s">
        <v>74</v>
      </c>
      <c r="BQ1556" t="s">
        <v>74</v>
      </c>
      <c r="BR1556" t="s">
        <v>74</v>
      </c>
      <c r="BS1556" t="s">
        <v>74</v>
      </c>
      <c r="BT1556" t="s">
        <v>74</v>
      </c>
      <c r="BU1556" t="s">
        <v>74</v>
      </c>
      <c r="BV1556" t="s">
        <v>74</v>
      </c>
      <c r="BW1556" t="s">
        <v>74</v>
      </c>
      <c r="BX1556" t="s">
        <v>2787</v>
      </c>
      <c r="BY1556" t="s">
        <v>74</v>
      </c>
      <c r="BZ1556" t="s">
        <v>74</v>
      </c>
      <c r="CA1556">
        <v>1</v>
      </c>
    </row>
    <row r="1557" spans="1:79" customFormat="1" x14ac:dyDescent="0.25">
      <c r="A1557" t="s">
        <v>2791</v>
      </c>
      <c r="B1557" t="s">
        <v>356</v>
      </c>
      <c r="C1557" t="s">
        <v>376</v>
      </c>
      <c r="D1557" t="s">
        <v>953</v>
      </c>
      <c r="E1557">
        <v>2021</v>
      </c>
      <c r="F1557" t="s">
        <v>74</v>
      </c>
      <c r="G1557" t="s">
        <v>74</v>
      </c>
      <c r="H1557" t="s">
        <v>74</v>
      </c>
      <c r="I1557" t="s">
        <v>74</v>
      </c>
      <c r="J1557" t="s">
        <v>74</v>
      </c>
      <c r="K1557" t="s">
        <v>74</v>
      </c>
      <c r="L1557" t="s">
        <v>74</v>
      </c>
      <c r="M1557" t="s">
        <v>74</v>
      </c>
      <c r="N1557" t="s">
        <v>74</v>
      </c>
      <c r="O1557" t="s">
        <v>74</v>
      </c>
      <c r="P1557" t="s">
        <v>74</v>
      </c>
      <c r="Q1557" t="s">
        <v>74</v>
      </c>
      <c r="R1557" t="s">
        <v>74</v>
      </c>
      <c r="S1557" t="s">
        <v>74</v>
      </c>
      <c r="T1557" t="s">
        <v>74</v>
      </c>
      <c r="U1557" t="s">
        <v>74</v>
      </c>
      <c r="V1557" t="s">
        <v>74</v>
      </c>
      <c r="W1557" t="s">
        <v>74</v>
      </c>
      <c r="X1557" t="s">
        <v>74</v>
      </c>
      <c r="Y1557" t="s">
        <v>74</v>
      </c>
      <c r="Z1557" t="s">
        <v>74</v>
      </c>
      <c r="AA1557" t="s">
        <v>74</v>
      </c>
      <c r="AB1557" t="s">
        <v>74</v>
      </c>
      <c r="AC1557" t="s">
        <v>74</v>
      </c>
      <c r="AD1557" t="s">
        <v>74</v>
      </c>
      <c r="AE1557" t="s">
        <v>74</v>
      </c>
      <c r="AF1557" t="s">
        <v>74</v>
      </c>
      <c r="AG1557" t="s">
        <v>74</v>
      </c>
      <c r="AH1557" t="s">
        <v>74</v>
      </c>
      <c r="AI1557" t="s">
        <v>74</v>
      </c>
      <c r="AJ1557" t="s">
        <v>74</v>
      </c>
      <c r="AK1557" t="s">
        <v>74</v>
      </c>
      <c r="AL1557" t="s">
        <v>74</v>
      </c>
      <c r="AM1557" t="s">
        <v>74</v>
      </c>
      <c r="AN1557" t="s">
        <v>74</v>
      </c>
      <c r="AO1557" t="s">
        <v>74</v>
      </c>
      <c r="AP1557" t="s">
        <v>74</v>
      </c>
      <c r="AQ1557" t="s">
        <v>74</v>
      </c>
      <c r="AR1557" t="s">
        <v>74</v>
      </c>
      <c r="AS1557" t="s">
        <v>74</v>
      </c>
      <c r="AT1557" t="s">
        <v>74</v>
      </c>
      <c r="AU1557" t="s">
        <v>74</v>
      </c>
      <c r="AV1557" t="s">
        <v>74</v>
      </c>
      <c r="AW1557" t="s">
        <v>74</v>
      </c>
      <c r="AX1557" t="s">
        <v>74</v>
      </c>
      <c r="AY1557" t="s">
        <v>74</v>
      </c>
      <c r="AZ1557" t="s">
        <v>74</v>
      </c>
      <c r="BA1557" t="s">
        <v>74</v>
      </c>
      <c r="BB1557" t="s">
        <v>74</v>
      </c>
      <c r="BC1557" t="s">
        <v>74</v>
      </c>
      <c r="BD1557" t="s">
        <v>74</v>
      </c>
      <c r="BE1557" t="s">
        <v>74</v>
      </c>
      <c r="BF1557" t="s">
        <v>74</v>
      </c>
      <c r="BG1557" t="s">
        <v>74</v>
      </c>
      <c r="BH1557" t="s">
        <v>74</v>
      </c>
      <c r="BI1557" t="s">
        <v>74</v>
      </c>
      <c r="BJ1557" t="s">
        <v>74</v>
      </c>
      <c r="BK1557" t="s">
        <v>74</v>
      </c>
      <c r="BL1557" t="s">
        <v>74</v>
      </c>
      <c r="BM1557" t="s">
        <v>74</v>
      </c>
      <c r="BN1557" t="s">
        <v>74</v>
      </c>
      <c r="BO1557" t="s">
        <v>74</v>
      </c>
      <c r="BP1557" t="s">
        <v>74</v>
      </c>
      <c r="BQ1557" t="s">
        <v>74</v>
      </c>
      <c r="BR1557" t="s">
        <v>74</v>
      </c>
      <c r="BS1557" t="s">
        <v>74</v>
      </c>
      <c r="BT1557" t="s">
        <v>74</v>
      </c>
      <c r="BU1557" t="s">
        <v>74</v>
      </c>
      <c r="BV1557" t="s">
        <v>74</v>
      </c>
      <c r="BW1557" t="s">
        <v>74</v>
      </c>
      <c r="BX1557" t="s">
        <v>2787</v>
      </c>
      <c r="BY1557" t="s">
        <v>74</v>
      </c>
      <c r="BZ1557" t="s">
        <v>74</v>
      </c>
      <c r="CA1557">
        <v>0</v>
      </c>
    </row>
    <row r="1558" spans="1:79" customFormat="1" x14ac:dyDescent="0.25">
      <c r="A1558" t="s">
        <v>2792</v>
      </c>
      <c r="B1558" t="s">
        <v>356</v>
      </c>
      <c r="C1558" t="s">
        <v>382</v>
      </c>
      <c r="D1558" t="s">
        <v>44</v>
      </c>
      <c r="E1558">
        <v>2021</v>
      </c>
      <c r="F1558">
        <v>175</v>
      </c>
      <c r="G1558">
        <v>30</v>
      </c>
      <c r="H1558">
        <v>0</v>
      </c>
      <c r="I1558">
        <v>2</v>
      </c>
      <c r="J1558">
        <v>41</v>
      </c>
      <c r="K1558">
        <v>34</v>
      </c>
      <c r="L1558">
        <v>28</v>
      </c>
      <c r="M1558">
        <v>27</v>
      </c>
      <c r="N1558">
        <v>35</v>
      </c>
      <c r="O1558">
        <v>25</v>
      </c>
      <c r="P1558">
        <v>7</v>
      </c>
      <c r="Q1558">
        <v>5</v>
      </c>
      <c r="R1558">
        <v>1</v>
      </c>
      <c r="S1558">
        <v>0</v>
      </c>
      <c r="T1558">
        <v>0</v>
      </c>
      <c r="U1558">
        <v>204</v>
      </c>
      <c r="V1558">
        <v>1</v>
      </c>
      <c r="W1558">
        <v>0</v>
      </c>
      <c r="X1558">
        <v>176</v>
      </c>
      <c r="Y1558">
        <v>16</v>
      </c>
      <c r="Z1558">
        <v>13</v>
      </c>
      <c r="AA1558">
        <v>0</v>
      </c>
      <c r="AB1558">
        <v>4</v>
      </c>
      <c r="AC1558">
        <v>17</v>
      </c>
      <c r="AD1558">
        <v>0</v>
      </c>
      <c r="AE1558">
        <v>184</v>
      </c>
      <c r="AF1558">
        <v>1</v>
      </c>
      <c r="AG1558">
        <v>194</v>
      </c>
      <c r="AH1558">
        <v>10</v>
      </c>
      <c r="AI1558">
        <v>0</v>
      </c>
      <c r="AJ1558">
        <v>0</v>
      </c>
      <c r="AK1558">
        <v>68</v>
      </c>
      <c r="AL1558">
        <v>134</v>
      </c>
      <c r="AM1558">
        <v>3</v>
      </c>
      <c r="AN1558">
        <v>205</v>
      </c>
      <c r="AO1558">
        <v>0.85365853658536583</v>
      </c>
      <c r="AP1558">
        <v>0.14634146341463411</v>
      </c>
      <c r="AQ1558">
        <v>0</v>
      </c>
      <c r="AR1558">
        <v>9.7560975609756097E-3</v>
      </c>
      <c r="AS1558">
        <v>0.2</v>
      </c>
      <c r="AT1558">
        <v>0.1658536585365854</v>
      </c>
      <c r="AU1558">
        <v>0.13658536585365849</v>
      </c>
      <c r="AV1558">
        <v>0.13170731707317071</v>
      </c>
      <c r="AW1558">
        <v>0.17073170731707321</v>
      </c>
      <c r="AX1558">
        <v>0.12195121951219511</v>
      </c>
      <c r="AY1558">
        <v>3.4146341463414637E-2</v>
      </c>
      <c r="AZ1558">
        <v>2.4390243902439029E-2</v>
      </c>
      <c r="BA1558">
        <v>0</v>
      </c>
      <c r="BB1558">
        <v>4.8780487804878049E-3</v>
      </c>
      <c r="BC1558">
        <v>0</v>
      </c>
      <c r="BD1558">
        <v>0.99512195121951219</v>
      </c>
      <c r="BE1558">
        <v>4.8780487804878049E-3</v>
      </c>
      <c r="BF1558">
        <v>0</v>
      </c>
      <c r="BG1558">
        <v>0.85853658536585364</v>
      </c>
      <c r="BH1558">
        <v>7.8048780487804878E-2</v>
      </c>
      <c r="BI1558">
        <v>6.3414634146341464E-2</v>
      </c>
      <c r="BJ1558">
        <v>0</v>
      </c>
      <c r="BK1558">
        <v>1.9512195121951219E-2</v>
      </c>
      <c r="BL1558">
        <v>8.2926829268292687E-2</v>
      </c>
      <c r="BM1558">
        <v>0</v>
      </c>
      <c r="BN1558">
        <v>0.89756097560975612</v>
      </c>
      <c r="BO1558">
        <v>4.8780487804878049E-3</v>
      </c>
      <c r="BP1558">
        <v>0.9463414634146341</v>
      </c>
      <c r="BQ1558">
        <v>4.878048780487805E-2</v>
      </c>
      <c r="BR1558">
        <v>0</v>
      </c>
      <c r="BS1558">
        <v>0</v>
      </c>
      <c r="BT1558">
        <v>0.33170731707317069</v>
      </c>
      <c r="BU1558">
        <v>0.65365853658536588</v>
      </c>
      <c r="BV1558">
        <v>1.4634146341463421E-2</v>
      </c>
      <c r="BW1558">
        <v>1</v>
      </c>
      <c r="BX1558" t="s">
        <v>2793</v>
      </c>
      <c r="BY1558">
        <v>205</v>
      </c>
      <c r="BZ1558">
        <v>1</v>
      </c>
      <c r="CA1558">
        <v>0</v>
      </c>
    </row>
    <row r="1559" spans="1:79" customFormat="1" x14ac:dyDescent="0.25">
      <c r="A1559" t="s">
        <v>2794</v>
      </c>
      <c r="B1559" t="s">
        <v>356</v>
      </c>
      <c r="C1559" t="s">
        <v>382</v>
      </c>
      <c r="D1559" t="s">
        <v>947</v>
      </c>
      <c r="E1559">
        <v>2021</v>
      </c>
      <c r="F1559">
        <v>63</v>
      </c>
      <c r="G1559">
        <v>4</v>
      </c>
      <c r="H1559">
        <v>0</v>
      </c>
      <c r="I1559">
        <v>0</v>
      </c>
      <c r="J1559">
        <v>14</v>
      </c>
      <c r="K1559">
        <v>6</v>
      </c>
      <c r="L1559">
        <v>9</v>
      </c>
      <c r="M1559">
        <v>6</v>
      </c>
      <c r="N1559">
        <v>14</v>
      </c>
      <c r="O1559">
        <v>13</v>
      </c>
      <c r="P1559">
        <v>1</v>
      </c>
      <c r="Q1559">
        <v>3</v>
      </c>
      <c r="R1559">
        <v>1</v>
      </c>
      <c r="S1559">
        <v>0</v>
      </c>
      <c r="T1559">
        <v>0</v>
      </c>
      <c r="U1559">
        <v>67</v>
      </c>
      <c r="V1559">
        <v>0</v>
      </c>
      <c r="W1559">
        <v>0</v>
      </c>
      <c r="X1559">
        <v>53</v>
      </c>
      <c r="Y1559">
        <v>5</v>
      </c>
      <c r="Z1559">
        <v>9</v>
      </c>
      <c r="AA1559">
        <v>0</v>
      </c>
      <c r="AB1559">
        <v>1</v>
      </c>
      <c r="AC1559">
        <v>5</v>
      </c>
      <c r="AD1559">
        <v>0</v>
      </c>
      <c r="AE1559">
        <v>61</v>
      </c>
      <c r="AF1559">
        <v>0</v>
      </c>
      <c r="AG1559">
        <v>67</v>
      </c>
      <c r="AH1559">
        <v>0</v>
      </c>
      <c r="AI1559">
        <v>0</v>
      </c>
      <c r="AJ1559">
        <v>0</v>
      </c>
      <c r="AK1559">
        <v>39</v>
      </c>
      <c r="AL1559">
        <v>26</v>
      </c>
      <c r="AM1559">
        <v>2</v>
      </c>
      <c r="AN1559">
        <v>67</v>
      </c>
      <c r="AO1559">
        <v>0.94029850746268662</v>
      </c>
      <c r="AP1559">
        <v>5.9701492537313432E-2</v>
      </c>
      <c r="AQ1559">
        <v>0</v>
      </c>
      <c r="AR1559">
        <v>0</v>
      </c>
      <c r="AS1559">
        <v>0.20895522388059701</v>
      </c>
      <c r="AT1559">
        <v>8.9552238805970144E-2</v>
      </c>
      <c r="AU1559">
        <v>0.1343283582089552</v>
      </c>
      <c r="AV1559">
        <v>8.9552238805970144E-2</v>
      </c>
      <c r="AW1559">
        <v>0.20895522388059701</v>
      </c>
      <c r="AX1559">
        <v>0.19402985074626869</v>
      </c>
      <c r="AY1559">
        <v>1.492537313432836E-2</v>
      </c>
      <c r="AZ1559">
        <v>4.4776119402985072E-2</v>
      </c>
      <c r="BA1559">
        <v>0</v>
      </c>
      <c r="BB1559">
        <v>1.492537313432836E-2</v>
      </c>
      <c r="BC1559">
        <v>0</v>
      </c>
      <c r="BD1559">
        <v>1</v>
      </c>
      <c r="BE1559">
        <v>0</v>
      </c>
      <c r="BF1559">
        <v>0</v>
      </c>
      <c r="BG1559">
        <v>0.79104477611940294</v>
      </c>
      <c r="BH1559">
        <v>7.4626865671641784E-2</v>
      </c>
      <c r="BI1559">
        <v>0.1343283582089552</v>
      </c>
      <c r="BJ1559">
        <v>0</v>
      </c>
      <c r="BK1559">
        <v>1.492537313432836E-2</v>
      </c>
      <c r="BL1559">
        <v>7.4626865671641784E-2</v>
      </c>
      <c r="BM1559">
        <v>0</v>
      </c>
      <c r="BN1559">
        <v>0.91044776119402981</v>
      </c>
      <c r="BO1559">
        <v>0</v>
      </c>
      <c r="BP1559">
        <v>1</v>
      </c>
      <c r="BQ1559">
        <v>0</v>
      </c>
      <c r="BR1559">
        <v>0</v>
      </c>
      <c r="BS1559">
        <v>0</v>
      </c>
      <c r="BT1559">
        <v>0.58208955223880599</v>
      </c>
      <c r="BU1559">
        <v>0.38805970149253732</v>
      </c>
      <c r="BV1559">
        <v>2.9850746268656719E-2</v>
      </c>
      <c r="BW1559">
        <v>1</v>
      </c>
      <c r="BX1559" t="s">
        <v>2793</v>
      </c>
      <c r="BY1559">
        <v>205</v>
      </c>
      <c r="BZ1559">
        <v>0.32682926829268288</v>
      </c>
      <c r="CA1559">
        <v>0</v>
      </c>
    </row>
    <row r="1560" spans="1:79" customFormat="1" x14ac:dyDescent="0.25">
      <c r="A1560" t="s">
        <v>2795</v>
      </c>
      <c r="B1560" t="s">
        <v>356</v>
      </c>
      <c r="C1560" t="s">
        <v>382</v>
      </c>
      <c r="D1560" t="s">
        <v>949</v>
      </c>
      <c r="E1560">
        <v>2021</v>
      </c>
      <c r="F1560">
        <v>71</v>
      </c>
      <c r="G1560">
        <v>14</v>
      </c>
      <c r="H1560">
        <v>0</v>
      </c>
      <c r="I1560">
        <v>2</v>
      </c>
      <c r="J1560">
        <v>21</v>
      </c>
      <c r="K1560">
        <v>20</v>
      </c>
      <c r="L1560">
        <v>11</v>
      </c>
      <c r="M1560">
        <v>13</v>
      </c>
      <c r="N1560">
        <v>12</v>
      </c>
      <c r="O1560">
        <v>5</v>
      </c>
      <c r="P1560">
        <v>1</v>
      </c>
      <c r="Q1560">
        <v>0</v>
      </c>
      <c r="R1560">
        <v>0</v>
      </c>
      <c r="S1560">
        <v>0</v>
      </c>
      <c r="T1560">
        <v>0</v>
      </c>
      <c r="U1560">
        <v>84</v>
      </c>
      <c r="V1560">
        <v>1</v>
      </c>
      <c r="W1560">
        <v>0</v>
      </c>
      <c r="X1560">
        <v>77</v>
      </c>
      <c r="Y1560">
        <v>7</v>
      </c>
      <c r="Z1560">
        <v>1</v>
      </c>
      <c r="AA1560">
        <v>0</v>
      </c>
      <c r="AB1560">
        <v>0</v>
      </c>
      <c r="AC1560">
        <v>9</v>
      </c>
      <c r="AD1560">
        <v>0</v>
      </c>
      <c r="AE1560">
        <v>76</v>
      </c>
      <c r="AF1560">
        <v>0</v>
      </c>
      <c r="AG1560">
        <v>84</v>
      </c>
      <c r="AH1560">
        <v>1</v>
      </c>
      <c r="AI1560">
        <v>0</v>
      </c>
      <c r="AJ1560">
        <v>0</v>
      </c>
      <c r="AK1560">
        <v>20</v>
      </c>
      <c r="AL1560">
        <v>65</v>
      </c>
      <c r="AM1560">
        <v>0</v>
      </c>
      <c r="AN1560">
        <v>85</v>
      </c>
      <c r="AO1560">
        <v>0.83529411764705885</v>
      </c>
      <c r="AP1560">
        <v>0.1647058823529412</v>
      </c>
      <c r="AQ1560">
        <v>0</v>
      </c>
      <c r="AR1560">
        <v>2.3529411764705879E-2</v>
      </c>
      <c r="AS1560">
        <v>0.2470588235294118</v>
      </c>
      <c r="AT1560">
        <v>0.23529411764705879</v>
      </c>
      <c r="AU1560">
        <v>0.12941176470588239</v>
      </c>
      <c r="AV1560">
        <v>0.15294117647058819</v>
      </c>
      <c r="AW1560">
        <v>0.14117647058823529</v>
      </c>
      <c r="AX1560">
        <v>5.8823529411764712E-2</v>
      </c>
      <c r="AY1560">
        <v>1.1764705882352939E-2</v>
      </c>
      <c r="AZ1560">
        <v>0</v>
      </c>
      <c r="BA1560">
        <v>0</v>
      </c>
      <c r="BB1560">
        <v>0</v>
      </c>
      <c r="BC1560">
        <v>0</v>
      </c>
      <c r="BD1560">
        <v>0.9882352941176471</v>
      </c>
      <c r="BE1560">
        <v>1.1764705882352939E-2</v>
      </c>
      <c r="BF1560">
        <v>0</v>
      </c>
      <c r="BG1560">
        <v>0.90588235294117647</v>
      </c>
      <c r="BH1560">
        <v>8.2352941176470587E-2</v>
      </c>
      <c r="BI1560">
        <v>1.1764705882352939E-2</v>
      </c>
      <c r="BJ1560">
        <v>0</v>
      </c>
      <c r="BK1560">
        <v>0</v>
      </c>
      <c r="BL1560">
        <v>0.1058823529411765</v>
      </c>
      <c r="BM1560">
        <v>0</v>
      </c>
      <c r="BN1560">
        <v>0.89411764705882357</v>
      </c>
      <c r="BO1560">
        <v>0</v>
      </c>
      <c r="BP1560">
        <v>0.9882352941176471</v>
      </c>
      <c r="BQ1560">
        <v>1.1764705882352939E-2</v>
      </c>
      <c r="BR1560">
        <v>0</v>
      </c>
      <c r="BS1560">
        <v>0</v>
      </c>
      <c r="BT1560">
        <v>0.23529411764705879</v>
      </c>
      <c r="BU1560">
        <v>0.76470588235294112</v>
      </c>
      <c r="BV1560">
        <v>0</v>
      </c>
      <c r="BW1560">
        <v>1</v>
      </c>
      <c r="BX1560" t="s">
        <v>2793</v>
      </c>
      <c r="BY1560">
        <v>205</v>
      </c>
      <c r="BZ1560">
        <v>0.41463414634146339</v>
      </c>
      <c r="CA1560">
        <v>0</v>
      </c>
    </row>
    <row r="1561" spans="1:79" customFormat="1" x14ac:dyDescent="0.25">
      <c r="A1561" t="s">
        <v>2796</v>
      </c>
      <c r="B1561" t="s">
        <v>356</v>
      </c>
      <c r="C1561" t="s">
        <v>382</v>
      </c>
      <c r="D1561" t="s">
        <v>951</v>
      </c>
      <c r="E1561">
        <v>2021</v>
      </c>
      <c r="F1561">
        <v>15</v>
      </c>
      <c r="G1561">
        <v>3</v>
      </c>
      <c r="H1561">
        <v>0</v>
      </c>
      <c r="I1561">
        <v>0</v>
      </c>
      <c r="J1561">
        <v>2</v>
      </c>
      <c r="K1561">
        <v>6</v>
      </c>
      <c r="L1561">
        <v>1</v>
      </c>
      <c r="M1561">
        <v>3</v>
      </c>
      <c r="N1561">
        <v>3</v>
      </c>
      <c r="O1561">
        <v>2</v>
      </c>
      <c r="P1561">
        <v>0</v>
      </c>
      <c r="Q1561">
        <v>1</v>
      </c>
      <c r="R1561">
        <v>0</v>
      </c>
      <c r="S1561">
        <v>0</v>
      </c>
      <c r="T1561">
        <v>0</v>
      </c>
      <c r="U1561">
        <v>18</v>
      </c>
      <c r="V1561">
        <v>0</v>
      </c>
      <c r="W1561">
        <v>0</v>
      </c>
      <c r="X1561">
        <v>16</v>
      </c>
      <c r="Y1561">
        <v>1</v>
      </c>
      <c r="Z1561">
        <v>1</v>
      </c>
      <c r="AA1561">
        <v>0</v>
      </c>
      <c r="AB1561">
        <v>1</v>
      </c>
      <c r="AC1561">
        <v>0</v>
      </c>
      <c r="AD1561">
        <v>0</v>
      </c>
      <c r="AE1561">
        <v>17</v>
      </c>
      <c r="AF1561">
        <v>0</v>
      </c>
      <c r="AG1561">
        <v>18</v>
      </c>
      <c r="AH1561">
        <v>0</v>
      </c>
      <c r="AI1561">
        <v>0</v>
      </c>
      <c r="AJ1561">
        <v>0</v>
      </c>
      <c r="AK1561">
        <v>6</v>
      </c>
      <c r="AL1561">
        <v>12</v>
      </c>
      <c r="AM1561">
        <v>0</v>
      </c>
      <c r="AN1561">
        <v>18</v>
      </c>
      <c r="AO1561">
        <v>0.83333333333333337</v>
      </c>
      <c r="AP1561">
        <v>0.16666666666666671</v>
      </c>
      <c r="AQ1561">
        <v>0</v>
      </c>
      <c r="AR1561">
        <v>0</v>
      </c>
      <c r="AS1561">
        <v>0.1111111111111111</v>
      </c>
      <c r="AT1561">
        <v>0.33333333333333331</v>
      </c>
      <c r="AU1561">
        <v>5.5555555555555552E-2</v>
      </c>
      <c r="AV1561">
        <v>0.16666666666666671</v>
      </c>
      <c r="AW1561">
        <v>0.16666666666666671</v>
      </c>
      <c r="AX1561">
        <v>0.1111111111111111</v>
      </c>
      <c r="AY1561">
        <v>0</v>
      </c>
      <c r="AZ1561">
        <v>5.5555555555555552E-2</v>
      </c>
      <c r="BA1561">
        <v>0</v>
      </c>
      <c r="BB1561">
        <v>0</v>
      </c>
      <c r="BC1561">
        <v>0</v>
      </c>
      <c r="BD1561">
        <v>1</v>
      </c>
      <c r="BE1561">
        <v>0</v>
      </c>
      <c r="BF1561">
        <v>0</v>
      </c>
      <c r="BG1561">
        <v>0.88888888888888884</v>
      </c>
      <c r="BH1561">
        <v>5.5555555555555552E-2</v>
      </c>
      <c r="BI1561">
        <v>5.5555555555555552E-2</v>
      </c>
      <c r="BJ1561">
        <v>0</v>
      </c>
      <c r="BK1561">
        <v>5.5555555555555552E-2</v>
      </c>
      <c r="BL1561">
        <v>0</v>
      </c>
      <c r="BM1561">
        <v>0</v>
      </c>
      <c r="BN1561">
        <v>0.94444444444444442</v>
      </c>
      <c r="BO1561">
        <v>0</v>
      </c>
      <c r="BP1561">
        <v>1</v>
      </c>
      <c r="BQ1561">
        <v>0</v>
      </c>
      <c r="BR1561">
        <v>0</v>
      </c>
      <c r="BS1561">
        <v>0</v>
      </c>
      <c r="BT1561">
        <v>0.33333333333333331</v>
      </c>
      <c r="BU1561">
        <v>0.66666666666666663</v>
      </c>
      <c r="BV1561">
        <v>0</v>
      </c>
      <c r="BW1561">
        <v>1</v>
      </c>
      <c r="BX1561" t="s">
        <v>2793</v>
      </c>
      <c r="BY1561">
        <v>205</v>
      </c>
      <c r="BZ1561">
        <v>8.7804878048780483E-2</v>
      </c>
      <c r="CA1561">
        <v>0</v>
      </c>
    </row>
    <row r="1562" spans="1:79" customFormat="1" x14ac:dyDescent="0.25">
      <c r="A1562" t="s">
        <v>2797</v>
      </c>
      <c r="B1562" t="s">
        <v>356</v>
      </c>
      <c r="C1562" t="s">
        <v>382</v>
      </c>
      <c r="D1562" t="s">
        <v>953</v>
      </c>
      <c r="E1562">
        <v>2021</v>
      </c>
      <c r="F1562">
        <v>26</v>
      </c>
      <c r="G1562">
        <v>9</v>
      </c>
      <c r="H1562">
        <v>0</v>
      </c>
      <c r="I1562">
        <v>0</v>
      </c>
      <c r="J1562">
        <v>4</v>
      </c>
      <c r="K1562">
        <v>2</v>
      </c>
      <c r="L1562">
        <v>7</v>
      </c>
      <c r="M1562">
        <v>5</v>
      </c>
      <c r="N1562">
        <v>6</v>
      </c>
      <c r="O1562">
        <v>5</v>
      </c>
      <c r="P1562">
        <v>5</v>
      </c>
      <c r="Q1562">
        <v>1</v>
      </c>
      <c r="R1562">
        <v>0</v>
      </c>
      <c r="S1562">
        <v>0</v>
      </c>
      <c r="T1562">
        <v>0</v>
      </c>
      <c r="U1562">
        <v>35</v>
      </c>
      <c r="V1562">
        <v>0</v>
      </c>
      <c r="W1562">
        <v>0</v>
      </c>
      <c r="X1562">
        <v>30</v>
      </c>
      <c r="Y1562">
        <v>3</v>
      </c>
      <c r="Z1562">
        <v>2</v>
      </c>
      <c r="AA1562">
        <v>0</v>
      </c>
      <c r="AB1562">
        <v>2</v>
      </c>
      <c r="AC1562">
        <v>3</v>
      </c>
      <c r="AD1562">
        <v>0</v>
      </c>
      <c r="AE1562">
        <v>30</v>
      </c>
      <c r="AF1562">
        <v>1</v>
      </c>
      <c r="AG1562">
        <v>25</v>
      </c>
      <c r="AH1562">
        <v>9</v>
      </c>
      <c r="AI1562">
        <v>0</v>
      </c>
      <c r="AJ1562">
        <v>0</v>
      </c>
      <c r="AK1562">
        <v>3</v>
      </c>
      <c r="AL1562">
        <v>31</v>
      </c>
      <c r="AM1562">
        <v>1</v>
      </c>
      <c r="AN1562">
        <v>35</v>
      </c>
      <c r="AO1562">
        <v>0.74285714285714288</v>
      </c>
      <c r="AP1562">
        <v>0.25714285714285712</v>
      </c>
      <c r="AQ1562">
        <v>0</v>
      </c>
      <c r="AR1562">
        <v>0</v>
      </c>
      <c r="AS1562">
        <v>0.1142857142857143</v>
      </c>
      <c r="AT1562">
        <v>5.7142857142857141E-2</v>
      </c>
      <c r="AU1562">
        <v>0.2</v>
      </c>
      <c r="AV1562">
        <v>0.14285714285714279</v>
      </c>
      <c r="AW1562">
        <v>0.1714285714285714</v>
      </c>
      <c r="AX1562">
        <v>0.14285714285714279</v>
      </c>
      <c r="AY1562">
        <v>0.14285714285714279</v>
      </c>
      <c r="AZ1562">
        <v>2.8571428571428571E-2</v>
      </c>
      <c r="BA1562">
        <v>0</v>
      </c>
      <c r="BB1562">
        <v>0</v>
      </c>
      <c r="BC1562">
        <v>0</v>
      </c>
      <c r="BD1562">
        <v>1</v>
      </c>
      <c r="BE1562">
        <v>0</v>
      </c>
      <c r="BF1562">
        <v>0</v>
      </c>
      <c r="BG1562">
        <v>0.8571428571428571</v>
      </c>
      <c r="BH1562">
        <v>8.5714285714285715E-2</v>
      </c>
      <c r="BI1562">
        <v>5.7142857142857141E-2</v>
      </c>
      <c r="BJ1562">
        <v>0</v>
      </c>
      <c r="BK1562">
        <v>5.7142857142857141E-2</v>
      </c>
      <c r="BL1562">
        <v>8.5714285714285715E-2</v>
      </c>
      <c r="BM1562">
        <v>0</v>
      </c>
      <c r="BN1562">
        <v>0.8571428571428571</v>
      </c>
      <c r="BO1562">
        <v>2.8571428571428571E-2</v>
      </c>
      <c r="BP1562">
        <v>0.7142857142857143</v>
      </c>
      <c r="BQ1562">
        <v>0.25714285714285712</v>
      </c>
      <c r="BR1562">
        <v>0</v>
      </c>
      <c r="BS1562">
        <v>0</v>
      </c>
      <c r="BT1562">
        <v>8.5714285714285715E-2</v>
      </c>
      <c r="BU1562">
        <v>0.88571428571428568</v>
      </c>
      <c r="BV1562">
        <v>2.8571428571428571E-2</v>
      </c>
      <c r="BW1562">
        <v>1</v>
      </c>
      <c r="BX1562" t="s">
        <v>2793</v>
      </c>
      <c r="BY1562">
        <v>205</v>
      </c>
      <c r="BZ1562">
        <v>0.17073170731707321</v>
      </c>
      <c r="CA1562">
        <v>0</v>
      </c>
    </row>
    <row r="1563" spans="1:79" customFormat="1" x14ac:dyDescent="0.25">
      <c r="A1563" t="s">
        <v>2798</v>
      </c>
      <c r="B1563" t="s">
        <v>356</v>
      </c>
      <c r="C1563" t="s">
        <v>391</v>
      </c>
      <c r="D1563" t="s">
        <v>44</v>
      </c>
      <c r="E1563">
        <v>2021</v>
      </c>
      <c r="F1563">
        <v>51</v>
      </c>
      <c r="G1563">
        <v>10</v>
      </c>
      <c r="H1563">
        <v>0</v>
      </c>
      <c r="I1563">
        <v>0</v>
      </c>
      <c r="J1563">
        <v>8</v>
      </c>
      <c r="K1563">
        <v>8</v>
      </c>
      <c r="L1563">
        <v>5</v>
      </c>
      <c r="M1563">
        <v>7</v>
      </c>
      <c r="N1563">
        <v>5</v>
      </c>
      <c r="O1563">
        <v>8</v>
      </c>
      <c r="P1563">
        <v>12</v>
      </c>
      <c r="Q1563">
        <v>2</v>
      </c>
      <c r="R1563">
        <v>6</v>
      </c>
      <c r="S1563">
        <v>0</v>
      </c>
      <c r="T1563">
        <v>0</v>
      </c>
      <c r="U1563">
        <v>58</v>
      </c>
      <c r="V1563">
        <v>3</v>
      </c>
      <c r="W1563">
        <v>0</v>
      </c>
      <c r="X1563">
        <v>26</v>
      </c>
      <c r="Y1563">
        <v>5</v>
      </c>
      <c r="Z1563">
        <v>30</v>
      </c>
      <c r="AA1563">
        <v>0</v>
      </c>
      <c r="AB1563" t="s">
        <v>74</v>
      </c>
      <c r="AC1563" t="s">
        <v>74</v>
      </c>
      <c r="AD1563">
        <v>10</v>
      </c>
      <c r="AE1563">
        <v>44</v>
      </c>
      <c r="AF1563" t="s">
        <v>74</v>
      </c>
      <c r="AG1563">
        <v>45</v>
      </c>
      <c r="AH1563" t="s">
        <v>74</v>
      </c>
      <c r="AI1563">
        <v>0</v>
      </c>
      <c r="AJ1563">
        <v>10</v>
      </c>
      <c r="AK1563" t="s">
        <v>74</v>
      </c>
      <c r="AL1563" t="s">
        <v>74</v>
      </c>
      <c r="AM1563" t="s">
        <v>74</v>
      </c>
      <c r="AN1563">
        <v>61</v>
      </c>
      <c r="AO1563">
        <v>0.83606557377049184</v>
      </c>
      <c r="AP1563">
        <v>0.16393442622950821</v>
      </c>
      <c r="AQ1563">
        <v>0</v>
      </c>
      <c r="AR1563">
        <v>0</v>
      </c>
      <c r="AS1563">
        <v>0.13114754098360659</v>
      </c>
      <c r="AT1563">
        <v>0.13114754098360659</v>
      </c>
      <c r="AU1563">
        <v>8.1967213114754092E-2</v>
      </c>
      <c r="AV1563">
        <v>0.1147540983606557</v>
      </c>
      <c r="AW1563">
        <v>8.1967213114754092E-2</v>
      </c>
      <c r="AX1563">
        <v>0.13114754098360659</v>
      </c>
      <c r="AY1563">
        <v>0.1967213114754098</v>
      </c>
      <c r="AZ1563">
        <v>3.2786885245901641E-2</v>
      </c>
      <c r="BA1563">
        <v>0</v>
      </c>
      <c r="BB1563">
        <v>9.8360655737704916E-2</v>
      </c>
      <c r="BC1563">
        <v>0</v>
      </c>
      <c r="BD1563">
        <v>0.95081967213114749</v>
      </c>
      <c r="BE1563">
        <v>4.9180327868852458E-2</v>
      </c>
      <c r="BF1563">
        <v>0</v>
      </c>
      <c r="BG1563">
        <v>0.42622950819672129</v>
      </c>
      <c r="BH1563">
        <v>8.1967213114754092E-2</v>
      </c>
      <c r="BI1563">
        <v>0.49180327868852458</v>
      </c>
      <c r="BJ1563">
        <v>0</v>
      </c>
      <c r="BK1563">
        <v>0</v>
      </c>
      <c r="BL1563">
        <v>0</v>
      </c>
      <c r="BM1563">
        <v>0.16393442622950821</v>
      </c>
      <c r="BN1563">
        <v>0.72131147540983609</v>
      </c>
      <c r="BO1563">
        <v>0</v>
      </c>
      <c r="BP1563">
        <v>0.73770491803278693</v>
      </c>
      <c r="BQ1563">
        <v>0</v>
      </c>
      <c r="BR1563">
        <v>0</v>
      </c>
      <c r="BS1563">
        <v>0.16393442622950821</v>
      </c>
      <c r="BT1563">
        <v>0</v>
      </c>
      <c r="BU1563">
        <v>0</v>
      </c>
      <c r="BV1563">
        <v>0</v>
      </c>
      <c r="BW1563">
        <v>1</v>
      </c>
      <c r="BX1563" t="s">
        <v>2799</v>
      </c>
      <c r="BY1563">
        <v>61</v>
      </c>
      <c r="BZ1563">
        <v>1</v>
      </c>
      <c r="CA1563">
        <v>0</v>
      </c>
    </row>
    <row r="1564" spans="1:79" customFormat="1" x14ac:dyDescent="0.25">
      <c r="A1564" t="s">
        <v>2800</v>
      </c>
      <c r="B1564" t="s">
        <v>356</v>
      </c>
      <c r="C1564" t="s">
        <v>391</v>
      </c>
      <c r="D1564" t="s">
        <v>947</v>
      </c>
      <c r="E1564">
        <v>2021</v>
      </c>
      <c r="F1564" t="s">
        <v>74</v>
      </c>
      <c r="G1564" t="s">
        <v>74</v>
      </c>
      <c r="H1564" t="s">
        <v>74</v>
      </c>
      <c r="I1564" t="s">
        <v>74</v>
      </c>
      <c r="J1564" t="s">
        <v>74</v>
      </c>
      <c r="K1564" t="s">
        <v>74</v>
      </c>
      <c r="L1564" t="s">
        <v>74</v>
      </c>
      <c r="M1564" t="s">
        <v>74</v>
      </c>
      <c r="N1564" t="s">
        <v>74</v>
      </c>
      <c r="O1564" t="s">
        <v>74</v>
      </c>
      <c r="P1564" t="s">
        <v>74</v>
      </c>
      <c r="Q1564" t="s">
        <v>74</v>
      </c>
      <c r="R1564" t="s">
        <v>74</v>
      </c>
      <c r="S1564" t="s">
        <v>74</v>
      </c>
      <c r="T1564" t="s">
        <v>74</v>
      </c>
      <c r="U1564" t="s">
        <v>74</v>
      </c>
      <c r="V1564" t="s">
        <v>74</v>
      </c>
      <c r="W1564" t="s">
        <v>74</v>
      </c>
      <c r="X1564" t="s">
        <v>74</v>
      </c>
      <c r="Y1564" t="s">
        <v>74</v>
      </c>
      <c r="Z1564" t="s">
        <v>74</v>
      </c>
      <c r="AA1564" t="s">
        <v>74</v>
      </c>
      <c r="AB1564" t="s">
        <v>74</v>
      </c>
      <c r="AC1564" t="s">
        <v>74</v>
      </c>
      <c r="AD1564" t="s">
        <v>74</v>
      </c>
      <c r="AE1564" t="s">
        <v>74</v>
      </c>
      <c r="AF1564" t="s">
        <v>74</v>
      </c>
      <c r="AG1564" t="s">
        <v>74</v>
      </c>
      <c r="AH1564" t="s">
        <v>74</v>
      </c>
      <c r="AI1564" t="s">
        <v>74</v>
      </c>
      <c r="AJ1564" t="s">
        <v>74</v>
      </c>
      <c r="AK1564" t="s">
        <v>74</v>
      </c>
      <c r="AL1564" t="s">
        <v>74</v>
      </c>
      <c r="AM1564" t="s">
        <v>74</v>
      </c>
      <c r="AN1564" t="s">
        <v>74</v>
      </c>
      <c r="AO1564" t="s">
        <v>74</v>
      </c>
      <c r="AP1564" t="s">
        <v>74</v>
      </c>
      <c r="AQ1564" t="s">
        <v>74</v>
      </c>
      <c r="AR1564" t="s">
        <v>74</v>
      </c>
      <c r="AS1564" t="s">
        <v>74</v>
      </c>
      <c r="AT1564" t="s">
        <v>74</v>
      </c>
      <c r="AU1564" t="s">
        <v>74</v>
      </c>
      <c r="AV1564" t="s">
        <v>74</v>
      </c>
      <c r="AW1564" t="s">
        <v>74</v>
      </c>
      <c r="AX1564" t="s">
        <v>74</v>
      </c>
      <c r="AY1564" t="s">
        <v>74</v>
      </c>
      <c r="AZ1564" t="s">
        <v>74</v>
      </c>
      <c r="BA1564" t="s">
        <v>74</v>
      </c>
      <c r="BB1564" t="s">
        <v>74</v>
      </c>
      <c r="BC1564" t="s">
        <v>74</v>
      </c>
      <c r="BD1564" t="s">
        <v>74</v>
      </c>
      <c r="BE1564" t="s">
        <v>74</v>
      </c>
      <c r="BF1564" t="s">
        <v>74</v>
      </c>
      <c r="BG1564" t="s">
        <v>74</v>
      </c>
      <c r="BH1564" t="s">
        <v>74</v>
      </c>
      <c r="BI1564" t="s">
        <v>74</v>
      </c>
      <c r="BJ1564" t="s">
        <v>74</v>
      </c>
      <c r="BK1564" t="s">
        <v>74</v>
      </c>
      <c r="BL1564" t="s">
        <v>74</v>
      </c>
      <c r="BM1564" t="s">
        <v>74</v>
      </c>
      <c r="BN1564" t="s">
        <v>74</v>
      </c>
      <c r="BO1564" t="s">
        <v>74</v>
      </c>
      <c r="BP1564" t="s">
        <v>74</v>
      </c>
      <c r="BQ1564" t="s">
        <v>74</v>
      </c>
      <c r="BR1564" t="s">
        <v>74</v>
      </c>
      <c r="BS1564" t="s">
        <v>74</v>
      </c>
      <c r="BT1564" t="s">
        <v>74</v>
      </c>
      <c r="BU1564" t="s">
        <v>74</v>
      </c>
      <c r="BV1564" t="s">
        <v>74</v>
      </c>
      <c r="BW1564" t="s">
        <v>74</v>
      </c>
      <c r="BX1564" t="s">
        <v>2799</v>
      </c>
      <c r="BY1564" t="s">
        <v>74</v>
      </c>
      <c r="BZ1564" t="s">
        <v>74</v>
      </c>
      <c r="CA1564">
        <v>0</v>
      </c>
    </row>
    <row r="1565" spans="1:79" customFormat="1" x14ac:dyDescent="0.25">
      <c r="A1565" t="s">
        <v>2801</v>
      </c>
      <c r="B1565" t="s">
        <v>356</v>
      </c>
      <c r="C1565" t="s">
        <v>391</v>
      </c>
      <c r="D1565" t="s">
        <v>949</v>
      </c>
      <c r="E1565">
        <v>2021</v>
      </c>
      <c r="F1565" t="s">
        <v>74</v>
      </c>
      <c r="G1565" t="s">
        <v>74</v>
      </c>
      <c r="H1565" t="s">
        <v>74</v>
      </c>
      <c r="I1565" t="s">
        <v>74</v>
      </c>
      <c r="J1565" t="s">
        <v>74</v>
      </c>
      <c r="K1565" t="s">
        <v>74</v>
      </c>
      <c r="L1565" t="s">
        <v>74</v>
      </c>
      <c r="M1565" t="s">
        <v>74</v>
      </c>
      <c r="N1565" t="s">
        <v>74</v>
      </c>
      <c r="O1565" t="s">
        <v>74</v>
      </c>
      <c r="P1565" t="s">
        <v>74</v>
      </c>
      <c r="Q1565" t="s">
        <v>74</v>
      </c>
      <c r="R1565" t="s">
        <v>74</v>
      </c>
      <c r="S1565" t="s">
        <v>74</v>
      </c>
      <c r="T1565" t="s">
        <v>74</v>
      </c>
      <c r="U1565" t="s">
        <v>74</v>
      </c>
      <c r="V1565" t="s">
        <v>74</v>
      </c>
      <c r="W1565" t="s">
        <v>74</v>
      </c>
      <c r="X1565" t="s">
        <v>74</v>
      </c>
      <c r="Y1565" t="s">
        <v>74</v>
      </c>
      <c r="Z1565" t="s">
        <v>74</v>
      </c>
      <c r="AA1565" t="s">
        <v>74</v>
      </c>
      <c r="AB1565" t="s">
        <v>74</v>
      </c>
      <c r="AC1565" t="s">
        <v>74</v>
      </c>
      <c r="AD1565" t="s">
        <v>74</v>
      </c>
      <c r="AE1565" t="s">
        <v>74</v>
      </c>
      <c r="AF1565" t="s">
        <v>74</v>
      </c>
      <c r="AG1565" t="s">
        <v>74</v>
      </c>
      <c r="AH1565" t="s">
        <v>74</v>
      </c>
      <c r="AI1565" t="s">
        <v>74</v>
      </c>
      <c r="AJ1565" t="s">
        <v>74</v>
      </c>
      <c r="AK1565" t="s">
        <v>74</v>
      </c>
      <c r="AL1565" t="s">
        <v>74</v>
      </c>
      <c r="AM1565" t="s">
        <v>74</v>
      </c>
      <c r="AN1565" t="s">
        <v>74</v>
      </c>
      <c r="AO1565" t="s">
        <v>74</v>
      </c>
      <c r="AP1565" t="s">
        <v>74</v>
      </c>
      <c r="AQ1565" t="s">
        <v>74</v>
      </c>
      <c r="AR1565" t="s">
        <v>74</v>
      </c>
      <c r="AS1565" t="s">
        <v>74</v>
      </c>
      <c r="AT1565" t="s">
        <v>74</v>
      </c>
      <c r="AU1565" t="s">
        <v>74</v>
      </c>
      <c r="AV1565" t="s">
        <v>74</v>
      </c>
      <c r="AW1565" t="s">
        <v>74</v>
      </c>
      <c r="AX1565" t="s">
        <v>74</v>
      </c>
      <c r="AY1565" t="s">
        <v>74</v>
      </c>
      <c r="AZ1565" t="s">
        <v>74</v>
      </c>
      <c r="BA1565" t="s">
        <v>74</v>
      </c>
      <c r="BB1565" t="s">
        <v>74</v>
      </c>
      <c r="BC1565" t="s">
        <v>74</v>
      </c>
      <c r="BD1565" t="s">
        <v>74</v>
      </c>
      <c r="BE1565" t="s">
        <v>74</v>
      </c>
      <c r="BF1565" t="s">
        <v>74</v>
      </c>
      <c r="BG1565" t="s">
        <v>74</v>
      </c>
      <c r="BH1565" t="s">
        <v>74</v>
      </c>
      <c r="BI1565" t="s">
        <v>74</v>
      </c>
      <c r="BJ1565" t="s">
        <v>74</v>
      </c>
      <c r="BK1565" t="s">
        <v>74</v>
      </c>
      <c r="BL1565" t="s">
        <v>74</v>
      </c>
      <c r="BM1565" t="s">
        <v>74</v>
      </c>
      <c r="BN1565" t="s">
        <v>74</v>
      </c>
      <c r="BO1565" t="s">
        <v>74</v>
      </c>
      <c r="BP1565" t="s">
        <v>74</v>
      </c>
      <c r="BQ1565" t="s">
        <v>74</v>
      </c>
      <c r="BR1565" t="s">
        <v>74</v>
      </c>
      <c r="BS1565" t="s">
        <v>74</v>
      </c>
      <c r="BT1565" t="s">
        <v>74</v>
      </c>
      <c r="BU1565" t="s">
        <v>74</v>
      </c>
      <c r="BV1565" t="s">
        <v>74</v>
      </c>
      <c r="BW1565" t="s">
        <v>74</v>
      </c>
      <c r="BX1565" t="s">
        <v>2799</v>
      </c>
      <c r="BY1565" t="s">
        <v>74</v>
      </c>
      <c r="BZ1565" t="s">
        <v>74</v>
      </c>
      <c r="CA1565">
        <v>1</v>
      </c>
    </row>
    <row r="1566" spans="1:79" customFormat="1" x14ac:dyDescent="0.25">
      <c r="A1566" t="s">
        <v>2802</v>
      </c>
      <c r="B1566" t="s">
        <v>356</v>
      </c>
      <c r="C1566" t="s">
        <v>391</v>
      </c>
      <c r="D1566" t="s">
        <v>953</v>
      </c>
      <c r="E1566">
        <v>2021</v>
      </c>
      <c r="F1566" t="s">
        <v>74</v>
      </c>
      <c r="G1566" t="s">
        <v>74</v>
      </c>
      <c r="H1566" t="s">
        <v>74</v>
      </c>
      <c r="I1566" t="s">
        <v>74</v>
      </c>
      <c r="J1566" t="s">
        <v>74</v>
      </c>
      <c r="K1566" t="s">
        <v>74</v>
      </c>
      <c r="L1566" t="s">
        <v>74</v>
      </c>
      <c r="M1566" t="s">
        <v>74</v>
      </c>
      <c r="N1566" t="s">
        <v>74</v>
      </c>
      <c r="O1566" t="s">
        <v>74</v>
      </c>
      <c r="P1566" t="s">
        <v>74</v>
      </c>
      <c r="Q1566" t="s">
        <v>74</v>
      </c>
      <c r="R1566" t="s">
        <v>74</v>
      </c>
      <c r="S1566" t="s">
        <v>74</v>
      </c>
      <c r="T1566" t="s">
        <v>74</v>
      </c>
      <c r="U1566" t="s">
        <v>74</v>
      </c>
      <c r="V1566" t="s">
        <v>74</v>
      </c>
      <c r="W1566" t="s">
        <v>74</v>
      </c>
      <c r="X1566" t="s">
        <v>74</v>
      </c>
      <c r="Y1566" t="s">
        <v>74</v>
      </c>
      <c r="Z1566" t="s">
        <v>74</v>
      </c>
      <c r="AA1566" t="s">
        <v>74</v>
      </c>
      <c r="AB1566" t="s">
        <v>74</v>
      </c>
      <c r="AC1566" t="s">
        <v>74</v>
      </c>
      <c r="AD1566" t="s">
        <v>74</v>
      </c>
      <c r="AE1566" t="s">
        <v>74</v>
      </c>
      <c r="AF1566" t="s">
        <v>74</v>
      </c>
      <c r="AG1566" t="s">
        <v>74</v>
      </c>
      <c r="AH1566" t="s">
        <v>74</v>
      </c>
      <c r="AI1566" t="s">
        <v>74</v>
      </c>
      <c r="AJ1566" t="s">
        <v>74</v>
      </c>
      <c r="AK1566" t="s">
        <v>74</v>
      </c>
      <c r="AL1566" t="s">
        <v>74</v>
      </c>
      <c r="AM1566" t="s">
        <v>74</v>
      </c>
      <c r="AN1566" t="s">
        <v>74</v>
      </c>
      <c r="AO1566" t="s">
        <v>74</v>
      </c>
      <c r="AP1566" t="s">
        <v>74</v>
      </c>
      <c r="AQ1566" t="s">
        <v>74</v>
      </c>
      <c r="AR1566" t="s">
        <v>74</v>
      </c>
      <c r="AS1566" t="s">
        <v>74</v>
      </c>
      <c r="AT1566" t="s">
        <v>74</v>
      </c>
      <c r="AU1566" t="s">
        <v>74</v>
      </c>
      <c r="AV1566" t="s">
        <v>74</v>
      </c>
      <c r="AW1566" t="s">
        <v>74</v>
      </c>
      <c r="AX1566" t="s">
        <v>74</v>
      </c>
      <c r="AY1566" t="s">
        <v>74</v>
      </c>
      <c r="AZ1566" t="s">
        <v>74</v>
      </c>
      <c r="BA1566" t="s">
        <v>74</v>
      </c>
      <c r="BB1566" t="s">
        <v>74</v>
      </c>
      <c r="BC1566" t="s">
        <v>74</v>
      </c>
      <c r="BD1566" t="s">
        <v>74</v>
      </c>
      <c r="BE1566" t="s">
        <v>74</v>
      </c>
      <c r="BF1566" t="s">
        <v>74</v>
      </c>
      <c r="BG1566" t="s">
        <v>74</v>
      </c>
      <c r="BH1566" t="s">
        <v>74</v>
      </c>
      <c r="BI1566" t="s">
        <v>74</v>
      </c>
      <c r="BJ1566" t="s">
        <v>74</v>
      </c>
      <c r="BK1566" t="s">
        <v>74</v>
      </c>
      <c r="BL1566" t="s">
        <v>74</v>
      </c>
      <c r="BM1566" t="s">
        <v>74</v>
      </c>
      <c r="BN1566" t="s">
        <v>74</v>
      </c>
      <c r="BO1566" t="s">
        <v>74</v>
      </c>
      <c r="BP1566" t="s">
        <v>74</v>
      </c>
      <c r="BQ1566" t="s">
        <v>74</v>
      </c>
      <c r="BR1566" t="s">
        <v>74</v>
      </c>
      <c r="BS1566" t="s">
        <v>74</v>
      </c>
      <c r="BT1566" t="s">
        <v>74</v>
      </c>
      <c r="BU1566" t="s">
        <v>74</v>
      </c>
      <c r="BV1566" t="s">
        <v>74</v>
      </c>
      <c r="BW1566" t="s">
        <v>74</v>
      </c>
      <c r="BX1566" t="s">
        <v>2799</v>
      </c>
      <c r="BY1566" t="s">
        <v>74</v>
      </c>
      <c r="BZ1566" t="s">
        <v>74</v>
      </c>
      <c r="CA1566">
        <v>0</v>
      </c>
    </row>
    <row r="1567" spans="1:79" customFormat="1" x14ac:dyDescent="0.25">
      <c r="A1567" t="s">
        <v>2803</v>
      </c>
      <c r="B1567" t="s">
        <v>356</v>
      </c>
      <c r="C1567" t="s">
        <v>391</v>
      </c>
      <c r="D1567" t="s">
        <v>961</v>
      </c>
      <c r="E1567">
        <v>2021</v>
      </c>
      <c r="F1567" t="s">
        <v>74</v>
      </c>
      <c r="G1567" t="s">
        <v>74</v>
      </c>
      <c r="H1567" t="s">
        <v>74</v>
      </c>
      <c r="I1567" t="s">
        <v>74</v>
      </c>
      <c r="J1567" t="s">
        <v>74</v>
      </c>
      <c r="K1567" t="s">
        <v>74</v>
      </c>
      <c r="L1567" t="s">
        <v>74</v>
      </c>
      <c r="M1567" t="s">
        <v>74</v>
      </c>
      <c r="N1567" t="s">
        <v>74</v>
      </c>
      <c r="O1567" t="s">
        <v>74</v>
      </c>
      <c r="P1567" t="s">
        <v>74</v>
      </c>
      <c r="Q1567" t="s">
        <v>74</v>
      </c>
      <c r="R1567" t="s">
        <v>74</v>
      </c>
      <c r="S1567" t="s">
        <v>74</v>
      </c>
      <c r="T1567" t="s">
        <v>74</v>
      </c>
      <c r="U1567" t="s">
        <v>74</v>
      </c>
      <c r="V1567" t="s">
        <v>74</v>
      </c>
      <c r="W1567" t="s">
        <v>74</v>
      </c>
      <c r="X1567" t="s">
        <v>74</v>
      </c>
      <c r="Y1567" t="s">
        <v>74</v>
      </c>
      <c r="Z1567" t="s">
        <v>74</v>
      </c>
      <c r="AA1567" t="s">
        <v>74</v>
      </c>
      <c r="AB1567" t="s">
        <v>74</v>
      </c>
      <c r="AC1567" t="s">
        <v>74</v>
      </c>
      <c r="AD1567" t="s">
        <v>74</v>
      </c>
      <c r="AE1567" t="s">
        <v>74</v>
      </c>
      <c r="AF1567" t="s">
        <v>74</v>
      </c>
      <c r="AG1567" t="s">
        <v>74</v>
      </c>
      <c r="AH1567" t="s">
        <v>74</v>
      </c>
      <c r="AI1567" t="s">
        <v>74</v>
      </c>
      <c r="AJ1567" t="s">
        <v>74</v>
      </c>
      <c r="AK1567" t="s">
        <v>74</v>
      </c>
      <c r="AL1567" t="s">
        <v>74</v>
      </c>
      <c r="AM1567" t="s">
        <v>74</v>
      </c>
      <c r="AN1567" t="s">
        <v>74</v>
      </c>
      <c r="AO1567" t="s">
        <v>74</v>
      </c>
      <c r="AP1567" t="s">
        <v>74</v>
      </c>
      <c r="AQ1567" t="s">
        <v>74</v>
      </c>
      <c r="AR1567" t="s">
        <v>74</v>
      </c>
      <c r="AS1567" t="s">
        <v>74</v>
      </c>
      <c r="AT1567" t="s">
        <v>74</v>
      </c>
      <c r="AU1567" t="s">
        <v>74</v>
      </c>
      <c r="AV1567" t="s">
        <v>74</v>
      </c>
      <c r="AW1567" t="s">
        <v>74</v>
      </c>
      <c r="AX1567" t="s">
        <v>74</v>
      </c>
      <c r="AY1567" t="s">
        <v>74</v>
      </c>
      <c r="AZ1567" t="s">
        <v>74</v>
      </c>
      <c r="BA1567" t="s">
        <v>74</v>
      </c>
      <c r="BB1567" t="s">
        <v>74</v>
      </c>
      <c r="BC1567" t="s">
        <v>74</v>
      </c>
      <c r="BD1567" t="s">
        <v>74</v>
      </c>
      <c r="BE1567" t="s">
        <v>74</v>
      </c>
      <c r="BF1567" t="s">
        <v>74</v>
      </c>
      <c r="BG1567" t="s">
        <v>74</v>
      </c>
      <c r="BH1567" t="s">
        <v>74</v>
      </c>
      <c r="BI1567" t="s">
        <v>74</v>
      </c>
      <c r="BJ1567" t="s">
        <v>74</v>
      </c>
      <c r="BK1567" t="s">
        <v>74</v>
      </c>
      <c r="BL1567" t="s">
        <v>74</v>
      </c>
      <c r="BM1567" t="s">
        <v>74</v>
      </c>
      <c r="BN1567" t="s">
        <v>74</v>
      </c>
      <c r="BO1567" t="s">
        <v>74</v>
      </c>
      <c r="BP1567" t="s">
        <v>74</v>
      </c>
      <c r="BQ1567" t="s">
        <v>74</v>
      </c>
      <c r="BR1567" t="s">
        <v>74</v>
      </c>
      <c r="BS1567" t="s">
        <v>74</v>
      </c>
      <c r="BT1567" t="s">
        <v>74</v>
      </c>
      <c r="BU1567" t="s">
        <v>74</v>
      </c>
      <c r="BV1567" t="s">
        <v>74</v>
      </c>
      <c r="BW1567" t="s">
        <v>74</v>
      </c>
      <c r="BX1567" t="s">
        <v>2799</v>
      </c>
      <c r="BY1567" t="s">
        <v>74</v>
      </c>
      <c r="BZ1567" t="s">
        <v>74</v>
      </c>
      <c r="CA1567">
        <v>0</v>
      </c>
    </row>
    <row r="1568" spans="1:79" customFormat="1" x14ac:dyDescent="0.25">
      <c r="A1568" t="s">
        <v>2804</v>
      </c>
      <c r="B1568" t="s">
        <v>356</v>
      </c>
      <c r="C1568" t="s">
        <v>394</v>
      </c>
      <c r="D1568" t="s">
        <v>44</v>
      </c>
      <c r="E1568">
        <v>2021</v>
      </c>
      <c r="F1568">
        <v>208</v>
      </c>
      <c r="G1568">
        <v>20</v>
      </c>
      <c r="H1568">
        <v>0</v>
      </c>
      <c r="I1568">
        <v>5</v>
      </c>
      <c r="J1568">
        <v>28</v>
      </c>
      <c r="K1568">
        <v>40</v>
      </c>
      <c r="L1568">
        <v>36</v>
      </c>
      <c r="M1568">
        <v>37</v>
      </c>
      <c r="N1568">
        <v>29</v>
      </c>
      <c r="O1568">
        <v>34</v>
      </c>
      <c r="P1568">
        <v>16</v>
      </c>
      <c r="Q1568">
        <v>3</v>
      </c>
      <c r="R1568">
        <v>0</v>
      </c>
      <c r="S1568">
        <v>0</v>
      </c>
      <c r="T1568">
        <v>0</v>
      </c>
      <c r="U1568">
        <v>221</v>
      </c>
      <c r="V1568">
        <v>7</v>
      </c>
      <c r="W1568">
        <v>0</v>
      </c>
      <c r="X1568">
        <v>195</v>
      </c>
      <c r="Y1568">
        <v>24</v>
      </c>
      <c r="Z1568">
        <v>9</v>
      </c>
      <c r="AA1568">
        <v>0</v>
      </c>
      <c r="AB1568">
        <v>1</v>
      </c>
      <c r="AC1568">
        <v>9</v>
      </c>
      <c r="AD1568">
        <v>0</v>
      </c>
      <c r="AE1568">
        <v>218</v>
      </c>
      <c r="AF1568">
        <v>1</v>
      </c>
      <c r="AG1568">
        <v>221</v>
      </c>
      <c r="AH1568">
        <v>6</v>
      </c>
      <c r="AI1568">
        <v>0</v>
      </c>
      <c r="AJ1568">
        <v>0</v>
      </c>
      <c r="AK1568">
        <v>66</v>
      </c>
      <c r="AL1568">
        <v>158</v>
      </c>
      <c r="AM1568">
        <v>4</v>
      </c>
      <c r="AN1568">
        <v>228</v>
      </c>
      <c r="AO1568">
        <v>0.91228070175438591</v>
      </c>
      <c r="AP1568">
        <v>8.771929824561403E-2</v>
      </c>
      <c r="AQ1568">
        <v>0</v>
      </c>
      <c r="AR1568">
        <v>2.1929824561403511E-2</v>
      </c>
      <c r="AS1568">
        <v>0.1228070175438596</v>
      </c>
      <c r="AT1568">
        <v>0.17543859649122809</v>
      </c>
      <c r="AU1568">
        <v>0.15789473684210531</v>
      </c>
      <c r="AV1568">
        <v>0.162280701754386</v>
      </c>
      <c r="AW1568">
        <v>0.12719298245614041</v>
      </c>
      <c r="AX1568">
        <v>0.14912280701754391</v>
      </c>
      <c r="AY1568">
        <v>7.0175438596491224E-2</v>
      </c>
      <c r="AZ1568">
        <v>1.3157894736842099E-2</v>
      </c>
      <c r="BA1568">
        <v>0</v>
      </c>
      <c r="BB1568">
        <v>0</v>
      </c>
      <c r="BC1568">
        <v>0</v>
      </c>
      <c r="BD1568">
        <v>0.9692982456140351</v>
      </c>
      <c r="BE1568">
        <v>3.0701754385964911E-2</v>
      </c>
      <c r="BF1568">
        <v>0</v>
      </c>
      <c r="BG1568">
        <v>0.85526315789473684</v>
      </c>
      <c r="BH1568">
        <v>0.10526315789473679</v>
      </c>
      <c r="BI1568">
        <v>3.9473684210526307E-2</v>
      </c>
      <c r="BJ1568">
        <v>0</v>
      </c>
      <c r="BK1568">
        <v>4.3859649122807024E-3</v>
      </c>
      <c r="BL1568">
        <v>3.9473684210526307E-2</v>
      </c>
      <c r="BM1568">
        <v>0</v>
      </c>
      <c r="BN1568">
        <v>0.95614035087719296</v>
      </c>
      <c r="BO1568">
        <v>4.3859649122807024E-3</v>
      </c>
      <c r="BP1568">
        <v>0.9692982456140351</v>
      </c>
      <c r="BQ1568">
        <v>2.6315789473684209E-2</v>
      </c>
      <c r="BR1568">
        <v>0</v>
      </c>
      <c r="BS1568">
        <v>0</v>
      </c>
      <c r="BT1568">
        <v>0.28947368421052633</v>
      </c>
      <c r="BU1568">
        <v>0.69298245614035092</v>
      </c>
      <c r="BV1568">
        <v>1.754385964912281E-2</v>
      </c>
      <c r="BW1568">
        <v>1</v>
      </c>
      <c r="BX1568" t="s">
        <v>2805</v>
      </c>
      <c r="BY1568">
        <v>228</v>
      </c>
      <c r="BZ1568">
        <v>1</v>
      </c>
      <c r="CA1568">
        <v>0</v>
      </c>
    </row>
    <row r="1569" spans="1:79" customFormat="1" x14ac:dyDescent="0.25">
      <c r="A1569" t="s">
        <v>2806</v>
      </c>
      <c r="B1569" t="s">
        <v>356</v>
      </c>
      <c r="C1569" t="s">
        <v>394</v>
      </c>
      <c r="D1569" t="s">
        <v>947</v>
      </c>
      <c r="E1569">
        <v>2021</v>
      </c>
      <c r="F1569" t="s">
        <v>74</v>
      </c>
      <c r="G1569" t="s">
        <v>74</v>
      </c>
      <c r="H1569" t="s">
        <v>74</v>
      </c>
      <c r="I1569" t="s">
        <v>74</v>
      </c>
      <c r="J1569" t="s">
        <v>74</v>
      </c>
      <c r="K1569" t="s">
        <v>74</v>
      </c>
      <c r="L1569" t="s">
        <v>74</v>
      </c>
      <c r="M1569" t="s">
        <v>74</v>
      </c>
      <c r="N1569" t="s">
        <v>74</v>
      </c>
      <c r="O1569" t="s">
        <v>74</v>
      </c>
      <c r="P1569" t="s">
        <v>74</v>
      </c>
      <c r="Q1569" t="s">
        <v>74</v>
      </c>
      <c r="R1569" t="s">
        <v>74</v>
      </c>
      <c r="S1569" t="s">
        <v>74</v>
      </c>
      <c r="T1569" t="s">
        <v>74</v>
      </c>
      <c r="U1569" t="s">
        <v>74</v>
      </c>
      <c r="V1569" t="s">
        <v>74</v>
      </c>
      <c r="W1569" t="s">
        <v>74</v>
      </c>
      <c r="X1569" t="s">
        <v>74</v>
      </c>
      <c r="Y1569" t="s">
        <v>74</v>
      </c>
      <c r="Z1569" t="s">
        <v>74</v>
      </c>
      <c r="AA1569" t="s">
        <v>74</v>
      </c>
      <c r="AB1569" t="s">
        <v>74</v>
      </c>
      <c r="AC1569" t="s">
        <v>74</v>
      </c>
      <c r="AD1569" t="s">
        <v>74</v>
      </c>
      <c r="AE1569" t="s">
        <v>74</v>
      </c>
      <c r="AF1569" t="s">
        <v>74</v>
      </c>
      <c r="AG1569" t="s">
        <v>74</v>
      </c>
      <c r="AH1569" t="s">
        <v>74</v>
      </c>
      <c r="AI1569" t="s">
        <v>74</v>
      </c>
      <c r="AJ1569" t="s">
        <v>74</v>
      </c>
      <c r="AK1569" t="s">
        <v>74</v>
      </c>
      <c r="AL1569" t="s">
        <v>74</v>
      </c>
      <c r="AM1569" t="s">
        <v>74</v>
      </c>
      <c r="AN1569" t="s">
        <v>74</v>
      </c>
      <c r="AO1569" t="s">
        <v>74</v>
      </c>
      <c r="AP1569" t="s">
        <v>74</v>
      </c>
      <c r="AQ1569" t="s">
        <v>74</v>
      </c>
      <c r="AR1569" t="s">
        <v>74</v>
      </c>
      <c r="AS1569" t="s">
        <v>74</v>
      </c>
      <c r="AT1569" t="s">
        <v>74</v>
      </c>
      <c r="AU1569" t="s">
        <v>74</v>
      </c>
      <c r="AV1569" t="s">
        <v>74</v>
      </c>
      <c r="AW1569" t="s">
        <v>74</v>
      </c>
      <c r="AX1569" t="s">
        <v>74</v>
      </c>
      <c r="AY1569" t="s">
        <v>74</v>
      </c>
      <c r="AZ1569" t="s">
        <v>74</v>
      </c>
      <c r="BA1569" t="s">
        <v>74</v>
      </c>
      <c r="BB1569" t="s">
        <v>74</v>
      </c>
      <c r="BC1569" t="s">
        <v>74</v>
      </c>
      <c r="BD1569" t="s">
        <v>74</v>
      </c>
      <c r="BE1569" t="s">
        <v>74</v>
      </c>
      <c r="BF1569" t="s">
        <v>74</v>
      </c>
      <c r="BG1569" t="s">
        <v>74</v>
      </c>
      <c r="BH1569" t="s">
        <v>74</v>
      </c>
      <c r="BI1569" t="s">
        <v>74</v>
      </c>
      <c r="BJ1569" t="s">
        <v>74</v>
      </c>
      <c r="BK1569" t="s">
        <v>74</v>
      </c>
      <c r="BL1569" t="s">
        <v>74</v>
      </c>
      <c r="BM1569" t="s">
        <v>74</v>
      </c>
      <c r="BN1569" t="s">
        <v>74</v>
      </c>
      <c r="BO1569" t="s">
        <v>74</v>
      </c>
      <c r="BP1569" t="s">
        <v>74</v>
      </c>
      <c r="BQ1569" t="s">
        <v>74</v>
      </c>
      <c r="BR1569" t="s">
        <v>74</v>
      </c>
      <c r="BS1569" t="s">
        <v>74</v>
      </c>
      <c r="BT1569" t="s">
        <v>74</v>
      </c>
      <c r="BU1569" t="s">
        <v>74</v>
      </c>
      <c r="BV1569" t="s">
        <v>74</v>
      </c>
      <c r="BW1569" t="s">
        <v>74</v>
      </c>
      <c r="BX1569" t="s">
        <v>2805</v>
      </c>
      <c r="BY1569" t="s">
        <v>74</v>
      </c>
      <c r="BZ1569" t="s">
        <v>74</v>
      </c>
      <c r="CA1569">
        <v>0</v>
      </c>
    </row>
    <row r="1570" spans="1:79" customFormat="1" x14ac:dyDescent="0.25">
      <c r="A1570" t="s">
        <v>2807</v>
      </c>
      <c r="B1570" t="s">
        <v>356</v>
      </c>
      <c r="C1570" t="s">
        <v>394</v>
      </c>
      <c r="D1570" t="s">
        <v>949</v>
      </c>
      <c r="E1570">
        <v>2021</v>
      </c>
      <c r="F1570" t="s">
        <v>74</v>
      </c>
      <c r="G1570" t="s">
        <v>74</v>
      </c>
      <c r="H1570" t="s">
        <v>74</v>
      </c>
      <c r="I1570" t="s">
        <v>74</v>
      </c>
      <c r="J1570" t="s">
        <v>74</v>
      </c>
      <c r="K1570" t="s">
        <v>74</v>
      </c>
      <c r="L1570" t="s">
        <v>74</v>
      </c>
      <c r="M1570" t="s">
        <v>74</v>
      </c>
      <c r="N1570" t="s">
        <v>74</v>
      </c>
      <c r="O1570" t="s">
        <v>74</v>
      </c>
      <c r="P1570" t="s">
        <v>74</v>
      </c>
      <c r="Q1570" t="s">
        <v>74</v>
      </c>
      <c r="R1570" t="s">
        <v>74</v>
      </c>
      <c r="S1570" t="s">
        <v>74</v>
      </c>
      <c r="T1570" t="s">
        <v>74</v>
      </c>
      <c r="U1570" t="s">
        <v>74</v>
      </c>
      <c r="V1570" t="s">
        <v>74</v>
      </c>
      <c r="W1570" t="s">
        <v>74</v>
      </c>
      <c r="X1570" t="s">
        <v>74</v>
      </c>
      <c r="Y1570" t="s">
        <v>74</v>
      </c>
      <c r="Z1570" t="s">
        <v>74</v>
      </c>
      <c r="AA1570" t="s">
        <v>74</v>
      </c>
      <c r="AB1570" t="s">
        <v>74</v>
      </c>
      <c r="AC1570" t="s">
        <v>74</v>
      </c>
      <c r="AD1570" t="s">
        <v>74</v>
      </c>
      <c r="AE1570" t="s">
        <v>74</v>
      </c>
      <c r="AF1570" t="s">
        <v>74</v>
      </c>
      <c r="AG1570" t="s">
        <v>74</v>
      </c>
      <c r="AH1570" t="s">
        <v>74</v>
      </c>
      <c r="AI1570" t="s">
        <v>74</v>
      </c>
      <c r="AJ1570" t="s">
        <v>74</v>
      </c>
      <c r="AK1570" t="s">
        <v>74</v>
      </c>
      <c r="AL1570" t="s">
        <v>74</v>
      </c>
      <c r="AM1570" t="s">
        <v>74</v>
      </c>
      <c r="AN1570" t="s">
        <v>74</v>
      </c>
      <c r="AO1570" t="s">
        <v>74</v>
      </c>
      <c r="AP1570" t="s">
        <v>74</v>
      </c>
      <c r="AQ1570" t="s">
        <v>74</v>
      </c>
      <c r="AR1570" t="s">
        <v>74</v>
      </c>
      <c r="AS1570" t="s">
        <v>74</v>
      </c>
      <c r="AT1570" t="s">
        <v>74</v>
      </c>
      <c r="AU1570" t="s">
        <v>74</v>
      </c>
      <c r="AV1570" t="s">
        <v>74</v>
      </c>
      <c r="AW1570" t="s">
        <v>74</v>
      </c>
      <c r="AX1570" t="s">
        <v>74</v>
      </c>
      <c r="AY1570" t="s">
        <v>74</v>
      </c>
      <c r="AZ1570" t="s">
        <v>74</v>
      </c>
      <c r="BA1570" t="s">
        <v>74</v>
      </c>
      <c r="BB1570" t="s">
        <v>74</v>
      </c>
      <c r="BC1570" t="s">
        <v>74</v>
      </c>
      <c r="BD1570" t="s">
        <v>74</v>
      </c>
      <c r="BE1570" t="s">
        <v>74</v>
      </c>
      <c r="BF1570" t="s">
        <v>74</v>
      </c>
      <c r="BG1570" t="s">
        <v>74</v>
      </c>
      <c r="BH1570" t="s">
        <v>74</v>
      </c>
      <c r="BI1570" t="s">
        <v>74</v>
      </c>
      <c r="BJ1570" t="s">
        <v>74</v>
      </c>
      <c r="BK1570" t="s">
        <v>74</v>
      </c>
      <c r="BL1570" t="s">
        <v>74</v>
      </c>
      <c r="BM1570" t="s">
        <v>74</v>
      </c>
      <c r="BN1570" t="s">
        <v>74</v>
      </c>
      <c r="BO1570" t="s">
        <v>74</v>
      </c>
      <c r="BP1570" t="s">
        <v>74</v>
      </c>
      <c r="BQ1570" t="s">
        <v>74</v>
      </c>
      <c r="BR1570" t="s">
        <v>74</v>
      </c>
      <c r="BS1570" t="s">
        <v>74</v>
      </c>
      <c r="BT1570" t="s">
        <v>74</v>
      </c>
      <c r="BU1570" t="s">
        <v>74</v>
      </c>
      <c r="BV1570" t="s">
        <v>74</v>
      </c>
      <c r="BW1570" t="s">
        <v>74</v>
      </c>
      <c r="BX1570" t="s">
        <v>2805</v>
      </c>
      <c r="BY1570" t="s">
        <v>74</v>
      </c>
      <c r="BZ1570" t="s">
        <v>74</v>
      </c>
      <c r="CA1570">
        <v>0</v>
      </c>
    </row>
    <row r="1571" spans="1:79" customFormat="1" x14ac:dyDescent="0.25">
      <c r="A1571" t="s">
        <v>2808</v>
      </c>
      <c r="B1571" t="s">
        <v>356</v>
      </c>
      <c r="C1571" t="s">
        <v>394</v>
      </c>
      <c r="D1571" t="s">
        <v>951</v>
      </c>
      <c r="E1571">
        <v>2021</v>
      </c>
      <c r="F1571" t="s">
        <v>74</v>
      </c>
      <c r="G1571" t="s">
        <v>74</v>
      </c>
      <c r="H1571" t="s">
        <v>74</v>
      </c>
      <c r="I1571" t="s">
        <v>74</v>
      </c>
      <c r="J1571" t="s">
        <v>74</v>
      </c>
      <c r="K1571" t="s">
        <v>74</v>
      </c>
      <c r="L1571" t="s">
        <v>74</v>
      </c>
      <c r="M1571" t="s">
        <v>74</v>
      </c>
      <c r="N1571" t="s">
        <v>74</v>
      </c>
      <c r="O1571" t="s">
        <v>74</v>
      </c>
      <c r="P1571" t="s">
        <v>74</v>
      </c>
      <c r="Q1571" t="s">
        <v>74</v>
      </c>
      <c r="R1571" t="s">
        <v>74</v>
      </c>
      <c r="S1571" t="s">
        <v>74</v>
      </c>
      <c r="T1571" t="s">
        <v>74</v>
      </c>
      <c r="U1571" t="s">
        <v>74</v>
      </c>
      <c r="V1571" t="s">
        <v>74</v>
      </c>
      <c r="W1571" t="s">
        <v>74</v>
      </c>
      <c r="X1571" t="s">
        <v>74</v>
      </c>
      <c r="Y1571" t="s">
        <v>74</v>
      </c>
      <c r="Z1571" t="s">
        <v>74</v>
      </c>
      <c r="AA1571" t="s">
        <v>74</v>
      </c>
      <c r="AB1571" t="s">
        <v>74</v>
      </c>
      <c r="AC1571" t="s">
        <v>74</v>
      </c>
      <c r="AD1571" t="s">
        <v>74</v>
      </c>
      <c r="AE1571" t="s">
        <v>74</v>
      </c>
      <c r="AF1571" t="s">
        <v>74</v>
      </c>
      <c r="AG1571" t="s">
        <v>74</v>
      </c>
      <c r="AH1571" t="s">
        <v>74</v>
      </c>
      <c r="AI1571" t="s">
        <v>74</v>
      </c>
      <c r="AJ1571" t="s">
        <v>74</v>
      </c>
      <c r="AK1571" t="s">
        <v>74</v>
      </c>
      <c r="AL1571" t="s">
        <v>74</v>
      </c>
      <c r="AM1571" t="s">
        <v>74</v>
      </c>
      <c r="AN1571" t="s">
        <v>74</v>
      </c>
      <c r="AO1571" t="s">
        <v>74</v>
      </c>
      <c r="AP1571" t="s">
        <v>74</v>
      </c>
      <c r="AQ1571" t="s">
        <v>74</v>
      </c>
      <c r="AR1571" t="s">
        <v>74</v>
      </c>
      <c r="AS1571" t="s">
        <v>74</v>
      </c>
      <c r="AT1571" t="s">
        <v>74</v>
      </c>
      <c r="AU1571" t="s">
        <v>74</v>
      </c>
      <c r="AV1571" t="s">
        <v>74</v>
      </c>
      <c r="AW1571" t="s">
        <v>74</v>
      </c>
      <c r="AX1571" t="s">
        <v>74</v>
      </c>
      <c r="AY1571" t="s">
        <v>74</v>
      </c>
      <c r="AZ1571" t="s">
        <v>74</v>
      </c>
      <c r="BA1571" t="s">
        <v>74</v>
      </c>
      <c r="BB1571" t="s">
        <v>74</v>
      </c>
      <c r="BC1571" t="s">
        <v>74</v>
      </c>
      <c r="BD1571" t="s">
        <v>74</v>
      </c>
      <c r="BE1571" t="s">
        <v>74</v>
      </c>
      <c r="BF1571" t="s">
        <v>74</v>
      </c>
      <c r="BG1571" t="s">
        <v>74</v>
      </c>
      <c r="BH1571" t="s">
        <v>74</v>
      </c>
      <c r="BI1571" t="s">
        <v>74</v>
      </c>
      <c r="BJ1571" t="s">
        <v>74</v>
      </c>
      <c r="BK1571" t="s">
        <v>74</v>
      </c>
      <c r="BL1571" t="s">
        <v>74</v>
      </c>
      <c r="BM1571" t="s">
        <v>74</v>
      </c>
      <c r="BN1571" t="s">
        <v>74</v>
      </c>
      <c r="BO1571" t="s">
        <v>74</v>
      </c>
      <c r="BP1571" t="s">
        <v>74</v>
      </c>
      <c r="BQ1571" t="s">
        <v>74</v>
      </c>
      <c r="BR1571" t="s">
        <v>74</v>
      </c>
      <c r="BS1571" t="s">
        <v>74</v>
      </c>
      <c r="BT1571" t="s">
        <v>74</v>
      </c>
      <c r="BU1571" t="s">
        <v>74</v>
      </c>
      <c r="BV1571" t="s">
        <v>74</v>
      </c>
      <c r="BW1571" t="s">
        <v>74</v>
      </c>
      <c r="BX1571" t="s">
        <v>2805</v>
      </c>
      <c r="BY1571" t="s">
        <v>74</v>
      </c>
      <c r="BZ1571" t="s">
        <v>74</v>
      </c>
      <c r="CA1571">
        <v>1</v>
      </c>
    </row>
    <row r="1572" spans="1:79" customFormat="1" x14ac:dyDescent="0.25">
      <c r="A1572" t="s">
        <v>2809</v>
      </c>
      <c r="B1572" t="s">
        <v>356</v>
      </c>
      <c r="C1572" t="s">
        <v>394</v>
      </c>
      <c r="D1572" t="s">
        <v>953</v>
      </c>
      <c r="E1572">
        <v>2021</v>
      </c>
      <c r="F1572" t="s">
        <v>74</v>
      </c>
      <c r="G1572" t="s">
        <v>74</v>
      </c>
      <c r="H1572" t="s">
        <v>74</v>
      </c>
      <c r="I1572" t="s">
        <v>74</v>
      </c>
      <c r="J1572" t="s">
        <v>74</v>
      </c>
      <c r="K1572" t="s">
        <v>74</v>
      </c>
      <c r="L1572" t="s">
        <v>74</v>
      </c>
      <c r="M1572" t="s">
        <v>74</v>
      </c>
      <c r="N1572" t="s">
        <v>74</v>
      </c>
      <c r="O1572" t="s">
        <v>74</v>
      </c>
      <c r="P1572" t="s">
        <v>74</v>
      </c>
      <c r="Q1572" t="s">
        <v>74</v>
      </c>
      <c r="R1572" t="s">
        <v>74</v>
      </c>
      <c r="S1572" t="s">
        <v>74</v>
      </c>
      <c r="T1572" t="s">
        <v>74</v>
      </c>
      <c r="U1572" t="s">
        <v>74</v>
      </c>
      <c r="V1572" t="s">
        <v>74</v>
      </c>
      <c r="W1572" t="s">
        <v>74</v>
      </c>
      <c r="X1572" t="s">
        <v>74</v>
      </c>
      <c r="Y1572" t="s">
        <v>74</v>
      </c>
      <c r="Z1572" t="s">
        <v>74</v>
      </c>
      <c r="AA1572" t="s">
        <v>74</v>
      </c>
      <c r="AB1572" t="s">
        <v>74</v>
      </c>
      <c r="AC1572" t="s">
        <v>74</v>
      </c>
      <c r="AD1572" t="s">
        <v>74</v>
      </c>
      <c r="AE1572" t="s">
        <v>74</v>
      </c>
      <c r="AF1572" t="s">
        <v>74</v>
      </c>
      <c r="AG1572" t="s">
        <v>74</v>
      </c>
      <c r="AH1572" t="s">
        <v>74</v>
      </c>
      <c r="AI1572" t="s">
        <v>74</v>
      </c>
      <c r="AJ1572" t="s">
        <v>74</v>
      </c>
      <c r="AK1572" t="s">
        <v>74</v>
      </c>
      <c r="AL1572" t="s">
        <v>74</v>
      </c>
      <c r="AM1572" t="s">
        <v>74</v>
      </c>
      <c r="AN1572" t="s">
        <v>74</v>
      </c>
      <c r="AO1572" t="s">
        <v>74</v>
      </c>
      <c r="AP1572" t="s">
        <v>74</v>
      </c>
      <c r="AQ1572" t="s">
        <v>74</v>
      </c>
      <c r="AR1572" t="s">
        <v>74</v>
      </c>
      <c r="AS1572" t="s">
        <v>74</v>
      </c>
      <c r="AT1572" t="s">
        <v>74</v>
      </c>
      <c r="AU1572" t="s">
        <v>74</v>
      </c>
      <c r="AV1572" t="s">
        <v>74</v>
      </c>
      <c r="AW1572" t="s">
        <v>74</v>
      </c>
      <c r="AX1572" t="s">
        <v>74</v>
      </c>
      <c r="AY1572" t="s">
        <v>74</v>
      </c>
      <c r="AZ1572" t="s">
        <v>74</v>
      </c>
      <c r="BA1572" t="s">
        <v>74</v>
      </c>
      <c r="BB1572" t="s">
        <v>74</v>
      </c>
      <c r="BC1572" t="s">
        <v>74</v>
      </c>
      <c r="BD1572" t="s">
        <v>74</v>
      </c>
      <c r="BE1572" t="s">
        <v>74</v>
      </c>
      <c r="BF1572" t="s">
        <v>74</v>
      </c>
      <c r="BG1572" t="s">
        <v>74</v>
      </c>
      <c r="BH1572" t="s">
        <v>74</v>
      </c>
      <c r="BI1572" t="s">
        <v>74</v>
      </c>
      <c r="BJ1572" t="s">
        <v>74</v>
      </c>
      <c r="BK1572" t="s">
        <v>74</v>
      </c>
      <c r="BL1572" t="s">
        <v>74</v>
      </c>
      <c r="BM1572" t="s">
        <v>74</v>
      </c>
      <c r="BN1572" t="s">
        <v>74</v>
      </c>
      <c r="BO1572" t="s">
        <v>74</v>
      </c>
      <c r="BP1572" t="s">
        <v>74</v>
      </c>
      <c r="BQ1572" t="s">
        <v>74</v>
      </c>
      <c r="BR1572" t="s">
        <v>74</v>
      </c>
      <c r="BS1572" t="s">
        <v>74</v>
      </c>
      <c r="BT1572" t="s">
        <v>74</v>
      </c>
      <c r="BU1572" t="s">
        <v>74</v>
      </c>
      <c r="BV1572" t="s">
        <v>74</v>
      </c>
      <c r="BW1572" t="s">
        <v>74</v>
      </c>
      <c r="BX1572" t="s">
        <v>2805</v>
      </c>
      <c r="BY1572" t="s">
        <v>74</v>
      </c>
      <c r="BZ1572" t="s">
        <v>74</v>
      </c>
      <c r="CA1572">
        <v>0</v>
      </c>
    </row>
    <row r="1573" spans="1:79" customFormat="1" x14ac:dyDescent="0.25">
      <c r="A1573" t="s">
        <v>2810</v>
      </c>
      <c r="B1573" t="s">
        <v>356</v>
      </c>
      <c r="C1573" t="s">
        <v>43</v>
      </c>
      <c r="D1573" t="s">
        <v>44</v>
      </c>
      <c r="E1573">
        <v>2021</v>
      </c>
      <c r="F1573">
        <v>3377</v>
      </c>
      <c r="G1573">
        <v>272</v>
      </c>
      <c r="H1573">
        <v>0</v>
      </c>
      <c r="I1573">
        <v>68</v>
      </c>
      <c r="J1573">
        <v>526</v>
      </c>
      <c r="K1573">
        <v>798</v>
      </c>
      <c r="L1573">
        <v>583</v>
      </c>
      <c r="M1573">
        <v>445</v>
      </c>
      <c r="N1573">
        <v>410</v>
      </c>
      <c r="O1573">
        <v>422</v>
      </c>
      <c r="P1573">
        <v>245</v>
      </c>
      <c r="Q1573">
        <v>125</v>
      </c>
      <c r="R1573">
        <v>27</v>
      </c>
      <c r="S1573">
        <v>0</v>
      </c>
      <c r="T1573">
        <v>0</v>
      </c>
      <c r="U1573">
        <v>3447</v>
      </c>
      <c r="V1573">
        <v>201</v>
      </c>
      <c r="W1573">
        <v>1</v>
      </c>
      <c r="X1573">
        <v>2778</v>
      </c>
      <c r="Y1573">
        <v>734</v>
      </c>
      <c r="Z1573">
        <v>137</v>
      </c>
      <c r="AA1573">
        <v>0</v>
      </c>
      <c r="AB1573">
        <v>33</v>
      </c>
      <c r="AC1573">
        <v>149</v>
      </c>
      <c r="AD1573">
        <v>1</v>
      </c>
      <c r="AE1573">
        <v>3466</v>
      </c>
      <c r="AF1573">
        <v>37</v>
      </c>
      <c r="AG1573">
        <v>3544</v>
      </c>
      <c r="AH1573">
        <v>66</v>
      </c>
      <c r="AI1573" t="s">
        <v>74</v>
      </c>
      <c r="AJ1573">
        <v>2</v>
      </c>
      <c r="AK1573">
        <v>393</v>
      </c>
      <c r="AL1573">
        <v>3254</v>
      </c>
      <c r="AM1573">
        <v>2</v>
      </c>
      <c r="AN1573">
        <v>3649</v>
      </c>
      <c r="AO1573">
        <v>0.92545902987119755</v>
      </c>
      <c r="AP1573">
        <v>7.4540970128802411E-2</v>
      </c>
      <c r="AQ1573">
        <v>0</v>
      </c>
      <c r="AR1573">
        <v>1.8635242532200599E-2</v>
      </c>
      <c r="AS1573">
        <v>0.14414908194025761</v>
      </c>
      <c r="AT1573">
        <v>0.21869005206906</v>
      </c>
      <c r="AU1573">
        <v>0.1597697999451905</v>
      </c>
      <c r="AV1573">
        <v>0.12195121951219511</v>
      </c>
      <c r="AW1573">
        <v>0.11235955056179769</v>
      </c>
      <c r="AX1573">
        <v>0.1156481227733626</v>
      </c>
      <c r="AY1573">
        <v>6.7141682652781587E-2</v>
      </c>
      <c r="AZ1573">
        <v>3.4255960537133458E-2</v>
      </c>
      <c r="BA1573">
        <v>0</v>
      </c>
      <c r="BB1573">
        <v>7.3992874760208278E-3</v>
      </c>
      <c r="BC1573">
        <v>0</v>
      </c>
      <c r="BD1573">
        <v>0.94464236777199229</v>
      </c>
      <c r="BE1573">
        <v>5.5083584543710602E-2</v>
      </c>
      <c r="BF1573">
        <v>2.7404768429706771E-4</v>
      </c>
      <c r="BG1573">
        <v>0.76130446697725407</v>
      </c>
      <c r="BH1573">
        <v>0.2011510002740477</v>
      </c>
      <c r="BI1573">
        <v>3.7544532748698282E-2</v>
      </c>
      <c r="BJ1573">
        <v>0</v>
      </c>
      <c r="BK1573">
        <v>9.0435735818032333E-3</v>
      </c>
      <c r="BL1573">
        <v>4.0833104960263093E-2</v>
      </c>
      <c r="BM1573">
        <v>2.7404768429706771E-4</v>
      </c>
      <c r="BN1573">
        <v>0.94984927377363659</v>
      </c>
      <c r="BO1573">
        <v>1.0139764318991501E-2</v>
      </c>
      <c r="BP1573">
        <v>0.97122499314880795</v>
      </c>
      <c r="BQ1573">
        <v>1.808714716360647E-2</v>
      </c>
      <c r="BR1573">
        <v>0</v>
      </c>
      <c r="BS1573">
        <v>5.4809536859413543E-4</v>
      </c>
      <c r="BT1573">
        <v>0.1077007399287476</v>
      </c>
      <c r="BU1573">
        <v>0.89175116470265825</v>
      </c>
      <c r="BV1573">
        <v>5.4809536859413543E-4</v>
      </c>
      <c r="BW1573">
        <v>1</v>
      </c>
      <c r="BX1573" t="s">
        <v>2811</v>
      </c>
      <c r="BY1573">
        <v>3649</v>
      </c>
      <c r="BZ1573">
        <v>1</v>
      </c>
      <c r="CA1573">
        <v>0</v>
      </c>
    </row>
    <row r="1574" spans="1:79" customFormat="1" x14ac:dyDescent="0.25">
      <c r="A1574" t="s">
        <v>2812</v>
      </c>
      <c r="B1574" t="s">
        <v>356</v>
      </c>
      <c r="C1574" t="s">
        <v>43</v>
      </c>
      <c r="D1574" t="s">
        <v>947</v>
      </c>
      <c r="E1574">
        <v>2021</v>
      </c>
      <c r="F1574">
        <v>905</v>
      </c>
      <c r="G1574">
        <v>72</v>
      </c>
      <c r="H1574">
        <v>0</v>
      </c>
      <c r="I1574">
        <v>14</v>
      </c>
      <c r="J1574">
        <v>129</v>
      </c>
      <c r="K1574">
        <v>207</v>
      </c>
      <c r="L1574">
        <v>170</v>
      </c>
      <c r="M1574">
        <v>123</v>
      </c>
      <c r="N1574">
        <v>97</v>
      </c>
      <c r="O1574">
        <v>121</v>
      </c>
      <c r="P1574">
        <v>64</v>
      </c>
      <c r="Q1574">
        <v>43</v>
      </c>
      <c r="R1574">
        <v>9</v>
      </c>
      <c r="S1574">
        <v>0</v>
      </c>
      <c r="T1574">
        <v>0</v>
      </c>
      <c r="U1574">
        <v>927</v>
      </c>
      <c r="V1574">
        <v>50</v>
      </c>
      <c r="W1574">
        <v>0</v>
      </c>
      <c r="X1574">
        <v>730</v>
      </c>
      <c r="Y1574">
        <v>207</v>
      </c>
      <c r="Z1574">
        <v>40</v>
      </c>
      <c r="AA1574">
        <v>0</v>
      </c>
      <c r="AB1574">
        <v>7</v>
      </c>
      <c r="AC1574">
        <v>24</v>
      </c>
      <c r="AD1574">
        <v>0</v>
      </c>
      <c r="AE1574">
        <v>946</v>
      </c>
      <c r="AF1574">
        <v>8</v>
      </c>
      <c r="AG1574">
        <v>967</v>
      </c>
      <c r="AH1574">
        <v>1</v>
      </c>
      <c r="AI1574" t="s">
        <v>74</v>
      </c>
      <c r="AJ1574">
        <v>1</v>
      </c>
      <c r="AK1574">
        <v>140</v>
      </c>
      <c r="AL1574">
        <v>836</v>
      </c>
      <c r="AM1574">
        <v>1</v>
      </c>
      <c r="AN1574">
        <v>977</v>
      </c>
      <c r="AO1574">
        <v>0.92630501535312182</v>
      </c>
      <c r="AP1574">
        <v>7.3694984646878195E-2</v>
      </c>
      <c r="AQ1574">
        <v>0</v>
      </c>
      <c r="AR1574">
        <v>1.4329580348004091E-2</v>
      </c>
      <c r="AS1574">
        <v>0.13203684749232339</v>
      </c>
      <c r="AT1574">
        <v>0.2118730808597748</v>
      </c>
      <c r="AU1574">
        <v>0.1740020470829069</v>
      </c>
      <c r="AV1574">
        <v>0.12589559877175019</v>
      </c>
      <c r="AW1574">
        <v>9.9283520982599793E-2</v>
      </c>
      <c r="AX1574">
        <v>0.1238485158648925</v>
      </c>
      <c r="AY1574">
        <v>6.5506653019447289E-2</v>
      </c>
      <c r="AZ1574">
        <v>4.4012282497441137E-2</v>
      </c>
      <c r="BA1574">
        <v>0</v>
      </c>
      <c r="BB1574">
        <v>9.2118730808597744E-3</v>
      </c>
      <c r="BC1574">
        <v>0</v>
      </c>
      <c r="BD1574">
        <v>0.94882292732855678</v>
      </c>
      <c r="BE1574">
        <v>5.1177072671443197E-2</v>
      </c>
      <c r="BF1574">
        <v>0</v>
      </c>
      <c r="BG1574">
        <v>0.74718526100307059</v>
      </c>
      <c r="BH1574">
        <v>0.2118730808597748</v>
      </c>
      <c r="BI1574">
        <v>4.0941658137154557E-2</v>
      </c>
      <c r="BJ1574">
        <v>0</v>
      </c>
      <c r="BK1574">
        <v>7.164790174002047E-3</v>
      </c>
      <c r="BL1574">
        <v>2.4564994882292732E-2</v>
      </c>
      <c r="BM1574">
        <v>0</v>
      </c>
      <c r="BN1574">
        <v>0.96827021494370524</v>
      </c>
      <c r="BO1574">
        <v>8.1883316274309111E-3</v>
      </c>
      <c r="BP1574">
        <v>0.98976458546571133</v>
      </c>
      <c r="BQ1574">
        <v>1.0235414534288641E-3</v>
      </c>
      <c r="BR1574">
        <v>0</v>
      </c>
      <c r="BS1574">
        <v>1.0235414534288641E-3</v>
      </c>
      <c r="BT1574">
        <v>0.14329580348004101</v>
      </c>
      <c r="BU1574">
        <v>0.85568065506653024</v>
      </c>
      <c r="BV1574">
        <v>1.0235414534288641E-3</v>
      </c>
      <c r="BW1574">
        <v>1</v>
      </c>
      <c r="BX1574" t="s">
        <v>2811</v>
      </c>
      <c r="BY1574">
        <v>3649</v>
      </c>
      <c r="BZ1574">
        <v>0.26774458755823521</v>
      </c>
      <c r="CA1574">
        <v>0</v>
      </c>
    </row>
    <row r="1575" spans="1:79" customFormat="1" x14ac:dyDescent="0.25">
      <c r="A1575" t="s">
        <v>2813</v>
      </c>
      <c r="B1575" t="s">
        <v>356</v>
      </c>
      <c r="C1575" t="s">
        <v>43</v>
      </c>
      <c r="D1575" t="s">
        <v>949</v>
      </c>
      <c r="E1575">
        <v>2021</v>
      </c>
      <c r="F1575">
        <v>1267</v>
      </c>
      <c r="G1575">
        <v>104</v>
      </c>
      <c r="H1575">
        <v>0</v>
      </c>
      <c r="I1575">
        <v>28</v>
      </c>
      <c r="J1575">
        <v>212</v>
      </c>
      <c r="K1575">
        <v>301</v>
      </c>
      <c r="L1575">
        <v>196</v>
      </c>
      <c r="M1575">
        <v>172</v>
      </c>
      <c r="N1575">
        <v>169</v>
      </c>
      <c r="O1575">
        <v>175</v>
      </c>
      <c r="P1575">
        <v>86</v>
      </c>
      <c r="Q1575">
        <v>28</v>
      </c>
      <c r="R1575">
        <v>4</v>
      </c>
      <c r="S1575">
        <v>0</v>
      </c>
      <c r="T1575">
        <v>0</v>
      </c>
      <c r="U1575">
        <v>1277</v>
      </c>
      <c r="V1575">
        <v>93</v>
      </c>
      <c r="W1575">
        <v>1</v>
      </c>
      <c r="X1575">
        <v>1124</v>
      </c>
      <c r="Y1575">
        <v>208</v>
      </c>
      <c r="Z1575">
        <v>39</v>
      </c>
      <c r="AA1575">
        <v>0</v>
      </c>
      <c r="AB1575">
        <v>20</v>
      </c>
      <c r="AC1575">
        <v>102</v>
      </c>
      <c r="AD1575">
        <v>1</v>
      </c>
      <c r="AE1575">
        <v>1248</v>
      </c>
      <c r="AF1575">
        <v>10</v>
      </c>
      <c r="AG1575">
        <v>1360</v>
      </c>
      <c r="AH1575">
        <v>0</v>
      </c>
      <c r="AI1575" t="s">
        <v>74</v>
      </c>
      <c r="AJ1575">
        <v>1</v>
      </c>
      <c r="AK1575">
        <v>23</v>
      </c>
      <c r="AL1575">
        <v>1348</v>
      </c>
      <c r="AM1575">
        <v>0</v>
      </c>
      <c r="AN1575">
        <v>1371</v>
      </c>
      <c r="AO1575">
        <v>0.92414296134208607</v>
      </c>
      <c r="AP1575">
        <v>7.5857038657913933E-2</v>
      </c>
      <c r="AQ1575">
        <v>0</v>
      </c>
      <c r="AR1575">
        <v>2.0423048869438371E-2</v>
      </c>
      <c r="AS1575">
        <v>0.15463165572574761</v>
      </c>
      <c r="AT1575">
        <v>0.21954777534646239</v>
      </c>
      <c r="AU1575">
        <v>0.14296134208606859</v>
      </c>
      <c r="AV1575">
        <v>0.12545587162655</v>
      </c>
      <c r="AW1575">
        <v>0.1232676878191101</v>
      </c>
      <c r="AX1575">
        <v>0.12764405543398979</v>
      </c>
      <c r="AY1575">
        <v>6.2727935813274988E-2</v>
      </c>
      <c r="AZ1575">
        <v>2.0423048869438371E-2</v>
      </c>
      <c r="BA1575">
        <v>0</v>
      </c>
      <c r="BB1575">
        <v>2.9175784099197671E-3</v>
      </c>
      <c r="BC1575">
        <v>0</v>
      </c>
      <c r="BD1575">
        <v>0.93143690736688545</v>
      </c>
      <c r="BE1575">
        <v>6.7833698030634576E-2</v>
      </c>
      <c r="BF1575">
        <v>7.2939460247994166E-4</v>
      </c>
      <c r="BG1575">
        <v>0.81983953318745439</v>
      </c>
      <c r="BH1575">
        <v>0.15171407731582789</v>
      </c>
      <c r="BI1575">
        <v>2.8446389496717722E-2</v>
      </c>
      <c r="BJ1575">
        <v>0</v>
      </c>
      <c r="BK1575">
        <v>1.458789204959883E-2</v>
      </c>
      <c r="BL1575">
        <v>7.4398249452954049E-2</v>
      </c>
      <c r="BM1575">
        <v>7.2939460247994166E-4</v>
      </c>
      <c r="BN1575">
        <v>0.9102844638949672</v>
      </c>
      <c r="BO1575">
        <v>7.2939460247994168E-3</v>
      </c>
      <c r="BP1575">
        <v>0.99197665937272061</v>
      </c>
      <c r="BQ1575">
        <v>0</v>
      </c>
      <c r="BR1575">
        <v>0</v>
      </c>
      <c r="BS1575">
        <v>7.2939460247994166E-4</v>
      </c>
      <c r="BT1575">
        <v>1.677607585703866E-2</v>
      </c>
      <c r="BU1575">
        <v>0.98322392414296134</v>
      </c>
      <c r="BV1575">
        <v>0</v>
      </c>
      <c r="BW1575">
        <v>1</v>
      </c>
      <c r="BX1575" t="s">
        <v>2811</v>
      </c>
      <c r="BY1575">
        <v>3649</v>
      </c>
      <c r="BZ1575">
        <v>0.37571937517127979</v>
      </c>
      <c r="CA1575">
        <v>0</v>
      </c>
    </row>
    <row r="1576" spans="1:79" customFormat="1" x14ac:dyDescent="0.25">
      <c r="A1576" t="s">
        <v>2814</v>
      </c>
      <c r="B1576" t="s">
        <v>356</v>
      </c>
      <c r="C1576" t="s">
        <v>43</v>
      </c>
      <c r="D1576" t="s">
        <v>951</v>
      </c>
      <c r="E1576">
        <v>2021</v>
      </c>
      <c r="F1576">
        <v>106</v>
      </c>
      <c r="G1576">
        <v>12</v>
      </c>
      <c r="H1576">
        <v>0</v>
      </c>
      <c r="I1576">
        <v>2</v>
      </c>
      <c r="J1576">
        <v>14</v>
      </c>
      <c r="K1576">
        <v>31</v>
      </c>
      <c r="L1576">
        <v>21</v>
      </c>
      <c r="M1576">
        <v>14</v>
      </c>
      <c r="N1576">
        <v>14</v>
      </c>
      <c r="O1576">
        <v>8</v>
      </c>
      <c r="P1576">
        <v>8</v>
      </c>
      <c r="Q1576">
        <v>5</v>
      </c>
      <c r="R1576">
        <v>1</v>
      </c>
      <c r="S1576">
        <v>0</v>
      </c>
      <c r="T1576">
        <v>0</v>
      </c>
      <c r="U1576">
        <v>110</v>
      </c>
      <c r="V1576">
        <v>8</v>
      </c>
      <c r="W1576">
        <v>0</v>
      </c>
      <c r="X1576">
        <v>99</v>
      </c>
      <c r="Y1576">
        <v>15</v>
      </c>
      <c r="Z1576">
        <v>4</v>
      </c>
      <c r="AA1576">
        <v>0</v>
      </c>
      <c r="AB1576">
        <v>3</v>
      </c>
      <c r="AC1576">
        <v>8</v>
      </c>
      <c r="AD1576">
        <v>0</v>
      </c>
      <c r="AE1576">
        <v>107</v>
      </c>
      <c r="AF1576">
        <v>2</v>
      </c>
      <c r="AG1576">
        <v>116</v>
      </c>
      <c r="AH1576">
        <v>0</v>
      </c>
      <c r="AI1576" t="s">
        <v>74</v>
      </c>
      <c r="AJ1576">
        <v>0</v>
      </c>
      <c r="AK1576">
        <v>11</v>
      </c>
      <c r="AL1576">
        <v>107</v>
      </c>
      <c r="AM1576">
        <v>0</v>
      </c>
      <c r="AN1576">
        <v>118</v>
      </c>
      <c r="AO1576">
        <v>0.89830508474576276</v>
      </c>
      <c r="AP1576">
        <v>0.10169491525423729</v>
      </c>
      <c r="AQ1576">
        <v>0</v>
      </c>
      <c r="AR1576">
        <v>1.6949152542372881E-2</v>
      </c>
      <c r="AS1576">
        <v>0.1186440677966102</v>
      </c>
      <c r="AT1576">
        <v>0.26271186440677968</v>
      </c>
      <c r="AU1576">
        <v>0.17796610169491531</v>
      </c>
      <c r="AV1576">
        <v>0.1186440677966102</v>
      </c>
      <c r="AW1576">
        <v>0.1186440677966102</v>
      </c>
      <c r="AX1576">
        <v>6.7796610169491525E-2</v>
      </c>
      <c r="AY1576">
        <v>6.7796610169491525E-2</v>
      </c>
      <c r="AZ1576">
        <v>4.2372881355932202E-2</v>
      </c>
      <c r="BA1576">
        <v>0</v>
      </c>
      <c r="BB1576">
        <v>8.4745762711864406E-3</v>
      </c>
      <c r="BC1576">
        <v>0</v>
      </c>
      <c r="BD1576">
        <v>0.93220338983050843</v>
      </c>
      <c r="BE1576">
        <v>6.7796610169491525E-2</v>
      </c>
      <c r="BF1576">
        <v>0</v>
      </c>
      <c r="BG1576">
        <v>0.83898305084745761</v>
      </c>
      <c r="BH1576">
        <v>0.1271186440677966</v>
      </c>
      <c r="BI1576">
        <v>3.3898305084745763E-2</v>
      </c>
      <c r="BJ1576">
        <v>0</v>
      </c>
      <c r="BK1576">
        <v>2.542372881355932E-2</v>
      </c>
      <c r="BL1576">
        <v>6.7796610169491525E-2</v>
      </c>
      <c r="BM1576">
        <v>0</v>
      </c>
      <c r="BN1576">
        <v>0.90677966101694918</v>
      </c>
      <c r="BO1576">
        <v>1.6949152542372881E-2</v>
      </c>
      <c r="BP1576">
        <v>0.98305084745762716</v>
      </c>
      <c r="BQ1576">
        <v>0</v>
      </c>
      <c r="BR1576">
        <v>0</v>
      </c>
      <c r="BS1576">
        <v>0</v>
      </c>
      <c r="BT1576">
        <v>9.3220338983050849E-2</v>
      </c>
      <c r="BU1576">
        <v>0.90677966101694918</v>
      </c>
      <c r="BV1576">
        <v>0</v>
      </c>
      <c r="BW1576">
        <v>1</v>
      </c>
      <c r="BX1576" t="s">
        <v>2811</v>
      </c>
      <c r="BY1576">
        <v>3649</v>
      </c>
      <c r="BZ1576">
        <v>3.2337626747053989E-2</v>
      </c>
      <c r="CA1576">
        <v>0</v>
      </c>
    </row>
    <row r="1577" spans="1:79" customFormat="1" x14ac:dyDescent="0.25">
      <c r="A1577" t="s">
        <v>2815</v>
      </c>
      <c r="B1577" t="s">
        <v>356</v>
      </c>
      <c r="C1577" t="s">
        <v>43</v>
      </c>
      <c r="D1577" t="s">
        <v>953</v>
      </c>
      <c r="E1577">
        <v>2021</v>
      </c>
      <c r="F1577">
        <v>1099</v>
      </c>
      <c r="G1577">
        <v>84</v>
      </c>
      <c r="H1577">
        <v>0</v>
      </c>
      <c r="I1577">
        <v>24</v>
      </c>
      <c r="J1577">
        <v>171</v>
      </c>
      <c r="K1577">
        <v>259</v>
      </c>
      <c r="L1577">
        <v>196</v>
      </c>
      <c r="M1577">
        <v>136</v>
      </c>
      <c r="N1577">
        <v>130</v>
      </c>
      <c r="O1577">
        <v>118</v>
      </c>
      <c r="P1577">
        <v>87</v>
      </c>
      <c r="Q1577">
        <v>49</v>
      </c>
      <c r="R1577">
        <v>13</v>
      </c>
      <c r="S1577">
        <v>0</v>
      </c>
      <c r="T1577">
        <v>0</v>
      </c>
      <c r="U1577">
        <v>1133</v>
      </c>
      <c r="V1577">
        <v>50</v>
      </c>
      <c r="W1577">
        <v>0</v>
      </c>
      <c r="X1577">
        <v>825</v>
      </c>
      <c r="Y1577">
        <v>304</v>
      </c>
      <c r="Z1577">
        <v>54</v>
      </c>
      <c r="AA1577">
        <v>0</v>
      </c>
      <c r="AB1577">
        <v>3</v>
      </c>
      <c r="AC1577">
        <v>15</v>
      </c>
      <c r="AD1577">
        <v>0</v>
      </c>
      <c r="AE1577">
        <v>1165</v>
      </c>
      <c r="AF1577">
        <v>17</v>
      </c>
      <c r="AG1577">
        <v>1101</v>
      </c>
      <c r="AH1577">
        <v>65</v>
      </c>
      <c r="AI1577" t="s">
        <v>74</v>
      </c>
      <c r="AJ1577">
        <v>0</v>
      </c>
      <c r="AK1577">
        <v>219</v>
      </c>
      <c r="AL1577">
        <v>963</v>
      </c>
      <c r="AM1577">
        <v>1</v>
      </c>
      <c r="AN1577">
        <v>1183</v>
      </c>
      <c r="AO1577">
        <v>0.92899408284023666</v>
      </c>
      <c r="AP1577">
        <v>7.1005917159763315E-2</v>
      </c>
      <c r="AQ1577">
        <v>0</v>
      </c>
      <c r="AR1577">
        <v>2.0287404902789519E-2</v>
      </c>
      <c r="AS1577">
        <v>0.14454775993237531</v>
      </c>
      <c r="AT1577">
        <v>0.21893491124260361</v>
      </c>
      <c r="AU1577">
        <v>0.16568047337278111</v>
      </c>
      <c r="AV1577">
        <v>0.1149619611158073</v>
      </c>
      <c r="AW1577">
        <v>0.1098901098901099</v>
      </c>
      <c r="AX1577">
        <v>9.9746407438715129E-2</v>
      </c>
      <c r="AY1577">
        <v>7.3541842772611998E-2</v>
      </c>
      <c r="AZ1577">
        <v>4.142011834319527E-2</v>
      </c>
      <c r="BA1577">
        <v>0</v>
      </c>
      <c r="BB1577">
        <v>1.098901098901099E-2</v>
      </c>
      <c r="BC1577">
        <v>0</v>
      </c>
      <c r="BD1577">
        <v>0.95773457311918853</v>
      </c>
      <c r="BE1577">
        <v>4.2265426880811488E-2</v>
      </c>
      <c r="BF1577">
        <v>0</v>
      </c>
      <c r="BG1577">
        <v>0.69737954353338971</v>
      </c>
      <c r="BH1577">
        <v>0.25697379543533388</v>
      </c>
      <c r="BI1577">
        <v>4.5646661031276417E-2</v>
      </c>
      <c r="BJ1577">
        <v>0</v>
      </c>
      <c r="BK1577">
        <v>2.5359256128486898E-3</v>
      </c>
      <c r="BL1577">
        <v>1.2679628064243449E-2</v>
      </c>
      <c r="BM1577">
        <v>0</v>
      </c>
      <c r="BN1577">
        <v>0.98478444632290785</v>
      </c>
      <c r="BO1577">
        <v>1.437024513947591E-2</v>
      </c>
      <c r="BP1577">
        <v>0.93068469991546909</v>
      </c>
      <c r="BQ1577">
        <v>5.4945054945054937E-2</v>
      </c>
      <c r="BR1577">
        <v>0</v>
      </c>
      <c r="BS1577">
        <v>0</v>
      </c>
      <c r="BT1577">
        <v>0.18512256973795441</v>
      </c>
      <c r="BU1577">
        <v>0.8140321217244294</v>
      </c>
      <c r="BV1577">
        <v>8.4530853761622987E-4</v>
      </c>
      <c r="BW1577">
        <v>1</v>
      </c>
      <c r="BX1577" t="s">
        <v>2811</v>
      </c>
      <c r="BY1577">
        <v>3649</v>
      </c>
      <c r="BZ1577">
        <v>0.32419841052343112</v>
      </c>
      <c r="CA1577">
        <v>0</v>
      </c>
    </row>
    <row r="1578" spans="1:79" customFormat="1" x14ac:dyDescent="0.25">
      <c r="A1578" t="s">
        <v>2816</v>
      </c>
      <c r="B1578" t="s">
        <v>356</v>
      </c>
      <c r="C1578" t="s">
        <v>420</v>
      </c>
      <c r="D1578" t="s">
        <v>44</v>
      </c>
      <c r="E1578">
        <v>2021</v>
      </c>
      <c r="F1578">
        <v>843</v>
      </c>
      <c r="G1578">
        <v>96</v>
      </c>
      <c r="H1578">
        <v>0</v>
      </c>
      <c r="I1578">
        <v>69</v>
      </c>
      <c r="J1578">
        <v>234</v>
      </c>
      <c r="K1578">
        <v>300</v>
      </c>
      <c r="L1578">
        <v>194</v>
      </c>
      <c r="M1578">
        <v>83</v>
      </c>
      <c r="N1578">
        <v>29</v>
      </c>
      <c r="O1578">
        <v>21</v>
      </c>
      <c r="P1578">
        <v>7</v>
      </c>
      <c r="Q1578">
        <v>2</v>
      </c>
      <c r="R1578">
        <v>0</v>
      </c>
      <c r="S1578">
        <v>0</v>
      </c>
      <c r="T1578">
        <v>0</v>
      </c>
      <c r="U1578">
        <v>924</v>
      </c>
      <c r="V1578">
        <v>15</v>
      </c>
      <c r="W1578">
        <v>0</v>
      </c>
      <c r="X1578">
        <v>877</v>
      </c>
      <c r="Y1578">
        <v>47</v>
      </c>
      <c r="Z1578">
        <v>15</v>
      </c>
      <c r="AA1578">
        <v>0</v>
      </c>
      <c r="AB1578">
        <v>16</v>
      </c>
      <c r="AC1578">
        <v>20</v>
      </c>
      <c r="AD1578">
        <v>0</v>
      </c>
      <c r="AE1578">
        <v>903</v>
      </c>
      <c r="AF1578">
        <v>16</v>
      </c>
      <c r="AG1578">
        <v>910</v>
      </c>
      <c r="AH1578">
        <v>13</v>
      </c>
      <c r="AI1578">
        <v>0</v>
      </c>
      <c r="AJ1578">
        <v>0</v>
      </c>
      <c r="AK1578">
        <v>123</v>
      </c>
      <c r="AL1578">
        <v>816</v>
      </c>
      <c r="AM1578">
        <v>0</v>
      </c>
      <c r="AN1578">
        <v>939</v>
      </c>
      <c r="AO1578">
        <v>0.89776357827476039</v>
      </c>
      <c r="AP1578">
        <v>0.1022364217252396</v>
      </c>
      <c r="AQ1578">
        <v>0</v>
      </c>
      <c r="AR1578">
        <v>7.3482428115015971E-2</v>
      </c>
      <c r="AS1578">
        <v>0.24920127795527161</v>
      </c>
      <c r="AT1578">
        <v>0.31948881789137379</v>
      </c>
      <c r="AU1578">
        <v>0.2066027689030884</v>
      </c>
      <c r="AV1578">
        <v>8.8391906283280086E-2</v>
      </c>
      <c r="AW1578">
        <v>3.0883919062832801E-2</v>
      </c>
      <c r="AX1578">
        <v>2.2364217252396169E-2</v>
      </c>
      <c r="AY1578">
        <v>7.4547390841320556E-3</v>
      </c>
      <c r="AZ1578">
        <v>2.1299254526091589E-3</v>
      </c>
      <c r="BA1578">
        <v>0</v>
      </c>
      <c r="BB1578">
        <v>0</v>
      </c>
      <c r="BC1578">
        <v>0</v>
      </c>
      <c r="BD1578">
        <v>0.98402555910543132</v>
      </c>
      <c r="BE1578">
        <v>1.5974440894568689E-2</v>
      </c>
      <c r="BF1578">
        <v>0</v>
      </c>
      <c r="BG1578">
        <v>0.93397231096911604</v>
      </c>
      <c r="BH1578">
        <v>5.0053248136315232E-2</v>
      </c>
      <c r="BI1578">
        <v>1.5974440894568689E-2</v>
      </c>
      <c r="BJ1578">
        <v>0</v>
      </c>
      <c r="BK1578">
        <v>1.7039403620873271E-2</v>
      </c>
      <c r="BL1578">
        <v>2.1299254526091591E-2</v>
      </c>
      <c r="BM1578">
        <v>0</v>
      </c>
      <c r="BN1578">
        <v>0.96166134185303509</v>
      </c>
      <c r="BO1578">
        <v>1.7039403620873271E-2</v>
      </c>
      <c r="BP1578">
        <v>0.96911608093716717</v>
      </c>
      <c r="BQ1578">
        <v>1.384451544195953E-2</v>
      </c>
      <c r="BR1578">
        <v>0</v>
      </c>
      <c r="BS1578">
        <v>0</v>
      </c>
      <c r="BT1578">
        <v>0.13099041533546329</v>
      </c>
      <c r="BU1578">
        <v>0.86900958466453671</v>
      </c>
      <c r="BV1578">
        <v>0</v>
      </c>
      <c r="BW1578">
        <v>1</v>
      </c>
      <c r="BX1578" t="s">
        <v>2817</v>
      </c>
      <c r="BY1578">
        <v>939</v>
      </c>
      <c r="BZ1578">
        <v>1</v>
      </c>
      <c r="CA1578">
        <v>0</v>
      </c>
    </row>
    <row r="1579" spans="1:79" customFormat="1" x14ac:dyDescent="0.25">
      <c r="A1579" t="s">
        <v>2818</v>
      </c>
      <c r="B1579" t="s">
        <v>356</v>
      </c>
      <c r="C1579" t="s">
        <v>420</v>
      </c>
      <c r="D1579" t="s">
        <v>947</v>
      </c>
      <c r="E1579">
        <v>2021</v>
      </c>
      <c r="F1579">
        <v>469</v>
      </c>
      <c r="G1579">
        <v>46</v>
      </c>
      <c r="H1579">
        <v>0</v>
      </c>
      <c r="I1579">
        <v>43</v>
      </c>
      <c r="J1579">
        <v>122</v>
      </c>
      <c r="K1579">
        <v>168</v>
      </c>
      <c r="L1579">
        <v>112</v>
      </c>
      <c r="M1579">
        <v>44</v>
      </c>
      <c r="N1579">
        <v>16</v>
      </c>
      <c r="O1579">
        <v>8</v>
      </c>
      <c r="P1579">
        <v>2</v>
      </c>
      <c r="Q1579">
        <v>0</v>
      </c>
      <c r="R1579">
        <v>0</v>
      </c>
      <c r="S1579">
        <v>0</v>
      </c>
      <c r="T1579">
        <v>0</v>
      </c>
      <c r="U1579">
        <v>511</v>
      </c>
      <c r="V1579">
        <v>4</v>
      </c>
      <c r="W1579">
        <v>0</v>
      </c>
      <c r="X1579">
        <v>489</v>
      </c>
      <c r="Y1579">
        <v>22</v>
      </c>
      <c r="Z1579">
        <v>4</v>
      </c>
      <c r="AA1579">
        <v>0</v>
      </c>
      <c r="AB1579">
        <v>4</v>
      </c>
      <c r="AC1579">
        <v>7</v>
      </c>
      <c r="AD1579">
        <v>0</v>
      </c>
      <c r="AE1579">
        <v>504</v>
      </c>
      <c r="AF1579">
        <v>4</v>
      </c>
      <c r="AG1579">
        <v>511</v>
      </c>
      <c r="AH1579">
        <v>0</v>
      </c>
      <c r="AI1579">
        <v>0</v>
      </c>
      <c r="AJ1579">
        <v>0</v>
      </c>
      <c r="AK1579">
        <v>84</v>
      </c>
      <c r="AL1579">
        <v>431</v>
      </c>
      <c r="AM1579">
        <v>0</v>
      </c>
      <c r="AN1579">
        <v>515</v>
      </c>
      <c r="AO1579">
        <v>0.91067961165048539</v>
      </c>
      <c r="AP1579">
        <v>8.9320388349514557E-2</v>
      </c>
      <c r="AQ1579">
        <v>0</v>
      </c>
      <c r="AR1579">
        <v>8.3495145631067955E-2</v>
      </c>
      <c r="AS1579">
        <v>0.23689320388349511</v>
      </c>
      <c r="AT1579">
        <v>0.32621359223300972</v>
      </c>
      <c r="AU1579">
        <v>0.2174757281553398</v>
      </c>
      <c r="AV1579">
        <v>8.5436893203883493E-2</v>
      </c>
      <c r="AW1579">
        <v>3.1067961165048539E-2</v>
      </c>
      <c r="AX1579">
        <v>1.5533980582524269E-2</v>
      </c>
      <c r="AY1579">
        <v>3.8834951456310678E-3</v>
      </c>
      <c r="AZ1579">
        <v>0</v>
      </c>
      <c r="BA1579">
        <v>0</v>
      </c>
      <c r="BB1579">
        <v>0</v>
      </c>
      <c r="BC1579">
        <v>0</v>
      </c>
      <c r="BD1579">
        <v>0.99223300970873785</v>
      </c>
      <c r="BE1579">
        <v>7.7669902912621356E-3</v>
      </c>
      <c r="BF1579">
        <v>0</v>
      </c>
      <c r="BG1579">
        <v>0.94951456310679616</v>
      </c>
      <c r="BH1579">
        <v>4.2718446601941747E-2</v>
      </c>
      <c r="BI1579">
        <v>7.7669902912621356E-3</v>
      </c>
      <c r="BJ1579">
        <v>0</v>
      </c>
      <c r="BK1579">
        <v>7.7669902912621356E-3</v>
      </c>
      <c r="BL1579">
        <v>1.3592233009708739E-2</v>
      </c>
      <c r="BM1579">
        <v>0</v>
      </c>
      <c r="BN1579">
        <v>0.97864077669902916</v>
      </c>
      <c r="BO1579">
        <v>7.7669902912621356E-3</v>
      </c>
      <c r="BP1579">
        <v>0.99223300970873785</v>
      </c>
      <c r="BQ1579">
        <v>0</v>
      </c>
      <c r="BR1579">
        <v>0</v>
      </c>
      <c r="BS1579">
        <v>0</v>
      </c>
      <c r="BT1579">
        <v>0.16310679611650489</v>
      </c>
      <c r="BU1579">
        <v>0.8368932038834952</v>
      </c>
      <c r="BV1579">
        <v>0</v>
      </c>
      <c r="BW1579">
        <v>1</v>
      </c>
      <c r="BX1579" t="s">
        <v>2817</v>
      </c>
      <c r="BY1579">
        <v>939</v>
      </c>
      <c r="BZ1579">
        <v>0.54845580404685834</v>
      </c>
      <c r="CA1579">
        <v>0</v>
      </c>
    </row>
    <row r="1580" spans="1:79" customFormat="1" x14ac:dyDescent="0.25">
      <c r="A1580" t="s">
        <v>2819</v>
      </c>
      <c r="B1580" t="s">
        <v>356</v>
      </c>
      <c r="C1580" t="s">
        <v>420</v>
      </c>
      <c r="D1580" t="s">
        <v>949</v>
      </c>
      <c r="E1580">
        <v>2021</v>
      </c>
      <c r="F1580">
        <v>273</v>
      </c>
      <c r="G1580">
        <v>37</v>
      </c>
      <c r="H1580">
        <v>0</v>
      </c>
      <c r="I1580">
        <v>21</v>
      </c>
      <c r="J1580">
        <v>91</v>
      </c>
      <c r="K1580">
        <v>91</v>
      </c>
      <c r="L1580">
        <v>57</v>
      </c>
      <c r="M1580">
        <v>27</v>
      </c>
      <c r="N1580">
        <v>9</v>
      </c>
      <c r="O1580">
        <v>8</v>
      </c>
      <c r="P1580">
        <v>5</v>
      </c>
      <c r="Q1580">
        <v>1</v>
      </c>
      <c r="R1580">
        <v>0</v>
      </c>
      <c r="S1580">
        <v>0</v>
      </c>
      <c r="T1580">
        <v>0</v>
      </c>
      <c r="U1580">
        <v>300</v>
      </c>
      <c r="V1580">
        <v>10</v>
      </c>
      <c r="W1580">
        <v>0</v>
      </c>
      <c r="X1580">
        <v>298</v>
      </c>
      <c r="Y1580">
        <v>8</v>
      </c>
      <c r="Z1580">
        <v>4</v>
      </c>
      <c r="AA1580">
        <v>0</v>
      </c>
      <c r="AB1580">
        <v>8</v>
      </c>
      <c r="AC1580">
        <v>8</v>
      </c>
      <c r="AD1580">
        <v>0</v>
      </c>
      <c r="AE1580">
        <v>294</v>
      </c>
      <c r="AF1580">
        <v>8</v>
      </c>
      <c r="AG1580">
        <v>302</v>
      </c>
      <c r="AH1580">
        <v>0</v>
      </c>
      <c r="AI1580">
        <v>0</v>
      </c>
      <c r="AJ1580">
        <v>0</v>
      </c>
      <c r="AK1580">
        <v>18</v>
      </c>
      <c r="AL1580">
        <v>292</v>
      </c>
      <c r="AM1580">
        <v>0</v>
      </c>
      <c r="AN1580">
        <v>310</v>
      </c>
      <c r="AO1580">
        <v>0.88064516129032255</v>
      </c>
      <c r="AP1580">
        <v>0.1193548387096774</v>
      </c>
      <c r="AQ1580">
        <v>0</v>
      </c>
      <c r="AR1580">
        <v>6.7741935483870974E-2</v>
      </c>
      <c r="AS1580">
        <v>0.29354838709677422</v>
      </c>
      <c r="AT1580">
        <v>0.29354838709677422</v>
      </c>
      <c r="AU1580">
        <v>0.18387096774193551</v>
      </c>
      <c r="AV1580">
        <v>8.7096774193548387E-2</v>
      </c>
      <c r="AW1580">
        <v>2.903225806451613E-2</v>
      </c>
      <c r="AX1580">
        <v>2.5806451612903229E-2</v>
      </c>
      <c r="AY1580">
        <v>1.6129032258064519E-2</v>
      </c>
      <c r="AZ1580">
        <v>3.2258064516129028E-3</v>
      </c>
      <c r="BA1580">
        <v>0</v>
      </c>
      <c r="BB1580">
        <v>0</v>
      </c>
      <c r="BC1580">
        <v>0</v>
      </c>
      <c r="BD1580">
        <v>0.967741935483871</v>
      </c>
      <c r="BE1580">
        <v>3.2258064516129031E-2</v>
      </c>
      <c r="BF1580">
        <v>0</v>
      </c>
      <c r="BG1580">
        <v>0.96129032258064517</v>
      </c>
      <c r="BH1580">
        <v>2.5806451612903229E-2</v>
      </c>
      <c r="BI1580">
        <v>1.2903225806451609E-2</v>
      </c>
      <c r="BJ1580">
        <v>0</v>
      </c>
      <c r="BK1580">
        <v>2.5806451612903229E-2</v>
      </c>
      <c r="BL1580">
        <v>2.5806451612903229E-2</v>
      </c>
      <c r="BM1580">
        <v>0</v>
      </c>
      <c r="BN1580">
        <v>0.94838709677419353</v>
      </c>
      <c r="BO1580">
        <v>2.5806451612903229E-2</v>
      </c>
      <c r="BP1580">
        <v>0.97419354838709682</v>
      </c>
      <c r="BQ1580">
        <v>0</v>
      </c>
      <c r="BR1580">
        <v>0</v>
      </c>
      <c r="BS1580">
        <v>0</v>
      </c>
      <c r="BT1580">
        <v>5.8064516129032261E-2</v>
      </c>
      <c r="BU1580">
        <v>0.9419354838709677</v>
      </c>
      <c r="BV1580">
        <v>0</v>
      </c>
      <c r="BW1580">
        <v>1</v>
      </c>
      <c r="BX1580" t="s">
        <v>2817</v>
      </c>
      <c r="BY1580">
        <v>939</v>
      </c>
      <c r="BZ1580">
        <v>0.33013844515441959</v>
      </c>
      <c r="CA1580">
        <v>0</v>
      </c>
    </row>
    <row r="1581" spans="1:79" customFormat="1" x14ac:dyDescent="0.25">
      <c r="A1581" t="s">
        <v>2820</v>
      </c>
      <c r="B1581" t="s">
        <v>356</v>
      </c>
      <c r="C1581" t="s">
        <v>420</v>
      </c>
      <c r="D1581" t="s">
        <v>951</v>
      </c>
      <c r="E1581">
        <v>2021</v>
      </c>
      <c r="F1581">
        <v>39</v>
      </c>
      <c r="G1581">
        <v>6</v>
      </c>
      <c r="H1581">
        <v>0</v>
      </c>
      <c r="I1581">
        <v>4</v>
      </c>
      <c r="J1581">
        <v>8</v>
      </c>
      <c r="K1581">
        <v>12</v>
      </c>
      <c r="L1581">
        <v>8</v>
      </c>
      <c r="M1581">
        <v>9</v>
      </c>
      <c r="N1581">
        <v>2</v>
      </c>
      <c r="O1581">
        <v>2</v>
      </c>
      <c r="P1581">
        <v>0</v>
      </c>
      <c r="Q1581">
        <v>0</v>
      </c>
      <c r="R1581">
        <v>0</v>
      </c>
      <c r="S1581">
        <v>0</v>
      </c>
      <c r="T1581">
        <v>0</v>
      </c>
      <c r="U1581">
        <v>45</v>
      </c>
      <c r="V1581">
        <v>0</v>
      </c>
      <c r="W1581">
        <v>0</v>
      </c>
      <c r="X1581">
        <v>41</v>
      </c>
      <c r="Y1581">
        <v>4</v>
      </c>
      <c r="Z1581">
        <v>0</v>
      </c>
      <c r="AA1581">
        <v>0</v>
      </c>
      <c r="AB1581">
        <v>0</v>
      </c>
      <c r="AC1581">
        <v>3</v>
      </c>
      <c r="AD1581">
        <v>0</v>
      </c>
      <c r="AE1581">
        <v>42</v>
      </c>
      <c r="AF1581">
        <v>0</v>
      </c>
      <c r="AG1581">
        <v>45</v>
      </c>
      <c r="AH1581">
        <v>0</v>
      </c>
      <c r="AI1581">
        <v>0</v>
      </c>
      <c r="AJ1581">
        <v>0</v>
      </c>
      <c r="AK1581">
        <v>19</v>
      </c>
      <c r="AL1581">
        <v>26</v>
      </c>
      <c r="AM1581">
        <v>0</v>
      </c>
      <c r="AN1581">
        <v>45</v>
      </c>
      <c r="AO1581">
        <v>0.8666666666666667</v>
      </c>
      <c r="AP1581">
        <v>0.1333333333333333</v>
      </c>
      <c r="AQ1581">
        <v>0</v>
      </c>
      <c r="AR1581">
        <v>8.8888888888888892E-2</v>
      </c>
      <c r="AS1581">
        <v>0.17777777777777781</v>
      </c>
      <c r="AT1581">
        <v>0.26666666666666672</v>
      </c>
      <c r="AU1581">
        <v>0.17777777777777781</v>
      </c>
      <c r="AV1581">
        <v>0.2</v>
      </c>
      <c r="AW1581">
        <v>4.4444444444444453E-2</v>
      </c>
      <c r="AX1581">
        <v>4.4444444444444453E-2</v>
      </c>
      <c r="AY1581">
        <v>0</v>
      </c>
      <c r="AZ1581">
        <v>0</v>
      </c>
      <c r="BA1581">
        <v>0</v>
      </c>
      <c r="BB1581">
        <v>0</v>
      </c>
      <c r="BC1581">
        <v>0</v>
      </c>
      <c r="BD1581">
        <v>1</v>
      </c>
      <c r="BE1581">
        <v>0</v>
      </c>
      <c r="BF1581">
        <v>0</v>
      </c>
      <c r="BG1581">
        <v>0.91111111111111109</v>
      </c>
      <c r="BH1581">
        <v>8.8888888888888892E-2</v>
      </c>
      <c r="BI1581">
        <v>0</v>
      </c>
      <c r="BJ1581">
        <v>0</v>
      </c>
      <c r="BK1581">
        <v>0</v>
      </c>
      <c r="BL1581">
        <v>6.6666666666666666E-2</v>
      </c>
      <c r="BM1581">
        <v>0</v>
      </c>
      <c r="BN1581">
        <v>0.93333333333333335</v>
      </c>
      <c r="BO1581">
        <v>0</v>
      </c>
      <c r="BP1581">
        <v>1</v>
      </c>
      <c r="BQ1581">
        <v>0</v>
      </c>
      <c r="BR1581">
        <v>0</v>
      </c>
      <c r="BS1581">
        <v>0</v>
      </c>
      <c r="BT1581">
        <v>0.42222222222222222</v>
      </c>
      <c r="BU1581">
        <v>0.57777777777777772</v>
      </c>
      <c r="BV1581">
        <v>0</v>
      </c>
      <c r="BW1581">
        <v>1</v>
      </c>
      <c r="BX1581" t="s">
        <v>2817</v>
      </c>
      <c r="BY1581">
        <v>939</v>
      </c>
      <c r="BZ1581">
        <v>4.7923322683706068E-2</v>
      </c>
      <c r="CA1581">
        <v>0</v>
      </c>
    </row>
    <row r="1582" spans="1:79" customFormat="1" x14ac:dyDescent="0.25">
      <c r="A1582" t="s">
        <v>2821</v>
      </c>
      <c r="B1582" t="s">
        <v>356</v>
      </c>
      <c r="C1582" t="s">
        <v>420</v>
      </c>
      <c r="D1582" t="s">
        <v>953</v>
      </c>
      <c r="E1582">
        <v>2021</v>
      </c>
      <c r="F1582">
        <v>53</v>
      </c>
      <c r="G1582">
        <v>6</v>
      </c>
      <c r="H1582">
        <v>0</v>
      </c>
      <c r="I1582">
        <v>1</v>
      </c>
      <c r="J1582">
        <v>11</v>
      </c>
      <c r="K1582">
        <v>25</v>
      </c>
      <c r="L1582">
        <v>15</v>
      </c>
      <c r="M1582">
        <v>2</v>
      </c>
      <c r="N1582">
        <v>2</v>
      </c>
      <c r="O1582">
        <v>2</v>
      </c>
      <c r="P1582">
        <v>0</v>
      </c>
      <c r="Q1582">
        <v>1</v>
      </c>
      <c r="R1582">
        <v>0</v>
      </c>
      <c r="S1582">
        <v>0</v>
      </c>
      <c r="T1582">
        <v>0</v>
      </c>
      <c r="U1582">
        <v>59</v>
      </c>
      <c r="V1582">
        <v>0</v>
      </c>
      <c r="W1582">
        <v>0</v>
      </c>
      <c r="X1582">
        <v>39</v>
      </c>
      <c r="Y1582">
        <v>13</v>
      </c>
      <c r="Z1582">
        <v>7</v>
      </c>
      <c r="AA1582">
        <v>0</v>
      </c>
      <c r="AB1582">
        <v>4</v>
      </c>
      <c r="AC1582">
        <v>2</v>
      </c>
      <c r="AD1582">
        <v>0</v>
      </c>
      <c r="AE1582">
        <v>53</v>
      </c>
      <c r="AF1582">
        <v>4</v>
      </c>
      <c r="AG1582">
        <v>42</v>
      </c>
      <c r="AH1582">
        <v>13</v>
      </c>
      <c r="AI1582">
        <v>0</v>
      </c>
      <c r="AJ1582">
        <v>0</v>
      </c>
      <c r="AK1582">
        <v>1</v>
      </c>
      <c r="AL1582">
        <v>58</v>
      </c>
      <c r="AM1582">
        <v>0</v>
      </c>
      <c r="AN1582">
        <v>59</v>
      </c>
      <c r="AO1582">
        <v>0.89830508474576276</v>
      </c>
      <c r="AP1582">
        <v>0.10169491525423729</v>
      </c>
      <c r="AQ1582">
        <v>0</v>
      </c>
      <c r="AR1582">
        <v>1.6949152542372881E-2</v>
      </c>
      <c r="AS1582">
        <v>0.1864406779661017</v>
      </c>
      <c r="AT1582">
        <v>0.42372881355932202</v>
      </c>
      <c r="AU1582">
        <v>0.25423728813559321</v>
      </c>
      <c r="AV1582">
        <v>3.3898305084745763E-2</v>
      </c>
      <c r="AW1582">
        <v>3.3898305084745763E-2</v>
      </c>
      <c r="AX1582">
        <v>3.3898305084745763E-2</v>
      </c>
      <c r="AY1582">
        <v>0</v>
      </c>
      <c r="AZ1582">
        <v>1.6949152542372881E-2</v>
      </c>
      <c r="BA1582">
        <v>0</v>
      </c>
      <c r="BB1582">
        <v>0</v>
      </c>
      <c r="BC1582">
        <v>0</v>
      </c>
      <c r="BD1582">
        <v>1</v>
      </c>
      <c r="BE1582">
        <v>0</v>
      </c>
      <c r="BF1582">
        <v>0</v>
      </c>
      <c r="BG1582">
        <v>0.66101694915254239</v>
      </c>
      <c r="BH1582">
        <v>0.22033898305084751</v>
      </c>
      <c r="BI1582">
        <v>0.1186440677966102</v>
      </c>
      <c r="BJ1582">
        <v>0</v>
      </c>
      <c r="BK1582">
        <v>6.7796610169491525E-2</v>
      </c>
      <c r="BL1582">
        <v>3.3898305084745763E-2</v>
      </c>
      <c r="BM1582">
        <v>0</v>
      </c>
      <c r="BN1582">
        <v>0.89830508474576276</v>
      </c>
      <c r="BO1582">
        <v>6.7796610169491525E-2</v>
      </c>
      <c r="BP1582">
        <v>0.71186440677966101</v>
      </c>
      <c r="BQ1582">
        <v>0.22033898305084751</v>
      </c>
      <c r="BR1582">
        <v>0</v>
      </c>
      <c r="BS1582">
        <v>0</v>
      </c>
      <c r="BT1582">
        <v>1.6949152542372881E-2</v>
      </c>
      <c r="BU1582">
        <v>0.98305084745762716</v>
      </c>
      <c r="BV1582">
        <v>0</v>
      </c>
      <c r="BW1582">
        <v>1</v>
      </c>
      <c r="BX1582" t="s">
        <v>2817</v>
      </c>
      <c r="BY1582">
        <v>939</v>
      </c>
      <c r="BZ1582">
        <v>6.2832800851970183E-2</v>
      </c>
      <c r="CA1582">
        <v>0</v>
      </c>
    </row>
    <row r="1583" spans="1:79" customFormat="1" x14ac:dyDescent="0.25">
      <c r="A1583" t="s">
        <v>2822</v>
      </c>
      <c r="B1583" t="s">
        <v>356</v>
      </c>
      <c r="C1583" t="s">
        <v>420</v>
      </c>
      <c r="D1583" t="s">
        <v>961</v>
      </c>
      <c r="E1583">
        <v>2021</v>
      </c>
      <c r="F1583">
        <v>9</v>
      </c>
      <c r="G1583">
        <v>1</v>
      </c>
      <c r="H1583">
        <v>0</v>
      </c>
      <c r="I1583">
        <v>0</v>
      </c>
      <c r="J1583">
        <v>2</v>
      </c>
      <c r="K1583">
        <v>4</v>
      </c>
      <c r="L1583">
        <v>2</v>
      </c>
      <c r="M1583">
        <v>1</v>
      </c>
      <c r="N1583">
        <v>0</v>
      </c>
      <c r="O1583">
        <v>1</v>
      </c>
      <c r="P1583">
        <v>0</v>
      </c>
      <c r="Q1583">
        <v>0</v>
      </c>
      <c r="R1583">
        <v>0</v>
      </c>
      <c r="S1583">
        <v>0</v>
      </c>
      <c r="T1583">
        <v>0</v>
      </c>
      <c r="U1583">
        <v>9</v>
      </c>
      <c r="V1583">
        <v>1</v>
      </c>
      <c r="W1583">
        <v>0</v>
      </c>
      <c r="X1583">
        <v>10</v>
      </c>
      <c r="Y1583">
        <v>0</v>
      </c>
      <c r="Z1583">
        <v>0</v>
      </c>
      <c r="AA1583">
        <v>0</v>
      </c>
      <c r="AB1583">
        <v>0</v>
      </c>
      <c r="AC1583">
        <v>0</v>
      </c>
      <c r="AD1583">
        <v>0</v>
      </c>
      <c r="AE1583">
        <v>10</v>
      </c>
      <c r="AF1583">
        <v>0</v>
      </c>
      <c r="AG1583">
        <v>10</v>
      </c>
      <c r="AH1583">
        <v>0</v>
      </c>
      <c r="AI1583">
        <v>0</v>
      </c>
      <c r="AJ1583">
        <v>0</v>
      </c>
      <c r="AK1583">
        <v>1</v>
      </c>
      <c r="AL1583">
        <v>9</v>
      </c>
      <c r="AM1583">
        <v>0</v>
      </c>
      <c r="AN1583">
        <v>10</v>
      </c>
      <c r="AO1583">
        <v>0.9</v>
      </c>
      <c r="AP1583">
        <v>0.1</v>
      </c>
      <c r="AQ1583">
        <v>0</v>
      </c>
      <c r="AR1583">
        <v>0</v>
      </c>
      <c r="AS1583">
        <v>0.2</v>
      </c>
      <c r="AT1583">
        <v>0.4</v>
      </c>
      <c r="AU1583">
        <v>0.2</v>
      </c>
      <c r="AV1583">
        <v>0.1</v>
      </c>
      <c r="AW1583">
        <v>0</v>
      </c>
      <c r="AX1583">
        <v>0.1</v>
      </c>
      <c r="AY1583">
        <v>0</v>
      </c>
      <c r="AZ1583">
        <v>0</v>
      </c>
      <c r="BA1583">
        <v>0</v>
      </c>
      <c r="BB1583">
        <v>0</v>
      </c>
      <c r="BC1583">
        <v>0</v>
      </c>
      <c r="BD1583">
        <v>0.9</v>
      </c>
      <c r="BE1583">
        <v>0.1</v>
      </c>
      <c r="BF1583">
        <v>0</v>
      </c>
      <c r="BG1583">
        <v>1</v>
      </c>
      <c r="BH1583">
        <v>0</v>
      </c>
      <c r="BI1583">
        <v>0</v>
      </c>
      <c r="BJ1583">
        <v>0</v>
      </c>
      <c r="BK1583">
        <v>0</v>
      </c>
      <c r="BL1583">
        <v>0</v>
      </c>
      <c r="BM1583">
        <v>0</v>
      </c>
      <c r="BN1583">
        <v>1</v>
      </c>
      <c r="BO1583">
        <v>0</v>
      </c>
      <c r="BP1583">
        <v>1</v>
      </c>
      <c r="BQ1583">
        <v>0</v>
      </c>
      <c r="BR1583">
        <v>0</v>
      </c>
      <c r="BS1583">
        <v>0</v>
      </c>
      <c r="BT1583">
        <v>0.1</v>
      </c>
      <c r="BU1583">
        <v>0.9</v>
      </c>
      <c r="BV1583">
        <v>0</v>
      </c>
      <c r="BW1583">
        <v>1</v>
      </c>
      <c r="BX1583" t="s">
        <v>2817</v>
      </c>
      <c r="BY1583">
        <v>939</v>
      </c>
      <c r="BZ1583">
        <v>1.064962726304579E-2</v>
      </c>
      <c r="CA1583">
        <v>0</v>
      </c>
    </row>
    <row r="1584" spans="1:79" customFormat="1" x14ac:dyDescent="0.25">
      <c r="A1584" t="s">
        <v>2823</v>
      </c>
      <c r="B1584" t="s">
        <v>356</v>
      </c>
      <c r="C1584" t="s">
        <v>426</v>
      </c>
      <c r="D1584" t="s">
        <v>44</v>
      </c>
      <c r="E1584">
        <v>2021</v>
      </c>
      <c r="F1584">
        <v>219</v>
      </c>
      <c r="G1584">
        <v>21</v>
      </c>
      <c r="H1584">
        <v>0</v>
      </c>
      <c r="I1584">
        <v>4</v>
      </c>
      <c r="J1584">
        <v>25</v>
      </c>
      <c r="K1584">
        <v>47</v>
      </c>
      <c r="L1584">
        <v>40</v>
      </c>
      <c r="M1584">
        <v>29</v>
      </c>
      <c r="N1584">
        <v>29</v>
      </c>
      <c r="O1584">
        <v>28</v>
      </c>
      <c r="P1584">
        <v>24</v>
      </c>
      <c r="Q1584">
        <v>11</v>
      </c>
      <c r="R1584">
        <v>3</v>
      </c>
      <c r="S1584">
        <v>0</v>
      </c>
      <c r="T1584">
        <v>0</v>
      </c>
      <c r="U1584">
        <v>232</v>
      </c>
      <c r="V1584">
        <v>7</v>
      </c>
      <c r="W1584">
        <v>1</v>
      </c>
      <c r="X1584">
        <v>169</v>
      </c>
      <c r="Y1584">
        <v>50</v>
      </c>
      <c r="Z1584">
        <v>21</v>
      </c>
      <c r="AA1584">
        <v>0</v>
      </c>
      <c r="AB1584">
        <v>1</v>
      </c>
      <c r="AC1584">
        <v>2</v>
      </c>
      <c r="AD1584">
        <v>21</v>
      </c>
      <c r="AE1584">
        <v>216</v>
      </c>
      <c r="AF1584">
        <v>4</v>
      </c>
      <c r="AG1584">
        <v>209</v>
      </c>
      <c r="AH1584">
        <v>6</v>
      </c>
      <c r="AI1584">
        <v>0</v>
      </c>
      <c r="AJ1584">
        <v>21</v>
      </c>
      <c r="AK1584">
        <v>100</v>
      </c>
      <c r="AL1584">
        <v>140</v>
      </c>
      <c r="AM1584">
        <v>0</v>
      </c>
      <c r="AN1584">
        <v>240</v>
      </c>
      <c r="AO1584">
        <v>0.91249999999999998</v>
      </c>
      <c r="AP1584">
        <v>8.7499999999999994E-2</v>
      </c>
      <c r="AQ1584">
        <v>0</v>
      </c>
      <c r="AR1584">
        <v>1.666666666666667E-2</v>
      </c>
      <c r="AS1584">
        <v>0.1041666666666667</v>
      </c>
      <c r="AT1584">
        <v>0.1958333333333333</v>
      </c>
      <c r="AU1584">
        <v>0.16666666666666671</v>
      </c>
      <c r="AV1584">
        <v>0.12083333333333331</v>
      </c>
      <c r="AW1584">
        <v>0.12083333333333331</v>
      </c>
      <c r="AX1584">
        <v>0.1166666666666667</v>
      </c>
      <c r="AY1584">
        <v>0.1</v>
      </c>
      <c r="AZ1584">
        <v>4.583333333333333E-2</v>
      </c>
      <c r="BA1584">
        <v>0</v>
      </c>
      <c r="BB1584">
        <v>1.2500000000000001E-2</v>
      </c>
      <c r="BC1584">
        <v>0</v>
      </c>
      <c r="BD1584">
        <v>0.96666666666666667</v>
      </c>
      <c r="BE1584">
        <v>2.9166666666666671E-2</v>
      </c>
      <c r="BF1584">
        <v>4.1666666666666666E-3</v>
      </c>
      <c r="BG1584">
        <v>0.70416666666666672</v>
      </c>
      <c r="BH1584">
        <v>0.20833333333333329</v>
      </c>
      <c r="BI1584">
        <v>8.7499999999999994E-2</v>
      </c>
      <c r="BJ1584">
        <v>0</v>
      </c>
      <c r="BK1584">
        <v>4.1666666666666666E-3</v>
      </c>
      <c r="BL1584">
        <v>8.3333333333333332E-3</v>
      </c>
      <c r="BM1584">
        <v>8.7499999999999994E-2</v>
      </c>
      <c r="BN1584">
        <v>0.9</v>
      </c>
      <c r="BO1584">
        <v>1.666666666666667E-2</v>
      </c>
      <c r="BP1584">
        <v>0.87083333333333335</v>
      </c>
      <c r="BQ1584">
        <v>2.5000000000000001E-2</v>
      </c>
      <c r="BR1584">
        <v>0</v>
      </c>
      <c r="BS1584">
        <v>8.7499999999999994E-2</v>
      </c>
      <c r="BT1584">
        <v>0.41666666666666669</v>
      </c>
      <c r="BU1584">
        <v>0.58333333333333337</v>
      </c>
      <c r="BV1584">
        <v>0</v>
      </c>
      <c r="BW1584">
        <v>1</v>
      </c>
      <c r="BX1584" t="s">
        <v>2824</v>
      </c>
      <c r="BY1584">
        <v>240</v>
      </c>
      <c r="BZ1584">
        <v>1</v>
      </c>
      <c r="CA1584">
        <v>0</v>
      </c>
    </row>
    <row r="1585" spans="1:79" customFormat="1" x14ac:dyDescent="0.25">
      <c r="A1585" t="s">
        <v>2825</v>
      </c>
      <c r="B1585" t="s">
        <v>356</v>
      </c>
      <c r="C1585" t="s">
        <v>426</v>
      </c>
      <c r="D1585" t="s">
        <v>947</v>
      </c>
      <c r="E1585">
        <v>2021</v>
      </c>
      <c r="F1585">
        <v>127</v>
      </c>
      <c r="G1585">
        <v>14</v>
      </c>
      <c r="H1585">
        <v>0</v>
      </c>
      <c r="I1585">
        <v>3</v>
      </c>
      <c r="J1585">
        <v>14</v>
      </c>
      <c r="K1585">
        <v>30</v>
      </c>
      <c r="L1585">
        <v>17</v>
      </c>
      <c r="M1585">
        <v>15</v>
      </c>
      <c r="N1585">
        <v>18</v>
      </c>
      <c r="O1585">
        <v>19</v>
      </c>
      <c r="P1585">
        <v>16</v>
      </c>
      <c r="Q1585">
        <v>7</v>
      </c>
      <c r="R1585">
        <v>2</v>
      </c>
      <c r="S1585">
        <v>0</v>
      </c>
      <c r="T1585">
        <v>0</v>
      </c>
      <c r="U1585">
        <v>138</v>
      </c>
      <c r="V1585">
        <v>2</v>
      </c>
      <c r="W1585">
        <v>1</v>
      </c>
      <c r="X1585">
        <v>102</v>
      </c>
      <c r="Y1585">
        <v>30</v>
      </c>
      <c r="Z1585">
        <v>9</v>
      </c>
      <c r="AA1585">
        <v>0</v>
      </c>
      <c r="AB1585">
        <v>0</v>
      </c>
      <c r="AC1585">
        <v>2</v>
      </c>
      <c r="AD1585">
        <v>0</v>
      </c>
      <c r="AE1585">
        <v>139</v>
      </c>
      <c r="AF1585">
        <v>1</v>
      </c>
      <c r="AG1585">
        <v>140</v>
      </c>
      <c r="AH1585">
        <v>0</v>
      </c>
      <c r="AI1585">
        <v>0</v>
      </c>
      <c r="AJ1585">
        <v>0</v>
      </c>
      <c r="AK1585">
        <v>75</v>
      </c>
      <c r="AL1585">
        <v>66</v>
      </c>
      <c r="AM1585">
        <v>0</v>
      </c>
      <c r="AN1585">
        <v>141</v>
      </c>
      <c r="AO1585">
        <v>0.900709219858156</v>
      </c>
      <c r="AP1585">
        <v>9.9290780141843976E-2</v>
      </c>
      <c r="AQ1585">
        <v>0</v>
      </c>
      <c r="AR1585">
        <v>2.1276595744680851E-2</v>
      </c>
      <c r="AS1585">
        <v>9.9290780141843976E-2</v>
      </c>
      <c r="AT1585">
        <v>0.21276595744680851</v>
      </c>
      <c r="AU1585">
        <v>0.1205673758865248</v>
      </c>
      <c r="AV1585">
        <v>0.1063829787234043</v>
      </c>
      <c r="AW1585">
        <v>0.1276595744680851</v>
      </c>
      <c r="AX1585">
        <v>0.13475177304964539</v>
      </c>
      <c r="AY1585">
        <v>0.11347517730496449</v>
      </c>
      <c r="AZ1585">
        <v>4.9645390070921988E-2</v>
      </c>
      <c r="BA1585">
        <v>0</v>
      </c>
      <c r="BB1585">
        <v>1.4184397163120571E-2</v>
      </c>
      <c r="BC1585">
        <v>0</v>
      </c>
      <c r="BD1585">
        <v>0.97872340425531912</v>
      </c>
      <c r="BE1585">
        <v>1.4184397163120571E-2</v>
      </c>
      <c r="BF1585">
        <v>7.0921985815602844E-3</v>
      </c>
      <c r="BG1585">
        <v>0.72340425531914898</v>
      </c>
      <c r="BH1585">
        <v>0.21276595744680851</v>
      </c>
      <c r="BI1585">
        <v>6.3829787234042548E-2</v>
      </c>
      <c r="BJ1585">
        <v>0</v>
      </c>
      <c r="BK1585">
        <v>0</v>
      </c>
      <c r="BL1585">
        <v>1.4184397163120571E-2</v>
      </c>
      <c r="BM1585">
        <v>0</v>
      </c>
      <c r="BN1585">
        <v>0.98581560283687941</v>
      </c>
      <c r="BO1585">
        <v>7.0921985815602844E-3</v>
      </c>
      <c r="BP1585">
        <v>0.99290780141843971</v>
      </c>
      <c r="BQ1585">
        <v>0</v>
      </c>
      <c r="BR1585">
        <v>0</v>
      </c>
      <c r="BS1585">
        <v>0</v>
      </c>
      <c r="BT1585">
        <v>0.53191489361702127</v>
      </c>
      <c r="BU1585">
        <v>0.46808510638297868</v>
      </c>
      <c r="BV1585">
        <v>0</v>
      </c>
      <c r="BW1585">
        <v>1</v>
      </c>
      <c r="BX1585" t="s">
        <v>2824</v>
      </c>
      <c r="BY1585">
        <v>240</v>
      </c>
      <c r="BZ1585">
        <v>0.58750000000000002</v>
      </c>
      <c r="CA1585">
        <v>0</v>
      </c>
    </row>
    <row r="1586" spans="1:79" customFormat="1" x14ac:dyDescent="0.25">
      <c r="A1586" t="s">
        <v>2826</v>
      </c>
      <c r="B1586" t="s">
        <v>356</v>
      </c>
      <c r="C1586" t="s">
        <v>426</v>
      </c>
      <c r="D1586" t="s">
        <v>949</v>
      </c>
      <c r="E1586">
        <v>2021</v>
      </c>
      <c r="F1586">
        <v>22</v>
      </c>
      <c r="G1586">
        <v>3</v>
      </c>
      <c r="H1586">
        <v>0</v>
      </c>
      <c r="I1586">
        <v>0</v>
      </c>
      <c r="J1586">
        <v>5</v>
      </c>
      <c r="K1586">
        <v>4</v>
      </c>
      <c r="L1586">
        <v>5</v>
      </c>
      <c r="M1586">
        <v>2</v>
      </c>
      <c r="N1586">
        <v>3</v>
      </c>
      <c r="O1586">
        <v>3</v>
      </c>
      <c r="P1586">
        <v>2</v>
      </c>
      <c r="Q1586">
        <v>1</v>
      </c>
      <c r="R1586">
        <v>0</v>
      </c>
      <c r="S1586">
        <v>0</v>
      </c>
      <c r="T1586">
        <v>0</v>
      </c>
      <c r="U1586">
        <v>20</v>
      </c>
      <c r="V1586">
        <v>5</v>
      </c>
      <c r="W1586">
        <v>0</v>
      </c>
      <c r="X1586">
        <v>21</v>
      </c>
      <c r="Y1586">
        <v>3</v>
      </c>
      <c r="Z1586">
        <v>1</v>
      </c>
      <c r="AA1586">
        <v>0</v>
      </c>
      <c r="AB1586">
        <v>0</v>
      </c>
      <c r="AC1586">
        <v>0</v>
      </c>
      <c r="AD1586">
        <v>0</v>
      </c>
      <c r="AE1586">
        <v>25</v>
      </c>
      <c r="AF1586">
        <v>0</v>
      </c>
      <c r="AG1586">
        <v>25</v>
      </c>
      <c r="AH1586">
        <v>0</v>
      </c>
      <c r="AI1586">
        <v>0</v>
      </c>
      <c r="AJ1586">
        <v>0</v>
      </c>
      <c r="AK1586">
        <v>5</v>
      </c>
      <c r="AL1586">
        <v>20</v>
      </c>
      <c r="AM1586">
        <v>0</v>
      </c>
      <c r="AN1586">
        <v>25</v>
      </c>
      <c r="AO1586">
        <v>0.88</v>
      </c>
      <c r="AP1586">
        <v>0.12</v>
      </c>
      <c r="AQ1586">
        <v>0</v>
      </c>
      <c r="AR1586">
        <v>0</v>
      </c>
      <c r="AS1586">
        <v>0.2</v>
      </c>
      <c r="AT1586">
        <v>0.16</v>
      </c>
      <c r="AU1586">
        <v>0.2</v>
      </c>
      <c r="AV1586">
        <v>0.08</v>
      </c>
      <c r="AW1586">
        <v>0.12</v>
      </c>
      <c r="AX1586">
        <v>0.12</v>
      </c>
      <c r="AY1586">
        <v>0.08</v>
      </c>
      <c r="AZ1586">
        <v>0.04</v>
      </c>
      <c r="BA1586">
        <v>0</v>
      </c>
      <c r="BB1586">
        <v>0</v>
      </c>
      <c r="BC1586">
        <v>0</v>
      </c>
      <c r="BD1586">
        <v>0.8</v>
      </c>
      <c r="BE1586">
        <v>0.2</v>
      </c>
      <c r="BF1586">
        <v>0</v>
      </c>
      <c r="BG1586">
        <v>0.84</v>
      </c>
      <c r="BH1586">
        <v>0.12</v>
      </c>
      <c r="BI1586">
        <v>0.04</v>
      </c>
      <c r="BJ1586">
        <v>0</v>
      </c>
      <c r="BK1586">
        <v>0</v>
      </c>
      <c r="BL1586">
        <v>0</v>
      </c>
      <c r="BM1586">
        <v>0</v>
      </c>
      <c r="BN1586">
        <v>1</v>
      </c>
      <c r="BO1586">
        <v>0</v>
      </c>
      <c r="BP1586">
        <v>1</v>
      </c>
      <c r="BQ1586">
        <v>0</v>
      </c>
      <c r="BR1586">
        <v>0</v>
      </c>
      <c r="BS1586">
        <v>0</v>
      </c>
      <c r="BT1586">
        <v>0.2</v>
      </c>
      <c r="BU1586">
        <v>0.8</v>
      </c>
      <c r="BV1586">
        <v>0</v>
      </c>
      <c r="BW1586">
        <v>1</v>
      </c>
      <c r="BX1586" t="s">
        <v>2824</v>
      </c>
      <c r="BY1586">
        <v>240</v>
      </c>
      <c r="BZ1586">
        <v>0.1041666666666667</v>
      </c>
      <c r="CA1586">
        <v>0</v>
      </c>
    </row>
    <row r="1587" spans="1:79" customFormat="1" x14ac:dyDescent="0.25">
      <c r="A1587" t="s">
        <v>2827</v>
      </c>
      <c r="B1587" t="s">
        <v>356</v>
      </c>
      <c r="C1587" t="s">
        <v>426</v>
      </c>
      <c r="D1587" t="s">
        <v>951</v>
      </c>
      <c r="E1587">
        <v>2021</v>
      </c>
      <c r="F1587">
        <v>6</v>
      </c>
      <c r="G1587">
        <v>2</v>
      </c>
      <c r="H1587">
        <v>0</v>
      </c>
      <c r="I1587">
        <v>0</v>
      </c>
      <c r="J1587">
        <v>0</v>
      </c>
      <c r="K1587">
        <v>1</v>
      </c>
      <c r="L1587">
        <v>2</v>
      </c>
      <c r="M1587">
        <v>2</v>
      </c>
      <c r="N1587">
        <v>1</v>
      </c>
      <c r="O1587">
        <v>0</v>
      </c>
      <c r="P1587">
        <v>1</v>
      </c>
      <c r="Q1587">
        <v>1</v>
      </c>
      <c r="R1587">
        <v>0</v>
      </c>
      <c r="S1587">
        <v>0</v>
      </c>
      <c r="T1587">
        <v>0</v>
      </c>
      <c r="U1587">
        <v>8</v>
      </c>
      <c r="V1587">
        <v>0</v>
      </c>
      <c r="W1587">
        <v>0</v>
      </c>
      <c r="X1587">
        <v>6</v>
      </c>
      <c r="Y1587">
        <v>2</v>
      </c>
      <c r="Z1587">
        <v>0</v>
      </c>
      <c r="AA1587">
        <v>0</v>
      </c>
      <c r="AB1587">
        <v>0</v>
      </c>
      <c r="AC1587">
        <v>0</v>
      </c>
      <c r="AD1587">
        <v>0</v>
      </c>
      <c r="AE1587">
        <v>8</v>
      </c>
      <c r="AF1587">
        <v>0</v>
      </c>
      <c r="AG1587">
        <v>8</v>
      </c>
      <c r="AH1587">
        <v>0</v>
      </c>
      <c r="AI1587">
        <v>0</v>
      </c>
      <c r="AJ1587">
        <v>0</v>
      </c>
      <c r="AK1587">
        <v>0</v>
      </c>
      <c r="AL1587">
        <v>8</v>
      </c>
      <c r="AM1587">
        <v>0</v>
      </c>
      <c r="AN1587">
        <v>8</v>
      </c>
      <c r="AO1587">
        <v>0.75</v>
      </c>
      <c r="AP1587">
        <v>0.25</v>
      </c>
      <c r="AQ1587">
        <v>0</v>
      </c>
      <c r="AR1587">
        <v>0</v>
      </c>
      <c r="AS1587">
        <v>0</v>
      </c>
      <c r="AT1587">
        <v>0.125</v>
      </c>
      <c r="AU1587">
        <v>0.25</v>
      </c>
      <c r="AV1587">
        <v>0.25</v>
      </c>
      <c r="AW1587">
        <v>0.125</v>
      </c>
      <c r="AX1587">
        <v>0</v>
      </c>
      <c r="AY1587">
        <v>0.125</v>
      </c>
      <c r="AZ1587">
        <v>0.125</v>
      </c>
      <c r="BA1587">
        <v>0</v>
      </c>
      <c r="BB1587">
        <v>0</v>
      </c>
      <c r="BC1587">
        <v>0</v>
      </c>
      <c r="BD1587">
        <v>1</v>
      </c>
      <c r="BE1587">
        <v>0</v>
      </c>
      <c r="BF1587">
        <v>0</v>
      </c>
      <c r="BG1587">
        <v>0.75</v>
      </c>
      <c r="BH1587">
        <v>0.25</v>
      </c>
      <c r="BI1587">
        <v>0</v>
      </c>
      <c r="BJ1587">
        <v>0</v>
      </c>
      <c r="BK1587">
        <v>0</v>
      </c>
      <c r="BL1587">
        <v>0</v>
      </c>
      <c r="BM1587">
        <v>0</v>
      </c>
      <c r="BN1587">
        <v>1</v>
      </c>
      <c r="BO1587">
        <v>0</v>
      </c>
      <c r="BP1587">
        <v>1</v>
      </c>
      <c r="BQ1587">
        <v>0</v>
      </c>
      <c r="BR1587">
        <v>0</v>
      </c>
      <c r="BS1587">
        <v>0</v>
      </c>
      <c r="BT1587">
        <v>0</v>
      </c>
      <c r="BU1587">
        <v>1</v>
      </c>
      <c r="BV1587">
        <v>0</v>
      </c>
      <c r="BW1587">
        <v>1</v>
      </c>
      <c r="BX1587" t="s">
        <v>2824</v>
      </c>
      <c r="BY1587">
        <v>240</v>
      </c>
      <c r="BZ1587">
        <v>3.3333333333333333E-2</v>
      </c>
      <c r="CA1587">
        <v>0</v>
      </c>
    </row>
    <row r="1588" spans="1:79" customFormat="1" x14ac:dyDescent="0.25">
      <c r="A1588" t="s">
        <v>2828</v>
      </c>
      <c r="B1588" t="s">
        <v>356</v>
      </c>
      <c r="C1588" t="s">
        <v>426</v>
      </c>
      <c r="D1588" t="s">
        <v>953</v>
      </c>
      <c r="E1588">
        <v>2021</v>
      </c>
      <c r="F1588">
        <v>44</v>
      </c>
      <c r="G1588">
        <v>1</v>
      </c>
      <c r="H1588">
        <v>0</v>
      </c>
      <c r="I1588">
        <v>0</v>
      </c>
      <c r="J1588">
        <v>4</v>
      </c>
      <c r="K1588">
        <v>8</v>
      </c>
      <c r="L1588">
        <v>12</v>
      </c>
      <c r="M1588">
        <v>9</v>
      </c>
      <c r="N1588">
        <v>5</v>
      </c>
      <c r="O1588">
        <v>3</v>
      </c>
      <c r="P1588">
        <v>3</v>
      </c>
      <c r="Q1588">
        <v>1</v>
      </c>
      <c r="R1588">
        <v>0</v>
      </c>
      <c r="S1588">
        <v>0</v>
      </c>
      <c r="T1588">
        <v>0</v>
      </c>
      <c r="U1588">
        <v>45</v>
      </c>
      <c r="V1588">
        <v>0</v>
      </c>
      <c r="W1588">
        <v>0</v>
      </c>
      <c r="X1588">
        <v>27</v>
      </c>
      <c r="Y1588">
        <v>13</v>
      </c>
      <c r="Z1588">
        <v>5</v>
      </c>
      <c r="AA1588">
        <v>0</v>
      </c>
      <c r="AB1588">
        <v>1</v>
      </c>
      <c r="AC1588">
        <v>0</v>
      </c>
      <c r="AD1588">
        <v>0</v>
      </c>
      <c r="AE1588">
        <v>44</v>
      </c>
      <c r="AF1588">
        <v>3</v>
      </c>
      <c r="AG1588">
        <v>36</v>
      </c>
      <c r="AH1588">
        <v>6</v>
      </c>
      <c r="AI1588">
        <v>0</v>
      </c>
      <c r="AJ1588">
        <v>0</v>
      </c>
      <c r="AK1588">
        <v>10</v>
      </c>
      <c r="AL1588">
        <v>35</v>
      </c>
      <c r="AM1588">
        <v>0</v>
      </c>
      <c r="AN1588">
        <v>45</v>
      </c>
      <c r="AO1588">
        <v>0.97777777777777775</v>
      </c>
      <c r="AP1588">
        <v>2.222222222222222E-2</v>
      </c>
      <c r="AQ1588">
        <v>0</v>
      </c>
      <c r="AR1588">
        <v>0</v>
      </c>
      <c r="AS1588">
        <v>8.8888888888888892E-2</v>
      </c>
      <c r="AT1588">
        <v>0.17777777777777781</v>
      </c>
      <c r="AU1588">
        <v>0.26666666666666672</v>
      </c>
      <c r="AV1588">
        <v>0.2</v>
      </c>
      <c r="AW1588">
        <v>0.1111111111111111</v>
      </c>
      <c r="AX1588">
        <v>6.6666666666666666E-2</v>
      </c>
      <c r="AY1588">
        <v>6.6666666666666666E-2</v>
      </c>
      <c r="AZ1588">
        <v>2.222222222222222E-2</v>
      </c>
      <c r="BA1588">
        <v>0</v>
      </c>
      <c r="BB1588">
        <v>0</v>
      </c>
      <c r="BC1588">
        <v>0</v>
      </c>
      <c r="BD1588">
        <v>1</v>
      </c>
      <c r="BE1588">
        <v>0</v>
      </c>
      <c r="BF1588">
        <v>0</v>
      </c>
      <c r="BG1588">
        <v>0.6</v>
      </c>
      <c r="BH1588">
        <v>0.28888888888888892</v>
      </c>
      <c r="BI1588">
        <v>0.1111111111111111</v>
      </c>
      <c r="BJ1588">
        <v>0</v>
      </c>
      <c r="BK1588">
        <v>2.222222222222222E-2</v>
      </c>
      <c r="BL1588">
        <v>0</v>
      </c>
      <c r="BM1588">
        <v>0</v>
      </c>
      <c r="BN1588">
        <v>0.97777777777777775</v>
      </c>
      <c r="BO1588">
        <v>6.6666666666666666E-2</v>
      </c>
      <c r="BP1588">
        <v>0.8</v>
      </c>
      <c r="BQ1588">
        <v>0.1333333333333333</v>
      </c>
      <c r="BR1588">
        <v>0</v>
      </c>
      <c r="BS1588">
        <v>0</v>
      </c>
      <c r="BT1588">
        <v>0.22222222222222221</v>
      </c>
      <c r="BU1588">
        <v>0.77777777777777779</v>
      </c>
      <c r="BV1588">
        <v>0</v>
      </c>
      <c r="BW1588">
        <v>1</v>
      </c>
      <c r="BX1588" t="s">
        <v>2824</v>
      </c>
      <c r="BY1588">
        <v>240</v>
      </c>
      <c r="BZ1588">
        <v>0.1875</v>
      </c>
      <c r="CA1588">
        <v>0</v>
      </c>
    </row>
    <row r="1589" spans="1:79" customFormat="1" x14ac:dyDescent="0.25">
      <c r="A1589" t="s">
        <v>2829</v>
      </c>
      <c r="B1589" t="s">
        <v>356</v>
      </c>
      <c r="C1589" t="s">
        <v>426</v>
      </c>
      <c r="D1589" t="s">
        <v>961</v>
      </c>
      <c r="E1589">
        <v>2021</v>
      </c>
      <c r="F1589">
        <v>20</v>
      </c>
      <c r="G1589">
        <v>1</v>
      </c>
      <c r="H1589">
        <v>0</v>
      </c>
      <c r="I1589">
        <v>1</v>
      </c>
      <c r="J1589">
        <v>2</v>
      </c>
      <c r="K1589">
        <v>4</v>
      </c>
      <c r="L1589">
        <v>4</v>
      </c>
      <c r="M1589">
        <v>1</v>
      </c>
      <c r="N1589">
        <v>2</v>
      </c>
      <c r="O1589">
        <v>3</v>
      </c>
      <c r="P1589">
        <v>2</v>
      </c>
      <c r="Q1589">
        <v>1</v>
      </c>
      <c r="R1589">
        <v>1</v>
      </c>
      <c r="S1589">
        <v>0</v>
      </c>
      <c r="T1589">
        <v>0</v>
      </c>
      <c r="U1589">
        <v>21</v>
      </c>
      <c r="V1589">
        <v>0</v>
      </c>
      <c r="W1589">
        <v>0</v>
      </c>
      <c r="X1589">
        <v>13</v>
      </c>
      <c r="Y1589">
        <v>2</v>
      </c>
      <c r="Z1589">
        <v>6</v>
      </c>
      <c r="AA1589">
        <v>0</v>
      </c>
      <c r="AB1589">
        <v>0</v>
      </c>
      <c r="AC1589">
        <v>0</v>
      </c>
      <c r="AD1589">
        <v>21</v>
      </c>
      <c r="AE1589">
        <v>0</v>
      </c>
      <c r="AF1589">
        <v>0</v>
      </c>
      <c r="AG1589">
        <v>0</v>
      </c>
      <c r="AH1589">
        <v>0</v>
      </c>
      <c r="AI1589">
        <v>0</v>
      </c>
      <c r="AJ1589">
        <v>21</v>
      </c>
      <c r="AK1589">
        <v>10</v>
      </c>
      <c r="AL1589">
        <v>11</v>
      </c>
      <c r="AM1589">
        <v>0</v>
      </c>
      <c r="AN1589">
        <v>21</v>
      </c>
      <c r="AO1589">
        <v>0.95238095238095233</v>
      </c>
      <c r="AP1589">
        <v>4.7619047619047623E-2</v>
      </c>
      <c r="AQ1589">
        <v>0</v>
      </c>
      <c r="AR1589">
        <v>4.7619047619047623E-2</v>
      </c>
      <c r="AS1589">
        <v>9.5238095238095233E-2</v>
      </c>
      <c r="AT1589">
        <v>0.19047619047619049</v>
      </c>
      <c r="AU1589">
        <v>0.19047619047619049</v>
      </c>
      <c r="AV1589">
        <v>4.7619047619047623E-2</v>
      </c>
      <c r="AW1589">
        <v>9.5238095238095233E-2</v>
      </c>
      <c r="AX1589">
        <v>0.14285714285714279</v>
      </c>
      <c r="AY1589">
        <v>9.5238095238095233E-2</v>
      </c>
      <c r="AZ1589">
        <v>4.7619047619047623E-2</v>
      </c>
      <c r="BA1589">
        <v>0</v>
      </c>
      <c r="BB1589">
        <v>4.7619047619047623E-2</v>
      </c>
      <c r="BC1589">
        <v>0</v>
      </c>
      <c r="BD1589">
        <v>1</v>
      </c>
      <c r="BE1589">
        <v>0</v>
      </c>
      <c r="BF1589">
        <v>0</v>
      </c>
      <c r="BG1589">
        <v>0.61904761904761907</v>
      </c>
      <c r="BH1589">
        <v>9.5238095238095233E-2</v>
      </c>
      <c r="BI1589">
        <v>0.2857142857142857</v>
      </c>
      <c r="BJ1589">
        <v>0</v>
      </c>
      <c r="BK1589">
        <v>0</v>
      </c>
      <c r="BL1589">
        <v>0</v>
      </c>
      <c r="BM1589">
        <v>1</v>
      </c>
      <c r="BN1589">
        <v>0</v>
      </c>
      <c r="BO1589">
        <v>0</v>
      </c>
      <c r="BP1589">
        <v>0</v>
      </c>
      <c r="BQ1589">
        <v>0</v>
      </c>
      <c r="BR1589">
        <v>0</v>
      </c>
      <c r="BS1589">
        <v>1</v>
      </c>
      <c r="BT1589">
        <v>0.47619047619047622</v>
      </c>
      <c r="BU1589">
        <v>0.52380952380952384</v>
      </c>
      <c r="BV1589">
        <v>0</v>
      </c>
      <c r="BW1589">
        <v>1</v>
      </c>
      <c r="BX1589" t="s">
        <v>2824</v>
      </c>
      <c r="BY1589">
        <v>240</v>
      </c>
      <c r="BZ1589">
        <v>8.7499999999999994E-2</v>
      </c>
      <c r="CA1589">
        <v>0</v>
      </c>
    </row>
    <row r="1590" spans="1:79" customFormat="1" x14ac:dyDescent="0.25">
      <c r="A1590" t="s">
        <v>2830</v>
      </c>
      <c r="B1590" t="s">
        <v>356</v>
      </c>
      <c r="C1590" t="s">
        <v>433</v>
      </c>
      <c r="D1590" t="s">
        <v>44</v>
      </c>
      <c r="E1590">
        <v>2021</v>
      </c>
      <c r="F1590">
        <v>20</v>
      </c>
      <c r="G1590">
        <v>2</v>
      </c>
      <c r="H1590">
        <v>0</v>
      </c>
      <c r="I1590">
        <v>0</v>
      </c>
      <c r="J1590">
        <v>6</v>
      </c>
      <c r="K1590">
        <v>6</v>
      </c>
      <c r="L1590">
        <v>1</v>
      </c>
      <c r="M1590">
        <v>6</v>
      </c>
      <c r="N1590">
        <v>1</v>
      </c>
      <c r="O1590">
        <v>0</v>
      </c>
      <c r="P1590">
        <v>1</v>
      </c>
      <c r="Q1590">
        <v>0</v>
      </c>
      <c r="R1590">
        <v>1</v>
      </c>
      <c r="S1590">
        <v>0</v>
      </c>
      <c r="T1590">
        <v>0</v>
      </c>
      <c r="U1590">
        <v>20</v>
      </c>
      <c r="V1590">
        <v>2</v>
      </c>
      <c r="W1590">
        <v>0</v>
      </c>
      <c r="X1590">
        <v>13</v>
      </c>
      <c r="Y1590">
        <v>8</v>
      </c>
      <c r="Z1590">
        <v>1</v>
      </c>
      <c r="AA1590">
        <v>0</v>
      </c>
      <c r="AB1590">
        <v>0</v>
      </c>
      <c r="AC1590">
        <v>1</v>
      </c>
      <c r="AD1590">
        <v>0</v>
      </c>
      <c r="AE1590">
        <v>21</v>
      </c>
      <c r="AF1590">
        <v>0</v>
      </c>
      <c r="AG1590">
        <v>22</v>
      </c>
      <c r="AH1590">
        <v>0</v>
      </c>
      <c r="AI1590">
        <v>0</v>
      </c>
      <c r="AJ1590">
        <v>0</v>
      </c>
      <c r="AK1590" t="s">
        <v>74</v>
      </c>
      <c r="AL1590" t="s">
        <v>74</v>
      </c>
      <c r="AM1590" t="s">
        <v>74</v>
      </c>
      <c r="AN1590">
        <v>22</v>
      </c>
      <c r="AO1590">
        <v>0.90909090909090906</v>
      </c>
      <c r="AP1590">
        <v>9.0909090909090912E-2</v>
      </c>
      <c r="AQ1590">
        <v>0</v>
      </c>
      <c r="AR1590">
        <v>0</v>
      </c>
      <c r="AS1590">
        <v>0.27272727272727271</v>
      </c>
      <c r="AT1590">
        <v>0.27272727272727271</v>
      </c>
      <c r="AU1590">
        <v>4.5454545454545463E-2</v>
      </c>
      <c r="AV1590">
        <v>0.27272727272727271</v>
      </c>
      <c r="AW1590">
        <v>4.5454545454545463E-2</v>
      </c>
      <c r="AX1590">
        <v>0</v>
      </c>
      <c r="AY1590">
        <v>4.5454545454545463E-2</v>
      </c>
      <c r="AZ1590">
        <v>0</v>
      </c>
      <c r="BA1590">
        <v>0</v>
      </c>
      <c r="BB1590">
        <v>4.5454545454545463E-2</v>
      </c>
      <c r="BC1590">
        <v>0</v>
      </c>
      <c r="BD1590">
        <v>0.90909090909090906</v>
      </c>
      <c r="BE1590">
        <v>9.0909090909090912E-2</v>
      </c>
      <c r="BF1590">
        <v>0</v>
      </c>
      <c r="BG1590">
        <v>0.59090909090909094</v>
      </c>
      <c r="BH1590">
        <v>0.36363636363636359</v>
      </c>
      <c r="BI1590">
        <v>4.5454545454545463E-2</v>
      </c>
      <c r="BJ1590">
        <v>0</v>
      </c>
      <c r="BK1590">
        <v>0</v>
      </c>
      <c r="BL1590">
        <v>4.5454545454545463E-2</v>
      </c>
      <c r="BM1590">
        <v>0</v>
      </c>
      <c r="BN1590">
        <v>0.95454545454545459</v>
      </c>
      <c r="BO1590">
        <v>0</v>
      </c>
      <c r="BP1590">
        <v>1</v>
      </c>
      <c r="BQ1590">
        <v>0</v>
      </c>
      <c r="BR1590">
        <v>0</v>
      </c>
      <c r="BS1590">
        <v>0</v>
      </c>
      <c r="BT1590">
        <v>0</v>
      </c>
      <c r="BU1590">
        <v>0</v>
      </c>
      <c r="BV1590">
        <v>0</v>
      </c>
      <c r="BW1590">
        <v>1</v>
      </c>
      <c r="BX1590" t="s">
        <v>2831</v>
      </c>
      <c r="BY1590">
        <v>22</v>
      </c>
      <c r="BZ1590">
        <v>1</v>
      </c>
      <c r="CA1590">
        <v>0</v>
      </c>
    </row>
    <row r="1591" spans="1:79" customFormat="1" x14ac:dyDescent="0.25">
      <c r="A1591" t="s">
        <v>2832</v>
      </c>
      <c r="B1591" t="s">
        <v>356</v>
      </c>
      <c r="C1591" t="s">
        <v>433</v>
      </c>
      <c r="D1591" t="s">
        <v>947</v>
      </c>
      <c r="E1591">
        <v>2021</v>
      </c>
      <c r="F1591" t="s">
        <v>74</v>
      </c>
      <c r="G1591" t="s">
        <v>74</v>
      </c>
      <c r="H1591" t="s">
        <v>74</v>
      </c>
      <c r="I1591" t="s">
        <v>74</v>
      </c>
      <c r="J1591" t="s">
        <v>74</v>
      </c>
      <c r="K1591" t="s">
        <v>74</v>
      </c>
      <c r="L1591" t="s">
        <v>74</v>
      </c>
      <c r="M1591" t="s">
        <v>74</v>
      </c>
      <c r="N1591" t="s">
        <v>74</v>
      </c>
      <c r="O1591" t="s">
        <v>74</v>
      </c>
      <c r="P1591" t="s">
        <v>74</v>
      </c>
      <c r="Q1591" t="s">
        <v>74</v>
      </c>
      <c r="R1591" t="s">
        <v>74</v>
      </c>
      <c r="S1591" t="s">
        <v>74</v>
      </c>
      <c r="T1591" t="s">
        <v>74</v>
      </c>
      <c r="U1591" t="s">
        <v>74</v>
      </c>
      <c r="V1591" t="s">
        <v>74</v>
      </c>
      <c r="W1591" t="s">
        <v>74</v>
      </c>
      <c r="X1591" t="s">
        <v>74</v>
      </c>
      <c r="Y1591" t="s">
        <v>74</v>
      </c>
      <c r="Z1591" t="s">
        <v>74</v>
      </c>
      <c r="AA1591" t="s">
        <v>74</v>
      </c>
      <c r="AB1591" t="s">
        <v>74</v>
      </c>
      <c r="AC1591" t="s">
        <v>74</v>
      </c>
      <c r="AD1591" t="s">
        <v>74</v>
      </c>
      <c r="AE1591" t="s">
        <v>74</v>
      </c>
      <c r="AF1591" t="s">
        <v>74</v>
      </c>
      <c r="AG1591" t="s">
        <v>74</v>
      </c>
      <c r="AH1591" t="s">
        <v>74</v>
      </c>
      <c r="AI1591" t="s">
        <v>74</v>
      </c>
      <c r="AJ1591" t="s">
        <v>74</v>
      </c>
      <c r="AK1591" t="s">
        <v>74</v>
      </c>
      <c r="AL1591" t="s">
        <v>74</v>
      </c>
      <c r="AM1591" t="s">
        <v>74</v>
      </c>
      <c r="AN1591" t="s">
        <v>74</v>
      </c>
      <c r="AO1591" t="s">
        <v>74</v>
      </c>
      <c r="AP1591" t="s">
        <v>74</v>
      </c>
      <c r="AQ1591" t="s">
        <v>74</v>
      </c>
      <c r="AR1591" t="s">
        <v>74</v>
      </c>
      <c r="AS1591" t="s">
        <v>74</v>
      </c>
      <c r="AT1591" t="s">
        <v>74</v>
      </c>
      <c r="AU1591" t="s">
        <v>74</v>
      </c>
      <c r="AV1591" t="s">
        <v>74</v>
      </c>
      <c r="AW1591" t="s">
        <v>74</v>
      </c>
      <c r="AX1591" t="s">
        <v>74</v>
      </c>
      <c r="AY1591" t="s">
        <v>74</v>
      </c>
      <c r="AZ1591" t="s">
        <v>74</v>
      </c>
      <c r="BA1591" t="s">
        <v>74</v>
      </c>
      <c r="BB1591" t="s">
        <v>74</v>
      </c>
      <c r="BC1591" t="s">
        <v>74</v>
      </c>
      <c r="BD1591" t="s">
        <v>74</v>
      </c>
      <c r="BE1591" t="s">
        <v>74</v>
      </c>
      <c r="BF1591" t="s">
        <v>74</v>
      </c>
      <c r="BG1591" t="s">
        <v>74</v>
      </c>
      <c r="BH1591" t="s">
        <v>74</v>
      </c>
      <c r="BI1591" t="s">
        <v>74</v>
      </c>
      <c r="BJ1591" t="s">
        <v>74</v>
      </c>
      <c r="BK1591" t="s">
        <v>74</v>
      </c>
      <c r="BL1591" t="s">
        <v>74</v>
      </c>
      <c r="BM1591" t="s">
        <v>74</v>
      </c>
      <c r="BN1591" t="s">
        <v>74</v>
      </c>
      <c r="BO1591" t="s">
        <v>74</v>
      </c>
      <c r="BP1591" t="s">
        <v>74</v>
      </c>
      <c r="BQ1591" t="s">
        <v>74</v>
      </c>
      <c r="BR1591" t="s">
        <v>74</v>
      </c>
      <c r="BS1591" t="s">
        <v>74</v>
      </c>
      <c r="BT1591" t="s">
        <v>74</v>
      </c>
      <c r="BU1591" t="s">
        <v>74</v>
      </c>
      <c r="BV1591" t="s">
        <v>74</v>
      </c>
      <c r="BW1591" t="s">
        <v>74</v>
      </c>
      <c r="BX1591" t="s">
        <v>2831</v>
      </c>
      <c r="BY1591" t="s">
        <v>74</v>
      </c>
      <c r="BZ1591" t="s">
        <v>74</v>
      </c>
      <c r="CA1591">
        <v>0</v>
      </c>
    </row>
    <row r="1592" spans="1:79" customFormat="1" x14ac:dyDescent="0.25">
      <c r="A1592" t="s">
        <v>2833</v>
      </c>
      <c r="B1592" t="s">
        <v>356</v>
      </c>
      <c r="C1592" t="s">
        <v>433</v>
      </c>
      <c r="D1592" t="s">
        <v>949</v>
      </c>
      <c r="E1592">
        <v>2021</v>
      </c>
      <c r="F1592" t="s">
        <v>74</v>
      </c>
      <c r="G1592" t="s">
        <v>74</v>
      </c>
      <c r="H1592" t="s">
        <v>74</v>
      </c>
      <c r="I1592" t="s">
        <v>74</v>
      </c>
      <c r="J1592" t="s">
        <v>74</v>
      </c>
      <c r="K1592" t="s">
        <v>74</v>
      </c>
      <c r="L1592" t="s">
        <v>74</v>
      </c>
      <c r="M1592" t="s">
        <v>74</v>
      </c>
      <c r="N1592" t="s">
        <v>74</v>
      </c>
      <c r="O1592" t="s">
        <v>74</v>
      </c>
      <c r="P1592" t="s">
        <v>74</v>
      </c>
      <c r="Q1592" t="s">
        <v>74</v>
      </c>
      <c r="R1592" t="s">
        <v>74</v>
      </c>
      <c r="S1592" t="s">
        <v>74</v>
      </c>
      <c r="T1592" t="s">
        <v>74</v>
      </c>
      <c r="U1592" t="s">
        <v>74</v>
      </c>
      <c r="V1592" t="s">
        <v>74</v>
      </c>
      <c r="W1592" t="s">
        <v>74</v>
      </c>
      <c r="X1592" t="s">
        <v>74</v>
      </c>
      <c r="Y1592" t="s">
        <v>74</v>
      </c>
      <c r="Z1592" t="s">
        <v>74</v>
      </c>
      <c r="AA1592" t="s">
        <v>74</v>
      </c>
      <c r="AB1592" t="s">
        <v>74</v>
      </c>
      <c r="AC1592" t="s">
        <v>74</v>
      </c>
      <c r="AD1592" t="s">
        <v>74</v>
      </c>
      <c r="AE1592" t="s">
        <v>74</v>
      </c>
      <c r="AF1592" t="s">
        <v>74</v>
      </c>
      <c r="AG1592" t="s">
        <v>74</v>
      </c>
      <c r="AH1592" t="s">
        <v>74</v>
      </c>
      <c r="AI1592" t="s">
        <v>74</v>
      </c>
      <c r="AJ1592" t="s">
        <v>74</v>
      </c>
      <c r="AK1592" t="s">
        <v>74</v>
      </c>
      <c r="AL1592" t="s">
        <v>74</v>
      </c>
      <c r="AM1592" t="s">
        <v>74</v>
      </c>
      <c r="AN1592" t="s">
        <v>74</v>
      </c>
      <c r="AO1592" t="s">
        <v>74</v>
      </c>
      <c r="AP1592" t="s">
        <v>74</v>
      </c>
      <c r="AQ1592" t="s">
        <v>74</v>
      </c>
      <c r="AR1592" t="s">
        <v>74</v>
      </c>
      <c r="AS1592" t="s">
        <v>74</v>
      </c>
      <c r="AT1592" t="s">
        <v>74</v>
      </c>
      <c r="AU1592" t="s">
        <v>74</v>
      </c>
      <c r="AV1592" t="s">
        <v>74</v>
      </c>
      <c r="AW1592" t="s">
        <v>74</v>
      </c>
      <c r="AX1592" t="s">
        <v>74</v>
      </c>
      <c r="AY1592" t="s">
        <v>74</v>
      </c>
      <c r="AZ1592" t="s">
        <v>74</v>
      </c>
      <c r="BA1592" t="s">
        <v>74</v>
      </c>
      <c r="BB1592" t="s">
        <v>74</v>
      </c>
      <c r="BC1592" t="s">
        <v>74</v>
      </c>
      <c r="BD1592" t="s">
        <v>74</v>
      </c>
      <c r="BE1592" t="s">
        <v>74</v>
      </c>
      <c r="BF1592" t="s">
        <v>74</v>
      </c>
      <c r="BG1592" t="s">
        <v>74</v>
      </c>
      <c r="BH1592" t="s">
        <v>74</v>
      </c>
      <c r="BI1592" t="s">
        <v>74</v>
      </c>
      <c r="BJ1592" t="s">
        <v>74</v>
      </c>
      <c r="BK1592" t="s">
        <v>74</v>
      </c>
      <c r="BL1592" t="s">
        <v>74</v>
      </c>
      <c r="BM1592" t="s">
        <v>74</v>
      </c>
      <c r="BN1592" t="s">
        <v>74</v>
      </c>
      <c r="BO1592" t="s">
        <v>74</v>
      </c>
      <c r="BP1592" t="s">
        <v>74</v>
      </c>
      <c r="BQ1592" t="s">
        <v>74</v>
      </c>
      <c r="BR1592" t="s">
        <v>74</v>
      </c>
      <c r="BS1592" t="s">
        <v>74</v>
      </c>
      <c r="BT1592" t="s">
        <v>74</v>
      </c>
      <c r="BU1592" t="s">
        <v>74</v>
      </c>
      <c r="BV1592" t="s">
        <v>74</v>
      </c>
      <c r="BW1592" t="s">
        <v>74</v>
      </c>
      <c r="BX1592" t="s">
        <v>2831</v>
      </c>
      <c r="BY1592" t="s">
        <v>74</v>
      </c>
      <c r="BZ1592" t="s">
        <v>74</v>
      </c>
      <c r="CA1592">
        <v>1</v>
      </c>
    </row>
    <row r="1593" spans="1:79" customFormat="1" x14ac:dyDescent="0.25">
      <c r="A1593" t="s">
        <v>2834</v>
      </c>
      <c r="B1593" t="s">
        <v>356</v>
      </c>
      <c r="C1593" t="s">
        <v>433</v>
      </c>
      <c r="D1593" t="s">
        <v>951</v>
      </c>
      <c r="E1593">
        <v>2021</v>
      </c>
      <c r="F1593" t="s">
        <v>74</v>
      </c>
      <c r="G1593" t="s">
        <v>74</v>
      </c>
      <c r="H1593" t="s">
        <v>74</v>
      </c>
      <c r="I1593" t="s">
        <v>74</v>
      </c>
      <c r="J1593" t="s">
        <v>74</v>
      </c>
      <c r="K1593" t="s">
        <v>74</v>
      </c>
      <c r="L1593" t="s">
        <v>74</v>
      </c>
      <c r="M1593" t="s">
        <v>74</v>
      </c>
      <c r="N1593" t="s">
        <v>74</v>
      </c>
      <c r="O1593" t="s">
        <v>74</v>
      </c>
      <c r="P1593" t="s">
        <v>74</v>
      </c>
      <c r="Q1593" t="s">
        <v>74</v>
      </c>
      <c r="R1593" t="s">
        <v>74</v>
      </c>
      <c r="S1593" t="s">
        <v>74</v>
      </c>
      <c r="T1593" t="s">
        <v>74</v>
      </c>
      <c r="U1593" t="s">
        <v>74</v>
      </c>
      <c r="V1593" t="s">
        <v>74</v>
      </c>
      <c r="W1593" t="s">
        <v>74</v>
      </c>
      <c r="X1593" t="s">
        <v>74</v>
      </c>
      <c r="Y1593" t="s">
        <v>74</v>
      </c>
      <c r="Z1593" t="s">
        <v>74</v>
      </c>
      <c r="AA1593" t="s">
        <v>74</v>
      </c>
      <c r="AB1593" t="s">
        <v>74</v>
      </c>
      <c r="AC1593" t="s">
        <v>74</v>
      </c>
      <c r="AD1593" t="s">
        <v>74</v>
      </c>
      <c r="AE1593" t="s">
        <v>74</v>
      </c>
      <c r="AF1593" t="s">
        <v>74</v>
      </c>
      <c r="AG1593" t="s">
        <v>74</v>
      </c>
      <c r="AH1593" t="s">
        <v>74</v>
      </c>
      <c r="AI1593" t="s">
        <v>74</v>
      </c>
      <c r="AJ1593" t="s">
        <v>74</v>
      </c>
      <c r="AK1593" t="s">
        <v>74</v>
      </c>
      <c r="AL1593" t="s">
        <v>74</v>
      </c>
      <c r="AM1593" t="s">
        <v>74</v>
      </c>
      <c r="AN1593" t="s">
        <v>74</v>
      </c>
      <c r="AO1593" t="s">
        <v>74</v>
      </c>
      <c r="AP1593" t="s">
        <v>74</v>
      </c>
      <c r="AQ1593" t="s">
        <v>74</v>
      </c>
      <c r="AR1593" t="s">
        <v>74</v>
      </c>
      <c r="AS1593" t="s">
        <v>74</v>
      </c>
      <c r="AT1593" t="s">
        <v>74</v>
      </c>
      <c r="AU1593" t="s">
        <v>74</v>
      </c>
      <c r="AV1593" t="s">
        <v>74</v>
      </c>
      <c r="AW1593" t="s">
        <v>74</v>
      </c>
      <c r="AX1593" t="s">
        <v>74</v>
      </c>
      <c r="AY1593" t="s">
        <v>74</v>
      </c>
      <c r="AZ1593" t="s">
        <v>74</v>
      </c>
      <c r="BA1593" t="s">
        <v>74</v>
      </c>
      <c r="BB1593" t="s">
        <v>74</v>
      </c>
      <c r="BC1593" t="s">
        <v>74</v>
      </c>
      <c r="BD1593" t="s">
        <v>74</v>
      </c>
      <c r="BE1593" t="s">
        <v>74</v>
      </c>
      <c r="BF1593" t="s">
        <v>74</v>
      </c>
      <c r="BG1593" t="s">
        <v>74</v>
      </c>
      <c r="BH1593" t="s">
        <v>74</v>
      </c>
      <c r="BI1593" t="s">
        <v>74</v>
      </c>
      <c r="BJ1593" t="s">
        <v>74</v>
      </c>
      <c r="BK1593" t="s">
        <v>74</v>
      </c>
      <c r="BL1593" t="s">
        <v>74</v>
      </c>
      <c r="BM1593" t="s">
        <v>74</v>
      </c>
      <c r="BN1593" t="s">
        <v>74</v>
      </c>
      <c r="BO1593" t="s">
        <v>74</v>
      </c>
      <c r="BP1593" t="s">
        <v>74</v>
      </c>
      <c r="BQ1593" t="s">
        <v>74</v>
      </c>
      <c r="BR1593" t="s">
        <v>74</v>
      </c>
      <c r="BS1593" t="s">
        <v>74</v>
      </c>
      <c r="BT1593" t="s">
        <v>74</v>
      </c>
      <c r="BU1593" t="s">
        <v>74</v>
      </c>
      <c r="BV1593" t="s">
        <v>74</v>
      </c>
      <c r="BW1593" t="s">
        <v>74</v>
      </c>
      <c r="BX1593" t="s">
        <v>2831</v>
      </c>
      <c r="BY1593" t="s">
        <v>74</v>
      </c>
      <c r="BZ1593" t="s">
        <v>74</v>
      </c>
      <c r="CA1593">
        <v>1</v>
      </c>
    </row>
    <row r="1594" spans="1:79" customFormat="1" x14ac:dyDescent="0.25">
      <c r="A1594" t="s">
        <v>2835</v>
      </c>
      <c r="B1594" t="s">
        <v>356</v>
      </c>
      <c r="C1594" t="s">
        <v>433</v>
      </c>
      <c r="D1594" t="s">
        <v>953</v>
      </c>
      <c r="E1594">
        <v>2021</v>
      </c>
      <c r="F1594" t="s">
        <v>74</v>
      </c>
      <c r="G1594" t="s">
        <v>74</v>
      </c>
      <c r="H1594" t="s">
        <v>74</v>
      </c>
      <c r="I1594" t="s">
        <v>74</v>
      </c>
      <c r="J1594" t="s">
        <v>74</v>
      </c>
      <c r="K1594" t="s">
        <v>74</v>
      </c>
      <c r="L1594" t="s">
        <v>74</v>
      </c>
      <c r="M1594" t="s">
        <v>74</v>
      </c>
      <c r="N1594" t="s">
        <v>74</v>
      </c>
      <c r="O1594" t="s">
        <v>74</v>
      </c>
      <c r="P1594" t="s">
        <v>74</v>
      </c>
      <c r="Q1594" t="s">
        <v>74</v>
      </c>
      <c r="R1594" t="s">
        <v>74</v>
      </c>
      <c r="S1594" t="s">
        <v>74</v>
      </c>
      <c r="T1594" t="s">
        <v>74</v>
      </c>
      <c r="U1594" t="s">
        <v>74</v>
      </c>
      <c r="V1594" t="s">
        <v>74</v>
      </c>
      <c r="W1594" t="s">
        <v>74</v>
      </c>
      <c r="X1594" t="s">
        <v>74</v>
      </c>
      <c r="Y1594" t="s">
        <v>74</v>
      </c>
      <c r="Z1594" t="s">
        <v>74</v>
      </c>
      <c r="AA1594" t="s">
        <v>74</v>
      </c>
      <c r="AB1594" t="s">
        <v>74</v>
      </c>
      <c r="AC1594" t="s">
        <v>74</v>
      </c>
      <c r="AD1594" t="s">
        <v>74</v>
      </c>
      <c r="AE1594" t="s">
        <v>74</v>
      </c>
      <c r="AF1594" t="s">
        <v>74</v>
      </c>
      <c r="AG1594" t="s">
        <v>74</v>
      </c>
      <c r="AH1594" t="s">
        <v>74</v>
      </c>
      <c r="AI1594" t="s">
        <v>74</v>
      </c>
      <c r="AJ1594" t="s">
        <v>74</v>
      </c>
      <c r="AK1594" t="s">
        <v>74</v>
      </c>
      <c r="AL1594" t="s">
        <v>74</v>
      </c>
      <c r="AM1594" t="s">
        <v>74</v>
      </c>
      <c r="AN1594" t="s">
        <v>74</v>
      </c>
      <c r="AO1594" t="s">
        <v>74</v>
      </c>
      <c r="AP1594" t="s">
        <v>74</v>
      </c>
      <c r="AQ1594" t="s">
        <v>74</v>
      </c>
      <c r="AR1594" t="s">
        <v>74</v>
      </c>
      <c r="AS1594" t="s">
        <v>74</v>
      </c>
      <c r="AT1594" t="s">
        <v>74</v>
      </c>
      <c r="AU1594" t="s">
        <v>74</v>
      </c>
      <c r="AV1594" t="s">
        <v>74</v>
      </c>
      <c r="AW1594" t="s">
        <v>74</v>
      </c>
      <c r="AX1594" t="s">
        <v>74</v>
      </c>
      <c r="AY1594" t="s">
        <v>74</v>
      </c>
      <c r="AZ1594" t="s">
        <v>74</v>
      </c>
      <c r="BA1594" t="s">
        <v>74</v>
      </c>
      <c r="BB1594" t="s">
        <v>74</v>
      </c>
      <c r="BC1594" t="s">
        <v>74</v>
      </c>
      <c r="BD1594" t="s">
        <v>74</v>
      </c>
      <c r="BE1594" t="s">
        <v>74</v>
      </c>
      <c r="BF1594" t="s">
        <v>74</v>
      </c>
      <c r="BG1594" t="s">
        <v>74</v>
      </c>
      <c r="BH1594" t="s">
        <v>74</v>
      </c>
      <c r="BI1594" t="s">
        <v>74</v>
      </c>
      <c r="BJ1594" t="s">
        <v>74</v>
      </c>
      <c r="BK1594" t="s">
        <v>74</v>
      </c>
      <c r="BL1594" t="s">
        <v>74</v>
      </c>
      <c r="BM1594" t="s">
        <v>74</v>
      </c>
      <c r="BN1594" t="s">
        <v>74</v>
      </c>
      <c r="BO1594" t="s">
        <v>74</v>
      </c>
      <c r="BP1594" t="s">
        <v>74</v>
      </c>
      <c r="BQ1594" t="s">
        <v>74</v>
      </c>
      <c r="BR1594" t="s">
        <v>74</v>
      </c>
      <c r="BS1594" t="s">
        <v>74</v>
      </c>
      <c r="BT1594" t="s">
        <v>74</v>
      </c>
      <c r="BU1594" t="s">
        <v>74</v>
      </c>
      <c r="BV1594" t="s">
        <v>74</v>
      </c>
      <c r="BW1594" t="s">
        <v>74</v>
      </c>
      <c r="BX1594" t="s">
        <v>2831</v>
      </c>
      <c r="BY1594" t="s">
        <v>74</v>
      </c>
      <c r="BZ1594" t="s">
        <v>74</v>
      </c>
      <c r="CA1594">
        <v>0</v>
      </c>
    </row>
    <row r="1595" spans="1:79" customFormat="1" x14ac:dyDescent="0.25">
      <c r="A1595" t="s">
        <v>2836</v>
      </c>
      <c r="B1595" t="s">
        <v>42</v>
      </c>
      <c r="C1595" t="s">
        <v>124</v>
      </c>
      <c r="D1595" t="s">
        <v>44</v>
      </c>
      <c r="E1595">
        <v>2021</v>
      </c>
      <c r="F1595">
        <v>31871</v>
      </c>
      <c r="G1595">
        <v>2495</v>
      </c>
      <c r="H1595">
        <v>14</v>
      </c>
      <c r="I1595">
        <v>3967</v>
      </c>
      <c r="J1595">
        <v>5184</v>
      </c>
      <c r="K1595">
        <v>5412</v>
      </c>
      <c r="L1595">
        <v>4294</v>
      </c>
      <c r="M1595">
        <v>3758</v>
      </c>
      <c r="N1595">
        <v>3599</v>
      </c>
      <c r="O1595">
        <v>3412</v>
      </c>
      <c r="P1595">
        <v>2439</v>
      </c>
      <c r="Q1595">
        <v>1291</v>
      </c>
      <c r="R1595">
        <v>370</v>
      </c>
      <c r="S1595">
        <v>654</v>
      </c>
      <c r="T1595">
        <v>0</v>
      </c>
      <c r="U1595">
        <v>30953</v>
      </c>
      <c r="V1595">
        <v>3426</v>
      </c>
      <c r="W1595">
        <v>1</v>
      </c>
      <c r="X1595">
        <v>15410</v>
      </c>
      <c r="Y1595">
        <v>14468</v>
      </c>
      <c r="Z1595">
        <v>4501</v>
      </c>
      <c r="AA1595">
        <v>1</v>
      </c>
      <c r="AB1595">
        <v>2697</v>
      </c>
      <c r="AC1595">
        <v>27254</v>
      </c>
      <c r="AD1595">
        <v>2</v>
      </c>
      <c r="AE1595">
        <v>4427</v>
      </c>
      <c r="AF1595">
        <v>977</v>
      </c>
      <c r="AG1595">
        <v>32097</v>
      </c>
      <c r="AH1595">
        <v>1098</v>
      </c>
      <c r="AI1595">
        <v>203</v>
      </c>
      <c r="AJ1595">
        <v>5</v>
      </c>
      <c r="AK1595">
        <v>3409</v>
      </c>
      <c r="AL1595">
        <v>30943</v>
      </c>
      <c r="AM1595">
        <v>28</v>
      </c>
      <c r="AN1595">
        <v>34380</v>
      </c>
      <c r="AO1595">
        <v>0.92702152414194294</v>
      </c>
      <c r="AP1595">
        <v>7.2571262361838279E-2</v>
      </c>
      <c r="AQ1595">
        <v>4.0721349621873181E-4</v>
      </c>
      <c r="AR1595">
        <v>0.1153868528214078</v>
      </c>
      <c r="AS1595">
        <v>0.1507853403141361</v>
      </c>
      <c r="AT1595">
        <v>0.15741710296684119</v>
      </c>
      <c r="AU1595">
        <v>0.1248981966259453</v>
      </c>
      <c r="AV1595">
        <v>0.1093077370564282</v>
      </c>
      <c r="AW1595">
        <v>0.1046829552065154</v>
      </c>
      <c r="AX1595">
        <v>9.9243746364165206E-2</v>
      </c>
      <c r="AY1595">
        <v>7.0942408376963348E-2</v>
      </c>
      <c r="AZ1595">
        <v>3.7550901687027342E-2</v>
      </c>
      <c r="BA1595">
        <v>1.902268760907504E-2</v>
      </c>
      <c r="BB1595">
        <v>1.076207097149505E-2</v>
      </c>
      <c r="BC1595">
        <v>0</v>
      </c>
      <c r="BD1595">
        <v>0.90031995346131477</v>
      </c>
      <c r="BE1595">
        <v>9.9650959860383942E-2</v>
      </c>
      <c r="BF1595">
        <v>2.9086678301337989E-5</v>
      </c>
      <c r="BG1595">
        <v>0.44822571262361838</v>
      </c>
      <c r="BH1595">
        <v>0.42082606166375802</v>
      </c>
      <c r="BI1595">
        <v>0.13091913903432231</v>
      </c>
      <c r="BJ1595">
        <v>2.9086678301337989E-5</v>
      </c>
      <c r="BK1595">
        <v>7.8446771378708549E-2</v>
      </c>
      <c r="BL1595">
        <v>0.79272833042466551</v>
      </c>
      <c r="BM1595">
        <v>5.8173356602675977E-5</v>
      </c>
      <c r="BN1595">
        <v>0.1287667248400233</v>
      </c>
      <c r="BO1595">
        <v>2.841768470040721E-2</v>
      </c>
      <c r="BP1595">
        <v>0.93359511343804535</v>
      </c>
      <c r="BQ1595">
        <v>3.1937172774869113E-2</v>
      </c>
      <c r="BR1595">
        <v>5.9045956951716116E-3</v>
      </c>
      <c r="BS1595">
        <v>1.454333915066899E-4</v>
      </c>
      <c r="BT1595">
        <v>9.9156486329261204E-2</v>
      </c>
      <c r="BU1595">
        <v>0.90002908667830139</v>
      </c>
      <c r="BV1595">
        <v>8.1442699243746363E-4</v>
      </c>
      <c r="BW1595">
        <v>1</v>
      </c>
      <c r="BX1595" t="s">
        <v>2837</v>
      </c>
      <c r="BY1595">
        <v>34380</v>
      </c>
      <c r="BZ1595">
        <v>1</v>
      </c>
      <c r="CA1595">
        <v>0</v>
      </c>
    </row>
    <row r="1596" spans="1:79" customFormat="1" x14ac:dyDescent="0.25">
      <c r="A1596" t="s">
        <v>2838</v>
      </c>
      <c r="B1596" t="s">
        <v>42</v>
      </c>
      <c r="C1596" t="s">
        <v>124</v>
      </c>
      <c r="D1596" t="s">
        <v>947</v>
      </c>
      <c r="E1596">
        <v>2021</v>
      </c>
      <c r="F1596">
        <v>6063</v>
      </c>
      <c r="G1596">
        <v>274</v>
      </c>
      <c r="H1596">
        <v>1</v>
      </c>
      <c r="I1596">
        <v>386</v>
      </c>
      <c r="J1596">
        <v>738</v>
      </c>
      <c r="K1596">
        <v>1023</v>
      </c>
      <c r="L1596">
        <v>874</v>
      </c>
      <c r="M1596">
        <v>778</v>
      </c>
      <c r="N1596">
        <v>802</v>
      </c>
      <c r="O1596">
        <v>804</v>
      </c>
      <c r="P1596">
        <v>555</v>
      </c>
      <c r="Q1596">
        <v>256</v>
      </c>
      <c r="R1596">
        <v>73</v>
      </c>
      <c r="S1596">
        <v>49</v>
      </c>
      <c r="T1596">
        <v>0</v>
      </c>
      <c r="U1596">
        <v>5960</v>
      </c>
      <c r="V1596">
        <v>378</v>
      </c>
      <c r="W1596">
        <v>0</v>
      </c>
      <c r="X1596">
        <v>2766</v>
      </c>
      <c r="Y1596">
        <v>2952</v>
      </c>
      <c r="Z1596">
        <v>620</v>
      </c>
      <c r="AA1596">
        <v>0</v>
      </c>
      <c r="AB1596">
        <v>490</v>
      </c>
      <c r="AC1596">
        <v>5333</v>
      </c>
      <c r="AD1596">
        <v>0</v>
      </c>
      <c r="AE1596">
        <v>515</v>
      </c>
      <c r="AF1596">
        <v>99</v>
      </c>
      <c r="AG1596">
        <v>6058</v>
      </c>
      <c r="AH1596">
        <v>164</v>
      </c>
      <c r="AI1596">
        <v>17</v>
      </c>
      <c r="AJ1596">
        <v>0</v>
      </c>
      <c r="AK1596">
        <v>1071</v>
      </c>
      <c r="AL1596">
        <v>5263</v>
      </c>
      <c r="AM1596">
        <v>4</v>
      </c>
      <c r="AN1596">
        <v>6338</v>
      </c>
      <c r="AO1596">
        <v>0.95661091827074785</v>
      </c>
      <c r="AP1596">
        <v>4.323130325023667E-2</v>
      </c>
      <c r="AQ1596">
        <v>1.577784790154623E-4</v>
      </c>
      <c r="AR1596">
        <v>6.0902492899968443E-2</v>
      </c>
      <c r="AS1596">
        <v>0.1164405175134112</v>
      </c>
      <c r="AT1596">
        <v>0.1614073840328179</v>
      </c>
      <c r="AU1596">
        <v>0.13789839065951401</v>
      </c>
      <c r="AV1596">
        <v>0.12275165667402969</v>
      </c>
      <c r="AW1596">
        <v>0.12653834017040069</v>
      </c>
      <c r="AX1596">
        <v>0.1268538971284317</v>
      </c>
      <c r="AY1596">
        <v>8.7567055853581571E-2</v>
      </c>
      <c r="AZ1596">
        <v>4.0391290627958348E-2</v>
      </c>
      <c r="BA1596">
        <v>7.7311454717576521E-3</v>
      </c>
      <c r="BB1596">
        <v>1.151782896812875E-2</v>
      </c>
      <c r="BC1596">
        <v>0</v>
      </c>
      <c r="BD1596">
        <v>0.9403597349321553</v>
      </c>
      <c r="BE1596">
        <v>5.9640265067844749E-2</v>
      </c>
      <c r="BF1596">
        <v>0</v>
      </c>
      <c r="BG1596">
        <v>0.43641527295676869</v>
      </c>
      <c r="BH1596">
        <v>0.46576207005364467</v>
      </c>
      <c r="BI1596">
        <v>9.7822656989586615E-2</v>
      </c>
      <c r="BJ1596">
        <v>0</v>
      </c>
      <c r="BK1596">
        <v>7.7311454717576528E-2</v>
      </c>
      <c r="BL1596">
        <v>0.84143262858946044</v>
      </c>
      <c r="BM1596">
        <v>0</v>
      </c>
      <c r="BN1596">
        <v>8.1255916692963073E-2</v>
      </c>
      <c r="BO1596">
        <v>1.5620069422530769E-2</v>
      </c>
      <c r="BP1596">
        <v>0.95582202587567056</v>
      </c>
      <c r="BQ1596">
        <v>2.5875670558535811E-2</v>
      </c>
      <c r="BR1596">
        <v>2.682234143262859E-3</v>
      </c>
      <c r="BS1596">
        <v>0</v>
      </c>
      <c r="BT1596">
        <v>0.16898075102556009</v>
      </c>
      <c r="BU1596">
        <v>0.83038813505837805</v>
      </c>
      <c r="BV1596">
        <v>6.3111391606184919E-4</v>
      </c>
      <c r="BW1596">
        <v>1</v>
      </c>
      <c r="BX1596" t="s">
        <v>2837</v>
      </c>
      <c r="BY1596">
        <v>34380</v>
      </c>
      <c r="BZ1596">
        <v>0.1843513670738802</v>
      </c>
      <c r="CA1596">
        <v>0</v>
      </c>
    </row>
    <row r="1597" spans="1:79" customFormat="1" x14ac:dyDescent="0.25">
      <c r="A1597" t="s">
        <v>2839</v>
      </c>
      <c r="B1597" t="s">
        <v>42</v>
      </c>
      <c r="C1597" t="s">
        <v>124</v>
      </c>
      <c r="D1597" t="s">
        <v>949</v>
      </c>
      <c r="E1597">
        <v>2021</v>
      </c>
      <c r="F1597">
        <v>19750</v>
      </c>
      <c r="G1597">
        <v>1733</v>
      </c>
      <c r="H1597">
        <v>6</v>
      </c>
      <c r="I1597">
        <v>3133</v>
      </c>
      <c r="J1597">
        <v>3753</v>
      </c>
      <c r="K1597">
        <v>3516</v>
      </c>
      <c r="L1597">
        <v>2624</v>
      </c>
      <c r="M1597">
        <v>2098</v>
      </c>
      <c r="N1597">
        <v>1948</v>
      </c>
      <c r="O1597">
        <v>1832</v>
      </c>
      <c r="P1597">
        <v>1251</v>
      </c>
      <c r="Q1597">
        <v>653</v>
      </c>
      <c r="R1597">
        <v>157</v>
      </c>
      <c r="S1597">
        <v>524</v>
      </c>
      <c r="T1597">
        <v>0</v>
      </c>
      <c r="U1597">
        <v>19509</v>
      </c>
      <c r="V1597">
        <v>1980</v>
      </c>
      <c r="W1597">
        <v>0</v>
      </c>
      <c r="X1597">
        <v>9102</v>
      </c>
      <c r="Y1597">
        <v>9162</v>
      </c>
      <c r="Z1597">
        <v>3224</v>
      </c>
      <c r="AA1597">
        <v>1</v>
      </c>
      <c r="AB1597">
        <v>1160</v>
      </c>
      <c r="AC1597">
        <v>18452</v>
      </c>
      <c r="AD1597">
        <v>0</v>
      </c>
      <c r="AE1597">
        <v>1877</v>
      </c>
      <c r="AF1597">
        <v>296</v>
      </c>
      <c r="AG1597">
        <v>20929</v>
      </c>
      <c r="AH1597">
        <v>194</v>
      </c>
      <c r="AI1597">
        <v>69</v>
      </c>
      <c r="AJ1597">
        <v>1</v>
      </c>
      <c r="AK1597">
        <v>1681</v>
      </c>
      <c r="AL1597">
        <v>19794</v>
      </c>
      <c r="AM1597">
        <v>14</v>
      </c>
      <c r="AN1597">
        <v>21489</v>
      </c>
      <c r="AO1597">
        <v>0.91907487551770672</v>
      </c>
      <c r="AP1597">
        <v>8.064591186188283E-2</v>
      </c>
      <c r="AQ1597">
        <v>2.7921262041044262E-4</v>
      </c>
      <c r="AR1597">
        <v>0.14579552329098611</v>
      </c>
      <c r="AS1597">
        <v>0.1746474940667318</v>
      </c>
      <c r="AT1597">
        <v>0.1636185955605193</v>
      </c>
      <c r="AU1597">
        <v>0.1221089859928335</v>
      </c>
      <c r="AV1597">
        <v>9.7631346270184743E-2</v>
      </c>
      <c r="AW1597">
        <v>9.0651030759923687E-2</v>
      </c>
      <c r="AX1597">
        <v>8.5252920098655122E-2</v>
      </c>
      <c r="AY1597">
        <v>5.8215831355577272E-2</v>
      </c>
      <c r="AZ1597">
        <v>3.0387640188003169E-2</v>
      </c>
      <c r="BA1597">
        <v>2.438456884917865E-2</v>
      </c>
      <c r="BB1597">
        <v>7.3060635674065798E-3</v>
      </c>
      <c r="BC1597">
        <v>0</v>
      </c>
      <c r="BD1597">
        <v>0.90785983526455394</v>
      </c>
      <c r="BE1597">
        <v>9.2140164735446048E-2</v>
      </c>
      <c r="BF1597">
        <v>0</v>
      </c>
      <c r="BG1597">
        <v>0.42356554516264128</v>
      </c>
      <c r="BH1597">
        <v>0.42635767136674579</v>
      </c>
      <c r="BI1597">
        <v>0.15003024803387779</v>
      </c>
      <c r="BJ1597">
        <v>4.6535436735073759E-5</v>
      </c>
      <c r="BK1597">
        <v>5.3981106612685563E-2</v>
      </c>
      <c r="BL1597">
        <v>0.85867187863558103</v>
      </c>
      <c r="BM1597">
        <v>0</v>
      </c>
      <c r="BN1597">
        <v>8.734701475173344E-2</v>
      </c>
      <c r="BO1597">
        <v>1.377448927358183E-2</v>
      </c>
      <c r="BP1597">
        <v>0.97394015542835866</v>
      </c>
      <c r="BQ1597">
        <v>9.0278747266043097E-3</v>
      </c>
      <c r="BR1597">
        <v>3.210945134720089E-3</v>
      </c>
      <c r="BS1597">
        <v>4.6535436735073759E-5</v>
      </c>
      <c r="BT1597">
        <v>7.8226069151658986E-2</v>
      </c>
      <c r="BU1597">
        <v>0.92112243473404998</v>
      </c>
      <c r="BV1597">
        <v>6.5149611429103258E-4</v>
      </c>
      <c r="BW1597">
        <v>1</v>
      </c>
      <c r="BX1597" t="s">
        <v>2837</v>
      </c>
      <c r="BY1597">
        <v>34380</v>
      </c>
      <c r="BZ1597">
        <v>0.625043630017452</v>
      </c>
      <c r="CA1597">
        <v>0</v>
      </c>
    </row>
    <row r="1598" spans="1:79" customFormat="1" x14ac:dyDescent="0.25">
      <c r="A1598" t="s">
        <v>2840</v>
      </c>
      <c r="B1598" t="s">
        <v>42</v>
      </c>
      <c r="C1598" t="s">
        <v>124</v>
      </c>
      <c r="D1598" t="s">
        <v>951</v>
      </c>
      <c r="E1598">
        <v>2021</v>
      </c>
      <c r="F1598">
        <v>2208</v>
      </c>
      <c r="G1598">
        <v>184</v>
      </c>
      <c r="H1598">
        <v>3</v>
      </c>
      <c r="I1598">
        <v>221</v>
      </c>
      <c r="J1598">
        <v>252</v>
      </c>
      <c r="K1598">
        <v>325</v>
      </c>
      <c r="L1598">
        <v>245</v>
      </c>
      <c r="M1598">
        <v>359</v>
      </c>
      <c r="N1598">
        <v>326</v>
      </c>
      <c r="O1598">
        <v>239</v>
      </c>
      <c r="P1598">
        <v>191</v>
      </c>
      <c r="Q1598">
        <v>130</v>
      </c>
      <c r="R1598">
        <v>52</v>
      </c>
      <c r="S1598">
        <v>55</v>
      </c>
      <c r="T1598">
        <v>0</v>
      </c>
      <c r="U1598">
        <v>1583</v>
      </c>
      <c r="V1598">
        <v>812</v>
      </c>
      <c r="W1598">
        <v>0</v>
      </c>
      <c r="X1598">
        <v>1059</v>
      </c>
      <c r="Y1598">
        <v>1080</v>
      </c>
      <c r="Z1598">
        <v>256</v>
      </c>
      <c r="AA1598">
        <v>0</v>
      </c>
      <c r="AB1598">
        <v>486</v>
      </c>
      <c r="AC1598">
        <v>1623</v>
      </c>
      <c r="AD1598">
        <v>0</v>
      </c>
      <c r="AE1598">
        <v>286</v>
      </c>
      <c r="AF1598">
        <v>98</v>
      </c>
      <c r="AG1598">
        <v>2249</v>
      </c>
      <c r="AH1598">
        <v>47</v>
      </c>
      <c r="AI1598">
        <v>0</v>
      </c>
      <c r="AJ1598">
        <v>1</v>
      </c>
      <c r="AK1598">
        <v>424</v>
      </c>
      <c r="AL1598">
        <v>1969</v>
      </c>
      <c r="AM1598">
        <v>2</v>
      </c>
      <c r="AN1598">
        <v>2395</v>
      </c>
      <c r="AO1598">
        <v>0.92192066805845507</v>
      </c>
      <c r="AP1598">
        <v>7.6826722338204589E-2</v>
      </c>
      <c r="AQ1598">
        <v>1.252609603340292E-3</v>
      </c>
      <c r="AR1598">
        <v>9.2275574112734862E-2</v>
      </c>
      <c r="AS1598">
        <v>0.1052192066805846</v>
      </c>
      <c r="AT1598">
        <v>0.1356993736951983</v>
      </c>
      <c r="AU1598">
        <v>0.1022964509394572</v>
      </c>
      <c r="AV1598">
        <v>0.1498956158663883</v>
      </c>
      <c r="AW1598">
        <v>0.13611691022964509</v>
      </c>
      <c r="AX1598">
        <v>9.9791231732776611E-2</v>
      </c>
      <c r="AY1598">
        <v>7.9749478079331942E-2</v>
      </c>
      <c r="AZ1598">
        <v>5.4279749478079342E-2</v>
      </c>
      <c r="BA1598">
        <v>2.2964509394572029E-2</v>
      </c>
      <c r="BB1598">
        <v>2.1711899791231729E-2</v>
      </c>
      <c r="BC1598">
        <v>0</v>
      </c>
      <c r="BD1598">
        <v>0.6609603340292276</v>
      </c>
      <c r="BE1598">
        <v>0.33903966597077251</v>
      </c>
      <c r="BF1598">
        <v>0</v>
      </c>
      <c r="BG1598">
        <v>0.44217118997912319</v>
      </c>
      <c r="BH1598">
        <v>0.45093945720250522</v>
      </c>
      <c r="BI1598">
        <v>0.1068893528183716</v>
      </c>
      <c r="BJ1598">
        <v>0</v>
      </c>
      <c r="BK1598">
        <v>0.20292275574112731</v>
      </c>
      <c r="BL1598">
        <v>0.67766179540709814</v>
      </c>
      <c r="BM1598">
        <v>0</v>
      </c>
      <c r="BN1598">
        <v>0.11941544885177451</v>
      </c>
      <c r="BO1598">
        <v>4.091858037578288E-2</v>
      </c>
      <c r="BP1598">
        <v>0.93903966597077249</v>
      </c>
      <c r="BQ1598">
        <v>1.9624217118997912E-2</v>
      </c>
      <c r="BR1598">
        <v>0</v>
      </c>
      <c r="BS1598">
        <v>4.1753653444676412E-4</v>
      </c>
      <c r="BT1598">
        <v>0.177035490605428</v>
      </c>
      <c r="BU1598">
        <v>0.82212943632567848</v>
      </c>
      <c r="BV1598">
        <v>8.3507306889352823E-4</v>
      </c>
      <c r="BW1598">
        <v>1</v>
      </c>
      <c r="BX1598" t="s">
        <v>2837</v>
      </c>
      <c r="BY1598">
        <v>34380</v>
      </c>
      <c r="BZ1598">
        <v>6.966259453170448E-2</v>
      </c>
      <c r="CA1598">
        <v>0</v>
      </c>
    </row>
    <row r="1599" spans="1:79" customFormat="1" x14ac:dyDescent="0.25">
      <c r="A1599" t="s">
        <v>2841</v>
      </c>
      <c r="B1599" t="s">
        <v>42</v>
      </c>
      <c r="C1599" t="s">
        <v>124</v>
      </c>
      <c r="D1599" t="s">
        <v>953</v>
      </c>
      <c r="E1599">
        <v>2021</v>
      </c>
      <c r="F1599">
        <v>3848</v>
      </c>
      <c r="G1599">
        <v>303</v>
      </c>
      <c r="H1599">
        <v>4</v>
      </c>
      <c r="I1599">
        <v>226</v>
      </c>
      <c r="J1599">
        <v>440</v>
      </c>
      <c r="K1599">
        <v>547</v>
      </c>
      <c r="L1599">
        <v>551</v>
      </c>
      <c r="M1599">
        <v>523</v>
      </c>
      <c r="N1599">
        <v>523</v>
      </c>
      <c r="O1599">
        <v>537</v>
      </c>
      <c r="P1599">
        <v>442</v>
      </c>
      <c r="Q1599">
        <v>252</v>
      </c>
      <c r="R1599">
        <v>88</v>
      </c>
      <c r="S1599">
        <v>26</v>
      </c>
      <c r="T1599">
        <v>0</v>
      </c>
      <c r="U1599">
        <v>3898</v>
      </c>
      <c r="V1599">
        <v>256</v>
      </c>
      <c r="W1599">
        <v>1</v>
      </c>
      <c r="X1599">
        <v>2480</v>
      </c>
      <c r="Y1599">
        <v>1274</v>
      </c>
      <c r="Z1599">
        <v>401</v>
      </c>
      <c r="AA1599">
        <v>0</v>
      </c>
      <c r="AB1599">
        <v>561</v>
      </c>
      <c r="AC1599">
        <v>1845</v>
      </c>
      <c r="AD1599">
        <v>0</v>
      </c>
      <c r="AE1599">
        <v>1749</v>
      </c>
      <c r="AF1599">
        <v>484</v>
      </c>
      <c r="AG1599">
        <v>2861</v>
      </c>
      <c r="AH1599">
        <v>693</v>
      </c>
      <c r="AI1599">
        <v>117</v>
      </c>
      <c r="AJ1599">
        <v>0</v>
      </c>
      <c r="AK1599">
        <v>231</v>
      </c>
      <c r="AL1599">
        <v>3916</v>
      </c>
      <c r="AM1599">
        <v>8</v>
      </c>
      <c r="AN1599">
        <v>4155</v>
      </c>
      <c r="AO1599">
        <v>0.92611311672683516</v>
      </c>
      <c r="AP1599">
        <v>7.2924187725631764E-2</v>
      </c>
      <c r="AQ1599">
        <v>9.6269554753309261E-4</v>
      </c>
      <c r="AR1599">
        <v>5.4392298435619733E-2</v>
      </c>
      <c r="AS1599">
        <v>0.1058965102286402</v>
      </c>
      <c r="AT1599">
        <v>0.13164861612515039</v>
      </c>
      <c r="AU1599">
        <v>0.1326113116726835</v>
      </c>
      <c r="AV1599">
        <v>0.12587244283995189</v>
      </c>
      <c r="AW1599">
        <v>0.12587244283995189</v>
      </c>
      <c r="AX1599">
        <v>0.12924187725631769</v>
      </c>
      <c r="AY1599">
        <v>0.10637785800240671</v>
      </c>
      <c r="AZ1599">
        <v>6.0649819494584839E-2</v>
      </c>
      <c r="BA1599">
        <v>6.2575210589651022E-3</v>
      </c>
      <c r="BB1599">
        <v>2.117930204572804E-2</v>
      </c>
      <c r="BC1599">
        <v>0</v>
      </c>
      <c r="BD1599">
        <v>0.93814681107099884</v>
      </c>
      <c r="BE1599">
        <v>6.1612515042117927E-2</v>
      </c>
      <c r="BF1599">
        <v>2.4067388688327321E-4</v>
      </c>
      <c r="BG1599">
        <v>0.59687123947051746</v>
      </c>
      <c r="BH1599">
        <v>0.30661853188929</v>
      </c>
      <c r="BI1599">
        <v>9.6510228640192541E-2</v>
      </c>
      <c r="BJ1599">
        <v>0</v>
      </c>
      <c r="BK1599">
        <v>0.13501805054151619</v>
      </c>
      <c r="BL1599">
        <v>0.44404332129963903</v>
      </c>
      <c r="BM1599">
        <v>0</v>
      </c>
      <c r="BN1599">
        <v>0.42093862815884481</v>
      </c>
      <c r="BO1599">
        <v>0.1164861612515042</v>
      </c>
      <c r="BP1599">
        <v>0.6885679903730445</v>
      </c>
      <c r="BQ1599">
        <v>0.16678700361010829</v>
      </c>
      <c r="BR1599">
        <v>2.8158844765342961E-2</v>
      </c>
      <c r="BS1599">
        <v>0</v>
      </c>
      <c r="BT1599">
        <v>5.55956678700361E-2</v>
      </c>
      <c r="BU1599">
        <v>0.94247894103489771</v>
      </c>
      <c r="BV1599">
        <v>1.925391095066185E-3</v>
      </c>
      <c r="BW1599">
        <v>1</v>
      </c>
      <c r="BX1599" t="s">
        <v>2837</v>
      </c>
      <c r="BY1599">
        <v>34380</v>
      </c>
      <c r="BZ1599">
        <v>0.12085514834205929</v>
      </c>
      <c r="CA1599">
        <v>0</v>
      </c>
    </row>
    <row r="1600" spans="1:79" customFormat="1" x14ac:dyDescent="0.25">
      <c r="A1600" t="s">
        <v>2842</v>
      </c>
      <c r="B1600" t="s">
        <v>42</v>
      </c>
      <c r="C1600" t="s">
        <v>124</v>
      </c>
      <c r="D1600" t="s">
        <v>961</v>
      </c>
      <c r="E1600">
        <v>2021</v>
      </c>
      <c r="F1600">
        <v>2</v>
      </c>
      <c r="G1600">
        <v>1</v>
      </c>
      <c r="H1600">
        <v>0</v>
      </c>
      <c r="I1600">
        <v>1</v>
      </c>
      <c r="J1600">
        <v>1</v>
      </c>
      <c r="K1600">
        <v>1</v>
      </c>
      <c r="L1600">
        <v>0</v>
      </c>
      <c r="M1600">
        <v>0</v>
      </c>
      <c r="N1600">
        <v>0</v>
      </c>
      <c r="O1600">
        <v>0</v>
      </c>
      <c r="P1600">
        <v>0</v>
      </c>
      <c r="Q1600">
        <v>0</v>
      </c>
      <c r="R1600">
        <v>0</v>
      </c>
      <c r="S1600">
        <v>0</v>
      </c>
      <c r="T1600">
        <v>0</v>
      </c>
      <c r="U1600">
        <v>3</v>
      </c>
      <c r="V1600">
        <v>0</v>
      </c>
      <c r="W1600">
        <v>0</v>
      </c>
      <c r="X1600">
        <v>3</v>
      </c>
      <c r="Y1600">
        <v>0</v>
      </c>
      <c r="Z1600">
        <v>0</v>
      </c>
      <c r="AA1600">
        <v>0</v>
      </c>
      <c r="AB1600">
        <v>0</v>
      </c>
      <c r="AC1600">
        <v>1</v>
      </c>
      <c r="AD1600">
        <v>2</v>
      </c>
      <c r="AE1600">
        <v>0</v>
      </c>
      <c r="AF1600">
        <v>0</v>
      </c>
      <c r="AG1600">
        <v>0</v>
      </c>
      <c r="AH1600">
        <v>0</v>
      </c>
      <c r="AI1600">
        <v>0</v>
      </c>
      <c r="AJ1600">
        <v>3</v>
      </c>
      <c r="AK1600">
        <v>2</v>
      </c>
      <c r="AL1600">
        <v>1</v>
      </c>
      <c r="AM1600">
        <v>0</v>
      </c>
      <c r="AN1600">
        <v>3</v>
      </c>
      <c r="AO1600">
        <v>0.66666666666666663</v>
      </c>
      <c r="AP1600">
        <v>0.33333333333333331</v>
      </c>
      <c r="AQ1600">
        <v>0</v>
      </c>
      <c r="AR1600">
        <v>0.33333333333333331</v>
      </c>
      <c r="AS1600">
        <v>0.33333333333333331</v>
      </c>
      <c r="AT1600">
        <v>0.33333333333333331</v>
      </c>
      <c r="AU1600">
        <v>0</v>
      </c>
      <c r="AV1600">
        <v>0</v>
      </c>
      <c r="AW1600">
        <v>0</v>
      </c>
      <c r="AX1600">
        <v>0</v>
      </c>
      <c r="AY1600">
        <v>0</v>
      </c>
      <c r="AZ1600">
        <v>0</v>
      </c>
      <c r="BA1600">
        <v>0</v>
      </c>
      <c r="BB1600">
        <v>0</v>
      </c>
      <c r="BC1600">
        <v>0</v>
      </c>
      <c r="BD1600">
        <v>1</v>
      </c>
      <c r="BE1600">
        <v>0</v>
      </c>
      <c r="BF1600">
        <v>0</v>
      </c>
      <c r="BG1600">
        <v>1</v>
      </c>
      <c r="BH1600">
        <v>0</v>
      </c>
      <c r="BI1600">
        <v>0</v>
      </c>
      <c r="BJ1600">
        <v>0</v>
      </c>
      <c r="BK1600">
        <v>0</v>
      </c>
      <c r="BL1600">
        <v>0.33333333333333331</v>
      </c>
      <c r="BM1600">
        <v>0.66666666666666663</v>
      </c>
      <c r="BN1600">
        <v>0</v>
      </c>
      <c r="BO1600">
        <v>0</v>
      </c>
      <c r="BP1600">
        <v>0</v>
      </c>
      <c r="BQ1600">
        <v>0</v>
      </c>
      <c r="BR1600">
        <v>0</v>
      </c>
      <c r="BS1600">
        <v>1</v>
      </c>
      <c r="BT1600">
        <v>0.66666666666666663</v>
      </c>
      <c r="BU1600">
        <v>0.33333333333333331</v>
      </c>
      <c r="BV1600">
        <v>0</v>
      </c>
      <c r="BW1600">
        <v>1</v>
      </c>
      <c r="BX1600" t="s">
        <v>2837</v>
      </c>
      <c r="BY1600">
        <v>34380</v>
      </c>
      <c r="BZ1600">
        <v>8.7260034904013966E-5</v>
      </c>
      <c r="CA1600">
        <v>0</v>
      </c>
    </row>
    <row r="1601" spans="1:79" customFormat="1" x14ac:dyDescent="0.25">
      <c r="A1601" t="s">
        <v>2843</v>
      </c>
      <c r="B1601" t="s">
        <v>42</v>
      </c>
      <c r="C1601" t="s">
        <v>123</v>
      </c>
      <c r="D1601" t="s">
        <v>44</v>
      </c>
      <c r="E1601">
        <v>2021</v>
      </c>
      <c r="F1601">
        <v>34717</v>
      </c>
      <c r="G1601">
        <v>3571</v>
      </c>
      <c r="H1601">
        <v>0</v>
      </c>
      <c r="I1601">
        <v>4486</v>
      </c>
      <c r="J1601">
        <v>6045</v>
      </c>
      <c r="K1601">
        <v>5713</v>
      </c>
      <c r="L1601">
        <v>4756</v>
      </c>
      <c r="M1601">
        <v>4167</v>
      </c>
      <c r="N1601">
        <v>4059</v>
      </c>
      <c r="O1601">
        <v>3735</v>
      </c>
      <c r="P1601">
        <v>2860</v>
      </c>
      <c r="Q1601">
        <v>1375</v>
      </c>
      <c r="R1601">
        <v>522</v>
      </c>
      <c r="S1601">
        <v>570</v>
      </c>
      <c r="T1601">
        <v>0</v>
      </c>
      <c r="U1601">
        <v>32571</v>
      </c>
      <c r="V1601">
        <v>5375</v>
      </c>
      <c r="W1601">
        <v>342</v>
      </c>
      <c r="X1601">
        <v>21906</v>
      </c>
      <c r="Y1601">
        <v>11131</v>
      </c>
      <c r="Z1601">
        <v>5166</v>
      </c>
      <c r="AA1601">
        <v>85</v>
      </c>
      <c r="AB1601">
        <v>3131</v>
      </c>
      <c r="AC1601">
        <v>29858</v>
      </c>
      <c r="AD1601">
        <v>481</v>
      </c>
      <c r="AE1601">
        <v>4818</v>
      </c>
      <c r="AF1601">
        <v>1114</v>
      </c>
      <c r="AG1601">
        <v>34904</v>
      </c>
      <c r="AH1601">
        <v>1453</v>
      </c>
      <c r="AI1601">
        <v>196</v>
      </c>
      <c r="AJ1601">
        <v>621</v>
      </c>
      <c r="AK1601">
        <v>1791</v>
      </c>
      <c r="AL1601">
        <v>36387</v>
      </c>
      <c r="AM1601">
        <v>110</v>
      </c>
      <c r="AN1601">
        <v>38288</v>
      </c>
      <c r="AO1601">
        <v>0.90673318010865023</v>
      </c>
      <c r="AP1601">
        <v>9.3266819891349773E-2</v>
      </c>
      <c r="AQ1601">
        <v>0</v>
      </c>
      <c r="AR1601">
        <v>0.117164646886753</v>
      </c>
      <c r="AS1601">
        <v>0.15788236523192639</v>
      </c>
      <c r="AT1601">
        <v>0.14921124111993311</v>
      </c>
      <c r="AU1601">
        <v>0.1242164646886753</v>
      </c>
      <c r="AV1601">
        <v>0.1088330547430004</v>
      </c>
      <c r="AW1601">
        <v>0.10601232762223151</v>
      </c>
      <c r="AX1601">
        <v>9.755014625992478E-2</v>
      </c>
      <c r="AY1601">
        <v>7.4697033012954453E-2</v>
      </c>
      <c r="AZ1601">
        <v>3.5912035102381952E-2</v>
      </c>
      <c r="BA1601">
        <v>1.4887170915169241E-2</v>
      </c>
      <c r="BB1601">
        <v>1.3633514417049729E-2</v>
      </c>
      <c r="BC1601">
        <v>0</v>
      </c>
      <c r="BD1601">
        <v>0.85068428750522362</v>
      </c>
      <c r="BE1601">
        <v>0.14038340994567489</v>
      </c>
      <c r="BF1601">
        <v>8.9323025491015468E-3</v>
      </c>
      <c r="BG1601">
        <v>0.57213748432929379</v>
      </c>
      <c r="BH1601">
        <v>0.2907177183451734</v>
      </c>
      <c r="BI1601">
        <v>0.13492478061011279</v>
      </c>
      <c r="BJ1601">
        <v>2.220016715419975E-3</v>
      </c>
      <c r="BK1601">
        <v>8.1774968658587549E-2</v>
      </c>
      <c r="BL1601">
        <v>0.77982657751776019</v>
      </c>
      <c r="BM1601">
        <v>1.2562682824905981E-2</v>
      </c>
      <c r="BN1601">
        <v>0.12583577099874629</v>
      </c>
      <c r="BO1601">
        <v>2.9095277893857081E-2</v>
      </c>
      <c r="BP1601">
        <v>0.91161721688257413</v>
      </c>
      <c r="BQ1601">
        <v>3.7949226911826159E-2</v>
      </c>
      <c r="BR1601">
        <v>5.1190973673213543E-3</v>
      </c>
      <c r="BS1601">
        <v>1.6219180944421228E-2</v>
      </c>
      <c r="BT1601">
        <v>4.6777058086084407E-2</v>
      </c>
      <c r="BU1601">
        <v>0.95034997910572505</v>
      </c>
      <c r="BV1601">
        <v>2.8729628081905559E-3</v>
      </c>
      <c r="BW1601">
        <v>1</v>
      </c>
      <c r="BX1601" t="s">
        <v>2844</v>
      </c>
      <c r="BY1601">
        <v>38288</v>
      </c>
      <c r="BZ1601">
        <v>1</v>
      </c>
      <c r="CA1601">
        <v>0</v>
      </c>
    </row>
    <row r="1602" spans="1:79" customFormat="1" x14ac:dyDescent="0.25">
      <c r="A1602" t="s">
        <v>2845</v>
      </c>
      <c r="B1602" t="s">
        <v>42</v>
      </c>
      <c r="C1602" t="s">
        <v>123</v>
      </c>
      <c r="D1602" t="s">
        <v>947</v>
      </c>
      <c r="E1602">
        <v>2021</v>
      </c>
      <c r="F1602">
        <v>6360</v>
      </c>
      <c r="G1602">
        <v>387</v>
      </c>
      <c r="H1602">
        <v>0</v>
      </c>
      <c r="I1602">
        <v>464</v>
      </c>
      <c r="J1602">
        <v>779</v>
      </c>
      <c r="K1602">
        <v>943</v>
      </c>
      <c r="L1602">
        <v>937</v>
      </c>
      <c r="M1602">
        <v>813</v>
      </c>
      <c r="N1602">
        <v>830</v>
      </c>
      <c r="O1602">
        <v>825</v>
      </c>
      <c r="P1602">
        <v>675</v>
      </c>
      <c r="Q1602">
        <v>333</v>
      </c>
      <c r="R1602">
        <v>116</v>
      </c>
      <c r="S1602">
        <v>32</v>
      </c>
      <c r="T1602">
        <v>0</v>
      </c>
      <c r="U1602">
        <v>6101</v>
      </c>
      <c r="V1602">
        <v>594</v>
      </c>
      <c r="W1602">
        <v>52</v>
      </c>
      <c r="X1602">
        <v>3407</v>
      </c>
      <c r="Y1602">
        <v>2291</v>
      </c>
      <c r="Z1602">
        <v>1039</v>
      </c>
      <c r="AA1602">
        <v>10</v>
      </c>
      <c r="AB1602">
        <v>693</v>
      </c>
      <c r="AC1602">
        <v>5377</v>
      </c>
      <c r="AD1602">
        <v>16</v>
      </c>
      <c r="AE1602">
        <v>661</v>
      </c>
      <c r="AF1602">
        <v>125</v>
      </c>
      <c r="AG1602">
        <v>6414</v>
      </c>
      <c r="AH1602">
        <v>132</v>
      </c>
      <c r="AI1602">
        <v>23</v>
      </c>
      <c r="AJ1602">
        <v>53</v>
      </c>
      <c r="AK1602">
        <v>662</v>
      </c>
      <c r="AL1602">
        <v>6056</v>
      </c>
      <c r="AM1602">
        <v>29</v>
      </c>
      <c r="AN1602">
        <v>6747</v>
      </c>
      <c r="AO1602">
        <v>0.94264117385504664</v>
      </c>
      <c r="AP1602">
        <v>5.7358826144953308E-2</v>
      </c>
      <c r="AQ1602">
        <v>0</v>
      </c>
      <c r="AR1602">
        <v>6.8771305765525426E-2</v>
      </c>
      <c r="AS1602">
        <v>0.1154587223951386</v>
      </c>
      <c r="AT1602">
        <v>0.13976582184674671</v>
      </c>
      <c r="AU1602">
        <v>0.13887653772046829</v>
      </c>
      <c r="AV1602">
        <v>0.1204979991107159</v>
      </c>
      <c r="AW1602">
        <v>0.1230176374685045</v>
      </c>
      <c r="AX1602">
        <v>0.1222765673632726</v>
      </c>
      <c r="AY1602">
        <v>0.1000444642063139</v>
      </c>
      <c r="AZ1602">
        <v>4.9355269008448201E-2</v>
      </c>
      <c r="BA1602">
        <v>4.7428486734845112E-3</v>
      </c>
      <c r="BB1602">
        <v>1.719282644138136E-2</v>
      </c>
      <c r="BC1602">
        <v>0</v>
      </c>
      <c r="BD1602">
        <v>0.90425374240403145</v>
      </c>
      <c r="BE1602">
        <v>8.8039128501556249E-2</v>
      </c>
      <c r="BF1602">
        <v>7.7071290944123313E-3</v>
      </c>
      <c r="BG1602">
        <v>0.50496516970505412</v>
      </c>
      <c r="BH1602">
        <v>0.33955832221728183</v>
      </c>
      <c r="BI1602">
        <v>0.15399436786720019</v>
      </c>
      <c r="BJ1602">
        <v>1.48214021046391E-3</v>
      </c>
      <c r="BK1602">
        <v>0.102712316585149</v>
      </c>
      <c r="BL1602">
        <v>0.79694679116644429</v>
      </c>
      <c r="BM1602">
        <v>2.3714243367422561E-3</v>
      </c>
      <c r="BN1602">
        <v>9.7969467911664443E-2</v>
      </c>
      <c r="BO1602">
        <v>1.8526752630798868E-2</v>
      </c>
      <c r="BP1602">
        <v>0.95064473099155178</v>
      </c>
      <c r="BQ1602">
        <v>1.9564250778123609E-2</v>
      </c>
      <c r="BR1602">
        <v>3.4089224840669931E-3</v>
      </c>
      <c r="BS1602">
        <v>7.8553431154587232E-3</v>
      </c>
      <c r="BT1602">
        <v>9.8117681932710837E-2</v>
      </c>
      <c r="BU1602">
        <v>0.89758411145694383</v>
      </c>
      <c r="BV1602">
        <v>4.2982066103453391E-3</v>
      </c>
      <c r="BW1602">
        <v>1</v>
      </c>
      <c r="BX1602" t="s">
        <v>2844</v>
      </c>
      <c r="BY1602">
        <v>38288</v>
      </c>
      <c r="BZ1602">
        <v>0.17621709151692441</v>
      </c>
      <c r="CA1602">
        <v>0</v>
      </c>
    </row>
    <row r="1603" spans="1:79" customFormat="1" x14ac:dyDescent="0.25">
      <c r="A1603" t="s">
        <v>2846</v>
      </c>
      <c r="B1603" t="s">
        <v>42</v>
      </c>
      <c r="C1603" t="s">
        <v>123</v>
      </c>
      <c r="D1603" t="s">
        <v>949</v>
      </c>
      <c r="E1603">
        <v>2021</v>
      </c>
      <c r="F1603">
        <v>22002</v>
      </c>
      <c r="G1603">
        <v>2549</v>
      </c>
      <c r="H1603">
        <v>0</v>
      </c>
      <c r="I1603">
        <v>3632</v>
      </c>
      <c r="J1603">
        <v>4493</v>
      </c>
      <c r="K1603">
        <v>3929</v>
      </c>
      <c r="L1603">
        <v>2994</v>
      </c>
      <c r="M1603">
        <v>2564</v>
      </c>
      <c r="N1603">
        <v>2308</v>
      </c>
      <c r="O1603">
        <v>1992</v>
      </c>
      <c r="P1603">
        <v>1392</v>
      </c>
      <c r="Q1603">
        <v>561</v>
      </c>
      <c r="R1603">
        <v>191</v>
      </c>
      <c r="S1603">
        <v>495</v>
      </c>
      <c r="T1603">
        <v>0</v>
      </c>
      <c r="U1603">
        <v>21036</v>
      </c>
      <c r="V1603">
        <v>3298</v>
      </c>
      <c r="W1603">
        <v>217</v>
      </c>
      <c r="X1603">
        <v>14260</v>
      </c>
      <c r="Y1603">
        <v>7179</v>
      </c>
      <c r="Z1603">
        <v>3099</v>
      </c>
      <c r="AA1603">
        <v>13</v>
      </c>
      <c r="AB1603">
        <v>1384</v>
      </c>
      <c r="AC1603">
        <v>21254</v>
      </c>
      <c r="AD1603">
        <v>102</v>
      </c>
      <c r="AE1603">
        <v>1811</v>
      </c>
      <c r="AF1603">
        <v>376</v>
      </c>
      <c r="AG1603">
        <v>23709</v>
      </c>
      <c r="AH1603">
        <v>293</v>
      </c>
      <c r="AI1603">
        <v>44</v>
      </c>
      <c r="AJ1603">
        <v>129</v>
      </c>
      <c r="AK1603">
        <v>847</v>
      </c>
      <c r="AL1603">
        <v>23669</v>
      </c>
      <c r="AM1603">
        <v>35</v>
      </c>
      <c r="AN1603">
        <v>24551</v>
      </c>
      <c r="AO1603">
        <v>0.89617530854140359</v>
      </c>
      <c r="AP1603">
        <v>0.10382469145859639</v>
      </c>
      <c r="AQ1603">
        <v>0</v>
      </c>
      <c r="AR1603">
        <v>0.14793694757851</v>
      </c>
      <c r="AS1603">
        <v>0.18300680216691781</v>
      </c>
      <c r="AT1603">
        <v>0.16003421449228139</v>
      </c>
      <c r="AU1603">
        <v>0.1219502260600383</v>
      </c>
      <c r="AV1603">
        <v>0.1044356645350495</v>
      </c>
      <c r="AW1603">
        <v>9.4008390696916619E-2</v>
      </c>
      <c r="AX1603">
        <v>8.1137224552971371E-2</v>
      </c>
      <c r="AY1603">
        <v>5.6698301494847461E-2</v>
      </c>
      <c r="AZ1603">
        <v>2.2850393059345851E-2</v>
      </c>
      <c r="BA1603">
        <v>2.016211152295222E-2</v>
      </c>
      <c r="BB1603">
        <v>7.7797238401694432E-3</v>
      </c>
      <c r="BC1603">
        <v>0</v>
      </c>
      <c r="BD1603">
        <v>0.85682864241782408</v>
      </c>
      <c r="BE1603">
        <v>0.1343326137428211</v>
      </c>
      <c r="BF1603">
        <v>8.8387438393548127E-3</v>
      </c>
      <c r="BG1603">
        <v>0.58083173801474486</v>
      </c>
      <c r="BH1603">
        <v>0.29241171439045249</v>
      </c>
      <c r="BI1603">
        <v>0.12622703759521001</v>
      </c>
      <c r="BJ1603">
        <v>5.2950999959268461E-4</v>
      </c>
      <c r="BK1603">
        <v>5.6372449187405811E-2</v>
      </c>
      <c r="BL1603">
        <v>0.86570811779560919</v>
      </c>
      <c r="BM1603">
        <v>4.1546169198810644E-3</v>
      </c>
      <c r="BN1603">
        <v>7.3764816097103988E-2</v>
      </c>
      <c r="BO1603">
        <v>1.5315058449757651E-2</v>
      </c>
      <c r="BP1603">
        <v>0.96570404464176607</v>
      </c>
      <c r="BQ1603">
        <v>1.193434076005051E-2</v>
      </c>
      <c r="BR1603">
        <v>1.7921876909290861E-3</v>
      </c>
      <c r="BS1603">
        <v>5.2543684574966392E-3</v>
      </c>
      <c r="BT1603">
        <v>3.449961305038491E-2</v>
      </c>
      <c r="BU1603">
        <v>0.96407478310455785</v>
      </c>
      <c r="BV1603">
        <v>1.4256038450572281E-3</v>
      </c>
      <c r="BW1603">
        <v>1</v>
      </c>
      <c r="BX1603" t="s">
        <v>2844</v>
      </c>
      <c r="BY1603">
        <v>38288</v>
      </c>
      <c r="BZ1603">
        <v>0.64121918094442121</v>
      </c>
      <c r="CA1603">
        <v>0</v>
      </c>
    </row>
    <row r="1604" spans="1:79" customFormat="1" x14ac:dyDescent="0.25">
      <c r="A1604" t="s">
        <v>2847</v>
      </c>
      <c r="B1604" t="s">
        <v>42</v>
      </c>
      <c r="C1604" t="s">
        <v>123</v>
      </c>
      <c r="D1604" t="s">
        <v>951</v>
      </c>
      <c r="E1604">
        <v>2021</v>
      </c>
      <c r="F1604">
        <v>2233</v>
      </c>
      <c r="G1604">
        <v>239</v>
      </c>
      <c r="H1604">
        <v>0</v>
      </c>
      <c r="I1604">
        <v>133</v>
      </c>
      <c r="J1604">
        <v>258</v>
      </c>
      <c r="K1604">
        <v>266</v>
      </c>
      <c r="L1604">
        <v>236</v>
      </c>
      <c r="M1604">
        <v>301</v>
      </c>
      <c r="N1604">
        <v>357</v>
      </c>
      <c r="O1604">
        <v>323</v>
      </c>
      <c r="P1604">
        <v>313</v>
      </c>
      <c r="Q1604">
        <v>187</v>
      </c>
      <c r="R1604">
        <v>88</v>
      </c>
      <c r="S1604">
        <v>10</v>
      </c>
      <c r="T1604">
        <v>0</v>
      </c>
      <c r="U1604">
        <v>1384</v>
      </c>
      <c r="V1604">
        <v>1046</v>
      </c>
      <c r="W1604">
        <v>42</v>
      </c>
      <c r="X1604">
        <v>1462</v>
      </c>
      <c r="Y1604">
        <v>688</v>
      </c>
      <c r="Z1604">
        <v>314</v>
      </c>
      <c r="AA1604">
        <v>8</v>
      </c>
      <c r="AB1604">
        <v>538</v>
      </c>
      <c r="AC1604">
        <v>1758</v>
      </c>
      <c r="AD1604">
        <v>9</v>
      </c>
      <c r="AE1604">
        <v>167</v>
      </c>
      <c r="AF1604">
        <v>73</v>
      </c>
      <c r="AG1604">
        <v>2370</v>
      </c>
      <c r="AH1604">
        <v>26</v>
      </c>
      <c r="AI1604">
        <v>0</v>
      </c>
      <c r="AJ1604">
        <v>3</v>
      </c>
      <c r="AK1604">
        <v>127</v>
      </c>
      <c r="AL1604">
        <v>2334</v>
      </c>
      <c r="AM1604">
        <v>11</v>
      </c>
      <c r="AN1604">
        <v>2472</v>
      </c>
      <c r="AO1604">
        <v>0.90331715210355989</v>
      </c>
      <c r="AP1604">
        <v>9.6682847896440133E-2</v>
      </c>
      <c r="AQ1604">
        <v>0</v>
      </c>
      <c r="AR1604">
        <v>5.3802588996763753E-2</v>
      </c>
      <c r="AS1604">
        <v>0.10436893203883491</v>
      </c>
      <c r="AT1604">
        <v>0.10760517799352751</v>
      </c>
      <c r="AU1604">
        <v>9.5469255663430425E-2</v>
      </c>
      <c r="AV1604">
        <v>0.1217637540453074</v>
      </c>
      <c r="AW1604">
        <v>0.1444174757281553</v>
      </c>
      <c r="AX1604">
        <v>0.13066343042071199</v>
      </c>
      <c r="AY1604">
        <v>0.12661812297734629</v>
      </c>
      <c r="AZ1604">
        <v>7.5647249190938515E-2</v>
      </c>
      <c r="BA1604">
        <v>4.0453074433656946E-3</v>
      </c>
      <c r="BB1604">
        <v>3.5598705501618123E-2</v>
      </c>
      <c r="BC1604">
        <v>0</v>
      </c>
      <c r="BD1604">
        <v>0.55987055016181231</v>
      </c>
      <c r="BE1604">
        <v>0.42313915857605178</v>
      </c>
      <c r="BF1604">
        <v>1.6990291262135922E-2</v>
      </c>
      <c r="BG1604">
        <v>0.59142394822006472</v>
      </c>
      <c r="BH1604">
        <v>0.27831715210355989</v>
      </c>
      <c r="BI1604">
        <v>0.12702265372168281</v>
      </c>
      <c r="BJ1604">
        <v>3.2362459546925568E-3</v>
      </c>
      <c r="BK1604">
        <v>0.2176375404530744</v>
      </c>
      <c r="BL1604">
        <v>0.71116504854368934</v>
      </c>
      <c r="BM1604">
        <v>3.6407766990291259E-3</v>
      </c>
      <c r="BN1604">
        <v>6.7556634304207122E-2</v>
      </c>
      <c r="BO1604">
        <v>2.9530744336569579E-2</v>
      </c>
      <c r="BP1604">
        <v>0.95873786407766992</v>
      </c>
      <c r="BQ1604">
        <v>1.0517799352750811E-2</v>
      </c>
      <c r="BR1604">
        <v>0</v>
      </c>
      <c r="BS1604">
        <v>1.2135922330097091E-3</v>
      </c>
      <c r="BT1604">
        <v>5.1375404530744337E-2</v>
      </c>
      <c r="BU1604">
        <v>0.94417475728155342</v>
      </c>
      <c r="BV1604">
        <v>4.4498381877022654E-3</v>
      </c>
      <c r="BW1604">
        <v>1</v>
      </c>
      <c r="BX1604" t="s">
        <v>2844</v>
      </c>
      <c r="BY1604">
        <v>38288</v>
      </c>
      <c r="BZ1604">
        <v>6.4563309653155029E-2</v>
      </c>
      <c r="CA1604">
        <v>0</v>
      </c>
    </row>
    <row r="1605" spans="1:79" customFormat="1" x14ac:dyDescent="0.25">
      <c r="A1605" t="s">
        <v>2848</v>
      </c>
      <c r="B1605" t="s">
        <v>42</v>
      </c>
      <c r="C1605" t="s">
        <v>123</v>
      </c>
      <c r="D1605" t="s">
        <v>953</v>
      </c>
      <c r="E1605">
        <v>2021</v>
      </c>
      <c r="F1605">
        <v>3758</v>
      </c>
      <c r="G1605">
        <v>370</v>
      </c>
      <c r="H1605">
        <v>0</v>
      </c>
      <c r="I1605">
        <v>200</v>
      </c>
      <c r="J1605">
        <v>437</v>
      </c>
      <c r="K1605">
        <v>518</v>
      </c>
      <c r="L1605">
        <v>559</v>
      </c>
      <c r="M1605">
        <v>470</v>
      </c>
      <c r="N1605">
        <v>535</v>
      </c>
      <c r="O1605">
        <v>561</v>
      </c>
      <c r="P1605">
        <v>447</v>
      </c>
      <c r="Q1605">
        <v>267</v>
      </c>
      <c r="R1605">
        <v>116</v>
      </c>
      <c r="S1605">
        <v>18</v>
      </c>
      <c r="T1605">
        <v>0</v>
      </c>
      <c r="U1605">
        <v>3704</v>
      </c>
      <c r="V1605">
        <v>399</v>
      </c>
      <c r="W1605">
        <v>25</v>
      </c>
      <c r="X1605">
        <v>2627</v>
      </c>
      <c r="Y1605">
        <v>872</v>
      </c>
      <c r="Z1605">
        <v>620</v>
      </c>
      <c r="AA1605">
        <v>9</v>
      </c>
      <c r="AB1605">
        <v>507</v>
      </c>
      <c r="AC1605">
        <v>1438</v>
      </c>
      <c r="AD1605">
        <v>28</v>
      </c>
      <c r="AE1605">
        <v>2155</v>
      </c>
      <c r="AF1605">
        <v>532</v>
      </c>
      <c r="AG1605">
        <v>2375</v>
      </c>
      <c r="AH1605">
        <v>999</v>
      </c>
      <c r="AI1605">
        <v>129</v>
      </c>
      <c r="AJ1605">
        <v>93</v>
      </c>
      <c r="AK1605">
        <v>123</v>
      </c>
      <c r="AL1605">
        <v>3974</v>
      </c>
      <c r="AM1605">
        <v>31</v>
      </c>
      <c r="AN1605">
        <v>4128</v>
      </c>
      <c r="AO1605">
        <v>0.91036821705426352</v>
      </c>
      <c r="AP1605">
        <v>8.9631782945736441E-2</v>
      </c>
      <c r="AQ1605">
        <v>0</v>
      </c>
      <c r="AR1605">
        <v>4.8449612403100778E-2</v>
      </c>
      <c r="AS1605">
        <v>0.1058624031007752</v>
      </c>
      <c r="AT1605">
        <v>0.12548449612403101</v>
      </c>
      <c r="AU1605">
        <v>0.13541666666666671</v>
      </c>
      <c r="AV1605">
        <v>0.1138565891472868</v>
      </c>
      <c r="AW1605">
        <v>0.12960271317829461</v>
      </c>
      <c r="AX1605">
        <v>0.13590116279069769</v>
      </c>
      <c r="AY1605">
        <v>0.1082848837209302</v>
      </c>
      <c r="AZ1605">
        <v>6.4680232558139539E-2</v>
      </c>
      <c r="BA1605">
        <v>4.3604651162790697E-3</v>
      </c>
      <c r="BB1605">
        <v>2.8100775193798451E-2</v>
      </c>
      <c r="BC1605">
        <v>0</v>
      </c>
      <c r="BD1605">
        <v>0.8972868217054264</v>
      </c>
      <c r="BE1605">
        <v>9.6656976744186052E-2</v>
      </c>
      <c r="BF1605">
        <v>6.0562015503875972E-3</v>
      </c>
      <c r="BG1605">
        <v>0.63638565891472865</v>
      </c>
      <c r="BH1605">
        <v>0.21124031007751939</v>
      </c>
      <c r="BI1605">
        <v>0.15019379844961239</v>
      </c>
      <c r="BJ1605">
        <v>2.1802325581395349E-3</v>
      </c>
      <c r="BK1605">
        <v>0.1228197674418605</v>
      </c>
      <c r="BL1605">
        <v>0.34835271317829458</v>
      </c>
      <c r="BM1605">
        <v>6.7829457364341084E-3</v>
      </c>
      <c r="BN1605">
        <v>0.52204457364341084</v>
      </c>
      <c r="BO1605">
        <v>0.1288759689922481</v>
      </c>
      <c r="BP1605">
        <v>0.57533914728682167</v>
      </c>
      <c r="BQ1605">
        <v>0.24200581395348841</v>
      </c>
      <c r="BR1605">
        <v>3.125E-2</v>
      </c>
      <c r="BS1605">
        <v>2.2529069767441859E-2</v>
      </c>
      <c r="BT1605">
        <v>2.9796511627906981E-2</v>
      </c>
      <c r="BU1605">
        <v>0.96269379844961245</v>
      </c>
      <c r="BV1605">
        <v>7.5096899224806196E-3</v>
      </c>
      <c r="BW1605">
        <v>1</v>
      </c>
      <c r="BX1605" t="s">
        <v>2844</v>
      </c>
      <c r="BY1605">
        <v>38288</v>
      </c>
      <c r="BZ1605">
        <v>0.1078144588382783</v>
      </c>
      <c r="CA1605">
        <v>0</v>
      </c>
    </row>
    <row r="1606" spans="1:79" customFormat="1" x14ac:dyDescent="0.25">
      <c r="A1606" t="s">
        <v>2849</v>
      </c>
      <c r="B1606" t="s">
        <v>42</v>
      </c>
      <c r="C1606" t="s">
        <v>123</v>
      </c>
      <c r="D1606" t="s">
        <v>961</v>
      </c>
      <c r="E1606">
        <v>2021</v>
      </c>
      <c r="F1606">
        <v>364</v>
      </c>
      <c r="G1606">
        <v>26</v>
      </c>
      <c r="H1606">
        <v>0</v>
      </c>
      <c r="I1606">
        <v>57</v>
      </c>
      <c r="J1606">
        <v>78</v>
      </c>
      <c r="K1606">
        <v>57</v>
      </c>
      <c r="L1606">
        <v>30</v>
      </c>
      <c r="M1606">
        <v>19</v>
      </c>
      <c r="N1606">
        <v>29</v>
      </c>
      <c r="O1606">
        <v>34</v>
      </c>
      <c r="P1606">
        <v>33</v>
      </c>
      <c r="Q1606">
        <v>27</v>
      </c>
      <c r="R1606">
        <v>11</v>
      </c>
      <c r="S1606">
        <v>15</v>
      </c>
      <c r="T1606">
        <v>0</v>
      </c>
      <c r="U1606">
        <v>346</v>
      </c>
      <c r="V1606">
        <v>38</v>
      </c>
      <c r="W1606">
        <v>6</v>
      </c>
      <c r="X1606">
        <v>150</v>
      </c>
      <c r="Y1606">
        <v>101</v>
      </c>
      <c r="Z1606">
        <v>94</v>
      </c>
      <c r="AA1606">
        <v>45</v>
      </c>
      <c r="AB1606">
        <v>9</v>
      </c>
      <c r="AC1606">
        <v>31</v>
      </c>
      <c r="AD1606">
        <v>326</v>
      </c>
      <c r="AE1606">
        <v>24</v>
      </c>
      <c r="AF1606">
        <v>8</v>
      </c>
      <c r="AG1606">
        <v>36</v>
      </c>
      <c r="AH1606">
        <v>3</v>
      </c>
      <c r="AI1606">
        <v>0</v>
      </c>
      <c r="AJ1606">
        <v>343</v>
      </c>
      <c r="AK1606">
        <v>32</v>
      </c>
      <c r="AL1606">
        <v>354</v>
      </c>
      <c r="AM1606">
        <v>4</v>
      </c>
      <c r="AN1606">
        <v>390</v>
      </c>
      <c r="AO1606">
        <v>0.93333333333333335</v>
      </c>
      <c r="AP1606">
        <v>6.6666666666666666E-2</v>
      </c>
      <c r="AQ1606">
        <v>0</v>
      </c>
      <c r="AR1606">
        <v>0.14615384615384619</v>
      </c>
      <c r="AS1606">
        <v>0.2</v>
      </c>
      <c r="AT1606">
        <v>0.14615384615384619</v>
      </c>
      <c r="AU1606">
        <v>7.6923076923076927E-2</v>
      </c>
      <c r="AV1606">
        <v>4.8717948717948718E-2</v>
      </c>
      <c r="AW1606">
        <v>7.4358974358974358E-2</v>
      </c>
      <c r="AX1606">
        <v>8.7179487179487175E-2</v>
      </c>
      <c r="AY1606">
        <v>8.461538461538462E-2</v>
      </c>
      <c r="AZ1606">
        <v>6.9230769230769235E-2</v>
      </c>
      <c r="BA1606">
        <v>3.8461538461538457E-2</v>
      </c>
      <c r="BB1606">
        <v>2.8205128205128209E-2</v>
      </c>
      <c r="BC1606">
        <v>0</v>
      </c>
      <c r="BD1606">
        <v>0.88717948717948714</v>
      </c>
      <c r="BE1606">
        <v>9.7435897435897437E-2</v>
      </c>
      <c r="BF1606">
        <v>1.5384615384615391E-2</v>
      </c>
      <c r="BG1606">
        <v>0.38461538461538458</v>
      </c>
      <c r="BH1606">
        <v>0.258974358974359</v>
      </c>
      <c r="BI1606">
        <v>0.241025641025641</v>
      </c>
      <c r="BJ1606">
        <v>0.1153846153846154</v>
      </c>
      <c r="BK1606">
        <v>2.3076923076923082E-2</v>
      </c>
      <c r="BL1606">
        <v>7.9487179487179482E-2</v>
      </c>
      <c r="BM1606">
        <v>0.83589743589743593</v>
      </c>
      <c r="BN1606">
        <v>6.1538461538461542E-2</v>
      </c>
      <c r="BO1606">
        <v>2.0512820512820509E-2</v>
      </c>
      <c r="BP1606">
        <v>9.2307692307692313E-2</v>
      </c>
      <c r="BQ1606">
        <v>7.6923076923076927E-3</v>
      </c>
      <c r="BR1606">
        <v>0</v>
      </c>
      <c r="BS1606">
        <v>0.87948717948717947</v>
      </c>
      <c r="BT1606">
        <v>8.2051282051282051E-2</v>
      </c>
      <c r="BU1606">
        <v>0.90769230769230769</v>
      </c>
      <c r="BV1606">
        <v>1.025641025641026E-2</v>
      </c>
      <c r="BW1606">
        <v>1</v>
      </c>
      <c r="BX1606" t="s">
        <v>2844</v>
      </c>
      <c r="BY1606">
        <v>38288</v>
      </c>
      <c r="BZ1606">
        <v>1.018595904722106E-2</v>
      </c>
      <c r="CA1606">
        <v>0</v>
      </c>
    </row>
    <row r="1607" spans="1:79" customFormat="1" x14ac:dyDescent="0.25">
      <c r="A1607" t="s">
        <v>2850</v>
      </c>
      <c r="B1607" t="s">
        <v>42</v>
      </c>
      <c r="C1607" t="s">
        <v>376</v>
      </c>
      <c r="D1607" t="s">
        <v>44</v>
      </c>
      <c r="E1607">
        <v>2021</v>
      </c>
      <c r="F1607">
        <v>7073</v>
      </c>
      <c r="G1607">
        <v>462</v>
      </c>
      <c r="H1607">
        <v>0</v>
      </c>
      <c r="I1607">
        <v>746</v>
      </c>
      <c r="J1607">
        <v>889</v>
      </c>
      <c r="K1607">
        <v>954</v>
      </c>
      <c r="L1607">
        <v>867</v>
      </c>
      <c r="M1607">
        <v>857</v>
      </c>
      <c r="N1607">
        <v>1073</v>
      </c>
      <c r="O1607">
        <v>1054</v>
      </c>
      <c r="P1607">
        <v>581</v>
      </c>
      <c r="Q1607">
        <v>275</v>
      </c>
      <c r="R1607">
        <v>75</v>
      </c>
      <c r="S1607">
        <v>164</v>
      </c>
      <c r="T1607">
        <v>0</v>
      </c>
      <c r="U1607">
        <v>7404</v>
      </c>
      <c r="V1607">
        <v>131</v>
      </c>
      <c r="W1607">
        <v>0</v>
      </c>
      <c r="X1607">
        <v>4914</v>
      </c>
      <c r="Y1607">
        <v>1764</v>
      </c>
      <c r="Z1607">
        <v>857</v>
      </c>
      <c r="AA1607">
        <v>0</v>
      </c>
      <c r="AB1607">
        <v>857</v>
      </c>
      <c r="AC1607">
        <v>5852</v>
      </c>
      <c r="AD1607">
        <v>0</v>
      </c>
      <c r="AE1607">
        <v>826</v>
      </c>
      <c r="AF1607">
        <v>432</v>
      </c>
      <c r="AG1607">
        <v>6794</v>
      </c>
      <c r="AH1607">
        <v>278</v>
      </c>
      <c r="AI1607">
        <v>31</v>
      </c>
      <c r="AJ1607">
        <v>0</v>
      </c>
      <c r="AK1607">
        <v>1480</v>
      </c>
      <c r="AL1607">
        <v>6048</v>
      </c>
      <c r="AM1607">
        <v>7</v>
      </c>
      <c r="AN1607">
        <v>7535</v>
      </c>
      <c r="AO1607">
        <v>0.9386861313868613</v>
      </c>
      <c r="AP1607">
        <v>6.1313868613138693E-2</v>
      </c>
      <c r="AQ1607">
        <v>0</v>
      </c>
      <c r="AR1607">
        <v>9.900464499004645E-2</v>
      </c>
      <c r="AS1607">
        <v>0.1179827471798275</v>
      </c>
      <c r="AT1607">
        <v>0.12660915726609159</v>
      </c>
      <c r="AU1607">
        <v>0.1150630391506304</v>
      </c>
      <c r="AV1607">
        <v>0.113735899137359</v>
      </c>
      <c r="AW1607">
        <v>0.1424021234240212</v>
      </c>
      <c r="AX1607">
        <v>0.13988055739880559</v>
      </c>
      <c r="AY1607">
        <v>7.7106834771068347E-2</v>
      </c>
      <c r="AZ1607">
        <v>3.6496350364963501E-2</v>
      </c>
      <c r="BA1607">
        <v>2.1765096217650961E-2</v>
      </c>
      <c r="BB1607">
        <v>9.9535500995355016E-3</v>
      </c>
      <c r="BC1607">
        <v>0</v>
      </c>
      <c r="BD1607">
        <v>0.98261446582614465</v>
      </c>
      <c r="BE1607">
        <v>1.7385534173855341E-2</v>
      </c>
      <c r="BF1607">
        <v>0</v>
      </c>
      <c r="BG1607">
        <v>0.65215660252156604</v>
      </c>
      <c r="BH1607">
        <v>0.234107498341075</v>
      </c>
      <c r="BI1607">
        <v>0.113735899137359</v>
      </c>
      <c r="BJ1607">
        <v>0</v>
      </c>
      <c r="BK1607">
        <v>0.113735899137359</v>
      </c>
      <c r="BL1607">
        <v>0.77664233576642339</v>
      </c>
      <c r="BM1607">
        <v>0</v>
      </c>
      <c r="BN1607">
        <v>0.1096217650962177</v>
      </c>
      <c r="BO1607">
        <v>5.7332448573324493E-2</v>
      </c>
      <c r="BP1607">
        <v>0.90165892501658929</v>
      </c>
      <c r="BQ1607">
        <v>3.6894492368944917E-2</v>
      </c>
      <c r="BR1607">
        <v>4.1141340411413414E-3</v>
      </c>
      <c r="BS1607">
        <v>0</v>
      </c>
      <c r="BT1607">
        <v>0.19641672196416721</v>
      </c>
      <c r="BU1607">
        <v>0.80265428002654282</v>
      </c>
      <c r="BV1607">
        <v>9.2899800928998013E-4</v>
      </c>
      <c r="BW1607">
        <v>1</v>
      </c>
      <c r="BX1607" t="s">
        <v>2851</v>
      </c>
      <c r="BY1607">
        <v>7535</v>
      </c>
      <c r="BZ1607">
        <v>1</v>
      </c>
      <c r="CA1607">
        <v>0</v>
      </c>
    </row>
    <row r="1608" spans="1:79" customFormat="1" x14ac:dyDescent="0.25">
      <c r="A1608" t="s">
        <v>2852</v>
      </c>
      <c r="B1608" t="s">
        <v>42</v>
      </c>
      <c r="C1608" t="s">
        <v>376</v>
      </c>
      <c r="D1608" t="s">
        <v>947</v>
      </c>
      <c r="E1608">
        <v>2021</v>
      </c>
      <c r="F1608">
        <v>948</v>
      </c>
      <c r="G1608">
        <v>29</v>
      </c>
      <c r="H1608">
        <v>0</v>
      </c>
      <c r="I1608">
        <v>21</v>
      </c>
      <c r="J1608">
        <v>69</v>
      </c>
      <c r="K1608">
        <v>121</v>
      </c>
      <c r="L1608">
        <v>139</v>
      </c>
      <c r="M1608">
        <v>135</v>
      </c>
      <c r="N1608">
        <v>188</v>
      </c>
      <c r="O1608">
        <v>160</v>
      </c>
      <c r="P1608">
        <v>93</v>
      </c>
      <c r="Q1608">
        <v>39</v>
      </c>
      <c r="R1608">
        <v>12</v>
      </c>
      <c r="S1608">
        <v>0</v>
      </c>
      <c r="T1608">
        <v>0</v>
      </c>
      <c r="U1608">
        <v>957</v>
      </c>
      <c r="V1608">
        <v>20</v>
      </c>
      <c r="W1608">
        <v>0</v>
      </c>
      <c r="X1608">
        <v>595</v>
      </c>
      <c r="Y1608">
        <v>271</v>
      </c>
      <c r="Z1608">
        <v>111</v>
      </c>
      <c r="AA1608">
        <v>0</v>
      </c>
      <c r="AB1608">
        <v>85</v>
      </c>
      <c r="AC1608">
        <v>855</v>
      </c>
      <c r="AD1608">
        <v>0</v>
      </c>
      <c r="AE1608">
        <v>37</v>
      </c>
      <c r="AF1608">
        <v>22</v>
      </c>
      <c r="AG1608">
        <v>951</v>
      </c>
      <c r="AH1608">
        <v>4</v>
      </c>
      <c r="AI1608">
        <v>0</v>
      </c>
      <c r="AJ1608">
        <v>0</v>
      </c>
      <c r="AK1608">
        <v>427</v>
      </c>
      <c r="AL1608">
        <v>550</v>
      </c>
      <c r="AM1608">
        <v>0</v>
      </c>
      <c r="AN1608">
        <v>977</v>
      </c>
      <c r="AO1608">
        <v>0.97031729785056298</v>
      </c>
      <c r="AP1608">
        <v>2.9682702149437051E-2</v>
      </c>
      <c r="AQ1608">
        <v>0</v>
      </c>
      <c r="AR1608">
        <v>2.1494370522006138E-2</v>
      </c>
      <c r="AS1608">
        <v>7.0624360286591609E-2</v>
      </c>
      <c r="AT1608">
        <v>0.1238485158648925</v>
      </c>
      <c r="AU1608">
        <v>0.14227226202661211</v>
      </c>
      <c r="AV1608">
        <v>0.13817809621289659</v>
      </c>
      <c r="AW1608">
        <v>0.19242579324462639</v>
      </c>
      <c r="AX1608">
        <v>0.1637666325486182</v>
      </c>
      <c r="AY1608">
        <v>9.518935516888434E-2</v>
      </c>
      <c r="AZ1608">
        <v>3.9918116683725691E-2</v>
      </c>
      <c r="BA1608">
        <v>0</v>
      </c>
      <c r="BB1608">
        <v>1.2282497441146369E-2</v>
      </c>
      <c r="BC1608">
        <v>0</v>
      </c>
      <c r="BD1608">
        <v>0.97952917093142278</v>
      </c>
      <c r="BE1608">
        <v>2.0470829068577279E-2</v>
      </c>
      <c r="BF1608">
        <v>0</v>
      </c>
      <c r="BG1608">
        <v>0.60900716479017403</v>
      </c>
      <c r="BH1608">
        <v>0.2773797338792221</v>
      </c>
      <c r="BI1608">
        <v>0.1136131013306039</v>
      </c>
      <c r="BJ1608">
        <v>0</v>
      </c>
      <c r="BK1608">
        <v>8.7001023541453434E-2</v>
      </c>
      <c r="BL1608">
        <v>0.87512794268167859</v>
      </c>
      <c r="BM1608">
        <v>0</v>
      </c>
      <c r="BN1608">
        <v>3.7871033776867957E-2</v>
      </c>
      <c r="BO1608">
        <v>2.2517911975435009E-2</v>
      </c>
      <c r="BP1608">
        <v>0.97338792221084958</v>
      </c>
      <c r="BQ1608">
        <v>4.0941658137154564E-3</v>
      </c>
      <c r="BR1608">
        <v>0</v>
      </c>
      <c r="BS1608">
        <v>0</v>
      </c>
      <c r="BT1608">
        <v>0.43705220061412492</v>
      </c>
      <c r="BU1608">
        <v>0.56294779938587514</v>
      </c>
      <c r="BV1608">
        <v>0</v>
      </c>
      <c r="BW1608">
        <v>1</v>
      </c>
      <c r="BX1608" t="s">
        <v>2851</v>
      </c>
      <c r="BY1608">
        <v>7535</v>
      </c>
      <c r="BZ1608">
        <v>0.12966157929661579</v>
      </c>
      <c r="CA1608">
        <v>0</v>
      </c>
    </row>
    <row r="1609" spans="1:79" customFormat="1" x14ac:dyDescent="0.25">
      <c r="A1609" t="s">
        <v>2853</v>
      </c>
      <c r="B1609" t="s">
        <v>42</v>
      </c>
      <c r="C1609" t="s">
        <v>376</v>
      </c>
      <c r="D1609" t="s">
        <v>949</v>
      </c>
      <c r="E1609">
        <v>2021</v>
      </c>
      <c r="F1609">
        <v>4671</v>
      </c>
      <c r="G1609">
        <v>326</v>
      </c>
      <c r="H1609">
        <v>0</v>
      </c>
      <c r="I1609">
        <v>639</v>
      </c>
      <c r="J1609">
        <v>681</v>
      </c>
      <c r="K1609">
        <v>672</v>
      </c>
      <c r="L1609">
        <v>537</v>
      </c>
      <c r="M1609">
        <v>517</v>
      </c>
      <c r="N1609">
        <v>662</v>
      </c>
      <c r="O1609">
        <v>673</v>
      </c>
      <c r="P1609">
        <v>321</v>
      </c>
      <c r="Q1609">
        <v>123</v>
      </c>
      <c r="R1609">
        <v>20</v>
      </c>
      <c r="S1609">
        <v>152</v>
      </c>
      <c r="T1609">
        <v>0</v>
      </c>
      <c r="U1609">
        <v>4926</v>
      </c>
      <c r="V1609">
        <v>71</v>
      </c>
      <c r="W1609">
        <v>0</v>
      </c>
      <c r="X1609">
        <v>3375</v>
      </c>
      <c r="Y1609">
        <v>1087</v>
      </c>
      <c r="Z1609">
        <v>535</v>
      </c>
      <c r="AA1609">
        <v>0</v>
      </c>
      <c r="AB1609">
        <v>447</v>
      </c>
      <c r="AC1609">
        <v>4226</v>
      </c>
      <c r="AD1609">
        <v>0</v>
      </c>
      <c r="AE1609">
        <v>324</v>
      </c>
      <c r="AF1609">
        <v>210</v>
      </c>
      <c r="AG1609">
        <v>4677</v>
      </c>
      <c r="AH1609">
        <v>94</v>
      </c>
      <c r="AI1609">
        <v>16</v>
      </c>
      <c r="AJ1609">
        <v>0</v>
      </c>
      <c r="AK1609">
        <v>617</v>
      </c>
      <c r="AL1609">
        <v>4380</v>
      </c>
      <c r="AM1609">
        <v>0</v>
      </c>
      <c r="AN1609">
        <v>4997</v>
      </c>
      <c r="AO1609">
        <v>0.93476085651390839</v>
      </c>
      <c r="AP1609">
        <v>6.5239143486091652E-2</v>
      </c>
      <c r="AQ1609">
        <v>0</v>
      </c>
      <c r="AR1609">
        <v>0.12787672603562139</v>
      </c>
      <c r="AS1609">
        <v>0.13628176906143691</v>
      </c>
      <c r="AT1609">
        <v>0.13448068841304781</v>
      </c>
      <c r="AU1609">
        <v>0.1074644786872123</v>
      </c>
      <c r="AV1609">
        <v>0.1034620772463478</v>
      </c>
      <c r="AW1609">
        <v>0.13247948769261561</v>
      </c>
      <c r="AX1609">
        <v>0.13468080848509109</v>
      </c>
      <c r="AY1609">
        <v>6.4238543125875527E-2</v>
      </c>
      <c r="AZ1609">
        <v>2.4614768861316791E-2</v>
      </c>
      <c r="BA1609">
        <v>3.0418250950570339E-2</v>
      </c>
      <c r="BB1609">
        <v>4.0024014408645194E-3</v>
      </c>
      <c r="BC1609">
        <v>0</v>
      </c>
      <c r="BD1609">
        <v>0.98579147488493091</v>
      </c>
      <c r="BE1609">
        <v>1.4208525115069041E-2</v>
      </c>
      <c r="BF1609">
        <v>0</v>
      </c>
      <c r="BG1609">
        <v>0.67540524314588757</v>
      </c>
      <c r="BH1609">
        <v>0.2175305183109866</v>
      </c>
      <c r="BI1609">
        <v>0.1070642385431259</v>
      </c>
      <c r="BJ1609">
        <v>0</v>
      </c>
      <c r="BK1609">
        <v>8.9453672203321996E-2</v>
      </c>
      <c r="BL1609">
        <v>0.84570742445467284</v>
      </c>
      <c r="BM1609">
        <v>0</v>
      </c>
      <c r="BN1609">
        <v>6.4838903342005205E-2</v>
      </c>
      <c r="BO1609">
        <v>4.2025215129077448E-2</v>
      </c>
      <c r="BP1609">
        <v>0.93596157694616766</v>
      </c>
      <c r="BQ1609">
        <v>1.881128677206324E-2</v>
      </c>
      <c r="BR1609">
        <v>3.2019211526916149E-3</v>
      </c>
      <c r="BS1609">
        <v>0</v>
      </c>
      <c r="BT1609">
        <v>0.1234740844506704</v>
      </c>
      <c r="BU1609">
        <v>0.87652591554932957</v>
      </c>
      <c r="BV1609">
        <v>0</v>
      </c>
      <c r="BW1609">
        <v>1</v>
      </c>
      <c r="BX1609" t="s">
        <v>2851</v>
      </c>
      <c r="BY1609">
        <v>7535</v>
      </c>
      <c r="BZ1609">
        <v>0.66317186463171862</v>
      </c>
      <c r="CA1609">
        <v>0</v>
      </c>
    </row>
    <row r="1610" spans="1:79" customFormat="1" x14ac:dyDescent="0.25">
      <c r="A1610" t="s">
        <v>2854</v>
      </c>
      <c r="B1610" t="s">
        <v>42</v>
      </c>
      <c r="C1610" t="s">
        <v>376</v>
      </c>
      <c r="D1610" t="s">
        <v>951</v>
      </c>
      <c r="E1610">
        <v>2021</v>
      </c>
      <c r="F1610">
        <v>741</v>
      </c>
      <c r="G1610">
        <v>46</v>
      </c>
      <c r="H1610">
        <v>0</v>
      </c>
      <c r="I1610">
        <v>51</v>
      </c>
      <c r="J1610">
        <v>72</v>
      </c>
      <c r="K1610">
        <v>85</v>
      </c>
      <c r="L1610">
        <v>68</v>
      </c>
      <c r="M1610">
        <v>96</v>
      </c>
      <c r="N1610">
        <v>123</v>
      </c>
      <c r="O1610">
        <v>116</v>
      </c>
      <c r="P1610">
        <v>87</v>
      </c>
      <c r="Q1610">
        <v>55</v>
      </c>
      <c r="R1610">
        <v>25</v>
      </c>
      <c r="S1610">
        <v>9</v>
      </c>
      <c r="T1610">
        <v>0</v>
      </c>
      <c r="U1610">
        <v>759</v>
      </c>
      <c r="V1610">
        <v>28</v>
      </c>
      <c r="W1610">
        <v>0</v>
      </c>
      <c r="X1610">
        <v>407</v>
      </c>
      <c r="Y1610">
        <v>251</v>
      </c>
      <c r="Z1610">
        <v>129</v>
      </c>
      <c r="AA1610">
        <v>0</v>
      </c>
      <c r="AB1610">
        <v>244</v>
      </c>
      <c r="AC1610">
        <v>501</v>
      </c>
      <c r="AD1610">
        <v>0</v>
      </c>
      <c r="AE1610">
        <v>42</v>
      </c>
      <c r="AF1610">
        <v>67</v>
      </c>
      <c r="AG1610">
        <v>719</v>
      </c>
      <c r="AH1610">
        <v>1</v>
      </c>
      <c r="AI1610">
        <v>0</v>
      </c>
      <c r="AJ1610">
        <v>0</v>
      </c>
      <c r="AK1610">
        <v>335</v>
      </c>
      <c r="AL1610">
        <v>452</v>
      </c>
      <c r="AM1610">
        <v>0</v>
      </c>
      <c r="AN1610">
        <v>787</v>
      </c>
      <c r="AO1610">
        <v>0.94155019059720457</v>
      </c>
      <c r="AP1610">
        <v>5.8449809402795427E-2</v>
      </c>
      <c r="AQ1610">
        <v>0</v>
      </c>
      <c r="AR1610">
        <v>6.480304955527319E-2</v>
      </c>
      <c r="AS1610">
        <v>9.148665819567979E-2</v>
      </c>
      <c r="AT1610">
        <v>0.10800508259212201</v>
      </c>
      <c r="AU1610">
        <v>8.6404066073697591E-2</v>
      </c>
      <c r="AV1610">
        <v>0.1219822109275731</v>
      </c>
      <c r="AW1610">
        <v>0.15628970775095299</v>
      </c>
      <c r="AX1610">
        <v>0.1473951715374841</v>
      </c>
      <c r="AY1610">
        <v>0.11054637865311311</v>
      </c>
      <c r="AZ1610">
        <v>6.9885641677255403E-2</v>
      </c>
      <c r="BA1610">
        <v>1.143583227445997E-2</v>
      </c>
      <c r="BB1610">
        <v>3.176620076238882E-2</v>
      </c>
      <c r="BC1610">
        <v>0</v>
      </c>
      <c r="BD1610">
        <v>0.96442185514612455</v>
      </c>
      <c r="BE1610">
        <v>3.5578144853875483E-2</v>
      </c>
      <c r="BF1610">
        <v>0</v>
      </c>
      <c r="BG1610">
        <v>0.51715374841168993</v>
      </c>
      <c r="BH1610">
        <v>0.31893265565438372</v>
      </c>
      <c r="BI1610">
        <v>0.16391359593392629</v>
      </c>
      <c r="BJ1610">
        <v>0</v>
      </c>
      <c r="BK1610">
        <v>0.31003811944091492</v>
      </c>
      <c r="BL1610">
        <v>0.63659466327827197</v>
      </c>
      <c r="BM1610">
        <v>0</v>
      </c>
      <c r="BN1610">
        <v>5.3367217280813208E-2</v>
      </c>
      <c r="BO1610">
        <v>8.5133418043202028E-2</v>
      </c>
      <c r="BP1610">
        <v>0.91359593392630245</v>
      </c>
      <c r="BQ1610">
        <v>1.270648030495553E-3</v>
      </c>
      <c r="BR1610">
        <v>0</v>
      </c>
      <c r="BS1610">
        <v>0</v>
      </c>
      <c r="BT1610">
        <v>0.42566709021601018</v>
      </c>
      <c r="BU1610">
        <v>0.57433290978398988</v>
      </c>
      <c r="BV1610">
        <v>0</v>
      </c>
      <c r="BW1610">
        <v>1</v>
      </c>
      <c r="BX1610" t="s">
        <v>2851</v>
      </c>
      <c r="BY1610">
        <v>7535</v>
      </c>
      <c r="BZ1610">
        <v>0.1044459190444592</v>
      </c>
      <c r="CA1610">
        <v>0</v>
      </c>
    </row>
    <row r="1611" spans="1:79" customFormat="1" x14ac:dyDescent="0.25">
      <c r="A1611" t="s">
        <v>2855</v>
      </c>
      <c r="B1611" t="s">
        <v>42</v>
      </c>
      <c r="C1611" t="s">
        <v>376</v>
      </c>
      <c r="D1611" t="s">
        <v>953</v>
      </c>
      <c r="E1611">
        <v>2021</v>
      </c>
      <c r="F1611">
        <v>713</v>
      </c>
      <c r="G1611">
        <v>61</v>
      </c>
      <c r="H1611">
        <v>0</v>
      </c>
      <c r="I1611">
        <v>35</v>
      </c>
      <c r="J1611">
        <v>67</v>
      </c>
      <c r="K1611">
        <v>76</v>
      </c>
      <c r="L1611">
        <v>123</v>
      </c>
      <c r="M1611">
        <v>109</v>
      </c>
      <c r="N1611">
        <v>100</v>
      </c>
      <c r="O1611">
        <v>105</v>
      </c>
      <c r="P1611">
        <v>80</v>
      </c>
      <c r="Q1611">
        <v>58</v>
      </c>
      <c r="R1611">
        <v>18</v>
      </c>
      <c r="S1611">
        <v>3</v>
      </c>
      <c r="T1611">
        <v>0</v>
      </c>
      <c r="U1611">
        <v>762</v>
      </c>
      <c r="V1611">
        <v>12</v>
      </c>
      <c r="W1611">
        <v>0</v>
      </c>
      <c r="X1611">
        <v>537</v>
      </c>
      <c r="Y1611">
        <v>155</v>
      </c>
      <c r="Z1611">
        <v>82</v>
      </c>
      <c r="AA1611">
        <v>0</v>
      </c>
      <c r="AB1611">
        <v>81</v>
      </c>
      <c r="AC1611">
        <v>270</v>
      </c>
      <c r="AD1611">
        <v>0</v>
      </c>
      <c r="AE1611">
        <v>423</v>
      </c>
      <c r="AF1611">
        <v>133</v>
      </c>
      <c r="AG1611">
        <v>447</v>
      </c>
      <c r="AH1611">
        <v>179</v>
      </c>
      <c r="AI1611">
        <v>15</v>
      </c>
      <c r="AJ1611">
        <v>0</v>
      </c>
      <c r="AK1611">
        <v>101</v>
      </c>
      <c r="AL1611">
        <v>666</v>
      </c>
      <c r="AM1611">
        <v>7</v>
      </c>
      <c r="AN1611">
        <v>774</v>
      </c>
      <c r="AO1611">
        <v>0.92118863049095612</v>
      </c>
      <c r="AP1611">
        <v>7.8811369509043924E-2</v>
      </c>
      <c r="AQ1611">
        <v>0</v>
      </c>
      <c r="AR1611">
        <v>4.5219638242894059E-2</v>
      </c>
      <c r="AS1611">
        <v>8.6563307493540048E-2</v>
      </c>
      <c r="AT1611">
        <v>9.8191214470284241E-2</v>
      </c>
      <c r="AU1611">
        <v>0.15891472868217049</v>
      </c>
      <c r="AV1611">
        <v>0.1408268733850129</v>
      </c>
      <c r="AW1611">
        <v>0.1291989664082687</v>
      </c>
      <c r="AX1611">
        <v>0.13565891472868219</v>
      </c>
      <c r="AY1611">
        <v>0.10335917312661499</v>
      </c>
      <c r="AZ1611">
        <v>7.4935400516795869E-2</v>
      </c>
      <c r="BA1611">
        <v>3.875968992248062E-3</v>
      </c>
      <c r="BB1611">
        <v>2.3255813953488368E-2</v>
      </c>
      <c r="BC1611">
        <v>0</v>
      </c>
      <c r="BD1611">
        <v>0.98449612403100772</v>
      </c>
      <c r="BE1611">
        <v>1.550387596899225E-2</v>
      </c>
      <c r="BF1611">
        <v>0</v>
      </c>
      <c r="BG1611">
        <v>0.69379844961240311</v>
      </c>
      <c r="BH1611">
        <v>0.20025839793281661</v>
      </c>
      <c r="BI1611">
        <v>0.10594315245478041</v>
      </c>
      <c r="BJ1611">
        <v>0</v>
      </c>
      <c r="BK1611">
        <v>0.10465116279069769</v>
      </c>
      <c r="BL1611">
        <v>0.34883720930232559</v>
      </c>
      <c r="BM1611">
        <v>0</v>
      </c>
      <c r="BN1611">
        <v>0.54651162790697672</v>
      </c>
      <c r="BO1611">
        <v>0.1718346253229974</v>
      </c>
      <c r="BP1611">
        <v>0.57751937984496127</v>
      </c>
      <c r="BQ1611">
        <v>0.23126614987080099</v>
      </c>
      <c r="BR1611">
        <v>1.937984496124031E-2</v>
      </c>
      <c r="BS1611">
        <v>0</v>
      </c>
      <c r="BT1611">
        <v>0.13049095607235139</v>
      </c>
      <c r="BU1611">
        <v>0.86046511627906974</v>
      </c>
      <c r="BV1611">
        <v>9.0439276485788107E-3</v>
      </c>
      <c r="BW1611">
        <v>1</v>
      </c>
      <c r="BX1611" t="s">
        <v>2851</v>
      </c>
      <c r="BY1611">
        <v>7535</v>
      </c>
      <c r="BZ1611">
        <v>0.10272063702720639</v>
      </c>
      <c r="CA1611">
        <v>0</v>
      </c>
    </row>
    <row r="1612" spans="1:79" customFormat="1" x14ac:dyDescent="0.25">
      <c r="A1612" t="s">
        <v>2856</v>
      </c>
      <c r="B1612" t="s">
        <v>42</v>
      </c>
      <c r="C1612" t="s">
        <v>382</v>
      </c>
      <c r="D1612" t="s">
        <v>44</v>
      </c>
      <c r="E1612">
        <v>2021</v>
      </c>
      <c r="F1612">
        <v>5429</v>
      </c>
      <c r="G1612">
        <v>405</v>
      </c>
      <c r="H1612">
        <v>0</v>
      </c>
      <c r="I1612">
        <v>740</v>
      </c>
      <c r="J1612">
        <v>706</v>
      </c>
      <c r="K1612">
        <v>733</v>
      </c>
      <c r="L1612">
        <v>730</v>
      </c>
      <c r="M1612">
        <v>719</v>
      </c>
      <c r="N1612">
        <v>856</v>
      </c>
      <c r="O1612">
        <v>676</v>
      </c>
      <c r="P1612">
        <v>242</v>
      </c>
      <c r="Q1612">
        <v>96</v>
      </c>
      <c r="R1612">
        <v>38</v>
      </c>
      <c r="S1612">
        <v>298</v>
      </c>
      <c r="T1612">
        <v>0</v>
      </c>
      <c r="U1612">
        <v>5757</v>
      </c>
      <c r="V1612">
        <v>77</v>
      </c>
      <c r="W1612">
        <v>0</v>
      </c>
      <c r="X1612">
        <v>4247</v>
      </c>
      <c r="Y1612">
        <v>645</v>
      </c>
      <c r="Z1612">
        <v>942</v>
      </c>
      <c r="AA1612">
        <v>0</v>
      </c>
      <c r="AB1612">
        <v>699</v>
      </c>
      <c r="AC1612">
        <v>4591</v>
      </c>
      <c r="AD1612">
        <v>0</v>
      </c>
      <c r="AE1612">
        <v>544</v>
      </c>
      <c r="AF1612">
        <v>394</v>
      </c>
      <c r="AG1612">
        <v>5188</v>
      </c>
      <c r="AH1612">
        <v>220</v>
      </c>
      <c r="AI1612">
        <v>32</v>
      </c>
      <c r="AJ1612">
        <v>0</v>
      </c>
      <c r="AK1612">
        <v>1399</v>
      </c>
      <c r="AL1612">
        <v>4406</v>
      </c>
      <c r="AM1612">
        <v>29</v>
      </c>
      <c r="AN1612">
        <v>5834</v>
      </c>
      <c r="AO1612">
        <v>0.93057936235858763</v>
      </c>
      <c r="AP1612">
        <v>6.9420637641412417E-2</v>
      </c>
      <c r="AQ1612">
        <v>0</v>
      </c>
      <c r="AR1612">
        <v>0.1268426465546795</v>
      </c>
      <c r="AS1612">
        <v>0.12101474117243741</v>
      </c>
      <c r="AT1612">
        <v>0.12564278368186491</v>
      </c>
      <c r="AU1612">
        <v>0.12512855673637299</v>
      </c>
      <c r="AV1612">
        <v>0.1232430579362359</v>
      </c>
      <c r="AW1612">
        <v>0.14672608844703461</v>
      </c>
      <c r="AX1612">
        <v>0.11587247171751799</v>
      </c>
      <c r="AY1612">
        <v>4.1480973603016801E-2</v>
      </c>
      <c r="AZ1612">
        <v>1.64552622557422E-2</v>
      </c>
      <c r="BA1612">
        <v>5.1079876585533077E-2</v>
      </c>
      <c r="BB1612">
        <v>6.5135413095646208E-3</v>
      </c>
      <c r="BC1612">
        <v>0</v>
      </c>
      <c r="BD1612">
        <v>0.98680150839904013</v>
      </c>
      <c r="BE1612">
        <v>1.3198491600959889E-2</v>
      </c>
      <c r="BF1612">
        <v>0</v>
      </c>
      <c r="BG1612">
        <v>0.72797394583476172</v>
      </c>
      <c r="BH1612">
        <v>0.1105587932807679</v>
      </c>
      <c r="BI1612">
        <v>0.16146726088447039</v>
      </c>
      <c r="BJ1612">
        <v>0</v>
      </c>
      <c r="BK1612">
        <v>0.1198148782996229</v>
      </c>
      <c r="BL1612">
        <v>0.78693863558450461</v>
      </c>
      <c r="BM1612">
        <v>0</v>
      </c>
      <c r="BN1612">
        <v>9.3246486115872468E-2</v>
      </c>
      <c r="BO1612">
        <v>6.753513884127528E-2</v>
      </c>
      <c r="BP1612">
        <v>0.88926979773740145</v>
      </c>
      <c r="BQ1612">
        <v>3.7709976002742542E-2</v>
      </c>
      <c r="BR1612">
        <v>5.4850874185807339E-3</v>
      </c>
      <c r="BS1612">
        <v>0</v>
      </c>
      <c r="BT1612">
        <v>0.23980116558107639</v>
      </c>
      <c r="BU1612">
        <v>0.75522797394583474</v>
      </c>
      <c r="BV1612">
        <v>4.9708604730887901E-3</v>
      </c>
      <c r="BW1612">
        <v>1</v>
      </c>
      <c r="BX1612" t="s">
        <v>2857</v>
      </c>
      <c r="BY1612">
        <v>5834</v>
      </c>
      <c r="BZ1612">
        <v>1</v>
      </c>
      <c r="CA1612">
        <v>0</v>
      </c>
    </row>
    <row r="1613" spans="1:79" customFormat="1" x14ac:dyDescent="0.25">
      <c r="A1613" t="s">
        <v>2858</v>
      </c>
      <c r="B1613" t="s">
        <v>42</v>
      </c>
      <c r="C1613" t="s">
        <v>382</v>
      </c>
      <c r="D1613" t="s">
        <v>947</v>
      </c>
      <c r="E1613">
        <v>2021</v>
      </c>
      <c r="F1613">
        <v>861</v>
      </c>
      <c r="G1613">
        <v>28</v>
      </c>
      <c r="H1613">
        <v>0</v>
      </c>
      <c r="I1613">
        <v>43</v>
      </c>
      <c r="J1613">
        <v>61</v>
      </c>
      <c r="K1613">
        <v>109</v>
      </c>
      <c r="L1613">
        <v>166</v>
      </c>
      <c r="M1613">
        <v>156</v>
      </c>
      <c r="N1613">
        <v>140</v>
      </c>
      <c r="O1613">
        <v>121</v>
      </c>
      <c r="P1613">
        <v>53</v>
      </c>
      <c r="Q1613">
        <v>15</v>
      </c>
      <c r="R1613">
        <v>9</v>
      </c>
      <c r="S1613">
        <v>16</v>
      </c>
      <c r="T1613">
        <v>0</v>
      </c>
      <c r="U1613">
        <v>881</v>
      </c>
      <c r="V1613">
        <v>8</v>
      </c>
      <c r="W1613">
        <v>0</v>
      </c>
      <c r="X1613">
        <v>632</v>
      </c>
      <c r="Y1613">
        <v>105</v>
      </c>
      <c r="Z1613">
        <v>152</v>
      </c>
      <c r="AA1613">
        <v>0</v>
      </c>
      <c r="AB1613">
        <v>115</v>
      </c>
      <c r="AC1613">
        <v>715</v>
      </c>
      <c r="AD1613">
        <v>0</v>
      </c>
      <c r="AE1613">
        <v>59</v>
      </c>
      <c r="AF1613">
        <v>41</v>
      </c>
      <c r="AG1613">
        <v>831</v>
      </c>
      <c r="AH1613">
        <v>15</v>
      </c>
      <c r="AI1613">
        <v>2</v>
      </c>
      <c r="AJ1613">
        <v>0</v>
      </c>
      <c r="AK1613">
        <v>361</v>
      </c>
      <c r="AL1613">
        <v>503</v>
      </c>
      <c r="AM1613">
        <v>25</v>
      </c>
      <c r="AN1613">
        <v>889</v>
      </c>
      <c r="AO1613">
        <v>0.96850393700787396</v>
      </c>
      <c r="AP1613">
        <v>3.1496062992125977E-2</v>
      </c>
      <c r="AQ1613">
        <v>0</v>
      </c>
      <c r="AR1613">
        <v>4.8368953880764898E-2</v>
      </c>
      <c r="AS1613">
        <v>6.8616422947131606E-2</v>
      </c>
      <c r="AT1613">
        <v>0.1226096737907762</v>
      </c>
      <c r="AU1613">
        <v>0.18672665916760409</v>
      </c>
      <c r="AV1613">
        <v>0.17547806524184481</v>
      </c>
      <c r="AW1613">
        <v>0.15748031496062989</v>
      </c>
      <c r="AX1613">
        <v>0.13610798650168729</v>
      </c>
      <c r="AY1613">
        <v>5.9617547806524188E-2</v>
      </c>
      <c r="AZ1613">
        <v>1.6872890888638921E-2</v>
      </c>
      <c r="BA1613">
        <v>1.799775028121485E-2</v>
      </c>
      <c r="BB1613">
        <v>1.012373453318335E-2</v>
      </c>
      <c r="BC1613">
        <v>0</v>
      </c>
      <c r="BD1613">
        <v>0.99100112485939262</v>
      </c>
      <c r="BE1613">
        <v>8.9988751406074249E-3</v>
      </c>
      <c r="BF1613">
        <v>0</v>
      </c>
      <c r="BG1613">
        <v>0.71091113610798651</v>
      </c>
      <c r="BH1613">
        <v>0.1181102362204724</v>
      </c>
      <c r="BI1613">
        <v>0.17097862767154109</v>
      </c>
      <c r="BJ1613">
        <v>0</v>
      </c>
      <c r="BK1613">
        <v>0.1293588301462317</v>
      </c>
      <c r="BL1613">
        <v>0.80427446569178851</v>
      </c>
      <c r="BM1613">
        <v>0</v>
      </c>
      <c r="BN1613">
        <v>6.6366704161979748E-2</v>
      </c>
      <c r="BO1613">
        <v>4.6119235095613047E-2</v>
      </c>
      <c r="BP1613">
        <v>0.93475815523059613</v>
      </c>
      <c r="BQ1613">
        <v>1.6872890888638921E-2</v>
      </c>
      <c r="BR1613">
        <v>2.2497187851518558E-3</v>
      </c>
      <c r="BS1613">
        <v>0</v>
      </c>
      <c r="BT1613">
        <v>0.40607424071991</v>
      </c>
      <c r="BU1613">
        <v>0.56580427446569181</v>
      </c>
      <c r="BV1613">
        <v>2.81214848143982E-2</v>
      </c>
      <c r="BW1613">
        <v>1</v>
      </c>
      <c r="BX1613" t="s">
        <v>2857</v>
      </c>
      <c r="BY1613">
        <v>5834</v>
      </c>
      <c r="BZ1613">
        <v>0.15238258484744599</v>
      </c>
      <c r="CA1613">
        <v>0</v>
      </c>
    </row>
    <row r="1614" spans="1:79" customFormat="1" x14ac:dyDescent="0.25">
      <c r="A1614" t="s">
        <v>2859</v>
      </c>
      <c r="B1614" t="s">
        <v>42</v>
      </c>
      <c r="C1614" t="s">
        <v>382</v>
      </c>
      <c r="D1614" t="s">
        <v>949</v>
      </c>
      <c r="E1614">
        <v>2021</v>
      </c>
      <c r="F1614">
        <v>3537</v>
      </c>
      <c r="G1614">
        <v>300</v>
      </c>
      <c r="H1614">
        <v>0</v>
      </c>
      <c r="I1614">
        <v>639</v>
      </c>
      <c r="J1614">
        <v>566</v>
      </c>
      <c r="K1614">
        <v>518</v>
      </c>
      <c r="L1614">
        <v>409</v>
      </c>
      <c r="M1614">
        <v>388</v>
      </c>
      <c r="N1614">
        <v>516</v>
      </c>
      <c r="O1614">
        <v>389</v>
      </c>
      <c r="P1614">
        <v>109</v>
      </c>
      <c r="Q1614">
        <v>32</v>
      </c>
      <c r="R1614">
        <v>6</v>
      </c>
      <c r="S1614">
        <v>265</v>
      </c>
      <c r="T1614">
        <v>0</v>
      </c>
      <c r="U1614">
        <v>3792</v>
      </c>
      <c r="V1614">
        <v>45</v>
      </c>
      <c r="W1614">
        <v>0</v>
      </c>
      <c r="X1614">
        <v>2785</v>
      </c>
      <c r="Y1614">
        <v>420</v>
      </c>
      <c r="Z1614">
        <v>632</v>
      </c>
      <c r="AA1614">
        <v>0</v>
      </c>
      <c r="AB1614">
        <v>330</v>
      </c>
      <c r="AC1614">
        <v>3390</v>
      </c>
      <c r="AD1614">
        <v>0</v>
      </c>
      <c r="AE1614">
        <v>117</v>
      </c>
      <c r="AF1614">
        <v>109</v>
      </c>
      <c r="AG1614">
        <v>3654</v>
      </c>
      <c r="AH1614">
        <v>56</v>
      </c>
      <c r="AI1614">
        <v>18</v>
      </c>
      <c r="AJ1614">
        <v>0</v>
      </c>
      <c r="AK1614">
        <v>790</v>
      </c>
      <c r="AL1614">
        <v>3045</v>
      </c>
      <c r="AM1614">
        <v>2</v>
      </c>
      <c r="AN1614">
        <v>3837</v>
      </c>
      <c r="AO1614">
        <v>0.92181391712275218</v>
      </c>
      <c r="AP1614">
        <v>7.8186082877247848E-2</v>
      </c>
      <c r="AQ1614">
        <v>0</v>
      </c>
      <c r="AR1614">
        <v>0.1665363565285379</v>
      </c>
      <c r="AS1614">
        <v>0.14751107636174091</v>
      </c>
      <c r="AT1614">
        <v>0.13500130310138131</v>
      </c>
      <c r="AU1614">
        <v>0.10659369298931461</v>
      </c>
      <c r="AV1614">
        <v>0.1011206671879072</v>
      </c>
      <c r="AW1614">
        <v>0.1344800625488663</v>
      </c>
      <c r="AX1614">
        <v>0.10138128746416469</v>
      </c>
      <c r="AY1614">
        <v>2.840761011206672E-2</v>
      </c>
      <c r="AZ1614">
        <v>8.3398488402397705E-3</v>
      </c>
      <c r="BA1614">
        <v>6.9064373208235608E-2</v>
      </c>
      <c r="BB1614">
        <v>1.563721657544957E-3</v>
      </c>
      <c r="BC1614">
        <v>0</v>
      </c>
      <c r="BD1614">
        <v>0.98827208756841278</v>
      </c>
      <c r="BE1614">
        <v>1.1727912431587179E-2</v>
      </c>
      <c r="BF1614">
        <v>0</v>
      </c>
      <c r="BG1614">
        <v>0.72582746937711751</v>
      </c>
      <c r="BH1614">
        <v>0.10946051602814701</v>
      </c>
      <c r="BI1614">
        <v>0.1647120145947355</v>
      </c>
      <c r="BJ1614">
        <v>0</v>
      </c>
      <c r="BK1614">
        <v>8.6004691164972641E-2</v>
      </c>
      <c r="BL1614">
        <v>0.88350273651290068</v>
      </c>
      <c r="BM1614">
        <v>0</v>
      </c>
      <c r="BN1614">
        <v>3.0492572322126661E-2</v>
      </c>
      <c r="BO1614">
        <v>2.840761011206672E-2</v>
      </c>
      <c r="BP1614">
        <v>0.95230648944487883</v>
      </c>
      <c r="BQ1614">
        <v>1.45947354704196E-2</v>
      </c>
      <c r="BR1614">
        <v>4.6911649726348714E-3</v>
      </c>
      <c r="BS1614">
        <v>0</v>
      </c>
      <c r="BT1614">
        <v>0.20589001824341929</v>
      </c>
      <c r="BU1614">
        <v>0.79358874120406564</v>
      </c>
      <c r="BV1614">
        <v>5.2124055251498566E-4</v>
      </c>
      <c r="BW1614">
        <v>1</v>
      </c>
      <c r="BX1614" t="s">
        <v>2857</v>
      </c>
      <c r="BY1614">
        <v>5834</v>
      </c>
      <c r="BZ1614">
        <v>0.65769626328419606</v>
      </c>
      <c r="CA1614">
        <v>0</v>
      </c>
    </row>
    <row r="1615" spans="1:79" customFormat="1" x14ac:dyDescent="0.25">
      <c r="A1615" t="s">
        <v>2860</v>
      </c>
      <c r="B1615" t="s">
        <v>42</v>
      </c>
      <c r="C1615" t="s">
        <v>382</v>
      </c>
      <c r="D1615" t="s">
        <v>951</v>
      </c>
      <c r="E1615">
        <v>2021</v>
      </c>
      <c r="F1615">
        <v>399</v>
      </c>
      <c r="G1615">
        <v>32</v>
      </c>
      <c r="H1615">
        <v>0</v>
      </c>
      <c r="I1615">
        <v>35</v>
      </c>
      <c r="J1615">
        <v>35</v>
      </c>
      <c r="K1615">
        <v>37</v>
      </c>
      <c r="L1615">
        <v>57</v>
      </c>
      <c r="M1615">
        <v>73</v>
      </c>
      <c r="N1615">
        <v>76</v>
      </c>
      <c r="O1615">
        <v>62</v>
      </c>
      <c r="P1615">
        <v>20</v>
      </c>
      <c r="Q1615">
        <v>15</v>
      </c>
      <c r="R1615">
        <v>11</v>
      </c>
      <c r="S1615">
        <v>10</v>
      </c>
      <c r="T1615">
        <v>0</v>
      </c>
      <c r="U1615">
        <v>413</v>
      </c>
      <c r="V1615">
        <v>18</v>
      </c>
      <c r="W1615">
        <v>0</v>
      </c>
      <c r="X1615">
        <v>321</v>
      </c>
      <c r="Y1615">
        <v>39</v>
      </c>
      <c r="Z1615">
        <v>71</v>
      </c>
      <c r="AA1615">
        <v>0</v>
      </c>
      <c r="AB1615">
        <v>105</v>
      </c>
      <c r="AC1615">
        <v>308</v>
      </c>
      <c r="AD1615">
        <v>0</v>
      </c>
      <c r="AE1615">
        <v>18</v>
      </c>
      <c r="AF1615">
        <v>28</v>
      </c>
      <c r="AG1615">
        <v>397</v>
      </c>
      <c r="AH1615">
        <v>6</v>
      </c>
      <c r="AI1615">
        <v>0</v>
      </c>
      <c r="AJ1615">
        <v>0</v>
      </c>
      <c r="AK1615">
        <v>153</v>
      </c>
      <c r="AL1615">
        <v>276</v>
      </c>
      <c r="AM1615">
        <v>2</v>
      </c>
      <c r="AN1615">
        <v>431</v>
      </c>
      <c r="AO1615">
        <v>0.92575406032482599</v>
      </c>
      <c r="AP1615">
        <v>7.4245939675174011E-2</v>
      </c>
      <c r="AQ1615">
        <v>0</v>
      </c>
      <c r="AR1615">
        <v>8.1206496519721574E-2</v>
      </c>
      <c r="AS1615">
        <v>8.1206496519721574E-2</v>
      </c>
      <c r="AT1615">
        <v>8.584686774941995E-2</v>
      </c>
      <c r="AU1615">
        <v>0.13225058004640369</v>
      </c>
      <c r="AV1615">
        <v>0.1693735498839907</v>
      </c>
      <c r="AW1615">
        <v>0.1763341067285383</v>
      </c>
      <c r="AX1615">
        <v>0.14385150812064959</v>
      </c>
      <c r="AY1615">
        <v>4.6403712296983757E-2</v>
      </c>
      <c r="AZ1615">
        <v>3.4802784222737818E-2</v>
      </c>
      <c r="BA1615">
        <v>2.3201856148491878E-2</v>
      </c>
      <c r="BB1615">
        <v>2.552204176334107E-2</v>
      </c>
      <c r="BC1615">
        <v>0</v>
      </c>
      <c r="BD1615">
        <v>0.95823665893271459</v>
      </c>
      <c r="BE1615">
        <v>4.1763341067285381E-2</v>
      </c>
      <c r="BF1615">
        <v>0</v>
      </c>
      <c r="BG1615">
        <v>0.74477958236658937</v>
      </c>
      <c r="BH1615">
        <v>9.0487238979118326E-2</v>
      </c>
      <c r="BI1615">
        <v>0.16473317865429241</v>
      </c>
      <c r="BJ1615">
        <v>0</v>
      </c>
      <c r="BK1615">
        <v>0.24361948955916471</v>
      </c>
      <c r="BL1615">
        <v>0.71461716937354991</v>
      </c>
      <c r="BM1615">
        <v>0</v>
      </c>
      <c r="BN1615">
        <v>4.1763341067285381E-2</v>
      </c>
      <c r="BO1615">
        <v>6.4965197215777259E-2</v>
      </c>
      <c r="BP1615">
        <v>0.92111368909512759</v>
      </c>
      <c r="BQ1615">
        <v>1.3921113689095131E-2</v>
      </c>
      <c r="BR1615">
        <v>0</v>
      </c>
      <c r="BS1615">
        <v>0</v>
      </c>
      <c r="BT1615">
        <v>0.35498839907192581</v>
      </c>
      <c r="BU1615">
        <v>0.6403712296983759</v>
      </c>
      <c r="BV1615">
        <v>4.6403712296983757E-3</v>
      </c>
      <c r="BW1615">
        <v>1</v>
      </c>
      <c r="BX1615" t="s">
        <v>2857</v>
      </c>
      <c r="BY1615">
        <v>5834</v>
      </c>
      <c r="BZ1615">
        <v>7.3877271169009259E-2</v>
      </c>
      <c r="CA1615">
        <v>0</v>
      </c>
    </row>
    <row r="1616" spans="1:79" customFormat="1" x14ac:dyDescent="0.25">
      <c r="A1616" t="s">
        <v>2861</v>
      </c>
      <c r="B1616" t="s">
        <v>42</v>
      </c>
      <c r="C1616" t="s">
        <v>382</v>
      </c>
      <c r="D1616" t="s">
        <v>953</v>
      </c>
      <c r="E1616">
        <v>2021</v>
      </c>
      <c r="F1616">
        <v>632</v>
      </c>
      <c r="G1616">
        <v>45</v>
      </c>
      <c r="H1616">
        <v>0</v>
      </c>
      <c r="I1616">
        <v>23</v>
      </c>
      <c r="J1616">
        <v>44</v>
      </c>
      <c r="K1616">
        <v>69</v>
      </c>
      <c r="L1616">
        <v>98</v>
      </c>
      <c r="M1616">
        <v>102</v>
      </c>
      <c r="N1616">
        <v>124</v>
      </c>
      <c r="O1616">
        <v>104</v>
      </c>
      <c r="P1616">
        <v>60</v>
      </c>
      <c r="Q1616">
        <v>34</v>
      </c>
      <c r="R1616">
        <v>12</v>
      </c>
      <c r="S1616">
        <v>7</v>
      </c>
      <c r="T1616">
        <v>0</v>
      </c>
      <c r="U1616">
        <v>671</v>
      </c>
      <c r="V1616">
        <v>6</v>
      </c>
      <c r="W1616">
        <v>0</v>
      </c>
      <c r="X1616">
        <v>509</v>
      </c>
      <c r="Y1616">
        <v>81</v>
      </c>
      <c r="Z1616">
        <v>87</v>
      </c>
      <c r="AA1616">
        <v>0</v>
      </c>
      <c r="AB1616">
        <v>149</v>
      </c>
      <c r="AC1616">
        <v>178</v>
      </c>
      <c r="AD1616">
        <v>0</v>
      </c>
      <c r="AE1616">
        <v>350</v>
      </c>
      <c r="AF1616">
        <v>216</v>
      </c>
      <c r="AG1616">
        <v>306</v>
      </c>
      <c r="AH1616">
        <v>143</v>
      </c>
      <c r="AI1616">
        <v>12</v>
      </c>
      <c r="AJ1616">
        <v>0</v>
      </c>
      <c r="AK1616">
        <v>95</v>
      </c>
      <c r="AL1616">
        <v>582</v>
      </c>
      <c r="AM1616">
        <v>0</v>
      </c>
      <c r="AN1616">
        <v>677</v>
      </c>
      <c r="AO1616">
        <v>0.93353028064992616</v>
      </c>
      <c r="AP1616">
        <v>6.6469719350073855E-2</v>
      </c>
      <c r="AQ1616">
        <v>0</v>
      </c>
      <c r="AR1616">
        <v>3.3973412112259967E-2</v>
      </c>
      <c r="AS1616">
        <v>6.4992614475627764E-2</v>
      </c>
      <c r="AT1616">
        <v>0.10192023633677991</v>
      </c>
      <c r="AU1616">
        <v>0.14475627769571639</v>
      </c>
      <c r="AV1616">
        <v>0.1506646971935007</v>
      </c>
      <c r="AW1616">
        <v>0.18316100443131461</v>
      </c>
      <c r="AX1616">
        <v>0.15361890694239291</v>
      </c>
      <c r="AY1616">
        <v>8.8626292466765136E-2</v>
      </c>
      <c r="AZ1616">
        <v>5.0221565731166908E-2</v>
      </c>
      <c r="BA1616">
        <v>1.03397341211226E-2</v>
      </c>
      <c r="BB1616">
        <v>1.7725258493353029E-2</v>
      </c>
      <c r="BC1616">
        <v>0</v>
      </c>
      <c r="BD1616">
        <v>0.99113737075332353</v>
      </c>
      <c r="BE1616">
        <v>8.8626292466765146E-3</v>
      </c>
      <c r="BF1616">
        <v>0</v>
      </c>
      <c r="BG1616">
        <v>0.75184638109305757</v>
      </c>
      <c r="BH1616">
        <v>0.1196454948301329</v>
      </c>
      <c r="BI1616">
        <v>0.12850812407680939</v>
      </c>
      <c r="BJ1616">
        <v>0</v>
      </c>
      <c r="BK1616">
        <v>0.22008862629246681</v>
      </c>
      <c r="BL1616">
        <v>0.26292466765140332</v>
      </c>
      <c r="BM1616">
        <v>0</v>
      </c>
      <c r="BN1616">
        <v>0.51698670605612995</v>
      </c>
      <c r="BO1616">
        <v>0.31905465288035451</v>
      </c>
      <c r="BP1616">
        <v>0.45199409158050219</v>
      </c>
      <c r="BQ1616">
        <v>0.21122599704579029</v>
      </c>
      <c r="BR1616">
        <v>1.7725258493353029E-2</v>
      </c>
      <c r="BS1616">
        <v>0</v>
      </c>
      <c r="BT1616">
        <v>0.1403249630723781</v>
      </c>
      <c r="BU1616">
        <v>0.85967503692762182</v>
      </c>
      <c r="BV1616">
        <v>0</v>
      </c>
      <c r="BW1616">
        <v>1</v>
      </c>
      <c r="BX1616" t="s">
        <v>2857</v>
      </c>
      <c r="BY1616">
        <v>5834</v>
      </c>
      <c r="BZ1616">
        <v>0.11604388069934871</v>
      </c>
      <c r="CA1616">
        <v>0</v>
      </c>
    </row>
    <row r="1617" spans="1:79" customFormat="1" x14ac:dyDescent="0.25">
      <c r="A1617" t="s">
        <v>2862</v>
      </c>
      <c r="B1617" t="s">
        <v>42</v>
      </c>
      <c r="C1617" t="s">
        <v>391</v>
      </c>
      <c r="D1617" t="s">
        <v>44</v>
      </c>
      <c r="E1617">
        <v>2021</v>
      </c>
      <c r="F1617">
        <v>1005</v>
      </c>
      <c r="G1617">
        <v>165</v>
      </c>
      <c r="H1617">
        <v>0</v>
      </c>
      <c r="I1617">
        <v>100</v>
      </c>
      <c r="J1617">
        <v>189</v>
      </c>
      <c r="K1617">
        <v>175</v>
      </c>
      <c r="L1617">
        <v>139</v>
      </c>
      <c r="M1617">
        <v>130</v>
      </c>
      <c r="N1617">
        <v>125</v>
      </c>
      <c r="O1617">
        <v>132</v>
      </c>
      <c r="P1617">
        <v>93</v>
      </c>
      <c r="Q1617">
        <v>51</v>
      </c>
      <c r="R1617">
        <v>24</v>
      </c>
      <c r="S1617">
        <v>12</v>
      </c>
      <c r="T1617">
        <v>0</v>
      </c>
      <c r="U1617">
        <v>1053</v>
      </c>
      <c r="V1617">
        <v>117</v>
      </c>
      <c r="W1617">
        <v>0</v>
      </c>
      <c r="X1617">
        <v>655</v>
      </c>
      <c r="Y1617">
        <v>81</v>
      </c>
      <c r="Z1617">
        <v>434</v>
      </c>
      <c r="AA1617">
        <v>0</v>
      </c>
      <c r="AB1617">
        <v>91</v>
      </c>
      <c r="AC1617">
        <v>810</v>
      </c>
      <c r="AD1617">
        <v>138</v>
      </c>
      <c r="AE1617">
        <v>131</v>
      </c>
      <c r="AF1617">
        <v>103</v>
      </c>
      <c r="AG1617">
        <v>894</v>
      </c>
      <c r="AH1617" t="s">
        <v>74</v>
      </c>
      <c r="AI1617" t="s">
        <v>74</v>
      </c>
      <c r="AJ1617">
        <v>138</v>
      </c>
      <c r="AK1617" t="s">
        <v>74</v>
      </c>
      <c r="AL1617" t="s">
        <v>74</v>
      </c>
      <c r="AM1617" t="s">
        <v>74</v>
      </c>
      <c r="AN1617">
        <v>1170</v>
      </c>
      <c r="AO1617">
        <v>0.85897435897435892</v>
      </c>
      <c r="AP1617">
        <v>0.141025641025641</v>
      </c>
      <c r="AQ1617">
        <v>0</v>
      </c>
      <c r="AR1617">
        <v>8.5470085470085472E-2</v>
      </c>
      <c r="AS1617">
        <v>0.16153846153846149</v>
      </c>
      <c r="AT1617">
        <v>0.1495726495726496</v>
      </c>
      <c r="AU1617">
        <v>0.1188034188034188</v>
      </c>
      <c r="AV1617">
        <v>0.1111111111111111</v>
      </c>
      <c r="AW1617">
        <v>0.1068376068376068</v>
      </c>
      <c r="AX1617">
        <v>0.11282051282051279</v>
      </c>
      <c r="AY1617">
        <v>7.9487179487179482E-2</v>
      </c>
      <c r="AZ1617">
        <v>4.3589743589743588E-2</v>
      </c>
      <c r="BA1617">
        <v>1.025641025641026E-2</v>
      </c>
      <c r="BB1617">
        <v>2.0512820512820509E-2</v>
      </c>
      <c r="BC1617">
        <v>0</v>
      </c>
      <c r="BD1617">
        <v>0.9</v>
      </c>
      <c r="BE1617">
        <v>0.1</v>
      </c>
      <c r="BF1617">
        <v>0</v>
      </c>
      <c r="BG1617">
        <v>0.55982905982905984</v>
      </c>
      <c r="BH1617">
        <v>6.9230769230769235E-2</v>
      </c>
      <c r="BI1617">
        <v>0.37094017094017101</v>
      </c>
      <c r="BJ1617">
        <v>0</v>
      </c>
      <c r="BK1617">
        <v>7.7777777777777779E-2</v>
      </c>
      <c r="BL1617">
        <v>0.69230769230769229</v>
      </c>
      <c r="BM1617">
        <v>0.1179487179487179</v>
      </c>
      <c r="BN1617">
        <v>0.111965811965812</v>
      </c>
      <c r="BO1617">
        <v>8.8034188034188041E-2</v>
      </c>
      <c r="BP1617">
        <v>0.76410256410256405</v>
      </c>
      <c r="BQ1617">
        <v>0</v>
      </c>
      <c r="BR1617">
        <v>0</v>
      </c>
      <c r="BS1617">
        <v>0.1179487179487179</v>
      </c>
      <c r="BT1617">
        <v>0</v>
      </c>
      <c r="BU1617">
        <v>0</v>
      </c>
      <c r="BV1617">
        <v>0</v>
      </c>
      <c r="BW1617">
        <v>1</v>
      </c>
      <c r="BX1617" t="s">
        <v>2863</v>
      </c>
      <c r="BY1617">
        <v>1170</v>
      </c>
      <c r="BZ1617">
        <v>1</v>
      </c>
      <c r="CA1617">
        <v>0</v>
      </c>
    </row>
    <row r="1618" spans="1:79" customFormat="1" x14ac:dyDescent="0.25">
      <c r="A1618" t="s">
        <v>2864</v>
      </c>
      <c r="B1618" t="s">
        <v>42</v>
      </c>
      <c r="C1618" t="s">
        <v>391</v>
      </c>
      <c r="D1618" t="s">
        <v>947</v>
      </c>
      <c r="E1618">
        <v>2021</v>
      </c>
      <c r="F1618">
        <v>371</v>
      </c>
      <c r="G1618">
        <v>64</v>
      </c>
      <c r="H1618">
        <v>0</v>
      </c>
      <c r="I1618">
        <v>24</v>
      </c>
      <c r="J1618">
        <v>59</v>
      </c>
      <c r="K1618">
        <v>55</v>
      </c>
      <c r="L1618">
        <v>48</v>
      </c>
      <c r="M1618">
        <v>51</v>
      </c>
      <c r="N1618">
        <v>53</v>
      </c>
      <c r="O1618">
        <v>61</v>
      </c>
      <c r="P1618">
        <v>46</v>
      </c>
      <c r="Q1618">
        <v>21</v>
      </c>
      <c r="R1618">
        <v>16</v>
      </c>
      <c r="S1618">
        <v>1</v>
      </c>
      <c r="T1618">
        <v>0</v>
      </c>
      <c r="U1618">
        <v>384</v>
      </c>
      <c r="V1618">
        <v>51</v>
      </c>
      <c r="W1618">
        <v>0</v>
      </c>
      <c r="X1618">
        <v>195</v>
      </c>
      <c r="Y1618">
        <v>41</v>
      </c>
      <c r="Z1618">
        <v>199</v>
      </c>
      <c r="AA1618">
        <v>0</v>
      </c>
      <c r="AB1618">
        <v>32</v>
      </c>
      <c r="AC1618">
        <v>371</v>
      </c>
      <c r="AD1618">
        <v>0</v>
      </c>
      <c r="AE1618">
        <v>32</v>
      </c>
      <c r="AF1618">
        <v>19</v>
      </c>
      <c r="AG1618">
        <v>413</v>
      </c>
      <c r="AH1618" t="s">
        <v>74</v>
      </c>
      <c r="AI1618" t="s">
        <v>74</v>
      </c>
      <c r="AJ1618">
        <v>0</v>
      </c>
      <c r="AK1618" t="s">
        <v>74</v>
      </c>
      <c r="AL1618" t="s">
        <v>74</v>
      </c>
      <c r="AM1618" t="s">
        <v>74</v>
      </c>
      <c r="AN1618">
        <v>435</v>
      </c>
      <c r="AO1618">
        <v>0.85287356321839081</v>
      </c>
      <c r="AP1618">
        <v>0.14712643678160919</v>
      </c>
      <c r="AQ1618">
        <v>0</v>
      </c>
      <c r="AR1618">
        <v>5.5172413793103448E-2</v>
      </c>
      <c r="AS1618">
        <v>0.13563218390804599</v>
      </c>
      <c r="AT1618">
        <v>0.12643678160919539</v>
      </c>
      <c r="AU1618">
        <v>0.1103448275862069</v>
      </c>
      <c r="AV1618">
        <v>0.1172413793103448</v>
      </c>
      <c r="AW1618">
        <v>0.1218390804597701</v>
      </c>
      <c r="AX1618">
        <v>0.1402298850574713</v>
      </c>
      <c r="AY1618">
        <v>0.10574712643678159</v>
      </c>
      <c r="AZ1618">
        <v>4.8275862068965517E-2</v>
      </c>
      <c r="BA1618">
        <v>2.2988505747126441E-3</v>
      </c>
      <c r="BB1618">
        <v>3.6781609195402298E-2</v>
      </c>
      <c r="BC1618">
        <v>0</v>
      </c>
      <c r="BD1618">
        <v>0.88275862068965516</v>
      </c>
      <c r="BE1618">
        <v>0.1172413793103448</v>
      </c>
      <c r="BF1618">
        <v>0</v>
      </c>
      <c r="BG1618">
        <v>0.44827586206896552</v>
      </c>
      <c r="BH1618">
        <v>9.4252873563218389E-2</v>
      </c>
      <c r="BI1618">
        <v>0.4574712643678161</v>
      </c>
      <c r="BJ1618">
        <v>0</v>
      </c>
      <c r="BK1618">
        <v>7.3563218390804597E-2</v>
      </c>
      <c r="BL1618">
        <v>0.85287356321839081</v>
      </c>
      <c r="BM1618">
        <v>0</v>
      </c>
      <c r="BN1618">
        <v>7.3563218390804597E-2</v>
      </c>
      <c r="BO1618">
        <v>4.3678160919540229E-2</v>
      </c>
      <c r="BP1618">
        <v>0.94942528735632181</v>
      </c>
      <c r="BQ1618">
        <v>0</v>
      </c>
      <c r="BR1618">
        <v>0</v>
      </c>
      <c r="BS1618">
        <v>0</v>
      </c>
      <c r="BT1618">
        <v>0</v>
      </c>
      <c r="BU1618">
        <v>0</v>
      </c>
      <c r="BV1618">
        <v>0</v>
      </c>
      <c r="BW1618">
        <v>1</v>
      </c>
      <c r="BX1618" t="s">
        <v>2863</v>
      </c>
      <c r="BY1618">
        <v>1170</v>
      </c>
      <c r="BZ1618">
        <v>0.37179487179487181</v>
      </c>
      <c r="CA1618">
        <v>0</v>
      </c>
    </row>
    <row r="1619" spans="1:79" customFormat="1" x14ac:dyDescent="0.25">
      <c r="A1619" t="s">
        <v>2865</v>
      </c>
      <c r="B1619" t="s">
        <v>42</v>
      </c>
      <c r="C1619" t="s">
        <v>391</v>
      </c>
      <c r="D1619" t="s">
        <v>949</v>
      </c>
      <c r="E1619">
        <v>2021</v>
      </c>
      <c r="F1619">
        <v>368</v>
      </c>
      <c r="G1619">
        <v>57</v>
      </c>
      <c r="H1619">
        <v>0</v>
      </c>
      <c r="I1619">
        <v>56</v>
      </c>
      <c r="J1619">
        <v>93</v>
      </c>
      <c r="K1619">
        <v>71</v>
      </c>
      <c r="L1619">
        <v>55</v>
      </c>
      <c r="M1619">
        <v>38</v>
      </c>
      <c r="N1619">
        <v>32</v>
      </c>
      <c r="O1619">
        <v>37</v>
      </c>
      <c r="P1619">
        <v>21</v>
      </c>
      <c r="Q1619">
        <v>15</v>
      </c>
      <c r="R1619">
        <v>1</v>
      </c>
      <c r="S1619">
        <v>6</v>
      </c>
      <c r="T1619">
        <v>0</v>
      </c>
      <c r="U1619">
        <v>386</v>
      </c>
      <c r="V1619">
        <v>39</v>
      </c>
      <c r="W1619">
        <v>0</v>
      </c>
      <c r="X1619">
        <v>298</v>
      </c>
      <c r="Y1619">
        <v>21</v>
      </c>
      <c r="Z1619">
        <v>106</v>
      </c>
      <c r="AA1619">
        <v>0</v>
      </c>
      <c r="AB1619">
        <v>20</v>
      </c>
      <c r="AC1619">
        <v>387</v>
      </c>
      <c r="AD1619">
        <v>0</v>
      </c>
      <c r="AE1619">
        <v>18</v>
      </c>
      <c r="AF1619">
        <v>19</v>
      </c>
      <c r="AG1619">
        <v>404</v>
      </c>
      <c r="AH1619" t="s">
        <v>74</v>
      </c>
      <c r="AI1619" t="s">
        <v>74</v>
      </c>
      <c r="AJ1619">
        <v>0</v>
      </c>
      <c r="AK1619" t="s">
        <v>74</v>
      </c>
      <c r="AL1619" t="s">
        <v>74</v>
      </c>
      <c r="AM1619" t="s">
        <v>74</v>
      </c>
      <c r="AN1619">
        <v>425</v>
      </c>
      <c r="AO1619">
        <v>0.86588235294117644</v>
      </c>
      <c r="AP1619">
        <v>0.13411764705882351</v>
      </c>
      <c r="AQ1619">
        <v>0</v>
      </c>
      <c r="AR1619">
        <v>0.13176470588235301</v>
      </c>
      <c r="AS1619">
        <v>0.21882352941176469</v>
      </c>
      <c r="AT1619">
        <v>0.16705882352941179</v>
      </c>
      <c r="AU1619">
        <v>0.12941176470588239</v>
      </c>
      <c r="AV1619">
        <v>8.9411764705882357E-2</v>
      </c>
      <c r="AW1619">
        <v>7.5294117647058817E-2</v>
      </c>
      <c r="AX1619">
        <v>8.7058823529411758E-2</v>
      </c>
      <c r="AY1619">
        <v>4.9411764705882349E-2</v>
      </c>
      <c r="AZ1619">
        <v>3.5294117647058823E-2</v>
      </c>
      <c r="BA1619">
        <v>1.411764705882353E-2</v>
      </c>
      <c r="BB1619">
        <v>2.352941176470588E-3</v>
      </c>
      <c r="BC1619">
        <v>0</v>
      </c>
      <c r="BD1619">
        <v>0.90823529411764703</v>
      </c>
      <c r="BE1619">
        <v>9.1764705882352943E-2</v>
      </c>
      <c r="BF1619">
        <v>0</v>
      </c>
      <c r="BG1619">
        <v>0.70117647058823529</v>
      </c>
      <c r="BH1619">
        <v>4.9411764705882349E-2</v>
      </c>
      <c r="BI1619">
        <v>0.24941176470588239</v>
      </c>
      <c r="BJ1619">
        <v>0</v>
      </c>
      <c r="BK1619">
        <v>4.7058823529411757E-2</v>
      </c>
      <c r="BL1619">
        <v>0.9105882352941177</v>
      </c>
      <c r="BM1619">
        <v>0</v>
      </c>
      <c r="BN1619">
        <v>4.2352941176470593E-2</v>
      </c>
      <c r="BO1619">
        <v>4.4705882352941179E-2</v>
      </c>
      <c r="BP1619">
        <v>0.95058823529411762</v>
      </c>
      <c r="BQ1619">
        <v>0</v>
      </c>
      <c r="BR1619">
        <v>0</v>
      </c>
      <c r="BS1619">
        <v>0</v>
      </c>
      <c r="BT1619">
        <v>0</v>
      </c>
      <c r="BU1619">
        <v>0</v>
      </c>
      <c r="BV1619">
        <v>0</v>
      </c>
      <c r="BW1619">
        <v>1</v>
      </c>
      <c r="BX1619" t="s">
        <v>2863</v>
      </c>
      <c r="BY1619">
        <v>1170</v>
      </c>
      <c r="BZ1619">
        <v>0.36324786324786318</v>
      </c>
      <c r="CA1619">
        <v>0</v>
      </c>
    </row>
    <row r="1620" spans="1:79" customFormat="1" x14ac:dyDescent="0.25">
      <c r="A1620" t="s">
        <v>2866</v>
      </c>
      <c r="B1620" t="s">
        <v>42</v>
      </c>
      <c r="C1620" t="s">
        <v>391</v>
      </c>
      <c r="D1620" t="s">
        <v>951</v>
      </c>
      <c r="E1620">
        <v>2021</v>
      </c>
      <c r="F1620">
        <v>10</v>
      </c>
      <c r="G1620">
        <v>1</v>
      </c>
      <c r="H1620">
        <v>0</v>
      </c>
      <c r="I1620">
        <v>0</v>
      </c>
      <c r="J1620">
        <v>2</v>
      </c>
      <c r="K1620">
        <v>2</v>
      </c>
      <c r="L1620">
        <v>3</v>
      </c>
      <c r="M1620">
        <v>1</v>
      </c>
      <c r="N1620">
        <v>1</v>
      </c>
      <c r="O1620">
        <v>1</v>
      </c>
      <c r="P1620">
        <v>0</v>
      </c>
      <c r="Q1620">
        <v>0</v>
      </c>
      <c r="R1620">
        <v>1</v>
      </c>
      <c r="S1620">
        <v>0</v>
      </c>
      <c r="T1620">
        <v>0</v>
      </c>
      <c r="U1620">
        <v>9</v>
      </c>
      <c r="V1620">
        <v>2</v>
      </c>
      <c r="W1620">
        <v>0</v>
      </c>
      <c r="X1620">
        <v>11</v>
      </c>
      <c r="Y1620">
        <v>0</v>
      </c>
      <c r="Z1620">
        <v>0</v>
      </c>
      <c r="AA1620">
        <v>0</v>
      </c>
      <c r="AB1620">
        <v>5</v>
      </c>
      <c r="AC1620">
        <v>4</v>
      </c>
      <c r="AD1620">
        <v>0</v>
      </c>
      <c r="AE1620">
        <v>2</v>
      </c>
      <c r="AF1620">
        <v>4</v>
      </c>
      <c r="AG1620">
        <v>7</v>
      </c>
      <c r="AH1620" t="s">
        <v>74</v>
      </c>
      <c r="AI1620" t="s">
        <v>74</v>
      </c>
      <c r="AJ1620">
        <v>0</v>
      </c>
      <c r="AK1620" t="s">
        <v>74</v>
      </c>
      <c r="AL1620" t="s">
        <v>74</v>
      </c>
      <c r="AM1620" t="s">
        <v>74</v>
      </c>
      <c r="AN1620">
        <v>11</v>
      </c>
      <c r="AO1620">
        <v>0.90909090909090906</v>
      </c>
      <c r="AP1620">
        <v>9.0909090909090912E-2</v>
      </c>
      <c r="AQ1620">
        <v>0</v>
      </c>
      <c r="AR1620">
        <v>0</v>
      </c>
      <c r="AS1620">
        <v>0.1818181818181818</v>
      </c>
      <c r="AT1620">
        <v>0.1818181818181818</v>
      </c>
      <c r="AU1620">
        <v>0.27272727272727271</v>
      </c>
      <c r="AV1620">
        <v>9.0909090909090912E-2</v>
      </c>
      <c r="AW1620">
        <v>9.0909090909090912E-2</v>
      </c>
      <c r="AX1620">
        <v>9.0909090909090912E-2</v>
      </c>
      <c r="AY1620">
        <v>0</v>
      </c>
      <c r="AZ1620">
        <v>0</v>
      </c>
      <c r="BA1620">
        <v>0</v>
      </c>
      <c r="BB1620">
        <v>9.0909090909090912E-2</v>
      </c>
      <c r="BC1620">
        <v>0</v>
      </c>
      <c r="BD1620">
        <v>0.81818181818181823</v>
      </c>
      <c r="BE1620">
        <v>0.1818181818181818</v>
      </c>
      <c r="BF1620">
        <v>0</v>
      </c>
      <c r="BG1620">
        <v>1</v>
      </c>
      <c r="BH1620">
        <v>0</v>
      </c>
      <c r="BI1620">
        <v>0</v>
      </c>
      <c r="BJ1620">
        <v>0</v>
      </c>
      <c r="BK1620">
        <v>0.45454545454545447</v>
      </c>
      <c r="BL1620">
        <v>0.36363636363636359</v>
      </c>
      <c r="BM1620">
        <v>0</v>
      </c>
      <c r="BN1620">
        <v>0.1818181818181818</v>
      </c>
      <c r="BO1620">
        <v>0.36363636363636359</v>
      </c>
      <c r="BP1620">
        <v>0.63636363636363635</v>
      </c>
      <c r="BQ1620">
        <v>0</v>
      </c>
      <c r="BR1620">
        <v>0</v>
      </c>
      <c r="BS1620">
        <v>0</v>
      </c>
      <c r="BT1620">
        <v>0</v>
      </c>
      <c r="BU1620">
        <v>0</v>
      </c>
      <c r="BV1620">
        <v>0</v>
      </c>
      <c r="BW1620">
        <v>1</v>
      </c>
      <c r="BX1620" t="s">
        <v>2863</v>
      </c>
      <c r="BY1620">
        <v>1170</v>
      </c>
      <c r="BZ1620">
        <v>9.4017094017094013E-3</v>
      </c>
      <c r="CA1620">
        <v>0</v>
      </c>
    </row>
    <row r="1621" spans="1:79" customFormat="1" x14ac:dyDescent="0.25">
      <c r="A1621" t="s">
        <v>2867</v>
      </c>
      <c r="B1621" t="s">
        <v>42</v>
      </c>
      <c r="C1621" t="s">
        <v>391</v>
      </c>
      <c r="D1621" t="s">
        <v>953</v>
      </c>
      <c r="E1621">
        <v>2021</v>
      </c>
      <c r="F1621">
        <v>133</v>
      </c>
      <c r="G1621">
        <v>28</v>
      </c>
      <c r="H1621">
        <v>0</v>
      </c>
      <c r="I1621">
        <v>7</v>
      </c>
      <c r="J1621">
        <v>19</v>
      </c>
      <c r="K1621">
        <v>28</v>
      </c>
      <c r="L1621">
        <v>22</v>
      </c>
      <c r="M1621">
        <v>31</v>
      </c>
      <c r="N1621">
        <v>15</v>
      </c>
      <c r="O1621">
        <v>16</v>
      </c>
      <c r="P1621">
        <v>10</v>
      </c>
      <c r="Q1621">
        <v>10</v>
      </c>
      <c r="R1621">
        <v>1</v>
      </c>
      <c r="S1621">
        <v>2</v>
      </c>
      <c r="T1621">
        <v>0</v>
      </c>
      <c r="U1621">
        <v>155</v>
      </c>
      <c r="V1621">
        <v>6</v>
      </c>
      <c r="W1621">
        <v>0</v>
      </c>
      <c r="X1621">
        <v>128</v>
      </c>
      <c r="Y1621">
        <v>11</v>
      </c>
      <c r="Z1621">
        <v>22</v>
      </c>
      <c r="AA1621">
        <v>0</v>
      </c>
      <c r="AB1621">
        <v>34</v>
      </c>
      <c r="AC1621">
        <v>48</v>
      </c>
      <c r="AD1621">
        <v>0</v>
      </c>
      <c r="AE1621">
        <v>79</v>
      </c>
      <c r="AF1621">
        <v>61</v>
      </c>
      <c r="AG1621">
        <v>70</v>
      </c>
      <c r="AH1621" t="s">
        <v>74</v>
      </c>
      <c r="AI1621" t="s">
        <v>74</v>
      </c>
      <c r="AJ1621">
        <v>0</v>
      </c>
      <c r="AK1621" t="s">
        <v>74</v>
      </c>
      <c r="AL1621" t="s">
        <v>74</v>
      </c>
      <c r="AM1621" t="s">
        <v>74</v>
      </c>
      <c r="AN1621">
        <v>161</v>
      </c>
      <c r="AO1621">
        <v>0.82608695652173914</v>
      </c>
      <c r="AP1621">
        <v>0.17391304347826089</v>
      </c>
      <c r="AQ1621">
        <v>0</v>
      </c>
      <c r="AR1621">
        <v>4.3478260869565223E-2</v>
      </c>
      <c r="AS1621">
        <v>0.11801242236024841</v>
      </c>
      <c r="AT1621">
        <v>0.17391304347826089</v>
      </c>
      <c r="AU1621">
        <v>0.13664596273291929</v>
      </c>
      <c r="AV1621">
        <v>0.19254658385093171</v>
      </c>
      <c r="AW1621">
        <v>9.3167701863354033E-2</v>
      </c>
      <c r="AX1621">
        <v>9.9378881987577633E-2</v>
      </c>
      <c r="AY1621">
        <v>6.2111801242236017E-2</v>
      </c>
      <c r="AZ1621">
        <v>6.2111801242236017E-2</v>
      </c>
      <c r="BA1621">
        <v>1.2422360248447201E-2</v>
      </c>
      <c r="BB1621">
        <v>6.2111801242236021E-3</v>
      </c>
      <c r="BC1621">
        <v>0</v>
      </c>
      <c r="BD1621">
        <v>0.96273291925465843</v>
      </c>
      <c r="BE1621">
        <v>3.7267080745341623E-2</v>
      </c>
      <c r="BF1621">
        <v>0</v>
      </c>
      <c r="BG1621">
        <v>0.79503105590062106</v>
      </c>
      <c r="BH1621">
        <v>6.8322981366459631E-2</v>
      </c>
      <c r="BI1621">
        <v>0.13664596273291929</v>
      </c>
      <c r="BJ1621">
        <v>0</v>
      </c>
      <c r="BK1621">
        <v>0.21118012422360249</v>
      </c>
      <c r="BL1621">
        <v>0.29813664596273293</v>
      </c>
      <c r="BM1621">
        <v>0</v>
      </c>
      <c r="BN1621">
        <v>0.49068322981366458</v>
      </c>
      <c r="BO1621">
        <v>0.37888198757763969</v>
      </c>
      <c r="BP1621">
        <v>0.43478260869565222</v>
      </c>
      <c r="BQ1621">
        <v>0</v>
      </c>
      <c r="BR1621">
        <v>0</v>
      </c>
      <c r="BS1621">
        <v>0</v>
      </c>
      <c r="BT1621">
        <v>0</v>
      </c>
      <c r="BU1621">
        <v>0</v>
      </c>
      <c r="BV1621">
        <v>0</v>
      </c>
      <c r="BW1621">
        <v>1</v>
      </c>
      <c r="BX1621" t="s">
        <v>2863</v>
      </c>
      <c r="BY1621">
        <v>1170</v>
      </c>
      <c r="BZ1621">
        <v>0.13760683760683759</v>
      </c>
      <c r="CA1621">
        <v>0</v>
      </c>
    </row>
    <row r="1622" spans="1:79" customFormat="1" x14ac:dyDescent="0.25">
      <c r="A1622" t="s">
        <v>2868</v>
      </c>
      <c r="B1622" t="s">
        <v>42</v>
      </c>
      <c r="C1622" t="s">
        <v>391</v>
      </c>
      <c r="D1622" t="s">
        <v>961</v>
      </c>
      <c r="E1622">
        <v>2021</v>
      </c>
      <c r="F1622">
        <v>123</v>
      </c>
      <c r="G1622">
        <v>15</v>
      </c>
      <c r="H1622">
        <v>0</v>
      </c>
      <c r="I1622">
        <v>13</v>
      </c>
      <c r="J1622">
        <v>16</v>
      </c>
      <c r="K1622">
        <v>19</v>
      </c>
      <c r="L1622">
        <v>11</v>
      </c>
      <c r="M1622">
        <v>9</v>
      </c>
      <c r="N1622">
        <v>24</v>
      </c>
      <c r="O1622">
        <v>17</v>
      </c>
      <c r="P1622">
        <v>16</v>
      </c>
      <c r="Q1622">
        <v>5</v>
      </c>
      <c r="R1622">
        <v>5</v>
      </c>
      <c r="S1622">
        <v>3</v>
      </c>
      <c r="T1622">
        <v>0</v>
      </c>
      <c r="U1622">
        <v>119</v>
      </c>
      <c r="V1622">
        <v>19</v>
      </c>
      <c r="W1622">
        <v>0</v>
      </c>
      <c r="X1622">
        <v>23</v>
      </c>
      <c r="Y1622">
        <v>8</v>
      </c>
      <c r="Z1622">
        <v>107</v>
      </c>
      <c r="AA1622">
        <v>0</v>
      </c>
      <c r="AB1622">
        <v>0</v>
      </c>
      <c r="AC1622">
        <v>0</v>
      </c>
      <c r="AD1622">
        <v>138</v>
      </c>
      <c r="AE1622">
        <v>0</v>
      </c>
      <c r="AF1622">
        <v>0</v>
      </c>
      <c r="AG1622">
        <v>0</v>
      </c>
      <c r="AH1622" t="s">
        <v>74</v>
      </c>
      <c r="AI1622" t="s">
        <v>74</v>
      </c>
      <c r="AJ1622">
        <v>138</v>
      </c>
      <c r="AK1622" t="s">
        <v>74</v>
      </c>
      <c r="AL1622" t="s">
        <v>74</v>
      </c>
      <c r="AM1622" t="s">
        <v>74</v>
      </c>
      <c r="AN1622">
        <v>138</v>
      </c>
      <c r="AO1622">
        <v>0.89130434782608692</v>
      </c>
      <c r="AP1622">
        <v>0.108695652173913</v>
      </c>
      <c r="AQ1622">
        <v>0</v>
      </c>
      <c r="AR1622">
        <v>9.420289855072464E-2</v>
      </c>
      <c r="AS1622">
        <v>0.11594202898550721</v>
      </c>
      <c r="AT1622">
        <v>0.13768115942028991</v>
      </c>
      <c r="AU1622">
        <v>7.9710144927536225E-2</v>
      </c>
      <c r="AV1622">
        <v>6.5217391304347824E-2</v>
      </c>
      <c r="AW1622">
        <v>0.17391304347826089</v>
      </c>
      <c r="AX1622">
        <v>0.1231884057971015</v>
      </c>
      <c r="AY1622">
        <v>0.11594202898550721</v>
      </c>
      <c r="AZ1622">
        <v>3.6231884057971023E-2</v>
      </c>
      <c r="BA1622">
        <v>2.1739130434782612E-2</v>
      </c>
      <c r="BB1622">
        <v>3.6231884057971023E-2</v>
      </c>
      <c r="BC1622">
        <v>0</v>
      </c>
      <c r="BD1622">
        <v>0.8623188405797102</v>
      </c>
      <c r="BE1622">
        <v>0.13768115942028991</v>
      </c>
      <c r="BF1622">
        <v>0</v>
      </c>
      <c r="BG1622">
        <v>0.16666666666666671</v>
      </c>
      <c r="BH1622">
        <v>5.7971014492753617E-2</v>
      </c>
      <c r="BI1622">
        <v>0.77536231884057971</v>
      </c>
      <c r="BJ1622">
        <v>0</v>
      </c>
      <c r="BK1622">
        <v>0</v>
      </c>
      <c r="BL1622">
        <v>0</v>
      </c>
      <c r="BM1622">
        <v>1</v>
      </c>
      <c r="BN1622">
        <v>0</v>
      </c>
      <c r="BO1622">
        <v>0</v>
      </c>
      <c r="BP1622">
        <v>0</v>
      </c>
      <c r="BQ1622">
        <v>0</v>
      </c>
      <c r="BR1622">
        <v>0</v>
      </c>
      <c r="BS1622">
        <v>1</v>
      </c>
      <c r="BT1622">
        <v>0</v>
      </c>
      <c r="BU1622">
        <v>0</v>
      </c>
      <c r="BV1622">
        <v>0</v>
      </c>
      <c r="BW1622">
        <v>1</v>
      </c>
      <c r="BX1622" t="s">
        <v>2863</v>
      </c>
      <c r="BY1622">
        <v>1170</v>
      </c>
      <c r="BZ1622">
        <v>0.1179487179487179</v>
      </c>
      <c r="CA1622">
        <v>0</v>
      </c>
    </row>
    <row r="1623" spans="1:79" customFormat="1" x14ac:dyDescent="0.25">
      <c r="A1623" t="s">
        <v>2869</v>
      </c>
      <c r="B1623" t="s">
        <v>42</v>
      </c>
      <c r="C1623" t="s">
        <v>394</v>
      </c>
      <c r="D1623" t="s">
        <v>44</v>
      </c>
      <c r="E1623">
        <v>2021</v>
      </c>
      <c r="F1623">
        <v>8857</v>
      </c>
      <c r="G1623">
        <v>686</v>
      </c>
      <c r="H1623">
        <v>0</v>
      </c>
      <c r="I1623">
        <v>1422</v>
      </c>
      <c r="J1623">
        <v>1365</v>
      </c>
      <c r="K1623">
        <v>1084</v>
      </c>
      <c r="L1623">
        <v>856</v>
      </c>
      <c r="M1623">
        <v>883</v>
      </c>
      <c r="N1623">
        <v>987</v>
      </c>
      <c r="O1623">
        <v>1220</v>
      </c>
      <c r="P1623">
        <v>814</v>
      </c>
      <c r="Q1623">
        <v>361</v>
      </c>
      <c r="R1623">
        <v>128</v>
      </c>
      <c r="S1623">
        <v>423</v>
      </c>
      <c r="T1623">
        <v>0</v>
      </c>
      <c r="U1623">
        <v>9065</v>
      </c>
      <c r="V1623">
        <v>478</v>
      </c>
      <c r="W1623">
        <v>0</v>
      </c>
      <c r="X1623">
        <v>6640</v>
      </c>
      <c r="Y1623">
        <v>1710</v>
      </c>
      <c r="Z1623">
        <v>1192</v>
      </c>
      <c r="AA1623">
        <v>1</v>
      </c>
      <c r="AB1623">
        <v>789</v>
      </c>
      <c r="AC1623">
        <v>7420</v>
      </c>
      <c r="AD1623">
        <v>1</v>
      </c>
      <c r="AE1623">
        <v>1333</v>
      </c>
      <c r="AF1623">
        <v>410</v>
      </c>
      <c r="AG1623">
        <v>8672</v>
      </c>
      <c r="AH1623">
        <v>375</v>
      </c>
      <c r="AI1623">
        <v>85</v>
      </c>
      <c r="AJ1623">
        <v>1</v>
      </c>
      <c r="AK1623">
        <v>2125</v>
      </c>
      <c r="AL1623">
        <v>7341</v>
      </c>
      <c r="AM1623">
        <v>77</v>
      </c>
      <c r="AN1623">
        <v>9543</v>
      </c>
      <c r="AO1623">
        <v>0.92811484858011106</v>
      </c>
      <c r="AP1623">
        <v>7.1885151419888924E-2</v>
      </c>
      <c r="AQ1623">
        <v>0</v>
      </c>
      <c r="AR1623">
        <v>0.14900974536309339</v>
      </c>
      <c r="AS1623">
        <v>0.1430367808865137</v>
      </c>
      <c r="AT1623">
        <v>0.1135911139054805</v>
      </c>
      <c r="AU1623">
        <v>8.9699255999161689E-2</v>
      </c>
      <c r="AV1623">
        <v>9.2528554961752066E-2</v>
      </c>
      <c r="AW1623">
        <v>0.1034265954102483</v>
      </c>
      <c r="AX1623">
        <v>0.1278423975688987</v>
      </c>
      <c r="AY1623">
        <v>8.5298124279576656E-2</v>
      </c>
      <c r="AZ1623">
        <v>3.7828775018338048E-2</v>
      </c>
      <c r="BA1623">
        <v>4.4325683747249288E-2</v>
      </c>
      <c r="BB1623">
        <v>1.3412972859687729E-2</v>
      </c>
      <c r="BC1623">
        <v>0</v>
      </c>
      <c r="BD1623">
        <v>0.94991092947710365</v>
      </c>
      <c r="BE1623">
        <v>5.0089070522896358E-2</v>
      </c>
      <c r="BF1623">
        <v>0</v>
      </c>
      <c r="BG1623">
        <v>0.69579796709630093</v>
      </c>
      <c r="BH1623">
        <v>0.17918893429739069</v>
      </c>
      <c r="BI1623">
        <v>0.124908309755842</v>
      </c>
      <c r="BJ1623">
        <v>1.047888504663104E-4</v>
      </c>
      <c r="BK1623">
        <v>8.26784030179189E-2</v>
      </c>
      <c r="BL1623">
        <v>0.77753327046002307</v>
      </c>
      <c r="BM1623">
        <v>1.047888504663104E-4</v>
      </c>
      <c r="BN1623">
        <v>0.13968353767159181</v>
      </c>
      <c r="BO1623">
        <v>4.2963428691187258E-2</v>
      </c>
      <c r="BP1623">
        <v>0.9087289112438437</v>
      </c>
      <c r="BQ1623">
        <v>3.9295818924866388E-2</v>
      </c>
      <c r="BR1623">
        <v>8.907052289636383E-3</v>
      </c>
      <c r="BS1623">
        <v>1.047888504663104E-4</v>
      </c>
      <c r="BT1623">
        <v>0.22267630724090959</v>
      </c>
      <c r="BU1623">
        <v>0.76925495127318455</v>
      </c>
      <c r="BV1623">
        <v>8.0687414859058997E-3</v>
      </c>
      <c r="BW1623">
        <v>1</v>
      </c>
      <c r="BX1623" t="s">
        <v>2870</v>
      </c>
      <c r="BY1623">
        <v>9543</v>
      </c>
      <c r="BZ1623">
        <v>1</v>
      </c>
      <c r="CA1623">
        <v>0</v>
      </c>
    </row>
    <row r="1624" spans="1:79" customFormat="1" x14ac:dyDescent="0.25">
      <c r="A1624" t="s">
        <v>2871</v>
      </c>
      <c r="B1624" t="s">
        <v>42</v>
      </c>
      <c r="C1624" t="s">
        <v>394</v>
      </c>
      <c r="D1624" t="s">
        <v>947</v>
      </c>
      <c r="E1624">
        <v>2021</v>
      </c>
      <c r="F1624">
        <v>969</v>
      </c>
      <c r="G1624">
        <v>45</v>
      </c>
      <c r="H1624">
        <v>0</v>
      </c>
      <c r="I1624">
        <v>64</v>
      </c>
      <c r="J1624">
        <v>115</v>
      </c>
      <c r="K1624">
        <v>116</v>
      </c>
      <c r="L1624">
        <v>116</v>
      </c>
      <c r="M1624">
        <v>140</v>
      </c>
      <c r="N1624">
        <v>150</v>
      </c>
      <c r="O1624">
        <v>134</v>
      </c>
      <c r="P1624">
        <v>99</v>
      </c>
      <c r="Q1624">
        <v>46</v>
      </c>
      <c r="R1624">
        <v>21</v>
      </c>
      <c r="S1624">
        <v>13</v>
      </c>
      <c r="T1624">
        <v>0</v>
      </c>
      <c r="U1624">
        <v>973</v>
      </c>
      <c r="V1624">
        <v>41</v>
      </c>
      <c r="W1624">
        <v>0</v>
      </c>
      <c r="X1624">
        <v>622</v>
      </c>
      <c r="Y1624">
        <v>268</v>
      </c>
      <c r="Z1624">
        <v>124</v>
      </c>
      <c r="AA1624">
        <v>0</v>
      </c>
      <c r="AB1624">
        <v>119</v>
      </c>
      <c r="AC1624">
        <v>727</v>
      </c>
      <c r="AD1624">
        <v>0</v>
      </c>
      <c r="AE1624">
        <v>168</v>
      </c>
      <c r="AF1624">
        <v>35</v>
      </c>
      <c r="AG1624">
        <v>962</v>
      </c>
      <c r="AH1624">
        <v>17</v>
      </c>
      <c r="AI1624">
        <v>0</v>
      </c>
      <c r="AJ1624">
        <v>0</v>
      </c>
      <c r="AK1624">
        <v>318</v>
      </c>
      <c r="AL1624">
        <v>682</v>
      </c>
      <c r="AM1624">
        <v>14</v>
      </c>
      <c r="AN1624">
        <v>1014</v>
      </c>
      <c r="AO1624">
        <v>0.95562130177514792</v>
      </c>
      <c r="AP1624">
        <v>4.4378698224852069E-2</v>
      </c>
      <c r="AQ1624">
        <v>0</v>
      </c>
      <c r="AR1624">
        <v>6.3116370808678504E-2</v>
      </c>
      <c r="AS1624">
        <v>0.11341222879684421</v>
      </c>
      <c r="AT1624">
        <v>0.1143984220907298</v>
      </c>
      <c r="AU1624">
        <v>0.1143984220907298</v>
      </c>
      <c r="AV1624">
        <v>0.1380670611439842</v>
      </c>
      <c r="AW1624">
        <v>0.14792899408284019</v>
      </c>
      <c r="AX1624">
        <v>0.13214990138067059</v>
      </c>
      <c r="AY1624">
        <v>9.7633136094674555E-2</v>
      </c>
      <c r="AZ1624">
        <v>4.5364891518737682E-2</v>
      </c>
      <c r="BA1624">
        <v>1.282051282051282E-2</v>
      </c>
      <c r="BB1624">
        <v>2.0710059171597631E-2</v>
      </c>
      <c r="BC1624">
        <v>0</v>
      </c>
      <c r="BD1624">
        <v>0.95956607495069035</v>
      </c>
      <c r="BE1624">
        <v>4.0433925049309663E-2</v>
      </c>
      <c r="BF1624">
        <v>0</v>
      </c>
      <c r="BG1624">
        <v>0.61341222879684421</v>
      </c>
      <c r="BH1624">
        <v>0.26429980276134118</v>
      </c>
      <c r="BI1624">
        <v>0.1222879684418146</v>
      </c>
      <c r="BJ1624">
        <v>0</v>
      </c>
      <c r="BK1624">
        <v>0.1173570019723866</v>
      </c>
      <c r="BL1624">
        <v>0.71696252465483234</v>
      </c>
      <c r="BM1624">
        <v>0</v>
      </c>
      <c r="BN1624">
        <v>0.16568047337278111</v>
      </c>
      <c r="BO1624">
        <v>3.4516765285996058E-2</v>
      </c>
      <c r="BP1624">
        <v>0.94871794871794868</v>
      </c>
      <c r="BQ1624">
        <v>1.6765285996055229E-2</v>
      </c>
      <c r="BR1624">
        <v>0</v>
      </c>
      <c r="BS1624">
        <v>0</v>
      </c>
      <c r="BT1624">
        <v>0.31360946745562129</v>
      </c>
      <c r="BU1624">
        <v>0.67258382642998027</v>
      </c>
      <c r="BV1624">
        <v>1.380670611439842E-2</v>
      </c>
      <c r="BW1624">
        <v>1</v>
      </c>
      <c r="BX1624" t="s">
        <v>2870</v>
      </c>
      <c r="BY1624">
        <v>9543</v>
      </c>
      <c r="BZ1624">
        <v>0.10625589437283869</v>
      </c>
      <c r="CA1624">
        <v>0</v>
      </c>
    </row>
    <row r="1625" spans="1:79" customFormat="1" x14ac:dyDescent="0.25">
      <c r="A1625" t="s">
        <v>2872</v>
      </c>
      <c r="B1625" t="s">
        <v>42</v>
      </c>
      <c r="C1625" t="s">
        <v>394</v>
      </c>
      <c r="D1625" t="s">
        <v>949</v>
      </c>
      <c r="E1625">
        <v>2021</v>
      </c>
      <c r="F1625">
        <v>6013</v>
      </c>
      <c r="G1625">
        <v>492</v>
      </c>
      <c r="H1625">
        <v>0</v>
      </c>
      <c r="I1625">
        <v>1253</v>
      </c>
      <c r="J1625">
        <v>1055</v>
      </c>
      <c r="K1625">
        <v>772</v>
      </c>
      <c r="L1625">
        <v>563</v>
      </c>
      <c r="M1625">
        <v>533</v>
      </c>
      <c r="N1625">
        <v>578</v>
      </c>
      <c r="O1625">
        <v>710</v>
      </c>
      <c r="P1625">
        <v>429</v>
      </c>
      <c r="Q1625">
        <v>178</v>
      </c>
      <c r="R1625">
        <v>56</v>
      </c>
      <c r="S1625">
        <v>378</v>
      </c>
      <c r="T1625">
        <v>0</v>
      </c>
      <c r="U1625">
        <v>6289</v>
      </c>
      <c r="V1625">
        <v>216</v>
      </c>
      <c r="W1625">
        <v>0</v>
      </c>
      <c r="X1625">
        <v>4684</v>
      </c>
      <c r="Y1625">
        <v>1048</v>
      </c>
      <c r="Z1625">
        <v>772</v>
      </c>
      <c r="AA1625">
        <v>1</v>
      </c>
      <c r="AB1625">
        <v>330</v>
      </c>
      <c r="AC1625">
        <v>5677</v>
      </c>
      <c r="AD1625">
        <v>0</v>
      </c>
      <c r="AE1625">
        <v>498</v>
      </c>
      <c r="AF1625">
        <v>164</v>
      </c>
      <c r="AG1625">
        <v>6168</v>
      </c>
      <c r="AH1625">
        <v>123</v>
      </c>
      <c r="AI1625">
        <v>50</v>
      </c>
      <c r="AJ1625">
        <v>0</v>
      </c>
      <c r="AK1625">
        <v>1225</v>
      </c>
      <c r="AL1625">
        <v>5241</v>
      </c>
      <c r="AM1625">
        <v>39</v>
      </c>
      <c r="AN1625">
        <v>6505</v>
      </c>
      <c r="AO1625">
        <v>0.92436587240584167</v>
      </c>
      <c r="AP1625">
        <v>7.5634127594158343E-2</v>
      </c>
      <c r="AQ1625">
        <v>0</v>
      </c>
      <c r="AR1625">
        <v>0.19262106072252111</v>
      </c>
      <c r="AS1625">
        <v>0.16218293620292079</v>
      </c>
      <c r="AT1625">
        <v>0.1186779400461184</v>
      </c>
      <c r="AU1625">
        <v>8.654880860876249E-2</v>
      </c>
      <c r="AV1625">
        <v>8.1936971560338204E-2</v>
      </c>
      <c r="AW1625">
        <v>8.885472713297464E-2</v>
      </c>
      <c r="AX1625">
        <v>0.1091468101460415</v>
      </c>
      <c r="AY1625">
        <v>6.5949269792467333E-2</v>
      </c>
      <c r="AZ1625">
        <v>2.7363566487317449E-2</v>
      </c>
      <c r="BA1625">
        <v>5.8109146810146041E-2</v>
      </c>
      <c r="BB1625">
        <v>8.6087624903920055E-3</v>
      </c>
      <c r="BC1625">
        <v>0</v>
      </c>
      <c r="BD1625">
        <v>0.96679477325134511</v>
      </c>
      <c r="BE1625">
        <v>3.3205226748654879E-2</v>
      </c>
      <c r="BF1625">
        <v>0</v>
      </c>
      <c r="BG1625">
        <v>0.72006149116064566</v>
      </c>
      <c r="BH1625">
        <v>0.16110684089162181</v>
      </c>
      <c r="BI1625">
        <v>0.1186779400461184</v>
      </c>
      <c r="BJ1625">
        <v>1.5372790161414301E-4</v>
      </c>
      <c r="BK1625">
        <v>5.0730207532667181E-2</v>
      </c>
      <c r="BL1625">
        <v>0.87271329746348958</v>
      </c>
      <c r="BM1625">
        <v>0</v>
      </c>
      <c r="BN1625">
        <v>7.6556495003843192E-2</v>
      </c>
      <c r="BO1625">
        <v>2.521137586471945E-2</v>
      </c>
      <c r="BP1625">
        <v>0.94819369715603385</v>
      </c>
      <c r="BQ1625">
        <v>1.8908531898539589E-2</v>
      </c>
      <c r="BR1625">
        <v>7.6863950807071479E-3</v>
      </c>
      <c r="BS1625">
        <v>0</v>
      </c>
      <c r="BT1625">
        <v>0.18831667947732511</v>
      </c>
      <c r="BU1625">
        <v>0.80568793235972325</v>
      </c>
      <c r="BV1625">
        <v>5.9953881629515758E-3</v>
      </c>
      <c r="BW1625">
        <v>1</v>
      </c>
      <c r="BX1625" t="s">
        <v>2870</v>
      </c>
      <c r="BY1625">
        <v>9543</v>
      </c>
      <c r="BZ1625">
        <v>0.6816514722833491</v>
      </c>
      <c r="CA1625">
        <v>0</v>
      </c>
    </row>
    <row r="1626" spans="1:79" customFormat="1" x14ac:dyDescent="0.25">
      <c r="A1626" t="s">
        <v>2873</v>
      </c>
      <c r="B1626" t="s">
        <v>42</v>
      </c>
      <c r="C1626" t="s">
        <v>394</v>
      </c>
      <c r="D1626" t="s">
        <v>951</v>
      </c>
      <c r="E1626">
        <v>2021</v>
      </c>
      <c r="F1626">
        <v>886</v>
      </c>
      <c r="G1626">
        <v>94</v>
      </c>
      <c r="H1626">
        <v>0</v>
      </c>
      <c r="I1626">
        <v>59</v>
      </c>
      <c r="J1626">
        <v>109</v>
      </c>
      <c r="K1626">
        <v>120</v>
      </c>
      <c r="L1626">
        <v>80</v>
      </c>
      <c r="M1626">
        <v>92</v>
      </c>
      <c r="N1626">
        <v>141</v>
      </c>
      <c r="O1626">
        <v>176</v>
      </c>
      <c r="P1626">
        <v>110</v>
      </c>
      <c r="Q1626">
        <v>48</v>
      </c>
      <c r="R1626">
        <v>23</v>
      </c>
      <c r="S1626">
        <v>22</v>
      </c>
      <c r="T1626">
        <v>0</v>
      </c>
      <c r="U1626">
        <v>791</v>
      </c>
      <c r="V1626">
        <v>189</v>
      </c>
      <c r="W1626">
        <v>0</v>
      </c>
      <c r="X1626">
        <v>634</v>
      </c>
      <c r="Y1626">
        <v>237</v>
      </c>
      <c r="Z1626">
        <v>109</v>
      </c>
      <c r="AA1626">
        <v>0</v>
      </c>
      <c r="AB1626">
        <v>201</v>
      </c>
      <c r="AC1626">
        <v>682</v>
      </c>
      <c r="AD1626">
        <v>0</v>
      </c>
      <c r="AE1626">
        <v>97</v>
      </c>
      <c r="AF1626">
        <v>63</v>
      </c>
      <c r="AG1626">
        <v>907</v>
      </c>
      <c r="AH1626">
        <v>8</v>
      </c>
      <c r="AI1626">
        <v>2</v>
      </c>
      <c r="AJ1626">
        <v>0</v>
      </c>
      <c r="AK1626">
        <v>357</v>
      </c>
      <c r="AL1626">
        <v>619</v>
      </c>
      <c r="AM1626">
        <v>4</v>
      </c>
      <c r="AN1626">
        <v>980</v>
      </c>
      <c r="AO1626">
        <v>0.90408163265306118</v>
      </c>
      <c r="AP1626">
        <v>9.5918367346938774E-2</v>
      </c>
      <c r="AQ1626">
        <v>0</v>
      </c>
      <c r="AR1626">
        <v>6.0204081632653061E-2</v>
      </c>
      <c r="AS1626">
        <v>0.1112244897959184</v>
      </c>
      <c r="AT1626">
        <v>0.1224489795918367</v>
      </c>
      <c r="AU1626">
        <v>8.1632653061224483E-2</v>
      </c>
      <c r="AV1626">
        <v>9.3877551020408165E-2</v>
      </c>
      <c r="AW1626">
        <v>0.1438775510204082</v>
      </c>
      <c r="AX1626">
        <v>0.17959183673469389</v>
      </c>
      <c r="AY1626">
        <v>0.1122448979591837</v>
      </c>
      <c r="AZ1626">
        <v>4.8979591836734691E-2</v>
      </c>
      <c r="BA1626">
        <v>2.244897959183673E-2</v>
      </c>
      <c r="BB1626">
        <v>2.3469387755102041E-2</v>
      </c>
      <c r="BC1626">
        <v>0</v>
      </c>
      <c r="BD1626">
        <v>0.80714285714285716</v>
      </c>
      <c r="BE1626">
        <v>0.19285714285714289</v>
      </c>
      <c r="BF1626">
        <v>0</v>
      </c>
      <c r="BG1626">
        <v>0.64693877551020407</v>
      </c>
      <c r="BH1626">
        <v>0.24183673469387759</v>
      </c>
      <c r="BI1626">
        <v>0.1112244897959184</v>
      </c>
      <c r="BJ1626">
        <v>0</v>
      </c>
      <c r="BK1626">
        <v>0.20510204081632649</v>
      </c>
      <c r="BL1626">
        <v>0.69591836734693879</v>
      </c>
      <c r="BM1626">
        <v>0</v>
      </c>
      <c r="BN1626">
        <v>9.8979591836734687E-2</v>
      </c>
      <c r="BO1626">
        <v>6.4285714285714279E-2</v>
      </c>
      <c r="BP1626">
        <v>0.92551020408163265</v>
      </c>
      <c r="BQ1626">
        <v>8.1632653061224497E-3</v>
      </c>
      <c r="BR1626">
        <v>2.040816326530612E-3</v>
      </c>
      <c r="BS1626">
        <v>0</v>
      </c>
      <c r="BT1626">
        <v>0.36428571428571432</v>
      </c>
      <c r="BU1626">
        <v>0.63163265306122451</v>
      </c>
      <c r="BV1626">
        <v>4.0816326530612249E-3</v>
      </c>
      <c r="BW1626">
        <v>1</v>
      </c>
      <c r="BX1626" t="s">
        <v>2870</v>
      </c>
      <c r="BY1626">
        <v>9543</v>
      </c>
      <c r="BZ1626">
        <v>0.1026930734569842</v>
      </c>
      <c r="CA1626">
        <v>0</v>
      </c>
    </row>
    <row r="1627" spans="1:79" customFormat="1" x14ac:dyDescent="0.25">
      <c r="A1627" t="s">
        <v>2874</v>
      </c>
      <c r="B1627" t="s">
        <v>42</v>
      </c>
      <c r="C1627" t="s">
        <v>394</v>
      </c>
      <c r="D1627" t="s">
        <v>953</v>
      </c>
      <c r="E1627">
        <v>2021</v>
      </c>
      <c r="F1627">
        <v>988</v>
      </c>
      <c r="G1627">
        <v>55</v>
      </c>
      <c r="H1627">
        <v>0</v>
      </c>
      <c r="I1627">
        <v>46</v>
      </c>
      <c r="J1627">
        <v>85</v>
      </c>
      <c r="K1627">
        <v>76</v>
      </c>
      <c r="L1627">
        <v>97</v>
      </c>
      <c r="M1627">
        <v>118</v>
      </c>
      <c r="N1627">
        <v>118</v>
      </c>
      <c r="O1627">
        <v>200</v>
      </c>
      <c r="P1627">
        <v>176</v>
      </c>
      <c r="Q1627">
        <v>89</v>
      </c>
      <c r="R1627">
        <v>28</v>
      </c>
      <c r="S1627">
        <v>10</v>
      </c>
      <c r="T1627">
        <v>0</v>
      </c>
      <c r="U1627">
        <v>1011</v>
      </c>
      <c r="V1627">
        <v>32</v>
      </c>
      <c r="W1627">
        <v>0</v>
      </c>
      <c r="X1627">
        <v>700</v>
      </c>
      <c r="Y1627">
        <v>157</v>
      </c>
      <c r="Z1627">
        <v>186</v>
      </c>
      <c r="AA1627">
        <v>0</v>
      </c>
      <c r="AB1627">
        <v>139</v>
      </c>
      <c r="AC1627">
        <v>334</v>
      </c>
      <c r="AD1627">
        <v>0</v>
      </c>
      <c r="AE1627">
        <v>570</v>
      </c>
      <c r="AF1627">
        <v>148</v>
      </c>
      <c r="AG1627">
        <v>635</v>
      </c>
      <c r="AH1627">
        <v>227</v>
      </c>
      <c r="AI1627">
        <v>33</v>
      </c>
      <c r="AJ1627">
        <v>0</v>
      </c>
      <c r="AK1627">
        <v>225</v>
      </c>
      <c r="AL1627">
        <v>798</v>
      </c>
      <c r="AM1627">
        <v>20</v>
      </c>
      <c r="AN1627">
        <v>1043</v>
      </c>
      <c r="AO1627">
        <v>0.94726749760306805</v>
      </c>
      <c r="AP1627">
        <v>5.2732502396931932E-2</v>
      </c>
      <c r="AQ1627">
        <v>0</v>
      </c>
      <c r="AR1627">
        <v>4.4103547459252157E-2</v>
      </c>
      <c r="AS1627">
        <v>8.1495685522531155E-2</v>
      </c>
      <c r="AT1627">
        <v>7.2866730584851394E-2</v>
      </c>
      <c r="AU1627">
        <v>9.3000958772770856E-2</v>
      </c>
      <c r="AV1627">
        <v>0.1131351869606903</v>
      </c>
      <c r="AW1627">
        <v>0.1131351869606903</v>
      </c>
      <c r="AX1627">
        <v>0.19175455417066159</v>
      </c>
      <c r="AY1627">
        <v>0.16874400767018219</v>
      </c>
      <c r="AZ1627">
        <v>8.5330776605944389E-2</v>
      </c>
      <c r="BA1627">
        <v>9.5877277085330784E-3</v>
      </c>
      <c r="BB1627">
        <v>2.684563758389262E-2</v>
      </c>
      <c r="BC1627">
        <v>0</v>
      </c>
      <c r="BD1627">
        <v>0.96931927133269413</v>
      </c>
      <c r="BE1627">
        <v>3.068072866730585E-2</v>
      </c>
      <c r="BF1627">
        <v>0</v>
      </c>
      <c r="BG1627">
        <v>0.67114093959731547</v>
      </c>
      <c r="BH1627">
        <v>0.15052732502396929</v>
      </c>
      <c r="BI1627">
        <v>0.17833173537871519</v>
      </c>
      <c r="BJ1627">
        <v>0</v>
      </c>
      <c r="BK1627">
        <v>0.13326941514860979</v>
      </c>
      <c r="BL1627">
        <v>0.3202301054650048</v>
      </c>
      <c r="BM1627">
        <v>0</v>
      </c>
      <c r="BN1627">
        <v>0.54650047938638546</v>
      </c>
      <c r="BO1627">
        <v>0.14189837008628961</v>
      </c>
      <c r="BP1627">
        <v>0.60882070949185041</v>
      </c>
      <c r="BQ1627">
        <v>0.2176414189837009</v>
      </c>
      <c r="BR1627">
        <v>3.1639501438159162E-2</v>
      </c>
      <c r="BS1627">
        <v>0</v>
      </c>
      <c r="BT1627">
        <v>0.21572387344199431</v>
      </c>
      <c r="BU1627">
        <v>0.7651006711409396</v>
      </c>
      <c r="BV1627">
        <v>1.917545541706616E-2</v>
      </c>
      <c r="BW1627">
        <v>1</v>
      </c>
      <c r="BX1627" t="s">
        <v>2870</v>
      </c>
      <c r="BY1627">
        <v>9543</v>
      </c>
      <c r="BZ1627">
        <v>0.1092947710363617</v>
      </c>
      <c r="CA1627">
        <v>0</v>
      </c>
    </row>
    <row r="1628" spans="1:79" customFormat="1" x14ac:dyDescent="0.25">
      <c r="A1628" t="s">
        <v>2875</v>
      </c>
      <c r="B1628" t="s">
        <v>42</v>
      </c>
      <c r="C1628" t="s">
        <v>394</v>
      </c>
      <c r="D1628" t="s">
        <v>961</v>
      </c>
      <c r="E1628">
        <v>2021</v>
      </c>
      <c r="F1628">
        <v>1</v>
      </c>
      <c r="G1628">
        <v>0</v>
      </c>
      <c r="H1628">
        <v>0</v>
      </c>
      <c r="I1628">
        <v>0</v>
      </c>
      <c r="J1628">
        <v>1</v>
      </c>
      <c r="K1628">
        <v>0</v>
      </c>
      <c r="L1628">
        <v>0</v>
      </c>
      <c r="M1628">
        <v>0</v>
      </c>
      <c r="N1628">
        <v>0</v>
      </c>
      <c r="O1628">
        <v>0</v>
      </c>
      <c r="P1628">
        <v>0</v>
      </c>
      <c r="Q1628">
        <v>0</v>
      </c>
      <c r="R1628">
        <v>0</v>
      </c>
      <c r="S1628">
        <v>0</v>
      </c>
      <c r="T1628">
        <v>0</v>
      </c>
      <c r="U1628">
        <v>1</v>
      </c>
      <c r="V1628">
        <v>0</v>
      </c>
      <c r="W1628">
        <v>0</v>
      </c>
      <c r="X1628">
        <v>0</v>
      </c>
      <c r="Y1628">
        <v>0</v>
      </c>
      <c r="Z1628">
        <v>1</v>
      </c>
      <c r="AA1628">
        <v>0</v>
      </c>
      <c r="AB1628">
        <v>0</v>
      </c>
      <c r="AC1628">
        <v>0</v>
      </c>
      <c r="AD1628">
        <v>1</v>
      </c>
      <c r="AE1628">
        <v>0</v>
      </c>
      <c r="AF1628">
        <v>0</v>
      </c>
      <c r="AG1628">
        <v>0</v>
      </c>
      <c r="AH1628">
        <v>0</v>
      </c>
      <c r="AI1628">
        <v>0</v>
      </c>
      <c r="AJ1628">
        <v>1</v>
      </c>
      <c r="AK1628">
        <v>0</v>
      </c>
      <c r="AL1628">
        <v>1</v>
      </c>
      <c r="AM1628">
        <v>0</v>
      </c>
      <c r="AN1628">
        <v>1</v>
      </c>
      <c r="AO1628">
        <v>1</v>
      </c>
      <c r="AP1628">
        <v>0</v>
      </c>
      <c r="AQ1628">
        <v>0</v>
      </c>
      <c r="AR1628">
        <v>0</v>
      </c>
      <c r="AS1628">
        <v>1</v>
      </c>
      <c r="AT1628">
        <v>0</v>
      </c>
      <c r="AU1628">
        <v>0</v>
      </c>
      <c r="AV1628">
        <v>0</v>
      </c>
      <c r="AW1628">
        <v>0</v>
      </c>
      <c r="AX1628">
        <v>0</v>
      </c>
      <c r="AY1628">
        <v>0</v>
      </c>
      <c r="AZ1628">
        <v>0</v>
      </c>
      <c r="BA1628">
        <v>0</v>
      </c>
      <c r="BB1628">
        <v>0</v>
      </c>
      <c r="BC1628">
        <v>0</v>
      </c>
      <c r="BD1628">
        <v>1</v>
      </c>
      <c r="BE1628">
        <v>0</v>
      </c>
      <c r="BF1628">
        <v>0</v>
      </c>
      <c r="BG1628">
        <v>0</v>
      </c>
      <c r="BH1628">
        <v>0</v>
      </c>
      <c r="BI1628">
        <v>1</v>
      </c>
      <c r="BJ1628">
        <v>0</v>
      </c>
      <c r="BK1628">
        <v>0</v>
      </c>
      <c r="BL1628">
        <v>0</v>
      </c>
      <c r="BM1628">
        <v>1</v>
      </c>
      <c r="BN1628">
        <v>0</v>
      </c>
      <c r="BO1628">
        <v>0</v>
      </c>
      <c r="BP1628">
        <v>0</v>
      </c>
      <c r="BQ1628">
        <v>0</v>
      </c>
      <c r="BR1628">
        <v>0</v>
      </c>
      <c r="BS1628">
        <v>1</v>
      </c>
      <c r="BT1628">
        <v>0</v>
      </c>
      <c r="BU1628">
        <v>1</v>
      </c>
      <c r="BV1628">
        <v>0</v>
      </c>
      <c r="BW1628">
        <v>1</v>
      </c>
      <c r="BX1628" t="s">
        <v>2870</v>
      </c>
      <c r="BY1628">
        <v>9543</v>
      </c>
      <c r="BZ1628">
        <v>1.047888504663104E-4</v>
      </c>
      <c r="CA1628">
        <v>0</v>
      </c>
    </row>
    <row r="1629" spans="1:79" customFormat="1" x14ac:dyDescent="0.25">
      <c r="A1629" t="s">
        <v>2876</v>
      </c>
      <c r="B1629" t="s">
        <v>42</v>
      </c>
      <c r="C1629" t="s">
        <v>43</v>
      </c>
      <c r="D1629" t="s">
        <v>44</v>
      </c>
      <c r="E1629">
        <v>2021</v>
      </c>
      <c r="F1629">
        <v>90476</v>
      </c>
      <c r="G1629">
        <v>8408</v>
      </c>
      <c r="H1629">
        <v>15</v>
      </c>
      <c r="I1629">
        <v>12752</v>
      </c>
      <c r="J1629">
        <v>13585</v>
      </c>
      <c r="K1629">
        <v>11829</v>
      </c>
      <c r="L1629">
        <v>10016</v>
      </c>
      <c r="M1629">
        <v>10897</v>
      </c>
      <c r="N1629">
        <v>11620</v>
      </c>
      <c r="O1629">
        <v>11910</v>
      </c>
      <c r="P1629">
        <v>7729</v>
      </c>
      <c r="Q1629">
        <v>4010</v>
      </c>
      <c r="R1629">
        <v>1632</v>
      </c>
      <c r="S1629">
        <v>2919</v>
      </c>
      <c r="T1629">
        <v>0</v>
      </c>
      <c r="U1629">
        <v>87164</v>
      </c>
      <c r="V1629">
        <v>11653</v>
      </c>
      <c r="W1629">
        <v>82</v>
      </c>
      <c r="X1629">
        <v>68397</v>
      </c>
      <c r="Y1629">
        <v>24324</v>
      </c>
      <c r="Z1629">
        <v>6178</v>
      </c>
      <c r="AA1629">
        <v>0</v>
      </c>
      <c r="AB1629">
        <v>5446</v>
      </c>
      <c r="AC1629">
        <v>75877</v>
      </c>
      <c r="AD1629">
        <v>38</v>
      </c>
      <c r="AE1629">
        <v>17538</v>
      </c>
      <c r="AF1629">
        <v>6802</v>
      </c>
      <c r="AG1629">
        <v>89915</v>
      </c>
      <c r="AH1629">
        <v>2084</v>
      </c>
      <c r="AI1629" t="s">
        <v>74</v>
      </c>
      <c r="AJ1629">
        <v>98</v>
      </c>
      <c r="AK1629">
        <v>5014</v>
      </c>
      <c r="AL1629">
        <v>93863</v>
      </c>
      <c r="AM1629">
        <v>22</v>
      </c>
      <c r="AN1629">
        <v>98899</v>
      </c>
      <c r="AO1629">
        <v>0.91483230366333335</v>
      </c>
      <c r="AP1629">
        <v>8.5016026451228022E-2</v>
      </c>
      <c r="AQ1629">
        <v>1.516698854386799E-4</v>
      </c>
      <c r="AR1629">
        <v>0.12893962527426969</v>
      </c>
      <c r="AS1629">
        <v>0.13736235957896439</v>
      </c>
      <c r="AT1629">
        <v>0.11960687165694291</v>
      </c>
      <c r="AU1629">
        <v>0.1012750381702545</v>
      </c>
      <c r="AV1629">
        <v>0.110183116108353</v>
      </c>
      <c r="AW1629">
        <v>0.1174936045864973</v>
      </c>
      <c r="AX1629">
        <v>0.12042588903831181</v>
      </c>
      <c r="AY1629">
        <v>7.8150436303703774E-2</v>
      </c>
      <c r="AZ1629">
        <v>4.0546416040607082E-2</v>
      </c>
      <c r="BA1629">
        <v>2.9514959706367101E-2</v>
      </c>
      <c r="BB1629">
        <v>1.6501683535728371E-2</v>
      </c>
      <c r="BC1629">
        <v>0</v>
      </c>
      <c r="BD1629">
        <v>0.88134359295847275</v>
      </c>
      <c r="BE1629">
        <v>0.1178272783344624</v>
      </c>
      <c r="BF1629">
        <v>8.2912870706478329E-4</v>
      </c>
      <c r="BG1629">
        <v>0.69158434362329246</v>
      </c>
      <c r="BH1629">
        <v>0.2459478862273633</v>
      </c>
      <c r="BI1629">
        <v>6.2467770149344279E-2</v>
      </c>
      <c r="BJ1629">
        <v>0</v>
      </c>
      <c r="BK1629">
        <v>5.5066279739936698E-2</v>
      </c>
      <c r="BL1629">
        <v>0.76721705982871413</v>
      </c>
      <c r="BM1629">
        <v>3.8423037644465572E-4</v>
      </c>
      <c r="BN1629">
        <v>0.17733243005490451</v>
      </c>
      <c r="BO1629">
        <v>6.8777237383593356E-2</v>
      </c>
      <c r="BP1629">
        <v>0.90915984994792665</v>
      </c>
      <c r="BQ1629">
        <v>2.1072002750280591E-2</v>
      </c>
      <c r="BR1629">
        <v>0</v>
      </c>
      <c r="BS1629">
        <v>9.9090991819937514E-4</v>
      </c>
      <c r="BT1629">
        <v>5.069818703930272E-2</v>
      </c>
      <c r="BU1629">
        <v>0.94907936379538727</v>
      </c>
      <c r="BV1629">
        <v>2.2244916531006381E-4</v>
      </c>
      <c r="BW1629">
        <v>1</v>
      </c>
      <c r="BX1629" t="s">
        <v>2877</v>
      </c>
      <c r="BY1629">
        <v>98899</v>
      </c>
      <c r="BZ1629">
        <v>1</v>
      </c>
      <c r="CA1629">
        <v>0</v>
      </c>
    </row>
    <row r="1630" spans="1:79" customFormat="1" x14ac:dyDescent="0.25">
      <c r="A1630" t="s">
        <v>2878</v>
      </c>
      <c r="B1630" t="s">
        <v>42</v>
      </c>
      <c r="C1630" t="s">
        <v>43</v>
      </c>
      <c r="D1630" t="s">
        <v>947</v>
      </c>
      <c r="E1630">
        <v>2021</v>
      </c>
      <c r="F1630">
        <v>14942</v>
      </c>
      <c r="G1630">
        <v>991</v>
      </c>
      <c r="H1630">
        <v>1</v>
      </c>
      <c r="I1630">
        <v>1405</v>
      </c>
      <c r="J1630">
        <v>1751</v>
      </c>
      <c r="K1630">
        <v>1876</v>
      </c>
      <c r="L1630">
        <v>1848</v>
      </c>
      <c r="M1630">
        <v>2012</v>
      </c>
      <c r="N1630">
        <v>2080</v>
      </c>
      <c r="O1630">
        <v>2006</v>
      </c>
      <c r="P1630">
        <v>1462</v>
      </c>
      <c r="Q1630">
        <v>854</v>
      </c>
      <c r="R1630">
        <v>387</v>
      </c>
      <c r="S1630">
        <v>253</v>
      </c>
      <c r="T1630">
        <v>0</v>
      </c>
      <c r="U1630">
        <v>14638</v>
      </c>
      <c r="V1630">
        <v>1280</v>
      </c>
      <c r="W1630">
        <v>16</v>
      </c>
      <c r="X1630">
        <v>11839</v>
      </c>
      <c r="Y1630">
        <v>2794</v>
      </c>
      <c r="Z1630">
        <v>1301</v>
      </c>
      <c r="AA1630">
        <v>0</v>
      </c>
      <c r="AB1630">
        <v>1186</v>
      </c>
      <c r="AC1630">
        <v>9438</v>
      </c>
      <c r="AD1630">
        <v>8</v>
      </c>
      <c r="AE1630">
        <v>5302</v>
      </c>
      <c r="AF1630">
        <v>3706</v>
      </c>
      <c r="AG1630">
        <v>12063</v>
      </c>
      <c r="AH1630">
        <v>160</v>
      </c>
      <c r="AI1630" t="s">
        <v>74</v>
      </c>
      <c r="AJ1630">
        <v>5</v>
      </c>
      <c r="AK1630">
        <v>789</v>
      </c>
      <c r="AL1630">
        <v>15140</v>
      </c>
      <c r="AM1630">
        <v>5</v>
      </c>
      <c r="AN1630">
        <v>15934</v>
      </c>
      <c r="AO1630">
        <v>0.9377431906614786</v>
      </c>
      <c r="AP1630">
        <v>6.2194050458139832E-2</v>
      </c>
      <c r="AQ1630">
        <v>6.2758880381573996E-5</v>
      </c>
      <c r="AR1630">
        <v>8.8176226936111463E-2</v>
      </c>
      <c r="AS1630">
        <v>0.1098907995481361</v>
      </c>
      <c r="AT1630">
        <v>0.11773565959583281</v>
      </c>
      <c r="AU1630">
        <v>0.1159784109451487</v>
      </c>
      <c r="AV1630">
        <v>0.12627086732772691</v>
      </c>
      <c r="AW1630">
        <v>0.1305384711936739</v>
      </c>
      <c r="AX1630">
        <v>0.12589431404543741</v>
      </c>
      <c r="AY1630">
        <v>9.1753483117861176E-2</v>
      </c>
      <c r="AZ1630">
        <v>5.3596083845864187E-2</v>
      </c>
      <c r="BA1630">
        <v>1.5877996736538221E-2</v>
      </c>
      <c r="BB1630">
        <v>2.4287686707669131E-2</v>
      </c>
      <c r="BC1630">
        <v>0</v>
      </c>
      <c r="BD1630">
        <v>0.91866449102548009</v>
      </c>
      <c r="BE1630">
        <v>8.0331366888414704E-2</v>
      </c>
      <c r="BF1630">
        <v>1.0041420861051839E-3</v>
      </c>
      <c r="BG1630">
        <v>0.74300238483745451</v>
      </c>
      <c r="BH1630">
        <v>0.17534831178611771</v>
      </c>
      <c r="BI1630">
        <v>8.164930337642777E-2</v>
      </c>
      <c r="BJ1630">
        <v>0</v>
      </c>
      <c r="BK1630">
        <v>7.443203213254676E-2</v>
      </c>
      <c r="BL1630">
        <v>0.59231831304129534</v>
      </c>
      <c r="BM1630">
        <v>5.0207104305259197E-4</v>
      </c>
      <c r="BN1630">
        <v>0.33274758378310532</v>
      </c>
      <c r="BO1630">
        <v>0.2325844106941132</v>
      </c>
      <c r="BP1630">
        <v>0.75706037404292703</v>
      </c>
      <c r="BQ1630">
        <v>1.004142086105184E-2</v>
      </c>
      <c r="BR1630">
        <v>0</v>
      </c>
      <c r="BS1630">
        <v>3.1379440190786988E-4</v>
      </c>
      <c r="BT1630">
        <v>4.9516756621061878E-2</v>
      </c>
      <c r="BU1630">
        <v>0.95016944897703026</v>
      </c>
      <c r="BV1630">
        <v>3.1379440190786988E-4</v>
      </c>
      <c r="BW1630">
        <v>1</v>
      </c>
      <c r="BX1630" t="s">
        <v>2877</v>
      </c>
      <c r="BY1630">
        <v>98899</v>
      </c>
      <c r="BZ1630">
        <v>0.1611138636386617</v>
      </c>
      <c r="CA1630">
        <v>0</v>
      </c>
    </row>
    <row r="1631" spans="1:79" customFormat="1" x14ac:dyDescent="0.25">
      <c r="A1631" t="s">
        <v>2879</v>
      </c>
      <c r="B1631" t="s">
        <v>42</v>
      </c>
      <c r="C1631" t="s">
        <v>43</v>
      </c>
      <c r="D1631" t="s">
        <v>949</v>
      </c>
      <c r="E1631">
        <v>2021</v>
      </c>
      <c r="F1631">
        <v>58515</v>
      </c>
      <c r="G1631">
        <v>6053</v>
      </c>
      <c r="H1631">
        <v>11</v>
      </c>
      <c r="I1631">
        <v>10112</v>
      </c>
      <c r="J1631">
        <v>9889</v>
      </c>
      <c r="K1631">
        <v>8003</v>
      </c>
      <c r="L1631">
        <v>6486</v>
      </c>
      <c r="M1631">
        <v>6696</v>
      </c>
      <c r="N1631">
        <v>7037</v>
      </c>
      <c r="O1631">
        <v>7300</v>
      </c>
      <c r="P1631">
        <v>4259</v>
      </c>
      <c r="Q1631">
        <v>1776</v>
      </c>
      <c r="R1631">
        <v>532</v>
      </c>
      <c r="S1631">
        <v>2489</v>
      </c>
      <c r="T1631">
        <v>0</v>
      </c>
      <c r="U1631">
        <v>57126</v>
      </c>
      <c r="V1631">
        <v>7408</v>
      </c>
      <c r="W1631">
        <v>45</v>
      </c>
      <c r="X1631">
        <v>44300</v>
      </c>
      <c r="Y1631">
        <v>17059</v>
      </c>
      <c r="Z1631">
        <v>3220</v>
      </c>
      <c r="AA1631">
        <v>0</v>
      </c>
      <c r="AB1631">
        <v>2347</v>
      </c>
      <c r="AC1631">
        <v>56708</v>
      </c>
      <c r="AD1631">
        <v>22</v>
      </c>
      <c r="AE1631">
        <v>5502</v>
      </c>
      <c r="AF1631">
        <v>1328</v>
      </c>
      <c r="AG1631">
        <v>62968</v>
      </c>
      <c r="AH1631">
        <v>269</v>
      </c>
      <c r="AI1631" t="s">
        <v>74</v>
      </c>
      <c r="AJ1631">
        <v>14</v>
      </c>
      <c r="AK1631">
        <v>2505</v>
      </c>
      <c r="AL1631">
        <v>62067</v>
      </c>
      <c r="AM1631">
        <v>7</v>
      </c>
      <c r="AN1631">
        <v>64579</v>
      </c>
      <c r="AO1631">
        <v>0.90609950603137246</v>
      </c>
      <c r="AP1631">
        <v>9.3730159959119833E-2</v>
      </c>
      <c r="AQ1631">
        <v>1.703340095077347E-4</v>
      </c>
      <c r="AR1631">
        <v>0.15658340946747401</v>
      </c>
      <c r="AS1631">
        <v>0.15313027454745351</v>
      </c>
      <c r="AT1631">
        <v>0.1239257343718546</v>
      </c>
      <c r="AU1631">
        <v>0.10043512596974249</v>
      </c>
      <c r="AV1631">
        <v>0.1036869570603447</v>
      </c>
      <c r="AW1631">
        <v>0.1089673113550845</v>
      </c>
      <c r="AX1631">
        <v>0.11303984267331479</v>
      </c>
      <c r="AY1631">
        <v>6.5950231499403836E-2</v>
      </c>
      <c r="AZ1631">
        <v>2.750120008052153E-2</v>
      </c>
      <c r="BA1631">
        <v>3.854194087861379E-2</v>
      </c>
      <c r="BB1631">
        <v>8.2379720961922604E-3</v>
      </c>
      <c r="BC1631">
        <v>0</v>
      </c>
      <c r="BD1631">
        <v>0.88459096610353216</v>
      </c>
      <c r="BE1631">
        <v>0.1147122129484817</v>
      </c>
      <c r="BF1631">
        <v>6.968209479861875E-4</v>
      </c>
      <c r="BG1631">
        <v>0.68598151101751348</v>
      </c>
      <c r="BH1631">
        <v>0.26415707892658602</v>
      </c>
      <c r="BI1631">
        <v>4.9861410055900522E-2</v>
      </c>
      <c r="BJ1631">
        <v>0</v>
      </c>
      <c r="BK1631">
        <v>3.6343083664968488E-2</v>
      </c>
      <c r="BL1631">
        <v>0.87811827374223816</v>
      </c>
      <c r="BM1631">
        <v>3.406680190154694E-4</v>
      </c>
      <c r="BN1631">
        <v>8.5197974573777854E-2</v>
      </c>
      <c r="BO1631">
        <v>2.0563960420570151E-2</v>
      </c>
      <c r="BP1631">
        <v>0.97505381006209446</v>
      </c>
      <c r="BQ1631">
        <v>4.1654407779618758E-3</v>
      </c>
      <c r="BR1631">
        <v>0</v>
      </c>
      <c r="BS1631">
        <v>2.167887393734805E-4</v>
      </c>
      <c r="BT1631">
        <v>3.8789699437897771E-2</v>
      </c>
      <c r="BU1631">
        <v>0.96110190619241553</v>
      </c>
      <c r="BV1631">
        <v>1.0839436968674031E-4</v>
      </c>
      <c r="BW1631">
        <v>1</v>
      </c>
      <c r="BX1631" t="s">
        <v>2877</v>
      </c>
      <c r="BY1631">
        <v>98899</v>
      </c>
      <c r="BZ1631">
        <v>0.65297930211630051</v>
      </c>
      <c r="CA1631">
        <v>0</v>
      </c>
    </row>
    <row r="1632" spans="1:79" customFormat="1" x14ac:dyDescent="0.25">
      <c r="A1632" t="s">
        <v>2880</v>
      </c>
      <c r="B1632" t="s">
        <v>42</v>
      </c>
      <c r="C1632" t="s">
        <v>43</v>
      </c>
      <c r="D1632" t="s">
        <v>951</v>
      </c>
      <c r="E1632">
        <v>2021</v>
      </c>
      <c r="F1632">
        <v>7148</v>
      </c>
      <c r="G1632">
        <v>585</v>
      </c>
      <c r="H1632">
        <v>3</v>
      </c>
      <c r="I1632">
        <v>651</v>
      </c>
      <c r="J1632">
        <v>909</v>
      </c>
      <c r="K1632">
        <v>776</v>
      </c>
      <c r="L1632">
        <v>644</v>
      </c>
      <c r="M1632">
        <v>978</v>
      </c>
      <c r="N1632">
        <v>1115</v>
      </c>
      <c r="O1632">
        <v>1006</v>
      </c>
      <c r="P1632">
        <v>808</v>
      </c>
      <c r="Q1632">
        <v>542</v>
      </c>
      <c r="R1632">
        <v>193</v>
      </c>
      <c r="S1632">
        <v>114</v>
      </c>
      <c r="T1632">
        <v>0</v>
      </c>
      <c r="U1632">
        <v>5596</v>
      </c>
      <c r="V1632">
        <v>2126</v>
      </c>
      <c r="W1632">
        <v>14</v>
      </c>
      <c r="X1632">
        <v>5189</v>
      </c>
      <c r="Y1632">
        <v>1994</v>
      </c>
      <c r="Z1632">
        <v>553</v>
      </c>
      <c r="AA1632">
        <v>0</v>
      </c>
      <c r="AB1632">
        <v>1229</v>
      </c>
      <c r="AC1632">
        <v>5302</v>
      </c>
      <c r="AD1632">
        <v>1</v>
      </c>
      <c r="AE1632">
        <v>1204</v>
      </c>
      <c r="AF1632">
        <v>459</v>
      </c>
      <c r="AG1632">
        <v>7243</v>
      </c>
      <c r="AH1632">
        <v>31</v>
      </c>
      <c r="AI1632" t="s">
        <v>74</v>
      </c>
      <c r="AJ1632">
        <v>3</v>
      </c>
      <c r="AK1632">
        <v>1044</v>
      </c>
      <c r="AL1632">
        <v>6692</v>
      </c>
      <c r="AM1632">
        <v>0</v>
      </c>
      <c r="AN1632">
        <v>7736</v>
      </c>
      <c r="AO1632">
        <v>0.92399172699069287</v>
      </c>
      <c r="AP1632">
        <v>7.5620475698035164E-2</v>
      </c>
      <c r="AQ1632">
        <v>3.8779731127197521E-4</v>
      </c>
      <c r="AR1632">
        <v>8.4152016546018615E-2</v>
      </c>
      <c r="AS1632">
        <v>0.1175025853154085</v>
      </c>
      <c r="AT1632">
        <v>0.1003102378490176</v>
      </c>
      <c r="AU1632">
        <v>8.3247156153050672E-2</v>
      </c>
      <c r="AV1632">
        <v>0.12642192347466391</v>
      </c>
      <c r="AW1632">
        <v>0.1441313340227508</v>
      </c>
      <c r="AX1632">
        <v>0.13004136504653571</v>
      </c>
      <c r="AY1632">
        <v>0.1044467425025853</v>
      </c>
      <c r="AZ1632">
        <v>7.0062047569803512E-2</v>
      </c>
      <c r="BA1632">
        <v>1.4736297828335059E-2</v>
      </c>
      <c r="BB1632">
        <v>2.4948293691830398E-2</v>
      </c>
      <c r="BC1632">
        <v>0</v>
      </c>
      <c r="BD1632">
        <v>0.72337125129265767</v>
      </c>
      <c r="BE1632">
        <v>0.27481902792140639</v>
      </c>
      <c r="BF1632">
        <v>1.809720785935884E-3</v>
      </c>
      <c r="BG1632">
        <v>0.67076008273009302</v>
      </c>
      <c r="BH1632">
        <v>0.25775594622543951</v>
      </c>
      <c r="BI1632">
        <v>7.1483971044467423E-2</v>
      </c>
      <c r="BJ1632">
        <v>0</v>
      </c>
      <c r="BK1632">
        <v>0.15886763185108579</v>
      </c>
      <c r="BL1632">
        <v>0.68536711478800416</v>
      </c>
      <c r="BM1632">
        <v>1.2926577042399171E-4</v>
      </c>
      <c r="BN1632">
        <v>0.15563598759048611</v>
      </c>
      <c r="BO1632">
        <v>5.9332988624612212E-2</v>
      </c>
      <c r="BP1632">
        <v>0.93627197518097205</v>
      </c>
      <c r="BQ1632">
        <v>4.0072388831437437E-3</v>
      </c>
      <c r="BR1632">
        <v>0</v>
      </c>
      <c r="BS1632">
        <v>3.8779731127197521E-4</v>
      </c>
      <c r="BT1632">
        <v>0.1349534643226474</v>
      </c>
      <c r="BU1632">
        <v>0.86504653567735268</v>
      </c>
      <c r="BV1632">
        <v>0</v>
      </c>
      <c r="BW1632">
        <v>1</v>
      </c>
      <c r="BX1632" t="s">
        <v>2877</v>
      </c>
      <c r="BY1632">
        <v>98899</v>
      </c>
      <c r="BZ1632">
        <v>7.8221215583575157E-2</v>
      </c>
      <c r="CA1632">
        <v>0</v>
      </c>
    </row>
    <row r="1633" spans="1:79" customFormat="1" x14ac:dyDescent="0.25">
      <c r="A1633" t="s">
        <v>2881</v>
      </c>
      <c r="B1633" t="s">
        <v>42</v>
      </c>
      <c r="C1633" t="s">
        <v>43</v>
      </c>
      <c r="D1633" t="s">
        <v>953</v>
      </c>
      <c r="E1633">
        <v>2021</v>
      </c>
      <c r="F1633">
        <v>9849</v>
      </c>
      <c r="G1633">
        <v>775</v>
      </c>
      <c r="H1633">
        <v>0</v>
      </c>
      <c r="I1633">
        <v>578</v>
      </c>
      <c r="J1633">
        <v>1031</v>
      </c>
      <c r="K1633">
        <v>1169</v>
      </c>
      <c r="L1633">
        <v>1036</v>
      </c>
      <c r="M1633">
        <v>1208</v>
      </c>
      <c r="N1633">
        <v>1384</v>
      </c>
      <c r="O1633">
        <v>1597</v>
      </c>
      <c r="P1633">
        <v>1200</v>
      </c>
      <c r="Q1633">
        <v>838</v>
      </c>
      <c r="R1633">
        <v>520</v>
      </c>
      <c r="S1633">
        <v>63</v>
      </c>
      <c r="T1633">
        <v>0</v>
      </c>
      <c r="U1633">
        <v>9782</v>
      </c>
      <c r="V1633">
        <v>835</v>
      </c>
      <c r="W1633">
        <v>7</v>
      </c>
      <c r="X1633">
        <v>7054</v>
      </c>
      <c r="Y1633">
        <v>2470</v>
      </c>
      <c r="Z1633">
        <v>1100</v>
      </c>
      <c r="AA1633">
        <v>0</v>
      </c>
      <c r="AB1633">
        <v>683</v>
      </c>
      <c r="AC1633">
        <v>4409</v>
      </c>
      <c r="AD1633">
        <v>3</v>
      </c>
      <c r="AE1633">
        <v>5529</v>
      </c>
      <c r="AF1633">
        <v>1307</v>
      </c>
      <c r="AG1633">
        <v>7621</v>
      </c>
      <c r="AH1633">
        <v>1624</v>
      </c>
      <c r="AI1633" t="s">
        <v>74</v>
      </c>
      <c r="AJ1633">
        <v>72</v>
      </c>
      <c r="AK1633">
        <v>675</v>
      </c>
      <c r="AL1633">
        <v>9939</v>
      </c>
      <c r="AM1633">
        <v>10</v>
      </c>
      <c r="AN1633">
        <v>10624</v>
      </c>
      <c r="AO1633">
        <v>0.92705195783132532</v>
      </c>
      <c r="AP1633">
        <v>7.2948042168674704E-2</v>
      </c>
      <c r="AQ1633">
        <v>0</v>
      </c>
      <c r="AR1633">
        <v>5.4405120481927707E-2</v>
      </c>
      <c r="AS1633">
        <v>9.7044427710843373E-2</v>
      </c>
      <c r="AT1633">
        <v>0.1100338855421687</v>
      </c>
      <c r="AU1633">
        <v>9.7515060240963861E-2</v>
      </c>
      <c r="AV1633">
        <v>0.1137048192771084</v>
      </c>
      <c r="AW1633">
        <v>0.13027108433734941</v>
      </c>
      <c r="AX1633">
        <v>0.1503200301204819</v>
      </c>
      <c r="AY1633">
        <v>0.11295180722891569</v>
      </c>
      <c r="AZ1633">
        <v>7.8878012048192767E-2</v>
      </c>
      <c r="BA1633">
        <v>5.9299698795180723E-3</v>
      </c>
      <c r="BB1633">
        <v>4.8945783132530118E-2</v>
      </c>
      <c r="BC1633">
        <v>0</v>
      </c>
      <c r="BD1633">
        <v>0.92074548192771088</v>
      </c>
      <c r="BE1633">
        <v>7.8595632530120488E-2</v>
      </c>
      <c r="BF1633">
        <v>6.5888554216867465E-4</v>
      </c>
      <c r="BG1633">
        <v>0.66396837349397586</v>
      </c>
      <c r="BH1633">
        <v>0.2324924698795181</v>
      </c>
      <c r="BI1633">
        <v>0.10353915662650599</v>
      </c>
      <c r="BJ1633">
        <v>0</v>
      </c>
      <c r="BK1633">
        <v>6.4288403614457826E-2</v>
      </c>
      <c r="BL1633">
        <v>0.41500376506024089</v>
      </c>
      <c r="BM1633">
        <v>2.8237951807228909E-4</v>
      </c>
      <c r="BN1633">
        <v>0.52042545180722888</v>
      </c>
      <c r="BO1633">
        <v>0.12302334337349401</v>
      </c>
      <c r="BP1633">
        <v>0.71733810240963858</v>
      </c>
      <c r="BQ1633">
        <v>0.15286144578313249</v>
      </c>
      <c r="BR1633">
        <v>0</v>
      </c>
      <c r="BS1633">
        <v>6.7771084337349399E-3</v>
      </c>
      <c r="BT1633">
        <v>6.3535391566265059E-2</v>
      </c>
      <c r="BU1633">
        <v>0.93552334337349397</v>
      </c>
      <c r="BV1633">
        <v>9.4126506024096385E-4</v>
      </c>
      <c r="BW1633">
        <v>1</v>
      </c>
      <c r="BX1633" t="s">
        <v>2877</v>
      </c>
      <c r="BY1633">
        <v>98899</v>
      </c>
      <c r="BZ1633">
        <v>0.107422724193369</v>
      </c>
      <c r="CA1633">
        <v>0</v>
      </c>
    </row>
    <row r="1634" spans="1:79" customFormat="1" x14ac:dyDescent="0.25">
      <c r="A1634" t="s">
        <v>2882</v>
      </c>
      <c r="B1634" t="s">
        <v>42</v>
      </c>
      <c r="C1634" t="s">
        <v>43</v>
      </c>
      <c r="D1634" t="s">
        <v>961</v>
      </c>
      <c r="E1634">
        <v>2021</v>
      </c>
      <c r="F1634">
        <v>22</v>
      </c>
      <c r="G1634">
        <v>4</v>
      </c>
      <c r="H1634">
        <v>0</v>
      </c>
      <c r="I1634">
        <v>6</v>
      </c>
      <c r="J1634">
        <v>5</v>
      </c>
      <c r="K1634">
        <v>5</v>
      </c>
      <c r="L1634">
        <v>2</v>
      </c>
      <c r="M1634">
        <v>3</v>
      </c>
      <c r="N1634">
        <v>4</v>
      </c>
      <c r="O1634">
        <v>1</v>
      </c>
      <c r="P1634">
        <v>0</v>
      </c>
      <c r="Q1634">
        <v>0</v>
      </c>
      <c r="R1634">
        <v>0</v>
      </c>
      <c r="S1634">
        <v>0</v>
      </c>
      <c r="T1634">
        <v>0</v>
      </c>
      <c r="U1634">
        <v>22</v>
      </c>
      <c r="V1634">
        <v>4</v>
      </c>
      <c r="W1634">
        <v>0</v>
      </c>
      <c r="X1634">
        <v>15</v>
      </c>
      <c r="Y1634">
        <v>7</v>
      </c>
      <c r="Z1634">
        <v>4</v>
      </c>
      <c r="AA1634">
        <v>0</v>
      </c>
      <c r="AB1634">
        <v>1</v>
      </c>
      <c r="AC1634">
        <v>20</v>
      </c>
      <c r="AD1634">
        <v>4</v>
      </c>
      <c r="AE1634">
        <v>1</v>
      </c>
      <c r="AF1634">
        <v>2</v>
      </c>
      <c r="AG1634">
        <v>20</v>
      </c>
      <c r="AH1634">
        <v>0</v>
      </c>
      <c r="AI1634" t="s">
        <v>74</v>
      </c>
      <c r="AJ1634">
        <v>4</v>
      </c>
      <c r="AK1634">
        <v>1</v>
      </c>
      <c r="AL1634">
        <v>25</v>
      </c>
      <c r="AM1634">
        <v>0</v>
      </c>
      <c r="AN1634">
        <v>26</v>
      </c>
      <c r="AO1634">
        <v>0.84615384615384615</v>
      </c>
      <c r="AP1634">
        <v>0.15384615384615391</v>
      </c>
      <c r="AQ1634">
        <v>0</v>
      </c>
      <c r="AR1634">
        <v>0.23076923076923081</v>
      </c>
      <c r="AS1634">
        <v>0.19230769230769229</v>
      </c>
      <c r="AT1634">
        <v>0.19230769230769229</v>
      </c>
      <c r="AU1634">
        <v>7.6923076923076927E-2</v>
      </c>
      <c r="AV1634">
        <v>0.1153846153846154</v>
      </c>
      <c r="AW1634">
        <v>0.15384615384615391</v>
      </c>
      <c r="AX1634">
        <v>3.8461538461538457E-2</v>
      </c>
      <c r="AY1634">
        <v>0</v>
      </c>
      <c r="AZ1634">
        <v>0</v>
      </c>
      <c r="BA1634">
        <v>0</v>
      </c>
      <c r="BB1634">
        <v>0</v>
      </c>
      <c r="BC1634">
        <v>0</v>
      </c>
      <c r="BD1634">
        <v>0.84615384615384615</v>
      </c>
      <c r="BE1634">
        <v>0.15384615384615391</v>
      </c>
      <c r="BF1634">
        <v>0</v>
      </c>
      <c r="BG1634">
        <v>0.57692307692307687</v>
      </c>
      <c r="BH1634">
        <v>0.26923076923076922</v>
      </c>
      <c r="BI1634">
        <v>0.15384615384615391</v>
      </c>
      <c r="BJ1634">
        <v>0</v>
      </c>
      <c r="BK1634">
        <v>3.8461538461538457E-2</v>
      </c>
      <c r="BL1634">
        <v>0.76923076923076927</v>
      </c>
      <c r="BM1634">
        <v>0.15384615384615391</v>
      </c>
      <c r="BN1634">
        <v>3.8461538461538457E-2</v>
      </c>
      <c r="BO1634">
        <v>7.6923076923076927E-2</v>
      </c>
      <c r="BP1634">
        <v>0.76923076923076927</v>
      </c>
      <c r="BQ1634">
        <v>0</v>
      </c>
      <c r="BR1634">
        <v>0</v>
      </c>
      <c r="BS1634">
        <v>0.15384615384615391</v>
      </c>
      <c r="BT1634">
        <v>3.8461538461538457E-2</v>
      </c>
      <c r="BU1634">
        <v>0.96153846153846156</v>
      </c>
      <c r="BV1634">
        <v>0</v>
      </c>
      <c r="BW1634">
        <v>1</v>
      </c>
      <c r="BX1634" t="s">
        <v>2877</v>
      </c>
      <c r="BY1634">
        <v>98899</v>
      </c>
      <c r="BZ1634">
        <v>2.6289446809371169E-4</v>
      </c>
      <c r="CA1634">
        <v>0</v>
      </c>
    </row>
    <row r="1635" spans="1:79" customFormat="1" x14ac:dyDescent="0.25">
      <c r="A1635" t="s">
        <v>2883</v>
      </c>
      <c r="B1635" t="s">
        <v>42</v>
      </c>
      <c r="C1635" t="s">
        <v>420</v>
      </c>
      <c r="D1635" t="s">
        <v>44</v>
      </c>
      <c r="E1635">
        <v>2021</v>
      </c>
      <c r="F1635">
        <v>64469</v>
      </c>
      <c r="G1635">
        <v>8593</v>
      </c>
      <c r="H1635">
        <v>0</v>
      </c>
      <c r="I1635">
        <v>9627</v>
      </c>
      <c r="J1635">
        <v>9935</v>
      </c>
      <c r="K1635">
        <v>10717</v>
      </c>
      <c r="L1635">
        <v>10283</v>
      </c>
      <c r="M1635">
        <v>9202</v>
      </c>
      <c r="N1635">
        <v>8368</v>
      </c>
      <c r="O1635">
        <v>6598</v>
      </c>
      <c r="P1635">
        <v>3315</v>
      </c>
      <c r="Q1635">
        <v>1149</v>
      </c>
      <c r="R1635">
        <v>515</v>
      </c>
      <c r="S1635">
        <v>3353</v>
      </c>
      <c r="T1635">
        <v>0</v>
      </c>
      <c r="U1635">
        <v>67655</v>
      </c>
      <c r="V1635">
        <v>5407</v>
      </c>
      <c r="W1635">
        <v>0</v>
      </c>
      <c r="X1635">
        <v>46897</v>
      </c>
      <c r="Y1635">
        <v>21596</v>
      </c>
      <c r="Z1635">
        <v>4569</v>
      </c>
      <c r="AA1635">
        <v>0</v>
      </c>
      <c r="AB1635">
        <v>5881</v>
      </c>
      <c r="AC1635">
        <v>62383</v>
      </c>
      <c r="AD1635">
        <v>0</v>
      </c>
      <c r="AE1635">
        <v>4798</v>
      </c>
      <c r="AF1635">
        <v>5881</v>
      </c>
      <c r="AG1635">
        <v>64079</v>
      </c>
      <c r="AH1635">
        <v>2325</v>
      </c>
      <c r="AI1635">
        <v>777</v>
      </c>
      <c r="AJ1635">
        <v>0</v>
      </c>
      <c r="AK1635">
        <v>6595</v>
      </c>
      <c r="AL1635">
        <v>66467</v>
      </c>
      <c r="AM1635">
        <v>0</v>
      </c>
      <c r="AN1635">
        <v>73062</v>
      </c>
      <c r="AO1635">
        <v>0.88238756124934992</v>
      </c>
      <c r="AP1635">
        <v>0.1176124387506501</v>
      </c>
      <c r="AQ1635">
        <v>0</v>
      </c>
      <c r="AR1635">
        <v>0.13176480249650979</v>
      </c>
      <c r="AS1635">
        <v>0.1359804002080425</v>
      </c>
      <c r="AT1635">
        <v>0.14668363855355729</v>
      </c>
      <c r="AU1635">
        <v>0.14074347814185209</v>
      </c>
      <c r="AV1635">
        <v>0.125947825134817</v>
      </c>
      <c r="AW1635">
        <v>0.1145328625003422</v>
      </c>
      <c r="AX1635">
        <v>9.0306862664586235E-2</v>
      </c>
      <c r="AY1635">
        <v>4.5372423421203907E-2</v>
      </c>
      <c r="AZ1635">
        <v>1.5726369384905969E-2</v>
      </c>
      <c r="BA1635">
        <v>4.5892529632367028E-2</v>
      </c>
      <c r="BB1635">
        <v>7.0488078618159917E-3</v>
      </c>
      <c r="BC1635">
        <v>0</v>
      </c>
      <c r="BD1635">
        <v>0.92599436095371057</v>
      </c>
      <c r="BE1635">
        <v>7.4005639046289456E-2</v>
      </c>
      <c r="BF1635">
        <v>0</v>
      </c>
      <c r="BG1635">
        <v>0.64187949960307689</v>
      </c>
      <c r="BH1635">
        <v>0.29558457200733618</v>
      </c>
      <c r="BI1635">
        <v>6.2535928389586923E-2</v>
      </c>
      <c r="BJ1635">
        <v>0</v>
      </c>
      <c r="BK1635">
        <v>8.0493279680271548E-2</v>
      </c>
      <c r="BL1635">
        <v>0.8538364676576059</v>
      </c>
      <c r="BM1635">
        <v>0</v>
      </c>
      <c r="BN1635">
        <v>6.5670252662122577E-2</v>
      </c>
      <c r="BO1635">
        <v>8.0493279680271548E-2</v>
      </c>
      <c r="BP1635">
        <v>0.87704962908214945</v>
      </c>
      <c r="BQ1635">
        <v>3.1822287919848903E-2</v>
      </c>
      <c r="BR1635">
        <v>1.0634803317730149E-2</v>
      </c>
      <c r="BS1635">
        <v>0</v>
      </c>
      <c r="BT1635">
        <v>9.0265801647915464E-2</v>
      </c>
      <c r="BU1635">
        <v>0.90973419835208458</v>
      </c>
      <c r="BV1635">
        <v>0</v>
      </c>
      <c r="BW1635">
        <v>1</v>
      </c>
      <c r="BX1635" t="s">
        <v>2884</v>
      </c>
      <c r="BY1635">
        <v>73062</v>
      </c>
      <c r="BZ1635">
        <v>1</v>
      </c>
      <c r="CA1635">
        <v>0</v>
      </c>
    </row>
    <row r="1636" spans="1:79" customFormat="1" x14ac:dyDescent="0.25">
      <c r="A1636" t="s">
        <v>2885</v>
      </c>
      <c r="B1636" t="s">
        <v>42</v>
      </c>
      <c r="C1636" t="s">
        <v>420</v>
      </c>
      <c r="D1636" t="s">
        <v>947</v>
      </c>
      <c r="E1636">
        <v>2021</v>
      </c>
      <c r="F1636">
        <v>8579</v>
      </c>
      <c r="G1636">
        <v>668</v>
      </c>
      <c r="H1636">
        <v>0</v>
      </c>
      <c r="I1636">
        <v>859</v>
      </c>
      <c r="J1636">
        <v>1119</v>
      </c>
      <c r="K1636">
        <v>1410</v>
      </c>
      <c r="L1636">
        <v>1318</v>
      </c>
      <c r="M1636">
        <v>1339</v>
      </c>
      <c r="N1636">
        <v>1221</v>
      </c>
      <c r="O1636">
        <v>952</v>
      </c>
      <c r="P1636">
        <v>559</v>
      </c>
      <c r="Q1636">
        <v>236</v>
      </c>
      <c r="R1636">
        <v>110</v>
      </c>
      <c r="S1636">
        <v>124</v>
      </c>
      <c r="T1636">
        <v>0</v>
      </c>
      <c r="U1636">
        <v>8884</v>
      </c>
      <c r="V1636">
        <v>363</v>
      </c>
      <c r="W1636">
        <v>0</v>
      </c>
      <c r="X1636">
        <v>6301</v>
      </c>
      <c r="Y1636">
        <v>2232</v>
      </c>
      <c r="Z1636">
        <v>714</v>
      </c>
      <c r="AA1636">
        <v>0</v>
      </c>
      <c r="AB1636">
        <v>604</v>
      </c>
      <c r="AC1636">
        <v>8477</v>
      </c>
      <c r="AD1636">
        <v>0</v>
      </c>
      <c r="AE1636">
        <v>166</v>
      </c>
      <c r="AF1636">
        <v>604</v>
      </c>
      <c r="AG1636">
        <v>8601</v>
      </c>
      <c r="AH1636">
        <v>6</v>
      </c>
      <c r="AI1636">
        <v>36</v>
      </c>
      <c r="AJ1636">
        <v>0</v>
      </c>
      <c r="AK1636">
        <v>1470</v>
      </c>
      <c r="AL1636">
        <v>7777</v>
      </c>
      <c r="AM1636">
        <v>0</v>
      </c>
      <c r="AN1636">
        <v>9247</v>
      </c>
      <c r="AO1636">
        <v>0.92776035470963558</v>
      </c>
      <c r="AP1636">
        <v>7.2239645290364446E-2</v>
      </c>
      <c r="AQ1636">
        <v>0</v>
      </c>
      <c r="AR1636">
        <v>9.2894992970693202E-2</v>
      </c>
      <c r="AS1636">
        <v>0.1210122201795177</v>
      </c>
      <c r="AT1636">
        <v>0.15248188601708659</v>
      </c>
      <c r="AU1636">
        <v>0.14253271331242559</v>
      </c>
      <c r="AV1636">
        <v>0.14480372012544609</v>
      </c>
      <c r="AW1636">
        <v>0.13204282469990269</v>
      </c>
      <c r="AX1636">
        <v>0.10295230885692661</v>
      </c>
      <c r="AY1636">
        <v>6.0452038498972641E-2</v>
      </c>
      <c r="AZ1636">
        <v>2.5521790851086839E-2</v>
      </c>
      <c r="BA1636">
        <v>1.3409754514977831E-2</v>
      </c>
      <c r="BB1636">
        <v>1.1895749972964199E-2</v>
      </c>
      <c r="BC1636">
        <v>0</v>
      </c>
      <c r="BD1636">
        <v>0.96074402508921808</v>
      </c>
      <c r="BE1636">
        <v>3.9255974910781873E-2</v>
      </c>
      <c r="BF1636">
        <v>0</v>
      </c>
      <c r="BG1636">
        <v>0.68141018708770407</v>
      </c>
      <c r="BH1636">
        <v>0.24137558126960099</v>
      </c>
      <c r="BI1636">
        <v>7.7214231642694933E-2</v>
      </c>
      <c r="BJ1636">
        <v>0</v>
      </c>
      <c r="BK1636">
        <v>6.5318481669730727E-2</v>
      </c>
      <c r="BL1636">
        <v>0.91672975018925051</v>
      </c>
      <c r="BM1636">
        <v>0</v>
      </c>
      <c r="BN1636">
        <v>1.795176814101871E-2</v>
      </c>
      <c r="BO1636">
        <v>6.5318481669730727E-2</v>
      </c>
      <c r="BP1636">
        <v>0.93013950470422835</v>
      </c>
      <c r="BQ1636">
        <v>6.4885908943441116E-4</v>
      </c>
      <c r="BR1636">
        <v>3.893154536606467E-3</v>
      </c>
      <c r="BS1636">
        <v>0</v>
      </c>
      <c r="BT1636">
        <v>0.15897047691143071</v>
      </c>
      <c r="BU1636">
        <v>0.84102952308856926</v>
      </c>
      <c r="BV1636">
        <v>0</v>
      </c>
      <c r="BW1636">
        <v>1</v>
      </c>
      <c r="BX1636" t="s">
        <v>2884</v>
      </c>
      <c r="BY1636">
        <v>73062</v>
      </c>
      <c r="BZ1636">
        <v>0.12656374038487861</v>
      </c>
      <c r="CA1636">
        <v>0</v>
      </c>
    </row>
    <row r="1637" spans="1:79" customFormat="1" x14ac:dyDescent="0.25">
      <c r="A1637" t="s">
        <v>2886</v>
      </c>
      <c r="B1637" t="s">
        <v>42</v>
      </c>
      <c r="C1637" t="s">
        <v>420</v>
      </c>
      <c r="D1637" t="s">
        <v>949</v>
      </c>
      <c r="E1637">
        <v>2021</v>
      </c>
      <c r="F1637">
        <v>39596</v>
      </c>
      <c r="G1637">
        <v>5587</v>
      </c>
      <c r="H1637">
        <v>0</v>
      </c>
      <c r="I1637">
        <v>7243</v>
      </c>
      <c r="J1637">
        <v>6939</v>
      </c>
      <c r="K1637">
        <v>6802</v>
      </c>
      <c r="L1637">
        <v>6248</v>
      </c>
      <c r="M1637">
        <v>5081</v>
      </c>
      <c r="N1637">
        <v>4590</v>
      </c>
      <c r="O1637">
        <v>3462</v>
      </c>
      <c r="P1637">
        <v>1421</v>
      </c>
      <c r="Q1637">
        <v>412</v>
      </c>
      <c r="R1637">
        <v>152</v>
      </c>
      <c r="S1637">
        <v>2833</v>
      </c>
      <c r="T1637">
        <v>0</v>
      </c>
      <c r="U1637">
        <v>41721</v>
      </c>
      <c r="V1637">
        <v>3462</v>
      </c>
      <c r="W1637">
        <v>0</v>
      </c>
      <c r="X1637">
        <v>28999</v>
      </c>
      <c r="Y1637">
        <v>14249</v>
      </c>
      <c r="Z1637">
        <v>1935</v>
      </c>
      <c r="AA1637">
        <v>0</v>
      </c>
      <c r="AB1637">
        <v>2574</v>
      </c>
      <c r="AC1637">
        <v>41148</v>
      </c>
      <c r="AD1637">
        <v>0</v>
      </c>
      <c r="AE1637">
        <v>1461</v>
      </c>
      <c r="AF1637">
        <v>2574</v>
      </c>
      <c r="AG1637">
        <v>42129</v>
      </c>
      <c r="AH1637">
        <v>26</v>
      </c>
      <c r="AI1637">
        <v>454</v>
      </c>
      <c r="AJ1637">
        <v>0</v>
      </c>
      <c r="AK1637">
        <v>2572</v>
      </c>
      <c r="AL1637">
        <v>42611</v>
      </c>
      <c r="AM1637">
        <v>0</v>
      </c>
      <c r="AN1637">
        <v>45183</v>
      </c>
      <c r="AO1637">
        <v>0.87634729876280903</v>
      </c>
      <c r="AP1637">
        <v>0.12365270123719101</v>
      </c>
      <c r="AQ1637">
        <v>0</v>
      </c>
      <c r="AR1637">
        <v>0.16030365402917029</v>
      </c>
      <c r="AS1637">
        <v>0.15357545979682621</v>
      </c>
      <c r="AT1637">
        <v>0.1505433459486975</v>
      </c>
      <c r="AU1637">
        <v>0.13828209724896531</v>
      </c>
      <c r="AV1637">
        <v>0.11245379899519729</v>
      </c>
      <c r="AW1637">
        <v>0.1015868800212469</v>
      </c>
      <c r="AX1637">
        <v>7.6621738264391476E-2</v>
      </c>
      <c r="AY1637">
        <v>3.1449881592634399E-2</v>
      </c>
      <c r="AZ1637">
        <v>9.1184737622557153E-3</v>
      </c>
      <c r="BA1637">
        <v>6.2700573224442821E-2</v>
      </c>
      <c r="BB1637">
        <v>3.364097116172012E-3</v>
      </c>
      <c r="BC1637">
        <v>0</v>
      </c>
      <c r="BD1637">
        <v>0.92337826173560855</v>
      </c>
      <c r="BE1637">
        <v>7.6621738264391476E-2</v>
      </c>
      <c r="BF1637">
        <v>0</v>
      </c>
      <c r="BG1637">
        <v>0.64181218599915901</v>
      </c>
      <c r="BH1637">
        <v>0.31536197242325648</v>
      </c>
      <c r="BI1637">
        <v>4.2825841577584491E-2</v>
      </c>
      <c r="BJ1637">
        <v>0</v>
      </c>
      <c r="BK1637">
        <v>5.6968328796228672E-2</v>
      </c>
      <c r="BL1637">
        <v>0.91069650089635479</v>
      </c>
      <c r="BM1637">
        <v>0</v>
      </c>
      <c r="BN1637">
        <v>3.2335170307416512E-2</v>
      </c>
      <c r="BO1637">
        <v>5.6968328796228672E-2</v>
      </c>
      <c r="BP1637">
        <v>0.93240820662638602</v>
      </c>
      <c r="BQ1637">
        <v>5.7543766460837044E-4</v>
      </c>
      <c r="BR1637">
        <v>1.004802691277693E-2</v>
      </c>
      <c r="BS1637">
        <v>0</v>
      </c>
      <c r="BT1637">
        <v>5.6924064360489572E-2</v>
      </c>
      <c r="BU1637">
        <v>0.94307593563951042</v>
      </c>
      <c r="BV1637">
        <v>0</v>
      </c>
      <c r="BW1637">
        <v>1</v>
      </c>
      <c r="BX1637" t="s">
        <v>2884</v>
      </c>
      <c r="BY1637">
        <v>73062</v>
      </c>
      <c r="BZ1637">
        <v>0.61841997207850863</v>
      </c>
      <c r="CA1637">
        <v>0</v>
      </c>
    </row>
    <row r="1638" spans="1:79" customFormat="1" x14ac:dyDescent="0.25">
      <c r="A1638" t="s">
        <v>2887</v>
      </c>
      <c r="B1638" t="s">
        <v>42</v>
      </c>
      <c r="C1638" t="s">
        <v>420</v>
      </c>
      <c r="D1638" t="s">
        <v>951</v>
      </c>
      <c r="E1638">
        <v>2021</v>
      </c>
      <c r="F1638">
        <v>7200</v>
      </c>
      <c r="G1638">
        <v>1070</v>
      </c>
      <c r="H1638">
        <v>0</v>
      </c>
      <c r="I1638">
        <v>685</v>
      </c>
      <c r="J1638">
        <v>792</v>
      </c>
      <c r="K1638">
        <v>1093</v>
      </c>
      <c r="L1638">
        <v>1218</v>
      </c>
      <c r="M1638">
        <v>1342</v>
      </c>
      <c r="N1638">
        <v>1306</v>
      </c>
      <c r="O1638">
        <v>975</v>
      </c>
      <c r="P1638">
        <v>425</v>
      </c>
      <c r="Q1638">
        <v>142</v>
      </c>
      <c r="R1638">
        <v>57</v>
      </c>
      <c r="S1638">
        <v>235</v>
      </c>
      <c r="T1638">
        <v>0</v>
      </c>
      <c r="U1638">
        <v>7191</v>
      </c>
      <c r="V1638">
        <v>1079</v>
      </c>
      <c r="W1638">
        <v>0</v>
      </c>
      <c r="X1638">
        <v>5218</v>
      </c>
      <c r="Y1638">
        <v>2659</v>
      </c>
      <c r="Z1638">
        <v>393</v>
      </c>
      <c r="AA1638">
        <v>0</v>
      </c>
      <c r="AB1638">
        <v>1321</v>
      </c>
      <c r="AC1638">
        <v>6731</v>
      </c>
      <c r="AD1638">
        <v>0</v>
      </c>
      <c r="AE1638">
        <v>218</v>
      </c>
      <c r="AF1638">
        <v>1321</v>
      </c>
      <c r="AG1638">
        <v>6935</v>
      </c>
      <c r="AH1638">
        <v>6</v>
      </c>
      <c r="AI1638">
        <v>8</v>
      </c>
      <c r="AJ1638">
        <v>0</v>
      </c>
      <c r="AK1638">
        <v>1891</v>
      </c>
      <c r="AL1638">
        <v>6379</v>
      </c>
      <c r="AM1638">
        <v>0</v>
      </c>
      <c r="AN1638">
        <v>8270</v>
      </c>
      <c r="AO1638">
        <v>0.87061668681983073</v>
      </c>
      <c r="AP1638">
        <v>0.1293833131801693</v>
      </c>
      <c r="AQ1638">
        <v>0</v>
      </c>
      <c r="AR1638">
        <v>8.2829504232164453E-2</v>
      </c>
      <c r="AS1638">
        <v>9.5767835550181382E-2</v>
      </c>
      <c r="AT1638">
        <v>0.13216444981862149</v>
      </c>
      <c r="AU1638">
        <v>0.147279322853688</v>
      </c>
      <c r="AV1638">
        <v>0.16227327690447399</v>
      </c>
      <c r="AW1638">
        <v>0.15792019347037481</v>
      </c>
      <c r="AX1638">
        <v>0.1178960096735187</v>
      </c>
      <c r="AY1638">
        <v>5.1390568319226122E-2</v>
      </c>
      <c r="AZ1638">
        <v>1.717049576783555E-2</v>
      </c>
      <c r="BA1638">
        <v>2.8415961305925028E-2</v>
      </c>
      <c r="BB1638">
        <v>6.8923821039903266E-3</v>
      </c>
      <c r="BC1638">
        <v>0</v>
      </c>
      <c r="BD1638">
        <v>0.86952841596130592</v>
      </c>
      <c r="BE1638">
        <v>0.13047158403869411</v>
      </c>
      <c r="BF1638">
        <v>0</v>
      </c>
      <c r="BG1638">
        <v>0.63095525997581625</v>
      </c>
      <c r="BH1638">
        <v>0.32152357920193469</v>
      </c>
      <c r="BI1638">
        <v>4.7521160822249088E-2</v>
      </c>
      <c r="BJ1638">
        <v>0</v>
      </c>
      <c r="BK1638">
        <v>0.1597339782345828</v>
      </c>
      <c r="BL1638">
        <v>0.8139056831922612</v>
      </c>
      <c r="BM1638">
        <v>0</v>
      </c>
      <c r="BN1638">
        <v>2.6360338573155982E-2</v>
      </c>
      <c r="BO1638">
        <v>0.1597339782345828</v>
      </c>
      <c r="BP1638">
        <v>0.83857315598548976</v>
      </c>
      <c r="BQ1638">
        <v>7.2551390568319229E-4</v>
      </c>
      <c r="BR1638">
        <v>9.6735187424425639E-4</v>
      </c>
      <c r="BS1638">
        <v>0</v>
      </c>
      <c r="BT1638">
        <v>0.2286577992744861</v>
      </c>
      <c r="BU1638">
        <v>0.77134220072551396</v>
      </c>
      <c r="BV1638">
        <v>0</v>
      </c>
      <c r="BW1638">
        <v>1</v>
      </c>
      <c r="BX1638" t="s">
        <v>2884</v>
      </c>
      <c r="BY1638">
        <v>73062</v>
      </c>
      <c r="BZ1638">
        <v>0.1131915359557636</v>
      </c>
      <c r="CA1638">
        <v>0</v>
      </c>
    </row>
    <row r="1639" spans="1:79" customFormat="1" x14ac:dyDescent="0.25">
      <c r="A1639" t="s">
        <v>2888</v>
      </c>
      <c r="B1639" t="s">
        <v>42</v>
      </c>
      <c r="C1639" t="s">
        <v>420</v>
      </c>
      <c r="D1639" t="s">
        <v>953</v>
      </c>
      <c r="E1639">
        <v>2021</v>
      </c>
      <c r="F1639">
        <v>7972</v>
      </c>
      <c r="G1639">
        <v>1143</v>
      </c>
      <c r="H1639">
        <v>0</v>
      </c>
      <c r="I1639">
        <v>697</v>
      </c>
      <c r="J1639">
        <v>939</v>
      </c>
      <c r="K1639">
        <v>1241</v>
      </c>
      <c r="L1639">
        <v>1364</v>
      </c>
      <c r="M1639">
        <v>1295</v>
      </c>
      <c r="N1639">
        <v>1139</v>
      </c>
      <c r="O1639">
        <v>1057</v>
      </c>
      <c r="P1639">
        <v>766</v>
      </c>
      <c r="Q1639">
        <v>313</v>
      </c>
      <c r="R1639">
        <v>182</v>
      </c>
      <c r="S1639">
        <v>122</v>
      </c>
      <c r="T1639">
        <v>0</v>
      </c>
      <c r="U1639">
        <v>8697</v>
      </c>
      <c r="V1639">
        <v>418</v>
      </c>
      <c r="W1639">
        <v>0</v>
      </c>
      <c r="X1639">
        <v>5746</v>
      </c>
      <c r="Y1639">
        <v>2081</v>
      </c>
      <c r="Z1639">
        <v>1288</v>
      </c>
      <c r="AA1639">
        <v>0</v>
      </c>
      <c r="AB1639">
        <v>1207</v>
      </c>
      <c r="AC1639">
        <v>5035</v>
      </c>
      <c r="AD1639">
        <v>0</v>
      </c>
      <c r="AE1639">
        <v>2873</v>
      </c>
      <c r="AF1639">
        <v>1207</v>
      </c>
      <c r="AG1639">
        <v>5388</v>
      </c>
      <c r="AH1639">
        <v>2262</v>
      </c>
      <c r="AI1639">
        <v>258</v>
      </c>
      <c r="AJ1639">
        <v>0</v>
      </c>
      <c r="AK1639">
        <v>541</v>
      </c>
      <c r="AL1639">
        <v>8574</v>
      </c>
      <c r="AM1639">
        <v>0</v>
      </c>
      <c r="AN1639">
        <v>9115</v>
      </c>
      <c r="AO1639">
        <v>0.87460230389467908</v>
      </c>
      <c r="AP1639">
        <v>0.12539769610532089</v>
      </c>
      <c r="AQ1639">
        <v>0</v>
      </c>
      <c r="AR1639">
        <v>7.6467361492046082E-2</v>
      </c>
      <c r="AS1639">
        <v>0.10301700493691721</v>
      </c>
      <c r="AT1639">
        <v>0.1361492046077894</v>
      </c>
      <c r="AU1639">
        <v>0.1496434448710916</v>
      </c>
      <c r="AV1639">
        <v>0.1420735052111903</v>
      </c>
      <c r="AW1639">
        <v>0.1249588590235875</v>
      </c>
      <c r="AX1639">
        <v>0.1159626988480527</v>
      </c>
      <c r="AY1639">
        <v>8.4037301151947338E-2</v>
      </c>
      <c r="AZ1639">
        <v>3.4339001645639057E-2</v>
      </c>
      <c r="BA1639">
        <v>1.33845309928689E-2</v>
      </c>
      <c r="BB1639">
        <v>1.996708721886999E-2</v>
      </c>
      <c r="BC1639">
        <v>0</v>
      </c>
      <c r="BD1639">
        <v>0.95414152495885907</v>
      </c>
      <c r="BE1639">
        <v>4.5858475041140982E-2</v>
      </c>
      <c r="BF1639">
        <v>0</v>
      </c>
      <c r="BG1639">
        <v>0.63038946791003836</v>
      </c>
      <c r="BH1639">
        <v>0.22830499177180469</v>
      </c>
      <c r="BI1639">
        <v>0.1413055403181569</v>
      </c>
      <c r="BJ1639">
        <v>0</v>
      </c>
      <c r="BK1639">
        <v>0.13241908941305541</v>
      </c>
      <c r="BL1639">
        <v>0.55238617663192535</v>
      </c>
      <c r="BM1639">
        <v>0</v>
      </c>
      <c r="BN1639">
        <v>0.31519473395501918</v>
      </c>
      <c r="BO1639">
        <v>0.13241908941305541</v>
      </c>
      <c r="BP1639">
        <v>0.59111354909489855</v>
      </c>
      <c r="BQ1639">
        <v>0.24816236972024139</v>
      </c>
      <c r="BR1639">
        <v>2.8304991771804719E-2</v>
      </c>
      <c r="BS1639">
        <v>0</v>
      </c>
      <c r="BT1639">
        <v>5.9352715304443228E-2</v>
      </c>
      <c r="BU1639">
        <v>0.94064728469555681</v>
      </c>
      <c r="BV1639">
        <v>0</v>
      </c>
      <c r="BW1639">
        <v>1</v>
      </c>
      <c r="BX1639" t="s">
        <v>2884</v>
      </c>
      <c r="BY1639">
        <v>73062</v>
      </c>
      <c r="BZ1639">
        <v>0.12475705565136461</v>
      </c>
      <c r="CA1639">
        <v>0</v>
      </c>
    </row>
    <row r="1640" spans="1:79" customFormat="1" x14ac:dyDescent="0.25">
      <c r="A1640" t="s">
        <v>2889</v>
      </c>
      <c r="B1640" t="s">
        <v>42</v>
      </c>
      <c r="C1640" t="s">
        <v>420</v>
      </c>
      <c r="D1640" t="s">
        <v>961</v>
      </c>
      <c r="E1640">
        <v>2021</v>
      </c>
      <c r="F1640">
        <v>1122</v>
      </c>
      <c r="G1640">
        <v>125</v>
      </c>
      <c r="H1640">
        <v>0</v>
      </c>
      <c r="I1640">
        <v>143</v>
      </c>
      <c r="J1640">
        <v>146</v>
      </c>
      <c r="K1640">
        <v>171</v>
      </c>
      <c r="L1640">
        <v>135</v>
      </c>
      <c r="M1640">
        <v>145</v>
      </c>
      <c r="N1640">
        <v>112</v>
      </c>
      <c r="O1640">
        <v>152</v>
      </c>
      <c r="P1640">
        <v>144</v>
      </c>
      <c r="Q1640">
        <v>46</v>
      </c>
      <c r="R1640">
        <v>14</v>
      </c>
      <c r="S1640">
        <v>39</v>
      </c>
      <c r="T1640">
        <v>0</v>
      </c>
      <c r="U1640">
        <v>1162</v>
      </c>
      <c r="V1640">
        <v>85</v>
      </c>
      <c r="W1640">
        <v>0</v>
      </c>
      <c r="X1640">
        <v>633</v>
      </c>
      <c r="Y1640">
        <v>375</v>
      </c>
      <c r="Z1640">
        <v>239</v>
      </c>
      <c r="AA1640">
        <v>0</v>
      </c>
      <c r="AB1640">
        <v>175</v>
      </c>
      <c r="AC1640">
        <v>992</v>
      </c>
      <c r="AD1640">
        <v>0</v>
      </c>
      <c r="AE1640">
        <v>80</v>
      </c>
      <c r="AF1640">
        <v>175</v>
      </c>
      <c r="AG1640">
        <v>1026</v>
      </c>
      <c r="AH1640">
        <v>25</v>
      </c>
      <c r="AI1640">
        <v>21</v>
      </c>
      <c r="AJ1640">
        <v>0</v>
      </c>
      <c r="AK1640">
        <v>121</v>
      </c>
      <c r="AL1640">
        <v>1126</v>
      </c>
      <c r="AM1640">
        <v>0</v>
      </c>
      <c r="AN1640">
        <v>1247</v>
      </c>
      <c r="AO1640">
        <v>0.89975942261427422</v>
      </c>
      <c r="AP1640">
        <v>0.1002405773857257</v>
      </c>
      <c r="AQ1640">
        <v>0</v>
      </c>
      <c r="AR1640">
        <v>0.11467522052927021</v>
      </c>
      <c r="AS1640">
        <v>0.11708099438652771</v>
      </c>
      <c r="AT1640">
        <v>0.1371291098636728</v>
      </c>
      <c r="AU1640">
        <v>0.1082598235765838</v>
      </c>
      <c r="AV1640">
        <v>0.1162790697674419</v>
      </c>
      <c r="AW1640">
        <v>8.9815557337610263E-2</v>
      </c>
      <c r="AX1640">
        <v>0.1218925421010425</v>
      </c>
      <c r="AY1640">
        <v>0.11547714514835609</v>
      </c>
      <c r="AZ1640">
        <v>3.6888532477947072E-2</v>
      </c>
      <c r="BA1640">
        <v>3.1275060144346431E-2</v>
      </c>
      <c r="BB1640">
        <v>1.1226944667201279E-2</v>
      </c>
      <c r="BC1640">
        <v>0</v>
      </c>
      <c r="BD1640">
        <v>0.93183640737770645</v>
      </c>
      <c r="BE1640">
        <v>6.8163592622293503E-2</v>
      </c>
      <c r="BF1640">
        <v>0</v>
      </c>
      <c r="BG1640">
        <v>0.50761828388131514</v>
      </c>
      <c r="BH1640">
        <v>0.30072173215717718</v>
      </c>
      <c r="BI1640">
        <v>0.1916599839615076</v>
      </c>
      <c r="BJ1640">
        <v>0</v>
      </c>
      <c r="BK1640">
        <v>0.14033680834001611</v>
      </c>
      <c r="BL1640">
        <v>0.79550922213311948</v>
      </c>
      <c r="BM1640">
        <v>0</v>
      </c>
      <c r="BN1640">
        <v>6.4153969526864474E-2</v>
      </c>
      <c r="BO1640">
        <v>0.14033680834001611</v>
      </c>
      <c r="BP1640">
        <v>0.82277465918203685</v>
      </c>
      <c r="BQ1640">
        <v>2.0048115477145152E-2</v>
      </c>
      <c r="BR1640">
        <v>1.6840417000801921E-2</v>
      </c>
      <c r="BS1640">
        <v>0</v>
      </c>
      <c r="BT1640">
        <v>9.7032878909382517E-2</v>
      </c>
      <c r="BU1640">
        <v>0.9029671210906175</v>
      </c>
      <c r="BV1640">
        <v>0</v>
      </c>
      <c r="BW1640">
        <v>1</v>
      </c>
      <c r="BX1640" t="s">
        <v>2884</v>
      </c>
      <c r="BY1640">
        <v>73062</v>
      </c>
      <c r="BZ1640">
        <v>1.7067695929484549E-2</v>
      </c>
      <c r="CA1640">
        <v>0</v>
      </c>
    </row>
    <row r="1641" spans="1:79" customFormat="1" x14ac:dyDescent="0.25">
      <c r="A1641" t="s">
        <v>2890</v>
      </c>
      <c r="B1641" t="s">
        <v>42</v>
      </c>
      <c r="C1641" t="s">
        <v>426</v>
      </c>
      <c r="D1641" t="s">
        <v>44</v>
      </c>
      <c r="E1641">
        <v>2021</v>
      </c>
      <c r="F1641">
        <v>10023</v>
      </c>
      <c r="G1641">
        <v>819</v>
      </c>
      <c r="H1641">
        <v>1</v>
      </c>
      <c r="I1641">
        <v>1670</v>
      </c>
      <c r="J1641">
        <v>1819</v>
      </c>
      <c r="K1641">
        <v>1734</v>
      </c>
      <c r="L1641">
        <v>1223</v>
      </c>
      <c r="M1641">
        <v>960</v>
      </c>
      <c r="N1641">
        <v>1002</v>
      </c>
      <c r="O1641">
        <v>965</v>
      </c>
      <c r="P1641">
        <v>711</v>
      </c>
      <c r="Q1641">
        <v>326</v>
      </c>
      <c r="R1641">
        <v>99</v>
      </c>
      <c r="S1641">
        <v>334</v>
      </c>
      <c r="T1641">
        <v>0</v>
      </c>
      <c r="U1641">
        <v>9930</v>
      </c>
      <c r="V1641">
        <v>912</v>
      </c>
      <c r="W1641">
        <v>1</v>
      </c>
      <c r="X1641">
        <v>6433</v>
      </c>
      <c r="Y1641">
        <v>3035</v>
      </c>
      <c r="Z1641">
        <v>1375</v>
      </c>
      <c r="AA1641">
        <v>0</v>
      </c>
      <c r="AB1641">
        <v>477</v>
      </c>
      <c r="AC1641">
        <v>8949</v>
      </c>
      <c r="AD1641">
        <v>133</v>
      </c>
      <c r="AE1641">
        <v>1284</v>
      </c>
      <c r="AF1641">
        <v>306</v>
      </c>
      <c r="AG1641">
        <v>9870</v>
      </c>
      <c r="AH1641">
        <v>510</v>
      </c>
      <c r="AI1641">
        <v>24</v>
      </c>
      <c r="AJ1641">
        <v>133</v>
      </c>
      <c r="AK1641">
        <v>1789</v>
      </c>
      <c r="AL1641">
        <v>9051</v>
      </c>
      <c r="AM1641">
        <v>3</v>
      </c>
      <c r="AN1641">
        <v>10843</v>
      </c>
      <c r="AO1641">
        <v>0.92437517292262295</v>
      </c>
      <c r="AP1641">
        <v>7.5532601678502259E-2</v>
      </c>
      <c r="AQ1641">
        <v>9.2225398874850134E-5</v>
      </c>
      <c r="AR1641">
        <v>0.1540164161209997</v>
      </c>
      <c r="AS1641">
        <v>0.16775800055335241</v>
      </c>
      <c r="AT1641">
        <v>0.15991884164899009</v>
      </c>
      <c r="AU1641">
        <v>0.11279166282394169</v>
      </c>
      <c r="AV1641">
        <v>8.8536382919856133E-2</v>
      </c>
      <c r="AW1641">
        <v>9.2409849672599839E-2</v>
      </c>
      <c r="AX1641">
        <v>8.8997509914230374E-2</v>
      </c>
      <c r="AY1641">
        <v>6.5572258600018446E-2</v>
      </c>
      <c r="AZ1641">
        <v>3.0065480033201149E-2</v>
      </c>
      <c r="BA1641">
        <v>3.0803283224199941E-2</v>
      </c>
      <c r="BB1641">
        <v>9.1303144886101632E-3</v>
      </c>
      <c r="BC1641">
        <v>0</v>
      </c>
      <c r="BD1641">
        <v>0.91579821082726187</v>
      </c>
      <c r="BE1641">
        <v>8.4109563773863319E-2</v>
      </c>
      <c r="BF1641">
        <v>9.2225398874850134E-5</v>
      </c>
      <c r="BG1641">
        <v>0.59328599096191093</v>
      </c>
      <c r="BH1641">
        <v>0.27990408558517021</v>
      </c>
      <c r="BI1641">
        <v>0.12680992345291889</v>
      </c>
      <c r="BJ1641">
        <v>0</v>
      </c>
      <c r="BK1641">
        <v>4.3991515263303513E-2</v>
      </c>
      <c r="BL1641">
        <v>0.82532509453103386</v>
      </c>
      <c r="BM1641">
        <v>1.2265978050355069E-2</v>
      </c>
      <c r="BN1641">
        <v>0.1184174121553076</v>
      </c>
      <c r="BO1641">
        <v>2.822097205570414E-2</v>
      </c>
      <c r="BP1641">
        <v>0.9102646868947708</v>
      </c>
      <c r="BQ1641">
        <v>4.7034953426173573E-2</v>
      </c>
      <c r="BR1641">
        <v>2.2134095729964029E-3</v>
      </c>
      <c r="BS1641">
        <v>1.2265978050355069E-2</v>
      </c>
      <c r="BT1641">
        <v>0.1649912385871069</v>
      </c>
      <c r="BU1641">
        <v>0.83473208521626852</v>
      </c>
      <c r="BV1641">
        <v>2.7667619662455041E-4</v>
      </c>
      <c r="BW1641">
        <v>1</v>
      </c>
      <c r="BX1641" t="s">
        <v>2891</v>
      </c>
      <c r="BY1641">
        <v>10843</v>
      </c>
      <c r="BZ1641">
        <v>1</v>
      </c>
      <c r="CA1641">
        <v>0</v>
      </c>
    </row>
    <row r="1642" spans="1:79" customFormat="1" x14ac:dyDescent="0.25">
      <c r="A1642" t="s">
        <v>2892</v>
      </c>
      <c r="B1642" t="s">
        <v>42</v>
      </c>
      <c r="C1642" t="s">
        <v>426</v>
      </c>
      <c r="D1642" t="s">
        <v>947</v>
      </c>
      <c r="E1642">
        <v>2021</v>
      </c>
      <c r="F1642">
        <v>1768</v>
      </c>
      <c r="G1642">
        <v>85</v>
      </c>
      <c r="H1642">
        <v>0</v>
      </c>
      <c r="I1642">
        <v>95</v>
      </c>
      <c r="J1642">
        <v>222</v>
      </c>
      <c r="K1642">
        <v>299</v>
      </c>
      <c r="L1642">
        <v>262</v>
      </c>
      <c r="M1642">
        <v>216</v>
      </c>
      <c r="N1642">
        <v>243</v>
      </c>
      <c r="O1642">
        <v>241</v>
      </c>
      <c r="P1642">
        <v>176</v>
      </c>
      <c r="Q1642">
        <v>74</v>
      </c>
      <c r="R1642">
        <v>21</v>
      </c>
      <c r="S1642">
        <v>4</v>
      </c>
      <c r="T1642">
        <v>0</v>
      </c>
      <c r="U1642">
        <v>1755</v>
      </c>
      <c r="V1642">
        <v>97</v>
      </c>
      <c r="W1642">
        <v>1</v>
      </c>
      <c r="X1642">
        <v>1018</v>
      </c>
      <c r="Y1642">
        <v>605</v>
      </c>
      <c r="Z1642">
        <v>230</v>
      </c>
      <c r="AA1642">
        <v>0</v>
      </c>
      <c r="AB1642">
        <v>104</v>
      </c>
      <c r="AC1642">
        <v>1556</v>
      </c>
      <c r="AD1642">
        <v>0</v>
      </c>
      <c r="AE1642">
        <v>193</v>
      </c>
      <c r="AF1642">
        <v>39</v>
      </c>
      <c r="AG1642">
        <v>1737</v>
      </c>
      <c r="AH1642">
        <v>73</v>
      </c>
      <c r="AI1642">
        <v>4</v>
      </c>
      <c r="AJ1642">
        <v>0</v>
      </c>
      <c r="AK1642">
        <v>584</v>
      </c>
      <c r="AL1642">
        <v>1268</v>
      </c>
      <c r="AM1642">
        <v>1</v>
      </c>
      <c r="AN1642">
        <v>1853</v>
      </c>
      <c r="AO1642">
        <v>0.95412844036697253</v>
      </c>
      <c r="AP1642">
        <v>4.5871559633027532E-2</v>
      </c>
      <c r="AQ1642">
        <v>0</v>
      </c>
      <c r="AR1642">
        <v>5.1268213707501349E-2</v>
      </c>
      <c r="AS1642">
        <v>0.1198057204533189</v>
      </c>
      <c r="AT1642">
        <v>0.1613599568267674</v>
      </c>
      <c r="AU1642">
        <v>0.14139233675121421</v>
      </c>
      <c r="AV1642">
        <v>0.1165677280086346</v>
      </c>
      <c r="AW1642">
        <v>0.13113869400971401</v>
      </c>
      <c r="AX1642">
        <v>0.1300593631948192</v>
      </c>
      <c r="AY1642">
        <v>9.4981111710739335E-2</v>
      </c>
      <c r="AZ1642">
        <v>3.9935240151106312E-2</v>
      </c>
      <c r="BA1642">
        <v>2.1586616297895309E-3</v>
      </c>
      <c r="BB1642">
        <v>1.1332973556395041E-2</v>
      </c>
      <c r="BC1642">
        <v>0</v>
      </c>
      <c r="BD1642">
        <v>0.94711279007015647</v>
      </c>
      <c r="BE1642">
        <v>5.2347544522396122E-2</v>
      </c>
      <c r="BF1642">
        <v>5.3966540744738263E-4</v>
      </c>
      <c r="BG1642">
        <v>0.54937938478143555</v>
      </c>
      <c r="BH1642">
        <v>0.3264975715056665</v>
      </c>
      <c r="BI1642">
        <v>0.12412304371289801</v>
      </c>
      <c r="BJ1642">
        <v>0</v>
      </c>
      <c r="BK1642">
        <v>5.612520237452779E-2</v>
      </c>
      <c r="BL1642">
        <v>0.83971937398812735</v>
      </c>
      <c r="BM1642">
        <v>0</v>
      </c>
      <c r="BN1642">
        <v>0.1041554236373448</v>
      </c>
      <c r="BO1642">
        <v>2.1046950890447919E-2</v>
      </c>
      <c r="BP1642">
        <v>0.93739881273610359</v>
      </c>
      <c r="BQ1642">
        <v>3.9395574743658929E-2</v>
      </c>
      <c r="BR1642">
        <v>2.1586616297895309E-3</v>
      </c>
      <c r="BS1642">
        <v>0</v>
      </c>
      <c r="BT1642">
        <v>0.31516459794927137</v>
      </c>
      <c r="BU1642">
        <v>0.68429573664328114</v>
      </c>
      <c r="BV1642">
        <v>5.3966540744738263E-4</v>
      </c>
      <c r="BW1642">
        <v>1</v>
      </c>
      <c r="BX1642" t="s">
        <v>2891</v>
      </c>
      <c r="BY1642">
        <v>10843</v>
      </c>
      <c r="BZ1642">
        <v>0.17089366411509729</v>
      </c>
      <c r="CA1642">
        <v>0</v>
      </c>
    </row>
    <row r="1643" spans="1:79" customFormat="1" x14ac:dyDescent="0.25">
      <c r="A1643" t="s">
        <v>2893</v>
      </c>
      <c r="B1643" t="s">
        <v>42</v>
      </c>
      <c r="C1643" t="s">
        <v>426</v>
      </c>
      <c r="D1643" t="s">
        <v>949</v>
      </c>
      <c r="E1643">
        <v>2021</v>
      </c>
      <c r="F1643">
        <v>6135</v>
      </c>
      <c r="G1643">
        <v>548</v>
      </c>
      <c r="H1643">
        <v>0</v>
      </c>
      <c r="I1643">
        <v>1398</v>
      </c>
      <c r="J1643">
        <v>1340</v>
      </c>
      <c r="K1643">
        <v>1148</v>
      </c>
      <c r="L1643">
        <v>722</v>
      </c>
      <c r="M1643">
        <v>488</v>
      </c>
      <c r="N1643">
        <v>483</v>
      </c>
      <c r="O1643">
        <v>421</v>
      </c>
      <c r="P1643">
        <v>274</v>
      </c>
      <c r="Q1643">
        <v>108</v>
      </c>
      <c r="R1643">
        <v>24</v>
      </c>
      <c r="S1643">
        <v>277</v>
      </c>
      <c r="T1643">
        <v>0</v>
      </c>
      <c r="U1643">
        <v>6122</v>
      </c>
      <c r="V1643">
        <v>561</v>
      </c>
      <c r="W1643">
        <v>0</v>
      </c>
      <c r="X1643">
        <v>3991</v>
      </c>
      <c r="Y1643">
        <v>1832</v>
      </c>
      <c r="Z1643">
        <v>860</v>
      </c>
      <c r="AA1643">
        <v>0</v>
      </c>
      <c r="AB1643">
        <v>171</v>
      </c>
      <c r="AC1643">
        <v>6134</v>
      </c>
      <c r="AD1643">
        <v>0</v>
      </c>
      <c r="AE1643">
        <v>378</v>
      </c>
      <c r="AF1643">
        <v>72</v>
      </c>
      <c r="AG1643">
        <v>6511</v>
      </c>
      <c r="AH1643">
        <v>93</v>
      </c>
      <c r="AI1643">
        <v>7</v>
      </c>
      <c r="AJ1643">
        <v>0</v>
      </c>
      <c r="AK1643">
        <v>712</v>
      </c>
      <c r="AL1643">
        <v>5971</v>
      </c>
      <c r="AM1643">
        <v>0</v>
      </c>
      <c r="AN1643">
        <v>6683</v>
      </c>
      <c r="AO1643">
        <v>0.91800089780038907</v>
      </c>
      <c r="AP1643">
        <v>8.1999102199610957E-2</v>
      </c>
      <c r="AQ1643">
        <v>0</v>
      </c>
      <c r="AR1643">
        <v>0.20918749064791259</v>
      </c>
      <c r="AS1643">
        <v>0.20050875355379319</v>
      </c>
      <c r="AT1643">
        <v>0.17177914110429451</v>
      </c>
      <c r="AU1643">
        <v>0.10803531348196919</v>
      </c>
      <c r="AV1643">
        <v>7.3021098309142607E-2</v>
      </c>
      <c r="AW1643">
        <v>7.2272931318270242E-2</v>
      </c>
      <c r="AX1643">
        <v>6.299566063145294E-2</v>
      </c>
      <c r="AY1643">
        <v>4.0999551099805479E-2</v>
      </c>
      <c r="AZ1643">
        <v>1.616040700284303E-2</v>
      </c>
      <c r="BA1643">
        <v>4.1448451294328892E-2</v>
      </c>
      <c r="BB1643">
        <v>3.591201556187341E-3</v>
      </c>
      <c r="BC1643">
        <v>0</v>
      </c>
      <c r="BD1643">
        <v>0.91605566362412094</v>
      </c>
      <c r="BE1643">
        <v>8.39443363758791E-2</v>
      </c>
      <c r="BF1643">
        <v>0</v>
      </c>
      <c r="BG1643">
        <v>0.59718689211431997</v>
      </c>
      <c r="BH1643">
        <v>0.27412838545563373</v>
      </c>
      <c r="BI1643">
        <v>0.12868472243004639</v>
      </c>
      <c r="BJ1643">
        <v>0</v>
      </c>
      <c r="BK1643">
        <v>2.55873110878348E-2</v>
      </c>
      <c r="BL1643">
        <v>0.91785126440221454</v>
      </c>
      <c r="BM1643">
        <v>0</v>
      </c>
      <c r="BN1643">
        <v>5.6561424509950622E-2</v>
      </c>
      <c r="BO1643">
        <v>1.0773604668562021E-2</v>
      </c>
      <c r="BP1643">
        <v>0.97426305551399073</v>
      </c>
      <c r="BQ1643">
        <v>1.3915906030225951E-2</v>
      </c>
      <c r="BR1643">
        <v>1.0474337872213081E-3</v>
      </c>
      <c r="BS1643">
        <v>0</v>
      </c>
      <c r="BT1643">
        <v>0.10653897950022451</v>
      </c>
      <c r="BU1643">
        <v>0.8934610204997756</v>
      </c>
      <c r="BV1643">
        <v>0</v>
      </c>
      <c r="BW1643">
        <v>1</v>
      </c>
      <c r="BX1643" t="s">
        <v>2891</v>
      </c>
      <c r="BY1643">
        <v>10843</v>
      </c>
      <c r="BZ1643">
        <v>0.61634234068062344</v>
      </c>
      <c r="CA1643">
        <v>0</v>
      </c>
    </row>
    <row r="1644" spans="1:79" customFormat="1" x14ac:dyDescent="0.25">
      <c r="A1644" t="s">
        <v>2894</v>
      </c>
      <c r="B1644" t="s">
        <v>42</v>
      </c>
      <c r="C1644" t="s">
        <v>426</v>
      </c>
      <c r="D1644" t="s">
        <v>951</v>
      </c>
      <c r="E1644">
        <v>2021</v>
      </c>
      <c r="F1644">
        <v>883</v>
      </c>
      <c r="G1644">
        <v>73</v>
      </c>
      <c r="H1644">
        <v>1</v>
      </c>
      <c r="I1644">
        <v>118</v>
      </c>
      <c r="J1644">
        <v>123</v>
      </c>
      <c r="K1644">
        <v>124</v>
      </c>
      <c r="L1644">
        <v>67</v>
      </c>
      <c r="M1644">
        <v>104</v>
      </c>
      <c r="N1644">
        <v>105</v>
      </c>
      <c r="O1644">
        <v>119</v>
      </c>
      <c r="P1644">
        <v>83</v>
      </c>
      <c r="Q1644">
        <v>56</v>
      </c>
      <c r="R1644">
        <v>20</v>
      </c>
      <c r="S1644">
        <v>38</v>
      </c>
      <c r="T1644">
        <v>0</v>
      </c>
      <c r="U1644">
        <v>790</v>
      </c>
      <c r="V1644">
        <v>167</v>
      </c>
      <c r="W1644">
        <v>0</v>
      </c>
      <c r="X1644">
        <v>519</v>
      </c>
      <c r="Y1644">
        <v>323</v>
      </c>
      <c r="Z1644">
        <v>115</v>
      </c>
      <c r="AA1644">
        <v>0</v>
      </c>
      <c r="AB1644">
        <v>99</v>
      </c>
      <c r="AC1644">
        <v>779</v>
      </c>
      <c r="AD1644">
        <v>0</v>
      </c>
      <c r="AE1644">
        <v>79</v>
      </c>
      <c r="AF1644">
        <v>29</v>
      </c>
      <c r="AG1644">
        <v>914</v>
      </c>
      <c r="AH1644">
        <v>14</v>
      </c>
      <c r="AI1644">
        <v>0</v>
      </c>
      <c r="AJ1644">
        <v>0</v>
      </c>
      <c r="AK1644">
        <v>400</v>
      </c>
      <c r="AL1644">
        <v>557</v>
      </c>
      <c r="AM1644">
        <v>0</v>
      </c>
      <c r="AN1644">
        <v>957</v>
      </c>
      <c r="AO1644">
        <v>0.92267502612330199</v>
      </c>
      <c r="AP1644">
        <v>7.6280041797283177E-2</v>
      </c>
      <c r="AQ1644">
        <v>1.0449320794148379E-3</v>
      </c>
      <c r="AR1644">
        <v>0.1233019853709509</v>
      </c>
      <c r="AS1644">
        <v>0.12852664576802511</v>
      </c>
      <c r="AT1644">
        <v>0.12957157784743989</v>
      </c>
      <c r="AU1644">
        <v>7.0010449320794144E-2</v>
      </c>
      <c r="AV1644">
        <v>0.10867293625914309</v>
      </c>
      <c r="AW1644">
        <v>0.109717868338558</v>
      </c>
      <c r="AX1644">
        <v>0.1243469174503657</v>
      </c>
      <c r="AY1644">
        <v>8.6729362591431561E-2</v>
      </c>
      <c r="AZ1644">
        <v>5.8516196447230932E-2</v>
      </c>
      <c r="BA1644">
        <v>3.9707419017763847E-2</v>
      </c>
      <c r="BB1644">
        <v>2.0898641588296761E-2</v>
      </c>
      <c r="BC1644">
        <v>0</v>
      </c>
      <c r="BD1644">
        <v>0.8254963427377221</v>
      </c>
      <c r="BE1644">
        <v>0.17450365726227801</v>
      </c>
      <c r="BF1644">
        <v>0</v>
      </c>
      <c r="BG1644">
        <v>0.54231974921630099</v>
      </c>
      <c r="BH1644">
        <v>0.33751306165099271</v>
      </c>
      <c r="BI1644">
        <v>0.1201671891327064</v>
      </c>
      <c r="BJ1644">
        <v>0</v>
      </c>
      <c r="BK1644">
        <v>0.10344827586206901</v>
      </c>
      <c r="BL1644">
        <v>0.81400208986415878</v>
      </c>
      <c r="BM1644">
        <v>0</v>
      </c>
      <c r="BN1644">
        <v>8.254963427377221E-2</v>
      </c>
      <c r="BO1644">
        <v>3.03030303030303E-2</v>
      </c>
      <c r="BP1644">
        <v>0.95506792058516199</v>
      </c>
      <c r="BQ1644">
        <v>1.462904911180773E-2</v>
      </c>
      <c r="BR1644">
        <v>0</v>
      </c>
      <c r="BS1644">
        <v>0</v>
      </c>
      <c r="BT1644">
        <v>0.41797283176593519</v>
      </c>
      <c r="BU1644">
        <v>0.58202716823406475</v>
      </c>
      <c r="BV1644">
        <v>0</v>
      </c>
      <c r="BW1644">
        <v>1</v>
      </c>
      <c r="BX1644" t="s">
        <v>2891</v>
      </c>
      <c r="BY1644">
        <v>10843</v>
      </c>
      <c r="BZ1644">
        <v>8.8259706723231579E-2</v>
      </c>
      <c r="CA1644">
        <v>0</v>
      </c>
    </row>
    <row r="1645" spans="1:79" customFormat="1" x14ac:dyDescent="0.25">
      <c r="A1645" t="s">
        <v>2895</v>
      </c>
      <c r="B1645" t="s">
        <v>42</v>
      </c>
      <c r="C1645" t="s">
        <v>426</v>
      </c>
      <c r="D1645" t="s">
        <v>953</v>
      </c>
      <c r="E1645">
        <v>2021</v>
      </c>
      <c r="F1645">
        <v>1117</v>
      </c>
      <c r="G1645">
        <v>100</v>
      </c>
      <c r="H1645">
        <v>0</v>
      </c>
      <c r="I1645">
        <v>40</v>
      </c>
      <c r="J1645">
        <v>107</v>
      </c>
      <c r="K1645">
        <v>146</v>
      </c>
      <c r="L1645">
        <v>157</v>
      </c>
      <c r="M1645">
        <v>141</v>
      </c>
      <c r="N1645">
        <v>159</v>
      </c>
      <c r="O1645">
        <v>178</v>
      </c>
      <c r="P1645">
        <v>172</v>
      </c>
      <c r="Q1645">
        <v>83</v>
      </c>
      <c r="R1645">
        <v>32</v>
      </c>
      <c r="S1645">
        <v>2</v>
      </c>
      <c r="T1645">
        <v>0</v>
      </c>
      <c r="U1645">
        <v>1143</v>
      </c>
      <c r="V1645">
        <v>74</v>
      </c>
      <c r="W1645">
        <v>0</v>
      </c>
      <c r="X1645">
        <v>836</v>
      </c>
      <c r="Y1645">
        <v>248</v>
      </c>
      <c r="Z1645">
        <v>133</v>
      </c>
      <c r="AA1645">
        <v>0</v>
      </c>
      <c r="AB1645">
        <v>103</v>
      </c>
      <c r="AC1645">
        <v>480</v>
      </c>
      <c r="AD1645">
        <v>0</v>
      </c>
      <c r="AE1645">
        <v>634</v>
      </c>
      <c r="AF1645">
        <v>166</v>
      </c>
      <c r="AG1645">
        <v>708</v>
      </c>
      <c r="AH1645">
        <v>330</v>
      </c>
      <c r="AI1645">
        <v>13</v>
      </c>
      <c r="AJ1645">
        <v>0</v>
      </c>
      <c r="AK1645">
        <v>71</v>
      </c>
      <c r="AL1645">
        <v>1145</v>
      </c>
      <c r="AM1645">
        <v>1</v>
      </c>
      <c r="AN1645">
        <v>1217</v>
      </c>
      <c r="AO1645">
        <v>0.9178307313064914</v>
      </c>
      <c r="AP1645">
        <v>8.2169268693508629E-2</v>
      </c>
      <c r="AQ1645">
        <v>0</v>
      </c>
      <c r="AR1645">
        <v>3.2867707477403453E-2</v>
      </c>
      <c r="AS1645">
        <v>8.7921117502054238E-2</v>
      </c>
      <c r="AT1645">
        <v>0.11996713229252259</v>
      </c>
      <c r="AU1645">
        <v>0.12900575184880861</v>
      </c>
      <c r="AV1645">
        <v>0.11585866885784719</v>
      </c>
      <c r="AW1645">
        <v>0.13064913722267871</v>
      </c>
      <c r="AX1645">
        <v>0.14626129827444539</v>
      </c>
      <c r="AY1645">
        <v>0.14133114215283479</v>
      </c>
      <c r="AZ1645">
        <v>6.8200493015612165E-2</v>
      </c>
      <c r="BA1645">
        <v>1.643385373870172E-3</v>
      </c>
      <c r="BB1645">
        <v>2.629416598192276E-2</v>
      </c>
      <c r="BC1645">
        <v>0</v>
      </c>
      <c r="BD1645">
        <v>0.93919474116680357</v>
      </c>
      <c r="BE1645">
        <v>6.0805258833196388E-2</v>
      </c>
      <c r="BF1645">
        <v>0</v>
      </c>
      <c r="BG1645">
        <v>0.68693508627773214</v>
      </c>
      <c r="BH1645">
        <v>0.2037797863599014</v>
      </c>
      <c r="BI1645">
        <v>0.10928512736236649</v>
      </c>
      <c r="BJ1645">
        <v>0</v>
      </c>
      <c r="BK1645">
        <v>8.4634346754313888E-2</v>
      </c>
      <c r="BL1645">
        <v>0.39441248972884141</v>
      </c>
      <c r="BM1645">
        <v>0</v>
      </c>
      <c r="BN1645">
        <v>0.52095316351684473</v>
      </c>
      <c r="BO1645">
        <v>0.1364009860312243</v>
      </c>
      <c r="BP1645">
        <v>0.58175842235004105</v>
      </c>
      <c r="BQ1645">
        <v>0.27115858668857851</v>
      </c>
      <c r="BR1645">
        <v>1.0682004930156121E-2</v>
      </c>
      <c r="BS1645">
        <v>0</v>
      </c>
      <c r="BT1645">
        <v>5.8340180772391129E-2</v>
      </c>
      <c r="BU1645">
        <v>0.94083812654067378</v>
      </c>
      <c r="BV1645">
        <v>8.2169268693508624E-4</v>
      </c>
      <c r="BW1645">
        <v>1</v>
      </c>
      <c r="BX1645" t="s">
        <v>2891</v>
      </c>
      <c r="BY1645">
        <v>10843</v>
      </c>
      <c r="BZ1645">
        <v>0.1122383104306926</v>
      </c>
      <c r="CA1645">
        <v>0</v>
      </c>
    </row>
    <row r="1646" spans="1:79" customFormat="1" x14ac:dyDescent="0.25">
      <c r="A1646" t="s">
        <v>2896</v>
      </c>
      <c r="B1646" t="s">
        <v>42</v>
      </c>
      <c r="C1646" t="s">
        <v>426</v>
      </c>
      <c r="D1646" t="s">
        <v>961</v>
      </c>
      <c r="E1646">
        <v>2021</v>
      </c>
      <c r="F1646">
        <v>120</v>
      </c>
      <c r="G1646">
        <v>13</v>
      </c>
      <c r="H1646">
        <v>0</v>
      </c>
      <c r="I1646">
        <v>19</v>
      </c>
      <c r="J1646">
        <v>27</v>
      </c>
      <c r="K1646">
        <v>17</v>
      </c>
      <c r="L1646">
        <v>15</v>
      </c>
      <c r="M1646">
        <v>11</v>
      </c>
      <c r="N1646">
        <v>12</v>
      </c>
      <c r="O1646">
        <v>6</v>
      </c>
      <c r="P1646">
        <v>6</v>
      </c>
      <c r="Q1646">
        <v>5</v>
      </c>
      <c r="R1646">
        <v>2</v>
      </c>
      <c r="S1646">
        <v>13</v>
      </c>
      <c r="T1646">
        <v>0</v>
      </c>
      <c r="U1646">
        <v>120</v>
      </c>
      <c r="V1646">
        <v>13</v>
      </c>
      <c r="W1646">
        <v>0</v>
      </c>
      <c r="X1646">
        <v>69</v>
      </c>
      <c r="Y1646">
        <v>27</v>
      </c>
      <c r="Z1646">
        <v>37</v>
      </c>
      <c r="AA1646">
        <v>0</v>
      </c>
      <c r="AB1646">
        <v>0</v>
      </c>
      <c r="AC1646">
        <v>0</v>
      </c>
      <c r="AD1646">
        <v>133</v>
      </c>
      <c r="AE1646">
        <v>0</v>
      </c>
      <c r="AF1646">
        <v>0</v>
      </c>
      <c r="AG1646">
        <v>0</v>
      </c>
      <c r="AH1646">
        <v>0</v>
      </c>
      <c r="AI1646">
        <v>0</v>
      </c>
      <c r="AJ1646">
        <v>133</v>
      </c>
      <c r="AK1646">
        <v>22</v>
      </c>
      <c r="AL1646">
        <v>110</v>
      </c>
      <c r="AM1646">
        <v>1</v>
      </c>
      <c r="AN1646">
        <v>133</v>
      </c>
      <c r="AO1646">
        <v>0.90225563909774431</v>
      </c>
      <c r="AP1646">
        <v>9.7744360902255634E-2</v>
      </c>
      <c r="AQ1646">
        <v>0</v>
      </c>
      <c r="AR1646">
        <v>0.14285714285714279</v>
      </c>
      <c r="AS1646">
        <v>0.2030075187969925</v>
      </c>
      <c r="AT1646">
        <v>0.12781954887218039</v>
      </c>
      <c r="AU1646">
        <v>0.112781954887218</v>
      </c>
      <c r="AV1646">
        <v>8.2706766917293228E-2</v>
      </c>
      <c r="AW1646">
        <v>9.0225563909774431E-2</v>
      </c>
      <c r="AX1646">
        <v>4.5112781954887222E-2</v>
      </c>
      <c r="AY1646">
        <v>4.5112781954887222E-2</v>
      </c>
      <c r="AZ1646">
        <v>3.7593984962406013E-2</v>
      </c>
      <c r="BA1646">
        <v>9.7744360902255634E-2</v>
      </c>
      <c r="BB1646">
        <v>1.503759398496241E-2</v>
      </c>
      <c r="BC1646">
        <v>0</v>
      </c>
      <c r="BD1646">
        <v>0.90225563909774431</v>
      </c>
      <c r="BE1646">
        <v>9.7744360902255634E-2</v>
      </c>
      <c r="BF1646">
        <v>0</v>
      </c>
      <c r="BG1646">
        <v>0.51879699248120303</v>
      </c>
      <c r="BH1646">
        <v>0.2030075187969925</v>
      </c>
      <c r="BI1646">
        <v>0.2781954887218045</v>
      </c>
      <c r="BJ1646">
        <v>0</v>
      </c>
      <c r="BK1646">
        <v>0</v>
      </c>
      <c r="BL1646">
        <v>0</v>
      </c>
      <c r="BM1646">
        <v>1</v>
      </c>
      <c r="BN1646">
        <v>0</v>
      </c>
      <c r="BO1646">
        <v>0</v>
      </c>
      <c r="BP1646">
        <v>0</v>
      </c>
      <c r="BQ1646">
        <v>0</v>
      </c>
      <c r="BR1646">
        <v>0</v>
      </c>
      <c r="BS1646">
        <v>1</v>
      </c>
      <c r="BT1646">
        <v>0.16541353383458651</v>
      </c>
      <c r="BU1646">
        <v>0.82706766917293228</v>
      </c>
      <c r="BV1646">
        <v>7.5187969924812026E-3</v>
      </c>
      <c r="BW1646">
        <v>1</v>
      </c>
      <c r="BX1646" t="s">
        <v>2891</v>
      </c>
      <c r="BY1646">
        <v>10843</v>
      </c>
      <c r="BZ1646">
        <v>1.2265978050355069E-2</v>
      </c>
      <c r="CA1646">
        <v>0</v>
      </c>
    </row>
    <row r="1647" spans="1:79" customFormat="1" x14ac:dyDescent="0.25">
      <c r="A1647" t="s">
        <v>2897</v>
      </c>
      <c r="B1647" t="s">
        <v>42</v>
      </c>
      <c r="C1647" t="s">
        <v>433</v>
      </c>
      <c r="D1647" t="s">
        <v>44</v>
      </c>
      <c r="E1647">
        <v>2021</v>
      </c>
      <c r="F1647">
        <v>487</v>
      </c>
      <c r="G1647">
        <v>53</v>
      </c>
      <c r="H1647">
        <v>3</v>
      </c>
      <c r="I1647">
        <v>74</v>
      </c>
      <c r="J1647">
        <v>86</v>
      </c>
      <c r="K1647">
        <v>91</v>
      </c>
      <c r="L1647">
        <v>69</v>
      </c>
      <c r="M1647">
        <v>50</v>
      </c>
      <c r="N1647">
        <v>45</v>
      </c>
      <c r="O1647">
        <v>50</v>
      </c>
      <c r="P1647">
        <v>42</v>
      </c>
      <c r="Q1647">
        <v>16</v>
      </c>
      <c r="R1647">
        <v>5</v>
      </c>
      <c r="S1647">
        <v>15</v>
      </c>
      <c r="T1647">
        <v>0</v>
      </c>
      <c r="U1647">
        <v>488</v>
      </c>
      <c r="V1647">
        <v>55</v>
      </c>
      <c r="W1647">
        <v>0</v>
      </c>
      <c r="X1647">
        <v>299</v>
      </c>
      <c r="Y1647">
        <v>177</v>
      </c>
      <c r="Z1647">
        <v>67</v>
      </c>
      <c r="AA1647">
        <v>0</v>
      </c>
      <c r="AB1647">
        <v>57</v>
      </c>
      <c r="AC1647">
        <v>426</v>
      </c>
      <c r="AD1647">
        <v>8</v>
      </c>
      <c r="AE1647">
        <v>52</v>
      </c>
      <c r="AF1647">
        <v>35</v>
      </c>
      <c r="AG1647">
        <v>478</v>
      </c>
      <c r="AH1647">
        <v>14</v>
      </c>
      <c r="AI1647">
        <v>1</v>
      </c>
      <c r="AJ1647">
        <v>15</v>
      </c>
      <c r="AK1647">
        <v>54</v>
      </c>
      <c r="AL1647">
        <v>346</v>
      </c>
      <c r="AM1647">
        <v>143</v>
      </c>
      <c r="AN1647">
        <v>543</v>
      </c>
      <c r="AO1647">
        <v>0.89686924493554332</v>
      </c>
      <c r="AP1647">
        <v>9.7605893186003684E-2</v>
      </c>
      <c r="AQ1647">
        <v>5.5248618784530376E-3</v>
      </c>
      <c r="AR1647">
        <v>0.13627992633517499</v>
      </c>
      <c r="AS1647">
        <v>0.15837937384898709</v>
      </c>
      <c r="AT1647">
        <v>0.16758747697974219</v>
      </c>
      <c r="AU1647">
        <v>0.1270718232044199</v>
      </c>
      <c r="AV1647">
        <v>9.2081031307550645E-2</v>
      </c>
      <c r="AW1647">
        <v>8.2872928176795577E-2</v>
      </c>
      <c r="AX1647">
        <v>9.2081031307550645E-2</v>
      </c>
      <c r="AY1647">
        <v>7.7348066298342538E-2</v>
      </c>
      <c r="AZ1647">
        <v>2.9465930018416211E-2</v>
      </c>
      <c r="BA1647">
        <v>2.7624309392265189E-2</v>
      </c>
      <c r="BB1647">
        <v>9.2081031307550652E-3</v>
      </c>
      <c r="BC1647">
        <v>0</v>
      </c>
      <c r="BD1647">
        <v>0.89871086556169433</v>
      </c>
      <c r="BE1647">
        <v>0.1012891344383057</v>
      </c>
      <c r="BF1647">
        <v>0</v>
      </c>
      <c r="BG1647">
        <v>0.55064456721915289</v>
      </c>
      <c r="BH1647">
        <v>0.32596685082872928</v>
      </c>
      <c r="BI1647">
        <v>0.1233885819521179</v>
      </c>
      <c r="BJ1647">
        <v>0</v>
      </c>
      <c r="BK1647">
        <v>0.1049723756906077</v>
      </c>
      <c r="BL1647">
        <v>0.78453038674033149</v>
      </c>
      <c r="BM1647">
        <v>1.47329650092081E-2</v>
      </c>
      <c r="BN1647">
        <v>9.5764272559852676E-2</v>
      </c>
      <c r="BO1647">
        <v>6.4456721915285453E-2</v>
      </c>
      <c r="BP1647">
        <v>0.88029465930018413</v>
      </c>
      <c r="BQ1647">
        <v>2.5782688766114181E-2</v>
      </c>
      <c r="BR1647">
        <v>1.841620626151013E-3</v>
      </c>
      <c r="BS1647">
        <v>2.7624309392265189E-2</v>
      </c>
      <c r="BT1647">
        <v>9.9447513812154692E-2</v>
      </c>
      <c r="BU1647">
        <v>0.6372007366482505</v>
      </c>
      <c r="BV1647">
        <v>0.26335174953959478</v>
      </c>
      <c r="BW1647">
        <v>1</v>
      </c>
      <c r="BX1647" t="s">
        <v>2898</v>
      </c>
      <c r="BY1647">
        <v>543</v>
      </c>
      <c r="BZ1647">
        <v>1</v>
      </c>
      <c r="CA1647">
        <v>0</v>
      </c>
    </row>
    <row r="1648" spans="1:79" customFormat="1" x14ac:dyDescent="0.25">
      <c r="A1648" t="s">
        <v>2899</v>
      </c>
      <c r="B1648" t="s">
        <v>42</v>
      </c>
      <c r="C1648" t="s">
        <v>433</v>
      </c>
      <c r="D1648" t="s">
        <v>947</v>
      </c>
      <c r="E1648">
        <v>2021</v>
      </c>
      <c r="F1648">
        <v>135</v>
      </c>
      <c r="G1648">
        <v>11</v>
      </c>
      <c r="H1648">
        <v>2</v>
      </c>
      <c r="I1648">
        <v>14</v>
      </c>
      <c r="J1648">
        <v>14</v>
      </c>
      <c r="K1648">
        <v>23</v>
      </c>
      <c r="L1648">
        <v>30</v>
      </c>
      <c r="M1648">
        <v>15</v>
      </c>
      <c r="N1648">
        <v>16</v>
      </c>
      <c r="O1648">
        <v>14</v>
      </c>
      <c r="P1648">
        <v>13</v>
      </c>
      <c r="Q1648">
        <v>5</v>
      </c>
      <c r="R1648">
        <v>2</v>
      </c>
      <c r="S1648">
        <v>2</v>
      </c>
      <c r="T1648">
        <v>0</v>
      </c>
      <c r="U1648">
        <v>136</v>
      </c>
      <c r="V1648">
        <v>12</v>
      </c>
      <c r="W1648">
        <v>0</v>
      </c>
      <c r="X1648">
        <v>66</v>
      </c>
      <c r="Y1648">
        <v>62</v>
      </c>
      <c r="Z1648">
        <v>20</v>
      </c>
      <c r="AA1648">
        <v>0</v>
      </c>
      <c r="AB1648">
        <v>17</v>
      </c>
      <c r="AC1648">
        <v>121</v>
      </c>
      <c r="AD1648">
        <v>0</v>
      </c>
      <c r="AE1648">
        <v>10</v>
      </c>
      <c r="AF1648">
        <v>5</v>
      </c>
      <c r="AG1648">
        <v>138</v>
      </c>
      <c r="AH1648">
        <v>0</v>
      </c>
      <c r="AI1648">
        <v>0</v>
      </c>
      <c r="AJ1648">
        <v>5</v>
      </c>
      <c r="AK1648">
        <v>35</v>
      </c>
      <c r="AL1648">
        <v>84</v>
      </c>
      <c r="AM1648">
        <v>29</v>
      </c>
      <c r="AN1648">
        <v>148</v>
      </c>
      <c r="AO1648">
        <v>0.91216216216216217</v>
      </c>
      <c r="AP1648">
        <v>7.4324324324324328E-2</v>
      </c>
      <c r="AQ1648">
        <v>1.3513513513513511E-2</v>
      </c>
      <c r="AR1648">
        <v>9.45945945945946E-2</v>
      </c>
      <c r="AS1648">
        <v>9.45945945945946E-2</v>
      </c>
      <c r="AT1648">
        <v>0.1554054054054054</v>
      </c>
      <c r="AU1648">
        <v>0.20270270270270269</v>
      </c>
      <c r="AV1648">
        <v>0.1013513513513514</v>
      </c>
      <c r="AW1648">
        <v>0.1081081081081081</v>
      </c>
      <c r="AX1648">
        <v>9.45945945945946E-2</v>
      </c>
      <c r="AY1648">
        <v>8.7837837837837843E-2</v>
      </c>
      <c r="AZ1648">
        <v>3.3783783783783793E-2</v>
      </c>
      <c r="BA1648">
        <v>1.3513513513513511E-2</v>
      </c>
      <c r="BB1648">
        <v>1.3513513513513511E-2</v>
      </c>
      <c r="BC1648">
        <v>0</v>
      </c>
      <c r="BD1648">
        <v>0.91891891891891897</v>
      </c>
      <c r="BE1648">
        <v>8.1081081081081086E-2</v>
      </c>
      <c r="BF1648">
        <v>0</v>
      </c>
      <c r="BG1648">
        <v>0.44594594594594589</v>
      </c>
      <c r="BH1648">
        <v>0.41891891891891891</v>
      </c>
      <c r="BI1648">
        <v>0.13513513513513509</v>
      </c>
      <c r="BJ1648">
        <v>0</v>
      </c>
      <c r="BK1648">
        <v>0.1148648648648649</v>
      </c>
      <c r="BL1648">
        <v>0.81756756756756754</v>
      </c>
      <c r="BM1648">
        <v>0</v>
      </c>
      <c r="BN1648">
        <v>6.7567567567567571E-2</v>
      </c>
      <c r="BO1648">
        <v>3.3783783783783793E-2</v>
      </c>
      <c r="BP1648">
        <v>0.93243243243243246</v>
      </c>
      <c r="BQ1648">
        <v>0</v>
      </c>
      <c r="BR1648">
        <v>0</v>
      </c>
      <c r="BS1648">
        <v>3.3783783783783793E-2</v>
      </c>
      <c r="BT1648">
        <v>0.23648648648648651</v>
      </c>
      <c r="BU1648">
        <v>0.56756756756756754</v>
      </c>
      <c r="BV1648">
        <v>0.19594594594594589</v>
      </c>
      <c r="BW1648">
        <v>1</v>
      </c>
      <c r="BX1648" t="s">
        <v>2898</v>
      </c>
      <c r="BY1648">
        <v>543</v>
      </c>
      <c r="BZ1648">
        <v>0.27255985267034988</v>
      </c>
      <c r="CA1648">
        <v>0</v>
      </c>
    </row>
    <row r="1649" spans="1:79" customFormat="1" x14ac:dyDescent="0.25">
      <c r="A1649" t="s">
        <v>2900</v>
      </c>
      <c r="B1649" t="s">
        <v>42</v>
      </c>
      <c r="C1649" t="s">
        <v>433</v>
      </c>
      <c r="D1649" t="s">
        <v>949</v>
      </c>
      <c r="E1649">
        <v>2021</v>
      </c>
      <c r="F1649">
        <v>260</v>
      </c>
      <c r="G1649">
        <v>31</v>
      </c>
      <c r="H1649">
        <v>0</v>
      </c>
      <c r="I1649">
        <v>48</v>
      </c>
      <c r="J1649">
        <v>61</v>
      </c>
      <c r="K1649">
        <v>56</v>
      </c>
      <c r="L1649">
        <v>25</v>
      </c>
      <c r="M1649">
        <v>24</v>
      </c>
      <c r="N1649">
        <v>19</v>
      </c>
      <c r="O1649">
        <v>22</v>
      </c>
      <c r="P1649">
        <v>16</v>
      </c>
      <c r="Q1649">
        <v>7</v>
      </c>
      <c r="R1649">
        <v>2</v>
      </c>
      <c r="S1649">
        <v>11</v>
      </c>
      <c r="T1649">
        <v>0</v>
      </c>
      <c r="U1649">
        <v>263</v>
      </c>
      <c r="V1649">
        <v>28</v>
      </c>
      <c r="W1649">
        <v>0</v>
      </c>
      <c r="X1649">
        <v>149</v>
      </c>
      <c r="Y1649">
        <v>102</v>
      </c>
      <c r="Z1649">
        <v>40</v>
      </c>
      <c r="AA1649">
        <v>0</v>
      </c>
      <c r="AB1649">
        <v>18</v>
      </c>
      <c r="AC1649">
        <v>258</v>
      </c>
      <c r="AD1649">
        <v>2</v>
      </c>
      <c r="AE1649">
        <v>13</v>
      </c>
      <c r="AF1649">
        <v>16</v>
      </c>
      <c r="AG1649">
        <v>267</v>
      </c>
      <c r="AH1649">
        <v>3</v>
      </c>
      <c r="AI1649">
        <v>0</v>
      </c>
      <c r="AJ1649">
        <v>5</v>
      </c>
      <c r="AK1649">
        <v>15</v>
      </c>
      <c r="AL1649">
        <v>183</v>
      </c>
      <c r="AM1649">
        <v>93</v>
      </c>
      <c r="AN1649">
        <v>291</v>
      </c>
      <c r="AO1649">
        <v>0.89347079037800692</v>
      </c>
      <c r="AP1649">
        <v>0.1065292096219931</v>
      </c>
      <c r="AQ1649">
        <v>0</v>
      </c>
      <c r="AR1649">
        <v>0.16494845360824739</v>
      </c>
      <c r="AS1649">
        <v>0.2096219931271478</v>
      </c>
      <c r="AT1649">
        <v>0.19243986254295531</v>
      </c>
      <c r="AU1649">
        <v>8.5910652920962199E-2</v>
      </c>
      <c r="AV1649">
        <v>8.247422680412371E-2</v>
      </c>
      <c r="AW1649">
        <v>6.5292096219931275E-2</v>
      </c>
      <c r="AX1649">
        <v>7.560137457044673E-2</v>
      </c>
      <c r="AY1649">
        <v>5.4982817869415813E-2</v>
      </c>
      <c r="AZ1649">
        <v>2.4054982817869421E-2</v>
      </c>
      <c r="BA1649">
        <v>3.7800687285223372E-2</v>
      </c>
      <c r="BB1649">
        <v>6.8728522336769758E-3</v>
      </c>
      <c r="BC1649">
        <v>0</v>
      </c>
      <c r="BD1649">
        <v>0.90378006872852235</v>
      </c>
      <c r="BE1649">
        <v>9.6219931271477668E-2</v>
      </c>
      <c r="BF1649">
        <v>0</v>
      </c>
      <c r="BG1649">
        <v>0.51202749140893467</v>
      </c>
      <c r="BH1649">
        <v>0.35051546391752569</v>
      </c>
      <c r="BI1649">
        <v>0.1374570446735395</v>
      </c>
      <c r="BJ1649">
        <v>0</v>
      </c>
      <c r="BK1649">
        <v>6.1855670103092793E-2</v>
      </c>
      <c r="BL1649">
        <v>0.88659793814432986</v>
      </c>
      <c r="BM1649">
        <v>6.8728522336769758E-3</v>
      </c>
      <c r="BN1649">
        <v>4.4673539518900338E-2</v>
      </c>
      <c r="BO1649">
        <v>5.4982817869415813E-2</v>
      </c>
      <c r="BP1649">
        <v>0.91752577319587625</v>
      </c>
      <c r="BQ1649">
        <v>1.030927835051546E-2</v>
      </c>
      <c r="BR1649">
        <v>0</v>
      </c>
      <c r="BS1649">
        <v>1.7182130584192441E-2</v>
      </c>
      <c r="BT1649">
        <v>5.1546391752577317E-2</v>
      </c>
      <c r="BU1649">
        <v>0.62886597938144329</v>
      </c>
      <c r="BV1649">
        <v>0.31958762886597941</v>
      </c>
      <c r="BW1649">
        <v>1</v>
      </c>
      <c r="BX1649" t="s">
        <v>2898</v>
      </c>
      <c r="BY1649">
        <v>543</v>
      </c>
      <c r="BZ1649">
        <v>0.53591160220994472</v>
      </c>
      <c r="CA1649">
        <v>0</v>
      </c>
    </row>
    <row r="1650" spans="1:79" customFormat="1" x14ac:dyDescent="0.25">
      <c r="A1650" t="s">
        <v>2901</v>
      </c>
      <c r="B1650" t="s">
        <v>42</v>
      </c>
      <c r="C1650" t="s">
        <v>433</v>
      </c>
      <c r="D1650" t="s">
        <v>951</v>
      </c>
      <c r="E1650">
        <v>2021</v>
      </c>
      <c r="F1650">
        <v>34</v>
      </c>
      <c r="G1650">
        <v>3</v>
      </c>
      <c r="H1650">
        <v>1</v>
      </c>
      <c r="I1650">
        <v>8</v>
      </c>
      <c r="J1650">
        <v>3</v>
      </c>
      <c r="K1650">
        <v>4</v>
      </c>
      <c r="L1650">
        <v>6</v>
      </c>
      <c r="M1650">
        <v>5</v>
      </c>
      <c r="N1650">
        <v>3</v>
      </c>
      <c r="O1650">
        <v>3</v>
      </c>
      <c r="P1650">
        <v>4</v>
      </c>
      <c r="Q1650">
        <v>1</v>
      </c>
      <c r="R1650">
        <v>0</v>
      </c>
      <c r="S1650">
        <v>1</v>
      </c>
      <c r="T1650">
        <v>0</v>
      </c>
      <c r="U1650">
        <v>27</v>
      </c>
      <c r="V1650">
        <v>11</v>
      </c>
      <c r="W1650">
        <v>0</v>
      </c>
      <c r="X1650">
        <v>34</v>
      </c>
      <c r="Y1650">
        <v>2</v>
      </c>
      <c r="Z1650">
        <v>2</v>
      </c>
      <c r="AA1650">
        <v>0</v>
      </c>
      <c r="AB1650">
        <v>6</v>
      </c>
      <c r="AC1650">
        <v>23</v>
      </c>
      <c r="AD1650">
        <v>0</v>
      </c>
      <c r="AE1650">
        <v>9</v>
      </c>
      <c r="AF1650">
        <v>2</v>
      </c>
      <c r="AG1650">
        <v>35</v>
      </c>
      <c r="AH1650">
        <v>1</v>
      </c>
      <c r="AI1650">
        <v>0</v>
      </c>
      <c r="AJ1650">
        <v>0</v>
      </c>
      <c r="AK1650">
        <v>1</v>
      </c>
      <c r="AL1650">
        <v>36</v>
      </c>
      <c r="AM1650">
        <v>1</v>
      </c>
      <c r="AN1650">
        <v>38</v>
      </c>
      <c r="AO1650">
        <v>0.89473684210526316</v>
      </c>
      <c r="AP1650">
        <v>7.8947368421052627E-2</v>
      </c>
      <c r="AQ1650">
        <v>2.6315789473684209E-2</v>
      </c>
      <c r="AR1650">
        <v>0.2105263157894737</v>
      </c>
      <c r="AS1650">
        <v>7.8947368421052627E-2</v>
      </c>
      <c r="AT1650">
        <v>0.10526315789473679</v>
      </c>
      <c r="AU1650">
        <v>0.15789473684210531</v>
      </c>
      <c r="AV1650">
        <v>0.13157894736842099</v>
      </c>
      <c r="AW1650">
        <v>7.8947368421052627E-2</v>
      </c>
      <c r="AX1650">
        <v>7.8947368421052627E-2</v>
      </c>
      <c r="AY1650">
        <v>0.10526315789473679</v>
      </c>
      <c r="AZ1650">
        <v>2.6315789473684209E-2</v>
      </c>
      <c r="BA1650">
        <v>2.6315789473684209E-2</v>
      </c>
      <c r="BB1650">
        <v>0</v>
      </c>
      <c r="BC1650">
        <v>0</v>
      </c>
      <c r="BD1650">
        <v>0.71052631578947367</v>
      </c>
      <c r="BE1650">
        <v>0.28947368421052633</v>
      </c>
      <c r="BF1650">
        <v>0</v>
      </c>
      <c r="BG1650">
        <v>0.89473684210526316</v>
      </c>
      <c r="BH1650">
        <v>5.2631578947368418E-2</v>
      </c>
      <c r="BI1650">
        <v>5.2631578947368418E-2</v>
      </c>
      <c r="BJ1650">
        <v>0</v>
      </c>
      <c r="BK1650">
        <v>0.15789473684210531</v>
      </c>
      <c r="BL1650">
        <v>0.60526315789473684</v>
      </c>
      <c r="BM1650">
        <v>0</v>
      </c>
      <c r="BN1650">
        <v>0.23684210526315791</v>
      </c>
      <c r="BO1650">
        <v>5.2631578947368418E-2</v>
      </c>
      <c r="BP1650">
        <v>0.92105263157894735</v>
      </c>
      <c r="BQ1650">
        <v>2.6315789473684209E-2</v>
      </c>
      <c r="BR1650">
        <v>0</v>
      </c>
      <c r="BS1650">
        <v>0</v>
      </c>
      <c r="BT1650">
        <v>2.6315789473684209E-2</v>
      </c>
      <c r="BU1650">
        <v>0.94736842105263153</v>
      </c>
      <c r="BV1650">
        <v>2.6315789473684209E-2</v>
      </c>
      <c r="BW1650">
        <v>1</v>
      </c>
      <c r="BX1650" t="s">
        <v>2898</v>
      </c>
      <c r="BY1650">
        <v>543</v>
      </c>
      <c r="BZ1650">
        <v>6.9981583793738492E-2</v>
      </c>
      <c r="CA1650">
        <v>0</v>
      </c>
    </row>
    <row r="1651" spans="1:79" customFormat="1" x14ac:dyDescent="0.25">
      <c r="A1651" t="s">
        <v>2902</v>
      </c>
      <c r="B1651" t="s">
        <v>42</v>
      </c>
      <c r="C1651" t="s">
        <v>433</v>
      </c>
      <c r="D1651" t="s">
        <v>953</v>
      </c>
      <c r="E1651">
        <v>2021</v>
      </c>
      <c r="F1651">
        <v>53</v>
      </c>
      <c r="G1651">
        <v>8</v>
      </c>
      <c r="H1651">
        <v>0</v>
      </c>
      <c r="I1651">
        <v>3</v>
      </c>
      <c r="J1651">
        <v>7</v>
      </c>
      <c r="K1651">
        <v>7</v>
      </c>
      <c r="L1651">
        <v>8</v>
      </c>
      <c r="M1651">
        <v>6</v>
      </c>
      <c r="N1651">
        <v>7</v>
      </c>
      <c r="O1651">
        <v>11</v>
      </c>
      <c r="P1651">
        <v>8</v>
      </c>
      <c r="Q1651">
        <v>3</v>
      </c>
      <c r="R1651">
        <v>1</v>
      </c>
      <c r="S1651">
        <v>0</v>
      </c>
      <c r="T1651">
        <v>0</v>
      </c>
      <c r="U1651">
        <v>58</v>
      </c>
      <c r="V1651">
        <v>3</v>
      </c>
      <c r="W1651">
        <v>0</v>
      </c>
      <c r="X1651">
        <v>48</v>
      </c>
      <c r="Y1651">
        <v>11</v>
      </c>
      <c r="Z1651">
        <v>2</v>
      </c>
      <c r="AA1651">
        <v>0</v>
      </c>
      <c r="AB1651">
        <v>16</v>
      </c>
      <c r="AC1651">
        <v>23</v>
      </c>
      <c r="AD1651">
        <v>2</v>
      </c>
      <c r="AE1651">
        <v>20</v>
      </c>
      <c r="AF1651">
        <v>12</v>
      </c>
      <c r="AG1651">
        <v>37</v>
      </c>
      <c r="AH1651">
        <v>10</v>
      </c>
      <c r="AI1651">
        <v>1</v>
      </c>
      <c r="AJ1651">
        <v>1</v>
      </c>
      <c r="AK1651">
        <v>3</v>
      </c>
      <c r="AL1651">
        <v>41</v>
      </c>
      <c r="AM1651">
        <v>17</v>
      </c>
      <c r="AN1651">
        <v>61</v>
      </c>
      <c r="AO1651">
        <v>0.86885245901639341</v>
      </c>
      <c r="AP1651">
        <v>0.13114754098360659</v>
      </c>
      <c r="AQ1651">
        <v>0</v>
      </c>
      <c r="AR1651">
        <v>4.9180327868852458E-2</v>
      </c>
      <c r="AS1651">
        <v>0.1147540983606557</v>
      </c>
      <c r="AT1651">
        <v>0.1147540983606557</v>
      </c>
      <c r="AU1651">
        <v>0.13114754098360659</v>
      </c>
      <c r="AV1651">
        <v>9.8360655737704916E-2</v>
      </c>
      <c r="AW1651">
        <v>0.1147540983606557</v>
      </c>
      <c r="AX1651">
        <v>0.18032786885245899</v>
      </c>
      <c r="AY1651">
        <v>0.13114754098360659</v>
      </c>
      <c r="AZ1651">
        <v>4.9180327868852458E-2</v>
      </c>
      <c r="BA1651">
        <v>0</v>
      </c>
      <c r="BB1651">
        <v>1.6393442622950821E-2</v>
      </c>
      <c r="BC1651">
        <v>0</v>
      </c>
      <c r="BD1651">
        <v>0.95081967213114749</v>
      </c>
      <c r="BE1651">
        <v>4.9180327868852458E-2</v>
      </c>
      <c r="BF1651">
        <v>0</v>
      </c>
      <c r="BG1651">
        <v>0.78688524590163933</v>
      </c>
      <c r="BH1651">
        <v>0.18032786885245899</v>
      </c>
      <c r="BI1651">
        <v>3.2786885245901641E-2</v>
      </c>
      <c r="BJ1651">
        <v>0</v>
      </c>
      <c r="BK1651">
        <v>0.26229508196721307</v>
      </c>
      <c r="BL1651">
        <v>0.37704918032786883</v>
      </c>
      <c r="BM1651">
        <v>3.2786885245901641E-2</v>
      </c>
      <c r="BN1651">
        <v>0.32786885245901642</v>
      </c>
      <c r="BO1651">
        <v>0.1967213114754098</v>
      </c>
      <c r="BP1651">
        <v>0.60655737704918034</v>
      </c>
      <c r="BQ1651">
        <v>0.16393442622950821</v>
      </c>
      <c r="BR1651">
        <v>1.6393442622950821E-2</v>
      </c>
      <c r="BS1651">
        <v>1.6393442622950821E-2</v>
      </c>
      <c r="BT1651">
        <v>4.9180327868852458E-2</v>
      </c>
      <c r="BU1651">
        <v>0.67213114754098358</v>
      </c>
      <c r="BV1651">
        <v>0.27868852459016391</v>
      </c>
      <c r="BW1651">
        <v>1</v>
      </c>
      <c r="BX1651" t="s">
        <v>2898</v>
      </c>
      <c r="BY1651">
        <v>543</v>
      </c>
      <c r="BZ1651">
        <v>0.1123388581952118</v>
      </c>
      <c r="CA1651">
        <v>0</v>
      </c>
    </row>
    <row r="1652" spans="1:79" customFormat="1" x14ac:dyDescent="0.25">
      <c r="A1652" t="s">
        <v>2903</v>
      </c>
      <c r="B1652" t="s">
        <v>42</v>
      </c>
      <c r="C1652" t="s">
        <v>433</v>
      </c>
      <c r="D1652" t="s">
        <v>961</v>
      </c>
      <c r="E1652">
        <v>2021</v>
      </c>
      <c r="F1652">
        <v>5</v>
      </c>
      <c r="G1652">
        <v>0</v>
      </c>
      <c r="H1652">
        <v>0</v>
      </c>
      <c r="I1652">
        <v>1</v>
      </c>
      <c r="J1652">
        <v>1</v>
      </c>
      <c r="K1652">
        <v>1</v>
      </c>
      <c r="L1652">
        <v>0</v>
      </c>
      <c r="M1652">
        <v>0</v>
      </c>
      <c r="N1652">
        <v>0</v>
      </c>
      <c r="O1652">
        <v>0</v>
      </c>
      <c r="P1652">
        <v>1</v>
      </c>
      <c r="Q1652">
        <v>0</v>
      </c>
      <c r="R1652">
        <v>0</v>
      </c>
      <c r="S1652">
        <v>1</v>
      </c>
      <c r="T1652">
        <v>0</v>
      </c>
      <c r="U1652">
        <v>4</v>
      </c>
      <c r="V1652">
        <v>1</v>
      </c>
      <c r="W1652">
        <v>0</v>
      </c>
      <c r="X1652">
        <v>2</v>
      </c>
      <c r="Y1652">
        <v>0</v>
      </c>
      <c r="Z1652">
        <v>3</v>
      </c>
      <c r="AA1652">
        <v>0</v>
      </c>
      <c r="AB1652">
        <v>0</v>
      </c>
      <c r="AC1652">
        <v>1</v>
      </c>
      <c r="AD1652">
        <v>4</v>
      </c>
      <c r="AE1652">
        <v>0</v>
      </c>
      <c r="AF1652">
        <v>0</v>
      </c>
      <c r="AG1652">
        <v>1</v>
      </c>
      <c r="AH1652">
        <v>0</v>
      </c>
      <c r="AI1652">
        <v>0</v>
      </c>
      <c r="AJ1652">
        <v>4</v>
      </c>
      <c r="AK1652">
        <v>0</v>
      </c>
      <c r="AL1652">
        <v>2</v>
      </c>
      <c r="AM1652">
        <v>3</v>
      </c>
      <c r="AN1652">
        <v>5</v>
      </c>
      <c r="AO1652">
        <v>1</v>
      </c>
      <c r="AP1652">
        <v>0</v>
      </c>
      <c r="AQ1652">
        <v>0</v>
      </c>
      <c r="AR1652">
        <v>0.2</v>
      </c>
      <c r="AS1652">
        <v>0.2</v>
      </c>
      <c r="AT1652">
        <v>0.2</v>
      </c>
      <c r="AU1652">
        <v>0</v>
      </c>
      <c r="AV1652">
        <v>0</v>
      </c>
      <c r="AW1652">
        <v>0</v>
      </c>
      <c r="AX1652">
        <v>0</v>
      </c>
      <c r="AY1652">
        <v>0.2</v>
      </c>
      <c r="AZ1652">
        <v>0</v>
      </c>
      <c r="BA1652">
        <v>0.2</v>
      </c>
      <c r="BB1652">
        <v>0</v>
      </c>
      <c r="BC1652">
        <v>0</v>
      </c>
      <c r="BD1652">
        <v>0.8</v>
      </c>
      <c r="BE1652">
        <v>0.2</v>
      </c>
      <c r="BF1652">
        <v>0</v>
      </c>
      <c r="BG1652">
        <v>0.4</v>
      </c>
      <c r="BH1652">
        <v>0</v>
      </c>
      <c r="BI1652">
        <v>0.6</v>
      </c>
      <c r="BJ1652">
        <v>0</v>
      </c>
      <c r="BK1652">
        <v>0</v>
      </c>
      <c r="BL1652">
        <v>0.2</v>
      </c>
      <c r="BM1652">
        <v>0.8</v>
      </c>
      <c r="BN1652">
        <v>0</v>
      </c>
      <c r="BO1652">
        <v>0</v>
      </c>
      <c r="BP1652">
        <v>0.2</v>
      </c>
      <c r="BQ1652">
        <v>0</v>
      </c>
      <c r="BR1652">
        <v>0</v>
      </c>
      <c r="BS1652">
        <v>0.8</v>
      </c>
      <c r="BT1652">
        <v>0</v>
      </c>
      <c r="BU1652">
        <v>0.4</v>
      </c>
      <c r="BV1652">
        <v>0.6</v>
      </c>
      <c r="BW1652">
        <v>1</v>
      </c>
      <c r="BX1652" t="s">
        <v>2898</v>
      </c>
      <c r="BY1652">
        <v>543</v>
      </c>
      <c r="BZ1652">
        <v>9.2081031307550652E-3</v>
      </c>
      <c r="CA1652">
        <v>0</v>
      </c>
    </row>
    <row r="1653" spans="1:79" customFormat="1" x14ac:dyDescent="0.25">
      <c r="A1653" t="s">
        <v>2904</v>
      </c>
      <c r="B1653" t="s">
        <v>361</v>
      </c>
      <c r="C1653" t="s">
        <v>124</v>
      </c>
      <c r="D1653" t="s">
        <v>44</v>
      </c>
      <c r="E1653">
        <v>2021</v>
      </c>
      <c r="F1653">
        <v>1052</v>
      </c>
      <c r="G1653">
        <v>275</v>
      </c>
      <c r="H1653">
        <v>0</v>
      </c>
      <c r="I1653">
        <v>165</v>
      </c>
      <c r="J1653">
        <v>181</v>
      </c>
      <c r="K1653">
        <v>157</v>
      </c>
      <c r="L1653">
        <v>140</v>
      </c>
      <c r="M1653">
        <v>107</v>
      </c>
      <c r="N1653">
        <v>158</v>
      </c>
      <c r="O1653">
        <v>179</v>
      </c>
      <c r="P1653">
        <v>122</v>
      </c>
      <c r="Q1653">
        <v>43</v>
      </c>
      <c r="R1653">
        <v>19</v>
      </c>
      <c r="S1653">
        <v>56</v>
      </c>
      <c r="T1653">
        <v>0</v>
      </c>
      <c r="U1653">
        <v>1229</v>
      </c>
      <c r="V1653">
        <v>98</v>
      </c>
      <c r="W1653">
        <v>0</v>
      </c>
      <c r="X1653">
        <v>709</v>
      </c>
      <c r="Y1653">
        <v>469</v>
      </c>
      <c r="Z1653">
        <v>149</v>
      </c>
      <c r="AA1653">
        <v>0</v>
      </c>
      <c r="AB1653">
        <v>97</v>
      </c>
      <c r="AC1653">
        <v>1092</v>
      </c>
      <c r="AD1653">
        <v>2</v>
      </c>
      <c r="AE1653">
        <v>136</v>
      </c>
      <c r="AF1653">
        <v>223</v>
      </c>
      <c r="AG1653">
        <v>1066</v>
      </c>
      <c r="AH1653">
        <v>31</v>
      </c>
      <c r="AI1653">
        <v>4</v>
      </c>
      <c r="AJ1653">
        <v>3</v>
      </c>
      <c r="AK1653">
        <v>312</v>
      </c>
      <c r="AL1653">
        <v>1000</v>
      </c>
      <c r="AM1653">
        <v>15</v>
      </c>
      <c r="AN1653">
        <v>1327</v>
      </c>
      <c r="AO1653">
        <v>0.79276563677467971</v>
      </c>
      <c r="AP1653">
        <v>0.20723436322532029</v>
      </c>
      <c r="AQ1653">
        <v>0</v>
      </c>
      <c r="AR1653">
        <v>0.1243406179351922</v>
      </c>
      <c r="AS1653">
        <v>0.13639788997739261</v>
      </c>
      <c r="AT1653">
        <v>0.1183119819140919</v>
      </c>
      <c r="AU1653">
        <v>0.105501130369254</v>
      </c>
      <c r="AV1653">
        <v>8.0633006782215522E-2</v>
      </c>
      <c r="AW1653">
        <v>0.1190655614167295</v>
      </c>
      <c r="AX1653">
        <v>0.1348907309721176</v>
      </c>
      <c r="AY1653">
        <v>9.1936699321778448E-2</v>
      </c>
      <c r="AZ1653">
        <v>3.2403918613413712E-2</v>
      </c>
      <c r="BA1653">
        <v>4.220045214770158E-2</v>
      </c>
      <c r="BB1653">
        <v>1.4318010550113039E-2</v>
      </c>
      <c r="BC1653">
        <v>0</v>
      </c>
      <c r="BD1653">
        <v>0.92614920874152218</v>
      </c>
      <c r="BE1653">
        <v>7.3850791258477766E-2</v>
      </c>
      <c r="BF1653">
        <v>0</v>
      </c>
      <c r="BG1653">
        <v>0.53428786737000755</v>
      </c>
      <c r="BH1653">
        <v>0.35342878673700068</v>
      </c>
      <c r="BI1653">
        <v>0.1122833458929917</v>
      </c>
      <c r="BJ1653">
        <v>0</v>
      </c>
      <c r="BK1653">
        <v>7.3097211755840247E-2</v>
      </c>
      <c r="BL1653">
        <v>0.8229088168801808</v>
      </c>
      <c r="BM1653">
        <v>1.507159005275057E-3</v>
      </c>
      <c r="BN1653">
        <v>0.1024868123587038</v>
      </c>
      <c r="BO1653">
        <v>0.1680482290881688</v>
      </c>
      <c r="BP1653">
        <v>0.80331574981160514</v>
      </c>
      <c r="BQ1653">
        <v>2.3360964581763378E-2</v>
      </c>
      <c r="BR1653">
        <v>3.0143180105501131E-3</v>
      </c>
      <c r="BS1653">
        <v>2.2607385079125848E-3</v>
      </c>
      <c r="BT1653">
        <v>0.23511680482290881</v>
      </c>
      <c r="BU1653">
        <v>0.75357950263752826</v>
      </c>
      <c r="BV1653">
        <v>1.1303692539562919E-2</v>
      </c>
      <c r="BW1653">
        <v>1</v>
      </c>
      <c r="BX1653" t="s">
        <v>2905</v>
      </c>
      <c r="BY1653">
        <v>1327</v>
      </c>
      <c r="BZ1653">
        <v>1</v>
      </c>
      <c r="CA1653">
        <v>0</v>
      </c>
    </row>
    <row r="1654" spans="1:79" customFormat="1" x14ac:dyDescent="0.25">
      <c r="A1654" t="s">
        <v>2906</v>
      </c>
      <c r="B1654" t="s">
        <v>361</v>
      </c>
      <c r="C1654" t="s">
        <v>124</v>
      </c>
      <c r="D1654" t="s">
        <v>947</v>
      </c>
      <c r="E1654">
        <v>2021</v>
      </c>
      <c r="F1654">
        <v>280</v>
      </c>
      <c r="G1654">
        <v>72</v>
      </c>
      <c r="H1654">
        <v>0</v>
      </c>
      <c r="I1654">
        <v>23</v>
      </c>
      <c r="J1654">
        <v>46</v>
      </c>
      <c r="K1654">
        <v>44</v>
      </c>
      <c r="L1654">
        <v>45</v>
      </c>
      <c r="M1654">
        <v>30</v>
      </c>
      <c r="N1654">
        <v>51</v>
      </c>
      <c r="O1654">
        <v>62</v>
      </c>
      <c r="P1654">
        <v>29</v>
      </c>
      <c r="Q1654">
        <v>8</v>
      </c>
      <c r="R1654">
        <v>6</v>
      </c>
      <c r="S1654">
        <v>8</v>
      </c>
      <c r="T1654">
        <v>0</v>
      </c>
      <c r="U1654">
        <v>325</v>
      </c>
      <c r="V1654">
        <v>27</v>
      </c>
      <c r="W1654">
        <v>0</v>
      </c>
      <c r="X1654">
        <v>247</v>
      </c>
      <c r="Y1654">
        <v>83</v>
      </c>
      <c r="Z1654">
        <v>22</v>
      </c>
      <c r="AA1654">
        <v>0</v>
      </c>
      <c r="AB1654">
        <v>24</v>
      </c>
      <c r="AC1654">
        <v>284</v>
      </c>
      <c r="AD1654">
        <v>0</v>
      </c>
      <c r="AE1654">
        <v>44</v>
      </c>
      <c r="AF1654">
        <v>59</v>
      </c>
      <c r="AG1654">
        <v>289</v>
      </c>
      <c r="AH1654">
        <v>3</v>
      </c>
      <c r="AI1654">
        <v>0</v>
      </c>
      <c r="AJ1654">
        <v>1</v>
      </c>
      <c r="AK1654">
        <v>58</v>
      </c>
      <c r="AL1654">
        <v>284</v>
      </c>
      <c r="AM1654">
        <v>10</v>
      </c>
      <c r="AN1654">
        <v>352</v>
      </c>
      <c r="AO1654">
        <v>0.79545454545454541</v>
      </c>
      <c r="AP1654">
        <v>0.20454545454545461</v>
      </c>
      <c r="AQ1654">
        <v>0</v>
      </c>
      <c r="AR1654">
        <v>6.5340909090909088E-2</v>
      </c>
      <c r="AS1654">
        <v>0.1306818181818182</v>
      </c>
      <c r="AT1654">
        <v>0.125</v>
      </c>
      <c r="AU1654">
        <v>0.12784090909090909</v>
      </c>
      <c r="AV1654">
        <v>8.5227272727272721E-2</v>
      </c>
      <c r="AW1654">
        <v>0.14488636363636359</v>
      </c>
      <c r="AX1654">
        <v>0.17613636363636359</v>
      </c>
      <c r="AY1654">
        <v>8.2386363636363633E-2</v>
      </c>
      <c r="AZ1654">
        <v>2.2727272727272731E-2</v>
      </c>
      <c r="BA1654">
        <v>2.2727272727272731E-2</v>
      </c>
      <c r="BB1654">
        <v>1.7045454545454541E-2</v>
      </c>
      <c r="BC1654">
        <v>0</v>
      </c>
      <c r="BD1654">
        <v>0.92329545454545459</v>
      </c>
      <c r="BE1654">
        <v>7.6704545454545456E-2</v>
      </c>
      <c r="BF1654">
        <v>0</v>
      </c>
      <c r="BG1654">
        <v>0.70170454545454541</v>
      </c>
      <c r="BH1654">
        <v>0.23579545454545461</v>
      </c>
      <c r="BI1654">
        <v>6.25E-2</v>
      </c>
      <c r="BJ1654">
        <v>0</v>
      </c>
      <c r="BK1654">
        <v>6.8181818181818177E-2</v>
      </c>
      <c r="BL1654">
        <v>0.80681818181818177</v>
      </c>
      <c r="BM1654">
        <v>0</v>
      </c>
      <c r="BN1654">
        <v>0.125</v>
      </c>
      <c r="BO1654">
        <v>0.16761363636363641</v>
      </c>
      <c r="BP1654">
        <v>0.82102272727272729</v>
      </c>
      <c r="BQ1654">
        <v>8.5227272727272721E-3</v>
      </c>
      <c r="BR1654">
        <v>0</v>
      </c>
      <c r="BS1654">
        <v>2.840909090909091E-3</v>
      </c>
      <c r="BT1654">
        <v>0.16477272727272729</v>
      </c>
      <c r="BU1654">
        <v>0.80681818181818177</v>
      </c>
      <c r="BV1654">
        <v>2.8409090909090912E-2</v>
      </c>
      <c r="BW1654">
        <v>1</v>
      </c>
      <c r="BX1654" t="s">
        <v>2905</v>
      </c>
      <c r="BY1654">
        <v>1327</v>
      </c>
      <c r="BZ1654">
        <v>0.26525998492841002</v>
      </c>
      <c r="CA1654">
        <v>0</v>
      </c>
    </row>
    <row r="1655" spans="1:79" customFormat="1" x14ac:dyDescent="0.25">
      <c r="A1655" t="s">
        <v>2907</v>
      </c>
      <c r="B1655" t="s">
        <v>361</v>
      </c>
      <c r="C1655" t="s">
        <v>124</v>
      </c>
      <c r="D1655" t="s">
        <v>949</v>
      </c>
      <c r="E1655">
        <v>2021</v>
      </c>
      <c r="F1655">
        <v>586</v>
      </c>
      <c r="G1655">
        <v>177</v>
      </c>
      <c r="H1655">
        <v>0</v>
      </c>
      <c r="I1655">
        <v>121</v>
      </c>
      <c r="J1655">
        <v>116</v>
      </c>
      <c r="K1655">
        <v>90</v>
      </c>
      <c r="L1655">
        <v>79</v>
      </c>
      <c r="M1655">
        <v>61</v>
      </c>
      <c r="N1655">
        <v>80</v>
      </c>
      <c r="O1655">
        <v>84</v>
      </c>
      <c r="P1655">
        <v>66</v>
      </c>
      <c r="Q1655">
        <v>20</v>
      </c>
      <c r="R1655">
        <v>9</v>
      </c>
      <c r="S1655">
        <v>37</v>
      </c>
      <c r="T1655">
        <v>0</v>
      </c>
      <c r="U1655">
        <v>708</v>
      </c>
      <c r="V1655">
        <v>55</v>
      </c>
      <c r="W1655">
        <v>0</v>
      </c>
      <c r="X1655">
        <v>341</v>
      </c>
      <c r="Y1655">
        <v>316</v>
      </c>
      <c r="Z1655">
        <v>106</v>
      </c>
      <c r="AA1655">
        <v>0</v>
      </c>
      <c r="AB1655">
        <v>40</v>
      </c>
      <c r="AC1655">
        <v>685</v>
      </c>
      <c r="AD1655">
        <v>2</v>
      </c>
      <c r="AE1655">
        <v>36</v>
      </c>
      <c r="AF1655">
        <v>127</v>
      </c>
      <c r="AG1655">
        <v>624</v>
      </c>
      <c r="AH1655">
        <v>8</v>
      </c>
      <c r="AI1655">
        <v>2</v>
      </c>
      <c r="AJ1655">
        <v>2</v>
      </c>
      <c r="AK1655">
        <v>204</v>
      </c>
      <c r="AL1655">
        <v>558</v>
      </c>
      <c r="AM1655">
        <v>1</v>
      </c>
      <c r="AN1655">
        <v>763</v>
      </c>
      <c r="AO1655">
        <v>0.76802096985583224</v>
      </c>
      <c r="AP1655">
        <v>0.23197903014416779</v>
      </c>
      <c r="AQ1655">
        <v>0</v>
      </c>
      <c r="AR1655">
        <v>0.1585845347313237</v>
      </c>
      <c r="AS1655">
        <v>0.15203145478374841</v>
      </c>
      <c r="AT1655">
        <v>0.1179554390563565</v>
      </c>
      <c r="AU1655">
        <v>0.10353866317169071</v>
      </c>
      <c r="AV1655">
        <v>7.9947575360419396E-2</v>
      </c>
      <c r="AW1655">
        <v>0.1048492791612058</v>
      </c>
      <c r="AX1655">
        <v>0.1100917431192661</v>
      </c>
      <c r="AY1655">
        <v>8.6500655307994764E-2</v>
      </c>
      <c r="AZ1655">
        <v>2.621231979030144E-2</v>
      </c>
      <c r="BA1655">
        <v>4.8492791612057669E-2</v>
      </c>
      <c r="BB1655">
        <v>1.179554390563565E-2</v>
      </c>
      <c r="BC1655">
        <v>0</v>
      </c>
      <c r="BD1655">
        <v>0.92791612057667106</v>
      </c>
      <c r="BE1655">
        <v>7.2083879423328959E-2</v>
      </c>
      <c r="BF1655">
        <v>0</v>
      </c>
      <c r="BG1655">
        <v>0.44692005242463961</v>
      </c>
      <c r="BH1655">
        <v>0.41415465268676283</v>
      </c>
      <c r="BI1655">
        <v>0.13892529488859759</v>
      </c>
      <c r="BJ1655">
        <v>0</v>
      </c>
      <c r="BK1655">
        <v>5.242463958060288E-2</v>
      </c>
      <c r="BL1655">
        <v>0.8977719528178244</v>
      </c>
      <c r="BM1655">
        <v>2.6212319790301442E-3</v>
      </c>
      <c r="BN1655">
        <v>4.7182175622542587E-2</v>
      </c>
      <c r="BO1655">
        <v>0.16644823066841419</v>
      </c>
      <c r="BP1655">
        <v>0.81782437745740499</v>
      </c>
      <c r="BQ1655">
        <v>1.048492791612058E-2</v>
      </c>
      <c r="BR1655">
        <v>2.6212319790301442E-3</v>
      </c>
      <c r="BS1655">
        <v>2.6212319790301442E-3</v>
      </c>
      <c r="BT1655">
        <v>0.26736566186107469</v>
      </c>
      <c r="BU1655">
        <v>0.73132372214941022</v>
      </c>
      <c r="BV1655">
        <v>1.3106159895150721E-3</v>
      </c>
      <c r="BW1655">
        <v>1</v>
      </c>
      <c r="BX1655" t="s">
        <v>2905</v>
      </c>
      <c r="BY1655">
        <v>1327</v>
      </c>
      <c r="BZ1655">
        <v>0.57498116051243409</v>
      </c>
      <c r="CA1655">
        <v>0</v>
      </c>
    </row>
    <row r="1656" spans="1:79" customFormat="1" x14ac:dyDescent="0.25">
      <c r="A1656" t="s">
        <v>2908</v>
      </c>
      <c r="B1656" t="s">
        <v>361</v>
      </c>
      <c r="C1656" t="s">
        <v>124</v>
      </c>
      <c r="D1656" t="s">
        <v>951</v>
      </c>
      <c r="E1656">
        <v>2021</v>
      </c>
      <c r="F1656">
        <v>77</v>
      </c>
      <c r="G1656">
        <v>8</v>
      </c>
      <c r="H1656">
        <v>0</v>
      </c>
      <c r="I1656">
        <v>8</v>
      </c>
      <c r="J1656">
        <v>5</v>
      </c>
      <c r="K1656">
        <v>13</v>
      </c>
      <c r="L1656">
        <v>6</v>
      </c>
      <c r="M1656">
        <v>5</v>
      </c>
      <c r="N1656">
        <v>9</v>
      </c>
      <c r="O1656">
        <v>10</v>
      </c>
      <c r="P1656">
        <v>16</v>
      </c>
      <c r="Q1656">
        <v>5</v>
      </c>
      <c r="R1656">
        <v>4</v>
      </c>
      <c r="S1656">
        <v>4</v>
      </c>
      <c r="T1656">
        <v>0</v>
      </c>
      <c r="U1656">
        <v>76</v>
      </c>
      <c r="V1656">
        <v>9</v>
      </c>
      <c r="W1656">
        <v>0</v>
      </c>
      <c r="X1656">
        <v>36</v>
      </c>
      <c r="Y1656">
        <v>41</v>
      </c>
      <c r="Z1656">
        <v>8</v>
      </c>
      <c r="AA1656">
        <v>0</v>
      </c>
      <c r="AB1656">
        <v>15</v>
      </c>
      <c r="AC1656">
        <v>53</v>
      </c>
      <c r="AD1656">
        <v>0</v>
      </c>
      <c r="AE1656">
        <v>17</v>
      </c>
      <c r="AF1656">
        <v>3</v>
      </c>
      <c r="AG1656">
        <v>81</v>
      </c>
      <c r="AH1656">
        <v>1</v>
      </c>
      <c r="AI1656">
        <v>0</v>
      </c>
      <c r="AJ1656">
        <v>0</v>
      </c>
      <c r="AK1656">
        <v>27</v>
      </c>
      <c r="AL1656">
        <v>58</v>
      </c>
      <c r="AM1656">
        <v>0</v>
      </c>
      <c r="AN1656">
        <v>85</v>
      </c>
      <c r="AO1656">
        <v>0.90588235294117647</v>
      </c>
      <c r="AP1656">
        <v>9.4117647058823528E-2</v>
      </c>
      <c r="AQ1656">
        <v>0</v>
      </c>
      <c r="AR1656">
        <v>9.4117647058823528E-2</v>
      </c>
      <c r="AS1656">
        <v>5.8823529411764712E-2</v>
      </c>
      <c r="AT1656">
        <v>0.15294117647058819</v>
      </c>
      <c r="AU1656">
        <v>7.0588235294117646E-2</v>
      </c>
      <c r="AV1656">
        <v>5.8823529411764712E-2</v>
      </c>
      <c r="AW1656">
        <v>0.1058823529411765</v>
      </c>
      <c r="AX1656">
        <v>0.1176470588235294</v>
      </c>
      <c r="AY1656">
        <v>0.18823529411764711</v>
      </c>
      <c r="AZ1656">
        <v>5.8823529411764712E-2</v>
      </c>
      <c r="BA1656">
        <v>4.7058823529411757E-2</v>
      </c>
      <c r="BB1656">
        <v>4.7058823529411757E-2</v>
      </c>
      <c r="BC1656">
        <v>0</v>
      </c>
      <c r="BD1656">
        <v>0.89411764705882357</v>
      </c>
      <c r="BE1656">
        <v>0.1058823529411765</v>
      </c>
      <c r="BF1656">
        <v>0</v>
      </c>
      <c r="BG1656">
        <v>0.42352941176470588</v>
      </c>
      <c r="BH1656">
        <v>0.4823529411764706</v>
      </c>
      <c r="BI1656">
        <v>9.4117647058823528E-2</v>
      </c>
      <c r="BJ1656">
        <v>0</v>
      </c>
      <c r="BK1656">
        <v>0.1764705882352941</v>
      </c>
      <c r="BL1656">
        <v>0.62352941176470589</v>
      </c>
      <c r="BM1656">
        <v>0</v>
      </c>
      <c r="BN1656">
        <v>0.2</v>
      </c>
      <c r="BO1656">
        <v>3.5294117647058823E-2</v>
      </c>
      <c r="BP1656">
        <v>0.95294117647058818</v>
      </c>
      <c r="BQ1656">
        <v>1.1764705882352939E-2</v>
      </c>
      <c r="BR1656">
        <v>0</v>
      </c>
      <c r="BS1656">
        <v>0</v>
      </c>
      <c r="BT1656">
        <v>0.31764705882352939</v>
      </c>
      <c r="BU1656">
        <v>0.68235294117647061</v>
      </c>
      <c r="BV1656">
        <v>0</v>
      </c>
      <c r="BW1656">
        <v>1</v>
      </c>
      <c r="BX1656" t="s">
        <v>2905</v>
      </c>
      <c r="BY1656">
        <v>1327</v>
      </c>
      <c r="BZ1656">
        <v>6.4054257724189906E-2</v>
      </c>
      <c r="CA1656">
        <v>0</v>
      </c>
    </row>
    <row r="1657" spans="1:79" customFormat="1" x14ac:dyDescent="0.25">
      <c r="A1657" t="s">
        <v>2909</v>
      </c>
      <c r="B1657" t="s">
        <v>361</v>
      </c>
      <c r="C1657" t="s">
        <v>124</v>
      </c>
      <c r="D1657" t="s">
        <v>953</v>
      </c>
      <c r="E1657">
        <v>2021</v>
      </c>
      <c r="F1657">
        <v>109</v>
      </c>
      <c r="G1657">
        <v>18</v>
      </c>
      <c r="H1657">
        <v>0</v>
      </c>
      <c r="I1657">
        <v>13</v>
      </c>
      <c r="J1657">
        <v>14</v>
      </c>
      <c r="K1657">
        <v>10</v>
      </c>
      <c r="L1657">
        <v>10</v>
      </c>
      <c r="M1657">
        <v>11</v>
      </c>
      <c r="N1657">
        <v>18</v>
      </c>
      <c r="O1657">
        <v>23</v>
      </c>
      <c r="P1657">
        <v>11</v>
      </c>
      <c r="Q1657">
        <v>10</v>
      </c>
      <c r="R1657">
        <v>0</v>
      </c>
      <c r="S1657">
        <v>7</v>
      </c>
      <c r="T1657">
        <v>0</v>
      </c>
      <c r="U1657">
        <v>120</v>
      </c>
      <c r="V1657">
        <v>7</v>
      </c>
      <c r="W1657">
        <v>0</v>
      </c>
      <c r="X1657">
        <v>85</v>
      </c>
      <c r="Y1657">
        <v>29</v>
      </c>
      <c r="Z1657">
        <v>13</v>
      </c>
      <c r="AA1657">
        <v>0</v>
      </c>
      <c r="AB1657">
        <v>18</v>
      </c>
      <c r="AC1657">
        <v>70</v>
      </c>
      <c r="AD1657">
        <v>0</v>
      </c>
      <c r="AE1657">
        <v>39</v>
      </c>
      <c r="AF1657">
        <v>34</v>
      </c>
      <c r="AG1657">
        <v>72</v>
      </c>
      <c r="AH1657">
        <v>19</v>
      </c>
      <c r="AI1657">
        <v>2</v>
      </c>
      <c r="AJ1657">
        <v>0</v>
      </c>
      <c r="AK1657">
        <v>23</v>
      </c>
      <c r="AL1657">
        <v>100</v>
      </c>
      <c r="AM1657">
        <v>4</v>
      </c>
      <c r="AN1657">
        <v>127</v>
      </c>
      <c r="AO1657">
        <v>0.8582677165354331</v>
      </c>
      <c r="AP1657">
        <v>0.1417322834645669</v>
      </c>
      <c r="AQ1657">
        <v>0</v>
      </c>
      <c r="AR1657">
        <v>0.10236220472440941</v>
      </c>
      <c r="AS1657">
        <v>0.1102362204724409</v>
      </c>
      <c r="AT1657">
        <v>7.874015748031496E-2</v>
      </c>
      <c r="AU1657">
        <v>7.874015748031496E-2</v>
      </c>
      <c r="AV1657">
        <v>8.6614173228346455E-2</v>
      </c>
      <c r="AW1657">
        <v>0.1417322834645669</v>
      </c>
      <c r="AX1657">
        <v>0.18110236220472439</v>
      </c>
      <c r="AY1657">
        <v>8.6614173228346455E-2</v>
      </c>
      <c r="AZ1657">
        <v>7.874015748031496E-2</v>
      </c>
      <c r="BA1657">
        <v>5.5118110236220472E-2</v>
      </c>
      <c r="BB1657">
        <v>0</v>
      </c>
      <c r="BC1657">
        <v>0</v>
      </c>
      <c r="BD1657">
        <v>0.94488188976377951</v>
      </c>
      <c r="BE1657">
        <v>5.5118110236220472E-2</v>
      </c>
      <c r="BF1657">
        <v>0</v>
      </c>
      <c r="BG1657">
        <v>0.6692913385826772</v>
      </c>
      <c r="BH1657">
        <v>0.2283464566929134</v>
      </c>
      <c r="BI1657">
        <v>0.10236220472440941</v>
      </c>
      <c r="BJ1657">
        <v>0</v>
      </c>
      <c r="BK1657">
        <v>0.1417322834645669</v>
      </c>
      <c r="BL1657">
        <v>0.55118110236220474</v>
      </c>
      <c r="BM1657">
        <v>0</v>
      </c>
      <c r="BN1657">
        <v>0.30708661417322841</v>
      </c>
      <c r="BO1657">
        <v>0.26771653543307089</v>
      </c>
      <c r="BP1657">
        <v>0.56692913385826771</v>
      </c>
      <c r="BQ1657">
        <v>0.14960629921259841</v>
      </c>
      <c r="BR1657">
        <v>1.5748031496062988E-2</v>
      </c>
      <c r="BS1657">
        <v>0</v>
      </c>
      <c r="BT1657">
        <v>0.18110236220472439</v>
      </c>
      <c r="BU1657">
        <v>0.78740157480314965</v>
      </c>
      <c r="BV1657">
        <v>3.1496062992125977E-2</v>
      </c>
      <c r="BW1657">
        <v>1</v>
      </c>
      <c r="BX1657" t="s">
        <v>2905</v>
      </c>
      <c r="BY1657">
        <v>1327</v>
      </c>
      <c r="BZ1657">
        <v>9.5704596834966085E-2</v>
      </c>
      <c r="CA1657">
        <v>0</v>
      </c>
    </row>
    <row r="1658" spans="1:79" customFormat="1" x14ac:dyDescent="0.25">
      <c r="A1658" t="s">
        <v>2910</v>
      </c>
      <c r="B1658" t="s">
        <v>361</v>
      </c>
      <c r="C1658" t="s">
        <v>123</v>
      </c>
      <c r="D1658" t="s">
        <v>44</v>
      </c>
      <c r="E1658">
        <v>2021</v>
      </c>
      <c r="F1658">
        <v>2387</v>
      </c>
      <c r="G1658">
        <v>591</v>
      </c>
      <c r="H1658">
        <v>0</v>
      </c>
      <c r="I1658">
        <v>302</v>
      </c>
      <c r="J1658">
        <v>498</v>
      </c>
      <c r="K1658">
        <v>429</v>
      </c>
      <c r="L1658">
        <v>369</v>
      </c>
      <c r="M1658">
        <v>377</v>
      </c>
      <c r="N1658">
        <v>344</v>
      </c>
      <c r="O1658">
        <v>286</v>
      </c>
      <c r="P1658">
        <v>203</v>
      </c>
      <c r="Q1658">
        <v>80</v>
      </c>
      <c r="R1658">
        <v>60</v>
      </c>
      <c r="S1658">
        <v>30</v>
      </c>
      <c r="T1658">
        <v>0</v>
      </c>
      <c r="U1658">
        <v>1381</v>
      </c>
      <c r="V1658">
        <v>21</v>
      </c>
      <c r="W1658">
        <v>1576</v>
      </c>
      <c r="X1658">
        <v>2019</v>
      </c>
      <c r="Y1658">
        <v>569</v>
      </c>
      <c r="Z1658">
        <v>385</v>
      </c>
      <c r="AA1658">
        <v>5</v>
      </c>
      <c r="AB1658">
        <v>288</v>
      </c>
      <c r="AC1658">
        <v>2290</v>
      </c>
      <c r="AD1658">
        <v>51</v>
      </c>
      <c r="AE1658">
        <v>349</v>
      </c>
      <c r="AF1658">
        <v>67</v>
      </c>
      <c r="AG1658">
        <v>2829</v>
      </c>
      <c r="AH1658">
        <v>51</v>
      </c>
      <c r="AI1658">
        <v>1</v>
      </c>
      <c r="AJ1658">
        <v>30</v>
      </c>
      <c r="AK1658">
        <v>91</v>
      </c>
      <c r="AL1658">
        <v>2852</v>
      </c>
      <c r="AM1658">
        <v>35</v>
      </c>
      <c r="AN1658">
        <v>2978</v>
      </c>
      <c r="AO1658">
        <v>0.80154466084620546</v>
      </c>
      <c r="AP1658">
        <v>0.19845533915379451</v>
      </c>
      <c r="AQ1658">
        <v>0</v>
      </c>
      <c r="AR1658">
        <v>0.10141034251175279</v>
      </c>
      <c r="AS1658">
        <v>0.1672263263935527</v>
      </c>
      <c r="AT1658">
        <v>0.14405641370047009</v>
      </c>
      <c r="AU1658">
        <v>0.1239086635325722</v>
      </c>
      <c r="AV1658">
        <v>0.12659503022162519</v>
      </c>
      <c r="AW1658">
        <v>0.11551376762928139</v>
      </c>
      <c r="AX1658">
        <v>9.6037609133646742E-2</v>
      </c>
      <c r="AY1658">
        <v>6.8166554734721288E-2</v>
      </c>
      <c r="AZ1658">
        <v>2.686366689053056E-2</v>
      </c>
      <c r="BA1658">
        <v>1.007387508394896E-2</v>
      </c>
      <c r="BB1658">
        <v>2.014775016789792E-2</v>
      </c>
      <c r="BC1658">
        <v>0</v>
      </c>
      <c r="BD1658">
        <v>0.46373404969778381</v>
      </c>
      <c r="BE1658">
        <v>7.0517125587642717E-3</v>
      </c>
      <c r="BF1658">
        <v>0.529214237743452</v>
      </c>
      <c r="BG1658">
        <v>0.67797179314976497</v>
      </c>
      <c r="BH1658">
        <v>0.1910678307588986</v>
      </c>
      <c r="BI1658">
        <v>0.1292813969106783</v>
      </c>
      <c r="BJ1658">
        <v>1.67897918065816E-3</v>
      </c>
      <c r="BK1658">
        <v>9.6709200805910001E-2</v>
      </c>
      <c r="BL1658">
        <v>0.76897246474143721</v>
      </c>
      <c r="BM1658">
        <v>1.7125587642713231E-2</v>
      </c>
      <c r="BN1658">
        <v>0.1171927468099396</v>
      </c>
      <c r="BO1658">
        <v>2.2498321020819341E-2</v>
      </c>
      <c r="BP1658">
        <v>0.94996642041638679</v>
      </c>
      <c r="BQ1658">
        <v>1.7125587642713231E-2</v>
      </c>
      <c r="BR1658">
        <v>3.3579583613163198E-4</v>
      </c>
      <c r="BS1658">
        <v>1.007387508394896E-2</v>
      </c>
      <c r="BT1658">
        <v>3.0557421087978511E-2</v>
      </c>
      <c r="BU1658">
        <v>0.95768972464741442</v>
      </c>
      <c r="BV1658">
        <v>1.1752854264607119E-2</v>
      </c>
      <c r="BW1658">
        <v>1</v>
      </c>
      <c r="BX1658" t="s">
        <v>2911</v>
      </c>
      <c r="BY1658">
        <v>2978</v>
      </c>
      <c r="BZ1658">
        <v>1</v>
      </c>
      <c r="CA1658">
        <v>0</v>
      </c>
    </row>
    <row r="1659" spans="1:79" customFormat="1" x14ac:dyDescent="0.25">
      <c r="A1659" t="s">
        <v>2912</v>
      </c>
      <c r="B1659" t="s">
        <v>361</v>
      </c>
      <c r="C1659" t="s">
        <v>123</v>
      </c>
      <c r="D1659" t="s">
        <v>947</v>
      </c>
      <c r="E1659">
        <v>2021</v>
      </c>
      <c r="F1659" t="s">
        <v>74</v>
      </c>
      <c r="G1659" t="s">
        <v>74</v>
      </c>
      <c r="H1659" t="s">
        <v>74</v>
      </c>
      <c r="I1659" t="s">
        <v>74</v>
      </c>
      <c r="J1659" t="s">
        <v>74</v>
      </c>
      <c r="K1659" t="s">
        <v>74</v>
      </c>
      <c r="L1659" t="s">
        <v>74</v>
      </c>
      <c r="M1659" t="s">
        <v>74</v>
      </c>
      <c r="N1659" t="s">
        <v>74</v>
      </c>
      <c r="O1659" t="s">
        <v>74</v>
      </c>
      <c r="P1659" t="s">
        <v>74</v>
      </c>
      <c r="Q1659" t="s">
        <v>74</v>
      </c>
      <c r="R1659" t="s">
        <v>74</v>
      </c>
      <c r="S1659" t="s">
        <v>74</v>
      </c>
      <c r="T1659" t="s">
        <v>74</v>
      </c>
      <c r="U1659" t="s">
        <v>74</v>
      </c>
      <c r="V1659" t="s">
        <v>74</v>
      </c>
      <c r="W1659" t="s">
        <v>74</v>
      </c>
      <c r="X1659" t="s">
        <v>74</v>
      </c>
      <c r="Y1659" t="s">
        <v>74</v>
      </c>
      <c r="Z1659" t="s">
        <v>74</v>
      </c>
      <c r="AA1659" t="s">
        <v>74</v>
      </c>
      <c r="AB1659" t="s">
        <v>74</v>
      </c>
      <c r="AC1659" t="s">
        <v>74</v>
      </c>
      <c r="AD1659" t="s">
        <v>74</v>
      </c>
      <c r="AE1659" t="s">
        <v>74</v>
      </c>
      <c r="AF1659" t="s">
        <v>74</v>
      </c>
      <c r="AG1659" t="s">
        <v>74</v>
      </c>
      <c r="AH1659" t="s">
        <v>74</v>
      </c>
      <c r="AI1659" t="s">
        <v>74</v>
      </c>
      <c r="AJ1659" t="s">
        <v>74</v>
      </c>
      <c r="AK1659" t="s">
        <v>74</v>
      </c>
      <c r="AL1659" t="s">
        <v>74</v>
      </c>
      <c r="AM1659" t="s">
        <v>74</v>
      </c>
      <c r="AN1659" t="s">
        <v>74</v>
      </c>
      <c r="AO1659" t="s">
        <v>74</v>
      </c>
      <c r="AP1659" t="s">
        <v>74</v>
      </c>
      <c r="AQ1659" t="s">
        <v>74</v>
      </c>
      <c r="AR1659" t="s">
        <v>74</v>
      </c>
      <c r="AS1659" t="s">
        <v>74</v>
      </c>
      <c r="AT1659" t="s">
        <v>74</v>
      </c>
      <c r="AU1659" t="s">
        <v>74</v>
      </c>
      <c r="AV1659" t="s">
        <v>74</v>
      </c>
      <c r="AW1659" t="s">
        <v>74</v>
      </c>
      <c r="AX1659" t="s">
        <v>74</v>
      </c>
      <c r="AY1659" t="s">
        <v>74</v>
      </c>
      <c r="AZ1659" t="s">
        <v>74</v>
      </c>
      <c r="BA1659" t="s">
        <v>74</v>
      </c>
      <c r="BB1659" t="s">
        <v>74</v>
      </c>
      <c r="BC1659" t="s">
        <v>74</v>
      </c>
      <c r="BD1659" t="s">
        <v>74</v>
      </c>
      <c r="BE1659" t="s">
        <v>74</v>
      </c>
      <c r="BF1659" t="s">
        <v>74</v>
      </c>
      <c r="BG1659" t="s">
        <v>74</v>
      </c>
      <c r="BH1659" t="s">
        <v>74</v>
      </c>
      <c r="BI1659" t="s">
        <v>74</v>
      </c>
      <c r="BJ1659" t="s">
        <v>74</v>
      </c>
      <c r="BK1659" t="s">
        <v>74</v>
      </c>
      <c r="BL1659" t="s">
        <v>74</v>
      </c>
      <c r="BM1659" t="s">
        <v>74</v>
      </c>
      <c r="BN1659" t="s">
        <v>74</v>
      </c>
      <c r="BO1659" t="s">
        <v>74</v>
      </c>
      <c r="BP1659" t="s">
        <v>74</v>
      </c>
      <c r="BQ1659" t="s">
        <v>74</v>
      </c>
      <c r="BR1659" t="s">
        <v>74</v>
      </c>
      <c r="BS1659" t="s">
        <v>74</v>
      </c>
      <c r="BT1659" t="s">
        <v>74</v>
      </c>
      <c r="BU1659" t="s">
        <v>74</v>
      </c>
      <c r="BV1659" t="s">
        <v>74</v>
      </c>
      <c r="BW1659" t="s">
        <v>74</v>
      </c>
      <c r="BX1659" t="s">
        <v>2911</v>
      </c>
      <c r="BY1659" t="s">
        <v>74</v>
      </c>
      <c r="BZ1659" t="s">
        <v>74</v>
      </c>
      <c r="CA1659">
        <v>0</v>
      </c>
    </row>
    <row r="1660" spans="1:79" customFormat="1" x14ac:dyDescent="0.25">
      <c r="A1660" t="s">
        <v>2913</v>
      </c>
      <c r="B1660" t="s">
        <v>361</v>
      </c>
      <c r="C1660" t="s">
        <v>123</v>
      </c>
      <c r="D1660" t="s">
        <v>949</v>
      </c>
      <c r="E1660">
        <v>2021</v>
      </c>
      <c r="F1660" t="s">
        <v>74</v>
      </c>
      <c r="G1660" t="s">
        <v>74</v>
      </c>
      <c r="H1660" t="s">
        <v>74</v>
      </c>
      <c r="I1660" t="s">
        <v>74</v>
      </c>
      <c r="J1660" t="s">
        <v>74</v>
      </c>
      <c r="K1660" t="s">
        <v>74</v>
      </c>
      <c r="L1660" t="s">
        <v>74</v>
      </c>
      <c r="M1660" t="s">
        <v>74</v>
      </c>
      <c r="N1660" t="s">
        <v>74</v>
      </c>
      <c r="O1660" t="s">
        <v>74</v>
      </c>
      <c r="P1660" t="s">
        <v>74</v>
      </c>
      <c r="Q1660" t="s">
        <v>74</v>
      </c>
      <c r="R1660" t="s">
        <v>74</v>
      </c>
      <c r="S1660" t="s">
        <v>74</v>
      </c>
      <c r="T1660" t="s">
        <v>74</v>
      </c>
      <c r="U1660" t="s">
        <v>74</v>
      </c>
      <c r="V1660" t="s">
        <v>74</v>
      </c>
      <c r="W1660" t="s">
        <v>74</v>
      </c>
      <c r="X1660" t="s">
        <v>74</v>
      </c>
      <c r="Y1660" t="s">
        <v>74</v>
      </c>
      <c r="Z1660" t="s">
        <v>74</v>
      </c>
      <c r="AA1660" t="s">
        <v>74</v>
      </c>
      <c r="AB1660" t="s">
        <v>74</v>
      </c>
      <c r="AC1660" t="s">
        <v>74</v>
      </c>
      <c r="AD1660" t="s">
        <v>74</v>
      </c>
      <c r="AE1660" t="s">
        <v>74</v>
      </c>
      <c r="AF1660" t="s">
        <v>74</v>
      </c>
      <c r="AG1660" t="s">
        <v>74</v>
      </c>
      <c r="AH1660" t="s">
        <v>74</v>
      </c>
      <c r="AI1660" t="s">
        <v>74</v>
      </c>
      <c r="AJ1660" t="s">
        <v>74</v>
      </c>
      <c r="AK1660" t="s">
        <v>74</v>
      </c>
      <c r="AL1660" t="s">
        <v>74</v>
      </c>
      <c r="AM1660" t="s">
        <v>74</v>
      </c>
      <c r="AN1660" t="s">
        <v>74</v>
      </c>
      <c r="AO1660" t="s">
        <v>74</v>
      </c>
      <c r="AP1660" t="s">
        <v>74</v>
      </c>
      <c r="AQ1660" t="s">
        <v>74</v>
      </c>
      <c r="AR1660" t="s">
        <v>74</v>
      </c>
      <c r="AS1660" t="s">
        <v>74</v>
      </c>
      <c r="AT1660" t="s">
        <v>74</v>
      </c>
      <c r="AU1660" t="s">
        <v>74</v>
      </c>
      <c r="AV1660" t="s">
        <v>74</v>
      </c>
      <c r="AW1660" t="s">
        <v>74</v>
      </c>
      <c r="AX1660" t="s">
        <v>74</v>
      </c>
      <c r="AY1660" t="s">
        <v>74</v>
      </c>
      <c r="AZ1660" t="s">
        <v>74</v>
      </c>
      <c r="BA1660" t="s">
        <v>74</v>
      </c>
      <c r="BB1660" t="s">
        <v>74</v>
      </c>
      <c r="BC1660" t="s">
        <v>74</v>
      </c>
      <c r="BD1660" t="s">
        <v>74</v>
      </c>
      <c r="BE1660" t="s">
        <v>74</v>
      </c>
      <c r="BF1660" t="s">
        <v>74</v>
      </c>
      <c r="BG1660" t="s">
        <v>74</v>
      </c>
      <c r="BH1660" t="s">
        <v>74</v>
      </c>
      <c r="BI1660" t="s">
        <v>74</v>
      </c>
      <c r="BJ1660" t="s">
        <v>74</v>
      </c>
      <c r="BK1660" t="s">
        <v>74</v>
      </c>
      <c r="BL1660" t="s">
        <v>74</v>
      </c>
      <c r="BM1660" t="s">
        <v>74</v>
      </c>
      <c r="BN1660" t="s">
        <v>74</v>
      </c>
      <c r="BO1660" t="s">
        <v>74</v>
      </c>
      <c r="BP1660" t="s">
        <v>74</v>
      </c>
      <c r="BQ1660" t="s">
        <v>74</v>
      </c>
      <c r="BR1660" t="s">
        <v>74</v>
      </c>
      <c r="BS1660" t="s">
        <v>74</v>
      </c>
      <c r="BT1660" t="s">
        <v>74</v>
      </c>
      <c r="BU1660" t="s">
        <v>74</v>
      </c>
      <c r="BV1660" t="s">
        <v>74</v>
      </c>
      <c r="BW1660" t="s">
        <v>74</v>
      </c>
      <c r="BX1660" t="s">
        <v>2911</v>
      </c>
      <c r="BY1660" t="s">
        <v>74</v>
      </c>
      <c r="BZ1660" t="s">
        <v>74</v>
      </c>
      <c r="CA1660">
        <v>0</v>
      </c>
    </row>
    <row r="1661" spans="1:79" customFormat="1" x14ac:dyDescent="0.25">
      <c r="A1661" t="s">
        <v>2914</v>
      </c>
      <c r="B1661" t="s">
        <v>361</v>
      </c>
      <c r="C1661" t="s">
        <v>123</v>
      </c>
      <c r="D1661" t="s">
        <v>951</v>
      </c>
      <c r="E1661">
        <v>2021</v>
      </c>
      <c r="F1661" t="s">
        <v>74</v>
      </c>
      <c r="G1661" t="s">
        <v>74</v>
      </c>
      <c r="H1661" t="s">
        <v>74</v>
      </c>
      <c r="I1661" t="s">
        <v>74</v>
      </c>
      <c r="J1661" t="s">
        <v>74</v>
      </c>
      <c r="K1661" t="s">
        <v>74</v>
      </c>
      <c r="L1661" t="s">
        <v>74</v>
      </c>
      <c r="M1661" t="s">
        <v>74</v>
      </c>
      <c r="N1661" t="s">
        <v>74</v>
      </c>
      <c r="O1661" t="s">
        <v>74</v>
      </c>
      <c r="P1661" t="s">
        <v>74</v>
      </c>
      <c r="Q1661" t="s">
        <v>74</v>
      </c>
      <c r="R1661" t="s">
        <v>74</v>
      </c>
      <c r="S1661" t="s">
        <v>74</v>
      </c>
      <c r="T1661" t="s">
        <v>74</v>
      </c>
      <c r="U1661" t="s">
        <v>74</v>
      </c>
      <c r="V1661" t="s">
        <v>74</v>
      </c>
      <c r="W1661" t="s">
        <v>74</v>
      </c>
      <c r="X1661" t="s">
        <v>74</v>
      </c>
      <c r="Y1661" t="s">
        <v>74</v>
      </c>
      <c r="Z1661" t="s">
        <v>74</v>
      </c>
      <c r="AA1661" t="s">
        <v>74</v>
      </c>
      <c r="AB1661" t="s">
        <v>74</v>
      </c>
      <c r="AC1661" t="s">
        <v>74</v>
      </c>
      <c r="AD1661" t="s">
        <v>74</v>
      </c>
      <c r="AE1661" t="s">
        <v>74</v>
      </c>
      <c r="AF1661" t="s">
        <v>74</v>
      </c>
      <c r="AG1661" t="s">
        <v>74</v>
      </c>
      <c r="AH1661" t="s">
        <v>74</v>
      </c>
      <c r="AI1661" t="s">
        <v>74</v>
      </c>
      <c r="AJ1661" t="s">
        <v>74</v>
      </c>
      <c r="AK1661" t="s">
        <v>74</v>
      </c>
      <c r="AL1661" t="s">
        <v>74</v>
      </c>
      <c r="AM1661" t="s">
        <v>74</v>
      </c>
      <c r="AN1661" t="s">
        <v>74</v>
      </c>
      <c r="AO1661" t="s">
        <v>74</v>
      </c>
      <c r="AP1661" t="s">
        <v>74</v>
      </c>
      <c r="AQ1661" t="s">
        <v>74</v>
      </c>
      <c r="AR1661" t="s">
        <v>74</v>
      </c>
      <c r="AS1661" t="s">
        <v>74</v>
      </c>
      <c r="AT1661" t="s">
        <v>74</v>
      </c>
      <c r="AU1661" t="s">
        <v>74</v>
      </c>
      <c r="AV1661" t="s">
        <v>74</v>
      </c>
      <c r="AW1661" t="s">
        <v>74</v>
      </c>
      <c r="AX1661" t="s">
        <v>74</v>
      </c>
      <c r="AY1661" t="s">
        <v>74</v>
      </c>
      <c r="AZ1661" t="s">
        <v>74</v>
      </c>
      <c r="BA1661" t="s">
        <v>74</v>
      </c>
      <c r="BB1661" t="s">
        <v>74</v>
      </c>
      <c r="BC1661" t="s">
        <v>74</v>
      </c>
      <c r="BD1661" t="s">
        <v>74</v>
      </c>
      <c r="BE1661" t="s">
        <v>74</v>
      </c>
      <c r="BF1661" t="s">
        <v>74</v>
      </c>
      <c r="BG1661" t="s">
        <v>74</v>
      </c>
      <c r="BH1661" t="s">
        <v>74</v>
      </c>
      <c r="BI1661" t="s">
        <v>74</v>
      </c>
      <c r="BJ1661" t="s">
        <v>74</v>
      </c>
      <c r="BK1661" t="s">
        <v>74</v>
      </c>
      <c r="BL1661" t="s">
        <v>74</v>
      </c>
      <c r="BM1661" t="s">
        <v>74</v>
      </c>
      <c r="BN1661" t="s">
        <v>74</v>
      </c>
      <c r="BO1661" t="s">
        <v>74</v>
      </c>
      <c r="BP1661" t="s">
        <v>74</v>
      </c>
      <c r="BQ1661" t="s">
        <v>74</v>
      </c>
      <c r="BR1661" t="s">
        <v>74</v>
      </c>
      <c r="BS1661" t="s">
        <v>74</v>
      </c>
      <c r="BT1661" t="s">
        <v>74</v>
      </c>
      <c r="BU1661" t="s">
        <v>74</v>
      </c>
      <c r="BV1661" t="s">
        <v>74</v>
      </c>
      <c r="BW1661" t="s">
        <v>74</v>
      </c>
      <c r="BX1661" t="s">
        <v>2911</v>
      </c>
      <c r="BY1661" t="s">
        <v>74</v>
      </c>
      <c r="BZ1661" t="s">
        <v>74</v>
      </c>
      <c r="CA1661">
        <v>0</v>
      </c>
    </row>
    <row r="1662" spans="1:79" customFormat="1" x14ac:dyDescent="0.25">
      <c r="A1662" t="s">
        <v>2915</v>
      </c>
      <c r="B1662" t="s">
        <v>361</v>
      </c>
      <c r="C1662" t="s">
        <v>123</v>
      </c>
      <c r="D1662" t="s">
        <v>953</v>
      </c>
      <c r="E1662">
        <v>2021</v>
      </c>
      <c r="F1662" t="s">
        <v>74</v>
      </c>
      <c r="G1662" t="s">
        <v>74</v>
      </c>
      <c r="H1662" t="s">
        <v>74</v>
      </c>
      <c r="I1662" t="s">
        <v>74</v>
      </c>
      <c r="J1662" t="s">
        <v>74</v>
      </c>
      <c r="K1662" t="s">
        <v>74</v>
      </c>
      <c r="L1662" t="s">
        <v>74</v>
      </c>
      <c r="M1662" t="s">
        <v>74</v>
      </c>
      <c r="N1662" t="s">
        <v>74</v>
      </c>
      <c r="O1662" t="s">
        <v>74</v>
      </c>
      <c r="P1662" t="s">
        <v>74</v>
      </c>
      <c r="Q1662" t="s">
        <v>74</v>
      </c>
      <c r="R1662" t="s">
        <v>74</v>
      </c>
      <c r="S1662" t="s">
        <v>74</v>
      </c>
      <c r="T1662" t="s">
        <v>74</v>
      </c>
      <c r="U1662" t="s">
        <v>74</v>
      </c>
      <c r="V1662" t="s">
        <v>74</v>
      </c>
      <c r="W1662" t="s">
        <v>74</v>
      </c>
      <c r="X1662" t="s">
        <v>74</v>
      </c>
      <c r="Y1662" t="s">
        <v>74</v>
      </c>
      <c r="Z1662" t="s">
        <v>74</v>
      </c>
      <c r="AA1662" t="s">
        <v>74</v>
      </c>
      <c r="AB1662" t="s">
        <v>74</v>
      </c>
      <c r="AC1662" t="s">
        <v>74</v>
      </c>
      <c r="AD1662" t="s">
        <v>74</v>
      </c>
      <c r="AE1662" t="s">
        <v>74</v>
      </c>
      <c r="AF1662" t="s">
        <v>74</v>
      </c>
      <c r="AG1662" t="s">
        <v>74</v>
      </c>
      <c r="AH1662" t="s">
        <v>74</v>
      </c>
      <c r="AI1662" t="s">
        <v>74</v>
      </c>
      <c r="AJ1662" t="s">
        <v>74</v>
      </c>
      <c r="AK1662" t="s">
        <v>74</v>
      </c>
      <c r="AL1662" t="s">
        <v>74</v>
      </c>
      <c r="AM1662" t="s">
        <v>74</v>
      </c>
      <c r="AN1662" t="s">
        <v>74</v>
      </c>
      <c r="AO1662" t="s">
        <v>74</v>
      </c>
      <c r="AP1662" t="s">
        <v>74</v>
      </c>
      <c r="AQ1662" t="s">
        <v>74</v>
      </c>
      <c r="AR1662" t="s">
        <v>74</v>
      </c>
      <c r="AS1662" t="s">
        <v>74</v>
      </c>
      <c r="AT1662" t="s">
        <v>74</v>
      </c>
      <c r="AU1662" t="s">
        <v>74</v>
      </c>
      <c r="AV1662" t="s">
        <v>74</v>
      </c>
      <c r="AW1662" t="s">
        <v>74</v>
      </c>
      <c r="AX1662" t="s">
        <v>74</v>
      </c>
      <c r="AY1662" t="s">
        <v>74</v>
      </c>
      <c r="AZ1662" t="s">
        <v>74</v>
      </c>
      <c r="BA1662" t="s">
        <v>74</v>
      </c>
      <c r="BB1662" t="s">
        <v>74</v>
      </c>
      <c r="BC1662" t="s">
        <v>74</v>
      </c>
      <c r="BD1662" t="s">
        <v>74</v>
      </c>
      <c r="BE1662" t="s">
        <v>74</v>
      </c>
      <c r="BF1662" t="s">
        <v>74</v>
      </c>
      <c r="BG1662" t="s">
        <v>74</v>
      </c>
      <c r="BH1662" t="s">
        <v>74</v>
      </c>
      <c r="BI1662" t="s">
        <v>74</v>
      </c>
      <c r="BJ1662" t="s">
        <v>74</v>
      </c>
      <c r="BK1662" t="s">
        <v>74</v>
      </c>
      <c r="BL1662" t="s">
        <v>74</v>
      </c>
      <c r="BM1662" t="s">
        <v>74</v>
      </c>
      <c r="BN1662" t="s">
        <v>74</v>
      </c>
      <c r="BO1662" t="s">
        <v>74</v>
      </c>
      <c r="BP1662" t="s">
        <v>74</v>
      </c>
      <c r="BQ1662" t="s">
        <v>74</v>
      </c>
      <c r="BR1662" t="s">
        <v>74</v>
      </c>
      <c r="BS1662" t="s">
        <v>74</v>
      </c>
      <c r="BT1662" t="s">
        <v>74</v>
      </c>
      <c r="BU1662" t="s">
        <v>74</v>
      </c>
      <c r="BV1662" t="s">
        <v>74</v>
      </c>
      <c r="BW1662" t="s">
        <v>74</v>
      </c>
      <c r="BX1662" t="s">
        <v>2911</v>
      </c>
      <c r="BY1662" t="s">
        <v>74</v>
      </c>
      <c r="BZ1662" t="s">
        <v>74</v>
      </c>
      <c r="CA1662">
        <v>0</v>
      </c>
    </row>
    <row r="1663" spans="1:79" customFormat="1" x14ac:dyDescent="0.25">
      <c r="A1663" t="s">
        <v>2916</v>
      </c>
      <c r="B1663" t="s">
        <v>361</v>
      </c>
      <c r="C1663" t="s">
        <v>123</v>
      </c>
      <c r="D1663" t="s">
        <v>961</v>
      </c>
      <c r="E1663">
        <v>2021</v>
      </c>
      <c r="F1663" t="s">
        <v>74</v>
      </c>
      <c r="G1663" t="s">
        <v>74</v>
      </c>
      <c r="H1663" t="s">
        <v>74</v>
      </c>
      <c r="I1663" t="s">
        <v>74</v>
      </c>
      <c r="J1663" t="s">
        <v>74</v>
      </c>
      <c r="K1663" t="s">
        <v>74</v>
      </c>
      <c r="L1663" t="s">
        <v>74</v>
      </c>
      <c r="M1663" t="s">
        <v>74</v>
      </c>
      <c r="N1663" t="s">
        <v>74</v>
      </c>
      <c r="O1663" t="s">
        <v>74</v>
      </c>
      <c r="P1663" t="s">
        <v>74</v>
      </c>
      <c r="Q1663" t="s">
        <v>74</v>
      </c>
      <c r="R1663" t="s">
        <v>74</v>
      </c>
      <c r="S1663" t="s">
        <v>74</v>
      </c>
      <c r="T1663" t="s">
        <v>74</v>
      </c>
      <c r="U1663" t="s">
        <v>74</v>
      </c>
      <c r="V1663" t="s">
        <v>74</v>
      </c>
      <c r="W1663" t="s">
        <v>74</v>
      </c>
      <c r="X1663" t="s">
        <v>74</v>
      </c>
      <c r="Y1663" t="s">
        <v>74</v>
      </c>
      <c r="Z1663" t="s">
        <v>74</v>
      </c>
      <c r="AA1663" t="s">
        <v>74</v>
      </c>
      <c r="AB1663" t="s">
        <v>74</v>
      </c>
      <c r="AC1663" t="s">
        <v>74</v>
      </c>
      <c r="AD1663" t="s">
        <v>74</v>
      </c>
      <c r="AE1663" t="s">
        <v>74</v>
      </c>
      <c r="AF1663" t="s">
        <v>74</v>
      </c>
      <c r="AG1663" t="s">
        <v>74</v>
      </c>
      <c r="AH1663" t="s">
        <v>74</v>
      </c>
      <c r="AI1663" t="s">
        <v>74</v>
      </c>
      <c r="AJ1663" t="s">
        <v>74</v>
      </c>
      <c r="AK1663" t="s">
        <v>74</v>
      </c>
      <c r="AL1663" t="s">
        <v>74</v>
      </c>
      <c r="AM1663" t="s">
        <v>74</v>
      </c>
      <c r="AN1663" t="s">
        <v>74</v>
      </c>
      <c r="AO1663" t="s">
        <v>74</v>
      </c>
      <c r="AP1663" t="s">
        <v>74</v>
      </c>
      <c r="AQ1663" t="s">
        <v>74</v>
      </c>
      <c r="AR1663" t="s">
        <v>74</v>
      </c>
      <c r="AS1663" t="s">
        <v>74</v>
      </c>
      <c r="AT1663" t="s">
        <v>74</v>
      </c>
      <c r="AU1663" t="s">
        <v>74</v>
      </c>
      <c r="AV1663" t="s">
        <v>74</v>
      </c>
      <c r="AW1663" t="s">
        <v>74</v>
      </c>
      <c r="AX1663" t="s">
        <v>74</v>
      </c>
      <c r="AY1663" t="s">
        <v>74</v>
      </c>
      <c r="AZ1663" t="s">
        <v>74</v>
      </c>
      <c r="BA1663" t="s">
        <v>74</v>
      </c>
      <c r="BB1663" t="s">
        <v>74</v>
      </c>
      <c r="BC1663" t="s">
        <v>74</v>
      </c>
      <c r="BD1663" t="s">
        <v>74</v>
      </c>
      <c r="BE1663" t="s">
        <v>74</v>
      </c>
      <c r="BF1663" t="s">
        <v>74</v>
      </c>
      <c r="BG1663" t="s">
        <v>74</v>
      </c>
      <c r="BH1663" t="s">
        <v>74</v>
      </c>
      <c r="BI1663" t="s">
        <v>74</v>
      </c>
      <c r="BJ1663" t="s">
        <v>74</v>
      </c>
      <c r="BK1663" t="s">
        <v>74</v>
      </c>
      <c r="BL1663" t="s">
        <v>74</v>
      </c>
      <c r="BM1663" t="s">
        <v>74</v>
      </c>
      <c r="BN1663" t="s">
        <v>74</v>
      </c>
      <c r="BO1663" t="s">
        <v>74</v>
      </c>
      <c r="BP1663" t="s">
        <v>74</v>
      </c>
      <c r="BQ1663" t="s">
        <v>74</v>
      </c>
      <c r="BR1663" t="s">
        <v>74</v>
      </c>
      <c r="BS1663" t="s">
        <v>74</v>
      </c>
      <c r="BT1663" t="s">
        <v>74</v>
      </c>
      <c r="BU1663" t="s">
        <v>74</v>
      </c>
      <c r="BV1663" t="s">
        <v>74</v>
      </c>
      <c r="BW1663" t="s">
        <v>74</v>
      </c>
      <c r="BX1663" t="s">
        <v>2911</v>
      </c>
      <c r="BY1663" t="s">
        <v>74</v>
      </c>
      <c r="BZ1663" t="s">
        <v>74</v>
      </c>
      <c r="CA1663">
        <v>0</v>
      </c>
    </row>
    <row r="1664" spans="1:79" customFormat="1" x14ac:dyDescent="0.25">
      <c r="A1664" t="s">
        <v>2917</v>
      </c>
      <c r="B1664" t="s">
        <v>361</v>
      </c>
      <c r="C1664" t="s">
        <v>369</v>
      </c>
      <c r="D1664" t="s">
        <v>44</v>
      </c>
      <c r="E1664">
        <v>2021</v>
      </c>
      <c r="F1664">
        <v>859</v>
      </c>
      <c r="G1664">
        <v>161</v>
      </c>
      <c r="H1664">
        <v>0</v>
      </c>
      <c r="I1664">
        <v>148</v>
      </c>
      <c r="J1664">
        <v>223</v>
      </c>
      <c r="K1664">
        <v>127</v>
      </c>
      <c r="L1664">
        <v>111</v>
      </c>
      <c r="M1664">
        <v>73</v>
      </c>
      <c r="N1664">
        <v>87</v>
      </c>
      <c r="O1664">
        <v>116</v>
      </c>
      <c r="P1664">
        <v>70</v>
      </c>
      <c r="Q1664">
        <v>41</v>
      </c>
      <c r="R1664">
        <v>11</v>
      </c>
      <c r="S1664">
        <v>13</v>
      </c>
      <c r="T1664">
        <v>0</v>
      </c>
      <c r="U1664">
        <v>1004</v>
      </c>
      <c r="V1664">
        <v>16</v>
      </c>
      <c r="W1664">
        <v>0</v>
      </c>
      <c r="X1664">
        <v>613</v>
      </c>
      <c r="Y1664">
        <v>338</v>
      </c>
      <c r="Z1664">
        <v>69</v>
      </c>
      <c r="AA1664">
        <v>0</v>
      </c>
      <c r="AB1664">
        <v>60</v>
      </c>
      <c r="AC1664">
        <v>799</v>
      </c>
      <c r="AD1664">
        <v>3</v>
      </c>
      <c r="AE1664">
        <v>158</v>
      </c>
      <c r="AF1664">
        <v>72</v>
      </c>
      <c r="AG1664">
        <v>904</v>
      </c>
      <c r="AH1664">
        <v>39</v>
      </c>
      <c r="AI1664">
        <v>2</v>
      </c>
      <c r="AJ1664">
        <v>3</v>
      </c>
      <c r="AK1664">
        <v>273</v>
      </c>
      <c r="AL1664">
        <v>732</v>
      </c>
      <c r="AM1664">
        <v>15</v>
      </c>
      <c r="AN1664">
        <v>1020</v>
      </c>
      <c r="AO1664">
        <v>0.84215686274509804</v>
      </c>
      <c r="AP1664">
        <v>0.15784313725490201</v>
      </c>
      <c r="AQ1664">
        <v>0</v>
      </c>
      <c r="AR1664">
        <v>0.14509803921568629</v>
      </c>
      <c r="AS1664">
        <v>0.21862745098039221</v>
      </c>
      <c r="AT1664">
        <v>0.1245098039215686</v>
      </c>
      <c r="AU1664">
        <v>0.10882352941176469</v>
      </c>
      <c r="AV1664">
        <v>7.1568627450980388E-2</v>
      </c>
      <c r="AW1664">
        <v>8.5294117647058826E-2</v>
      </c>
      <c r="AX1664">
        <v>0.1137254901960784</v>
      </c>
      <c r="AY1664">
        <v>6.8627450980392163E-2</v>
      </c>
      <c r="AZ1664">
        <v>4.0196078431372552E-2</v>
      </c>
      <c r="BA1664">
        <v>1.274509803921569E-2</v>
      </c>
      <c r="BB1664">
        <v>1.0784313725490199E-2</v>
      </c>
      <c r="BC1664">
        <v>0</v>
      </c>
      <c r="BD1664">
        <v>0.98431372549019602</v>
      </c>
      <c r="BE1664">
        <v>1.5686274509803921E-2</v>
      </c>
      <c r="BF1664">
        <v>0</v>
      </c>
      <c r="BG1664">
        <v>0.60098039215686272</v>
      </c>
      <c r="BH1664">
        <v>0.33137254901960778</v>
      </c>
      <c r="BI1664">
        <v>6.7647058823529407E-2</v>
      </c>
      <c r="BJ1664">
        <v>0</v>
      </c>
      <c r="BK1664">
        <v>5.8823529411764712E-2</v>
      </c>
      <c r="BL1664">
        <v>0.78333333333333333</v>
      </c>
      <c r="BM1664">
        <v>2.9411764705882348E-3</v>
      </c>
      <c r="BN1664">
        <v>0.1549019607843137</v>
      </c>
      <c r="BO1664">
        <v>7.0588235294117646E-2</v>
      </c>
      <c r="BP1664">
        <v>0.88627450980392153</v>
      </c>
      <c r="BQ1664">
        <v>3.8235294117647062E-2</v>
      </c>
      <c r="BR1664">
        <v>1.9607843137254902E-3</v>
      </c>
      <c r="BS1664">
        <v>2.9411764705882348E-3</v>
      </c>
      <c r="BT1664">
        <v>0.2676470588235294</v>
      </c>
      <c r="BU1664">
        <v>0.71764705882352942</v>
      </c>
      <c r="BV1664">
        <v>1.470588235294118E-2</v>
      </c>
      <c r="BW1664">
        <v>1</v>
      </c>
      <c r="BX1664" t="s">
        <v>2918</v>
      </c>
      <c r="BY1664">
        <v>1020</v>
      </c>
      <c r="BZ1664">
        <v>1</v>
      </c>
      <c r="CA1664">
        <v>0</v>
      </c>
    </row>
    <row r="1665" spans="1:79" customFormat="1" x14ac:dyDescent="0.25">
      <c r="A1665" t="s">
        <v>2919</v>
      </c>
      <c r="B1665" t="s">
        <v>361</v>
      </c>
      <c r="C1665" t="s">
        <v>369</v>
      </c>
      <c r="D1665" t="s">
        <v>947</v>
      </c>
      <c r="E1665">
        <v>2021</v>
      </c>
      <c r="F1665">
        <v>241</v>
      </c>
      <c r="G1665">
        <v>31</v>
      </c>
      <c r="H1665">
        <v>0</v>
      </c>
      <c r="I1665">
        <v>28</v>
      </c>
      <c r="J1665">
        <v>65</v>
      </c>
      <c r="K1665">
        <v>30</v>
      </c>
      <c r="L1665">
        <v>25</v>
      </c>
      <c r="M1665">
        <v>24</v>
      </c>
      <c r="N1665">
        <v>24</v>
      </c>
      <c r="O1665">
        <v>38</v>
      </c>
      <c r="P1665">
        <v>17</v>
      </c>
      <c r="Q1665">
        <v>14</v>
      </c>
      <c r="R1665">
        <v>3</v>
      </c>
      <c r="S1665">
        <v>4</v>
      </c>
      <c r="T1665">
        <v>0</v>
      </c>
      <c r="U1665">
        <v>270</v>
      </c>
      <c r="V1665">
        <v>2</v>
      </c>
      <c r="W1665">
        <v>0</v>
      </c>
      <c r="X1665">
        <v>199</v>
      </c>
      <c r="Y1665">
        <v>63</v>
      </c>
      <c r="Z1665">
        <v>10</v>
      </c>
      <c r="AA1665">
        <v>0</v>
      </c>
      <c r="AB1665">
        <v>12</v>
      </c>
      <c r="AC1665">
        <v>215</v>
      </c>
      <c r="AD1665">
        <v>0</v>
      </c>
      <c r="AE1665">
        <v>45</v>
      </c>
      <c r="AF1665">
        <v>16</v>
      </c>
      <c r="AG1665">
        <v>253</v>
      </c>
      <c r="AH1665">
        <v>3</v>
      </c>
      <c r="AI1665">
        <v>0</v>
      </c>
      <c r="AJ1665">
        <v>0</v>
      </c>
      <c r="AK1665">
        <v>62</v>
      </c>
      <c r="AL1665">
        <v>205</v>
      </c>
      <c r="AM1665">
        <v>5</v>
      </c>
      <c r="AN1665">
        <v>272</v>
      </c>
      <c r="AO1665">
        <v>0.88602941176470584</v>
      </c>
      <c r="AP1665">
        <v>0.1139705882352941</v>
      </c>
      <c r="AQ1665">
        <v>0</v>
      </c>
      <c r="AR1665">
        <v>0.1029411764705882</v>
      </c>
      <c r="AS1665">
        <v>0.2389705882352941</v>
      </c>
      <c r="AT1665">
        <v>0.11029411764705881</v>
      </c>
      <c r="AU1665">
        <v>9.1911764705882359E-2</v>
      </c>
      <c r="AV1665">
        <v>8.8235294117647065E-2</v>
      </c>
      <c r="AW1665">
        <v>8.8235294117647065E-2</v>
      </c>
      <c r="AX1665">
        <v>0.13970588235294121</v>
      </c>
      <c r="AY1665">
        <v>6.25E-2</v>
      </c>
      <c r="AZ1665">
        <v>5.1470588235294122E-2</v>
      </c>
      <c r="BA1665">
        <v>1.470588235294118E-2</v>
      </c>
      <c r="BB1665">
        <v>1.102941176470588E-2</v>
      </c>
      <c r="BC1665">
        <v>0</v>
      </c>
      <c r="BD1665">
        <v>0.99264705882352944</v>
      </c>
      <c r="BE1665">
        <v>7.3529411764705881E-3</v>
      </c>
      <c r="BF1665">
        <v>0</v>
      </c>
      <c r="BG1665">
        <v>0.73161764705882348</v>
      </c>
      <c r="BH1665">
        <v>0.23161764705882351</v>
      </c>
      <c r="BI1665">
        <v>3.6764705882352942E-2</v>
      </c>
      <c r="BJ1665">
        <v>0</v>
      </c>
      <c r="BK1665">
        <v>4.4117647058823532E-2</v>
      </c>
      <c r="BL1665">
        <v>0.7904411764705882</v>
      </c>
      <c r="BM1665">
        <v>0</v>
      </c>
      <c r="BN1665">
        <v>0.1654411764705882</v>
      </c>
      <c r="BO1665">
        <v>5.8823529411764712E-2</v>
      </c>
      <c r="BP1665">
        <v>0.93014705882352944</v>
      </c>
      <c r="BQ1665">
        <v>1.102941176470588E-2</v>
      </c>
      <c r="BR1665">
        <v>0</v>
      </c>
      <c r="BS1665">
        <v>0</v>
      </c>
      <c r="BT1665">
        <v>0.2279411764705882</v>
      </c>
      <c r="BU1665">
        <v>0.75367647058823528</v>
      </c>
      <c r="BV1665">
        <v>1.8382352941176471E-2</v>
      </c>
      <c r="BW1665">
        <v>1</v>
      </c>
      <c r="BX1665" t="s">
        <v>2918</v>
      </c>
      <c r="BY1665">
        <v>1020</v>
      </c>
      <c r="BZ1665">
        <v>0.26666666666666672</v>
      </c>
      <c r="CA1665">
        <v>0</v>
      </c>
    </row>
    <row r="1666" spans="1:79" customFormat="1" x14ac:dyDescent="0.25">
      <c r="A1666" t="s">
        <v>2920</v>
      </c>
      <c r="B1666" t="s">
        <v>361</v>
      </c>
      <c r="C1666" t="s">
        <v>369</v>
      </c>
      <c r="D1666" t="s">
        <v>949</v>
      </c>
      <c r="E1666">
        <v>2021</v>
      </c>
      <c r="F1666">
        <v>370</v>
      </c>
      <c r="G1666">
        <v>81</v>
      </c>
      <c r="H1666">
        <v>0</v>
      </c>
      <c r="I1666">
        <v>88</v>
      </c>
      <c r="J1666">
        <v>120</v>
      </c>
      <c r="K1666">
        <v>58</v>
      </c>
      <c r="L1666">
        <v>42</v>
      </c>
      <c r="M1666">
        <v>27</v>
      </c>
      <c r="N1666">
        <v>25</v>
      </c>
      <c r="O1666">
        <v>38</v>
      </c>
      <c r="P1666">
        <v>31</v>
      </c>
      <c r="Q1666">
        <v>13</v>
      </c>
      <c r="R1666">
        <v>3</v>
      </c>
      <c r="S1666">
        <v>6</v>
      </c>
      <c r="T1666">
        <v>0</v>
      </c>
      <c r="U1666">
        <v>442</v>
      </c>
      <c r="V1666">
        <v>9</v>
      </c>
      <c r="W1666">
        <v>0</v>
      </c>
      <c r="X1666">
        <v>235</v>
      </c>
      <c r="Y1666">
        <v>188</v>
      </c>
      <c r="Z1666">
        <v>28</v>
      </c>
      <c r="AA1666">
        <v>0</v>
      </c>
      <c r="AB1666">
        <v>19</v>
      </c>
      <c r="AC1666">
        <v>405</v>
      </c>
      <c r="AD1666">
        <v>0</v>
      </c>
      <c r="AE1666">
        <v>27</v>
      </c>
      <c r="AF1666">
        <v>19</v>
      </c>
      <c r="AG1666">
        <v>427</v>
      </c>
      <c r="AH1666">
        <v>5</v>
      </c>
      <c r="AI1666">
        <v>0</v>
      </c>
      <c r="AJ1666">
        <v>0</v>
      </c>
      <c r="AK1666">
        <v>147</v>
      </c>
      <c r="AL1666">
        <v>303</v>
      </c>
      <c r="AM1666">
        <v>1</v>
      </c>
      <c r="AN1666">
        <v>451</v>
      </c>
      <c r="AO1666">
        <v>0.82039911308203994</v>
      </c>
      <c r="AP1666">
        <v>0.17960088691796011</v>
      </c>
      <c r="AQ1666">
        <v>0</v>
      </c>
      <c r="AR1666">
        <v>0.1951219512195122</v>
      </c>
      <c r="AS1666">
        <v>0.26607538802660752</v>
      </c>
      <c r="AT1666">
        <v>0.12860310421286031</v>
      </c>
      <c r="AU1666">
        <v>9.3126385809312637E-2</v>
      </c>
      <c r="AV1666">
        <v>5.9866962305986697E-2</v>
      </c>
      <c r="AW1666">
        <v>5.543237250554324E-2</v>
      </c>
      <c r="AX1666">
        <v>8.4257206208425722E-2</v>
      </c>
      <c r="AY1666">
        <v>6.8736141906873618E-2</v>
      </c>
      <c r="AZ1666">
        <v>2.8824833702882479E-2</v>
      </c>
      <c r="BA1666">
        <v>1.330376940133038E-2</v>
      </c>
      <c r="BB1666">
        <v>6.6518847006651876E-3</v>
      </c>
      <c r="BC1666">
        <v>0</v>
      </c>
      <c r="BD1666">
        <v>0.98004434589800449</v>
      </c>
      <c r="BE1666">
        <v>1.9955654101995561E-2</v>
      </c>
      <c r="BF1666">
        <v>0</v>
      </c>
      <c r="BG1666">
        <v>0.52106430155210648</v>
      </c>
      <c r="BH1666">
        <v>0.41685144124168522</v>
      </c>
      <c r="BI1666">
        <v>6.2084257206208429E-2</v>
      </c>
      <c r="BJ1666">
        <v>0</v>
      </c>
      <c r="BK1666">
        <v>4.2128603104212861E-2</v>
      </c>
      <c r="BL1666">
        <v>0.89800443458980039</v>
      </c>
      <c r="BM1666">
        <v>0</v>
      </c>
      <c r="BN1666">
        <v>5.9866962305986697E-2</v>
      </c>
      <c r="BO1666">
        <v>4.2128603104212861E-2</v>
      </c>
      <c r="BP1666">
        <v>0.94678492239467849</v>
      </c>
      <c r="BQ1666">
        <v>1.108647450110865E-2</v>
      </c>
      <c r="BR1666">
        <v>0</v>
      </c>
      <c r="BS1666">
        <v>0</v>
      </c>
      <c r="BT1666">
        <v>0.32594235033259422</v>
      </c>
      <c r="BU1666">
        <v>0.67184035476718407</v>
      </c>
      <c r="BV1666">
        <v>2.2172949002217291E-3</v>
      </c>
      <c r="BW1666">
        <v>1</v>
      </c>
      <c r="BX1666" t="s">
        <v>2918</v>
      </c>
      <c r="BY1666">
        <v>1020</v>
      </c>
      <c r="BZ1666">
        <v>0.44215686274509802</v>
      </c>
      <c r="CA1666">
        <v>0</v>
      </c>
    </row>
    <row r="1667" spans="1:79" customFormat="1" x14ac:dyDescent="0.25">
      <c r="A1667" t="s">
        <v>2921</v>
      </c>
      <c r="B1667" t="s">
        <v>361</v>
      </c>
      <c r="C1667" t="s">
        <v>369</v>
      </c>
      <c r="D1667" t="s">
        <v>951</v>
      </c>
      <c r="E1667">
        <v>2021</v>
      </c>
      <c r="F1667">
        <v>91</v>
      </c>
      <c r="G1667">
        <v>22</v>
      </c>
      <c r="H1667">
        <v>0</v>
      </c>
      <c r="I1667">
        <v>16</v>
      </c>
      <c r="J1667">
        <v>14</v>
      </c>
      <c r="K1667">
        <v>17</v>
      </c>
      <c r="L1667">
        <v>10</v>
      </c>
      <c r="M1667">
        <v>7</v>
      </c>
      <c r="N1667">
        <v>19</v>
      </c>
      <c r="O1667">
        <v>12</v>
      </c>
      <c r="P1667">
        <v>11</v>
      </c>
      <c r="Q1667">
        <v>3</v>
      </c>
      <c r="R1667">
        <v>2</v>
      </c>
      <c r="S1667">
        <v>2</v>
      </c>
      <c r="T1667">
        <v>0</v>
      </c>
      <c r="U1667">
        <v>110</v>
      </c>
      <c r="V1667">
        <v>3</v>
      </c>
      <c r="W1667">
        <v>0</v>
      </c>
      <c r="X1667">
        <v>48</v>
      </c>
      <c r="Y1667">
        <v>51</v>
      </c>
      <c r="Z1667">
        <v>14</v>
      </c>
      <c r="AA1667">
        <v>0</v>
      </c>
      <c r="AB1667">
        <v>15</v>
      </c>
      <c r="AC1667">
        <v>84</v>
      </c>
      <c r="AD1667">
        <v>0</v>
      </c>
      <c r="AE1667">
        <v>14</v>
      </c>
      <c r="AF1667">
        <v>14</v>
      </c>
      <c r="AG1667">
        <v>96</v>
      </c>
      <c r="AH1667">
        <v>3</v>
      </c>
      <c r="AI1667">
        <v>0</v>
      </c>
      <c r="AJ1667">
        <v>0</v>
      </c>
      <c r="AK1667">
        <v>26</v>
      </c>
      <c r="AL1667">
        <v>87</v>
      </c>
      <c r="AM1667">
        <v>0</v>
      </c>
      <c r="AN1667">
        <v>113</v>
      </c>
      <c r="AO1667">
        <v>0.80530973451327437</v>
      </c>
      <c r="AP1667">
        <v>0.19469026548672569</v>
      </c>
      <c r="AQ1667">
        <v>0</v>
      </c>
      <c r="AR1667">
        <v>0.1415929203539823</v>
      </c>
      <c r="AS1667">
        <v>0.1238938053097345</v>
      </c>
      <c r="AT1667">
        <v>0.15044247787610621</v>
      </c>
      <c r="AU1667">
        <v>8.8495575221238937E-2</v>
      </c>
      <c r="AV1667">
        <v>6.1946902654867263E-2</v>
      </c>
      <c r="AW1667">
        <v>0.16814159292035399</v>
      </c>
      <c r="AX1667">
        <v>0.1061946902654867</v>
      </c>
      <c r="AY1667">
        <v>9.7345132743362831E-2</v>
      </c>
      <c r="AZ1667">
        <v>2.6548672566371681E-2</v>
      </c>
      <c r="BA1667">
        <v>1.7699115044247791E-2</v>
      </c>
      <c r="BB1667">
        <v>1.7699115044247791E-2</v>
      </c>
      <c r="BC1667">
        <v>0</v>
      </c>
      <c r="BD1667">
        <v>0.97345132743362828</v>
      </c>
      <c r="BE1667">
        <v>2.6548672566371681E-2</v>
      </c>
      <c r="BF1667">
        <v>0</v>
      </c>
      <c r="BG1667">
        <v>0.4247787610619469</v>
      </c>
      <c r="BH1667">
        <v>0.45132743362831862</v>
      </c>
      <c r="BI1667">
        <v>0.1238938053097345</v>
      </c>
      <c r="BJ1667">
        <v>0</v>
      </c>
      <c r="BK1667">
        <v>0.13274336283185839</v>
      </c>
      <c r="BL1667">
        <v>0.74336283185840712</v>
      </c>
      <c r="BM1667">
        <v>0</v>
      </c>
      <c r="BN1667">
        <v>0.1238938053097345</v>
      </c>
      <c r="BO1667">
        <v>0.1238938053097345</v>
      </c>
      <c r="BP1667">
        <v>0.84955752212389379</v>
      </c>
      <c r="BQ1667">
        <v>2.6548672566371681E-2</v>
      </c>
      <c r="BR1667">
        <v>0</v>
      </c>
      <c r="BS1667">
        <v>0</v>
      </c>
      <c r="BT1667">
        <v>0.23008849557522121</v>
      </c>
      <c r="BU1667">
        <v>0.76991150442477874</v>
      </c>
      <c r="BV1667">
        <v>0</v>
      </c>
      <c r="BW1667">
        <v>1</v>
      </c>
      <c r="BX1667" t="s">
        <v>2918</v>
      </c>
      <c r="BY1667">
        <v>1020</v>
      </c>
      <c r="BZ1667">
        <v>0.1107843137254902</v>
      </c>
      <c r="CA1667">
        <v>0</v>
      </c>
    </row>
    <row r="1668" spans="1:79" customFormat="1" x14ac:dyDescent="0.25">
      <c r="A1668" t="s">
        <v>2922</v>
      </c>
      <c r="B1668" t="s">
        <v>361</v>
      </c>
      <c r="C1668" t="s">
        <v>369</v>
      </c>
      <c r="D1668" t="s">
        <v>953</v>
      </c>
      <c r="E1668">
        <v>2021</v>
      </c>
      <c r="F1668">
        <v>154</v>
      </c>
      <c r="G1668">
        <v>27</v>
      </c>
      <c r="H1668">
        <v>0</v>
      </c>
      <c r="I1668">
        <v>16</v>
      </c>
      <c r="J1668">
        <v>22</v>
      </c>
      <c r="K1668">
        <v>22</v>
      </c>
      <c r="L1668">
        <v>34</v>
      </c>
      <c r="M1668">
        <v>15</v>
      </c>
      <c r="N1668">
        <v>19</v>
      </c>
      <c r="O1668">
        <v>27</v>
      </c>
      <c r="P1668">
        <v>11</v>
      </c>
      <c r="Q1668">
        <v>11</v>
      </c>
      <c r="R1668">
        <v>3</v>
      </c>
      <c r="S1668">
        <v>1</v>
      </c>
      <c r="T1668">
        <v>0</v>
      </c>
      <c r="U1668">
        <v>179</v>
      </c>
      <c r="V1668">
        <v>2</v>
      </c>
      <c r="W1668">
        <v>0</v>
      </c>
      <c r="X1668">
        <v>129</v>
      </c>
      <c r="Y1668">
        <v>36</v>
      </c>
      <c r="Z1668">
        <v>16</v>
      </c>
      <c r="AA1668">
        <v>0</v>
      </c>
      <c r="AB1668">
        <v>14</v>
      </c>
      <c r="AC1668">
        <v>95</v>
      </c>
      <c r="AD1668">
        <v>0</v>
      </c>
      <c r="AE1668">
        <v>72</v>
      </c>
      <c r="AF1668">
        <v>23</v>
      </c>
      <c r="AG1668">
        <v>128</v>
      </c>
      <c r="AH1668">
        <v>28</v>
      </c>
      <c r="AI1668">
        <v>2</v>
      </c>
      <c r="AJ1668">
        <v>0</v>
      </c>
      <c r="AK1668">
        <v>38</v>
      </c>
      <c r="AL1668">
        <v>134</v>
      </c>
      <c r="AM1668">
        <v>9</v>
      </c>
      <c r="AN1668">
        <v>181</v>
      </c>
      <c r="AO1668">
        <v>0.850828729281768</v>
      </c>
      <c r="AP1668">
        <v>0.14917127071823211</v>
      </c>
      <c r="AQ1668">
        <v>0</v>
      </c>
      <c r="AR1668">
        <v>8.8397790055248615E-2</v>
      </c>
      <c r="AS1668">
        <v>0.1215469613259668</v>
      </c>
      <c r="AT1668">
        <v>0.1215469613259668</v>
      </c>
      <c r="AU1668">
        <v>0.18784530386740331</v>
      </c>
      <c r="AV1668">
        <v>8.2872928176795577E-2</v>
      </c>
      <c r="AW1668">
        <v>0.1049723756906077</v>
      </c>
      <c r="AX1668">
        <v>0.14917127071823211</v>
      </c>
      <c r="AY1668">
        <v>6.0773480662983423E-2</v>
      </c>
      <c r="AZ1668">
        <v>6.0773480662983423E-2</v>
      </c>
      <c r="BA1668">
        <v>5.5248618784530376E-3</v>
      </c>
      <c r="BB1668">
        <v>1.6574585635359119E-2</v>
      </c>
      <c r="BC1668">
        <v>0</v>
      </c>
      <c r="BD1668">
        <v>0.98895027624309395</v>
      </c>
      <c r="BE1668">
        <v>1.104972375690608E-2</v>
      </c>
      <c r="BF1668">
        <v>0</v>
      </c>
      <c r="BG1668">
        <v>0.71270718232044195</v>
      </c>
      <c r="BH1668">
        <v>0.19889502762430941</v>
      </c>
      <c r="BI1668">
        <v>8.8397790055248615E-2</v>
      </c>
      <c r="BJ1668">
        <v>0</v>
      </c>
      <c r="BK1668">
        <v>7.7348066298342538E-2</v>
      </c>
      <c r="BL1668">
        <v>0.52486187845303867</v>
      </c>
      <c r="BM1668">
        <v>0</v>
      </c>
      <c r="BN1668">
        <v>0.39779005524861882</v>
      </c>
      <c r="BO1668">
        <v>0.1270718232044199</v>
      </c>
      <c r="BP1668">
        <v>0.70718232044198892</v>
      </c>
      <c r="BQ1668">
        <v>0.1546961325966851</v>
      </c>
      <c r="BR1668">
        <v>1.104972375690608E-2</v>
      </c>
      <c r="BS1668">
        <v>0</v>
      </c>
      <c r="BT1668">
        <v>0.20994475138121549</v>
      </c>
      <c r="BU1668">
        <v>0.74033149171270718</v>
      </c>
      <c r="BV1668">
        <v>4.9723756906077353E-2</v>
      </c>
      <c r="BW1668">
        <v>1</v>
      </c>
      <c r="BX1668" t="s">
        <v>2918</v>
      </c>
      <c r="BY1668">
        <v>1020</v>
      </c>
      <c r="BZ1668">
        <v>0.1774509803921569</v>
      </c>
      <c r="CA1668">
        <v>0</v>
      </c>
    </row>
    <row r="1669" spans="1:79" customFormat="1" x14ac:dyDescent="0.25">
      <c r="A1669" t="s">
        <v>2923</v>
      </c>
      <c r="B1669" t="s">
        <v>361</v>
      </c>
      <c r="C1669" t="s">
        <v>369</v>
      </c>
      <c r="D1669" t="s">
        <v>961</v>
      </c>
      <c r="E1669">
        <v>2021</v>
      </c>
      <c r="F1669">
        <v>3</v>
      </c>
      <c r="G1669">
        <v>0</v>
      </c>
      <c r="H1669">
        <v>0</v>
      </c>
      <c r="I1669">
        <v>0</v>
      </c>
      <c r="J1669">
        <v>2</v>
      </c>
      <c r="K1669">
        <v>0</v>
      </c>
      <c r="L1669">
        <v>0</v>
      </c>
      <c r="M1669">
        <v>0</v>
      </c>
      <c r="N1669">
        <v>0</v>
      </c>
      <c r="O1669">
        <v>1</v>
      </c>
      <c r="P1669">
        <v>0</v>
      </c>
      <c r="Q1669">
        <v>0</v>
      </c>
      <c r="R1669">
        <v>0</v>
      </c>
      <c r="S1669">
        <v>0</v>
      </c>
      <c r="T1669">
        <v>0</v>
      </c>
      <c r="U1669">
        <v>3</v>
      </c>
      <c r="V1669">
        <v>0</v>
      </c>
      <c r="W1669">
        <v>0</v>
      </c>
      <c r="X1669">
        <v>2</v>
      </c>
      <c r="Y1669">
        <v>0</v>
      </c>
      <c r="Z1669">
        <v>1</v>
      </c>
      <c r="AA1669">
        <v>0</v>
      </c>
      <c r="AB1669">
        <v>0</v>
      </c>
      <c r="AC1669">
        <v>0</v>
      </c>
      <c r="AD1669">
        <v>3</v>
      </c>
      <c r="AE1669">
        <v>0</v>
      </c>
      <c r="AF1669">
        <v>0</v>
      </c>
      <c r="AG1669">
        <v>0</v>
      </c>
      <c r="AH1669">
        <v>0</v>
      </c>
      <c r="AI1669">
        <v>0</v>
      </c>
      <c r="AJ1669">
        <v>3</v>
      </c>
      <c r="AK1669">
        <v>0</v>
      </c>
      <c r="AL1669">
        <v>3</v>
      </c>
      <c r="AM1669">
        <v>0</v>
      </c>
      <c r="AN1669">
        <v>3</v>
      </c>
      <c r="AO1669">
        <v>1</v>
      </c>
      <c r="AP1669">
        <v>0</v>
      </c>
      <c r="AQ1669">
        <v>0</v>
      </c>
      <c r="AR1669">
        <v>0</v>
      </c>
      <c r="AS1669">
        <v>0.66666666666666663</v>
      </c>
      <c r="AT1669">
        <v>0</v>
      </c>
      <c r="AU1669">
        <v>0</v>
      </c>
      <c r="AV1669">
        <v>0</v>
      </c>
      <c r="AW1669">
        <v>0</v>
      </c>
      <c r="AX1669">
        <v>0.33333333333333331</v>
      </c>
      <c r="AY1669">
        <v>0</v>
      </c>
      <c r="AZ1669">
        <v>0</v>
      </c>
      <c r="BA1669">
        <v>0</v>
      </c>
      <c r="BB1669">
        <v>0</v>
      </c>
      <c r="BC1669">
        <v>0</v>
      </c>
      <c r="BD1669">
        <v>1</v>
      </c>
      <c r="BE1669">
        <v>0</v>
      </c>
      <c r="BF1669">
        <v>0</v>
      </c>
      <c r="BG1669">
        <v>0.66666666666666663</v>
      </c>
      <c r="BH1669">
        <v>0</v>
      </c>
      <c r="BI1669">
        <v>0.33333333333333331</v>
      </c>
      <c r="BJ1669">
        <v>0</v>
      </c>
      <c r="BK1669">
        <v>0</v>
      </c>
      <c r="BL1669">
        <v>0</v>
      </c>
      <c r="BM1669">
        <v>1</v>
      </c>
      <c r="BN1669">
        <v>0</v>
      </c>
      <c r="BO1669">
        <v>0</v>
      </c>
      <c r="BP1669">
        <v>0</v>
      </c>
      <c r="BQ1669">
        <v>0</v>
      </c>
      <c r="BR1669">
        <v>0</v>
      </c>
      <c r="BS1669">
        <v>1</v>
      </c>
      <c r="BT1669">
        <v>0</v>
      </c>
      <c r="BU1669">
        <v>1</v>
      </c>
      <c r="BV1669">
        <v>0</v>
      </c>
      <c r="BW1669">
        <v>1</v>
      </c>
      <c r="BX1669" t="s">
        <v>2918</v>
      </c>
      <c r="BY1669">
        <v>1020</v>
      </c>
      <c r="BZ1669">
        <v>2.9411764705882348E-3</v>
      </c>
      <c r="CA1669">
        <v>0</v>
      </c>
    </row>
    <row r="1670" spans="1:79" customFormat="1" x14ac:dyDescent="0.25">
      <c r="A1670" t="s">
        <v>2924</v>
      </c>
      <c r="B1670" t="s">
        <v>361</v>
      </c>
      <c r="C1670" t="s">
        <v>426</v>
      </c>
      <c r="D1670" t="s">
        <v>44</v>
      </c>
      <c r="E1670">
        <v>2021</v>
      </c>
      <c r="F1670">
        <v>618</v>
      </c>
      <c r="G1670">
        <v>95</v>
      </c>
      <c r="H1670">
        <v>0</v>
      </c>
      <c r="I1670">
        <v>67</v>
      </c>
      <c r="J1670">
        <v>96</v>
      </c>
      <c r="K1670">
        <v>58</v>
      </c>
      <c r="L1670">
        <v>41</v>
      </c>
      <c r="M1670">
        <v>76</v>
      </c>
      <c r="N1670">
        <v>121</v>
      </c>
      <c r="O1670">
        <v>126</v>
      </c>
      <c r="P1670">
        <v>67</v>
      </c>
      <c r="Q1670">
        <v>36</v>
      </c>
      <c r="R1670">
        <v>12</v>
      </c>
      <c r="S1670">
        <v>13</v>
      </c>
      <c r="T1670">
        <v>0</v>
      </c>
      <c r="U1670">
        <v>701</v>
      </c>
      <c r="V1670">
        <v>12</v>
      </c>
      <c r="W1670">
        <v>0</v>
      </c>
      <c r="X1670">
        <v>439</v>
      </c>
      <c r="Y1670">
        <v>167</v>
      </c>
      <c r="Z1670">
        <v>83</v>
      </c>
      <c r="AA1670">
        <v>24</v>
      </c>
      <c r="AB1670">
        <v>63</v>
      </c>
      <c r="AC1670">
        <v>560</v>
      </c>
      <c r="AD1670">
        <v>7</v>
      </c>
      <c r="AE1670">
        <v>83</v>
      </c>
      <c r="AF1670">
        <v>21</v>
      </c>
      <c r="AG1670">
        <v>640</v>
      </c>
      <c r="AH1670">
        <v>42</v>
      </c>
      <c r="AI1670">
        <v>0</v>
      </c>
      <c r="AJ1670">
        <v>10</v>
      </c>
      <c r="AK1670">
        <v>73</v>
      </c>
      <c r="AL1670">
        <v>632</v>
      </c>
      <c r="AM1670">
        <v>8</v>
      </c>
      <c r="AN1670">
        <v>713</v>
      </c>
      <c r="AO1670">
        <v>0.86676016830294533</v>
      </c>
      <c r="AP1670">
        <v>0.13323983169705469</v>
      </c>
      <c r="AQ1670">
        <v>0</v>
      </c>
      <c r="AR1670">
        <v>9.3969144460028048E-2</v>
      </c>
      <c r="AS1670">
        <v>0.13464235624123419</v>
      </c>
      <c r="AT1670">
        <v>8.134642356241234E-2</v>
      </c>
      <c r="AU1670">
        <v>5.7503506311360447E-2</v>
      </c>
      <c r="AV1670">
        <v>0.1065918653576438</v>
      </c>
      <c r="AW1670">
        <v>0.1697054698457223</v>
      </c>
      <c r="AX1670">
        <v>0.17671809256661991</v>
      </c>
      <c r="AY1670">
        <v>9.3969144460028048E-2</v>
      </c>
      <c r="AZ1670">
        <v>5.0490883590462832E-2</v>
      </c>
      <c r="BA1670">
        <v>1.82328190743338E-2</v>
      </c>
      <c r="BB1670">
        <v>1.6830294530154281E-2</v>
      </c>
      <c r="BC1670">
        <v>0</v>
      </c>
      <c r="BD1670">
        <v>0.98316970546984572</v>
      </c>
      <c r="BE1670">
        <v>1.6830294530154281E-2</v>
      </c>
      <c r="BF1670">
        <v>0</v>
      </c>
      <c r="BG1670">
        <v>0.61570827489481061</v>
      </c>
      <c r="BH1670">
        <v>0.23422159887798041</v>
      </c>
      <c r="BI1670">
        <v>0.1164095371669004</v>
      </c>
      <c r="BJ1670">
        <v>3.3660589060308548E-2</v>
      </c>
      <c r="BK1670">
        <v>8.8359046283309955E-2</v>
      </c>
      <c r="BL1670">
        <v>0.78541374474053294</v>
      </c>
      <c r="BM1670">
        <v>9.8176718092566617E-3</v>
      </c>
      <c r="BN1670">
        <v>0.1164095371669004</v>
      </c>
      <c r="BO1670">
        <v>2.9453015427769989E-2</v>
      </c>
      <c r="BP1670">
        <v>0.89761570827489479</v>
      </c>
      <c r="BQ1670">
        <v>5.890603085553997E-2</v>
      </c>
      <c r="BR1670">
        <v>0</v>
      </c>
      <c r="BS1670">
        <v>1.4025245441795229E-2</v>
      </c>
      <c r="BT1670">
        <v>0.1023842917251052</v>
      </c>
      <c r="BU1670">
        <v>0.8863955119214586</v>
      </c>
      <c r="BV1670">
        <v>1.122019635343618E-2</v>
      </c>
      <c r="BW1670">
        <v>1</v>
      </c>
      <c r="BX1670" t="s">
        <v>2925</v>
      </c>
      <c r="BY1670">
        <v>713</v>
      </c>
      <c r="BZ1670">
        <v>1</v>
      </c>
      <c r="CA1670">
        <v>0</v>
      </c>
    </row>
    <row r="1671" spans="1:79" customFormat="1" x14ac:dyDescent="0.25">
      <c r="A1671" t="s">
        <v>2926</v>
      </c>
      <c r="B1671" t="s">
        <v>361</v>
      </c>
      <c r="C1671" t="s">
        <v>426</v>
      </c>
      <c r="D1671" t="s">
        <v>947</v>
      </c>
      <c r="E1671">
        <v>2021</v>
      </c>
      <c r="F1671">
        <v>200</v>
      </c>
      <c r="G1671">
        <v>26</v>
      </c>
      <c r="H1671">
        <v>0</v>
      </c>
      <c r="I1671">
        <v>19</v>
      </c>
      <c r="J1671">
        <v>31</v>
      </c>
      <c r="K1671">
        <v>21</v>
      </c>
      <c r="L1671">
        <v>17</v>
      </c>
      <c r="M1671">
        <v>21</v>
      </c>
      <c r="N1671">
        <v>43</v>
      </c>
      <c r="O1671">
        <v>32</v>
      </c>
      <c r="P1671">
        <v>24</v>
      </c>
      <c r="Q1671">
        <v>14</v>
      </c>
      <c r="R1671">
        <v>2</v>
      </c>
      <c r="S1671">
        <v>2</v>
      </c>
      <c r="T1671">
        <v>0</v>
      </c>
      <c r="U1671">
        <v>223</v>
      </c>
      <c r="V1671">
        <v>3</v>
      </c>
      <c r="W1671">
        <v>0</v>
      </c>
      <c r="X1671">
        <v>153</v>
      </c>
      <c r="Y1671">
        <v>40</v>
      </c>
      <c r="Z1671">
        <v>24</v>
      </c>
      <c r="AA1671">
        <v>9</v>
      </c>
      <c r="AB1671">
        <v>17</v>
      </c>
      <c r="AC1671">
        <v>198</v>
      </c>
      <c r="AD1671">
        <v>0</v>
      </c>
      <c r="AE1671">
        <v>11</v>
      </c>
      <c r="AF1671">
        <v>3</v>
      </c>
      <c r="AG1671">
        <v>216</v>
      </c>
      <c r="AH1671">
        <v>6</v>
      </c>
      <c r="AI1671">
        <v>0</v>
      </c>
      <c r="AJ1671">
        <v>1</v>
      </c>
      <c r="AK1671">
        <v>15</v>
      </c>
      <c r="AL1671">
        <v>207</v>
      </c>
      <c r="AM1671">
        <v>4</v>
      </c>
      <c r="AN1671">
        <v>226</v>
      </c>
      <c r="AO1671">
        <v>0.88495575221238942</v>
      </c>
      <c r="AP1671">
        <v>0.1150442477876106</v>
      </c>
      <c r="AQ1671">
        <v>0</v>
      </c>
      <c r="AR1671">
        <v>8.4070796460176997E-2</v>
      </c>
      <c r="AS1671">
        <v>0.13716814159292029</v>
      </c>
      <c r="AT1671">
        <v>9.2920353982300891E-2</v>
      </c>
      <c r="AU1671">
        <v>7.5221238938053103E-2</v>
      </c>
      <c r="AV1671">
        <v>9.2920353982300891E-2</v>
      </c>
      <c r="AW1671">
        <v>0.19026548672566371</v>
      </c>
      <c r="AX1671">
        <v>0.1415929203539823</v>
      </c>
      <c r="AY1671">
        <v>0.1061946902654867</v>
      </c>
      <c r="AZ1671">
        <v>6.1946902654867263E-2</v>
      </c>
      <c r="BA1671">
        <v>8.8495575221238937E-3</v>
      </c>
      <c r="BB1671">
        <v>8.8495575221238937E-3</v>
      </c>
      <c r="BC1671">
        <v>0</v>
      </c>
      <c r="BD1671">
        <v>0.98672566371681414</v>
      </c>
      <c r="BE1671">
        <v>1.3274336283185841E-2</v>
      </c>
      <c r="BF1671">
        <v>0</v>
      </c>
      <c r="BG1671">
        <v>0.67699115044247793</v>
      </c>
      <c r="BH1671">
        <v>0.1769911504424779</v>
      </c>
      <c r="BI1671">
        <v>0.1061946902654867</v>
      </c>
      <c r="BJ1671">
        <v>3.9823008849557522E-2</v>
      </c>
      <c r="BK1671">
        <v>7.5221238938053103E-2</v>
      </c>
      <c r="BL1671">
        <v>0.87610619469026552</v>
      </c>
      <c r="BM1671">
        <v>0</v>
      </c>
      <c r="BN1671">
        <v>4.8672566371681422E-2</v>
      </c>
      <c r="BO1671">
        <v>1.3274336283185841E-2</v>
      </c>
      <c r="BP1671">
        <v>0.95575221238938057</v>
      </c>
      <c r="BQ1671">
        <v>2.6548672566371681E-2</v>
      </c>
      <c r="BR1671">
        <v>0</v>
      </c>
      <c r="BS1671">
        <v>4.4247787610619468E-3</v>
      </c>
      <c r="BT1671">
        <v>6.637168141592921E-2</v>
      </c>
      <c r="BU1671">
        <v>0.91592920353982299</v>
      </c>
      <c r="BV1671">
        <v>1.7699115044247791E-2</v>
      </c>
      <c r="BW1671">
        <v>1</v>
      </c>
      <c r="BX1671" t="s">
        <v>2925</v>
      </c>
      <c r="BY1671">
        <v>713</v>
      </c>
      <c r="BZ1671">
        <v>0.31697054698457222</v>
      </c>
      <c r="CA1671">
        <v>0</v>
      </c>
    </row>
    <row r="1672" spans="1:79" customFormat="1" x14ac:dyDescent="0.25">
      <c r="A1672" t="s">
        <v>2927</v>
      </c>
      <c r="B1672" t="s">
        <v>361</v>
      </c>
      <c r="C1672" t="s">
        <v>426</v>
      </c>
      <c r="D1672" t="s">
        <v>949</v>
      </c>
      <c r="E1672">
        <v>2021</v>
      </c>
      <c r="F1672">
        <v>178</v>
      </c>
      <c r="G1672">
        <v>32</v>
      </c>
      <c r="H1672">
        <v>0</v>
      </c>
      <c r="I1672">
        <v>27</v>
      </c>
      <c r="J1672">
        <v>38</v>
      </c>
      <c r="K1672">
        <v>17</v>
      </c>
      <c r="L1672">
        <v>12</v>
      </c>
      <c r="M1672">
        <v>24</v>
      </c>
      <c r="N1672">
        <v>29</v>
      </c>
      <c r="O1672">
        <v>31</v>
      </c>
      <c r="P1672">
        <v>14</v>
      </c>
      <c r="Q1672">
        <v>5</v>
      </c>
      <c r="R1672">
        <v>8</v>
      </c>
      <c r="S1672">
        <v>5</v>
      </c>
      <c r="T1672">
        <v>0</v>
      </c>
      <c r="U1672">
        <v>209</v>
      </c>
      <c r="V1672">
        <v>1</v>
      </c>
      <c r="W1672">
        <v>0</v>
      </c>
      <c r="X1672">
        <v>121</v>
      </c>
      <c r="Y1672">
        <v>58</v>
      </c>
      <c r="Z1672">
        <v>26</v>
      </c>
      <c r="AA1672">
        <v>5</v>
      </c>
      <c r="AB1672">
        <v>14</v>
      </c>
      <c r="AC1672">
        <v>176</v>
      </c>
      <c r="AD1672">
        <v>2</v>
      </c>
      <c r="AE1672">
        <v>18</v>
      </c>
      <c r="AF1672">
        <v>4</v>
      </c>
      <c r="AG1672">
        <v>198</v>
      </c>
      <c r="AH1672">
        <v>5</v>
      </c>
      <c r="AI1672">
        <v>0</v>
      </c>
      <c r="AJ1672">
        <v>3</v>
      </c>
      <c r="AK1672">
        <v>23</v>
      </c>
      <c r="AL1672">
        <v>185</v>
      </c>
      <c r="AM1672">
        <v>2</v>
      </c>
      <c r="AN1672">
        <v>210</v>
      </c>
      <c r="AO1672">
        <v>0.84761904761904761</v>
      </c>
      <c r="AP1672">
        <v>0.15238095238095239</v>
      </c>
      <c r="AQ1672">
        <v>0</v>
      </c>
      <c r="AR1672">
        <v>0.12857142857142859</v>
      </c>
      <c r="AS1672">
        <v>0.18095238095238089</v>
      </c>
      <c r="AT1672">
        <v>8.0952380952380956E-2</v>
      </c>
      <c r="AU1672">
        <v>5.7142857142857141E-2</v>
      </c>
      <c r="AV1672">
        <v>0.1142857142857143</v>
      </c>
      <c r="AW1672">
        <v>0.1380952380952381</v>
      </c>
      <c r="AX1672">
        <v>0.14761904761904759</v>
      </c>
      <c r="AY1672">
        <v>6.6666666666666666E-2</v>
      </c>
      <c r="AZ1672">
        <v>2.3809523809523812E-2</v>
      </c>
      <c r="BA1672">
        <v>2.3809523809523812E-2</v>
      </c>
      <c r="BB1672">
        <v>3.8095238095238099E-2</v>
      </c>
      <c r="BC1672">
        <v>0</v>
      </c>
      <c r="BD1672">
        <v>0.99523809523809526</v>
      </c>
      <c r="BE1672">
        <v>4.7619047619047623E-3</v>
      </c>
      <c r="BF1672">
        <v>0</v>
      </c>
      <c r="BG1672">
        <v>0.57619047619047614</v>
      </c>
      <c r="BH1672">
        <v>0.27619047619047621</v>
      </c>
      <c r="BI1672">
        <v>0.1238095238095238</v>
      </c>
      <c r="BJ1672">
        <v>2.3809523809523812E-2</v>
      </c>
      <c r="BK1672">
        <v>6.6666666666666666E-2</v>
      </c>
      <c r="BL1672">
        <v>0.83809523809523812</v>
      </c>
      <c r="BM1672">
        <v>9.5238095238095247E-3</v>
      </c>
      <c r="BN1672">
        <v>8.5714285714285715E-2</v>
      </c>
      <c r="BO1672">
        <v>1.9047619047619049E-2</v>
      </c>
      <c r="BP1672">
        <v>0.94285714285714284</v>
      </c>
      <c r="BQ1672">
        <v>2.3809523809523812E-2</v>
      </c>
      <c r="BR1672">
        <v>0</v>
      </c>
      <c r="BS1672">
        <v>1.428571428571429E-2</v>
      </c>
      <c r="BT1672">
        <v>0.1095238095238095</v>
      </c>
      <c r="BU1672">
        <v>0.88095238095238093</v>
      </c>
      <c r="BV1672">
        <v>9.5238095238095247E-3</v>
      </c>
      <c r="BW1672">
        <v>1</v>
      </c>
      <c r="BX1672" t="s">
        <v>2925</v>
      </c>
      <c r="BY1672">
        <v>713</v>
      </c>
      <c r="BZ1672">
        <v>0.29453015427769991</v>
      </c>
      <c r="CA1672">
        <v>0</v>
      </c>
    </row>
    <row r="1673" spans="1:79" customFormat="1" x14ac:dyDescent="0.25">
      <c r="A1673" t="s">
        <v>2928</v>
      </c>
      <c r="B1673" t="s">
        <v>361</v>
      </c>
      <c r="C1673" t="s">
        <v>426</v>
      </c>
      <c r="D1673" t="s">
        <v>951</v>
      </c>
      <c r="E1673">
        <v>2021</v>
      </c>
      <c r="F1673">
        <v>127</v>
      </c>
      <c r="G1673">
        <v>18</v>
      </c>
      <c r="H1673">
        <v>0</v>
      </c>
      <c r="I1673">
        <v>6</v>
      </c>
      <c r="J1673">
        <v>15</v>
      </c>
      <c r="K1673">
        <v>6</v>
      </c>
      <c r="L1673">
        <v>7</v>
      </c>
      <c r="M1673">
        <v>13</v>
      </c>
      <c r="N1673">
        <v>34</v>
      </c>
      <c r="O1673">
        <v>37</v>
      </c>
      <c r="P1673">
        <v>18</v>
      </c>
      <c r="Q1673">
        <v>7</v>
      </c>
      <c r="R1673">
        <v>1</v>
      </c>
      <c r="S1673">
        <v>1</v>
      </c>
      <c r="T1673">
        <v>0</v>
      </c>
      <c r="U1673">
        <v>142</v>
      </c>
      <c r="V1673">
        <v>3</v>
      </c>
      <c r="W1673">
        <v>0</v>
      </c>
      <c r="X1673">
        <v>76</v>
      </c>
      <c r="Y1673">
        <v>46</v>
      </c>
      <c r="Z1673">
        <v>19</v>
      </c>
      <c r="AA1673">
        <v>4</v>
      </c>
      <c r="AB1673">
        <v>22</v>
      </c>
      <c r="AC1673">
        <v>113</v>
      </c>
      <c r="AD1673">
        <v>2</v>
      </c>
      <c r="AE1673">
        <v>8</v>
      </c>
      <c r="AF1673">
        <v>4</v>
      </c>
      <c r="AG1673">
        <v>136</v>
      </c>
      <c r="AH1673">
        <v>3</v>
      </c>
      <c r="AI1673">
        <v>0</v>
      </c>
      <c r="AJ1673">
        <v>2</v>
      </c>
      <c r="AK1673">
        <v>29</v>
      </c>
      <c r="AL1673">
        <v>116</v>
      </c>
      <c r="AM1673">
        <v>0</v>
      </c>
      <c r="AN1673">
        <v>145</v>
      </c>
      <c r="AO1673">
        <v>0.87586206896551722</v>
      </c>
      <c r="AP1673">
        <v>0.1241379310344828</v>
      </c>
      <c r="AQ1673">
        <v>0</v>
      </c>
      <c r="AR1673">
        <v>4.1379310344827593E-2</v>
      </c>
      <c r="AS1673">
        <v>0.10344827586206901</v>
      </c>
      <c r="AT1673">
        <v>4.1379310344827593E-2</v>
      </c>
      <c r="AU1673">
        <v>4.8275862068965517E-2</v>
      </c>
      <c r="AV1673">
        <v>8.9655172413793102E-2</v>
      </c>
      <c r="AW1673">
        <v>0.23448275862068971</v>
      </c>
      <c r="AX1673">
        <v>0.25517241379310351</v>
      </c>
      <c r="AY1673">
        <v>0.1241379310344828</v>
      </c>
      <c r="AZ1673">
        <v>4.8275862068965517E-2</v>
      </c>
      <c r="BA1673">
        <v>6.8965517241379309E-3</v>
      </c>
      <c r="BB1673">
        <v>6.8965517241379309E-3</v>
      </c>
      <c r="BC1673">
        <v>0</v>
      </c>
      <c r="BD1673">
        <v>0.97931034482758617</v>
      </c>
      <c r="BE1673">
        <v>2.0689655172413789E-2</v>
      </c>
      <c r="BF1673">
        <v>0</v>
      </c>
      <c r="BG1673">
        <v>0.52413793103448281</v>
      </c>
      <c r="BH1673">
        <v>0.31724137931034491</v>
      </c>
      <c r="BI1673">
        <v>0.1310344827586207</v>
      </c>
      <c r="BJ1673">
        <v>2.758620689655172E-2</v>
      </c>
      <c r="BK1673">
        <v>0.15172413793103451</v>
      </c>
      <c r="BL1673">
        <v>0.77931034482758621</v>
      </c>
      <c r="BM1673">
        <v>1.379310344827586E-2</v>
      </c>
      <c r="BN1673">
        <v>5.5172413793103448E-2</v>
      </c>
      <c r="BO1673">
        <v>2.758620689655172E-2</v>
      </c>
      <c r="BP1673">
        <v>0.93793103448275861</v>
      </c>
      <c r="BQ1673">
        <v>2.0689655172413789E-2</v>
      </c>
      <c r="BR1673">
        <v>0</v>
      </c>
      <c r="BS1673">
        <v>1.379310344827586E-2</v>
      </c>
      <c r="BT1673">
        <v>0.2</v>
      </c>
      <c r="BU1673">
        <v>0.8</v>
      </c>
      <c r="BV1673">
        <v>0</v>
      </c>
      <c r="BW1673">
        <v>1</v>
      </c>
      <c r="BX1673" t="s">
        <v>2925</v>
      </c>
      <c r="BY1673">
        <v>713</v>
      </c>
      <c r="BZ1673">
        <v>0.20336605890603079</v>
      </c>
      <c r="CA1673">
        <v>0</v>
      </c>
    </row>
    <row r="1674" spans="1:79" customFormat="1" x14ac:dyDescent="0.25">
      <c r="A1674" t="s">
        <v>2929</v>
      </c>
      <c r="B1674" t="s">
        <v>361</v>
      </c>
      <c r="C1674" t="s">
        <v>426</v>
      </c>
      <c r="D1674" t="s">
        <v>953</v>
      </c>
      <c r="E1674">
        <v>2021</v>
      </c>
      <c r="F1674">
        <v>107</v>
      </c>
      <c r="G1674">
        <v>18</v>
      </c>
      <c r="H1674">
        <v>0</v>
      </c>
      <c r="I1674">
        <v>13</v>
      </c>
      <c r="J1674">
        <v>11</v>
      </c>
      <c r="K1674">
        <v>14</v>
      </c>
      <c r="L1674">
        <v>5</v>
      </c>
      <c r="M1674">
        <v>18</v>
      </c>
      <c r="N1674">
        <v>14</v>
      </c>
      <c r="O1674">
        <v>25</v>
      </c>
      <c r="P1674">
        <v>10</v>
      </c>
      <c r="Q1674">
        <v>10</v>
      </c>
      <c r="R1674">
        <v>1</v>
      </c>
      <c r="S1674">
        <v>4</v>
      </c>
      <c r="T1674">
        <v>0</v>
      </c>
      <c r="U1674">
        <v>120</v>
      </c>
      <c r="V1674">
        <v>5</v>
      </c>
      <c r="W1674">
        <v>0</v>
      </c>
      <c r="X1674">
        <v>85</v>
      </c>
      <c r="Y1674">
        <v>22</v>
      </c>
      <c r="Z1674">
        <v>13</v>
      </c>
      <c r="AA1674">
        <v>5</v>
      </c>
      <c r="AB1674">
        <v>10</v>
      </c>
      <c r="AC1674">
        <v>69</v>
      </c>
      <c r="AD1674">
        <v>1</v>
      </c>
      <c r="AE1674">
        <v>45</v>
      </c>
      <c r="AF1674">
        <v>9</v>
      </c>
      <c r="AG1674">
        <v>87</v>
      </c>
      <c r="AH1674">
        <v>28</v>
      </c>
      <c r="AI1674">
        <v>0</v>
      </c>
      <c r="AJ1674">
        <v>1</v>
      </c>
      <c r="AK1674">
        <v>4</v>
      </c>
      <c r="AL1674">
        <v>119</v>
      </c>
      <c r="AM1674">
        <v>2</v>
      </c>
      <c r="AN1674">
        <v>125</v>
      </c>
      <c r="AO1674">
        <v>0.85599999999999998</v>
      </c>
      <c r="AP1674">
        <v>0.14399999999999999</v>
      </c>
      <c r="AQ1674">
        <v>0</v>
      </c>
      <c r="AR1674">
        <v>0.104</v>
      </c>
      <c r="AS1674">
        <v>8.7999999999999995E-2</v>
      </c>
      <c r="AT1674">
        <v>0.112</v>
      </c>
      <c r="AU1674">
        <v>0.04</v>
      </c>
      <c r="AV1674">
        <v>0.14399999999999999</v>
      </c>
      <c r="AW1674">
        <v>0.112</v>
      </c>
      <c r="AX1674">
        <v>0.2</v>
      </c>
      <c r="AY1674">
        <v>0.08</v>
      </c>
      <c r="AZ1674">
        <v>0.08</v>
      </c>
      <c r="BA1674">
        <v>3.2000000000000001E-2</v>
      </c>
      <c r="BB1674">
        <v>8.0000000000000002E-3</v>
      </c>
      <c r="BC1674">
        <v>0</v>
      </c>
      <c r="BD1674">
        <v>0.96</v>
      </c>
      <c r="BE1674">
        <v>0.04</v>
      </c>
      <c r="BF1674">
        <v>0</v>
      </c>
      <c r="BG1674">
        <v>0.68</v>
      </c>
      <c r="BH1674">
        <v>0.17599999999999999</v>
      </c>
      <c r="BI1674">
        <v>0.104</v>
      </c>
      <c r="BJ1674">
        <v>0.04</v>
      </c>
      <c r="BK1674">
        <v>0.08</v>
      </c>
      <c r="BL1674">
        <v>0.55200000000000005</v>
      </c>
      <c r="BM1674">
        <v>8.0000000000000002E-3</v>
      </c>
      <c r="BN1674">
        <v>0.36</v>
      </c>
      <c r="BO1674">
        <v>7.1999999999999995E-2</v>
      </c>
      <c r="BP1674">
        <v>0.69599999999999995</v>
      </c>
      <c r="BQ1674">
        <v>0.224</v>
      </c>
      <c r="BR1674">
        <v>0</v>
      </c>
      <c r="BS1674">
        <v>8.0000000000000002E-3</v>
      </c>
      <c r="BT1674">
        <v>3.2000000000000001E-2</v>
      </c>
      <c r="BU1674">
        <v>0.95199999999999996</v>
      </c>
      <c r="BV1674">
        <v>1.6E-2</v>
      </c>
      <c r="BW1674">
        <v>1</v>
      </c>
      <c r="BX1674" t="s">
        <v>2925</v>
      </c>
      <c r="BY1674">
        <v>713</v>
      </c>
      <c r="BZ1674">
        <v>0.17531556802244039</v>
      </c>
      <c r="CA1674">
        <v>0</v>
      </c>
    </row>
    <row r="1675" spans="1:79" customFormat="1" x14ac:dyDescent="0.25">
      <c r="A1675" t="s">
        <v>2930</v>
      </c>
      <c r="B1675" t="s">
        <v>361</v>
      </c>
      <c r="C1675" t="s">
        <v>426</v>
      </c>
      <c r="D1675" t="s">
        <v>961</v>
      </c>
      <c r="E1675">
        <v>2021</v>
      </c>
      <c r="F1675">
        <v>6</v>
      </c>
      <c r="G1675">
        <v>1</v>
      </c>
      <c r="H1675">
        <v>0</v>
      </c>
      <c r="I1675">
        <v>2</v>
      </c>
      <c r="J1675">
        <v>1</v>
      </c>
      <c r="K1675">
        <v>0</v>
      </c>
      <c r="L1675">
        <v>0</v>
      </c>
      <c r="M1675">
        <v>0</v>
      </c>
      <c r="N1675">
        <v>1</v>
      </c>
      <c r="O1675">
        <v>1</v>
      </c>
      <c r="P1675">
        <v>1</v>
      </c>
      <c r="Q1675">
        <v>0</v>
      </c>
      <c r="R1675">
        <v>0</v>
      </c>
      <c r="S1675">
        <v>1</v>
      </c>
      <c r="T1675">
        <v>0</v>
      </c>
      <c r="U1675">
        <v>7</v>
      </c>
      <c r="V1675">
        <v>0</v>
      </c>
      <c r="W1675">
        <v>0</v>
      </c>
      <c r="X1675">
        <v>4</v>
      </c>
      <c r="Y1675">
        <v>1</v>
      </c>
      <c r="Z1675">
        <v>1</v>
      </c>
      <c r="AA1675">
        <v>1</v>
      </c>
      <c r="AB1675">
        <v>0</v>
      </c>
      <c r="AC1675">
        <v>4</v>
      </c>
      <c r="AD1675">
        <v>2</v>
      </c>
      <c r="AE1675">
        <v>1</v>
      </c>
      <c r="AF1675">
        <v>1</v>
      </c>
      <c r="AG1675">
        <v>3</v>
      </c>
      <c r="AH1675">
        <v>0</v>
      </c>
      <c r="AI1675">
        <v>0</v>
      </c>
      <c r="AJ1675">
        <v>3</v>
      </c>
      <c r="AK1675">
        <v>2</v>
      </c>
      <c r="AL1675">
        <v>5</v>
      </c>
      <c r="AM1675">
        <v>0</v>
      </c>
      <c r="AN1675">
        <v>7</v>
      </c>
      <c r="AO1675">
        <v>0.8571428571428571</v>
      </c>
      <c r="AP1675">
        <v>0.14285714285714279</v>
      </c>
      <c r="AQ1675">
        <v>0</v>
      </c>
      <c r="AR1675">
        <v>0.2857142857142857</v>
      </c>
      <c r="AS1675">
        <v>0.14285714285714279</v>
      </c>
      <c r="AT1675">
        <v>0</v>
      </c>
      <c r="AU1675">
        <v>0</v>
      </c>
      <c r="AV1675">
        <v>0</v>
      </c>
      <c r="AW1675">
        <v>0.14285714285714279</v>
      </c>
      <c r="AX1675">
        <v>0.14285714285714279</v>
      </c>
      <c r="AY1675">
        <v>0.14285714285714279</v>
      </c>
      <c r="AZ1675">
        <v>0</v>
      </c>
      <c r="BA1675">
        <v>0.14285714285714279</v>
      </c>
      <c r="BB1675">
        <v>0</v>
      </c>
      <c r="BC1675">
        <v>0</v>
      </c>
      <c r="BD1675">
        <v>1</v>
      </c>
      <c r="BE1675">
        <v>0</v>
      </c>
      <c r="BF1675">
        <v>0</v>
      </c>
      <c r="BG1675">
        <v>0.5714285714285714</v>
      </c>
      <c r="BH1675">
        <v>0.14285714285714279</v>
      </c>
      <c r="BI1675">
        <v>0.14285714285714279</v>
      </c>
      <c r="BJ1675">
        <v>0.14285714285714279</v>
      </c>
      <c r="BK1675">
        <v>0</v>
      </c>
      <c r="BL1675">
        <v>0.5714285714285714</v>
      </c>
      <c r="BM1675">
        <v>0.2857142857142857</v>
      </c>
      <c r="BN1675">
        <v>0.14285714285714279</v>
      </c>
      <c r="BO1675">
        <v>0.14285714285714279</v>
      </c>
      <c r="BP1675">
        <v>0.42857142857142849</v>
      </c>
      <c r="BQ1675">
        <v>0</v>
      </c>
      <c r="BR1675">
        <v>0</v>
      </c>
      <c r="BS1675">
        <v>0.42857142857142849</v>
      </c>
      <c r="BT1675">
        <v>0.2857142857142857</v>
      </c>
      <c r="BU1675">
        <v>0.7142857142857143</v>
      </c>
      <c r="BV1675">
        <v>0</v>
      </c>
      <c r="BW1675">
        <v>1</v>
      </c>
      <c r="BX1675" t="s">
        <v>2925</v>
      </c>
      <c r="BY1675">
        <v>713</v>
      </c>
      <c r="BZ1675">
        <v>9.8176718092566617E-3</v>
      </c>
      <c r="CA1675">
        <v>0</v>
      </c>
    </row>
    <row r="1676" spans="1:79" customFormat="1" x14ac:dyDescent="0.25">
      <c r="A1676" t="s">
        <v>2931</v>
      </c>
      <c r="B1676" t="s">
        <v>354</v>
      </c>
      <c r="C1676" t="s">
        <v>124</v>
      </c>
      <c r="D1676" t="s">
        <v>44</v>
      </c>
      <c r="E1676">
        <v>2022</v>
      </c>
      <c r="F1676">
        <v>14270</v>
      </c>
      <c r="G1676">
        <v>1241</v>
      </c>
      <c r="H1676">
        <v>0</v>
      </c>
      <c r="I1676">
        <v>2222</v>
      </c>
      <c r="J1676">
        <v>2826</v>
      </c>
      <c r="K1676">
        <v>2939</v>
      </c>
      <c r="L1676">
        <v>2181</v>
      </c>
      <c r="M1676">
        <v>1643</v>
      </c>
      <c r="N1676">
        <v>1231</v>
      </c>
      <c r="O1676">
        <v>791</v>
      </c>
      <c r="P1676">
        <v>615</v>
      </c>
      <c r="Q1676">
        <v>268</v>
      </c>
      <c r="R1676">
        <v>80</v>
      </c>
      <c r="S1676">
        <v>715</v>
      </c>
      <c r="T1676">
        <v>0</v>
      </c>
      <c r="U1676">
        <v>14615</v>
      </c>
      <c r="V1676">
        <v>896</v>
      </c>
      <c r="W1676">
        <v>0</v>
      </c>
      <c r="X1676">
        <v>6413</v>
      </c>
      <c r="Y1676">
        <v>6342</v>
      </c>
      <c r="Z1676">
        <v>2756</v>
      </c>
      <c r="AA1676">
        <v>0</v>
      </c>
      <c r="AB1676">
        <v>436</v>
      </c>
      <c r="AC1676">
        <v>13475</v>
      </c>
      <c r="AD1676">
        <v>0</v>
      </c>
      <c r="AE1676">
        <v>1600</v>
      </c>
      <c r="AF1676">
        <v>1398</v>
      </c>
      <c r="AG1676">
        <v>13844</v>
      </c>
      <c r="AH1676">
        <v>246</v>
      </c>
      <c r="AI1676">
        <v>23</v>
      </c>
      <c r="AJ1676">
        <v>0</v>
      </c>
      <c r="AK1676">
        <v>2411</v>
      </c>
      <c r="AL1676">
        <v>13095</v>
      </c>
      <c r="AM1676">
        <v>5</v>
      </c>
      <c r="AN1676">
        <v>15511</v>
      </c>
      <c r="AO1676">
        <v>0.91999226355489649</v>
      </c>
      <c r="AP1676">
        <v>8.0007736445103478E-2</v>
      </c>
      <c r="AQ1676">
        <v>0</v>
      </c>
      <c r="AR1676">
        <v>0.14325317516601119</v>
      </c>
      <c r="AS1676">
        <v>0.18219328218683509</v>
      </c>
      <c r="AT1676">
        <v>0.18947843465927411</v>
      </c>
      <c r="AU1676">
        <v>0.1406098897556573</v>
      </c>
      <c r="AV1676">
        <v>0.10592482754174461</v>
      </c>
      <c r="AW1676">
        <v>7.9363032686480567E-2</v>
      </c>
      <c r="AX1676">
        <v>5.0996067307072401E-2</v>
      </c>
      <c r="AY1676">
        <v>3.9649281155309142E-2</v>
      </c>
      <c r="AZ1676">
        <v>1.7278060731094062E-2</v>
      </c>
      <c r="BA1676">
        <v>4.6096318741538272E-2</v>
      </c>
      <c r="BB1676">
        <v>5.1576300689833024E-3</v>
      </c>
      <c r="BC1676">
        <v>0</v>
      </c>
      <c r="BD1676">
        <v>0.94223454322738698</v>
      </c>
      <c r="BE1676">
        <v>5.7765456772612987E-2</v>
      </c>
      <c r="BF1676">
        <v>0</v>
      </c>
      <c r="BG1676">
        <v>0.41344852040487401</v>
      </c>
      <c r="BH1676">
        <v>0.40887112371865131</v>
      </c>
      <c r="BI1676">
        <v>0.17768035587647479</v>
      </c>
      <c r="BJ1676">
        <v>0</v>
      </c>
      <c r="BK1676">
        <v>2.8109083875959E-2</v>
      </c>
      <c r="BL1676">
        <v>0.86873831474437491</v>
      </c>
      <c r="BM1676">
        <v>0</v>
      </c>
      <c r="BN1676">
        <v>0.103152601379666</v>
      </c>
      <c r="BO1676">
        <v>9.0129585455483205E-2</v>
      </c>
      <c r="BP1676">
        <v>0.8925278834375604</v>
      </c>
      <c r="BQ1676">
        <v>1.585971246212365E-2</v>
      </c>
      <c r="BR1676">
        <v>1.4828186448326991E-3</v>
      </c>
      <c r="BS1676">
        <v>0</v>
      </c>
      <c r="BT1676">
        <v>0.15543807620398431</v>
      </c>
      <c r="BU1676">
        <v>0.84423957191670429</v>
      </c>
      <c r="BV1676">
        <v>3.223518793114564E-4</v>
      </c>
      <c r="BW1676">
        <v>1</v>
      </c>
      <c r="BX1676" t="s">
        <v>2932</v>
      </c>
      <c r="BY1676">
        <v>15511</v>
      </c>
      <c r="BZ1676">
        <v>1</v>
      </c>
      <c r="CA1676">
        <v>0</v>
      </c>
    </row>
    <row r="1677" spans="1:79" customFormat="1" x14ac:dyDescent="0.25">
      <c r="A1677" t="s">
        <v>2933</v>
      </c>
      <c r="B1677" t="s">
        <v>354</v>
      </c>
      <c r="C1677" t="s">
        <v>124</v>
      </c>
      <c r="D1677" t="s">
        <v>947</v>
      </c>
      <c r="E1677">
        <v>2022</v>
      </c>
      <c r="F1677">
        <v>3934</v>
      </c>
      <c r="G1677">
        <v>220</v>
      </c>
      <c r="H1677">
        <v>0</v>
      </c>
      <c r="I1677">
        <v>636</v>
      </c>
      <c r="J1677">
        <v>784</v>
      </c>
      <c r="K1677">
        <v>732</v>
      </c>
      <c r="L1677">
        <v>569</v>
      </c>
      <c r="M1677">
        <v>430</v>
      </c>
      <c r="N1677">
        <v>329</v>
      </c>
      <c r="O1677">
        <v>216</v>
      </c>
      <c r="P1677">
        <v>167</v>
      </c>
      <c r="Q1677">
        <v>80</v>
      </c>
      <c r="R1677">
        <v>28</v>
      </c>
      <c r="S1677">
        <v>183</v>
      </c>
      <c r="T1677">
        <v>0</v>
      </c>
      <c r="U1677">
        <v>4028</v>
      </c>
      <c r="V1677">
        <v>126</v>
      </c>
      <c r="W1677">
        <v>0</v>
      </c>
      <c r="X1677">
        <v>1979</v>
      </c>
      <c r="Y1677">
        <v>1477</v>
      </c>
      <c r="Z1677">
        <v>698</v>
      </c>
      <c r="AA1677">
        <v>0</v>
      </c>
      <c r="AB1677">
        <v>184</v>
      </c>
      <c r="AC1677">
        <v>3602</v>
      </c>
      <c r="AD1677">
        <v>0</v>
      </c>
      <c r="AE1677">
        <v>368</v>
      </c>
      <c r="AF1677">
        <v>304</v>
      </c>
      <c r="AG1677">
        <v>3810</v>
      </c>
      <c r="AH1677">
        <v>32</v>
      </c>
      <c r="AI1677">
        <v>8</v>
      </c>
      <c r="AJ1677">
        <v>0</v>
      </c>
      <c r="AK1677">
        <v>1365</v>
      </c>
      <c r="AL1677">
        <v>2787</v>
      </c>
      <c r="AM1677">
        <v>2</v>
      </c>
      <c r="AN1677">
        <v>4154</v>
      </c>
      <c r="AO1677">
        <v>0.94703899855560902</v>
      </c>
      <c r="AP1677">
        <v>5.2961001444390948E-2</v>
      </c>
      <c r="AQ1677">
        <v>0</v>
      </c>
      <c r="AR1677">
        <v>0.1531054405392393</v>
      </c>
      <c r="AS1677">
        <v>0.18873375060182959</v>
      </c>
      <c r="AT1677">
        <v>0.1762156957149735</v>
      </c>
      <c r="AU1677">
        <v>0.1369764082811748</v>
      </c>
      <c r="AV1677">
        <v>0.1035146846413096</v>
      </c>
      <c r="AW1677">
        <v>7.9200770341839186E-2</v>
      </c>
      <c r="AX1677">
        <v>5.1998074145402022E-2</v>
      </c>
      <c r="AY1677">
        <v>4.0202214732787678E-2</v>
      </c>
      <c r="AZ1677">
        <v>1.9258545979778531E-2</v>
      </c>
      <c r="BA1677">
        <v>4.4053923928743383E-2</v>
      </c>
      <c r="BB1677">
        <v>6.7404910929224843E-3</v>
      </c>
      <c r="BC1677">
        <v>0</v>
      </c>
      <c r="BD1677">
        <v>0.96966779008184878</v>
      </c>
      <c r="BE1677">
        <v>3.0332209918151179E-2</v>
      </c>
      <c r="BF1677">
        <v>0</v>
      </c>
      <c r="BG1677">
        <v>0.4764082811747713</v>
      </c>
      <c r="BH1677">
        <v>0.35556090515166111</v>
      </c>
      <c r="BI1677">
        <v>0.16803081367356759</v>
      </c>
      <c r="BJ1677">
        <v>0</v>
      </c>
      <c r="BK1677">
        <v>4.4294655753490612E-2</v>
      </c>
      <c r="BL1677">
        <v>0.8671160327395282</v>
      </c>
      <c r="BM1677">
        <v>0</v>
      </c>
      <c r="BN1677">
        <v>8.8589311506981225E-2</v>
      </c>
      <c r="BO1677">
        <v>7.3182474723158406E-2</v>
      </c>
      <c r="BP1677">
        <v>0.91718825228695233</v>
      </c>
      <c r="BQ1677">
        <v>7.7034183919114114E-3</v>
      </c>
      <c r="BR1677">
        <v>1.9258545979778531E-3</v>
      </c>
      <c r="BS1677">
        <v>0</v>
      </c>
      <c r="BT1677">
        <v>0.32859894077997109</v>
      </c>
      <c r="BU1677">
        <v>0.67091959557053438</v>
      </c>
      <c r="BV1677">
        <v>4.8146364949446321E-4</v>
      </c>
      <c r="BW1677">
        <v>1</v>
      </c>
      <c r="BX1677" t="s">
        <v>2932</v>
      </c>
      <c r="BY1677">
        <v>15511</v>
      </c>
      <c r="BZ1677">
        <v>0.26780994133195801</v>
      </c>
      <c r="CA1677">
        <v>0</v>
      </c>
    </row>
    <row r="1678" spans="1:79" customFormat="1" x14ac:dyDescent="0.25">
      <c r="A1678" t="s">
        <v>2934</v>
      </c>
      <c r="B1678" t="s">
        <v>354</v>
      </c>
      <c r="C1678" t="s">
        <v>124</v>
      </c>
      <c r="D1678" t="s">
        <v>949</v>
      </c>
      <c r="E1678">
        <v>2022</v>
      </c>
      <c r="F1678">
        <v>5339</v>
      </c>
      <c r="G1678">
        <v>460</v>
      </c>
      <c r="H1678">
        <v>0</v>
      </c>
      <c r="I1678">
        <v>1009</v>
      </c>
      <c r="J1678">
        <v>1077</v>
      </c>
      <c r="K1678">
        <v>1080</v>
      </c>
      <c r="L1678">
        <v>772</v>
      </c>
      <c r="M1678">
        <v>554</v>
      </c>
      <c r="N1678">
        <v>385</v>
      </c>
      <c r="O1678">
        <v>257</v>
      </c>
      <c r="P1678">
        <v>218</v>
      </c>
      <c r="Q1678">
        <v>93</v>
      </c>
      <c r="R1678">
        <v>29</v>
      </c>
      <c r="S1678">
        <v>325</v>
      </c>
      <c r="T1678">
        <v>0</v>
      </c>
      <c r="U1678">
        <v>5528</v>
      </c>
      <c r="V1678">
        <v>271</v>
      </c>
      <c r="W1678">
        <v>0</v>
      </c>
      <c r="X1678">
        <v>1966</v>
      </c>
      <c r="Y1678">
        <v>2733</v>
      </c>
      <c r="Z1678">
        <v>1100</v>
      </c>
      <c r="AA1678">
        <v>0</v>
      </c>
      <c r="AB1678">
        <v>30</v>
      </c>
      <c r="AC1678">
        <v>5173</v>
      </c>
      <c r="AD1678">
        <v>0</v>
      </c>
      <c r="AE1678">
        <v>596</v>
      </c>
      <c r="AF1678">
        <v>345</v>
      </c>
      <c r="AG1678">
        <v>5419</v>
      </c>
      <c r="AH1678">
        <v>26</v>
      </c>
      <c r="AI1678">
        <v>9</v>
      </c>
      <c r="AJ1678">
        <v>0</v>
      </c>
      <c r="AK1678">
        <v>578</v>
      </c>
      <c r="AL1678">
        <v>5221</v>
      </c>
      <c r="AM1678">
        <v>0</v>
      </c>
      <c r="AN1678">
        <v>5799</v>
      </c>
      <c r="AO1678">
        <v>0.9206759786170029</v>
      </c>
      <c r="AP1678">
        <v>7.9324021382997073E-2</v>
      </c>
      <c r="AQ1678">
        <v>0</v>
      </c>
      <c r="AR1678">
        <v>0.17399551646835659</v>
      </c>
      <c r="AS1678">
        <v>0.1857216761510605</v>
      </c>
      <c r="AT1678">
        <v>0.1862390067252975</v>
      </c>
      <c r="AU1678">
        <v>0.13312640110363849</v>
      </c>
      <c r="AV1678">
        <v>9.5533712709087767E-2</v>
      </c>
      <c r="AW1678">
        <v>6.639075702707363E-2</v>
      </c>
      <c r="AX1678">
        <v>4.4317985859630968E-2</v>
      </c>
      <c r="AY1678">
        <v>3.7592688394550787E-2</v>
      </c>
      <c r="AZ1678">
        <v>1.6037247801345061E-2</v>
      </c>
      <c r="BA1678">
        <v>5.6044145542334882E-2</v>
      </c>
      <c r="BB1678">
        <v>5.0008622176237281E-3</v>
      </c>
      <c r="BC1678">
        <v>0</v>
      </c>
      <c r="BD1678">
        <v>0.95326780479393003</v>
      </c>
      <c r="BE1678">
        <v>4.6732195206070012E-2</v>
      </c>
      <c r="BF1678">
        <v>0</v>
      </c>
      <c r="BG1678">
        <v>0.33902396964993958</v>
      </c>
      <c r="BH1678">
        <v>0.47128815312985001</v>
      </c>
      <c r="BI1678">
        <v>0.18968787722021041</v>
      </c>
      <c r="BJ1678">
        <v>0</v>
      </c>
      <c r="BK1678">
        <v>5.1733057423693739E-3</v>
      </c>
      <c r="BL1678">
        <v>0.89205035350922568</v>
      </c>
      <c r="BM1678">
        <v>0</v>
      </c>
      <c r="BN1678">
        <v>0.1027763407484049</v>
      </c>
      <c r="BO1678">
        <v>5.9493016037247798E-2</v>
      </c>
      <c r="BP1678">
        <v>0.93447146059665465</v>
      </c>
      <c r="BQ1678">
        <v>4.4835316433867907E-3</v>
      </c>
      <c r="BR1678">
        <v>1.5519917227108119E-3</v>
      </c>
      <c r="BS1678">
        <v>0</v>
      </c>
      <c r="BT1678">
        <v>9.9672357302983267E-2</v>
      </c>
      <c r="BU1678">
        <v>0.90032764269701671</v>
      </c>
      <c r="BV1678">
        <v>0</v>
      </c>
      <c r="BW1678">
        <v>1</v>
      </c>
      <c r="BX1678" t="s">
        <v>2932</v>
      </c>
      <c r="BY1678">
        <v>15511</v>
      </c>
      <c r="BZ1678">
        <v>0.37386370962542709</v>
      </c>
      <c r="CA1678">
        <v>0</v>
      </c>
    </row>
    <row r="1679" spans="1:79" customFormat="1" x14ac:dyDescent="0.25">
      <c r="A1679" t="s">
        <v>2935</v>
      </c>
      <c r="B1679" t="s">
        <v>354</v>
      </c>
      <c r="C1679" t="s">
        <v>124</v>
      </c>
      <c r="D1679" t="s">
        <v>951</v>
      </c>
      <c r="E1679">
        <v>2022</v>
      </c>
      <c r="F1679">
        <v>3779</v>
      </c>
      <c r="G1679">
        <v>457</v>
      </c>
      <c r="H1679">
        <v>0</v>
      </c>
      <c r="I1679">
        <v>383</v>
      </c>
      <c r="J1679">
        <v>721</v>
      </c>
      <c r="K1679">
        <v>863</v>
      </c>
      <c r="L1679">
        <v>655</v>
      </c>
      <c r="M1679">
        <v>516</v>
      </c>
      <c r="N1679">
        <v>416</v>
      </c>
      <c r="O1679">
        <v>255</v>
      </c>
      <c r="P1679">
        <v>191</v>
      </c>
      <c r="Q1679">
        <v>73</v>
      </c>
      <c r="R1679">
        <v>16</v>
      </c>
      <c r="S1679">
        <v>147</v>
      </c>
      <c r="T1679">
        <v>0</v>
      </c>
      <c r="U1679">
        <v>3809</v>
      </c>
      <c r="V1679">
        <v>427</v>
      </c>
      <c r="W1679">
        <v>0</v>
      </c>
      <c r="X1679">
        <v>1759</v>
      </c>
      <c r="Y1679">
        <v>1789</v>
      </c>
      <c r="Z1679">
        <v>688</v>
      </c>
      <c r="AA1679">
        <v>0</v>
      </c>
      <c r="AB1679">
        <v>184</v>
      </c>
      <c r="AC1679">
        <v>3836</v>
      </c>
      <c r="AD1679">
        <v>0</v>
      </c>
      <c r="AE1679">
        <v>216</v>
      </c>
      <c r="AF1679">
        <v>547</v>
      </c>
      <c r="AG1679">
        <v>3658</v>
      </c>
      <c r="AH1679">
        <v>30</v>
      </c>
      <c r="AI1679">
        <v>1</v>
      </c>
      <c r="AJ1679">
        <v>0</v>
      </c>
      <c r="AK1679">
        <v>390</v>
      </c>
      <c r="AL1679">
        <v>3846</v>
      </c>
      <c r="AM1679">
        <v>0</v>
      </c>
      <c r="AN1679">
        <v>4236</v>
      </c>
      <c r="AO1679">
        <v>0.89211520302171865</v>
      </c>
      <c r="AP1679">
        <v>0.10788479697828141</v>
      </c>
      <c r="AQ1679">
        <v>0</v>
      </c>
      <c r="AR1679">
        <v>9.0415486307837578E-2</v>
      </c>
      <c r="AS1679">
        <v>0.17020774315391879</v>
      </c>
      <c r="AT1679">
        <v>0.2037299338999056</v>
      </c>
      <c r="AU1679">
        <v>0.15462700661000939</v>
      </c>
      <c r="AV1679">
        <v>0.1218130311614731</v>
      </c>
      <c r="AW1679">
        <v>9.8205854579792251E-2</v>
      </c>
      <c r="AX1679">
        <v>6.019830028328612E-2</v>
      </c>
      <c r="AY1679">
        <v>4.5089707271010387E-2</v>
      </c>
      <c r="AZ1679">
        <v>1.723323890462701E-2</v>
      </c>
      <c r="BA1679">
        <v>3.4702549575070817E-2</v>
      </c>
      <c r="BB1679">
        <v>3.7771482530689331E-3</v>
      </c>
      <c r="BC1679">
        <v>0</v>
      </c>
      <c r="BD1679">
        <v>0.89919735599622286</v>
      </c>
      <c r="BE1679">
        <v>0.1008026440037771</v>
      </c>
      <c r="BF1679">
        <v>0</v>
      </c>
      <c r="BG1679">
        <v>0.41525023607176581</v>
      </c>
      <c r="BH1679">
        <v>0.42233238904627007</v>
      </c>
      <c r="BI1679">
        <v>0.16241737488196409</v>
      </c>
      <c r="BJ1679">
        <v>0</v>
      </c>
      <c r="BK1679">
        <v>4.343720491029273E-2</v>
      </c>
      <c r="BL1679">
        <v>0.90557129367327671</v>
      </c>
      <c r="BM1679">
        <v>0</v>
      </c>
      <c r="BN1679">
        <v>5.0991501416430593E-2</v>
      </c>
      <c r="BO1679">
        <v>0.12913125590179411</v>
      </c>
      <c r="BP1679">
        <v>0.86355051935788485</v>
      </c>
      <c r="BQ1679">
        <v>7.0821529745042494E-3</v>
      </c>
      <c r="BR1679">
        <v>2.3607176581680829E-4</v>
      </c>
      <c r="BS1679">
        <v>0</v>
      </c>
      <c r="BT1679">
        <v>9.2067988668555242E-2</v>
      </c>
      <c r="BU1679">
        <v>0.90793201133144474</v>
      </c>
      <c r="BV1679">
        <v>0</v>
      </c>
      <c r="BW1679">
        <v>1</v>
      </c>
      <c r="BX1679" t="s">
        <v>2932</v>
      </c>
      <c r="BY1679">
        <v>15511</v>
      </c>
      <c r="BZ1679">
        <v>0.27309651215266578</v>
      </c>
      <c r="CA1679">
        <v>0</v>
      </c>
    </row>
    <row r="1680" spans="1:79" customFormat="1" x14ac:dyDescent="0.25">
      <c r="A1680" t="s">
        <v>2936</v>
      </c>
      <c r="B1680" t="s">
        <v>354</v>
      </c>
      <c r="C1680" t="s">
        <v>124</v>
      </c>
      <c r="D1680" t="s">
        <v>953</v>
      </c>
      <c r="E1680">
        <v>2022</v>
      </c>
      <c r="F1680">
        <v>1218</v>
      </c>
      <c r="G1680">
        <v>104</v>
      </c>
      <c r="H1680">
        <v>0</v>
      </c>
      <c r="I1680">
        <v>194</v>
      </c>
      <c r="J1680">
        <v>244</v>
      </c>
      <c r="K1680">
        <v>264</v>
      </c>
      <c r="L1680">
        <v>185</v>
      </c>
      <c r="M1680">
        <v>143</v>
      </c>
      <c r="N1680">
        <v>101</v>
      </c>
      <c r="O1680">
        <v>63</v>
      </c>
      <c r="P1680">
        <v>39</v>
      </c>
      <c r="Q1680">
        <v>22</v>
      </c>
      <c r="R1680">
        <v>7</v>
      </c>
      <c r="S1680">
        <v>60</v>
      </c>
      <c r="T1680">
        <v>0</v>
      </c>
      <c r="U1680">
        <v>1250</v>
      </c>
      <c r="V1680">
        <v>72</v>
      </c>
      <c r="W1680">
        <v>0</v>
      </c>
      <c r="X1680">
        <v>709</v>
      </c>
      <c r="Y1680">
        <v>343</v>
      </c>
      <c r="Z1680">
        <v>270</v>
      </c>
      <c r="AA1680">
        <v>0</v>
      </c>
      <c r="AB1680">
        <v>38</v>
      </c>
      <c r="AC1680">
        <v>864</v>
      </c>
      <c r="AD1680">
        <v>0</v>
      </c>
      <c r="AE1680">
        <v>420</v>
      </c>
      <c r="AF1680">
        <v>202</v>
      </c>
      <c r="AG1680">
        <v>957</v>
      </c>
      <c r="AH1680">
        <v>158</v>
      </c>
      <c r="AI1680">
        <v>5</v>
      </c>
      <c r="AJ1680">
        <v>0</v>
      </c>
      <c r="AK1680">
        <v>78</v>
      </c>
      <c r="AL1680">
        <v>1241</v>
      </c>
      <c r="AM1680">
        <v>3</v>
      </c>
      <c r="AN1680">
        <v>1322</v>
      </c>
      <c r="AO1680">
        <v>0.92133131618759456</v>
      </c>
      <c r="AP1680">
        <v>7.8668683812405452E-2</v>
      </c>
      <c r="AQ1680">
        <v>0</v>
      </c>
      <c r="AR1680">
        <v>0.14674735249621779</v>
      </c>
      <c r="AS1680">
        <v>0.18456883509833591</v>
      </c>
      <c r="AT1680">
        <v>0.19969742813918309</v>
      </c>
      <c r="AU1680">
        <v>0.13993948562783659</v>
      </c>
      <c r="AV1680">
        <v>0.1081694402420575</v>
      </c>
      <c r="AW1680">
        <v>7.6399394856278363E-2</v>
      </c>
      <c r="AX1680">
        <v>4.7655068078668678E-2</v>
      </c>
      <c r="AY1680">
        <v>2.9500756429652039E-2</v>
      </c>
      <c r="AZ1680">
        <v>1.6641452344931921E-2</v>
      </c>
      <c r="BA1680">
        <v>4.5385779122541603E-2</v>
      </c>
      <c r="BB1680">
        <v>5.2950075642965201E-3</v>
      </c>
      <c r="BC1680">
        <v>0</v>
      </c>
      <c r="BD1680">
        <v>0.9455370650529501</v>
      </c>
      <c r="BE1680">
        <v>5.4462934947049922E-2</v>
      </c>
      <c r="BF1680">
        <v>0</v>
      </c>
      <c r="BG1680">
        <v>0.5363086232980333</v>
      </c>
      <c r="BH1680">
        <v>0.25945537065052948</v>
      </c>
      <c r="BI1680">
        <v>0.20423600605143721</v>
      </c>
      <c r="BJ1680">
        <v>0</v>
      </c>
      <c r="BK1680">
        <v>2.8744326777609679E-2</v>
      </c>
      <c r="BL1680">
        <v>0.65355521936459904</v>
      </c>
      <c r="BM1680">
        <v>0</v>
      </c>
      <c r="BN1680">
        <v>0.31770045385779122</v>
      </c>
      <c r="BO1680">
        <v>0.1527987897125567</v>
      </c>
      <c r="BP1680">
        <v>0.72390317700453854</v>
      </c>
      <c r="BQ1680">
        <v>0.11951588502269291</v>
      </c>
      <c r="BR1680">
        <v>3.7821482602118E-3</v>
      </c>
      <c r="BS1680">
        <v>0</v>
      </c>
      <c r="BT1680">
        <v>5.9001512859304092E-2</v>
      </c>
      <c r="BU1680">
        <v>0.93872919818456879</v>
      </c>
      <c r="BV1680">
        <v>2.2692889561270798E-3</v>
      </c>
      <c r="BW1680">
        <v>1</v>
      </c>
      <c r="BX1680" t="s">
        <v>2932</v>
      </c>
      <c r="BY1680">
        <v>15511</v>
      </c>
      <c r="BZ1680">
        <v>8.5229836889949062E-2</v>
      </c>
      <c r="CA1680">
        <v>0</v>
      </c>
    </row>
    <row r="1681" spans="1:79" customFormat="1" x14ac:dyDescent="0.25">
      <c r="A1681" t="s">
        <v>2937</v>
      </c>
      <c r="B1681" t="s">
        <v>354</v>
      </c>
      <c r="C1681" t="s">
        <v>123</v>
      </c>
      <c r="D1681" t="s">
        <v>44</v>
      </c>
      <c r="E1681">
        <v>2022</v>
      </c>
      <c r="F1681">
        <v>11797</v>
      </c>
      <c r="G1681">
        <v>1347</v>
      </c>
      <c r="H1681">
        <v>0</v>
      </c>
      <c r="I1681">
        <v>1764</v>
      </c>
      <c r="J1681">
        <v>2020</v>
      </c>
      <c r="K1681">
        <v>1964</v>
      </c>
      <c r="L1681">
        <v>1832</v>
      </c>
      <c r="M1681">
        <v>1525</v>
      </c>
      <c r="N1681">
        <v>1339</v>
      </c>
      <c r="O1681">
        <v>1061</v>
      </c>
      <c r="P1681">
        <v>699</v>
      </c>
      <c r="Q1681">
        <v>266</v>
      </c>
      <c r="R1681">
        <v>55</v>
      </c>
      <c r="S1681">
        <v>619</v>
      </c>
      <c r="T1681">
        <v>0</v>
      </c>
      <c r="U1681">
        <v>11122</v>
      </c>
      <c r="V1681">
        <v>26</v>
      </c>
      <c r="W1681">
        <v>1996</v>
      </c>
      <c r="X1681">
        <v>7213</v>
      </c>
      <c r="Y1681">
        <v>3378</v>
      </c>
      <c r="Z1681">
        <v>2504</v>
      </c>
      <c r="AA1681">
        <v>49</v>
      </c>
      <c r="AB1681">
        <v>556</v>
      </c>
      <c r="AC1681">
        <v>12103</v>
      </c>
      <c r="AD1681">
        <v>76</v>
      </c>
      <c r="AE1681">
        <v>409</v>
      </c>
      <c r="AF1681">
        <v>266</v>
      </c>
      <c r="AG1681">
        <v>12259</v>
      </c>
      <c r="AH1681">
        <v>72</v>
      </c>
      <c r="AI1681">
        <v>22</v>
      </c>
      <c r="AJ1681">
        <v>525</v>
      </c>
      <c r="AK1681">
        <v>871</v>
      </c>
      <c r="AL1681">
        <v>12216</v>
      </c>
      <c r="AM1681">
        <v>57</v>
      </c>
      <c r="AN1681">
        <v>13144</v>
      </c>
      <c r="AO1681">
        <v>0.89751978088861839</v>
      </c>
      <c r="AP1681">
        <v>0.1024802191113816</v>
      </c>
      <c r="AQ1681">
        <v>0</v>
      </c>
      <c r="AR1681">
        <v>0.13420572124163119</v>
      </c>
      <c r="AS1681">
        <v>0.1536822884966525</v>
      </c>
      <c r="AT1681">
        <v>0.14942178940961659</v>
      </c>
      <c r="AU1681">
        <v>0.13937918441874619</v>
      </c>
      <c r="AV1681">
        <v>0.11602251978088859</v>
      </c>
      <c r="AW1681">
        <v>0.1018715763846622</v>
      </c>
      <c r="AX1681">
        <v>8.072124163116251E-2</v>
      </c>
      <c r="AY1681">
        <v>5.318015824710895E-2</v>
      </c>
      <c r="AZ1681">
        <v>2.023737066342057E-2</v>
      </c>
      <c r="BA1681">
        <v>4.7093730979914789E-2</v>
      </c>
      <c r="BB1681">
        <v>4.1844187461959831E-3</v>
      </c>
      <c r="BC1681">
        <v>0</v>
      </c>
      <c r="BD1681">
        <v>0.84616555082166767</v>
      </c>
      <c r="BE1681">
        <v>1.9780888618381011E-3</v>
      </c>
      <c r="BF1681">
        <v>0.15185636031649419</v>
      </c>
      <c r="BG1681">
        <v>0.54876749847839323</v>
      </c>
      <c r="BH1681">
        <v>0.25699939135727329</v>
      </c>
      <c r="BI1681">
        <v>0.19050517346317711</v>
      </c>
      <c r="BJ1681">
        <v>3.727936701156421E-3</v>
      </c>
      <c r="BK1681">
        <v>4.2300669506999393E-2</v>
      </c>
      <c r="BL1681">
        <v>0.92080036518563602</v>
      </c>
      <c r="BM1681">
        <v>5.7821059038344492E-3</v>
      </c>
      <c r="BN1681">
        <v>3.111685940353013E-2</v>
      </c>
      <c r="BO1681">
        <v>2.023737066342057E-2</v>
      </c>
      <c r="BP1681">
        <v>0.93266889835666467</v>
      </c>
      <c r="BQ1681">
        <v>5.4777845404747416E-3</v>
      </c>
      <c r="BR1681">
        <v>1.6737674984783929E-3</v>
      </c>
      <c r="BS1681">
        <v>3.9942178940961658E-2</v>
      </c>
      <c r="BT1681">
        <v>6.6265976871576385E-2</v>
      </c>
      <c r="BU1681">
        <v>0.92939744370054778</v>
      </c>
      <c r="BV1681">
        <v>4.3365794278758356E-3</v>
      </c>
      <c r="BW1681">
        <v>1</v>
      </c>
      <c r="BX1681" t="s">
        <v>2938</v>
      </c>
      <c r="BY1681">
        <v>13144</v>
      </c>
      <c r="BZ1681">
        <v>1</v>
      </c>
      <c r="CA1681">
        <v>0</v>
      </c>
    </row>
    <row r="1682" spans="1:79" customFormat="1" x14ac:dyDescent="0.25">
      <c r="A1682" t="s">
        <v>2939</v>
      </c>
      <c r="B1682" t="s">
        <v>354</v>
      </c>
      <c r="C1682" t="s">
        <v>123</v>
      </c>
      <c r="D1682" t="s">
        <v>947</v>
      </c>
      <c r="E1682">
        <v>2022</v>
      </c>
      <c r="F1682">
        <v>1803</v>
      </c>
      <c r="G1682">
        <v>186</v>
      </c>
      <c r="H1682">
        <v>0</v>
      </c>
      <c r="I1682">
        <v>247</v>
      </c>
      <c r="J1682">
        <v>312</v>
      </c>
      <c r="K1682">
        <v>315</v>
      </c>
      <c r="L1682">
        <v>315</v>
      </c>
      <c r="M1682">
        <v>228</v>
      </c>
      <c r="N1682">
        <v>231</v>
      </c>
      <c r="O1682">
        <v>146</v>
      </c>
      <c r="P1682">
        <v>100</v>
      </c>
      <c r="Q1682">
        <v>33</v>
      </c>
      <c r="R1682">
        <v>6</v>
      </c>
      <c r="S1682">
        <v>56</v>
      </c>
      <c r="T1682">
        <v>0</v>
      </c>
      <c r="U1682">
        <v>1670</v>
      </c>
      <c r="V1682">
        <v>4</v>
      </c>
      <c r="W1682">
        <v>315</v>
      </c>
      <c r="X1682">
        <v>1107</v>
      </c>
      <c r="Y1682">
        <v>523</v>
      </c>
      <c r="Z1682">
        <v>349</v>
      </c>
      <c r="AA1682">
        <v>10</v>
      </c>
      <c r="AB1682">
        <v>215</v>
      </c>
      <c r="AC1682">
        <v>1723</v>
      </c>
      <c r="AD1682">
        <v>6</v>
      </c>
      <c r="AE1682">
        <v>45</v>
      </c>
      <c r="AF1682">
        <v>57</v>
      </c>
      <c r="AG1682">
        <v>1877</v>
      </c>
      <c r="AH1682">
        <v>6</v>
      </c>
      <c r="AI1682">
        <v>3</v>
      </c>
      <c r="AJ1682">
        <v>46</v>
      </c>
      <c r="AK1682">
        <v>158</v>
      </c>
      <c r="AL1682">
        <v>1823</v>
      </c>
      <c r="AM1682">
        <v>8</v>
      </c>
      <c r="AN1682">
        <v>1989</v>
      </c>
      <c r="AO1682">
        <v>0.90648567119155354</v>
      </c>
      <c r="AP1682">
        <v>9.3514328808446456E-2</v>
      </c>
      <c r="AQ1682">
        <v>0</v>
      </c>
      <c r="AR1682">
        <v>0.1241830065359477</v>
      </c>
      <c r="AS1682">
        <v>0.15686274509803921</v>
      </c>
      <c r="AT1682">
        <v>0.15837104072398189</v>
      </c>
      <c r="AU1682">
        <v>0.15837104072398189</v>
      </c>
      <c r="AV1682">
        <v>0.114630467571644</v>
      </c>
      <c r="AW1682">
        <v>0.1161387631975867</v>
      </c>
      <c r="AX1682">
        <v>7.3403720462543995E-2</v>
      </c>
      <c r="AY1682">
        <v>5.0276520864756161E-2</v>
      </c>
      <c r="AZ1682">
        <v>1.6591251885369529E-2</v>
      </c>
      <c r="BA1682">
        <v>2.815485168426345E-2</v>
      </c>
      <c r="BB1682">
        <v>3.0165912518853701E-3</v>
      </c>
      <c r="BC1682">
        <v>0</v>
      </c>
      <c r="BD1682">
        <v>0.83961789844142787</v>
      </c>
      <c r="BE1682">
        <v>2.0110608345902461E-3</v>
      </c>
      <c r="BF1682">
        <v>0.15837104072398189</v>
      </c>
      <c r="BG1682">
        <v>0.5565610859728507</v>
      </c>
      <c r="BH1682">
        <v>0.26294620412267472</v>
      </c>
      <c r="BI1682">
        <v>0.17546505781799901</v>
      </c>
      <c r="BJ1682">
        <v>5.0276520864756162E-3</v>
      </c>
      <c r="BK1682">
        <v>0.1080945198592257</v>
      </c>
      <c r="BL1682">
        <v>0.86626445449974865</v>
      </c>
      <c r="BM1682">
        <v>3.0165912518853701E-3</v>
      </c>
      <c r="BN1682">
        <v>2.2624434389140271E-2</v>
      </c>
      <c r="BO1682">
        <v>2.8657616892911009E-2</v>
      </c>
      <c r="BP1682">
        <v>0.94369029663147308</v>
      </c>
      <c r="BQ1682">
        <v>3.0165912518853701E-3</v>
      </c>
      <c r="BR1682">
        <v>1.508295625942685E-3</v>
      </c>
      <c r="BS1682">
        <v>2.3127199597787831E-2</v>
      </c>
      <c r="BT1682">
        <v>7.9436902966314726E-2</v>
      </c>
      <c r="BU1682">
        <v>0.91654097536450474</v>
      </c>
      <c r="BV1682">
        <v>4.0221216691804923E-3</v>
      </c>
      <c r="BW1682">
        <v>1</v>
      </c>
      <c r="BX1682" t="s">
        <v>2938</v>
      </c>
      <c r="BY1682">
        <v>13144</v>
      </c>
      <c r="BZ1682">
        <v>0.15132379793061471</v>
      </c>
      <c r="CA1682">
        <v>0</v>
      </c>
    </row>
    <row r="1683" spans="1:79" customFormat="1" x14ac:dyDescent="0.25">
      <c r="A1683" t="s">
        <v>2940</v>
      </c>
      <c r="B1683" t="s">
        <v>354</v>
      </c>
      <c r="C1683" t="s">
        <v>123</v>
      </c>
      <c r="D1683" t="s">
        <v>949</v>
      </c>
      <c r="E1683">
        <v>2022</v>
      </c>
      <c r="F1683">
        <v>4178</v>
      </c>
      <c r="G1683">
        <v>489</v>
      </c>
      <c r="H1683">
        <v>0</v>
      </c>
      <c r="I1683">
        <v>705</v>
      </c>
      <c r="J1683">
        <v>737</v>
      </c>
      <c r="K1683">
        <v>680</v>
      </c>
      <c r="L1683">
        <v>641</v>
      </c>
      <c r="M1683">
        <v>554</v>
      </c>
      <c r="N1683">
        <v>435</v>
      </c>
      <c r="O1683">
        <v>366</v>
      </c>
      <c r="P1683">
        <v>209</v>
      </c>
      <c r="Q1683">
        <v>88</v>
      </c>
      <c r="R1683">
        <v>18</v>
      </c>
      <c r="S1683">
        <v>234</v>
      </c>
      <c r="T1683">
        <v>0</v>
      </c>
      <c r="U1683">
        <v>3958</v>
      </c>
      <c r="V1683">
        <v>7</v>
      </c>
      <c r="W1683">
        <v>702</v>
      </c>
      <c r="X1683">
        <v>2462</v>
      </c>
      <c r="Y1683">
        <v>1217</v>
      </c>
      <c r="Z1683">
        <v>978</v>
      </c>
      <c r="AA1683">
        <v>10</v>
      </c>
      <c r="AB1683">
        <v>20</v>
      </c>
      <c r="AC1683">
        <v>4610</v>
      </c>
      <c r="AD1683">
        <v>4</v>
      </c>
      <c r="AE1683">
        <v>33</v>
      </c>
      <c r="AF1683">
        <v>24</v>
      </c>
      <c r="AG1683">
        <v>4575</v>
      </c>
      <c r="AH1683">
        <v>6</v>
      </c>
      <c r="AI1683">
        <v>2</v>
      </c>
      <c r="AJ1683">
        <v>60</v>
      </c>
      <c r="AK1683">
        <v>246</v>
      </c>
      <c r="AL1683">
        <v>4403</v>
      </c>
      <c r="AM1683">
        <v>18</v>
      </c>
      <c r="AN1683">
        <v>4667</v>
      </c>
      <c r="AO1683">
        <v>0.89522176987358049</v>
      </c>
      <c r="AP1683">
        <v>0.1047782301264195</v>
      </c>
      <c r="AQ1683">
        <v>0</v>
      </c>
      <c r="AR1683">
        <v>0.15106063852581961</v>
      </c>
      <c r="AS1683">
        <v>0.157917291622027</v>
      </c>
      <c r="AT1683">
        <v>0.14570387829440751</v>
      </c>
      <c r="AU1683">
        <v>0.13734733233340479</v>
      </c>
      <c r="AV1683">
        <v>0.11870580672809081</v>
      </c>
      <c r="AW1683">
        <v>9.3207628026569525E-2</v>
      </c>
      <c r="AX1683">
        <v>7.842296978787229E-2</v>
      </c>
      <c r="AY1683">
        <v>4.4782515534604668E-2</v>
      </c>
      <c r="AZ1683">
        <v>1.8855796014570391E-2</v>
      </c>
      <c r="BA1683">
        <v>5.0139275766016712E-2</v>
      </c>
      <c r="BB1683">
        <v>3.8568673666166701E-3</v>
      </c>
      <c r="BC1683">
        <v>0</v>
      </c>
      <c r="BD1683">
        <v>0.84808227983715445</v>
      </c>
      <c r="BE1683">
        <v>1.4998928647953721E-3</v>
      </c>
      <c r="BF1683">
        <v>0.15041782729805009</v>
      </c>
      <c r="BG1683">
        <v>0.52753374758945792</v>
      </c>
      <c r="BH1683">
        <v>0.26076708806513821</v>
      </c>
      <c r="BI1683">
        <v>0.20955646025283911</v>
      </c>
      <c r="BJ1683">
        <v>2.142704092564817E-3</v>
      </c>
      <c r="BK1683">
        <v>4.2854081851296339E-3</v>
      </c>
      <c r="BL1683">
        <v>0.98778658667238051</v>
      </c>
      <c r="BM1683">
        <v>8.5708163702592668E-4</v>
      </c>
      <c r="BN1683">
        <v>7.0709235054638954E-3</v>
      </c>
      <c r="BO1683">
        <v>5.1424898221555607E-3</v>
      </c>
      <c r="BP1683">
        <v>0.98028712234840365</v>
      </c>
      <c r="BQ1683">
        <v>1.28562245553889E-3</v>
      </c>
      <c r="BR1683">
        <v>4.2854081851296329E-4</v>
      </c>
      <c r="BS1683">
        <v>1.2856224555388899E-2</v>
      </c>
      <c r="BT1683">
        <v>5.2710520677094502E-2</v>
      </c>
      <c r="BU1683">
        <v>0.9434326119562888</v>
      </c>
      <c r="BV1683">
        <v>3.8568673666166701E-3</v>
      </c>
      <c r="BW1683">
        <v>1</v>
      </c>
      <c r="BX1683" t="s">
        <v>2938</v>
      </c>
      <c r="BY1683">
        <v>13144</v>
      </c>
      <c r="BZ1683">
        <v>0.35506695069993921</v>
      </c>
      <c r="CA1683">
        <v>0</v>
      </c>
    </row>
    <row r="1684" spans="1:79" customFormat="1" x14ac:dyDescent="0.25">
      <c r="A1684" t="s">
        <v>2941</v>
      </c>
      <c r="B1684" t="s">
        <v>354</v>
      </c>
      <c r="C1684" t="s">
        <v>123</v>
      </c>
      <c r="D1684" t="s">
        <v>951</v>
      </c>
      <c r="E1684">
        <v>2022</v>
      </c>
      <c r="F1684">
        <v>4535</v>
      </c>
      <c r="G1684">
        <v>550</v>
      </c>
      <c r="H1684">
        <v>0</v>
      </c>
      <c r="I1684">
        <v>619</v>
      </c>
      <c r="J1684">
        <v>768</v>
      </c>
      <c r="K1684">
        <v>754</v>
      </c>
      <c r="L1684">
        <v>664</v>
      </c>
      <c r="M1684">
        <v>587</v>
      </c>
      <c r="N1684">
        <v>552</v>
      </c>
      <c r="O1684">
        <v>441</v>
      </c>
      <c r="P1684">
        <v>312</v>
      </c>
      <c r="Q1684">
        <v>101</v>
      </c>
      <c r="R1684">
        <v>23</v>
      </c>
      <c r="S1684">
        <v>264</v>
      </c>
      <c r="T1684">
        <v>0</v>
      </c>
      <c r="U1684">
        <v>4333</v>
      </c>
      <c r="V1684">
        <v>12</v>
      </c>
      <c r="W1684">
        <v>740</v>
      </c>
      <c r="X1684">
        <v>2876</v>
      </c>
      <c r="Y1684">
        <v>1326</v>
      </c>
      <c r="Z1684">
        <v>865</v>
      </c>
      <c r="AA1684">
        <v>18</v>
      </c>
      <c r="AB1684">
        <v>210</v>
      </c>
      <c r="AC1684">
        <v>4797</v>
      </c>
      <c r="AD1684">
        <v>8</v>
      </c>
      <c r="AE1684">
        <v>70</v>
      </c>
      <c r="AF1684">
        <v>87</v>
      </c>
      <c r="AG1684">
        <v>4876</v>
      </c>
      <c r="AH1684">
        <v>7</v>
      </c>
      <c r="AI1684">
        <v>11</v>
      </c>
      <c r="AJ1684">
        <v>104</v>
      </c>
      <c r="AK1684">
        <v>379</v>
      </c>
      <c r="AL1684">
        <v>4682</v>
      </c>
      <c r="AM1684">
        <v>24</v>
      </c>
      <c r="AN1684">
        <v>5085</v>
      </c>
      <c r="AO1684">
        <v>0.89183874139626351</v>
      </c>
      <c r="AP1684">
        <v>0.1081612586037365</v>
      </c>
      <c r="AQ1684">
        <v>0</v>
      </c>
      <c r="AR1684">
        <v>0.12173058013765981</v>
      </c>
      <c r="AS1684">
        <v>0.15103244837758109</v>
      </c>
      <c r="AT1684">
        <v>0.1482792527040315</v>
      </c>
      <c r="AU1684">
        <v>0.13058013765978371</v>
      </c>
      <c r="AV1684">
        <v>0.1154375614552606</v>
      </c>
      <c r="AW1684">
        <v>0.1085545722713864</v>
      </c>
      <c r="AX1684">
        <v>8.6725663716814158E-2</v>
      </c>
      <c r="AY1684">
        <v>6.135693215339233E-2</v>
      </c>
      <c r="AZ1684">
        <v>1.9862340216322522E-2</v>
      </c>
      <c r="BA1684">
        <v>5.191740412979351E-2</v>
      </c>
      <c r="BB1684">
        <v>4.5231071779744348E-3</v>
      </c>
      <c r="BC1684">
        <v>0</v>
      </c>
      <c r="BD1684">
        <v>0.85211406096361852</v>
      </c>
      <c r="BE1684">
        <v>2.359882005899705E-3</v>
      </c>
      <c r="BF1684">
        <v>0.1455260570304818</v>
      </c>
      <c r="BG1684">
        <v>0.56558505408062931</v>
      </c>
      <c r="BH1684">
        <v>0.26076696165191737</v>
      </c>
      <c r="BI1684">
        <v>0.1701081612586037</v>
      </c>
      <c r="BJ1684">
        <v>3.539823008849557E-3</v>
      </c>
      <c r="BK1684">
        <v>4.1297935103244837E-2</v>
      </c>
      <c r="BL1684">
        <v>0.94336283185840708</v>
      </c>
      <c r="BM1684">
        <v>1.573254670599803E-3</v>
      </c>
      <c r="BN1684">
        <v>1.376597836774828E-2</v>
      </c>
      <c r="BO1684">
        <v>1.7109144542772861E-2</v>
      </c>
      <c r="BP1684">
        <v>0.95889872173058011</v>
      </c>
      <c r="BQ1684">
        <v>1.3765978367748281E-3</v>
      </c>
      <c r="BR1684">
        <v>2.163225172074729E-3</v>
      </c>
      <c r="BS1684">
        <v>2.0452310717797441E-2</v>
      </c>
      <c r="BT1684">
        <v>7.4532940019665678E-2</v>
      </c>
      <c r="BU1684">
        <v>0.92074729596853488</v>
      </c>
      <c r="BV1684">
        <v>4.71976401179941E-3</v>
      </c>
      <c r="BW1684">
        <v>1</v>
      </c>
      <c r="BX1684" t="s">
        <v>2938</v>
      </c>
      <c r="BY1684">
        <v>13144</v>
      </c>
      <c r="BZ1684">
        <v>0.38686853317102859</v>
      </c>
      <c r="CA1684">
        <v>0</v>
      </c>
    </row>
    <row r="1685" spans="1:79" customFormat="1" x14ac:dyDescent="0.25">
      <c r="A1685" t="s">
        <v>2942</v>
      </c>
      <c r="B1685" t="s">
        <v>354</v>
      </c>
      <c r="C1685" t="s">
        <v>123</v>
      </c>
      <c r="D1685" t="s">
        <v>953</v>
      </c>
      <c r="E1685">
        <v>2022</v>
      </c>
      <c r="F1685">
        <v>1143</v>
      </c>
      <c r="G1685">
        <v>114</v>
      </c>
      <c r="H1685">
        <v>0</v>
      </c>
      <c r="I1685">
        <v>174</v>
      </c>
      <c r="J1685">
        <v>180</v>
      </c>
      <c r="K1685">
        <v>190</v>
      </c>
      <c r="L1685">
        <v>187</v>
      </c>
      <c r="M1685">
        <v>141</v>
      </c>
      <c r="N1685">
        <v>114</v>
      </c>
      <c r="O1685">
        <v>94</v>
      </c>
      <c r="P1685">
        <v>69</v>
      </c>
      <c r="Q1685">
        <v>40</v>
      </c>
      <c r="R1685">
        <v>8</v>
      </c>
      <c r="S1685">
        <v>60</v>
      </c>
      <c r="T1685">
        <v>0</v>
      </c>
      <c r="U1685">
        <v>1041</v>
      </c>
      <c r="V1685">
        <v>1</v>
      </c>
      <c r="W1685">
        <v>215</v>
      </c>
      <c r="X1685">
        <v>710</v>
      </c>
      <c r="Y1685">
        <v>273</v>
      </c>
      <c r="Z1685">
        <v>267</v>
      </c>
      <c r="AA1685">
        <v>7</v>
      </c>
      <c r="AB1685">
        <v>99</v>
      </c>
      <c r="AC1685">
        <v>887</v>
      </c>
      <c r="AD1685">
        <v>13</v>
      </c>
      <c r="AE1685">
        <v>258</v>
      </c>
      <c r="AF1685">
        <v>91</v>
      </c>
      <c r="AG1685">
        <v>866</v>
      </c>
      <c r="AH1685">
        <v>51</v>
      </c>
      <c r="AI1685">
        <v>6</v>
      </c>
      <c r="AJ1685">
        <v>243</v>
      </c>
      <c r="AK1685">
        <v>77</v>
      </c>
      <c r="AL1685">
        <v>1173</v>
      </c>
      <c r="AM1685">
        <v>7</v>
      </c>
      <c r="AN1685">
        <v>1257</v>
      </c>
      <c r="AO1685">
        <v>0.90930787589498807</v>
      </c>
      <c r="AP1685">
        <v>9.0692124105011929E-2</v>
      </c>
      <c r="AQ1685">
        <v>0</v>
      </c>
      <c r="AR1685">
        <v>0.13842482100238659</v>
      </c>
      <c r="AS1685">
        <v>0.14319809069212411</v>
      </c>
      <c r="AT1685">
        <v>0.15115354017501989</v>
      </c>
      <c r="AU1685">
        <v>0.14876690533015119</v>
      </c>
      <c r="AV1685">
        <v>0.1121718377088305</v>
      </c>
      <c r="AW1685">
        <v>9.0692124105011929E-2</v>
      </c>
      <c r="AX1685">
        <v>7.4781225139220364E-2</v>
      </c>
      <c r="AY1685">
        <v>5.4892601431980909E-2</v>
      </c>
      <c r="AZ1685">
        <v>3.1821797931583143E-2</v>
      </c>
      <c r="BA1685">
        <v>4.77326968973747E-2</v>
      </c>
      <c r="BB1685">
        <v>6.3643595863166272E-3</v>
      </c>
      <c r="BC1685">
        <v>0</v>
      </c>
      <c r="BD1685">
        <v>0.82816229116945106</v>
      </c>
      <c r="BE1685">
        <v>7.955449482895784E-4</v>
      </c>
      <c r="BF1685">
        <v>0.17104216388225929</v>
      </c>
      <c r="BG1685">
        <v>0.56483691328560059</v>
      </c>
      <c r="BH1685">
        <v>0.21718377088305491</v>
      </c>
      <c r="BI1685">
        <v>0.21241050119331739</v>
      </c>
      <c r="BJ1685">
        <v>5.5688146380270488E-3</v>
      </c>
      <c r="BK1685">
        <v>7.8758949880668255E-2</v>
      </c>
      <c r="BL1685">
        <v>0.705648369132856</v>
      </c>
      <c r="BM1685">
        <v>1.034208432776452E-2</v>
      </c>
      <c r="BN1685">
        <v>0.2052505966587112</v>
      </c>
      <c r="BO1685">
        <v>7.2394590294351635E-2</v>
      </c>
      <c r="BP1685">
        <v>0.68894192521877484</v>
      </c>
      <c r="BQ1685">
        <v>4.0572792362768499E-2</v>
      </c>
      <c r="BR1685">
        <v>4.7732696897374704E-3</v>
      </c>
      <c r="BS1685">
        <v>0.1933174224343675</v>
      </c>
      <c r="BT1685">
        <v>6.1256961018297543E-2</v>
      </c>
      <c r="BU1685">
        <v>0.93317422434367536</v>
      </c>
      <c r="BV1685">
        <v>5.5688146380270488E-3</v>
      </c>
      <c r="BW1685">
        <v>1</v>
      </c>
      <c r="BX1685" t="s">
        <v>2938</v>
      </c>
      <c r="BY1685">
        <v>13144</v>
      </c>
      <c r="BZ1685">
        <v>9.5632988435788185E-2</v>
      </c>
      <c r="CA1685">
        <v>0</v>
      </c>
    </row>
    <row r="1686" spans="1:79" customFormat="1" x14ac:dyDescent="0.25">
      <c r="A1686" t="s">
        <v>2943</v>
      </c>
      <c r="B1686" t="s">
        <v>354</v>
      </c>
      <c r="C1686" t="s">
        <v>123</v>
      </c>
      <c r="D1686" t="s">
        <v>961</v>
      </c>
      <c r="E1686">
        <v>2022</v>
      </c>
      <c r="F1686">
        <v>138</v>
      </c>
      <c r="G1686">
        <v>8</v>
      </c>
      <c r="H1686">
        <v>0</v>
      </c>
      <c r="I1686">
        <v>19</v>
      </c>
      <c r="J1686">
        <v>23</v>
      </c>
      <c r="K1686">
        <v>25</v>
      </c>
      <c r="L1686">
        <v>25</v>
      </c>
      <c r="M1686">
        <v>15</v>
      </c>
      <c r="N1686">
        <v>7</v>
      </c>
      <c r="O1686">
        <v>14</v>
      </c>
      <c r="P1686">
        <v>9</v>
      </c>
      <c r="Q1686">
        <v>4</v>
      </c>
      <c r="R1686">
        <v>0</v>
      </c>
      <c r="S1686">
        <v>5</v>
      </c>
      <c r="T1686">
        <v>0</v>
      </c>
      <c r="U1686">
        <v>120</v>
      </c>
      <c r="V1686">
        <v>2</v>
      </c>
      <c r="W1686">
        <v>24</v>
      </c>
      <c r="X1686">
        <v>58</v>
      </c>
      <c r="Y1686">
        <v>39</v>
      </c>
      <c r="Z1686">
        <v>45</v>
      </c>
      <c r="AA1686">
        <v>4</v>
      </c>
      <c r="AB1686">
        <v>12</v>
      </c>
      <c r="AC1686">
        <v>86</v>
      </c>
      <c r="AD1686">
        <v>45</v>
      </c>
      <c r="AE1686">
        <v>3</v>
      </c>
      <c r="AF1686">
        <v>7</v>
      </c>
      <c r="AG1686">
        <v>65</v>
      </c>
      <c r="AH1686">
        <v>2</v>
      </c>
      <c r="AI1686">
        <v>0</v>
      </c>
      <c r="AJ1686">
        <v>72</v>
      </c>
      <c r="AK1686">
        <v>11</v>
      </c>
      <c r="AL1686">
        <v>135</v>
      </c>
      <c r="AM1686">
        <v>0</v>
      </c>
      <c r="AN1686">
        <v>146</v>
      </c>
      <c r="AO1686">
        <v>0.9452054794520548</v>
      </c>
      <c r="AP1686">
        <v>5.4794520547945202E-2</v>
      </c>
      <c r="AQ1686">
        <v>0</v>
      </c>
      <c r="AR1686">
        <v>0.13013698630136991</v>
      </c>
      <c r="AS1686">
        <v>0.15753424657534251</v>
      </c>
      <c r="AT1686">
        <v>0.17123287671232881</v>
      </c>
      <c r="AU1686">
        <v>0.17123287671232881</v>
      </c>
      <c r="AV1686">
        <v>0.1027397260273973</v>
      </c>
      <c r="AW1686">
        <v>4.7945205479452052E-2</v>
      </c>
      <c r="AX1686">
        <v>9.5890410958904104E-2</v>
      </c>
      <c r="AY1686">
        <v>6.1643835616438353E-2</v>
      </c>
      <c r="AZ1686">
        <v>2.7397260273972601E-2</v>
      </c>
      <c r="BA1686">
        <v>3.4246575342465752E-2</v>
      </c>
      <c r="BB1686">
        <v>0</v>
      </c>
      <c r="BC1686">
        <v>0</v>
      </c>
      <c r="BD1686">
        <v>0.82191780821917804</v>
      </c>
      <c r="BE1686">
        <v>1.3698630136986301E-2</v>
      </c>
      <c r="BF1686">
        <v>0.16438356164383561</v>
      </c>
      <c r="BG1686">
        <v>0.39726027397260272</v>
      </c>
      <c r="BH1686">
        <v>0.26712328767123289</v>
      </c>
      <c r="BI1686">
        <v>0.30821917808219179</v>
      </c>
      <c r="BJ1686">
        <v>2.7397260273972601E-2</v>
      </c>
      <c r="BK1686">
        <v>8.2191780821917804E-2</v>
      </c>
      <c r="BL1686">
        <v>0.58904109589041098</v>
      </c>
      <c r="BM1686">
        <v>0.30821917808219179</v>
      </c>
      <c r="BN1686">
        <v>2.0547945205479451E-2</v>
      </c>
      <c r="BO1686">
        <v>4.7945205479452052E-2</v>
      </c>
      <c r="BP1686">
        <v>0.4452054794520548</v>
      </c>
      <c r="BQ1686">
        <v>1.3698630136986301E-2</v>
      </c>
      <c r="BR1686">
        <v>0</v>
      </c>
      <c r="BS1686">
        <v>0.49315068493150682</v>
      </c>
      <c r="BT1686">
        <v>7.5342465753424653E-2</v>
      </c>
      <c r="BU1686">
        <v>0.92465753424657537</v>
      </c>
      <c r="BV1686">
        <v>0</v>
      </c>
      <c r="BW1686">
        <v>1</v>
      </c>
      <c r="BX1686" t="s">
        <v>2938</v>
      </c>
      <c r="BY1686">
        <v>13144</v>
      </c>
      <c r="BZ1686">
        <v>1.110772976262934E-2</v>
      </c>
      <c r="CA1686">
        <v>0</v>
      </c>
    </row>
    <row r="1687" spans="1:79" customFormat="1" x14ac:dyDescent="0.25">
      <c r="A1687" t="s">
        <v>2944</v>
      </c>
      <c r="B1687" t="s">
        <v>354</v>
      </c>
      <c r="C1687" t="s">
        <v>369</v>
      </c>
      <c r="D1687" t="s">
        <v>44</v>
      </c>
      <c r="E1687">
        <v>2022</v>
      </c>
      <c r="F1687">
        <v>3116</v>
      </c>
      <c r="G1687">
        <v>406</v>
      </c>
      <c r="H1687">
        <v>2</v>
      </c>
      <c r="I1687">
        <v>337</v>
      </c>
      <c r="J1687">
        <v>563</v>
      </c>
      <c r="K1687">
        <v>592</v>
      </c>
      <c r="L1687">
        <v>452</v>
      </c>
      <c r="M1687">
        <v>442</v>
      </c>
      <c r="N1687">
        <v>409</v>
      </c>
      <c r="O1687">
        <v>304</v>
      </c>
      <c r="P1687">
        <v>211</v>
      </c>
      <c r="Q1687">
        <v>111</v>
      </c>
      <c r="R1687">
        <v>46</v>
      </c>
      <c r="S1687">
        <v>57</v>
      </c>
      <c r="T1687">
        <v>0</v>
      </c>
      <c r="U1687">
        <v>2922</v>
      </c>
      <c r="V1687">
        <v>602</v>
      </c>
      <c r="W1687">
        <v>0</v>
      </c>
      <c r="X1687">
        <v>1129</v>
      </c>
      <c r="Y1687">
        <v>2082</v>
      </c>
      <c r="Z1687">
        <v>313</v>
      </c>
      <c r="AA1687">
        <v>0</v>
      </c>
      <c r="AB1687">
        <v>76</v>
      </c>
      <c r="AC1687">
        <v>3164</v>
      </c>
      <c r="AD1687">
        <v>42</v>
      </c>
      <c r="AE1687">
        <v>242</v>
      </c>
      <c r="AF1687">
        <v>306</v>
      </c>
      <c r="AG1687">
        <v>3193</v>
      </c>
      <c r="AH1687">
        <v>21</v>
      </c>
      <c r="AI1687">
        <v>0</v>
      </c>
      <c r="AJ1687">
        <v>4</v>
      </c>
      <c r="AK1687">
        <v>1233</v>
      </c>
      <c r="AL1687">
        <v>2290</v>
      </c>
      <c r="AM1687">
        <v>1</v>
      </c>
      <c r="AN1687">
        <v>3524</v>
      </c>
      <c r="AO1687">
        <v>0.8842224744608399</v>
      </c>
      <c r="AP1687">
        <v>0.1152099886492622</v>
      </c>
      <c r="AQ1687">
        <v>5.6753688989784334E-4</v>
      </c>
      <c r="AR1687">
        <v>9.562996594778661E-2</v>
      </c>
      <c r="AS1687">
        <v>0.15976163450624289</v>
      </c>
      <c r="AT1687">
        <v>0.1679909194097616</v>
      </c>
      <c r="AU1687">
        <v>0.1282633371169126</v>
      </c>
      <c r="AV1687">
        <v>0.12542565266742339</v>
      </c>
      <c r="AW1687">
        <v>0.116061293984109</v>
      </c>
      <c r="AX1687">
        <v>8.6265607264472188E-2</v>
      </c>
      <c r="AY1687">
        <v>5.9875141884222473E-2</v>
      </c>
      <c r="AZ1687">
        <v>3.1498297389330313E-2</v>
      </c>
      <c r="BA1687">
        <v>1.6174801362088539E-2</v>
      </c>
      <c r="BB1687">
        <v>1.30533484676504E-2</v>
      </c>
      <c r="BC1687">
        <v>0</v>
      </c>
      <c r="BD1687">
        <v>0.8291713961407492</v>
      </c>
      <c r="BE1687">
        <v>0.17082860385925089</v>
      </c>
      <c r="BF1687">
        <v>0</v>
      </c>
      <c r="BG1687">
        <v>0.32037457434733257</v>
      </c>
      <c r="BH1687">
        <v>0.59080590238365494</v>
      </c>
      <c r="BI1687">
        <v>8.881952326901249E-2</v>
      </c>
      <c r="BJ1687">
        <v>0</v>
      </c>
      <c r="BK1687">
        <v>2.1566401816118051E-2</v>
      </c>
      <c r="BL1687">
        <v>0.89784335981838814</v>
      </c>
      <c r="BM1687">
        <v>1.191827468785471E-2</v>
      </c>
      <c r="BN1687">
        <v>6.8671963677639045E-2</v>
      </c>
      <c r="BO1687">
        <v>8.6833144154370032E-2</v>
      </c>
      <c r="BP1687">
        <v>0.90607264472190696</v>
      </c>
      <c r="BQ1687">
        <v>5.9591373439273551E-3</v>
      </c>
      <c r="BR1687">
        <v>0</v>
      </c>
      <c r="BS1687">
        <v>1.1350737797956869E-3</v>
      </c>
      <c r="BT1687">
        <v>0.34988649262202037</v>
      </c>
      <c r="BU1687">
        <v>0.64982973893303064</v>
      </c>
      <c r="BV1687">
        <v>2.8376844494892173E-4</v>
      </c>
      <c r="BW1687">
        <v>1</v>
      </c>
      <c r="BX1687" t="s">
        <v>2945</v>
      </c>
      <c r="BY1687">
        <v>3524</v>
      </c>
      <c r="BZ1687">
        <v>1</v>
      </c>
      <c r="CA1687">
        <v>0</v>
      </c>
    </row>
    <row r="1688" spans="1:79" customFormat="1" x14ac:dyDescent="0.25">
      <c r="A1688" t="s">
        <v>2946</v>
      </c>
      <c r="B1688" t="s">
        <v>354</v>
      </c>
      <c r="C1688" t="s">
        <v>369</v>
      </c>
      <c r="D1688" t="s">
        <v>947</v>
      </c>
      <c r="E1688">
        <v>2022</v>
      </c>
      <c r="F1688">
        <v>453</v>
      </c>
      <c r="G1688">
        <v>51</v>
      </c>
      <c r="H1688">
        <v>1</v>
      </c>
      <c r="I1688">
        <v>28</v>
      </c>
      <c r="J1688">
        <v>48</v>
      </c>
      <c r="K1688">
        <v>83</v>
      </c>
      <c r="L1688">
        <v>66</v>
      </c>
      <c r="M1688">
        <v>74</v>
      </c>
      <c r="N1688">
        <v>74</v>
      </c>
      <c r="O1688">
        <v>54</v>
      </c>
      <c r="P1688">
        <v>39</v>
      </c>
      <c r="Q1688">
        <v>25</v>
      </c>
      <c r="R1688">
        <v>8</v>
      </c>
      <c r="S1688">
        <v>6</v>
      </c>
      <c r="T1688">
        <v>0</v>
      </c>
      <c r="U1688">
        <v>474</v>
      </c>
      <c r="V1688">
        <v>31</v>
      </c>
      <c r="W1688">
        <v>0</v>
      </c>
      <c r="X1688">
        <v>235</v>
      </c>
      <c r="Y1688">
        <v>217</v>
      </c>
      <c r="Z1688">
        <v>53</v>
      </c>
      <c r="AA1688">
        <v>0</v>
      </c>
      <c r="AB1688">
        <v>34</v>
      </c>
      <c r="AC1688">
        <v>423</v>
      </c>
      <c r="AD1688">
        <v>5</v>
      </c>
      <c r="AE1688">
        <v>43</v>
      </c>
      <c r="AF1688">
        <v>47</v>
      </c>
      <c r="AG1688">
        <v>456</v>
      </c>
      <c r="AH1688">
        <v>2</v>
      </c>
      <c r="AI1688">
        <v>0</v>
      </c>
      <c r="AJ1688">
        <v>0</v>
      </c>
      <c r="AK1688">
        <v>182</v>
      </c>
      <c r="AL1688">
        <v>323</v>
      </c>
      <c r="AM1688">
        <v>0</v>
      </c>
      <c r="AN1688">
        <v>505</v>
      </c>
      <c r="AO1688">
        <v>0.89702970297029705</v>
      </c>
      <c r="AP1688">
        <v>0.100990099009901</v>
      </c>
      <c r="AQ1688">
        <v>1.9801980198019798E-3</v>
      </c>
      <c r="AR1688">
        <v>5.5445544554455453E-2</v>
      </c>
      <c r="AS1688">
        <v>9.5049504950495051E-2</v>
      </c>
      <c r="AT1688">
        <v>0.16435643564356439</v>
      </c>
      <c r="AU1688">
        <v>0.1306930693069307</v>
      </c>
      <c r="AV1688">
        <v>0.1465346534653465</v>
      </c>
      <c r="AW1688">
        <v>0.1465346534653465</v>
      </c>
      <c r="AX1688">
        <v>0.1069306930693069</v>
      </c>
      <c r="AY1688">
        <v>7.7227722772277227E-2</v>
      </c>
      <c r="AZ1688">
        <v>4.9504950495049507E-2</v>
      </c>
      <c r="BA1688">
        <v>1.188118811881188E-2</v>
      </c>
      <c r="BB1688">
        <v>1.5841584158415838E-2</v>
      </c>
      <c r="BC1688">
        <v>0</v>
      </c>
      <c r="BD1688">
        <v>0.93861386138613856</v>
      </c>
      <c r="BE1688">
        <v>6.1386138613861392E-2</v>
      </c>
      <c r="BF1688">
        <v>0</v>
      </c>
      <c r="BG1688">
        <v>0.46534653465346543</v>
      </c>
      <c r="BH1688">
        <v>0.4297029702970297</v>
      </c>
      <c r="BI1688">
        <v>0.1049504950495049</v>
      </c>
      <c r="BJ1688">
        <v>0</v>
      </c>
      <c r="BK1688">
        <v>6.7326732673267331E-2</v>
      </c>
      <c r="BL1688">
        <v>0.83762376237623759</v>
      </c>
      <c r="BM1688">
        <v>9.9009900990099011E-3</v>
      </c>
      <c r="BN1688">
        <v>8.5148514851485155E-2</v>
      </c>
      <c r="BO1688">
        <v>9.3069306930693069E-2</v>
      </c>
      <c r="BP1688">
        <v>0.902970297029703</v>
      </c>
      <c r="BQ1688">
        <v>3.9603960396039596E-3</v>
      </c>
      <c r="BR1688">
        <v>0</v>
      </c>
      <c r="BS1688">
        <v>0</v>
      </c>
      <c r="BT1688">
        <v>0.36039603960396038</v>
      </c>
      <c r="BU1688">
        <v>0.63960396039603962</v>
      </c>
      <c r="BV1688">
        <v>0</v>
      </c>
      <c r="BW1688">
        <v>1</v>
      </c>
      <c r="BX1688" t="s">
        <v>2945</v>
      </c>
      <c r="BY1688">
        <v>3524</v>
      </c>
      <c r="BZ1688">
        <v>0.14330306469920551</v>
      </c>
      <c r="CA1688">
        <v>0</v>
      </c>
    </row>
    <row r="1689" spans="1:79" customFormat="1" x14ac:dyDescent="0.25">
      <c r="A1689" t="s">
        <v>2947</v>
      </c>
      <c r="B1689" t="s">
        <v>354</v>
      </c>
      <c r="C1689" t="s">
        <v>369</v>
      </c>
      <c r="D1689" t="s">
        <v>949</v>
      </c>
      <c r="E1689">
        <v>2022</v>
      </c>
      <c r="F1689">
        <v>1166</v>
      </c>
      <c r="G1689">
        <v>132</v>
      </c>
      <c r="H1689">
        <v>1</v>
      </c>
      <c r="I1689">
        <v>196</v>
      </c>
      <c r="J1689">
        <v>248</v>
      </c>
      <c r="K1689">
        <v>193</v>
      </c>
      <c r="L1689">
        <v>183</v>
      </c>
      <c r="M1689">
        <v>153</v>
      </c>
      <c r="N1689">
        <v>112</v>
      </c>
      <c r="O1689">
        <v>84</v>
      </c>
      <c r="P1689">
        <v>55</v>
      </c>
      <c r="Q1689">
        <v>31</v>
      </c>
      <c r="R1689">
        <v>8</v>
      </c>
      <c r="S1689">
        <v>36</v>
      </c>
      <c r="T1689">
        <v>0</v>
      </c>
      <c r="U1689">
        <v>1175</v>
      </c>
      <c r="V1689">
        <v>124</v>
      </c>
      <c r="W1689">
        <v>0</v>
      </c>
      <c r="X1689">
        <v>400</v>
      </c>
      <c r="Y1689">
        <v>803</v>
      </c>
      <c r="Z1689">
        <v>96</v>
      </c>
      <c r="AA1689">
        <v>0</v>
      </c>
      <c r="AB1689">
        <v>12</v>
      </c>
      <c r="AC1689">
        <v>1204</v>
      </c>
      <c r="AD1689">
        <v>10</v>
      </c>
      <c r="AE1689">
        <v>73</v>
      </c>
      <c r="AF1689">
        <v>146</v>
      </c>
      <c r="AG1689">
        <v>1139</v>
      </c>
      <c r="AH1689">
        <v>14</v>
      </c>
      <c r="AI1689">
        <v>0</v>
      </c>
      <c r="AJ1689">
        <v>0</v>
      </c>
      <c r="AK1689">
        <v>579</v>
      </c>
      <c r="AL1689">
        <v>720</v>
      </c>
      <c r="AM1689">
        <v>0</v>
      </c>
      <c r="AN1689">
        <v>1299</v>
      </c>
      <c r="AO1689">
        <v>0.89761354888375677</v>
      </c>
      <c r="AP1689">
        <v>0.1016166281755196</v>
      </c>
      <c r="AQ1689">
        <v>7.6982294072363352E-4</v>
      </c>
      <c r="AR1689">
        <v>0.15088529638183221</v>
      </c>
      <c r="AS1689">
        <v>0.19091608929946111</v>
      </c>
      <c r="AT1689">
        <v>0.14857582755966131</v>
      </c>
      <c r="AU1689">
        <v>0.14087759815242501</v>
      </c>
      <c r="AV1689">
        <v>0.1177829099307159</v>
      </c>
      <c r="AW1689">
        <v>8.6220169361046956E-2</v>
      </c>
      <c r="AX1689">
        <v>6.4665127020785224E-2</v>
      </c>
      <c r="AY1689">
        <v>4.2340261739799837E-2</v>
      </c>
      <c r="AZ1689">
        <v>2.3864511162432642E-2</v>
      </c>
      <c r="BA1689">
        <v>2.771362586605081E-2</v>
      </c>
      <c r="BB1689">
        <v>6.1585835257890681E-3</v>
      </c>
      <c r="BC1689">
        <v>0</v>
      </c>
      <c r="BD1689">
        <v>0.90454195535026949</v>
      </c>
      <c r="BE1689">
        <v>9.5458044649730567E-2</v>
      </c>
      <c r="BF1689">
        <v>0</v>
      </c>
      <c r="BG1689">
        <v>0.30792917628945338</v>
      </c>
      <c r="BH1689">
        <v>0.61816782140107773</v>
      </c>
      <c r="BI1689">
        <v>7.3903002309468821E-2</v>
      </c>
      <c r="BJ1689">
        <v>0</v>
      </c>
      <c r="BK1689">
        <v>9.2378752886836026E-3</v>
      </c>
      <c r="BL1689">
        <v>0.92686682063125481</v>
      </c>
      <c r="BM1689">
        <v>7.6982294072363358E-3</v>
      </c>
      <c r="BN1689">
        <v>5.6197074672825247E-2</v>
      </c>
      <c r="BO1689">
        <v>0.11239414934565049</v>
      </c>
      <c r="BP1689">
        <v>0.87682832948421863</v>
      </c>
      <c r="BQ1689">
        <v>1.0777521170130869E-2</v>
      </c>
      <c r="BR1689">
        <v>0</v>
      </c>
      <c r="BS1689">
        <v>0</v>
      </c>
      <c r="BT1689">
        <v>0.44572748267898382</v>
      </c>
      <c r="BU1689">
        <v>0.55427251732101612</v>
      </c>
      <c r="BV1689">
        <v>0</v>
      </c>
      <c r="BW1689">
        <v>1</v>
      </c>
      <c r="BX1689" t="s">
        <v>2945</v>
      </c>
      <c r="BY1689">
        <v>3524</v>
      </c>
      <c r="BZ1689">
        <v>0.36861520998864927</v>
      </c>
      <c r="CA1689">
        <v>0</v>
      </c>
    </row>
    <row r="1690" spans="1:79" customFormat="1" x14ac:dyDescent="0.25">
      <c r="A1690" t="s">
        <v>2948</v>
      </c>
      <c r="B1690" t="s">
        <v>354</v>
      </c>
      <c r="C1690" t="s">
        <v>369</v>
      </c>
      <c r="D1690" t="s">
        <v>951</v>
      </c>
      <c r="E1690">
        <v>2022</v>
      </c>
      <c r="F1690">
        <v>1273</v>
      </c>
      <c r="G1690">
        <v>183</v>
      </c>
      <c r="H1690">
        <v>0</v>
      </c>
      <c r="I1690">
        <v>97</v>
      </c>
      <c r="J1690">
        <v>226</v>
      </c>
      <c r="K1690">
        <v>269</v>
      </c>
      <c r="L1690">
        <v>170</v>
      </c>
      <c r="M1690">
        <v>185</v>
      </c>
      <c r="N1690">
        <v>187</v>
      </c>
      <c r="O1690">
        <v>146</v>
      </c>
      <c r="P1690">
        <v>99</v>
      </c>
      <c r="Q1690">
        <v>41</v>
      </c>
      <c r="R1690">
        <v>23</v>
      </c>
      <c r="S1690">
        <v>13</v>
      </c>
      <c r="T1690">
        <v>0</v>
      </c>
      <c r="U1690">
        <v>1036</v>
      </c>
      <c r="V1690">
        <v>420</v>
      </c>
      <c r="W1690">
        <v>0</v>
      </c>
      <c r="X1690">
        <v>389</v>
      </c>
      <c r="Y1690">
        <v>964</v>
      </c>
      <c r="Z1690">
        <v>103</v>
      </c>
      <c r="AA1690">
        <v>0</v>
      </c>
      <c r="AB1690">
        <v>17</v>
      </c>
      <c r="AC1690">
        <v>1364</v>
      </c>
      <c r="AD1690">
        <v>24</v>
      </c>
      <c r="AE1690">
        <v>51</v>
      </c>
      <c r="AF1690">
        <v>50</v>
      </c>
      <c r="AG1690">
        <v>1405</v>
      </c>
      <c r="AH1690">
        <v>1</v>
      </c>
      <c r="AI1690">
        <v>0</v>
      </c>
      <c r="AJ1690">
        <v>0</v>
      </c>
      <c r="AK1690">
        <v>367</v>
      </c>
      <c r="AL1690">
        <v>1089</v>
      </c>
      <c r="AM1690">
        <v>0</v>
      </c>
      <c r="AN1690">
        <v>1456</v>
      </c>
      <c r="AO1690">
        <v>0.87431318681318682</v>
      </c>
      <c r="AP1690">
        <v>0.12568681318681321</v>
      </c>
      <c r="AQ1690">
        <v>0</v>
      </c>
      <c r="AR1690">
        <v>6.662087912087912E-2</v>
      </c>
      <c r="AS1690">
        <v>0.1552197802197802</v>
      </c>
      <c r="AT1690">
        <v>0.18475274725274729</v>
      </c>
      <c r="AU1690">
        <v>0.1167582417582418</v>
      </c>
      <c r="AV1690">
        <v>0.12706043956043961</v>
      </c>
      <c r="AW1690">
        <v>0.12843406593406589</v>
      </c>
      <c r="AX1690">
        <v>0.10027472527472529</v>
      </c>
      <c r="AY1690">
        <v>6.7994505494505489E-2</v>
      </c>
      <c r="AZ1690">
        <v>2.815934065934066E-2</v>
      </c>
      <c r="BA1690">
        <v>8.9285714285714281E-3</v>
      </c>
      <c r="BB1690">
        <v>1.57967032967033E-2</v>
      </c>
      <c r="BC1690">
        <v>0</v>
      </c>
      <c r="BD1690">
        <v>0.71153846153846156</v>
      </c>
      <c r="BE1690">
        <v>0.28846153846153838</v>
      </c>
      <c r="BF1690">
        <v>0</v>
      </c>
      <c r="BG1690">
        <v>0.26717032967032972</v>
      </c>
      <c r="BH1690">
        <v>0.66208791208791207</v>
      </c>
      <c r="BI1690">
        <v>7.074175824175824E-2</v>
      </c>
      <c r="BJ1690">
        <v>0</v>
      </c>
      <c r="BK1690">
        <v>1.1675824175824179E-2</v>
      </c>
      <c r="BL1690">
        <v>0.93681318681318682</v>
      </c>
      <c r="BM1690">
        <v>1.648351648351648E-2</v>
      </c>
      <c r="BN1690">
        <v>3.5027472527472528E-2</v>
      </c>
      <c r="BO1690">
        <v>3.4340659340659337E-2</v>
      </c>
      <c r="BP1690">
        <v>0.96497252747252749</v>
      </c>
      <c r="BQ1690">
        <v>6.8681318681318687E-4</v>
      </c>
      <c r="BR1690">
        <v>0</v>
      </c>
      <c r="BS1690">
        <v>0</v>
      </c>
      <c r="BT1690">
        <v>0.25206043956043961</v>
      </c>
      <c r="BU1690">
        <v>0.74793956043956045</v>
      </c>
      <c r="BV1690">
        <v>0</v>
      </c>
      <c r="BW1690">
        <v>1</v>
      </c>
      <c r="BX1690" t="s">
        <v>2945</v>
      </c>
      <c r="BY1690">
        <v>3524</v>
      </c>
      <c r="BZ1690">
        <v>0.41316685584563001</v>
      </c>
      <c r="CA1690">
        <v>0</v>
      </c>
    </row>
    <row r="1691" spans="1:79" customFormat="1" x14ac:dyDescent="0.25">
      <c r="A1691" t="s">
        <v>2949</v>
      </c>
      <c r="B1691" t="s">
        <v>354</v>
      </c>
      <c r="C1691" t="s">
        <v>369</v>
      </c>
      <c r="D1691" t="s">
        <v>953</v>
      </c>
      <c r="E1691">
        <v>2022</v>
      </c>
      <c r="F1691">
        <v>221</v>
      </c>
      <c r="G1691">
        <v>39</v>
      </c>
      <c r="H1691">
        <v>0</v>
      </c>
      <c r="I1691">
        <v>14</v>
      </c>
      <c r="J1691">
        <v>40</v>
      </c>
      <c r="K1691">
        <v>47</v>
      </c>
      <c r="L1691">
        <v>33</v>
      </c>
      <c r="M1691">
        <v>29</v>
      </c>
      <c r="N1691">
        <v>36</v>
      </c>
      <c r="O1691">
        <v>20</v>
      </c>
      <c r="P1691">
        <v>18</v>
      </c>
      <c r="Q1691">
        <v>14</v>
      </c>
      <c r="R1691">
        <v>7</v>
      </c>
      <c r="S1691">
        <v>2</v>
      </c>
      <c r="T1691">
        <v>0</v>
      </c>
      <c r="U1691">
        <v>233</v>
      </c>
      <c r="V1691">
        <v>27</v>
      </c>
      <c r="W1691">
        <v>0</v>
      </c>
      <c r="X1691">
        <v>103</v>
      </c>
      <c r="Y1691">
        <v>98</v>
      </c>
      <c r="Z1691">
        <v>59</v>
      </c>
      <c r="AA1691">
        <v>0</v>
      </c>
      <c r="AB1691">
        <v>13</v>
      </c>
      <c r="AC1691">
        <v>170</v>
      </c>
      <c r="AD1691">
        <v>3</v>
      </c>
      <c r="AE1691">
        <v>74</v>
      </c>
      <c r="AF1691">
        <v>63</v>
      </c>
      <c r="AG1691">
        <v>193</v>
      </c>
      <c r="AH1691">
        <v>4</v>
      </c>
      <c r="AI1691">
        <v>0</v>
      </c>
      <c r="AJ1691">
        <v>0</v>
      </c>
      <c r="AK1691">
        <v>102</v>
      </c>
      <c r="AL1691">
        <v>157</v>
      </c>
      <c r="AM1691">
        <v>1</v>
      </c>
      <c r="AN1691">
        <v>260</v>
      </c>
      <c r="AO1691">
        <v>0.85</v>
      </c>
      <c r="AP1691">
        <v>0.15</v>
      </c>
      <c r="AQ1691">
        <v>0</v>
      </c>
      <c r="AR1691">
        <v>5.3846153846153849E-2</v>
      </c>
      <c r="AS1691">
        <v>0.15384615384615391</v>
      </c>
      <c r="AT1691">
        <v>0.18076923076923079</v>
      </c>
      <c r="AU1691">
        <v>0.12692307692307689</v>
      </c>
      <c r="AV1691">
        <v>0.1115384615384615</v>
      </c>
      <c r="AW1691">
        <v>0.1384615384615385</v>
      </c>
      <c r="AX1691">
        <v>7.6923076923076927E-2</v>
      </c>
      <c r="AY1691">
        <v>6.9230769230769235E-2</v>
      </c>
      <c r="AZ1691">
        <v>5.3846153846153849E-2</v>
      </c>
      <c r="BA1691">
        <v>7.6923076923076927E-3</v>
      </c>
      <c r="BB1691">
        <v>2.6923076923076921E-2</v>
      </c>
      <c r="BC1691">
        <v>0</v>
      </c>
      <c r="BD1691">
        <v>0.89615384615384619</v>
      </c>
      <c r="BE1691">
        <v>0.10384615384615389</v>
      </c>
      <c r="BF1691">
        <v>0</v>
      </c>
      <c r="BG1691">
        <v>0.39615384615384608</v>
      </c>
      <c r="BH1691">
        <v>0.37692307692307692</v>
      </c>
      <c r="BI1691">
        <v>0.22692307692307689</v>
      </c>
      <c r="BJ1691">
        <v>0</v>
      </c>
      <c r="BK1691">
        <v>0.05</v>
      </c>
      <c r="BL1691">
        <v>0.65384615384615385</v>
      </c>
      <c r="BM1691">
        <v>1.1538461538461541E-2</v>
      </c>
      <c r="BN1691">
        <v>0.2846153846153846</v>
      </c>
      <c r="BO1691">
        <v>0.24230769230769231</v>
      </c>
      <c r="BP1691">
        <v>0.74230769230769234</v>
      </c>
      <c r="BQ1691">
        <v>1.5384615384615391E-2</v>
      </c>
      <c r="BR1691">
        <v>0</v>
      </c>
      <c r="BS1691">
        <v>0</v>
      </c>
      <c r="BT1691">
        <v>0.3923076923076923</v>
      </c>
      <c r="BU1691">
        <v>0.60384615384615381</v>
      </c>
      <c r="BV1691">
        <v>3.8461538461538459E-3</v>
      </c>
      <c r="BW1691">
        <v>1</v>
      </c>
      <c r="BX1691" t="s">
        <v>2945</v>
      </c>
      <c r="BY1691">
        <v>3524</v>
      </c>
      <c r="BZ1691">
        <v>7.3779795686719635E-2</v>
      </c>
      <c r="CA1691">
        <v>0</v>
      </c>
    </row>
    <row r="1692" spans="1:79" customFormat="1" x14ac:dyDescent="0.25">
      <c r="A1692" t="s">
        <v>2950</v>
      </c>
      <c r="B1692" t="s">
        <v>354</v>
      </c>
      <c r="C1692" t="s">
        <v>369</v>
      </c>
      <c r="D1692" t="s">
        <v>961</v>
      </c>
      <c r="E1692">
        <v>2022</v>
      </c>
      <c r="F1692">
        <v>3</v>
      </c>
      <c r="G1692">
        <v>1</v>
      </c>
      <c r="H1692">
        <v>0</v>
      </c>
      <c r="I1692">
        <v>2</v>
      </c>
      <c r="J1692">
        <v>1</v>
      </c>
      <c r="K1692">
        <v>0</v>
      </c>
      <c r="L1692">
        <v>0</v>
      </c>
      <c r="M1692">
        <v>1</v>
      </c>
      <c r="N1692">
        <v>0</v>
      </c>
      <c r="O1692">
        <v>0</v>
      </c>
      <c r="P1692">
        <v>0</v>
      </c>
      <c r="Q1692">
        <v>0</v>
      </c>
      <c r="R1692">
        <v>0</v>
      </c>
      <c r="S1692">
        <v>0</v>
      </c>
      <c r="T1692">
        <v>0</v>
      </c>
      <c r="U1692">
        <v>4</v>
      </c>
      <c r="V1692">
        <v>0</v>
      </c>
      <c r="W1692">
        <v>0</v>
      </c>
      <c r="X1692">
        <v>2</v>
      </c>
      <c r="Y1692">
        <v>0</v>
      </c>
      <c r="Z1692">
        <v>2</v>
      </c>
      <c r="AA1692">
        <v>0</v>
      </c>
      <c r="AB1692">
        <v>0</v>
      </c>
      <c r="AC1692">
        <v>3</v>
      </c>
      <c r="AD1692">
        <v>0</v>
      </c>
      <c r="AE1692">
        <v>1</v>
      </c>
      <c r="AF1692">
        <v>0</v>
      </c>
      <c r="AG1692">
        <v>0</v>
      </c>
      <c r="AH1692">
        <v>0</v>
      </c>
      <c r="AI1692">
        <v>0</v>
      </c>
      <c r="AJ1692">
        <v>4</v>
      </c>
      <c r="AK1692">
        <v>3</v>
      </c>
      <c r="AL1692">
        <v>1</v>
      </c>
      <c r="AM1692">
        <v>0</v>
      </c>
      <c r="AN1692">
        <v>4</v>
      </c>
      <c r="AO1692">
        <v>0.75</v>
      </c>
      <c r="AP1692">
        <v>0.25</v>
      </c>
      <c r="AQ1692">
        <v>0</v>
      </c>
      <c r="AR1692">
        <v>0.5</v>
      </c>
      <c r="AS1692">
        <v>0.25</v>
      </c>
      <c r="AT1692">
        <v>0</v>
      </c>
      <c r="AU1692">
        <v>0</v>
      </c>
      <c r="AV1692">
        <v>0.25</v>
      </c>
      <c r="AW1692">
        <v>0</v>
      </c>
      <c r="AX1692">
        <v>0</v>
      </c>
      <c r="AY1692">
        <v>0</v>
      </c>
      <c r="AZ1692">
        <v>0</v>
      </c>
      <c r="BA1692">
        <v>0</v>
      </c>
      <c r="BB1692">
        <v>0</v>
      </c>
      <c r="BC1692">
        <v>0</v>
      </c>
      <c r="BD1692">
        <v>1</v>
      </c>
      <c r="BE1692">
        <v>0</v>
      </c>
      <c r="BF1692">
        <v>0</v>
      </c>
      <c r="BG1692">
        <v>0.5</v>
      </c>
      <c r="BH1692">
        <v>0</v>
      </c>
      <c r="BI1692">
        <v>0.5</v>
      </c>
      <c r="BJ1692">
        <v>0</v>
      </c>
      <c r="BK1692">
        <v>0</v>
      </c>
      <c r="BL1692">
        <v>0.75</v>
      </c>
      <c r="BM1692">
        <v>0</v>
      </c>
      <c r="BN1692">
        <v>0.25</v>
      </c>
      <c r="BO1692">
        <v>0</v>
      </c>
      <c r="BP1692">
        <v>0</v>
      </c>
      <c r="BQ1692">
        <v>0</v>
      </c>
      <c r="BR1692">
        <v>0</v>
      </c>
      <c r="BS1692">
        <v>1</v>
      </c>
      <c r="BT1692">
        <v>0.75</v>
      </c>
      <c r="BU1692">
        <v>0.25</v>
      </c>
      <c r="BV1692">
        <v>0</v>
      </c>
      <c r="BW1692">
        <v>1</v>
      </c>
      <c r="BX1692" t="s">
        <v>2945</v>
      </c>
      <c r="BY1692">
        <v>3524</v>
      </c>
      <c r="BZ1692">
        <v>1.1350737797956869E-3</v>
      </c>
      <c r="CA1692">
        <v>0</v>
      </c>
    </row>
    <row r="1693" spans="1:79" customFormat="1" x14ac:dyDescent="0.25">
      <c r="A1693" t="s">
        <v>2951</v>
      </c>
      <c r="B1693" t="s">
        <v>354</v>
      </c>
      <c r="C1693" t="s">
        <v>376</v>
      </c>
      <c r="D1693" t="s">
        <v>44</v>
      </c>
      <c r="E1693">
        <v>2022</v>
      </c>
      <c r="F1693">
        <v>3000</v>
      </c>
      <c r="G1693">
        <v>274</v>
      </c>
      <c r="H1693">
        <v>4</v>
      </c>
      <c r="I1693">
        <v>437</v>
      </c>
      <c r="J1693">
        <v>448</v>
      </c>
      <c r="K1693">
        <v>425</v>
      </c>
      <c r="L1693">
        <v>447</v>
      </c>
      <c r="M1693">
        <v>396</v>
      </c>
      <c r="N1693">
        <v>380</v>
      </c>
      <c r="O1693">
        <v>304</v>
      </c>
      <c r="P1693">
        <v>172</v>
      </c>
      <c r="Q1693">
        <v>56</v>
      </c>
      <c r="R1693">
        <v>20</v>
      </c>
      <c r="S1693">
        <v>193</v>
      </c>
      <c r="T1693">
        <v>0</v>
      </c>
      <c r="U1693">
        <v>3239</v>
      </c>
      <c r="V1693">
        <v>8</v>
      </c>
      <c r="W1693">
        <v>31</v>
      </c>
      <c r="X1693">
        <v>1955</v>
      </c>
      <c r="Y1693">
        <v>920</v>
      </c>
      <c r="Z1693">
        <v>353</v>
      </c>
      <c r="AA1693">
        <v>50</v>
      </c>
      <c r="AB1693">
        <v>34</v>
      </c>
      <c r="AC1693">
        <v>3001</v>
      </c>
      <c r="AD1693">
        <v>54</v>
      </c>
      <c r="AE1693">
        <v>189</v>
      </c>
      <c r="AF1693">
        <v>247</v>
      </c>
      <c r="AG1693">
        <v>2917</v>
      </c>
      <c r="AH1693">
        <v>49</v>
      </c>
      <c r="AI1693">
        <v>11</v>
      </c>
      <c r="AJ1693">
        <v>54</v>
      </c>
      <c r="AK1693">
        <v>826</v>
      </c>
      <c r="AL1693">
        <v>2359</v>
      </c>
      <c r="AM1693">
        <v>93</v>
      </c>
      <c r="AN1693">
        <v>3278</v>
      </c>
      <c r="AO1693">
        <v>0.91519219035997557</v>
      </c>
      <c r="AP1693">
        <v>8.35875533862111E-2</v>
      </c>
      <c r="AQ1693">
        <v>1.220256253813301E-3</v>
      </c>
      <c r="AR1693">
        <v>0.1333129957291031</v>
      </c>
      <c r="AS1693">
        <v>0.1366687004270897</v>
      </c>
      <c r="AT1693">
        <v>0.12965222696766321</v>
      </c>
      <c r="AU1693">
        <v>0.13636363636363641</v>
      </c>
      <c r="AV1693">
        <v>0.1208053691275168</v>
      </c>
      <c r="AW1693">
        <v>0.1159243441122636</v>
      </c>
      <c r="AX1693">
        <v>9.2739475289810858E-2</v>
      </c>
      <c r="AY1693">
        <v>5.2471018913971927E-2</v>
      </c>
      <c r="AZ1693">
        <v>1.7083587553386209E-2</v>
      </c>
      <c r="BA1693">
        <v>5.8877364246491773E-2</v>
      </c>
      <c r="BB1693">
        <v>6.1012812690665044E-3</v>
      </c>
      <c r="BC1693">
        <v>0</v>
      </c>
      <c r="BD1693">
        <v>0.98810250152532031</v>
      </c>
      <c r="BE1693">
        <v>2.4405125076266011E-3</v>
      </c>
      <c r="BF1693">
        <v>9.4569859670530811E-3</v>
      </c>
      <c r="BG1693">
        <v>0.59640024405125081</v>
      </c>
      <c r="BH1693">
        <v>0.28065893837705919</v>
      </c>
      <c r="BI1693">
        <v>0.1076876143990238</v>
      </c>
      <c r="BJ1693">
        <v>1.525320317266626E-2</v>
      </c>
      <c r="BK1693">
        <v>1.0372178157413059E-2</v>
      </c>
      <c r="BL1693">
        <v>0.91549725442342889</v>
      </c>
      <c r="BM1693">
        <v>1.6473459426479559E-2</v>
      </c>
      <c r="BN1693">
        <v>5.7657107992678459E-2</v>
      </c>
      <c r="BO1693">
        <v>7.5350823672971329E-2</v>
      </c>
      <c r="BP1693">
        <v>0.88987187309334959</v>
      </c>
      <c r="BQ1693">
        <v>1.494813910921293E-2</v>
      </c>
      <c r="BR1693">
        <v>3.3557046979865771E-3</v>
      </c>
      <c r="BS1693">
        <v>1.6473459426479559E-2</v>
      </c>
      <c r="BT1693">
        <v>0.25198291641244658</v>
      </c>
      <c r="BU1693">
        <v>0.71964612568639419</v>
      </c>
      <c r="BV1693">
        <v>2.837095790115924E-2</v>
      </c>
      <c r="BW1693">
        <v>1</v>
      </c>
      <c r="BX1693" t="s">
        <v>2952</v>
      </c>
      <c r="BY1693">
        <v>3278</v>
      </c>
      <c r="BZ1693">
        <v>1</v>
      </c>
      <c r="CA1693">
        <v>0</v>
      </c>
    </row>
    <row r="1694" spans="1:79" customFormat="1" x14ac:dyDescent="0.25">
      <c r="A1694" t="s">
        <v>2953</v>
      </c>
      <c r="B1694" t="s">
        <v>354</v>
      </c>
      <c r="C1694" t="s">
        <v>376</v>
      </c>
      <c r="D1694" t="s">
        <v>947</v>
      </c>
      <c r="E1694">
        <v>2022</v>
      </c>
      <c r="F1694">
        <v>178</v>
      </c>
      <c r="G1694">
        <v>10</v>
      </c>
      <c r="H1694">
        <v>0</v>
      </c>
      <c r="I1694">
        <v>8</v>
      </c>
      <c r="J1694">
        <v>24</v>
      </c>
      <c r="K1694">
        <v>32</v>
      </c>
      <c r="L1694">
        <v>39</v>
      </c>
      <c r="M1694">
        <v>24</v>
      </c>
      <c r="N1694">
        <v>18</v>
      </c>
      <c r="O1694">
        <v>19</v>
      </c>
      <c r="P1694">
        <v>15</v>
      </c>
      <c r="Q1694">
        <v>6</v>
      </c>
      <c r="R1694">
        <v>2</v>
      </c>
      <c r="S1694">
        <v>1</v>
      </c>
      <c r="T1694">
        <v>0</v>
      </c>
      <c r="U1694">
        <v>188</v>
      </c>
      <c r="V1694">
        <v>0</v>
      </c>
      <c r="W1694">
        <v>0</v>
      </c>
      <c r="X1694">
        <v>117</v>
      </c>
      <c r="Y1694">
        <v>53</v>
      </c>
      <c r="Z1694">
        <v>18</v>
      </c>
      <c r="AA1694">
        <v>0</v>
      </c>
      <c r="AB1694">
        <v>7</v>
      </c>
      <c r="AC1694">
        <v>165</v>
      </c>
      <c r="AD1694">
        <v>0</v>
      </c>
      <c r="AE1694">
        <v>16</v>
      </c>
      <c r="AF1694">
        <v>29</v>
      </c>
      <c r="AG1694">
        <v>148</v>
      </c>
      <c r="AH1694">
        <v>9</v>
      </c>
      <c r="AI1694">
        <v>2</v>
      </c>
      <c r="AJ1694">
        <v>0</v>
      </c>
      <c r="AK1694">
        <v>81</v>
      </c>
      <c r="AL1694">
        <v>105</v>
      </c>
      <c r="AM1694">
        <v>2</v>
      </c>
      <c r="AN1694">
        <v>188</v>
      </c>
      <c r="AO1694">
        <v>0.94680851063829785</v>
      </c>
      <c r="AP1694">
        <v>5.3191489361702128E-2</v>
      </c>
      <c r="AQ1694">
        <v>0</v>
      </c>
      <c r="AR1694">
        <v>4.2553191489361701E-2</v>
      </c>
      <c r="AS1694">
        <v>0.1276595744680851</v>
      </c>
      <c r="AT1694">
        <v>0.1702127659574468</v>
      </c>
      <c r="AU1694">
        <v>0.20744680851063829</v>
      </c>
      <c r="AV1694">
        <v>0.1276595744680851</v>
      </c>
      <c r="AW1694">
        <v>9.5744680851063829E-2</v>
      </c>
      <c r="AX1694">
        <v>0.10106382978723399</v>
      </c>
      <c r="AY1694">
        <v>7.9787234042553196E-2</v>
      </c>
      <c r="AZ1694">
        <v>3.1914893617021267E-2</v>
      </c>
      <c r="BA1694">
        <v>5.3191489361702126E-3</v>
      </c>
      <c r="BB1694">
        <v>1.063829787234043E-2</v>
      </c>
      <c r="BC1694">
        <v>0</v>
      </c>
      <c r="BD1694">
        <v>1</v>
      </c>
      <c r="BE1694">
        <v>0</v>
      </c>
      <c r="BF1694">
        <v>0</v>
      </c>
      <c r="BG1694">
        <v>0.62234042553191493</v>
      </c>
      <c r="BH1694">
        <v>0.28191489361702132</v>
      </c>
      <c r="BI1694">
        <v>9.5744680851063829E-2</v>
      </c>
      <c r="BJ1694">
        <v>0</v>
      </c>
      <c r="BK1694">
        <v>3.7234042553191488E-2</v>
      </c>
      <c r="BL1694">
        <v>0.87765957446808507</v>
      </c>
      <c r="BM1694">
        <v>0</v>
      </c>
      <c r="BN1694">
        <v>8.5106382978723402E-2</v>
      </c>
      <c r="BO1694">
        <v>0.1542553191489362</v>
      </c>
      <c r="BP1694">
        <v>0.78723404255319152</v>
      </c>
      <c r="BQ1694">
        <v>4.7872340425531908E-2</v>
      </c>
      <c r="BR1694">
        <v>1.063829787234043E-2</v>
      </c>
      <c r="BS1694">
        <v>0</v>
      </c>
      <c r="BT1694">
        <v>0.43085106382978722</v>
      </c>
      <c r="BU1694">
        <v>0.55851063829787229</v>
      </c>
      <c r="BV1694">
        <v>1.063829787234043E-2</v>
      </c>
      <c r="BW1694">
        <v>1</v>
      </c>
      <c r="BX1694" t="s">
        <v>2952</v>
      </c>
      <c r="BY1694">
        <v>3278</v>
      </c>
      <c r="BZ1694">
        <v>5.735204392922514E-2</v>
      </c>
      <c r="CA1694">
        <v>0</v>
      </c>
    </row>
    <row r="1695" spans="1:79" customFormat="1" x14ac:dyDescent="0.25">
      <c r="A1695" t="s">
        <v>2954</v>
      </c>
      <c r="B1695" t="s">
        <v>354</v>
      </c>
      <c r="C1695" t="s">
        <v>376</v>
      </c>
      <c r="D1695" t="s">
        <v>949</v>
      </c>
      <c r="E1695">
        <v>2022</v>
      </c>
      <c r="F1695">
        <v>1618</v>
      </c>
      <c r="G1695">
        <v>187</v>
      </c>
      <c r="H1695">
        <v>1</v>
      </c>
      <c r="I1695">
        <v>272</v>
      </c>
      <c r="J1695">
        <v>250</v>
      </c>
      <c r="K1695">
        <v>228</v>
      </c>
      <c r="L1695">
        <v>237</v>
      </c>
      <c r="M1695">
        <v>218</v>
      </c>
      <c r="N1695">
        <v>200</v>
      </c>
      <c r="O1695">
        <v>157</v>
      </c>
      <c r="P1695">
        <v>86</v>
      </c>
      <c r="Q1695">
        <v>19</v>
      </c>
      <c r="R1695">
        <v>9</v>
      </c>
      <c r="S1695">
        <v>130</v>
      </c>
      <c r="T1695">
        <v>0</v>
      </c>
      <c r="U1695">
        <v>1788</v>
      </c>
      <c r="V1695">
        <v>1</v>
      </c>
      <c r="W1695">
        <v>17</v>
      </c>
      <c r="X1695">
        <v>1056</v>
      </c>
      <c r="Y1695">
        <v>556</v>
      </c>
      <c r="Z1695">
        <v>194</v>
      </c>
      <c r="AA1695">
        <v>0</v>
      </c>
      <c r="AB1695">
        <v>3</v>
      </c>
      <c r="AC1695">
        <v>1756</v>
      </c>
      <c r="AD1695">
        <v>0</v>
      </c>
      <c r="AE1695">
        <v>47</v>
      </c>
      <c r="AF1695">
        <v>115</v>
      </c>
      <c r="AG1695">
        <v>1679</v>
      </c>
      <c r="AH1695">
        <v>6</v>
      </c>
      <c r="AI1695">
        <v>6</v>
      </c>
      <c r="AJ1695">
        <v>0</v>
      </c>
      <c r="AK1695">
        <v>203</v>
      </c>
      <c r="AL1695">
        <v>1516</v>
      </c>
      <c r="AM1695">
        <v>87</v>
      </c>
      <c r="AN1695">
        <v>1806</v>
      </c>
      <c r="AO1695">
        <v>0.89590254706533778</v>
      </c>
      <c r="AP1695">
        <v>0.10354374307862679</v>
      </c>
      <c r="AQ1695">
        <v>5.5370985603543741E-4</v>
      </c>
      <c r="AR1695">
        <v>0.15060908084163899</v>
      </c>
      <c r="AS1695">
        <v>0.13842746400885941</v>
      </c>
      <c r="AT1695">
        <v>0.1262458471760797</v>
      </c>
      <c r="AU1695">
        <v>0.1312292358803987</v>
      </c>
      <c r="AV1695">
        <v>0.12070874861572541</v>
      </c>
      <c r="AW1695">
        <v>0.11074197120708749</v>
      </c>
      <c r="AX1695">
        <v>8.6932447397563672E-2</v>
      </c>
      <c r="AY1695">
        <v>4.7619047619047623E-2</v>
      </c>
      <c r="AZ1695">
        <v>1.052048726467331E-2</v>
      </c>
      <c r="BA1695">
        <v>7.1982281284606861E-2</v>
      </c>
      <c r="BB1695">
        <v>4.9833887043189374E-3</v>
      </c>
      <c r="BC1695">
        <v>0</v>
      </c>
      <c r="BD1695">
        <v>0.99003322259136217</v>
      </c>
      <c r="BE1695">
        <v>5.5370985603543741E-4</v>
      </c>
      <c r="BF1695">
        <v>9.4130675526024367E-3</v>
      </c>
      <c r="BG1695">
        <v>0.58471760797342198</v>
      </c>
      <c r="BH1695">
        <v>0.30786267995570321</v>
      </c>
      <c r="BI1695">
        <v>0.1074197120708749</v>
      </c>
      <c r="BJ1695">
        <v>0</v>
      </c>
      <c r="BK1695">
        <v>1.6611295681063119E-3</v>
      </c>
      <c r="BL1695">
        <v>0.9723145071982281</v>
      </c>
      <c r="BM1695">
        <v>0</v>
      </c>
      <c r="BN1695">
        <v>2.6024363233665561E-2</v>
      </c>
      <c r="BO1695">
        <v>6.3676633444075301E-2</v>
      </c>
      <c r="BP1695">
        <v>0.92967884828349945</v>
      </c>
      <c r="BQ1695">
        <v>3.3222591362126251E-3</v>
      </c>
      <c r="BR1695">
        <v>3.3222591362126251E-3</v>
      </c>
      <c r="BS1695">
        <v>0</v>
      </c>
      <c r="BT1695">
        <v>0.1124031007751938</v>
      </c>
      <c r="BU1695">
        <v>0.83942414174972313</v>
      </c>
      <c r="BV1695">
        <v>4.817275747508306E-2</v>
      </c>
      <c r="BW1695">
        <v>1</v>
      </c>
      <c r="BX1695" t="s">
        <v>2952</v>
      </c>
      <c r="BY1695">
        <v>3278</v>
      </c>
      <c r="BZ1695">
        <v>0.55094569859670528</v>
      </c>
      <c r="CA1695">
        <v>0</v>
      </c>
    </row>
    <row r="1696" spans="1:79" customFormat="1" x14ac:dyDescent="0.25">
      <c r="A1696" t="s">
        <v>2955</v>
      </c>
      <c r="B1696" t="s">
        <v>354</v>
      </c>
      <c r="C1696" t="s">
        <v>376</v>
      </c>
      <c r="D1696" t="s">
        <v>951</v>
      </c>
      <c r="E1696">
        <v>2022</v>
      </c>
      <c r="F1696">
        <v>911</v>
      </c>
      <c r="G1696">
        <v>58</v>
      </c>
      <c r="H1696">
        <v>1</v>
      </c>
      <c r="I1696">
        <v>115</v>
      </c>
      <c r="J1696">
        <v>144</v>
      </c>
      <c r="K1696">
        <v>127</v>
      </c>
      <c r="L1696">
        <v>125</v>
      </c>
      <c r="M1696">
        <v>113</v>
      </c>
      <c r="N1696">
        <v>128</v>
      </c>
      <c r="O1696">
        <v>98</v>
      </c>
      <c r="P1696">
        <v>43</v>
      </c>
      <c r="Q1696">
        <v>20</v>
      </c>
      <c r="R1696">
        <v>3</v>
      </c>
      <c r="S1696">
        <v>54</v>
      </c>
      <c r="T1696">
        <v>0</v>
      </c>
      <c r="U1696">
        <v>950</v>
      </c>
      <c r="V1696">
        <v>7</v>
      </c>
      <c r="W1696">
        <v>13</v>
      </c>
      <c r="X1696">
        <v>601</v>
      </c>
      <c r="Y1696">
        <v>254</v>
      </c>
      <c r="Z1696">
        <v>115</v>
      </c>
      <c r="AA1696">
        <v>0</v>
      </c>
      <c r="AB1696">
        <v>14</v>
      </c>
      <c r="AC1696">
        <v>926</v>
      </c>
      <c r="AD1696">
        <v>0</v>
      </c>
      <c r="AE1696">
        <v>30</v>
      </c>
      <c r="AF1696">
        <v>54</v>
      </c>
      <c r="AG1696">
        <v>910</v>
      </c>
      <c r="AH1696">
        <v>4</v>
      </c>
      <c r="AI1696">
        <v>2</v>
      </c>
      <c r="AJ1696">
        <v>0</v>
      </c>
      <c r="AK1696">
        <v>456</v>
      </c>
      <c r="AL1696">
        <v>513</v>
      </c>
      <c r="AM1696">
        <v>1</v>
      </c>
      <c r="AN1696">
        <v>970</v>
      </c>
      <c r="AO1696">
        <v>0.93917525773195876</v>
      </c>
      <c r="AP1696">
        <v>5.9793814432989693E-2</v>
      </c>
      <c r="AQ1696">
        <v>1.030927835051546E-3</v>
      </c>
      <c r="AR1696">
        <v>0.1185567010309278</v>
      </c>
      <c r="AS1696">
        <v>0.14845360824742271</v>
      </c>
      <c r="AT1696">
        <v>0.1309278350515464</v>
      </c>
      <c r="AU1696">
        <v>0.12886597938144331</v>
      </c>
      <c r="AV1696">
        <v>0.1164948453608247</v>
      </c>
      <c r="AW1696">
        <v>0.13195876288659791</v>
      </c>
      <c r="AX1696">
        <v>0.10103092783505151</v>
      </c>
      <c r="AY1696">
        <v>4.4329896907216497E-2</v>
      </c>
      <c r="AZ1696">
        <v>2.0618556701030931E-2</v>
      </c>
      <c r="BA1696">
        <v>5.5670103092783509E-2</v>
      </c>
      <c r="BB1696">
        <v>3.092783505154639E-3</v>
      </c>
      <c r="BC1696">
        <v>0</v>
      </c>
      <c r="BD1696">
        <v>0.97938144329896903</v>
      </c>
      <c r="BE1696">
        <v>7.2164948453608251E-3</v>
      </c>
      <c r="BF1696">
        <v>1.3402061855670101E-2</v>
      </c>
      <c r="BG1696">
        <v>0.6195876288659794</v>
      </c>
      <c r="BH1696">
        <v>0.2618556701030928</v>
      </c>
      <c r="BI1696">
        <v>0.1185567010309278</v>
      </c>
      <c r="BJ1696">
        <v>0</v>
      </c>
      <c r="BK1696">
        <v>1.443298969072165E-2</v>
      </c>
      <c r="BL1696">
        <v>0.95463917525773201</v>
      </c>
      <c r="BM1696">
        <v>0</v>
      </c>
      <c r="BN1696">
        <v>3.0927835051546389E-2</v>
      </c>
      <c r="BO1696">
        <v>5.5670103092783509E-2</v>
      </c>
      <c r="BP1696">
        <v>0.93814432989690721</v>
      </c>
      <c r="BQ1696">
        <v>4.1237113402061857E-3</v>
      </c>
      <c r="BR1696">
        <v>2.0618556701030928E-3</v>
      </c>
      <c r="BS1696">
        <v>0</v>
      </c>
      <c r="BT1696">
        <v>0.47010309278350509</v>
      </c>
      <c r="BU1696">
        <v>0.52886597938144331</v>
      </c>
      <c r="BV1696">
        <v>1.030927835051546E-3</v>
      </c>
      <c r="BW1696">
        <v>1</v>
      </c>
      <c r="BX1696" t="s">
        <v>2952</v>
      </c>
      <c r="BY1696">
        <v>3278</v>
      </c>
      <c r="BZ1696">
        <v>0.29591214154972539</v>
      </c>
      <c r="CA1696">
        <v>0</v>
      </c>
    </row>
    <row r="1697" spans="1:79" customFormat="1" x14ac:dyDescent="0.25">
      <c r="A1697" t="s">
        <v>2956</v>
      </c>
      <c r="B1697" t="s">
        <v>354</v>
      </c>
      <c r="C1697" t="s">
        <v>376</v>
      </c>
      <c r="D1697" t="s">
        <v>953</v>
      </c>
      <c r="E1697">
        <v>2022</v>
      </c>
      <c r="F1697">
        <v>240</v>
      </c>
      <c r="G1697">
        <v>16</v>
      </c>
      <c r="H1697">
        <v>2</v>
      </c>
      <c r="I1697">
        <v>24</v>
      </c>
      <c r="J1697">
        <v>22</v>
      </c>
      <c r="K1697">
        <v>31</v>
      </c>
      <c r="L1697">
        <v>41</v>
      </c>
      <c r="M1697">
        <v>36</v>
      </c>
      <c r="N1697">
        <v>34</v>
      </c>
      <c r="O1697">
        <v>26</v>
      </c>
      <c r="P1697">
        <v>25</v>
      </c>
      <c r="Q1697">
        <v>11</v>
      </c>
      <c r="R1697">
        <v>6</v>
      </c>
      <c r="S1697">
        <v>2</v>
      </c>
      <c r="T1697">
        <v>0</v>
      </c>
      <c r="U1697">
        <v>257</v>
      </c>
      <c r="V1697">
        <v>0</v>
      </c>
      <c r="W1697">
        <v>1</v>
      </c>
      <c r="X1697">
        <v>180</v>
      </c>
      <c r="Y1697">
        <v>56</v>
      </c>
      <c r="Z1697">
        <v>22</v>
      </c>
      <c r="AA1697">
        <v>0</v>
      </c>
      <c r="AB1697">
        <v>10</v>
      </c>
      <c r="AC1697">
        <v>152</v>
      </c>
      <c r="AD1697">
        <v>0</v>
      </c>
      <c r="AE1697">
        <v>96</v>
      </c>
      <c r="AF1697">
        <v>49</v>
      </c>
      <c r="AG1697">
        <v>178</v>
      </c>
      <c r="AH1697">
        <v>30</v>
      </c>
      <c r="AI1697">
        <v>1</v>
      </c>
      <c r="AJ1697">
        <v>0</v>
      </c>
      <c r="AK1697">
        <v>61</v>
      </c>
      <c r="AL1697">
        <v>194</v>
      </c>
      <c r="AM1697">
        <v>3</v>
      </c>
      <c r="AN1697">
        <v>258</v>
      </c>
      <c r="AO1697">
        <v>0.93023255813953487</v>
      </c>
      <c r="AP1697">
        <v>6.2015503875968991E-2</v>
      </c>
      <c r="AQ1697">
        <v>7.7519379844961239E-3</v>
      </c>
      <c r="AR1697">
        <v>9.3023255813953487E-2</v>
      </c>
      <c r="AS1697">
        <v>8.5271317829457363E-2</v>
      </c>
      <c r="AT1697">
        <v>0.1201550387596899</v>
      </c>
      <c r="AU1697">
        <v>0.15891472868217049</v>
      </c>
      <c r="AV1697">
        <v>0.1395348837209302</v>
      </c>
      <c r="AW1697">
        <v>0.13178294573643409</v>
      </c>
      <c r="AX1697">
        <v>0.1007751937984496</v>
      </c>
      <c r="AY1697">
        <v>9.6899224806201556E-2</v>
      </c>
      <c r="AZ1697">
        <v>4.2635658914728682E-2</v>
      </c>
      <c r="BA1697">
        <v>7.7519379844961239E-3</v>
      </c>
      <c r="BB1697">
        <v>2.3255813953488368E-2</v>
      </c>
      <c r="BC1697">
        <v>0</v>
      </c>
      <c r="BD1697">
        <v>0.99612403100775193</v>
      </c>
      <c r="BE1697">
        <v>0</v>
      </c>
      <c r="BF1697">
        <v>3.875968992248062E-3</v>
      </c>
      <c r="BG1697">
        <v>0.69767441860465118</v>
      </c>
      <c r="BH1697">
        <v>0.2170542635658915</v>
      </c>
      <c r="BI1697">
        <v>8.5271317829457363E-2</v>
      </c>
      <c r="BJ1697">
        <v>0</v>
      </c>
      <c r="BK1697">
        <v>3.875968992248062E-2</v>
      </c>
      <c r="BL1697">
        <v>0.58914728682170547</v>
      </c>
      <c r="BM1697">
        <v>0</v>
      </c>
      <c r="BN1697">
        <v>0.37209302325581389</v>
      </c>
      <c r="BO1697">
        <v>0.18992248062015499</v>
      </c>
      <c r="BP1697">
        <v>0.68992248062015504</v>
      </c>
      <c r="BQ1697">
        <v>0.1162790697674419</v>
      </c>
      <c r="BR1697">
        <v>3.875968992248062E-3</v>
      </c>
      <c r="BS1697">
        <v>0</v>
      </c>
      <c r="BT1697">
        <v>0.23643410852713179</v>
      </c>
      <c r="BU1697">
        <v>0.75193798449612403</v>
      </c>
      <c r="BV1697">
        <v>1.1627906976744189E-2</v>
      </c>
      <c r="BW1697">
        <v>1</v>
      </c>
      <c r="BX1697" t="s">
        <v>2952</v>
      </c>
      <c r="BY1697">
        <v>3278</v>
      </c>
      <c r="BZ1697">
        <v>7.8706528370957901E-2</v>
      </c>
      <c r="CA1697">
        <v>0</v>
      </c>
    </row>
    <row r="1698" spans="1:79" customFormat="1" x14ac:dyDescent="0.25">
      <c r="A1698" t="s">
        <v>2957</v>
      </c>
      <c r="B1698" t="s">
        <v>354</v>
      </c>
      <c r="C1698" t="s">
        <v>376</v>
      </c>
      <c r="D1698" t="s">
        <v>961</v>
      </c>
      <c r="E1698">
        <v>2022</v>
      </c>
      <c r="F1698">
        <v>53</v>
      </c>
      <c r="G1698">
        <v>3</v>
      </c>
      <c r="H1698">
        <v>0</v>
      </c>
      <c r="I1698">
        <v>18</v>
      </c>
      <c r="J1698">
        <v>8</v>
      </c>
      <c r="K1698">
        <v>7</v>
      </c>
      <c r="L1698">
        <v>5</v>
      </c>
      <c r="M1698">
        <v>5</v>
      </c>
      <c r="N1698">
        <v>0</v>
      </c>
      <c r="O1698">
        <v>4</v>
      </c>
      <c r="P1698">
        <v>3</v>
      </c>
      <c r="Q1698">
        <v>0</v>
      </c>
      <c r="R1698">
        <v>0</v>
      </c>
      <c r="S1698">
        <v>6</v>
      </c>
      <c r="T1698">
        <v>0</v>
      </c>
      <c r="U1698">
        <v>56</v>
      </c>
      <c r="V1698">
        <v>0</v>
      </c>
      <c r="W1698">
        <v>0</v>
      </c>
      <c r="X1698">
        <v>1</v>
      </c>
      <c r="Y1698">
        <v>1</v>
      </c>
      <c r="Z1698">
        <v>4</v>
      </c>
      <c r="AA1698">
        <v>50</v>
      </c>
      <c r="AB1698">
        <v>0</v>
      </c>
      <c r="AC1698">
        <v>2</v>
      </c>
      <c r="AD1698">
        <v>54</v>
      </c>
      <c r="AE1698">
        <v>0</v>
      </c>
      <c r="AF1698">
        <v>0</v>
      </c>
      <c r="AG1698">
        <v>2</v>
      </c>
      <c r="AH1698">
        <v>0</v>
      </c>
      <c r="AI1698">
        <v>0</v>
      </c>
      <c r="AJ1698">
        <v>54</v>
      </c>
      <c r="AK1698">
        <v>25</v>
      </c>
      <c r="AL1698">
        <v>31</v>
      </c>
      <c r="AM1698">
        <v>0</v>
      </c>
      <c r="AN1698">
        <v>56</v>
      </c>
      <c r="AO1698">
        <v>0.9464285714285714</v>
      </c>
      <c r="AP1698">
        <v>5.3571428571428568E-2</v>
      </c>
      <c r="AQ1698">
        <v>0</v>
      </c>
      <c r="AR1698">
        <v>0.32142857142857151</v>
      </c>
      <c r="AS1698">
        <v>0.14285714285714279</v>
      </c>
      <c r="AT1698">
        <v>0.125</v>
      </c>
      <c r="AU1698">
        <v>8.9285714285714288E-2</v>
      </c>
      <c r="AV1698">
        <v>8.9285714285714288E-2</v>
      </c>
      <c r="AW1698">
        <v>0</v>
      </c>
      <c r="AX1698">
        <v>7.1428571428571425E-2</v>
      </c>
      <c r="AY1698">
        <v>5.3571428571428568E-2</v>
      </c>
      <c r="AZ1698">
        <v>0</v>
      </c>
      <c r="BA1698">
        <v>0.1071428571428571</v>
      </c>
      <c r="BB1698">
        <v>0</v>
      </c>
      <c r="BC1698">
        <v>0</v>
      </c>
      <c r="BD1698">
        <v>1</v>
      </c>
      <c r="BE1698">
        <v>0</v>
      </c>
      <c r="BF1698">
        <v>0</v>
      </c>
      <c r="BG1698">
        <v>1.785714285714286E-2</v>
      </c>
      <c r="BH1698">
        <v>1.785714285714286E-2</v>
      </c>
      <c r="BI1698">
        <v>7.1428571428571425E-2</v>
      </c>
      <c r="BJ1698">
        <v>0.8928571428571429</v>
      </c>
      <c r="BK1698">
        <v>0</v>
      </c>
      <c r="BL1698">
        <v>3.5714285714285712E-2</v>
      </c>
      <c r="BM1698">
        <v>0.9642857142857143</v>
      </c>
      <c r="BN1698">
        <v>0</v>
      </c>
      <c r="BO1698">
        <v>0</v>
      </c>
      <c r="BP1698">
        <v>3.5714285714285712E-2</v>
      </c>
      <c r="BQ1698">
        <v>0</v>
      </c>
      <c r="BR1698">
        <v>0</v>
      </c>
      <c r="BS1698">
        <v>0.9642857142857143</v>
      </c>
      <c r="BT1698">
        <v>0.44642857142857151</v>
      </c>
      <c r="BU1698">
        <v>0.5535714285714286</v>
      </c>
      <c r="BV1698">
        <v>0</v>
      </c>
      <c r="BW1698">
        <v>1</v>
      </c>
      <c r="BX1698" t="s">
        <v>2952</v>
      </c>
      <c r="BY1698">
        <v>3278</v>
      </c>
      <c r="BZ1698">
        <v>1.7083587553386209E-2</v>
      </c>
      <c r="CA1698">
        <v>0</v>
      </c>
    </row>
    <row r="1699" spans="1:79" customFormat="1" x14ac:dyDescent="0.25">
      <c r="A1699" t="s">
        <v>2958</v>
      </c>
      <c r="B1699" t="s">
        <v>354</v>
      </c>
      <c r="C1699" t="s">
        <v>382</v>
      </c>
      <c r="D1699" t="s">
        <v>44</v>
      </c>
      <c r="E1699">
        <v>2022</v>
      </c>
      <c r="F1699">
        <v>2150</v>
      </c>
      <c r="G1699">
        <v>218</v>
      </c>
      <c r="H1699">
        <v>0</v>
      </c>
      <c r="I1699">
        <v>324</v>
      </c>
      <c r="J1699">
        <v>287</v>
      </c>
      <c r="K1699">
        <v>260</v>
      </c>
      <c r="L1699">
        <v>331</v>
      </c>
      <c r="M1699">
        <v>273</v>
      </c>
      <c r="N1699">
        <v>312</v>
      </c>
      <c r="O1699">
        <v>223</v>
      </c>
      <c r="P1699">
        <v>98</v>
      </c>
      <c r="Q1699">
        <v>21</v>
      </c>
      <c r="R1699">
        <v>3</v>
      </c>
      <c r="S1699">
        <v>234</v>
      </c>
      <c r="T1699">
        <v>2</v>
      </c>
      <c r="U1699">
        <v>2328</v>
      </c>
      <c r="V1699">
        <v>38</v>
      </c>
      <c r="W1699">
        <v>2</v>
      </c>
      <c r="X1699">
        <v>1562</v>
      </c>
      <c r="Y1699">
        <v>128</v>
      </c>
      <c r="Z1699">
        <v>678</v>
      </c>
      <c r="AA1699">
        <v>0</v>
      </c>
      <c r="AB1699">
        <v>0</v>
      </c>
      <c r="AC1699">
        <v>2292</v>
      </c>
      <c r="AD1699">
        <v>0</v>
      </c>
      <c r="AE1699">
        <v>76</v>
      </c>
      <c r="AF1699">
        <v>20</v>
      </c>
      <c r="AG1699">
        <v>2333</v>
      </c>
      <c r="AH1699">
        <v>12</v>
      </c>
      <c r="AI1699">
        <v>3</v>
      </c>
      <c r="AJ1699">
        <v>0</v>
      </c>
      <c r="AK1699">
        <v>997</v>
      </c>
      <c r="AL1699">
        <v>1370</v>
      </c>
      <c r="AM1699">
        <v>1</v>
      </c>
      <c r="AN1699">
        <v>2368</v>
      </c>
      <c r="AO1699">
        <v>0.90793918918918914</v>
      </c>
      <c r="AP1699">
        <v>9.2060810810810814E-2</v>
      </c>
      <c r="AQ1699">
        <v>0</v>
      </c>
      <c r="AR1699">
        <v>0.13682432432432429</v>
      </c>
      <c r="AS1699">
        <v>0.1211993243243243</v>
      </c>
      <c r="AT1699">
        <v>0.1097972972972973</v>
      </c>
      <c r="AU1699">
        <v>0.1397804054054054</v>
      </c>
      <c r="AV1699">
        <v>0.1152871621621622</v>
      </c>
      <c r="AW1699">
        <v>0.13175675675675669</v>
      </c>
      <c r="AX1699">
        <v>9.41722972972973E-2</v>
      </c>
      <c r="AY1699">
        <v>4.1385135135135143E-2</v>
      </c>
      <c r="AZ1699">
        <v>8.8682432432432429E-3</v>
      </c>
      <c r="BA1699">
        <v>9.8817567567567571E-2</v>
      </c>
      <c r="BB1699">
        <v>1.266891891891892E-3</v>
      </c>
      <c r="BC1699">
        <v>8.4459459459459464E-4</v>
      </c>
      <c r="BD1699">
        <v>0.98310810810810811</v>
      </c>
      <c r="BE1699">
        <v>1.60472972972973E-2</v>
      </c>
      <c r="BF1699">
        <v>8.4459459459459464E-4</v>
      </c>
      <c r="BG1699">
        <v>0.6596283783783784</v>
      </c>
      <c r="BH1699">
        <v>5.4054054054054057E-2</v>
      </c>
      <c r="BI1699">
        <v>0.28631756756756749</v>
      </c>
      <c r="BJ1699">
        <v>0</v>
      </c>
      <c r="BK1699">
        <v>0</v>
      </c>
      <c r="BL1699">
        <v>0.96790540540540537</v>
      </c>
      <c r="BM1699">
        <v>0</v>
      </c>
      <c r="BN1699">
        <v>3.2094594594594593E-2</v>
      </c>
      <c r="BO1699">
        <v>8.4459459459459464E-3</v>
      </c>
      <c r="BP1699">
        <v>0.98521959459459463</v>
      </c>
      <c r="BQ1699">
        <v>5.0675675675675678E-3</v>
      </c>
      <c r="BR1699">
        <v>1.266891891891892E-3</v>
      </c>
      <c r="BS1699">
        <v>0</v>
      </c>
      <c r="BT1699">
        <v>0.42103040540540537</v>
      </c>
      <c r="BU1699">
        <v>0.57854729729729726</v>
      </c>
      <c r="BV1699">
        <v>4.2229729729729732E-4</v>
      </c>
      <c r="BW1699">
        <v>1</v>
      </c>
      <c r="BX1699" t="s">
        <v>2959</v>
      </c>
      <c r="BY1699">
        <v>2368</v>
      </c>
      <c r="BZ1699">
        <v>1</v>
      </c>
      <c r="CA1699">
        <v>0</v>
      </c>
    </row>
    <row r="1700" spans="1:79" customFormat="1" x14ac:dyDescent="0.25">
      <c r="A1700" t="s">
        <v>2960</v>
      </c>
      <c r="B1700" t="s">
        <v>354</v>
      </c>
      <c r="C1700" t="s">
        <v>382</v>
      </c>
      <c r="D1700" t="s">
        <v>947</v>
      </c>
      <c r="E1700">
        <v>2022</v>
      </c>
      <c r="F1700">
        <v>183</v>
      </c>
      <c r="G1700">
        <v>8</v>
      </c>
      <c r="H1700">
        <v>0</v>
      </c>
      <c r="I1700">
        <v>10</v>
      </c>
      <c r="J1700">
        <v>10</v>
      </c>
      <c r="K1700">
        <v>19</v>
      </c>
      <c r="L1700">
        <v>36</v>
      </c>
      <c r="M1700">
        <v>32</v>
      </c>
      <c r="N1700">
        <v>32</v>
      </c>
      <c r="O1700">
        <v>36</v>
      </c>
      <c r="P1700">
        <v>9</v>
      </c>
      <c r="Q1700">
        <v>1</v>
      </c>
      <c r="R1700">
        <v>0</v>
      </c>
      <c r="S1700">
        <v>5</v>
      </c>
      <c r="T1700">
        <v>1</v>
      </c>
      <c r="U1700">
        <v>191</v>
      </c>
      <c r="V1700">
        <v>0</v>
      </c>
      <c r="W1700">
        <v>0</v>
      </c>
      <c r="X1700">
        <v>134</v>
      </c>
      <c r="Y1700">
        <v>24</v>
      </c>
      <c r="Z1700">
        <v>33</v>
      </c>
      <c r="AA1700">
        <v>0</v>
      </c>
      <c r="AB1700">
        <v>0</v>
      </c>
      <c r="AC1700">
        <v>183</v>
      </c>
      <c r="AD1700">
        <v>0</v>
      </c>
      <c r="AE1700">
        <v>8</v>
      </c>
      <c r="AF1700">
        <v>4</v>
      </c>
      <c r="AG1700">
        <v>185</v>
      </c>
      <c r="AH1700">
        <v>2</v>
      </c>
      <c r="AI1700">
        <v>0</v>
      </c>
      <c r="AJ1700">
        <v>0</v>
      </c>
      <c r="AK1700">
        <v>120</v>
      </c>
      <c r="AL1700">
        <v>70</v>
      </c>
      <c r="AM1700">
        <v>1</v>
      </c>
      <c r="AN1700">
        <v>191</v>
      </c>
      <c r="AO1700">
        <v>0.95811518324607325</v>
      </c>
      <c r="AP1700">
        <v>4.1884816753926697E-2</v>
      </c>
      <c r="AQ1700">
        <v>0</v>
      </c>
      <c r="AR1700">
        <v>5.2356020942408377E-2</v>
      </c>
      <c r="AS1700">
        <v>5.2356020942408377E-2</v>
      </c>
      <c r="AT1700">
        <v>9.947643979057591E-2</v>
      </c>
      <c r="AU1700">
        <v>0.18848167539267019</v>
      </c>
      <c r="AV1700">
        <v>0.16753926701570679</v>
      </c>
      <c r="AW1700">
        <v>0.16753926701570679</v>
      </c>
      <c r="AX1700">
        <v>0.18848167539267019</v>
      </c>
      <c r="AY1700">
        <v>4.712041884816754E-2</v>
      </c>
      <c r="AZ1700">
        <v>5.235602094240838E-3</v>
      </c>
      <c r="BA1700">
        <v>2.6178010471204188E-2</v>
      </c>
      <c r="BB1700">
        <v>0</v>
      </c>
      <c r="BC1700">
        <v>5.235602094240838E-3</v>
      </c>
      <c r="BD1700">
        <v>1</v>
      </c>
      <c r="BE1700">
        <v>0</v>
      </c>
      <c r="BF1700">
        <v>0</v>
      </c>
      <c r="BG1700">
        <v>0.70157068062827221</v>
      </c>
      <c r="BH1700">
        <v>0.1256544502617801</v>
      </c>
      <c r="BI1700">
        <v>0.1727748691099476</v>
      </c>
      <c r="BJ1700">
        <v>0</v>
      </c>
      <c r="BK1700">
        <v>0</v>
      </c>
      <c r="BL1700">
        <v>0.95811518324607325</v>
      </c>
      <c r="BM1700">
        <v>0</v>
      </c>
      <c r="BN1700">
        <v>4.1884816753926697E-2</v>
      </c>
      <c r="BO1700">
        <v>2.0942408376963349E-2</v>
      </c>
      <c r="BP1700">
        <v>0.96858638743455494</v>
      </c>
      <c r="BQ1700">
        <v>1.0471204188481679E-2</v>
      </c>
      <c r="BR1700">
        <v>0</v>
      </c>
      <c r="BS1700">
        <v>0</v>
      </c>
      <c r="BT1700">
        <v>0.62827225130890052</v>
      </c>
      <c r="BU1700">
        <v>0.36649214659685858</v>
      </c>
      <c r="BV1700">
        <v>5.235602094240838E-3</v>
      </c>
      <c r="BW1700">
        <v>1</v>
      </c>
      <c r="BX1700" t="s">
        <v>2959</v>
      </c>
      <c r="BY1700">
        <v>2368</v>
      </c>
      <c r="BZ1700">
        <v>8.0658783783783786E-2</v>
      </c>
      <c r="CA1700">
        <v>0</v>
      </c>
    </row>
    <row r="1701" spans="1:79" customFormat="1" x14ac:dyDescent="0.25">
      <c r="A1701" t="s">
        <v>2961</v>
      </c>
      <c r="B1701" t="s">
        <v>354</v>
      </c>
      <c r="C1701" t="s">
        <v>382</v>
      </c>
      <c r="D1701" t="s">
        <v>949</v>
      </c>
      <c r="E1701">
        <v>2022</v>
      </c>
      <c r="F1701">
        <v>678</v>
      </c>
      <c r="G1701">
        <v>105</v>
      </c>
      <c r="H1701">
        <v>0</v>
      </c>
      <c r="I1701">
        <v>94</v>
      </c>
      <c r="J1701">
        <v>84</v>
      </c>
      <c r="K1701">
        <v>98</v>
      </c>
      <c r="L1701">
        <v>117</v>
      </c>
      <c r="M1701">
        <v>91</v>
      </c>
      <c r="N1701">
        <v>107</v>
      </c>
      <c r="O1701">
        <v>64</v>
      </c>
      <c r="P1701">
        <v>41</v>
      </c>
      <c r="Q1701">
        <v>8</v>
      </c>
      <c r="R1701">
        <v>2</v>
      </c>
      <c r="S1701">
        <v>77</v>
      </c>
      <c r="T1701">
        <v>0</v>
      </c>
      <c r="U1701">
        <v>780</v>
      </c>
      <c r="V1701">
        <v>3</v>
      </c>
      <c r="W1701">
        <v>0</v>
      </c>
      <c r="X1701">
        <v>471</v>
      </c>
      <c r="Y1701">
        <v>31</v>
      </c>
      <c r="Z1701">
        <v>281</v>
      </c>
      <c r="AA1701">
        <v>0</v>
      </c>
      <c r="AB1701">
        <v>0</v>
      </c>
      <c r="AC1701">
        <v>734</v>
      </c>
      <c r="AD1701">
        <v>0</v>
      </c>
      <c r="AE1701">
        <v>49</v>
      </c>
      <c r="AF1701">
        <v>1</v>
      </c>
      <c r="AG1701">
        <v>782</v>
      </c>
      <c r="AH1701">
        <v>0</v>
      </c>
      <c r="AI1701">
        <v>0</v>
      </c>
      <c r="AJ1701">
        <v>0</v>
      </c>
      <c r="AK1701">
        <v>296</v>
      </c>
      <c r="AL1701">
        <v>487</v>
      </c>
      <c r="AM1701">
        <v>0</v>
      </c>
      <c r="AN1701">
        <v>783</v>
      </c>
      <c r="AO1701">
        <v>0.86590038314176243</v>
      </c>
      <c r="AP1701">
        <v>0.13409961685823751</v>
      </c>
      <c r="AQ1701">
        <v>0</v>
      </c>
      <c r="AR1701">
        <v>0.1200510855683269</v>
      </c>
      <c r="AS1701">
        <v>0.10727969348659</v>
      </c>
      <c r="AT1701">
        <v>0.1251596424010217</v>
      </c>
      <c r="AU1701">
        <v>0.14942528735632191</v>
      </c>
      <c r="AV1701">
        <v>0.11621966794380589</v>
      </c>
      <c r="AW1701">
        <v>0.13665389527458491</v>
      </c>
      <c r="AX1701">
        <v>8.1736909323116225E-2</v>
      </c>
      <c r="AY1701">
        <v>5.2362707535121331E-2</v>
      </c>
      <c r="AZ1701">
        <v>1.021711366538953E-2</v>
      </c>
      <c r="BA1701">
        <v>9.8339719029374204E-2</v>
      </c>
      <c r="BB1701">
        <v>2.554278416347382E-3</v>
      </c>
      <c r="BC1701">
        <v>0</v>
      </c>
      <c r="BD1701">
        <v>0.99616858237547889</v>
      </c>
      <c r="BE1701">
        <v>3.831417624521073E-3</v>
      </c>
      <c r="BF1701">
        <v>0</v>
      </c>
      <c r="BG1701">
        <v>0.6015325670498084</v>
      </c>
      <c r="BH1701">
        <v>3.9591315453384422E-2</v>
      </c>
      <c r="BI1701">
        <v>0.35887611749680709</v>
      </c>
      <c r="BJ1701">
        <v>0</v>
      </c>
      <c r="BK1701">
        <v>0</v>
      </c>
      <c r="BL1701">
        <v>0.93742017879948913</v>
      </c>
      <c r="BM1701">
        <v>0</v>
      </c>
      <c r="BN1701">
        <v>6.2579821200510852E-2</v>
      </c>
      <c r="BO1701">
        <v>1.277139208173691E-3</v>
      </c>
      <c r="BP1701">
        <v>0.99872286079182626</v>
      </c>
      <c r="BQ1701">
        <v>0</v>
      </c>
      <c r="BR1701">
        <v>0</v>
      </c>
      <c r="BS1701">
        <v>0</v>
      </c>
      <c r="BT1701">
        <v>0.3780332056194125</v>
      </c>
      <c r="BU1701">
        <v>0.62196679438058744</v>
      </c>
      <c r="BV1701">
        <v>0</v>
      </c>
      <c r="BW1701">
        <v>1</v>
      </c>
      <c r="BX1701" t="s">
        <v>2959</v>
      </c>
      <c r="BY1701">
        <v>2368</v>
      </c>
      <c r="BZ1701">
        <v>0.33065878378378383</v>
      </c>
      <c r="CA1701">
        <v>0</v>
      </c>
    </row>
    <row r="1702" spans="1:79" customFormat="1" x14ac:dyDescent="0.25">
      <c r="A1702" t="s">
        <v>2962</v>
      </c>
      <c r="B1702" t="s">
        <v>354</v>
      </c>
      <c r="C1702" t="s">
        <v>382</v>
      </c>
      <c r="D1702" t="s">
        <v>951</v>
      </c>
      <c r="E1702">
        <v>2022</v>
      </c>
      <c r="F1702">
        <v>1168</v>
      </c>
      <c r="G1702">
        <v>97</v>
      </c>
      <c r="H1702">
        <v>0</v>
      </c>
      <c r="I1702">
        <v>211</v>
      </c>
      <c r="J1702">
        <v>180</v>
      </c>
      <c r="K1702">
        <v>129</v>
      </c>
      <c r="L1702">
        <v>151</v>
      </c>
      <c r="M1702">
        <v>133</v>
      </c>
      <c r="N1702">
        <v>157</v>
      </c>
      <c r="O1702">
        <v>114</v>
      </c>
      <c r="P1702">
        <v>36</v>
      </c>
      <c r="Q1702">
        <v>9</v>
      </c>
      <c r="R1702">
        <v>1</v>
      </c>
      <c r="S1702">
        <v>144</v>
      </c>
      <c r="T1702">
        <v>0</v>
      </c>
      <c r="U1702">
        <v>1229</v>
      </c>
      <c r="V1702">
        <v>35</v>
      </c>
      <c r="W1702">
        <v>1</v>
      </c>
      <c r="X1702">
        <v>883</v>
      </c>
      <c r="Y1702">
        <v>57</v>
      </c>
      <c r="Z1702">
        <v>325</v>
      </c>
      <c r="AA1702">
        <v>0</v>
      </c>
      <c r="AB1702">
        <v>0</v>
      </c>
      <c r="AC1702">
        <v>1256</v>
      </c>
      <c r="AD1702">
        <v>0</v>
      </c>
      <c r="AE1702">
        <v>9</v>
      </c>
      <c r="AF1702">
        <v>5</v>
      </c>
      <c r="AG1702">
        <v>1256</v>
      </c>
      <c r="AH1702">
        <v>2</v>
      </c>
      <c r="AI1702">
        <v>2</v>
      </c>
      <c r="AJ1702">
        <v>0</v>
      </c>
      <c r="AK1702">
        <v>539</v>
      </c>
      <c r="AL1702">
        <v>726</v>
      </c>
      <c r="AM1702">
        <v>0</v>
      </c>
      <c r="AN1702">
        <v>1265</v>
      </c>
      <c r="AO1702">
        <v>0.9233201581027668</v>
      </c>
      <c r="AP1702">
        <v>7.6679841897233203E-2</v>
      </c>
      <c r="AQ1702">
        <v>0</v>
      </c>
      <c r="AR1702">
        <v>0.166798418972332</v>
      </c>
      <c r="AS1702">
        <v>0.14229249011857709</v>
      </c>
      <c r="AT1702">
        <v>0.1019762845849802</v>
      </c>
      <c r="AU1702">
        <v>0.1193675889328063</v>
      </c>
      <c r="AV1702">
        <v>0.10513833992094861</v>
      </c>
      <c r="AW1702">
        <v>0.1241106719367589</v>
      </c>
      <c r="AX1702">
        <v>9.0118577075098807E-2</v>
      </c>
      <c r="AY1702">
        <v>2.845849802371541E-2</v>
      </c>
      <c r="AZ1702">
        <v>7.1146245059288526E-3</v>
      </c>
      <c r="BA1702">
        <v>0.1138339920948617</v>
      </c>
      <c r="BB1702">
        <v>7.9051383399209485E-4</v>
      </c>
      <c r="BC1702">
        <v>0</v>
      </c>
      <c r="BD1702">
        <v>0.97154150197628464</v>
      </c>
      <c r="BE1702">
        <v>2.766798418972332E-2</v>
      </c>
      <c r="BF1702">
        <v>7.9051383399209485E-4</v>
      </c>
      <c r="BG1702">
        <v>0.69802371541501973</v>
      </c>
      <c r="BH1702">
        <v>4.5059288537549397E-2</v>
      </c>
      <c r="BI1702">
        <v>0.25691699604743079</v>
      </c>
      <c r="BJ1702">
        <v>0</v>
      </c>
      <c r="BK1702">
        <v>0</v>
      </c>
      <c r="BL1702">
        <v>0.99288537549407119</v>
      </c>
      <c r="BM1702">
        <v>0</v>
      </c>
      <c r="BN1702">
        <v>7.1146245059288526E-3</v>
      </c>
      <c r="BO1702">
        <v>3.952569169960474E-3</v>
      </c>
      <c r="BP1702">
        <v>0.99288537549407119</v>
      </c>
      <c r="BQ1702">
        <v>1.5810276679841899E-3</v>
      </c>
      <c r="BR1702">
        <v>1.5810276679841899E-3</v>
      </c>
      <c r="BS1702">
        <v>0</v>
      </c>
      <c r="BT1702">
        <v>0.42608695652173911</v>
      </c>
      <c r="BU1702">
        <v>0.57391304347826089</v>
      </c>
      <c r="BV1702">
        <v>0</v>
      </c>
      <c r="BW1702">
        <v>1</v>
      </c>
      <c r="BX1702" t="s">
        <v>2959</v>
      </c>
      <c r="BY1702">
        <v>2368</v>
      </c>
      <c r="BZ1702">
        <v>0.53420608108108103</v>
      </c>
      <c r="CA1702">
        <v>0</v>
      </c>
    </row>
    <row r="1703" spans="1:79" customFormat="1" x14ac:dyDescent="0.25">
      <c r="A1703" t="s">
        <v>2963</v>
      </c>
      <c r="B1703" t="s">
        <v>354</v>
      </c>
      <c r="C1703" t="s">
        <v>382</v>
      </c>
      <c r="D1703" t="s">
        <v>953</v>
      </c>
      <c r="E1703">
        <v>2022</v>
      </c>
      <c r="F1703">
        <v>121</v>
      </c>
      <c r="G1703">
        <v>8</v>
      </c>
      <c r="H1703">
        <v>0</v>
      </c>
      <c r="I1703">
        <v>9</v>
      </c>
      <c r="J1703">
        <v>13</v>
      </c>
      <c r="K1703">
        <v>14</v>
      </c>
      <c r="L1703">
        <v>27</v>
      </c>
      <c r="M1703">
        <v>17</v>
      </c>
      <c r="N1703">
        <v>16</v>
      </c>
      <c r="O1703">
        <v>9</v>
      </c>
      <c r="P1703">
        <v>12</v>
      </c>
      <c r="Q1703">
        <v>3</v>
      </c>
      <c r="R1703">
        <v>0</v>
      </c>
      <c r="S1703">
        <v>8</v>
      </c>
      <c r="T1703">
        <v>1</v>
      </c>
      <c r="U1703">
        <v>128</v>
      </c>
      <c r="V1703">
        <v>0</v>
      </c>
      <c r="W1703">
        <v>1</v>
      </c>
      <c r="X1703">
        <v>74</v>
      </c>
      <c r="Y1703">
        <v>16</v>
      </c>
      <c r="Z1703">
        <v>39</v>
      </c>
      <c r="AA1703">
        <v>0</v>
      </c>
      <c r="AB1703">
        <v>0</v>
      </c>
      <c r="AC1703">
        <v>119</v>
      </c>
      <c r="AD1703">
        <v>0</v>
      </c>
      <c r="AE1703">
        <v>10</v>
      </c>
      <c r="AF1703">
        <v>10</v>
      </c>
      <c r="AG1703">
        <v>110</v>
      </c>
      <c r="AH1703">
        <v>8</v>
      </c>
      <c r="AI1703">
        <v>1</v>
      </c>
      <c r="AJ1703">
        <v>0</v>
      </c>
      <c r="AK1703">
        <v>42</v>
      </c>
      <c r="AL1703">
        <v>87</v>
      </c>
      <c r="AM1703">
        <v>0</v>
      </c>
      <c r="AN1703">
        <v>129</v>
      </c>
      <c r="AO1703">
        <v>0.93798449612403101</v>
      </c>
      <c r="AP1703">
        <v>6.2015503875968991E-2</v>
      </c>
      <c r="AQ1703">
        <v>0</v>
      </c>
      <c r="AR1703">
        <v>6.9767441860465115E-2</v>
      </c>
      <c r="AS1703">
        <v>0.1007751937984496</v>
      </c>
      <c r="AT1703">
        <v>0.10852713178294569</v>
      </c>
      <c r="AU1703">
        <v>0.20930232558139539</v>
      </c>
      <c r="AV1703">
        <v>0.13178294573643409</v>
      </c>
      <c r="AW1703">
        <v>0.124031007751938</v>
      </c>
      <c r="AX1703">
        <v>6.9767441860465115E-2</v>
      </c>
      <c r="AY1703">
        <v>9.3023255813953487E-2</v>
      </c>
      <c r="AZ1703">
        <v>2.3255813953488368E-2</v>
      </c>
      <c r="BA1703">
        <v>6.2015503875968991E-2</v>
      </c>
      <c r="BB1703">
        <v>0</v>
      </c>
      <c r="BC1703">
        <v>7.7519379844961239E-3</v>
      </c>
      <c r="BD1703">
        <v>0.99224806201550386</v>
      </c>
      <c r="BE1703">
        <v>0</v>
      </c>
      <c r="BF1703">
        <v>7.7519379844961239E-3</v>
      </c>
      <c r="BG1703">
        <v>0.5736434108527132</v>
      </c>
      <c r="BH1703">
        <v>0.124031007751938</v>
      </c>
      <c r="BI1703">
        <v>0.30232558139534882</v>
      </c>
      <c r="BJ1703">
        <v>0</v>
      </c>
      <c r="BK1703">
        <v>0</v>
      </c>
      <c r="BL1703">
        <v>0.92248062015503873</v>
      </c>
      <c r="BM1703">
        <v>0</v>
      </c>
      <c r="BN1703">
        <v>7.7519379844961239E-2</v>
      </c>
      <c r="BO1703">
        <v>7.7519379844961239E-2</v>
      </c>
      <c r="BP1703">
        <v>0.8527131782945736</v>
      </c>
      <c r="BQ1703">
        <v>6.2015503875968991E-2</v>
      </c>
      <c r="BR1703">
        <v>7.7519379844961239E-3</v>
      </c>
      <c r="BS1703">
        <v>0</v>
      </c>
      <c r="BT1703">
        <v>0.32558139534883718</v>
      </c>
      <c r="BU1703">
        <v>0.67441860465116277</v>
      </c>
      <c r="BV1703">
        <v>0</v>
      </c>
      <c r="BW1703">
        <v>1</v>
      </c>
      <c r="BX1703" t="s">
        <v>2959</v>
      </c>
      <c r="BY1703">
        <v>2368</v>
      </c>
      <c r="BZ1703">
        <v>5.447635135135135E-2</v>
      </c>
      <c r="CA1703">
        <v>0</v>
      </c>
    </row>
    <row r="1704" spans="1:79" customFormat="1" x14ac:dyDescent="0.25">
      <c r="A1704" t="s">
        <v>2964</v>
      </c>
      <c r="B1704" t="s">
        <v>354</v>
      </c>
      <c r="C1704" t="s">
        <v>388</v>
      </c>
      <c r="D1704" t="s">
        <v>44</v>
      </c>
      <c r="E1704">
        <v>2022</v>
      </c>
      <c r="F1704">
        <v>149</v>
      </c>
      <c r="G1704">
        <v>32</v>
      </c>
      <c r="H1704">
        <v>0</v>
      </c>
      <c r="I1704">
        <v>17</v>
      </c>
      <c r="J1704">
        <v>38</v>
      </c>
      <c r="K1704">
        <v>36</v>
      </c>
      <c r="L1704">
        <v>20</v>
      </c>
      <c r="M1704">
        <v>14</v>
      </c>
      <c r="N1704">
        <v>21</v>
      </c>
      <c r="O1704">
        <v>16</v>
      </c>
      <c r="P1704">
        <v>11</v>
      </c>
      <c r="Q1704">
        <v>6</v>
      </c>
      <c r="R1704">
        <v>0</v>
      </c>
      <c r="S1704">
        <v>2</v>
      </c>
      <c r="T1704">
        <v>0</v>
      </c>
      <c r="U1704">
        <v>160</v>
      </c>
      <c r="V1704">
        <v>21</v>
      </c>
      <c r="W1704">
        <v>0</v>
      </c>
      <c r="X1704">
        <v>143</v>
      </c>
      <c r="Y1704">
        <v>4</v>
      </c>
      <c r="Z1704">
        <v>34</v>
      </c>
      <c r="AA1704">
        <v>0</v>
      </c>
      <c r="AB1704">
        <v>5</v>
      </c>
      <c r="AC1704">
        <v>127</v>
      </c>
      <c r="AD1704">
        <v>38</v>
      </c>
      <c r="AE1704">
        <v>11</v>
      </c>
      <c r="AF1704">
        <v>0</v>
      </c>
      <c r="AG1704">
        <v>144</v>
      </c>
      <c r="AH1704">
        <v>0</v>
      </c>
      <c r="AI1704">
        <v>0</v>
      </c>
      <c r="AJ1704">
        <v>37</v>
      </c>
      <c r="AK1704">
        <v>97</v>
      </c>
      <c r="AL1704">
        <v>54</v>
      </c>
      <c r="AM1704">
        <v>30</v>
      </c>
      <c r="AN1704">
        <v>181</v>
      </c>
      <c r="AO1704">
        <v>0.82320441988950277</v>
      </c>
      <c r="AP1704">
        <v>0.1767955801104972</v>
      </c>
      <c r="AQ1704">
        <v>0</v>
      </c>
      <c r="AR1704">
        <v>9.3922651933701654E-2</v>
      </c>
      <c r="AS1704">
        <v>0.20994475138121549</v>
      </c>
      <c r="AT1704">
        <v>0.19889502762430941</v>
      </c>
      <c r="AU1704">
        <v>0.1104972375690608</v>
      </c>
      <c r="AV1704">
        <v>7.7348066298342538E-2</v>
      </c>
      <c r="AW1704">
        <v>0.11602209944751379</v>
      </c>
      <c r="AX1704">
        <v>8.8397790055248615E-2</v>
      </c>
      <c r="AY1704">
        <v>6.0773480662983423E-2</v>
      </c>
      <c r="AZ1704">
        <v>3.3149171270718231E-2</v>
      </c>
      <c r="BA1704">
        <v>1.104972375690608E-2</v>
      </c>
      <c r="BB1704">
        <v>0</v>
      </c>
      <c r="BC1704">
        <v>0</v>
      </c>
      <c r="BD1704">
        <v>0.88397790055248615</v>
      </c>
      <c r="BE1704">
        <v>0.11602209944751379</v>
      </c>
      <c r="BF1704">
        <v>0</v>
      </c>
      <c r="BG1704">
        <v>0.79005524861878451</v>
      </c>
      <c r="BH1704">
        <v>2.209944751381215E-2</v>
      </c>
      <c r="BI1704">
        <v>0.18784530386740331</v>
      </c>
      <c r="BJ1704">
        <v>0</v>
      </c>
      <c r="BK1704">
        <v>2.7624309392265189E-2</v>
      </c>
      <c r="BL1704">
        <v>0.7016574585635359</v>
      </c>
      <c r="BM1704">
        <v>0.20994475138121549</v>
      </c>
      <c r="BN1704">
        <v>6.0773480662983423E-2</v>
      </c>
      <c r="BO1704">
        <v>0</v>
      </c>
      <c r="BP1704">
        <v>0.79558011049723754</v>
      </c>
      <c r="BQ1704">
        <v>0</v>
      </c>
      <c r="BR1704">
        <v>0</v>
      </c>
      <c r="BS1704">
        <v>0.20441988950276241</v>
      </c>
      <c r="BT1704">
        <v>0.53591160220994472</v>
      </c>
      <c r="BU1704">
        <v>0.2983425414364641</v>
      </c>
      <c r="BV1704">
        <v>0.16574585635359121</v>
      </c>
      <c r="BW1704">
        <v>1</v>
      </c>
      <c r="BX1704" t="s">
        <v>2965</v>
      </c>
      <c r="BY1704">
        <v>181</v>
      </c>
      <c r="BZ1704">
        <v>1</v>
      </c>
      <c r="CA1704">
        <v>0</v>
      </c>
    </row>
    <row r="1705" spans="1:79" customFormat="1" x14ac:dyDescent="0.25">
      <c r="A1705" t="s">
        <v>2966</v>
      </c>
      <c r="B1705" t="s">
        <v>354</v>
      </c>
      <c r="C1705" t="s">
        <v>388</v>
      </c>
      <c r="D1705" t="s">
        <v>947</v>
      </c>
      <c r="E1705">
        <v>2022</v>
      </c>
      <c r="F1705">
        <v>18</v>
      </c>
      <c r="G1705">
        <v>2</v>
      </c>
      <c r="H1705">
        <v>0</v>
      </c>
      <c r="I1705">
        <v>2</v>
      </c>
      <c r="J1705">
        <v>1</v>
      </c>
      <c r="K1705">
        <v>7</v>
      </c>
      <c r="L1705">
        <v>4</v>
      </c>
      <c r="M1705">
        <v>2</v>
      </c>
      <c r="N1705">
        <v>1</v>
      </c>
      <c r="O1705">
        <v>2</v>
      </c>
      <c r="P1705">
        <v>0</v>
      </c>
      <c r="Q1705">
        <v>1</v>
      </c>
      <c r="R1705">
        <v>0</v>
      </c>
      <c r="S1705">
        <v>0</v>
      </c>
      <c r="T1705">
        <v>0</v>
      </c>
      <c r="U1705">
        <v>18</v>
      </c>
      <c r="V1705">
        <v>2</v>
      </c>
      <c r="W1705">
        <v>0</v>
      </c>
      <c r="X1705">
        <v>15</v>
      </c>
      <c r="Y1705">
        <v>0</v>
      </c>
      <c r="Z1705">
        <v>5</v>
      </c>
      <c r="AA1705">
        <v>0</v>
      </c>
      <c r="AB1705">
        <v>2</v>
      </c>
      <c r="AC1705">
        <v>17</v>
      </c>
      <c r="AD1705">
        <v>0</v>
      </c>
      <c r="AE1705">
        <v>1</v>
      </c>
      <c r="AF1705">
        <v>0</v>
      </c>
      <c r="AG1705">
        <v>20</v>
      </c>
      <c r="AH1705">
        <v>0</v>
      </c>
      <c r="AI1705">
        <v>0</v>
      </c>
      <c r="AJ1705">
        <v>0</v>
      </c>
      <c r="AK1705">
        <v>3</v>
      </c>
      <c r="AL1705">
        <v>15</v>
      </c>
      <c r="AM1705">
        <v>2</v>
      </c>
      <c r="AN1705">
        <v>20</v>
      </c>
      <c r="AO1705">
        <v>0.9</v>
      </c>
      <c r="AP1705">
        <v>0.1</v>
      </c>
      <c r="AQ1705">
        <v>0</v>
      </c>
      <c r="AR1705">
        <v>0.1</v>
      </c>
      <c r="AS1705">
        <v>0.05</v>
      </c>
      <c r="AT1705">
        <v>0.35</v>
      </c>
      <c r="AU1705">
        <v>0.2</v>
      </c>
      <c r="AV1705">
        <v>0.1</v>
      </c>
      <c r="AW1705">
        <v>0.05</v>
      </c>
      <c r="AX1705">
        <v>0.1</v>
      </c>
      <c r="AY1705">
        <v>0</v>
      </c>
      <c r="AZ1705">
        <v>0.05</v>
      </c>
      <c r="BA1705">
        <v>0</v>
      </c>
      <c r="BB1705">
        <v>0</v>
      </c>
      <c r="BC1705">
        <v>0</v>
      </c>
      <c r="BD1705">
        <v>0.9</v>
      </c>
      <c r="BE1705">
        <v>0.1</v>
      </c>
      <c r="BF1705">
        <v>0</v>
      </c>
      <c r="BG1705">
        <v>0.75</v>
      </c>
      <c r="BH1705">
        <v>0</v>
      </c>
      <c r="BI1705">
        <v>0.25</v>
      </c>
      <c r="BJ1705">
        <v>0</v>
      </c>
      <c r="BK1705">
        <v>0.1</v>
      </c>
      <c r="BL1705">
        <v>0.85</v>
      </c>
      <c r="BM1705">
        <v>0</v>
      </c>
      <c r="BN1705">
        <v>0.05</v>
      </c>
      <c r="BO1705">
        <v>0</v>
      </c>
      <c r="BP1705">
        <v>1</v>
      </c>
      <c r="BQ1705">
        <v>0</v>
      </c>
      <c r="BR1705">
        <v>0</v>
      </c>
      <c r="BS1705">
        <v>0</v>
      </c>
      <c r="BT1705">
        <v>0.15</v>
      </c>
      <c r="BU1705">
        <v>0.75</v>
      </c>
      <c r="BV1705">
        <v>0.1</v>
      </c>
      <c r="BW1705">
        <v>1</v>
      </c>
      <c r="BX1705" t="s">
        <v>2965</v>
      </c>
      <c r="BY1705">
        <v>181</v>
      </c>
      <c r="BZ1705">
        <v>0.1104972375690608</v>
      </c>
      <c r="CA1705">
        <v>0</v>
      </c>
    </row>
    <row r="1706" spans="1:79" customFormat="1" x14ac:dyDescent="0.25">
      <c r="A1706" t="s">
        <v>2967</v>
      </c>
      <c r="B1706" t="s">
        <v>354</v>
      </c>
      <c r="C1706" t="s">
        <v>388</v>
      </c>
      <c r="D1706" t="s">
        <v>949</v>
      </c>
      <c r="E1706">
        <v>2022</v>
      </c>
      <c r="F1706">
        <v>33</v>
      </c>
      <c r="G1706">
        <v>6</v>
      </c>
      <c r="H1706">
        <v>0</v>
      </c>
      <c r="I1706">
        <v>5</v>
      </c>
      <c r="J1706">
        <v>5</v>
      </c>
      <c r="K1706">
        <v>8</v>
      </c>
      <c r="L1706">
        <v>4</v>
      </c>
      <c r="M1706">
        <v>4</v>
      </c>
      <c r="N1706">
        <v>5</v>
      </c>
      <c r="O1706">
        <v>5</v>
      </c>
      <c r="P1706">
        <v>2</v>
      </c>
      <c r="Q1706">
        <v>1</v>
      </c>
      <c r="R1706">
        <v>0</v>
      </c>
      <c r="S1706">
        <v>0</v>
      </c>
      <c r="T1706">
        <v>0</v>
      </c>
      <c r="U1706">
        <v>37</v>
      </c>
      <c r="V1706">
        <v>2</v>
      </c>
      <c r="W1706">
        <v>0</v>
      </c>
      <c r="X1706">
        <v>30</v>
      </c>
      <c r="Y1706">
        <v>1</v>
      </c>
      <c r="Z1706">
        <v>8</v>
      </c>
      <c r="AA1706">
        <v>0</v>
      </c>
      <c r="AB1706">
        <v>0</v>
      </c>
      <c r="AC1706">
        <v>35</v>
      </c>
      <c r="AD1706">
        <v>0</v>
      </c>
      <c r="AE1706">
        <v>4</v>
      </c>
      <c r="AF1706">
        <v>0</v>
      </c>
      <c r="AG1706">
        <v>39</v>
      </c>
      <c r="AH1706">
        <v>0</v>
      </c>
      <c r="AI1706">
        <v>0</v>
      </c>
      <c r="AJ1706">
        <v>0</v>
      </c>
      <c r="AK1706">
        <v>16</v>
      </c>
      <c r="AL1706">
        <v>16</v>
      </c>
      <c r="AM1706">
        <v>7</v>
      </c>
      <c r="AN1706">
        <v>39</v>
      </c>
      <c r="AO1706">
        <v>0.84615384615384615</v>
      </c>
      <c r="AP1706">
        <v>0.15384615384615391</v>
      </c>
      <c r="AQ1706">
        <v>0</v>
      </c>
      <c r="AR1706">
        <v>0.12820512820512819</v>
      </c>
      <c r="AS1706">
        <v>0.12820512820512819</v>
      </c>
      <c r="AT1706">
        <v>0.20512820512820509</v>
      </c>
      <c r="AU1706">
        <v>0.1025641025641026</v>
      </c>
      <c r="AV1706">
        <v>0.1025641025641026</v>
      </c>
      <c r="AW1706">
        <v>0.12820512820512819</v>
      </c>
      <c r="AX1706">
        <v>0.12820512820512819</v>
      </c>
      <c r="AY1706">
        <v>5.128205128205128E-2</v>
      </c>
      <c r="AZ1706">
        <v>2.564102564102564E-2</v>
      </c>
      <c r="BA1706">
        <v>0</v>
      </c>
      <c r="BB1706">
        <v>0</v>
      </c>
      <c r="BC1706">
        <v>0</v>
      </c>
      <c r="BD1706">
        <v>0.94871794871794868</v>
      </c>
      <c r="BE1706">
        <v>5.128205128205128E-2</v>
      </c>
      <c r="BF1706">
        <v>0</v>
      </c>
      <c r="BG1706">
        <v>0.76923076923076927</v>
      </c>
      <c r="BH1706">
        <v>2.564102564102564E-2</v>
      </c>
      <c r="BI1706">
        <v>0.20512820512820509</v>
      </c>
      <c r="BJ1706">
        <v>0</v>
      </c>
      <c r="BK1706">
        <v>0</v>
      </c>
      <c r="BL1706">
        <v>0.89743589743589747</v>
      </c>
      <c r="BM1706">
        <v>0</v>
      </c>
      <c r="BN1706">
        <v>0.1025641025641026</v>
      </c>
      <c r="BO1706">
        <v>0</v>
      </c>
      <c r="BP1706">
        <v>1</v>
      </c>
      <c r="BQ1706">
        <v>0</v>
      </c>
      <c r="BR1706">
        <v>0</v>
      </c>
      <c r="BS1706">
        <v>0</v>
      </c>
      <c r="BT1706">
        <v>0.41025641025641019</v>
      </c>
      <c r="BU1706">
        <v>0.41025641025641019</v>
      </c>
      <c r="BV1706">
        <v>0.17948717948717949</v>
      </c>
      <c r="BW1706">
        <v>1</v>
      </c>
      <c r="BX1706" t="s">
        <v>2965</v>
      </c>
      <c r="BY1706">
        <v>181</v>
      </c>
      <c r="BZ1706">
        <v>0.21546961325966851</v>
      </c>
      <c r="CA1706">
        <v>0</v>
      </c>
    </row>
    <row r="1707" spans="1:79" customFormat="1" x14ac:dyDescent="0.25">
      <c r="A1707" t="s">
        <v>2968</v>
      </c>
      <c r="B1707" t="s">
        <v>354</v>
      </c>
      <c r="C1707" t="s">
        <v>388</v>
      </c>
      <c r="D1707" t="s">
        <v>951</v>
      </c>
      <c r="E1707">
        <v>2022</v>
      </c>
      <c r="F1707">
        <v>51</v>
      </c>
      <c r="G1707">
        <v>14</v>
      </c>
      <c r="H1707">
        <v>0</v>
      </c>
      <c r="I1707">
        <v>5</v>
      </c>
      <c r="J1707">
        <v>14</v>
      </c>
      <c r="K1707">
        <v>7</v>
      </c>
      <c r="L1707">
        <v>9</v>
      </c>
      <c r="M1707">
        <v>5</v>
      </c>
      <c r="N1707">
        <v>8</v>
      </c>
      <c r="O1707">
        <v>4</v>
      </c>
      <c r="P1707">
        <v>8</v>
      </c>
      <c r="Q1707">
        <v>3</v>
      </c>
      <c r="R1707">
        <v>0</v>
      </c>
      <c r="S1707">
        <v>2</v>
      </c>
      <c r="T1707">
        <v>0</v>
      </c>
      <c r="U1707">
        <v>53</v>
      </c>
      <c r="V1707">
        <v>12</v>
      </c>
      <c r="W1707">
        <v>0</v>
      </c>
      <c r="X1707">
        <v>56</v>
      </c>
      <c r="Y1707">
        <v>2</v>
      </c>
      <c r="Z1707">
        <v>7</v>
      </c>
      <c r="AA1707">
        <v>0</v>
      </c>
      <c r="AB1707">
        <v>3</v>
      </c>
      <c r="AC1707">
        <v>62</v>
      </c>
      <c r="AD1707">
        <v>0</v>
      </c>
      <c r="AE1707">
        <v>0</v>
      </c>
      <c r="AF1707">
        <v>0</v>
      </c>
      <c r="AG1707">
        <v>65</v>
      </c>
      <c r="AH1707">
        <v>0</v>
      </c>
      <c r="AI1707">
        <v>0</v>
      </c>
      <c r="AJ1707">
        <v>0</v>
      </c>
      <c r="AK1707">
        <v>51</v>
      </c>
      <c r="AL1707">
        <v>3</v>
      </c>
      <c r="AM1707">
        <v>11</v>
      </c>
      <c r="AN1707">
        <v>65</v>
      </c>
      <c r="AO1707">
        <v>0.7846153846153846</v>
      </c>
      <c r="AP1707">
        <v>0.2153846153846154</v>
      </c>
      <c r="AQ1707">
        <v>0</v>
      </c>
      <c r="AR1707">
        <v>7.6923076923076927E-2</v>
      </c>
      <c r="AS1707">
        <v>0.2153846153846154</v>
      </c>
      <c r="AT1707">
        <v>0.1076923076923077</v>
      </c>
      <c r="AU1707">
        <v>0.1384615384615385</v>
      </c>
      <c r="AV1707">
        <v>7.6923076923076927E-2</v>
      </c>
      <c r="AW1707">
        <v>0.1230769230769231</v>
      </c>
      <c r="AX1707">
        <v>6.1538461538461542E-2</v>
      </c>
      <c r="AY1707">
        <v>0.1230769230769231</v>
      </c>
      <c r="AZ1707">
        <v>4.6153846153846163E-2</v>
      </c>
      <c r="BA1707">
        <v>3.0769230769230771E-2</v>
      </c>
      <c r="BB1707">
        <v>0</v>
      </c>
      <c r="BC1707">
        <v>0</v>
      </c>
      <c r="BD1707">
        <v>0.81538461538461537</v>
      </c>
      <c r="BE1707">
        <v>0.1846153846153846</v>
      </c>
      <c r="BF1707">
        <v>0</v>
      </c>
      <c r="BG1707">
        <v>0.86153846153846159</v>
      </c>
      <c r="BH1707">
        <v>3.0769230769230771E-2</v>
      </c>
      <c r="BI1707">
        <v>0.1076923076923077</v>
      </c>
      <c r="BJ1707">
        <v>0</v>
      </c>
      <c r="BK1707">
        <v>4.6153846153846163E-2</v>
      </c>
      <c r="BL1707">
        <v>0.9538461538461539</v>
      </c>
      <c r="BM1707">
        <v>0</v>
      </c>
      <c r="BN1707">
        <v>0</v>
      </c>
      <c r="BO1707">
        <v>0</v>
      </c>
      <c r="BP1707">
        <v>1</v>
      </c>
      <c r="BQ1707">
        <v>0</v>
      </c>
      <c r="BR1707">
        <v>0</v>
      </c>
      <c r="BS1707">
        <v>0</v>
      </c>
      <c r="BT1707">
        <v>0.7846153846153846</v>
      </c>
      <c r="BU1707">
        <v>4.6153846153846163E-2</v>
      </c>
      <c r="BV1707">
        <v>0.16923076923076921</v>
      </c>
      <c r="BW1707">
        <v>1</v>
      </c>
      <c r="BX1707" t="s">
        <v>2965</v>
      </c>
      <c r="BY1707">
        <v>181</v>
      </c>
      <c r="BZ1707">
        <v>0.35911602209944748</v>
      </c>
      <c r="CA1707">
        <v>0</v>
      </c>
    </row>
    <row r="1708" spans="1:79" customFormat="1" x14ac:dyDescent="0.25">
      <c r="A1708" t="s">
        <v>2969</v>
      </c>
      <c r="B1708" t="s">
        <v>354</v>
      </c>
      <c r="C1708" t="s">
        <v>388</v>
      </c>
      <c r="D1708" t="s">
        <v>953</v>
      </c>
      <c r="E1708">
        <v>2022</v>
      </c>
      <c r="F1708">
        <v>13</v>
      </c>
      <c r="G1708">
        <v>3</v>
      </c>
      <c r="H1708">
        <v>0</v>
      </c>
      <c r="I1708">
        <v>1</v>
      </c>
      <c r="J1708">
        <v>3</v>
      </c>
      <c r="K1708">
        <v>4</v>
      </c>
      <c r="L1708">
        <v>1</v>
      </c>
      <c r="M1708">
        <v>0</v>
      </c>
      <c r="N1708">
        <v>3</v>
      </c>
      <c r="O1708">
        <v>2</v>
      </c>
      <c r="P1708">
        <v>1</v>
      </c>
      <c r="Q1708">
        <v>1</v>
      </c>
      <c r="R1708">
        <v>0</v>
      </c>
      <c r="S1708">
        <v>0</v>
      </c>
      <c r="T1708">
        <v>0</v>
      </c>
      <c r="U1708">
        <v>16</v>
      </c>
      <c r="V1708">
        <v>0</v>
      </c>
      <c r="W1708">
        <v>0</v>
      </c>
      <c r="X1708">
        <v>13</v>
      </c>
      <c r="Y1708">
        <v>1</v>
      </c>
      <c r="Z1708">
        <v>2</v>
      </c>
      <c r="AA1708">
        <v>0</v>
      </c>
      <c r="AB1708">
        <v>0</v>
      </c>
      <c r="AC1708">
        <v>10</v>
      </c>
      <c r="AD1708">
        <v>0</v>
      </c>
      <c r="AE1708">
        <v>6</v>
      </c>
      <c r="AF1708">
        <v>0</v>
      </c>
      <c r="AG1708">
        <v>16</v>
      </c>
      <c r="AH1708">
        <v>0</v>
      </c>
      <c r="AI1708">
        <v>0</v>
      </c>
      <c r="AJ1708">
        <v>0</v>
      </c>
      <c r="AK1708">
        <v>8</v>
      </c>
      <c r="AL1708">
        <v>6</v>
      </c>
      <c r="AM1708">
        <v>2</v>
      </c>
      <c r="AN1708">
        <v>16</v>
      </c>
      <c r="AO1708">
        <v>0.8125</v>
      </c>
      <c r="AP1708">
        <v>0.1875</v>
      </c>
      <c r="AQ1708">
        <v>0</v>
      </c>
      <c r="AR1708">
        <v>6.25E-2</v>
      </c>
      <c r="AS1708">
        <v>0.1875</v>
      </c>
      <c r="AT1708">
        <v>0.25</v>
      </c>
      <c r="AU1708">
        <v>6.25E-2</v>
      </c>
      <c r="AV1708">
        <v>0</v>
      </c>
      <c r="AW1708">
        <v>0.1875</v>
      </c>
      <c r="AX1708">
        <v>0.125</v>
      </c>
      <c r="AY1708">
        <v>6.25E-2</v>
      </c>
      <c r="AZ1708">
        <v>6.25E-2</v>
      </c>
      <c r="BA1708">
        <v>0</v>
      </c>
      <c r="BB1708">
        <v>0</v>
      </c>
      <c r="BC1708">
        <v>0</v>
      </c>
      <c r="BD1708">
        <v>1</v>
      </c>
      <c r="BE1708">
        <v>0</v>
      </c>
      <c r="BF1708">
        <v>0</v>
      </c>
      <c r="BG1708">
        <v>0.8125</v>
      </c>
      <c r="BH1708">
        <v>6.25E-2</v>
      </c>
      <c r="BI1708">
        <v>0.125</v>
      </c>
      <c r="BJ1708">
        <v>0</v>
      </c>
      <c r="BK1708">
        <v>0</v>
      </c>
      <c r="BL1708">
        <v>0.625</v>
      </c>
      <c r="BM1708">
        <v>0</v>
      </c>
      <c r="BN1708">
        <v>0.375</v>
      </c>
      <c r="BO1708">
        <v>0</v>
      </c>
      <c r="BP1708">
        <v>1</v>
      </c>
      <c r="BQ1708">
        <v>0</v>
      </c>
      <c r="BR1708">
        <v>0</v>
      </c>
      <c r="BS1708">
        <v>0</v>
      </c>
      <c r="BT1708">
        <v>0.5</v>
      </c>
      <c r="BU1708">
        <v>0.375</v>
      </c>
      <c r="BV1708">
        <v>0.125</v>
      </c>
      <c r="BW1708">
        <v>1</v>
      </c>
      <c r="BX1708" t="s">
        <v>2965</v>
      </c>
      <c r="BY1708">
        <v>181</v>
      </c>
      <c r="BZ1708">
        <v>8.8397790055248615E-2</v>
      </c>
      <c r="CA1708">
        <v>0</v>
      </c>
    </row>
    <row r="1709" spans="1:79" customFormat="1" x14ac:dyDescent="0.25">
      <c r="A1709" t="s">
        <v>2970</v>
      </c>
      <c r="B1709" t="s">
        <v>354</v>
      </c>
      <c r="C1709" t="s">
        <v>388</v>
      </c>
      <c r="D1709" t="s">
        <v>961</v>
      </c>
      <c r="E1709">
        <v>2022</v>
      </c>
      <c r="F1709">
        <v>34</v>
      </c>
      <c r="G1709">
        <v>7</v>
      </c>
      <c r="H1709">
        <v>0</v>
      </c>
      <c r="I1709">
        <v>4</v>
      </c>
      <c r="J1709">
        <v>15</v>
      </c>
      <c r="K1709">
        <v>10</v>
      </c>
      <c r="L1709">
        <v>2</v>
      </c>
      <c r="M1709">
        <v>3</v>
      </c>
      <c r="N1709">
        <v>4</v>
      </c>
      <c r="O1709">
        <v>3</v>
      </c>
      <c r="P1709">
        <v>0</v>
      </c>
      <c r="Q1709">
        <v>0</v>
      </c>
      <c r="R1709">
        <v>0</v>
      </c>
      <c r="S1709">
        <v>0</v>
      </c>
      <c r="T1709">
        <v>0</v>
      </c>
      <c r="U1709">
        <v>36</v>
      </c>
      <c r="V1709">
        <v>5</v>
      </c>
      <c r="W1709">
        <v>0</v>
      </c>
      <c r="X1709">
        <v>29</v>
      </c>
      <c r="Y1709">
        <v>0</v>
      </c>
      <c r="Z1709">
        <v>12</v>
      </c>
      <c r="AA1709">
        <v>0</v>
      </c>
      <c r="AB1709">
        <v>0</v>
      </c>
      <c r="AC1709">
        <v>3</v>
      </c>
      <c r="AD1709">
        <v>38</v>
      </c>
      <c r="AE1709">
        <v>0</v>
      </c>
      <c r="AF1709">
        <v>0</v>
      </c>
      <c r="AG1709">
        <v>4</v>
      </c>
      <c r="AH1709">
        <v>0</v>
      </c>
      <c r="AI1709">
        <v>0</v>
      </c>
      <c r="AJ1709">
        <v>37</v>
      </c>
      <c r="AK1709">
        <v>19</v>
      </c>
      <c r="AL1709">
        <v>14</v>
      </c>
      <c r="AM1709">
        <v>8</v>
      </c>
      <c r="AN1709">
        <v>41</v>
      </c>
      <c r="AO1709">
        <v>0.82926829268292679</v>
      </c>
      <c r="AP1709">
        <v>0.17073170731707321</v>
      </c>
      <c r="AQ1709">
        <v>0</v>
      </c>
      <c r="AR1709">
        <v>9.7560975609756101E-2</v>
      </c>
      <c r="AS1709">
        <v>0.36585365853658541</v>
      </c>
      <c r="AT1709">
        <v>0.24390243902439021</v>
      </c>
      <c r="AU1709">
        <v>4.878048780487805E-2</v>
      </c>
      <c r="AV1709">
        <v>7.3170731707317069E-2</v>
      </c>
      <c r="AW1709">
        <v>9.7560975609756101E-2</v>
      </c>
      <c r="AX1709">
        <v>7.3170731707317069E-2</v>
      </c>
      <c r="AY1709">
        <v>0</v>
      </c>
      <c r="AZ1709">
        <v>0</v>
      </c>
      <c r="BA1709">
        <v>0</v>
      </c>
      <c r="BB1709">
        <v>0</v>
      </c>
      <c r="BC1709">
        <v>0</v>
      </c>
      <c r="BD1709">
        <v>0.87804878048780488</v>
      </c>
      <c r="BE1709">
        <v>0.12195121951219511</v>
      </c>
      <c r="BF1709">
        <v>0</v>
      </c>
      <c r="BG1709">
        <v>0.70731707317073167</v>
      </c>
      <c r="BH1709">
        <v>0</v>
      </c>
      <c r="BI1709">
        <v>0.29268292682926828</v>
      </c>
      <c r="BJ1709">
        <v>0</v>
      </c>
      <c r="BK1709">
        <v>0</v>
      </c>
      <c r="BL1709">
        <v>7.3170731707317069E-2</v>
      </c>
      <c r="BM1709">
        <v>0.92682926829268297</v>
      </c>
      <c r="BN1709">
        <v>0</v>
      </c>
      <c r="BO1709">
        <v>0</v>
      </c>
      <c r="BP1709">
        <v>9.7560975609756101E-2</v>
      </c>
      <c r="BQ1709">
        <v>0</v>
      </c>
      <c r="BR1709">
        <v>0</v>
      </c>
      <c r="BS1709">
        <v>0.90243902439024393</v>
      </c>
      <c r="BT1709">
        <v>0.46341463414634149</v>
      </c>
      <c r="BU1709">
        <v>0.34146341463414642</v>
      </c>
      <c r="BV1709">
        <v>0.1951219512195122</v>
      </c>
      <c r="BW1709">
        <v>1</v>
      </c>
      <c r="BX1709" t="s">
        <v>2965</v>
      </c>
      <c r="BY1709">
        <v>181</v>
      </c>
      <c r="BZ1709">
        <v>0.22651933701657459</v>
      </c>
      <c r="CA1709">
        <v>0</v>
      </c>
    </row>
    <row r="1710" spans="1:79" customFormat="1" x14ac:dyDescent="0.25">
      <c r="A1710" t="s">
        <v>2971</v>
      </c>
      <c r="B1710" t="s">
        <v>354</v>
      </c>
      <c r="C1710" t="s">
        <v>394</v>
      </c>
      <c r="D1710" t="s">
        <v>44</v>
      </c>
      <c r="E1710">
        <v>2022</v>
      </c>
      <c r="F1710">
        <v>4222</v>
      </c>
      <c r="G1710">
        <v>229</v>
      </c>
      <c r="H1710">
        <v>7</v>
      </c>
      <c r="I1710">
        <v>506</v>
      </c>
      <c r="J1710">
        <v>670</v>
      </c>
      <c r="K1710">
        <v>544</v>
      </c>
      <c r="L1710">
        <v>548</v>
      </c>
      <c r="M1710">
        <v>569</v>
      </c>
      <c r="N1710">
        <v>508</v>
      </c>
      <c r="O1710">
        <v>425</v>
      </c>
      <c r="P1710">
        <v>343</v>
      </c>
      <c r="Q1710">
        <v>141</v>
      </c>
      <c r="R1710">
        <v>50</v>
      </c>
      <c r="S1710">
        <v>154</v>
      </c>
      <c r="T1710">
        <v>0</v>
      </c>
      <c r="U1710">
        <v>4234</v>
      </c>
      <c r="V1710">
        <v>224</v>
      </c>
      <c r="W1710">
        <v>0</v>
      </c>
      <c r="X1710">
        <v>2502</v>
      </c>
      <c r="Y1710">
        <v>1211</v>
      </c>
      <c r="Z1710">
        <v>709</v>
      </c>
      <c r="AA1710">
        <v>36</v>
      </c>
      <c r="AB1710">
        <v>143</v>
      </c>
      <c r="AC1710">
        <v>4013</v>
      </c>
      <c r="AD1710">
        <v>25</v>
      </c>
      <c r="AE1710">
        <v>277</v>
      </c>
      <c r="AF1710">
        <v>55</v>
      </c>
      <c r="AG1710">
        <v>4344</v>
      </c>
      <c r="AH1710">
        <v>28</v>
      </c>
      <c r="AI1710">
        <v>7</v>
      </c>
      <c r="AJ1710">
        <v>24</v>
      </c>
      <c r="AK1710">
        <v>1503</v>
      </c>
      <c r="AL1710">
        <v>2953</v>
      </c>
      <c r="AM1710">
        <v>2</v>
      </c>
      <c r="AN1710">
        <v>4458</v>
      </c>
      <c r="AO1710">
        <v>0.94706146253925527</v>
      </c>
      <c r="AP1710">
        <v>5.1368326603858233E-2</v>
      </c>
      <c r="AQ1710">
        <v>1.5702108568864961E-3</v>
      </c>
      <c r="AR1710">
        <v>0.1135038133692239</v>
      </c>
      <c r="AS1710">
        <v>0.15029161058770751</v>
      </c>
      <c r="AT1710">
        <v>0.12202781516375059</v>
      </c>
      <c r="AU1710">
        <v>0.12292507851054291</v>
      </c>
      <c r="AV1710">
        <v>0.12763571108120231</v>
      </c>
      <c r="AW1710">
        <v>0.11395244504262</v>
      </c>
      <c r="AX1710">
        <v>9.5334230596680128E-2</v>
      </c>
      <c r="AY1710">
        <v>7.6940331987438312E-2</v>
      </c>
      <c r="AZ1710">
        <v>3.1628532974427997E-2</v>
      </c>
      <c r="BA1710">
        <v>3.4544638851502919E-2</v>
      </c>
      <c r="BB1710">
        <v>1.121579183490354E-2</v>
      </c>
      <c r="BC1710">
        <v>0</v>
      </c>
      <c r="BD1710">
        <v>0.94975325257963217</v>
      </c>
      <c r="BE1710">
        <v>5.0246747420367881E-2</v>
      </c>
      <c r="BF1710">
        <v>0</v>
      </c>
      <c r="BG1710">
        <v>0.56123822341857332</v>
      </c>
      <c r="BH1710">
        <v>0.27164647824136379</v>
      </c>
      <c r="BI1710">
        <v>0.15903992821893231</v>
      </c>
      <c r="BJ1710">
        <v>8.0753701211305519E-3</v>
      </c>
      <c r="BK1710">
        <v>3.207716464782414E-2</v>
      </c>
      <c r="BL1710">
        <v>0.9001794526693585</v>
      </c>
      <c r="BM1710">
        <v>5.6078959174517724E-3</v>
      </c>
      <c r="BN1710">
        <v>6.2135486765365643E-2</v>
      </c>
      <c r="BO1710">
        <v>1.2337371018393901E-2</v>
      </c>
      <c r="BP1710">
        <v>0.97442799461641993</v>
      </c>
      <c r="BQ1710">
        <v>6.2808434275459851E-3</v>
      </c>
      <c r="BR1710">
        <v>1.5702108568864961E-3</v>
      </c>
      <c r="BS1710">
        <v>5.3835800807537013E-3</v>
      </c>
      <c r="BT1710">
        <v>0.33714670255720047</v>
      </c>
      <c r="BU1710">
        <v>0.66240466576940327</v>
      </c>
      <c r="BV1710">
        <v>4.4863167339614181E-4</v>
      </c>
      <c r="BW1710">
        <v>1</v>
      </c>
      <c r="BX1710" t="s">
        <v>2972</v>
      </c>
      <c r="BY1710">
        <v>4458</v>
      </c>
      <c r="BZ1710">
        <v>1</v>
      </c>
      <c r="CA1710">
        <v>0</v>
      </c>
    </row>
    <row r="1711" spans="1:79" customFormat="1" x14ac:dyDescent="0.25">
      <c r="A1711" t="s">
        <v>2973</v>
      </c>
      <c r="B1711" t="s">
        <v>354</v>
      </c>
      <c r="C1711" t="s">
        <v>394</v>
      </c>
      <c r="D1711" t="s">
        <v>947</v>
      </c>
      <c r="E1711">
        <v>2022</v>
      </c>
      <c r="F1711">
        <v>827</v>
      </c>
      <c r="G1711">
        <v>28</v>
      </c>
      <c r="H1711">
        <v>2</v>
      </c>
      <c r="I1711">
        <v>87</v>
      </c>
      <c r="J1711">
        <v>142</v>
      </c>
      <c r="K1711">
        <v>102</v>
      </c>
      <c r="L1711">
        <v>126</v>
      </c>
      <c r="M1711">
        <v>107</v>
      </c>
      <c r="N1711">
        <v>114</v>
      </c>
      <c r="O1711">
        <v>72</v>
      </c>
      <c r="P1711">
        <v>58</v>
      </c>
      <c r="Q1711">
        <v>19</v>
      </c>
      <c r="R1711">
        <v>8</v>
      </c>
      <c r="S1711">
        <v>22</v>
      </c>
      <c r="T1711">
        <v>0</v>
      </c>
      <c r="U1711">
        <v>838</v>
      </c>
      <c r="V1711">
        <v>19</v>
      </c>
      <c r="W1711">
        <v>0</v>
      </c>
      <c r="X1711">
        <v>434</v>
      </c>
      <c r="Y1711">
        <v>336</v>
      </c>
      <c r="Z1711">
        <v>84</v>
      </c>
      <c r="AA1711">
        <v>3</v>
      </c>
      <c r="AB1711">
        <v>32</v>
      </c>
      <c r="AC1711">
        <v>769</v>
      </c>
      <c r="AD1711">
        <v>2</v>
      </c>
      <c r="AE1711">
        <v>54</v>
      </c>
      <c r="AF1711">
        <v>16</v>
      </c>
      <c r="AG1711">
        <v>826</v>
      </c>
      <c r="AH1711">
        <v>10</v>
      </c>
      <c r="AI1711">
        <v>3</v>
      </c>
      <c r="AJ1711">
        <v>2</v>
      </c>
      <c r="AK1711">
        <v>220</v>
      </c>
      <c r="AL1711">
        <v>637</v>
      </c>
      <c r="AM1711">
        <v>0</v>
      </c>
      <c r="AN1711">
        <v>857</v>
      </c>
      <c r="AO1711">
        <v>0.96499416569428242</v>
      </c>
      <c r="AP1711">
        <v>3.2672112018669777E-2</v>
      </c>
      <c r="AQ1711">
        <v>2.3337222870478411E-3</v>
      </c>
      <c r="AR1711">
        <v>0.10151691948658111</v>
      </c>
      <c r="AS1711">
        <v>0.16569428238039671</v>
      </c>
      <c r="AT1711">
        <v>0.11901983663943989</v>
      </c>
      <c r="AU1711">
        <v>0.14702450408401399</v>
      </c>
      <c r="AV1711">
        <v>0.12485414235705949</v>
      </c>
      <c r="AW1711">
        <v>0.13302217036172689</v>
      </c>
      <c r="AX1711">
        <v>8.401400233372229E-2</v>
      </c>
      <c r="AY1711">
        <v>6.7677946324387395E-2</v>
      </c>
      <c r="AZ1711">
        <v>2.2170361726954489E-2</v>
      </c>
      <c r="BA1711">
        <v>2.567094515752625E-2</v>
      </c>
      <c r="BB1711">
        <v>9.3348891481913644E-3</v>
      </c>
      <c r="BC1711">
        <v>0</v>
      </c>
      <c r="BD1711">
        <v>0.97782963827304548</v>
      </c>
      <c r="BE1711">
        <v>2.2170361726954489E-2</v>
      </c>
      <c r="BF1711">
        <v>0</v>
      </c>
      <c r="BG1711">
        <v>0.50641773628938158</v>
      </c>
      <c r="BH1711">
        <v>0.39206534422403733</v>
      </c>
      <c r="BI1711">
        <v>9.8016336056009332E-2</v>
      </c>
      <c r="BJ1711">
        <v>3.5005834305717621E-3</v>
      </c>
      <c r="BK1711">
        <v>3.7339556592765458E-2</v>
      </c>
      <c r="BL1711">
        <v>0.89731621936989503</v>
      </c>
      <c r="BM1711">
        <v>2.3337222870478411E-3</v>
      </c>
      <c r="BN1711">
        <v>6.3010501750291714E-2</v>
      </c>
      <c r="BO1711">
        <v>1.8669778296382729E-2</v>
      </c>
      <c r="BP1711">
        <v>0.96382730455075849</v>
      </c>
      <c r="BQ1711">
        <v>1.166861143523921E-2</v>
      </c>
      <c r="BR1711">
        <v>3.5005834305717621E-3</v>
      </c>
      <c r="BS1711">
        <v>2.3337222870478411E-3</v>
      </c>
      <c r="BT1711">
        <v>0.25670945157526248</v>
      </c>
      <c r="BU1711">
        <v>0.74329054842473741</v>
      </c>
      <c r="BV1711">
        <v>0</v>
      </c>
      <c r="BW1711">
        <v>1</v>
      </c>
      <c r="BX1711" t="s">
        <v>2972</v>
      </c>
      <c r="BY1711">
        <v>4458</v>
      </c>
      <c r="BZ1711">
        <v>0.19223867205024681</v>
      </c>
      <c r="CA1711">
        <v>0</v>
      </c>
    </row>
    <row r="1712" spans="1:79" customFormat="1" x14ac:dyDescent="0.25">
      <c r="A1712" t="s">
        <v>2974</v>
      </c>
      <c r="B1712" t="s">
        <v>354</v>
      </c>
      <c r="C1712" t="s">
        <v>394</v>
      </c>
      <c r="D1712" t="s">
        <v>949</v>
      </c>
      <c r="E1712">
        <v>2022</v>
      </c>
      <c r="F1712">
        <v>1874</v>
      </c>
      <c r="G1712">
        <v>112</v>
      </c>
      <c r="H1712">
        <v>2</v>
      </c>
      <c r="I1712">
        <v>261</v>
      </c>
      <c r="J1712">
        <v>294</v>
      </c>
      <c r="K1712">
        <v>240</v>
      </c>
      <c r="L1712">
        <v>235</v>
      </c>
      <c r="M1712">
        <v>265</v>
      </c>
      <c r="N1712">
        <v>205</v>
      </c>
      <c r="O1712">
        <v>192</v>
      </c>
      <c r="P1712">
        <v>139</v>
      </c>
      <c r="Q1712">
        <v>58</v>
      </c>
      <c r="R1712">
        <v>13</v>
      </c>
      <c r="S1712">
        <v>86</v>
      </c>
      <c r="T1712">
        <v>0</v>
      </c>
      <c r="U1712">
        <v>1950</v>
      </c>
      <c r="V1712">
        <v>38</v>
      </c>
      <c r="W1712">
        <v>0</v>
      </c>
      <c r="X1712">
        <v>1224</v>
      </c>
      <c r="Y1712">
        <v>388</v>
      </c>
      <c r="Z1712">
        <v>362</v>
      </c>
      <c r="AA1712">
        <v>14</v>
      </c>
      <c r="AB1712">
        <v>17</v>
      </c>
      <c r="AC1712">
        <v>1857</v>
      </c>
      <c r="AD1712">
        <v>3</v>
      </c>
      <c r="AE1712">
        <v>111</v>
      </c>
      <c r="AF1712">
        <v>6</v>
      </c>
      <c r="AG1712">
        <v>1974</v>
      </c>
      <c r="AH1712">
        <v>3</v>
      </c>
      <c r="AI1712">
        <v>2</v>
      </c>
      <c r="AJ1712">
        <v>3</v>
      </c>
      <c r="AK1712">
        <v>739</v>
      </c>
      <c r="AL1712">
        <v>1249</v>
      </c>
      <c r="AM1712">
        <v>0</v>
      </c>
      <c r="AN1712">
        <v>1988</v>
      </c>
      <c r="AO1712">
        <v>0.94265593561368211</v>
      </c>
      <c r="AP1712">
        <v>5.6338028169014093E-2</v>
      </c>
      <c r="AQ1712">
        <v>1.006036217303823E-3</v>
      </c>
      <c r="AR1712">
        <v>0.13128772635814889</v>
      </c>
      <c r="AS1712">
        <v>0.147887323943662</v>
      </c>
      <c r="AT1712">
        <v>0.12072434607645879</v>
      </c>
      <c r="AU1712">
        <v>0.11820925553319921</v>
      </c>
      <c r="AV1712">
        <v>0.13329979879275661</v>
      </c>
      <c r="AW1712">
        <v>0.1031187122736418</v>
      </c>
      <c r="AX1712">
        <v>9.6579476861166996E-2</v>
      </c>
      <c r="AY1712">
        <v>6.9919517102615694E-2</v>
      </c>
      <c r="AZ1712">
        <v>2.9175050301810869E-2</v>
      </c>
      <c r="BA1712">
        <v>4.3259557344064392E-2</v>
      </c>
      <c r="BB1712">
        <v>6.5392354124748494E-3</v>
      </c>
      <c r="BC1712">
        <v>0</v>
      </c>
      <c r="BD1712">
        <v>0.98088531187122741</v>
      </c>
      <c r="BE1712">
        <v>1.911468812877264E-2</v>
      </c>
      <c r="BF1712">
        <v>0</v>
      </c>
      <c r="BG1712">
        <v>0.61569416498993967</v>
      </c>
      <c r="BH1712">
        <v>0.19517102615694171</v>
      </c>
      <c r="BI1712">
        <v>0.18209255533199201</v>
      </c>
      <c r="BJ1712">
        <v>7.0422535211267607E-3</v>
      </c>
      <c r="BK1712">
        <v>8.5513078470824955E-3</v>
      </c>
      <c r="BL1712">
        <v>0.93410462776659964</v>
      </c>
      <c r="BM1712">
        <v>1.5090543259557341E-3</v>
      </c>
      <c r="BN1712">
        <v>5.5835010060362171E-2</v>
      </c>
      <c r="BO1712">
        <v>3.0181086519114691E-3</v>
      </c>
      <c r="BP1712">
        <v>0.99295774647887325</v>
      </c>
      <c r="BQ1712">
        <v>1.5090543259557341E-3</v>
      </c>
      <c r="BR1712">
        <v>1.006036217303823E-3</v>
      </c>
      <c r="BS1712">
        <v>1.5090543259557341E-3</v>
      </c>
      <c r="BT1712">
        <v>0.3717303822937626</v>
      </c>
      <c r="BU1712">
        <v>0.62826961770623746</v>
      </c>
      <c r="BV1712">
        <v>0</v>
      </c>
      <c r="BW1712">
        <v>1</v>
      </c>
      <c r="BX1712" t="s">
        <v>2972</v>
      </c>
      <c r="BY1712">
        <v>4458</v>
      </c>
      <c r="BZ1712">
        <v>0.4459398833557649</v>
      </c>
      <c r="CA1712">
        <v>0</v>
      </c>
    </row>
    <row r="1713" spans="1:79" customFormat="1" x14ac:dyDescent="0.25">
      <c r="A1713" t="s">
        <v>2975</v>
      </c>
      <c r="B1713" t="s">
        <v>354</v>
      </c>
      <c r="C1713" t="s">
        <v>394</v>
      </c>
      <c r="D1713" t="s">
        <v>951</v>
      </c>
      <c r="E1713">
        <v>2022</v>
      </c>
      <c r="F1713">
        <v>1364</v>
      </c>
      <c r="G1713">
        <v>85</v>
      </c>
      <c r="H1713">
        <v>3</v>
      </c>
      <c r="I1713">
        <v>147</v>
      </c>
      <c r="J1713">
        <v>216</v>
      </c>
      <c r="K1713">
        <v>186</v>
      </c>
      <c r="L1713">
        <v>173</v>
      </c>
      <c r="M1713">
        <v>175</v>
      </c>
      <c r="N1713">
        <v>164</v>
      </c>
      <c r="O1713">
        <v>143</v>
      </c>
      <c r="P1713">
        <v>128</v>
      </c>
      <c r="Q1713">
        <v>55</v>
      </c>
      <c r="R1713">
        <v>20</v>
      </c>
      <c r="S1713">
        <v>45</v>
      </c>
      <c r="T1713">
        <v>0</v>
      </c>
      <c r="U1713">
        <v>1295</v>
      </c>
      <c r="V1713">
        <v>157</v>
      </c>
      <c r="W1713">
        <v>0</v>
      </c>
      <c r="X1713">
        <v>768</v>
      </c>
      <c r="Y1713">
        <v>449</v>
      </c>
      <c r="Z1713">
        <v>228</v>
      </c>
      <c r="AA1713">
        <v>7</v>
      </c>
      <c r="AB1713">
        <v>81</v>
      </c>
      <c r="AC1713">
        <v>1320</v>
      </c>
      <c r="AD1713">
        <v>2</v>
      </c>
      <c r="AE1713">
        <v>49</v>
      </c>
      <c r="AF1713">
        <v>21</v>
      </c>
      <c r="AG1713">
        <v>1427</v>
      </c>
      <c r="AH1713">
        <v>2</v>
      </c>
      <c r="AI1713">
        <v>0</v>
      </c>
      <c r="AJ1713">
        <v>2</v>
      </c>
      <c r="AK1713">
        <v>500</v>
      </c>
      <c r="AL1713">
        <v>951</v>
      </c>
      <c r="AM1713">
        <v>1</v>
      </c>
      <c r="AN1713">
        <v>1452</v>
      </c>
      <c r="AO1713">
        <v>0.93939393939393945</v>
      </c>
      <c r="AP1713">
        <v>5.8539944903581269E-2</v>
      </c>
      <c r="AQ1713">
        <v>2.0661157024793389E-3</v>
      </c>
      <c r="AR1713">
        <v>0.1012396694214876</v>
      </c>
      <c r="AS1713">
        <v>0.1487603305785124</v>
      </c>
      <c r="AT1713">
        <v>0.128099173553719</v>
      </c>
      <c r="AU1713">
        <v>0.1191460055096419</v>
      </c>
      <c r="AV1713">
        <v>0.1205234159779614</v>
      </c>
      <c r="AW1713">
        <v>0.1129476584022039</v>
      </c>
      <c r="AX1713">
        <v>9.8484848484848481E-2</v>
      </c>
      <c r="AY1713">
        <v>8.8154269972451793E-2</v>
      </c>
      <c r="AZ1713">
        <v>3.787878787878788E-2</v>
      </c>
      <c r="BA1713">
        <v>3.099173553719008E-2</v>
      </c>
      <c r="BB1713">
        <v>1.3774104683195589E-2</v>
      </c>
      <c r="BC1713">
        <v>0</v>
      </c>
      <c r="BD1713">
        <v>0.89187327823691465</v>
      </c>
      <c r="BE1713">
        <v>0.1081267217630854</v>
      </c>
      <c r="BF1713">
        <v>0</v>
      </c>
      <c r="BG1713">
        <v>0.52892561983471076</v>
      </c>
      <c r="BH1713">
        <v>0.30922865013774098</v>
      </c>
      <c r="BI1713">
        <v>0.15702479338842981</v>
      </c>
      <c r="BJ1713">
        <v>4.8209366391184566E-3</v>
      </c>
      <c r="BK1713">
        <v>5.578512396694215E-2</v>
      </c>
      <c r="BL1713">
        <v>0.90909090909090906</v>
      </c>
      <c r="BM1713">
        <v>1.3774104683195591E-3</v>
      </c>
      <c r="BN1713">
        <v>3.3746556473829202E-2</v>
      </c>
      <c r="BO1713">
        <v>1.4462809917355371E-2</v>
      </c>
      <c r="BP1713">
        <v>0.98278236914600547</v>
      </c>
      <c r="BQ1713">
        <v>1.3774104683195591E-3</v>
      </c>
      <c r="BR1713">
        <v>0</v>
      </c>
      <c r="BS1713">
        <v>1.3774104683195591E-3</v>
      </c>
      <c r="BT1713">
        <v>0.34435261707988979</v>
      </c>
      <c r="BU1713">
        <v>0.6549586776859504</v>
      </c>
      <c r="BV1713">
        <v>6.8870523415977963E-4</v>
      </c>
      <c r="BW1713">
        <v>1</v>
      </c>
      <c r="BX1713" t="s">
        <v>2972</v>
      </c>
      <c r="BY1713">
        <v>4458</v>
      </c>
      <c r="BZ1713">
        <v>0.32570659488559889</v>
      </c>
      <c r="CA1713">
        <v>0</v>
      </c>
    </row>
    <row r="1714" spans="1:79" customFormat="1" x14ac:dyDescent="0.25">
      <c r="A1714" t="s">
        <v>2976</v>
      </c>
      <c r="B1714" t="s">
        <v>354</v>
      </c>
      <c r="C1714" t="s">
        <v>394</v>
      </c>
      <c r="D1714" t="s">
        <v>953</v>
      </c>
      <c r="E1714">
        <v>2022</v>
      </c>
      <c r="F1714">
        <v>141</v>
      </c>
      <c r="G1714">
        <v>2</v>
      </c>
      <c r="H1714">
        <v>0</v>
      </c>
      <c r="I1714">
        <v>8</v>
      </c>
      <c r="J1714">
        <v>15</v>
      </c>
      <c r="K1714">
        <v>12</v>
      </c>
      <c r="L1714">
        <v>14</v>
      </c>
      <c r="M1714">
        <v>21</v>
      </c>
      <c r="N1714">
        <v>21</v>
      </c>
      <c r="O1714">
        <v>17</v>
      </c>
      <c r="P1714">
        <v>18</v>
      </c>
      <c r="Q1714">
        <v>8</v>
      </c>
      <c r="R1714">
        <v>9</v>
      </c>
      <c r="S1714">
        <v>0</v>
      </c>
      <c r="T1714">
        <v>0</v>
      </c>
      <c r="U1714">
        <v>137</v>
      </c>
      <c r="V1714">
        <v>6</v>
      </c>
      <c r="W1714">
        <v>0</v>
      </c>
      <c r="X1714">
        <v>76</v>
      </c>
      <c r="Y1714">
        <v>38</v>
      </c>
      <c r="Z1714">
        <v>28</v>
      </c>
      <c r="AA1714">
        <v>1</v>
      </c>
      <c r="AB1714">
        <v>13</v>
      </c>
      <c r="AC1714">
        <v>67</v>
      </c>
      <c r="AD1714">
        <v>0</v>
      </c>
      <c r="AE1714">
        <v>63</v>
      </c>
      <c r="AF1714">
        <v>12</v>
      </c>
      <c r="AG1714">
        <v>116</v>
      </c>
      <c r="AH1714">
        <v>13</v>
      </c>
      <c r="AI1714">
        <v>2</v>
      </c>
      <c r="AJ1714">
        <v>0</v>
      </c>
      <c r="AK1714">
        <v>38</v>
      </c>
      <c r="AL1714">
        <v>104</v>
      </c>
      <c r="AM1714">
        <v>1</v>
      </c>
      <c r="AN1714">
        <v>143</v>
      </c>
      <c r="AO1714">
        <v>0.98601398601398604</v>
      </c>
      <c r="AP1714">
        <v>1.3986013986013989E-2</v>
      </c>
      <c r="AQ1714">
        <v>0</v>
      </c>
      <c r="AR1714">
        <v>5.5944055944055937E-2</v>
      </c>
      <c r="AS1714">
        <v>0.1048951048951049</v>
      </c>
      <c r="AT1714">
        <v>8.3916083916083919E-2</v>
      </c>
      <c r="AU1714">
        <v>9.7902097902097904E-2</v>
      </c>
      <c r="AV1714">
        <v>0.14685314685314679</v>
      </c>
      <c r="AW1714">
        <v>0.14685314685314679</v>
      </c>
      <c r="AX1714">
        <v>0.11888111888111889</v>
      </c>
      <c r="AY1714">
        <v>0.12587412587412589</v>
      </c>
      <c r="AZ1714">
        <v>5.5944055944055937E-2</v>
      </c>
      <c r="BA1714">
        <v>0</v>
      </c>
      <c r="BB1714">
        <v>6.2937062937062943E-2</v>
      </c>
      <c r="BC1714">
        <v>0</v>
      </c>
      <c r="BD1714">
        <v>0.95804195804195802</v>
      </c>
      <c r="BE1714">
        <v>4.195804195804196E-2</v>
      </c>
      <c r="BF1714">
        <v>0</v>
      </c>
      <c r="BG1714">
        <v>0.53146853146853146</v>
      </c>
      <c r="BH1714">
        <v>0.26573426573426567</v>
      </c>
      <c r="BI1714">
        <v>0.19580419580419581</v>
      </c>
      <c r="BJ1714">
        <v>6.993006993006993E-3</v>
      </c>
      <c r="BK1714">
        <v>9.0909090909090912E-2</v>
      </c>
      <c r="BL1714">
        <v>0.46853146853146849</v>
      </c>
      <c r="BM1714">
        <v>0</v>
      </c>
      <c r="BN1714">
        <v>0.44055944055944057</v>
      </c>
      <c r="BO1714">
        <v>8.3916083916083919E-2</v>
      </c>
      <c r="BP1714">
        <v>0.81118881118881114</v>
      </c>
      <c r="BQ1714">
        <v>9.0909090909090912E-2</v>
      </c>
      <c r="BR1714">
        <v>1.3986013986013989E-2</v>
      </c>
      <c r="BS1714">
        <v>0</v>
      </c>
      <c r="BT1714">
        <v>0.26573426573426567</v>
      </c>
      <c r="BU1714">
        <v>0.72727272727272729</v>
      </c>
      <c r="BV1714">
        <v>6.993006993006993E-3</v>
      </c>
      <c r="BW1714">
        <v>1</v>
      </c>
      <c r="BX1714" t="s">
        <v>2972</v>
      </c>
      <c r="BY1714">
        <v>4458</v>
      </c>
      <c r="BZ1714">
        <v>3.207716464782414E-2</v>
      </c>
      <c r="CA1714">
        <v>0</v>
      </c>
    </row>
    <row r="1715" spans="1:79" customFormat="1" x14ac:dyDescent="0.25">
      <c r="A1715" t="s">
        <v>2977</v>
      </c>
      <c r="B1715" t="s">
        <v>354</v>
      </c>
      <c r="C1715" t="s">
        <v>394</v>
      </c>
      <c r="D1715" t="s">
        <v>961</v>
      </c>
      <c r="E1715">
        <v>2022</v>
      </c>
      <c r="F1715">
        <v>16</v>
      </c>
      <c r="G1715">
        <v>2</v>
      </c>
      <c r="H1715">
        <v>0</v>
      </c>
      <c r="I1715">
        <v>3</v>
      </c>
      <c r="J1715">
        <v>3</v>
      </c>
      <c r="K1715">
        <v>4</v>
      </c>
      <c r="L1715">
        <v>0</v>
      </c>
      <c r="M1715">
        <v>1</v>
      </c>
      <c r="N1715">
        <v>4</v>
      </c>
      <c r="O1715">
        <v>1</v>
      </c>
      <c r="P1715">
        <v>0</v>
      </c>
      <c r="Q1715">
        <v>1</v>
      </c>
      <c r="R1715">
        <v>0</v>
      </c>
      <c r="S1715">
        <v>1</v>
      </c>
      <c r="T1715">
        <v>0</v>
      </c>
      <c r="U1715">
        <v>14</v>
      </c>
      <c r="V1715">
        <v>4</v>
      </c>
      <c r="W1715">
        <v>0</v>
      </c>
      <c r="X1715">
        <v>0</v>
      </c>
      <c r="Y1715">
        <v>0</v>
      </c>
      <c r="Z1715">
        <v>7</v>
      </c>
      <c r="AA1715">
        <v>11</v>
      </c>
      <c r="AB1715">
        <v>0</v>
      </c>
      <c r="AC1715">
        <v>0</v>
      </c>
      <c r="AD1715">
        <v>18</v>
      </c>
      <c r="AE1715">
        <v>0</v>
      </c>
      <c r="AF1715">
        <v>0</v>
      </c>
      <c r="AG1715">
        <v>1</v>
      </c>
      <c r="AH1715">
        <v>0</v>
      </c>
      <c r="AI1715">
        <v>0</v>
      </c>
      <c r="AJ1715">
        <v>17</v>
      </c>
      <c r="AK1715">
        <v>6</v>
      </c>
      <c r="AL1715">
        <v>12</v>
      </c>
      <c r="AM1715">
        <v>0</v>
      </c>
      <c r="AN1715">
        <v>18</v>
      </c>
      <c r="AO1715">
        <v>0.88888888888888884</v>
      </c>
      <c r="AP1715">
        <v>0.1111111111111111</v>
      </c>
      <c r="AQ1715">
        <v>0</v>
      </c>
      <c r="AR1715">
        <v>0.16666666666666671</v>
      </c>
      <c r="AS1715">
        <v>0.16666666666666671</v>
      </c>
      <c r="AT1715">
        <v>0.22222222222222221</v>
      </c>
      <c r="AU1715">
        <v>0</v>
      </c>
      <c r="AV1715">
        <v>5.5555555555555552E-2</v>
      </c>
      <c r="AW1715">
        <v>0.22222222222222221</v>
      </c>
      <c r="AX1715">
        <v>5.5555555555555552E-2</v>
      </c>
      <c r="AY1715">
        <v>0</v>
      </c>
      <c r="AZ1715">
        <v>5.5555555555555552E-2</v>
      </c>
      <c r="BA1715">
        <v>5.5555555555555552E-2</v>
      </c>
      <c r="BB1715">
        <v>0</v>
      </c>
      <c r="BC1715">
        <v>0</v>
      </c>
      <c r="BD1715">
        <v>0.77777777777777779</v>
      </c>
      <c r="BE1715">
        <v>0.22222222222222221</v>
      </c>
      <c r="BF1715">
        <v>0</v>
      </c>
      <c r="BG1715">
        <v>0</v>
      </c>
      <c r="BH1715">
        <v>0</v>
      </c>
      <c r="BI1715">
        <v>0.3888888888888889</v>
      </c>
      <c r="BJ1715">
        <v>0.61111111111111116</v>
      </c>
      <c r="BK1715">
        <v>0</v>
      </c>
      <c r="BL1715">
        <v>0</v>
      </c>
      <c r="BM1715">
        <v>1</v>
      </c>
      <c r="BN1715">
        <v>0</v>
      </c>
      <c r="BO1715">
        <v>0</v>
      </c>
      <c r="BP1715">
        <v>5.5555555555555552E-2</v>
      </c>
      <c r="BQ1715">
        <v>0</v>
      </c>
      <c r="BR1715">
        <v>0</v>
      </c>
      <c r="BS1715">
        <v>0.94444444444444442</v>
      </c>
      <c r="BT1715">
        <v>0.33333333333333331</v>
      </c>
      <c r="BU1715">
        <v>0.66666666666666663</v>
      </c>
      <c r="BV1715">
        <v>0</v>
      </c>
      <c r="BW1715">
        <v>1</v>
      </c>
      <c r="BX1715" t="s">
        <v>2972</v>
      </c>
      <c r="BY1715">
        <v>4458</v>
      </c>
      <c r="BZ1715">
        <v>4.0376850605652759E-3</v>
      </c>
      <c r="CA1715">
        <v>0</v>
      </c>
    </row>
    <row r="1716" spans="1:79" customFormat="1" x14ac:dyDescent="0.25">
      <c r="A1716" t="s">
        <v>2978</v>
      </c>
      <c r="B1716" t="s">
        <v>354</v>
      </c>
      <c r="C1716" t="s">
        <v>43</v>
      </c>
      <c r="D1716" t="s">
        <v>44</v>
      </c>
      <c r="E1716">
        <v>2022</v>
      </c>
      <c r="F1716">
        <v>46160</v>
      </c>
      <c r="G1716">
        <v>5206</v>
      </c>
      <c r="H1716">
        <v>3</v>
      </c>
      <c r="I1716">
        <v>7353</v>
      </c>
      <c r="J1716">
        <v>8842</v>
      </c>
      <c r="K1716">
        <v>8258</v>
      </c>
      <c r="L1716">
        <v>6240</v>
      </c>
      <c r="M1716">
        <v>5449</v>
      </c>
      <c r="N1716">
        <v>5015</v>
      </c>
      <c r="O1716">
        <v>3945</v>
      </c>
      <c r="P1716">
        <v>2488</v>
      </c>
      <c r="Q1716">
        <v>1061</v>
      </c>
      <c r="R1716">
        <v>370</v>
      </c>
      <c r="S1716">
        <v>2348</v>
      </c>
      <c r="T1716">
        <v>0</v>
      </c>
      <c r="U1716">
        <v>45049</v>
      </c>
      <c r="V1716">
        <v>6320</v>
      </c>
      <c r="W1716">
        <v>0</v>
      </c>
      <c r="X1716">
        <v>31851</v>
      </c>
      <c r="Y1716">
        <v>15748</v>
      </c>
      <c r="Z1716">
        <v>3770</v>
      </c>
      <c r="AA1716">
        <v>0</v>
      </c>
      <c r="AB1716">
        <v>1738</v>
      </c>
      <c r="AC1716">
        <v>43727</v>
      </c>
      <c r="AD1716">
        <v>44</v>
      </c>
      <c r="AE1716">
        <v>5860</v>
      </c>
      <c r="AF1716">
        <v>1288</v>
      </c>
      <c r="AG1716">
        <v>49535</v>
      </c>
      <c r="AH1716">
        <v>463</v>
      </c>
      <c r="AI1716" t="s">
        <v>74</v>
      </c>
      <c r="AJ1716">
        <v>83</v>
      </c>
      <c r="AK1716">
        <v>3824</v>
      </c>
      <c r="AL1716">
        <v>47532</v>
      </c>
      <c r="AM1716">
        <v>13</v>
      </c>
      <c r="AN1716">
        <v>51369</v>
      </c>
      <c r="AO1716">
        <v>0.89859642975335319</v>
      </c>
      <c r="AP1716">
        <v>0.10134516926551029</v>
      </c>
      <c r="AQ1716">
        <v>5.840098113648309E-5</v>
      </c>
      <c r="AR1716">
        <v>0.1431408047655201</v>
      </c>
      <c r="AS1716">
        <v>0.1721271584029278</v>
      </c>
      <c r="AT1716">
        <v>0.1607584340750258</v>
      </c>
      <c r="AU1716">
        <v>0.12147404076388479</v>
      </c>
      <c r="AV1716">
        <v>0.1060756487375655</v>
      </c>
      <c r="AW1716">
        <v>9.7626973466487577E-2</v>
      </c>
      <c r="AX1716">
        <v>7.6797290194475273E-2</v>
      </c>
      <c r="AY1716">
        <v>4.8433880355856648E-2</v>
      </c>
      <c r="AZ1716">
        <v>2.0654480328602849E-2</v>
      </c>
      <c r="BA1716">
        <v>4.5708501236154102E-2</v>
      </c>
      <c r="BB1716">
        <v>7.2027876734995812E-3</v>
      </c>
      <c r="BC1716">
        <v>0</v>
      </c>
      <c r="BD1716">
        <v>0.87696859973914232</v>
      </c>
      <c r="BE1716">
        <v>0.1230314002608577</v>
      </c>
      <c r="BF1716">
        <v>0</v>
      </c>
      <c r="BG1716">
        <v>0.62004321672604101</v>
      </c>
      <c r="BH1716">
        <v>0.30656621697911191</v>
      </c>
      <c r="BI1716">
        <v>7.3390566294847082E-2</v>
      </c>
      <c r="BJ1716">
        <v>0</v>
      </c>
      <c r="BK1716">
        <v>3.3833635071735868E-2</v>
      </c>
      <c r="BL1716">
        <v>0.8512332340516654</v>
      </c>
      <c r="BM1716">
        <v>8.5654772333508533E-4</v>
      </c>
      <c r="BN1716">
        <v>0.11407658315326361</v>
      </c>
      <c r="BO1716">
        <v>2.507348790126341E-2</v>
      </c>
      <c r="BP1716">
        <v>0.96429753353189662</v>
      </c>
      <c r="BQ1716">
        <v>9.0132180887305575E-3</v>
      </c>
      <c r="BR1716">
        <v>0</v>
      </c>
      <c r="BS1716">
        <v>1.6157604781093661E-3</v>
      </c>
      <c r="BT1716">
        <v>7.4441783955303778E-2</v>
      </c>
      <c r="BU1716">
        <v>0.92530514512643813</v>
      </c>
      <c r="BV1716">
        <v>2.5307091825809341E-4</v>
      </c>
      <c r="BW1716">
        <v>1</v>
      </c>
      <c r="BX1716" t="s">
        <v>2979</v>
      </c>
      <c r="BY1716">
        <v>51369</v>
      </c>
      <c r="BZ1716">
        <v>1</v>
      </c>
      <c r="CA1716">
        <v>0</v>
      </c>
    </row>
    <row r="1717" spans="1:79" customFormat="1" x14ac:dyDescent="0.25">
      <c r="A1717" t="s">
        <v>2980</v>
      </c>
      <c r="B1717" t="s">
        <v>354</v>
      </c>
      <c r="C1717" t="s">
        <v>43</v>
      </c>
      <c r="D1717" t="s">
        <v>947</v>
      </c>
      <c r="E1717">
        <v>2022</v>
      </c>
      <c r="F1717">
        <v>8349</v>
      </c>
      <c r="G1717">
        <v>804</v>
      </c>
      <c r="H1717">
        <v>0</v>
      </c>
      <c r="I1717">
        <v>1140</v>
      </c>
      <c r="J1717">
        <v>1530</v>
      </c>
      <c r="K1717">
        <v>1588</v>
      </c>
      <c r="L1717">
        <v>1174</v>
      </c>
      <c r="M1717">
        <v>1058</v>
      </c>
      <c r="N1717">
        <v>926</v>
      </c>
      <c r="O1717">
        <v>694</v>
      </c>
      <c r="P1717">
        <v>435</v>
      </c>
      <c r="Q1717">
        <v>236</v>
      </c>
      <c r="R1717">
        <v>75</v>
      </c>
      <c r="S1717">
        <v>297</v>
      </c>
      <c r="T1717">
        <v>0</v>
      </c>
      <c r="U1717">
        <v>8017</v>
      </c>
      <c r="V1717">
        <v>1136</v>
      </c>
      <c r="W1717">
        <v>0</v>
      </c>
      <c r="X1717">
        <v>6299</v>
      </c>
      <c r="Y1717">
        <v>1999</v>
      </c>
      <c r="Z1717">
        <v>855</v>
      </c>
      <c r="AA1717">
        <v>0</v>
      </c>
      <c r="AB1717">
        <v>668</v>
      </c>
      <c r="AC1717">
        <v>7010</v>
      </c>
      <c r="AD1717">
        <v>11</v>
      </c>
      <c r="AE1717">
        <v>1464</v>
      </c>
      <c r="AF1717">
        <v>534</v>
      </c>
      <c r="AG1717">
        <v>8522</v>
      </c>
      <c r="AH1717">
        <v>86</v>
      </c>
      <c r="AI1717" t="s">
        <v>74</v>
      </c>
      <c r="AJ1717">
        <v>11</v>
      </c>
      <c r="AK1717">
        <v>576</v>
      </c>
      <c r="AL1717">
        <v>8574</v>
      </c>
      <c r="AM1717">
        <v>3</v>
      </c>
      <c r="AN1717">
        <v>9153</v>
      </c>
      <c r="AO1717">
        <v>0.91215994755817764</v>
      </c>
      <c r="AP1717">
        <v>8.7840052441822358E-2</v>
      </c>
      <c r="AQ1717">
        <v>0</v>
      </c>
      <c r="AR1717">
        <v>0.1245493280891511</v>
      </c>
      <c r="AS1717">
        <v>0.16715830875122911</v>
      </c>
      <c r="AT1717">
        <v>0.1734950289522561</v>
      </c>
      <c r="AU1717">
        <v>0.12826395717251171</v>
      </c>
      <c r="AV1717">
        <v>0.1155905167704578</v>
      </c>
      <c r="AW1717">
        <v>0.1011690156232929</v>
      </c>
      <c r="AX1717">
        <v>7.5822134819184969E-2</v>
      </c>
      <c r="AY1717">
        <v>4.7525401507702403E-2</v>
      </c>
      <c r="AZ1717">
        <v>2.578389599038567E-2</v>
      </c>
      <c r="BA1717">
        <v>3.2448377581120937E-2</v>
      </c>
      <c r="BB1717">
        <v>8.1940347427073099E-3</v>
      </c>
      <c r="BC1717">
        <v>0</v>
      </c>
      <c r="BD1717">
        <v>0.87588768709712661</v>
      </c>
      <c r="BE1717">
        <v>0.1241123129028734</v>
      </c>
      <c r="BF1717">
        <v>0</v>
      </c>
      <c r="BG1717">
        <v>0.68818966459084452</v>
      </c>
      <c r="BH1717">
        <v>0.21839833934229211</v>
      </c>
      <c r="BI1717">
        <v>9.3411996066863318E-2</v>
      </c>
      <c r="BJ1717">
        <v>0</v>
      </c>
      <c r="BK1717">
        <v>7.2981536108379763E-2</v>
      </c>
      <c r="BL1717">
        <v>0.76586911395170987</v>
      </c>
      <c r="BM1717">
        <v>1.2017917622637389E-3</v>
      </c>
      <c r="BN1717">
        <v>0.15994755817764669</v>
      </c>
      <c r="BO1717">
        <v>5.8341527368076039E-2</v>
      </c>
      <c r="BP1717">
        <v>0.93106085436468922</v>
      </c>
      <c r="BQ1717">
        <v>9.3958265049710471E-3</v>
      </c>
      <c r="BR1717">
        <v>0</v>
      </c>
      <c r="BS1717">
        <v>1.2017917622637389E-3</v>
      </c>
      <c r="BT1717">
        <v>6.2930186823992137E-2</v>
      </c>
      <c r="BU1717">
        <v>0.93674205178629955</v>
      </c>
      <c r="BV1717">
        <v>3.2776138970829242E-4</v>
      </c>
      <c r="BW1717">
        <v>1</v>
      </c>
      <c r="BX1717" t="s">
        <v>2979</v>
      </c>
      <c r="BY1717">
        <v>51369</v>
      </c>
      <c r="BZ1717">
        <v>0.17818139344740991</v>
      </c>
      <c r="CA1717">
        <v>0</v>
      </c>
    </row>
    <row r="1718" spans="1:79" customFormat="1" x14ac:dyDescent="0.25">
      <c r="A1718" t="s">
        <v>2981</v>
      </c>
      <c r="B1718" t="s">
        <v>354</v>
      </c>
      <c r="C1718" t="s">
        <v>43</v>
      </c>
      <c r="D1718" t="s">
        <v>949</v>
      </c>
      <c r="E1718">
        <v>2022</v>
      </c>
      <c r="F1718">
        <v>19512</v>
      </c>
      <c r="G1718">
        <v>2589</v>
      </c>
      <c r="H1718">
        <v>2</v>
      </c>
      <c r="I1718">
        <v>3917</v>
      </c>
      <c r="J1718">
        <v>4182</v>
      </c>
      <c r="K1718">
        <v>3610</v>
      </c>
      <c r="L1718">
        <v>2615</v>
      </c>
      <c r="M1718">
        <v>2022</v>
      </c>
      <c r="N1718">
        <v>1760</v>
      </c>
      <c r="O1718">
        <v>1482</v>
      </c>
      <c r="P1718">
        <v>813</v>
      </c>
      <c r="Q1718">
        <v>286</v>
      </c>
      <c r="R1718">
        <v>74</v>
      </c>
      <c r="S1718">
        <v>1342</v>
      </c>
      <c r="T1718">
        <v>0</v>
      </c>
      <c r="U1718">
        <v>20155</v>
      </c>
      <c r="V1718">
        <v>1948</v>
      </c>
      <c r="W1718">
        <v>0</v>
      </c>
      <c r="X1718">
        <v>12719</v>
      </c>
      <c r="Y1718">
        <v>8109</v>
      </c>
      <c r="Z1718">
        <v>1275</v>
      </c>
      <c r="AA1718">
        <v>0</v>
      </c>
      <c r="AB1718">
        <v>94</v>
      </c>
      <c r="AC1718">
        <v>21069</v>
      </c>
      <c r="AD1718">
        <v>12</v>
      </c>
      <c r="AE1718">
        <v>928</v>
      </c>
      <c r="AF1718">
        <v>98</v>
      </c>
      <c r="AG1718">
        <v>21977</v>
      </c>
      <c r="AH1718">
        <v>21</v>
      </c>
      <c r="AI1718" t="s">
        <v>74</v>
      </c>
      <c r="AJ1718">
        <v>7</v>
      </c>
      <c r="AK1718">
        <v>1365</v>
      </c>
      <c r="AL1718">
        <v>20732</v>
      </c>
      <c r="AM1718">
        <v>6</v>
      </c>
      <c r="AN1718">
        <v>22103</v>
      </c>
      <c r="AO1718">
        <v>0.88277609374293087</v>
      </c>
      <c r="AP1718">
        <v>0.117133420802606</v>
      </c>
      <c r="AQ1718">
        <v>9.0485454463195048E-5</v>
      </c>
      <c r="AR1718">
        <v>0.1772157625661675</v>
      </c>
      <c r="AS1718">
        <v>0.18920508528254079</v>
      </c>
      <c r="AT1718">
        <v>0.16332624530606701</v>
      </c>
      <c r="AU1718">
        <v>0.1183097317106275</v>
      </c>
      <c r="AV1718">
        <v>9.1480794462290183E-2</v>
      </c>
      <c r="AW1718">
        <v>7.9627199927611636E-2</v>
      </c>
      <c r="AX1718">
        <v>6.7049721757227523E-2</v>
      </c>
      <c r="AY1718">
        <v>3.6782337239288782E-2</v>
      </c>
      <c r="AZ1718">
        <v>1.2939419988236891E-2</v>
      </c>
      <c r="BA1718">
        <v>6.0715739944803872E-2</v>
      </c>
      <c r="BB1718">
        <v>3.347961815138216E-3</v>
      </c>
      <c r="BC1718">
        <v>0</v>
      </c>
      <c r="BD1718">
        <v>0.91186716735284801</v>
      </c>
      <c r="BE1718">
        <v>8.8132832647151965E-2</v>
      </c>
      <c r="BF1718">
        <v>0</v>
      </c>
      <c r="BG1718">
        <v>0.5754422476586889</v>
      </c>
      <c r="BH1718">
        <v>0.3668732751210243</v>
      </c>
      <c r="BI1718">
        <v>5.7684477220286842E-2</v>
      </c>
      <c r="BJ1718">
        <v>0</v>
      </c>
      <c r="BK1718">
        <v>4.2528163597701672E-3</v>
      </c>
      <c r="BL1718">
        <v>0.95321902004252812</v>
      </c>
      <c r="BM1718">
        <v>5.4291272677917026E-4</v>
      </c>
      <c r="BN1718">
        <v>4.1985250870922503E-2</v>
      </c>
      <c r="BO1718">
        <v>4.433787268696557E-3</v>
      </c>
      <c r="BP1718">
        <v>0.99429941636881869</v>
      </c>
      <c r="BQ1718">
        <v>9.5009727186354796E-4</v>
      </c>
      <c r="BR1718">
        <v>0</v>
      </c>
      <c r="BS1718">
        <v>3.1669909062118258E-4</v>
      </c>
      <c r="BT1718">
        <v>6.1756322671130619E-2</v>
      </c>
      <c r="BU1718">
        <v>0.93797222096547983</v>
      </c>
      <c r="BV1718">
        <v>2.7145636338958508E-4</v>
      </c>
      <c r="BW1718">
        <v>1</v>
      </c>
      <c r="BX1718" t="s">
        <v>2979</v>
      </c>
      <c r="BY1718">
        <v>51369</v>
      </c>
      <c r="BZ1718">
        <v>0.43027896201989529</v>
      </c>
      <c r="CA1718">
        <v>0</v>
      </c>
    </row>
    <row r="1719" spans="1:79" customFormat="1" x14ac:dyDescent="0.25">
      <c r="A1719" t="s">
        <v>2982</v>
      </c>
      <c r="B1719" t="s">
        <v>354</v>
      </c>
      <c r="C1719" t="s">
        <v>43</v>
      </c>
      <c r="D1719" t="s">
        <v>951</v>
      </c>
      <c r="E1719">
        <v>2022</v>
      </c>
      <c r="F1719">
        <v>14240</v>
      </c>
      <c r="G1719">
        <v>1481</v>
      </c>
      <c r="H1719">
        <v>1</v>
      </c>
      <c r="I1719">
        <v>1721</v>
      </c>
      <c r="J1719">
        <v>2416</v>
      </c>
      <c r="K1719">
        <v>2372</v>
      </c>
      <c r="L1719">
        <v>1909</v>
      </c>
      <c r="M1719">
        <v>1914</v>
      </c>
      <c r="N1719">
        <v>1884</v>
      </c>
      <c r="O1719">
        <v>1437</v>
      </c>
      <c r="P1719">
        <v>991</v>
      </c>
      <c r="Q1719">
        <v>388</v>
      </c>
      <c r="R1719">
        <v>114</v>
      </c>
      <c r="S1719">
        <v>576</v>
      </c>
      <c r="T1719">
        <v>0</v>
      </c>
      <c r="U1719">
        <v>12893</v>
      </c>
      <c r="V1719">
        <v>2829</v>
      </c>
      <c r="W1719">
        <v>0</v>
      </c>
      <c r="X1719">
        <v>9974</v>
      </c>
      <c r="Y1719">
        <v>4552</v>
      </c>
      <c r="Z1719">
        <v>1196</v>
      </c>
      <c r="AA1719">
        <v>0</v>
      </c>
      <c r="AB1719">
        <v>681</v>
      </c>
      <c r="AC1719">
        <v>13139</v>
      </c>
      <c r="AD1719">
        <v>9</v>
      </c>
      <c r="AE1719">
        <v>1893</v>
      </c>
      <c r="AF1719">
        <v>313</v>
      </c>
      <c r="AG1719">
        <v>15365</v>
      </c>
      <c r="AH1719">
        <v>28</v>
      </c>
      <c r="AI1719" t="s">
        <v>74</v>
      </c>
      <c r="AJ1719">
        <v>16</v>
      </c>
      <c r="AK1719">
        <v>1504</v>
      </c>
      <c r="AL1719">
        <v>14217</v>
      </c>
      <c r="AM1719">
        <v>1</v>
      </c>
      <c r="AN1719">
        <v>15722</v>
      </c>
      <c r="AO1719">
        <v>0.905737183564432</v>
      </c>
      <c r="AP1719">
        <v>9.4199211296272733E-2</v>
      </c>
      <c r="AQ1719">
        <v>6.3605139295255057E-5</v>
      </c>
      <c r="AR1719">
        <v>0.109464444727134</v>
      </c>
      <c r="AS1719">
        <v>0.1536700165373362</v>
      </c>
      <c r="AT1719">
        <v>0.15087139040834499</v>
      </c>
      <c r="AU1719">
        <v>0.12142221091464191</v>
      </c>
      <c r="AV1719">
        <v>0.1217402366111182</v>
      </c>
      <c r="AW1719">
        <v>0.1198320824322605</v>
      </c>
      <c r="AX1719">
        <v>9.1400585167281514E-2</v>
      </c>
      <c r="AY1719">
        <v>6.3032693041597768E-2</v>
      </c>
      <c r="AZ1719">
        <v>2.4678794046558959E-2</v>
      </c>
      <c r="BA1719">
        <v>3.663656023406691E-2</v>
      </c>
      <c r="BB1719">
        <v>7.2509858796590762E-3</v>
      </c>
      <c r="BC1719">
        <v>0</v>
      </c>
      <c r="BD1719">
        <v>0.82006106093372344</v>
      </c>
      <c r="BE1719">
        <v>0.17993893906627659</v>
      </c>
      <c r="BF1719">
        <v>0</v>
      </c>
      <c r="BG1719">
        <v>0.63439765933087389</v>
      </c>
      <c r="BH1719">
        <v>0.28953059407200099</v>
      </c>
      <c r="BI1719">
        <v>7.6071746597125053E-2</v>
      </c>
      <c r="BJ1719">
        <v>0</v>
      </c>
      <c r="BK1719">
        <v>4.3315099860068693E-2</v>
      </c>
      <c r="BL1719">
        <v>0.83570792520035619</v>
      </c>
      <c r="BM1719">
        <v>5.7244625365729547E-4</v>
      </c>
      <c r="BN1719">
        <v>0.12040452868591781</v>
      </c>
      <c r="BO1719">
        <v>1.9908408599414829E-2</v>
      </c>
      <c r="BP1719">
        <v>0.97729296527159393</v>
      </c>
      <c r="BQ1719">
        <v>1.780943900267142E-3</v>
      </c>
      <c r="BR1719">
        <v>0</v>
      </c>
      <c r="BS1719">
        <v>1.0176822287240809E-3</v>
      </c>
      <c r="BT1719">
        <v>9.56621295000636E-2</v>
      </c>
      <c r="BU1719">
        <v>0.90427426536064115</v>
      </c>
      <c r="BV1719">
        <v>6.3605139295255057E-5</v>
      </c>
      <c r="BW1719">
        <v>1</v>
      </c>
      <c r="BX1719" t="s">
        <v>2979</v>
      </c>
      <c r="BY1719">
        <v>51369</v>
      </c>
      <c r="BZ1719">
        <v>0.30606007514259581</v>
      </c>
      <c r="CA1719">
        <v>0</v>
      </c>
    </row>
    <row r="1720" spans="1:79" customFormat="1" x14ac:dyDescent="0.25">
      <c r="A1720" t="s">
        <v>2983</v>
      </c>
      <c r="B1720" t="s">
        <v>354</v>
      </c>
      <c r="C1720" t="s">
        <v>43</v>
      </c>
      <c r="D1720" t="s">
        <v>953</v>
      </c>
      <c r="E1720">
        <v>2022</v>
      </c>
      <c r="F1720">
        <v>4034</v>
      </c>
      <c r="G1720">
        <v>330</v>
      </c>
      <c r="H1720">
        <v>0</v>
      </c>
      <c r="I1720">
        <v>572</v>
      </c>
      <c r="J1720">
        <v>706</v>
      </c>
      <c r="K1720">
        <v>682</v>
      </c>
      <c r="L1720">
        <v>539</v>
      </c>
      <c r="M1720">
        <v>453</v>
      </c>
      <c r="N1720">
        <v>442</v>
      </c>
      <c r="O1720">
        <v>332</v>
      </c>
      <c r="P1720">
        <v>249</v>
      </c>
      <c r="Q1720">
        <v>151</v>
      </c>
      <c r="R1720">
        <v>107</v>
      </c>
      <c r="S1720">
        <v>131</v>
      </c>
      <c r="T1720">
        <v>0</v>
      </c>
      <c r="U1720">
        <v>3961</v>
      </c>
      <c r="V1720">
        <v>403</v>
      </c>
      <c r="W1720">
        <v>0</v>
      </c>
      <c r="X1720">
        <v>2844</v>
      </c>
      <c r="Y1720">
        <v>1078</v>
      </c>
      <c r="Z1720">
        <v>442</v>
      </c>
      <c r="AA1720">
        <v>0</v>
      </c>
      <c r="AB1720">
        <v>293</v>
      </c>
      <c r="AC1720">
        <v>2495</v>
      </c>
      <c r="AD1720">
        <v>3</v>
      </c>
      <c r="AE1720">
        <v>1573</v>
      </c>
      <c r="AF1720">
        <v>342</v>
      </c>
      <c r="AG1720">
        <v>3653</v>
      </c>
      <c r="AH1720">
        <v>328</v>
      </c>
      <c r="AI1720" t="s">
        <v>74</v>
      </c>
      <c r="AJ1720">
        <v>41</v>
      </c>
      <c r="AK1720">
        <v>377</v>
      </c>
      <c r="AL1720">
        <v>3984</v>
      </c>
      <c r="AM1720">
        <v>3</v>
      </c>
      <c r="AN1720">
        <v>4364</v>
      </c>
      <c r="AO1720">
        <v>0.92438130155820353</v>
      </c>
      <c r="AP1720">
        <v>7.5618698441796514E-2</v>
      </c>
      <c r="AQ1720">
        <v>0</v>
      </c>
      <c r="AR1720">
        <v>0.13107241063244729</v>
      </c>
      <c r="AS1720">
        <v>0.1617781851512374</v>
      </c>
      <c r="AT1720">
        <v>0.15627864344637951</v>
      </c>
      <c r="AU1720">
        <v>0.12351054078826761</v>
      </c>
      <c r="AV1720">
        <v>0.1038038496791934</v>
      </c>
      <c r="AW1720">
        <v>0.1012832263978002</v>
      </c>
      <c r="AX1720">
        <v>7.6076993583868005E-2</v>
      </c>
      <c r="AY1720">
        <v>5.7057745187901007E-2</v>
      </c>
      <c r="AZ1720">
        <v>3.46012832263978E-2</v>
      </c>
      <c r="BA1720">
        <v>3.0018331805682859E-2</v>
      </c>
      <c r="BB1720">
        <v>2.451879010082493E-2</v>
      </c>
      <c r="BC1720">
        <v>0</v>
      </c>
      <c r="BD1720">
        <v>0.90765352887259398</v>
      </c>
      <c r="BE1720">
        <v>9.2346471127406043E-2</v>
      </c>
      <c r="BF1720">
        <v>0</v>
      </c>
      <c r="BG1720">
        <v>0.65169569202566457</v>
      </c>
      <c r="BH1720">
        <v>0.2470210815765353</v>
      </c>
      <c r="BI1720">
        <v>0.1012832263978002</v>
      </c>
      <c r="BJ1720">
        <v>0</v>
      </c>
      <c r="BK1720">
        <v>6.7140238313473877E-2</v>
      </c>
      <c r="BL1720">
        <v>0.57172318973418879</v>
      </c>
      <c r="BM1720">
        <v>6.8744271310724103E-4</v>
      </c>
      <c r="BN1720">
        <v>0.36044912923923011</v>
      </c>
      <c r="BO1720">
        <v>7.8368469294225487E-2</v>
      </c>
      <c r="BP1720">
        <v>0.83707607699358388</v>
      </c>
      <c r="BQ1720">
        <v>7.5160403299725023E-2</v>
      </c>
      <c r="BR1720">
        <v>0</v>
      </c>
      <c r="BS1720">
        <v>9.3950504124656279E-3</v>
      </c>
      <c r="BT1720">
        <v>8.6388634280476634E-2</v>
      </c>
      <c r="BU1720">
        <v>0.91292392300641612</v>
      </c>
      <c r="BV1720">
        <v>6.8744271310724103E-4</v>
      </c>
      <c r="BW1720">
        <v>1</v>
      </c>
      <c r="BX1720" t="s">
        <v>2979</v>
      </c>
      <c r="BY1720">
        <v>51369</v>
      </c>
      <c r="BZ1720">
        <v>8.4953960559870742E-2</v>
      </c>
      <c r="CA1720">
        <v>0</v>
      </c>
    </row>
    <row r="1721" spans="1:79" customFormat="1" x14ac:dyDescent="0.25">
      <c r="A1721" t="s">
        <v>2984</v>
      </c>
      <c r="B1721" t="s">
        <v>354</v>
      </c>
      <c r="C1721" t="s">
        <v>43</v>
      </c>
      <c r="D1721" t="s">
        <v>961</v>
      </c>
      <c r="E1721">
        <v>2022</v>
      </c>
      <c r="F1721">
        <v>25</v>
      </c>
      <c r="G1721">
        <v>2</v>
      </c>
      <c r="H1721">
        <v>0</v>
      </c>
      <c r="I1721">
        <v>3</v>
      </c>
      <c r="J1721">
        <v>8</v>
      </c>
      <c r="K1721">
        <v>6</v>
      </c>
      <c r="L1721">
        <v>3</v>
      </c>
      <c r="M1721">
        <v>2</v>
      </c>
      <c r="N1721">
        <v>3</v>
      </c>
      <c r="O1721">
        <v>0</v>
      </c>
      <c r="P1721">
        <v>0</v>
      </c>
      <c r="Q1721">
        <v>0</v>
      </c>
      <c r="R1721">
        <v>0</v>
      </c>
      <c r="S1721">
        <v>2</v>
      </c>
      <c r="T1721">
        <v>0</v>
      </c>
      <c r="U1721">
        <v>23</v>
      </c>
      <c r="V1721">
        <v>4</v>
      </c>
      <c r="W1721">
        <v>0</v>
      </c>
      <c r="X1721">
        <v>15</v>
      </c>
      <c r="Y1721">
        <v>10</v>
      </c>
      <c r="Z1721">
        <v>2</v>
      </c>
      <c r="AA1721">
        <v>0</v>
      </c>
      <c r="AB1721">
        <v>2</v>
      </c>
      <c r="AC1721">
        <v>14</v>
      </c>
      <c r="AD1721">
        <v>9</v>
      </c>
      <c r="AE1721">
        <v>2</v>
      </c>
      <c r="AF1721">
        <v>1</v>
      </c>
      <c r="AG1721">
        <v>18</v>
      </c>
      <c r="AH1721">
        <v>0</v>
      </c>
      <c r="AI1721" t="s">
        <v>74</v>
      </c>
      <c r="AJ1721">
        <v>8</v>
      </c>
      <c r="AK1721">
        <v>2</v>
      </c>
      <c r="AL1721">
        <v>25</v>
      </c>
      <c r="AM1721">
        <v>0</v>
      </c>
      <c r="AN1721">
        <v>27</v>
      </c>
      <c r="AO1721">
        <v>0.92592592592592593</v>
      </c>
      <c r="AP1721">
        <v>7.407407407407407E-2</v>
      </c>
      <c r="AQ1721">
        <v>0</v>
      </c>
      <c r="AR1721">
        <v>0.1111111111111111</v>
      </c>
      <c r="AS1721">
        <v>0.29629629629629628</v>
      </c>
      <c r="AT1721">
        <v>0.22222222222222221</v>
      </c>
      <c r="AU1721">
        <v>0.1111111111111111</v>
      </c>
      <c r="AV1721">
        <v>7.407407407407407E-2</v>
      </c>
      <c r="AW1721">
        <v>0.1111111111111111</v>
      </c>
      <c r="AX1721">
        <v>0</v>
      </c>
      <c r="AY1721">
        <v>0</v>
      </c>
      <c r="AZ1721">
        <v>0</v>
      </c>
      <c r="BA1721">
        <v>7.407407407407407E-2</v>
      </c>
      <c r="BB1721">
        <v>0</v>
      </c>
      <c r="BC1721">
        <v>0</v>
      </c>
      <c r="BD1721">
        <v>0.85185185185185186</v>
      </c>
      <c r="BE1721">
        <v>0.14814814814814811</v>
      </c>
      <c r="BF1721">
        <v>0</v>
      </c>
      <c r="BG1721">
        <v>0.55555555555555558</v>
      </c>
      <c r="BH1721">
        <v>0.37037037037037029</v>
      </c>
      <c r="BI1721">
        <v>7.407407407407407E-2</v>
      </c>
      <c r="BJ1721">
        <v>0</v>
      </c>
      <c r="BK1721">
        <v>7.407407407407407E-2</v>
      </c>
      <c r="BL1721">
        <v>0.51851851851851849</v>
      </c>
      <c r="BM1721">
        <v>0.33333333333333331</v>
      </c>
      <c r="BN1721">
        <v>7.407407407407407E-2</v>
      </c>
      <c r="BO1721">
        <v>3.7037037037037028E-2</v>
      </c>
      <c r="BP1721">
        <v>0.66666666666666663</v>
      </c>
      <c r="BQ1721">
        <v>0</v>
      </c>
      <c r="BR1721">
        <v>0</v>
      </c>
      <c r="BS1721">
        <v>0.29629629629629628</v>
      </c>
      <c r="BT1721">
        <v>7.407407407407407E-2</v>
      </c>
      <c r="BU1721">
        <v>0.92592592592592593</v>
      </c>
      <c r="BV1721">
        <v>0</v>
      </c>
      <c r="BW1721">
        <v>1</v>
      </c>
      <c r="BX1721" t="s">
        <v>2979</v>
      </c>
      <c r="BY1721">
        <v>51369</v>
      </c>
      <c r="BZ1721">
        <v>5.2560883022834788E-4</v>
      </c>
      <c r="CA1721">
        <v>0</v>
      </c>
    </row>
    <row r="1722" spans="1:79" customFormat="1" x14ac:dyDescent="0.25">
      <c r="A1722" t="s">
        <v>2985</v>
      </c>
      <c r="B1722" t="s">
        <v>354</v>
      </c>
      <c r="C1722" t="s">
        <v>187</v>
      </c>
      <c r="D1722" t="s">
        <v>44</v>
      </c>
      <c r="E1722">
        <v>2022</v>
      </c>
      <c r="F1722">
        <v>688</v>
      </c>
      <c r="G1722">
        <v>73</v>
      </c>
      <c r="H1722">
        <v>0</v>
      </c>
      <c r="I1722">
        <v>112</v>
      </c>
      <c r="J1722">
        <v>119</v>
      </c>
      <c r="K1722">
        <v>85</v>
      </c>
      <c r="L1722">
        <v>77</v>
      </c>
      <c r="M1722">
        <v>57</v>
      </c>
      <c r="N1722">
        <v>82</v>
      </c>
      <c r="O1722">
        <v>86</v>
      </c>
      <c r="P1722">
        <v>62</v>
      </c>
      <c r="Q1722">
        <v>22</v>
      </c>
      <c r="R1722">
        <v>7</v>
      </c>
      <c r="S1722">
        <v>52</v>
      </c>
      <c r="T1722">
        <v>0</v>
      </c>
      <c r="U1722">
        <v>737</v>
      </c>
      <c r="V1722">
        <v>24</v>
      </c>
      <c r="W1722">
        <v>0</v>
      </c>
      <c r="X1722">
        <v>393</v>
      </c>
      <c r="Y1722">
        <v>222</v>
      </c>
      <c r="Z1722">
        <v>104</v>
      </c>
      <c r="AA1722">
        <v>42</v>
      </c>
      <c r="AB1722">
        <v>4</v>
      </c>
      <c r="AC1722">
        <v>645</v>
      </c>
      <c r="AD1722">
        <v>29</v>
      </c>
      <c r="AE1722">
        <v>83</v>
      </c>
      <c r="AF1722">
        <v>12</v>
      </c>
      <c r="AG1722">
        <v>712</v>
      </c>
      <c r="AH1722">
        <v>8</v>
      </c>
      <c r="AI1722">
        <v>0</v>
      </c>
      <c r="AJ1722">
        <v>29</v>
      </c>
      <c r="AK1722">
        <v>190</v>
      </c>
      <c r="AL1722">
        <v>571</v>
      </c>
      <c r="AM1722">
        <v>0</v>
      </c>
      <c r="AN1722">
        <v>761</v>
      </c>
      <c r="AO1722">
        <v>0.90407358738501975</v>
      </c>
      <c r="AP1722">
        <v>9.5926412614980291E-2</v>
      </c>
      <c r="AQ1722">
        <v>0</v>
      </c>
      <c r="AR1722">
        <v>0.14717477003942181</v>
      </c>
      <c r="AS1722">
        <v>0.15637319316688569</v>
      </c>
      <c r="AT1722">
        <v>0.11169513797634691</v>
      </c>
      <c r="AU1722">
        <v>0.1011826544021025</v>
      </c>
      <c r="AV1722">
        <v>7.4901445466491454E-2</v>
      </c>
      <c r="AW1722">
        <v>0.1077529566360053</v>
      </c>
      <c r="AX1722">
        <v>0.1130091984231275</v>
      </c>
      <c r="AY1722">
        <v>8.1471747700394212E-2</v>
      </c>
      <c r="AZ1722">
        <v>2.8909329829172142E-2</v>
      </c>
      <c r="BA1722">
        <v>6.8331143232588695E-2</v>
      </c>
      <c r="BB1722">
        <v>9.1984231274638631E-3</v>
      </c>
      <c r="BC1722">
        <v>0</v>
      </c>
      <c r="BD1722">
        <v>0.96846254927726672</v>
      </c>
      <c r="BE1722">
        <v>3.1537450722733243E-2</v>
      </c>
      <c r="BF1722">
        <v>0</v>
      </c>
      <c r="BG1722">
        <v>0.5164257555847569</v>
      </c>
      <c r="BH1722">
        <v>0.29172141918528249</v>
      </c>
      <c r="BI1722">
        <v>0.13666228646517739</v>
      </c>
      <c r="BJ1722">
        <v>5.5190538764783179E-2</v>
      </c>
      <c r="BK1722">
        <v>5.2562417871222077E-3</v>
      </c>
      <c r="BL1722">
        <v>0.84756898817345594</v>
      </c>
      <c r="BM1722">
        <v>3.8107752956636008E-2</v>
      </c>
      <c r="BN1722">
        <v>0.10906701708278579</v>
      </c>
      <c r="BO1722">
        <v>1.5768725361366621E-2</v>
      </c>
      <c r="BP1722">
        <v>0.93561103810775292</v>
      </c>
      <c r="BQ1722">
        <v>1.0512483574244421E-2</v>
      </c>
      <c r="BR1722">
        <v>0</v>
      </c>
      <c r="BS1722">
        <v>3.8107752956636008E-2</v>
      </c>
      <c r="BT1722">
        <v>0.2496714848883049</v>
      </c>
      <c r="BU1722">
        <v>0.75032851511169518</v>
      </c>
      <c r="BV1722">
        <v>0</v>
      </c>
      <c r="BW1722">
        <v>1</v>
      </c>
      <c r="BX1722" t="s">
        <v>2986</v>
      </c>
      <c r="BY1722">
        <v>761</v>
      </c>
      <c r="BZ1722">
        <v>1</v>
      </c>
      <c r="CA1722">
        <v>0</v>
      </c>
    </row>
    <row r="1723" spans="1:79" customFormat="1" x14ac:dyDescent="0.25">
      <c r="A1723" t="s">
        <v>2987</v>
      </c>
      <c r="B1723" t="s">
        <v>354</v>
      </c>
      <c r="C1723" t="s">
        <v>187</v>
      </c>
      <c r="D1723" t="s">
        <v>947</v>
      </c>
      <c r="E1723">
        <v>2022</v>
      </c>
      <c r="F1723">
        <v>57</v>
      </c>
      <c r="G1723">
        <v>2</v>
      </c>
      <c r="H1723">
        <v>0</v>
      </c>
      <c r="I1723">
        <v>7</v>
      </c>
      <c r="J1723">
        <v>10</v>
      </c>
      <c r="K1723">
        <v>3</v>
      </c>
      <c r="L1723">
        <v>10</v>
      </c>
      <c r="M1723">
        <v>3</v>
      </c>
      <c r="N1723">
        <v>7</v>
      </c>
      <c r="O1723">
        <v>11</v>
      </c>
      <c r="P1723">
        <v>5</v>
      </c>
      <c r="Q1723">
        <v>2</v>
      </c>
      <c r="R1723">
        <v>0</v>
      </c>
      <c r="S1723">
        <v>1</v>
      </c>
      <c r="T1723">
        <v>0</v>
      </c>
      <c r="U1723">
        <v>59</v>
      </c>
      <c r="V1723">
        <v>0</v>
      </c>
      <c r="W1723">
        <v>0</v>
      </c>
      <c r="X1723">
        <v>46</v>
      </c>
      <c r="Y1723">
        <v>5</v>
      </c>
      <c r="Z1723">
        <v>8</v>
      </c>
      <c r="AA1723">
        <v>0</v>
      </c>
      <c r="AB1723">
        <v>1</v>
      </c>
      <c r="AC1723">
        <v>53</v>
      </c>
      <c r="AD1723">
        <v>0</v>
      </c>
      <c r="AE1723">
        <v>5</v>
      </c>
      <c r="AF1723">
        <v>1</v>
      </c>
      <c r="AG1723">
        <v>57</v>
      </c>
      <c r="AH1723">
        <v>1</v>
      </c>
      <c r="AI1723">
        <v>0</v>
      </c>
      <c r="AJ1723">
        <v>0</v>
      </c>
      <c r="AK1723">
        <v>19</v>
      </c>
      <c r="AL1723">
        <v>40</v>
      </c>
      <c r="AM1723">
        <v>0</v>
      </c>
      <c r="AN1723">
        <v>59</v>
      </c>
      <c r="AO1723">
        <v>0.96610169491525422</v>
      </c>
      <c r="AP1723">
        <v>3.3898305084745763E-2</v>
      </c>
      <c r="AQ1723">
        <v>0</v>
      </c>
      <c r="AR1723">
        <v>0.1186440677966102</v>
      </c>
      <c r="AS1723">
        <v>0.16949152542372881</v>
      </c>
      <c r="AT1723">
        <v>5.0847457627118647E-2</v>
      </c>
      <c r="AU1723">
        <v>0.16949152542372881</v>
      </c>
      <c r="AV1723">
        <v>5.0847457627118647E-2</v>
      </c>
      <c r="AW1723">
        <v>0.1186440677966102</v>
      </c>
      <c r="AX1723">
        <v>0.1864406779661017</v>
      </c>
      <c r="AY1723">
        <v>8.4745762711864403E-2</v>
      </c>
      <c r="AZ1723">
        <v>3.3898305084745763E-2</v>
      </c>
      <c r="BA1723">
        <v>1.6949152542372881E-2</v>
      </c>
      <c r="BB1723">
        <v>0</v>
      </c>
      <c r="BC1723">
        <v>0</v>
      </c>
      <c r="BD1723">
        <v>1</v>
      </c>
      <c r="BE1723">
        <v>0</v>
      </c>
      <c r="BF1723">
        <v>0</v>
      </c>
      <c r="BG1723">
        <v>0.77966101694915257</v>
      </c>
      <c r="BH1723">
        <v>8.4745762711864403E-2</v>
      </c>
      <c r="BI1723">
        <v>0.13559322033898311</v>
      </c>
      <c r="BJ1723">
        <v>0</v>
      </c>
      <c r="BK1723">
        <v>1.6949152542372881E-2</v>
      </c>
      <c r="BL1723">
        <v>0.89830508474576276</v>
      </c>
      <c r="BM1723">
        <v>0</v>
      </c>
      <c r="BN1723">
        <v>8.4745762711864403E-2</v>
      </c>
      <c r="BO1723">
        <v>1.6949152542372881E-2</v>
      </c>
      <c r="BP1723">
        <v>0.96610169491525422</v>
      </c>
      <c r="BQ1723">
        <v>1.6949152542372881E-2</v>
      </c>
      <c r="BR1723">
        <v>0</v>
      </c>
      <c r="BS1723">
        <v>0</v>
      </c>
      <c r="BT1723">
        <v>0.32203389830508472</v>
      </c>
      <c r="BU1723">
        <v>0.67796610169491522</v>
      </c>
      <c r="BV1723">
        <v>0</v>
      </c>
      <c r="BW1723">
        <v>1</v>
      </c>
      <c r="BX1723" t="s">
        <v>2986</v>
      </c>
      <c r="BY1723">
        <v>761</v>
      </c>
      <c r="BZ1723">
        <v>7.7529566360052565E-2</v>
      </c>
      <c r="CA1723">
        <v>0</v>
      </c>
    </row>
    <row r="1724" spans="1:79" customFormat="1" x14ac:dyDescent="0.25">
      <c r="A1724" t="s">
        <v>2988</v>
      </c>
      <c r="B1724" t="s">
        <v>354</v>
      </c>
      <c r="C1724" t="s">
        <v>187</v>
      </c>
      <c r="D1724" t="s">
        <v>949</v>
      </c>
      <c r="E1724">
        <v>2022</v>
      </c>
      <c r="F1724">
        <v>267</v>
      </c>
      <c r="G1724">
        <v>40</v>
      </c>
      <c r="H1724">
        <v>0</v>
      </c>
      <c r="I1724">
        <v>51</v>
      </c>
      <c r="J1724">
        <v>49</v>
      </c>
      <c r="K1724">
        <v>34</v>
      </c>
      <c r="L1724">
        <v>36</v>
      </c>
      <c r="M1724">
        <v>22</v>
      </c>
      <c r="N1724">
        <v>24</v>
      </c>
      <c r="O1724">
        <v>36</v>
      </c>
      <c r="P1724">
        <v>28</v>
      </c>
      <c r="Q1724">
        <v>8</v>
      </c>
      <c r="R1724">
        <v>1</v>
      </c>
      <c r="S1724">
        <v>18</v>
      </c>
      <c r="T1724">
        <v>0</v>
      </c>
      <c r="U1724">
        <v>305</v>
      </c>
      <c r="V1724">
        <v>2</v>
      </c>
      <c r="W1724">
        <v>0</v>
      </c>
      <c r="X1724">
        <v>156</v>
      </c>
      <c r="Y1724">
        <v>99</v>
      </c>
      <c r="Z1724">
        <v>47</v>
      </c>
      <c r="AA1724">
        <v>5</v>
      </c>
      <c r="AB1724">
        <v>1</v>
      </c>
      <c r="AC1724">
        <v>270</v>
      </c>
      <c r="AD1724">
        <v>0</v>
      </c>
      <c r="AE1724">
        <v>36</v>
      </c>
      <c r="AF1724">
        <v>3</v>
      </c>
      <c r="AG1724">
        <v>303</v>
      </c>
      <c r="AH1724">
        <v>1</v>
      </c>
      <c r="AI1724">
        <v>0</v>
      </c>
      <c r="AJ1724">
        <v>0</v>
      </c>
      <c r="AK1724">
        <v>57</v>
      </c>
      <c r="AL1724">
        <v>250</v>
      </c>
      <c r="AM1724">
        <v>0</v>
      </c>
      <c r="AN1724">
        <v>307</v>
      </c>
      <c r="AO1724">
        <v>0.86970684039087953</v>
      </c>
      <c r="AP1724">
        <v>0.1302931596091205</v>
      </c>
      <c r="AQ1724">
        <v>0</v>
      </c>
      <c r="AR1724">
        <v>0.16612377850162871</v>
      </c>
      <c r="AS1724">
        <v>0.1596091205211726</v>
      </c>
      <c r="AT1724">
        <v>0.1107491856677524</v>
      </c>
      <c r="AU1724">
        <v>0.11726384364820849</v>
      </c>
      <c r="AV1724">
        <v>7.1661237785016291E-2</v>
      </c>
      <c r="AW1724">
        <v>7.8175895765472306E-2</v>
      </c>
      <c r="AX1724">
        <v>0.11726384364820849</v>
      </c>
      <c r="AY1724">
        <v>9.1205211726384364E-2</v>
      </c>
      <c r="AZ1724">
        <v>2.6058631921824109E-2</v>
      </c>
      <c r="BA1724">
        <v>5.8631921824104233E-2</v>
      </c>
      <c r="BB1724">
        <v>3.2573289902280132E-3</v>
      </c>
      <c r="BC1724">
        <v>0</v>
      </c>
      <c r="BD1724">
        <v>0.99348534201954397</v>
      </c>
      <c r="BE1724">
        <v>6.5146579804560263E-3</v>
      </c>
      <c r="BF1724">
        <v>0</v>
      </c>
      <c r="BG1724">
        <v>0.50814332247557004</v>
      </c>
      <c r="BH1724">
        <v>0.32247557003257332</v>
      </c>
      <c r="BI1724">
        <v>0.1530944625407166</v>
      </c>
      <c r="BJ1724">
        <v>1.6286644951140069E-2</v>
      </c>
      <c r="BK1724">
        <v>3.2573289902280132E-3</v>
      </c>
      <c r="BL1724">
        <v>0.87947882736156346</v>
      </c>
      <c r="BM1724">
        <v>0</v>
      </c>
      <c r="BN1724">
        <v>0.11726384364820849</v>
      </c>
      <c r="BO1724">
        <v>9.7719869706840382E-3</v>
      </c>
      <c r="BP1724">
        <v>0.98697068403908794</v>
      </c>
      <c r="BQ1724">
        <v>3.2573289902280132E-3</v>
      </c>
      <c r="BR1724">
        <v>0</v>
      </c>
      <c r="BS1724">
        <v>0</v>
      </c>
      <c r="BT1724">
        <v>0.18566775244299669</v>
      </c>
      <c r="BU1724">
        <v>0.81433224755700329</v>
      </c>
      <c r="BV1724">
        <v>0</v>
      </c>
      <c r="BW1724">
        <v>1</v>
      </c>
      <c r="BX1724" t="s">
        <v>2986</v>
      </c>
      <c r="BY1724">
        <v>761</v>
      </c>
      <c r="BZ1724">
        <v>0.40341655716162939</v>
      </c>
      <c r="CA1724">
        <v>0</v>
      </c>
    </row>
    <row r="1725" spans="1:79" customFormat="1" x14ac:dyDescent="0.25">
      <c r="A1725" t="s">
        <v>2989</v>
      </c>
      <c r="B1725" t="s">
        <v>354</v>
      </c>
      <c r="C1725" t="s">
        <v>187</v>
      </c>
      <c r="D1725" t="s">
        <v>951</v>
      </c>
      <c r="E1725">
        <v>2022</v>
      </c>
      <c r="F1725">
        <v>194</v>
      </c>
      <c r="G1725">
        <v>19</v>
      </c>
      <c r="H1725">
        <v>0</v>
      </c>
      <c r="I1725">
        <v>35</v>
      </c>
      <c r="J1725">
        <v>27</v>
      </c>
      <c r="K1725">
        <v>29</v>
      </c>
      <c r="L1725">
        <v>14</v>
      </c>
      <c r="M1725">
        <v>18</v>
      </c>
      <c r="N1725">
        <v>31</v>
      </c>
      <c r="O1725">
        <v>20</v>
      </c>
      <c r="P1725">
        <v>17</v>
      </c>
      <c r="Q1725">
        <v>7</v>
      </c>
      <c r="R1725">
        <v>3</v>
      </c>
      <c r="S1725">
        <v>12</v>
      </c>
      <c r="T1725">
        <v>0</v>
      </c>
      <c r="U1725">
        <v>199</v>
      </c>
      <c r="V1725">
        <v>14</v>
      </c>
      <c r="W1725">
        <v>0</v>
      </c>
      <c r="X1725">
        <v>104</v>
      </c>
      <c r="Y1725">
        <v>78</v>
      </c>
      <c r="Z1725">
        <v>27</v>
      </c>
      <c r="AA1725">
        <v>4</v>
      </c>
      <c r="AB1725">
        <v>2</v>
      </c>
      <c r="AC1725">
        <v>205</v>
      </c>
      <c r="AD1725">
        <v>0</v>
      </c>
      <c r="AE1725">
        <v>6</v>
      </c>
      <c r="AF1725">
        <v>1</v>
      </c>
      <c r="AG1725">
        <v>212</v>
      </c>
      <c r="AH1725">
        <v>0</v>
      </c>
      <c r="AI1725">
        <v>0</v>
      </c>
      <c r="AJ1725">
        <v>0</v>
      </c>
      <c r="AK1725">
        <v>61</v>
      </c>
      <c r="AL1725">
        <v>152</v>
      </c>
      <c r="AM1725">
        <v>0</v>
      </c>
      <c r="AN1725">
        <v>213</v>
      </c>
      <c r="AO1725">
        <v>0.91079812206572774</v>
      </c>
      <c r="AP1725">
        <v>8.9201877934272297E-2</v>
      </c>
      <c r="AQ1725">
        <v>0</v>
      </c>
      <c r="AR1725">
        <v>0.16431924882629109</v>
      </c>
      <c r="AS1725">
        <v>0.12676056338028169</v>
      </c>
      <c r="AT1725">
        <v>0.136150234741784</v>
      </c>
      <c r="AU1725">
        <v>6.5727699530516437E-2</v>
      </c>
      <c r="AV1725">
        <v>8.4507042253521125E-2</v>
      </c>
      <c r="AW1725">
        <v>0.1455399061032864</v>
      </c>
      <c r="AX1725">
        <v>9.3896713615023469E-2</v>
      </c>
      <c r="AY1725">
        <v>7.9812206572769953E-2</v>
      </c>
      <c r="AZ1725">
        <v>3.2863849765258218E-2</v>
      </c>
      <c r="BA1725">
        <v>5.6338028169014093E-2</v>
      </c>
      <c r="BB1725">
        <v>1.408450704225352E-2</v>
      </c>
      <c r="BC1725">
        <v>0</v>
      </c>
      <c r="BD1725">
        <v>0.93427230046948362</v>
      </c>
      <c r="BE1725">
        <v>6.5727699530516437E-2</v>
      </c>
      <c r="BF1725">
        <v>0</v>
      </c>
      <c r="BG1725">
        <v>0.48826291079812212</v>
      </c>
      <c r="BH1725">
        <v>0.36619718309859162</v>
      </c>
      <c r="BI1725">
        <v>0.12676056338028169</v>
      </c>
      <c r="BJ1725">
        <v>1.8779342723004699E-2</v>
      </c>
      <c r="BK1725">
        <v>9.3896713615023476E-3</v>
      </c>
      <c r="BL1725">
        <v>0.96244131455399062</v>
      </c>
      <c r="BM1725">
        <v>0</v>
      </c>
      <c r="BN1725">
        <v>2.8169014084507039E-2</v>
      </c>
      <c r="BO1725">
        <v>4.6948356807511738E-3</v>
      </c>
      <c r="BP1725">
        <v>0.99530516431924887</v>
      </c>
      <c r="BQ1725">
        <v>0</v>
      </c>
      <c r="BR1725">
        <v>0</v>
      </c>
      <c r="BS1725">
        <v>0</v>
      </c>
      <c r="BT1725">
        <v>0.28638497652582162</v>
      </c>
      <c r="BU1725">
        <v>0.71361502347417838</v>
      </c>
      <c r="BV1725">
        <v>0</v>
      </c>
      <c r="BW1725">
        <v>1</v>
      </c>
      <c r="BX1725" t="s">
        <v>2986</v>
      </c>
      <c r="BY1725">
        <v>761</v>
      </c>
      <c r="BZ1725">
        <v>0.27989487516425748</v>
      </c>
      <c r="CA1725">
        <v>0</v>
      </c>
    </row>
    <row r="1726" spans="1:79" customFormat="1" x14ac:dyDescent="0.25">
      <c r="A1726" t="s">
        <v>2990</v>
      </c>
      <c r="B1726" t="s">
        <v>354</v>
      </c>
      <c r="C1726" t="s">
        <v>187</v>
      </c>
      <c r="D1726" t="s">
        <v>953</v>
      </c>
      <c r="E1726">
        <v>2022</v>
      </c>
      <c r="F1726">
        <v>145</v>
      </c>
      <c r="G1726">
        <v>8</v>
      </c>
      <c r="H1726">
        <v>0</v>
      </c>
      <c r="I1726">
        <v>12</v>
      </c>
      <c r="J1726">
        <v>30</v>
      </c>
      <c r="K1726">
        <v>16</v>
      </c>
      <c r="L1726">
        <v>14</v>
      </c>
      <c r="M1726">
        <v>13</v>
      </c>
      <c r="N1726">
        <v>20</v>
      </c>
      <c r="O1726">
        <v>19</v>
      </c>
      <c r="P1726">
        <v>12</v>
      </c>
      <c r="Q1726">
        <v>5</v>
      </c>
      <c r="R1726">
        <v>3</v>
      </c>
      <c r="S1726">
        <v>9</v>
      </c>
      <c r="T1726">
        <v>0</v>
      </c>
      <c r="U1726">
        <v>145</v>
      </c>
      <c r="V1726">
        <v>8</v>
      </c>
      <c r="W1726">
        <v>0</v>
      </c>
      <c r="X1726">
        <v>87</v>
      </c>
      <c r="Y1726">
        <v>40</v>
      </c>
      <c r="Z1726">
        <v>22</v>
      </c>
      <c r="AA1726">
        <v>4</v>
      </c>
      <c r="AB1726">
        <v>0</v>
      </c>
      <c r="AC1726">
        <v>117</v>
      </c>
      <c r="AD1726">
        <v>0</v>
      </c>
      <c r="AE1726">
        <v>36</v>
      </c>
      <c r="AF1726">
        <v>7</v>
      </c>
      <c r="AG1726">
        <v>140</v>
      </c>
      <c r="AH1726">
        <v>6</v>
      </c>
      <c r="AI1726">
        <v>0</v>
      </c>
      <c r="AJ1726">
        <v>0</v>
      </c>
      <c r="AK1726">
        <v>47</v>
      </c>
      <c r="AL1726">
        <v>106</v>
      </c>
      <c r="AM1726">
        <v>0</v>
      </c>
      <c r="AN1726">
        <v>153</v>
      </c>
      <c r="AO1726">
        <v>0.94771241830065356</v>
      </c>
      <c r="AP1726">
        <v>5.2287581699346407E-2</v>
      </c>
      <c r="AQ1726">
        <v>0</v>
      </c>
      <c r="AR1726">
        <v>7.8431372549019607E-2</v>
      </c>
      <c r="AS1726">
        <v>0.19607843137254899</v>
      </c>
      <c r="AT1726">
        <v>0.1045751633986928</v>
      </c>
      <c r="AU1726">
        <v>9.1503267973856203E-2</v>
      </c>
      <c r="AV1726">
        <v>8.4967320261437912E-2</v>
      </c>
      <c r="AW1726">
        <v>0.13071895424836599</v>
      </c>
      <c r="AX1726">
        <v>0.1241830065359477</v>
      </c>
      <c r="AY1726">
        <v>7.8431372549019607E-2</v>
      </c>
      <c r="AZ1726">
        <v>3.2679738562091512E-2</v>
      </c>
      <c r="BA1726">
        <v>5.8823529411764712E-2</v>
      </c>
      <c r="BB1726">
        <v>1.9607843137254902E-2</v>
      </c>
      <c r="BC1726">
        <v>0</v>
      </c>
      <c r="BD1726">
        <v>0.94771241830065356</v>
      </c>
      <c r="BE1726">
        <v>5.2287581699346407E-2</v>
      </c>
      <c r="BF1726">
        <v>0</v>
      </c>
      <c r="BG1726">
        <v>0.56862745098039214</v>
      </c>
      <c r="BH1726">
        <v>0.26143790849673199</v>
      </c>
      <c r="BI1726">
        <v>0.1437908496732026</v>
      </c>
      <c r="BJ1726">
        <v>2.61437908496732E-2</v>
      </c>
      <c r="BK1726">
        <v>0</v>
      </c>
      <c r="BL1726">
        <v>0.76470588235294112</v>
      </c>
      <c r="BM1726">
        <v>0</v>
      </c>
      <c r="BN1726">
        <v>0.23529411764705879</v>
      </c>
      <c r="BO1726">
        <v>4.5751633986928102E-2</v>
      </c>
      <c r="BP1726">
        <v>0.91503267973856206</v>
      </c>
      <c r="BQ1726">
        <v>3.9215686274509803E-2</v>
      </c>
      <c r="BR1726">
        <v>0</v>
      </c>
      <c r="BS1726">
        <v>0</v>
      </c>
      <c r="BT1726">
        <v>0.30718954248366009</v>
      </c>
      <c r="BU1726">
        <v>0.69281045751633985</v>
      </c>
      <c r="BV1726">
        <v>0</v>
      </c>
      <c r="BW1726">
        <v>1</v>
      </c>
      <c r="BX1726" t="s">
        <v>2986</v>
      </c>
      <c r="BY1726">
        <v>761</v>
      </c>
      <c r="BZ1726">
        <v>0.20105124835742441</v>
      </c>
      <c r="CA1726">
        <v>0</v>
      </c>
    </row>
    <row r="1727" spans="1:79" customFormat="1" x14ac:dyDescent="0.25">
      <c r="A1727" t="s">
        <v>2991</v>
      </c>
      <c r="B1727" t="s">
        <v>354</v>
      </c>
      <c r="C1727" t="s">
        <v>187</v>
      </c>
      <c r="D1727" t="s">
        <v>961</v>
      </c>
      <c r="E1727">
        <v>2022</v>
      </c>
      <c r="F1727">
        <v>25</v>
      </c>
      <c r="G1727">
        <v>4</v>
      </c>
      <c r="H1727">
        <v>0</v>
      </c>
      <c r="I1727">
        <v>7</v>
      </c>
      <c r="J1727">
        <v>3</v>
      </c>
      <c r="K1727">
        <v>3</v>
      </c>
      <c r="L1727">
        <v>3</v>
      </c>
      <c r="M1727">
        <v>1</v>
      </c>
      <c r="N1727">
        <v>0</v>
      </c>
      <c r="O1727">
        <v>0</v>
      </c>
      <c r="P1727">
        <v>0</v>
      </c>
      <c r="Q1727">
        <v>0</v>
      </c>
      <c r="R1727">
        <v>0</v>
      </c>
      <c r="S1727">
        <v>12</v>
      </c>
      <c r="T1727">
        <v>0</v>
      </c>
      <c r="U1727">
        <v>29</v>
      </c>
      <c r="V1727">
        <v>0</v>
      </c>
      <c r="W1727">
        <v>0</v>
      </c>
      <c r="X1727">
        <v>0</v>
      </c>
      <c r="Y1727">
        <v>0</v>
      </c>
      <c r="Z1727">
        <v>0</v>
      </c>
      <c r="AA1727">
        <v>29</v>
      </c>
      <c r="AB1727">
        <v>0</v>
      </c>
      <c r="AC1727">
        <v>0</v>
      </c>
      <c r="AD1727">
        <v>29</v>
      </c>
      <c r="AE1727">
        <v>0</v>
      </c>
      <c r="AF1727">
        <v>0</v>
      </c>
      <c r="AG1727">
        <v>0</v>
      </c>
      <c r="AH1727">
        <v>0</v>
      </c>
      <c r="AI1727">
        <v>0</v>
      </c>
      <c r="AJ1727">
        <v>29</v>
      </c>
      <c r="AK1727">
        <v>6</v>
      </c>
      <c r="AL1727">
        <v>23</v>
      </c>
      <c r="AM1727">
        <v>0</v>
      </c>
      <c r="AN1727">
        <v>29</v>
      </c>
      <c r="AO1727">
        <v>0.86206896551724133</v>
      </c>
      <c r="AP1727">
        <v>0.13793103448275859</v>
      </c>
      <c r="AQ1727">
        <v>0</v>
      </c>
      <c r="AR1727">
        <v>0.2413793103448276</v>
      </c>
      <c r="AS1727">
        <v>0.10344827586206901</v>
      </c>
      <c r="AT1727">
        <v>0.10344827586206901</v>
      </c>
      <c r="AU1727">
        <v>0.10344827586206901</v>
      </c>
      <c r="AV1727">
        <v>3.4482758620689648E-2</v>
      </c>
      <c r="AW1727">
        <v>0</v>
      </c>
      <c r="AX1727">
        <v>0</v>
      </c>
      <c r="AY1727">
        <v>0</v>
      </c>
      <c r="AZ1727">
        <v>0</v>
      </c>
      <c r="BA1727">
        <v>0.41379310344827591</v>
      </c>
      <c r="BB1727">
        <v>0</v>
      </c>
      <c r="BC1727">
        <v>0</v>
      </c>
      <c r="BD1727">
        <v>1</v>
      </c>
      <c r="BE1727">
        <v>0</v>
      </c>
      <c r="BF1727">
        <v>0</v>
      </c>
      <c r="BG1727">
        <v>0</v>
      </c>
      <c r="BH1727">
        <v>0</v>
      </c>
      <c r="BI1727">
        <v>0</v>
      </c>
      <c r="BJ1727">
        <v>1</v>
      </c>
      <c r="BK1727">
        <v>0</v>
      </c>
      <c r="BL1727">
        <v>0</v>
      </c>
      <c r="BM1727">
        <v>1</v>
      </c>
      <c r="BN1727">
        <v>0</v>
      </c>
      <c r="BO1727">
        <v>0</v>
      </c>
      <c r="BP1727">
        <v>0</v>
      </c>
      <c r="BQ1727">
        <v>0</v>
      </c>
      <c r="BR1727">
        <v>0</v>
      </c>
      <c r="BS1727">
        <v>1</v>
      </c>
      <c r="BT1727">
        <v>0.2068965517241379</v>
      </c>
      <c r="BU1727">
        <v>0.7931034482758621</v>
      </c>
      <c r="BV1727">
        <v>0</v>
      </c>
      <c r="BW1727">
        <v>1</v>
      </c>
      <c r="BX1727" t="s">
        <v>2986</v>
      </c>
      <c r="BY1727">
        <v>761</v>
      </c>
      <c r="BZ1727">
        <v>3.8107752956636008E-2</v>
      </c>
      <c r="CA1727">
        <v>0</v>
      </c>
    </row>
    <row r="1728" spans="1:79" customFormat="1" x14ac:dyDescent="0.25">
      <c r="A1728" t="s">
        <v>2992</v>
      </c>
      <c r="B1728" t="s">
        <v>354</v>
      </c>
      <c r="C1728" t="s">
        <v>420</v>
      </c>
      <c r="D1728" t="s">
        <v>44</v>
      </c>
      <c r="E1728">
        <v>2022</v>
      </c>
      <c r="F1728">
        <v>22350</v>
      </c>
      <c r="G1728">
        <v>2601</v>
      </c>
      <c r="H1728">
        <v>0</v>
      </c>
      <c r="I1728">
        <v>2153</v>
      </c>
      <c r="J1728">
        <v>3530</v>
      </c>
      <c r="K1728">
        <v>3615</v>
      </c>
      <c r="L1728">
        <v>3973</v>
      </c>
      <c r="M1728">
        <v>3779</v>
      </c>
      <c r="N1728">
        <v>3295</v>
      </c>
      <c r="O1728">
        <v>2388</v>
      </c>
      <c r="P1728">
        <v>1176</v>
      </c>
      <c r="Q1728">
        <v>351</v>
      </c>
      <c r="R1728">
        <v>83</v>
      </c>
      <c r="S1728">
        <v>608</v>
      </c>
      <c r="T1728">
        <v>0</v>
      </c>
      <c r="U1728">
        <v>24883</v>
      </c>
      <c r="V1728">
        <v>23</v>
      </c>
      <c r="W1728">
        <v>45</v>
      </c>
      <c r="X1728">
        <v>17206</v>
      </c>
      <c r="Y1728">
        <v>6661</v>
      </c>
      <c r="Z1728">
        <v>1084</v>
      </c>
      <c r="AA1728">
        <v>0</v>
      </c>
      <c r="AB1728">
        <v>0</v>
      </c>
      <c r="AC1728">
        <v>23959</v>
      </c>
      <c r="AD1728">
        <v>0</v>
      </c>
      <c r="AE1728">
        <v>992</v>
      </c>
      <c r="AF1728">
        <v>346</v>
      </c>
      <c r="AG1728">
        <v>24222</v>
      </c>
      <c r="AH1728">
        <v>383</v>
      </c>
      <c r="AI1728">
        <v>0</v>
      </c>
      <c r="AJ1728">
        <v>0</v>
      </c>
      <c r="AK1728">
        <v>985</v>
      </c>
      <c r="AL1728">
        <v>23962</v>
      </c>
      <c r="AM1728">
        <v>4</v>
      </c>
      <c r="AN1728">
        <v>24951</v>
      </c>
      <c r="AO1728">
        <v>0.89575568113502468</v>
      </c>
      <c r="AP1728">
        <v>0.1042443188649754</v>
      </c>
      <c r="AQ1728">
        <v>0</v>
      </c>
      <c r="AR1728">
        <v>8.6289126688309084E-2</v>
      </c>
      <c r="AS1728">
        <v>0.1414772954991784</v>
      </c>
      <c r="AT1728">
        <v>0.14488397258626909</v>
      </c>
      <c r="AU1728">
        <v>0.15923209490601581</v>
      </c>
      <c r="AV1728">
        <v>0.15145685543665591</v>
      </c>
      <c r="AW1728">
        <v>0.13205883531722179</v>
      </c>
      <c r="AX1728">
        <v>9.5707586870265718E-2</v>
      </c>
      <c r="AY1728">
        <v>4.7132379463748951E-2</v>
      </c>
      <c r="AZ1728">
        <v>1.406757244198629E-2</v>
      </c>
      <c r="BA1728">
        <v>2.436776081118993E-2</v>
      </c>
      <c r="BB1728">
        <v>3.3265199791591522E-3</v>
      </c>
      <c r="BC1728">
        <v>0</v>
      </c>
      <c r="BD1728">
        <v>0.99727465833032747</v>
      </c>
      <c r="BE1728">
        <v>9.2180674121277709E-4</v>
      </c>
      <c r="BF1728">
        <v>1.8035349284597809E-3</v>
      </c>
      <c r="BG1728">
        <v>0.68959159953508875</v>
      </c>
      <c r="BH1728">
        <v>0.2669632479660134</v>
      </c>
      <c r="BI1728">
        <v>4.344515249889784E-2</v>
      </c>
      <c r="BJ1728">
        <v>0</v>
      </c>
      <c r="BK1728">
        <v>0</v>
      </c>
      <c r="BL1728">
        <v>0.96024207446595322</v>
      </c>
      <c r="BM1728">
        <v>0</v>
      </c>
      <c r="BN1728">
        <v>3.975792553404673E-2</v>
      </c>
      <c r="BO1728">
        <v>1.3867179672157431E-2</v>
      </c>
      <c r="BP1728">
        <v>0.97078273415895155</v>
      </c>
      <c r="BQ1728">
        <v>1.535008616889103E-2</v>
      </c>
      <c r="BR1728">
        <v>0</v>
      </c>
      <c r="BS1728">
        <v>0</v>
      </c>
      <c r="BT1728">
        <v>3.9477375656286319E-2</v>
      </c>
      <c r="BU1728">
        <v>0.96036231012785056</v>
      </c>
      <c r="BV1728">
        <v>1.6031421586309169E-4</v>
      </c>
      <c r="BW1728">
        <v>1</v>
      </c>
      <c r="BX1728" t="s">
        <v>2993</v>
      </c>
      <c r="BY1728">
        <v>24951</v>
      </c>
      <c r="BZ1728">
        <v>1</v>
      </c>
      <c r="CA1728">
        <v>0</v>
      </c>
    </row>
    <row r="1729" spans="1:79" customFormat="1" x14ac:dyDescent="0.25">
      <c r="A1729" t="s">
        <v>2994</v>
      </c>
      <c r="B1729" t="s">
        <v>354</v>
      </c>
      <c r="C1729" t="s">
        <v>420</v>
      </c>
      <c r="D1729" t="s">
        <v>947</v>
      </c>
      <c r="E1729">
        <v>2022</v>
      </c>
      <c r="F1729">
        <v>656</v>
      </c>
      <c r="G1729">
        <v>30</v>
      </c>
      <c r="H1729">
        <v>0</v>
      </c>
      <c r="I1729">
        <v>75</v>
      </c>
      <c r="J1729">
        <v>145</v>
      </c>
      <c r="K1729">
        <v>131</v>
      </c>
      <c r="L1729">
        <v>114</v>
      </c>
      <c r="M1729">
        <v>72</v>
      </c>
      <c r="N1729">
        <v>53</v>
      </c>
      <c r="O1729">
        <v>34</v>
      </c>
      <c r="P1729">
        <v>25</v>
      </c>
      <c r="Q1729">
        <v>10</v>
      </c>
      <c r="R1729">
        <v>5</v>
      </c>
      <c r="S1729">
        <v>22</v>
      </c>
      <c r="T1729">
        <v>0</v>
      </c>
      <c r="U1729">
        <v>682</v>
      </c>
      <c r="V1729">
        <v>1</v>
      </c>
      <c r="W1729">
        <v>3</v>
      </c>
      <c r="X1729">
        <v>495</v>
      </c>
      <c r="Y1729">
        <v>159</v>
      </c>
      <c r="Z1729">
        <v>32</v>
      </c>
      <c r="AA1729">
        <v>0</v>
      </c>
      <c r="AB1729">
        <v>0</v>
      </c>
      <c r="AC1729">
        <v>665</v>
      </c>
      <c r="AD1729">
        <v>0</v>
      </c>
      <c r="AE1729">
        <v>21</v>
      </c>
      <c r="AF1729">
        <v>5</v>
      </c>
      <c r="AG1729">
        <v>680</v>
      </c>
      <c r="AH1729">
        <v>1</v>
      </c>
      <c r="AI1729">
        <v>0</v>
      </c>
      <c r="AJ1729">
        <v>0</v>
      </c>
      <c r="AK1729">
        <v>33</v>
      </c>
      <c r="AL1729">
        <v>653</v>
      </c>
      <c r="AM1729">
        <v>0</v>
      </c>
      <c r="AN1729">
        <v>686</v>
      </c>
      <c r="AO1729">
        <v>0.95626822157434399</v>
      </c>
      <c r="AP1729">
        <v>4.3731778425655968E-2</v>
      </c>
      <c r="AQ1729">
        <v>0</v>
      </c>
      <c r="AR1729">
        <v>0.1093294460641399</v>
      </c>
      <c r="AS1729">
        <v>0.21137026239067061</v>
      </c>
      <c r="AT1729">
        <v>0.19096209912536441</v>
      </c>
      <c r="AU1729">
        <v>0.16618075801749271</v>
      </c>
      <c r="AV1729">
        <v>0.10495626822157431</v>
      </c>
      <c r="AW1729">
        <v>7.7259475218658891E-2</v>
      </c>
      <c r="AX1729">
        <v>4.9562682215743441E-2</v>
      </c>
      <c r="AY1729">
        <v>3.6443148688046649E-2</v>
      </c>
      <c r="AZ1729">
        <v>1.457725947521866E-2</v>
      </c>
      <c r="BA1729">
        <v>3.2069970845481049E-2</v>
      </c>
      <c r="BB1729">
        <v>7.2886297376093291E-3</v>
      </c>
      <c r="BC1729">
        <v>0</v>
      </c>
      <c r="BD1729">
        <v>0.99416909620991256</v>
      </c>
      <c r="BE1729">
        <v>1.4577259475218661E-3</v>
      </c>
      <c r="BF1729">
        <v>4.3731778425655978E-3</v>
      </c>
      <c r="BG1729">
        <v>0.72157434402332365</v>
      </c>
      <c r="BH1729">
        <v>0.2317784256559767</v>
      </c>
      <c r="BI1729">
        <v>4.6647230320699708E-2</v>
      </c>
      <c r="BJ1729">
        <v>0</v>
      </c>
      <c r="BK1729">
        <v>0</v>
      </c>
      <c r="BL1729">
        <v>0.96938775510204078</v>
      </c>
      <c r="BM1729">
        <v>0</v>
      </c>
      <c r="BN1729">
        <v>3.0612244897959179E-2</v>
      </c>
      <c r="BO1729">
        <v>7.2886297376093291E-3</v>
      </c>
      <c r="BP1729">
        <v>0.99125364431486884</v>
      </c>
      <c r="BQ1729">
        <v>1.4577259475218661E-3</v>
      </c>
      <c r="BR1729">
        <v>0</v>
      </c>
      <c r="BS1729">
        <v>0</v>
      </c>
      <c r="BT1729">
        <v>4.8104956268221567E-2</v>
      </c>
      <c r="BU1729">
        <v>0.95189504373177847</v>
      </c>
      <c r="BV1729">
        <v>0</v>
      </c>
      <c r="BW1729">
        <v>1</v>
      </c>
      <c r="BX1729" t="s">
        <v>2993</v>
      </c>
      <c r="BY1729">
        <v>24951</v>
      </c>
      <c r="BZ1729">
        <v>2.7493888020520219E-2</v>
      </c>
      <c r="CA1729">
        <v>0</v>
      </c>
    </row>
    <row r="1730" spans="1:79" customFormat="1" x14ac:dyDescent="0.25">
      <c r="A1730" t="s">
        <v>2995</v>
      </c>
      <c r="B1730" t="s">
        <v>354</v>
      </c>
      <c r="C1730" t="s">
        <v>420</v>
      </c>
      <c r="D1730" t="s">
        <v>949</v>
      </c>
      <c r="E1730">
        <v>2022</v>
      </c>
      <c r="F1730">
        <v>14111</v>
      </c>
      <c r="G1730">
        <v>1738</v>
      </c>
      <c r="H1730">
        <v>0</v>
      </c>
      <c r="I1730">
        <v>1367</v>
      </c>
      <c r="J1730">
        <v>2229</v>
      </c>
      <c r="K1730">
        <v>2385</v>
      </c>
      <c r="L1730">
        <v>2592</v>
      </c>
      <c r="M1730">
        <v>2420</v>
      </c>
      <c r="N1730">
        <v>2140</v>
      </c>
      <c r="O1730">
        <v>1491</v>
      </c>
      <c r="P1730">
        <v>617</v>
      </c>
      <c r="Q1730">
        <v>154</v>
      </c>
      <c r="R1730">
        <v>26</v>
      </c>
      <c r="S1730">
        <v>428</v>
      </c>
      <c r="T1730">
        <v>0</v>
      </c>
      <c r="U1730">
        <v>15829</v>
      </c>
      <c r="V1730">
        <v>10</v>
      </c>
      <c r="W1730">
        <v>10</v>
      </c>
      <c r="X1730">
        <v>11267</v>
      </c>
      <c r="Y1730">
        <v>4113</v>
      </c>
      <c r="Z1730">
        <v>469</v>
      </c>
      <c r="AA1730">
        <v>0</v>
      </c>
      <c r="AB1730">
        <v>0</v>
      </c>
      <c r="AC1730">
        <v>15707</v>
      </c>
      <c r="AD1730">
        <v>0</v>
      </c>
      <c r="AE1730">
        <v>142</v>
      </c>
      <c r="AF1730">
        <v>49</v>
      </c>
      <c r="AG1730">
        <v>15789</v>
      </c>
      <c r="AH1730">
        <v>11</v>
      </c>
      <c r="AI1730">
        <v>0</v>
      </c>
      <c r="AJ1730">
        <v>0</v>
      </c>
      <c r="AK1730">
        <v>308</v>
      </c>
      <c r="AL1730">
        <v>15541</v>
      </c>
      <c r="AM1730">
        <v>0</v>
      </c>
      <c r="AN1730">
        <v>15849</v>
      </c>
      <c r="AO1730">
        <v>0.89034008454792102</v>
      </c>
      <c r="AP1730">
        <v>0.109659915452079</v>
      </c>
      <c r="AQ1730">
        <v>0</v>
      </c>
      <c r="AR1730">
        <v>8.6251498517256608E-2</v>
      </c>
      <c r="AS1730">
        <v>0.14063978799924279</v>
      </c>
      <c r="AT1730">
        <v>0.1504826802952868</v>
      </c>
      <c r="AU1730">
        <v>0.1635434412265758</v>
      </c>
      <c r="AV1730">
        <v>0.152691021515553</v>
      </c>
      <c r="AW1730">
        <v>0.1350242917534229</v>
      </c>
      <c r="AX1730">
        <v>9.4075335983342792E-2</v>
      </c>
      <c r="AY1730">
        <v>3.8929900940122407E-2</v>
      </c>
      <c r="AZ1730">
        <v>9.7167013691715574E-3</v>
      </c>
      <c r="BA1730">
        <v>2.7004858350684589E-2</v>
      </c>
      <c r="BB1730">
        <v>1.640482049340652E-3</v>
      </c>
      <c r="BC1730">
        <v>0</v>
      </c>
      <c r="BD1730">
        <v>0.9987380907312764</v>
      </c>
      <c r="BE1730">
        <v>6.3095463436178942E-4</v>
      </c>
      <c r="BF1730">
        <v>6.3095463436178942E-4</v>
      </c>
      <c r="BG1730">
        <v>0.71089658653542809</v>
      </c>
      <c r="BH1730">
        <v>0.25951164111300401</v>
      </c>
      <c r="BI1730">
        <v>2.9591772351567919E-2</v>
      </c>
      <c r="BJ1730">
        <v>0</v>
      </c>
      <c r="BK1730">
        <v>0</v>
      </c>
      <c r="BL1730">
        <v>0.99104044419206261</v>
      </c>
      <c r="BM1730">
        <v>0</v>
      </c>
      <c r="BN1730">
        <v>8.9595558079374089E-3</v>
      </c>
      <c r="BO1730">
        <v>3.0916777083727681E-3</v>
      </c>
      <c r="BP1730">
        <v>0.9962142721938293</v>
      </c>
      <c r="BQ1730">
        <v>6.9405009779796828E-4</v>
      </c>
      <c r="BR1730">
        <v>0</v>
      </c>
      <c r="BS1730">
        <v>0</v>
      </c>
      <c r="BT1730">
        <v>1.9433402738343111E-2</v>
      </c>
      <c r="BU1730">
        <v>0.98056659726165685</v>
      </c>
      <c r="BV1730">
        <v>0</v>
      </c>
      <c r="BW1730">
        <v>1</v>
      </c>
      <c r="BX1730" t="s">
        <v>2993</v>
      </c>
      <c r="BY1730">
        <v>24951</v>
      </c>
      <c r="BZ1730">
        <v>0.6352050018035349</v>
      </c>
      <c r="CA1730">
        <v>0</v>
      </c>
    </row>
    <row r="1731" spans="1:79" customFormat="1" x14ac:dyDescent="0.25">
      <c r="A1731" t="s">
        <v>2996</v>
      </c>
      <c r="B1731" t="s">
        <v>354</v>
      </c>
      <c r="C1731" t="s">
        <v>420</v>
      </c>
      <c r="D1731" t="s">
        <v>951</v>
      </c>
      <c r="E1731">
        <v>2022</v>
      </c>
      <c r="F1731">
        <v>3565</v>
      </c>
      <c r="G1731">
        <v>370</v>
      </c>
      <c r="H1731">
        <v>0</v>
      </c>
      <c r="I1731">
        <v>271</v>
      </c>
      <c r="J1731">
        <v>448</v>
      </c>
      <c r="K1731">
        <v>452</v>
      </c>
      <c r="L1731">
        <v>569</v>
      </c>
      <c r="M1731">
        <v>629</v>
      </c>
      <c r="N1731">
        <v>574</v>
      </c>
      <c r="O1731">
        <v>466</v>
      </c>
      <c r="P1731">
        <v>316</v>
      </c>
      <c r="Q1731">
        <v>113</v>
      </c>
      <c r="R1731">
        <v>29</v>
      </c>
      <c r="S1731">
        <v>68</v>
      </c>
      <c r="T1731">
        <v>0</v>
      </c>
      <c r="U1731">
        <v>3913</v>
      </c>
      <c r="V1731">
        <v>9</v>
      </c>
      <c r="W1731">
        <v>13</v>
      </c>
      <c r="X1731">
        <v>2556</v>
      </c>
      <c r="Y1731">
        <v>1208</v>
      </c>
      <c r="Z1731">
        <v>171</v>
      </c>
      <c r="AA1731">
        <v>0</v>
      </c>
      <c r="AB1731">
        <v>0</v>
      </c>
      <c r="AC1731">
        <v>3691</v>
      </c>
      <c r="AD1731">
        <v>0</v>
      </c>
      <c r="AE1731">
        <v>244</v>
      </c>
      <c r="AF1731">
        <v>78</v>
      </c>
      <c r="AG1731">
        <v>3857</v>
      </c>
      <c r="AH1731">
        <v>0</v>
      </c>
      <c r="AI1731">
        <v>0</v>
      </c>
      <c r="AJ1731">
        <v>0</v>
      </c>
      <c r="AK1731">
        <v>294</v>
      </c>
      <c r="AL1731">
        <v>3639</v>
      </c>
      <c r="AM1731">
        <v>2</v>
      </c>
      <c r="AN1731">
        <v>3935</v>
      </c>
      <c r="AO1731">
        <v>0.90597204574332912</v>
      </c>
      <c r="AP1731">
        <v>9.4027954256670904E-2</v>
      </c>
      <c r="AQ1731">
        <v>0</v>
      </c>
      <c r="AR1731">
        <v>6.886912325285896E-2</v>
      </c>
      <c r="AS1731">
        <v>0.1138500635324015</v>
      </c>
      <c r="AT1731">
        <v>0.114866581956798</v>
      </c>
      <c r="AU1731">
        <v>0.1445997458703939</v>
      </c>
      <c r="AV1731">
        <v>0.15984752223634049</v>
      </c>
      <c r="AW1731">
        <v>0.14587039390088949</v>
      </c>
      <c r="AX1731">
        <v>0.1184243964421855</v>
      </c>
      <c r="AY1731">
        <v>8.0304955527318936E-2</v>
      </c>
      <c r="AZ1731">
        <v>2.8716645489199489E-2</v>
      </c>
      <c r="BA1731">
        <v>1.728081321473952E-2</v>
      </c>
      <c r="BB1731">
        <v>7.3697585768742061E-3</v>
      </c>
      <c r="BC1731">
        <v>0</v>
      </c>
      <c r="BD1731">
        <v>0.99440914866581953</v>
      </c>
      <c r="BE1731">
        <v>2.2871664548919949E-3</v>
      </c>
      <c r="BF1731">
        <v>3.3036848792884371E-3</v>
      </c>
      <c r="BG1731">
        <v>0.6495552731893266</v>
      </c>
      <c r="BH1731">
        <v>0.30698856416772552</v>
      </c>
      <c r="BI1731">
        <v>4.3456162642947903E-2</v>
      </c>
      <c r="BJ1731">
        <v>0</v>
      </c>
      <c r="BK1731">
        <v>0</v>
      </c>
      <c r="BL1731">
        <v>0.93799237611181707</v>
      </c>
      <c r="BM1731">
        <v>0</v>
      </c>
      <c r="BN1731">
        <v>6.2007623888182983E-2</v>
      </c>
      <c r="BO1731">
        <v>1.982210927573062E-2</v>
      </c>
      <c r="BP1731">
        <v>0.98017789072426942</v>
      </c>
      <c r="BQ1731">
        <v>0</v>
      </c>
      <c r="BR1731">
        <v>0</v>
      </c>
      <c r="BS1731">
        <v>0</v>
      </c>
      <c r="BT1731">
        <v>7.4714104193138495E-2</v>
      </c>
      <c r="BU1731">
        <v>0.92477763659466328</v>
      </c>
      <c r="BV1731">
        <v>5.0825921219822107E-4</v>
      </c>
      <c r="BW1731">
        <v>1</v>
      </c>
      <c r="BX1731" t="s">
        <v>2993</v>
      </c>
      <c r="BY1731">
        <v>24951</v>
      </c>
      <c r="BZ1731">
        <v>0.15770910985531639</v>
      </c>
      <c r="CA1731">
        <v>0</v>
      </c>
    </row>
    <row r="1732" spans="1:79" customFormat="1" x14ac:dyDescent="0.25">
      <c r="A1732" t="s">
        <v>2997</v>
      </c>
      <c r="B1732" t="s">
        <v>354</v>
      </c>
      <c r="C1732" t="s">
        <v>420</v>
      </c>
      <c r="D1732" t="s">
        <v>953</v>
      </c>
      <c r="E1732">
        <v>2022</v>
      </c>
      <c r="F1732">
        <v>4018</v>
      </c>
      <c r="G1732">
        <v>463</v>
      </c>
      <c r="H1732">
        <v>0</v>
      </c>
      <c r="I1732">
        <v>440</v>
      </c>
      <c r="J1732">
        <v>708</v>
      </c>
      <c r="K1732">
        <v>647</v>
      </c>
      <c r="L1732">
        <v>698</v>
      </c>
      <c r="M1732">
        <v>658</v>
      </c>
      <c r="N1732">
        <v>528</v>
      </c>
      <c r="O1732">
        <v>397</v>
      </c>
      <c r="P1732">
        <v>218</v>
      </c>
      <c r="Q1732">
        <v>74</v>
      </c>
      <c r="R1732">
        <v>23</v>
      </c>
      <c r="S1732">
        <v>90</v>
      </c>
      <c r="T1732">
        <v>0</v>
      </c>
      <c r="U1732">
        <v>4459</v>
      </c>
      <c r="V1732">
        <v>3</v>
      </c>
      <c r="W1732">
        <v>19</v>
      </c>
      <c r="X1732">
        <v>2888</v>
      </c>
      <c r="Y1732">
        <v>1181</v>
      </c>
      <c r="Z1732">
        <v>412</v>
      </c>
      <c r="AA1732">
        <v>0</v>
      </c>
      <c r="AB1732">
        <v>0</v>
      </c>
      <c r="AC1732">
        <v>3896</v>
      </c>
      <c r="AD1732">
        <v>0</v>
      </c>
      <c r="AE1732">
        <v>585</v>
      </c>
      <c r="AF1732">
        <v>214</v>
      </c>
      <c r="AG1732">
        <v>3896</v>
      </c>
      <c r="AH1732">
        <v>371</v>
      </c>
      <c r="AI1732">
        <v>0</v>
      </c>
      <c r="AJ1732">
        <v>0</v>
      </c>
      <c r="AK1732">
        <v>350</v>
      </c>
      <c r="AL1732">
        <v>4129</v>
      </c>
      <c r="AM1732">
        <v>2</v>
      </c>
      <c r="AN1732">
        <v>4481</v>
      </c>
      <c r="AO1732">
        <v>0.89667484936398123</v>
      </c>
      <c r="AP1732">
        <v>0.1033251506360187</v>
      </c>
      <c r="AQ1732">
        <v>0</v>
      </c>
      <c r="AR1732">
        <v>9.8192367775050207E-2</v>
      </c>
      <c r="AS1732">
        <v>0.15800044632894439</v>
      </c>
      <c r="AT1732">
        <v>0.14438741352376699</v>
      </c>
      <c r="AU1732">
        <v>0.15576880160678419</v>
      </c>
      <c r="AV1732">
        <v>0.14684222271814329</v>
      </c>
      <c r="AW1732">
        <v>0.11783084133006019</v>
      </c>
      <c r="AX1732">
        <v>8.8596295469761208E-2</v>
      </c>
      <c r="AY1732">
        <v>4.8649854943093061E-2</v>
      </c>
      <c r="AZ1732">
        <v>1.6514170943985721E-2</v>
      </c>
      <c r="BA1732">
        <v>2.0084802499442091E-2</v>
      </c>
      <c r="BB1732">
        <v>5.1327828609685341E-3</v>
      </c>
      <c r="BC1732">
        <v>0</v>
      </c>
      <c r="BD1732">
        <v>0.99509038161124752</v>
      </c>
      <c r="BE1732">
        <v>6.6949341664806962E-4</v>
      </c>
      <c r="BF1732">
        <v>4.2401249721044408E-3</v>
      </c>
      <c r="BG1732">
        <v>0.64449899575987502</v>
      </c>
      <c r="BH1732">
        <v>0.26355724168712341</v>
      </c>
      <c r="BI1732">
        <v>9.194376255300156E-2</v>
      </c>
      <c r="BJ1732">
        <v>0</v>
      </c>
      <c r="BK1732">
        <v>0</v>
      </c>
      <c r="BL1732">
        <v>0.86944878375362644</v>
      </c>
      <c r="BM1732">
        <v>0</v>
      </c>
      <c r="BN1732">
        <v>0.13055121624637361</v>
      </c>
      <c r="BO1732">
        <v>4.775719705422897E-2</v>
      </c>
      <c r="BP1732">
        <v>0.86944878375362644</v>
      </c>
      <c r="BQ1732">
        <v>8.2794019192144616E-2</v>
      </c>
      <c r="BR1732">
        <v>0</v>
      </c>
      <c r="BS1732">
        <v>0</v>
      </c>
      <c r="BT1732">
        <v>7.8107565275608123E-2</v>
      </c>
      <c r="BU1732">
        <v>0.92144610577995978</v>
      </c>
      <c r="BV1732">
        <v>4.4632894443204642E-4</v>
      </c>
      <c r="BW1732">
        <v>1</v>
      </c>
      <c r="BX1732" t="s">
        <v>2993</v>
      </c>
      <c r="BY1732">
        <v>24951</v>
      </c>
      <c r="BZ1732">
        <v>0.17959200032062839</v>
      </c>
      <c r="CA1732">
        <v>0</v>
      </c>
    </row>
    <row r="1733" spans="1:79" customFormat="1" x14ac:dyDescent="0.25">
      <c r="A1733" t="s">
        <v>2998</v>
      </c>
      <c r="B1733" t="s">
        <v>354</v>
      </c>
      <c r="C1733" t="s">
        <v>426</v>
      </c>
      <c r="D1733" t="s">
        <v>44</v>
      </c>
      <c r="E1733">
        <v>2022</v>
      </c>
      <c r="F1733">
        <v>3308</v>
      </c>
      <c r="G1733">
        <v>233</v>
      </c>
      <c r="H1733">
        <v>0</v>
      </c>
      <c r="I1733">
        <v>324</v>
      </c>
      <c r="J1733">
        <v>598</v>
      </c>
      <c r="K1733">
        <v>811</v>
      </c>
      <c r="L1733">
        <v>568</v>
      </c>
      <c r="M1733">
        <v>397</v>
      </c>
      <c r="N1733">
        <v>293</v>
      </c>
      <c r="O1733">
        <v>258</v>
      </c>
      <c r="P1733">
        <v>144</v>
      </c>
      <c r="Q1733">
        <v>64</v>
      </c>
      <c r="R1733">
        <v>8</v>
      </c>
      <c r="S1733">
        <v>76</v>
      </c>
      <c r="T1733">
        <v>0</v>
      </c>
      <c r="U1733">
        <v>3160</v>
      </c>
      <c r="V1733">
        <v>381</v>
      </c>
      <c r="W1733">
        <v>0</v>
      </c>
      <c r="X1733">
        <v>1850</v>
      </c>
      <c r="Y1733">
        <v>1185</v>
      </c>
      <c r="Z1733">
        <v>506</v>
      </c>
      <c r="AA1733">
        <v>0</v>
      </c>
      <c r="AB1733">
        <v>83</v>
      </c>
      <c r="AC1733">
        <v>3097</v>
      </c>
      <c r="AD1733">
        <v>1</v>
      </c>
      <c r="AE1733">
        <v>360</v>
      </c>
      <c r="AF1733">
        <v>262</v>
      </c>
      <c r="AG1733">
        <v>3261</v>
      </c>
      <c r="AH1733">
        <v>18</v>
      </c>
      <c r="AI1733">
        <v>0</v>
      </c>
      <c r="AJ1733">
        <v>0</v>
      </c>
      <c r="AK1733">
        <v>1038</v>
      </c>
      <c r="AL1733">
        <v>2498</v>
      </c>
      <c r="AM1733">
        <v>5</v>
      </c>
      <c r="AN1733">
        <v>3541</v>
      </c>
      <c r="AO1733">
        <v>0.9341993787065801</v>
      </c>
      <c r="AP1733">
        <v>6.5800621293419945E-2</v>
      </c>
      <c r="AQ1733">
        <v>0</v>
      </c>
      <c r="AR1733">
        <v>9.1499576390850046E-2</v>
      </c>
      <c r="AS1733">
        <v>0.1688788477831121</v>
      </c>
      <c r="AT1733">
        <v>0.22903134707709691</v>
      </c>
      <c r="AU1733">
        <v>0.16040666478395929</v>
      </c>
      <c r="AV1733">
        <v>0.1121152216887885</v>
      </c>
      <c r="AW1733">
        <v>8.2744987291725497E-2</v>
      </c>
      <c r="AX1733">
        <v>7.2860773792713926E-2</v>
      </c>
      <c r="AY1733">
        <v>4.0666478395933348E-2</v>
      </c>
      <c r="AZ1733">
        <v>1.8073990398192599E-2</v>
      </c>
      <c r="BA1733">
        <v>2.146286359785371E-2</v>
      </c>
      <c r="BB1733">
        <v>2.2592487997740748E-3</v>
      </c>
      <c r="BC1733">
        <v>0</v>
      </c>
      <c r="BD1733">
        <v>0.89240327591075963</v>
      </c>
      <c r="BE1733">
        <v>0.1075967240892403</v>
      </c>
      <c r="BF1733">
        <v>0</v>
      </c>
      <c r="BG1733">
        <v>0.52245128494775483</v>
      </c>
      <c r="BH1733">
        <v>0.33465122846653489</v>
      </c>
      <c r="BI1733">
        <v>0.14289748658571019</v>
      </c>
      <c r="BJ1733">
        <v>0</v>
      </c>
      <c r="BK1733">
        <v>2.3439706297656029E-2</v>
      </c>
      <c r="BL1733">
        <v>0.87461169161253882</v>
      </c>
      <c r="BM1733">
        <v>2.8240609997175941E-4</v>
      </c>
      <c r="BN1733">
        <v>0.1016661959898334</v>
      </c>
      <c r="BO1733">
        <v>7.3990398192600962E-2</v>
      </c>
      <c r="BP1733">
        <v>0.92092629200790732</v>
      </c>
      <c r="BQ1733">
        <v>5.0833097994916693E-3</v>
      </c>
      <c r="BR1733">
        <v>0</v>
      </c>
      <c r="BS1733">
        <v>0</v>
      </c>
      <c r="BT1733">
        <v>0.29313753177068619</v>
      </c>
      <c r="BU1733">
        <v>0.70545043772945493</v>
      </c>
      <c r="BV1733">
        <v>1.412030499858797E-3</v>
      </c>
      <c r="BW1733">
        <v>1</v>
      </c>
      <c r="BX1733" t="s">
        <v>2999</v>
      </c>
      <c r="BY1733">
        <v>3541</v>
      </c>
      <c r="BZ1733">
        <v>1</v>
      </c>
      <c r="CA1733">
        <v>0</v>
      </c>
    </row>
    <row r="1734" spans="1:79" customFormat="1" x14ac:dyDescent="0.25">
      <c r="A1734" t="s">
        <v>3000</v>
      </c>
      <c r="B1734" t="s">
        <v>354</v>
      </c>
      <c r="C1734" t="s">
        <v>426</v>
      </c>
      <c r="D1734" t="s">
        <v>947</v>
      </c>
      <c r="E1734">
        <v>2022</v>
      </c>
      <c r="F1734">
        <v>870</v>
      </c>
      <c r="G1734">
        <v>51</v>
      </c>
      <c r="H1734">
        <v>0</v>
      </c>
      <c r="I1734">
        <v>70</v>
      </c>
      <c r="J1734">
        <v>161</v>
      </c>
      <c r="K1734">
        <v>189</v>
      </c>
      <c r="L1734">
        <v>153</v>
      </c>
      <c r="M1734">
        <v>104</v>
      </c>
      <c r="N1734">
        <v>82</v>
      </c>
      <c r="O1734">
        <v>81</v>
      </c>
      <c r="P1734">
        <v>44</v>
      </c>
      <c r="Q1734">
        <v>16</v>
      </c>
      <c r="R1734">
        <v>2</v>
      </c>
      <c r="S1734">
        <v>19</v>
      </c>
      <c r="T1734">
        <v>0</v>
      </c>
      <c r="U1734">
        <v>854</v>
      </c>
      <c r="V1734">
        <v>67</v>
      </c>
      <c r="W1734">
        <v>0</v>
      </c>
      <c r="X1734">
        <v>455</v>
      </c>
      <c r="Y1734">
        <v>323</v>
      </c>
      <c r="Z1734">
        <v>143</v>
      </c>
      <c r="AA1734">
        <v>0</v>
      </c>
      <c r="AB1734">
        <v>30</v>
      </c>
      <c r="AC1734">
        <v>799</v>
      </c>
      <c r="AD1734">
        <v>0</v>
      </c>
      <c r="AE1734">
        <v>92</v>
      </c>
      <c r="AF1734">
        <v>92</v>
      </c>
      <c r="AG1734">
        <v>822</v>
      </c>
      <c r="AH1734">
        <v>7</v>
      </c>
      <c r="AI1734">
        <v>0</v>
      </c>
      <c r="AJ1734">
        <v>0</v>
      </c>
      <c r="AK1734">
        <v>519</v>
      </c>
      <c r="AL1734">
        <v>400</v>
      </c>
      <c r="AM1734">
        <v>2</v>
      </c>
      <c r="AN1734">
        <v>921</v>
      </c>
      <c r="AO1734">
        <v>0.94462540716612375</v>
      </c>
      <c r="AP1734">
        <v>5.5374592833876218E-2</v>
      </c>
      <c r="AQ1734">
        <v>0</v>
      </c>
      <c r="AR1734">
        <v>7.600434310532031E-2</v>
      </c>
      <c r="AS1734">
        <v>0.17480998914223669</v>
      </c>
      <c r="AT1734">
        <v>0.2052117263843648</v>
      </c>
      <c r="AU1734">
        <v>0.16612377850162871</v>
      </c>
      <c r="AV1734">
        <v>0.1129207383279044</v>
      </c>
      <c r="AW1734">
        <v>8.9033659066232354E-2</v>
      </c>
      <c r="AX1734">
        <v>8.7947882736156349E-2</v>
      </c>
      <c r="AY1734">
        <v>4.7774158523344191E-2</v>
      </c>
      <c r="AZ1734">
        <v>1.737242128121607E-2</v>
      </c>
      <c r="BA1734">
        <v>2.0629750271444081E-2</v>
      </c>
      <c r="BB1734">
        <v>2.1715526601520088E-3</v>
      </c>
      <c r="BC1734">
        <v>0</v>
      </c>
      <c r="BD1734">
        <v>0.92725298588490768</v>
      </c>
      <c r="BE1734">
        <v>7.2747014115092296E-2</v>
      </c>
      <c r="BF1734">
        <v>0</v>
      </c>
      <c r="BG1734">
        <v>0.49402823018458197</v>
      </c>
      <c r="BH1734">
        <v>0.35070575461454939</v>
      </c>
      <c r="BI1734">
        <v>0.15526601520086861</v>
      </c>
      <c r="BJ1734">
        <v>0</v>
      </c>
      <c r="BK1734">
        <v>3.2573289902280131E-2</v>
      </c>
      <c r="BL1734">
        <v>0.86753528773072752</v>
      </c>
      <c r="BM1734">
        <v>0</v>
      </c>
      <c r="BN1734">
        <v>9.9891422366992402E-2</v>
      </c>
      <c r="BO1734">
        <v>9.9891422366992402E-2</v>
      </c>
      <c r="BP1734">
        <v>0.89250814332247552</v>
      </c>
      <c r="BQ1734">
        <v>7.6004343105320303E-3</v>
      </c>
      <c r="BR1734">
        <v>0</v>
      </c>
      <c r="BS1734">
        <v>0</v>
      </c>
      <c r="BT1734">
        <v>0.56351791530944628</v>
      </c>
      <c r="BU1734">
        <v>0.43431053203040182</v>
      </c>
      <c r="BV1734">
        <v>2.1715526601520088E-3</v>
      </c>
      <c r="BW1734">
        <v>1</v>
      </c>
      <c r="BX1734" t="s">
        <v>2999</v>
      </c>
      <c r="BY1734">
        <v>3541</v>
      </c>
      <c r="BZ1734">
        <v>0.26009601807399041</v>
      </c>
      <c r="CA1734">
        <v>0</v>
      </c>
    </row>
    <row r="1735" spans="1:79" customFormat="1" x14ac:dyDescent="0.25">
      <c r="A1735" t="s">
        <v>3001</v>
      </c>
      <c r="B1735" t="s">
        <v>354</v>
      </c>
      <c r="C1735" t="s">
        <v>426</v>
      </c>
      <c r="D1735" t="s">
        <v>949</v>
      </c>
      <c r="E1735">
        <v>2022</v>
      </c>
      <c r="F1735">
        <v>1557</v>
      </c>
      <c r="G1735">
        <v>109</v>
      </c>
      <c r="H1735">
        <v>0</v>
      </c>
      <c r="I1735">
        <v>152</v>
      </c>
      <c r="J1735">
        <v>265</v>
      </c>
      <c r="K1735">
        <v>401</v>
      </c>
      <c r="L1735">
        <v>278</v>
      </c>
      <c r="M1735">
        <v>197</v>
      </c>
      <c r="N1735">
        <v>139</v>
      </c>
      <c r="O1735">
        <v>116</v>
      </c>
      <c r="P1735">
        <v>57</v>
      </c>
      <c r="Q1735">
        <v>25</v>
      </c>
      <c r="R1735">
        <v>3</v>
      </c>
      <c r="S1735">
        <v>33</v>
      </c>
      <c r="T1735">
        <v>0</v>
      </c>
      <c r="U1735">
        <v>1505</v>
      </c>
      <c r="V1735">
        <v>161</v>
      </c>
      <c r="W1735">
        <v>0</v>
      </c>
      <c r="X1735">
        <v>935</v>
      </c>
      <c r="Y1735">
        <v>522</v>
      </c>
      <c r="Z1735">
        <v>209</v>
      </c>
      <c r="AA1735">
        <v>0</v>
      </c>
      <c r="AB1735">
        <v>6</v>
      </c>
      <c r="AC1735">
        <v>1460</v>
      </c>
      <c r="AD1735">
        <v>0</v>
      </c>
      <c r="AE1735">
        <v>200</v>
      </c>
      <c r="AF1735">
        <v>77</v>
      </c>
      <c r="AG1735">
        <v>1585</v>
      </c>
      <c r="AH1735">
        <v>4</v>
      </c>
      <c r="AI1735">
        <v>0</v>
      </c>
      <c r="AJ1735">
        <v>0</v>
      </c>
      <c r="AK1735">
        <v>276</v>
      </c>
      <c r="AL1735">
        <v>1390</v>
      </c>
      <c r="AM1735">
        <v>0</v>
      </c>
      <c r="AN1735">
        <v>1666</v>
      </c>
      <c r="AO1735">
        <v>0.93457382953181267</v>
      </c>
      <c r="AP1735">
        <v>6.5426170468187272E-2</v>
      </c>
      <c r="AQ1735">
        <v>0</v>
      </c>
      <c r="AR1735">
        <v>9.1236494597839141E-2</v>
      </c>
      <c r="AS1735">
        <v>0.1590636254501801</v>
      </c>
      <c r="AT1735">
        <v>0.2406962785114046</v>
      </c>
      <c r="AU1735">
        <v>0.16686674669867951</v>
      </c>
      <c r="AV1735">
        <v>0.1182472989195678</v>
      </c>
      <c r="AW1735">
        <v>8.3433373349339743E-2</v>
      </c>
      <c r="AX1735">
        <v>6.9627851140456179E-2</v>
      </c>
      <c r="AY1735">
        <v>3.4213685474189667E-2</v>
      </c>
      <c r="AZ1735">
        <v>1.500600240096038E-2</v>
      </c>
      <c r="BA1735">
        <v>1.9807923169267709E-2</v>
      </c>
      <c r="BB1735">
        <v>1.8007202881152461E-3</v>
      </c>
      <c r="BC1735">
        <v>0</v>
      </c>
      <c r="BD1735">
        <v>0.90336134453781514</v>
      </c>
      <c r="BE1735">
        <v>9.6638655462184878E-2</v>
      </c>
      <c r="BF1735">
        <v>0</v>
      </c>
      <c r="BG1735">
        <v>0.56122448979591832</v>
      </c>
      <c r="BH1735">
        <v>0.31332533013205283</v>
      </c>
      <c r="BI1735">
        <v>0.12545018007202879</v>
      </c>
      <c r="BJ1735">
        <v>0</v>
      </c>
      <c r="BK1735">
        <v>3.6014405762304922E-3</v>
      </c>
      <c r="BL1735">
        <v>0.87635054021608638</v>
      </c>
      <c r="BM1735">
        <v>0</v>
      </c>
      <c r="BN1735">
        <v>0.1200480192076831</v>
      </c>
      <c r="BO1735">
        <v>4.6218487394957992E-2</v>
      </c>
      <c r="BP1735">
        <v>0.95138055222088835</v>
      </c>
      <c r="BQ1735">
        <v>2.4009603841536609E-3</v>
      </c>
      <c r="BR1735">
        <v>0</v>
      </c>
      <c r="BS1735">
        <v>0</v>
      </c>
      <c r="BT1735">
        <v>0.1656662665066026</v>
      </c>
      <c r="BU1735">
        <v>0.83433373349339734</v>
      </c>
      <c r="BV1735">
        <v>0</v>
      </c>
      <c r="BW1735">
        <v>1</v>
      </c>
      <c r="BX1735" t="s">
        <v>2999</v>
      </c>
      <c r="BY1735">
        <v>3541</v>
      </c>
      <c r="BZ1735">
        <v>0.47048856255295107</v>
      </c>
      <c r="CA1735">
        <v>0</v>
      </c>
    </row>
    <row r="1736" spans="1:79" customFormat="1" x14ac:dyDescent="0.25">
      <c r="A1736" t="s">
        <v>3002</v>
      </c>
      <c r="B1736" t="s">
        <v>354</v>
      </c>
      <c r="C1736" t="s">
        <v>426</v>
      </c>
      <c r="D1736" t="s">
        <v>951</v>
      </c>
      <c r="E1736">
        <v>2022</v>
      </c>
      <c r="F1736">
        <v>653</v>
      </c>
      <c r="G1736">
        <v>55</v>
      </c>
      <c r="H1736">
        <v>0</v>
      </c>
      <c r="I1736">
        <v>75</v>
      </c>
      <c r="J1736">
        <v>119</v>
      </c>
      <c r="K1736">
        <v>154</v>
      </c>
      <c r="L1736">
        <v>103</v>
      </c>
      <c r="M1736">
        <v>71</v>
      </c>
      <c r="N1736">
        <v>56</v>
      </c>
      <c r="O1736">
        <v>52</v>
      </c>
      <c r="P1736">
        <v>37</v>
      </c>
      <c r="Q1736">
        <v>18</v>
      </c>
      <c r="R1736">
        <v>2</v>
      </c>
      <c r="S1736">
        <v>21</v>
      </c>
      <c r="T1736">
        <v>0</v>
      </c>
      <c r="U1736">
        <v>587</v>
      </c>
      <c r="V1736">
        <v>121</v>
      </c>
      <c r="W1736">
        <v>0</v>
      </c>
      <c r="X1736">
        <v>336</v>
      </c>
      <c r="Y1736">
        <v>256</v>
      </c>
      <c r="Z1736">
        <v>116</v>
      </c>
      <c r="AA1736">
        <v>0</v>
      </c>
      <c r="AB1736">
        <v>33</v>
      </c>
      <c r="AC1736">
        <v>639</v>
      </c>
      <c r="AD1736">
        <v>1</v>
      </c>
      <c r="AE1736">
        <v>35</v>
      </c>
      <c r="AF1736">
        <v>50</v>
      </c>
      <c r="AG1736">
        <v>658</v>
      </c>
      <c r="AH1736">
        <v>0</v>
      </c>
      <c r="AI1736">
        <v>0</v>
      </c>
      <c r="AJ1736">
        <v>0</v>
      </c>
      <c r="AK1736">
        <v>212</v>
      </c>
      <c r="AL1736">
        <v>496</v>
      </c>
      <c r="AM1736">
        <v>0</v>
      </c>
      <c r="AN1736">
        <v>708</v>
      </c>
      <c r="AO1736">
        <v>0.92231638418079098</v>
      </c>
      <c r="AP1736">
        <v>7.7683615819209045E-2</v>
      </c>
      <c r="AQ1736">
        <v>0</v>
      </c>
      <c r="AR1736">
        <v>0.1059322033898305</v>
      </c>
      <c r="AS1736">
        <v>0.16807909604519769</v>
      </c>
      <c r="AT1736">
        <v>0.2175141242937853</v>
      </c>
      <c r="AU1736">
        <v>0.14548022598870061</v>
      </c>
      <c r="AV1736">
        <v>0.10028248587570621</v>
      </c>
      <c r="AW1736">
        <v>7.909604519774012E-2</v>
      </c>
      <c r="AX1736">
        <v>7.3446327683615822E-2</v>
      </c>
      <c r="AY1736">
        <v>5.2259887005649708E-2</v>
      </c>
      <c r="AZ1736">
        <v>2.542372881355932E-2</v>
      </c>
      <c r="BA1736">
        <v>2.966101694915254E-2</v>
      </c>
      <c r="BB1736">
        <v>2.8248587570621469E-3</v>
      </c>
      <c r="BC1736">
        <v>0</v>
      </c>
      <c r="BD1736">
        <v>0.82909604519774016</v>
      </c>
      <c r="BE1736">
        <v>0.17090395480225989</v>
      </c>
      <c r="BF1736">
        <v>0</v>
      </c>
      <c r="BG1736">
        <v>0.47457627118644069</v>
      </c>
      <c r="BH1736">
        <v>0.3615819209039548</v>
      </c>
      <c r="BI1736">
        <v>0.16384180790960451</v>
      </c>
      <c r="BJ1736">
        <v>0</v>
      </c>
      <c r="BK1736">
        <v>4.6610169491525417E-2</v>
      </c>
      <c r="BL1736">
        <v>0.90254237288135597</v>
      </c>
      <c r="BM1736">
        <v>1.412429378531073E-3</v>
      </c>
      <c r="BN1736">
        <v>4.9435028248587573E-2</v>
      </c>
      <c r="BO1736">
        <v>7.0621468926553674E-2</v>
      </c>
      <c r="BP1736">
        <v>0.92937853107344637</v>
      </c>
      <c r="BQ1736">
        <v>0</v>
      </c>
      <c r="BR1736">
        <v>0</v>
      </c>
      <c r="BS1736">
        <v>0</v>
      </c>
      <c r="BT1736">
        <v>0.29943502824858759</v>
      </c>
      <c r="BU1736">
        <v>0.70056497175141241</v>
      </c>
      <c r="BV1736">
        <v>0</v>
      </c>
      <c r="BW1736">
        <v>1</v>
      </c>
      <c r="BX1736" t="s">
        <v>2999</v>
      </c>
      <c r="BY1736">
        <v>3541</v>
      </c>
      <c r="BZ1736">
        <v>0.19994351878000571</v>
      </c>
      <c r="CA1736">
        <v>0</v>
      </c>
    </row>
    <row r="1737" spans="1:79" customFormat="1" x14ac:dyDescent="0.25">
      <c r="A1737" t="s">
        <v>3003</v>
      </c>
      <c r="B1737" t="s">
        <v>354</v>
      </c>
      <c r="C1737" t="s">
        <v>426</v>
      </c>
      <c r="D1737" t="s">
        <v>953</v>
      </c>
      <c r="E1737">
        <v>2022</v>
      </c>
      <c r="F1737">
        <v>228</v>
      </c>
      <c r="G1737">
        <v>18</v>
      </c>
      <c r="H1737">
        <v>0</v>
      </c>
      <c r="I1737">
        <v>27</v>
      </c>
      <c r="J1737">
        <v>53</v>
      </c>
      <c r="K1737">
        <v>67</v>
      </c>
      <c r="L1737">
        <v>34</v>
      </c>
      <c r="M1737">
        <v>25</v>
      </c>
      <c r="N1737">
        <v>16</v>
      </c>
      <c r="O1737">
        <v>9</v>
      </c>
      <c r="P1737">
        <v>6</v>
      </c>
      <c r="Q1737">
        <v>5</v>
      </c>
      <c r="R1737">
        <v>1</v>
      </c>
      <c r="S1737">
        <v>3</v>
      </c>
      <c r="T1737">
        <v>0</v>
      </c>
      <c r="U1737">
        <v>214</v>
      </c>
      <c r="V1737">
        <v>32</v>
      </c>
      <c r="W1737">
        <v>0</v>
      </c>
      <c r="X1737">
        <v>124</v>
      </c>
      <c r="Y1737">
        <v>84</v>
      </c>
      <c r="Z1737">
        <v>38</v>
      </c>
      <c r="AA1737">
        <v>0</v>
      </c>
      <c r="AB1737">
        <v>14</v>
      </c>
      <c r="AC1737">
        <v>199</v>
      </c>
      <c r="AD1737">
        <v>0</v>
      </c>
      <c r="AE1737">
        <v>33</v>
      </c>
      <c r="AF1737">
        <v>43</v>
      </c>
      <c r="AG1737">
        <v>196</v>
      </c>
      <c r="AH1737">
        <v>7</v>
      </c>
      <c r="AI1737">
        <v>0</v>
      </c>
      <c r="AJ1737">
        <v>0</v>
      </c>
      <c r="AK1737">
        <v>31</v>
      </c>
      <c r="AL1737">
        <v>212</v>
      </c>
      <c r="AM1737">
        <v>3</v>
      </c>
      <c r="AN1737">
        <v>246</v>
      </c>
      <c r="AO1737">
        <v>0.92682926829268297</v>
      </c>
      <c r="AP1737">
        <v>7.3170731707317069E-2</v>
      </c>
      <c r="AQ1737">
        <v>0</v>
      </c>
      <c r="AR1737">
        <v>0.1097560975609756</v>
      </c>
      <c r="AS1737">
        <v>0.21544715447154469</v>
      </c>
      <c r="AT1737">
        <v>0.27235772357723581</v>
      </c>
      <c r="AU1737">
        <v>0.13821138211382111</v>
      </c>
      <c r="AV1737">
        <v>0.1016260162601626</v>
      </c>
      <c r="AW1737">
        <v>6.5040650406504072E-2</v>
      </c>
      <c r="AX1737">
        <v>3.6585365853658527E-2</v>
      </c>
      <c r="AY1737">
        <v>2.4390243902439029E-2</v>
      </c>
      <c r="AZ1737">
        <v>2.032520325203252E-2</v>
      </c>
      <c r="BA1737">
        <v>1.2195121951219509E-2</v>
      </c>
      <c r="BB1737">
        <v>4.0650406504065036E-3</v>
      </c>
      <c r="BC1737">
        <v>0</v>
      </c>
      <c r="BD1737">
        <v>0.86991869918699183</v>
      </c>
      <c r="BE1737">
        <v>0.13008130081300809</v>
      </c>
      <c r="BF1737">
        <v>0</v>
      </c>
      <c r="BG1737">
        <v>0.50406504065040647</v>
      </c>
      <c r="BH1737">
        <v>0.34146341463414642</v>
      </c>
      <c r="BI1737">
        <v>0.15447154471544719</v>
      </c>
      <c r="BJ1737">
        <v>0</v>
      </c>
      <c r="BK1737">
        <v>5.6910569105691047E-2</v>
      </c>
      <c r="BL1737">
        <v>0.80894308943089432</v>
      </c>
      <c r="BM1737">
        <v>0</v>
      </c>
      <c r="BN1737">
        <v>0.13414634146341459</v>
      </c>
      <c r="BO1737">
        <v>0.17479674796747971</v>
      </c>
      <c r="BP1737">
        <v>0.7967479674796748</v>
      </c>
      <c r="BQ1737">
        <v>2.8455284552845531E-2</v>
      </c>
      <c r="BR1737">
        <v>0</v>
      </c>
      <c r="BS1737">
        <v>0</v>
      </c>
      <c r="BT1737">
        <v>0.12601626016260159</v>
      </c>
      <c r="BU1737">
        <v>0.86178861788617889</v>
      </c>
      <c r="BV1737">
        <v>1.2195121951219509E-2</v>
      </c>
      <c r="BW1737">
        <v>1</v>
      </c>
      <c r="BX1737" t="s">
        <v>2999</v>
      </c>
      <c r="BY1737">
        <v>3541</v>
      </c>
      <c r="BZ1737">
        <v>6.9471900593052804E-2</v>
      </c>
      <c r="CA1737">
        <v>0</v>
      </c>
    </row>
    <row r="1738" spans="1:79" customFormat="1" x14ac:dyDescent="0.25">
      <c r="A1738" t="s">
        <v>3004</v>
      </c>
      <c r="B1738" t="s">
        <v>356</v>
      </c>
      <c r="C1738" t="s">
        <v>124</v>
      </c>
      <c r="D1738" t="s">
        <v>44</v>
      </c>
      <c r="E1738">
        <v>2022</v>
      </c>
      <c r="F1738">
        <v>556</v>
      </c>
      <c r="G1738">
        <v>57</v>
      </c>
      <c r="H1738">
        <v>0</v>
      </c>
      <c r="I1738">
        <v>1</v>
      </c>
      <c r="J1738">
        <v>64</v>
      </c>
      <c r="K1738">
        <v>129</v>
      </c>
      <c r="L1738">
        <v>109</v>
      </c>
      <c r="M1738">
        <v>89</v>
      </c>
      <c r="N1738">
        <v>92</v>
      </c>
      <c r="O1738">
        <v>61</v>
      </c>
      <c r="P1738">
        <v>41</v>
      </c>
      <c r="Q1738">
        <v>19</v>
      </c>
      <c r="R1738">
        <v>8</v>
      </c>
      <c r="S1738">
        <v>0</v>
      </c>
      <c r="T1738">
        <v>0</v>
      </c>
      <c r="U1738">
        <v>591</v>
      </c>
      <c r="V1738">
        <v>22</v>
      </c>
      <c r="W1738">
        <v>0</v>
      </c>
      <c r="X1738">
        <v>368</v>
      </c>
      <c r="Y1738">
        <v>187</v>
      </c>
      <c r="Z1738">
        <v>42</v>
      </c>
      <c r="AA1738">
        <v>16</v>
      </c>
      <c r="AB1738">
        <v>5</v>
      </c>
      <c r="AC1738">
        <v>37</v>
      </c>
      <c r="AD1738">
        <v>0</v>
      </c>
      <c r="AE1738">
        <v>571</v>
      </c>
      <c r="AF1738">
        <v>10</v>
      </c>
      <c r="AG1738">
        <v>581</v>
      </c>
      <c r="AH1738">
        <v>19</v>
      </c>
      <c r="AI1738">
        <v>3</v>
      </c>
      <c r="AJ1738">
        <v>0</v>
      </c>
      <c r="AK1738">
        <v>53</v>
      </c>
      <c r="AL1738">
        <v>559</v>
      </c>
      <c r="AM1738">
        <v>1</v>
      </c>
      <c r="AN1738">
        <v>613</v>
      </c>
      <c r="AO1738">
        <v>0.90701468189233281</v>
      </c>
      <c r="AP1738">
        <v>9.2985318107667206E-2</v>
      </c>
      <c r="AQ1738">
        <v>0</v>
      </c>
      <c r="AR1738">
        <v>1.6313213703099509E-3</v>
      </c>
      <c r="AS1738">
        <v>0.1044045676998369</v>
      </c>
      <c r="AT1738">
        <v>0.21044045676998371</v>
      </c>
      <c r="AU1738">
        <v>0.17781402936378471</v>
      </c>
      <c r="AV1738">
        <v>0.14518760195758559</v>
      </c>
      <c r="AW1738">
        <v>0.1500815660685155</v>
      </c>
      <c r="AX1738">
        <v>9.951060358890701E-2</v>
      </c>
      <c r="AY1738">
        <v>6.6884176182707991E-2</v>
      </c>
      <c r="AZ1738">
        <v>3.0995106035889071E-2</v>
      </c>
      <c r="BA1738">
        <v>0</v>
      </c>
      <c r="BB1738">
        <v>1.3050570962479611E-2</v>
      </c>
      <c r="BC1738">
        <v>0</v>
      </c>
      <c r="BD1738">
        <v>0.96411092985318103</v>
      </c>
      <c r="BE1738">
        <v>3.588907014681892E-2</v>
      </c>
      <c r="BF1738">
        <v>0</v>
      </c>
      <c r="BG1738">
        <v>0.60032626427406199</v>
      </c>
      <c r="BH1738">
        <v>0.30505709624796079</v>
      </c>
      <c r="BI1738">
        <v>6.8515497553017946E-2</v>
      </c>
      <c r="BJ1738">
        <v>2.6101141924959222E-2</v>
      </c>
      <c r="BK1738">
        <v>8.1566068515497546E-3</v>
      </c>
      <c r="BL1738">
        <v>6.0358890701468187E-2</v>
      </c>
      <c r="BM1738">
        <v>0</v>
      </c>
      <c r="BN1738">
        <v>0.93148450244698211</v>
      </c>
      <c r="BO1738">
        <v>1.6313213703099509E-2</v>
      </c>
      <c r="BP1738">
        <v>0.94779771615008157</v>
      </c>
      <c r="BQ1738">
        <v>3.0995106035889071E-2</v>
      </c>
      <c r="BR1738">
        <v>4.8939641109298528E-3</v>
      </c>
      <c r="BS1738">
        <v>0</v>
      </c>
      <c r="BT1738">
        <v>8.6460032626427402E-2</v>
      </c>
      <c r="BU1738">
        <v>0.9119086460032626</v>
      </c>
      <c r="BV1738">
        <v>1.6313213703099509E-3</v>
      </c>
      <c r="BW1738">
        <v>1</v>
      </c>
      <c r="BX1738" t="s">
        <v>3005</v>
      </c>
      <c r="BY1738">
        <v>613</v>
      </c>
      <c r="BZ1738">
        <v>1</v>
      </c>
      <c r="CA1738">
        <v>0</v>
      </c>
    </row>
    <row r="1739" spans="1:79" customFormat="1" x14ac:dyDescent="0.25">
      <c r="A1739" t="s">
        <v>3006</v>
      </c>
      <c r="B1739" t="s">
        <v>356</v>
      </c>
      <c r="C1739" t="s">
        <v>124</v>
      </c>
      <c r="D1739" t="s">
        <v>947</v>
      </c>
      <c r="E1739">
        <v>2022</v>
      </c>
      <c r="F1739">
        <v>163</v>
      </c>
      <c r="G1739">
        <v>7</v>
      </c>
      <c r="H1739">
        <v>0</v>
      </c>
      <c r="I1739">
        <v>0</v>
      </c>
      <c r="J1739">
        <v>21</v>
      </c>
      <c r="K1739">
        <v>43</v>
      </c>
      <c r="L1739">
        <v>34</v>
      </c>
      <c r="M1739">
        <v>21</v>
      </c>
      <c r="N1739">
        <v>22</v>
      </c>
      <c r="O1739">
        <v>13</v>
      </c>
      <c r="P1739">
        <v>7</v>
      </c>
      <c r="Q1739">
        <v>6</v>
      </c>
      <c r="R1739">
        <v>3</v>
      </c>
      <c r="S1739">
        <v>0</v>
      </c>
      <c r="T1739">
        <v>0</v>
      </c>
      <c r="U1739">
        <v>167</v>
      </c>
      <c r="V1739">
        <v>3</v>
      </c>
      <c r="W1739">
        <v>0</v>
      </c>
      <c r="X1739">
        <v>79</v>
      </c>
      <c r="Y1739">
        <v>77</v>
      </c>
      <c r="Z1739">
        <v>9</v>
      </c>
      <c r="AA1739">
        <v>5</v>
      </c>
      <c r="AB1739">
        <v>1</v>
      </c>
      <c r="AC1739">
        <v>8</v>
      </c>
      <c r="AD1739">
        <v>0</v>
      </c>
      <c r="AE1739">
        <v>161</v>
      </c>
      <c r="AF1739">
        <v>1</v>
      </c>
      <c r="AG1739">
        <v>169</v>
      </c>
      <c r="AH1739">
        <v>0</v>
      </c>
      <c r="AI1739">
        <v>0</v>
      </c>
      <c r="AJ1739">
        <v>0</v>
      </c>
      <c r="AK1739">
        <v>29</v>
      </c>
      <c r="AL1739">
        <v>141</v>
      </c>
      <c r="AM1739">
        <v>0</v>
      </c>
      <c r="AN1739">
        <v>170</v>
      </c>
      <c r="AO1739">
        <v>0.95882352941176474</v>
      </c>
      <c r="AP1739">
        <v>4.1176470588235287E-2</v>
      </c>
      <c r="AQ1739">
        <v>0</v>
      </c>
      <c r="AR1739">
        <v>0</v>
      </c>
      <c r="AS1739">
        <v>0.1235294117647059</v>
      </c>
      <c r="AT1739">
        <v>0.25294117647058822</v>
      </c>
      <c r="AU1739">
        <v>0.2</v>
      </c>
      <c r="AV1739">
        <v>0.1235294117647059</v>
      </c>
      <c r="AW1739">
        <v>0.12941176470588239</v>
      </c>
      <c r="AX1739">
        <v>7.6470588235294124E-2</v>
      </c>
      <c r="AY1739">
        <v>4.1176470588235287E-2</v>
      </c>
      <c r="AZ1739">
        <v>3.5294117647058823E-2</v>
      </c>
      <c r="BA1739">
        <v>0</v>
      </c>
      <c r="BB1739">
        <v>1.7647058823529412E-2</v>
      </c>
      <c r="BC1739">
        <v>0</v>
      </c>
      <c r="BD1739">
        <v>0.98235294117647054</v>
      </c>
      <c r="BE1739">
        <v>1.7647058823529412E-2</v>
      </c>
      <c r="BF1739">
        <v>0</v>
      </c>
      <c r="BG1739">
        <v>0.46470588235294119</v>
      </c>
      <c r="BH1739">
        <v>0.45294117647058818</v>
      </c>
      <c r="BI1739">
        <v>5.2941176470588228E-2</v>
      </c>
      <c r="BJ1739">
        <v>2.9411764705882349E-2</v>
      </c>
      <c r="BK1739">
        <v>5.8823529411764714E-3</v>
      </c>
      <c r="BL1739">
        <v>4.7058823529411757E-2</v>
      </c>
      <c r="BM1739">
        <v>0</v>
      </c>
      <c r="BN1739">
        <v>0.94705882352941173</v>
      </c>
      <c r="BO1739">
        <v>5.8823529411764714E-3</v>
      </c>
      <c r="BP1739">
        <v>0.99411764705882355</v>
      </c>
      <c r="BQ1739">
        <v>0</v>
      </c>
      <c r="BR1739">
        <v>0</v>
      </c>
      <c r="BS1739">
        <v>0</v>
      </c>
      <c r="BT1739">
        <v>0.17058823529411771</v>
      </c>
      <c r="BU1739">
        <v>0.8294117647058824</v>
      </c>
      <c r="BV1739">
        <v>0</v>
      </c>
      <c r="BW1739">
        <v>1</v>
      </c>
      <c r="BX1739" t="s">
        <v>3005</v>
      </c>
      <c r="BY1739">
        <v>613</v>
      </c>
      <c r="BZ1739">
        <v>0.27732463295269172</v>
      </c>
      <c r="CA1739">
        <v>0</v>
      </c>
    </row>
    <row r="1740" spans="1:79" customFormat="1" x14ac:dyDescent="0.25">
      <c r="A1740" t="s">
        <v>3007</v>
      </c>
      <c r="B1740" t="s">
        <v>356</v>
      </c>
      <c r="C1740" t="s">
        <v>124</v>
      </c>
      <c r="D1740" t="s">
        <v>949</v>
      </c>
      <c r="E1740">
        <v>2022</v>
      </c>
      <c r="F1740">
        <v>250</v>
      </c>
      <c r="G1740">
        <v>33</v>
      </c>
      <c r="H1740">
        <v>0</v>
      </c>
      <c r="I1740">
        <v>1</v>
      </c>
      <c r="J1740">
        <v>33</v>
      </c>
      <c r="K1740">
        <v>60</v>
      </c>
      <c r="L1740">
        <v>47</v>
      </c>
      <c r="M1740">
        <v>43</v>
      </c>
      <c r="N1740">
        <v>39</v>
      </c>
      <c r="O1740">
        <v>30</v>
      </c>
      <c r="P1740">
        <v>20</v>
      </c>
      <c r="Q1740">
        <v>8</v>
      </c>
      <c r="R1740">
        <v>2</v>
      </c>
      <c r="S1740">
        <v>0</v>
      </c>
      <c r="T1740">
        <v>0</v>
      </c>
      <c r="U1740">
        <v>271</v>
      </c>
      <c r="V1740">
        <v>12</v>
      </c>
      <c r="W1740">
        <v>0</v>
      </c>
      <c r="X1740">
        <v>191</v>
      </c>
      <c r="Y1740">
        <v>65</v>
      </c>
      <c r="Z1740">
        <v>19</v>
      </c>
      <c r="AA1740">
        <v>8</v>
      </c>
      <c r="AB1740">
        <v>3</v>
      </c>
      <c r="AC1740">
        <v>24</v>
      </c>
      <c r="AD1740">
        <v>0</v>
      </c>
      <c r="AE1740">
        <v>256</v>
      </c>
      <c r="AF1740">
        <v>0</v>
      </c>
      <c r="AG1740">
        <v>280</v>
      </c>
      <c r="AH1740">
        <v>2</v>
      </c>
      <c r="AI1740">
        <v>1</v>
      </c>
      <c r="AJ1740">
        <v>0</v>
      </c>
      <c r="AK1740">
        <v>4</v>
      </c>
      <c r="AL1740">
        <v>279</v>
      </c>
      <c r="AM1740">
        <v>0</v>
      </c>
      <c r="AN1740">
        <v>283</v>
      </c>
      <c r="AO1740">
        <v>0.88339222614840984</v>
      </c>
      <c r="AP1740">
        <v>0.1166077738515901</v>
      </c>
      <c r="AQ1740">
        <v>0</v>
      </c>
      <c r="AR1740">
        <v>3.53356890459364E-3</v>
      </c>
      <c r="AS1740">
        <v>0.1166077738515901</v>
      </c>
      <c r="AT1740">
        <v>0.21201413427561841</v>
      </c>
      <c r="AU1740">
        <v>0.16607773851590099</v>
      </c>
      <c r="AV1740">
        <v>0.1519434628975265</v>
      </c>
      <c r="AW1740">
        <v>0.13780918727915201</v>
      </c>
      <c r="AX1740">
        <v>0.1060070671378092</v>
      </c>
      <c r="AY1740">
        <v>7.0671378091872794E-2</v>
      </c>
      <c r="AZ1740">
        <v>2.826855123674912E-2</v>
      </c>
      <c r="BA1740">
        <v>0</v>
      </c>
      <c r="BB1740">
        <v>7.0671378091872791E-3</v>
      </c>
      <c r="BC1740">
        <v>0</v>
      </c>
      <c r="BD1740">
        <v>0.95759717314487636</v>
      </c>
      <c r="BE1740">
        <v>4.2402826855123678E-2</v>
      </c>
      <c r="BF1740">
        <v>0</v>
      </c>
      <c r="BG1740">
        <v>0.67491166077738518</v>
      </c>
      <c r="BH1740">
        <v>0.22968197879858659</v>
      </c>
      <c r="BI1740">
        <v>6.7137809187279157E-2</v>
      </c>
      <c r="BJ1740">
        <v>2.826855123674912E-2</v>
      </c>
      <c r="BK1740">
        <v>1.0600706713780919E-2</v>
      </c>
      <c r="BL1740">
        <v>8.4805653710247356E-2</v>
      </c>
      <c r="BM1740">
        <v>0</v>
      </c>
      <c r="BN1740">
        <v>0.90459363957597172</v>
      </c>
      <c r="BO1740">
        <v>0</v>
      </c>
      <c r="BP1740">
        <v>0.98939929328621912</v>
      </c>
      <c r="BQ1740">
        <v>7.0671378091872791E-3</v>
      </c>
      <c r="BR1740">
        <v>3.53356890459364E-3</v>
      </c>
      <c r="BS1740">
        <v>0</v>
      </c>
      <c r="BT1740">
        <v>1.413427561837456E-2</v>
      </c>
      <c r="BU1740">
        <v>0.98586572438162545</v>
      </c>
      <c r="BV1740">
        <v>0</v>
      </c>
      <c r="BW1740">
        <v>1</v>
      </c>
      <c r="BX1740" t="s">
        <v>3005</v>
      </c>
      <c r="BY1740">
        <v>613</v>
      </c>
      <c r="BZ1740">
        <v>0.46166394779771608</v>
      </c>
      <c r="CA1740">
        <v>0</v>
      </c>
    </row>
    <row r="1741" spans="1:79" customFormat="1" x14ac:dyDescent="0.25">
      <c r="A1741" t="s">
        <v>3008</v>
      </c>
      <c r="B1741" t="s">
        <v>356</v>
      </c>
      <c r="C1741" t="s">
        <v>124</v>
      </c>
      <c r="D1741" t="s">
        <v>951</v>
      </c>
      <c r="E1741">
        <v>2022</v>
      </c>
      <c r="F1741">
        <v>31</v>
      </c>
      <c r="G1741">
        <v>2</v>
      </c>
      <c r="H1741">
        <v>0</v>
      </c>
      <c r="I1741">
        <v>0</v>
      </c>
      <c r="J1741">
        <v>0</v>
      </c>
      <c r="K1741">
        <v>6</v>
      </c>
      <c r="L1741">
        <v>7</v>
      </c>
      <c r="M1741">
        <v>8</v>
      </c>
      <c r="N1741">
        <v>5</v>
      </c>
      <c r="O1741">
        <v>3</v>
      </c>
      <c r="P1741">
        <v>3</v>
      </c>
      <c r="Q1741">
        <v>0</v>
      </c>
      <c r="R1741">
        <v>1</v>
      </c>
      <c r="S1741">
        <v>0</v>
      </c>
      <c r="T1741">
        <v>0</v>
      </c>
      <c r="U1741">
        <v>31</v>
      </c>
      <c r="V1741">
        <v>2</v>
      </c>
      <c r="W1741">
        <v>0</v>
      </c>
      <c r="X1741">
        <v>26</v>
      </c>
      <c r="Y1741">
        <v>7</v>
      </c>
      <c r="Z1741">
        <v>0</v>
      </c>
      <c r="AA1741">
        <v>0</v>
      </c>
      <c r="AB1741">
        <v>0</v>
      </c>
      <c r="AC1741">
        <v>0</v>
      </c>
      <c r="AD1741">
        <v>0</v>
      </c>
      <c r="AE1741">
        <v>33</v>
      </c>
      <c r="AF1741">
        <v>0</v>
      </c>
      <c r="AG1741">
        <v>33</v>
      </c>
      <c r="AH1741">
        <v>0</v>
      </c>
      <c r="AI1741">
        <v>0</v>
      </c>
      <c r="AJ1741">
        <v>0</v>
      </c>
      <c r="AK1741">
        <v>2</v>
      </c>
      <c r="AL1741">
        <v>31</v>
      </c>
      <c r="AM1741">
        <v>0</v>
      </c>
      <c r="AN1741">
        <v>33</v>
      </c>
      <c r="AO1741">
        <v>0.93939393939393945</v>
      </c>
      <c r="AP1741">
        <v>6.0606060606060608E-2</v>
      </c>
      <c r="AQ1741">
        <v>0</v>
      </c>
      <c r="AR1741">
        <v>0</v>
      </c>
      <c r="AS1741">
        <v>0</v>
      </c>
      <c r="AT1741">
        <v>0.1818181818181818</v>
      </c>
      <c r="AU1741">
        <v>0.2121212121212121</v>
      </c>
      <c r="AV1741">
        <v>0.2424242424242424</v>
      </c>
      <c r="AW1741">
        <v>0.15151515151515149</v>
      </c>
      <c r="AX1741">
        <v>9.0909090909090912E-2</v>
      </c>
      <c r="AY1741">
        <v>9.0909090909090912E-2</v>
      </c>
      <c r="AZ1741">
        <v>0</v>
      </c>
      <c r="BA1741">
        <v>0</v>
      </c>
      <c r="BB1741">
        <v>3.03030303030303E-2</v>
      </c>
      <c r="BC1741">
        <v>0</v>
      </c>
      <c r="BD1741">
        <v>0.93939393939393945</v>
      </c>
      <c r="BE1741">
        <v>6.0606060606060608E-2</v>
      </c>
      <c r="BF1741">
        <v>0</v>
      </c>
      <c r="BG1741">
        <v>0.78787878787878785</v>
      </c>
      <c r="BH1741">
        <v>0.2121212121212121</v>
      </c>
      <c r="BI1741">
        <v>0</v>
      </c>
      <c r="BJ1741">
        <v>0</v>
      </c>
      <c r="BK1741">
        <v>0</v>
      </c>
      <c r="BL1741">
        <v>0</v>
      </c>
      <c r="BM1741">
        <v>0</v>
      </c>
      <c r="BN1741">
        <v>1</v>
      </c>
      <c r="BO1741">
        <v>0</v>
      </c>
      <c r="BP1741">
        <v>1</v>
      </c>
      <c r="BQ1741">
        <v>0</v>
      </c>
      <c r="BR1741">
        <v>0</v>
      </c>
      <c r="BS1741">
        <v>0</v>
      </c>
      <c r="BT1741">
        <v>6.0606060606060608E-2</v>
      </c>
      <c r="BU1741">
        <v>0.93939393939393945</v>
      </c>
      <c r="BV1741">
        <v>0</v>
      </c>
      <c r="BW1741">
        <v>1</v>
      </c>
      <c r="BX1741" t="s">
        <v>3005</v>
      </c>
      <c r="BY1741">
        <v>613</v>
      </c>
      <c r="BZ1741">
        <v>5.3833605220228377E-2</v>
      </c>
      <c r="CA1741">
        <v>0</v>
      </c>
    </row>
    <row r="1742" spans="1:79" customFormat="1" x14ac:dyDescent="0.25">
      <c r="A1742" t="s">
        <v>3009</v>
      </c>
      <c r="B1742" t="s">
        <v>356</v>
      </c>
      <c r="C1742" t="s">
        <v>124</v>
      </c>
      <c r="D1742" t="s">
        <v>953</v>
      </c>
      <c r="E1742">
        <v>2022</v>
      </c>
      <c r="F1742">
        <v>112</v>
      </c>
      <c r="G1742">
        <v>15</v>
      </c>
      <c r="H1742">
        <v>0</v>
      </c>
      <c r="I1742">
        <v>0</v>
      </c>
      <c r="J1742">
        <v>10</v>
      </c>
      <c r="K1742">
        <v>20</v>
      </c>
      <c r="L1742">
        <v>21</v>
      </c>
      <c r="M1742">
        <v>17</v>
      </c>
      <c r="N1742">
        <v>26</v>
      </c>
      <c r="O1742">
        <v>15</v>
      </c>
      <c r="P1742">
        <v>11</v>
      </c>
      <c r="Q1742">
        <v>5</v>
      </c>
      <c r="R1742">
        <v>2</v>
      </c>
      <c r="S1742">
        <v>0</v>
      </c>
      <c r="T1742">
        <v>0</v>
      </c>
      <c r="U1742">
        <v>122</v>
      </c>
      <c r="V1742">
        <v>5</v>
      </c>
      <c r="W1742">
        <v>0</v>
      </c>
      <c r="X1742">
        <v>72</v>
      </c>
      <c r="Y1742">
        <v>38</v>
      </c>
      <c r="Z1742">
        <v>14</v>
      </c>
      <c r="AA1742">
        <v>3</v>
      </c>
      <c r="AB1742">
        <v>1</v>
      </c>
      <c r="AC1742">
        <v>5</v>
      </c>
      <c r="AD1742">
        <v>0</v>
      </c>
      <c r="AE1742">
        <v>121</v>
      </c>
      <c r="AF1742">
        <v>9</v>
      </c>
      <c r="AG1742">
        <v>99</v>
      </c>
      <c r="AH1742">
        <v>17</v>
      </c>
      <c r="AI1742">
        <v>2</v>
      </c>
      <c r="AJ1742">
        <v>0</v>
      </c>
      <c r="AK1742">
        <v>18</v>
      </c>
      <c r="AL1742">
        <v>108</v>
      </c>
      <c r="AM1742">
        <v>1</v>
      </c>
      <c r="AN1742">
        <v>127</v>
      </c>
      <c r="AO1742">
        <v>0.88188976377952755</v>
      </c>
      <c r="AP1742">
        <v>0.1181102362204724</v>
      </c>
      <c r="AQ1742">
        <v>0</v>
      </c>
      <c r="AR1742">
        <v>0</v>
      </c>
      <c r="AS1742">
        <v>7.874015748031496E-2</v>
      </c>
      <c r="AT1742">
        <v>0.15748031496062989</v>
      </c>
      <c r="AU1742">
        <v>0.1653543307086614</v>
      </c>
      <c r="AV1742">
        <v>0.13385826771653539</v>
      </c>
      <c r="AW1742">
        <v>0.20472440944881889</v>
      </c>
      <c r="AX1742">
        <v>0.1181102362204724</v>
      </c>
      <c r="AY1742">
        <v>8.6614173228346455E-2</v>
      </c>
      <c r="AZ1742">
        <v>3.937007874015748E-2</v>
      </c>
      <c r="BA1742">
        <v>0</v>
      </c>
      <c r="BB1742">
        <v>1.5748031496062988E-2</v>
      </c>
      <c r="BC1742">
        <v>0</v>
      </c>
      <c r="BD1742">
        <v>0.96062992125984248</v>
      </c>
      <c r="BE1742">
        <v>3.937007874015748E-2</v>
      </c>
      <c r="BF1742">
        <v>0</v>
      </c>
      <c r="BG1742">
        <v>0.56692913385826771</v>
      </c>
      <c r="BH1742">
        <v>0.29921259842519687</v>
      </c>
      <c r="BI1742">
        <v>0.1102362204724409</v>
      </c>
      <c r="BJ1742">
        <v>2.3622047244094491E-2</v>
      </c>
      <c r="BK1742">
        <v>7.874015748031496E-3</v>
      </c>
      <c r="BL1742">
        <v>3.937007874015748E-2</v>
      </c>
      <c r="BM1742">
        <v>0</v>
      </c>
      <c r="BN1742">
        <v>0.952755905511811</v>
      </c>
      <c r="BO1742">
        <v>7.0866141732283464E-2</v>
      </c>
      <c r="BP1742">
        <v>0.77952755905511806</v>
      </c>
      <c r="BQ1742">
        <v>0.13385826771653539</v>
      </c>
      <c r="BR1742">
        <v>1.5748031496062988E-2</v>
      </c>
      <c r="BS1742">
        <v>0</v>
      </c>
      <c r="BT1742">
        <v>0.1417322834645669</v>
      </c>
      <c r="BU1742">
        <v>0.85039370078740162</v>
      </c>
      <c r="BV1742">
        <v>7.874015748031496E-3</v>
      </c>
      <c r="BW1742">
        <v>1</v>
      </c>
      <c r="BX1742" t="s">
        <v>3005</v>
      </c>
      <c r="BY1742">
        <v>613</v>
      </c>
      <c r="BZ1742">
        <v>0.2071778140293638</v>
      </c>
      <c r="CA1742">
        <v>0</v>
      </c>
    </row>
    <row r="1743" spans="1:79" customFormat="1" x14ac:dyDescent="0.25">
      <c r="A1743" t="s">
        <v>3010</v>
      </c>
      <c r="B1743" t="s">
        <v>356</v>
      </c>
      <c r="C1743" t="s">
        <v>123</v>
      </c>
      <c r="D1743" t="s">
        <v>44</v>
      </c>
      <c r="E1743">
        <v>2022</v>
      </c>
      <c r="F1743">
        <v>665</v>
      </c>
      <c r="G1743">
        <v>64</v>
      </c>
      <c r="H1743">
        <v>0</v>
      </c>
      <c r="I1743">
        <v>12</v>
      </c>
      <c r="J1743">
        <v>111</v>
      </c>
      <c r="K1743">
        <v>174</v>
      </c>
      <c r="L1743">
        <v>143</v>
      </c>
      <c r="M1743">
        <v>122</v>
      </c>
      <c r="N1743">
        <v>70</v>
      </c>
      <c r="O1743">
        <v>43</v>
      </c>
      <c r="P1743">
        <v>37</v>
      </c>
      <c r="Q1743">
        <v>16</v>
      </c>
      <c r="R1743">
        <v>1</v>
      </c>
      <c r="S1743">
        <v>0</v>
      </c>
      <c r="T1743">
        <v>0</v>
      </c>
      <c r="U1743">
        <v>668</v>
      </c>
      <c r="V1743">
        <v>56</v>
      </c>
      <c r="W1743">
        <v>5</v>
      </c>
      <c r="X1743">
        <v>507</v>
      </c>
      <c r="Y1743">
        <v>174</v>
      </c>
      <c r="Z1743">
        <v>46</v>
      </c>
      <c r="AA1743">
        <v>2</v>
      </c>
      <c r="AB1743">
        <v>5</v>
      </c>
      <c r="AC1743">
        <v>5</v>
      </c>
      <c r="AD1743">
        <v>6</v>
      </c>
      <c r="AE1743">
        <v>713</v>
      </c>
      <c r="AF1743">
        <v>8</v>
      </c>
      <c r="AG1743">
        <v>665</v>
      </c>
      <c r="AH1743">
        <v>10</v>
      </c>
      <c r="AI1743">
        <v>0</v>
      </c>
      <c r="AJ1743">
        <v>46</v>
      </c>
      <c r="AK1743">
        <v>59</v>
      </c>
      <c r="AL1743">
        <v>664</v>
      </c>
      <c r="AM1743">
        <v>6</v>
      </c>
      <c r="AN1743">
        <v>729</v>
      </c>
      <c r="AO1743">
        <v>0.91220850480109739</v>
      </c>
      <c r="AP1743">
        <v>8.77914951989026E-2</v>
      </c>
      <c r="AQ1743">
        <v>0</v>
      </c>
      <c r="AR1743">
        <v>1.646090534979424E-2</v>
      </c>
      <c r="AS1743">
        <v>0.15226337448559671</v>
      </c>
      <c r="AT1743">
        <v>0.23868312757201651</v>
      </c>
      <c r="AU1743">
        <v>0.19615912208504799</v>
      </c>
      <c r="AV1743">
        <v>0.16735253772290809</v>
      </c>
      <c r="AW1743">
        <v>9.6021947873799723E-2</v>
      </c>
      <c r="AX1743">
        <v>5.8984910836762688E-2</v>
      </c>
      <c r="AY1743">
        <v>5.0754458161865572E-2</v>
      </c>
      <c r="AZ1743">
        <v>2.194787379972565E-2</v>
      </c>
      <c r="BA1743">
        <v>0</v>
      </c>
      <c r="BB1743">
        <v>1.3717421124828529E-3</v>
      </c>
      <c r="BC1743">
        <v>0</v>
      </c>
      <c r="BD1743">
        <v>0.91632373113854593</v>
      </c>
      <c r="BE1743">
        <v>7.6817558299039787E-2</v>
      </c>
      <c r="BF1743">
        <v>6.8587105624142658E-3</v>
      </c>
      <c r="BG1743">
        <v>0.69547325102880664</v>
      </c>
      <c r="BH1743">
        <v>0.23868312757201651</v>
      </c>
      <c r="BI1743">
        <v>6.3100137174211243E-2</v>
      </c>
      <c r="BJ1743">
        <v>2.7434842249657058E-3</v>
      </c>
      <c r="BK1743">
        <v>6.8587105624142658E-3</v>
      </c>
      <c r="BL1743">
        <v>6.8587105624142658E-3</v>
      </c>
      <c r="BM1743">
        <v>8.23045267489712E-3</v>
      </c>
      <c r="BN1743">
        <v>0.97805212620027437</v>
      </c>
      <c r="BO1743">
        <v>1.097393689986282E-2</v>
      </c>
      <c r="BP1743">
        <v>0.91220850480109739</v>
      </c>
      <c r="BQ1743">
        <v>1.371742112482853E-2</v>
      </c>
      <c r="BR1743">
        <v>0</v>
      </c>
      <c r="BS1743">
        <v>6.3100137174211243E-2</v>
      </c>
      <c r="BT1743">
        <v>8.0932784636488342E-2</v>
      </c>
      <c r="BU1743">
        <v>0.91083676268861458</v>
      </c>
      <c r="BV1743">
        <v>8.23045267489712E-3</v>
      </c>
      <c r="BW1743">
        <v>1</v>
      </c>
      <c r="BX1743" t="s">
        <v>3011</v>
      </c>
      <c r="BY1743">
        <v>729</v>
      </c>
      <c r="BZ1743">
        <v>1</v>
      </c>
      <c r="CA1743">
        <v>0</v>
      </c>
    </row>
    <row r="1744" spans="1:79" customFormat="1" x14ac:dyDescent="0.25">
      <c r="A1744" t="s">
        <v>3012</v>
      </c>
      <c r="B1744" t="s">
        <v>356</v>
      </c>
      <c r="C1744" t="s">
        <v>123</v>
      </c>
      <c r="D1744" t="s">
        <v>947</v>
      </c>
      <c r="E1744">
        <v>2022</v>
      </c>
      <c r="F1744">
        <v>400</v>
      </c>
      <c r="G1744">
        <v>34</v>
      </c>
      <c r="H1744">
        <v>0</v>
      </c>
      <c r="I1744">
        <v>11</v>
      </c>
      <c r="J1744">
        <v>74</v>
      </c>
      <c r="K1744">
        <v>114</v>
      </c>
      <c r="L1744">
        <v>84</v>
      </c>
      <c r="M1744">
        <v>67</v>
      </c>
      <c r="N1744">
        <v>33</v>
      </c>
      <c r="O1744">
        <v>22</v>
      </c>
      <c r="P1744">
        <v>18</v>
      </c>
      <c r="Q1744">
        <v>10</v>
      </c>
      <c r="R1744">
        <v>1</v>
      </c>
      <c r="S1744">
        <v>0</v>
      </c>
      <c r="T1744">
        <v>0</v>
      </c>
      <c r="U1744">
        <v>401</v>
      </c>
      <c r="V1744">
        <v>31</v>
      </c>
      <c r="W1744">
        <v>2</v>
      </c>
      <c r="X1744">
        <v>295</v>
      </c>
      <c r="Y1744">
        <v>109</v>
      </c>
      <c r="Z1744">
        <v>30</v>
      </c>
      <c r="AA1744">
        <v>0</v>
      </c>
      <c r="AB1744">
        <v>1</v>
      </c>
      <c r="AC1744">
        <v>0</v>
      </c>
      <c r="AD1744">
        <v>0</v>
      </c>
      <c r="AE1744">
        <v>433</v>
      </c>
      <c r="AF1744">
        <v>0</v>
      </c>
      <c r="AG1744">
        <v>408</v>
      </c>
      <c r="AH1744">
        <v>0</v>
      </c>
      <c r="AI1744">
        <v>0</v>
      </c>
      <c r="AJ1744">
        <v>26</v>
      </c>
      <c r="AK1744">
        <v>38</v>
      </c>
      <c r="AL1744">
        <v>392</v>
      </c>
      <c r="AM1744">
        <v>4</v>
      </c>
      <c r="AN1744">
        <v>434</v>
      </c>
      <c r="AO1744">
        <v>0.92165898617511521</v>
      </c>
      <c r="AP1744">
        <v>7.8341013824884786E-2</v>
      </c>
      <c r="AQ1744">
        <v>0</v>
      </c>
      <c r="AR1744">
        <v>2.5345622119815669E-2</v>
      </c>
      <c r="AS1744">
        <v>0.1705069124423963</v>
      </c>
      <c r="AT1744">
        <v>0.26267281105990781</v>
      </c>
      <c r="AU1744">
        <v>0.19354838709677419</v>
      </c>
      <c r="AV1744">
        <v>0.15437788018433179</v>
      </c>
      <c r="AW1744">
        <v>7.6036866359447008E-2</v>
      </c>
      <c r="AX1744">
        <v>5.0691244239631339E-2</v>
      </c>
      <c r="AY1744">
        <v>4.1474654377880192E-2</v>
      </c>
      <c r="AZ1744">
        <v>2.3041474654377881E-2</v>
      </c>
      <c r="BA1744">
        <v>0</v>
      </c>
      <c r="BB1744">
        <v>2.304147465437788E-3</v>
      </c>
      <c r="BC1744">
        <v>0</v>
      </c>
      <c r="BD1744">
        <v>0.92396313364055305</v>
      </c>
      <c r="BE1744">
        <v>7.1428571428571425E-2</v>
      </c>
      <c r="BF1744">
        <v>4.608294930875576E-3</v>
      </c>
      <c r="BG1744">
        <v>0.67972350230414746</v>
      </c>
      <c r="BH1744">
        <v>0.25115207373271892</v>
      </c>
      <c r="BI1744">
        <v>6.9124423963133647E-2</v>
      </c>
      <c r="BJ1744">
        <v>0</v>
      </c>
      <c r="BK1744">
        <v>2.304147465437788E-3</v>
      </c>
      <c r="BL1744">
        <v>0</v>
      </c>
      <c r="BM1744">
        <v>0</v>
      </c>
      <c r="BN1744">
        <v>0.99769585253456217</v>
      </c>
      <c r="BO1744">
        <v>0</v>
      </c>
      <c r="BP1744">
        <v>0.94009216589861755</v>
      </c>
      <c r="BQ1744">
        <v>0</v>
      </c>
      <c r="BR1744">
        <v>0</v>
      </c>
      <c r="BS1744">
        <v>5.9907834101382493E-2</v>
      </c>
      <c r="BT1744">
        <v>8.755760368663594E-2</v>
      </c>
      <c r="BU1744">
        <v>0.90322580645161288</v>
      </c>
      <c r="BV1744">
        <v>9.2165898617511521E-3</v>
      </c>
      <c r="BW1744">
        <v>1</v>
      </c>
      <c r="BX1744" t="s">
        <v>3011</v>
      </c>
      <c r="BY1744">
        <v>729</v>
      </c>
      <c r="BZ1744">
        <v>0.59533607681755829</v>
      </c>
      <c r="CA1744">
        <v>0</v>
      </c>
    </row>
    <row r="1745" spans="1:79" customFormat="1" x14ac:dyDescent="0.25">
      <c r="A1745" t="s">
        <v>3013</v>
      </c>
      <c r="B1745" t="s">
        <v>356</v>
      </c>
      <c r="C1745" t="s">
        <v>123</v>
      </c>
      <c r="D1745" t="s">
        <v>949</v>
      </c>
      <c r="E1745">
        <v>2022</v>
      </c>
      <c r="F1745">
        <v>126</v>
      </c>
      <c r="G1745">
        <v>15</v>
      </c>
      <c r="H1745">
        <v>0</v>
      </c>
      <c r="I1745">
        <v>0</v>
      </c>
      <c r="J1745">
        <v>21</v>
      </c>
      <c r="K1745">
        <v>29</v>
      </c>
      <c r="L1745">
        <v>26</v>
      </c>
      <c r="M1745">
        <v>29</v>
      </c>
      <c r="N1745">
        <v>18</v>
      </c>
      <c r="O1745">
        <v>8</v>
      </c>
      <c r="P1745">
        <v>7</v>
      </c>
      <c r="Q1745">
        <v>3</v>
      </c>
      <c r="R1745">
        <v>0</v>
      </c>
      <c r="S1745">
        <v>0</v>
      </c>
      <c r="T1745">
        <v>0</v>
      </c>
      <c r="U1745">
        <v>124</v>
      </c>
      <c r="V1745">
        <v>16</v>
      </c>
      <c r="W1745">
        <v>1</v>
      </c>
      <c r="X1745">
        <v>104</v>
      </c>
      <c r="Y1745">
        <v>27</v>
      </c>
      <c r="Z1745">
        <v>10</v>
      </c>
      <c r="AA1745">
        <v>0</v>
      </c>
      <c r="AB1745">
        <v>0</v>
      </c>
      <c r="AC1745">
        <v>3</v>
      </c>
      <c r="AD1745">
        <v>0</v>
      </c>
      <c r="AE1745">
        <v>138</v>
      </c>
      <c r="AF1745">
        <v>0</v>
      </c>
      <c r="AG1745">
        <v>139</v>
      </c>
      <c r="AH1745">
        <v>0</v>
      </c>
      <c r="AI1745">
        <v>0</v>
      </c>
      <c r="AJ1745">
        <v>2</v>
      </c>
      <c r="AK1745">
        <v>2</v>
      </c>
      <c r="AL1745">
        <v>139</v>
      </c>
      <c r="AM1745">
        <v>0</v>
      </c>
      <c r="AN1745">
        <v>141</v>
      </c>
      <c r="AO1745">
        <v>0.8936170212765957</v>
      </c>
      <c r="AP1745">
        <v>0.1063829787234043</v>
      </c>
      <c r="AQ1745">
        <v>0</v>
      </c>
      <c r="AR1745">
        <v>0</v>
      </c>
      <c r="AS1745">
        <v>0.14893617021276601</v>
      </c>
      <c r="AT1745">
        <v>0.20567375886524819</v>
      </c>
      <c r="AU1745">
        <v>0.18439716312056739</v>
      </c>
      <c r="AV1745">
        <v>0.20567375886524819</v>
      </c>
      <c r="AW1745">
        <v>0.1276595744680851</v>
      </c>
      <c r="AX1745">
        <v>5.6737588652482268E-2</v>
      </c>
      <c r="AY1745">
        <v>4.9645390070921988E-2</v>
      </c>
      <c r="AZ1745">
        <v>2.1276595744680851E-2</v>
      </c>
      <c r="BA1745">
        <v>0</v>
      </c>
      <c r="BB1745">
        <v>0</v>
      </c>
      <c r="BC1745">
        <v>0</v>
      </c>
      <c r="BD1745">
        <v>0.87943262411347523</v>
      </c>
      <c r="BE1745">
        <v>0.11347517730496449</v>
      </c>
      <c r="BF1745">
        <v>7.0921985815602844E-3</v>
      </c>
      <c r="BG1745">
        <v>0.73758865248226946</v>
      </c>
      <c r="BH1745">
        <v>0.19148936170212769</v>
      </c>
      <c r="BI1745">
        <v>7.0921985815602842E-2</v>
      </c>
      <c r="BJ1745">
        <v>0</v>
      </c>
      <c r="BK1745">
        <v>0</v>
      </c>
      <c r="BL1745">
        <v>2.1276595744680851E-2</v>
      </c>
      <c r="BM1745">
        <v>0</v>
      </c>
      <c r="BN1745">
        <v>0.97872340425531912</v>
      </c>
      <c r="BO1745">
        <v>0</v>
      </c>
      <c r="BP1745">
        <v>0.98581560283687941</v>
      </c>
      <c r="BQ1745">
        <v>0</v>
      </c>
      <c r="BR1745">
        <v>0</v>
      </c>
      <c r="BS1745">
        <v>1.4184397163120571E-2</v>
      </c>
      <c r="BT1745">
        <v>1.4184397163120571E-2</v>
      </c>
      <c r="BU1745">
        <v>0.98581560283687941</v>
      </c>
      <c r="BV1745">
        <v>0</v>
      </c>
      <c r="BW1745">
        <v>1</v>
      </c>
      <c r="BX1745" t="s">
        <v>3011</v>
      </c>
      <c r="BY1745">
        <v>729</v>
      </c>
      <c r="BZ1745">
        <v>0.19341563786008231</v>
      </c>
      <c r="CA1745">
        <v>0</v>
      </c>
    </row>
    <row r="1746" spans="1:79" customFormat="1" x14ac:dyDescent="0.25">
      <c r="A1746" t="s">
        <v>3014</v>
      </c>
      <c r="B1746" t="s">
        <v>356</v>
      </c>
      <c r="C1746" t="s">
        <v>123</v>
      </c>
      <c r="D1746" t="s">
        <v>951</v>
      </c>
      <c r="E1746">
        <v>2022</v>
      </c>
      <c r="F1746">
        <v>8</v>
      </c>
      <c r="G1746">
        <v>1</v>
      </c>
      <c r="H1746">
        <v>0</v>
      </c>
      <c r="I1746">
        <v>0</v>
      </c>
      <c r="J1746">
        <v>0</v>
      </c>
      <c r="K1746">
        <v>2</v>
      </c>
      <c r="L1746">
        <v>0</v>
      </c>
      <c r="M1746">
        <v>2</v>
      </c>
      <c r="N1746">
        <v>2</v>
      </c>
      <c r="O1746">
        <v>2</v>
      </c>
      <c r="P1746">
        <v>0</v>
      </c>
      <c r="Q1746">
        <v>1</v>
      </c>
      <c r="R1746">
        <v>0</v>
      </c>
      <c r="S1746">
        <v>0</v>
      </c>
      <c r="T1746">
        <v>0</v>
      </c>
      <c r="U1746">
        <v>9</v>
      </c>
      <c r="V1746">
        <v>0</v>
      </c>
      <c r="W1746">
        <v>0</v>
      </c>
      <c r="X1746">
        <v>8</v>
      </c>
      <c r="Y1746">
        <v>1</v>
      </c>
      <c r="Z1746">
        <v>0</v>
      </c>
      <c r="AA1746">
        <v>0</v>
      </c>
      <c r="AB1746">
        <v>0</v>
      </c>
      <c r="AC1746">
        <v>0</v>
      </c>
      <c r="AD1746">
        <v>0</v>
      </c>
      <c r="AE1746">
        <v>9</v>
      </c>
      <c r="AF1746">
        <v>0</v>
      </c>
      <c r="AG1746">
        <v>9</v>
      </c>
      <c r="AH1746">
        <v>0</v>
      </c>
      <c r="AI1746">
        <v>0</v>
      </c>
      <c r="AJ1746">
        <v>0</v>
      </c>
      <c r="AK1746">
        <v>1</v>
      </c>
      <c r="AL1746">
        <v>8</v>
      </c>
      <c r="AM1746">
        <v>0</v>
      </c>
      <c r="AN1746">
        <v>9</v>
      </c>
      <c r="AO1746">
        <v>0.88888888888888884</v>
      </c>
      <c r="AP1746">
        <v>0.1111111111111111</v>
      </c>
      <c r="AQ1746">
        <v>0</v>
      </c>
      <c r="AR1746">
        <v>0</v>
      </c>
      <c r="AS1746">
        <v>0</v>
      </c>
      <c r="AT1746">
        <v>0.22222222222222221</v>
      </c>
      <c r="AU1746">
        <v>0</v>
      </c>
      <c r="AV1746">
        <v>0.22222222222222221</v>
      </c>
      <c r="AW1746">
        <v>0.22222222222222221</v>
      </c>
      <c r="AX1746">
        <v>0.22222222222222221</v>
      </c>
      <c r="AY1746">
        <v>0</v>
      </c>
      <c r="AZ1746">
        <v>0.1111111111111111</v>
      </c>
      <c r="BA1746">
        <v>0</v>
      </c>
      <c r="BB1746">
        <v>0</v>
      </c>
      <c r="BC1746">
        <v>0</v>
      </c>
      <c r="BD1746">
        <v>1</v>
      </c>
      <c r="BE1746">
        <v>0</v>
      </c>
      <c r="BF1746">
        <v>0</v>
      </c>
      <c r="BG1746">
        <v>0.88888888888888884</v>
      </c>
      <c r="BH1746">
        <v>0.1111111111111111</v>
      </c>
      <c r="BI1746">
        <v>0</v>
      </c>
      <c r="BJ1746">
        <v>0</v>
      </c>
      <c r="BK1746">
        <v>0</v>
      </c>
      <c r="BL1746">
        <v>0</v>
      </c>
      <c r="BM1746">
        <v>0</v>
      </c>
      <c r="BN1746">
        <v>1</v>
      </c>
      <c r="BO1746">
        <v>0</v>
      </c>
      <c r="BP1746">
        <v>1</v>
      </c>
      <c r="BQ1746">
        <v>0</v>
      </c>
      <c r="BR1746">
        <v>0</v>
      </c>
      <c r="BS1746">
        <v>0</v>
      </c>
      <c r="BT1746">
        <v>0.1111111111111111</v>
      </c>
      <c r="BU1746">
        <v>0.88888888888888884</v>
      </c>
      <c r="BV1746">
        <v>0</v>
      </c>
      <c r="BW1746">
        <v>1</v>
      </c>
      <c r="BX1746" t="s">
        <v>3011</v>
      </c>
      <c r="BY1746">
        <v>729</v>
      </c>
      <c r="BZ1746">
        <v>1.234567901234568E-2</v>
      </c>
      <c r="CA1746">
        <v>0</v>
      </c>
    </row>
    <row r="1747" spans="1:79" customFormat="1" x14ac:dyDescent="0.25">
      <c r="A1747" t="s">
        <v>3015</v>
      </c>
      <c r="B1747" t="s">
        <v>356</v>
      </c>
      <c r="C1747" t="s">
        <v>123</v>
      </c>
      <c r="D1747" t="s">
        <v>953</v>
      </c>
      <c r="E1747">
        <v>2022</v>
      </c>
      <c r="F1747">
        <v>119</v>
      </c>
      <c r="G1747">
        <v>14</v>
      </c>
      <c r="H1747">
        <v>0</v>
      </c>
      <c r="I1747">
        <v>1</v>
      </c>
      <c r="J1747">
        <v>13</v>
      </c>
      <c r="K1747">
        <v>27</v>
      </c>
      <c r="L1747">
        <v>32</v>
      </c>
      <c r="M1747">
        <v>19</v>
      </c>
      <c r="N1747">
        <v>17</v>
      </c>
      <c r="O1747">
        <v>11</v>
      </c>
      <c r="P1747">
        <v>11</v>
      </c>
      <c r="Q1747">
        <v>2</v>
      </c>
      <c r="R1747">
        <v>0</v>
      </c>
      <c r="S1747">
        <v>0</v>
      </c>
      <c r="T1747">
        <v>0</v>
      </c>
      <c r="U1747">
        <v>123</v>
      </c>
      <c r="V1747">
        <v>8</v>
      </c>
      <c r="W1747">
        <v>2</v>
      </c>
      <c r="X1747">
        <v>92</v>
      </c>
      <c r="Y1747">
        <v>34</v>
      </c>
      <c r="Z1747">
        <v>6</v>
      </c>
      <c r="AA1747">
        <v>1</v>
      </c>
      <c r="AB1747">
        <v>4</v>
      </c>
      <c r="AC1747">
        <v>0</v>
      </c>
      <c r="AD1747">
        <v>0</v>
      </c>
      <c r="AE1747">
        <v>129</v>
      </c>
      <c r="AF1747">
        <v>8</v>
      </c>
      <c r="AG1747">
        <v>104</v>
      </c>
      <c r="AH1747">
        <v>10</v>
      </c>
      <c r="AI1747">
        <v>0</v>
      </c>
      <c r="AJ1747">
        <v>11</v>
      </c>
      <c r="AK1747">
        <v>17</v>
      </c>
      <c r="AL1747">
        <v>115</v>
      </c>
      <c r="AM1747">
        <v>1</v>
      </c>
      <c r="AN1747">
        <v>133</v>
      </c>
      <c r="AO1747">
        <v>0.89473684210526316</v>
      </c>
      <c r="AP1747">
        <v>0.10526315789473679</v>
      </c>
      <c r="AQ1747">
        <v>0</v>
      </c>
      <c r="AR1747">
        <v>7.5187969924812026E-3</v>
      </c>
      <c r="AS1747">
        <v>9.7744360902255634E-2</v>
      </c>
      <c r="AT1747">
        <v>0.2030075187969925</v>
      </c>
      <c r="AU1747">
        <v>0.24060150375939851</v>
      </c>
      <c r="AV1747">
        <v>0.14285714285714279</v>
      </c>
      <c r="AW1747">
        <v>0.12781954887218039</v>
      </c>
      <c r="AX1747">
        <v>8.2706766917293228E-2</v>
      </c>
      <c r="AY1747">
        <v>8.2706766917293228E-2</v>
      </c>
      <c r="AZ1747">
        <v>1.503759398496241E-2</v>
      </c>
      <c r="BA1747">
        <v>0</v>
      </c>
      <c r="BB1747">
        <v>0</v>
      </c>
      <c r="BC1747">
        <v>0</v>
      </c>
      <c r="BD1747">
        <v>0.92481203007518797</v>
      </c>
      <c r="BE1747">
        <v>6.0150375939849621E-2</v>
      </c>
      <c r="BF1747">
        <v>1.503759398496241E-2</v>
      </c>
      <c r="BG1747">
        <v>0.69172932330827064</v>
      </c>
      <c r="BH1747">
        <v>0.25563909774436089</v>
      </c>
      <c r="BI1747">
        <v>4.5112781954887222E-2</v>
      </c>
      <c r="BJ1747">
        <v>7.5187969924812026E-3</v>
      </c>
      <c r="BK1747">
        <v>3.007518796992481E-2</v>
      </c>
      <c r="BL1747">
        <v>0</v>
      </c>
      <c r="BM1747">
        <v>0</v>
      </c>
      <c r="BN1747">
        <v>0.96992481203007519</v>
      </c>
      <c r="BO1747">
        <v>6.0150375939849621E-2</v>
      </c>
      <c r="BP1747">
        <v>0.78195488721804507</v>
      </c>
      <c r="BQ1747">
        <v>7.5187969924812026E-2</v>
      </c>
      <c r="BR1747">
        <v>0</v>
      </c>
      <c r="BS1747">
        <v>8.2706766917293228E-2</v>
      </c>
      <c r="BT1747">
        <v>0.12781954887218039</v>
      </c>
      <c r="BU1747">
        <v>0.86466165413533835</v>
      </c>
      <c r="BV1747">
        <v>7.5187969924812026E-3</v>
      </c>
      <c r="BW1747">
        <v>1</v>
      </c>
      <c r="BX1747" t="s">
        <v>3011</v>
      </c>
      <c r="BY1747">
        <v>729</v>
      </c>
      <c r="BZ1747">
        <v>0.1824417009602195</v>
      </c>
      <c r="CA1747">
        <v>0</v>
      </c>
    </row>
    <row r="1748" spans="1:79" customFormat="1" x14ac:dyDescent="0.25">
      <c r="A1748" t="s">
        <v>3016</v>
      </c>
      <c r="B1748" t="s">
        <v>356</v>
      </c>
      <c r="C1748" t="s">
        <v>123</v>
      </c>
      <c r="D1748" t="s">
        <v>961</v>
      </c>
      <c r="E1748">
        <v>2022</v>
      </c>
      <c r="F1748">
        <v>12</v>
      </c>
      <c r="G1748">
        <v>0</v>
      </c>
      <c r="H1748">
        <v>0</v>
      </c>
      <c r="I1748">
        <v>0</v>
      </c>
      <c r="J1748">
        <v>3</v>
      </c>
      <c r="K1748">
        <v>2</v>
      </c>
      <c r="L1748">
        <v>1</v>
      </c>
      <c r="M1748">
        <v>5</v>
      </c>
      <c r="N1748">
        <v>0</v>
      </c>
      <c r="O1748">
        <v>0</v>
      </c>
      <c r="P1748">
        <v>1</v>
      </c>
      <c r="Q1748">
        <v>0</v>
      </c>
      <c r="R1748">
        <v>0</v>
      </c>
      <c r="S1748">
        <v>0</v>
      </c>
      <c r="T1748">
        <v>0</v>
      </c>
      <c r="U1748">
        <v>11</v>
      </c>
      <c r="V1748">
        <v>1</v>
      </c>
      <c r="W1748">
        <v>0</v>
      </c>
      <c r="X1748">
        <v>8</v>
      </c>
      <c r="Y1748">
        <v>3</v>
      </c>
      <c r="Z1748">
        <v>0</v>
      </c>
      <c r="AA1748">
        <v>1</v>
      </c>
      <c r="AB1748">
        <v>0</v>
      </c>
      <c r="AC1748">
        <v>2</v>
      </c>
      <c r="AD1748">
        <v>6</v>
      </c>
      <c r="AE1748">
        <v>4</v>
      </c>
      <c r="AF1748">
        <v>0</v>
      </c>
      <c r="AG1748">
        <v>5</v>
      </c>
      <c r="AH1748">
        <v>0</v>
      </c>
      <c r="AI1748">
        <v>0</v>
      </c>
      <c r="AJ1748">
        <v>7</v>
      </c>
      <c r="AK1748">
        <v>1</v>
      </c>
      <c r="AL1748">
        <v>10</v>
      </c>
      <c r="AM1748">
        <v>1</v>
      </c>
      <c r="AN1748">
        <v>12</v>
      </c>
      <c r="AO1748">
        <v>1</v>
      </c>
      <c r="AP1748">
        <v>0</v>
      </c>
      <c r="AQ1748">
        <v>0</v>
      </c>
      <c r="AR1748">
        <v>0</v>
      </c>
      <c r="AS1748">
        <v>0.25</v>
      </c>
      <c r="AT1748">
        <v>0.16666666666666671</v>
      </c>
      <c r="AU1748">
        <v>8.3333333333333329E-2</v>
      </c>
      <c r="AV1748">
        <v>0.41666666666666669</v>
      </c>
      <c r="AW1748">
        <v>0</v>
      </c>
      <c r="AX1748">
        <v>0</v>
      </c>
      <c r="AY1748">
        <v>8.3333333333333329E-2</v>
      </c>
      <c r="AZ1748">
        <v>0</v>
      </c>
      <c r="BA1748">
        <v>0</v>
      </c>
      <c r="BB1748">
        <v>0</v>
      </c>
      <c r="BC1748">
        <v>0</v>
      </c>
      <c r="BD1748">
        <v>0.91666666666666663</v>
      </c>
      <c r="BE1748">
        <v>8.3333333333333329E-2</v>
      </c>
      <c r="BF1748">
        <v>0</v>
      </c>
      <c r="BG1748">
        <v>0.66666666666666663</v>
      </c>
      <c r="BH1748">
        <v>0.25</v>
      </c>
      <c r="BI1748">
        <v>0</v>
      </c>
      <c r="BJ1748">
        <v>8.3333333333333329E-2</v>
      </c>
      <c r="BK1748">
        <v>0</v>
      </c>
      <c r="BL1748">
        <v>0.16666666666666671</v>
      </c>
      <c r="BM1748">
        <v>0.5</v>
      </c>
      <c r="BN1748">
        <v>0.33333333333333331</v>
      </c>
      <c r="BO1748">
        <v>0</v>
      </c>
      <c r="BP1748">
        <v>0.41666666666666669</v>
      </c>
      <c r="BQ1748">
        <v>0</v>
      </c>
      <c r="BR1748">
        <v>0</v>
      </c>
      <c r="BS1748">
        <v>0.58333333333333337</v>
      </c>
      <c r="BT1748">
        <v>8.3333333333333329E-2</v>
      </c>
      <c r="BU1748">
        <v>0.83333333333333337</v>
      </c>
      <c r="BV1748">
        <v>8.3333333333333329E-2</v>
      </c>
      <c r="BW1748">
        <v>1</v>
      </c>
      <c r="BX1748" t="s">
        <v>3011</v>
      </c>
      <c r="BY1748">
        <v>729</v>
      </c>
      <c r="BZ1748">
        <v>1.646090534979424E-2</v>
      </c>
      <c r="CA1748">
        <v>0</v>
      </c>
    </row>
    <row r="1749" spans="1:79" customFormat="1" x14ac:dyDescent="0.25">
      <c r="A1749" t="s">
        <v>3017</v>
      </c>
      <c r="B1749" t="s">
        <v>356</v>
      </c>
      <c r="C1749" t="s">
        <v>376</v>
      </c>
      <c r="D1749" t="s">
        <v>44</v>
      </c>
      <c r="E1749">
        <v>2022</v>
      </c>
      <c r="F1749">
        <v>149</v>
      </c>
      <c r="G1749">
        <v>12</v>
      </c>
      <c r="H1749">
        <v>0</v>
      </c>
      <c r="I1749">
        <v>2</v>
      </c>
      <c r="J1749">
        <v>19</v>
      </c>
      <c r="K1749">
        <v>37</v>
      </c>
      <c r="L1749">
        <v>32</v>
      </c>
      <c r="M1749">
        <v>27</v>
      </c>
      <c r="N1749">
        <v>12</v>
      </c>
      <c r="O1749">
        <v>19</v>
      </c>
      <c r="P1749">
        <v>5</v>
      </c>
      <c r="Q1749">
        <v>8</v>
      </c>
      <c r="R1749">
        <v>0</v>
      </c>
      <c r="S1749">
        <v>0</v>
      </c>
      <c r="T1749">
        <v>0</v>
      </c>
      <c r="U1749">
        <v>154</v>
      </c>
      <c r="V1749">
        <v>7</v>
      </c>
      <c r="W1749">
        <v>0</v>
      </c>
      <c r="X1749">
        <v>128</v>
      </c>
      <c r="Y1749">
        <v>15</v>
      </c>
      <c r="Z1749">
        <v>18</v>
      </c>
      <c r="AA1749">
        <v>0</v>
      </c>
      <c r="AB1749">
        <v>2</v>
      </c>
      <c r="AC1749">
        <v>7</v>
      </c>
      <c r="AD1749">
        <v>0</v>
      </c>
      <c r="AE1749">
        <v>152</v>
      </c>
      <c r="AF1749">
        <v>0</v>
      </c>
      <c r="AG1749">
        <v>158</v>
      </c>
      <c r="AH1749">
        <v>3</v>
      </c>
      <c r="AI1749">
        <v>0</v>
      </c>
      <c r="AJ1749">
        <v>0</v>
      </c>
      <c r="AK1749">
        <v>53</v>
      </c>
      <c r="AL1749">
        <v>108</v>
      </c>
      <c r="AM1749">
        <v>0</v>
      </c>
      <c r="AN1749">
        <v>161</v>
      </c>
      <c r="AO1749">
        <v>0.92546583850931674</v>
      </c>
      <c r="AP1749">
        <v>7.4534161490683232E-2</v>
      </c>
      <c r="AQ1749">
        <v>0</v>
      </c>
      <c r="AR1749">
        <v>1.2422360248447201E-2</v>
      </c>
      <c r="AS1749">
        <v>0.11801242236024841</v>
      </c>
      <c r="AT1749">
        <v>0.22981366459627331</v>
      </c>
      <c r="AU1749">
        <v>0.19875776397515529</v>
      </c>
      <c r="AV1749">
        <v>0.16770186335403731</v>
      </c>
      <c r="AW1749">
        <v>7.4534161490683232E-2</v>
      </c>
      <c r="AX1749">
        <v>0.11801242236024841</v>
      </c>
      <c r="AY1749">
        <v>3.1055900621118009E-2</v>
      </c>
      <c r="AZ1749">
        <v>4.9689440993788823E-2</v>
      </c>
      <c r="BA1749">
        <v>0</v>
      </c>
      <c r="BB1749">
        <v>0</v>
      </c>
      <c r="BC1749">
        <v>0</v>
      </c>
      <c r="BD1749">
        <v>0.95652173913043481</v>
      </c>
      <c r="BE1749">
        <v>4.3478260869565223E-2</v>
      </c>
      <c r="BF1749">
        <v>0</v>
      </c>
      <c r="BG1749">
        <v>0.79503105590062106</v>
      </c>
      <c r="BH1749">
        <v>9.3167701863354033E-2</v>
      </c>
      <c r="BI1749">
        <v>0.11180124223602481</v>
      </c>
      <c r="BJ1749">
        <v>0</v>
      </c>
      <c r="BK1749">
        <v>1.2422360248447201E-2</v>
      </c>
      <c r="BL1749">
        <v>4.3478260869565223E-2</v>
      </c>
      <c r="BM1749">
        <v>0</v>
      </c>
      <c r="BN1749">
        <v>0.94409937888198758</v>
      </c>
      <c r="BO1749">
        <v>0</v>
      </c>
      <c r="BP1749">
        <v>0.98136645962732916</v>
      </c>
      <c r="BQ1749">
        <v>1.8633540372670811E-2</v>
      </c>
      <c r="BR1749">
        <v>0</v>
      </c>
      <c r="BS1749">
        <v>0</v>
      </c>
      <c r="BT1749">
        <v>0.32919254658385089</v>
      </c>
      <c r="BU1749">
        <v>0.67080745341614911</v>
      </c>
      <c r="BV1749">
        <v>0</v>
      </c>
      <c r="BW1749">
        <v>1</v>
      </c>
      <c r="BX1749" t="s">
        <v>3018</v>
      </c>
      <c r="BY1749">
        <v>161</v>
      </c>
      <c r="BZ1749">
        <v>1</v>
      </c>
      <c r="CA1749">
        <v>0</v>
      </c>
    </row>
    <row r="1750" spans="1:79" customFormat="1" x14ac:dyDescent="0.25">
      <c r="A1750" t="s">
        <v>3019</v>
      </c>
      <c r="B1750" t="s">
        <v>356</v>
      </c>
      <c r="C1750" t="s">
        <v>376</v>
      </c>
      <c r="D1750" t="s">
        <v>947</v>
      </c>
      <c r="E1750">
        <v>2022</v>
      </c>
      <c r="F1750">
        <v>97</v>
      </c>
      <c r="G1750">
        <v>10</v>
      </c>
      <c r="H1750">
        <v>0</v>
      </c>
      <c r="I1750">
        <v>0</v>
      </c>
      <c r="J1750">
        <v>12</v>
      </c>
      <c r="K1750">
        <v>25</v>
      </c>
      <c r="L1750">
        <v>21</v>
      </c>
      <c r="M1750">
        <v>20</v>
      </c>
      <c r="N1750">
        <v>8</v>
      </c>
      <c r="O1750">
        <v>14</v>
      </c>
      <c r="P1750">
        <v>3</v>
      </c>
      <c r="Q1750">
        <v>4</v>
      </c>
      <c r="R1750">
        <v>0</v>
      </c>
      <c r="S1750">
        <v>0</v>
      </c>
      <c r="T1750">
        <v>0</v>
      </c>
      <c r="U1750">
        <v>102</v>
      </c>
      <c r="V1750">
        <v>5</v>
      </c>
      <c r="W1750">
        <v>0</v>
      </c>
      <c r="X1750">
        <v>90</v>
      </c>
      <c r="Y1750">
        <v>9</v>
      </c>
      <c r="Z1750">
        <v>8</v>
      </c>
      <c r="AA1750">
        <v>0</v>
      </c>
      <c r="AB1750">
        <v>0</v>
      </c>
      <c r="AC1750">
        <v>4</v>
      </c>
      <c r="AD1750">
        <v>0</v>
      </c>
      <c r="AE1750">
        <v>103</v>
      </c>
      <c r="AF1750">
        <v>0</v>
      </c>
      <c r="AG1750">
        <v>107</v>
      </c>
      <c r="AH1750">
        <v>0</v>
      </c>
      <c r="AI1750">
        <v>0</v>
      </c>
      <c r="AJ1750">
        <v>0</v>
      </c>
      <c r="AK1750">
        <v>43</v>
      </c>
      <c r="AL1750">
        <v>64</v>
      </c>
      <c r="AM1750">
        <v>0</v>
      </c>
      <c r="AN1750">
        <v>107</v>
      </c>
      <c r="AO1750">
        <v>0.90654205607476634</v>
      </c>
      <c r="AP1750">
        <v>9.3457943925233641E-2</v>
      </c>
      <c r="AQ1750">
        <v>0</v>
      </c>
      <c r="AR1750">
        <v>0</v>
      </c>
      <c r="AS1750">
        <v>0.1121495327102804</v>
      </c>
      <c r="AT1750">
        <v>0.23364485981308411</v>
      </c>
      <c r="AU1750">
        <v>0.19626168224299059</v>
      </c>
      <c r="AV1750">
        <v>0.18691588785046731</v>
      </c>
      <c r="AW1750">
        <v>7.476635514018691E-2</v>
      </c>
      <c r="AX1750">
        <v>0.13084112149532709</v>
      </c>
      <c r="AY1750">
        <v>2.803738317757009E-2</v>
      </c>
      <c r="AZ1750">
        <v>3.7383177570093462E-2</v>
      </c>
      <c r="BA1750">
        <v>0</v>
      </c>
      <c r="BB1750">
        <v>0</v>
      </c>
      <c r="BC1750">
        <v>0</v>
      </c>
      <c r="BD1750">
        <v>0.95327102803738317</v>
      </c>
      <c r="BE1750">
        <v>4.6728971962616821E-2</v>
      </c>
      <c r="BF1750">
        <v>0</v>
      </c>
      <c r="BG1750">
        <v>0.84112149532710279</v>
      </c>
      <c r="BH1750">
        <v>8.4112149532710276E-2</v>
      </c>
      <c r="BI1750">
        <v>7.476635514018691E-2</v>
      </c>
      <c r="BJ1750">
        <v>0</v>
      </c>
      <c r="BK1750">
        <v>0</v>
      </c>
      <c r="BL1750">
        <v>3.7383177570093462E-2</v>
      </c>
      <c r="BM1750">
        <v>0</v>
      </c>
      <c r="BN1750">
        <v>0.96261682242990654</v>
      </c>
      <c r="BO1750">
        <v>0</v>
      </c>
      <c r="BP1750">
        <v>1</v>
      </c>
      <c r="BQ1750">
        <v>0</v>
      </c>
      <c r="BR1750">
        <v>0</v>
      </c>
      <c r="BS1750">
        <v>0</v>
      </c>
      <c r="BT1750">
        <v>0.40186915887850472</v>
      </c>
      <c r="BU1750">
        <v>0.59813084112149528</v>
      </c>
      <c r="BV1750">
        <v>0</v>
      </c>
      <c r="BW1750">
        <v>1</v>
      </c>
      <c r="BX1750" t="s">
        <v>3018</v>
      </c>
      <c r="BY1750">
        <v>161</v>
      </c>
      <c r="BZ1750">
        <v>0.6645962732919255</v>
      </c>
      <c r="CA1750">
        <v>0</v>
      </c>
    </row>
    <row r="1751" spans="1:79" customFormat="1" x14ac:dyDescent="0.25">
      <c r="A1751" t="s">
        <v>3020</v>
      </c>
      <c r="B1751" t="s">
        <v>356</v>
      </c>
      <c r="C1751" t="s">
        <v>376</v>
      </c>
      <c r="D1751" t="s">
        <v>949</v>
      </c>
      <c r="E1751">
        <v>2022</v>
      </c>
      <c r="F1751">
        <v>27</v>
      </c>
      <c r="G1751">
        <v>1</v>
      </c>
      <c r="H1751">
        <v>0</v>
      </c>
      <c r="I1751">
        <v>2</v>
      </c>
      <c r="J1751">
        <v>4</v>
      </c>
      <c r="K1751">
        <v>6</v>
      </c>
      <c r="L1751">
        <v>5</v>
      </c>
      <c r="M1751">
        <v>2</v>
      </c>
      <c r="N1751">
        <v>2</v>
      </c>
      <c r="O1751">
        <v>2</v>
      </c>
      <c r="P1751">
        <v>2</v>
      </c>
      <c r="Q1751">
        <v>3</v>
      </c>
      <c r="R1751">
        <v>0</v>
      </c>
      <c r="S1751">
        <v>0</v>
      </c>
      <c r="T1751">
        <v>0</v>
      </c>
      <c r="U1751">
        <v>27</v>
      </c>
      <c r="V1751">
        <v>1</v>
      </c>
      <c r="W1751">
        <v>0</v>
      </c>
      <c r="X1751">
        <v>16</v>
      </c>
      <c r="Y1751">
        <v>2</v>
      </c>
      <c r="Z1751">
        <v>10</v>
      </c>
      <c r="AA1751">
        <v>0</v>
      </c>
      <c r="AB1751">
        <v>0</v>
      </c>
      <c r="AC1751">
        <v>3</v>
      </c>
      <c r="AD1751">
        <v>0</v>
      </c>
      <c r="AE1751">
        <v>25</v>
      </c>
      <c r="AF1751">
        <v>0</v>
      </c>
      <c r="AG1751">
        <v>28</v>
      </c>
      <c r="AH1751">
        <v>0</v>
      </c>
      <c r="AI1751">
        <v>0</v>
      </c>
      <c r="AJ1751">
        <v>0</v>
      </c>
      <c r="AK1751">
        <v>6</v>
      </c>
      <c r="AL1751">
        <v>22</v>
      </c>
      <c r="AM1751">
        <v>0</v>
      </c>
      <c r="AN1751">
        <v>28</v>
      </c>
      <c r="AO1751">
        <v>0.9642857142857143</v>
      </c>
      <c r="AP1751">
        <v>3.5714285714285712E-2</v>
      </c>
      <c r="AQ1751">
        <v>0</v>
      </c>
      <c r="AR1751">
        <v>7.1428571428571425E-2</v>
      </c>
      <c r="AS1751">
        <v>0.14285714285714279</v>
      </c>
      <c r="AT1751">
        <v>0.2142857142857143</v>
      </c>
      <c r="AU1751">
        <v>0.1785714285714286</v>
      </c>
      <c r="AV1751">
        <v>7.1428571428571425E-2</v>
      </c>
      <c r="AW1751">
        <v>7.1428571428571425E-2</v>
      </c>
      <c r="AX1751">
        <v>7.1428571428571425E-2</v>
      </c>
      <c r="AY1751">
        <v>7.1428571428571425E-2</v>
      </c>
      <c r="AZ1751">
        <v>0.1071428571428571</v>
      </c>
      <c r="BA1751">
        <v>0</v>
      </c>
      <c r="BB1751">
        <v>0</v>
      </c>
      <c r="BC1751">
        <v>0</v>
      </c>
      <c r="BD1751">
        <v>0.9642857142857143</v>
      </c>
      <c r="BE1751">
        <v>3.5714285714285712E-2</v>
      </c>
      <c r="BF1751">
        <v>0</v>
      </c>
      <c r="BG1751">
        <v>0.5714285714285714</v>
      </c>
      <c r="BH1751">
        <v>7.1428571428571425E-2</v>
      </c>
      <c r="BI1751">
        <v>0.35714285714285721</v>
      </c>
      <c r="BJ1751">
        <v>0</v>
      </c>
      <c r="BK1751">
        <v>0</v>
      </c>
      <c r="BL1751">
        <v>0.1071428571428571</v>
      </c>
      <c r="BM1751">
        <v>0</v>
      </c>
      <c r="BN1751">
        <v>0.8928571428571429</v>
      </c>
      <c r="BO1751">
        <v>0</v>
      </c>
      <c r="BP1751">
        <v>1</v>
      </c>
      <c r="BQ1751">
        <v>0</v>
      </c>
      <c r="BR1751">
        <v>0</v>
      </c>
      <c r="BS1751">
        <v>0</v>
      </c>
      <c r="BT1751">
        <v>0.2142857142857143</v>
      </c>
      <c r="BU1751">
        <v>0.7857142857142857</v>
      </c>
      <c r="BV1751">
        <v>0</v>
      </c>
      <c r="BW1751">
        <v>1</v>
      </c>
      <c r="BX1751" t="s">
        <v>3018</v>
      </c>
      <c r="BY1751">
        <v>161</v>
      </c>
      <c r="BZ1751">
        <v>0.17391304347826089</v>
      </c>
      <c r="CA1751">
        <v>0</v>
      </c>
    </row>
    <row r="1752" spans="1:79" customFormat="1" x14ac:dyDescent="0.25">
      <c r="A1752" t="s">
        <v>3021</v>
      </c>
      <c r="B1752" t="s">
        <v>356</v>
      </c>
      <c r="C1752" t="s">
        <v>376</v>
      </c>
      <c r="D1752" t="s">
        <v>951</v>
      </c>
      <c r="E1752">
        <v>2022</v>
      </c>
      <c r="F1752">
        <v>4</v>
      </c>
      <c r="G1752">
        <v>1</v>
      </c>
      <c r="H1752">
        <v>0</v>
      </c>
      <c r="I1752">
        <v>0</v>
      </c>
      <c r="J1752">
        <v>1</v>
      </c>
      <c r="K1752">
        <v>2</v>
      </c>
      <c r="L1752">
        <v>2</v>
      </c>
      <c r="M1752">
        <v>0</v>
      </c>
      <c r="N1752">
        <v>0</v>
      </c>
      <c r="O1752">
        <v>0</v>
      </c>
      <c r="P1752">
        <v>0</v>
      </c>
      <c r="Q1752">
        <v>0</v>
      </c>
      <c r="R1752">
        <v>0</v>
      </c>
      <c r="S1752">
        <v>0</v>
      </c>
      <c r="T1752">
        <v>0</v>
      </c>
      <c r="U1752">
        <v>4</v>
      </c>
      <c r="V1752">
        <v>1</v>
      </c>
      <c r="W1752">
        <v>0</v>
      </c>
      <c r="X1752">
        <v>4</v>
      </c>
      <c r="Y1752">
        <v>1</v>
      </c>
      <c r="Z1752">
        <v>0</v>
      </c>
      <c r="AA1752">
        <v>0</v>
      </c>
      <c r="AB1752">
        <v>1</v>
      </c>
      <c r="AC1752">
        <v>0</v>
      </c>
      <c r="AD1752">
        <v>0</v>
      </c>
      <c r="AE1752">
        <v>4</v>
      </c>
      <c r="AF1752">
        <v>0</v>
      </c>
      <c r="AG1752">
        <v>5</v>
      </c>
      <c r="AH1752">
        <v>0</v>
      </c>
      <c r="AI1752">
        <v>0</v>
      </c>
      <c r="AJ1752">
        <v>0</v>
      </c>
      <c r="AK1752">
        <v>1</v>
      </c>
      <c r="AL1752">
        <v>4</v>
      </c>
      <c r="AM1752">
        <v>0</v>
      </c>
      <c r="AN1752">
        <v>5</v>
      </c>
      <c r="AO1752">
        <v>0.8</v>
      </c>
      <c r="AP1752">
        <v>0.2</v>
      </c>
      <c r="AQ1752">
        <v>0</v>
      </c>
      <c r="AR1752">
        <v>0</v>
      </c>
      <c r="AS1752">
        <v>0.2</v>
      </c>
      <c r="AT1752">
        <v>0.4</v>
      </c>
      <c r="AU1752">
        <v>0.4</v>
      </c>
      <c r="AV1752">
        <v>0</v>
      </c>
      <c r="AW1752">
        <v>0</v>
      </c>
      <c r="AX1752">
        <v>0</v>
      </c>
      <c r="AY1752">
        <v>0</v>
      </c>
      <c r="AZ1752">
        <v>0</v>
      </c>
      <c r="BA1752">
        <v>0</v>
      </c>
      <c r="BB1752">
        <v>0</v>
      </c>
      <c r="BC1752">
        <v>0</v>
      </c>
      <c r="BD1752">
        <v>0.8</v>
      </c>
      <c r="BE1752">
        <v>0.2</v>
      </c>
      <c r="BF1752">
        <v>0</v>
      </c>
      <c r="BG1752">
        <v>0.8</v>
      </c>
      <c r="BH1752">
        <v>0.2</v>
      </c>
      <c r="BI1752">
        <v>0</v>
      </c>
      <c r="BJ1752">
        <v>0</v>
      </c>
      <c r="BK1752">
        <v>0.2</v>
      </c>
      <c r="BL1752">
        <v>0</v>
      </c>
      <c r="BM1752">
        <v>0</v>
      </c>
      <c r="BN1752">
        <v>0.8</v>
      </c>
      <c r="BO1752">
        <v>0</v>
      </c>
      <c r="BP1752">
        <v>1</v>
      </c>
      <c r="BQ1752">
        <v>0</v>
      </c>
      <c r="BR1752">
        <v>0</v>
      </c>
      <c r="BS1752">
        <v>0</v>
      </c>
      <c r="BT1752">
        <v>0.2</v>
      </c>
      <c r="BU1752">
        <v>0.8</v>
      </c>
      <c r="BV1752">
        <v>0</v>
      </c>
      <c r="BW1752">
        <v>1</v>
      </c>
      <c r="BX1752" t="s">
        <v>3018</v>
      </c>
      <c r="BY1752">
        <v>161</v>
      </c>
      <c r="BZ1752">
        <v>3.1055900621118009E-2</v>
      </c>
      <c r="CA1752">
        <v>0</v>
      </c>
    </row>
    <row r="1753" spans="1:79" customFormat="1" x14ac:dyDescent="0.25">
      <c r="A1753" t="s">
        <v>3022</v>
      </c>
      <c r="B1753" t="s">
        <v>356</v>
      </c>
      <c r="C1753" t="s">
        <v>376</v>
      </c>
      <c r="D1753" t="s">
        <v>953</v>
      </c>
      <c r="E1753">
        <v>2022</v>
      </c>
      <c r="F1753">
        <v>21</v>
      </c>
      <c r="G1753">
        <v>0</v>
      </c>
      <c r="H1753">
        <v>0</v>
      </c>
      <c r="I1753">
        <v>0</v>
      </c>
      <c r="J1753">
        <v>2</v>
      </c>
      <c r="K1753">
        <v>4</v>
      </c>
      <c r="L1753">
        <v>4</v>
      </c>
      <c r="M1753">
        <v>5</v>
      </c>
      <c r="N1753">
        <v>2</v>
      </c>
      <c r="O1753">
        <v>3</v>
      </c>
      <c r="P1753">
        <v>0</v>
      </c>
      <c r="Q1753">
        <v>1</v>
      </c>
      <c r="R1753">
        <v>0</v>
      </c>
      <c r="S1753">
        <v>0</v>
      </c>
      <c r="T1753">
        <v>0</v>
      </c>
      <c r="U1753">
        <v>21</v>
      </c>
      <c r="V1753">
        <v>0</v>
      </c>
      <c r="W1753">
        <v>0</v>
      </c>
      <c r="X1753">
        <v>18</v>
      </c>
      <c r="Y1753">
        <v>3</v>
      </c>
      <c r="Z1753">
        <v>0</v>
      </c>
      <c r="AA1753">
        <v>0</v>
      </c>
      <c r="AB1753">
        <v>1</v>
      </c>
      <c r="AC1753">
        <v>0</v>
      </c>
      <c r="AD1753">
        <v>0</v>
      </c>
      <c r="AE1753">
        <v>20</v>
      </c>
      <c r="AF1753">
        <v>0</v>
      </c>
      <c r="AG1753">
        <v>18</v>
      </c>
      <c r="AH1753">
        <v>3</v>
      </c>
      <c r="AI1753">
        <v>0</v>
      </c>
      <c r="AJ1753">
        <v>0</v>
      </c>
      <c r="AK1753">
        <v>3</v>
      </c>
      <c r="AL1753">
        <v>18</v>
      </c>
      <c r="AM1753">
        <v>0</v>
      </c>
      <c r="AN1753">
        <v>21</v>
      </c>
      <c r="AO1753">
        <v>1</v>
      </c>
      <c r="AP1753">
        <v>0</v>
      </c>
      <c r="AQ1753">
        <v>0</v>
      </c>
      <c r="AR1753">
        <v>0</v>
      </c>
      <c r="AS1753">
        <v>9.5238095238095233E-2</v>
      </c>
      <c r="AT1753">
        <v>0.19047619047619049</v>
      </c>
      <c r="AU1753">
        <v>0.19047619047619049</v>
      </c>
      <c r="AV1753">
        <v>0.23809523809523811</v>
      </c>
      <c r="AW1753">
        <v>9.5238095238095233E-2</v>
      </c>
      <c r="AX1753">
        <v>0.14285714285714279</v>
      </c>
      <c r="AY1753">
        <v>0</v>
      </c>
      <c r="AZ1753">
        <v>4.7619047619047623E-2</v>
      </c>
      <c r="BA1753">
        <v>0</v>
      </c>
      <c r="BB1753">
        <v>0</v>
      </c>
      <c r="BC1753">
        <v>0</v>
      </c>
      <c r="BD1753">
        <v>1</v>
      </c>
      <c r="BE1753">
        <v>0</v>
      </c>
      <c r="BF1753">
        <v>0</v>
      </c>
      <c r="BG1753">
        <v>0.8571428571428571</v>
      </c>
      <c r="BH1753">
        <v>0.14285714285714279</v>
      </c>
      <c r="BI1753">
        <v>0</v>
      </c>
      <c r="BJ1753">
        <v>0</v>
      </c>
      <c r="BK1753">
        <v>4.7619047619047623E-2</v>
      </c>
      <c r="BL1753">
        <v>0</v>
      </c>
      <c r="BM1753">
        <v>0</v>
      </c>
      <c r="BN1753">
        <v>0.95238095238095233</v>
      </c>
      <c r="BO1753">
        <v>0</v>
      </c>
      <c r="BP1753">
        <v>0.8571428571428571</v>
      </c>
      <c r="BQ1753">
        <v>0.14285714285714279</v>
      </c>
      <c r="BR1753">
        <v>0</v>
      </c>
      <c r="BS1753">
        <v>0</v>
      </c>
      <c r="BT1753">
        <v>0.14285714285714279</v>
      </c>
      <c r="BU1753">
        <v>0.8571428571428571</v>
      </c>
      <c r="BV1753">
        <v>0</v>
      </c>
      <c r="BW1753">
        <v>1</v>
      </c>
      <c r="BX1753" t="s">
        <v>3018</v>
      </c>
      <c r="BY1753">
        <v>161</v>
      </c>
      <c r="BZ1753">
        <v>0.13043478260869559</v>
      </c>
      <c r="CA1753">
        <v>0</v>
      </c>
    </row>
    <row r="1754" spans="1:79" customFormat="1" x14ac:dyDescent="0.25">
      <c r="A1754" t="s">
        <v>3023</v>
      </c>
      <c r="B1754" t="s">
        <v>356</v>
      </c>
      <c r="C1754" t="s">
        <v>382</v>
      </c>
      <c r="D1754" t="s">
        <v>44</v>
      </c>
      <c r="E1754">
        <v>2022</v>
      </c>
      <c r="F1754">
        <v>195</v>
      </c>
      <c r="G1754">
        <v>34</v>
      </c>
      <c r="H1754">
        <v>0</v>
      </c>
      <c r="I1754">
        <v>5</v>
      </c>
      <c r="J1754">
        <v>41</v>
      </c>
      <c r="K1754">
        <v>43</v>
      </c>
      <c r="L1754">
        <v>30</v>
      </c>
      <c r="M1754">
        <v>27</v>
      </c>
      <c r="N1754">
        <v>38</v>
      </c>
      <c r="O1754">
        <v>31</v>
      </c>
      <c r="P1754">
        <v>9</v>
      </c>
      <c r="Q1754">
        <v>2</v>
      </c>
      <c r="R1754">
        <v>3</v>
      </c>
      <c r="S1754">
        <v>0</v>
      </c>
      <c r="T1754">
        <v>0</v>
      </c>
      <c r="U1754">
        <v>228</v>
      </c>
      <c r="V1754">
        <v>1</v>
      </c>
      <c r="W1754">
        <v>0</v>
      </c>
      <c r="X1754">
        <v>191</v>
      </c>
      <c r="Y1754">
        <v>18</v>
      </c>
      <c r="Z1754">
        <v>20</v>
      </c>
      <c r="AA1754">
        <v>0</v>
      </c>
      <c r="AB1754">
        <v>8</v>
      </c>
      <c r="AC1754">
        <v>12</v>
      </c>
      <c r="AD1754">
        <v>0</v>
      </c>
      <c r="AE1754">
        <v>209</v>
      </c>
      <c r="AF1754">
        <v>3</v>
      </c>
      <c r="AG1754">
        <v>218</v>
      </c>
      <c r="AH1754">
        <v>8</v>
      </c>
      <c r="AI1754">
        <v>0</v>
      </c>
      <c r="AJ1754">
        <v>0</v>
      </c>
      <c r="AK1754">
        <v>76</v>
      </c>
      <c r="AL1754">
        <v>150</v>
      </c>
      <c r="AM1754">
        <v>3</v>
      </c>
      <c r="AN1754">
        <v>229</v>
      </c>
      <c r="AO1754">
        <v>0.85152838427947597</v>
      </c>
      <c r="AP1754">
        <v>0.148471615720524</v>
      </c>
      <c r="AQ1754">
        <v>0</v>
      </c>
      <c r="AR1754">
        <v>2.1834061135371181E-2</v>
      </c>
      <c r="AS1754">
        <v>0.1790393013100437</v>
      </c>
      <c r="AT1754">
        <v>0.18777292576419211</v>
      </c>
      <c r="AU1754">
        <v>0.1310043668122271</v>
      </c>
      <c r="AV1754">
        <v>0.11790393013100441</v>
      </c>
      <c r="AW1754">
        <v>0.16593886462882099</v>
      </c>
      <c r="AX1754">
        <v>0.13537117903930129</v>
      </c>
      <c r="AY1754">
        <v>3.9301310043668117E-2</v>
      </c>
      <c r="AZ1754">
        <v>8.7336244541484712E-3</v>
      </c>
      <c r="BA1754">
        <v>0</v>
      </c>
      <c r="BB1754">
        <v>1.310043668122271E-2</v>
      </c>
      <c r="BC1754">
        <v>0</v>
      </c>
      <c r="BD1754">
        <v>0.99563318777292575</v>
      </c>
      <c r="BE1754">
        <v>4.3668122270742356E-3</v>
      </c>
      <c r="BF1754">
        <v>0</v>
      </c>
      <c r="BG1754">
        <v>0.83406113537117899</v>
      </c>
      <c r="BH1754">
        <v>7.8602620087336247E-2</v>
      </c>
      <c r="BI1754">
        <v>8.7336244541484712E-2</v>
      </c>
      <c r="BJ1754">
        <v>0</v>
      </c>
      <c r="BK1754">
        <v>3.4934497816593878E-2</v>
      </c>
      <c r="BL1754">
        <v>5.2401746724890827E-2</v>
      </c>
      <c r="BM1754">
        <v>0</v>
      </c>
      <c r="BN1754">
        <v>0.9126637554585153</v>
      </c>
      <c r="BO1754">
        <v>1.310043668122271E-2</v>
      </c>
      <c r="BP1754">
        <v>0.95196506550218341</v>
      </c>
      <c r="BQ1754">
        <v>3.4934497816593878E-2</v>
      </c>
      <c r="BR1754">
        <v>0</v>
      </c>
      <c r="BS1754">
        <v>0</v>
      </c>
      <c r="BT1754">
        <v>0.33187772925764192</v>
      </c>
      <c r="BU1754">
        <v>0.65502183406113534</v>
      </c>
      <c r="BV1754">
        <v>1.310043668122271E-2</v>
      </c>
      <c r="BW1754">
        <v>1</v>
      </c>
      <c r="BX1754" t="s">
        <v>3024</v>
      </c>
      <c r="BY1754">
        <v>229</v>
      </c>
      <c r="BZ1754">
        <v>1</v>
      </c>
      <c r="CA1754">
        <v>0</v>
      </c>
    </row>
    <row r="1755" spans="1:79" customFormat="1" x14ac:dyDescent="0.25">
      <c r="A1755" t="s">
        <v>3025</v>
      </c>
      <c r="B1755" t="s">
        <v>356</v>
      </c>
      <c r="C1755" t="s">
        <v>382</v>
      </c>
      <c r="D1755" t="s">
        <v>947</v>
      </c>
      <c r="E1755">
        <v>2022</v>
      </c>
      <c r="F1755">
        <v>70</v>
      </c>
      <c r="G1755">
        <v>6</v>
      </c>
      <c r="H1755">
        <v>0</v>
      </c>
      <c r="I1755">
        <v>1</v>
      </c>
      <c r="J1755">
        <v>18</v>
      </c>
      <c r="K1755">
        <v>13</v>
      </c>
      <c r="L1755">
        <v>7</v>
      </c>
      <c r="M1755">
        <v>7</v>
      </c>
      <c r="N1755">
        <v>11</v>
      </c>
      <c r="O1755">
        <v>13</v>
      </c>
      <c r="P1755">
        <v>3</v>
      </c>
      <c r="Q1755">
        <v>1</v>
      </c>
      <c r="R1755">
        <v>2</v>
      </c>
      <c r="S1755">
        <v>0</v>
      </c>
      <c r="T1755">
        <v>0</v>
      </c>
      <c r="U1755">
        <v>76</v>
      </c>
      <c r="V1755">
        <v>0</v>
      </c>
      <c r="W1755">
        <v>0</v>
      </c>
      <c r="X1755">
        <v>61</v>
      </c>
      <c r="Y1755">
        <v>4</v>
      </c>
      <c r="Z1755">
        <v>11</v>
      </c>
      <c r="AA1755">
        <v>0</v>
      </c>
      <c r="AB1755">
        <v>2</v>
      </c>
      <c r="AC1755">
        <v>1</v>
      </c>
      <c r="AD1755">
        <v>0</v>
      </c>
      <c r="AE1755">
        <v>73</v>
      </c>
      <c r="AF1755">
        <v>1</v>
      </c>
      <c r="AG1755">
        <v>75</v>
      </c>
      <c r="AH1755">
        <v>0</v>
      </c>
      <c r="AI1755">
        <v>0</v>
      </c>
      <c r="AJ1755">
        <v>0</v>
      </c>
      <c r="AK1755">
        <v>46</v>
      </c>
      <c r="AL1755">
        <v>29</v>
      </c>
      <c r="AM1755">
        <v>1</v>
      </c>
      <c r="AN1755">
        <v>76</v>
      </c>
      <c r="AO1755">
        <v>0.92105263157894735</v>
      </c>
      <c r="AP1755">
        <v>7.8947368421052627E-2</v>
      </c>
      <c r="AQ1755">
        <v>0</v>
      </c>
      <c r="AR1755">
        <v>1.3157894736842099E-2</v>
      </c>
      <c r="AS1755">
        <v>0.23684210526315791</v>
      </c>
      <c r="AT1755">
        <v>0.1710526315789474</v>
      </c>
      <c r="AU1755">
        <v>9.2105263157894732E-2</v>
      </c>
      <c r="AV1755">
        <v>9.2105263157894732E-2</v>
      </c>
      <c r="AW1755">
        <v>0.14473684210526319</v>
      </c>
      <c r="AX1755">
        <v>0.1710526315789474</v>
      </c>
      <c r="AY1755">
        <v>3.9473684210526307E-2</v>
      </c>
      <c r="AZ1755">
        <v>1.3157894736842099E-2</v>
      </c>
      <c r="BA1755">
        <v>0</v>
      </c>
      <c r="BB1755">
        <v>2.6315789473684209E-2</v>
      </c>
      <c r="BC1755">
        <v>0</v>
      </c>
      <c r="BD1755">
        <v>1</v>
      </c>
      <c r="BE1755">
        <v>0</v>
      </c>
      <c r="BF1755">
        <v>0</v>
      </c>
      <c r="BG1755">
        <v>0.80263157894736847</v>
      </c>
      <c r="BH1755">
        <v>5.2631578947368418E-2</v>
      </c>
      <c r="BI1755">
        <v>0.14473684210526319</v>
      </c>
      <c r="BJ1755">
        <v>0</v>
      </c>
      <c r="BK1755">
        <v>2.6315789473684209E-2</v>
      </c>
      <c r="BL1755">
        <v>1.3157894736842099E-2</v>
      </c>
      <c r="BM1755">
        <v>0</v>
      </c>
      <c r="BN1755">
        <v>0.96052631578947367</v>
      </c>
      <c r="BO1755">
        <v>1.3157894736842099E-2</v>
      </c>
      <c r="BP1755">
        <v>0.98684210526315785</v>
      </c>
      <c r="BQ1755">
        <v>0</v>
      </c>
      <c r="BR1755">
        <v>0</v>
      </c>
      <c r="BS1755">
        <v>0</v>
      </c>
      <c r="BT1755">
        <v>0.60526315789473684</v>
      </c>
      <c r="BU1755">
        <v>0.38157894736842107</v>
      </c>
      <c r="BV1755">
        <v>1.3157894736842099E-2</v>
      </c>
      <c r="BW1755">
        <v>1</v>
      </c>
      <c r="BX1755" t="s">
        <v>3024</v>
      </c>
      <c r="BY1755">
        <v>229</v>
      </c>
      <c r="BZ1755">
        <v>0.33187772925764192</v>
      </c>
      <c r="CA1755">
        <v>0</v>
      </c>
    </row>
    <row r="1756" spans="1:79" customFormat="1" x14ac:dyDescent="0.25">
      <c r="A1756" t="s">
        <v>3026</v>
      </c>
      <c r="B1756" t="s">
        <v>356</v>
      </c>
      <c r="C1756" t="s">
        <v>382</v>
      </c>
      <c r="D1756" t="s">
        <v>949</v>
      </c>
      <c r="E1756">
        <v>2022</v>
      </c>
      <c r="F1756">
        <v>77</v>
      </c>
      <c r="G1756">
        <v>16</v>
      </c>
      <c r="H1756">
        <v>0</v>
      </c>
      <c r="I1756">
        <v>4</v>
      </c>
      <c r="J1756">
        <v>19</v>
      </c>
      <c r="K1756">
        <v>21</v>
      </c>
      <c r="L1756">
        <v>13</v>
      </c>
      <c r="M1756">
        <v>14</v>
      </c>
      <c r="N1756">
        <v>13</v>
      </c>
      <c r="O1756">
        <v>7</v>
      </c>
      <c r="P1756">
        <v>2</v>
      </c>
      <c r="Q1756">
        <v>0</v>
      </c>
      <c r="R1756">
        <v>0</v>
      </c>
      <c r="S1756">
        <v>0</v>
      </c>
      <c r="T1756">
        <v>0</v>
      </c>
      <c r="U1756">
        <v>92</v>
      </c>
      <c r="V1756">
        <v>1</v>
      </c>
      <c r="W1756">
        <v>0</v>
      </c>
      <c r="X1756">
        <v>85</v>
      </c>
      <c r="Y1756">
        <v>3</v>
      </c>
      <c r="Z1756">
        <v>5</v>
      </c>
      <c r="AA1756">
        <v>0</v>
      </c>
      <c r="AB1756">
        <v>0</v>
      </c>
      <c r="AC1756">
        <v>8</v>
      </c>
      <c r="AD1756">
        <v>0</v>
      </c>
      <c r="AE1756">
        <v>85</v>
      </c>
      <c r="AF1756">
        <v>0</v>
      </c>
      <c r="AG1756">
        <v>93</v>
      </c>
      <c r="AH1756">
        <v>0</v>
      </c>
      <c r="AI1756">
        <v>0</v>
      </c>
      <c r="AJ1756">
        <v>0</v>
      </c>
      <c r="AK1756">
        <v>21</v>
      </c>
      <c r="AL1756">
        <v>72</v>
      </c>
      <c r="AM1756">
        <v>0</v>
      </c>
      <c r="AN1756">
        <v>93</v>
      </c>
      <c r="AO1756">
        <v>0.82795698924731187</v>
      </c>
      <c r="AP1756">
        <v>0.17204301075268821</v>
      </c>
      <c r="AQ1756">
        <v>0</v>
      </c>
      <c r="AR1756">
        <v>4.3010752688172053E-2</v>
      </c>
      <c r="AS1756">
        <v>0.20430107526881719</v>
      </c>
      <c r="AT1756">
        <v>0.22580645161290319</v>
      </c>
      <c r="AU1756">
        <v>0.1397849462365591</v>
      </c>
      <c r="AV1756">
        <v>0.15053763440860221</v>
      </c>
      <c r="AW1756">
        <v>0.1397849462365591</v>
      </c>
      <c r="AX1756">
        <v>7.5268817204301078E-2</v>
      </c>
      <c r="AY1756">
        <v>2.150537634408602E-2</v>
      </c>
      <c r="AZ1756">
        <v>0</v>
      </c>
      <c r="BA1756">
        <v>0</v>
      </c>
      <c r="BB1756">
        <v>0</v>
      </c>
      <c r="BC1756">
        <v>0</v>
      </c>
      <c r="BD1756">
        <v>0.989247311827957</v>
      </c>
      <c r="BE1756">
        <v>1.075268817204301E-2</v>
      </c>
      <c r="BF1756">
        <v>0</v>
      </c>
      <c r="BG1756">
        <v>0.91397849462365588</v>
      </c>
      <c r="BH1756">
        <v>3.2258064516129031E-2</v>
      </c>
      <c r="BI1756">
        <v>5.3763440860215048E-2</v>
      </c>
      <c r="BJ1756">
        <v>0</v>
      </c>
      <c r="BK1756">
        <v>0</v>
      </c>
      <c r="BL1756">
        <v>8.6021505376344093E-2</v>
      </c>
      <c r="BM1756">
        <v>0</v>
      </c>
      <c r="BN1756">
        <v>0.91397849462365588</v>
      </c>
      <c r="BO1756">
        <v>0</v>
      </c>
      <c r="BP1756">
        <v>1</v>
      </c>
      <c r="BQ1756">
        <v>0</v>
      </c>
      <c r="BR1756">
        <v>0</v>
      </c>
      <c r="BS1756">
        <v>0</v>
      </c>
      <c r="BT1756">
        <v>0.22580645161290319</v>
      </c>
      <c r="BU1756">
        <v>0.77419354838709675</v>
      </c>
      <c r="BV1756">
        <v>0</v>
      </c>
      <c r="BW1756">
        <v>1</v>
      </c>
      <c r="BX1756" t="s">
        <v>3024</v>
      </c>
      <c r="BY1756">
        <v>229</v>
      </c>
      <c r="BZ1756">
        <v>0.40611353711790388</v>
      </c>
      <c r="CA1756">
        <v>0</v>
      </c>
    </row>
    <row r="1757" spans="1:79" customFormat="1" x14ac:dyDescent="0.25">
      <c r="A1757" t="s">
        <v>3027</v>
      </c>
      <c r="B1757" t="s">
        <v>356</v>
      </c>
      <c r="C1757" t="s">
        <v>382</v>
      </c>
      <c r="D1757" t="s">
        <v>951</v>
      </c>
      <c r="E1757">
        <v>2022</v>
      </c>
      <c r="F1757">
        <v>11</v>
      </c>
      <c r="G1757">
        <v>4</v>
      </c>
      <c r="H1757">
        <v>0</v>
      </c>
      <c r="I1757">
        <v>0</v>
      </c>
      <c r="J1757">
        <v>2</v>
      </c>
      <c r="K1757">
        <v>4</v>
      </c>
      <c r="L1757">
        <v>1</v>
      </c>
      <c r="M1757">
        <v>2</v>
      </c>
      <c r="N1757">
        <v>3</v>
      </c>
      <c r="O1757">
        <v>2</v>
      </c>
      <c r="P1757">
        <v>0</v>
      </c>
      <c r="Q1757">
        <v>0</v>
      </c>
      <c r="R1757">
        <v>1</v>
      </c>
      <c r="S1757">
        <v>0</v>
      </c>
      <c r="T1757">
        <v>0</v>
      </c>
      <c r="U1757">
        <v>15</v>
      </c>
      <c r="V1757">
        <v>0</v>
      </c>
      <c r="W1757">
        <v>0</v>
      </c>
      <c r="X1757">
        <v>13</v>
      </c>
      <c r="Y1757">
        <v>1</v>
      </c>
      <c r="Z1757">
        <v>1</v>
      </c>
      <c r="AA1757">
        <v>0</v>
      </c>
      <c r="AB1757">
        <v>1</v>
      </c>
      <c r="AC1757">
        <v>0</v>
      </c>
      <c r="AD1757">
        <v>0</v>
      </c>
      <c r="AE1757">
        <v>14</v>
      </c>
      <c r="AF1757">
        <v>0</v>
      </c>
      <c r="AG1757">
        <v>15</v>
      </c>
      <c r="AH1757">
        <v>0</v>
      </c>
      <c r="AI1757">
        <v>0</v>
      </c>
      <c r="AJ1757">
        <v>0</v>
      </c>
      <c r="AK1757">
        <v>4</v>
      </c>
      <c r="AL1757">
        <v>11</v>
      </c>
      <c r="AM1757">
        <v>0</v>
      </c>
      <c r="AN1757">
        <v>15</v>
      </c>
      <c r="AO1757">
        <v>0.73333333333333328</v>
      </c>
      <c r="AP1757">
        <v>0.26666666666666672</v>
      </c>
      <c r="AQ1757">
        <v>0</v>
      </c>
      <c r="AR1757">
        <v>0</v>
      </c>
      <c r="AS1757">
        <v>0.1333333333333333</v>
      </c>
      <c r="AT1757">
        <v>0.26666666666666672</v>
      </c>
      <c r="AU1757">
        <v>6.6666666666666666E-2</v>
      </c>
      <c r="AV1757">
        <v>0.1333333333333333</v>
      </c>
      <c r="AW1757">
        <v>0.2</v>
      </c>
      <c r="AX1757">
        <v>0.1333333333333333</v>
      </c>
      <c r="AY1757">
        <v>0</v>
      </c>
      <c r="AZ1757">
        <v>0</v>
      </c>
      <c r="BA1757">
        <v>0</v>
      </c>
      <c r="BB1757">
        <v>6.6666666666666666E-2</v>
      </c>
      <c r="BC1757">
        <v>0</v>
      </c>
      <c r="BD1757">
        <v>1</v>
      </c>
      <c r="BE1757">
        <v>0</v>
      </c>
      <c r="BF1757">
        <v>0</v>
      </c>
      <c r="BG1757">
        <v>0.8666666666666667</v>
      </c>
      <c r="BH1757">
        <v>6.6666666666666666E-2</v>
      </c>
      <c r="BI1757">
        <v>6.6666666666666666E-2</v>
      </c>
      <c r="BJ1757">
        <v>0</v>
      </c>
      <c r="BK1757">
        <v>6.6666666666666666E-2</v>
      </c>
      <c r="BL1757">
        <v>0</v>
      </c>
      <c r="BM1757">
        <v>0</v>
      </c>
      <c r="BN1757">
        <v>0.93333333333333335</v>
      </c>
      <c r="BO1757">
        <v>0</v>
      </c>
      <c r="BP1757">
        <v>1</v>
      </c>
      <c r="BQ1757">
        <v>0</v>
      </c>
      <c r="BR1757">
        <v>0</v>
      </c>
      <c r="BS1757">
        <v>0</v>
      </c>
      <c r="BT1757">
        <v>0.26666666666666672</v>
      </c>
      <c r="BU1757">
        <v>0.73333333333333328</v>
      </c>
      <c r="BV1757">
        <v>0</v>
      </c>
      <c r="BW1757">
        <v>1</v>
      </c>
      <c r="BX1757" t="s">
        <v>3024</v>
      </c>
      <c r="BY1757">
        <v>229</v>
      </c>
      <c r="BZ1757">
        <v>6.5502183406113537E-2</v>
      </c>
      <c r="CA1757">
        <v>0</v>
      </c>
    </row>
    <row r="1758" spans="1:79" customFormat="1" x14ac:dyDescent="0.25">
      <c r="A1758" t="s">
        <v>3028</v>
      </c>
      <c r="B1758" t="s">
        <v>356</v>
      </c>
      <c r="C1758" t="s">
        <v>382</v>
      </c>
      <c r="D1758" t="s">
        <v>953</v>
      </c>
      <c r="E1758">
        <v>2022</v>
      </c>
      <c r="F1758">
        <v>37</v>
      </c>
      <c r="G1758">
        <v>8</v>
      </c>
      <c r="H1758">
        <v>0</v>
      </c>
      <c r="I1758">
        <v>0</v>
      </c>
      <c r="J1758">
        <v>2</v>
      </c>
      <c r="K1758">
        <v>5</v>
      </c>
      <c r="L1758">
        <v>9</v>
      </c>
      <c r="M1758">
        <v>4</v>
      </c>
      <c r="N1758">
        <v>11</v>
      </c>
      <c r="O1758">
        <v>9</v>
      </c>
      <c r="P1758">
        <v>4</v>
      </c>
      <c r="Q1758">
        <v>1</v>
      </c>
      <c r="R1758">
        <v>0</v>
      </c>
      <c r="S1758">
        <v>0</v>
      </c>
      <c r="T1758">
        <v>0</v>
      </c>
      <c r="U1758">
        <v>45</v>
      </c>
      <c r="V1758">
        <v>0</v>
      </c>
      <c r="W1758">
        <v>0</v>
      </c>
      <c r="X1758">
        <v>32</v>
      </c>
      <c r="Y1758">
        <v>10</v>
      </c>
      <c r="Z1758">
        <v>3</v>
      </c>
      <c r="AA1758">
        <v>0</v>
      </c>
      <c r="AB1758">
        <v>5</v>
      </c>
      <c r="AC1758">
        <v>3</v>
      </c>
      <c r="AD1758">
        <v>0</v>
      </c>
      <c r="AE1758">
        <v>37</v>
      </c>
      <c r="AF1758">
        <v>2</v>
      </c>
      <c r="AG1758">
        <v>35</v>
      </c>
      <c r="AH1758">
        <v>8</v>
      </c>
      <c r="AI1758">
        <v>0</v>
      </c>
      <c r="AJ1758">
        <v>0</v>
      </c>
      <c r="AK1758">
        <v>5</v>
      </c>
      <c r="AL1758">
        <v>38</v>
      </c>
      <c r="AM1758">
        <v>2</v>
      </c>
      <c r="AN1758">
        <v>45</v>
      </c>
      <c r="AO1758">
        <v>0.82222222222222219</v>
      </c>
      <c r="AP1758">
        <v>0.17777777777777781</v>
      </c>
      <c r="AQ1758">
        <v>0</v>
      </c>
      <c r="AR1758">
        <v>0</v>
      </c>
      <c r="AS1758">
        <v>4.4444444444444453E-2</v>
      </c>
      <c r="AT1758">
        <v>0.1111111111111111</v>
      </c>
      <c r="AU1758">
        <v>0.2</v>
      </c>
      <c r="AV1758">
        <v>8.8888888888888892E-2</v>
      </c>
      <c r="AW1758">
        <v>0.24444444444444441</v>
      </c>
      <c r="AX1758">
        <v>0.2</v>
      </c>
      <c r="AY1758">
        <v>8.8888888888888892E-2</v>
      </c>
      <c r="AZ1758">
        <v>2.222222222222222E-2</v>
      </c>
      <c r="BA1758">
        <v>0</v>
      </c>
      <c r="BB1758">
        <v>0</v>
      </c>
      <c r="BC1758">
        <v>0</v>
      </c>
      <c r="BD1758">
        <v>1</v>
      </c>
      <c r="BE1758">
        <v>0</v>
      </c>
      <c r="BF1758">
        <v>0</v>
      </c>
      <c r="BG1758">
        <v>0.71111111111111114</v>
      </c>
      <c r="BH1758">
        <v>0.22222222222222221</v>
      </c>
      <c r="BI1758">
        <v>6.6666666666666666E-2</v>
      </c>
      <c r="BJ1758">
        <v>0</v>
      </c>
      <c r="BK1758">
        <v>0.1111111111111111</v>
      </c>
      <c r="BL1758">
        <v>6.6666666666666666E-2</v>
      </c>
      <c r="BM1758">
        <v>0</v>
      </c>
      <c r="BN1758">
        <v>0.82222222222222219</v>
      </c>
      <c r="BO1758">
        <v>4.4444444444444453E-2</v>
      </c>
      <c r="BP1758">
        <v>0.77777777777777779</v>
      </c>
      <c r="BQ1758">
        <v>0.17777777777777781</v>
      </c>
      <c r="BR1758">
        <v>0</v>
      </c>
      <c r="BS1758">
        <v>0</v>
      </c>
      <c r="BT1758">
        <v>0.1111111111111111</v>
      </c>
      <c r="BU1758">
        <v>0.84444444444444444</v>
      </c>
      <c r="BV1758">
        <v>4.4444444444444453E-2</v>
      </c>
      <c r="BW1758">
        <v>1</v>
      </c>
      <c r="BX1758" t="s">
        <v>3024</v>
      </c>
      <c r="BY1758">
        <v>229</v>
      </c>
      <c r="BZ1758">
        <v>0.1965065502183406</v>
      </c>
      <c r="CA1758">
        <v>0</v>
      </c>
    </row>
    <row r="1759" spans="1:79" customFormat="1" x14ac:dyDescent="0.25">
      <c r="A1759" t="s">
        <v>3029</v>
      </c>
      <c r="B1759" t="s">
        <v>356</v>
      </c>
      <c r="C1759" t="s">
        <v>391</v>
      </c>
      <c r="D1759" t="s">
        <v>44</v>
      </c>
      <c r="E1759">
        <v>2022</v>
      </c>
      <c r="F1759" t="s">
        <v>74</v>
      </c>
      <c r="G1759" t="s">
        <v>74</v>
      </c>
      <c r="H1759" t="s">
        <v>74</v>
      </c>
      <c r="I1759" t="s">
        <v>74</v>
      </c>
      <c r="J1759" t="s">
        <v>74</v>
      </c>
      <c r="K1759" t="s">
        <v>74</v>
      </c>
      <c r="L1759" t="s">
        <v>74</v>
      </c>
      <c r="M1759" t="s">
        <v>74</v>
      </c>
      <c r="N1759" t="s">
        <v>74</v>
      </c>
      <c r="O1759" t="s">
        <v>74</v>
      </c>
      <c r="P1759" t="s">
        <v>74</v>
      </c>
      <c r="Q1759" t="s">
        <v>74</v>
      </c>
      <c r="R1759" t="s">
        <v>74</v>
      </c>
      <c r="S1759" t="s">
        <v>74</v>
      </c>
      <c r="T1759" t="s">
        <v>74</v>
      </c>
      <c r="U1759" t="s">
        <v>74</v>
      </c>
      <c r="V1759" t="s">
        <v>74</v>
      </c>
      <c r="W1759" t="s">
        <v>74</v>
      </c>
      <c r="X1759" t="s">
        <v>74</v>
      </c>
      <c r="Y1759" t="s">
        <v>74</v>
      </c>
      <c r="Z1759" t="s">
        <v>74</v>
      </c>
      <c r="AA1759" t="s">
        <v>74</v>
      </c>
      <c r="AB1759" t="s">
        <v>74</v>
      </c>
      <c r="AC1759" t="s">
        <v>74</v>
      </c>
      <c r="AD1759" t="s">
        <v>74</v>
      </c>
      <c r="AE1759" t="s">
        <v>74</v>
      </c>
      <c r="AF1759" t="s">
        <v>74</v>
      </c>
      <c r="AG1759" t="s">
        <v>74</v>
      </c>
      <c r="AH1759" t="s">
        <v>74</v>
      </c>
      <c r="AI1759" t="s">
        <v>74</v>
      </c>
      <c r="AJ1759" t="s">
        <v>74</v>
      </c>
      <c r="AK1759" t="s">
        <v>74</v>
      </c>
      <c r="AL1759" t="s">
        <v>74</v>
      </c>
      <c r="AM1759" t="s">
        <v>74</v>
      </c>
      <c r="AN1759" t="s">
        <v>74</v>
      </c>
      <c r="AO1759" t="s">
        <v>74</v>
      </c>
      <c r="AP1759" t="s">
        <v>74</v>
      </c>
      <c r="AQ1759" t="s">
        <v>74</v>
      </c>
      <c r="AR1759" t="s">
        <v>74</v>
      </c>
      <c r="AS1759" t="s">
        <v>74</v>
      </c>
      <c r="AT1759" t="s">
        <v>74</v>
      </c>
      <c r="AU1759" t="s">
        <v>74</v>
      </c>
      <c r="AV1759" t="s">
        <v>74</v>
      </c>
      <c r="AW1759" t="s">
        <v>74</v>
      </c>
      <c r="AX1759" t="s">
        <v>74</v>
      </c>
      <c r="AY1759" t="s">
        <v>74</v>
      </c>
      <c r="AZ1759" t="s">
        <v>74</v>
      </c>
      <c r="BA1759" t="s">
        <v>74</v>
      </c>
      <c r="BB1759" t="s">
        <v>74</v>
      </c>
      <c r="BC1759" t="s">
        <v>74</v>
      </c>
      <c r="BD1759" t="s">
        <v>74</v>
      </c>
      <c r="BE1759" t="s">
        <v>74</v>
      </c>
      <c r="BF1759" t="s">
        <v>74</v>
      </c>
      <c r="BG1759" t="s">
        <v>74</v>
      </c>
      <c r="BH1759" t="s">
        <v>74</v>
      </c>
      <c r="BI1759" t="s">
        <v>74</v>
      </c>
      <c r="BJ1759" t="s">
        <v>74</v>
      </c>
      <c r="BK1759" t="s">
        <v>74</v>
      </c>
      <c r="BL1759" t="s">
        <v>74</v>
      </c>
      <c r="BM1759" t="s">
        <v>74</v>
      </c>
      <c r="BN1759" t="s">
        <v>74</v>
      </c>
      <c r="BO1759" t="s">
        <v>74</v>
      </c>
      <c r="BP1759" t="s">
        <v>74</v>
      </c>
      <c r="BQ1759" t="s">
        <v>74</v>
      </c>
      <c r="BR1759" t="s">
        <v>74</v>
      </c>
      <c r="BS1759" t="s">
        <v>74</v>
      </c>
      <c r="BT1759" t="s">
        <v>74</v>
      </c>
      <c r="BU1759" t="s">
        <v>74</v>
      </c>
      <c r="BV1759" t="s">
        <v>74</v>
      </c>
      <c r="BW1759" t="s">
        <v>74</v>
      </c>
      <c r="BX1759" t="s">
        <v>3030</v>
      </c>
      <c r="BY1759" t="s">
        <v>74</v>
      </c>
      <c r="BZ1759" t="s">
        <v>74</v>
      </c>
      <c r="CA1759">
        <v>0</v>
      </c>
    </row>
    <row r="1760" spans="1:79" customFormat="1" x14ac:dyDescent="0.25">
      <c r="A1760" t="s">
        <v>3031</v>
      </c>
      <c r="B1760" t="s">
        <v>356</v>
      </c>
      <c r="C1760" t="s">
        <v>391</v>
      </c>
      <c r="D1760" t="s">
        <v>947</v>
      </c>
      <c r="E1760">
        <v>2022</v>
      </c>
      <c r="F1760" t="s">
        <v>74</v>
      </c>
      <c r="G1760" t="s">
        <v>74</v>
      </c>
      <c r="H1760" t="s">
        <v>74</v>
      </c>
      <c r="I1760" t="s">
        <v>74</v>
      </c>
      <c r="J1760" t="s">
        <v>74</v>
      </c>
      <c r="K1760" t="s">
        <v>74</v>
      </c>
      <c r="L1760" t="s">
        <v>74</v>
      </c>
      <c r="M1760" t="s">
        <v>74</v>
      </c>
      <c r="N1760" t="s">
        <v>74</v>
      </c>
      <c r="O1760" t="s">
        <v>74</v>
      </c>
      <c r="P1760" t="s">
        <v>74</v>
      </c>
      <c r="Q1760" t="s">
        <v>74</v>
      </c>
      <c r="R1760" t="s">
        <v>74</v>
      </c>
      <c r="S1760" t="s">
        <v>74</v>
      </c>
      <c r="T1760" t="s">
        <v>74</v>
      </c>
      <c r="U1760" t="s">
        <v>74</v>
      </c>
      <c r="V1760" t="s">
        <v>74</v>
      </c>
      <c r="W1760" t="s">
        <v>74</v>
      </c>
      <c r="X1760" t="s">
        <v>74</v>
      </c>
      <c r="Y1760" t="s">
        <v>74</v>
      </c>
      <c r="Z1760" t="s">
        <v>74</v>
      </c>
      <c r="AA1760" t="s">
        <v>74</v>
      </c>
      <c r="AB1760" t="s">
        <v>74</v>
      </c>
      <c r="AC1760" t="s">
        <v>74</v>
      </c>
      <c r="AD1760" t="s">
        <v>74</v>
      </c>
      <c r="AE1760" t="s">
        <v>74</v>
      </c>
      <c r="AF1760" t="s">
        <v>74</v>
      </c>
      <c r="AG1760" t="s">
        <v>74</v>
      </c>
      <c r="AH1760" t="s">
        <v>74</v>
      </c>
      <c r="AI1760" t="s">
        <v>74</v>
      </c>
      <c r="AJ1760" t="s">
        <v>74</v>
      </c>
      <c r="AK1760" t="s">
        <v>74</v>
      </c>
      <c r="AL1760" t="s">
        <v>74</v>
      </c>
      <c r="AM1760" t="s">
        <v>74</v>
      </c>
      <c r="AN1760" t="s">
        <v>74</v>
      </c>
      <c r="AO1760" t="s">
        <v>74</v>
      </c>
      <c r="AP1760" t="s">
        <v>74</v>
      </c>
      <c r="AQ1760" t="s">
        <v>74</v>
      </c>
      <c r="AR1760" t="s">
        <v>74</v>
      </c>
      <c r="AS1760" t="s">
        <v>74</v>
      </c>
      <c r="AT1760" t="s">
        <v>74</v>
      </c>
      <c r="AU1760" t="s">
        <v>74</v>
      </c>
      <c r="AV1760" t="s">
        <v>74</v>
      </c>
      <c r="AW1760" t="s">
        <v>74</v>
      </c>
      <c r="AX1760" t="s">
        <v>74</v>
      </c>
      <c r="AY1760" t="s">
        <v>74</v>
      </c>
      <c r="AZ1760" t="s">
        <v>74</v>
      </c>
      <c r="BA1760" t="s">
        <v>74</v>
      </c>
      <c r="BB1760" t="s">
        <v>74</v>
      </c>
      <c r="BC1760" t="s">
        <v>74</v>
      </c>
      <c r="BD1760" t="s">
        <v>74</v>
      </c>
      <c r="BE1760" t="s">
        <v>74</v>
      </c>
      <c r="BF1760" t="s">
        <v>74</v>
      </c>
      <c r="BG1760" t="s">
        <v>74</v>
      </c>
      <c r="BH1760" t="s">
        <v>74</v>
      </c>
      <c r="BI1760" t="s">
        <v>74</v>
      </c>
      <c r="BJ1760" t="s">
        <v>74</v>
      </c>
      <c r="BK1760" t="s">
        <v>74</v>
      </c>
      <c r="BL1760" t="s">
        <v>74</v>
      </c>
      <c r="BM1760" t="s">
        <v>74</v>
      </c>
      <c r="BN1760" t="s">
        <v>74</v>
      </c>
      <c r="BO1760" t="s">
        <v>74</v>
      </c>
      <c r="BP1760" t="s">
        <v>74</v>
      </c>
      <c r="BQ1760" t="s">
        <v>74</v>
      </c>
      <c r="BR1760" t="s">
        <v>74</v>
      </c>
      <c r="BS1760" t="s">
        <v>74</v>
      </c>
      <c r="BT1760" t="s">
        <v>74</v>
      </c>
      <c r="BU1760" t="s">
        <v>74</v>
      </c>
      <c r="BV1760" t="s">
        <v>74</v>
      </c>
      <c r="BW1760" t="s">
        <v>74</v>
      </c>
      <c r="BX1760" t="s">
        <v>3030</v>
      </c>
      <c r="BY1760" t="s">
        <v>74</v>
      </c>
      <c r="BZ1760" t="s">
        <v>74</v>
      </c>
      <c r="CA1760">
        <v>0</v>
      </c>
    </row>
    <row r="1761" spans="1:79" customFormat="1" x14ac:dyDescent="0.25">
      <c r="A1761" t="s">
        <v>3032</v>
      </c>
      <c r="B1761" t="s">
        <v>356</v>
      </c>
      <c r="C1761" t="s">
        <v>391</v>
      </c>
      <c r="D1761" t="s">
        <v>949</v>
      </c>
      <c r="E1761">
        <v>2022</v>
      </c>
      <c r="F1761" t="s">
        <v>74</v>
      </c>
      <c r="G1761" t="s">
        <v>74</v>
      </c>
      <c r="H1761" t="s">
        <v>74</v>
      </c>
      <c r="I1761" t="s">
        <v>74</v>
      </c>
      <c r="J1761" t="s">
        <v>74</v>
      </c>
      <c r="K1761" t="s">
        <v>74</v>
      </c>
      <c r="L1761" t="s">
        <v>74</v>
      </c>
      <c r="M1761" t="s">
        <v>74</v>
      </c>
      <c r="N1761" t="s">
        <v>74</v>
      </c>
      <c r="O1761" t="s">
        <v>74</v>
      </c>
      <c r="P1761" t="s">
        <v>74</v>
      </c>
      <c r="Q1761" t="s">
        <v>74</v>
      </c>
      <c r="R1761" t="s">
        <v>74</v>
      </c>
      <c r="S1761" t="s">
        <v>74</v>
      </c>
      <c r="T1761" t="s">
        <v>74</v>
      </c>
      <c r="U1761" t="s">
        <v>74</v>
      </c>
      <c r="V1761" t="s">
        <v>74</v>
      </c>
      <c r="W1761" t="s">
        <v>74</v>
      </c>
      <c r="X1761" t="s">
        <v>74</v>
      </c>
      <c r="Y1761" t="s">
        <v>74</v>
      </c>
      <c r="Z1761" t="s">
        <v>74</v>
      </c>
      <c r="AA1761" t="s">
        <v>74</v>
      </c>
      <c r="AB1761" t="s">
        <v>74</v>
      </c>
      <c r="AC1761" t="s">
        <v>74</v>
      </c>
      <c r="AD1761" t="s">
        <v>74</v>
      </c>
      <c r="AE1761" t="s">
        <v>74</v>
      </c>
      <c r="AF1761" t="s">
        <v>74</v>
      </c>
      <c r="AG1761" t="s">
        <v>74</v>
      </c>
      <c r="AH1761" t="s">
        <v>74</v>
      </c>
      <c r="AI1761" t="s">
        <v>74</v>
      </c>
      <c r="AJ1761" t="s">
        <v>74</v>
      </c>
      <c r="AK1761" t="s">
        <v>74</v>
      </c>
      <c r="AL1761" t="s">
        <v>74</v>
      </c>
      <c r="AM1761" t="s">
        <v>74</v>
      </c>
      <c r="AN1761" t="s">
        <v>74</v>
      </c>
      <c r="AO1761" t="s">
        <v>74</v>
      </c>
      <c r="AP1761" t="s">
        <v>74</v>
      </c>
      <c r="AQ1761" t="s">
        <v>74</v>
      </c>
      <c r="AR1761" t="s">
        <v>74</v>
      </c>
      <c r="AS1761" t="s">
        <v>74</v>
      </c>
      <c r="AT1761" t="s">
        <v>74</v>
      </c>
      <c r="AU1761" t="s">
        <v>74</v>
      </c>
      <c r="AV1761" t="s">
        <v>74</v>
      </c>
      <c r="AW1761" t="s">
        <v>74</v>
      </c>
      <c r="AX1761" t="s">
        <v>74</v>
      </c>
      <c r="AY1761" t="s">
        <v>74</v>
      </c>
      <c r="AZ1761" t="s">
        <v>74</v>
      </c>
      <c r="BA1761" t="s">
        <v>74</v>
      </c>
      <c r="BB1761" t="s">
        <v>74</v>
      </c>
      <c r="BC1761" t="s">
        <v>74</v>
      </c>
      <c r="BD1761" t="s">
        <v>74</v>
      </c>
      <c r="BE1761" t="s">
        <v>74</v>
      </c>
      <c r="BF1761" t="s">
        <v>74</v>
      </c>
      <c r="BG1761" t="s">
        <v>74</v>
      </c>
      <c r="BH1761" t="s">
        <v>74</v>
      </c>
      <c r="BI1761" t="s">
        <v>74</v>
      </c>
      <c r="BJ1761" t="s">
        <v>74</v>
      </c>
      <c r="BK1761" t="s">
        <v>74</v>
      </c>
      <c r="BL1761" t="s">
        <v>74</v>
      </c>
      <c r="BM1761" t="s">
        <v>74</v>
      </c>
      <c r="BN1761" t="s">
        <v>74</v>
      </c>
      <c r="BO1761" t="s">
        <v>74</v>
      </c>
      <c r="BP1761" t="s">
        <v>74</v>
      </c>
      <c r="BQ1761" t="s">
        <v>74</v>
      </c>
      <c r="BR1761" t="s">
        <v>74</v>
      </c>
      <c r="BS1761" t="s">
        <v>74</v>
      </c>
      <c r="BT1761" t="s">
        <v>74</v>
      </c>
      <c r="BU1761" t="s">
        <v>74</v>
      </c>
      <c r="BV1761" t="s">
        <v>74</v>
      </c>
      <c r="BW1761" t="s">
        <v>74</v>
      </c>
      <c r="BX1761" t="s">
        <v>3030</v>
      </c>
      <c r="BY1761" t="s">
        <v>74</v>
      </c>
      <c r="BZ1761" t="s">
        <v>74</v>
      </c>
      <c r="CA1761">
        <v>1</v>
      </c>
    </row>
    <row r="1762" spans="1:79" customFormat="1" x14ac:dyDescent="0.25">
      <c r="A1762" t="s">
        <v>3033</v>
      </c>
      <c r="B1762" t="s">
        <v>356</v>
      </c>
      <c r="C1762" t="s">
        <v>391</v>
      </c>
      <c r="D1762" t="s">
        <v>953</v>
      </c>
      <c r="E1762">
        <v>2022</v>
      </c>
      <c r="F1762" t="s">
        <v>74</v>
      </c>
      <c r="G1762" t="s">
        <v>74</v>
      </c>
      <c r="H1762" t="s">
        <v>74</v>
      </c>
      <c r="I1762" t="s">
        <v>74</v>
      </c>
      <c r="J1762" t="s">
        <v>74</v>
      </c>
      <c r="K1762" t="s">
        <v>74</v>
      </c>
      <c r="L1762" t="s">
        <v>74</v>
      </c>
      <c r="M1762" t="s">
        <v>74</v>
      </c>
      <c r="N1762" t="s">
        <v>74</v>
      </c>
      <c r="O1762" t="s">
        <v>74</v>
      </c>
      <c r="P1762" t="s">
        <v>74</v>
      </c>
      <c r="Q1762" t="s">
        <v>74</v>
      </c>
      <c r="R1762" t="s">
        <v>74</v>
      </c>
      <c r="S1762" t="s">
        <v>74</v>
      </c>
      <c r="T1762" t="s">
        <v>74</v>
      </c>
      <c r="U1762" t="s">
        <v>74</v>
      </c>
      <c r="V1762" t="s">
        <v>74</v>
      </c>
      <c r="W1762" t="s">
        <v>74</v>
      </c>
      <c r="X1762" t="s">
        <v>74</v>
      </c>
      <c r="Y1762" t="s">
        <v>74</v>
      </c>
      <c r="Z1762" t="s">
        <v>74</v>
      </c>
      <c r="AA1762" t="s">
        <v>74</v>
      </c>
      <c r="AB1762" t="s">
        <v>74</v>
      </c>
      <c r="AC1762" t="s">
        <v>74</v>
      </c>
      <c r="AD1762" t="s">
        <v>74</v>
      </c>
      <c r="AE1762" t="s">
        <v>74</v>
      </c>
      <c r="AF1762" t="s">
        <v>74</v>
      </c>
      <c r="AG1762" t="s">
        <v>74</v>
      </c>
      <c r="AH1762" t="s">
        <v>74</v>
      </c>
      <c r="AI1762" t="s">
        <v>74</v>
      </c>
      <c r="AJ1762" t="s">
        <v>74</v>
      </c>
      <c r="AK1762" t="s">
        <v>74</v>
      </c>
      <c r="AL1762" t="s">
        <v>74</v>
      </c>
      <c r="AM1762" t="s">
        <v>74</v>
      </c>
      <c r="AN1762" t="s">
        <v>74</v>
      </c>
      <c r="AO1762" t="s">
        <v>74</v>
      </c>
      <c r="AP1762" t="s">
        <v>74</v>
      </c>
      <c r="AQ1762" t="s">
        <v>74</v>
      </c>
      <c r="AR1762" t="s">
        <v>74</v>
      </c>
      <c r="AS1762" t="s">
        <v>74</v>
      </c>
      <c r="AT1762" t="s">
        <v>74</v>
      </c>
      <c r="AU1762" t="s">
        <v>74</v>
      </c>
      <c r="AV1762" t="s">
        <v>74</v>
      </c>
      <c r="AW1762" t="s">
        <v>74</v>
      </c>
      <c r="AX1762" t="s">
        <v>74</v>
      </c>
      <c r="AY1762" t="s">
        <v>74</v>
      </c>
      <c r="AZ1762" t="s">
        <v>74</v>
      </c>
      <c r="BA1762" t="s">
        <v>74</v>
      </c>
      <c r="BB1762" t="s">
        <v>74</v>
      </c>
      <c r="BC1762" t="s">
        <v>74</v>
      </c>
      <c r="BD1762" t="s">
        <v>74</v>
      </c>
      <c r="BE1762" t="s">
        <v>74</v>
      </c>
      <c r="BF1762" t="s">
        <v>74</v>
      </c>
      <c r="BG1762" t="s">
        <v>74</v>
      </c>
      <c r="BH1762" t="s">
        <v>74</v>
      </c>
      <c r="BI1762" t="s">
        <v>74</v>
      </c>
      <c r="BJ1762" t="s">
        <v>74</v>
      </c>
      <c r="BK1762" t="s">
        <v>74</v>
      </c>
      <c r="BL1762" t="s">
        <v>74</v>
      </c>
      <c r="BM1762" t="s">
        <v>74</v>
      </c>
      <c r="BN1762" t="s">
        <v>74</v>
      </c>
      <c r="BO1762" t="s">
        <v>74</v>
      </c>
      <c r="BP1762" t="s">
        <v>74</v>
      </c>
      <c r="BQ1762" t="s">
        <v>74</v>
      </c>
      <c r="BR1762" t="s">
        <v>74</v>
      </c>
      <c r="BS1762" t="s">
        <v>74</v>
      </c>
      <c r="BT1762" t="s">
        <v>74</v>
      </c>
      <c r="BU1762" t="s">
        <v>74</v>
      </c>
      <c r="BV1762" t="s">
        <v>74</v>
      </c>
      <c r="BW1762" t="s">
        <v>74</v>
      </c>
      <c r="BX1762" t="s">
        <v>3030</v>
      </c>
      <c r="BY1762" t="s">
        <v>74</v>
      </c>
      <c r="BZ1762" t="s">
        <v>74</v>
      </c>
      <c r="CA1762">
        <v>0</v>
      </c>
    </row>
    <row r="1763" spans="1:79" customFormat="1" x14ac:dyDescent="0.25">
      <c r="A1763" t="s">
        <v>3034</v>
      </c>
      <c r="B1763" t="s">
        <v>356</v>
      </c>
      <c r="C1763" t="s">
        <v>391</v>
      </c>
      <c r="D1763" t="s">
        <v>961</v>
      </c>
      <c r="E1763">
        <v>2022</v>
      </c>
      <c r="F1763" t="s">
        <v>74</v>
      </c>
      <c r="G1763" t="s">
        <v>74</v>
      </c>
      <c r="H1763" t="s">
        <v>74</v>
      </c>
      <c r="I1763" t="s">
        <v>74</v>
      </c>
      <c r="J1763" t="s">
        <v>74</v>
      </c>
      <c r="K1763" t="s">
        <v>74</v>
      </c>
      <c r="L1763" t="s">
        <v>74</v>
      </c>
      <c r="M1763" t="s">
        <v>74</v>
      </c>
      <c r="N1763" t="s">
        <v>74</v>
      </c>
      <c r="O1763" t="s">
        <v>74</v>
      </c>
      <c r="P1763" t="s">
        <v>74</v>
      </c>
      <c r="Q1763" t="s">
        <v>74</v>
      </c>
      <c r="R1763" t="s">
        <v>74</v>
      </c>
      <c r="S1763" t="s">
        <v>74</v>
      </c>
      <c r="T1763" t="s">
        <v>74</v>
      </c>
      <c r="U1763" t="s">
        <v>74</v>
      </c>
      <c r="V1763" t="s">
        <v>74</v>
      </c>
      <c r="W1763" t="s">
        <v>74</v>
      </c>
      <c r="X1763" t="s">
        <v>74</v>
      </c>
      <c r="Y1763" t="s">
        <v>74</v>
      </c>
      <c r="Z1763" t="s">
        <v>74</v>
      </c>
      <c r="AA1763" t="s">
        <v>74</v>
      </c>
      <c r="AB1763" t="s">
        <v>74</v>
      </c>
      <c r="AC1763" t="s">
        <v>74</v>
      </c>
      <c r="AD1763" t="s">
        <v>74</v>
      </c>
      <c r="AE1763" t="s">
        <v>74</v>
      </c>
      <c r="AF1763" t="s">
        <v>74</v>
      </c>
      <c r="AG1763" t="s">
        <v>74</v>
      </c>
      <c r="AH1763" t="s">
        <v>74</v>
      </c>
      <c r="AI1763" t="s">
        <v>74</v>
      </c>
      <c r="AJ1763" t="s">
        <v>74</v>
      </c>
      <c r="AK1763" t="s">
        <v>74</v>
      </c>
      <c r="AL1763" t="s">
        <v>74</v>
      </c>
      <c r="AM1763" t="s">
        <v>74</v>
      </c>
      <c r="AN1763" t="s">
        <v>74</v>
      </c>
      <c r="AO1763" t="s">
        <v>74</v>
      </c>
      <c r="AP1763" t="s">
        <v>74</v>
      </c>
      <c r="AQ1763" t="s">
        <v>74</v>
      </c>
      <c r="AR1763" t="s">
        <v>74</v>
      </c>
      <c r="AS1763" t="s">
        <v>74</v>
      </c>
      <c r="AT1763" t="s">
        <v>74</v>
      </c>
      <c r="AU1763" t="s">
        <v>74</v>
      </c>
      <c r="AV1763" t="s">
        <v>74</v>
      </c>
      <c r="AW1763" t="s">
        <v>74</v>
      </c>
      <c r="AX1763" t="s">
        <v>74</v>
      </c>
      <c r="AY1763" t="s">
        <v>74</v>
      </c>
      <c r="AZ1763" t="s">
        <v>74</v>
      </c>
      <c r="BA1763" t="s">
        <v>74</v>
      </c>
      <c r="BB1763" t="s">
        <v>74</v>
      </c>
      <c r="BC1763" t="s">
        <v>74</v>
      </c>
      <c r="BD1763" t="s">
        <v>74</v>
      </c>
      <c r="BE1763" t="s">
        <v>74</v>
      </c>
      <c r="BF1763" t="s">
        <v>74</v>
      </c>
      <c r="BG1763" t="s">
        <v>74</v>
      </c>
      <c r="BH1763" t="s">
        <v>74</v>
      </c>
      <c r="BI1763" t="s">
        <v>74</v>
      </c>
      <c r="BJ1763" t="s">
        <v>74</v>
      </c>
      <c r="BK1763" t="s">
        <v>74</v>
      </c>
      <c r="BL1763" t="s">
        <v>74</v>
      </c>
      <c r="BM1763" t="s">
        <v>74</v>
      </c>
      <c r="BN1763" t="s">
        <v>74</v>
      </c>
      <c r="BO1763" t="s">
        <v>74</v>
      </c>
      <c r="BP1763" t="s">
        <v>74</v>
      </c>
      <c r="BQ1763" t="s">
        <v>74</v>
      </c>
      <c r="BR1763" t="s">
        <v>74</v>
      </c>
      <c r="BS1763" t="s">
        <v>74</v>
      </c>
      <c r="BT1763" t="s">
        <v>74</v>
      </c>
      <c r="BU1763" t="s">
        <v>74</v>
      </c>
      <c r="BV1763" t="s">
        <v>74</v>
      </c>
      <c r="BW1763" t="s">
        <v>74</v>
      </c>
      <c r="BX1763" t="s">
        <v>3030</v>
      </c>
      <c r="BY1763" t="s">
        <v>74</v>
      </c>
      <c r="BZ1763" t="s">
        <v>74</v>
      </c>
      <c r="CA1763">
        <v>0</v>
      </c>
    </row>
    <row r="1764" spans="1:79" customFormat="1" x14ac:dyDescent="0.25">
      <c r="A1764" t="s">
        <v>3035</v>
      </c>
      <c r="B1764" t="s">
        <v>356</v>
      </c>
      <c r="C1764" t="s">
        <v>394</v>
      </c>
      <c r="D1764" t="s">
        <v>44</v>
      </c>
      <c r="E1764">
        <v>2022</v>
      </c>
      <c r="F1764">
        <v>233</v>
      </c>
      <c r="G1764">
        <v>25</v>
      </c>
      <c r="H1764">
        <v>0</v>
      </c>
      <c r="I1764">
        <v>3</v>
      </c>
      <c r="J1764">
        <v>42</v>
      </c>
      <c r="K1764">
        <v>40</v>
      </c>
      <c r="L1764">
        <v>44</v>
      </c>
      <c r="M1764">
        <v>43</v>
      </c>
      <c r="N1764">
        <v>30</v>
      </c>
      <c r="O1764">
        <v>29</v>
      </c>
      <c r="P1764">
        <v>21</v>
      </c>
      <c r="Q1764">
        <v>6</v>
      </c>
      <c r="R1764">
        <v>0</v>
      </c>
      <c r="S1764">
        <v>0</v>
      </c>
      <c r="T1764">
        <v>0</v>
      </c>
      <c r="U1764">
        <v>251</v>
      </c>
      <c r="V1764">
        <v>7</v>
      </c>
      <c r="W1764">
        <v>0</v>
      </c>
      <c r="X1764">
        <v>220</v>
      </c>
      <c r="Y1764">
        <v>21</v>
      </c>
      <c r="Z1764">
        <v>17</v>
      </c>
      <c r="AA1764">
        <v>0</v>
      </c>
      <c r="AB1764">
        <v>1</v>
      </c>
      <c r="AC1764">
        <v>6</v>
      </c>
      <c r="AD1764">
        <v>0</v>
      </c>
      <c r="AE1764">
        <v>251</v>
      </c>
      <c r="AF1764">
        <v>1</v>
      </c>
      <c r="AG1764">
        <v>251</v>
      </c>
      <c r="AH1764">
        <v>6</v>
      </c>
      <c r="AI1764">
        <v>0</v>
      </c>
      <c r="AJ1764">
        <v>0</v>
      </c>
      <c r="AK1764">
        <v>77</v>
      </c>
      <c r="AL1764">
        <v>179</v>
      </c>
      <c r="AM1764">
        <v>2</v>
      </c>
      <c r="AN1764">
        <v>258</v>
      </c>
      <c r="AO1764">
        <v>0.9031007751937985</v>
      </c>
      <c r="AP1764">
        <v>9.6899224806201556E-2</v>
      </c>
      <c r="AQ1764">
        <v>0</v>
      </c>
      <c r="AR1764">
        <v>1.1627906976744189E-2</v>
      </c>
      <c r="AS1764">
        <v>0.16279069767441859</v>
      </c>
      <c r="AT1764">
        <v>0.15503875968992251</v>
      </c>
      <c r="AU1764">
        <v>0.1705426356589147</v>
      </c>
      <c r="AV1764">
        <v>0.16666666666666671</v>
      </c>
      <c r="AW1764">
        <v>0.1162790697674419</v>
      </c>
      <c r="AX1764">
        <v>0.1124031007751938</v>
      </c>
      <c r="AY1764">
        <v>8.1395348837209308E-2</v>
      </c>
      <c r="AZ1764">
        <v>2.3255813953488368E-2</v>
      </c>
      <c r="BA1764">
        <v>0</v>
      </c>
      <c r="BB1764">
        <v>0</v>
      </c>
      <c r="BC1764">
        <v>0</v>
      </c>
      <c r="BD1764">
        <v>0.97286821705426352</v>
      </c>
      <c r="BE1764">
        <v>2.713178294573643E-2</v>
      </c>
      <c r="BF1764">
        <v>0</v>
      </c>
      <c r="BG1764">
        <v>0.8527131782945736</v>
      </c>
      <c r="BH1764">
        <v>8.1395348837209308E-2</v>
      </c>
      <c r="BI1764">
        <v>6.589147286821706E-2</v>
      </c>
      <c r="BJ1764">
        <v>0</v>
      </c>
      <c r="BK1764">
        <v>3.875968992248062E-3</v>
      </c>
      <c r="BL1764">
        <v>2.3255813953488368E-2</v>
      </c>
      <c r="BM1764">
        <v>0</v>
      </c>
      <c r="BN1764">
        <v>0.97286821705426352</v>
      </c>
      <c r="BO1764">
        <v>3.875968992248062E-3</v>
      </c>
      <c r="BP1764">
        <v>0.97286821705426352</v>
      </c>
      <c r="BQ1764">
        <v>2.3255813953488368E-2</v>
      </c>
      <c r="BR1764">
        <v>0</v>
      </c>
      <c r="BS1764">
        <v>0</v>
      </c>
      <c r="BT1764">
        <v>0.29844961240310081</v>
      </c>
      <c r="BU1764">
        <v>0.69379844961240311</v>
      </c>
      <c r="BV1764">
        <v>7.7519379844961239E-3</v>
      </c>
      <c r="BW1764">
        <v>1</v>
      </c>
      <c r="BX1764" t="s">
        <v>3036</v>
      </c>
      <c r="BY1764">
        <v>258</v>
      </c>
      <c r="BZ1764">
        <v>1</v>
      </c>
      <c r="CA1764">
        <v>0</v>
      </c>
    </row>
    <row r="1765" spans="1:79" customFormat="1" x14ac:dyDescent="0.25">
      <c r="A1765" t="s">
        <v>3037</v>
      </c>
      <c r="B1765" t="s">
        <v>356</v>
      </c>
      <c r="C1765" t="s">
        <v>394</v>
      </c>
      <c r="D1765" t="s">
        <v>947</v>
      </c>
      <c r="E1765">
        <v>2022</v>
      </c>
      <c r="F1765" t="s">
        <v>74</v>
      </c>
      <c r="G1765" t="s">
        <v>74</v>
      </c>
      <c r="H1765" t="s">
        <v>74</v>
      </c>
      <c r="I1765" t="s">
        <v>74</v>
      </c>
      <c r="J1765" t="s">
        <v>74</v>
      </c>
      <c r="K1765" t="s">
        <v>74</v>
      </c>
      <c r="L1765" t="s">
        <v>74</v>
      </c>
      <c r="M1765" t="s">
        <v>74</v>
      </c>
      <c r="N1765" t="s">
        <v>74</v>
      </c>
      <c r="O1765" t="s">
        <v>74</v>
      </c>
      <c r="P1765" t="s">
        <v>74</v>
      </c>
      <c r="Q1765" t="s">
        <v>74</v>
      </c>
      <c r="R1765" t="s">
        <v>74</v>
      </c>
      <c r="S1765" t="s">
        <v>74</v>
      </c>
      <c r="T1765" t="s">
        <v>74</v>
      </c>
      <c r="U1765" t="s">
        <v>74</v>
      </c>
      <c r="V1765" t="s">
        <v>74</v>
      </c>
      <c r="W1765" t="s">
        <v>74</v>
      </c>
      <c r="X1765" t="s">
        <v>74</v>
      </c>
      <c r="Y1765" t="s">
        <v>74</v>
      </c>
      <c r="Z1765" t="s">
        <v>74</v>
      </c>
      <c r="AA1765" t="s">
        <v>74</v>
      </c>
      <c r="AB1765" t="s">
        <v>74</v>
      </c>
      <c r="AC1765" t="s">
        <v>74</v>
      </c>
      <c r="AD1765" t="s">
        <v>74</v>
      </c>
      <c r="AE1765" t="s">
        <v>74</v>
      </c>
      <c r="AF1765" t="s">
        <v>74</v>
      </c>
      <c r="AG1765" t="s">
        <v>74</v>
      </c>
      <c r="AH1765" t="s">
        <v>74</v>
      </c>
      <c r="AI1765" t="s">
        <v>74</v>
      </c>
      <c r="AJ1765" t="s">
        <v>74</v>
      </c>
      <c r="AK1765" t="s">
        <v>74</v>
      </c>
      <c r="AL1765" t="s">
        <v>74</v>
      </c>
      <c r="AM1765" t="s">
        <v>74</v>
      </c>
      <c r="AN1765" t="s">
        <v>74</v>
      </c>
      <c r="AO1765" t="s">
        <v>74</v>
      </c>
      <c r="AP1765" t="s">
        <v>74</v>
      </c>
      <c r="AQ1765" t="s">
        <v>74</v>
      </c>
      <c r="AR1765" t="s">
        <v>74</v>
      </c>
      <c r="AS1765" t="s">
        <v>74</v>
      </c>
      <c r="AT1765" t="s">
        <v>74</v>
      </c>
      <c r="AU1765" t="s">
        <v>74</v>
      </c>
      <c r="AV1765" t="s">
        <v>74</v>
      </c>
      <c r="AW1765" t="s">
        <v>74</v>
      </c>
      <c r="AX1765" t="s">
        <v>74</v>
      </c>
      <c r="AY1765" t="s">
        <v>74</v>
      </c>
      <c r="AZ1765" t="s">
        <v>74</v>
      </c>
      <c r="BA1765" t="s">
        <v>74</v>
      </c>
      <c r="BB1765" t="s">
        <v>74</v>
      </c>
      <c r="BC1765" t="s">
        <v>74</v>
      </c>
      <c r="BD1765" t="s">
        <v>74</v>
      </c>
      <c r="BE1765" t="s">
        <v>74</v>
      </c>
      <c r="BF1765" t="s">
        <v>74</v>
      </c>
      <c r="BG1765" t="s">
        <v>74</v>
      </c>
      <c r="BH1765" t="s">
        <v>74</v>
      </c>
      <c r="BI1765" t="s">
        <v>74</v>
      </c>
      <c r="BJ1765" t="s">
        <v>74</v>
      </c>
      <c r="BK1765" t="s">
        <v>74</v>
      </c>
      <c r="BL1765" t="s">
        <v>74</v>
      </c>
      <c r="BM1765" t="s">
        <v>74</v>
      </c>
      <c r="BN1765" t="s">
        <v>74</v>
      </c>
      <c r="BO1765" t="s">
        <v>74</v>
      </c>
      <c r="BP1765" t="s">
        <v>74</v>
      </c>
      <c r="BQ1765" t="s">
        <v>74</v>
      </c>
      <c r="BR1765" t="s">
        <v>74</v>
      </c>
      <c r="BS1765" t="s">
        <v>74</v>
      </c>
      <c r="BT1765" t="s">
        <v>74</v>
      </c>
      <c r="BU1765" t="s">
        <v>74</v>
      </c>
      <c r="BV1765" t="s">
        <v>74</v>
      </c>
      <c r="BW1765" t="s">
        <v>74</v>
      </c>
      <c r="BX1765" t="s">
        <v>3036</v>
      </c>
      <c r="BY1765" t="s">
        <v>74</v>
      </c>
      <c r="BZ1765" t="s">
        <v>74</v>
      </c>
      <c r="CA1765">
        <v>0</v>
      </c>
    </row>
    <row r="1766" spans="1:79" customFormat="1" x14ac:dyDescent="0.25">
      <c r="A1766" t="s">
        <v>3038</v>
      </c>
      <c r="B1766" t="s">
        <v>356</v>
      </c>
      <c r="C1766" t="s">
        <v>394</v>
      </c>
      <c r="D1766" t="s">
        <v>949</v>
      </c>
      <c r="E1766">
        <v>2022</v>
      </c>
      <c r="F1766" t="s">
        <v>74</v>
      </c>
      <c r="G1766" t="s">
        <v>74</v>
      </c>
      <c r="H1766" t="s">
        <v>74</v>
      </c>
      <c r="I1766" t="s">
        <v>74</v>
      </c>
      <c r="J1766" t="s">
        <v>74</v>
      </c>
      <c r="K1766" t="s">
        <v>74</v>
      </c>
      <c r="L1766" t="s">
        <v>74</v>
      </c>
      <c r="M1766" t="s">
        <v>74</v>
      </c>
      <c r="N1766" t="s">
        <v>74</v>
      </c>
      <c r="O1766" t="s">
        <v>74</v>
      </c>
      <c r="P1766" t="s">
        <v>74</v>
      </c>
      <c r="Q1766" t="s">
        <v>74</v>
      </c>
      <c r="R1766" t="s">
        <v>74</v>
      </c>
      <c r="S1766" t="s">
        <v>74</v>
      </c>
      <c r="T1766" t="s">
        <v>74</v>
      </c>
      <c r="U1766" t="s">
        <v>74</v>
      </c>
      <c r="V1766" t="s">
        <v>74</v>
      </c>
      <c r="W1766" t="s">
        <v>74</v>
      </c>
      <c r="X1766" t="s">
        <v>74</v>
      </c>
      <c r="Y1766" t="s">
        <v>74</v>
      </c>
      <c r="Z1766" t="s">
        <v>74</v>
      </c>
      <c r="AA1766" t="s">
        <v>74</v>
      </c>
      <c r="AB1766" t="s">
        <v>74</v>
      </c>
      <c r="AC1766" t="s">
        <v>74</v>
      </c>
      <c r="AD1766" t="s">
        <v>74</v>
      </c>
      <c r="AE1766" t="s">
        <v>74</v>
      </c>
      <c r="AF1766" t="s">
        <v>74</v>
      </c>
      <c r="AG1766" t="s">
        <v>74</v>
      </c>
      <c r="AH1766" t="s">
        <v>74</v>
      </c>
      <c r="AI1766" t="s">
        <v>74</v>
      </c>
      <c r="AJ1766" t="s">
        <v>74</v>
      </c>
      <c r="AK1766" t="s">
        <v>74</v>
      </c>
      <c r="AL1766" t="s">
        <v>74</v>
      </c>
      <c r="AM1766" t="s">
        <v>74</v>
      </c>
      <c r="AN1766" t="s">
        <v>74</v>
      </c>
      <c r="AO1766" t="s">
        <v>74</v>
      </c>
      <c r="AP1766" t="s">
        <v>74</v>
      </c>
      <c r="AQ1766" t="s">
        <v>74</v>
      </c>
      <c r="AR1766" t="s">
        <v>74</v>
      </c>
      <c r="AS1766" t="s">
        <v>74</v>
      </c>
      <c r="AT1766" t="s">
        <v>74</v>
      </c>
      <c r="AU1766" t="s">
        <v>74</v>
      </c>
      <c r="AV1766" t="s">
        <v>74</v>
      </c>
      <c r="AW1766" t="s">
        <v>74</v>
      </c>
      <c r="AX1766" t="s">
        <v>74</v>
      </c>
      <c r="AY1766" t="s">
        <v>74</v>
      </c>
      <c r="AZ1766" t="s">
        <v>74</v>
      </c>
      <c r="BA1766" t="s">
        <v>74</v>
      </c>
      <c r="BB1766" t="s">
        <v>74</v>
      </c>
      <c r="BC1766" t="s">
        <v>74</v>
      </c>
      <c r="BD1766" t="s">
        <v>74</v>
      </c>
      <c r="BE1766" t="s">
        <v>74</v>
      </c>
      <c r="BF1766" t="s">
        <v>74</v>
      </c>
      <c r="BG1766" t="s">
        <v>74</v>
      </c>
      <c r="BH1766" t="s">
        <v>74</v>
      </c>
      <c r="BI1766" t="s">
        <v>74</v>
      </c>
      <c r="BJ1766" t="s">
        <v>74</v>
      </c>
      <c r="BK1766" t="s">
        <v>74</v>
      </c>
      <c r="BL1766" t="s">
        <v>74</v>
      </c>
      <c r="BM1766" t="s">
        <v>74</v>
      </c>
      <c r="BN1766" t="s">
        <v>74</v>
      </c>
      <c r="BO1766" t="s">
        <v>74</v>
      </c>
      <c r="BP1766" t="s">
        <v>74</v>
      </c>
      <c r="BQ1766" t="s">
        <v>74</v>
      </c>
      <c r="BR1766" t="s">
        <v>74</v>
      </c>
      <c r="BS1766" t="s">
        <v>74</v>
      </c>
      <c r="BT1766" t="s">
        <v>74</v>
      </c>
      <c r="BU1766" t="s">
        <v>74</v>
      </c>
      <c r="BV1766" t="s">
        <v>74</v>
      </c>
      <c r="BW1766" t="s">
        <v>74</v>
      </c>
      <c r="BX1766" t="s">
        <v>3036</v>
      </c>
      <c r="BY1766" t="s">
        <v>74</v>
      </c>
      <c r="BZ1766" t="s">
        <v>74</v>
      </c>
      <c r="CA1766">
        <v>0</v>
      </c>
    </row>
    <row r="1767" spans="1:79" customFormat="1" x14ac:dyDescent="0.25">
      <c r="A1767" t="s">
        <v>3039</v>
      </c>
      <c r="B1767" t="s">
        <v>356</v>
      </c>
      <c r="C1767" t="s">
        <v>394</v>
      </c>
      <c r="D1767" t="s">
        <v>951</v>
      </c>
      <c r="E1767">
        <v>2022</v>
      </c>
      <c r="F1767" t="s">
        <v>74</v>
      </c>
      <c r="G1767" t="s">
        <v>74</v>
      </c>
      <c r="H1767" t="s">
        <v>74</v>
      </c>
      <c r="I1767" t="s">
        <v>74</v>
      </c>
      <c r="J1767" t="s">
        <v>74</v>
      </c>
      <c r="K1767" t="s">
        <v>74</v>
      </c>
      <c r="L1767" t="s">
        <v>74</v>
      </c>
      <c r="M1767" t="s">
        <v>74</v>
      </c>
      <c r="N1767" t="s">
        <v>74</v>
      </c>
      <c r="O1767" t="s">
        <v>74</v>
      </c>
      <c r="P1767" t="s">
        <v>74</v>
      </c>
      <c r="Q1767" t="s">
        <v>74</v>
      </c>
      <c r="R1767" t="s">
        <v>74</v>
      </c>
      <c r="S1767" t="s">
        <v>74</v>
      </c>
      <c r="T1767" t="s">
        <v>74</v>
      </c>
      <c r="U1767" t="s">
        <v>74</v>
      </c>
      <c r="V1767" t="s">
        <v>74</v>
      </c>
      <c r="W1767" t="s">
        <v>74</v>
      </c>
      <c r="X1767" t="s">
        <v>74</v>
      </c>
      <c r="Y1767" t="s">
        <v>74</v>
      </c>
      <c r="Z1767" t="s">
        <v>74</v>
      </c>
      <c r="AA1767" t="s">
        <v>74</v>
      </c>
      <c r="AB1767" t="s">
        <v>74</v>
      </c>
      <c r="AC1767" t="s">
        <v>74</v>
      </c>
      <c r="AD1767" t="s">
        <v>74</v>
      </c>
      <c r="AE1767" t="s">
        <v>74</v>
      </c>
      <c r="AF1767" t="s">
        <v>74</v>
      </c>
      <c r="AG1767" t="s">
        <v>74</v>
      </c>
      <c r="AH1767" t="s">
        <v>74</v>
      </c>
      <c r="AI1767" t="s">
        <v>74</v>
      </c>
      <c r="AJ1767" t="s">
        <v>74</v>
      </c>
      <c r="AK1767" t="s">
        <v>74</v>
      </c>
      <c r="AL1767" t="s">
        <v>74</v>
      </c>
      <c r="AM1767" t="s">
        <v>74</v>
      </c>
      <c r="AN1767" t="s">
        <v>74</v>
      </c>
      <c r="AO1767" t="s">
        <v>74</v>
      </c>
      <c r="AP1767" t="s">
        <v>74</v>
      </c>
      <c r="AQ1767" t="s">
        <v>74</v>
      </c>
      <c r="AR1767" t="s">
        <v>74</v>
      </c>
      <c r="AS1767" t="s">
        <v>74</v>
      </c>
      <c r="AT1767" t="s">
        <v>74</v>
      </c>
      <c r="AU1767" t="s">
        <v>74</v>
      </c>
      <c r="AV1767" t="s">
        <v>74</v>
      </c>
      <c r="AW1767" t="s">
        <v>74</v>
      </c>
      <c r="AX1767" t="s">
        <v>74</v>
      </c>
      <c r="AY1767" t="s">
        <v>74</v>
      </c>
      <c r="AZ1767" t="s">
        <v>74</v>
      </c>
      <c r="BA1767" t="s">
        <v>74</v>
      </c>
      <c r="BB1767" t="s">
        <v>74</v>
      </c>
      <c r="BC1767" t="s">
        <v>74</v>
      </c>
      <c r="BD1767" t="s">
        <v>74</v>
      </c>
      <c r="BE1767" t="s">
        <v>74</v>
      </c>
      <c r="BF1767" t="s">
        <v>74</v>
      </c>
      <c r="BG1767" t="s">
        <v>74</v>
      </c>
      <c r="BH1767" t="s">
        <v>74</v>
      </c>
      <c r="BI1767" t="s">
        <v>74</v>
      </c>
      <c r="BJ1767" t="s">
        <v>74</v>
      </c>
      <c r="BK1767" t="s">
        <v>74</v>
      </c>
      <c r="BL1767" t="s">
        <v>74</v>
      </c>
      <c r="BM1767" t="s">
        <v>74</v>
      </c>
      <c r="BN1767" t="s">
        <v>74</v>
      </c>
      <c r="BO1767" t="s">
        <v>74</v>
      </c>
      <c r="BP1767" t="s">
        <v>74</v>
      </c>
      <c r="BQ1767" t="s">
        <v>74</v>
      </c>
      <c r="BR1767" t="s">
        <v>74</v>
      </c>
      <c r="BS1767" t="s">
        <v>74</v>
      </c>
      <c r="BT1767" t="s">
        <v>74</v>
      </c>
      <c r="BU1767" t="s">
        <v>74</v>
      </c>
      <c r="BV1767" t="s">
        <v>74</v>
      </c>
      <c r="BW1767" t="s">
        <v>74</v>
      </c>
      <c r="BX1767" t="s">
        <v>3036</v>
      </c>
      <c r="BY1767" t="s">
        <v>74</v>
      </c>
      <c r="BZ1767" t="s">
        <v>74</v>
      </c>
      <c r="CA1767">
        <v>1</v>
      </c>
    </row>
    <row r="1768" spans="1:79" customFormat="1" x14ac:dyDescent="0.25">
      <c r="A1768" t="s">
        <v>3040</v>
      </c>
      <c r="B1768" t="s">
        <v>356</v>
      </c>
      <c r="C1768" t="s">
        <v>394</v>
      </c>
      <c r="D1768" t="s">
        <v>953</v>
      </c>
      <c r="E1768">
        <v>2022</v>
      </c>
      <c r="F1768" t="s">
        <v>74</v>
      </c>
      <c r="G1768" t="s">
        <v>74</v>
      </c>
      <c r="H1768" t="s">
        <v>74</v>
      </c>
      <c r="I1768" t="s">
        <v>74</v>
      </c>
      <c r="J1768" t="s">
        <v>74</v>
      </c>
      <c r="K1768" t="s">
        <v>74</v>
      </c>
      <c r="L1768" t="s">
        <v>74</v>
      </c>
      <c r="M1768" t="s">
        <v>74</v>
      </c>
      <c r="N1768" t="s">
        <v>74</v>
      </c>
      <c r="O1768" t="s">
        <v>74</v>
      </c>
      <c r="P1768" t="s">
        <v>74</v>
      </c>
      <c r="Q1768" t="s">
        <v>74</v>
      </c>
      <c r="R1768" t="s">
        <v>74</v>
      </c>
      <c r="S1768" t="s">
        <v>74</v>
      </c>
      <c r="T1768" t="s">
        <v>74</v>
      </c>
      <c r="U1768" t="s">
        <v>74</v>
      </c>
      <c r="V1768" t="s">
        <v>74</v>
      </c>
      <c r="W1768" t="s">
        <v>74</v>
      </c>
      <c r="X1768" t="s">
        <v>74</v>
      </c>
      <c r="Y1768" t="s">
        <v>74</v>
      </c>
      <c r="Z1768" t="s">
        <v>74</v>
      </c>
      <c r="AA1768" t="s">
        <v>74</v>
      </c>
      <c r="AB1768" t="s">
        <v>74</v>
      </c>
      <c r="AC1768" t="s">
        <v>74</v>
      </c>
      <c r="AD1768" t="s">
        <v>74</v>
      </c>
      <c r="AE1768" t="s">
        <v>74</v>
      </c>
      <c r="AF1768" t="s">
        <v>74</v>
      </c>
      <c r="AG1768" t="s">
        <v>74</v>
      </c>
      <c r="AH1768" t="s">
        <v>74</v>
      </c>
      <c r="AI1768" t="s">
        <v>74</v>
      </c>
      <c r="AJ1768" t="s">
        <v>74</v>
      </c>
      <c r="AK1768" t="s">
        <v>74</v>
      </c>
      <c r="AL1768" t="s">
        <v>74</v>
      </c>
      <c r="AM1768" t="s">
        <v>74</v>
      </c>
      <c r="AN1768" t="s">
        <v>74</v>
      </c>
      <c r="AO1768" t="s">
        <v>74</v>
      </c>
      <c r="AP1768" t="s">
        <v>74</v>
      </c>
      <c r="AQ1768" t="s">
        <v>74</v>
      </c>
      <c r="AR1768" t="s">
        <v>74</v>
      </c>
      <c r="AS1768" t="s">
        <v>74</v>
      </c>
      <c r="AT1768" t="s">
        <v>74</v>
      </c>
      <c r="AU1768" t="s">
        <v>74</v>
      </c>
      <c r="AV1768" t="s">
        <v>74</v>
      </c>
      <c r="AW1768" t="s">
        <v>74</v>
      </c>
      <c r="AX1768" t="s">
        <v>74</v>
      </c>
      <c r="AY1768" t="s">
        <v>74</v>
      </c>
      <c r="AZ1768" t="s">
        <v>74</v>
      </c>
      <c r="BA1768" t="s">
        <v>74</v>
      </c>
      <c r="BB1768" t="s">
        <v>74</v>
      </c>
      <c r="BC1768" t="s">
        <v>74</v>
      </c>
      <c r="BD1768" t="s">
        <v>74</v>
      </c>
      <c r="BE1768" t="s">
        <v>74</v>
      </c>
      <c r="BF1768" t="s">
        <v>74</v>
      </c>
      <c r="BG1768" t="s">
        <v>74</v>
      </c>
      <c r="BH1768" t="s">
        <v>74</v>
      </c>
      <c r="BI1768" t="s">
        <v>74</v>
      </c>
      <c r="BJ1768" t="s">
        <v>74</v>
      </c>
      <c r="BK1768" t="s">
        <v>74</v>
      </c>
      <c r="BL1768" t="s">
        <v>74</v>
      </c>
      <c r="BM1768" t="s">
        <v>74</v>
      </c>
      <c r="BN1768" t="s">
        <v>74</v>
      </c>
      <c r="BO1768" t="s">
        <v>74</v>
      </c>
      <c r="BP1768" t="s">
        <v>74</v>
      </c>
      <c r="BQ1768" t="s">
        <v>74</v>
      </c>
      <c r="BR1768" t="s">
        <v>74</v>
      </c>
      <c r="BS1768" t="s">
        <v>74</v>
      </c>
      <c r="BT1768" t="s">
        <v>74</v>
      </c>
      <c r="BU1768" t="s">
        <v>74</v>
      </c>
      <c r="BV1768" t="s">
        <v>74</v>
      </c>
      <c r="BW1768" t="s">
        <v>74</v>
      </c>
      <c r="BX1768" t="s">
        <v>3036</v>
      </c>
      <c r="BY1768" t="s">
        <v>74</v>
      </c>
      <c r="BZ1768" t="s">
        <v>74</v>
      </c>
      <c r="CA1768">
        <v>0</v>
      </c>
    </row>
    <row r="1769" spans="1:79" customFormat="1" x14ac:dyDescent="0.25">
      <c r="A1769" t="s">
        <v>3041</v>
      </c>
      <c r="B1769" t="s">
        <v>356</v>
      </c>
      <c r="C1769" t="s">
        <v>43</v>
      </c>
      <c r="D1769" t="s">
        <v>44</v>
      </c>
      <c r="E1769">
        <v>2022</v>
      </c>
      <c r="F1769">
        <v>3576</v>
      </c>
      <c r="G1769">
        <v>319</v>
      </c>
      <c r="H1769">
        <v>1</v>
      </c>
      <c r="I1769">
        <v>87</v>
      </c>
      <c r="J1769">
        <v>599</v>
      </c>
      <c r="K1769">
        <v>839</v>
      </c>
      <c r="L1769">
        <v>650</v>
      </c>
      <c r="M1769">
        <v>471</v>
      </c>
      <c r="N1769">
        <v>418</v>
      </c>
      <c r="O1769">
        <v>400</v>
      </c>
      <c r="P1769">
        <v>274</v>
      </c>
      <c r="Q1769">
        <v>125</v>
      </c>
      <c r="R1769">
        <v>33</v>
      </c>
      <c r="S1769">
        <v>0</v>
      </c>
      <c r="T1769">
        <v>0</v>
      </c>
      <c r="U1769">
        <v>3679</v>
      </c>
      <c r="V1769">
        <v>217</v>
      </c>
      <c r="W1769">
        <v>0</v>
      </c>
      <c r="X1769">
        <v>2951</v>
      </c>
      <c r="Y1769">
        <v>795</v>
      </c>
      <c r="Z1769">
        <v>150</v>
      </c>
      <c r="AA1769">
        <v>0</v>
      </c>
      <c r="AB1769">
        <v>46</v>
      </c>
      <c r="AC1769">
        <v>140</v>
      </c>
      <c r="AD1769">
        <v>1</v>
      </c>
      <c r="AE1769">
        <v>3709</v>
      </c>
      <c r="AF1769">
        <v>31</v>
      </c>
      <c r="AG1769">
        <v>3797</v>
      </c>
      <c r="AH1769">
        <v>68</v>
      </c>
      <c r="AI1769" t="s">
        <v>74</v>
      </c>
      <c r="AJ1769">
        <v>0</v>
      </c>
      <c r="AK1769">
        <v>424</v>
      </c>
      <c r="AL1769">
        <v>3472</v>
      </c>
      <c r="AM1769">
        <v>0</v>
      </c>
      <c r="AN1769">
        <v>3896</v>
      </c>
      <c r="AO1769">
        <v>0.91786447638603696</v>
      </c>
      <c r="AP1769">
        <v>8.1878850102669404E-2</v>
      </c>
      <c r="AQ1769">
        <v>2.5667351129363451E-4</v>
      </c>
      <c r="AR1769">
        <v>2.2330595482546199E-2</v>
      </c>
      <c r="AS1769">
        <v>0.1537474332648871</v>
      </c>
      <c r="AT1769">
        <v>0.21534907597535929</v>
      </c>
      <c r="AU1769">
        <v>0.16683778234086241</v>
      </c>
      <c r="AV1769">
        <v>0.1208932238193018</v>
      </c>
      <c r="AW1769">
        <v>0.1072895277207392</v>
      </c>
      <c r="AX1769">
        <v>0.10266940451745379</v>
      </c>
      <c r="AY1769">
        <v>7.0328542094455854E-2</v>
      </c>
      <c r="AZ1769">
        <v>3.2084188911704309E-2</v>
      </c>
      <c r="BA1769">
        <v>0</v>
      </c>
      <c r="BB1769">
        <v>8.470225872689939E-3</v>
      </c>
      <c r="BC1769">
        <v>0</v>
      </c>
      <c r="BD1769">
        <v>0.9443018480492813</v>
      </c>
      <c r="BE1769">
        <v>5.5698151950718693E-2</v>
      </c>
      <c r="BF1769">
        <v>0</v>
      </c>
      <c r="BG1769">
        <v>0.75744353182751545</v>
      </c>
      <c r="BH1769">
        <v>0.2040554414784394</v>
      </c>
      <c r="BI1769">
        <v>3.8501026694045183E-2</v>
      </c>
      <c r="BJ1769">
        <v>0</v>
      </c>
      <c r="BK1769">
        <v>1.180698151950719E-2</v>
      </c>
      <c r="BL1769">
        <v>3.5934291581108828E-2</v>
      </c>
      <c r="BM1769">
        <v>2.5667351129363451E-4</v>
      </c>
      <c r="BN1769">
        <v>0.9520020533880903</v>
      </c>
      <c r="BO1769">
        <v>7.9568788501026694E-3</v>
      </c>
      <c r="BP1769">
        <v>0.97458932238193019</v>
      </c>
      <c r="BQ1769">
        <v>1.7453798767967141E-2</v>
      </c>
      <c r="BR1769">
        <v>0</v>
      </c>
      <c r="BS1769">
        <v>0</v>
      </c>
      <c r="BT1769">
        <v>0.108829568788501</v>
      </c>
      <c r="BU1769">
        <v>0.89117043121149897</v>
      </c>
      <c r="BV1769">
        <v>0</v>
      </c>
      <c r="BW1769">
        <v>1</v>
      </c>
      <c r="BX1769" t="s">
        <v>3042</v>
      </c>
      <c r="BY1769">
        <v>3896</v>
      </c>
      <c r="BZ1769">
        <v>1</v>
      </c>
      <c r="CA1769">
        <v>0</v>
      </c>
    </row>
    <row r="1770" spans="1:79" customFormat="1" x14ac:dyDescent="0.25">
      <c r="A1770" t="s">
        <v>3043</v>
      </c>
      <c r="B1770" t="s">
        <v>356</v>
      </c>
      <c r="C1770" t="s">
        <v>43</v>
      </c>
      <c r="D1770" t="s">
        <v>947</v>
      </c>
      <c r="E1770">
        <v>2022</v>
      </c>
      <c r="F1770">
        <v>989</v>
      </c>
      <c r="G1770">
        <v>88</v>
      </c>
      <c r="H1770">
        <v>1</v>
      </c>
      <c r="I1770">
        <v>22</v>
      </c>
      <c r="J1770">
        <v>166</v>
      </c>
      <c r="K1770">
        <v>223</v>
      </c>
      <c r="L1770">
        <v>182</v>
      </c>
      <c r="M1770">
        <v>133</v>
      </c>
      <c r="N1770">
        <v>101</v>
      </c>
      <c r="O1770">
        <v>117</v>
      </c>
      <c r="P1770">
        <v>67</v>
      </c>
      <c r="Q1770">
        <v>52</v>
      </c>
      <c r="R1770">
        <v>15</v>
      </c>
      <c r="S1770">
        <v>0</v>
      </c>
      <c r="T1770">
        <v>0</v>
      </c>
      <c r="U1770">
        <v>1026</v>
      </c>
      <c r="V1770">
        <v>52</v>
      </c>
      <c r="W1770">
        <v>0</v>
      </c>
      <c r="X1770">
        <v>776</v>
      </c>
      <c r="Y1770">
        <v>261</v>
      </c>
      <c r="Z1770">
        <v>41</v>
      </c>
      <c r="AA1770">
        <v>0</v>
      </c>
      <c r="AB1770">
        <v>9</v>
      </c>
      <c r="AC1770">
        <v>30</v>
      </c>
      <c r="AD1770">
        <v>1</v>
      </c>
      <c r="AE1770">
        <v>1038</v>
      </c>
      <c r="AF1770">
        <v>10</v>
      </c>
      <c r="AG1770">
        <v>1066</v>
      </c>
      <c r="AH1770">
        <v>2</v>
      </c>
      <c r="AI1770" t="s">
        <v>74</v>
      </c>
      <c r="AJ1770">
        <v>0</v>
      </c>
      <c r="AK1770">
        <v>160</v>
      </c>
      <c r="AL1770">
        <v>918</v>
      </c>
      <c r="AM1770">
        <v>0</v>
      </c>
      <c r="AN1770">
        <v>1078</v>
      </c>
      <c r="AO1770">
        <v>0.91743970315398882</v>
      </c>
      <c r="AP1770">
        <v>8.1632653061224483E-2</v>
      </c>
      <c r="AQ1770">
        <v>9.2764378478664194E-4</v>
      </c>
      <c r="AR1770">
        <v>2.0408163265306121E-2</v>
      </c>
      <c r="AS1770">
        <v>0.15398886827458261</v>
      </c>
      <c r="AT1770">
        <v>0.20686456400742109</v>
      </c>
      <c r="AU1770">
        <v>0.1688311688311688</v>
      </c>
      <c r="AV1770">
        <v>0.1233766233766234</v>
      </c>
      <c r="AW1770">
        <v>9.369202226345083E-2</v>
      </c>
      <c r="AX1770">
        <v>0.1085343228200371</v>
      </c>
      <c r="AY1770">
        <v>6.215213358070501E-2</v>
      </c>
      <c r="AZ1770">
        <v>4.8237476808905382E-2</v>
      </c>
      <c r="BA1770">
        <v>0</v>
      </c>
      <c r="BB1770">
        <v>1.391465677179963E-2</v>
      </c>
      <c r="BC1770">
        <v>0</v>
      </c>
      <c r="BD1770">
        <v>0.95176252319109467</v>
      </c>
      <c r="BE1770">
        <v>4.8237476808905382E-2</v>
      </c>
      <c r="BF1770">
        <v>0</v>
      </c>
      <c r="BG1770">
        <v>0.71985157699443414</v>
      </c>
      <c r="BH1770">
        <v>0.24211502782931349</v>
      </c>
      <c r="BI1770">
        <v>3.8033395176252323E-2</v>
      </c>
      <c r="BJ1770">
        <v>0</v>
      </c>
      <c r="BK1770">
        <v>8.3487940630797772E-3</v>
      </c>
      <c r="BL1770">
        <v>2.7829313543599261E-2</v>
      </c>
      <c r="BM1770">
        <v>9.2764378478664194E-4</v>
      </c>
      <c r="BN1770">
        <v>0.96289424860853434</v>
      </c>
      <c r="BO1770">
        <v>9.2764378478664197E-3</v>
      </c>
      <c r="BP1770">
        <v>0.98886827458256032</v>
      </c>
      <c r="BQ1770">
        <v>1.8552875695732841E-3</v>
      </c>
      <c r="BR1770">
        <v>0</v>
      </c>
      <c r="BS1770">
        <v>0</v>
      </c>
      <c r="BT1770">
        <v>0.14842300556586269</v>
      </c>
      <c r="BU1770">
        <v>0.85157699443413726</v>
      </c>
      <c r="BV1770">
        <v>0</v>
      </c>
      <c r="BW1770">
        <v>1</v>
      </c>
      <c r="BX1770" t="s">
        <v>3042</v>
      </c>
      <c r="BY1770">
        <v>3896</v>
      </c>
      <c r="BZ1770">
        <v>0.27669404517453799</v>
      </c>
      <c r="CA1770">
        <v>0</v>
      </c>
    </row>
    <row r="1771" spans="1:79" customFormat="1" x14ac:dyDescent="0.25">
      <c r="A1771" t="s">
        <v>3044</v>
      </c>
      <c r="B1771" t="s">
        <v>356</v>
      </c>
      <c r="C1771" t="s">
        <v>43</v>
      </c>
      <c r="D1771" t="s">
        <v>949</v>
      </c>
      <c r="E1771">
        <v>2022</v>
      </c>
      <c r="F1771">
        <v>1341</v>
      </c>
      <c r="G1771">
        <v>128</v>
      </c>
      <c r="H1771">
        <v>0</v>
      </c>
      <c r="I1771">
        <v>36</v>
      </c>
      <c r="J1771">
        <v>241</v>
      </c>
      <c r="K1771">
        <v>312</v>
      </c>
      <c r="L1771">
        <v>222</v>
      </c>
      <c r="M1771">
        <v>179</v>
      </c>
      <c r="N1771">
        <v>176</v>
      </c>
      <c r="O1771">
        <v>166</v>
      </c>
      <c r="P1771">
        <v>96</v>
      </c>
      <c r="Q1771">
        <v>34</v>
      </c>
      <c r="R1771">
        <v>7</v>
      </c>
      <c r="S1771">
        <v>0</v>
      </c>
      <c r="T1771">
        <v>0</v>
      </c>
      <c r="U1771">
        <v>1365</v>
      </c>
      <c r="V1771">
        <v>104</v>
      </c>
      <c r="W1771">
        <v>0</v>
      </c>
      <c r="X1771">
        <v>1209</v>
      </c>
      <c r="Y1771">
        <v>200</v>
      </c>
      <c r="Z1771">
        <v>60</v>
      </c>
      <c r="AA1771">
        <v>0</v>
      </c>
      <c r="AB1771">
        <v>24</v>
      </c>
      <c r="AC1771">
        <v>96</v>
      </c>
      <c r="AD1771">
        <v>0</v>
      </c>
      <c r="AE1771">
        <v>1349</v>
      </c>
      <c r="AF1771">
        <v>12</v>
      </c>
      <c r="AG1771">
        <v>1457</v>
      </c>
      <c r="AH1771">
        <v>0</v>
      </c>
      <c r="AI1771" t="s">
        <v>74</v>
      </c>
      <c r="AJ1771">
        <v>0</v>
      </c>
      <c r="AK1771">
        <v>28</v>
      </c>
      <c r="AL1771">
        <v>1441</v>
      </c>
      <c r="AM1771">
        <v>0</v>
      </c>
      <c r="AN1771">
        <v>1469</v>
      </c>
      <c r="AO1771">
        <v>0.91286589516678007</v>
      </c>
      <c r="AP1771">
        <v>8.7134104833219872E-2</v>
      </c>
      <c r="AQ1771">
        <v>0</v>
      </c>
      <c r="AR1771">
        <v>2.4506466984343091E-2</v>
      </c>
      <c r="AS1771">
        <v>0.1640571817562968</v>
      </c>
      <c r="AT1771">
        <v>0.21238938053097339</v>
      </c>
      <c r="AU1771">
        <v>0.1511232130701157</v>
      </c>
      <c r="AV1771">
        <v>0.1218515997277059</v>
      </c>
      <c r="AW1771">
        <v>0.1198093941456773</v>
      </c>
      <c r="AX1771">
        <v>0.11300204220558201</v>
      </c>
      <c r="AY1771">
        <v>6.5350578624914904E-2</v>
      </c>
      <c r="AZ1771">
        <v>2.3144996596324029E-2</v>
      </c>
      <c r="BA1771">
        <v>0</v>
      </c>
      <c r="BB1771">
        <v>4.7651463580667122E-3</v>
      </c>
      <c r="BC1771">
        <v>0</v>
      </c>
      <c r="BD1771">
        <v>0.92920353982300885</v>
      </c>
      <c r="BE1771">
        <v>7.0796460176991149E-2</v>
      </c>
      <c r="BF1771">
        <v>0</v>
      </c>
      <c r="BG1771">
        <v>0.82300884955752207</v>
      </c>
      <c r="BH1771">
        <v>0.1361470388019061</v>
      </c>
      <c r="BI1771">
        <v>4.084411164057182E-2</v>
      </c>
      <c r="BJ1771">
        <v>0</v>
      </c>
      <c r="BK1771">
        <v>1.6337644656228729E-2</v>
      </c>
      <c r="BL1771">
        <v>6.5350578624914904E-2</v>
      </c>
      <c r="BM1771">
        <v>0</v>
      </c>
      <c r="BN1771">
        <v>0.91831177671885633</v>
      </c>
      <c r="BO1771">
        <v>8.168822328114363E-3</v>
      </c>
      <c r="BP1771">
        <v>0.99183117767188567</v>
      </c>
      <c r="BQ1771">
        <v>0</v>
      </c>
      <c r="BR1771">
        <v>0</v>
      </c>
      <c r="BS1771">
        <v>0</v>
      </c>
      <c r="BT1771">
        <v>1.9060585432266849E-2</v>
      </c>
      <c r="BU1771">
        <v>0.98093941456773315</v>
      </c>
      <c r="BV1771">
        <v>0</v>
      </c>
      <c r="BW1771">
        <v>1</v>
      </c>
      <c r="BX1771" t="s">
        <v>3042</v>
      </c>
      <c r="BY1771">
        <v>3896</v>
      </c>
      <c r="BZ1771">
        <v>0.37705338809034911</v>
      </c>
      <c r="CA1771">
        <v>0</v>
      </c>
    </row>
    <row r="1772" spans="1:79" customFormat="1" x14ac:dyDescent="0.25">
      <c r="A1772" t="s">
        <v>3045</v>
      </c>
      <c r="B1772" t="s">
        <v>356</v>
      </c>
      <c r="C1772" t="s">
        <v>43</v>
      </c>
      <c r="D1772" t="s">
        <v>951</v>
      </c>
      <c r="E1772">
        <v>2022</v>
      </c>
      <c r="F1772">
        <v>110</v>
      </c>
      <c r="G1772">
        <v>9</v>
      </c>
      <c r="H1772">
        <v>0</v>
      </c>
      <c r="I1772">
        <v>6</v>
      </c>
      <c r="J1772">
        <v>15</v>
      </c>
      <c r="K1772">
        <v>29</v>
      </c>
      <c r="L1772">
        <v>20</v>
      </c>
      <c r="M1772">
        <v>18</v>
      </c>
      <c r="N1772">
        <v>9</v>
      </c>
      <c r="O1772">
        <v>8</v>
      </c>
      <c r="P1772">
        <v>8</v>
      </c>
      <c r="Q1772">
        <v>5</v>
      </c>
      <c r="R1772">
        <v>1</v>
      </c>
      <c r="S1772">
        <v>0</v>
      </c>
      <c r="T1772">
        <v>0</v>
      </c>
      <c r="U1772">
        <v>110</v>
      </c>
      <c r="V1772">
        <v>9</v>
      </c>
      <c r="W1772">
        <v>0</v>
      </c>
      <c r="X1772">
        <v>101</v>
      </c>
      <c r="Y1772">
        <v>16</v>
      </c>
      <c r="Z1772">
        <v>2</v>
      </c>
      <c r="AA1772">
        <v>0</v>
      </c>
      <c r="AB1772">
        <v>5</v>
      </c>
      <c r="AC1772">
        <v>3</v>
      </c>
      <c r="AD1772">
        <v>0</v>
      </c>
      <c r="AE1772">
        <v>111</v>
      </c>
      <c r="AF1772">
        <v>1</v>
      </c>
      <c r="AG1772">
        <v>118</v>
      </c>
      <c r="AH1772">
        <v>0</v>
      </c>
      <c r="AI1772" t="s">
        <v>74</v>
      </c>
      <c r="AJ1772">
        <v>0</v>
      </c>
      <c r="AK1772">
        <v>14</v>
      </c>
      <c r="AL1772">
        <v>105</v>
      </c>
      <c r="AM1772">
        <v>0</v>
      </c>
      <c r="AN1772">
        <v>119</v>
      </c>
      <c r="AO1772">
        <v>0.92436974789915971</v>
      </c>
      <c r="AP1772">
        <v>7.5630252100840331E-2</v>
      </c>
      <c r="AQ1772">
        <v>0</v>
      </c>
      <c r="AR1772">
        <v>5.0420168067226892E-2</v>
      </c>
      <c r="AS1772">
        <v>0.1260504201680672</v>
      </c>
      <c r="AT1772">
        <v>0.24369747899159661</v>
      </c>
      <c r="AU1772">
        <v>0.16806722689075629</v>
      </c>
      <c r="AV1772">
        <v>0.15126050420168069</v>
      </c>
      <c r="AW1772">
        <v>7.5630252100840331E-2</v>
      </c>
      <c r="AX1772">
        <v>6.7226890756302518E-2</v>
      </c>
      <c r="AY1772">
        <v>6.7226890756302518E-2</v>
      </c>
      <c r="AZ1772">
        <v>4.2016806722689079E-2</v>
      </c>
      <c r="BA1772">
        <v>0</v>
      </c>
      <c r="BB1772">
        <v>8.4033613445378148E-3</v>
      </c>
      <c r="BC1772">
        <v>0</v>
      </c>
      <c r="BD1772">
        <v>0.92436974789915971</v>
      </c>
      <c r="BE1772">
        <v>7.5630252100840331E-2</v>
      </c>
      <c r="BF1772">
        <v>0</v>
      </c>
      <c r="BG1772">
        <v>0.84873949579831931</v>
      </c>
      <c r="BH1772">
        <v>0.13445378151260501</v>
      </c>
      <c r="BI1772">
        <v>1.680672268907563E-2</v>
      </c>
      <c r="BJ1772">
        <v>0</v>
      </c>
      <c r="BK1772">
        <v>4.2016806722689079E-2</v>
      </c>
      <c r="BL1772">
        <v>2.5210084033613449E-2</v>
      </c>
      <c r="BM1772">
        <v>0</v>
      </c>
      <c r="BN1772">
        <v>0.9327731092436975</v>
      </c>
      <c r="BO1772">
        <v>8.4033613445378148E-3</v>
      </c>
      <c r="BP1772">
        <v>0.99159663865546221</v>
      </c>
      <c r="BQ1772">
        <v>0</v>
      </c>
      <c r="BR1772">
        <v>0</v>
      </c>
      <c r="BS1772">
        <v>0</v>
      </c>
      <c r="BT1772">
        <v>0.1176470588235294</v>
      </c>
      <c r="BU1772">
        <v>0.88235294117647056</v>
      </c>
      <c r="BV1772">
        <v>0</v>
      </c>
      <c r="BW1772">
        <v>1</v>
      </c>
      <c r="BX1772" t="s">
        <v>3042</v>
      </c>
      <c r="BY1772">
        <v>3896</v>
      </c>
      <c r="BZ1772">
        <v>3.054414784394251E-2</v>
      </c>
      <c r="CA1772">
        <v>0</v>
      </c>
    </row>
    <row r="1773" spans="1:79" customFormat="1" x14ac:dyDescent="0.25">
      <c r="A1773" t="s">
        <v>3046</v>
      </c>
      <c r="B1773" t="s">
        <v>356</v>
      </c>
      <c r="C1773" t="s">
        <v>43</v>
      </c>
      <c r="D1773" t="s">
        <v>953</v>
      </c>
      <c r="E1773">
        <v>2022</v>
      </c>
      <c r="F1773">
        <v>1136</v>
      </c>
      <c r="G1773">
        <v>94</v>
      </c>
      <c r="H1773">
        <v>0</v>
      </c>
      <c r="I1773">
        <v>23</v>
      </c>
      <c r="J1773">
        <v>177</v>
      </c>
      <c r="K1773">
        <v>275</v>
      </c>
      <c r="L1773">
        <v>226</v>
      </c>
      <c r="M1773">
        <v>141</v>
      </c>
      <c r="N1773">
        <v>132</v>
      </c>
      <c r="O1773">
        <v>109</v>
      </c>
      <c r="P1773">
        <v>103</v>
      </c>
      <c r="Q1773">
        <v>34</v>
      </c>
      <c r="R1773">
        <v>10</v>
      </c>
      <c r="S1773">
        <v>0</v>
      </c>
      <c r="T1773">
        <v>0</v>
      </c>
      <c r="U1773">
        <v>1178</v>
      </c>
      <c r="V1773">
        <v>52</v>
      </c>
      <c r="W1773">
        <v>0</v>
      </c>
      <c r="X1773">
        <v>865</v>
      </c>
      <c r="Y1773">
        <v>318</v>
      </c>
      <c r="Z1773">
        <v>47</v>
      </c>
      <c r="AA1773">
        <v>0</v>
      </c>
      <c r="AB1773">
        <v>8</v>
      </c>
      <c r="AC1773">
        <v>11</v>
      </c>
      <c r="AD1773">
        <v>0</v>
      </c>
      <c r="AE1773">
        <v>1211</v>
      </c>
      <c r="AF1773">
        <v>8</v>
      </c>
      <c r="AG1773">
        <v>1156</v>
      </c>
      <c r="AH1773">
        <v>66</v>
      </c>
      <c r="AI1773" t="s">
        <v>74</v>
      </c>
      <c r="AJ1773">
        <v>0</v>
      </c>
      <c r="AK1773">
        <v>222</v>
      </c>
      <c r="AL1773">
        <v>1008</v>
      </c>
      <c r="AM1773">
        <v>0</v>
      </c>
      <c r="AN1773">
        <v>1230</v>
      </c>
      <c r="AO1773">
        <v>0.92357723577235773</v>
      </c>
      <c r="AP1773">
        <v>7.642276422764227E-2</v>
      </c>
      <c r="AQ1773">
        <v>0</v>
      </c>
      <c r="AR1773">
        <v>1.8699186991869919E-2</v>
      </c>
      <c r="AS1773">
        <v>0.14390243902439021</v>
      </c>
      <c r="AT1773">
        <v>0.22357723577235769</v>
      </c>
      <c r="AU1773">
        <v>0.18373983739837399</v>
      </c>
      <c r="AV1773">
        <v>0.11463414634146341</v>
      </c>
      <c r="AW1773">
        <v>0.10731707317073171</v>
      </c>
      <c r="AX1773">
        <v>8.8617886178861793E-2</v>
      </c>
      <c r="AY1773">
        <v>8.3739837398373984E-2</v>
      </c>
      <c r="AZ1773">
        <v>2.764227642276423E-2</v>
      </c>
      <c r="BA1773">
        <v>0</v>
      </c>
      <c r="BB1773">
        <v>8.130081300813009E-3</v>
      </c>
      <c r="BC1773">
        <v>0</v>
      </c>
      <c r="BD1773">
        <v>0.95772357723577239</v>
      </c>
      <c r="BE1773">
        <v>4.2276422764227641E-2</v>
      </c>
      <c r="BF1773">
        <v>0</v>
      </c>
      <c r="BG1773">
        <v>0.7032520325203252</v>
      </c>
      <c r="BH1773">
        <v>0.25853658536585372</v>
      </c>
      <c r="BI1773">
        <v>3.8211382113821142E-2</v>
      </c>
      <c r="BJ1773">
        <v>0</v>
      </c>
      <c r="BK1773">
        <v>6.5040650406504056E-3</v>
      </c>
      <c r="BL1773">
        <v>8.9430894308943094E-3</v>
      </c>
      <c r="BM1773">
        <v>0</v>
      </c>
      <c r="BN1773">
        <v>0.98455284552845523</v>
      </c>
      <c r="BO1773">
        <v>6.5040650406504056E-3</v>
      </c>
      <c r="BP1773">
        <v>0.93983739837398372</v>
      </c>
      <c r="BQ1773">
        <v>5.3658536585365853E-2</v>
      </c>
      <c r="BR1773">
        <v>0</v>
      </c>
      <c r="BS1773">
        <v>0</v>
      </c>
      <c r="BT1773">
        <v>0.1804878048780488</v>
      </c>
      <c r="BU1773">
        <v>0.81951219512195117</v>
      </c>
      <c r="BV1773">
        <v>0</v>
      </c>
      <c r="BW1773">
        <v>1</v>
      </c>
      <c r="BX1773" t="s">
        <v>3042</v>
      </c>
      <c r="BY1773">
        <v>3896</v>
      </c>
      <c r="BZ1773">
        <v>0.31570841889117041</v>
      </c>
      <c r="CA1773">
        <v>0</v>
      </c>
    </row>
    <row r="1774" spans="1:79" customFormat="1" x14ac:dyDescent="0.25">
      <c r="A1774" t="s">
        <v>3047</v>
      </c>
      <c r="B1774" t="s">
        <v>356</v>
      </c>
      <c r="C1774" t="s">
        <v>187</v>
      </c>
      <c r="D1774" t="s">
        <v>44</v>
      </c>
      <c r="E1774">
        <v>2022</v>
      </c>
      <c r="F1774">
        <v>55</v>
      </c>
      <c r="G1774">
        <v>3</v>
      </c>
      <c r="H1774">
        <v>0</v>
      </c>
      <c r="I1774">
        <v>1</v>
      </c>
      <c r="J1774">
        <v>12</v>
      </c>
      <c r="K1774">
        <v>15</v>
      </c>
      <c r="L1774">
        <v>15</v>
      </c>
      <c r="M1774">
        <v>7</v>
      </c>
      <c r="N1774">
        <v>5</v>
      </c>
      <c r="O1774">
        <v>3</v>
      </c>
      <c r="P1774">
        <v>0</v>
      </c>
      <c r="Q1774">
        <v>0</v>
      </c>
      <c r="R1774">
        <v>0</v>
      </c>
      <c r="S1774">
        <v>0</v>
      </c>
      <c r="T1774">
        <v>0</v>
      </c>
      <c r="U1774">
        <v>57</v>
      </c>
      <c r="V1774">
        <v>1</v>
      </c>
      <c r="W1774">
        <v>0</v>
      </c>
      <c r="X1774">
        <v>36</v>
      </c>
      <c r="Y1774">
        <v>21</v>
      </c>
      <c r="Z1774">
        <v>0</v>
      </c>
      <c r="AA1774">
        <v>1</v>
      </c>
      <c r="AB1774">
        <v>0</v>
      </c>
      <c r="AC1774">
        <v>3</v>
      </c>
      <c r="AD1774">
        <v>0</v>
      </c>
      <c r="AE1774">
        <v>55</v>
      </c>
      <c r="AF1774">
        <v>3</v>
      </c>
      <c r="AG1774">
        <v>54</v>
      </c>
      <c r="AH1774">
        <v>1</v>
      </c>
      <c r="AI1774">
        <v>0</v>
      </c>
      <c r="AJ1774">
        <v>0</v>
      </c>
      <c r="AK1774">
        <v>14</v>
      </c>
      <c r="AL1774">
        <v>43</v>
      </c>
      <c r="AM1774">
        <v>1</v>
      </c>
      <c r="AN1774">
        <v>58</v>
      </c>
      <c r="AO1774">
        <v>0.94827586206896552</v>
      </c>
      <c r="AP1774">
        <v>5.1724137931034482E-2</v>
      </c>
      <c r="AQ1774">
        <v>0</v>
      </c>
      <c r="AR1774">
        <v>1.7241379310344831E-2</v>
      </c>
      <c r="AS1774">
        <v>0.2068965517241379</v>
      </c>
      <c r="AT1774">
        <v>0.25862068965517238</v>
      </c>
      <c r="AU1774">
        <v>0.25862068965517238</v>
      </c>
      <c r="AV1774">
        <v>0.1206896551724138</v>
      </c>
      <c r="AW1774">
        <v>8.6206896551724144E-2</v>
      </c>
      <c r="AX1774">
        <v>5.1724137931034482E-2</v>
      </c>
      <c r="AY1774">
        <v>0</v>
      </c>
      <c r="AZ1774">
        <v>0</v>
      </c>
      <c r="BA1774">
        <v>0</v>
      </c>
      <c r="BB1774">
        <v>0</v>
      </c>
      <c r="BC1774">
        <v>0</v>
      </c>
      <c r="BD1774">
        <v>0.98275862068965514</v>
      </c>
      <c r="BE1774">
        <v>1.7241379310344831E-2</v>
      </c>
      <c r="BF1774">
        <v>0</v>
      </c>
      <c r="BG1774">
        <v>0.62068965517241381</v>
      </c>
      <c r="BH1774">
        <v>0.36206896551724138</v>
      </c>
      <c r="BI1774">
        <v>0</v>
      </c>
      <c r="BJ1774">
        <v>1.7241379310344831E-2</v>
      </c>
      <c r="BK1774">
        <v>0</v>
      </c>
      <c r="BL1774">
        <v>5.1724137931034482E-2</v>
      </c>
      <c r="BM1774">
        <v>0</v>
      </c>
      <c r="BN1774">
        <v>0.94827586206896552</v>
      </c>
      <c r="BO1774">
        <v>5.1724137931034482E-2</v>
      </c>
      <c r="BP1774">
        <v>0.93103448275862066</v>
      </c>
      <c r="BQ1774">
        <v>1.7241379310344831E-2</v>
      </c>
      <c r="BR1774">
        <v>0</v>
      </c>
      <c r="BS1774">
        <v>0</v>
      </c>
      <c r="BT1774">
        <v>0.2413793103448276</v>
      </c>
      <c r="BU1774">
        <v>0.74137931034482762</v>
      </c>
      <c r="BV1774">
        <v>1.7241379310344831E-2</v>
      </c>
      <c r="BW1774">
        <v>1</v>
      </c>
      <c r="BX1774" t="s">
        <v>3048</v>
      </c>
      <c r="BY1774">
        <v>58</v>
      </c>
      <c r="BZ1774">
        <v>1</v>
      </c>
      <c r="CA1774">
        <v>0</v>
      </c>
    </row>
    <row r="1775" spans="1:79" customFormat="1" x14ac:dyDescent="0.25">
      <c r="A1775" t="s">
        <v>3049</v>
      </c>
      <c r="B1775" t="s">
        <v>356</v>
      </c>
      <c r="C1775" t="s">
        <v>187</v>
      </c>
      <c r="D1775" t="s">
        <v>947</v>
      </c>
      <c r="E1775">
        <v>2022</v>
      </c>
      <c r="F1775">
        <v>33</v>
      </c>
      <c r="G1775">
        <v>3</v>
      </c>
      <c r="H1775">
        <v>0</v>
      </c>
      <c r="I1775">
        <v>1</v>
      </c>
      <c r="J1775">
        <v>6</v>
      </c>
      <c r="K1775">
        <v>11</v>
      </c>
      <c r="L1775">
        <v>12</v>
      </c>
      <c r="M1775">
        <v>4</v>
      </c>
      <c r="N1775">
        <v>1</v>
      </c>
      <c r="O1775">
        <v>1</v>
      </c>
      <c r="P1775">
        <v>0</v>
      </c>
      <c r="Q1775">
        <v>0</v>
      </c>
      <c r="R1775">
        <v>0</v>
      </c>
      <c r="S1775">
        <v>0</v>
      </c>
      <c r="T1775">
        <v>0</v>
      </c>
      <c r="U1775">
        <v>35</v>
      </c>
      <c r="V1775">
        <v>1</v>
      </c>
      <c r="W1775">
        <v>0</v>
      </c>
      <c r="X1775">
        <v>26</v>
      </c>
      <c r="Y1775">
        <v>9</v>
      </c>
      <c r="Z1775">
        <v>0</v>
      </c>
      <c r="AA1775">
        <v>1</v>
      </c>
      <c r="AB1775">
        <v>0</v>
      </c>
      <c r="AC1775">
        <v>0</v>
      </c>
      <c r="AD1775">
        <v>0</v>
      </c>
      <c r="AE1775">
        <v>36</v>
      </c>
      <c r="AF1775">
        <v>0</v>
      </c>
      <c r="AG1775">
        <v>36</v>
      </c>
      <c r="AH1775">
        <v>0</v>
      </c>
      <c r="AI1775">
        <v>0</v>
      </c>
      <c r="AJ1775">
        <v>0</v>
      </c>
      <c r="AK1775">
        <v>13</v>
      </c>
      <c r="AL1775">
        <v>22</v>
      </c>
      <c r="AM1775">
        <v>1</v>
      </c>
      <c r="AN1775">
        <v>36</v>
      </c>
      <c r="AO1775">
        <v>0.91666666666666663</v>
      </c>
      <c r="AP1775">
        <v>8.3333333333333329E-2</v>
      </c>
      <c r="AQ1775">
        <v>0</v>
      </c>
      <c r="AR1775">
        <v>2.777777777777778E-2</v>
      </c>
      <c r="AS1775">
        <v>0.16666666666666671</v>
      </c>
      <c r="AT1775">
        <v>0.30555555555555558</v>
      </c>
      <c r="AU1775">
        <v>0.33333333333333331</v>
      </c>
      <c r="AV1775">
        <v>0.1111111111111111</v>
      </c>
      <c r="AW1775">
        <v>2.777777777777778E-2</v>
      </c>
      <c r="AX1775">
        <v>2.777777777777778E-2</v>
      </c>
      <c r="AY1775">
        <v>0</v>
      </c>
      <c r="AZ1775">
        <v>0</v>
      </c>
      <c r="BA1775">
        <v>0</v>
      </c>
      <c r="BB1775">
        <v>0</v>
      </c>
      <c r="BC1775">
        <v>0</v>
      </c>
      <c r="BD1775">
        <v>0.97222222222222221</v>
      </c>
      <c r="BE1775">
        <v>2.777777777777778E-2</v>
      </c>
      <c r="BF1775">
        <v>0</v>
      </c>
      <c r="BG1775">
        <v>0.72222222222222221</v>
      </c>
      <c r="BH1775">
        <v>0.25</v>
      </c>
      <c r="BI1775">
        <v>0</v>
      </c>
      <c r="BJ1775">
        <v>2.777777777777778E-2</v>
      </c>
      <c r="BK1775">
        <v>0</v>
      </c>
      <c r="BL1775">
        <v>0</v>
      </c>
      <c r="BM1775">
        <v>0</v>
      </c>
      <c r="BN1775">
        <v>1</v>
      </c>
      <c r="BO1775">
        <v>0</v>
      </c>
      <c r="BP1775">
        <v>1</v>
      </c>
      <c r="BQ1775">
        <v>0</v>
      </c>
      <c r="BR1775">
        <v>0</v>
      </c>
      <c r="BS1775">
        <v>0</v>
      </c>
      <c r="BT1775">
        <v>0.3611111111111111</v>
      </c>
      <c r="BU1775">
        <v>0.61111111111111116</v>
      </c>
      <c r="BV1775">
        <v>2.777777777777778E-2</v>
      </c>
      <c r="BW1775">
        <v>1</v>
      </c>
      <c r="BX1775" t="s">
        <v>3048</v>
      </c>
      <c r="BY1775">
        <v>58</v>
      </c>
      <c r="BZ1775">
        <v>0.62068965517241381</v>
      </c>
      <c r="CA1775">
        <v>0</v>
      </c>
    </row>
    <row r="1776" spans="1:79" customFormat="1" x14ac:dyDescent="0.25">
      <c r="A1776" t="s">
        <v>3050</v>
      </c>
      <c r="B1776" t="s">
        <v>356</v>
      </c>
      <c r="C1776" t="s">
        <v>187</v>
      </c>
      <c r="D1776" t="s">
        <v>949</v>
      </c>
      <c r="E1776">
        <v>2022</v>
      </c>
      <c r="F1776">
        <v>7</v>
      </c>
      <c r="G1776">
        <v>0</v>
      </c>
      <c r="H1776">
        <v>0</v>
      </c>
      <c r="I1776">
        <v>0</v>
      </c>
      <c r="J1776">
        <v>2</v>
      </c>
      <c r="K1776">
        <v>0</v>
      </c>
      <c r="L1776">
        <v>2</v>
      </c>
      <c r="M1776">
        <v>1</v>
      </c>
      <c r="N1776">
        <v>2</v>
      </c>
      <c r="O1776">
        <v>0</v>
      </c>
      <c r="P1776">
        <v>0</v>
      </c>
      <c r="Q1776">
        <v>0</v>
      </c>
      <c r="R1776">
        <v>0</v>
      </c>
      <c r="S1776">
        <v>0</v>
      </c>
      <c r="T1776">
        <v>0</v>
      </c>
      <c r="U1776">
        <v>7</v>
      </c>
      <c r="V1776">
        <v>0</v>
      </c>
      <c r="W1776">
        <v>0</v>
      </c>
      <c r="X1776">
        <v>4</v>
      </c>
      <c r="Y1776">
        <v>3</v>
      </c>
      <c r="Z1776">
        <v>0</v>
      </c>
      <c r="AA1776">
        <v>0</v>
      </c>
      <c r="AB1776">
        <v>0</v>
      </c>
      <c r="AC1776">
        <v>1</v>
      </c>
      <c r="AD1776">
        <v>0</v>
      </c>
      <c r="AE1776">
        <v>6</v>
      </c>
      <c r="AF1776">
        <v>0</v>
      </c>
      <c r="AG1776">
        <v>7</v>
      </c>
      <c r="AH1776">
        <v>0</v>
      </c>
      <c r="AI1776">
        <v>0</v>
      </c>
      <c r="AJ1776">
        <v>0</v>
      </c>
      <c r="AK1776">
        <v>0</v>
      </c>
      <c r="AL1776">
        <v>7</v>
      </c>
      <c r="AM1776">
        <v>0</v>
      </c>
      <c r="AN1776">
        <v>7</v>
      </c>
      <c r="AO1776">
        <v>1</v>
      </c>
      <c r="AP1776">
        <v>0</v>
      </c>
      <c r="AQ1776">
        <v>0</v>
      </c>
      <c r="AR1776">
        <v>0</v>
      </c>
      <c r="AS1776">
        <v>0.2857142857142857</v>
      </c>
      <c r="AT1776">
        <v>0</v>
      </c>
      <c r="AU1776">
        <v>0.2857142857142857</v>
      </c>
      <c r="AV1776">
        <v>0.14285714285714279</v>
      </c>
      <c r="AW1776">
        <v>0.2857142857142857</v>
      </c>
      <c r="AX1776">
        <v>0</v>
      </c>
      <c r="AY1776">
        <v>0</v>
      </c>
      <c r="AZ1776">
        <v>0</v>
      </c>
      <c r="BA1776">
        <v>0</v>
      </c>
      <c r="BB1776">
        <v>0</v>
      </c>
      <c r="BC1776">
        <v>0</v>
      </c>
      <c r="BD1776">
        <v>1</v>
      </c>
      <c r="BE1776">
        <v>0</v>
      </c>
      <c r="BF1776">
        <v>0</v>
      </c>
      <c r="BG1776">
        <v>0.5714285714285714</v>
      </c>
      <c r="BH1776">
        <v>0.42857142857142849</v>
      </c>
      <c r="BI1776">
        <v>0</v>
      </c>
      <c r="BJ1776">
        <v>0</v>
      </c>
      <c r="BK1776">
        <v>0</v>
      </c>
      <c r="BL1776">
        <v>0.14285714285714279</v>
      </c>
      <c r="BM1776">
        <v>0</v>
      </c>
      <c r="BN1776">
        <v>0.8571428571428571</v>
      </c>
      <c r="BO1776">
        <v>0</v>
      </c>
      <c r="BP1776">
        <v>1</v>
      </c>
      <c r="BQ1776">
        <v>0</v>
      </c>
      <c r="BR1776">
        <v>0</v>
      </c>
      <c r="BS1776">
        <v>0</v>
      </c>
      <c r="BT1776">
        <v>0</v>
      </c>
      <c r="BU1776">
        <v>1</v>
      </c>
      <c r="BV1776">
        <v>0</v>
      </c>
      <c r="BW1776">
        <v>1</v>
      </c>
      <c r="BX1776" t="s">
        <v>3048</v>
      </c>
      <c r="BY1776">
        <v>58</v>
      </c>
      <c r="BZ1776">
        <v>0.1206896551724138</v>
      </c>
      <c r="CA1776">
        <v>0</v>
      </c>
    </row>
    <row r="1777" spans="1:79" customFormat="1" x14ac:dyDescent="0.25">
      <c r="A1777" t="s">
        <v>3051</v>
      </c>
      <c r="B1777" t="s">
        <v>356</v>
      </c>
      <c r="C1777" t="s">
        <v>187</v>
      </c>
      <c r="D1777" t="s">
        <v>951</v>
      </c>
      <c r="E1777">
        <v>2022</v>
      </c>
      <c r="F1777">
        <v>5</v>
      </c>
      <c r="G1777">
        <v>0</v>
      </c>
      <c r="H1777">
        <v>0</v>
      </c>
      <c r="I1777">
        <v>0</v>
      </c>
      <c r="J1777">
        <v>2</v>
      </c>
      <c r="K1777">
        <v>0</v>
      </c>
      <c r="L1777">
        <v>1</v>
      </c>
      <c r="M1777">
        <v>0</v>
      </c>
      <c r="N1777">
        <v>2</v>
      </c>
      <c r="O1777">
        <v>0</v>
      </c>
      <c r="P1777">
        <v>0</v>
      </c>
      <c r="Q1777">
        <v>0</v>
      </c>
      <c r="R1777">
        <v>0</v>
      </c>
      <c r="S1777">
        <v>0</v>
      </c>
      <c r="T1777">
        <v>0</v>
      </c>
      <c r="U1777">
        <v>5</v>
      </c>
      <c r="V1777">
        <v>0</v>
      </c>
      <c r="W1777">
        <v>0</v>
      </c>
      <c r="X1777">
        <v>2</v>
      </c>
      <c r="Y1777">
        <v>3</v>
      </c>
      <c r="Z1777">
        <v>0</v>
      </c>
      <c r="AA1777">
        <v>0</v>
      </c>
      <c r="AB1777">
        <v>0</v>
      </c>
      <c r="AC1777">
        <v>1</v>
      </c>
      <c r="AD1777">
        <v>0</v>
      </c>
      <c r="AE1777">
        <v>4</v>
      </c>
      <c r="AF1777">
        <v>0</v>
      </c>
      <c r="AG1777">
        <v>5</v>
      </c>
      <c r="AH1777">
        <v>0</v>
      </c>
      <c r="AI1777">
        <v>0</v>
      </c>
      <c r="AJ1777">
        <v>0</v>
      </c>
      <c r="AK1777">
        <v>1</v>
      </c>
      <c r="AL1777">
        <v>4</v>
      </c>
      <c r="AM1777">
        <v>0</v>
      </c>
      <c r="AN1777">
        <v>5</v>
      </c>
      <c r="AO1777">
        <v>1</v>
      </c>
      <c r="AP1777">
        <v>0</v>
      </c>
      <c r="AQ1777">
        <v>0</v>
      </c>
      <c r="AR1777">
        <v>0</v>
      </c>
      <c r="AS1777">
        <v>0.4</v>
      </c>
      <c r="AT1777">
        <v>0</v>
      </c>
      <c r="AU1777">
        <v>0.2</v>
      </c>
      <c r="AV1777">
        <v>0</v>
      </c>
      <c r="AW1777">
        <v>0.4</v>
      </c>
      <c r="AX1777">
        <v>0</v>
      </c>
      <c r="AY1777">
        <v>0</v>
      </c>
      <c r="AZ1777">
        <v>0</v>
      </c>
      <c r="BA1777">
        <v>0</v>
      </c>
      <c r="BB1777">
        <v>0</v>
      </c>
      <c r="BC1777">
        <v>0</v>
      </c>
      <c r="BD1777">
        <v>1</v>
      </c>
      <c r="BE1777">
        <v>0</v>
      </c>
      <c r="BF1777">
        <v>0</v>
      </c>
      <c r="BG1777">
        <v>0.4</v>
      </c>
      <c r="BH1777">
        <v>0.6</v>
      </c>
      <c r="BI1777">
        <v>0</v>
      </c>
      <c r="BJ1777">
        <v>0</v>
      </c>
      <c r="BK1777">
        <v>0</v>
      </c>
      <c r="BL1777">
        <v>0.2</v>
      </c>
      <c r="BM1777">
        <v>0</v>
      </c>
      <c r="BN1777">
        <v>0.8</v>
      </c>
      <c r="BO1777">
        <v>0</v>
      </c>
      <c r="BP1777">
        <v>1</v>
      </c>
      <c r="BQ1777">
        <v>0</v>
      </c>
      <c r="BR1777">
        <v>0</v>
      </c>
      <c r="BS1777">
        <v>0</v>
      </c>
      <c r="BT1777">
        <v>0.2</v>
      </c>
      <c r="BU1777">
        <v>0.8</v>
      </c>
      <c r="BV1777">
        <v>0</v>
      </c>
      <c r="BW1777">
        <v>1</v>
      </c>
      <c r="BX1777" t="s">
        <v>3048</v>
      </c>
      <c r="BY1777">
        <v>58</v>
      </c>
      <c r="BZ1777">
        <v>8.6206896551724144E-2</v>
      </c>
      <c r="CA1777">
        <v>0</v>
      </c>
    </row>
    <row r="1778" spans="1:79" customFormat="1" x14ac:dyDescent="0.25">
      <c r="A1778" t="s">
        <v>3052</v>
      </c>
      <c r="B1778" t="s">
        <v>356</v>
      </c>
      <c r="C1778" t="s">
        <v>187</v>
      </c>
      <c r="D1778" t="s">
        <v>953</v>
      </c>
      <c r="E1778">
        <v>2022</v>
      </c>
      <c r="F1778">
        <v>10</v>
      </c>
      <c r="G1778">
        <v>0</v>
      </c>
      <c r="H1778">
        <v>0</v>
      </c>
      <c r="I1778">
        <v>0</v>
      </c>
      <c r="J1778">
        <v>2</v>
      </c>
      <c r="K1778">
        <v>4</v>
      </c>
      <c r="L1778">
        <v>0</v>
      </c>
      <c r="M1778">
        <v>2</v>
      </c>
      <c r="N1778">
        <v>0</v>
      </c>
      <c r="O1778">
        <v>2</v>
      </c>
      <c r="P1778">
        <v>0</v>
      </c>
      <c r="Q1778">
        <v>0</v>
      </c>
      <c r="R1778">
        <v>0</v>
      </c>
      <c r="S1778">
        <v>0</v>
      </c>
      <c r="T1778">
        <v>0</v>
      </c>
      <c r="U1778">
        <v>10</v>
      </c>
      <c r="V1778">
        <v>0</v>
      </c>
      <c r="W1778">
        <v>0</v>
      </c>
      <c r="X1778">
        <v>4</v>
      </c>
      <c r="Y1778">
        <v>6</v>
      </c>
      <c r="Z1778">
        <v>0</v>
      </c>
      <c r="AA1778">
        <v>0</v>
      </c>
      <c r="AB1778">
        <v>0</v>
      </c>
      <c r="AC1778">
        <v>1</v>
      </c>
      <c r="AD1778">
        <v>0</v>
      </c>
      <c r="AE1778">
        <v>9</v>
      </c>
      <c r="AF1778">
        <v>3</v>
      </c>
      <c r="AG1778">
        <v>6</v>
      </c>
      <c r="AH1778">
        <v>1</v>
      </c>
      <c r="AI1778">
        <v>0</v>
      </c>
      <c r="AJ1778">
        <v>0</v>
      </c>
      <c r="AK1778">
        <v>0</v>
      </c>
      <c r="AL1778">
        <v>10</v>
      </c>
      <c r="AM1778">
        <v>0</v>
      </c>
      <c r="AN1778">
        <v>10</v>
      </c>
      <c r="AO1778">
        <v>1</v>
      </c>
      <c r="AP1778">
        <v>0</v>
      </c>
      <c r="AQ1778">
        <v>0</v>
      </c>
      <c r="AR1778">
        <v>0</v>
      </c>
      <c r="AS1778">
        <v>0.2</v>
      </c>
      <c r="AT1778">
        <v>0.4</v>
      </c>
      <c r="AU1778">
        <v>0</v>
      </c>
      <c r="AV1778">
        <v>0.2</v>
      </c>
      <c r="AW1778">
        <v>0</v>
      </c>
      <c r="AX1778">
        <v>0.2</v>
      </c>
      <c r="AY1778">
        <v>0</v>
      </c>
      <c r="AZ1778">
        <v>0</v>
      </c>
      <c r="BA1778">
        <v>0</v>
      </c>
      <c r="BB1778">
        <v>0</v>
      </c>
      <c r="BC1778">
        <v>0</v>
      </c>
      <c r="BD1778">
        <v>1</v>
      </c>
      <c r="BE1778">
        <v>0</v>
      </c>
      <c r="BF1778">
        <v>0</v>
      </c>
      <c r="BG1778">
        <v>0.4</v>
      </c>
      <c r="BH1778">
        <v>0.6</v>
      </c>
      <c r="BI1778">
        <v>0</v>
      </c>
      <c r="BJ1778">
        <v>0</v>
      </c>
      <c r="BK1778">
        <v>0</v>
      </c>
      <c r="BL1778">
        <v>0.1</v>
      </c>
      <c r="BM1778">
        <v>0</v>
      </c>
      <c r="BN1778">
        <v>0.9</v>
      </c>
      <c r="BO1778">
        <v>0.3</v>
      </c>
      <c r="BP1778">
        <v>0.6</v>
      </c>
      <c r="BQ1778">
        <v>0.1</v>
      </c>
      <c r="BR1778">
        <v>0</v>
      </c>
      <c r="BS1778">
        <v>0</v>
      </c>
      <c r="BT1778">
        <v>0</v>
      </c>
      <c r="BU1778">
        <v>1</v>
      </c>
      <c r="BV1778">
        <v>0</v>
      </c>
      <c r="BW1778">
        <v>1</v>
      </c>
      <c r="BX1778" t="s">
        <v>3048</v>
      </c>
      <c r="BY1778">
        <v>58</v>
      </c>
      <c r="BZ1778">
        <v>0.17241379310344829</v>
      </c>
      <c r="CA1778">
        <v>0</v>
      </c>
    </row>
    <row r="1779" spans="1:79" customFormat="1" x14ac:dyDescent="0.25">
      <c r="A1779" t="s">
        <v>3053</v>
      </c>
      <c r="B1779" t="s">
        <v>356</v>
      </c>
      <c r="C1779" t="s">
        <v>420</v>
      </c>
      <c r="D1779" t="s">
        <v>44</v>
      </c>
      <c r="E1779">
        <v>2022</v>
      </c>
      <c r="F1779">
        <v>1052</v>
      </c>
      <c r="G1779">
        <v>120</v>
      </c>
      <c r="H1779">
        <v>0</v>
      </c>
      <c r="I1779">
        <v>99</v>
      </c>
      <c r="J1779">
        <v>308</v>
      </c>
      <c r="K1779">
        <v>320</v>
      </c>
      <c r="L1779">
        <v>266</v>
      </c>
      <c r="M1779">
        <v>107</v>
      </c>
      <c r="N1779">
        <v>40</v>
      </c>
      <c r="O1779">
        <v>23</v>
      </c>
      <c r="P1779">
        <v>6</v>
      </c>
      <c r="Q1779">
        <v>3</v>
      </c>
      <c r="R1779">
        <v>0</v>
      </c>
      <c r="S1779">
        <v>0</v>
      </c>
      <c r="T1779">
        <v>0</v>
      </c>
      <c r="U1779">
        <v>1153</v>
      </c>
      <c r="V1779">
        <v>19</v>
      </c>
      <c r="W1779">
        <v>0</v>
      </c>
      <c r="X1779">
        <v>1090</v>
      </c>
      <c r="Y1779">
        <v>63</v>
      </c>
      <c r="Z1779">
        <v>19</v>
      </c>
      <c r="AA1779">
        <v>0</v>
      </c>
      <c r="AB1779">
        <v>25</v>
      </c>
      <c r="AC1779">
        <v>18</v>
      </c>
      <c r="AD1779">
        <v>0</v>
      </c>
      <c r="AE1779">
        <v>1129</v>
      </c>
      <c r="AF1779">
        <v>25</v>
      </c>
      <c r="AG1779">
        <v>1133</v>
      </c>
      <c r="AH1779">
        <v>14</v>
      </c>
      <c r="AI1779">
        <v>0</v>
      </c>
      <c r="AJ1779">
        <v>0</v>
      </c>
      <c r="AK1779">
        <v>156</v>
      </c>
      <c r="AL1779">
        <v>1016</v>
      </c>
      <c r="AM1779">
        <v>0</v>
      </c>
      <c r="AN1779">
        <v>1172</v>
      </c>
      <c r="AO1779">
        <v>0.89761092150170652</v>
      </c>
      <c r="AP1779">
        <v>0.1023890784982935</v>
      </c>
      <c r="AQ1779">
        <v>0</v>
      </c>
      <c r="AR1779">
        <v>8.4470989761092144E-2</v>
      </c>
      <c r="AS1779">
        <v>0.26279863481228671</v>
      </c>
      <c r="AT1779">
        <v>0.27303754266211611</v>
      </c>
      <c r="AU1779">
        <v>0.22696245733788389</v>
      </c>
      <c r="AV1779">
        <v>9.1296928327645049E-2</v>
      </c>
      <c r="AW1779">
        <v>3.4129692832764513E-2</v>
      </c>
      <c r="AX1779">
        <v>1.9624573378839591E-2</v>
      </c>
      <c r="AY1779">
        <v>5.1194539249146756E-3</v>
      </c>
      <c r="AZ1779">
        <v>2.5597269624573378E-3</v>
      </c>
      <c r="BA1779">
        <v>0</v>
      </c>
      <c r="BB1779">
        <v>0</v>
      </c>
      <c r="BC1779">
        <v>0</v>
      </c>
      <c r="BD1779">
        <v>0.9837883959044369</v>
      </c>
      <c r="BE1779">
        <v>1.6211604095563142E-2</v>
      </c>
      <c r="BF1779">
        <v>0</v>
      </c>
      <c r="BG1779">
        <v>0.93003412969283272</v>
      </c>
      <c r="BH1779">
        <v>5.3754266211604097E-2</v>
      </c>
      <c r="BI1779">
        <v>1.6211604095563142E-2</v>
      </c>
      <c r="BJ1779">
        <v>0</v>
      </c>
      <c r="BK1779">
        <v>2.1331058020477821E-2</v>
      </c>
      <c r="BL1779">
        <v>1.535836177474403E-2</v>
      </c>
      <c r="BM1779">
        <v>0</v>
      </c>
      <c r="BN1779">
        <v>0.96331058020477811</v>
      </c>
      <c r="BO1779">
        <v>2.1331058020477821E-2</v>
      </c>
      <c r="BP1779">
        <v>0.96672354948805461</v>
      </c>
      <c r="BQ1779">
        <v>1.1945392491467579E-2</v>
      </c>
      <c r="BR1779">
        <v>0</v>
      </c>
      <c r="BS1779">
        <v>0</v>
      </c>
      <c r="BT1779">
        <v>0.13310580204778161</v>
      </c>
      <c r="BU1779">
        <v>0.86689419795221845</v>
      </c>
      <c r="BV1779">
        <v>0</v>
      </c>
      <c r="BW1779">
        <v>1</v>
      </c>
      <c r="BX1779" t="s">
        <v>3054</v>
      </c>
      <c r="BY1779">
        <v>1172</v>
      </c>
      <c r="BZ1779">
        <v>1</v>
      </c>
      <c r="CA1779">
        <v>0</v>
      </c>
    </row>
    <row r="1780" spans="1:79" customFormat="1" x14ac:dyDescent="0.25">
      <c r="A1780" t="s">
        <v>3055</v>
      </c>
      <c r="B1780" t="s">
        <v>356</v>
      </c>
      <c r="C1780" t="s">
        <v>420</v>
      </c>
      <c r="D1780" t="s">
        <v>961</v>
      </c>
      <c r="E1780">
        <v>2022</v>
      </c>
      <c r="F1780" t="s">
        <v>74</v>
      </c>
      <c r="G1780" t="s">
        <v>74</v>
      </c>
      <c r="H1780" t="s">
        <v>74</v>
      </c>
      <c r="I1780" t="s">
        <v>74</v>
      </c>
      <c r="J1780" t="s">
        <v>74</v>
      </c>
      <c r="K1780" t="s">
        <v>74</v>
      </c>
      <c r="L1780" t="s">
        <v>74</v>
      </c>
      <c r="M1780" t="s">
        <v>74</v>
      </c>
      <c r="N1780" t="s">
        <v>74</v>
      </c>
      <c r="O1780" t="s">
        <v>74</v>
      </c>
      <c r="P1780" t="s">
        <v>74</v>
      </c>
      <c r="Q1780" t="s">
        <v>74</v>
      </c>
      <c r="R1780" t="s">
        <v>74</v>
      </c>
      <c r="S1780" t="s">
        <v>74</v>
      </c>
      <c r="T1780" t="s">
        <v>74</v>
      </c>
      <c r="U1780" t="s">
        <v>74</v>
      </c>
      <c r="V1780" t="s">
        <v>74</v>
      </c>
      <c r="W1780" t="s">
        <v>74</v>
      </c>
      <c r="X1780" t="s">
        <v>74</v>
      </c>
      <c r="Y1780" t="s">
        <v>74</v>
      </c>
      <c r="Z1780" t="s">
        <v>74</v>
      </c>
      <c r="AA1780" t="s">
        <v>74</v>
      </c>
      <c r="AB1780" t="s">
        <v>74</v>
      </c>
      <c r="AC1780" t="s">
        <v>74</v>
      </c>
      <c r="AD1780" t="s">
        <v>74</v>
      </c>
      <c r="AE1780" t="s">
        <v>74</v>
      </c>
      <c r="AF1780" t="s">
        <v>74</v>
      </c>
      <c r="AG1780" t="s">
        <v>74</v>
      </c>
      <c r="AH1780" t="s">
        <v>74</v>
      </c>
      <c r="AI1780" t="s">
        <v>74</v>
      </c>
      <c r="AJ1780" t="s">
        <v>74</v>
      </c>
      <c r="AK1780" t="s">
        <v>74</v>
      </c>
      <c r="AL1780" t="s">
        <v>74</v>
      </c>
      <c r="AM1780" t="s">
        <v>74</v>
      </c>
      <c r="AN1780" t="s">
        <v>74</v>
      </c>
      <c r="AO1780" t="s">
        <v>74</v>
      </c>
      <c r="AP1780" t="s">
        <v>74</v>
      </c>
      <c r="AQ1780" t="s">
        <v>74</v>
      </c>
      <c r="AR1780" t="s">
        <v>74</v>
      </c>
      <c r="AS1780" t="s">
        <v>74</v>
      </c>
      <c r="AT1780" t="s">
        <v>74</v>
      </c>
      <c r="AU1780" t="s">
        <v>74</v>
      </c>
      <c r="AV1780" t="s">
        <v>74</v>
      </c>
      <c r="AW1780" t="s">
        <v>74</v>
      </c>
      <c r="AX1780" t="s">
        <v>74</v>
      </c>
      <c r="AY1780" t="s">
        <v>74</v>
      </c>
      <c r="AZ1780" t="s">
        <v>74</v>
      </c>
      <c r="BA1780" t="s">
        <v>74</v>
      </c>
      <c r="BB1780" t="s">
        <v>74</v>
      </c>
      <c r="BC1780" t="s">
        <v>74</v>
      </c>
      <c r="BD1780" t="s">
        <v>74</v>
      </c>
      <c r="BE1780" t="s">
        <v>74</v>
      </c>
      <c r="BF1780" t="s">
        <v>74</v>
      </c>
      <c r="BG1780" t="s">
        <v>74</v>
      </c>
      <c r="BH1780" t="s">
        <v>74</v>
      </c>
      <c r="BI1780" t="s">
        <v>74</v>
      </c>
      <c r="BJ1780" t="s">
        <v>74</v>
      </c>
      <c r="BK1780" t="s">
        <v>74</v>
      </c>
      <c r="BL1780" t="s">
        <v>74</v>
      </c>
      <c r="BM1780" t="s">
        <v>74</v>
      </c>
      <c r="BN1780" t="s">
        <v>74</v>
      </c>
      <c r="BO1780" t="s">
        <v>74</v>
      </c>
      <c r="BP1780" t="s">
        <v>74</v>
      </c>
      <c r="BQ1780" t="s">
        <v>74</v>
      </c>
      <c r="BR1780" t="s">
        <v>74</v>
      </c>
      <c r="BS1780" t="s">
        <v>74</v>
      </c>
      <c r="BT1780" t="s">
        <v>74</v>
      </c>
      <c r="BU1780" t="s">
        <v>74</v>
      </c>
      <c r="BV1780" t="s">
        <v>74</v>
      </c>
      <c r="BW1780" t="s">
        <v>74</v>
      </c>
      <c r="BX1780" t="s">
        <v>3054</v>
      </c>
      <c r="BY1780" t="s">
        <v>74</v>
      </c>
      <c r="BZ1780" t="s">
        <v>74</v>
      </c>
      <c r="CA1780">
        <v>0</v>
      </c>
    </row>
    <row r="1781" spans="1:79" customFormat="1" x14ac:dyDescent="0.25">
      <c r="A1781" t="s">
        <v>3056</v>
      </c>
      <c r="B1781" t="s">
        <v>356</v>
      </c>
      <c r="C1781" t="s">
        <v>426</v>
      </c>
      <c r="D1781" t="s">
        <v>44</v>
      </c>
      <c r="E1781">
        <v>2022</v>
      </c>
      <c r="F1781">
        <v>238</v>
      </c>
      <c r="G1781">
        <v>25</v>
      </c>
      <c r="H1781">
        <v>0</v>
      </c>
      <c r="I1781">
        <v>2</v>
      </c>
      <c r="J1781">
        <v>29</v>
      </c>
      <c r="K1781">
        <v>58</v>
      </c>
      <c r="L1781">
        <v>43</v>
      </c>
      <c r="M1781">
        <v>29</v>
      </c>
      <c r="N1781">
        <v>36</v>
      </c>
      <c r="O1781">
        <v>26</v>
      </c>
      <c r="P1781">
        <v>22</v>
      </c>
      <c r="Q1781">
        <v>13</v>
      </c>
      <c r="R1781">
        <v>5</v>
      </c>
      <c r="S1781">
        <v>0</v>
      </c>
      <c r="T1781">
        <v>0</v>
      </c>
      <c r="U1781">
        <v>255</v>
      </c>
      <c r="V1781">
        <v>8</v>
      </c>
      <c r="W1781">
        <v>0</v>
      </c>
      <c r="X1781">
        <v>179</v>
      </c>
      <c r="Y1781">
        <v>53</v>
      </c>
      <c r="Z1781">
        <v>31</v>
      </c>
      <c r="AA1781">
        <v>0</v>
      </c>
      <c r="AB1781">
        <v>1</v>
      </c>
      <c r="AC1781">
        <v>2</v>
      </c>
      <c r="AD1781">
        <v>20</v>
      </c>
      <c r="AE1781">
        <v>240</v>
      </c>
      <c r="AF1781">
        <v>3</v>
      </c>
      <c r="AG1781">
        <v>236</v>
      </c>
      <c r="AH1781">
        <v>4</v>
      </c>
      <c r="AI1781">
        <v>0</v>
      </c>
      <c r="AJ1781">
        <v>20</v>
      </c>
      <c r="AK1781">
        <v>111</v>
      </c>
      <c r="AL1781">
        <v>151</v>
      </c>
      <c r="AM1781">
        <v>1</v>
      </c>
      <c r="AN1781">
        <v>263</v>
      </c>
      <c r="AO1781">
        <v>0.90494296577946765</v>
      </c>
      <c r="AP1781">
        <v>9.5057034220532313E-2</v>
      </c>
      <c r="AQ1781">
        <v>0</v>
      </c>
      <c r="AR1781">
        <v>7.6045627376425864E-3</v>
      </c>
      <c r="AS1781">
        <v>0.1102661596958175</v>
      </c>
      <c r="AT1781">
        <v>0.22053231939163501</v>
      </c>
      <c r="AU1781">
        <v>0.1634980988593156</v>
      </c>
      <c r="AV1781">
        <v>0.1102661596958175</v>
      </c>
      <c r="AW1781">
        <v>0.13688212927756649</v>
      </c>
      <c r="AX1781">
        <v>9.8859315589353611E-2</v>
      </c>
      <c r="AY1781">
        <v>8.3650190114068435E-2</v>
      </c>
      <c r="AZ1781">
        <v>4.9429657794676812E-2</v>
      </c>
      <c r="BA1781">
        <v>0</v>
      </c>
      <c r="BB1781">
        <v>1.901140684410646E-2</v>
      </c>
      <c r="BC1781">
        <v>0</v>
      </c>
      <c r="BD1781">
        <v>0.96958174904942962</v>
      </c>
      <c r="BE1781">
        <v>3.0418250950570339E-2</v>
      </c>
      <c r="BF1781">
        <v>0</v>
      </c>
      <c r="BG1781">
        <v>0.68060836501901145</v>
      </c>
      <c r="BH1781">
        <v>0.20152091254752849</v>
      </c>
      <c r="BI1781">
        <v>0.1178707224334601</v>
      </c>
      <c r="BJ1781">
        <v>0</v>
      </c>
      <c r="BK1781">
        <v>3.8022813688212932E-3</v>
      </c>
      <c r="BL1781">
        <v>7.6045627376425864E-3</v>
      </c>
      <c r="BM1781">
        <v>7.6045627376425853E-2</v>
      </c>
      <c r="BN1781">
        <v>0.9125475285171103</v>
      </c>
      <c r="BO1781">
        <v>1.140684410646388E-2</v>
      </c>
      <c r="BP1781">
        <v>0.89733840304182511</v>
      </c>
      <c r="BQ1781">
        <v>1.5209125475285169E-2</v>
      </c>
      <c r="BR1781">
        <v>0</v>
      </c>
      <c r="BS1781">
        <v>7.6045627376425853E-2</v>
      </c>
      <c r="BT1781">
        <v>0.4220532319391635</v>
      </c>
      <c r="BU1781">
        <v>0.57414448669201523</v>
      </c>
      <c r="BV1781">
        <v>3.8022813688212932E-3</v>
      </c>
      <c r="BW1781">
        <v>1</v>
      </c>
      <c r="BX1781" t="s">
        <v>3057</v>
      </c>
      <c r="BY1781">
        <v>263</v>
      </c>
      <c r="BZ1781">
        <v>1</v>
      </c>
      <c r="CA1781">
        <v>0</v>
      </c>
    </row>
    <row r="1782" spans="1:79" customFormat="1" x14ac:dyDescent="0.25">
      <c r="A1782" t="s">
        <v>3058</v>
      </c>
      <c r="B1782" t="s">
        <v>356</v>
      </c>
      <c r="C1782" t="s">
        <v>426</v>
      </c>
      <c r="D1782" t="s">
        <v>947</v>
      </c>
      <c r="E1782">
        <v>2022</v>
      </c>
      <c r="F1782">
        <v>143</v>
      </c>
      <c r="G1782">
        <v>17</v>
      </c>
      <c r="H1782">
        <v>0</v>
      </c>
      <c r="I1782">
        <v>0</v>
      </c>
      <c r="J1782">
        <v>19</v>
      </c>
      <c r="K1782">
        <v>35</v>
      </c>
      <c r="L1782">
        <v>24</v>
      </c>
      <c r="M1782">
        <v>15</v>
      </c>
      <c r="N1782">
        <v>23</v>
      </c>
      <c r="O1782">
        <v>16</v>
      </c>
      <c r="P1782">
        <v>16</v>
      </c>
      <c r="Q1782">
        <v>8</v>
      </c>
      <c r="R1782">
        <v>4</v>
      </c>
      <c r="S1782">
        <v>0</v>
      </c>
      <c r="T1782">
        <v>0</v>
      </c>
      <c r="U1782">
        <v>157</v>
      </c>
      <c r="V1782">
        <v>3</v>
      </c>
      <c r="W1782">
        <v>0</v>
      </c>
      <c r="X1782">
        <v>107</v>
      </c>
      <c r="Y1782">
        <v>37</v>
      </c>
      <c r="Z1782">
        <v>16</v>
      </c>
      <c r="AA1782">
        <v>0</v>
      </c>
      <c r="AB1782">
        <v>0</v>
      </c>
      <c r="AC1782">
        <v>2</v>
      </c>
      <c r="AD1782">
        <v>0</v>
      </c>
      <c r="AE1782">
        <v>158</v>
      </c>
      <c r="AF1782">
        <v>0</v>
      </c>
      <c r="AG1782">
        <v>160</v>
      </c>
      <c r="AH1782">
        <v>0</v>
      </c>
      <c r="AI1782">
        <v>0</v>
      </c>
      <c r="AJ1782">
        <v>0</v>
      </c>
      <c r="AK1782">
        <v>85</v>
      </c>
      <c r="AL1782">
        <v>74</v>
      </c>
      <c r="AM1782">
        <v>1</v>
      </c>
      <c r="AN1782">
        <v>160</v>
      </c>
      <c r="AO1782">
        <v>0.89375000000000004</v>
      </c>
      <c r="AP1782">
        <v>0.10625</v>
      </c>
      <c r="AQ1782">
        <v>0</v>
      </c>
      <c r="AR1782">
        <v>0</v>
      </c>
      <c r="AS1782">
        <v>0.11874999999999999</v>
      </c>
      <c r="AT1782">
        <v>0.21875</v>
      </c>
      <c r="AU1782">
        <v>0.15</v>
      </c>
      <c r="AV1782">
        <v>9.375E-2</v>
      </c>
      <c r="AW1782">
        <v>0.14374999999999999</v>
      </c>
      <c r="AX1782">
        <v>0.1</v>
      </c>
      <c r="AY1782">
        <v>0.1</v>
      </c>
      <c r="AZ1782">
        <v>0.05</v>
      </c>
      <c r="BA1782">
        <v>0</v>
      </c>
      <c r="BB1782">
        <v>2.5000000000000001E-2</v>
      </c>
      <c r="BC1782">
        <v>0</v>
      </c>
      <c r="BD1782">
        <v>0.98124999999999996</v>
      </c>
      <c r="BE1782">
        <v>1.8749999999999999E-2</v>
      </c>
      <c r="BF1782">
        <v>0</v>
      </c>
      <c r="BG1782">
        <v>0.66874999999999996</v>
      </c>
      <c r="BH1782">
        <v>0.23125000000000001</v>
      </c>
      <c r="BI1782">
        <v>0.1</v>
      </c>
      <c r="BJ1782">
        <v>0</v>
      </c>
      <c r="BK1782">
        <v>0</v>
      </c>
      <c r="BL1782">
        <v>1.2500000000000001E-2</v>
      </c>
      <c r="BM1782">
        <v>0</v>
      </c>
      <c r="BN1782">
        <v>0.98750000000000004</v>
      </c>
      <c r="BO1782">
        <v>0</v>
      </c>
      <c r="BP1782">
        <v>1</v>
      </c>
      <c r="BQ1782">
        <v>0</v>
      </c>
      <c r="BR1782">
        <v>0</v>
      </c>
      <c r="BS1782">
        <v>0</v>
      </c>
      <c r="BT1782">
        <v>0.53125</v>
      </c>
      <c r="BU1782">
        <v>0.46250000000000002</v>
      </c>
      <c r="BV1782">
        <v>6.2500000000000003E-3</v>
      </c>
      <c r="BW1782">
        <v>1</v>
      </c>
      <c r="BX1782" t="s">
        <v>3057</v>
      </c>
      <c r="BY1782">
        <v>263</v>
      </c>
      <c r="BZ1782">
        <v>0.60836501901140683</v>
      </c>
      <c r="CA1782">
        <v>0</v>
      </c>
    </row>
    <row r="1783" spans="1:79" customFormat="1" x14ac:dyDescent="0.25">
      <c r="A1783" t="s">
        <v>3059</v>
      </c>
      <c r="B1783" t="s">
        <v>356</v>
      </c>
      <c r="C1783" t="s">
        <v>426</v>
      </c>
      <c r="D1783" t="s">
        <v>949</v>
      </c>
      <c r="E1783">
        <v>2022</v>
      </c>
      <c r="F1783">
        <v>26</v>
      </c>
      <c r="G1783">
        <v>3</v>
      </c>
      <c r="H1783">
        <v>0</v>
      </c>
      <c r="I1783">
        <v>0</v>
      </c>
      <c r="J1783">
        <v>1</v>
      </c>
      <c r="K1783">
        <v>9</v>
      </c>
      <c r="L1783">
        <v>4</v>
      </c>
      <c r="M1783">
        <v>3</v>
      </c>
      <c r="N1783">
        <v>3</v>
      </c>
      <c r="O1783">
        <v>5</v>
      </c>
      <c r="P1783">
        <v>1</v>
      </c>
      <c r="Q1783">
        <v>2</v>
      </c>
      <c r="R1783">
        <v>1</v>
      </c>
      <c r="S1783">
        <v>0</v>
      </c>
      <c r="T1783">
        <v>0</v>
      </c>
      <c r="U1783">
        <v>24</v>
      </c>
      <c r="V1783">
        <v>5</v>
      </c>
      <c r="W1783">
        <v>0</v>
      </c>
      <c r="X1783">
        <v>23</v>
      </c>
      <c r="Y1783">
        <v>3</v>
      </c>
      <c r="Z1783">
        <v>3</v>
      </c>
      <c r="AA1783">
        <v>0</v>
      </c>
      <c r="AB1783">
        <v>0</v>
      </c>
      <c r="AC1783">
        <v>0</v>
      </c>
      <c r="AD1783">
        <v>0</v>
      </c>
      <c r="AE1783">
        <v>29</v>
      </c>
      <c r="AF1783">
        <v>0</v>
      </c>
      <c r="AG1783">
        <v>29</v>
      </c>
      <c r="AH1783">
        <v>0</v>
      </c>
      <c r="AI1783">
        <v>0</v>
      </c>
      <c r="AJ1783">
        <v>0</v>
      </c>
      <c r="AK1783">
        <v>6</v>
      </c>
      <c r="AL1783">
        <v>23</v>
      </c>
      <c r="AM1783">
        <v>0</v>
      </c>
      <c r="AN1783">
        <v>29</v>
      </c>
      <c r="AO1783">
        <v>0.89655172413793105</v>
      </c>
      <c r="AP1783">
        <v>0.10344827586206901</v>
      </c>
      <c r="AQ1783">
        <v>0</v>
      </c>
      <c r="AR1783">
        <v>0</v>
      </c>
      <c r="AS1783">
        <v>3.4482758620689648E-2</v>
      </c>
      <c r="AT1783">
        <v>0.31034482758620691</v>
      </c>
      <c r="AU1783">
        <v>0.13793103448275859</v>
      </c>
      <c r="AV1783">
        <v>0.10344827586206901</v>
      </c>
      <c r="AW1783">
        <v>0.10344827586206901</v>
      </c>
      <c r="AX1783">
        <v>0.17241379310344829</v>
      </c>
      <c r="AY1783">
        <v>3.4482758620689648E-2</v>
      </c>
      <c r="AZ1783">
        <v>6.8965517241379309E-2</v>
      </c>
      <c r="BA1783">
        <v>0</v>
      </c>
      <c r="BB1783">
        <v>3.4482758620689648E-2</v>
      </c>
      <c r="BC1783">
        <v>0</v>
      </c>
      <c r="BD1783">
        <v>0.82758620689655171</v>
      </c>
      <c r="BE1783">
        <v>0.17241379310344829</v>
      </c>
      <c r="BF1783">
        <v>0</v>
      </c>
      <c r="BG1783">
        <v>0.7931034482758621</v>
      </c>
      <c r="BH1783">
        <v>0.10344827586206901</v>
      </c>
      <c r="BI1783">
        <v>0.10344827586206901</v>
      </c>
      <c r="BJ1783">
        <v>0</v>
      </c>
      <c r="BK1783">
        <v>0</v>
      </c>
      <c r="BL1783">
        <v>0</v>
      </c>
      <c r="BM1783">
        <v>0</v>
      </c>
      <c r="BN1783">
        <v>1</v>
      </c>
      <c r="BO1783">
        <v>0</v>
      </c>
      <c r="BP1783">
        <v>1</v>
      </c>
      <c r="BQ1783">
        <v>0</v>
      </c>
      <c r="BR1783">
        <v>0</v>
      </c>
      <c r="BS1783">
        <v>0</v>
      </c>
      <c r="BT1783">
        <v>0.2068965517241379</v>
      </c>
      <c r="BU1783">
        <v>0.7931034482758621</v>
      </c>
      <c r="BV1783">
        <v>0</v>
      </c>
      <c r="BW1783">
        <v>1</v>
      </c>
      <c r="BX1783" t="s">
        <v>3057</v>
      </c>
      <c r="BY1783">
        <v>263</v>
      </c>
      <c r="BZ1783">
        <v>0.1102661596958175</v>
      </c>
      <c r="CA1783">
        <v>0</v>
      </c>
    </row>
    <row r="1784" spans="1:79" customFormat="1" x14ac:dyDescent="0.25">
      <c r="A1784" t="s">
        <v>3060</v>
      </c>
      <c r="B1784" t="s">
        <v>356</v>
      </c>
      <c r="C1784" t="s">
        <v>426</v>
      </c>
      <c r="D1784" t="s">
        <v>951</v>
      </c>
      <c r="E1784">
        <v>2022</v>
      </c>
      <c r="F1784">
        <v>6</v>
      </c>
      <c r="G1784">
        <v>1</v>
      </c>
      <c r="H1784">
        <v>0</v>
      </c>
      <c r="I1784">
        <v>0</v>
      </c>
      <c r="J1784">
        <v>0</v>
      </c>
      <c r="K1784">
        <v>0</v>
      </c>
      <c r="L1784">
        <v>2</v>
      </c>
      <c r="M1784">
        <v>2</v>
      </c>
      <c r="N1784">
        <v>2</v>
      </c>
      <c r="O1784">
        <v>0</v>
      </c>
      <c r="P1784">
        <v>0</v>
      </c>
      <c r="Q1784">
        <v>1</v>
      </c>
      <c r="R1784">
        <v>0</v>
      </c>
      <c r="S1784">
        <v>0</v>
      </c>
      <c r="T1784">
        <v>0</v>
      </c>
      <c r="U1784">
        <v>7</v>
      </c>
      <c r="V1784">
        <v>0</v>
      </c>
      <c r="W1784">
        <v>0</v>
      </c>
      <c r="X1784">
        <v>6</v>
      </c>
      <c r="Y1784">
        <v>0</v>
      </c>
      <c r="Z1784">
        <v>1</v>
      </c>
      <c r="AA1784">
        <v>0</v>
      </c>
      <c r="AB1784">
        <v>0</v>
      </c>
      <c r="AC1784">
        <v>0</v>
      </c>
      <c r="AD1784">
        <v>0</v>
      </c>
      <c r="AE1784">
        <v>7</v>
      </c>
      <c r="AF1784">
        <v>0</v>
      </c>
      <c r="AG1784">
        <v>7</v>
      </c>
      <c r="AH1784">
        <v>0</v>
      </c>
      <c r="AI1784">
        <v>0</v>
      </c>
      <c r="AJ1784">
        <v>0</v>
      </c>
      <c r="AK1784">
        <v>0</v>
      </c>
      <c r="AL1784">
        <v>7</v>
      </c>
      <c r="AM1784">
        <v>0</v>
      </c>
      <c r="AN1784">
        <v>7</v>
      </c>
      <c r="AO1784">
        <v>0.8571428571428571</v>
      </c>
      <c r="AP1784">
        <v>0.14285714285714279</v>
      </c>
      <c r="AQ1784">
        <v>0</v>
      </c>
      <c r="AR1784">
        <v>0</v>
      </c>
      <c r="AS1784">
        <v>0</v>
      </c>
      <c r="AT1784">
        <v>0</v>
      </c>
      <c r="AU1784">
        <v>0.2857142857142857</v>
      </c>
      <c r="AV1784">
        <v>0.2857142857142857</v>
      </c>
      <c r="AW1784">
        <v>0.2857142857142857</v>
      </c>
      <c r="AX1784">
        <v>0</v>
      </c>
      <c r="AY1784">
        <v>0</v>
      </c>
      <c r="AZ1784">
        <v>0.14285714285714279</v>
      </c>
      <c r="BA1784">
        <v>0</v>
      </c>
      <c r="BB1784">
        <v>0</v>
      </c>
      <c r="BC1784">
        <v>0</v>
      </c>
      <c r="BD1784">
        <v>1</v>
      </c>
      <c r="BE1784">
        <v>0</v>
      </c>
      <c r="BF1784">
        <v>0</v>
      </c>
      <c r="BG1784">
        <v>0.8571428571428571</v>
      </c>
      <c r="BH1784">
        <v>0</v>
      </c>
      <c r="BI1784">
        <v>0.14285714285714279</v>
      </c>
      <c r="BJ1784">
        <v>0</v>
      </c>
      <c r="BK1784">
        <v>0</v>
      </c>
      <c r="BL1784">
        <v>0</v>
      </c>
      <c r="BM1784">
        <v>0</v>
      </c>
      <c r="BN1784">
        <v>1</v>
      </c>
      <c r="BO1784">
        <v>0</v>
      </c>
      <c r="BP1784">
        <v>1</v>
      </c>
      <c r="BQ1784">
        <v>0</v>
      </c>
      <c r="BR1784">
        <v>0</v>
      </c>
      <c r="BS1784">
        <v>0</v>
      </c>
      <c r="BT1784">
        <v>0</v>
      </c>
      <c r="BU1784">
        <v>1</v>
      </c>
      <c r="BV1784">
        <v>0</v>
      </c>
      <c r="BW1784">
        <v>1</v>
      </c>
      <c r="BX1784" t="s">
        <v>3057</v>
      </c>
      <c r="BY1784">
        <v>263</v>
      </c>
      <c r="BZ1784">
        <v>2.6615969581749051E-2</v>
      </c>
      <c r="CA1784">
        <v>0</v>
      </c>
    </row>
    <row r="1785" spans="1:79" customFormat="1" x14ac:dyDescent="0.25">
      <c r="A1785" t="s">
        <v>3061</v>
      </c>
      <c r="B1785" t="s">
        <v>356</v>
      </c>
      <c r="C1785" t="s">
        <v>426</v>
      </c>
      <c r="D1785" t="s">
        <v>953</v>
      </c>
      <c r="E1785">
        <v>2022</v>
      </c>
      <c r="F1785">
        <v>45</v>
      </c>
      <c r="G1785">
        <v>2</v>
      </c>
      <c r="H1785">
        <v>0</v>
      </c>
      <c r="I1785">
        <v>0</v>
      </c>
      <c r="J1785">
        <v>5</v>
      </c>
      <c r="K1785">
        <v>10</v>
      </c>
      <c r="L1785">
        <v>11</v>
      </c>
      <c r="M1785">
        <v>8</v>
      </c>
      <c r="N1785">
        <v>6</v>
      </c>
      <c r="O1785">
        <v>3</v>
      </c>
      <c r="P1785">
        <v>3</v>
      </c>
      <c r="Q1785">
        <v>1</v>
      </c>
      <c r="R1785">
        <v>0</v>
      </c>
      <c r="S1785">
        <v>0</v>
      </c>
      <c r="T1785">
        <v>0</v>
      </c>
      <c r="U1785">
        <v>47</v>
      </c>
      <c r="V1785">
        <v>0</v>
      </c>
      <c r="W1785">
        <v>0</v>
      </c>
      <c r="X1785">
        <v>32</v>
      </c>
      <c r="Y1785">
        <v>11</v>
      </c>
      <c r="Z1785">
        <v>4</v>
      </c>
      <c r="AA1785">
        <v>0</v>
      </c>
      <c r="AB1785">
        <v>1</v>
      </c>
      <c r="AC1785">
        <v>0</v>
      </c>
      <c r="AD1785">
        <v>0</v>
      </c>
      <c r="AE1785">
        <v>46</v>
      </c>
      <c r="AF1785">
        <v>3</v>
      </c>
      <c r="AG1785">
        <v>40</v>
      </c>
      <c r="AH1785">
        <v>4</v>
      </c>
      <c r="AI1785">
        <v>0</v>
      </c>
      <c r="AJ1785">
        <v>0</v>
      </c>
      <c r="AK1785">
        <v>10</v>
      </c>
      <c r="AL1785">
        <v>37</v>
      </c>
      <c r="AM1785">
        <v>0</v>
      </c>
      <c r="AN1785">
        <v>47</v>
      </c>
      <c r="AO1785">
        <v>0.95744680851063835</v>
      </c>
      <c r="AP1785">
        <v>4.2553191489361701E-2</v>
      </c>
      <c r="AQ1785">
        <v>0</v>
      </c>
      <c r="AR1785">
        <v>0</v>
      </c>
      <c r="AS1785">
        <v>0.1063829787234043</v>
      </c>
      <c r="AT1785">
        <v>0.21276595744680851</v>
      </c>
      <c r="AU1785">
        <v>0.23404255319148939</v>
      </c>
      <c r="AV1785">
        <v>0.1702127659574468</v>
      </c>
      <c r="AW1785">
        <v>0.1276595744680851</v>
      </c>
      <c r="AX1785">
        <v>6.3829787234042548E-2</v>
      </c>
      <c r="AY1785">
        <v>6.3829787234042548E-2</v>
      </c>
      <c r="AZ1785">
        <v>2.1276595744680851E-2</v>
      </c>
      <c r="BA1785">
        <v>0</v>
      </c>
      <c r="BB1785">
        <v>0</v>
      </c>
      <c r="BC1785">
        <v>0</v>
      </c>
      <c r="BD1785">
        <v>1</v>
      </c>
      <c r="BE1785">
        <v>0</v>
      </c>
      <c r="BF1785">
        <v>0</v>
      </c>
      <c r="BG1785">
        <v>0.68085106382978722</v>
      </c>
      <c r="BH1785">
        <v>0.23404255319148939</v>
      </c>
      <c r="BI1785">
        <v>8.5106382978723402E-2</v>
      </c>
      <c r="BJ1785">
        <v>0</v>
      </c>
      <c r="BK1785">
        <v>2.1276595744680851E-2</v>
      </c>
      <c r="BL1785">
        <v>0</v>
      </c>
      <c r="BM1785">
        <v>0</v>
      </c>
      <c r="BN1785">
        <v>0.97872340425531912</v>
      </c>
      <c r="BO1785">
        <v>6.3829787234042548E-2</v>
      </c>
      <c r="BP1785">
        <v>0.85106382978723405</v>
      </c>
      <c r="BQ1785">
        <v>8.5106382978723402E-2</v>
      </c>
      <c r="BR1785">
        <v>0</v>
      </c>
      <c r="BS1785">
        <v>0</v>
      </c>
      <c r="BT1785">
        <v>0.21276595744680851</v>
      </c>
      <c r="BU1785">
        <v>0.78723404255319152</v>
      </c>
      <c r="BV1785">
        <v>0</v>
      </c>
      <c r="BW1785">
        <v>1</v>
      </c>
      <c r="BX1785" t="s">
        <v>3057</v>
      </c>
      <c r="BY1785">
        <v>263</v>
      </c>
      <c r="BZ1785">
        <v>0.17870722433460079</v>
      </c>
      <c r="CA1785">
        <v>0</v>
      </c>
    </row>
    <row r="1786" spans="1:79" customFormat="1" x14ac:dyDescent="0.25">
      <c r="A1786" t="s">
        <v>3062</v>
      </c>
      <c r="B1786" t="s">
        <v>356</v>
      </c>
      <c r="C1786" t="s">
        <v>426</v>
      </c>
      <c r="D1786" t="s">
        <v>961</v>
      </c>
      <c r="E1786">
        <v>2022</v>
      </c>
      <c r="F1786">
        <v>18</v>
      </c>
      <c r="G1786">
        <v>2</v>
      </c>
      <c r="H1786">
        <v>0</v>
      </c>
      <c r="I1786">
        <v>2</v>
      </c>
      <c r="J1786">
        <v>4</v>
      </c>
      <c r="K1786">
        <v>4</v>
      </c>
      <c r="L1786">
        <v>2</v>
      </c>
      <c r="M1786">
        <v>1</v>
      </c>
      <c r="N1786">
        <v>2</v>
      </c>
      <c r="O1786">
        <v>2</v>
      </c>
      <c r="P1786">
        <v>2</v>
      </c>
      <c r="Q1786">
        <v>1</v>
      </c>
      <c r="R1786">
        <v>0</v>
      </c>
      <c r="S1786">
        <v>0</v>
      </c>
      <c r="T1786">
        <v>0</v>
      </c>
      <c r="U1786">
        <v>20</v>
      </c>
      <c r="V1786">
        <v>0</v>
      </c>
      <c r="W1786">
        <v>0</v>
      </c>
      <c r="X1786">
        <v>11</v>
      </c>
      <c r="Y1786">
        <v>2</v>
      </c>
      <c r="Z1786">
        <v>7</v>
      </c>
      <c r="AA1786">
        <v>0</v>
      </c>
      <c r="AB1786">
        <v>0</v>
      </c>
      <c r="AC1786">
        <v>0</v>
      </c>
      <c r="AD1786">
        <v>20</v>
      </c>
      <c r="AE1786">
        <v>0</v>
      </c>
      <c r="AF1786">
        <v>0</v>
      </c>
      <c r="AG1786">
        <v>0</v>
      </c>
      <c r="AH1786">
        <v>0</v>
      </c>
      <c r="AI1786">
        <v>0</v>
      </c>
      <c r="AJ1786">
        <v>20</v>
      </c>
      <c r="AK1786">
        <v>10</v>
      </c>
      <c r="AL1786">
        <v>10</v>
      </c>
      <c r="AM1786">
        <v>0</v>
      </c>
      <c r="AN1786">
        <v>20</v>
      </c>
      <c r="AO1786">
        <v>0.9</v>
      </c>
      <c r="AP1786">
        <v>0.1</v>
      </c>
      <c r="AQ1786">
        <v>0</v>
      </c>
      <c r="AR1786">
        <v>0.1</v>
      </c>
      <c r="AS1786">
        <v>0.2</v>
      </c>
      <c r="AT1786">
        <v>0.2</v>
      </c>
      <c r="AU1786">
        <v>0.1</v>
      </c>
      <c r="AV1786">
        <v>0.05</v>
      </c>
      <c r="AW1786">
        <v>0.1</v>
      </c>
      <c r="AX1786">
        <v>0.1</v>
      </c>
      <c r="AY1786">
        <v>0.1</v>
      </c>
      <c r="AZ1786">
        <v>0.05</v>
      </c>
      <c r="BA1786">
        <v>0</v>
      </c>
      <c r="BB1786">
        <v>0</v>
      </c>
      <c r="BC1786">
        <v>0</v>
      </c>
      <c r="BD1786">
        <v>1</v>
      </c>
      <c r="BE1786">
        <v>0</v>
      </c>
      <c r="BF1786">
        <v>0</v>
      </c>
      <c r="BG1786">
        <v>0.55000000000000004</v>
      </c>
      <c r="BH1786">
        <v>0.1</v>
      </c>
      <c r="BI1786">
        <v>0.35</v>
      </c>
      <c r="BJ1786">
        <v>0</v>
      </c>
      <c r="BK1786">
        <v>0</v>
      </c>
      <c r="BL1786">
        <v>0</v>
      </c>
      <c r="BM1786">
        <v>1</v>
      </c>
      <c r="BN1786">
        <v>0</v>
      </c>
      <c r="BO1786">
        <v>0</v>
      </c>
      <c r="BP1786">
        <v>0</v>
      </c>
      <c r="BQ1786">
        <v>0</v>
      </c>
      <c r="BR1786">
        <v>0</v>
      </c>
      <c r="BS1786">
        <v>1</v>
      </c>
      <c r="BT1786">
        <v>0.5</v>
      </c>
      <c r="BU1786">
        <v>0.5</v>
      </c>
      <c r="BV1786">
        <v>0</v>
      </c>
      <c r="BW1786">
        <v>1</v>
      </c>
      <c r="BX1786" t="s">
        <v>3057</v>
      </c>
      <c r="BY1786">
        <v>263</v>
      </c>
      <c r="BZ1786">
        <v>7.6045627376425853E-2</v>
      </c>
      <c r="CA1786">
        <v>0</v>
      </c>
    </row>
    <row r="1787" spans="1:79" customFormat="1" x14ac:dyDescent="0.25">
      <c r="A1787" t="s">
        <v>3063</v>
      </c>
      <c r="B1787" t="s">
        <v>356</v>
      </c>
      <c r="C1787" t="s">
        <v>433</v>
      </c>
      <c r="D1787" t="s">
        <v>44</v>
      </c>
      <c r="E1787">
        <v>2022</v>
      </c>
      <c r="F1787">
        <v>16</v>
      </c>
      <c r="G1787">
        <v>1</v>
      </c>
      <c r="H1787">
        <v>3</v>
      </c>
      <c r="I1787">
        <v>0</v>
      </c>
      <c r="J1787">
        <v>3</v>
      </c>
      <c r="K1787">
        <v>5</v>
      </c>
      <c r="L1787">
        <v>3</v>
      </c>
      <c r="M1787">
        <v>4</v>
      </c>
      <c r="N1787">
        <v>2</v>
      </c>
      <c r="O1787">
        <v>1</v>
      </c>
      <c r="P1787">
        <v>1</v>
      </c>
      <c r="Q1787">
        <v>0</v>
      </c>
      <c r="R1787">
        <v>1</v>
      </c>
      <c r="S1787">
        <v>0</v>
      </c>
      <c r="T1787">
        <v>0</v>
      </c>
      <c r="U1787">
        <v>19</v>
      </c>
      <c r="V1787">
        <v>1</v>
      </c>
      <c r="W1787">
        <v>0</v>
      </c>
      <c r="X1787">
        <v>12</v>
      </c>
      <c r="Y1787">
        <v>6</v>
      </c>
      <c r="Z1787">
        <v>2</v>
      </c>
      <c r="AA1787">
        <v>0</v>
      </c>
      <c r="AB1787">
        <v>0</v>
      </c>
      <c r="AC1787">
        <v>0</v>
      </c>
      <c r="AD1787">
        <v>0</v>
      </c>
      <c r="AE1787">
        <v>20</v>
      </c>
      <c r="AF1787">
        <v>0</v>
      </c>
      <c r="AG1787">
        <v>20</v>
      </c>
      <c r="AH1787">
        <v>0</v>
      </c>
      <c r="AI1787">
        <v>0</v>
      </c>
      <c r="AJ1787">
        <v>0</v>
      </c>
      <c r="AK1787" t="s">
        <v>74</v>
      </c>
      <c r="AL1787" t="s">
        <v>74</v>
      </c>
      <c r="AM1787" t="s">
        <v>74</v>
      </c>
      <c r="AN1787">
        <v>20</v>
      </c>
      <c r="AO1787">
        <v>0.8</v>
      </c>
      <c r="AP1787">
        <v>0.05</v>
      </c>
      <c r="AQ1787">
        <v>0.15</v>
      </c>
      <c r="AR1787">
        <v>0</v>
      </c>
      <c r="AS1787">
        <v>0.15</v>
      </c>
      <c r="AT1787">
        <v>0.25</v>
      </c>
      <c r="AU1787">
        <v>0.15</v>
      </c>
      <c r="AV1787">
        <v>0.2</v>
      </c>
      <c r="AW1787">
        <v>0.1</v>
      </c>
      <c r="AX1787">
        <v>0.05</v>
      </c>
      <c r="AY1787">
        <v>0.05</v>
      </c>
      <c r="AZ1787">
        <v>0</v>
      </c>
      <c r="BA1787">
        <v>0</v>
      </c>
      <c r="BB1787">
        <v>0.05</v>
      </c>
      <c r="BC1787">
        <v>0</v>
      </c>
      <c r="BD1787">
        <v>0.95</v>
      </c>
      <c r="BE1787">
        <v>0.05</v>
      </c>
      <c r="BF1787">
        <v>0</v>
      </c>
      <c r="BG1787">
        <v>0.6</v>
      </c>
      <c r="BH1787">
        <v>0.3</v>
      </c>
      <c r="BI1787">
        <v>0.1</v>
      </c>
      <c r="BJ1787">
        <v>0</v>
      </c>
      <c r="BK1787">
        <v>0</v>
      </c>
      <c r="BL1787">
        <v>0</v>
      </c>
      <c r="BM1787">
        <v>0</v>
      </c>
      <c r="BN1787">
        <v>1</v>
      </c>
      <c r="BO1787">
        <v>0</v>
      </c>
      <c r="BP1787">
        <v>1</v>
      </c>
      <c r="BQ1787">
        <v>0</v>
      </c>
      <c r="BR1787">
        <v>0</v>
      </c>
      <c r="BS1787">
        <v>0</v>
      </c>
      <c r="BT1787">
        <v>0</v>
      </c>
      <c r="BU1787">
        <v>0</v>
      </c>
      <c r="BV1787">
        <v>0</v>
      </c>
      <c r="BW1787">
        <v>1</v>
      </c>
      <c r="BX1787" t="s">
        <v>3064</v>
      </c>
      <c r="BY1787">
        <v>20</v>
      </c>
      <c r="BZ1787">
        <v>1</v>
      </c>
      <c r="CA1787">
        <v>0</v>
      </c>
    </row>
    <row r="1788" spans="1:79" customFormat="1" x14ac:dyDescent="0.25">
      <c r="A1788" t="s">
        <v>3065</v>
      </c>
      <c r="B1788" t="s">
        <v>356</v>
      </c>
      <c r="C1788" t="s">
        <v>433</v>
      </c>
      <c r="D1788" t="s">
        <v>947</v>
      </c>
      <c r="E1788">
        <v>2022</v>
      </c>
      <c r="F1788" t="s">
        <v>74</v>
      </c>
      <c r="G1788" t="s">
        <v>74</v>
      </c>
      <c r="H1788" t="s">
        <v>74</v>
      </c>
      <c r="I1788" t="s">
        <v>74</v>
      </c>
      <c r="J1788" t="s">
        <v>74</v>
      </c>
      <c r="K1788" t="s">
        <v>74</v>
      </c>
      <c r="L1788" t="s">
        <v>74</v>
      </c>
      <c r="M1788" t="s">
        <v>74</v>
      </c>
      <c r="N1788" t="s">
        <v>74</v>
      </c>
      <c r="O1788" t="s">
        <v>74</v>
      </c>
      <c r="P1788" t="s">
        <v>74</v>
      </c>
      <c r="Q1788" t="s">
        <v>74</v>
      </c>
      <c r="R1788" t="s">
        <v>74</v>
      </c>
      <c r="S1788" t="s">
        <v>74</v>
      </c>
      <c r="T1788" t="s">
        <v>74</v>
      </c>
      <c r="U1788" t="s">
        <v>74</v>
      </c>
      <c r="V1788" t="s">
        <v>74</v>
      </c>
      <c r="W1788" t="s">
        <v>74</v>
      </c>
      <c r="X1788" t="s">
        <v>74</v>
      </c>
      <c r="Y1788" t="s">
        <v>74</v>
      </c>
      <c r="Z1788" t="s">
        <v>74</v>
      </c>
      <c r="AA1788" t="s">
        <v>74</v>
      </c>
      <c r="AB1788" t="s">
        <v>74</v>
      </c>
      <c r="AC1788" t="s">
        <v>74</v>
      </c>
      <c r="AD1788" t="s">
        <v>74</v>
      </c>
      <c r="AE1788" t="s">
        <v>74</v>
      </c>
      <c r="AF1788" t="s">
        <v>74</v>
      </c>
      <c r="AG1788" t="s">
        <v>74</v>
      </c>
      <c r="AH1788" t="s">
        <v>74</v>
      </c>
      <c r="AI1788" t="s">
        <v>74</v>
      </c>
      <c r="AJ1788" t="s">
        <v>74</v>
      </c>
      <c r="AK1788" t="s">
        <v>74</v>
      </c>
      <c r="AL1788" t="s">
        <v>74</v>
      </c>
      <c r="AM1788" t="s">
        <v>74</v>
      </c>
      <c r="AN1788" t="s">
        <v>74</v>
      </c>
      <c r="AO1788" t="s">
        <v>74</v>
      </c>
      <c r="AP1788" t="s">
        <v>74</v>
      </c>
      <c r="AQ1788" t="s">
        <v>74</v>
      </c>
      <c r="AR1788" t="s">
        <v>74</v>
      </c>
      <c r="AS1788" t="s">
        <v>74</v>
      </c>
      <c r="AT1788" t="s">
        <v>74</v>
      </c>
      <c r="AU1788" t="s">
        <v>74</v>
      </c>
      <c r="AV1788" t="s">
        <v>74</v>
      </c>
      <c r="AW1788" t="s">
        <v>74</v>
      </c>
      <c r="AX1788" t="s">
        <v>74</v>
      </c>
      <c r="AY1788" t="s">
        <v>74</v>
      </c>
      <c r="AZ1788" t="s">
        <v>74</v>
      </c>
      <c r="BA1788" t="s">
        <v>74</v>
      </c>
      <c r="BB1788" t="s">
        <v>74</v>
      </c>
      <c r="BC1788" t="s">
        <v>74</v>
      </c>
      <c r="BD1788" t="s">
        <v>74</v>
      </c>
      <c r="BE1788" t="s">
        <v>74</v>
      </c>
      <c r="BF1788" t="s">
        <v>74</v>
      </c>
      <c r="BG1788" t="s">
        <v>74</v>
      </c>
      <c r="BH1788" t="s">
        <v>74</v>
      </c>
      <c r="BI1788" t="s">
        <v>74</v>
      </c>
      <c r="BJ1788" t="s">
        <v>74</v>
      </c>
      <c r="BK1788" t="s">
        <v>74</v>
      </c>
      <c r="BL1788" t="s">
        <v>74</v>
      </c>
      <c r="BM1788" t="s">
        <v>74</v>
      </c>
      <c r="BN1788" t="s">
        <v>74</v>
      </c>
      <c r="BO1788" t="s">
        <v>74</v>
      </c>
      <c r="BP1788" t="s">
        <v>74</v>
      </c>
      <c r="BQ1788" t="s">
        <v>74</v>
      </c>
      <c r="BR1788" t="s">
        <v>74</v>
      </c>
      <c r="BS1788" t="s">
        <v>74</v>
      </c>
      <c r="BT1788" t="s">
        <v>74</v>
      </c>
      <c r="BU1788" t="s">
        <v>74</v>
      </c>
      <c r="BV1788" t="s">
        <v>74</v>
      </c>
      <c r="BW1788" t="s">
        <v>74</v>
      </c>
      <c r="BX1788" t="s">
        <v>3064</v>
      </c>
      <c r="BY1788" t="s">
        <v>74</v>
      </c>
      <c r="BZ1788" t="s">
        <v>74</v>
      </c>
      <c r="CA1788">
        <v>0</v>
      </c>
    </row>
    <row r="1789" spans="1:79" customFormat="1" x14ac:dyDescent="0.25">
      <c r="A1789" t="s">
        <v>3066</v>
      </c>
      <c r="B1789" t="s">
        <v>356</v>
      </c>
      <c r="C1789" t="s">
        <v>433</v>
      </c>
      <c r="D1789" t="s">
        <v>949</v>
      </c>
      <c r="E1789">
        <v>2022</v>
      </c>
      <c r="F1789" t="s">
        <v>74</v>
      </c>
      <c r="G1789" t="s">
        <v>74</v>
      </c>
      <c r="H1789" t="s">
        <v>74</v>
      </c>
      <c r="I1789" t="s">
        <v>74</v>
      </c>
      <c r="J1789" t="s">
        <v>74</v>
      </c>
      <c r="K1789" t="s">
        <v>74</v>
      </c>
      <c r="L1789" t="s">
        <v>74</v>
      </c>
      <c r="M1789" t="s">
        <v>74</v>
      </c>
      <c r="N1789" t="s">
        <v>74</v>
      </c>
      <c r="O1789" t="s">
        <v>74</v>
      </c>
      <c r="P1789" t="s">
        <v>74</v>
      </c>
      <c r="Q1789" t="s">
        <v>74</v>
      </c>
      <c r="R1789" t="s">
        <v>74</v>
      </c>
      <c r="S1789" t="s">
        <v>74</v>
      </c>
      <c r="T1789" t="s">
        <v>74</v>
      </c>
      <c r="U1789" t="s">
        <v>74</v>
      </c>
      <c r="V1789" t="s">
        <v>74</v>
      </c>
      <c r="W1789" t="s">
        <v>74</v>
      </c>
      <c r="X1789" t="s">
        <v>74</v>
      </c>
      <c r="Y1789" t="s">
        <v>74</v>
      </c>
      <c r="Z1789" t="s">
        <v>74</v>
      </c>
      <c r="AA1789" t="s">
        <v>74</v>
      </c>
      <c r="AB1789" t="s">
        <v>74</v>
      </c>
      <c r="AC1789" t="s">
        <v>74</v>
      </c>
      <c r="AD1789" t="s">
        <v>74</v>
      </c>
      <c r="AE1789" t="s">
        <v>74</v>
      </c>
      <c r="AF1789" t="s">
        <v>74</v>
      </c>
      <c r="AG1789" t="s">
        <v>74</v>
      </c>
      <c r="AH1789" t="s">
        <v>74</v>
      </c>
      <c r="AI1789" t="s">
        <v>74</v>
      </c>
      <c r="AJ1789" t="s">
        <v>74</v>
      </c>
      <c r="AK1789" t="s">
        <v>74</v>
      </c>
      <c r="AL1789" t="s">
        <v>74</v>
      </c>
      <c r="AM1789" t="s">
        <v>74</v>
      </c>
      <c r="AN1789" t="s">
        <v>74</v>
      </c>
      <c r="AO1789" t="s">
        <v>74</v>
      </c>
      <c r="AP1789" t="s">
        <v>74</v>
      </c>
      <c r="AQ1789" t="s">
        <v>74</v>
      </c>
      <c r="AR1789" t="s">
        <v>74</v>
      </c>
      <c r="AS1789" t="s">
        <v>74</v>
      </c>
      <c r="AT1789" t="s">
        <v>74</v>
      </c>
      <c r="AU1789" t="s">
        <v>74</v>
      </c>
      <c r="AV1789" t="s">
        <v>74</v>
      </c>
      <c r="AW1789" t="s">
        <v>74</v>
      </c>
      <c r="AX1789" t="s">
        <v>74</v>
      </c>
      <c r="AY1789" t="s">
        <v>74</v>
      </c>
      <c r="AZ1789" t="s">
        <v>74</v>
      </c>
      <c r="BA1789" t="s">
        <v>74</v>
      </c>
      <c r="BB1789" t="s">
        <v>74</v>
      </c>
      <c r="BC1789" t="s">
        <v>74</v>
      </c>
      <c r="BD1789" t="s">
        <v>74</v>
      </c>
      <c r="BE1789" t="s">
        <v>74</v>
      </c>
      <c r="BF1789" t="s">
        <v>74</v>
      </c>
      <c r="BG1789" t="s">
        <v>74</v>
      </c>
      <c r="BH1789" t="s">
        <v>74</v>
      </c>
      <c r="BI1789" t="s">
        <v>74</v>
      </c>
      <c r="BJ1789" t="s">
        <v>74</v>
      </c>
      <c r="BK1789" t="s">
        <v>74</v>
      </c>
      <c r="BL1789" t="s">
        <v>74</v>
      </c>
      <c r="BM1789" t="s">
        <v>74</v>
      </c>
      <c r="BN1789" t="s">
        <v>74</v>
      </c>
      <c r="BO1789" t="s">
        <v>74</v>
      </c>
      <c r="BP1789" t="s">
        <v>74</v>
      </c>
      <c r="BQ1789" t="s">
        <v>74</v>
      </c>
      <c r="BR1789" t="s">
        <v>74</v>
      </c>
      <c r="BS1789" t="s">
        <v>74</v>
      </c>
      <c r="BT1789" t="s">
        <v>74</v>
      </c>
      <c r="BU1789" t="s">
        <v>74</v>
      </c>
      <c r="BV1789" t="s">
        <v>74</v>
      </c>
      <c r="BW1789" t="s">
        <v>74</v>
      </c>
      <c r="BX1789" t="s">
        <v>3064</v>
      </c>
      <c r="BY1789" t="s">
        <v>74</v>
      </c>
      <c r="BZ1789" t="s">
        <v>74</v>
      </c>
      <c r="CA1789">
        <v>1</v>
      </c>
    </row>
    <row r="1790" spans="1:79" customFormat="1" x14ac:dyDescent="0.25">
      <c r="A1790" t="s">
        <v>3067</v>
      </c>
      <c r="B1790" t="s">
        <v>356</v>
      </c>
      <c r="C1790" t="s">
        <v>433</v>
      </c>
      <c r="D1790" t="s">
        <v>951</v>
      </c>
      <c r="E1790">
        <v>2022</v>
      </c>
      <c r="F1790" t="s">
        <v>74</v>
      </c>
      <c r="G1790" t="s">
        <v>74</v>
      </c>
      <c r="H1790" t="s">
        <v>74</v>
      </c>
      <c r="I1790" t="s">
        <v>74</v>
      </c>
      <c r="J1790" t="s">
        <v>74</v>
      </c>
      <c r="K1790" t="s">
        <v>74</v>
      </c>
      <c r="L1790" t="s">
        <v>74</v>
      </c>
      <c r="M1790" t="s">
        <v>74</v>
      </c>
      <c r="N1790" t="s">
        <v>74</v>
      </c>
      <c r="O1790" t="s">
        <v>74</v>
      </c>
      <c r="P1790" t="s">
        <v>74</v>
      </c>
      <c r="Q1790" t="s">
        <v>74</v>
      </c>
      <c r="R1790" t="s">
        <v>74</v>
      </c>
      <c r="S1790" t="s">
        <v>74</v>
      </c>
      <c r="T1790" t="s">
        <v>74</v>
      </c>
      <c r="U1790" t="s">
        <v>74</v>
      </c>
      <c r="V1790" t="s">
        <v>74</v>
      </c>
      <c r="W1790" t="s">
        <v>74</v>
      </c>
      <c r="X1790" t="s">
        <v>74</v>
      </c>
      <c r="Y1790" t="s">
        <v>74</v>
      </c>
      <c r="Z1790" t="s">
        <v>74</v>
      </c>
      <c r="AA1790" t="s">
        <v>74</v>
      </c>
      <c r="AB1790" t="s">
        <v>74</v>
      </c>
      <c r="AC1790" t="s">
        <v>74</v>
      </c>
      <c r="AD1790" t="s">
        <v>74</v>
      </c>
      <c r="AE1790" t="s">
        <v>74</v>
      </c>
      <c r="AF1790" t="s">
        <v>74</v>
      </c>
      <c r="AG1790" t="s">
        <v>74</v>
      </c>
      <c r="AH1790" t="s">
        <v>74</v>
      </c>
      <c r="AI1790" t="s">
        <v>74</v>
      </c>
      <c r="AJ1790" t="s">
        <v>74</v>
      </c>
      <c r="AK1790" t="s">
        <v>74</v>
      </c>
      <c r="AL1790" t="s">
        <v>74</v>
      </c>
      <c r="AM1790" t="s">
        <v>74</v>
      </c>
      <c r="AN1790" t="s">
        <v>74</v>
      </c>
      <c r="AO1790" t="s">
        <v>74</v>
      </c>
      <c r="AP1790" t="s">
        <v>74</v>
      </c>
      <c r="AQ1790" t="s">
        <v>74</v>
      </c>
      <c r="AR1790" t="s">
        <v>74</v>
      </c>
      <c r="AS1790" t="s">
        <v>74</v>
      </c>
      <c r="AT1790" t="s">
        <v>74</v>
      </c>
      <c r="AU1790" t="s">
        <v>74</v>
      </c>
      <c r="AV1790" t="s">
        <v>74</v>
      </c>
      <c r="AW1790" t="s">
        <v>74</v>
      </c>
      <c r="AX1790" t="s">
        <v>74</v>
      </c>
      <c r="AY1790" t="s">
        <v>74</v>
      </c>
      <c r="AZ1790" t="s">
        <v>74</v>
      </c>
      <c r="BA1790" t="s">
        <v>74</v>
      </c>
      <c r="BB1790" t="s">
        <v>74</v>
      </c>
      <c r="BC1790" t="s">
        <v>74</v>
      </c>
      <c r="BD1790" t="s">
        <v>74</v>
      </c>
      <c r="BE1790" t="s">
        <v>74</v>
      </c>
      <c r="BF1790" t="s">
        <v>74</v>
      </c>
      <c r="BG1790" t="s">
        <v>74</v>
      </c>
      <c r="BH1790" t="s">
        <v>74</v>
      </c>
      <c r="BI1790" t="s">
        <v>74</v>
      </c>
      <c r="BJ1790" t="s">
        <v>74</v>
      </c>
      <c r="BK1790" t="s">
        <v>74</v>
      </c>
      <c r="BL1790" t="s">
        <v>74</v>
      </c>
      <c r="BM1790" t="s">
        <v>74</v>
      </c>
      <c r="BN1790" t="s">
        <v>74</v>
      </c>
      <c r="BO1790" t="s">
        <v>74</v>
      </c>
      <c r="BP1790" t="s">
        <v>74</v>
      </c>
      <c r="BQ1790" t="s">
        <v>74</v>
      </c>
      <c r="BR1790" t="s">
        <v>74</v>
      </c>
      <c r="BS1790" t="s">
        <v>74</v>
      </c>
      <c r="BT1790" t="s">
        <v>74</v>
      </c>
      <c r="BU1790" t="s">
        <v>74</v>
      </c>
      <c r="BV1790" t="s">
        <v>74</v>
      </c>
      <c r="BW1790" t="s">
        <v>74</v>
      </c>
      <c r="BX1790" t="s">
        <v>3064</v>
      </c>
      <c r="BY1790" t="s">
        <v>74</v>
      </c>
      <c r="BZ1790" t="s">
        <v>74</v>
      </c>
      <c r="CA1790">
        <v>1</v>
      </c>
    </row>
    <row r="1791" spans="1:79" customFormat="1" x14ac:dyDescent="0.25">
      <c r="A1791" t="s">
        <v>3068</v>
      </c>
      <c r="B1791" t="s">
        <v>356</v>
      </c>
      <c r="C1791" t="s">
        <v>433</v>
      </c>
      <c r="D1791" t="s">
        <v>953</v>
      </c>
      <c r="E1791">
        <v>2022</v>
      </c>
      <c r="F1791" t="s">
        <v>74</v>
      </c>
      <c r="G1791" t="s">
        <v>74</v>
      </c>
      <c r="H1791" t="s">
        <v>74</v>
      </c>
      <c r="I1791" t="s">
        <v>74</v>
      </c>
      <c r="J1791" t="s">
        <v>74</v>
      </c>
      <c r="K1791" t="s">
        <v>74</v>
      </c>
      <c r="L1791" t="s">
        <v>74</v>
      </c>
      <c r="M1791" t="s">
        <v>74</v>
      </c>
      <c r="N1791" t="s">
        <v>74</v>
      </c>
      <c r="O1791" t="s">
        <v>74</v>
      </c>
      <c r="P1791" t="s">
        <v>74</v>
      </c>
      <c r="Q1791" t="s">
        <v>74</v>
      </c>
      <c r="R1791" t="s">
        <v>74</v>
      </c>
      <c r="S1791" t="s">
        <v>74</v>
      </c>
      <c r="T1791" t="s">
        <v>74</v>
      </c>
      <c r="U1791" t="s">
        <v>74</v>
      </c>
      <c r="V1791" t="s">
        <v>74</v>
      </c>
      <c r="W1791" t="s">
        <v>74</v>
      </c>
      <c r="X1791" t="s">
        <v>74</v>
      </c>
      <c r="Y1791" t="s">
        <v>74</v>
      </c>
      <c r="Z1791" t="s">
        <v>74</v>
      </c>
      <c r="AA1791" t="s">
        <v>74</v>
      </c>
      <c r="AB1791" t="s">
        <v>74</v>
      </c>
      <c r="AC1791" t="s">
        <v>74</v>
      </c>
      <c r="AD1791" t="s">
        <v>74</v>
      </c>
      <c r="AE1791" t="s">
        <v>74</v>
      </c>
      <c r="AF1791" t="s">
        <v>74</v>
      </c>
      <c r="AG1791" t="s">
        <v>74</v>
      </c>
      <c r="AH1791" t="s">
        <v>74</v>
      </c>
      <c r="AI1791" t="s">
        <v>74</v>
      </c>
      <c r="AJ1791" t="s">
        <v>74</v>
      </c>
      <c r="AK1791" t="s">
        <v>74</v>
      </c>
      <c r="AL1791" t="s">
        <v>74</v>
      </c>
      <c r="AM1791" t="s">
        <v>74</v>
      </c>
      <c r="AN1791" t="s">
        <v>74</v>
      </c>
      <c r="AO1791" t="s">
        <v>74</v>
      </c>
      <c r="AP1791" t="s">
        <v>74</v>
      </c>
      <c r="AQ1791" t="s">
        <v>74</v>
      </c>
      <c r="AR1791" t="s">
        <v>74</v>
      </c>
      <c r="AS1791" t="s">
        <v>74</v>
      </c>
      <c r="AT1791" t="s">
        <v>74</v>
      </c>
      <c r="AU1791" t="s">
        <v>74</v>
      </c>
      <c r="AV1791" t="s">
        <v>74</v>
      </c>
      <c r="AW1791" t="s">
        <v>74</v>
      </c>
      <c r="AX1791" t="s">
        <v>74</v>
      </c>
      <c r="AY1791" t="s">
        <v>74</v>
      </c>
      <c r="AZ1791" t="s">
        <v>74</v>
      </c>
      <c r="BA1791" t="s">
        <v>74</v>
      </c>
      <c r="BB1791" t="s">
        <v>74</v>
      </c>
      <c r="BC1791" t="s">
        <v>74</v>
      </c>
      <c r="BD1791" t="s">
        <v>74</v>
      </c>
      <c r="BE1791" t="s">
        <v>74</v>
      </c>
      <c r="BF1791" t="s">
        <v>74</v>
      </c>
      <c r="BG1791" t="s">
        <v>74</v>
      </c>
      <c r="BH1791" t="s">
        <v>74</v>
      </c>
      <c r="BI1791" t="s">
        <v>74</v>
      </c>
      <c r="BJ1791" t="s">
        <v>74</v>
      </c>
      <c r="BK1791" t="s">
        <v>74</v>
      </c>
      <c r="BL1791" t="s">
        <v>74</v>
      </c>
      <c r="BM1791" t="s">
        <v>74</v>
      </c>
      <c r="BN1791" t="s">
        <v>74</v>
      </c>
      <c r="BO1791" t="s">
        <v>74</v>
      </c>
      <c r="BP1791" t="s">
        <v>74</v>
      </c>
      <c r="BQ1791" t="s">
        <v>74</v>
      </c>
      <c r="BR1791" t="s">
        <v>74</v>
      </c>
      <c r="BS1791" t="s">
        <v>74</v>
      </c>
      <c r="BT1791" t="s">
        <v>74</v>
      </c>
      <c r="BU1791" t="s">
        <v>74</v>
      </c>
      <c r="BV1791" t="s">
        <v>74</v>
      </c>
      <c r="BW1791" t="s">
        <v>74</v>
      </c>
      <c r="BX1791" t="s">
        <v>3064</v>
      </c>
      <c r="BY1791" t="s">
        <v>74</v>
      </c>
      <c r="BZ1791" t="s">
        <v>74</v>
      </c>
      <c r="CA1791">
        <v>0</v>
      </c>
    </row>
    <row r="1792" spans="1:79" customFormat="1" x14ac:dyDescent="0.25">
      <c r="A1792" t="s">
        <v>3069</v>
      </c>
      <c r="B1792" t="s">
        <v>42</v>
      </c>
      <c r="C1792" t="s">
        <v>124</v>
      </c>
      <c r="D1792" t="s">
        <v>44</v>
      </c>
      <c r="E1792">
        <v>2022</v>
      </c>
      <c r="F1792">
        <v>31806</v>
      </c>
      <c r="G1792">
        <v>2568</v>
      </c>
      <c r="H1792">
        <v>25</v>
      </c>
      <c r="I1792">
        <v>3801</v>
      </c>
      <c r="J1792">
        <v>5187</v>
      </c>
      <c r="K1792">
        <v>5411</v>
      </c>
      <c r="L1792">
        <v>4582</v>
      </c>
      <c r="M1792">
        <v>3775</v>
      </c>
      <c r="N1792">
        <v>3640</v>
      </c>
      <c r="O1792">
        <v>3321</v>
      </c>
      <c r="P1792">
        <v>2413</v>
      </c>
      <c r="Q1792">
        <v>1206</v>
      </c>
      <c r="R1792">
        <v>394</v>
      </c>
      <c r="S1792">
        <v>669</v>
      </c>
      <c r="T1792">
        <v>0</v>
      </c>
      <c r="U1792">
        <v>30905</v>
      </c>
      <c r="V1792">
        <v>3493</v>
      </c>
      <c r="W1792">
        <v>1</v>
      </c>
      <c r="X1792">
        <v>15480</v>
      </c>
      <c r="Y1792">
        <v>14426</v>
      </c>
      <c r="Z1792">
        <v>4487</v>
      </c>
      <c r="AA1792">
        <v>6</v>
      </c>
      <c r="AB1792">
        <v>2706</v>
      </c>
      <c r="AC1792">
        <v>27059</v>
      </c>
      <c r="AD1792">
        <v>3</v>
      </c>
      <c r="AE1792">
        <v>4631</v>
      </c>
      <c r="AF1792">
        <v>992</v>
      </c>
      <c r="AG1792">
        <v>32109</v>
      </c>
      <c r="AH1792">
        <v>1097</v>
      </c>
      <c r="AI1792">
        <v>198</v>
      </c>
      <c r="AJ1792">
        <v>3</v>
      </c>
      <c r="AK1792">
        <v>3342</v>
      </c>
      <c r="AL1792">
        <v>31020</v>
      </c>
      <c r="AM1792">
        <v>37</v>
      </c>
      <c r="AN1792">
        <v>34399</v>
      </c>
      <c r="AO1792">
        <v>0.92461990174132969</v>
      </c>
      <c r="AP1792">
        <v>7.4653332945725168E-2</v>
      </c>
      <c r="AQ1792">
        <v>7.2676531294514374E-4</v>
      </c>
      <c r="AR1792">
        <v>0.1104973981801797</v>
      </c>
      <c r="AS1792">
        <v>0.15078926712985841</v>
      </c>
      <c r="AT1792">
        <v>0.1573010843338469</v>
      </c>
      <c r="AU1792">
        <v>0.13320154655658589</v>
      </c>
      <c r="AV1792">
        <v>0.10974156225471671</v>
      </c>
      <c r="AW1792">
        <v>0.1058170295648129</v>
      </c>
      <c r="AX1792">
        <v>9.6543504171632891E-2</v>
      </c>
      <c r="AY1792">
        <v>7.0147388005465272E-2</v>
      </c>
      <c r="AZ1792">
        <v>3.5059158696473733E-2</v>
      </c>
      <c r="BA1792">
        <v>1.9448239774412051E-2</v>
      </c>
      <c r="BB1792">
        <v>1.145382133201546E-2</v>
      </c>
      <c r="BC1792">
        <v>0</v>
      </c>
      <c r="BD1792">
        <v>0.8984272798627867</v>
      </c>
      <c r="BE1792">
        <v>0.1015436495246955</v>
      </c>
      <c r="BF1792">
        <v>2.9070612517805751E-5</v>
      </c>
      <c r="BG1792">
        <v>0.45001308177563298</v>
      </c>
      <c r="BH1792">
        <v>0.41937265618186581</v>
      </c>
      <c r="BI1792">
        <v>0.1304398383673944</v>
      </c>
      <c r="BJ1792">
        <v>1.744236751068345E-4</v>
      </c>
      <c r="BK1792">
        <v>7.8665077473182354E-2</v>
      </c>
      <c r="BL1792">
        <v>0.78662170411930576</v>
      </c>
      <c r="BM1792">
        <v>8.7211837553417249E-5</v>
      </c>
      <c r="BN1792">
        <v>0.13462600656995841</v>
      </c>
      <c r="BO1792">
        <v>2.8838047617663301E-2</v>
      </c>
      <c r="BP1792">
        <v>0.93342829733422483</v>
      </c>
      <c r="BQ1792">
        <v>3.1890461932032911E-2</v>
      </c>
      <c r="BR1792">
        <v>5.7559812785255389E-3</v>
      </c>
      <c r="BS1792">
        <v>8.7211837553417249E-5</v>
      </c>
      <c r="BT1792">
        <v>9.7153987034506811E-2</v>
      </c>
      <c r="BU1792">
        <v>0.90177040030233435</v>
      </c>
      <c r="BV1792">
        <v>1.0756126631588129E-3</v>
      </c>
      <c r="BW1792">
        <v>1</v>
      </c>
      <c r="BX1792" t="s">
        <v>3070</v>
      </c>
      <c r="BY1792">
        <v>34399</v>
      </c>
      <c r="BZ1792">
        <v>1</v>
      </c>
      <c r="CA1792">
        <v>0</v>
      </c>
    </row>
    <row r="1793" spans="1:79" customFormat="1" x14ac:dyDescent="0.25">
      <c r="A1793" t="s">
        <v>3071</v>
      </c>
      <c r="B1793" t="s">
        <v>42</v>
      </c>
      <c r="C1793" t="s">
        <v>124</v>
      </c>
      <c r="D1793" t="s">
        <v>947</v>
      </c>
      <c r="E1793">
        <v>2022</v>
      </c>
      <c r="F1793">
        <v>6401</v>
      </c>
      <c r="G1793">
        <v>320</v>
      </c>
      <c r="H1793">
        <v>6</v>
      </c>
      <c r="I1793">
        <v>471</v>
      </c>
      <c r="J1793">
        <v>813</v>
      </c>
      <c r="K1793">
        <v>1032</v>
      </c>
      <c r="L1793">
        <v>963</v>
      </c>
      <c r="M1793">
        <v>808</v>
      </c>
      <c r="N1793">
        <v>843</v>
      </c>
      <c r="O1793">
        <v>790</v>
      </c>
      <c r="P1793">
        <v>578</v>
      </c>
      <c r="Q1793">
        <v>257</v>
      </c>
      <c r="R1793">
        <v>88</v>
      </c>
      <c r="S1793">
        <v>84</v>
      </c>
      <c r="T1793">
        <v>0</v>
      </c>
      <c r="U1793">
        <v>6314</v>
      </c>
      <c r="V1793">
        <v>413</v>
      </c>
      <c r="W1793">
        <v>0</v>
      </c>
      <c r="X1793">
        <v>2896</v>
      </c>
      <c r="Y1793">
        <v>3089</v>
      </c>
      <c r="Z1793">
        <v>741</v>
      </c>
      <c r="AA1793">
        <v>1</v>
      </c>
      <c r="AB1793">
        <v>532</v>
      </c>
      <c r="AC1793">
        <v>5646</v>
      </c>
      <c r="AD1793">
        <v>0</v>
      </c>
      <c r="AE1793">
        <v>549</v>
      </c>
      <c r="AF1793">
        <v>105</v>
      </c>
      <c r="AG1793">
        <v>6430</v>
      </c>
      <c r="AH1793">
        <v>176</v>
      </c>
      <c r="AI1793">
        <v>16</v>
      </c>
      <c r="AJ1793">
        <v>0</v>
      </c>
      <c r="AK1793">
        <v>1112</v>
      </c>
      <c r="AL1793">
        <v>5604</v>
      </c>
      <c r="AM1793">
        <v>11</v>
      </c>
      <c r="AN1793">
        <v>6727</v>
      </c>
      <c r="AO1793">
        <v>0.95153857588821167</v>
      </c>
      <c r="AP1793">
        <v>4.7569496060651098E-2</v>
      </c>
      <c r="AQ1793">
        <v>8.9192805113720824E-4</v>
      </c>
      <c r="AR1793">
        <v>7.0016352014270852E-2</v>
      </c>
      <c r="AS1793">
        <v>0.1208562509290917</v>
      </c>
      <c r="AT1793">
        <v>0.1534116247955998</v>
      </c>
      <c r="AU1793">
        <v>0.1431544522075219</v>
      </c>
      <c r="AV1793">
        <v>0.120112977553144</v>
      </c>
      <c r="AW1793">
        <v>0.12531589118477779</v>
      </c>
      <c r="AX1793">
        <v>0.1174371933997324</v>
      </c>
      <c r="AY1793">
        <v>8.5922402259551056E-2</v>
      </c>
      <c r="AZ1793">
        <v>3.8204251523710417E-2</v>
      </c>
      <c r="BA1793">
        <v>1.248699271592092E-2</v>
      </c>
      <c r="BB1793">
        <v>1.3081611416679051E-2</v>
      </c>
      <c r="BC1793">
        <v>0</v>
      </c>
      <c r="BD1793">
        <v>0.93860561914672214</v>
      </c>
      <c r="BE1793">
        <v>6.1394380853277843E-2</v>
      </c>
      <c r="BF1793">
        <v>0</v>
      </c>
      <c r="BG1793">
        <v>0.43050393934889247</v>
      </c>
      <c r="BH1793">
        <v>0.45919429166047271</v>
      </c>
      <c r="BI1793">
        <v>0.11015311431544519</v>
      </c>
      <c r="BJ1793">
        <v>1.486546751895347E-4</v>
      </c>
      <c r="BK1793">
        <v>7.9084287200832465E-2</v>
      </c>
      <c r="BL1793">
        <v>0.83930429612011292</v>
      </c>
      <c r="BM1793">
        <v>0</v>
      </c>
      <c r="BN1793">
        <v>8.1611416679054555E-2</v>
      </c>
      <c r="BO1793">
        <v>1.560874089490114E-2</v>
      </c>
      <c r="BP1793">
        <v>0.95584956146870814</v>
      </c>
      <c r="BQ1793">
        <v>2.6163222833358112E-2</v>
      </c>
      <c r="BR1793">
        <v>2.3784748030325552E-3</v>
      </c>
      <c r="BS1793">
        <v>0</v>
      </c>
      <c r="BT1793">
        <v>0.1653039988107626</v>
      </c>
      <c r="BU1793">
        <v>0.83306079976215253</v>
      </c>
      <c r="BV1793">
        <v>1.635201427084882E-3</v>
      </c>
      <c r="BW1793">
        <v>1</v>
      </c>
      <c r="BX1793" t="s">
        <v>3070</v>
      </c>
      <c r="BY1793">
        <v>34399</v>
      </c>
      <c r="BZ1793">
        <v>0.1955580104072793</v>
      </c>
      <c r="CA1793">
        <v>0</v>
      </c>
    </row>
    <row r="1794" spans="1:79" customFormat="1" x14ac:dyDescent="0.25">
      <c r="A1794" t="s">
        <v>3072</v>
      </c>
      <c r="B1794" t="s">
        <v>42</v>
      </c>
      <c r="C1794" t="s">
        <v>124</v>
      </c>
      <c r="D1794" t="s">
        <v>949</v>
      </c>
      <c r="E1794">
        <v>2022</v>
      </c>
      <c r="F1794">
        <v>19336</v>
      </c>
      <c r="G1794">
        <v>1747</v>
      </c>
      <c r="H1794">
        <v>14</v>
      </c>
      <c r="I1794">
        <v>2891</v>
      </c>
      <c r="J1794">
        <v>3688</v>
      </c>
      <c r="K1794">
        <v>3484</v>
      </c>
      <c r="L1794">
        <v>2733</v>
      </c>
      <c r="M1794">
        <v>2116</v>
      </c>
      <c r="N1794">
        <v>1913</v>
      </c>
      <c r="O1794">
        <v>1779</v>
      </c>
      <c r="P1794">
        <v>1202</v>
      </c>
      <c r="Q1794">
        <v>598</v>
      </c>
      <c r="R1794">
        <v>159</v>
      </c>
      <c r="S1794">
        <v>534</v>
      </c>
      <c r="T1794">
        <v>0</v>
      </c>
      <c r="U1794">
        <v>19110</v>
      </c>
      <c r="V1794">
        <v>1987</v>
      </c>
      <c r="W1794">
        <v>0</v>
      </c>
      <c r="X1794">
        <v>8973</v>
      </c>
      <c r="Y1794">
        <v>8996</v>
      </c>
      <c r="Z1794">
        <v>3125</v>
      </c>
      <c r="AA1794">
        <v>3</v>
      </c>
      <c r="AB1794">
        <v>1116</v>
      </c>
      <c r="AC1794">
        <v>17996</v>
      </c>
      <c r="AD1794">
        <v>0</v>
      </c>
      <c r="AE1794">
        <v>1985</v>
      </c>
      <c r="AF1794">
        <v>285</v>
      </c>
      <c r="AG1794">
        <v>20555</v>
      </c>
      <c r="AH1794">
        <v>194</v>
      </c>
      <c r="AI1794">
        <v>63</v>
      </c>
      <c r="AJ1794">
        <v>0</v>
      </c>
      <c r="AK1794">
        <v>1601</v>
      </c>
      <c r="AL1794">
        <v>19479</v>
      </c>
      <c r="AM1794">
        <v>17</v>
      </c>
      <c r="AN1794">
        <v>21097</v>
      </c>
      <c r="AO1794">
        <v>0.91652841636251603</v>
      </c>
      <c r="AP1794">
        <v>8.2807982177560788E-2</v>
      </c>
      <c r="AQ1794">
        <v>6.6360145992321181E-4</v>
      </c>
      <c r="AR1794">
        <v>0.1370337014741432</v>
      </c>
      <c r="AS1794">
        <v>0.1748115845854861</v>
      </c>
      <c r="AT1794">
        <v>0.16514196331231931</v>
      </c>
      <c r="AU1794">
        <v>0.129544484997867</v>
      </c>
      <c r="AV1794">
        <v>0.1002986206569654</v>
      </c>
      <c r="AW1794">
        <v>9.0676399488078874E-2</v>
      </c>
      <c r="AX1794">
        <v>8.4324785514528128E-2</v>
      </c>
      <c r="AY1794">
        <v>5.697492534483576E-2</v>
      </c>
      <c r="AZ1794">
        <v>2.834526235957719E-2</v>
      </c>
      <c r="BA1794">
        <v>2.531165568564251E-2</v>
      </c>
      <c r="BB1794">
        <v>7.5366165805564773E-3</v>
      </c>
      <c r="BC1794">
        <v>0</v>
      </c>
      <c r="BD1794">
        <v>0.9058159927951841</v>
      </c>
      <c r="BE1794">
        <v>9.4184007204815845E-2</v>
      </c>
      <c r="BF1794">
        <v>0</v>
      </c>
      <c r="BG1794">
        <v>0.42532113570649849</v>
      </c>
      <c r="BH1794">
        <v>0.4264113381049438</v>
      </c>
      <c r="BI1794">
        <v>0.14812532587571689</v>
      </c>
      <c r="BJ1794">
        <v>1.4220031284068821E-4</v>
      </c>
      <c r="BK1794">
        <v>5.2898516376736031E-2</v>
      </c>
      <c r="BL1794">
        <v>0.85301227662700863</v>
      </c>
      <c r="BM1794">
        <v>0</v>
      </c>
      <c r="BN1794">
        <v>9.4089206996255392E-2</v>
      </c>
      <c r="BO1794">
        <v>1.350902971986538E-2</v>
      </c>
      <c r="BP1794">
        <v>0.97430914348011566</v>
      </c>
      <c r="BQ1794">
        <v>9.1956202303645068E-3</v>
      </c>
      <c r="BR1794">
        <v>2.9862065696544529E-3</v>
      </c>
      <c r="BS1794">
        <v>0</v>
      </c>
      <c r="BT1794">
        <v>7.5887566952647298E-2</v>
      </c>
      <c r="BU1794">
        <v>0.92330663127458878</v>
      </c>
      <c r="BV1794">
        <v>8.0580177276390005E-4</v>
      </c>
      <c r="BW1794">
        <v>1</v>
      </c>
      <c r="BX1794" t="s">
        <v>3070</v>
      </c>
      <c r="BY1794">
        <v>34399</v>
      </c>
      <c r="BZ1794">
        <v>0.61330271228814792</v>
      </c>
      <c r="CA1794">
        <v>0</v>
      </c>
    </row>
    <row r="1795" spans="1:79" customFormat="1" x14ac:dyDescent="0.25">
      <c r="A1795" t="s">
        <v>3073</v>
      </c>
      <c r="B1795" t="s">
        <v>42</v>
      </c>
      <c r="C1795" t="s">
        <v>124</v>
      </c>
      <c r="D1795" t="s">
        <v>951</v>
      </c>
      <c r="E1795">
        <v>2022</v>
      </c>
      <c r="F1795">
        <v>2148</v>
      </c>
      <c r="G1795">
        <v>176</v>
      </c>
      <c r="H1795">
        <v>1</v>
      </c>
      <c r="I1795">
        <v>189</v>
      </c>
      <c r="J1795">
        <v>257</v>
      </c>
      <c r="K1795">
        <v>327</v>
      </c>
      <c r="L1795">
        <v>259</v>
      </c>
      <c r="M1795">
        <v>335</v>
      </c>
      <c r="N1795">
        <v>355</v>
      </c>
      <c r="O1795">
        <v>219</v>
      </c>
      <c r="P1795">
        <v>191</v>
      </c>
      <c r="Q1795">
        <v>112</v>
      </c>
      <c r="R1795">
        <v>55</v>
      </c>
      <c r="S1795">
        <v>26</v>
      </c>
      <c r="T1795">
        <v>0</v>
      </c>
      <c r="U1795">
        <v>1484</v>
      </c>
      <c r="V1795">
        <v>840</v>
      </c>
      <c r="W1795">
        <v>1</v>
      </c>
      <c r="X1795">
        <v>1059</v>
      </c>
      <c r="Y1795">
        <v>1045</v>
      </c>
      <c r="Z1795">
        <v>221</v>
      </c>
      <c r="AA1795">
        <v>0</v>
      </c>
      <c r="AB1795">
        <v>511</v>
      </c>
      <c r="AC1795">
        <v>1520</v>
      </c>
      <c r="AD1795">
        <v>0</v>
      </c>
      <c r="AE1795">
        <v>294</v>
      </c>
      <c r="AF1795">
        <v>110</v>
      </c>
      <c r="AG1795">
        <v>2171</v>
      </c>
      <c r="AH1795">
        <v>42</v>
      </c>
      <c r="AI1795">
        <v>2</v>
      </c>
      <c r="AJ1795">
        <v>0</v>
      </c>
      <c r="AK1795">
        <v>384</v>
      </c>
      <c r="AL1795">
        <v>1940</v>
      </c>
      <c r="AM1795">
        <v>1</v>
      </c>
      <c r="AN1795">
        <v>2325</v>
      </c>
      <c r="AO1795">
        <v>0.92387096774193544</v>
      </c>
      <c r="AP1795">
        <v>7.5698924731182796E-2</v>
      </c>
      <c r="AQ1795">
        <v>4.3010752688172038E-4</v>
      </c>
      <c r="AR1795">
        <v>8.1290322580645155E-2</v>
      </c>
      <c r="AS1795">
        <v>0.11053763440860211</v>
      </c>
      <c r="AT1795">
        <v>0.14064516129032259</v>
      </c>
      <c r="AU1795">
        <v>0.1113978494623656</v>
      </c>
      <c r="AV1795">
        <v>0.1440860215053763</v>
      </c>
      <c r="AW1795">
        <v>0.15268817204301069</v>
      </c>
      <c r="AX1795">
        <v>9.4193548387096773E-2</v>
      </c>
      <c r="AY1795">
        <v>8.2150537634408605E-2</v>
      </c>
      <c r="AZ1795">
        <v>4.8172043010752688E-2</v>
      </c>
      <c r="BA1795">
        <v>1.1182795698924729E-2</v>
      </c>
      <c r="BB1795">
        <v>2.3655913978494619E-2</v>
      </c>
      <c r="BC1795">
        <v>0</v>
      </c>
      <c r="BD1795">
        <v>0.63827956989247314</v>
      </c>
      <c r="BE1795">
        <v>0.36129032258064508</v>
      </c>
      <c r="BF1795">
        <v>4.3010752688172038E-4</v>
      </c>
      <c r="BG1795">
        <v>0.45548387096774201</v>
      </c>
      <c r="BH1795">
        <v>0.44946236559139779</v>
      </c>
      <c r="BI1795">
        <v>9.5053763440860209E-2</v>
      </c>
      <c r="BJ1795">
        <v>0</v>
      </c>
      <c r="BK1795">
        <v>0.21978494623655909</v>
      </c>
      <c r="BL1795">
        <v>0.65376344086021509</v>
      </c>
      <c r="BM1795">
        <v>0</v>
      </c>
      <c r="BN1795">
        <v>0.12645161290322579</v>
      </c>
      <c r="BO1795">
        <v>4.7311827956989252E-2</v>
      </c>
      <c r="BP1795">
        <v>0.93376344086021501</v>
      </c>
      <c r="BQ1795">
        <v>1.806451612903226E-2</v>
      </c>
      <c r="BR1795">
        <v>8.6021505376344086E-4</v>
      </c>
      <c r="BS1795">
        <v>0</v>
      </c>
      <c r="BT1795">
        <v>0.16516129032258059</v>
      </c>
      <c r="BU1795">
        <v>0.83440860215053758</v>
      </c>
      <c r="BV1795">
        <v>4.3010752688172038E-4</v>
      </c>
      <c r="BW1795">
        <v>1</v>
      </c>
      <c r="BX1795" t="s">
        <v>3070</v>
      </c>
      <c r="BY1795">
        <v>34399</v>
      </c>
      <c r="BZ1795">
        <v>6.7589174103898364E-2</v>
      </c>
      <c r="CA1795">
        <v>0</v>
      </c>
    </row>
    <row r="1796" spans="1:79" customFormat="1" x14ac:dyDescent="0.25">
      <c r="A1796" t="s">
        <v>3074</v>
      </c>
      <c r="B1796" t="s">
        <v>42</v>
      </c>
      <c r="C1796" t="s">
        <v>124</v>
      </c>
      <c r="D1796" t="s">
        <v>953</v>
      </c>
      <c r="E1796">
        <v>2022</v>
      </c>
      <c r="F1796">
        <v>3918</v>
      </c>
      <c r="G1796">
        <v>324</v>
      </c>
      <c r="H1796">
        <v>4</v>
      </c>
      <c r="I1796">
        <v>250</v>
      </c>
      <c r="J1796">
        <v>426</v>
      </c>
      <c r="K1796">
        <v>568</v>
      </c>
      <c r="L1796">
        <v>626</v>
      </c>
      <c r="M1796">
        <v>516</v>
      </c>
      <c r="N1796">
        <v>529</v>
      </c>
      <c r="O1796">
        <v>533</v>
      </c>
      <c r="P1796">
        <v>442</v>
      </c>
      <c r="Q1796">
        <v>239</v>
      </c>
      <c r="R1796">
        <v>92</v>
      </c>
      <c r="S1796">
        <v>25</v>
      </c>
      <c r="T1796">
        <v>0</v>
      </c>
      <c r="U1796">
        <v>3995</v>
      </c>
      <c r="V1796">
        <v>251</v>
      </c>
      <c r="W1796">
        <v>0</v>
      </c>
      <c r="X1796">
        <v>2551</v>
      </c>
      <c r="Y1796">
        <v>1296</v>
      </c>
      <c r="Z1796">
        <v>399</v>
      </c>
      <c r="AA1796">
        <v>0</v>
      </c>
      <c r="AB1796">
        <v>547</v>
      </c>
      <c r="AC1796">
        <v>1896</v>
      </c>
      <c r="AD1796">
        <v>0</v>
      </c>
      <c r="AE1796">
        <v>1803</v>
      </c>
      <c r="AF1796">
        <v>492</v>
      </c>
      <c r="AG1796">
        <v>2952</v>
      </c>
      <c r="AH1796">
        <v>685</v>
      </c>
      <c r="AI1796">
        <v>117</v>
      </c>
      <c r="AJ1796">
        <v>0</v>
      </c>
      <c r="AK1796">
        <v>245</v>
      </c>
      <c r="AL1796">
        <v>3993</v>
      </c>
      <c r="AM1796">
        <v>8</v>
      </c>
      <c r="AN1796">
        <v>4246</v>
      </c>
      <c r="AO1796">
        <v>0.92275082430522848</v>
      </c>
      <c r="AP1796">
        <v>7.6307112576542629E-2</v>
      </c>
      <c r="AQ1796">
        <v>9.4206311822892137E-4</v>
      </c>
      <c r="AR1796">
        <v>5.8878944889307581E-2</v>
      </c>
      <c r="AS1796">
        <v>0.10032972209138009</v>
      </c>
      <c r="AT1796">
        <v>0.13377296278850681</v>
      </c>
      <c r="AU1796">
        <v>0.1474328780028262</v>
      </c>
      <c r="AV1796">
        <v>0.1215261422515309</v>
      </c>
      <c r="AW1796">
        <v>0.1245878473857748</v>
      </c>
      <c r="AX1796">
        <v>0.12552991050400381</v>
      </c>
      <c r="AY1796">
        <v>0.1040979745642958</v>
      </c>
      <c r="AZ1796">
        <v>5.6288271314178052E-2</v>
      </c>
      <c r="BA1796">
        <v>5.8878944889307581E-3</v>
      </c>
      <c r="BB1796">
        <v>2.166745171926519E-2</v>
      </c>
      <c r="BC1796">
        <v>0</v>
      </c>
      <c r="BD1796">
        <v>0.94088553933113517</v>
      </c>
      <c r="BE1796">
        <v>5.9114460668864811E-2</v>
      </c>
      <c r="BF1796">
        <v>0</v>
      </c>
      <c r="BG1796">
        <v>0.60080075365049457</v>
      </c>
      <c r="BH1796">
        <v>0.30522845030617052</v>
      </c>
      <c r="BI1796">
        <v>9.39707960433349E-2</v>
      </c>
      <c r="BJ1796">
        <v>0</v>
      </c>
      <c r="BK1796">
        <v>0.128827131417805</v>
      </c>
      <c r="BL1796">
        <v>0.44653791804050869</v>
      </c>
      <c r="BM1796">
        <v>0</v>
      </c>
      <c r="BN1796">
        <v>0.42463495054168632</v>
      </c>
      <c r="BO1796">
        <v>0.1158737635421573</v>
      </c>
      <c r="BP1796">
        <v>0.69524258125294391</v>
      </c>
      <c r="BQ1796">
        <v>0.16132830899670281</v>
      </c>
      <c r="BR1796">
        <v>2.7555346208195951E-2</v>
      </c>
      <c r="BS1796">
        <v>0</v>
      </c>
      <c r="BT1796">
        <v>5.7701365991521432E-2</v>
      </c>
      <c r="BU1796">
        <v>0.94041450777202074</v>
      </c>
      <c r="BV1796">
        <v>1.884126236457843E-3</v>
      </c>
      <c r="BW1796">
        <v>1</v>
      </c>
      <c r="BX1796" t="s">
        <v>3070</v>
      </c>
      <c r="BY1796">
        <v>34399</v>
      </c>
      <c r="BZ1796">
        <v>0.1234338207506032</v>
      </c>
      <c r="CA1796">
        <v>0</v>
      </c>
    </row>
    <row r="1797" spans="1:79" customFormat="1" x14ac:dyDescent="0.25">
      <c r="A1797" t="s">
        <v>3075</v>
      </c>
      <c r="B1797" t="s">
        <v>42</v>
      </c>
      <c r="C1797" t="s">
        <v>124</v>
      </c>
      <c r="D1797" t="s">
        <v>961</v>
      </c>
      <c r="E1797">
        <v>2022</v>
      </c>
      <c r="F1797">
        <v>3</v>
      </c>
      <c r="G1797">
        <v>1</v>
      </c>
      <c r="H1797">
        <v>0</v>
      </c>
      <c r="I1797">
        <v>0</v>
      </c>
      <c r="J1797">
        <v>3</v>
      </c>
      <c r="K1797">
        <v>0</v>
      </c>
      <c r="L1797">
        <v>1</v>
      </c>
      <c r="M1797">
        <v>0</v>
      </c>
      <c r="N1797">
        <v>0</v>
      </c>
      <c r="O1797">
        <v>0</v>
      </c>
      <c r="P1797">
        <v>0</v>
      </c>
      <c r="Q1797">
        <v>0</v>
      </c>
      <c r="R1797">
        <v>0</v>
      </c>
      <c r="S1797">
        <v>0</v>
      </c>
      <c r="T1797">
        <v>0</v>
      </c>
      <c r="U1797">
        <v>2</v>
      </c>
      <c r="V1797">
        <v>2</v>
      </c>
      <c r="W1797">
        <v>0</v>
      </c>
      <c r="X1797">
        <v>1</v>
      </c>
      <c r="Y1797">
        <v>0</v>
      </c>
      <c r="Z1797">
        <v>1</v>
      </c>
      <c r="AA1797">
        <v>2</v>
      </c>
      <c r="AB1797">
        <v>0</v>
      </c>
      <c r="AC1797">
        <v>1</v>
      </c>
      <c r="AD1797">
        <v>3</v>
      </c>
      <c r="AE1797">
        <v>0</v>
      </c>
      <c r="AF1797">
        <v>0</v>
      </c>
      <c r="AG1797">
        <v>1</v>
      </c>
      <c r="AH1797">
        <v>0</v>
      </c>
      <c r="AI1797">
        <v>0</v>
      </c>
      <c r="AJ1797">
        <v>3</v>
      </c>
      <c r="AK1797">
        <v>0</v>
      </c>
      <c r="AL1797">
        <v>4</v>
      </c>
      <c r="AM1797">
        <v>0</v>
      </c>
      <c r="AN1797">
        <v>4</v>
      </c>
      <c r="AO1797">
        <v>0.75</v>
      </c>
      <c r="AP1797">
        <v>0.25</v>
      </c>
      <c r="AQ1797">
        <v>0</v>
      </c>
      <c r="AR1797">
        <v>0</v>
      </c>
      <c r="AS1797">
        <v>0.75</v>
      </c>
      <c r="AT1797">
        <v>0</v>
      </c>
      <c r="AU1797">
        <v>0.25</v>
      </c>
      <c r="AV1797">
        <v>0</v>
      </c>
      <c r="AW1797">
        <v>0</v>
      </c>
      <c r="AX1797">
        <v>0</v>
      </c>
      <c r="AY1797">
        <v>0</v>
      </c>
      <c r="AZ1797">
        <v>0</v>
      </c>
      <c r="BA1797">
        <v>0</v>
      </c>
      <c r="BB1797">
        <v>0</v>
      </c>
      <c r="BC1797">
        <v>0</v>
      </c>
      <c r="BD1797">
        <v>0.5</v>
      </c>
      <c r="BE1797">
        <v>0.5</v>
      </c>
      <c r="BF1797">
        <v>0</v>
      </c>
      <c r="BG1797">
        <v>0.25</v>
      </c>
      <c r="BH1797">
        <v>0</v>
      </c>
      <c r="BI1797">
        <v>0.25</v>
      </c>
      <c r="BJ1797">
        <v>0.5</v>
      </c>
      <c r="BK1797">
        <v>0</v>
      </c>
      <c r="BL1797">
        <v>0.25</v>
      </c>
      <c r="BM1797">
        <v>0.75</v>
      </c>
      <c r="BN1797">
        <v>0</v>
      </c>
      <c r="BO1797">
        <v>0</v>
      </c>
      <c r="BP1797">
        <v>0.25</v>
      </c>
      <c r="BQ1797">
        <v>0</v>
      </c>
      <c r="BR1797">
        <v>0</v>
      </c>
      <c r="BS1797">
        <v>0.75</v>
      </c>
      <c r="BT1797">
        <v>0</v>
      </c>
      <c r="BU1797">
        <v>1</v>
      </c>
      <c r="BV1797">
        <v>0</v>
      </c>
      <c r="BW1797">
        <v>1</v>
      </c>
      <c r="BX1797" t="s">
        <v>3070</v>
      </c>
      <c r="BY1797">
        <v>34399</v>
      </c>
      <c r="BZ1797">
        <v>1.16282450071223E-4</v>
      </c>
      <c r="CA1797">
        <v>0</v>
      </c>
    </row>
    <row r="1798" spans="1:79" customFormat="1" x14ac:dyDescent="0.25">
      <c r="A1798" t="s">
        <v>3076</v>
      </c>
      <c r="B1798" t="s">
        <v>42</v>
      </c>
      <c r="C1798" t="s">
        <v>123</v>
      </c>
      <c r="D1798" t="s">
        <v>44</v>
      </c>
      <c r="E1798">
        <v>2022</v>
      </c>
      <c r="F1798">
        <v>35185</v>
      </c>
      <c r="G1798">
        <v>3750</v>
      </c>
      <c r="H1798">
        <v>0</v>
      </c>
      <c r="I1798">
        <v>4636</v>
      </c>
      <c r="J1798">
        <v>6199</v>
      </c>
      <c r="K1798">
        <v>6043</v>
      </c>
      <c r="L1798">
        <v>5053</v>
      </c>
      <c r="M1798">
        <v>4137</v>
      </c>
      <c r="N1798">
        <v>4127</v>
      </c>
      <c r="O1798">
        <v>3541</v>
      </c>
      <c r="P1798">
        <v>2725</v>
      </c>
      <c r="Q1798">
        <v>1378</v>
      </c>
      <c r="R1798">
        <v>503</v>
      </c>
      <c r="S1798">
        <v>593</v>
      </c>
      <c r="T1798">
        <v>0</v>
      </c>
      <c r="U1798">
        <v>33091</v>
      </c>
      <c r="V1798">
        <v>5499</v>
      </c>
      <c r="W1798">
        <v>345</v>
      </c>
      <c r="X1798">
        <v>22386</v>
      </c>
      <c r="Y1798">
        <v>11495</v>
      </c>
      <c r="Z1798">
        <v>4916</v>
      </c>
      <c r="AA1798">
        <v>138</v>
      </c>
      <c r="AB1798">
        <v>3418</v>
      </c>
      <c r="AC1798">
        <v>29773</v>
      </c>
      <c r="AD1798">
        <v>619</v>
      </c>
      <c r="AE1798">
        <v>5125</v>
      </c>
      <c r="AF1798">
        <v>1096</v>
      </c>
      <c r="AG1798">
        <v>35392</v>
      </c>
      <c r="AH1798">
        <v>1397</v>
      </c>
      <c r="AI1798">
        <v>178</v>
      </c>
      <c r="AJ1798">
        <v>872</v>
      </c>
      <c r="AK1798">
        <v>1802</v>
      </c>
      <c r="AL1798">
        <v>37055</v>
      </c>
      <c r="AM1798">
        <v>78</v>
      </c>
      <c r="AN1798">
        <v>38935</v>
      </c>
      <c r="AO1798">
        <v>0.90368562989598045</v>
      </c>
      <c r="AP1798">
        <v>9.6314370104019525E-2</v>
      </c>
      <c r="AQ1798">
        <v>0</v>
      </c>
      <c r="AR1798">
        <v>0.1190702452805959</v>
      </c>
      <c r="AS1798">
        <v>0.15921407473995119</v>
      </c>
      <c r="AT1798">
        <v>0.15520739694362401</v>
      </c>
      <c r="AU1798">
        <v>0.1297804032361628</v>
      </c>
      <c r="AV1798">
        <v>0.1062540130987543</v>
      </c>
      <c r="AW1798">
        <v>0.10599717477847689</v>
      </c>
      <c r="AX1798">
        <v>9.0946449210222172E-2</v>
      </c>
      <c r="AY1798">
        <v>6.9988442275587523E-2</v>
      </c>
      <c r="AZ1798">
        <v>3.5392320534223698E-2</v>
      </c>
      <c r="BA1798">
        <v>1.523051239244895E-2</v>
      </c>
      <c r="BB1798">
        <v>1.2918967509952479E-2</v>
      </c>
      <c r="BC1798">
        <v>0</v>
      </c>
      <c r="BD1798">
        <v>0.84990368562989593</v>
      </c>
      <c r="BE1798">
        <v>0.1412353923205342</v>
      </c>
      <c r="BF1798">
        <v>8.8609220495697964E-3</v>
      </c>
      <c r="BG1798">
        <v>0.57495826377295489</v>
      </c>
      <c r="BH1798">
        <v>0.29523564915885447</v>
      </c>
      <c r="BI1798">
        <v>0.12626171824836269</v>
      </c>
      <c r="BJ1798">
        <v>3.5443688198279178E-3</v>
      </c>
      <c r="BK1798">
        <v>8.778733787081032E-2</v>
      </c>
      <c r="BL1798">
        <v>0.76468473096185952</v>
      </c>
      <c r="BM1798">
        <v>1.5898292025170159E-2</v>
      </c>
      <c r="BN1798">
        <v>0.13162963914216</v>
      </c>
      <c r="BO1798">
        <v>2.814947990240144E-2</v>
      </c>
      <c r="BP1798">
        <v>0.90900218312572234</v>
      </c>
      <c r="BQ1798">
        <v>3.5880313342750741E-2</v>
      </c>
      <c r="BR1798">
        <v>4.5717221009374601E-3</v>
      </c>
      <c r="BS1798">
        <v>2.2396301528188001E-2</v>
      </c>
      <c r="BT1798">
        <v>4.6282265313984848E-2</v>
      </c>
      <c r="BU1798">
        <v>0.95171439578785155</v>
      </c>
      <c r="BV1798">
        <v>2.0033388981636059E-3</v>
      </c>
      <c r="BW1798">
        <v>1</v>
      </c>
      <c r="BX1798" t="s">
        <v>3077</v>
      </c>
      <c r="BY1798">
        <v>38935</v>
      </c>
      <c r="BZ1798">
        <v>1</v>
      </c>
      <c r="CA1798">
        <v>0</v>
      </c>
    </row>
    <row r="1799" spans="1:79" customFormat="1" x14ac:dyDescent="0.25">
      <c r="A1799" t="s">
        <v>3078</v>
      </c>
      <c r="B1799" t="s">
        <v>42</v>
      </c>
      <c r="C1799" t="s">
        <v>123</v>
      </c>
      <c r="D1799" t="s">
        <v>947</v>
      </c>
      <c r="E1799">
        <v>2022</v>
      </c>
      <c r="F1799">
        <v>6786</v>
      </c>
      <c r="G1799">
        <v>420</v>
      </c>
      <c r="H1799">
        <v>0</v>
      </c>
      <c r="I1799">
        <v>509</v>
      </c>
      <c r="J1799">
        <v>875</v>
      </c>
      <c r="K1799">
        <v>1052</v>
      </c>
      <c r="L1799">
        <v>1033</v>
      </c>
      <c r="M1799">
        <v>850</v>
      </c>
      <c r="N1799">
        <v>854</v>
      </c>
      <c r="O1799">
        <v>846</v>
      </c>
      <c r="P1799">
        <v>675</v>
      </c>
      <c r="Q1799">
        <v>351</v>
      </c>
      <c r="R1799">
        <v>123</v>
      </c>
      <c r="S1799">
        <v>38</v>
      </c>
      <c r="T1799">
        <v>0</v>
      </c>
      <c r="U1799">
        <v>6504</v>
      </c>
      <c r="V1799">
        <v>641</v>
      </c>
      <c r="W1799">
        <v>61</v>
      </c>
      <c r="X1799">
        <v>3619</v>
      </c>
      <c r="Y1799">
        <v>2401</v>
      </c>
      <c r="Z1799">
        <v>1167</v>
      </c>
      <c r="AA1799">
        <v>19</v>
      </c>
      <c r="AB1799">
        <v>775</v>
      </c>
      <c r="AC1799">
        <v>5663</v>
      </c>
      <c r="AD1799">
        <v>34</v>
      </c>
      <c r="AE1799">
        <v>734</v>
      </c>
      <c r="AF1799">
        <v>123</v>
      </c>
      <c r="AG1799">
        <v>6846</v>
      </c>
      <c r="AH1799">
        <v>121</v>
      </c>
      <c r="AI1799">
        <v>21</v>
      </c>
      <c r="AJ1799">
        <v>95</v>
      </c>
      <c r="AK1799">
        <v>673</v>
      </c>
      <c r="AL1799">
        <v>6515</v>
      </c>
      <c r="AM1799">
        <v>18</v>
      </c>
      <c r="AN1799">
        <v>7206</v>
      </c>
      <c r="AO1799">
        <v>0.94171523730224815</v>
      </c>
      <c r="AP1799">
        <v>5.8284762697751867E-2</v>
      </c>
      <c r="AQ1799">
        <v>0</v>
      </c>
      <c r="AR1799">
        <v>7.0635581459894528E-2</v>
      </c>
      <c r="AS1799">
        <v>0.1214265889536497</v>
      </c>
      <c r="AT1799">
        <v>0.14598945323341661</v>
      </c>
      <c r="AU1799">
        <v>0.14335276158756591</v>
      </c>
      <c r="AV1799">
        <v>0.11795725784068831</v>
      </c>
      <c r="AW1799">
        <v>0.1185123508187621</v>
      </c>
      <c r="AX1799">
        <v>0.1174021648626145</v>
      </c>
      <c r="AY1799">
        <v>9.3671940049958366E-2</v>
      </c>
      <c r="AZ1799">
        <v>4.8709408825978351E-2</v>
      </c>
      <c r="BA1799">
        <v>5.2733832917013597E-3</v>
      </c>
      <c r="BB1799">
        <v>1.7069109075770191E-2</v>
      </c>
      <c r="BC1799">
        <v>0</v>
      </c>
      <c r="BD1799">
        <v>0.9025811823480433</v>
      </c>
      <c r="BE1799">
        <v>8.8953649736330839E-2</v>
      </c>
      <c r="BF1799">
        <v>8.4651679156258677E-3</v>
      </c>
      <c r="BG1799">
        <v>0.50222037191229529</v>
      </c>
      <c r="BH1799">
        <v>0.33319456008881487</v>
      </c>
      <c r="BI1799">
        <v>0.1619483763530391</v>
      </c>
      <c r="BJ1799">
        <v>2.6366916458506798E-3</v>
      </c>
      <c r="BK1799">
        <v>0.10754926450180401</v>
      </c>
      <c r="BL1799">
        <v>0.78587288370802111</v>
      </c>
      <c r="BM1799">
        <v>4.7182903136275328E-3</v>
      </c>
      <c r="BN1799">
        <v>0.1018595614765473</v>
      </c>
      <c r="BO1799">
        <v>1.7069109075770191E-2</v>
      </c>
      <c r="BP1799">
        <v>0.95004163197335556</v>
      </c>
      <c r="BQ1799">
        <v>1.6791562586733279E-2</v>
      </c>
      <c r="BR1799">
        <v>2.9142381348875941E-3</v>
      </c>
      <c r="BS1799">
        <v>1.31834582292534E-2</v>
      </c>
      <c r="BT1799">
        <v>9.3394393560921454E-2</v>
      </c>
      <c r="BU1799">
        <v>0.90410768803774633</v>
      </c>
      <c r="BV1799">
        <v>2.4979184013322231E-3</v>
      </c>
      <c r="BW1799">
        <v>1</v>
      </c>
      <c r="BX1799" t="s">
        <v>3077</v>
      </c>
      <c r="BY1799">
        <v>38935</v>
      </c>
      <c r="BZ1799">
        <v>0.18507769359188389</v>
      </c>
      <c r="CA1799">
        <v>0</v>
      </c>
    </row>
    <row r="1800" spans="1:79" customFormat="1" x14ac:dyDescent="0.25">
      <c r="A1800" t="s">
        <v>3079</v>
      </c>
      <c r="B1800" t="s">
        <v>42</v>
      </c>
      <c r="C1800" t="s">
        <v>123</v>
      </c>
      <c r="D1800" t="s">
        <v>949</v>
      </c>
      <c r="E1800">
        <v>2022</v>
      </c>
      <c r="F1800">
        <v>21898</v>
      </c>
      <c r="G1800">
        <v>2667</v>
      </c>
      <c r="H1800">
        <v>0</v>
      </c>
      <c r="I1800">
        <v>3674</v>
      </c>
      <c r="J1800">
        <v>4547</v>
      </c>
      <c r="K1800">
        <v>4075</v>
      </c>
      <c r="L1800">
        <v>3123</v>
      </c>
      <c r="M1800">
        <v>2489</v>
      </c>
      <c r="N1800">
        <v>2302</v>
      </c>
      <c r="O1800">
        <v>1796</v>
      </c>
      <c r="P1800">
        <v>1311</v>
      </c>
      <c r="Q1800">
        <v>563</v>
      </c>
      <c r="R1800">
        <v>173</v>
      </c>
      <c r="S1800">
        <v>512</v>
      </c>
      <c r="T1800">
        <v>0</v>
      </c>
      <c r="U1800">
        <v>20933</v>
      </c>
      <c r="V1800">
        <v>3414</v>
      </c>
      <c r="W1800">
        <v>218</v>
      </c>
      <c r="X1800">
        <v>14291</v>
      </c>
      <c r="Y1800">
        <v>7455</v>
      </c>
      <c r="Z1800">
        <v>2785</v>
      </c>
      <c r="AA1800">
        <v>34</v>
      </c>
      <c r="AB1800">
        <v>1493</v>
      </c>
      <c r="AC1800">
        <v>20960</v>
      </c>
      <c r="AD1800">
        <v>168</v>
      </c>
      <c r="AE1800">
        <v>1944</v>
      </c>
      <c r="AF1800">
        <v>346</v>
      </c>
      <c r="AG1800">
        <v>23726</v>
      </c>
      <c r="AH1800">
        <v>259</v>
      </c>
      <c r="AI1800">
        <v>44</v>
      </c>
      <c r="AJ1800">
        <v>190</v>
      </c>
      <c r="AK1800">
        <v>845</v>
      </c>
      <c r="AL1800">
        <v>23691</v>
      </c>
      <c r="AM1800">
        <v>29</v>
      </c>
      <c r="AN1800">
        <v>24565</v>
      </c>
      <c r="AO1800">
        <v>0.89143089761856298</v>
      </c>
      <c r="AP1800">
        <v>0.10856910238143699</v>
      </c>
      <c r="AQ1800">
        <v>0</v>
      </c>
      <c r="AR1800">
        <v>0.14956238550783629</v>
      </c>
      <c r="AS1800">
        <v>0.18510075310400981</v>
      </c>
      <c r="AT1800">
        <v>0.1658864237736617</v>
      </c>
      <c r="AU1800">
        <v>0.12713209851414611</v>
      </c>
      <c r="AV1800">
        <v>0.10132302055770399</v>
      </c>
      <c r="AW1800">
        <v>9.3710563810299199E-2</v>
      </c>
      <c r="AX1800">
        <v>7.311215143496845E-2</v>
      </c>
      <c r="AY1800">
        <v>5.3368613881538768E-2</v>
      </c>
      <c r="AZ1800">
        <v>2.2918786891919399E-2</v>
      </c>
      <c r="BA1800">
        <v>2.084266232444535E-2</v>
      </c>
      <c r="BB1800">
        <v>7.0425401994707914E-3</v>
      </c>
      <c r="BC1800">
        <v>0</v>
      </c>
      <c r="BD1800">
        <v>0.85214736413596581</v>
      </c>
      <c r="BE1800">
        <v>0.13897822104620389</v>
      </c>
      <c r="BF1800">
        <v>8.8744148178302468E-3</v>
      </c>
      <c r="BG1800">
        <v>0.5817626704661103</v>
      </c>
      <c r="BH1800">
        <v>0.30348056177488297</v>
      </c>
      <c r="BI1800">
        <v>0.11337268471402399</v>
      </c>
      <c r="BJ1800">
        <v>1.3840830449826989E-3</v>
      </c>
      <c r="BK1800">
        <v>6.077752900468146E-2</v>
      </c>
      <c r="BL1800">
        <v>0.85324648890698152</v>
      </c>
      <c r="BM1800">
        <v>6.8389985752086314E-3</v>
      </c>
      <c r="BN1800">
        <v>7.9136983513128437E-2</v>
      </c>
      <c r="BO1800">
        <v>1.4085080398941579E-2</v>
      </c>
      <c r="BP1800">
        <v>0.96584571544880926</v>
      </c>
      <c r="BQ1800">
        <v>1.0543456136779971E-2</v>
      </c>
      <c r="BR1800">
        <v>1.7911662935070219E-3</v>
      </c>
      <c r="BS1800">
        <v>7.734581721962141E-3</v>
      </c>
      <c r="BT1800">
        <v>3.4398534500305313E-2</v>
      </c>
      <c r="BU1800">
        <v>0.96442092407897417</v>
      </c>
      <c r="BV1800">
        <v>1.180541420720537E-3</v>
      </c>
      <c r="BW1800">
        <v>1</v>
      </c>
      <c r="BX1800" t="s">
        <v>3077</v>
      </c>
      <c r="BY1800">
        <v>38935</v>
      </c>
      <c r="BZ1800">
        <v>0.6309233337613972</v>
      </c>
      <c r="CA1800">
        <v>0</v>
      </c>
    </row>
    <row r="1801" spans="1:79" customFormat="1" x14ac:dyDescent="0.25">
      <c r="A1801" t="s">
        <v>3080</v>
      </c>
      <c r="B1801" t="s">
        <v>42</v>
      </c>
      <c r="C1801" t="s">
        <v>123</v>
      </c>
      <c r="D1801" t="s">
        <v>951</v>
      </c>
      <c r="E1801">
        <v>2022</v>
      </c>
      <c r="F1801">
        <v>2075</v>
      </c>
      <c r="G1801">
        <v>213</v>
      </c>
      <c r="H1801">
        <v>0</v>
      </c>
      <c r="I1801">
        <v>107</v>
      </c>
      <c r="J1801">
        <v>219</v>
      </c>
      <c r="K1801">
        <v>263</v>
      </c>
      <c r="L1801">
        <v>240</v>
      </c>
      <c r="M1801">
        <v>249</v>
      </c>
      <c r="N1801">
        <v>393</v>
      </c>
      <c r="O1801">
        <v>301</v>
      </c>
      <c r="P1801">
        <v>268</v>
      </c>
      <c r="Q1801">
        <v>158</v>
      </c>
      <c r="R1801">
        <v>81</v>
      </c>
      <c r="S1801">
        <v>9</v>
      </c>
      <c r="T1801">
        <v>0</v>
      </c>
      <c r="U1801">
        <v>1271</v>
      </c>
      <c r="V1801">
        <v>981</v>
      </c>
      <c r="W1801">
        <v>36</v>
      </c>
      <c r="X1801">
        <v>1397</v>
      </c>
      <c r="Y1801">
        <v>635</v>
      </c>
      <c r="Z1801">
        <v>248</v>
      </c>
      <c r="AA1801">
        <v>8</v>
      </c>
      <c r="AB1801">
        <v>539</v>
      </c>
      <c r="AC1801">
        <v>1571</v>
      </c>
      <c r="AD1801">
        <v>12</v>
      </c>
      <c r="AE1801">
        <v>166</v>
      </c>
      <c r="AF1801">
        <v>61</v>
      </c>
      <c r="AG1801">
        <v>2199</v>
      </c>
      <c r="AH1801">
        <v>21</v>
      </c>
      <c r="AI1801">
        <v>0</v>
      </c>
      <c r="AJ1801">
        <v>7</v>
      </c>
      <c r="AK1801">
        <v>109</v>
      </c>
      <c r="AL1801">
        <v>2171</v>
      </c>
      <c r="AM1801">
        <v>8</v>
      </c>
      <c r="AN1801">
        <v>2288</v>
      </c>
      <c r="AO1801">
        <v>0.90690559440559437</v>
      </c>
      <c r="AP1801">
        <v>9.3094405594405599E-2</v>
      </c>
      <c r="AQ1801">
        <v>0</v>
      </c>
      <c r="AR1801">
        <v>4.6765734265734257E-2</v>
      </c>
      <c r="AS1801">
        <v>9.5716783216783216E-2</v>
      </c>
      <c r="AT1801">
        <v>0.11494755244755241</v>
      </c>
      <c r="AU1801">
        <v>0.1048951048951049</v>
      </c>
      <c r="AV1801">
        <v>0.1088286713286713</v>
      </c>
      <c r="AW1801">
        <v>0.1717657342657343</v>
      </c>
      <c r="AX1801">
        <v>0.13155594405594409</v>
      </c>
      <c r="AY1801">
        <v>0.11713286713286709</v>
      </c>
      <c r="AZ1801">
        <v>6.9055944055944049E-2</v>
      </c>
      <c r="BA1801">
        <v>3.9335664335664339E-3</v>
      </c>
      <c r="BB1801">
        <v>3.5402097902097897E-2</v>
      </c>
      <c r="BC1801">
        <v>0</v>
      </c>
      <c r="BD1801">
        <v>0.55550699300699302</v>
      </c>
      <c r="BE1801">
        <v>0.42875874125874119</v>
      </c>
      <c r="BF1801">
        <v>1.5734265734265739E-2</v>
      </c>
      <c r="BG1801">
        <v>0.61057692307692313</v>
      </c>
      <c r="BH1801">
        <v>0.27753496503496511</v>
      </c>
      <c r="BI1801">
        <v>0.1083916083916084</v>
      </c>
      <c r="BJ1801">
        <v>3.4965034965034969E-3</v>
      </c>
      <c r="BK1801">
        <v>0.2355769230769231</v>
      </c>
      <c r="BL1801">
        <v>0.68662587412587417</v>
      </c>
      <c r="BM1801">
        <v>5.244755244755245E-3</v>
      </c>
      <c r="BN1801">
        <v>7.2552447552447552E-2</v>
      </c>
      <c r="BO1801">
        <v>2.666083916083916E-2</v>
      </c>
      <c r="BP1801">
        <v>0.96110139860139865</v>
      </c>
      <c r="BQ1801">
        <v>9.178321678321678E-3</v>
      </c>
      <c r="BR1801">
        <v>0</v>
      </c>
      <c r="BS1801">
        <v>3.0594405594405591E-3</v>
      </c>
      <c r="BT1801">
        <v>4.7639860139860143E-2</v>
      </c>
      <c r="BU1801">
        <v>0.94886363636363635</v>
      </c>
      <c r="BV1801">
        <v>3.4965034965034969E-3</v>
      </c>
      <c r="BW1801">
        <v>1</v>
      </c>
      <c r="BX1801" t="s">
        <v>3077</v>
      </c>
      <c r="BY1801">
        <v>38935</v>
      </c>
      <c r="BZ1801">
        <v>5.8764607679465779E-2</v>
      </c>
      <c r="CA1801">
        <v>0</v>
      </c>
    </row>
    <row r="1802" spans="1:79" customFormat="1" x14ac:dyDescent="0.25">
      <c r="A1802" t="s">
        <v>3081</v>
      </c>
      <c r="B1802" t="s">
        <v>42</v>
      </c>
      <c r="C1802" t="s">
        <v>123</v>
      </c>
      <c r="D1802" t="s">
        <v>953</v>
      </c>
      <c r="E1802">
        <v>2022</v>
      </c>
      <c r="F1802">
        <v>3998</v>
      </c>
      <c r="G1802">
        <v>404</v>
      </c>
      <c r="H1802">
        <v>0</v>
      </c>
      <c r="I1802">
        <v>279</v>
      </c>
      <c r="J1802">
        <v>472</v>
      </c>
      <c r="K1802">
        <v>589</v>
      </c>
      <c r="L1802">
        <v>600</v>
      </c>
      <c r="M1802">
        <v>502</v>
      </c>
      <c r="N1802">
        <v>549</v>
      </c>
      <c r="O1802">
        <v>552</v>
      </c>
      <c r="P1802">
        <v>443</v>
      </c>
      <c r="Q1802">
        <v>281</v>
      </c>
      <c r="R1802">
        <v>119</v>
      </c>
      <c r="S1802">
        <v>16</v>
      </c>
      <c r="T1802">
        <v>0</v>
      </c>
      <c r="U1802">
        <v>3976</v>
      </c>
      <c r="V1802">
        <v>399</v>
      </c>
      <c r="W1802">
        <v>27</v>
      </c>
      <c r="X1802">
        <v>2866</v>
      </c>
      <c r="Y1802">
        <v>895</v>
      </c>
      <c r="Z1802">
        <v>627</v>
      </c>
      <c r="AA1802">
        <v>14</v>
      </c>
      <c r="AB1802">
        <v>591</v>
      </c>
      <c r="AC1802">
        <v>1516</v>
      </c>
      <c r="AD1802">
        <v>43</v>
      </c>
      <c r="AE1802">
        <v>2252</v>
      </c>
      <c r="AF1802">
        <v>554</v>
      </c>
      <c r="AG1802">
        <v>2539</v>
      </c>
      <c r="AH1802">
        <v>994</v>
      </c>
      <c r="AI1802">
        <v>112</v>
      </c>
      <c r="AJ1802">
        <v>203</v>
      </c>
      <c r="AK1802">
        <v>138</v>
      </c>
      <c r="AL1802">
        <v>4242</v>
      </c>
      <c r="AM1802">
        <v>22</v>
      </c>
      <c r="AN1802">
        <v>4402</v>
      </c>
      <c r="AO1802">
        <v>0.90822353475692863</v>
      </c>
      <c r="AP1802">
        <v>9.1776465243071328E-2</v>
      </c>
      <c r="AQ1802">
        <v>0</v>
      </c>
      <c r="AR1802">
        <v>6.3380281690140844E-2</v>
      </c>
      <c r="AS1802">
        <v>0.1072239890958655</v>
      </c>
      <c r="AT1802">
        <v>0.13380281690140841</v>
      </c>
      <c r="AU1802">
        <v>0.13630168105406629</v>
      </c>
      <c r="AV1802">
        <v>0.1140390731485688</v>
      </c>
      <c r="AW1802">
        <v>0.1247160381644707</v>
      </c>
      <c r="AX1802">
        <v>0.125397546569741</v>
      </c>
      <c r="AY1802">
        <v>0.1006360745115856</v>
      </c>
      <c r="AZ1802">
        <v>6.3834620626987734E-2</v>
      </c>
      <c r="BA1802">
        <v>3.6347114947751021E-3</v>
      </c>
      <c r="BB1802">
        <v>2.7033166742389821E-2</v>
      </c>
      <c r="BC1802">
        <v>0</v>
      </c>
      <c r="BD1802">
        <v>0.90322580645161288</v>
      </c>
      <c r="BE1802">
        <v>9.064061790095411E-2</v>
      </c>
      <c r="BF1802">
        <v>6.1335756474329853E-3</v>
      </c>
      <c r="BG1802">
        <v>0.65106769650159013</v>
      </c>
      <c r="BH1802">
        <v>0.20331667423898231</v>
      </c>
      <c r="BI1802">
        <v>0.14243525670149931</v>
      </c>
      <c r="BJ1802">
        <v>3.1803725579282139E-3</v>
      </c>
      <c r="BK1802">
        <v>0.13425715583825529</v>
      </c>
      <c r="BL1802">
        <v>0.34438891412994088</v>
      </c>
      <c r="BM1802">
        <v>9.7682871422080878E-3</v>
      </c>
      <c r="BN1802">
        <v>0.51158564288959563</v>
      </c>
      <c r="BO1802">
        <v>0.12585188550658791</v>
      </c>
      <c r="BP1802">
        <v>0.576783280327124</v>
      </c>
      <c r="BQ1802">
        <v>0.22580645161290319</v>
      </c>
      <c r="BR1802">
        <v>2.5442980463425711E-2</v>
      </c>
      <c r="BS1802">
        <v>4.6115402089959109E-2</v>
      </c>
      <c r="BT1802">
        <v>3.1349386642435258E-2</v>
      </c>
      <c r="BU1802">
        <v>0.963652885052249</v>
      </c>
      <c r="BV1802">
        <v>4.9977283053157656E-3</v>
      </c>
      <c r="BW1802">
        <v>1</v>
      </c>
      <c r="BX1802" t="s">
        <v>3077</v>
      </c>
      <c r="BY1802">
        <v>38935</v>
      </c>
      <c r="BZ1802">
        <v>0.11306022858610509</v>
      </c>
      <c r="CA1802">
        <v>0</v>
      </c>
    </row>
    <row r="1803" spans="1:79" customFormat="1" x14ac:dyDescent="0.25">
      <c r="A1803" t="s">
        <v>3082</v>
      </c>
      <c r="B1803" t="s">
        <v>42</v>
      </c>
      <c r="C1803" t="s">
        <v>123</v>
      </c>
      <c r="D1803" t="s">
        <v>961</v>
      </c>
      <c r="E1803">
        <v>2022</v>
      </c>
      <c r="F1803">
        <v>428</v>
      </c>
      <c r="G1803">
        <v>46</v>
      </c>
      <c r="H1803">
        <v>0</v>
      </c>
      <c r="I1803">
        <v>67</v>
      </c>
      <c r="J1803">
        <v>86</v>
      </c>
      <c r="K1803">
        <v>64</v>
      </c>
      <c r="L1803">
        <v>57</v>
      </c>
      <c r="M1803">
        <v>47</v>
      </c>
      <c r="N1803">
        <v>29</v>
      </c>
      <c r="O1803">
        <v>46</v>
      </c>
      <c r="P1803">
        <v>28</v>
      </c>
      <c r="Q1803">
        <v>25</v>
      </c>
      <c r="R1803">
        <v>7</v>
      </c>
      <c r="S1803">
        <v>18</v>
      </c>
      <c r="T1803">
        <v>0</v>
      </c>
      <c r="U1803">
        <v>407</v>
      </c>
      <c r="V1803">
        <v>64</v>
      </c>
      <c r="W1803">
        <v>3</v>
      </c>
      <c r="X1803">
        <v>213</v>
      </c>
      <c r="Y1803">
        <v>109</v>
      </c>
      <c r="Z1803">
        <v>89</v>
      </c>
      <c r="AA1803">
        <v>63</v>
      </c>
      <c r="AB1803">
        <v>20</v>
      </c>
      <c r="AC1803">
        <v>63</v>
      </c>
      <c r="AD1803">
        <v>362</v>
      </c>
      <c r="AE1803">
        <v>29</v>
      </c>
      <c r="AF1803">
        <v>12</v>
      </c>
      <c r="AG1803">
        <v>82</v>
      </c>
      <c r="AH1803">
        <v>2</v>
      </c>
      <c r="AI1803">
        <v>1</v>
      </c>
      <c r="AJ1803">
        <v>377</v>
      </c>
      <c r="AK1803">
        <v>37</v>
      </c>
      <c r="AL1803">
        <v>436</v>
      </c>
      <c r="AM1803">
        <v>1</v>
      </c>
      <c r="AN1803">
        <v>474</v>
      </c>
      <c r="AO1803">
        <v>0.90295358649789026</v>
      </c>
      <c r="AP1803">
        <v>9.7046413502109699E-2</v>
      </c>
      <c r="AQ1803">
        <v>0</v>
      </c>
      <c r="AR1803">
        <v>0.1413502109704641</v>
      </c>
      <c r="AS1803">
        <v>0.18143459915611809</v>
      </c>
      <c r="AT1803">
        <v>0.13502109704641349</v>
      </c>
      <c r="AU1803">
        <v>0.120253164556962</v>
      </c>
      <c r="AV1803">
        <v>9.9156118143459912E-2</v>
      </c>
      <c r="AW1803">
        <v>6.118143459915612E-2</v>
      </c>
      <c r="AX1803">
        <v>9.7046413502109699E-2</v>
      </c>
      <c r="AY1803">
        <v>5.9071729957805907E-2</v>
      </c>
      <c r="AZ1803">
        <v>5.2742616033755282E-2</v>
      </c>
      <c r="BA1803">
        <v>3.7974683544303799E-2</v>
      </c>
      <c r="BB1803">
        <v>1.476793248945148E-2</v>
      </c>
      <c r="BC1803">
        <v>0</v>
      </c>
      <c r="BD1803">
        <v>0.85864978902953581</v>
      </c>
      <c r="BE1803">
        <v>0.13502109704641349</v>
      </c>
      <c r="BF1803">
        <v>6.3291139240506328E-3</v>
      </c>
      <c r="BG1803">
        <v>0.44936708860759489</v>
      </c>
      <c r="BH1803">
        <v>0.22995780590717299</v>
      </c>
      <c r="BI1803">
        <v>0.18776371308016879</v>
      </c>
      <c r="BJ1803">
        <v>0.13291139240506331</v>
      </c>
      <c r="BK1803">
        <v>4.2194092827004218E-2</v>
      </c>
      <c r="BL1803">
        <v>0.13291139240506331</v>
      </c>
      <c r="BM1803">
        <v>0.76371308016877637</v>
      </c>
      <c r="BN1803">
        <v>6.118143459915612E-2</v>
      </c>
      <c r="BO1803">
        <v>2.5316455696202531E-2</v>
      </c>
      <c r="BP1803">
        <v>0.1729957805907173</v>
      </c>
      <c r="BQ1803">
        <v>4.2194092827004216E-3</v>
      </c>
      <c r="BR1803">
        <v>2.1097046413502108E-3</v>
      </c>
      <c r="BS1803">
        <v>0.79535864978902948</v>
      </c>
      <c r="BT1803">
        <v>7.805907172995781E-2</v>
      </c>
      <c r="BU1803">
        <v>0.91983122362869196</v>
      </c>
      <c r="BV1803">
        <v>2.1097046413502108E-3</v>
      </c>
      <c r="BW1803">
        <v>1</v>
      </c>
      <c r="BX1803" t="s">
        <v>3077</v>
      </c>
      <c r="BY1803">
        <v>38935</v>
      </c>
      <c r="BZ1803">
        <v>1.217413638114807E-2</v>
      </c>
      <c r="CA1803">
        <v>0</v>
      </c>
    </row>
    <row r="1804" spans="1:79" customFormat="1" x14ac:dyDescent="0.25">
      <c r="A1804" t="s">
        <v>3083</v>
      </c>
      <c r="B1804" t="s">
        <v>42</v>
      </c>
      <c r="C1804" t="s">
        <v>376</v>
      </c>
      <c r="D1804" t="s">
        <v>44</v>
      </c>
      <c r="E1804">
        <v>2022</v>
      </c>
      <c r="F1804">
        <v>6960</v>
      </c>
      <c r="G1804">
        <v>462</v>
      </c>
      <c r="H1804">
        <v>0</v>
      </c>
      <c r="I1804">
        <v>711</v>
      </c>
      <c r="J1804">
        <v>868</v>
      </c>
      <c r="K1804">
        <v>944</v>
      </c>
      <c r="L1804">
        <v>916</v>
      </c>
      <c r="M1804">
        <v>837</v>
      </c>
      <c r="N1804">
        <v>988</v>
      </c>
      <c r="O1804">
        <v>1062</v>
      </c>
      <c r="P1804">
        <v>575</v>
      </c>
      <c r="Q1804">
        <v>285</v>
      </c>
      <c r="R1804">
        <v>89</v>
      </c>
      <c r="S1804">
        <v>147</v>
      </c>
      <c r="T1804">
        <v>0</v>
      </c>
      <c r="U1804">
        <v>7261</v>
      </c>
      <c r="V1804">
        <v>161</v>
      </c>
      <c r="W1804">
        <v>0</v>
      </c>
      <c r="X1804">
        <v>4856</v>
      </c>
      <c r="Y1804">
        <v>1703</v>
      </c>
      <c r="Z1804">
        <v>863</v>
      </c>
      <c r="AA1804">
        <v>0</v>
      </c>
      <c r="AB1804">
        <v>856</v>
      </c>
      <c r="AC1804">
        <v>5667</v>
      </c>
      <c r="AD1804">
        <v>0</v>
      </c>
      <c r="AE1804">
        <v>899</v>
      </c>
      <c r="AF1804">
        <v>438</v>
      </c>
      <c r="AG1804">
        <v>6687</v>
      </c>
      <c r="AH1804">
        <v>270</v>
      </c>
      <c r="AI1804">
        <v>27</v>
      </c>
      <c r="AJ1804">
        <v>0</v>
      </c>
      <c r="AK1804">
        <v>1480</v>
      </c>
      <c r="AL1804">
        <v>5942</v>
      </c>
      <c r="AM1804">
        <v>0</v>
      </c>
      <c r="AN1804">
        <v>7422</v>
      </c>
      <c r="AO1804">
        <v>0.93775262732417142</v>
      </c>
      <c r="AP1804">
        <v>6.2247372675828617E-2</v>
      </c>
      <c r="AQ1804">
        <v>0</v>
      </c>
      <c r="AR1804">
        <v>9.5796281325788199E-2</v>
      </c>
      <c r="AS1804">
        <v>0.1169496092697386</v>
      </c>
      <c r="AT1804">
        <v>0.1271894368094853</v>
      </c>
      <c r="AU1804">
        <v>0.12341686876852601</v>
      </c>
      <c r="AV1804">
        <v>0.1127728375101051</v>
      </c>
      <c r="AW1804">
        <v>0.13311775801670711</v>
      </c>
      <c r="AX1804">
        <v>0.14308811641067101</v>
      </c>
      <c r="AY1804">
        <v>7.747237941255726E-2</v>
      </c>
      <c r="AZ1804">
        <v>3.839935327405012E-2</v>
      </c>
      <c r="BA1804">
        <v>1.9805982215036381E-2</v>
      </c>
      <c r="BB1804">
        <v>1.199137698733495E-2</v>
      </c>
      <c r="BC1804">
        <v>0</v>
      </c>
      <c r="BD1804">
        <v>0.97830773376448399</v>
      </c>
      <c r="BE1804">
        <v>2.1692266235516029E-2</v>
      </c>
      <c r="BF1804">
        <v>0</v>
      </c>
      <c r="BG1804">
        <v>0.65427108596065753</v>
      </c>
      <c r="BH1804">
        <v>0.22945297763406089</v>
      </c>
      <c r="BI1804">
        <v>0.1162759364052816</v>
      </c>
      <c r="BJ1804">
        <v>0</v>
      </c>
      <c r="BK1804">
        <v>0.11533279439504179</v>
      </c>
      <c r="BL1804">
        <v>0.76354082457558614</v>
      </c>
      <c r="BM1804">
        <v>0</v>
      </c>
      <c r="BN1804">
        <v>0.12112638102937209</v>
      </c>
      <c r="BO1804">
        <v>5.9013742926434923E-2</v>
      </c>
      <c r="BP1804">
        <v>0.90097008892481811</v>
      </c>
      <c r="BQ1804">
        <v>3.637833468067906E-2</v>
      </c>
      <c r="BR1804">
        <v>3.6378334680679061E-3</v>
      </c>
      <c r="BS1804">
        <v>0</v>
      </c>
      <c r="BT1804">
        <v>0.19940716787927781</v>
      </c>
      <c r="BU1804">
        <v>0.80059283212072219</v>
      </c>
      <c r="BV1804">
        <v>0</v>
      </c>
      <c r="BW1804">
        <v>1</v>
      </c>
      <c r="BX1804" t="s">
        <v>3084</v>
      </c>
      <c r="BY1804">
        <v>7422</v>
      </c>
      <c r="BZ1804">
        <v>1</v>
      </c>
      <c r="CA1804">
        <v>0</v>
      </c>
    </row>
    <row r="1805" spans="1:79" customFormat="1" x14ac:dyDescent="0.25">
      <c r="A1805" t="s">
        <v>3085</v>
      </c>
      <c r="B1805" t="s">
        <v>42</v>
      </c>
      <c r="C1805" t="s">
        <v>376</v>
      </c>
      <c r="D1805" t="s">
        <v>947</v>
      </c>
      <c r="E1805">
        <v>2022</v>
      </c>
      <c r="F1805">
        <v>1010</v>
      </c>
      <c r="G1805">
        <v>29</v>
      </c>
      <c r="H1805">
        <v>0</v>
      </c>
      <c r="I1805">
        <v>26</v>
      </c>
      <c r="J1805">
        <v>72</v>
      </c>
      <c r="K1805">
        <v>133</v>
      </c>
      <c r="L1805">
        <v>150</v>
      </c>
      <c r="M1805">
        <v>144</v>
      </c>
      <c r="N1805">
        <v>177</v>
      </c>
      <c r="O1805">
        <v>167</v>
      </c>
      <c r="P1805">
        <v>104</v>
      </c>
      <c r="Q1805">
        <v>50</v>
      </c>
      <c r="R1805">
        <v>15</v>
      </c>
      <c r="S1805">
        <v>1</v>
      </c>
      <c r="T1805">
        <v>0</v>
      </c>
      <c r="U1805">
        <v>1021</v>
      </c>
      <c r="V1805">
        <v>18</v>
      </c>
      <c r="W1805">
        <v>0</v>
      </c>
      <c r="X1805">
        <v>631</v>
      </c>
      <c r="Y1805">
        <v>280</v>
      </c>
      <c r="Z1805">
        <v>128</v>
      </c>
      <c r="AA1805">
        <v>0</v>
      </c>
      <c r="AB1805">
        <v>92</v>
      </c>
      <c r="AC1805">
        <v>896</v>
      </c>
      <c r="AD1805">
        <v>0</v>
      </c>
      <c r="AE1805">
        <v>51</v>
      </c>
      <c r="AF1805">
        <v>24</v>
      </c>
      <c r="AG1805">
        <v>1009</v>
      </c>
      <c r="AH1805">
        <v>6</v>
      </c>
      <c r="AI1805">
        <v>0</v>
      </c>
      <c r="AJ1805">
        <v>0</v>
      </c>
      <c r="AK1805">
        <v>431</v>
      </c>
      <c r="AL1805">
        <v>608</v>
      </c>
      <c r="AM1805">
        <v>0</v>
      </c>
      <c r="AN1805">
        <v>1039</v>
      </c>
      <c r="AO1805">
        <v>0.97208854667949951</v>
      </c>
      <c r="AP1805">
        <v>2.791145332050048E-2</v>
      </c>
      <c r="AQ1805">
        <v>0</v>
      </c>
      <c r="AR1805">
        <v>2.5024061597690089E-2</v>
      </c>
      <c r="AS1805">
        <v>6.9297401347449467E-2</v>
      </c>
      <c r="AT1805">
        <v>0.1280076997112608</v>
      </c>
      <c r="AU1805">
        <v>0.1443695861405197</v>
      </c>
      <c r="AV1805">
        <v>0.13859480269489891</v>
      </c>
      <c r="AW1805">
        <v>0.1703561116458133</v>
      </c>
      <c r="AX1805">
        <v>0.1607314725697786</v>
      </c>
      <c r="AY1805">
        <v>0.1000962463907603</v>
      </c>
      <c r="AZ1805">
        <v>4.8123195380173241E-2</v>
      </c>
      <c r="BA1805">
        <v>9.6246390760346492E-4</v>
      </c>
      <c r="BB1805">
        <v>1.443695861405197E-2</v>
      </c>
      <c r="BC1805">
        <v>0</v>
      </c>
      <c r="BD1805">
        <v>0.98267564966313758</v>
      </c>
      <c r="BE1805">
        <v>1.732435033686237E-2</v>
      </c>
      <c r="BF1805">
        <v>0</v>
      </c>
      <c r="BG1805">
        <v>0.60731472569778633</v>
      </c>
      <c r="BH1805">
        <v>0.26948989412897018</v>
      </c>
      <c r="BI1805">
        <v>0.1231953801732435</v>
      </c>
      <c r="BJ1805">
        <v>0</v>
      </c>
      <c r="BK1805">
        <v>8.8546679499518763E-2</v>
      </c>
      <c r="BL1805">
        <v>0.86236766121270447</v>
      </c>
      <c r="BM1805">
        <v>0</v>
      </c>
      <c r="BN1805">
        <v>4.9085659287776709E-2</v>
      </c>
      <c r="BO1805">
        <v>2.3099133782483159E-2</v>
      </c>
      <c r="BP1805">
        <v>0.97112608277189605</v>
      </c>
      <c r="BQ1805">
        <v>5.7747834456207889E-3</v>
      </c>
      <c r="BR1805">
        <v>0</v>
      </c>
      <c r="BS1805">
        <v>0</v>
      </c>
      <c r="BT1805">
        <v>0.41482194417709328</v>
      </c>
      <c r="BU1805">
        <v>0.58517805582290661</v>
      </c>
      <c r="BV1805">
        <v>0</v>
      </c>
      <c r="BW1805">
        <v>1</v>
      </c>
      <c r="BX1805" t="s">
        <v>3084</v>
      </c>
      <c r="BY1805">
        <v>7422</v>
      </c>
      <c r="BZ1805">
        <v>0.13998922123416871</v>
      </c>
      <c r="CA1805">
        <v>0</v>
      </c>
    </row>
    <row r="1806" spans="1:79" customFormat="1" x14ac:dyDescent="0.25">
      <c r="A1806" t="s">
        <v>3086</v>
      </c>
      <c r="B1806" t="s">
        <v>42</v>
      </c>
      <c r="C1806" t="s">
        <v>376</v>
      </c>
      <c r="D1806" t="s">
        <v>949</v>
      </c>
      <c r="E1806">
        <v>2022</v>
      </c>
      <c r="F1806">
        <v>4447</v>
      </c>
      <c r="G1806">
        <v>316</v>
      </c>
      <c r="H1806">
        <v>0</v>
      </c>
      <c r="I1806">
        <v>588</v>
      </c>
      <c r="J1806">
        <v>635</v>
      </c>
      <c r="K1806">
        <v>642</v>
      </c>
      <c r="L1806">
        <v>558</v>
      </c>
      <c r="M1806">
        <v>499</v>
      </c>
      <c r="N1806">
        <v>577</v>
      </c>
      <c r="O1806">
        <v>669</v>
      </c>
      <c r="P1806">
        <v>309</v>
      </c>
      <c r="Q1806">
        <v>116</v>
      </c>
      <c r="R1806">
        <v>31</v>
      </c>
      <c r="S1806">
        <v>139</v>
      </c>
      <c r="T1806">
        <v>0</v>
      </c>
      <c r="U1806">
        <v>4669</v>
      </c>
      <c r="V1806">
        <v>94</v>
      </c>
      <c r="W1806">
        <v>0</v>
      </c>
      <c r="X1806">
        <v>3227</v>
      </c>
      <c r="Y1806">
        <v>1025</v>
      </c>
      <c r="Z1806">
        <v>511</v>
      </c>
      <c r="AA1806">
        <v>0</v>
      </c>
      <c r="AB1806">
        <v>428</v>
      </c>
      <c r="AC1806">
        <v>3996</v>
      </c>
      <c r="AD1806">
        <v>0</v>
      </c>
      <c r="AE1806">
        <v>339</v>
      </c>
      <c r="AF1806">
        <v>208</v>
      </c>
      <c r="AG1806">
        <v>4458</v>
      </c>
      <c r="AH1806">
        <v>83</v>
      </c>
      <c r="AI1806">
        <v>14</v>
      </c>
      <c r="AJ1806">
        <v>0</v>
      </c>
      <c r="AK1806">
        <v>593</v>
      </c>
      <c r="AL1806">
        <v>4170</v>
      </c>
      <c r="AM1806">
        <v>0</v>
      </c>
      <c r="AN1806">
        <v>4763</v>
      </c>
      <c r="AO1806">
        <v>0.93365525929036319</v>
      </c>
      <c r="AP1806">
        <v>6.6344740709636779E-2</v>
      </c>
      <c r="AQ1806">
        <v>0</v>
      </c>
      <c r="AR1806">
        <v>0.12345160613059</v>
      </c>
      <c r="AS1806">
        <v>0.1333193365525929</v>
      </c>
      <c r="AT1806">
        <v>0.13478899853033799</v>
      </c>
      <c r="AU1806">
        <v>0.1171530547973966</v>
      </c>
      <c r="AV1806">
        <v>0.1047659038421163</v>
      </c>
      <c r="AW1806">
        <v>0.12114213730841911</v>
      </c>
      <c r="AX1806">
        <v>0.14045769473021211</v>
      </c>
      <c r="AY1806">
        <v>6.4875078731891661E-2</v>
      </c>
      <c r="AZ1806">
        <v>2.4354398488347681E-2</v>
      </c>
      <c r="BA1806">
        <v>2.9183287843795931E-2</v>
      </c>
      <c r="BB1806">
        <v>6.5085030442998109E-3</v>
      </c>
      <c r="BC1806">
        <v>0</v>
      </c>
      <c r="BD1806">
        <v>0.9802645391559941</v>
      </c>
      <c r="BE1806">
        <v>1.9735460844005879E-2</v>
      </c>
      <c r="BF1806">
        <v>0</v>
      </c>
      <c r="BG1806">
        <v>0.67751417174049966</v>
      </c>
      <c r="BH1806">
        <v>0.21520050388410669</v>
      </c>
      <c r="BI1806">
        <v>0.1072853243753937</v>
      </c>
      <c r="BJ1806">
        <v>0</v>
      </c>
      <c r="BK1806">
        <v>8.9859332353558682E-2</v>
      </c>
      <c r="BL1806">
        <v>0.83896703758135627</v>
      </c>
      <c r="BM1806">
        <v>0</v>
      </c>
      <c r="BN1806">
        <v>7.1173630065085036E-2</v>
      </c>
      <c r="BO1806">
        <v>4.3669955910140668E-2</v>
      </c>
      <c r="BP1806">
        <v>0.93596472811253417</v>
      </c>
      <c r="BQ1806">
        <v>1.742599202183498E-2</v>
      </c>
      <c r="BR1806">
        <v>2.939323955490237E-3</v>
      </c>
      <c r="BS1806">
        <v>0</v>
      </c>
      <c r="BT1806">
        <v>0.1245013646861222</v>
      </c>
      <c r="BU1806">
        <v>0.87549863531387784</v>
      </c>
      <c r="BV1806">
        <v>0</v>
      </c>
      <c r="BW1806">
        <v>1</v>
      </c>
      <c r="BX1806" t="s">
        <v>3084</v>
      </c>
      <c r="BY1806">
        <v>7422</v>
      </c>
      <c r="BZ1806">
        <v>0.64174077068175694</v>
      </c>
      <c r="CA1806">
        <v>0</v>
      </c>
    </row>
    <row r="1807" spans="1:79" customFormat="1" x14ac:dyDescent="0.25">
      <c r="A1807" t="s">
        <v>3087</v>
      </c>
      <c r="B1807" t="s">
        <v>42</v>
      </c>
      <c r="C1807" t="s">
        <v>376</v>
      </c>
      <c r="D1807" t="s">
        <v>951</v>
      </c>
      <c r="E1807">
        <v>2022</v>
      </c>
      <c r="F1807">
        <v>726</v>
      </c>
      <c r="G1807">
        <v>50</v>
      </c>
      <c r="H1807">
        <v>0</v>
      </c>
      <c r="I1807">
        <v>54</v>
      </c>
      <c r="J1807">
        <v>73</v>
      </c>
      <c r="K1807">
        <v>89</v>
      </c>
      <c r="L1807">
        <v>77</v>
      </c>
      <c r="M1807">
        <v>82</v>
      </c>
      <c r="N1807">
        <v>120</v>
      </c>
      <c r="O1807">
        <v>116</v>
      </c>
      <c r="P1807">
        <v>80</v>
      </c>
      <c r="Q1807">
        <v>59</v>
      </c>
      <c r="R1807">
        <v>21</v>
      </c>
      <c r="S1807">
        <v>5</v>
      </c>
      <c r="T1807">
        <v>0</v>
      </c>
      <c r="U1807">
        <v>739</v>
      </c>
      <c r="V1807">
        <v>37</v>
      </c>
      <c r="W1807">
        <v>0</v>
      </c>
      <c r="X1807">
        <v>406</v>
      </c>
      <c r="Y1807">
        <v>250</v>
      </c>
      <c r="Z1807">
        <v>120</v>
      </c>
      <c r="AA1807">
        <v>0</v>
      </c>
      <c r="AB1807">
        <v>245</v>
      </c>
      <c r="AC1807">
        <v>483</v>
      </c>
      <c r="AD1807">
        <v>0</v>
      </c>
      <c r="AE1807">
        <v>48</v>
      </c>
      <c r="AF1807">
        <v>66</v>
      </c>
      <c r="AG1807">
        <v>708</v>
      </c>
      <c r="AH1807">
        <v>2</v>
      </c>
      <c r="AI1807">
        <v>0</v>
      </c>
      <c r="AJ1807">
        <v>0</v>
      </c>
      <c r="AK1807">
        <v>334</v>
      </c>
      <c r="AL1807">
        <v>442</v>
      </c>
      <c r="AM1807">
        <v>0</v>
      </c>
      <c r="AN1807">
        <v>776</v>
      </c>
      <c r="AO1807">
        <v>0.93556701030927836</v>
      </c>
      <c r="AP1807">
        <v>6.4432989690721643E-2</v>
      </c>
      <c r="AQ1807">
        <v>0</v>
      </c>
      <c r="AR1807">
        <v>6.9587628865979384E-2</v>
      </c>
      <c r="AS1807">
        <v>9.4072164948453607E-2</v>
      </c>
      <c r="AT1807">
        <v>0.1146907216494845</v>
      </c>
      <c r="AU1807">
        <v>9.9226804123711335E-2</v>
      </c>
      <c r="AV1807">
        <v>0.1056701030927835</v>
      </c>
      <c r="AW1807">
        <v>0.15463917525773199</v>
      </c>
      <c r="AX1807">
        <v>0.1494845360824742</v>
      </c>
      <c r="AY1807">
        <v>0.10309278350515461</v>
      </c>
      <c r="AZ1807">
        <v>7.603092783505154E-2</v>
      </c>
      <c r="BA1807">
        <v>6.4432989690721646E-3</v>
      </c>
      <c r="BB1807">
        <v>2.706185567010309E-2</v>
      </c>
      <c r="BC1807">
        <v>0</v>
      </c>
      <c r="BD1807">
        <v>0.95231958762886593</v>
      </c>
      <c r="BE1807">
        <v>4.7680412371134018E-2</v>
      </c>
      <c r="BF1807">
        <v>0</v>
      </c>
      <c r="BG1807">
        <v>0.52319587628865982</v>
      </c>
      <c r="BH1807">
        <v>0.32216494845360832</v>
      </c>
      <c r="BI1807">
        <v>0.15463917525773199</v>
      </c>
      <c r="BJ1807">
        <v>0</v>
      </c>
      <c r="BK1807">
        <v>0.31572164948453613</v>
      </c>
      <c r="BL1807">
        <v>0.62242268041237114</v>
      </c>
      <c r="BM1807">
        <v>0</v>
      </c>
      <c r="BN1807">
        <v>6.1855670103092793E-2</v>
      </c>
      <c r="BO1807">
        <v>8.505154639175258E-2</v>
      </c>
      <c r="BP1807">
        <v>0.91237113402061853</v>
      </c>
      <c r="BQ1807">
        <v>2.5773195876288659E-3</v>
      </c>
      <c r="BR1807">
        <v>0</v>
      </c>
      <c r="BS1807">
        <v>0</v>
      </c>
      <c r="BT1807">
        <v>0.43041237113402059</v>
      </c>
      <c r="BU1807">
        <v>0.56958762886597936</v>
      </c>
      <c r="BV1807">
        <v>0</v>
      </c>
      <c r="BW1807">
        <v>1</v>
      </c>
      <c r="BX1807" t="s">
        <v>3084</v>
      </c>
      <c r="BY1807">
        <v>7422</v>
      </c>
      <c r="BZ1807">
        <v>0.1045540285637295</v>
      </c>
      <c r="CA1807">
        <v>0</v>
      </c>
    </row>
    <row r="1808" spans="1:79" customFormat="1" x14ac:dyDescent="0.25">
      <c r="A1808" t="s">
        <v>3088</v>
      </c>
      <c r="B1808" t="s">
        <v>42</v>
      </c>
      <c r="C1808" t="s">
        <v>376</v>
      </c>
      <c r="D1808" t="s">
        <v>953</v>
      </c>
      <c r="E1808">
        <v>2022</v>
      </c>
      <c r="F1808">
        <v>777</v>
      </c>
      <c r="G1808">
        <v>67</v>
      </c>
      <c r="H1808">
        <v>0</v>
      </c>
      <c r="I1808">
        <v>43</v>
      </c>
      <c r="J1808">
        <v>88</v>
      </c>
      <c r="K1808">
        <v>80</v>
      </c>
      <c r="L1808">
        <v>131</v>
      </c>
      <c r="M1808">
        <v>112</v>
      </c>
      <c r="N1808">
        <v>114</v>
      </c>
      <c r="O1808">
        <v>110</v>
      </c>
      <c r="P1808">
        <v>82</v>
      </c>
      <c r="Q1808">
        <v>60</v>
      </c>
      <c r="R1808">
        <v>22</v>
      </c>
      <c r="S1808">
        <v>2</v>
      </c>
      <c r="T1808">
        <v>0</v>
      </c>
      <c r="U1808">
        <v>832</v>
      </c>
      <c r="V1808">
        <v>12</v>
      </c>
      <c r="W1808">
        <v>0</v>
      </c>
      <c r="X1808">
        <v>592</v>
      </c>
      <c r="Y1808">
        <v>148</v>
      </c>
      <c r="Z1808">
        <v>104</v>
      </c>
      <c r="AA1808">
        <v>0</v>
      </c>
      <c r="AB1808">
        <v>91</v>
      </c>
      <c r="AC1808">
        <v>292</v>
      </c>
      <c r="AD1808">
        <v>0</v>
      </c>
      <c r="AE1808">
        <v>461</v>
      </c>
      <c r="AF1808">
        <v>140</v>
      </c>
      <c r="AG1808">
        <v>512</v>
      </c>
      <c r="AH1808">
        <v>179</v>
      </c>
      <c r="AI1808">
        <v>13</v>
      </c>
      <c r="AJ1808">
        <v>0</v>
      </c>
      <c r="AK1808">
        <v>122</v>
      </c>
      <c r="AL1808">
        <v>722</v>
      </c>
      <c r="AM1808">
        <v>0</v>
      </c>
      <c r="AN1808">
        <v>844</v>
      </c>
      <c r="AO1808">
        <v>0.92061611374407581</v>
      </c>
      <c r="AP1808">
        <v>7.9383886255924171E-2</v>
      </c>
      <c r="AQ1808">
        <v>0</v>
      </c>
      <c r="AR1808">
        <v>5.0947867298578198E-2</v>
      </c>
      <c r="AS1808">
        <v>0.1042654028436019</v>
      </c>
      <c r="AT1808">
        <v>9.4786729857819899E-2</v>
      </c>
      <c r="AU1808">
        <v>0.15521327014218009</v>
      </c>
      <c r="AV1808">
        <v>0.13270142180094791</v>
      </c>
      <c r="AW1808">
        <v>0.1350710900473934</v>
      </c>
      <c r="AX1808">
        <v>0.13033175355450241</v>
      </c>
      <c r="AY1808">
        <v>9.7156398104265407E-2</v>
      </c>
      <c r="AZ1808">
        <v>7.1090047393364927E-2</v>
      </c>
      <c r="BA1808">
        <v>2.3696682464454978E-3</v>
      </c>
      <c r="BB1808">
        <v>2.6066350710900469E-2</v>
      </c>
      <c r="BC1808">
        <v>0</v>
      </c>
      <c r="BD1808">
        <v>0.98578199052132698</v>
      </c>
      <c r="BE1808">
        <v>1.421800947867299E-2</v>
      </c>
      <c r="BF1808">
        <v>0</v>
      </c>
      <c r="BG1808">
        <v>0.70142180094786732</v>
      </c>
      <c r="BH1808">
        <v>0.1753554502369668</v>
      </c>
      <c r="BI1808">
        <v>0.1232227488151659</v>
      </c>
      <c r="BJ1808">
        <v>0</v>
      </c>
      <c r="BK1808">
        <v>0.1078199052132701</v>
      </c>
      <c r="BL1808">
        <v>0.34597156398104267</v>
      </c>
      <c r="BM1808">
        <v>0</v>
      </c>
      <c r="BN1808">
        <v>0.54620853080568721</v>
      </c>
      <c r="BO1808">
        <v>0.1658767772511848</v>
      </c>
      <c r="BP1808">
        <v>0.60663507109004744</v>
      </c>
      <c r="BQ1808">
        <v>0.21208530805687201</v>
      </c>
      <c r="BR1808">
        <v>1.5402843601895731E-2</v>
      </c>
      <c r="BS1808">
        <v>0</v>
      </c>
      <c r="BT1808">
        <v>0.14454976303317529</v>
      </c>
      <c r="BU1808">
        <v>0.85545023696682465</v>
      </c>
      <c r="BV1808">
        <v>0</v>
      </c>
      <c r="BW1808">
        <v>1</v>
      </c>
      <c r="BX1808" t="s">
        <v>3084</v>
      </c>
      <c r="BY1808">
        <v>7422</v>
      </c>
      <c r="BZ1808">
        <v>0.1137159795203449</v>
      </c>
      <c r="CA1808">
        <v>0</v>
      </c>
    </row>
    <row r="1809" spans="1:79" customFormat="1" x14ac:dyDescent="0.25">
      <c r="A1809" t="s">
        <v>3089</v>
      </c>
      <c r="B1809" t="s">
        <v>42</v>
      </c>
      <c r="C1809" t="s">
        <v>382</v>
      </c>
      <c r="D1809" t="s">
        <v>44</v>
      </c>
      <c r="E1809">
        <v>2022</v>
      </c>
      <c r="F1809">
        <v>5416</v>
      </c>
      <c r="G1809">
        <v>413</v>
      </c>
      <c r="H1809">
        <v>0</v>
      </c>
      <c r="I1809">
        <v>746</v>
      </c>
      <c r="J1809">
        <v>709</v>
      </c>
      <c r="K1809">
        <v>776</v>
      </c>
      <c r="L1809">
        <v>720</v>
      </c>
      <c r="M1809">
        <v>710</v>
      </c>
      <c r="N1809">
        <v>823</v>
      </c>
      <c r="O1809">
        <v>684</v>
      </c>
      <c r="P1809">
        <v>259</v>
      </c>
      <c r="Q1809">
        <v>84</v>
      </c>
      <c r="R1809">
        <v>32</v>
      </c>
      <c r="S1809">
        <v>286</v>
      </c>
      <c r="T1809">
        <v>0</v>
      </c>
      <c r="U1809">
        <v>5750</v>
      </c>
      <c r="V1809">
        <v>79</v>
      </c>
      <c r="W1809">
        <v>0</v>
      </c>
      <c r="X1809">
        <v>4226</v>
      </c>
      <c r="Y1809">
        <v>622</v>
      </c>
      <c r="Z1809">
        <v>981</v>
      </c>
      <c r="AA1809">
        <v>0</v>
      </c>
      <c r="AB1809">
        <v>708</v>
      </c>
      <c r="AC1809">
        <v>4603</v>
      </c>
      <c r="AD1809">
        <v>0</v>
      </c>
      <c r="AE1809">
        <v>518</v>
      </c>
      <c r="AF1809">
        <v>396</v>
      </c>
      <c r="AG1809">
        <v>5183</v>
      </c>
      <c r="AH1809">
        <v>218</v>
      </c>
      <c r="AI1809">
        <v>32</v>
      </c>
      <c r="AJ1809">
        <v>0</v>
      </c>
      <c r="AK1809">
        <v>1369</v>
      </c>
      <c r="AL1809">
        <v>4430</v>
      </c>
      <c r="AM1809">
        <v>30</v>
      </c>
      <c r="AN1809">
        <v>5829</v>
      </c>
      <c r="AO1809">
        <v>0.92914736661519981</v>
      </c>
      <c r="AP1809">
        <v>7.0852633384800134E-2</v>
      </c>
      <c r="AQ1809">
        <v>0</v>
      </c>
      <c r="AR1809">
        <v>0.1279807857265397</v>
      </c>
      <c r="AS1809">
        <v>0.1216332132441242</v>
      </c>
      <c r="AT1809">
        <v>0.13312746611768739</v>
      </c>
      <c r="AU1809">
        <v>0.12352032938754499</v>
      </c>
      <c r="AV1809">
        <v>0.12180476925716251</v>
      </c>
      <c r="AW1809">
        <v>0.14119059873048551</v>
      </c>
      <c r="AX1809">
        <v>0.1173443129181678</v>
      </c>
      <c r="AY1809">
        <v>4.4433007376908563E-2</v>
      </c>
      <c r="AZ1809">
        <v>1.441070509521359E-2</v>
      </c>
      <c r="BA1809">
        <v>4.9065019728941499E-2</v>
      </c>
      <c r="BB1809">
        <v>5.4897924172242233E-3</v>
      </c>
      <c r="BC1809">
        <v>0</v>
      </c>
      <c r="BD1809">
        <v>0.98644707496997774</v>
      </c>
      <c r="BE1809">
        <v>1.3552925030022299E-2</v>
      </c>
      <c r="BF1809">
        <v>0</v>
      </c>
      <c r="BG1809">
        <v>0.72499571109967409</v>
      </c>
      <c r="BH1809">
        <v>0.10670784010979591</v>
      </c>
      <c r="BI1809">
        <v>0.1682964487905301</v>
      </c>
      <c r="BJ1809">
        <v>0</v>
      </c>
      <c r="BK1809">
        <v>0.1214616572310859</v>
      </c>
      <c r="BL1809">
        <v>0.7896723280150969</v>
      </c>
      <c r="BM1809">
        <v>0</v>
      </c>
      <c r="BN1809">
        <v>8.8866014753817127E-2</v>
      </c>
      <c r="BO1809">
        <v>6.793618116314977E-2</v>
      </c>
      <c r="BP1809">
        <v>0.88917481557728595</v>
      </c>
      <c r="BQ1809">
        <v>3.7399210842340033E-2</v>
      </c>
      <c r="BR1809">
        <v>5.4897924172242233E-3</v>
      </c>
      <c r="BS1809">
        <v>0</v>
      </c>
      <c r="BT1809">
        <v>0.23486018184937379</v>
      </c>
      <c r="BU1809">
        <v>0.75999313775947852</v>
      </c>
      <c r="BV1809">
        <v>5.1466803911477104E-3</v>
      </c>
      <c r="BW1809">
        <v>1</v>
      </c>
      <c r="BX1809" t="s">
        <v>3090</v>
      </c>
      <c r="BY1809">
        <v>5829</v>
      </c>
      <c r="BZ1809">
        <v>1</v>
      </c>
      <c r="CA1809">
        <v>0</v>
      </c>
    </row>
    <row r="1810" spans="1:79" customFormat="1" x14ac:dyDescent="0.25">
      <c r="A1810" t="s">
        <v>3091</v>
      </c>
      <c r="B1810" t="s">
        <v>42</v>
      </c>
      <c r="C1810" t="s">
        <v>382</v>
      </c>
      <c r="D1810" t="s">
        <v>947</v>
      </c>
      <c r="E1810">
        <v>2022</v>
      </c>
      <c r="F1810">
        <v>910</v>
      </c>
      <c r="G1810">
        <v>29</v>
      </c>
      <c r="H1810">
        <v>0</v>
      </c>
      <c r="I1810">
        <v>54</v>
      </c>
      <c r="J1810">
        <v>70</v>
      </c>
      <c r="K1810">
        <v>107</v>
      </c>
      <c r="L1810">
        <v>164</v>
      </c>
      <c r="M1810">
        <v>160</v>
      </c>
      <c r="N1810">
        <v>150</v>
      </c>
      <c r="O1810">
        <v>141</v>
      </c>
      <c r="P1810">
        <v>60</v>
      </c>
      <c r="Q1810">
        <v>16</v>
      </c>
      <c r="R1810">
        <v>5</v>
      </c>
      <c r="S1810">
        <v>12</v>
      </c>
      <c r="T1810">
        <v>0</v>
      </c>
      <c r="U1810">
        <v>931</v>
      </c>
      <c r="V1810">
        <v>8</v>
      </c>
      <c r="W1810">
        <v>0</v>
      </c>
      <c r="X1810">
        <v>649</v>
      </c>
      <c r="Y1810">
        <v>105</v>
      </c>
      <c r="Z1810">
        <v>185</v>
      </c>
      <c r="AA1810">
        <v>0</v>
      </c>
      <c r="AB1810">
        <v>129</v>
      </c>
      <c r="AC1810">
        <v>761</v>
      </c>
      <c r="AD1810">
        <v>0</v>
      </c>
      <c r="AE1810">
        <v>49</v>
      </c>
      <c r="AF1810">
        <v>40</v>
      </c>
      <c r="AG1810">
        <v>880</v>
      </c>
      <c r="AH1810">
        <v>16</v>
      </c>
      <c r="AI1810">
        <v>3</v>
      </c>
      <c r="AJ1810">
        <v>0</v>
      </c>
      <c r="AK1810">
        <v>370</v>
      </c>
      <c r="AL1810">
        <v>541</v>
      </c>
      <c r="AM1810">
        <v>28</v>
      </c>
      <c r="AN1810">
        <v>939</v>
      </c>
      <c r="AO1810">
        <v>0.96911608093716717</v>
      </c>
      <c r="AP1810">
        <v>3.0883919062832801E-2</v>
      </c>
      <c r="AQ1810">
        <v>0</v>
      </c>
      <c r="AR1810">
        <v>5.7507987220447282E-2</v>
      </c>
      <c r="AS1810">
        <v>7.454739084132056E-2</v>
      </c>
      <c r="AT1810">
        <v>0.11395101171459</v>
      </c>
      <c r="AU1810">
        <v>0.174653887113951</v>
      </c>
      <c r="AV1810">
        <v>0.1703940362087327</v>
      </c>
      <c r="AW1810">
        <v>0.15974440894568689</v>
      </c>
      <c r="AX1810">
        <v>0.15015974440894569</v>
      </c>
      <c r="AY1810">
        <v>6.3897763578274758E-2</v>
      </c>
      <c r="AZ1810">
        <v>1.7039403620873271E-2</v>
      </c>
      <c r="BA1810">
        <v>1.277955271565495E-2</v>
      </c>
      <c r="BB1810">
        <v>5.3248136315228968E-3</v>
      </c>
      <c r="BC1810">
        <v>0</v>
      </c>
      <c r="BD1810">
        <v>0.9914802981895634</v>
      </c>
      <c r="BE1810">
        <v>8.5197018104366355E-3</v>
      </c>
      <c r="BF1810">
        <v>0</v>
      </c>
      <c r="BG1810">
        <v>0.69116080937167201</v>
      </c>
      <c r="BH1810">
        <v>0.1118210862619808</v>
      </c>
      <c r="BI1810">
        <v>0.1970181043663472</v>
      </c>
      <c r="BJ1810">
        <v>0</v>
      </c>
      <c r="BK1810">
        <v>0.13738019169329069</v>
      </c>
      <c r="BL1810">
        <v>0.81043663471778493</v>
      </c>
      <c r="BM1810">
        <v>0</v>
      </c>
      <c r="BN1810">
        <v>5.2183173588924388E-2</v>
      </c>
      <c r="BO1810">
        <v>4.2598509052183167E-2</v>
      </c>
      <c r="BP1810">
        <v>0.93716719914802982</v>
      </c>
      <c r="BQ1810">
        <v>1.7039403620873271E-2</v>
      </c>
      <c r="BR1810">
        <v>3.1948881789137379E-3</v>
      </c>
      <c r="BS1810">
        <v>0</v>
      </c>
      <c r="BT1810">
        <v>0.39403620873269429</v>
      </c>
      <c r="BU1810">
        <v>0.57614483493077739</v>
      </c>
      <c r="BV1810">
        <v>2.9818956336528219E-2</v>
      </c>
      <c r="BW1810">
        <v>1</v>
      </c>
      <c r="BX1810" t="s">
        <v>3090</v>
      </c>
      <c r="BY1810">
        <v>5829</v>
      </c>
      <c r="BZ1810">
        <v>0.16109109624292331</v>
      </c>
      <c r="CA1810">
        <v>0</v>
      </c>
    </row>
    <row r="1811" spans="1:79" customFormat="1" x14ac:dyDescent="0.25">
      <c r="A1811" t="s">
        <v>3092</v>
      </c>
      <c r="B1811" t="s">
        <v>42</v>
      </c>
      <c r="C1811" t="s">
        <v>382</v>
      </c>
      <c r="D1811" t="s">
        <v>949</v>
      </c>
      <c r="E1811">
        <v>2022</v>
      </c>
      <c r="F1811">
        <v>3483</v>
      </c>
      <c r="G1811">
        <v>291</v>
      </c>
      <c r="H1811">
        <v>0</v>
      </c>
      <c r="I1811">
        <v>633</v>
      </c>
      <c r="J1811">
        <v>552</v>
      </c>
      <c r="K1811">
        <v>544</v>
      </c>
      <c r="L1811">
        <v>404</v>
      </c>
      <c r="M1811">
        <v>367</v>
      </c>
      <c r="N1811">
        <v>483</v>
      </c>
      <c r="O1811">
        <v>392</v>
      </c>
      <c r="P1811">
        <v>109</v>
      </c>
      <c r="Q1811">
        <v>28</v>
      </c>
      <c r="R1811">
        <v>5</v>
      </c>
      <c r="S1811">
        <v>257</v>
      </c>
      <c r="T1811">
        <v>0</v>
      </c>
      <c r="U1811">
        <v>3735</v>
      </c>
      <c r="V1811">
        <v>39</v>
      </c>
      <c r="W1811">
        <v>0</v>
      </c>
      <c r="X1811">
        <v>2731</v>
      </c>
      <c r="Y1811">
        <v>395</v>
      </c>
      <c r="Z1811">
        <v>648</v>
      </c>
      <c r="AA1811">
        <v>0</v>
      </c>
      <c r="AB1811">
        <v>325</v>
      </c>
      <c r="AC1811">
        <v>3338</v>
      </c>
      <c r="AD1811">
        <v>0</v>
      </c>
      <c r="AE1811">
        <v>111</v>
      </c>
      <c r="AF1811">
        <v>106</v>
      </c>
      <c r="AG1811">
        <v>3600</v>
      </c>
      <c r="AH1811">
        <v>52</v>
      </c>
      <c r="AI1811">
        <v>16</v>
      </c>
      <c r="AJ1811">
        <v>0</v>
      </c>
      <c r="AK1811">
        <v>760</v>
      </c>
      <c r="AL1811">
        <v>3013</v>
      </c>
      <c r="AM1811">
        <v>1</v>
      </c>
      <c r="AN1811">
        <v>3774</v>
      </c>
      <c r="AO1811">
        <v>0.92289348171701113</v>
      </c>
      <c r="AP1811">
        <v>7.7106518282988867E-2</v>
      </c>
      <c r="AQ1811">
        <v>0</v>
      </c>
      <c r="AR1811">
        <v>0.16772655007949119</v>
      </c>
      <c r="AS1811">
        <v>0.1462639109697933</v>
      </c>
      <c r="AT1811">
        <v>0.14414414414414409</v>
      </c>
      <c r="AU1811">
        <v>0.10704822469528349</v>
      </c>
      <c r="AV1811">
        <v>9.7244303126656065E-2</v>
      </c>
      <c r="AW1811">
        <v>0.12798092209856909</v>
      </c>
      <c r="AX1811">
        <v>0.10386857445680971</v>
      </c>
      <c r="AY1811">
        <v>2.888182299947006E-2</v>
      </c>
      <c r="AZ1811">
        <v>7.4191838897721251E-3</v>
      </c>
      <c r="BA1811">
        <v>6.8097509273979867E-2</v>
      </c>
      <c r="BB1811">
        <v>1.324854266030737E-3</v>
      </c>
      <c r="BC1811">
        <v>0</v>
      </c>
      <c r="BD1811">
        <v>0.98966613672496029</v>
      </c>
      <c r="BE1811">
        <v>1.033386327503974E-2</v>
      </c>
      <c r="BF1811">
        <v>0</v>
      </c>
      <c r="BG1811">
        <v>0.72363540010598837</v>
      </c>
      <c r="BH1811">
        <v>0.10466348701642821</v>
      </c>
      <c r="BI1811">
        <v>0.17170111287758349</v>
      </c>
      <c r="BJ1811">
        <v>0</v>
      </c>
      <c r="BK1811">
        <v>8.6115527291997881E-2</v>
      </c>
      <c r="BL1811">
        <v>0.88447270800211975</v>
      </c>
      <c r="BM1811">
        <v>0</v>
      </c>
      <c r="BN1811">
        <v>2.9411764705882349E-2</v>
      </c>
      <c r="BO1811">
        <v>2.808691043985162E-2</v>
      </c>
      <c r="BP1811">
        <v>0.95389507154213038</v>
      </c>
      <c r="BQ1811">
        <v>1.377848436671966E-2</v>
      </c>
      <c r="BR1811">
        <v>4.2395336512983566E-3</v>
      </c>
      <c r="BS1811">
        <v>0</v>
      </c>
      <c r="BT1811">
        <v>0.201377848436672</v>
      </c>
      <c r="BU1811">
        <v>0.79835718071012185</v>
      </c>
      <c r="BV1811">
        <v>2.6497085320614729E-4</v>
      </c>
      <c r="BW1811">
        <v>1</v>
      </c>
      <c r="BX1811" t="s">
        <v>3090</v>
      </c>
      <c r="BY1811">
        <v>5829</v>
      </c>
      <c r="BZ1811">
        <v>0.64745239320638193</v>
      </c>
      <c r="CA1811">
        <v>0</v>
      </c>
    </row>
    <row r="1812" spans="1:79" customFormat="1" x14ac:dyDescent="0.25">
      <c r="A1812" t="s">
        <v>3093</v>
      </c>
      <c r="B1812" t="s">
        <v>42</v>
      </c>
      <c r="C1812" t="s">
        <v>382</v>
      </c>
      <c r="D1812" t="s">
        <v>951</v>
      </c>
      <c r="E1812">
        <v>2022</v>
      </c>
      <c r="F1812">
        <v>410</v>
      </c>
      <c r="G1812">
        <v>38</v>
      </c>
      <c r="H1812">
        <v>0</v>
      </c>
      <c r="I1812">
        <v>34</v>
      </c>
      <c r="J1812">
        <v>45</v>
      </c>
      <c r="K1812">
        <v>52</v>
      </c>
      <c r="L1812">
        <v>50</v>
      </c>
      <c r="M1812">
        <v>79</v>
      </c>
      <c r="N1812">
        <v>71</v>
      </c>
      <c r="O1812">
        <v>59</v>
      </c>
      <c r="P1812">
        <v>28</v>
      </c>
      <c r="Q1812">
        <v>11</v>
      </c>
      <c r="R1812">
        <v>9</v>
      </c>
      <c r="S1812">
        <v>10</v>
      </c>
      <c r="T1812">
        <v>0</v>
      </c>
      <c r="U1812">
        <v>424</v>
      </c>
      <c r="V1812">
        <v>24</v>
      </c>
      <c r="W1812">
        <v>0</v>
      </c>
      <c r="X1812">
        <v>332</v>
      </c>
      <c r="Y1812">
        <v>44</v>
      </c>
      <c r="Z1812">
        <v>72</v>
      </c>
      <c r="AA1812">
        <v>0</v>
      </c>
      <c r="AB1812">
        <v>113</v>
      </c>
      <c r="AC1812">
        <v>318</v>
      </c>
      <c r="AD1812">
        <v>0</v>
      </c>
      <c r="AE1812">
        <v>17</v>
      </c>
      <c r="AF1812">
        <v>33</v>
      </c>
      <c r="AG1812">
        <v>410</v>
      </c>
      <c r="AH1812">
        <v>5</v>
      </c>
      <c r="AI1812">
        <v>0</v>
      </c>
      <c r="AJ1812">
        <v>0</v>
      </c>
      <c r="AK1812">
        <v>146</v>
      </c>
      <c r="AL1812">
        <v>301</v>
      </c>
      <c r="AM1812">
        <v>1</v>
      </c>
      <c r="AN1812">
        <v>448</v>
      </c>
      <c r="AO1812">
        <v>0.9151785714285714</v>
      </c>
      <c r="AP1812">
        <v>8.4821428571428575E-2</v>
      </c>
      <c r="AQ1812">
        <v>0</v>
      </c>
      <c r="AR1812">
        <v>7.5892857142857137E-2</v>
      </c>
      <c r="AS1812">
        <v>0.1004464285714286</v>
      </c>
      <c r="AT1812">
        <v>0.1160714285714286</v>
      </c>
      <c r="AU1812">
        <v>0.1116071428571429</v>
      </c>
      <c r="AV1812">
        <v>0.1763392857142857</v>
      </c>
      <c r="AW1812">
        <v>0.15848214285714279</v>
      </c>
      <c r="AX1812">
        <v>0.1316964285714286</v>
      </c>
      <c r="AY1812">
        <v>6.25E-2</v>
      </c>
      <c r="AZ1812">
        <v>2.4553571428571432E-2</v>
      </c>
      <c r="BA1812">
        <v>2.2321428571428568E-2</v>
      </c>
      <c r="BB1812">
        <v>2.0089285714285719E-2</v>
      </c>
      <c r="BC1812">
        <v>0</v>
      </c>
      <c r="BD1812">
        <v>0.9464285714285714</v>
      </c>
      <c r="BE1812">
        <v>5.3571428571428568E-2</v>
      </c>
      <c r="BF1812">
        <v>0</v>
      </c>
      <c r="BG1812">
        <v>0.7410714285714286</v>
      </c>
      <c r="BH1812">
        <v>9.8214285714285712E-2</v>
      </c>
      <c r="BI1812">
        <v>0.1607142857142857</v>
      </c>
      <c r="BJ1812">
        <v>0</v>
      </c>
      <c r="BK1812">
        <v>0.25223214285714279</v>
      </c>
      <c r="BL1812">
        <v>0.7098214285714286</v>
      </c>
      <c r="BM1812">
        <v>0</v>
      </c>
      <c r="BN1812">
        <v>3.7946428571428568E-2</v>
      </c>
      <c r="BO1812">
        <v>7.3660714285714288E-2</v>
      </c>
      <c r="BP1812">
        <v>0.9151785714285714</v>
      </c>
      <c r="BQ1812">
        <v>1.1160714285714289E-2</v>
      </c>
      <c r="BR1812">
        <v>0</v>
      </c>
      <c r="BS1812">
        <v>0</v>
      </c>
      <c r="BT1812">
        <v>0.32589285714285721</v>
      </c>
      <c r="BU1812">
        <v>0.671875</v>
      </c>
      <c r="BV1812">
        <v>2.232142857142857E-3</v>
      </c>
      <c r="BW1812">
        <v>1</v>
      </c>
      <c r="BX1812" t="s">
        <v>3090</v>
      </c>
      <c r="BY1812">
        <v>5829</v>
      </c>
      <c r="BZ1812">
        <v>7.6857093841139132E-2</v>
      </c>
      <c r="CA1812">
        <v>0</v>
      </c>
    </row>
    <row r="1813" spans="1:79" customFormat="1" x14ac:dyDescent="0.25">
      <c r="A1813" t="s">
        <v>3094</v>
      </c>
      <c r="B1813" t="s">
        <v>42</v>
      </c>
      <c r="C1813" t="s">
        <v>382</v>
      </c>
      <c r="D1813" t="s">
        <v>953</v>
      </c>
      <c r="E1813">
        <v>2022</v>
      </c>
      <c r="F1813">
        <v>613</v>
      </c>
      <c r="G1813">
        <v>55</v>
      </c>
      <c r="H1813">
        <v>0</v>
      </c>
      <c r="I1813">
        <v>25</v>
      </c>
      <c r="J1813">
        <v>42</v>
      </c>
      <c r="K1813">
        <v>73</v>
      </c>
      <c r="L1813">
        <v>102</v>
      </c>
      <c r="M1813">
        <v>104</v>
      </c>
      <c r="N1813">
        <v>119</v>
      </c>
      <c r="O1813">
        <v>92</v>
      </c>
      <c r="P1813">
        <v>62</v>
      </c>
      <c r="Q1813">
        <v>29</v>
      </c>
      <c r="R1813">
        <v>13</v>
      </c>
      <c r="S1813">
        <v>7</v>
      </c>
      <c r="T1813">
        <v>0</v>
      </c>
      <c r="U1813">
        <v>660</v>
      </c>
      <c r="V1813">
        <v>8</v>
      </c>
      <c r="W1813">
        <v>0</v>
      </c>
      <c r="X1813">
        <v>514</v>
      </c>
      <c r="Y1813">
        <v>78</v>
      </c>
      <c r="Z1813">
        <v>76</v>
      </c>
      <c r="AA1813">
        <v>0</v>
      </c>
      <c r="AB1813">
        <v>141</v>
      </c>
      <c r="AC1813">
        <v>186</v>
      </c>
      <c r="AD1813">
        <v>0</v>
      </c>
      <c r="AE1813">
        <v>341</v>
      </c>
      <c r="AF1813">
        <v>217</v>
      </c>
      <c r="AG1813">
        <v>293</v>
      </c>
      <c r="AH1813">
        <v>145</v>
      </c>
      <c r="AI1813">
        <v>13</v>
      </c>
      <c r="AJ1813">
        <v>0</v>
      </c>
      <c r="AK1813">
        <v>93</v>
      </c>
      <c r="AL1813">
        <v>575</v>
      </c>
      <c r="AM1813">
        <v>0</v>
      </c>
      <c r="AN1813">
        <v>668</v>
      </c>
      <c r="AO1813">
        <v>0.91766467065868262</v>
      </c>
      <c r="AP1813">
        <v>8.2335329341317362E-2</v>
      </c>
      <c r="AQ1813">
        <v>0</v>
      </c>
      <c r="AR1813">
        <v>3.7425149700598799E-2</v>
      </c>
      <c r="AS1813">
        <v>6.2874251497005984E-2</v>
      </c>
      <c r="AT1813">
        <v>0.1092814371257485</v>
      </c>
      <c r="AU1813">
        <v>0.1526946107784431</v>
      </c>
      <c r="AV1813">
        <v>0.155688622754491</v>
      </c>
      <c r="AW1813">
        <v>0.17814371257485029</v>
      </c>
      <c r="AX1813">
        <v>0.1377245508982036</v>
      </c>
      <c r="AY1813">
        <v>9.2814371257485026E-2</v>
      </c>
      <c r="AZ1813">
        <v>4.3413173652694613E-2</v>
      </c>
      <c r="BA1813">
        <v>1.0479041916167661E-2</v>
      </c>
      <c r="BB1813">
        <v>1.9461077844311381E-2</v>
      </c>
      <c r="BC1813">
        <v>0</v>
      </c>
      <c r="BD1813">
        <v>0.9880239520958084</v>
      </c>
      <c r="BE1813">
        <v>1.1976047904191619E-2</v>
      </c>
      <c r="BF1813">
        <v>0</v>
      </c>
      <c r="BG1813">
        <v>0.76946107784431139</v>
      </c>
      <c r="BH1813">
        <v>0.1167664670658683</v>
      </c>
      <c r="BI1813">
        <v>0.1137724550898204</v>
      </c>
      <c r="BJ1813">
        <v>0</v>
      </c>
      <c r="BK1813">
        <v>0.21107784431137719</v>
      </c>
      <c r="BL1813">
        <v>0.27844311377245512</v>
      </c>
      <c r="BM1813">
        <v>0</v>
      </c>
      <c r="BN1813">
        <v>0.51047904191616766</v>
      </c>
      <c r="BO1813">
        <v>0.32485029940119758</v>
      </c>
      <c r="BP1813">
        <v>0.43862275449101801</v>
      </c>
      <c r="BQ1813">
        <v>0.21706586826347299</v>
      </c>
      <c r="BR1813">
        <v>1.9461077844311381E-2</v>
      </c>
      <c r="BS1813">
        <v>0</v>
      </c>
      <c r="BT1813">
        <v>0.1392215568862275</v>
      </c>
      <c r="BU1813">
        <v>0.8607784431137725</v>
      </c>
      <c r="BV1813">
        <v>0</v>
      </c>
      <c r="BW1813">
        <v>1</v>
      </c>
      <c r="BX1813" t="s">
        <v>3090</v>
      </c>
      <c r="BY1813">
        <v>5829</v>
      </c>
      <c r="BZ1813">
        <v>0.1145994167095557</v>
      </c>
      <c r="CA1813">
        <v>0</v>
      </c>
    </row>
    <row r="1814" spans="1:79" customFormat="1" x14ac:dyDescent="0.25">
      <c r="A1814" t="s">
        <v>3095</v>
      </c>
      <c r="B1814" t="s">
        <v>42</v>
      </c>
      <c r="C1814" t="s">
        <v>391</v>
      </c>
      <c r="D1814" t="s">
        <v>44</v>
      </c>
      <c r="E1814">
        <v>2022</v>
      </c>
      <c r="F1814">
        <v>1142</v>
      </c>
      <c r="G1814">
        <v>181</v>
      </c>
      <c r="H1814">
        <v>0</v>
      </c>
      <c r="I1814">
        <v>131</v>
      </c>
      <c r="J1814">
        <v>214</v>
      </c>
      <c r="K1814">
        <v>204</v>
      </c>
      <c r="L1814">
        <v>156</v>
      </c>
      <c r="M1814">
        <v>134</v>
      </c>
      <c r="N1814">
        <v>146</v>
      </c>
      <c r="O1814">
        <v>142</v>
      </c>
      <c r="P1814">
        <v>105</v>
      </c>
      <c r="Q1814">
        <v>57</v>
      </c>
      <c r="R1814">
        <v>23</v>
      </c>
      <c r="S1814">
        <v>11</v>
      </c>
      <c r="T1814">
        <v>0</v>
      </c>
      <c r="U1814">
        <v>1187</v>
      </c>
      <c r="V1814">
        <v>136</v>
      </c>
      <c r="W1814">
        <v>0</v>
      </c>
      <c r="X1814">
        <v>647</v>
      </c>
      <c r="Y1814">
        <v>120</v>
      </c>
      <c r="Z1814">
        <v>556</v>
      </c>
      <c r="AA1814">
        <v>0</v>
      </c>
      <c r="AB1814">
        <v>87</v>
      </c>
      <c r="AC1814">
        <v>903</v>
      </c>
      <c r="AD1814">
        <v>174</v>
      </c>
      <c r="AE1814">
        <v>159</v>
      </c>
      <c r="AF1814">
        <v>104</v>
      </c>
      <c r="AG1814">
        <v>1000</v>
      </c>
      <c r="AH1814" t="s">
        <v>74</v>
      </c>
      <c r="AI1814" t="s">
        <v>74</v>
      </c>
      <c r="AJ1814">
        <v>174</v>
      </c>
      <c r="AK1814" t="s">
        <v>74</v>
      </c>
      <c r="AL1814" t="s">
        <v>74</v>
      </c>
      <c r="AM1814" t="s">
        <v>74</v>
      </c>
      <c r="AN1814">
        <v>1323</v>
      </c>
      <c r="AO1814">
        <v>0.86318972033257746</v>
      </c>
      <c r="AP1814">
        <v>0.13681027966742251</v>
      </c>
      <c r="AQ1814">
        <v>0</v>
      </c>
      <c r="AR1814">
        <v>9.9017384731670446E-2</v>
      </c>
      <c r="AS1814">
        <v>0.1617535903250189</v>
      </c>
      <c r="AT1814">
        <v>0.1541950113378685</v>
      </c>
      <c r="AU1814">
        <v>0.1179138321995465</v>
      </c>
      <c r="AV1814">
        <v>0.1012849584278156</v>
      </c>
      <c r="AW1814">
        <v>0.1103552532123961</v>
      </c>
      <c r="AX1814">
        <v>0.10733182161753591</v>
      </c>
      <c r="AY1814">
        <v>7.9365079365079361E-2</v>
      </c>
      <c r="AZ1814">
        <v>4.3083900226757371E-2</v>
      </c>
      <c r="BA1814">
        <v>8.3144368858654571E-3</v>
      </c>
      <c r="BB1814">
        <v>1.738473167044596E-2</v>
      </c>
      <c r="BC1814">
        <v>0</v>
      </c>
      <c r="BD1814">
        <v>0.89720332577475437</v>
      </c>
      <c r="BE1814">
        <v>0.1027966742252457</v>
      </c>
      <c r="BF1814">
        <v>0</v>
      </c>
      <c r="BG1814">
        <v>0.48904006046863191</v>
      </c>
      <c r="BH1814">
        <v>9.0702947845804988E-2</v>
      </c>
      <c r="BI1814">
        <v>0.42025699168556307</v>
      </c>
      <c r="BJ1814">
        <v>0</v>
      </c>
      <c r="BK1814">
        <v>6.5759637188208611E-2</v>
      </c>
      <c r="BL1814">
        <v>0.68253968253968256</v>
      </c>
      <c r="BM1814">
        <v>0.13151927437641719</v>
      </c>
      <c r="BN1814">
        <v>0.1201814058956916</v>
      </c>
      <c r="BO1814">
        <v>7.8609221466364329E-2</v>
      </c>
      <c r="BP1814">
        <v>0.75585789871504161</v>
      </c>
      <c r="BQ1814">
        <v>0</v>
      </c>
      <c r="BR1814">
        <v>0</v>
      </c>
      <c r="BS1814">
        <v>0.13151927437641719</v>
      </c>
      <c r="BT1814">
        <v>0</v>
      </c>
      <c r="BU1814">
        <v>0</v>
      </c>
      <c r="BV1814">
        <v>0</v>
      </c>
      <c r="BW1814">
        <v>1</v>
      </c>
      <c r="BX1814" t="s">
        <v>3096</v>
      </c>
      <c r="BY1814">
        <v>1323</v>
      </c>
      <c r="BZ1814">
        <v>1</v>
      </c>
      <c r="CA1814">
        <v>0</v>
      </c>
    </row>
    <row r="1815" spans="1:79" customFormat="1" x14ac:dyDescent="0.25">
      <c r="A1815" t="s">
        <v>3097</v>
      </c>
      <c r="B1815" t="s">
        <v>42</v>
      </c>
      <c r="C1815" t="s">
        <v>391</v>
      </c>
      <c r="D1815" t="s">
        <v>947</v>
      </c>
      <c r="E1815">
        <v>2022</v>
      </c>
      <c r="F1815">
        <v>413</v>
      </c>
      <c r="G1815">
        <v>65</v>
      </c>
      <c r="H1815">
        <v>0</v>
      </c>
      <c r="I1815">
        <v>30</v>
      </c>
      <c r="J1815">
        <v>54</v>
      </c>
      <c r="K1815">
        <v>69</v>
      </c>
      <c r="L1815">
        <v>60</v>
      </c>
      <c r="M1815">
        <v>53</v>
      </c>
      <c r="N1815">
        <v>63</v>
      </c>
      <c r="O1815">
        <v>58</v>
      </c>
      <c r="P1815">
        <v>54</v>
      </c>
      <c r="Q1815">
        <v>22</v>
      </c>
      <c r="R1815">
        <v>15</v>
      </c>
      <c r="S1815">
        <v>0</v>
      </c>
      <c r="T1815">
        <v>0</v>
      </c>
      <c r="U1815">
        <v>407</v>
      </c>
      <c r="V1815">
        <v>71</v>
      </c>
      <c r="W1815">
        <v>0</v>
      </c>
      <c r="X1815">
        <v>189</v>
      </c>
      <c r="Y1815">
        <v>53</v>
      </c>
      <c r="Z1815">
        <v>236</v>
      </c>
      <c r="AA1815">
        <v>0</v>
      </c>
      <c r="AB1815">
        <v>32</v>
      </c>
      <c r="AC1815">
        <v>412</v>
      </c>
      <c r="AD1815">
        <v>0</v>
      </c>
      <c r="AE1815">
        <v>34</v>
      </c>
      <c r="AF1815">
        <v>20</v>
      </c>
      <c r="AG1815">
        <v>454</v>
      </c>
      <c r="AH1815" t="s">
        <v>74</v>
      </c>
      <c r="AI1815" t="s">
        <v>74</v>
      </c>
      <c r="AJ1815">
        <v>0</v>
      </c>
      <c r="AK1815" t="s">
        <v>74</v>
      </c>
      <c r="AL1815" t="s">
        <v>74</v>
      </c>
      <c r="AM1815" t="s">
        <v>74</v>
      </c>
      <c r="AN1815">
        <v>478</v>
      </c>
      <c r="AO1815">
        <v>0.86401673640167365</v>
      </c>
      <c r="AP1815">
        <v>0.13598326359832641</v>
      </c>
      <c r="AQ1815">
        <v>0</v>
      </c>
      <c r="AR1815">
        <v>6.2761506276150625E-2</v>
      </c>
      <c r="AS1815">
        <v>0.11297071129707111</v>
      </c>
      <c r="AT1815">
        <v>0.1443514644351464</v>
      </c>
      <c r="AU1815">
        <v>0.12552301255230119</v>
      </c>
      <c r="AV1815">
        <v>0.11087866108786611</v>
      </c>
      <c r="AW1815">
        <v>0.1317991631799163</v>
      </c>
      <c r="AX1815">
        <v>0.1213389121338912</v>
      </c>
      <c r="AY1815">
        <v>0.11297071129707111</v>
      </c>
      <c r="AZ1815">
        <v>4.6025104602510462E-2</v>
      </c>
      <c r="BA1815">
        <v>0</v>
      </c>
      <c r="BB1815">
        <v>3.1380753138075312E-2</v>
      </c>
      <c r="BC1815">
        <v>0</v>
      </c>
      <c r="BD1815">
        <v>0.85146443514644354</v>
      </c>
      <c r="BE1815">
        <v>0.14853556485355651</v>
      </c>
      <c r="BF1815">
        <v>0</v>
      </c>
      <c r="BG1815">
        <v>0.39539748953974901</v>
      </c>
      <c r="BH1815">
        <v>0.11087866108786611</v>
      </c>
      <c r="BI1815">
        <v>0.49372384937238489</v>
      </c>
      <c r="BJ1815">
        <v>0</v>
      </c>
      <c r="BK1815">
        <v>6.6945606694560664E-2</v>
      </c>
      <c r="BL1815">
        <v>0.86192468619246865</v>
      </c>
      <c r="BM1815">
        <v>0</v>
      </c>
      <c r="BN1815">
        <v>7.1129707112970716E-2</v>
      </c>
      <c r="BO1815">
        <v>4.1841004184100417E-2</v>
      </c>
      <c r="BP1815">
        <v>0.94979079497907948</v>
      </c>
      <c r="BQ1815">
        <v>0</v>
      </c>
      <c r="BR1815">
        <v>0</v>
      </c>
      <c r="BS1815">
        <v>0</v>
      </c>
      <c r="BT1815">
        <v>0</v>
      </c>
      <c r="BU1815">
        <v>0</v>
      </c>
      <c r="BV1815">
        <v>0</v>
      </c>
      <c r="BW1815">
        <v>1</v>
      </c>
      <c r="BX1815" t="s">
        <v>3096</v>
      </c>
      <c r="BY1815">
        <v>1323</v>
      </c>
      <c r="BZ1815">
        <v>0.36130007558578991</v>
      </c>
      <c r="CA1815">
        <v>0</v>
      </c>
    </row>
    <row r="1816" spans="1:79" customFormat="1" x14ac:dyDescent="0.25">
      <c r="A1816" t="s">
        <v>3098</v>
      </c>
      <c r="B1816" t="s">
        <v>42</v>
      </c>
      <c r="C1816" t="s">
        <v>391</v>
      </c>
      <c r="D1816" t="s">
        <v>949</v>
      </c>
      <c r="E1816">
        <v>2022</v>
      </c>
      <c r="F1816">
        <v>395</v>
      </c>
      <c r="G1816">
        <v>70</v>
      </c>
      <c r="H1816">
        <v>0</v>
      </c>
      <c r="I1816">
        <v>71</v>
      </c>
      <c r="J1816">
        <v>103</v>
      </c>
      <c r="K1816">
        <v>79</v>
      </c>
      <c r="L1816">
        <v>49</v>
      </c>
      <c r="M1816">
        <v>35</v>
      </c>
      <c r="N1816">
        <v>45</v>
      </c>
      <c r="O1816">
        <v>40</v>
      </c>
      <c r="P1816">
        <v>24</v>
      </c>
      <c r="Q1816">
        <v>12</v>
      </c>
      <c r="R1816">
        <v>2</v>
      </c>
      <c r="S1816">
        <v>5</v>
      </c>
      <c r="T1816">
        <v>0</v>
      </c>
      <c r="U1816">
        <v>428</v>
      </c>
      <c r="V1816">
        <v>37</v>
      </c>
      <c r="W1816">
        <v>0</v>
      </c>
      <c r="X1816">
        <v>279</v>
      </c>
      <c r="Y1816">
        <v>42</v>
      </c>
      <c r="Z1816">
        <v>144</v>
      </c>
      <c r="AA1816">
        <v>0</v>
      </c>
      <c r="AB1816">
        <v>19</v>
      </c>
      <c r="AC1816">
        <v>425</v>
      </c>
      <c r="AD1816">
        <v>0</v>
      </c>
      <c r="AE1816">
        <v>21</v>
      </c>
      <c r="AF1816">
        <v>14</v>
      </c>
      <c r="AG1816">
        <v>447</v>
      </c>
      <c r="AH1816" t="s">
        <v>74</v>
      </c>
      <c r="AI1816" t="s">
        <v>74</v>
      </c>
      <c r="AJ1816">
        <v>0</v>
      </c>
      <c r="AK1816" t="s">
        <v>74</v>
      </c>
      <c r="AL1816" t="s">
        <v>74</v>
      </c>
      <c r="AM1816" t="s">
        <v>74</v>
      </c>
      <c r="AN1816">
        <v>465</v>
      </c>
      <c r="AO1816">
        <v>0.84946236559139787</v>
      </c>
      <c r="AP1816">
        <v>0.15053763440860221</v>
      </c>
      <c r="AQ1816">
        <v>0</v>
      </c>
      <c r="AR1816">
        <v>0.15268817204301069</v>
      </c>
      <c r="AS1816">
        <v>0.22150537634408601</v>
      </c>
      <c r="AT1816">
        <v>0.1698924731182796</v>
      </c>
      <c r="AU1816">
        <v>0.10537634408602151</v>
      </c>
      <c r="AV1816">
        <v>7.5268817204301078E-2</v>
      </c>
      <c r="AW1816">
        <v>9.6774193548387094E-2</v>
      </c>
      <c r="AX1816">
        <v>8.6021505376344093E-2</v>
      </c>
      <c r="AY1816">
        <v>5.1612903225806452E-2</v>
      </c>
      <c r="AZ1816">
        <v>2.5806451612903229E-2</v>
      </c>
      <c r="BA1816">
        <v>1.075268817204301E-2</v>
      </c>
      <c r="BB1816">
        <v>4.3010752688172043E-3</v>
      </c>
      <c r="BC1816">
        <v>0</v>
      </c>
      <c r="BD1816">
        <v>0.9204301075268817</v>
      </c>
      <c r="BE1816">
        <v>7.9569892473118284E-2</v>
      </c>
      <c r="BF1816">
        <v>0</v>
      </c>
      <c r="BG1816">
        <v>0.6</v>
      </c>
      <c r="BH1816">
        <v>9.0322580645161285E-2</v>
      </c>
      <c r="BI1816">
        <v>0.30967741935483872</v>
      </c>
      <c r="BJ1816">
        <v>0</v>
      </c>
      <c r="BK1816">
        <v>4.0860215053763443E-2</v>
      </c>
      <c r="BL1816">
        <v>0.91397849462365588</v>
      </c>
      <c r="BM1816">
        <v>0</v>
      </c>
      <c r="BN1816">
        <v>4.5161290322580643E-2</v>
      </c>
      <c r="BO1816">
        <v>3.0107526881720428E-2</v>
      </c>
      <c r="BP1816">
        <v>0.96129032258064517</v>
      </c>
      <c r="BQ1816">
        <v>0</v>
      </c>
      <c r="BR1816">
        <v>0</v>
      </c>
      <c r="BS1816">
        <v>0</v>
      </c>
      <c r="BT1816">
        <v>0</v>
      </c>
      <c r="BU1816">
        <v>0</v>
      </c>
      <c r="BV1816">
        <v>0</v>
      </c>
      <c r="BW1816">
        <v>1</v>
      </c>
      <c r="BX1816" t="s">
        <v>3096</v>
      </c>
      <c r="BY1816">
        <v>1323</v>
      </c>
      <c r="BZ1816">
        <v>0.35147392290249441</v>
      </c>
      <c r="CA1816">
        <v>0</v>
      </c>
    </row>
    <row r="1817" spans="1:79" customFormat="1" x14ac:dyDescent="0.25">
      <c r="A1817" t="s">
        <v>3099</v>
      </c>
      <c r="B1817" t="s">
        <v>42</v>
      </c>
      <c r="C1817" t="s">
        <v>391</v>
      </c>
      <c r="D1817" t="s">
        <v>951</v>
      </c>
      <c r="E1817">
        <v>2022</v>
      </c>
      <c r="F1817">
        <v>12</v>
      </c>
      <c r="G1817">
        <v>2</v>
      </c>
      <c r="H1817">
        <v>0</v>
      </c>
      <c r="I1817">
        <v>0</v>
      </c>
      <c r="J1817">
        <v>1</v>
      </c>
      <c r="K1817">
        <v>3</v>
      </c>
      <c r="L1817">
        <v>2</v>
      </c>
      <c r="M1817">
        <v>2</v>
      </c>
      <c r="N1817">
        <v>2</v>
      </c>
      <c r="O1817">
        <v>1</v>
      </c>
      <c r="P1817">
        <v>1</v>
      </c>
      <c r="Q1817">
        <v>0</v>
      </c>
      <c r="R1817">
        <v>1</v>
      </c>
      <c r="S1817">
        <v>1</v>
      </c>
      <c r="T1817">
        <v>0</v>
      </c>
      <c r="U1817">
        <v>11</v>
      </c>
      <c r="V1817">
        <v>3</v>
      </c>
      <c r="W1817">
        <v>0</v>
      </c>
      <c r="X1817">
        <v>12</v>
      </c>
      <c r="Y1817">
        <v>0</v>
      </c>
      <c r="Z1817">
        <v>2</v>
      </c>
      <c r="AA1817">
        <v>0</v>
      </c>
      <c r="AB1817">
        <v>5</v>
      </c>
      <c r="AC1817">
        <v>7</v>
      </c>
      <c r="AD1817">
        <v>0</v>
      </c>
      <c r="AE1817">
        <v>2</v>
      </c>
      <c r="AF1817">
        <v>4</v>
      </c>
      <c r="AG1817">
        <v>10</v>
      </c>
      <c r="AH1817" t="s">
        <v>74</v>
      </c>
      <c r="AI1817" t="s">
        <v>74</v>
      </c>
      <c r="AJ1817">
        <v>0</v>
      </c>
      <c r="AK1817" t="s">
        <v>74</v>
      </c>
      <c r="AL1817" t="s">
        <v>74</v>
      </c>
      <c r="AM1817" t="s">
        <v>74</v>
      </c>
      <c r="AN1817">
        <v>14</v>
      </c>
      <c r="AO1817">
        <v>0.8571428571428571</v>
      </c>
      <c r="AP1817">
        <v>0.14285714285714279</v>
      </c>
      <c r="AQ1817">
        <v>0</v>
      </c>
      <c r="AR1817">
        <v>0</v>
      </c>
      <c r="AS1817">
        <v>7.1428571428571425E-2</v>
      </c>
      <c r="AT1817">
        <v>0.2142857142857143</v>
      </c>
      <c r="AU1817">
        <v>0.14285714285714279</v>
      </c>
      <c r="AV1817">
        <v>0.14285714285714279</v>
      </c>
      <c r="AW1817">
        <v>0.14285714285714279</v>
      </c>
      <c r="AX1817">
        <v>7.1428571428571425E-2</v>
      </c>
      <c r="AY1817">
        <v>7.1428571428571425E-2</v>
      </c>
      <c r="AZ1817">
        <v>0</v>
      </c>
      <c r="BA1817">
        <v>7.1428571428571425E-2</v>
      </c>
      <c r="BB1817">
        <v>7.1428571428571425E-2</v>
      </c>
      <c r="BC1817">
        <v>0</v>
      </c>
      <c r="BD1817">
        <v>0.7857142857142857</v>
      </c>
      <c r="BE1817">
        <v>0.2142857142857143</v>
      </c>
      <c r="BF1817">
        <v>0</v>
      </c>
      <c r="BG1817">
        <v>0.8571428571428571</v>
      </c>
      <c r="BH1817">
        <v>0</v>
      </c>
      <c r="BI1817">
        <v>0.14285714285714279</v>
      </c>
      <c r="BJ1817">
        <v>0</v>
      </c>
      <c r="BK1817">
        <v>0.35714285714285721</v>
      </c>
      <c r="BL1817">
        <v>0.5</v>
      </c>
      <c r="BM1817">
        <v>0</v>
      </c>
      <c r="BN1817">
        <v>0.14285714285714279</v>
      </c>
      <c r="BO1817">
        <v>0.2857142857142857</v>
      </c>
      <c r="BP1817">
        <v>0.7142857142857143</v>
      </c>
      <c r="BQ1817">
        <v>0</v>
      </c>
      <c r="BR1817">
        <v>0</v>
      </c>
      <c r="BS1817">
        <v>0</v>
      </c>
      <c r="BT1817">
        <v>0</v>
      </c>
      <c r="BU1817">
        <v>0</v>
      </c>
      <c r="BV1817">
        <v>0</v>
      </c>
      <c r="BW1817">
        <v>1</v>
      </c>
      <c r="BX1817" t="s">
        <v>3096</v>
      </c>
      <c r="BY1817">
        <v>1323</v>
      </c>
      <c r="BZ1817">
        <v>1.058201058201058E-2</v>
      </c>
      <c r="CA1817">
        <v>0</v>
      </c>
    </row>
    <row r="1818" spans="1:79" customFormat="1" x14ac:dyDescent="0.25">
      <c r="A1818" t="s">
        <v>3100</v>
      </c>
      <c r="B1818" t="s">
        <v>42</v>
      </c>
      <c r="C1818" t="s">
        <v>391</v>
      </c>
      <c r="D1818" t="s">
        <v>953</v>
      </c>
      <c r="E1818">
        <v>2022</v>
      </c>
      <c r="F1818">
        <v>161</v>
      </c>
      <c r="G1818">
        <v>28</v>
      </c>
      <c r="H1818">
        <v>0</v>
      </c>
      <c r="I1818">
        <v>10</v>
      </c>
      <c r="J1818">
        <v>25</v>
      </c>
      <c r="K1818">
        <v>32</v>
      </c>
      <c r="L1818">
        <v>26</v>
      </c>
      <c r="M1818">
        <v>30</v>
      </c>
      <c r="N1818">
        <v>23</v>
      </c>
      <c r="O1818">
        <v>21</v>
      </c>
      <c r="P1818">
        <v>6</v>
      </c>
      <c r="Q1818">
        <v>12</v>
      </c>
      <c r="R1818">
        <v>2</v>
      </c>
      <c r="S1818">
        <v>2</v>
      </c>
      <c r="T1818">
        <v>0</v>
      </c>
      <c r="U1818">
        <v>179</v>
      </c>
      <c r="V1818">
        <v>10</v>
      </c>
      <c r="W1818">
        <v>0</v>
      </c>
      <c r="X1818">
        <v>139</v>
      </c>
      <c r="Y1818">
        <v>9</v>
      </c>
      <c r="Z1818">
        <v>41</v>
      </c>
      <c r="AA1818">
        <v>0</v>
      </c>
      <c r="AB1818">
        <v>31</v>
      </c>
      <c r="AC1818">
        <v>56</v>
      </c>
      <c r="AD1818">
        <v>0</v>
      </c>
      <c r="AE1818">
        <v>102</v>
      </c>
      <c r="AF1818">
        <v>66</v>
      </c>
      <c r="AG1818">
        <v>86</v>
      </c>
      <c r="AH1818" t="s">
        <v>74</v>
      </c>
      <c r="AI1818" t="s">
        <v>74</v>
      </c>
      <c r="AJ1818">
        <v>0</v>
      </c>
      <c r="AK1818" t="s">
        <v>74</v>
      </c>
      <c r="AL1818" t="s">
        <v>74</v>
      </c>
      <c r="AM1818" t="s">
        <v>74</v>
      </c>
      <c r="AN1818">
        <v>189</v>
      </c>
      <c r="AO1818">
        <v>0.85185185185185186</v>
      </c>
      <c r="AP1818">
        <v>0.14814814814814811</v>
      </c>
      <c r="AQ1818">
        <v>0</v>
      </c>
      <c r="AR1818">
        <v>5.2910052910052907E-2</v>
      </c>
      <c r="AS1818">
        <v>0.1322751322751323</v>
      </c>
      <c r="AT1818">
        <v>0.1693121693121693</v>
      </c>
      <c r="AU1818">
        <v>0.13756613756613759</v>
      </c>
      <c r="AV1818">
        <v>0.15873015873015869</v>
      </c>
      <c r="AW1818">
        <v>0.1216931216931217</v>
      </c>
      <c r="AX1818">
        <v>0.1111111111111111</v>
      </c>
      <c r="AY1818">
        <v>3.1746031746031737E-2</v>
      </c>
      <c r="AZ1818">
        <v>6.3492063492063489E-2</v>
      </c>
      <c r="BA1818">
        <v>1.058201058201058E-2</v>
      </c>
      <c r="BB1818">
        <v>1.058201058201058E-2</v>
      </c>
      <c r="BC1818">
        <v>0</v>
      </c>
      <c r="BD1818">
        <v>0.94708994708994709</v>
      </c>
      <c r="BE1818">
        <v>5.2910052910052907E-2</v>
      </c>
      <c r="BF1818">
        <v>0</v>
      </c>
      <c r="BG1818">
        <v>0.73544973544973546</v>
      </c>
      <c r="BH1818">
        <v>4.7619047619047623E-2</v>
      </c>
      <c r="BI1818">
        <v>0.21693121693121689</v>
      </c>
      <c r="BJ1818">
        <v>0</v>
      </c>
      <c r="BK1818">
        <v>0.16402116402116401</v>
      </c>
      <c r="BL1818">
        <v>0.29629629629629628</v>
      </c>
      <c r="BM1818">
        <v>0</v>
      </c>
      <c r="BN1818">
        <v>0.53968253968253965</v>
      </c>
      <c r="BO1818">
        <v>0.34920634920634919</v>
      </c>
      <c r="BP1818">
        <v>0.455026455026455</v>
      </c>
      <c r="BQ1818">
        <v>0</v>
      </c>
      <c r="BR1818">
        <v>0</v>
      </c>
      <c r="BS1818">
        <v>0</v>
      </c>
      <c r="BT1818">
        <v>0</v>
      </c>
      <c r="BU1818">
        <v>0</v>
      </c>
      <c r="BV1818">
        <v>0</v>
      </c>
      <c r="BW1818">
        <v>1</v>
      </c>
      <c r="BX1818" t="s">
        <v>3096</v>
      </c>
      <c r="BY1818">
        <v>1323</v>
      </c>
      <c r="BZ1818">
        <v>0.14285714285714279</v>
      </c>
      <c r="CA1818">
        <v>0</v>
      </c>
    </row>
    <row r="1819" spans="1:79" customFormat="1" x14ac:dyDescent="0.25">
      <c r="A1819" t="s">
        <v>3101</v>
      </c>
      <c r="B1819" t="s">
        <v>42</v>
      </c>
      <c r="C1819" t="s">
        <v>391</v>
      </c>
      <c r="D1819" t="s">
        <v>961</v>
      </c>
      <c r="E1819">
        <v>2022</v>
      </c>
      <c r="F1819">
        <v>161</v>
      </c>
      <c r="G1819">
        <v>16</v>
      </c>
      <c r="H1819">
        <v>0</v>
      </c>
      <c r="I1819">
        <v>20</v>
      </c>
      <c r="J1819">
        <v>31</v>
      </c>
      <c r="K1819">
        <v>21</v>
      </c>
      <c r="L1819">
        <v>19</v>
      </c>
      <c r="M1819">
        <v>14</v>
      </c>
      <c r="N1819">
        <v>13</v>
      </c>
      <c r="O1819">
        <v>22</v>
      </c>
      <c r="P1819">
        <v>20</v>
      </c>
      <c r="Q1819">
        <v>11</v>
      </c>
      <c r="R1819">
        <v>3</v>
      </c>
      <c r="S1819">
        <v>3</v>
      </c>
      <c r="T1819">
        <v>0</v>
      </c>
      <c r="U1819">
        <v>162</v>
      </c>
      <c r="V1819">
        <v>15</v>
      </c>
      <c r="W1819">
        <v>0</v>
      </c>
      <c r="X1819">
        <v>28</v>
      </c>
      <c r="Y1819">
        <v>16</v>
      </c>
      <c r="Z1819">
        <v>133</v>
      </c>
      <c r="AA1819">
        <v>0</v>
      </c>
      <c r="AB1819">
        <v>0</v>
      </c>
      <c r="AC1819">
        <v>3</v>
      </c>
      <c r="AD1819">
        <v>174</v>
      </c>
      <c r="AE1819">
        <v>0</v>
      </c>
      <c r="AF1819">
        <v>0</v>
      </c>
      <c r="AG1819">
        <v>3</v>
      </c>
      <c r="AH1819" t="s">
        <v>74</v>
      </c>
      <c r="AI1819" t="s">
        <v>74</v>
      </c>
      <c r="AJ1819">
        <v>174</v>
      </c>
      <c r="AK1819" t="s">
        <v>74</v>
      </c>
      <c r="AL1819" t="s">
        <v>74</v>
      </c>
      <c r="AM1819" t="s">
        <v>74</v>
      </c>
      <c r="AN1819">
        <v>177</v>
      </c>
      <c r="AO1819">
        <v>0.90960451977401124</v>
      </c>
      <c r="AP1819">
        <v>9.03954802259887E-2</v>
      </c>
      <c r="AQ1819">
        <v>0</v>
      </c>
      <c r="AR1819">
        <v>0.1129943502824859</v>
      </c>
      <c r="AS1819">
        <v>0.1751412429378531</v>
      </c>
      <c r="AT1819">
        <v>0.1186440677966102</v>
      </c>
      <c r="AU1819">
        <v>0.10734463276836161</v>
      </c>
      <c r="AV1819">
        <v>7.909604519774012E-2</v>
      </c>
      <c r="AW1819">
        <v>7.3446327683615822E-2</v>
      </c>
      <c r="AX1819">
        <v>0.1242937853107345</v>
      </c>
      <c r="AY1819">
        <v>0.1129943502824859</v>
      </c>
      <c r="AZ1819">
        <v>6.2146892655367228E-2</v>
      </c>
      <c r="BA1819">
        <v>1.6949152542372881E-2</v>
      </c>
      <c r="BB1819">
        <v>1.6949152542372881E-2</v>
      </c>
      <c r="BC1819">
        <v>0</v>
      </c>
      <c r="BD1819">
        <v>0.9152542372881356</v>
      </c>
      <c r="BE1819">
        <v>8.4745762711864403E-2</v>
      </c>
      <c r="BF1819">
        <v>0</v>
      </c>
      <c r="BG1819">
        <v>0.15819209039548021</v>
      </c>
      <c r="BH1819">
        <v>9.03954802259887E-2</v>
      </c>
      <c r="BI1819">
        <v>0.75141242937853103</v>
      </c>
      <c r="BJ1819">
        <v>0</v>
      </c>
      <c r="BK1819">
        <v>0</v>
      </c>
      <c r="BL1819">
        <v>1.6949152542372881E-2</v>
      </c>
      <c r="BM1819">
        <v>0.98305084745762716</v>
      </c>
      <c r="BN1819">
        <v>0</v>
      </c>
      <c r="BO1819">
        <v>0</v>
      </c>
      <c r="BP1819">
        <v>1.6949152542372881E-2</v>
      </c>
      <c r="BQ1819">
        <v>0</v>
      </c>
      <c r="BR1819">
        <v>0</v>
      </c>
      <c r="BS1819">
        <v>0.98305084745762716</v>
      </c>
      <c r="BT1819">
        <v>0</v>
      </c>
      <c r="BU1819">
        <v>0</v>
      </c>
      <c r="BV1819">
        <v>0</v>
      </c>
      <c r="BW1819">
        <v>1</v>
      </c>
      <c r="BX1819" t="s">
        <v>3096</v>
      </c>
      <c r="BY1819">
        <v>1323</v>
      </c>
      <c r="BZ1819">
        <v>0.13378684807256239</v>
      </c>
      <c r="CA1819">
        <v>0</v>
      </c>
    </row>
    <row r="1820" spans="1:79" customFormat="1" x14ac:dyDescent="0.25">
      <c r="A1820" t="s">
        <v>3102</v>
      </c>
      <c r="B1820" t="s">
        <v>42</v>
      </c>
      <c r="C1820" t="s">
        <v>394</v>
      </c>
      <c r="D1820" t="s">
        <v>44</v>
      </c>
      <c r="E1820">
        <v>2022</v>
      </c>
      <c r="F1820">
        <v>8988</v>
      </c>
      <c r="G1820">
        <v>733</v>
      </c>
      <c r="H1820">
        <v>6</v>
      </c>
      <c r="I1820">
        <v>1360</v>
      </c>
      <c r="J1820">
        <v>1456</v>
      </c>
      <c r="K1820">
        <v>1220</v>
      </c>
      <c r="L1820">
        <v>936</v>
      </c>
      <c r="M1820">
        <v>855</v>
      </c>
      <c r="N1820">
        <v>938</v>
      </c>
      <c r="O1820">
        <v>1162</v>
      </c>
      <c r="P1820">
        <v>848</v>
      </c>
      <c r="Q1820">
        <v>369</v>
      </c>
      <c r="R1820">
        <v>148</v>
      </c>
      <c r="S1820">
        <v>435</v>
      </c>
      <c r="T1820">
        <v>0</v>
      </c>
      <c r="U1820">
        <v>9142</v>
      </c>
      <c r="V1820">
        <v>585</v>
      </c>
      <c r="W1820">
        <v>0</v>
      </c>
      <c r="X1820">
        <v>6747</v>
      </c>
      <c r="Y1820">
        <v>1731</v>
      </c>
      <c r="Z1820">
        <v>1249</v>
      </c>
      <c r="AA1820">
        <v>0</v>
      </c>
      <c r="AB1820">
        <v>791</v>
      </c>
      <c r="AC1820">
        <v>7505</v>
      </c>
      <c r="AD1820">
        <v>3</v>
      </c>
      <c r="AE1820">
        <v>1428</v>
      </c>
      <c r="AF1820">
        <v>411</v>
      </c>
      <c r="AG1820">
        <v>8820</v>
      </c>
      <c r="AH1820">
        <v>402</v>
      </c>
      <c r="AI1820">
        <v>91</v>
      </c>
      <c r="AJ1820">
        <v>3</v>
      </c>
      <c r="AK1820">
        <v>2174</v>
      </c>
      <c r="AL1820">
        <v>7502</v>
      </c>
      <c r="AM1820">
        <v>51</v>
      </c>
      <c r="AN1820">
        <v>9727</v>
      </c>
      <c r="AO1820">
        <v>0.92402590726842804</v>
      </c>
      <c r="AP1820">
        <v>7.5357253007093658E-2</v>
      </c>
      <c r="AQ1820">
        <v>6.1683972447825635E-4</v>
      </c>
      <c r="AR1820">
        <v>0.13981700421507151</v>
      </c>
      <c r="AS1820">
        <v>0.14968643980672361</v>
      </c>
      <c r="AT1820">
        <v>0.12542407731057881</v>
      </c>
      <c r="AU1820">
        <v>9.6226997018607999E-2</v>
      </c>
      <c r="AV1820">
        <v>8.789966073815153E-2</v>
      </c>
      <c r="AW1820">
        <v>9.6432610260100748E-2</v>
      </c>
      <c r="AX1820">
        <v>0.119461293307289</v>
      </c>
      <c r="AY1820">
        <v>8.7180014392926899E-2</v>
      </c>
      <c r="AZ1820">
        <v>3.793564305541277E-2</v>
      </c>
      <c r="BA1820">
        <v>4.4720880024673587E-2</v>
      </c>
      <c r="BB1820">
        <v>1.5215379870463661E-2</v>
      </c>
      <c r="BC1820">
        <v>0</v>
      </c>
      <c r="BD1820">
        <v>0.93985812686337</v>
      </c>
      <c r="BE1820">
        <v>6.0141873136629997E-2</v>
      </c>
      <c r="BF1820">
        <v>0</v>
      </c>
      <c r="BG1820">
        <v>0.69363627017579932</v>
      </c>
      <c r="BH1820">
        <v>0.177958260511977</v>
      </c>
      <c r="BI1820">
        <v>0.12840546931222371</v>
      </c>
      <c r="BJ1820">
        <v>0</v>
      </c>
      <c r="BK1820">
        <v>8.132003701038347E-2</v>
      </c>
      <c r="BL1820">
        <v>0.77156368870155234</v>
      </c>
      <c r="BM1820">
        <v>3.0841986223912818E-4</v>
      </c>
      <c r="BN1820">
        <v>0.146807854425825</v>
      </c>
      <c r="BO1820">
        <v>4.2253521126760563E-2</v>
      </c>
      <c r="BP1820">
        <v>0.90675439498303689</v>
      </c>
      <c r="BQ1820">
        <v>4.1328261540043182E-2</v>
      </c>
      <c r="BR1820">
        <v>9.3554024879202221E-3</v>
      </c>
      <c r="BS1820">
        <v>3.0841986223912818E-4</v>
      </c>
      <c r="BT1820">
        <v>0.22350159350262161</v>
      </c>
      <c r="BU1820">
        <v>0.77125526883931328</v>
      </c>
      <c r="BV1820">
        <v>5.2431376580651798E-3</v>
      </c>
      <c r="BW1820">
        <v>1</v>
      </c>
      <c r="BX1820" t="s">
        <v>3103</v>
      </c>
      <c r="BY1820">
        <v>9727</v>
      </c>
      <c r="BZ1820">
        <v>1</v>
      </c>
      <c r="CA1820">
        <v>0</v>
      </c>
    </row>
    <row r="1821" spans="1:79" customFormat="1" x14ac:dyDescent="0.25">
      <c r="A1821" t="s">
        <v>3104</v>
      </c>
      <c r="B1821" t="s">
        <v>42</v>
      </c>
      <c r="C1821" t="s">
        <v>394</v>
      </c>
      <c r="D1821" t="s">
        <v>947</v>
      </c>
      <c r="E1821">
        <v>2022</v>
      </c>
      <c r="F1821">
        <v>1086</v>
      </c>
      <c r="G1821">
        <v>64</v>
      </c>
      <c r="H1821">
        <v>0</v>
      </c>
      <c r="I1821">
        <v>79</v>
      </c>
      <c r="J1821">
        <v>146</v>
      </c>
      <c r="K1821">
        <v>142</v>
      </c>
      <c r="L1821">
        <v>142</v>
      </c>
      <c r="M1821">
        <v>151</v>
      </c>
      <c r="N1821">
        <v>139</v>
      </c>
      <c r="O1821">
        <v>150</v>
      </c>
      <c r="P1821">
        <v>118</v>
      </c>
      <c r="Q1821">
        <v>50</v>
      </c>
      <c r="R1821">
        <v>23</v>
      </c>
      <c r="S1821">
        <v>10</v>
      </c>
      <c r="T1821">
        <v>0</v>
      </c>
      <c r="U1821">
        <v>1099</v>
      </c>
      <c r="V1821">
        <v>51</v>
      </c>
      <c r="W1821">
        <v>0</v>
      </c>
      <c r="X1821">
        <v>717</v>
      </c>
      <c r="Y1821">
        <v>279</v>
      </c>
      <c r="Z1821">
        <v>154</v>
      </c>
      <c r="AA1821">
        <v>0</v>
      </c>
      <c r="AB1821">
        <v>133</v>
      </c>
      <c r="AC1821">
        <v>843</v>
      </c>
      <c r="AD1821">
        <v>0</v>
      </c>
      <c r="AE1821">
        <v>174</v>
      </c>
      <c r="AF1821">
        <v>33</v>
      </c>
      <c r="AG1821">
        <v>1095</v>
      </c>
      <c r="AH1821">
        <v>22</v>
      </c>
      <c r="AI1821">
        <v>0</v>
      </c>
      <c r="AJ1821">
        <v>0</v>
      </c>
      <c r="AK1821">
        <v>339</v>
      </c>
      <c r="AL1821">
        <v>804</v>
      </c>
      <c r="AM1821">
        <v>7</v>
      </c>
      <c r="AN1821">
        <v>1150</v>
      </c>
      <c r="AO1821">
        <v>0.94434782608695655</v>
      </c>
      <c r="AP1821">
        <v>5.565217391304348E-2</v>
      </c>
      <c r="AQ1821">
        <v>0</v>
      </c>
      <c r="AR1821">
        <v>6.8695652173913047E-2</v>
      </c>
      <c r="AS1821">
        <v>0.12695652173913041</v>
      </c>
      <c r="AT1821">
        <v>0.1234782608695652</v>
      </c>
      <c r="AU1821">
        <v>0.1234782608695652</v>
      </c>
      <c r="AV1821">
        <v>0.13130434782608699</v>
      </c>
      <c r="AW1821">
        <v>0.1208695652173913</v>
      </c>
      <c r="AX1821">
        <v>0.13043478260869559</v>
      </c>
      <c r="AY1821">
        <v>0.1026086956521739</v>
      </c>
      <c r="AZ1821">
        <v>4.3478260869565223E-2</v>
      </c>
      <c r="BA1821">
        <v>8.6956521739130436E-3</v>
      </c>
      <c r="BB1821">
        <v>0.02</v>
      </c>
      <c r="BC1821">
        <v>0</v>
      </c>
      <c r="BD1821">
        <v>0.95565217391304347</v>
      </c>
      <c r="BE1821">
        <v>4.4347826086956518E-2</v>
      </c>
      <c r="BF1821">
        <v>0</v>
      </c>
      <c r="BG1821">
        <v>0.62347826086956526</v>
      </c>
      <c r="BH1821">
        <v>0.24260869565217391</v>
      </c>
      <c r="BI1821">
        <v>0.13391304347826091</v>
      </c>
      <c r="BJ1821">
        <v>0</v>
      </c>
      <c r="BK1821">
        <v>0.1156521739130435</v>
      </c>
      <c r="BL1821">
        <v>0.73304347826086957</v>
      </c>
      <c r="BM1821">
        <v>0</v>
      </c>
      <c r="BN1821">
        <v>0.15130434782608701</v>
      </c>
      <c r="BO1821">
        <v>2.8695652173913039E-2</v>
      </c>
      <c r="BP1821">
        <v>0.95217391304347831</v>
      </c>
      <c r="BQ1821">
        <v>1.9130434782608691E-2</v>
      </c>
      <c r="BR1821">
        <v>0</v>
      </c>
      <c r="BS1821">
        <v>0</v>
      </c>
      <c r="BT1821">
        <v>0.29478260869565209</v>
      </c>
      <c r="BU1821">
        <v>0.69913043478260872</v>
      </c>
      <c r="BV1821">
        <v>6.0869565217391303E-3</v>
      </c>
      <c r="BW1821">
        <v>1</v>
      </c>
      <c r="BX1821" t="s">
        <v>3103</v>
      </c>
      <c r="BY1821">
        <v>9727</v>
      </c>
      <c r="BZ1821">
        <v>0.1182276138583325</v>
      </c>
      <c r="CA1821">
        <v>0</v>
      </c>
    </row>
    <row r="1822" spans="1:79" customFormat="1" x14ac:dyDescent="0.25">
      <c r="A1822" t="s">
        <v>3105</v>
      </c>
      <c r="B1822" t="s">
        <v>42</v>
      </c>
      <c r="C1822" t="s">
        <v>394</v>
      </c>
      <c r="D1822" t="s">
        <v>949</v>
      </c>
      <c r="E1822">
        <v>2022</v>
      </c>
      <c r="F1822">
        <v>5937</v>
      </c>
      <c r="G1822">
        <v>516</v>
      </c>
      <c r="H1822">
        <v>4</v>
      </c>
      <c r="I1822">
        <v>1178</v>
      </c>
      <c r="J1822">
        <v>1105</v>
      </c>
      <c r="K1822">
        <v>849</v>
      </c>
      <c r="L1822">
        <v>603</v>
      </c>
      <c r="M1822">
        <v>493</v>
      </c>
      <c r="N1822">
        <v>527</v>
      </c>
      <c r="O1822">
        <v>661</v>
      </c>
      <c r="P1822">
        <v>415</v>
      </c>
      <c r="Q1822">
        <v>170</v>
      </c>
      <c r="R1822">
        <v>60</v>
      </c>
      <c r="S1822">
        <v>396</v>
      </c>
      <c r="T1822">
        <v>0</v>
      </c>
      <c r="U1822">
        <v>6178</v>
      </c>
      <c r="V1822">
        <v>279</v>
      </c>
      <c r="W1822">
        <v>0</v>
      </c>
      <c r="X1822">
        <v>4621</v>
      </c>
      <c r="Y1822">
        <v>1066</v>
      </c>
      <c r="Z1822">
        <v>770</v>
      </c>
      <c r="AA1822">
        <v>0</v>
      </c>
      <c r="AB1822">
        <v>341</v>
      </c>
      <c r="AC1822">
        <v>5615</v>
      </c>
      <c r="AD1822">
        <v>0</v>
      </c>
      <c r="AE1822">
        <v>501</v>
      </c>
      <c r="AF1822">
        <v>171</v>
      </c>
      <c r="AG1822">
        <v>6117</v>
      </c>
      <c r="AH1822">
        <v>117</v>
      </c>
      <c r="AI1822">
        <v>52</v>
      </c>
      <c r="AJ1822">
        <v>0</v>
      </c>
      <c r="AK1822">
        <v>1220</v>
      </c>
      <c r="AL1822">
        <v>5202</v>
      </c>
      <c r="AM1822">
        <v>35</v>
      </c>
      <c r="AN1822">
        <v>6457</v>
      </c>
      <c r="AO1822">
        <v>0.91946724485054976</v>
      </c>
      <c r="AP1822">
        <v>7.9913272417531364E-2</v>
      </c>
      <c r="AQ1822">
        <v>6.1948273191884777E-4</v>
      </c>
      <c r="AR1822">
        <v>0.18243766455010069</v>
      </c>
      <c r="AS1822">
        <v>0.17113210469258169</v>
      </c>
      <c r="AT1822">
        <v>0.13148520984977541</v>
      </c>
      <c r="AU1822">
        <v>9.3387021836766296E-2</v>
      </c>
      <c r="AV1822">
        <v>7.6351246708997983E-2</v>
      </c>
      <c r="AW1822">
        <v>8.1616849930308197E-2</v>
      </c>
      <c r="AX1822">
        <v>0.10236952144958961</v>
      </c>
      <c r="AY1822">
        <v>6.4271333436580452E-2</v>
      </c>
      <c r="AZ1822">
        <v>2.6328016106551031E-2</v>
      </c>
      <c r="BA1822">
        <v>6.1328790459965928E-2</v>
      </c>
      <c r="BB1822">
        <v>9.2922409787827166E-3</v>
      </c>
      <c r="BC1822">
        <v>0</v>
      </c>
      <c r="BD1822">
        <v>0.95679107944866038</v>
      </c>
      <c r="BE1822">
        <v>4.3208920551339632E-2</v>
      </c>
      <c r="BF1822">
        <v>0</v>
      </c>
      <c r="BG1822">
        <v>0.71565742604924887</v>
      </c>
      <c r="BH1822">
        <v>0.1650921480563729</v>
      </c>
      <c r="BI1822">
        <v>0.1192504258943782</v>
      </c>
      <c r="BJ1822">
        <v>0</v>
      </c>
      <c r="BK1822">
        <v>5.2810902896081771E-2</v>
      </c>
      <c r="BL1822">
        <v>0.86959888493108251</v>
      </c>
      <c r="BM1822">
        <v>0</v>
      </c>
      <c r="BN1822">
        <v>7.7590212172835682E-2</v>
      </c>
      <c r="BO1822">
        <v>2.648288678953074E-2</v>
      </c>
      <c r="BP1822">
        <v>0.94734396778689789</v>
      </c>
      <c r="BQ1822">
        <v>1.8119869908626299E-2</v>
      </c>
      <c r="BR1822">
        <v>8.053275514945021E-3</v>
      </c>
      <c r="BS1822">
        <v>0</v>
      </c>
      <c r="BT1822">
        <v>0.18894223323524861</v>
      </c>
      <c r="BU1822">
        <v>0.80563729286046148</v>
      </c>
      <c r="BV1822">
        <v>5.4204739042899184E-3</v>
      </c>
      <c r="BW1822">
        <v>1</v>
      </c>
      <c r="BX1822" t="s">
        <v>3103</v>
      </c>
      <c r="BY1822">
        <v>9727</v>
      </c>
      <c r="BZ1822">
        <v>0.66382235015935032</v>
      </c>
      <c r="CA1822">
        <v>0</v>
      </c>
    </row>
    <row r="1823" spans="1:79" customFormat="1" x14ac:dyDescent="0.25">
      <c r="A1823" t="s">
        <v>3106</v>
      </c>
      <c r="B1823" t="s">
        <v>42</v>
      </c>
      <c r="C1823" t="s">
        <v>394</v>
      </c>
      <c r="D1823" t="s">
        <v>951</v>
      </c>
      <c r="E1823">
        <v>2022</v>
      </c>
      <c r="F1823">
        <v>878</v>
      </c>
      <c r="G1823">
        <v>90</v>
      </c>
      <c r="H1823">
        <v>2</v>
      </c>
      <c r="I1823">
        <v>59</v>
      </c>
      <c r="J1823">
        <v>114</v>
      </c>
      <c r="K1823">
        <v>131</v>
      </c>
      <c r="L1823">
        <v>84</v>
      </c>
      <c r="M1823">
        <v>85</v>
      </c>
      <c r="N1823">
        <v>133</v>
      </c>
      <c r="O1823">
        <v>145</v>
      </c>
      <c r="P1823">
        <v>121</v>
      </c>
      <c r="Q1823">
        <v>47</v>
      </c>
      <c r="R1823">
        <v>29</v>
      </c>
      <c r="S1823">
        <v>22</v>
      </c>
      <c r="T1823">
        <v>0</v>
      </c>
      <c r="U1823">
        <v>755</v>
      </c>
      <c r="V1823">
        <v>215</v>
      </c>
      <c r="W1823">
        <v>0</v>
      </c>
      <c r="X1823">
        <v>645</v>
      </c>
      <c r="Y1823">
        <v>214</v>
      </c>
      <c r="Z1823">
        <v>111</v>
      </c>
      <c r="AA1823">
        <v>0</v>
      </c>
      <c r="AB1823">
        <v>186</v>
      </c>
      <c r="AC1823">
        <v>667</v>
      </c>
      <c r="AD1823">
        <v>0</v>
      </c>
      <c r="AE1823">
        <v>117</v>
      </c>
      <c r="AF1823">
        <v>63</v>
      </c>
      <c r="AG1823">
        <v>901</v>
      </c>
      <c r="AH1823">
        <v>6</v>
      </c>
      <c r="AI1823">
        <v>0</v>
      </c>
      <c r="AJ1823">
        <v>0</v>
      </c>
      <c r="AK1823">
        <v>366</v>
      </c>
      <c r="AL1823">
        <v>603</v>
      </c>
      <c r="AM1823">
        <v>1</v>
      </c>
      <c r="AN1823">
        <v>970</v>
      </c>
      <c r="AO1823">
        <v>0.90515463917525774</v>
      </c>
      <c r="AP1823">
        <v>9.2783505154639179E-2</v>
      </c>
      <c r="AQ1823">
        <v>2.0618556701030928E-3</v>
      </c>
      <c r="AR1823">
        <v>6.0824742268041243E-2</v>
      </c>
      <c r="AS1823">
        <v>0.1175257731958763</v>
      </c>
      <c r="AT1823">
        <v>0.1350515463917526</v>
      </c>
      <c r="AU1823">
        <v>8.6597938144329895E-2</v>
      </c>
      <c r="AV1823">
        <v>8.7628865979381437E-2</v>
      </c>
      <c r="AW1823">
        <v>0.13711340206185571</v>
      </c>
      <c r="AX1823">
        <v>0.1494845360824742</v>
      </c>
      <c r="AY1823">
        <v>0.1247422680412371</v>
      </c>
      <c r="AZ1823">
        <v>4.8453608247422682E-2</v>
      </c>
      <c r="BA1823">
        <v>2.268041237113402E-2</v>
      </c>
      <c r="BB1823">
        <v>2.989690721649485E-2</v>
      </c>
      <c r="BC1823">
        <v>0</v>
      </c>
      <c r="BD1823">
        <v>0.77835051546391754</v>
      </c>
      <c r="BE1823">
        <v>0.22164948453608249</v>
      </c>
      <c r="BF1823">
        <v>0</v>
      </c>
      <c r="BG1823">
        <v>0.66494845360824739</v>
      </c>
      <c r="BH1823">
        <v>0.22061855670103089</v>
      </c>
      <c r="BI1823">
        <v>0.1144329896907216</v>
      </c>
      <c r="BJ1823">
        <v>0</v>
      </c>
      <c r="BK1823">
        <v>0.19175257731958761</v>
      </c>
      <c r="BL1823">
        <v>0.68762886597938144</v>
      </c>
      <c r="BM1823">
        <v>0</v>
      </c>
      <c r="BN1823">
        <v>0.1206185567010309</v>
      </c>
      <c r="BO1823">
        <v>6.4948453608247428E-2</v>
      </c>
      <c r="BP1823">
        <v>0.92886597938144333</v>
      </c>
      <c r="BQ1823">
        <v>6.1855670103092781E-3</v>
      </c>
      <c r="BR1823">
        <v>0</v>
      </c>
      <c r="BS1823">
        <v>0</v>
      </c>
      <c r="BT1823">
        <v>0.37731958762886603</v>
      </c>
      <c r="BU1823">
        <v>0.62164948453608249</v>
      </c>
      <c r="BV1823">
        <v>1.030927835051546E-3</v>
      </c>
      <c r="BW1823">
        <v>1</v>
      </c>
      <c r="BX1823" t="s">
        <v>3103</v>
      </c>
      <c r="BY1823">
        <v>9727</v>
      </c>
      <c r="BZ1823">
        <v>9.9722422123984786E-2</v>
      </c>
      <c r="CA1823">
        <v>0</v>
      </c>
    </row>
    <row r="1824" spans="1:79" customFormat="1" x14ac:dyDescent="0.25">
      <c r="A1824" t="s">
        <v>3107</v>
      </c>
      <c r="B1824" t="s">
        <v>42</v>
      </c>
      <c r="C1824" t="s">
        <v>394</v>
      </c>
      <c r="D1824" t="s">
        <v>953</v>
      </c>
      <c r="E1824">
        <v>2022</v>
      </c>
      <c r="F1824">
        <v>1084</v>
      </c>
      <c r="G1824">
        <v>63</v>
      </c>
      <c r="H1824">
        <v>0</v>
      </c>
      <c r="I1824">
        <v>44</v>
      </c>
      <c r="J1824">
        <v>91</v>
      </c>
      <c r="K1824">
        <v>97</v>
      </c>
      <c r="L1824">
        <v>107</v>
      </c>
      <c r="M1824">
        <v>126</v>
      </c>
      <c r="N1824">
        <v>138</v>
      </c>
      <c r="O1824">
        <v>206</v>
      </c>
      <c r="P1824">
        <v>193</v>
      </c>
      <c r="Q1824">
        <v>102</v>
      </c>
      <c r="R1824">
        <v>36</v>
      </c>
      <c r="S1824">
        <v>7</v>
      </c>
      <c r="T1824">
        <v>0</v>
      </c>
      <c r="U1824">
        <v>1107</v>
      </c>
      <c r="V1824">
        <v>40</v>
      </c>
      <c r="W1824">
        <v>0</v>
      </c>
      <c r="X1824">
        <v>763</v>
      </c>
      <c r="Y1824">
        <v>172</v>
      </c>
      <c r="Z1824">
        <v>212</v>
      </c>
      <c r="AA1824">
        <v>0</v>
      </c>
      <c r="AB1824">
        <v>131</v>
      </c>
      <c r="AC1824">
        <v>380</v>
      </c>
      <c r="AD1824">
        <v>0</v>
      </c>
      <c r="AE1824">
        <v>636</v>
      </c>
      <c r="AF1824">
        <v>144</v>
      </c>
      <c r="AG1824">
        <v>707</v>
      </c>
      <c r="AH1824">
        <v>257</v>
      </c>
      <c r="AI1824">
        <v>39</v>
      </c>
      <c r="AJ1824">
        <v>0</v>
      </c>
      <c r="AK1824">
        <v>248</v>
      </c>
      <c r="AL1824">
        <v>891</v>
      </c>
      <c r="AM1824">
        <v>8</v>
      </c>
      <c r="AN1824">
        <v>1147</v>
      </c>
      <c r="AO1824">
        <v>0.9450741063644289</v>
      </c>
      <c r="AP1824">
        <v>5.4925893635571058E-2</v>
      </c>
      <c r="AQ1824">
        <v>0</v>
      </c>
      <c r="AR1824">
        <v>3.8360941586748042E-2</v>
      </c>
      <c r="AS1824">
        <v>7.9337401918047085E-2</v>
      </c>
      <c r="AT1824">
        <v>8.4568439407149087E-2</v>
      </c>
      <c r="AU1824">
        <v>9.3286835222319092E-2</v>
      </c>
      <c r="AV1824">
        <v>0.1098517872711421</v>
      </c>
      <c r="AW1824">
        <v>0.12031386224934611</v>
      </c>
      <c r="AX1824">
        <v>0.17959895379250221</v>
      </c>
      <c r="AY1824">
        <v>0.16826503923278119</v>
      </c>
      <c r="AZ1824">
        <v>8.892763731473409E-2</v>
      </c>
      <c r="BA1824">
        <v>6.1028770706190059E-3</v>
      </c>
      <c r="BB1824">
        <v>3.1386224934612031E-2</v>
      </c>
      <c r="BC1824">
        <v>0</v>
      </c>
      <c r="BD1824">
        <v>0.96512641673931998</v>
      </c>
      <c r="BE1824">
        <v>3.4873583260680033E-2</v>
      </c>
      <c r="BF1824">
        <v>0</v>
      </c>
      <c r="BG1824">
        <v>0.66521360069747171</v>
      </c>
      <c r="BH1824">
        <v>0.14995640802092411</v>
      </c>
      <c r="BI1824">
        <v>0.18482999128160421</v>
      </c>
      <c r="BJ1824">
        <v>0</v>
      </c>
      <c r="BK1824">
        <v>0.1142109851787271</v>
      </c>
      <c r="BL1824">
        <v>0.33129904097646029</v>
      </c>
      <c r="BM1824">
        <v>0</v>
      </c>
      <c r="BN1824">
        <v>0.55448997384481258</v>
      </c>
      <c r="BO1824">
        <v>0.1255448997384481</v>
      </c>
      <c r="BP1824">
        <v>0.61639058413251957</v>
      </c>
      <c r="BQ1824">
        <v>0.22406277244986919</v>
      </c>
      <c r="BR1824">
        <v>3.4001743679163032E-2</v>
      </c>
      <c r="BS1824">
        <v>0</v>
      </c>
      <c r="BT1824">
        <v>0.2162162162162162</v>
      </c>
      <c r="BU1824">
        <v>0.77680906713164777</v>
      </c>
      <c r="BV1824">
        <v>6.9747166521360072E-3</v>
      </c>
      <c r="BW1824">
        <v>1</v>
      </c>
      <c r="BX1824" t="s">
        <v>3103</v>
      </c>
      <c r="BY1824">
        <v>9727</v>
      </c>
      <c r="BZ1824">
        <v>0.11791919399609339</v>
      </c>
      <c r="CA1824">
        <v>0</v>
      </c>
    </row>
    <row r="1825" spans="1:79" customFormat="1" x14ac:dyDescent="0.25">
      <c r="A1825" t="s">
        <v>3108</v>
      </c>
      <c r="B1825" t="s">
        <v>42</v>
      </c>
      <c r="C1825" t="s">
        <v>394</v>
      </c>
      <c r="D1825" t="s">
        <v>961</v>
      </c>
      <c r="E1825">
        <v>2022</v>
      </c>
      <c r="F1825">
        <v>3</v>
      </c>
      <c r="G1825">
        <v>0</v>
      </c>
      <c r="H1825">
        <v>0</v>
      </c>
      <c r="I1825">
        <v>0</v>
      </c>
      <c r="J1825">
        <v>0</v>
      </c>
      <c r="K1825">
        <v>1</v>
      </c>
      <c r="L1825">
        <v>0</v>
      </c>
      <c r="M1825">
        <v>0</v>
      </c>
      <c r="N1825">
        <v>1</v>
      </c>
      <c r="O1825">
        <v>0</v>
      </c>
      <c r="P1825">
        <v>1</v>
      </c>
      <c r="Q1825">
        <v>0</v>
      </c>
      <c r="R1825">
        <v>0</v>
      </c>
      <c r="S1825">
        <v>0</v>
      </c>
      <c r="T1825">
        <v>0</v>
      </c>
      <c r="U1825">
        <v>3</v>
      </c>
      <c r="V1825">
        <v>0</v>
      </c>
      <c r="W1825">
        <v>0</v>
      </c>
      <c r="X1825">
        <v>1</v>
      </c>
      <c r="Y1825">
        <v>0</v>
      </c>
      <c r="Z1825">
        <v>2</v>
      </c>
      <c r="AA1825">
        <v>0</v>
      </c>
      <c r="AB1825">
        <v>0</v>
      </c>
      <c r="AC1825">
        <v>0</v>
      </c>
      <c r="AD1825">
        <v>3</v>
      </c>
      <c r="AE1825">
        <v>0</v>
      </c>
      <c r="AF1825">
        <v>0</v>
      </c>
      <c r="AG1825">
        <v>0</v>
      </c>
      <c r="AH1825">
        <v>0</v>
      </c>
      <c r="AI1825">
        <v>0</v>
      </c>
      <c r="AJ1825">
        <v>3</v>
      </c>
      <c r="AK1825">
        <v>1</v>
      </c>
      <c r="AL1825">
        <v>2</v>
      </c>
      <c r="AM1825">
        <v>0</v>
      </c>
      <c r="AN1825">
        <v>3</v>
      </c>
      <c r="AO1825">
        <v>1</v>
      </c>
      <c r="AP1825">
        <v>0</v>
      </c>
      <c r="AQ1825">
        <v>0</v>
      </c>
      <c r="AR1825">
        <v>0</v>
      </c>
      <c r="AS1825">
        <v>0</v>
      </c>
      <c r="AT1825">
        <v>0.33333333333333331</v>
      </c>
      <c r="AU1825">
        <v>0</v>
      </c>
      <c r="AV1825">
        <v>0</v>
      </c>
      <c r="AW1825">
        <v>0.33333333333333331</v>
      </c>
      <c r="AX1825">
        <v>0</v>
      </c>
      <c r="AY1825">
        <v>0.33333333333333331</v>
      </c>
      <c r="AZ1825">
        <v>0</v>
      </c>
      <c r="BA1825">
        <v>0</v>
      </c>
      <c r="BB1825">
        <v>0</v>
      </c>
      <c r="BC1825">
        <v>0</v>
      </c>
      <c r="BD1825">
        <v>1</v>
      </c>
      <c r="BE1825">
        <v>0</v>
      </c>
      <c r="BF1825">
        <v>0</v>
      </c>
      <c r="BG1825">
        <v>0.33333333333333331</v>
      </c>
      <c r="BH1825">
        <v>0</v>
      </c>
      <c r="BI1825">
        <v>0.66666666666666663</v>
      </c>
      <c r="BJ1825">
        <v>0</v>
      </c>
      <c r="BK1825">
        <v>0</v>
      </c>
      <c r="BL1825">
        <v>0</v>
      </c>
      <c r="BM1825">
        <v>1</v>
      </c>
      <c r="BN1825">
        <v>0</v>
      </c>
      <c r="BO1825">
        <v>0</v>
      </c>
      <c r="BP1825">
        <v>0</v>
      </c>
      <c r="BQ1825">
        <v>0</v>
      </c>
      <c r="BR1825">
        <v>0</v>
      </c>
      <c r="BS1825">
        <v>1</v>
      </c>
      <c r="BT1825">
        <v>0.33333333333333331</v>
      </c>
      <c r="BU1825">
        <v>0.66666666666666663</v>
      </c>
      <c r="BV1825">
        <v>0</v>
      </c>
      <c r="BW1825">
        <v>1</v>
      </c>
      <c r="BX1825" t="s">
        <v>3103</v>
      </c>
      <c r="BY1825">
        <v>9727</v>
      </c>
      <c r="BZ1825">
        <v>3.0841986223912818E-4</v>
      </c>
      <c r="CA1825">
        <v>0</v>
      </c>
    </row>
    <row r="1826" spans="1:79" customFormat="1" x14ac:dyDescent="0.25">
      <c r="A1826" t="s">
        <v>3109</v>
      </c>
      <c r="B1826" t="s">
        <v>42</v>
      </c>
      <c r="C1826" t="s">
        <v>43</v>
      </c>
      <c r="D1826" t="s">
        <v>44</v>
      </c>
      <c r="E1826">
        <v>2022</v>
      </c>
      <c r="F1826">
        <v>91023</v>
      </c>
      <c r="G1826">
        <v>8783</v>
      </c>
      <c r="H1826">
        <v>33</v>
      </c>
      <c r="I1826">
        <v>13020</v>
      </c>
      <c r="J1826">
        <v>14097</v>
      </c>
      <c r="K1826">
        <v>12812</v>
      </c>
      <c r="L1826">
        <v>10264</v>
      </c>
      <c r="M1826">
        <v>10504</v>
      </c>
      <c r="N1826">
        <v>11532</v>
      </c>
      <c r="O1826">
        <v>11386</v>
      </c>
      <c r="P1826">
        <v>7813</v>
      </c>
      <c r="Q1826">
        <v>3944</v>
      </c>
      <c r="R1826">
        <v>1671</v>
      </c>
      <c r="S1826">
        <v>2796</v>
      </c>
      <c r="T1826">
        <v>0</v>
      </c>
      <c r="U1826">
        <v>87416</v>
      </c>
      <c r="V1826">
        <v>12419</v>
      </c>
      <c r="W1826">
        <v>4</v>
      </c>
      <c r="X1826">
        <v>70526</v>
      </c>
      <c r="Y1826">
        <v>22526</v>
      </c>
      <c r="Z1826">
        <v>6787</v>
      </c>
      <c r="AA1826">
        <v>0</v>
      </c>
      <c r="AB1826">
        <v>5630</v>
      </c>
      <c r="AC1826">
        <v>76117</v>
      </c>
      <c r="AD1826">
        <v>65</v>
      </c>
      <c r="AE1826">
        <v>18027</v>
      </c>
      <c r="AF1826">
        <v>6848</v>
      </c>
      <c r="AG1826">
        <v>90692</v>
      </c>
      <c r="AH1826">
        <v>2170</v>
      </c>
      <c r="AI1826" t="s">
        <v>74</v>
      </c>
      <c r="AJ1826">
        <v>129</v>
      </c>
      <c r="AK1826">
        <v>4949</v>
      </c>
      <c r="AL1826">
        <v>94868</v>
      </c>
      <c r="AM1826">
        <v>22</v>
      </c>
      <c r="AN1826">
        <v>99839</v>
      </c>
      <c r="AO1826">
        <v>0.91169783351195421</v>
      </c>
      <c r="AP1826">
        <v>8.7971634331273349E-2</v>
      </c>
      <c r="AQ1826">
        <v>3.3053215677240362E-4</v>
      </c>
      <c r="AR1826">
        <v>0.13040996003565741</v>
      </c>
      <c r="AS1826">
        <v>0.14119732769759311</v>
      </c>
      <c r="AT1826">
        <v>0.12832660583539501</v>
      </c>
      <c r="AU1826">
        <v>0.1028055168821803</v>
      </c>
      <c r="AV1826">
        <v>0.1052093871132523</v>
      </c>
      <c r="AW1826">
        <v>0.11550596460301089</v>
      </c>
      <c r="AX1826">
        <v>0.114043610212442</v>
      </c>
      <c r="AY1826">
        <v>7.8255992147357248E-2</v>
      </c>
      <c r="AZ1826">
        <v>3.9503600797283628E-2</v>
      </c>
      <c r="BA1826">
        <v>2.8005088191989099E-2</v>
      </c>
      <c r="BB1826">
        <v>1.6736946483838978E-2</v>
      </c>
      <c r="BC1826">
        <v>0</v>
      </c>
      <c r="BD1826">
        <v>0.8755696671641342</v>
      </c>
      <c r="BE1826">
        <v>0.1243902683320145</v>
      </c>
      <c r="BF1826">
        <v>4.0064503851200428E-5</v>
      </c>
      <c r="BG1826">
        <v>0.70639729965244047</v>
      </c>
      <c r="BH1826">
        <v>0.22562325343803519</v>
      </c>
      <c r="BI1826">
        <v>6.797944690952433E-2</v>
      </c>
      <c r="BJ1826">
        <v>0</v>
      </c>
      <c r="BK1826">
        <v>5.6390789170564608E-2</v>
      </c>
      <c r="BL1826">
        <v>0.76239745991045582</v>
      </c>
      <c r="BM1826">
        <v>6.5104818758200699E-4</v>
      </c>
      <c r="BN1826">
        <v>0.18056070273139749</v>
      </c>
      <c r="BO1826">
        <v>6.8590430593255147E-2</v>
      </c>
      <c r="BP1826">
        <v>0.90838249581826747</v>
      </c>
      <c r="BQ1826">
        <v>2.173499333927623E-2</v>
      </c>
      <c r="BR1826">
        <v>0</v>
      </c>
      <c r="BS1826">
        <v>1.2920802492012141E-3</v>
      </c>
      <c r="BT1826">
        <v>4.9569807389897733E-2</v>
      </c>
      <c r="BU1826">
        <v>0.95020983783892066</v>
      </c>
      <c r="BV1826">
        <v>2.2035477118160241E-4</v>
      </c>
      <c r="BW1826">
        <v>1</v>
      </c>
      <c r="BX1826" t="s">
        <v>3110</v>
      </c>
      <c r="BY1826">
        <v>99839</v>
      </c>
      <c r="BZ1826">
        <v>1</v>
      </c>
      <c r="CA1826">
        <v>0</v>
      </c>
    </row>
    <row r="1827" spans="1:79" customFormat="1" x14ac:dyDescent="0.25">
      <c r="A1827" t="s">
        <v>3111</v>
      </c>
      <c r="B1827" t="s">
        <v>42</v>
      </c>
      <c r="C1827" t="s">
        <v>43</v>
      </c>
      <c r="D1827" t="s">
        <v>947</v>
      </c>
      <c r="E1827">
        <v>2022</v>
      </c>
      <c r="F1827">
        <v>15824</v>
      </c>
      <c r="G1827">
        <v>1117</v>
      </c>
      <c r="H1827">
        <v>2</v>
      </c>
      <c r="I1827">
        <v>1744</v>
      </c>
      <c r="J1827">
        <v>2016</v>
      </c>
      <c r="K1827">
        <v>2033</v>
      </c>
      <c r="L1827">
        <v>1897</v>
      </c>
      <c r="M1827">
        <v>2029</v>
      </c>
      <c r="N1827">
        <v>2107</v>
      </c>
      <c r="O1827">
        <v>1979</v>
      </c>
      <c r="P1827">
        <v>1580</v>
      </c>
      <c r="Q1827">
        <v>863</v>
      </c>
      <c r="R1827">
        <v>418</v>
      </c>
      <c r="S1827">
        <v>277</v>
      </c>
      <c r="T1827">
        <v>0</v>
      </c>
      <c r="U1827">
        <v>15621</v>
      </c>
      <c r="V1827">
        <v>1319</v>
      </c>
      <c r="W1827">
        <v>3</v>
      </c>
      <c r="X1827">
        <v>12497</v>
      </c>
      <c r="Y1827">
        <v>2906</v>
      </c>
      <c r="Z1827">
        <v>1540</v>
      </c>
      <c r="AA1827">
        <v>0</v>
      </c>
      <c r="AB1827">
        <v>1292</v>
      </c>
      <c r="AC1827">
        <v>10245</v>
      </c>
      <c r="AD1827">
        <v>12</v>
      </c>
      <c r="AE1827">
        <v>5394</v>
      </c>
      <c r="AF1827">
        <v>3625</v>
      </c>
      <c r="AG1827">
        <v>13154</v>
      </c>
      <c r="AH1827">
        <v>152</v>
      </c>
      <c r="AI1827" t="s">
        <v>74</v>
      </c>
      <c r="AJ1827">
        <v>12</v>
      </c>
      <c r="AK1827">
        <v>808</v>
      </c>
      <c r="AL1827">
        <v>16131</v>
      </c>
      <c r="AM1827">
        <v>4</v>
      </c>
      <c r="AN1827">
        <v>16943</v>
      </c>
      <c r="AO1827">
        <v>0.93395502567431976</v>
      </c>
      <c r="AP1827">
        <v>6.5926931476125827E-2</v>
      </c>
      <c r="AQ1827">
        <v>1.180428495543882E-4</v>
      </c>
      <c r="AR1827">
        <v>0.10293336481142661</v>
      </c>
      <c r="AS1827">
        <v>0.11898719235082331</v>
      </c>
      <c r="AT1827">
        <v>0.11999055657203569</v>
      </c>
      <c r="AU1827">
        <v>0.1119636428023373</v>
      </c>
      <c r="AV1827">
        <v>0.1197544708729269</v>
      </c>
      <c r="AW1827">
        <v>0.124358142005548</v>
      </c>
      <c r="AX1827">
        <v>0.1168033996340672</v>
      </c>
      <c r="AY1827">
        <v>9.3253851147966707E-2</v>
      </c>
      <c r="AZ1827">
        <v>5.0935489582718527E-2</v>
      </c>
      <c r="BA1827">
        <v>1.6348934663282771E-2</v>
      </c>
      <c r="BB1827">
        <v>2.4670955556867141E-2</v>
      </c>
      <c r="BC1827">
        <v>0</v>
      </c>
      <c r="BD1827">
        <v>0.92197367644454942</v>
      </c>
      <c r="BE1827">
        <v>7.7849259281119049E-2</v>
      </c>
      <c r="BF1827">
        <v>1.770642743315824E-4</v>
      </c>
      <c r="BG1827">
        <v>0.73759074544059489</v>
      </c>
      <c r="BH1827">
        <v>0.1715162604025261</v>
      </c>
      <c r="BI1827">
        <v>9.0892994156878945E-2</v>
      </c>
      <c r="BJ1827">
        <v>0</v>
      </c>
      <c r="BK1827">
        <v>7.625568081213481E-2</v>
      </c>
      <c r="BL1827">
        <v>0.60467449684235375</v>
      </c>
      <c r="BM1827">
        <v>7.0825709732632951E-4</v>
      </c>
      <c r="BN1827">
        <v>0.3183615652481851</v>
      </c>
      <c r="BO1827">
        <v>0.21395266481732869</v>
      </c>
      <c r="BP1827">
        <v>0.77636782151921147</v>
      </c>
      <c r="BQ1827">
        <v>8.9712565661335068E-3</v>
      </c>
      <c r="BR1827">
        <v>0</v>
      </c>
      <c r="BS1827">
        <v>7.0825709732632951E-4</v>
      </c>
      <c r="BT1827">
        <v>4.7689311219972851E-2</v>
      </c>
      <c r="BU1827">
        <v>0.9520746030809184</v>
      </c>
      <c r="BV1827">
        <v>2.3608569910877651E-4</v>
      </c>
      <c r="BW1827">
        <v>1</v>
      </c>
      <c r="BX1827" t="s">
        <v>3110</v>
      </c>
      <c r="BY1827">
        <v>99839</v>
      </c>
      <c r="BZ1827">
        <v>0.16970322218772221</v>
      </c>
      <c r="CA1827">
        <v>0</v>
      </c>
    </row>
    <row r="1828" spans="1:79" customFormat="1" x14ac:dyDescent="0.25">
      <c r="A1828" t="s">
        <v>3112</v>
      </c>
      <c r="B1828" t="s">
        <v>42</v>
      </c>
      <c r="C1828" t="s">
        <v>43</v>
      </c>
      <c r="D1828" t="s">
        <v>949</v>
      </c>
      <c r="E1828">
        <v>2022</v>
      </c>
      <c r="F1828">
        <v>58106</v>
      </c>
      <c r="G1828">
        <v>6192</v>
      </c>
      <c r="H1828">
        <v>28</v>
      </c>
      <c r="I1828">
        <v>10044</v>
      </c>
      <c r="J1828">
        <v>9988</v>
      </c>
      <c r="K1828">
        <v>8574</v>
      </c>
      <c r="L1828">
        <v>6649</v>
      </c>
      <c r="M1828">
        <v>6402</v>
      </c>
      <c r="N1828">
        <v>6848</v>
      </c>
      <c r="O1828">
        <v>6927</v>
      </c>
      <c r="P1828">
        <v>4221</v>
      </c>
      <c r="Q1828">
        <v>1765</v>
      </c>
      <c r="R1828">
        <v>539</v>
      </c>
      <c r="S1828">
        <v>2369</v>
      </c>
      <c r="T1828">
        <v>0</v>
      </c>
      <c r="U1828">
        <v>56285</v>
      </c>
      <c r="V1828">
        <v>8040</v>
      </c>
      <c r="W1828">
        <v>1</v>
      </c>
      <c r="X1828">
        <v>45374</v>
      </c>
      <c r="Y1828">
        <v>15442</v>
      </c>
      <c r="Z1828">
        <v>3510</v>
      </c>
      <c r="AA1828">
        <v>0</v>
      </c>
      <c r="AB1828">
        <v>2390</v>
      </c>
      <c r="AC1828">
        <v>56199</v>
      </c>
      <c r="AD1828">
        <v>34</v>
      </c>
      <c r="AE1828">
        <v>5703</v>
      </c>
      <c r="AF1828">
        <v>1396</v>
      </c>
      <c r="AG1828">
        <v>62586</v>
      </c>
      <c r="AH1828">
        <v>310</v>
      </c>
      <c r="AI1828" t="s">
        <v>74</v>
      </c>
      <c r="AJ1828">
        <v>34</v>
      </c>
      <c r="AK1828">
        <v>2487</v>
      </c>
      <c r="AL1828">
        <v>61831</v>
      </c>
      <c r="AM1828">
        <v>8</v>
      </c>
      <c r="AN1828">
        <v>64326</v>
      </c>
      <c r="AO1828">
        <v>0.9033050399527407</v>
      </c>
      <c r="AP1828">
        <v>9.6259677268911478E-2</v>
      </c>
      <c r="AQ1828">
        <v>4.3528277834779089E-4</v>
      </c>
      <c r="AR1828">
        <v>0.15614215091875761</v>
      </c>
      <c r="AS1828">
        <v>0.15527158536206201</v>
      </c>
      <c r="AT1828">
        <v>0.13328980505549859</v>
      </c>
      <c r="AU1828">
        <v>0.10336411404408791</v>
      </c>
      <c r="AV1828">
        <v>9.9524298106519915E-2</v>
      </c>
      <c r="AW1828">
        <v>0.1064577309330597</v>
      </c>
      <c r="AX1828">
        <v>0.107685850200541</v>
      </c>
      <c r="AY1828">
        <v>6.5618878835929484E-2</v>
      </c>
      <c r="AZ1828">
        <v>2.7438360849423249E-2</v>
      </c>
      <c r="BA1828">
        <v>3.68280322109256E-2</v>
      </c>
      <c r="BB1828">
        <v>8.3791934831949754E-3</v>
      </c>
      <c r="BC1828">
        <v>0</v>
      </c>
      <c r="BD1828">
        <v>0.87499611354662188</v>
      </c>
      <c r="BE1828">
        <v>0.12498834063986571</v>
      </c>
      <c r="BF1828">
        <v>1.5545813512421101E-5</v>
      </c>
      <c r="BG1828">
        <v>0.70537574231259526</v>
      </c>
      <c r="BH1828">
        <v>0.2400584522588067</v>
      </c>
      <c r="BI1828">
        <v>5.4565805428598083E-2</v>
      </c>
      <c r="BJ1828">
        <v>0</v>
      </c>
      <c r="BK1828">
        <v>3.7154494294686438E-2</v>
      </c>
      <c r="BL1828">
        <v>0.87365917358455369</v>
      </c>
      <c r="BM1828">
        <v>5.2855765942231756E-4</v>
      </c>
      <c r="BN1828">
        <v>8.865777446133756E-2</v>
      </c>
      <c r="BO1828">
        <v>2.1701955663339861E-2</v>
      </c>
      <c r="BP1828">
        <v>0.97295028448838727</v>
      </c>
      <c r="BQ1828">
        <v>4.8192021888505427E-3</v>
      </c>
      <c r="BR1828">
        <v>0</v>
      </c>
      <c r="BS1828">
        <v>5.2855765942231756E-4</v>
      </c>
      <c r="BT1828">
        <v>3.8662438205391288E-2</v>
      </c>
      <c r="BU1828">
        <v>0.96121319528650939</v>
      </c>
      <c r="BV1828">
        <v>1.2436650809936881E-4</v>
      </c>
      <c r="BW1828">
        <v>1</v>
      </c>
      <c r="BX1828" t="s">
        <v>3110</v>
      </c>
      <c r="BY1828">
        <v>99839</v>
      </c>
      <c r="BZ1828">
        <v>0.64429731868307971</v>
      </c>
      <c r="CA1828">
        <v>0</v>
      </c>
    </row>
    <row r="1829" spans="1:79" customFormat="1" x14ac:dyDescent="0.25">
      <c r="A1829" t="s">
        <v>3113</v>
      </c>
      <c r="B1829" t="s">
        <v>42</v>
      </c>
      <c r="C1829" t="s">
        <v>43</v>
      </c>
      <c r="D1829" t="s">
        <v>951</v>
      </c>
      <c r="E1829">
        <v>2022</v>
      </c>
      <c r="F1829">
        <v>6775</v>
      </c>
      <c r="G1829">
        <v>598</v>
      </c>
      <c r="H1829">
        <v>1</v>
      </c>
      <c r="I1829">
        <v>523</v>
      </c>
      <c r="J1829">
        <v>888</v>
      </c>
      <c r="K1829">
        <v>837</v>
      </c>
      <c r="L1829">
        <v>595</v>
      </c>
      <c r="M1829">
        <v>840</v>
      </c>
      <c r="N1829">
        <v>1183</v>
      </c>
      <c r="O1829">
        <v>947</v>
      </c>
      <c r="P1829">
        <v>796</v>
      </c>
      <c r="Q1829">
        <v>503</v>
      </c>
      <c r="R1829">
        <v>190</v>
      </c>
      <c r="S1829">
        <v>72</v>
      </c>
      <c r="T1829">
        <v>0</v>
      </c>
      <c r="U1829">
        <v>5247</v>
      </c>
      <c r="V1829">
        <v>2127</v>
      </c>
      <c r="W1829">
        <v>0</v>
      </c>
      <c r="X1829">
        <v>5178</v>
      </c>
      <c r="Y1829">
        <v>1667</v>
      </c>
      <c r="Z1829">
        <v>529</v>
      </c>
      <c r="AA1829">
        <v>0</v>
      </c>
      <c r="AB1829">
        <v>1231</v>
      </c>
      <c r="AC1829">
        <v>4898</v>
      </c>
      <c r="AD1829">
        <v>4</v>
      </c>
      <c r="AE1829">
        <v>1241</v>
      </c>
      <c r="AF1829">
        <v>462</v>
      </c>
      <c r="AG1829">
        <v>6873</v>
      </c>
      <c r="AH1829">
        <v>33</v>
      </c>
      <c r="AI1829" t="s">
        <v>74</v>
      </c>
      <c r="AJ1829">
        <v>6</v>
      </c>
      <c r="AK1829">
        <v>969</v>
      </c>
      <c r="AL1829">
        <v>6405</v>
      </c>
      <c r="AM1829">
        <v>0</v>
      </c>
      <c r="AN1829">
        <v>7374</v>
      </c>
      <c r="AO1829">
        <v>0.91876864659614865</v>
      </c>
      <c r="AP1829">
        <v>8.1095741795497694E-2</v>
      </c>
      <c r="AQ1829">
        <v>1.3561160835367511E-4</v>
      </c>
      <c r="AR1829">
        <v>7.0924871168972059E-2</v>
      </c>
      <c r="AS1829">
        <v>0.1204231082180635</v>
      </c>
      <c r="AT1829">
        <v>0.11350691619202601</v>
      </c>
      <c r="AU1829">
        <v>8.0688906970436666E-2</v>
      </c>
      <c r="AV1829">
        <v>0.1139137510170871</v>
      </c>
      <c r="AW1829">
        <v>0.1604285326823976</v>
      </c>
      <c r="AX1829">
        <v>0.12842419311093031</v>
      </c>
      <c r="AY1829">
        <v>0.1079468402495254</v>
      </c>
      <c r="AZ1829">
        <v>6.8212639001898556E-2</v>
      </c>
      <c r="BA1829">
        <v>9.7640358014646055E-3</v>
      </c>
      <c r="BB1829">
        <v>2.5766205587198259E-2</v>
      </c>
      <c r="BC1829">
        <v>0</v>
      </c>
      <c r="BD1829">
        <v>0.71155410903173311</v>
      </c>
      <c r="BE1829">
        <v>0.28844589096826689</v>
      </c>
      <c r="BF1829">
        <v>0</v>
      </c>
      <c r="BG1829">
        <v>0.70219690805532953</v>
      </c>
      <c r="BH1829">
        <v>0.22606455112557641</v>
      </c>
      <c r="BI1829">
        <v>7.1738540819094115E-2</v>
      </c>
      <c r="BJ1829">
        <v>0</v>
      </c>
      <c r="BK1829">
        <v>0.16693788988337399</v>
      </c>
      <c r="BL1829">
        <v>0.66422565771630049</v>
      </c>
      <c r="BM1829">
        <v>5.4244643341470032E-4</v>
      </c>
      <c r="BN1829">
        <v>0.1682940059669108</v>
      </c>
      <c r="BO1829">
        <v>6.2652563059397884E-2</v>
      </c>
      <c r="BP1829">
        <v>0.93205858421480881</v>
      </c>
      <c r="BQ1829">
        <v>4.4751830756712772E-3</v>
      </c>
      <c r="BR1829">
        <v>0</v>
      </c>
      <c r="BS1829">
        <v>8.1366965012205042E-4</v>
      </c>
      <c r="BT1829">
        <v>0.13140764849471109</v>
      </c>
      <c r="BU1829">
        <v>0.86859235150528891</v>
      </c>
      <c r="BV1829">
        <v>0</v>
      </c>
      <c r="BW1829">
        <v>1</v>
      </c>
      <c r="BX1829" t="s">
        <v>3110</v>
      </c>
      <c r="BY1829">
        <v>99839</v>
      </c>
      <c r="BZ1829">
        <v>7.3858912849687999E-2</v>
      </c>
      <c r="CA1829">
        <v>0</v>
      </c>
    </row>
    <row r="1830" spans="1:79" customFormat="1" x14ac:dyDescent="0.25">
      <c r="A1830" t="s">
        <v>3114</v>
      </c>
      <c r="B1830" t="s">
        <v>42</v>
      </c>
      <c r="C1830" t="s">
        <v>43</v>
      </c>
      <c r="D1830" t="s">
        <v>953</v>
      </c>
      <c r="E1830">
        <v>2022</v>
      </c>
      <c r="F1830">
        <v>10285</v>
      </c>
      <c r="G1830">
        <v>876</v>
      </c>
      <c r="H1830">
        <v>2</v>
      </c>
      <c r="I1830">
        <v>702</v>
      </c>
      <c r="J1830">
        <v>1197</v>
      </c>
      <c r="K1830">
        <v>1361</v>
      </c>
      <c r="L1830">
        <v>1118</v>
      </c>
      <c r="M1830">
        <v>1230</v>
      </c>
      <c r="N1830">
        <v>1393</v>
      </c>
      <c r="O1830">
        <v>1533</v>
      </c>
      <c r="P1830">
        <v>1214</v>
      </c>
      <c r="Q1830">
        <v>813</v>
      </c>
      <c r="R1830">
        <v>524</v>
      </c>
      <c r="S1830">
        <v>78</v>
      </c>
      <c r="T1830">
        <v>0</v>
      </c>
      <c r="U1830">
        <v>10234</v>
      </c>
      <c r="V1830">
        <v>929</v>
      </c>
      <c r="W1830">
        <v>0</v>
      </c>
      <c r="X1830">
        <v>7456</v>
      </c>
      <c r="Y1830">
        <v>2502</v>
      </c>
      <c r="Z1830">
        <v>1205</v>
      </c>
      <c r="AA1830">
        <v>0</v>
      </c>
      <c r="AB1830">
        <v>717</v>
      </c>
      <c r="AC1830">
        <v>4755</v>
      </c>
      <c r="AD1830">
        <v>5</v>
      </c>
      <c r="AE1830">
        <v>5686</v>
      </c>
      <c r="AF1830">
        <v>1365</v>
      </c>
      <c r="AG1830">
        <v>8056</v>
      </c>
      <c r="AH1830">
        <v>1675</v>
      </c>
      <c r="AI1830" t="s">
        <v>74</v>
      </c>
      <c r="AJ1830">
        <v>67</v>
      </c>
      <c r="AK1830">
        <v>684</v>
      </c>
      <c r="AL1830">
        <v>10469</v>
      </c>
      <c r="AM1830">
        <v>10</v>
      </c>
      <c r="AN1830">
        <v>11163</v>
      </c>
      <c r="AO1830">
        <v>0.92134730807130705</v>
      </c>
      <c r="AP1830">
        <v>7.8473528621338356E-2</v>
      </c>
      <c r="AQ1830">
        <v>1.791633073546538E-4</v>
      </c>
      <c r="AR1830">
        <v>6.2886320881483479E-2</v>
      </c>
      <c r="AS1830">
        <v>0.1072292394517603</v>
      </c>
      <c r="AT1830">
        <v>0.1219206306548419</v>
      </c>
      <c r="AU1830">
        <v>0.1001522888112515</v>
      </c>
      <c r="AV1830">
        <v>0.11018543402311209</v>
      </c>
      <c r="AW1830">
        <v>0.1247872435725163</v>
      </c>
      <c r="AX1830">
        <v>0.13732867508734209</v>
      </c>
      <c r="AY1830">
        <v>0.1087521275642748</v>
      </c>
      <c r="AZ1830">
        <v>7.2829884439666759E-2</v>
      </c>
      <c r="BA1830">
        <v>6.9873689868314966E-3</v>
      </c>
      <c r="BB1830">
        <v>4.6940786526919277E-2</v>
      </c>
      <c r="BC1830">
        <v>0</v>
      </c>
      <c r="BD1830">
        <v>0.91677864373376328</v>
      </c>
      <c r="BE1830">
        <v>8.3221356266236668E-2</v>
      </c>
      <c r="BF1830">
        <v>0</v>
      </c>
      <c r="BG1830">
        <v>0.66792080981814927</v>
      </c>
      <c r="BH1830">
        <v>0.2241332975006719</v>
      </c>
      <c r="BI1830">
        <v>0.10794589268117891</v>
      </c>
      <c r="BJ1830">
        <v>0</v>
      </c>
      <c r="BK1830">
        <v>6.4230045686643381E-2</v>
      </c>
      <c r="BL1830">
        <v>0.42596076323568932</v>
      </c>
      <c r="BM1830">
        <v>4.4790826838663438E-4</v>
      </c>
      <c r="BN1830">
        <v>0.50936128280928061</v>
      </c>
      <c r="BO1830">
        <v>0.12227895726955119</v>
      </c>
      <c r="BP1830">
        <v>0.72166980202454534</v>
      </c>
      <c r="BQ1830">
        <v>0.1500492699095225</v>
      </c>
      <c r="BR1830">
        <v>0</v>
      </c>
      <c r="BS1830">
        <v>6.001970796380901E-3</v>
      </c>
      <c r="BT1830">
        <v>6.1273851115291593E-2</v>
      </c>
      <c r="BU1830">
        <v>0.93783033234793511</v>
      </c>
      <c r="BV1830">
        <v>8.9581653677326886E-4</v>
      </c>
      <c r="BW1830">
        <v>1</v>
      </c>
      <c r="BX1830" t="s">
        <v>3110</v>
      </c>
      <c r="BY1830">
        <v>99839</v>
      </c>
      <c r="BZ1830">
        <v>0.1118100141227376</v>
      </c>
      <c r="CA1830">
        <v>0</v>
      </c>
    </row>
    <row r="1831" spans="1:79" customFormat="1" x14ac:dyDescent="0.25">
      <c r="A1831" t="s">
        <v>3115</v>
      </c>
      <c r="B1831" t="s">
        <v>42</v>
      </c>
      <c r="C1831" t="s">
        <v>43</v>
      </c>
      <c r="D1831" t="s">
        <v>961</v>
      </c>
      <c r="E1831">
        <v>2022</v>
      </c>
      <c r="F1831">
        <v>33</v>
      </c>
      <c r="G1831">
        <v>0</v>
      </c>
      <c r="H1831">
        <v>0</v>
      </c>
      <c r="I1831">
        <v>7</v>
      </c>
      <c r="J1831">
        <v>8</v>
      </c>
      <c r="K1831">
        <v>7</v>
      </c>
      <c r="L1831">
        <v>5</v>
      </c>
      <c r="M1831">
        <v>3</v>
      </c>
      <c r="N1831">
        <v>1</v>
      </c>
      <c r="O1831">
        <v>0</v>
      </c>
      <c r="P1831">
        <v>2</v>
      </c>
      <c r="Q1831">
        <v>0</v>
      </c>
      <c r="R1831">
        <v>0</v>
      </c>
      <c r="S1831">
        <v>0</v>
      </c>
      <c r="T1831">
        <v>0</v>
      </c>
      <c r="U1831">
        <v>29</v>
      </c>
      <c r="V1831">
        <v>4</v>
      </c>
      <c r="W1831">
        <v>0</v>
      </c>
      <c r="X1831">
        <v>21</v>
      </c>
      <c r="Y1831">
        <v>9</v>
      </c>
      <c r="Z1831">
        <v>3</v>
      </c>
      <c r="AA1831">
        <v>0</v>
      </c>
      <c r="AB1831">
        <v>0</v>
      </c>
      <c r="AC1831">
        <v>20</v>
      </c>
      <c r="AD1831">
        <v>10</v>
      </c>
      <c r="AE1831">
        <v>3</v>
      </c>
      <c r="AF1831">
        <v>0</v>
      </c>
      <c r="AG1831">
        <v>23</v>
      </c>
      <c r="AH1831">
        <v>0</v>
      </c>
      <c r="AI1831" t="s">
        <v>74</v>
      </c>
      <c r="AJ1831">
        <v>10</v>
      </c>
      <c r="AK1831">
        <v>1</v>
      </c>
      <c r="AL1831">
        <v>32</v>
      </c>
      <c r="AM1831">
        <v>0</v>
      </c>
      <c r="AN1831">
        <v>33</v>
      </c>
      <c r="AO1831">
        <v>1</v>
      </c>
      <c r="AP1831">
        <v>0</v>
      </c>
      <c r="AQ1831">
        <v>0</v>
      </c>
      <c r="AR1831">
        <v>0.2121212121212121</v>
      </c>
      <c r="AS1831">
        <v>0.2424242424242424</v>
      </c>
      <c r="AT1831">
        <v>0.2121212121212121</v>
      </c>
      <c r="AU1831">
        <v>0.15151515151515149</v>
      </c>
      <c r="AV1831">
        <v>9.0909090909090912E-2</v>
      </c>
      <c r="AW1831">
        <v>3.03030303030303E-2</v>
      </c>
      <c r="AX1831">
        <v>0</v>
      </c>
      <c r="AY1831">
        <v>6.0606060606060608E-2</v>
      </c>
      <c r="AZ1831">
        <v>0</v>
      </c>
      <c r="BA1831">
        <v>0</v>
      </c>
      <c r="BB1831">
        <v>0</v>
      </c>
      <c r="BC1831">
        <v>0</v>
      </c>
      <c r="BD1831">
        <v>0.87878787878787878</v>
      </c>
      <c r="BE1831">
        <v>0.1212121212121212</v>
      </c>
      <c r="BF1831">
        <v>0</v>
      </c>
      <c r="BG1831">
        <v>0.63636363636363635</v>
      </c>
      <c r="BH1831">
        <v>0.27272727272727271</v>
      </c>
      <c r="BI1831">
        <v>9.0909090909090912E-2</v>
      </c>
      <c r="BJ1831">
        <v>0</v>
      </c>
      <c r="BK1831">
        <v>0</v>
      </c>
      <c r="BL1831">
        <v>0.60606060606060608</v>
      </c>
      <c r="BM1831">
        <v>0.30303030303030298</v>
      </c>
      <c r="BN1831">
        <v>9.0909090909090912E-2</v>
      </c>
      <c r="BO1831">
        <v>0</v>
      </c>
      <c r="BP1831">
        <v>0.69696969696969702</v>
      </c>
      <c r="BQ1831">
        <v>0</v>
      </c>
      <c r="BR1831">
        <v>0</v>
      </c>
      <c r="BS1831">
        <v>0.30303030303030298</v>
      </c>
      <c r="BT1831">
        <v>3.03030303030303E-2</v>
      </c>
      <c r="BU1831">
        <v>0.96969696969696972</v>
      </c>
      <c r="BV1831">
        <v>0</v>
      </c>
      <c r="BW1831">
        <v>1</v>
      </c>
      <c r="BX1831" t="s">
        <v>3110</v>
      </c>
      <c r="BY1831">
        <v>99839</v>
      </c>
      <c r="BZ1831">
        <v>3.3053215677240362E-4</v>
      </c>
      <c r="CA1831">
        <v>0</v>
      </c>
    </row>
    <row r="1832" spans="1:79" customFormat="1" x14ac:dyDescent="0.25">
      <c r="A1832" t="s">
        <v>3116</v>
      </c>
      <c r="B1832" t="s">
        <v>42</v>
      </c>
      <c r="C1832" t="s">
        <v>420</v>
      </c>
      <c r="D1832" t="s">
        <v>44</v>
      </c>
      <c r="E1832">
        <v>2022</v>
      </c>
      <c r="F1832">
        <v>65092</v>
      </c>
      <c r="G1832">
        <v>8726</v>
      </c>
      <c r="H1832">
        <v>0</v>
      </c>
      <c r="I1832">
        <v>9267</v>
      </c>
      <c r="J1832">
        <v>10433</v>
      </c>
      <c r="K1832">
        <v>10525</v>
      </c>
      <c r="L1832">
        <v>10682</v>
      </c>
      <c r="M1832">
        <v>9559</v>
      </c>
      <c r="N1832">
        <v>8268</v>
      </c>
      <c r="O1832">
        <v>6597</v>
      </c>
      <c r="P1832">
        <v>3420</v>
      </c>
      <c r="Q1832">
        <v>1256</v>
      </c>
      <c r="R1832">
        <v>565</v>
      </c>
      <c r="S1832">
        <v>3246</v>
      </c>
      <c r="T1832">
        <v>0</v>
      </c>
      <c r="U1832">
        <v>67824</v>
      </c>
      <c r="V1832">
        <v>5994</v>
      </c>
      <c r="W1832">
        <v>0</v>
      </c>
      <c r="X1832">
        <v>50340</v>
      </c>
      <c r="Y1832">
        <v>18719</v>
      </c>
      <c r="Z1832">
        <v>4759</v>
      </c>
      <c r="AA1832">
        <v>0</v>
      </c>
      <c r="AB1832">
        <v>6049</v>
      </c>
      <c r="AC1832">
        <v>62783</v>
      </c>
      <c r="AD1832">
        <v>0</v>
      </c>
      <c r="AE1832">
        <v>4986</v>
      </c>
      <c r="AF1832">
        <v>6049</v>
      </c>
      <c r="AG1832">
        <v>64631</v>
      </c>
      <c r="AH1832">
        <v>2391</v>
      </c>
      <c r="AI1832">
        <v>747</v>
      </c>
      <c r="AJ1832">
        <v>0</v>
      </c>
      <c r="AK1832">
        <v>6667</v>
      </c>
      <c r="AL1832">
        <v>67147</v>
      </c>
      <c r="AM1832">
        <v>4</v>
      </c>
      <c r="AN1832">
        <v>73818</v>
      </c>
      <c r="AO1832">
        <v>0.88179034923731336</v>
      </c>
      <c r="AP1832">
        <v>0.11820965076268659</v>
      </c>
      <c r="AQ1832">
        <v>0</v>
      </c>
      <c r="AR1832">
        <v>0.1255384865479964</v>
      </c>
      <c r="AS1832">
        <v>0.1413340919558915</v>
      </c>
      <c r="AT1832">
        <v>0.14258040044433609</v>
      </c>
      <c r="AU1832">
        <v>0.14470725297352949</v>
      </c>
      <c r="AV1832">
        <v>0.12949416131566829</v>
      </c>
      <c r="AW1832">
        <v>0.1120052019832561</v>
      </c>
      <c r="AX1832">
        <v>8.936844672031212E-2</v>
      </c>
      <c r="AY1832">
        <v>4.633016337478664E-2</v>
      </c>
      <c r="AZ1832">
        <v>1.7014820233547369E-2</v>
      </c>
      <c r="BA1832">
        <v>4.3973014711858903E-2</v>
      </c>
      <c r="BB1832">
        <v>7.6539597388170909E-3</v>
      </c>
      <c r="BC1832">
        <v>0</v>
      </c>
      <c r="BD1832">
        <v>0.91880029261155816</v>
      </c>
      <c r="BE1832">
        <v>8.1199707388441844E-2</v>
      </c>
      <c r="BF1832">
        <v>0</v>
      </c>
      <c r="BG1832">
        <v>0.68194749248150854</v>
      </c>
      <c r="BH1832">
        <v>0.25358313690427808</v>
      </c>
      <c r="BI1832">
        <v>6.4469370614213331E-2</v>
      </c>
      <c r="BJ1832">
        <v>0</v>
      </c>
      <c r="BK1832">
        <v>8.1944783115229347E-2</v>
      </c>
      <c r="BL1832">
        <v>0.85051071554363433</v>
      </c>
      <c r="BM1832">
        <v>0</v>
      </c>
      <c r="BN1832">
        <v>6.7544501341136307E-2</v>
      </c>
      <c r="BO1832">
        <v>8.1944783115229347E-2</v>
      </c>
      <c r="BP1832">
        <v>0.87554525996369448</v>
      </c>
      <c r="BQ1832">
        <v>3.239047386816224E-2</v>
      </c>
      <c r="BR1832">
        <v>1.011948305291392E-2</v>
      </c>
      <c r="BS1832">
        <v>0</v>
      </c>
      <c r="BT1832">
        <v>9.0316724918041671E-2</v>
      </c>
      <c r="BU1832">
        <v>0.90962908775637374</v>
      </c>
      <c r="BV1832">
        <v>5.4187325584545782E-5</v>
      </c>
      <c r="BW1832">
        <v>1</v>
      </c>
      <c r="BX1832" t="s">
        <v>3117</v>
      </c>
      <c r="BY1832">
        <v>73818</v>
      </c>
      <c r="BZ1832">
        <v>1</v>
      </c>
      <c r="CA1832">
        <v>0</v>
      </c>
    </row>
    <row r="1833" spans="1:79" customFormat="1" x14ac:dyDescent="0.25">
      <c r="A1833" t="s">
        <v>3118</v>
      </c>
      <c r="B1833" t="s">
        <v>42</v>
      </c>
      <c r="C1833" t="s">
        <v>420</v>
      </c>
      <c r="D1833" t="s">
        <v>961</v>
      </c>
      <c r="E1833">
        <v>2022</v>
      </c>
      <c r="F1833" t="s">
        <v>74</v>
      </c>
      <c r="G1833" t="s">
        <v>74</v>
      </c>
      <c r="H1833" t="s">
        <v>74</v>
      </c>
      <c r="I1833" t="s">
        <v>74</v>
      </c>
      <c r="J1833" t="s">
        <v>74</v>
      </c>
      <c r="K1833" t="s">
        <v>74</v>
      </c>
      <c r="L1833" t="s">
        <v>74</v>
      </c>
      <c r="M1833" t="s">
        <v>74</v>
      </c>
      <c r="N1833" t="s">
        <v>74</v>
      </c>
      <c r="O1833" t="s">
        <v>74</v>
      </c>
      <c r="P1833" t="s">
        <v>74</v>
      </c>
      <c r="Q1833" t="s">
        <v>74</v>
      </c>
      <c r="R1833" t="s">
        <v>74</v>
      </c>
      <c r="S1833" t="s">
        <v>74</v>
      </c>
      <c r="T1833" t="s">
        <v>74</v>
      </c>
      <c r="U1833" t="s">
        <v>74</v>
      </c>
      <c r="V1833" t="s">
        <v>74</v>
      </c>
      <c r="W1833" t="s">
        <v>74</v>
      </c>
      <c r="X1833" t="s">
        <v>74</v>
      </c>
      <c r="Y1833" t="s">
        <v>74</v>
      </c>
      <c r="Z1833" t="s">
        <v>74</v>
      </c>
      <c r="AA1833" t="s">
        <v>74</v>
      </c>
      <c r="AB1833" t="s">
        <v>74</v>
      </c>
      <c r="AC1833" t="s">
        <v>74</v>
      </c>
      <c r="AD1833" t="s">
        <v>74</v>
      </c>
      <c r="AE1833" t="s">
        <v>74</v>
      </c>
      <c r="AF1833" t="s">
        <v>74</v>
      </c>
      <c r="AG1833" t="s">
        <v>74</v>
      </c>
      <c r="AH1833" t="s">
        <v>74</v>
      </c>
      <c r="AI1833" t="s">
        <v>74</v>
      </c>
      <c r="AJ1833" t="s">
        <v>74</v>
      </c>
      <c r="AK1833" t="s">
        <v>74</v>
      </c>
      <c r="AL1833" t="s">
        <v>74</v>
      </c>
      <c r="AM1833" t="s">
        <v>74</v>
      </c>
      <c r="AN1833" t="s">
        <v>74</v>
      </c>
      <c r="AO1833" t="s">
        <v>74</v>
      </c>
      <c r="AP1833" t="s">
        <v>74</v>
      </c>
      <c r="AQ1833" t="s">
        <v>74</v>
      </c>
      <c r="AR1833" t="s">
        <v>74</v>
      </c>
      <c r="AS1833" t="s">
        <v>74</v>
      </c>
      <c r="AT1833" t="s">
        <v>74</v>
      </c>
      <c r="AU1833" t="s">
        <v>74</v>
      </c>
      <c r="AV1833" t="s">
        <v>74</v>
      </c>
      <c r="AW1833" t="s">
        <v>74</v>
      </c>
      <c r="AX1833" t="s">
        <v>74</v>
      </c>
      <c r="AY1833" t="s">
        <v>74</v>
      </c>
      <c r="AZ1833" t="s">
        <v>74</v>
      </c>
      <c r="BA1833" t="s">
        <v>74</v>
      </c>
      <c r="BB1833" t="s">
        <v>74</v>
      </c>
      <c r="BC1833" t="s">
        <v>74</v>
      </c>
      <c r="BD1833" t="s">
        <v>74</v>
      </c>
      <c r="BE1833" t="s">
        <v>74</v>
      </c>
      <c r="BF1833" t="s">
        <v>74</v>
      </c>
      <c r="BG1833" t="s">
        <v>74</v>
      </c>
      <c r="BH1833" t="s">
        <v>74</v>
      </c>
      <c r="BI1833" t="s">
        <v>74</v>
      </c>
      <c r="BJ1833" t="s">
        <v>74</v>
      </c>
      <c r="BK1833" t="s">
        <v>74</v>
      </c>
      <c r="BL1833" t="s">
        <v>74</v>
      </c>
      <c r="BM1833" t="s">
        <v>74</v>
      </c>
      <c r="BN1833" t="s">
        <v>74</v>
      </c>
      <c r="BO1833" t="s">
        <v>74</v>
      </c>
      <c r="BP1833" t="s">
        <v>74</v>
      </c>
      <c r="BQ1833" t="s">
        <v>74</v>
      </c>
      <c r="BR1833" t="s">
        <v>74</v>
      </c>
      <c r="BS1833" t="s">
        <v>74</v>
      </c>
      <c r="BT1833" t="s">
        <v>74</v>
      </c>
      <c r="BU1833" t="s">
        <v>74</v>
      </c>
      <c r="BV1833" t="s">
        <v>74</v>
      </c>
      <c r="BW1833" t="s">
        <v>74</v>
      </c>
      <c r="BX1833" t="s">
        <v>3117</v>
      </c>
      <c r="BY1833" t="s">
        <v>74</v>
      </c>
      <c r="BZ1833" t="s">
        <v>74</v>
      </c>
      <c r="CA1833">
        <v>0</v>
      </c>
    </row>
    <row r="1834" spans="1:79" customFormat="1" x14ac:dyDescent="0.25">
      <c r="A1834" t="s">
        <v>3119</v>
      </c>
      <c r="B1834" t="s">
        <v>42</v>
      </c>
      <c r="C1834" t="s">
        <v>426</v>
      </c>
      <c r="D1834" t="s">
        <v>44</v>
      </c>
      <c r="E1834">
        <v>2022</v>
      </c>
      <c r="F1834">
        <v>10277</v>
      </c>
      <c r="G1834">
        <v>861</v>
      </c>
      <c r="H1834">
        <v>2</v>
      </c>
      <c r="I1834">
        <v>1700</v>
      </c>
      <c r="J1834">
        <v>1888</v>
      </c>
      <c r="K1834">
        <v>1787</v>
      </c>
      <c r="L1834">
        <v>1365</v>
      </c>
      <c r="M1834">
        <v>948</v>
      </c>
      <c r="N1834">
        <v>1032</v>
      </c>
      <c r="O1834">
        <v>930</v>
      </c>
      <c r="P1834">
        <v>699</v>
      </c>
      <c r="Q1834">
        <v>335</v>
      </c>
      <c r="R1834">
        <v>108</v>
      </c>
      <c r="S1834">
        <v>348</v>
      </c>
      <c r="T1834">
        <v>0</v>
      </c>
      <c r="U1834">
        <v>10232</v>
      </c>
      <c r="V1834">
        <v>908</v>
      </c>
      <c r="W1834">
        <v>0</v>
      </c>
      <c r="X1834">
        <v>6553</v>
      </c>
      <c r="Y1834">
        <v>3073</v>
      </c>
      <c r="Z1834">
        <v>1514</v>
      </c>
      <c r="AA1834">
        <v>0</v>
      </c>
      <c r="AB1834">
        <v>460</v>
      </c>
      <c r="AC1834">
        <v>9244</v>
      </c>
      <c r="AD1834">
        <v>151</v>
      </c>
      <c r="AE1834">
        <v>1285</v>
      </c>
      <c r="AF1834">
        <v>349</v>
      </c>
      <c r="AG1834">
        <v>10095</v>
      </c>
      <c r="AH1834">
        <v>520</v>
      </c>
      <c r="AI1834">
        <v>25</v>
      </c>
      <c r="AJ1834">
        <v>151</v>
      </c>
      <c r="AK1834">
        <v>1759</v>
      </c>
      <c r="AL1834">
        <v>9372</v>
      </c>
      <c r="AM1834">
        <v>9</v>
      </c>
      <c r="AN1834">
        <v>11140</v>
      </c>
      <c r="AO1834">
        <v>0.92253141831238783</v>
      </c>
      <c r="AP1834">
        <v>7.7289048473967684E-2</v>
      </c>
      <c r="AQ1834">
        <v>1.7953321364452419E-4</v>
      </c>
      <c r="AR1834">
        <v>0.15260323159784561</v>
      </c>
      <c r="AS1834">
        <v>0.16947935368043091</v>
      </c>
      <c r="AT1834">
        <v>0.16041292639138241</v>
      </c>
      <c r="AU1834">
        <v>0.1225314183123878</v>
      </c>
      <c r="AV1834">
        <v>8.5098743267504495E-2</v>
      </c>
      <c r="AW1834">
        <v>9.2639138240574501E-2</v>
      </c>
      <c r="AX1834">
        <v>8.3482944344703769E-2</v>
      </c>
      <c r="AY1834">
        <v>6.2746858168761216E-2</v>
      </c>
      <c r="AZ1834">
        <v>3.0071813285457809E-2</v>
      </c>
      <c r="BA1834">
        <v>3.1238779174147219E-2</v>
      </c>
      <c r="BB1834">
        <v>9.6947935368043095E-3</v>
      </c>
      <c r="BC1834">
        <v>0</v>
      </c>
      <c r="BD1834">
        <v>0.91849192100538601</v>
      </c>
      <c r="BE1834">
        <v>8.1508078994614E-2</v>
      </c>
      <c r="BF1834">
        <v>0</v>
      </c>
      <c r="BG1834">
        <v>0.58824057450628364</v>
      </c>
      <c r="BH1834">
        <v>0.27585278276481151</v>
      </c>
      <c r="BI1834">
        <v>0.13590664272890479</v>
      </c>
      <c r="BJ1834">
        <v>0</v>
      </c>
      <c r="BK1834">
        <v>4.1292639138240578E-2</v>
      </c>
      <c r="BL1834">
        <v>0.82980251346499101</v>
      </c>
      <c r="BM1834">
        <v>1.355475763016158E-2</v>
      </c>
      <c r="BN1834">
        <v>0.11535008976660679</v>
      </c>
      <c r="BO1834">
        <v>3.1328545780969483E-2</v>
      </c>
      <c r="BP1834">
        <v>0.90619389587073607</v>
      </c>
      <c r="BQ1834">
        <v>4.66786355475763E-2</v>
      </c>
      <c r="BR1834">
        <v>2.244165170556553E-3</v>
      </c>
      <c r="BS1834">
        <v>1.355475763016158E-2</v>
      </c>
      <c r="BT1834">
        <v>0.1578994614003591</v>
      </c>
      <c r="BU1834">
        <v>0.84129263913824059</v>
      </c>
      <c r="BV1834">
        <v>8.0789946140035905E-4</v>
      </c>
      <c r="BW1834">
        <v>1</v>
      </c>
      <c r="BX1834" t="s">
        <v>3120</v>
      </c>
      <c r="BY1834">
        <v>11140</v>
      </c>
      <c r="BZ1834">
        <v>1</v>
      </c>
      <c r="CA1834">
        <v>0</v>
      </c>
    </row>
    <row r="1835" spans="1:79" customFormat="1" x14ac:dyDescent="0.25">
      <c r="A1835" t="s">
        <v>3121</v>
      </c>
      <c r="B1835" t="s">
        <v>42</v>
      </c>
      <c r="C1835" t="s">
        <v>426</v>
      </c>
      <c r="D1835" t="s">
        <v>947</v>
      </c>
      <c r="E1835">
        <v>2022</v>
      </c>
      <c r="F1835">
        <v>1904</v>
      </c>
      <c r="G1835">
        <v>91</v>
      </c>
      <c r="H1835">
        <v>0</v>
      </c>
      <c r="I1835">
        <v>105</v>
      </c>
      <c r="J1835">
        <v>220</v>
      </c>
      <c r="K1835">
        <v>313</v>
      </c>
      <c r="L1835">
        <v>295</v>
      </c>
      <c r="M1835">
        <v>228</v>
      </c>
      <c r="N1835">
        <v>246</v>
      </c>
      <c r="O1835">
        <v>248</v>
      </c>
      <c r="P1835">
        <v>195</v>
      </c>
      <c r="Q1835">
        <v>107</v>
      </c>
      <c r="R1835">
        <v>24</v>
      </c>
      <c r="S1835">
        <v>14</v>
      </c>
      <c r="T1835">
        <v>0</v>
      </c>
      <c r="U1835">
        <v>1899</v>
      </c>
      <c r="V1835">
        <v>96</v>
      </c>
      <c r="W1835">
        <v>0</v>
      </c>
      <c r="X1835">
        <v>1051</v>
      </c>
      <c r="Y1835">
        <v>624</v>
      </c>
      <c r="Z1835">
        <v>320</v>
      </c>
      <c r="AA1835">
        <v>0</v>
      </c>
      <c r="AB1835">
        <v>96</v>
      </c>
      <c r="AC1835">
        <v>1712</v>
      </c>
      <c r="AD1835">
        <v>0</v>
      </c>
      <c r="AE1835">
        <v>187</v>
      </c>
      <c r="AF1835">
        <v>45</v>
      </c>
      <c r="AG1835">
        <v>1871</v>
      </c>
      <c r="AH1835">
        <v>74</v>
      </c>
      <c r="AI1835">
        <v>5</v>
      </c>
      <c r="AJ1835">
        <v>0</v>
      </c>
      <c r="AK1835">
        <v>611</v>
      </c>
      <c r="AL1835">
        <v>1382</v>
      </c>
      <c r="AM1835">
        <v>2</v>
      </c>
      <c r="AN1835">
        <v>1995</v>
      </c>
      <c r="AO1835">
        <v>0.95438596491228067</v>
      </c>
      <c r="AP1835">
        <v>4.5614035087719301E-2</v>
      </c>
      <c r="AQ1835">
        <v>0</v>
      </c>
      <c r="AR1835">
        <v>5.2631578947368418E-2</v>
      </c>
      <c r="AS1835">
        <v>0.1102756892230576</v>
      </c>
      <c r="AT1835">
        <v>0.15689223057644111</v>
      </c>
      <c r="AU1835">
        <v>0.14786967418546371</v>
      </c>
      <c r="AV1835">
        <v>0.1142857142857143</v>
      </c>
      <c r="AW1835">
        <v>0.1233082706766917</v>
      </c>
      <c r="AX1835">
        <v>0.1243107769423559</v>
      </c>
      <c r="AY1835">
        <v>9.7744360902255634E-2</v>
      </c>
      <c r="AZ1835">
        <v>5.3634085213032583E-2</v>
      </c>
      <c r="BA1835">
        <v>7.0175438596491229E-3</v>
      </c>
      <c r="BB1835">
        <v>1.2030075187969931E-2</v>
      </c>
      <c r="BC1835">
        <v>0</v>
      </c>
      <c r="BD1835">
        <v>0.95187969924812033</v>
      </c>
      <c r="BE1835">
        <v>4.8120300751879702E-2</v>
      </c>
      <c r="BF1835">
        <v>0</v>
      </c>
      <c r="BG1835">
        <v>0.52681704260651629</v>
      </c>
      <c r="BH1835">
        <v>0.31278195488721799</v>
      </c>
      <c r="BI1835">
        <v>0.16040100250626571</v>
      </c>
      <c r="BJ1835">
        <v>0</v>
      </c>
      <c r="BK1835">
        <v>4.8120300751879702E-2</v>
      </c>
      <c r="BL1835">
        <v>0.85814536340852132</v>
      </c>
      <c r="BM1835">
        <v>0</v>
      </c>
      <c r="BN1835">
        <v>9.3734335839599003E-2</v>
      </c>
      <c r="BO1835">
        <v>2.2556390977443611E-2</v>
      </c>
      <c r="BP1835">
        <v>0.93784461152882204</v>
      </c>
      <c r="BQ1835">
        <v>3.7092731829573927E-2</v>
      </c>
      <c r="BR1835">
        <v>2.5062656641604009E-3</v>
      </c>
      <c r="BS1835">
        <v>0</v>
      </c>
      <c r="BT1835">
        <v>0.30626566416040102</v>
      </c>
      <c r="BU1835">
        <v>0.69273182957393487</v>
      </c>
      <c r="BV1835">
        <v>1.00250626566416E-3</v>
      </c>
      <c r="BW1835">
        <v>1</v>
      </c>
      <c r="BX1835" t="s">
        <v>3120</v>
      </c>
      <c r="BY1835">
        <v>11140</v>
      </c>
      <c r="BZ1835">
        <v>0.1790843806104129</v>
      </c>
      <c r="CA1835">
        <v>0</v>
      </c>
    </row>
    <row r="1836" spans="1:79" customFormat="1" x14ac:dyDescent="0.25">
      <c r="A1836" t="s">
        <v>3122</v>
      </c>
      <c r="B1836" t="s">
        <v>42</v>
      </c>
      <c r="C1836" t="s">
        <v>426</v>
      </c>
      <c r="D1836" t="s">
        <v>949</v>
      </c>
      <c r="E1836">
        <v>2022</v>
      </c>
      <c r="F1836">
        <v>6269</v>
      </c>
      <c r="G1836">
        <v>570</v>
      </c>
      <c r="H1836">
        <v>2</v>
      </c>
      <c r="I1836">
        <v>1418</v>
      </c>
      <c r="J1836">
        <v>1414</v>
      </c>
      <c r="K1836">
        <v>1172</v>
      </c>
      <c r="L1836">
        <v>811</v>
      </c>
      <c r="M1836">
        <v>478</v>
      </c>
      <c r="N1836">
        <v>494</v>
      </c>
      <c r="O1836">
        <v>382</v>
      </c>
      <c r="P1836">
        <v>261</v>
      </c>
      <c r="Q1836">
        <v>95</v>
      </c>
      <c r="R1836">
        <v>25</v>
      </c>
      <c r="S1836">
        <v>291</v>
      </c>
      <c r="T1836">
        <v>0</v>
      </c>
      <c r="U1836">
        <v>6282</v>
      </c>
      <c r="V1836">
        <v>559</v>
      </c>
      <c r="W1836">
        <v>0</v>
      </c>
      <c r="X1836">
        <v>4079</v>
      </c>
      <c r="Y1836">
        <v>1857</v>
      </c>
      <c r="Z1836">
        <v>905</v>
      </c>
      <c r="AA1836">
        <v>0</v>
      </c>
      <c r="AB1836">
        <v>171</v>
      </c>
      <c r="AC1836">
        <v>6307</v>
      </c>
      <c r="AD1836">
        <v>0</v>
      </c>
      <c r="AE1836">
        <v>363</v>
      </c>
      <c r="AF1836">
        <v>90</v>
      </c>
      <c r="AG1836">
        <v>6652</v>
      </c>
      <c r="AH1836">
        <v>93</v>
      </c>
      <c r="AI1836">
        <v>6</v>
      </c>
      <c r="AJ1836">
        <v>0</v>
      </c>
      <c r="AK1836">
        <v>665</v>
      </c>
      <c r="AL1836">
        <v>6174</v>
      </c>
      <c r="AM1836">
        <v>2</v>
      </c>
      <c r="AN1836">
        <v>6841</v>
      </c>
      <c r="AO1836">
        <v>0.91638649320274812</v>
      </c>
      <c r="AP1836">
        <v>8.3321151878380351E-2</v>
      </c>
      <c r="AQ1836">
        <v>2.9235491887151001E-4</v>
      </c>
      <c r="AR1836">
        <v>0.20727963747990061</v>
      </c>
      <c r="AS1836">
        <v>0.20669492764215761</v>
      </c>
      <c r="AT1836">
        <v>0.17131998245870489</v>
      </c>
      <c r="AU1836">
        <v>0.1185499196023973</v>
      </c>
      <c r="AV1836">
        <v>6.9872825610290887E-2</v>
      </c>
      <c r="AW1836">
        <v>7.2211664961262967E-2</v>
      </c>
      <c r="AX1836">
        <v>5.5839789504458413E-2</v>
      </c>
      <c r="AY1836">
        <v>3.8152316912732062E-2</v>
      </c>
      <c r="AZ1836">
        <v>1.388685864639673E-2</v>
      </c>
      <c r="BA1836">
        <v>4.2537640695804707E-2</v>
      </c>
      <c r="BB1836">
        <v>3.6544364858938751E-3</v>
      </c>
      <c r="BC1836">
        <v>0</v>
      </c>
      <c r="BD1836">
        <v>0.91828680017541298</v>
      </c>
      <c r="BE1836">
        <v>8.1713199824587052E-2</v>
      </c>
      <c r="BF1836">
        <v>0</v>
      </c>
      <c r="BG1836">
        <v>0.59625785703844469</v>
      </c>
      <c r="BH1836">
        <v>0.27145154217219702</v>
      </c>
      <c r="BI1836">
        <v>0.13229060078935831</v>
      </c>
      <c r="BJ1836">
        <v>0</v>
      </c>
      <c r="BK1836">
        <v>2.499634556351411E-2</v>
      </c>
      <c r="BL1836">
        <v>0.92194123666130678</v>
      </c>
      <c r="BM1836">
        <v>0</v>
      </c>
      <c r="BN1836">
        <v>5.3062417775179067E-2</v>
      </c>
      <c r="BO1836">
        <v>1.315597134921795E-2</v>
      </c>
      <c r="BP1836">
        <v>0.97237246016664225</v>
      </c>
      <c r="BQ1836">
        <v>1.359450372752522E-2</v>
      </c>
      <c r="BR1836">
        <v>8.7706475661453003E-4</v>
      </c>
      <c r="BS1836">
        <v>0</v>
      </c>
      <c r="BT1836">
        <v>9.720801052477708E-2</v>
      </c>
      <c r="BU1836">
        <v>0.9024996345563514</v>
      </c>
      <c r="BV1836">
        <v>2.9235491887151001E-4</v>
      </c>
      <c r="BW1836">
        <v>1</v>
      </c>
      <c r="BX1836" t="s">
        <v>3120</v>
      </c>
      <c r="BY1836">
        <v>11140</v>
      </c>
      <c r="BZ1836">
        <v>0.61409335727109515</v>
      </c>
      <c r="CA1836">
        <v>0</v>
      </c>
    </row>
    <row r="1837" spans="1:79" customFormat="1" x14ac:dyDescent="0.25">
      <c r="A1837" t="s">
        <v>3123</v>
      </c>
      <c r="B1837" t="s">
        <v>42</v>
      </c>
      <c r="C1837" t="s">
        <v>426</v>
      </c>
      <c r="D1837" t="s">
        <v>951</v>
      </c>
      <c r="E1837">
        <v>2022</v>
      </c>
      <c r="F1837">
        <v>818</v>
      </c>
      <c r="G1837">
        <v>75</v>
      </c>
      <c r="H1837">
        <v>0</v>
      </c>
      <c r="I1837">
        <v>97</v>
      </c>
      <c r="J1837">
        <v>115</v>
      </c>
      <c r="K1837">
        <v>132</v>
      </c>
      <c r="L1837">
        <v>68</v>
      </c>
      <c r="M1837">
        <v>97</v>
      </c>
      <c r="N1837">
        <v>113</v>
      </c>
      <c r="O1837">
        <v>109</v>
      </c>
      <c r="P1837">
        <v>74</v>
      </c>
      <c r="Q1837">
        <v>45</v>
      </c>
      <c r="R1837">
        <v>19</v>
      </c>
      <c r="S1837">
        <v>24</v>
      </c>
      <c r="T1837">
        <v>0</v>
      </c>
      <c r="U1837">
        <v>729</v>
      </c>
      <c r="V1837">
        <v>164</v>
      </c>
      <c r="W1837">
        <v>0</v>
      </c>
      <c r="X1837">
        <v>481</v>
      </c>
      <c r="Y1837">
        <v>307</v>
      </c>
      <c r="Z1837">
        <v>105</v>
      </c>
      <c r="AA1837">
        <v>0</v>
      </c>
      <c r="AB1837">
        <v>89</v>
      </c>
      <c r="AC1837">
        <v>725</v>
      </c>
      <c r="AD1837">
        <v>0</v>
      </c>
      <c r="AE1837">
        <v>79</v>
      </c>
      <c r="AF1837">
        <v>32</v>
      </c>
      <c r="AG1837">
        <v>845</v>
      </c>
      <c r="AH1837">
        <v>16</v>
      </c>
      <c r="AI1837">
        <v>0</v>
      </c>
      <c r="AJ1837">
        <v>0</v>
      </c>
      <c r="AK1837">
        <v>385</v>
      </c>
      <c r="AL1837">
        <v>508</v>
      </c>
      <c r="AM1837">
        <v>0</v>
      </c>
      <c r="AN1837">
        <v>893</v>
      </c>
      <c r="AO1837">
        <v>0.91601343784994405</v>
      </c>
      <c r="AP1837">
        <v>8.3986562150055996E-2</v>
      </c>
      <c r="AQ1837">
        <v>0</v>
      </c>
      <c r="AR1837">
        <v>0.1086226203807391</v>
      </c>
      <c r="AS1837">
        <v>0.1287793952967525</v>
      </c>
      <c r="AT1837">
        <v>0.14781634938409849</v>
      </c>
      <c r="AU1837">
        <v>7.6147816349384098E-2</v>
      </c>
      <c r="AV1837">
        <v>0.1086226203807391</v>
      </c>
      <c r="AW1837">
        <v>0.12653975363941769</v>
      </c>
      <c r="AX1837">
        <v>0.122060470324748</v>
      </c>
      <c r="AY1837">
        <v>8.2866741321388576E-2</v>
      </c>
      <c r="AZ1837">
        <v>5.0391937290033592E-2</v>
      </c>
      <c r="BA1837">
        <v>2.6875699888017919E-2</v>
      </c>
      <c r="BB1837">
        <v>2.1276595744680851E-2</v>
      </c>
      <c r="BC1837">
        <v>0</v>
      </c>
      <c r="BD1837">
        <v>0.81634938409854418</v>
      </c>
      <c r="BE1837">
        <v>0.18365061590145579</v>
      </c>
      <c r="BF1837">
        <v>0</v>
      </c>
      <c r="BG1837">
        <v>0.5386338185890257</v>
      </c>
      <c r="BH1837">
        <v>0.34378499440089588</v>
      </c>
      <c r="BI1837">
        <v>0.1175811870100784</v>
      </c>
      <c r="BJ1837">
        <v>0</v>
      </c>
      <c r="BK1837">
        <v>9.9664053751399778E-2</v>
      </c>
      <c r="BL1837">
        <v>0.81187010078387456</v>
      </c>
      <c r="BM1837">
        <v>0</v>
      </c>
      <c r="BN1837">
        <v>8.8465845464725648E-2</v>
      </c>
      <c r="BO1837">
        <v>3.5834266517357223E-2</v>
      </c>
      <c r="BP1837">
        <v>0.94624860022396418</v>
      </c>
      <c r="BQ1837">
        <v>1.7917133258678612E-2</v>
      </c>
      <c r="BR1837">
        <v>0</v>
      </c>
      <c r="BS1837">
        <v>0</v>
      </c>
      <c r="BT1837">
        <v>0.43113101903695411</v>
      </c>
      <c r="BU1837">
        <v>0.56886898096304594</v>
      </c>
      <c r="BV1837">
        <v>0</v>
      </c>
      <c r="BW1837">
        <v>1</v>
      </c>
      <c r="BX1837" t="s">
        <v>3120</v>
      </c>
      <c r="BY1837">
        <v>11140</v>
      </c>
      <c r="BZ1837">
        <v>8.0161579892280066E-2</v>
      </c>
      <c r="CA1837">
        <v>0</v>
      </c>
    </row>
    <row r="1838" spans="1:79" customFormat="1" x14ac:dyDescent="0.25">
      <c r="A1838" t="s">
        <v>3124</v>
      </c>
      <c r="B1838" t="s">
        <v>42</v>
      </c>
      <c r="C1838" t="s">
        <v>426</v>
      </c>
      <c r="D1838" t="s">
        <v>953</v>
      </c>
      <c r="E1838">
        <v>2022</v>
      </c>
      <c r="F1838">
        <v>1154</v>
      </c>
      <c r="G1838">
        <v>106</v>
      </c>
      <c r="H1838">
        <v>0</v>
      </c>
      <c r="I1838">
        <v>40</v>
      </c>
      <c r="J1838">
        <v>112</v>
      </c>
      <c r="K1838">
        <v>154</v>
      </c>
      <c r="L1838">
        <v>177</v>
      </c>
      <c r="M1838">
        <v>138</v>
      </c>
      <c r="N1838">
        <v>167</v>
      </c>
      <c r="O1838">
        <v>187</v>
      </c>
      <c r="P1838">
        <v>161</v>
      </c>
      <c r="Q1838">
        <v>81</v>
      </c>
      <c r="R1838">
        <v>39</v>
      </c>
      <c r="S1838">
        <v>4</v>
      </c>
      <c r="T1838">
        <v>0</v>
      </c>
      <c r="U1838">
        <v>1181</v>
      </c>
      <c r="V1838">
        <v>79</v>
      </c>
      <c r="W1838">
        <v>0</v>
      </c>
      <c r="X1838">
        <v>864</v>
      </c>
      <c r="Y1838">
        <v>255</v>
      </c>
      <c r="Z1838">
        <v>141</v>
      </c>
      <c r="AA1838">
        <v>0</v>
      </c>
      <c r="AB1838">
        <v>104</v>
      </c>
      <c r="AC1838">
        <v>500</v>
      </c>
      <c r="AD1838">
        <v>0</v>
      </c>
      <c r="AE1838">
        <v>656</v>
      </c>
      <c r="AF1838">
        <v>182</v>
      </c>
      <c r="AG1838">
        <v>727</v>
      </c>
      <c r="AH1838">
        <v>337</v>
      </c>
      <c r="AI1838">
        <v>14</v>
      </c>
      <c r="AJ1838">
        <v>0</v>
      </c>
      <c r="AK1838">
        <v>75</v>
      </c>
      <c r="AL1838">
        <v>1180</v>
      </c>
      <c r="AM1838">
        <v>5</v>
      </c>
      <c r="AN1838">
        <v>1260</v>
      </c>
      <c r="AO1838">
        <v>0.91587301587301584</v>
      </c>
      <c r="AP1838">
        <v>8.4126984126984133E-2</v>
      </c>
      <c r="AQ1838">
        <v>0</v>
      </c>
      <c r="AR1838">
        <v>3.1746031746031737E-2</v>
      </c>
      <c r="AS1838">
        <v>8.8888888888888892E-2</v>
      </c>
      <c r="AT1838">
        <v>0.1222222222222222</v>
      </c>
      <c r="AU1838">
        <v>0.1404761904761905</v>
      </c>
      <c r="AV1838">
        <v>0.1095238095238095</v>
      </c>
      <c r="AW1838">
        <v>0.13253968253968251</v>
      </c>
      <c r="AX1838">
        <v>0.14841269841269841</v>
      </c>
      <c r="AY1838">
        <v>0.1277777777777778</v>
      </c>
      <c r="AZ1838">
        <v>6.4285714285714279E-2</v>
      </c>
      <c r="BA1838">
        <v>3.174603174603175E-3</v>
      </c>
      <c r="BB1838">
        <v>3.095238095238095E-2</v>
      </c>
      <c r="BC1838">
        <v>0</v>
      </c>
      <c r="BD1838">
        <v>0.9373015873015873</v>
      </c>
      <c r="BE1838">
        <v>6.2698412698412698E-2</v>
      </c>
      <c r="BF1838">
        <v>0</v>
      </c>
      <c r="BG1838">
        <v>0.68571428571428572</v>
      </c>
      <c r="BH1838">
        <v>0.20238095238095241</v>
      </c>
      <c r="BI1838">
        <v>0.1119047619047619</v>
      </c>
      <c r="BJ1838">
        <v>0</v>
      </c>
      <c r="BK1838">
        <v>8.2539682539682538E-2</v>
      </c>
      <c r="BL1838">
        <v>0.3968253968253968</v>
      </c>
      <c r="BM1838">
        <v>0</v>
      </c>
      <c r="BN1838">
        <v>0.52063492063492067</v>
      </c>
      <c r="BO1838">
        <v>0.1444444444444444</v>
      </c>
      <c r="BP1838">
        <v>0.57698412698412693</v>
      </c>
      <c r="BQ1838">
        <v>0.26746031746031751</v>
      </c>
      <c r="BR1838">
        <v>1.111111111111111E-2</v>
      </c>
      <c r="BS1838">
        <v>0</v>
      </c>
      <c r="BT1838">
        <v>5.9523809523809521E-2</v>
      </c>
      <c r="BU1838">
        <v>0.93650793650793651</v>
      </c>
      <c r="BV1838">
        <v>3.968253968253968E-3</v>
      </c>
      <c r="BW1838">
        <v>1</v>
      </c>
      <c r="BX1838" t="s">
        <v>3120</v>
      </c>
      <c r="BY1838">
        <v>11140</v>
      </c>
      <c r="BZ1838">
        <v>0.1131059245960503</v>
      </c>
      <c r="CA1838">
        <v>0</v>
      </c>
    </row>
    <row r="1839" spans="1:79" customFormat="1" x14ac:dyDescent="0.25">
      <c r="A1839" t="s">
        <v>3125</v>
      </c>
      <c r="B1839" t="s">
        <v>42</v>
      </c>
      <c r="C1839" t="s">
        <v>426</v>
      </c>
      <c r="D1839" t="s">
        <v>961</v>
      </c>
      <c r="E1839">
        <v>2022</v>
      </c>
      <c r="F1839">
        <v>132</v>
      </c>
      <c r="G1839">
        <v>19</v>
      </c>
      <c r="H1839">
        <v>0</v>
      </c>
      <c r="I1839">
        <v>40</v>
      </c>
      <c r="J1839">
        <v>27</v>
      </c>
      <c r="K1839">
        <v>16</v>
      </c>
      <c r="L1839">
        <v>14</v>
      </c>
      <c r="M1839">
        <v>7</v>
      </c>
      <c r="N1839">
        <v>12</v>
      </c>
      <c r="O1839">
        <v>4</v>
      </c>
      <c r="P1839">
        <v>8</v>
      </c>
      <c r="Q1839">
        <v>7</v>
      </c>
      <c r="R1839">
        <v>1</v>
      </c>
      <c r="S1839">
        <v>15</v>
      </c>
      <c r="T1839">
        <v>0</v>
      </c>
      <c r="U1839">
        <v>141</v>
      </c>
      <c r="V1839">
        <v>10</v>
      </c>
      <c r="W1839">
        <v>0</v>
      </c>
      <c r="X1839">
        <v>78</v>
      </c>
      <c r="Y1839">
        <v>30</v>
      </c>
      <c r="Z1839">
        <v>43</v>
      </c>
      <c r="AA1839">
        <v>0</v>
      </c>
      <c r="AB1839">
        <v>0</v>
      </c>
      <c r="AC1839">
        <v>0</v>
      </c>
      <c r="AD1839">
        <v>151</v>
      </c>
      <c r="AE1839">
        <v>0</v>
      </c>
      <c r="AF1839">
        <v>0</v>
      </c>
      <c r="AG1839">
        <v>0</v>
      </c>
      <c r="AH1839">
        <v>0</v>
      </c>
      <c r="AI1839">
        <v>0</v>
      </c>
      <c r="AJ1839">
        <v>151</v>
      </c>
      <c r="AK1839">
        <v>23</v>
      </c>
      <c r="AL1839">
        <v>128</v>
      </c>
      <c r="AM1839">
        <v>0</v>
      </c>
      <c r="AN1839">
        <v>151</v>
      </c>
      <c r="AO1839">
        <v>0.8741721854304636</v>
      </c>
      <c r="AP1839">
        <v>0.1258278145695364</v>
      </c>
      <c r="AQ1839">
        <v>0</v>
      </c>
      <c r="AR1839">
        <v>0.26490066225165559</v>
      </c>
      <c r="AS1839">
        <v>0.17880794701986749</v>
      </c>
      <c r="AT1839">
        <v>0.10596026490066229</v>
      </c>
      <c r="AU1839">
        <v>9.2715231788079472E-2</v>
      </c>
      <c r="AV1839">
        <v>4.6357615894039743E-2</v>
      </c>
      <c r="AW1839">
        <v>7.9470198675496692E-2</v>
      </c>
      <c r="AX1839">
        <v>2.6490066225165559E-2</v>
      </c>
      <c r="AY1839">
        <v>5.2980132450331133E-2</v>
      </c>
      <c r="AZ1839">
        <v>4.6357615894039743E-2</v>
      </c>
      <c r="BA1839">
        <v>9.9337748344370855E-2</v>
      </c>
      <c r="BB1839">
        <v>6.6225165562913907E-3</v>
      </c>
      <c r="BC1839">
        <v>0</v>
      </c>
      <c r="BD1839">
        <v>0.93377483443708609</v>
      </c>
      <c r="BE1839">
        <v>6.6225165562913912E-2</v>
      </c>
      <c r="BF1839">
        <v>0</v>
      </c>
      <c r="BG1839">
        <v>0.51655629139072845</v>
      </c>
      <c r="BH1839">
        <v>0.19867549668874171</v>
      </c>
      <c r="BI1839">
        <v>0.28476821192052981</v>
      </c>
      <c r="BJ1839">
        <v>0</v>
      </c>
      <c r="BK1839">
        <v>0</v>
      </c>
      <c r="BL1839">
        <v>0</v>
      </c>
      <c r="BM1839">
        <v>1</v>
      </c>
      <c r="BN1839">
        <v>0</v>
      </c>
      <c r="BO1839">
        <v>0</v>
      </c>
      <c r="BP1839">
        <v>0</v>
      </c>
      <c r="BQ1839">
        <v>0</v>
      </c>
      <c r="BR1839">
        <v>0</v>
      </c>
      <c r="BS1839">
        <v>1</v>
      </c>
      <c r="BT1839">
        <v>0.15231788079470199</v>
      </c>
      <c r="BU1839">
        <v>0.84768211920529801</v>
      </c>
      <c r="BV1839">
        <v>0</v>
      </c>
      <c r="BW1839">
        <v>1</v>
      </c>
      <c r="BX1839" t="s">
        <v>3120</v>
      </c>
      <c r="BY1839">
        <v>11140</v>
      </c>
      <c r="BZ1839">
        <v>1.355475763016158E-2</v>
      </c>
      <c r="CA1839">
        <v>0</v>
      </c>
    </row>
    <row r="1840" spans="1:79" customFormat="1" x14ac:dyDescent="0.25">
      <c r="A1840" t="s">
        <v>3126</v>
      </c>
      <c r="B1840" t="s">
        <v>42</v>
      </c>
      <c r="C1840" t="s">
        <v>433</v>
      </c>
      <c r="D1840" t="s">
        <v>44</v>
      </c>
      <c r="E1840">
        <v>2022</v>
      </c>
      <c r="F1840">
        <v>478</v>
      </c>
      <c r="G1840">
        <v>46</v>
      </c>
      <c r="H1840">
        <v>115</v>
      </c>
      <c r="I1840">
        <v>103</v>
      </c>
      <c r="J1840">
        <v>108</v>
      </c>
      <c r="K1840">
        <v>105</v>
      </c>
      <c r="L1840">
        <v>74</v>
      </c>
      <c r="M1840">
        <v>56</v>
      </c>
      <c r="N1840">
        <v>53</v>
      </c>
      <c r="O1840">
        <v>48</v>
      </c>
      <c r="P1840">
        <v>48</v>
      </c>
      <c r="Q1840">
        <v>19</v>
      </c>
      <c r="R1840">
        <v>7</v>
      </c>
      <c r="S1840">
        <v>18</v>
      </c>
      <c r="T1840">
        <v>0</v>
      </c>
      <c r="U1840">
        <v>583</v>
      </c>
      <c r="V1840">
        <v>56</v>
      </c>
      <c r="W1840">
        <v>0</v>
      </c>
      <c r="X1840">
        <v>318</v>
      </c>
      <c r="Y1840">
        <v>210</v>
      </c>
      <c r="Z1840">
        <v>98</v>
      </c>
      <c r="AA1840">
        <v>13</v>
      </c>
      <c r="AB1840">
        <v>60</v>
      </c>
      <c r="AC1840">
        <v>495</v>
      </c>
      <c r="AD1840">
        <v>15</v>
      </c>
      <c r="AE1840">
        <v>69</v>
      </c>
      <c r="AF1840">
        <v>39</v>
      </c>
      <c r="AG1840">
        <v>556</v>
      </c>
      <c r="AH1840">
        <v>17</v>
      </c>
      <c r="AI1840">
        <v>2</v>
      </c>
      <c r="AJ1840">
        <v>25</v>
      </c>
      <c r="AK1840" t="s">
        <v>74</v>
      </c>
      <c r="AL1840" t="s">
        <v>74</v>
      </c>
      <c r="AM1840" t="s">
        <v>74</v>
      </c>
      <c r="AN1840">
        <v>639</v>
      </c>
      <c r="AO1840">
        <v>0.7480438184663537</v>
      </c>
      <c r="AP1840">
        <v>7.1987480438184662E-2</v>
      </c>
      <c r="AQ1840">
        <v>0.17996870109546159</v>
      </c>
      <c r="AR1840">
        <v>0.16118935837245699</v>
      </c>
      <c r="AS1840">
        <v>0.16901408450704231</v>
      </c>
      <c r="AT1840">
        <v>0.16431924882629109</v>
      </c>
      <c r="AU1840">
        <v>0.1158059467918623</v>
      </c>
      <c r="AV1840">
        <v>8.7636932707355245E-2</v>
      </c>
      <c r="AW1840">
        <v>8.2942097026604072E-2</v>
      </c>
      <c r="AX1840">
        <v>7.5117370892018781E-2</v>
      </c>
      <c r="AY1840">
        <v>7.5117370892018781E-2</v>
      </c>
      <c r="AZ1840">
        <v>2.9733959311424099E-2</v>
      </c>
      <c r="BA1840">
        <v>2.8169014084507039E-2</v>
      </c>
      <c r="BB1840">
        <v>1.0954616588419411E-2</v>
      </c>
      <c r="BC1840">
        <v>0</v>
      </c>
      <c r="BD1840">
        <v>0.91236306729264471</v>
      </c>
      <c r="BE1840">
        <v>8.7636932707355245E-2</v>
      </c>
      <c r="BF1840">
        <v>0</v>
      </c>
      <c r="BG1840">
        <v>0.49765258215962438</v>
      </c>
      <c r="BH1840">
        <v>0.32863849765258218</v>
      </c>
      <c r="BI1840">
        <v>0.1533646322378717</v>
      </c>
      <c r="BJ1840">
        <v>2.0344287949921751E-2</v>
      </c>
      <c r="BK1840">
        <v>9.3896713615023469E-2</v>
      </c>
      <c r="BL1840">
        <v>0.77464788732394363</v>
      </c>
      <c r="BM1840">
        <v>2.3474178403755871E-2</v>
      </c>
      <c r="BN1840">
        <v>0.107981220657277</v>
      </c>
      <c r="BO1840">
        <v>6.1032863849765258E-2</v>
      </c>
      <c r="BP1840">
        <v>0.87010954616588421</v>
      </c>
      <c r="BQ1840">
        <v>2.660406885758998E-2</v>
      </c>
      <c r="BR1840">
        <v>3.1298904538341159E-3</v>
      </c>
      <c r="BS1840">
        <v>3.912363067292645E-2</v>
      </c>
      <c r="BT1840">
        <v>0</v>
      </c>
      <c r="BU1840">
        <v>0</v>
      </c>
      <c r="BV1840">
        <v>0</v>
      </c>
      <c r="BW1840">
        <v>1</v>
      </c>
      <c r="BX1840" t="s">
        <v>3127</v>
      </c>
      <c r="BY1840">
        <v>639</v>
      </c>
      <c r="BZ1840">
        <v>1</v>
      </c>
      <c r="CA1840">
        <v>0</v>
      </c>
    </row>
    <row r="1841" spans="1:79" customFormat="1" x14ac:dyDescent="0.25">
      <c r="A1841" t="s">
        <v>3128</v>
      </c>
      <c r="B1841" t="s">
        <v>42</v>
      </c>
      <c r="C1841" t="s">
        <v>433</v>
      </c>
      <c r="D1841" t="s">
        <v>947</v>
      </c>
      <c r="E1841">
        <v>2022</v>
      </c>
      <c r="F1841">
        <v>143</v>
      </c>
      <c r="G1841">
        <v>9</v>
      </c>
      <c r="H1841">
        <v>15</v>
      </c>
      <c r="I1841">
        <v>19</v>
      </c>
      <c r="J1841">
        <v>25</v>
      </c>
      <c r="K1841">
        <v>21</v>
      </c>
      <c r="L1841">
        <v>22</v>
      </c>
      <c r="M1841">
        <v>16</v>
      </c>
      <c r="N1841">
        <v>17</v>
      </c>
      <c r="O1841">
        <v>17</v>
      </c>
      <c r="P1841">
        <v>18</v>
      </c>
      <c r="Q1841">
        <v>7</v>
      </c>
      <c r="R1841">
        <v>4</v>
      </c>
      <c r="S1841">
        <v>1</v>
      </c>
      <c r="T1841">
        <v>0</v>
      </c>
      <c r="U1841">
        <v>155</v>
      </c>
      <c r="V1841">
        <v>12</v>
      </c>
      <c r="W1841">
        <v>0</v>
      </c>
      <c r="X1841">
        <v>76</v>
      </c>
      <c r="Y1841">
        <v>66</v>
      </c>
      <c r="Z1841">
        <v>25</v>
      </c>
      <c r="AA1841">
        <v>0</v>
      </c>
      <c r="AB1841">
        <v>19</v>
      </c>
      <c r="AC1841">
        <v>133</v>
      </c>
      <c r="AD1841">
        <v>0</v>
      </c>
      <c r="AE1841">
        <v>15</v>
      </c>
      <c r="AF1841">
        <v>9</v>
      </c>
      <c r="AG1841">
        <v>154</v>
      </c>
      <c r="AH1841">
        <v>2</v>
      </c>
      <c r="AI1841">
        <v>0</v>
      </c>
      <c r="AJ1841">
        <v>2</v>
      </c>
      <c r="AK1841" t="s">
        <v>74</v>
      </c>
      <c r="AL1841" t="s">
        <v>74</v>
      </c>
      <c r="AM1841" t="s">
        <v>74</v>
      </c>
      <c r="AN1841">
        <v>167</v>
      </c>
      <c r="AO1841">
        <v>0.85628742514970058</v>
      </c>
      <c r="AP1841">
        <v>5.3892215568862277E-2</v>
      </c>
      <c r="AQ1841">
        <v>8.9820359281437126E-2</v>
      </c>
      <c r="AR1841">
        <v>0.1137724550898204</v>
      </c>
      <c r="AS1841">
        <v>0.1497005988023952</v>
      </c>
      <c r="AT1841">
        <v>0.125748502994012</v>
      </c>
      <c r="AU1841">
        <v>0.1317365269461078</v>
      </c>
      <c r="AV1841">
        <v>9.580838323353294E-2</v>
      </c>
      <c r="AW1841">
        <v>0.1017964071856287</v>
      </c>
      <c r="AX1841">
        <v>0.1017964071856287</v>
      </c>
      <c r="AY1841">
        <v>0.1077844311377246</v>
      </c>
      <c r="AZ1841">
        <v>4.1916167664670663E-2</v>
      </c>
      <c r="BA1841">
        <v>5.9880239520958087E-3</v>
      </c>
      <c r="BB1841">
        <v>2.3952095808383232E-2</v>
      </c>
      <c r="BC1841">
        <v>0</v>
      </c>
      <c r="BD1841">
        <v>0.92814371257485029</v>
      </c>
      <c r="BE1841">
        <v>7.1856287425149698E-2</v>
      </c>
      <c r="BF1841">
        <v>0</v>
      </c>
      <c r="BG1841">
        <v>0.45508982035928142</v>
      </c>
      <c r="BH1841">
        <v>0.39520958083832342</v>
      </c>
      <c r="BI1841">
        <v>0.1497005988023952</v>
      </c>
      <c r="BJ1841">
        <v>0</v>
      </c>
      <c r="BK1841">
        <v>0.1137724550898204</v>
      </c>
      <c r="BL1841">
        <v>0.79640718562874246</v>
      </c>
      <c r="BM1841">
        <v>0</v>
      </c>
      <c r="BN1841">
        <v>8.9820359281437126E-2</v>
      </c>
      <c r="BO1841">
        <v>5.3892215568862277E-2</v>
      </c>
      <c r="BP1841">
        <v>0.92215568862275454</v>
      </c>
      <c r="BQ1841">
        <v>1.1976047904191619E-2</v>
      </c>
      <c r="BR1841">
        <v>0</v>
      </c>
      <c r="BS1841">
        <v>1.1976047904191619E-2</v>
      </c>
      <c r="BT1841">
        <v>0</v>
      </c>
      <c r="BU1841">
        <v>0</v>
      </c>
      <c r="BV1841">
        <v>0</v>
      </c>
      <c r="BW1841">
        <v>1</v>
      </c>
      <c r="BX1841" t="s">
        <v>3127</v>
      </c>
      <c r="BY1841">
        <v>639</v>
      </c>
      <c r="BZ1841">
        <v>0.26134585289514872</v>
      </c>
      <c r="CA1841">
        <v>0</v>
      </c>
    </row>
    <row r="1842" spans="1:79" customFormat="1" x14ac:dyDescent="0.25">
      <c r="A1842" t="s">
        <v>3129</v>
      </c>
      <c r="B1842" t="s">
        <v>42</v>
      </c>
      <c r="C1842" t="s">
        <v>433</v>
      </c>
      <c r="D1842" t="s">
        <v>949</v>
      </c>
      <c r="E1842">
        <v>2022</v>
      </c>
      <c r="F1842">
        <v>233</v>
      </c>
      <c r="G1842">
        <v>24</v>
      </c>
      <c r="H1842">
        <v>84</v>
      </c>
      <c r="I1842">
        <v>73</v>
      </c>
      <c r="J1842">
        <v>68</v>
      </c>
      <c r="K1842">
        <v>59</v>
      </c>
      <c r="L1842">
        <v>31</v>
      </c>
      <c r="M1842">
        <v>27</v>
      </c>
      <c r="N1842">
        <v>22</v>
      </c>
      <c r="O1842">
        <v>20</v>
      </c>
      <c r="P1842">
        <v>18</v>
      </c>
      <c r="Q1842">
        <v>5</v>
      </c>
      <c r="R1842">
        <v>2</v>
      </c>
      <c r="S1842">
        <v>16</v>
      </c>
      <c r="T1842">
        <v>0</v>
      </c>
      <c r="U1842">
        <v>315</v>
      </c>
      <c r="V1842">
        <v>26</v>
      </c>
      <c r="W1842">
        <v>0</v>
      </c>
      <c r="X1842">
        <v>146</v>
      </c>
      <c r="Y1842">
        <v>130</v>
      </c>
      <c r="Z1842">
        <v>65</v>
      </c>
      <c r="AA1842">
        <v>0</v>
      </c>
      <c r="AB1842">
        <v>12</v>
      </c>
      <c r="AC1842">
        <v>308</v>
      </c>
      <c r="AD1842">
        <v>0</v>
      </c>
      <c r="AE1842">
        <v>21</v>
      </c>
      <c r="AF1842">
        <v>17</v>
      </c>
      <c r="AG1842">
        <v>318</v>
      </c>
      <c r="AH1842">
        <v>2</v>
      </c>
      <c r="AI1842">
        <v>0</v>
      </c>
      <c r="AJ1842">
        <v>4</v>
      </c>
      <c r="AK1842" t="s">
        <v>74</v>
      </c>
      <c r="AL1842" t="s">
        <v>74</v>
      </c>
      <c r="AM1842" t="s">
        <v>74</v>
      </c>
      <c r="AN1842">
        <v>341</v>
      </c>
      <c r="AO1842">
        <v>0.68328445747800581</v>
      </c>
      <c r="AP1842">
        <v>7.0381231671554259E-2</v>
      </c>
      <c r="AQ1842">
        <v>0.24633431085043991</v>
      </c>
      <c r="AR1842">
        <v>0.21407624633431091</v>
      </c>
      <c r="AS1842">
        <v>0.1994134897360704</v>
      </c>
      <c r="AT1842">
        <v>0.17302052785923749</v>
      </c>
      <c r="AU1842">
        <v>9.0909090909090912E-2</v>
      </c>
      <c r="AV1842">
        <v>7.9178885630498533E-2</v>
      </c>
      <c r="AW1842">
        <v>6.4516129032258063E-2</v>
      </c>
      <c r="AX1842">
        <v>5.865102639296188E-2</v>
      </c>
      <c r="AY1842">
        <v>5.2785923753665691E-2</v>
      </c>
      <c r="AZ1842">
        <v>1.466275659824047E-2</v>
      </c>
      <c r="BA1842">
        <v>4.6920821114369501E-2</v>
      </c>
      <c r="BB1842">
        <v>5.8651026392961877E-3</v>
      </c>
      <c r="BC1842">
        <v>0</v>
      </c>
      <c r="BD1842">
        <v>0.92375366568914952</v>
      </c>
      <c r="BE1842">
        <v>7.6246334310850442E-2</v>
      </c>
      <c r="BF1842">
        <v>0</v>
      </c>
      <c r="BG1842">
        <v>0.42815249266862171</v>
      </c>
      <c r="BH1842">
        <v>0.38123167155425219</v>
      </c>
      <c r="BI1842">
        <v>0.1906158357771261</v>
      </c>
      <c r="BJ1842">
        <v>0</v>
      </c>
      <c r="BK1842">
        <v>3.519061583577713E-2</v>
      </c>
      <c r="BL1842">
        <v>0.90322580645161288</v>
      </c>
      <c r="BM1842">
        <v>0</v>
      </c>
      <c r="BN1842">
        <v>6.1583577712609971E-2</v>
      </c>
      <c r="BO1842">
        <v>4.9853372434017593E-2</v>
      </c>
      <c r="BP1842">
        <v>0.93255131964809379</v>
      </c>
      <c r="BQ1842">
        <v>5.8651026392961877E-3</v>
      </c>
      <c r="BR1842">
        <v>0</v>
      </c>
      <c r="BS1842">
        <v>1.1730205278592381E-2</v>
      </c>
      <c r="BT1842">
        <v>0</v>
      </c>
      <c r="BU1842">
        <v>0</v>
      </c>
      <c r="BV1842">
        <v>0</v>
      </c>
      <c r="BW1842">
        <v>1</v>
      </c>
      <c r="BX1842" t="s">
        <v>3127</v>
      </c>
      <c r="BY1842">
        <v>639</v>
      </c>
      <c r="BZ1842">
        <v>0.53364632237871679</v>
      </c>
      <c r="CA1842">
        <v>0</v>
      </c>
    </row>
    <row r="1843" spans="1:79" customFormat="1" x14ac:dyDescent="0.25">
      <c r="A1843" t="s">
        <v>3130</v>
      </c>
      <c r="B1843" t="s">
        <v>42</v>
      </c>
      <c r="C1843" t="s">
        <v>433</v>
      </c>
      <c r="D1843" t="s">
        <v>951</v>
      </c>
      <c r="E1843">
        <v>2022</v>
      </c>
      <c r="F1843">
        <v>30</v>
      </c>
      <c r="G1843">
        <v>2</v>
      </c>
      <c r="H1843">
        <v>2</v>
      </c>
      <c r="I1843">
        <v>4</v>
      </c>
      <c r="J1843">
        <v>4</v>
      </c>
      <c r="K1843">
        <v>4</v>
      </c>
      <c r="L1843">
        <v>8</v>
      </c>
      <c r="M1843">
        <v>4</v>
      </c>
      <c r="N1843">
        <v>5</v>
      </c>
      <c r="O1843">
        <v>1</v>
      </c>
      <c r="P1843">
        <v>2</v>
      </c>
      <c r="Q1843">
        <v>2</v>
      </c>
      <c r="R1843">
        <v>0</v>
      </c>
      <c r="S1843">
        <v>0</v>
      </c>
      <c r="T1843">
        <v>0</v>
      </c>
      <c r="U1843">
        <v>23</v>
      </c>
      <c r="V1843">
        <v>11</v>
      </c>
      <c r="W1843">
        <v>0</v>
      </c>
      <c r="X1843">
        <v>33</v>
      </c>
      <c r="Y1843">
        <v>1</v>
      </c>
      <c r="Z1843">
        <v>0</v>
      </c>
      <c r="AA1843">
        <v>0</v>
      </c>
      <c r="AB1843">
        <v>9</v>
      </c>
      <c r="AC1843">
        <v>20</v>
      </c>
      <c r="AD1843">
        <v>0</v>
      </c>
      <c r="AE1843">
        <v>5</v>
      </c>
      <c r="AF1843">
        <v>3</v>
      </c>
      <c r="AG1843">
        <v>29</v>
      </c>
      <c r="AH1843">
        <v>2</v>
      </c>
      <c r="AI1843">
        <v>0</v>
      </c>
      <c r="AJ1843">
        <v>0</v>
      </c>
      <c r="AK1843" t="s">
        <v>74</v>
      </c>
      <c r="AL1843" t="s">
        <v>74</v>
      </c>
      <c r="AM1843" t="s">
        <v>74</v>
      </c>
      <c r="AN1843">
        <v>34</v>
      </c>
      <c r="AO1843">
        <v>0.88235294117647056</v>
      </c>
      <c r="AP1843">
        <v>5.8823529411764712E-2</v>
      </c>
      <c r="AQ1843">
        <v>5.8823529411764712E-2</v>
      </c>
      <c r="AR1843">
        <v>0.1176470588235294</v>
      </c>
      <c r="AS1843">
        <v>0.1176470588235294</v>
      </c>
      <c r="AT1843">
        <v>0.1176470588235294</v>
      </c>
      <c r="AU1843">
        <v>0.23529411764705879</v>
      </c>
      <c r="AV1843">
        <v>0.1176470588235294</v>
      </c>
      <c r="AW1843">
        <v>0.1470588235294118</v>
      </c>
      <c r="AX1843">
        <v>2.9411764705882349E-2</v>
      </c>
      <c r="AY1843">
        <v>5.8823529411764712E-2</v>
      </c>
      <c r="AZ1843">
        <v>5.8823529411764712E-2</v>
      </c>
      <c r="BA1843">
        <v>0</v>
      </c>
      <c r="BB1843">
        <v>0</v>
      </c>
      <c r="BC1843">
        <v>0</v>
      </c>
      <c r="BD1843">
        <v>0.67647058823529416</v>
      </c>
      <c r="BE1843">
        <v>0.3235294117647059</v>
      </c>
      <c r="BF1843">
        <v>0</v>
      </c>
      <c r="BG1843">
        <v>0.97058823529411764</v>
      </c>
      <c r="BH1843">
        <v>2.9411764705882349E-2</v>
      </c>
      <c r="BI1843">
        <v>0</v>
      </c>
      <c r="BJ1843">
        <v>0</v>
      </c>
      <c r="BK1843">
        <v>0.26470588235294118</v>
      </c>
      <c r="BL1843">
        <v>0.58823529411764708</v>
      </c>
      <c r="BM1843">
        <v>0</v>
      </c>
      <c r="BN1843">
        <v>0.1470588235294118</v>
      </c>
      <c r="BO1843">
        <v>8.8235294117647065E-2</v>
      </c>
      <c r="BP1843">
        <v>0.8529411764705882</v>
      </c>
      <c r="BQ1843">
        <v>5.8823529411764712E-2</v>
      </c>
      <c r="BR1843">
        <v>0</v>
      </c>
      <c r="BS1843">
        <v>0</v>
      </c>
      <c r="BT1843">
        <v>0</v>
      </c>
      <c r="BU1843">
        <v>0</v>
      </c>
      <c r="BV1843">
        <v>0</v>
      </c>
      <c r="BW1843">
        <v>1</v>
      </c>
      <c r="BX1843" t="s">
        <v>3127</v>
      </c>
      <c r="BY1843">
        <v>639</v>
      </c>
      <c r="BZ1843">
        <v>5.3208137715179973E-2</v>
      </c>
      <c r="CA1843">
        <v>0</v>
      </c>
    </row>
    <row r="1844" spans="1:79" customFormat="1" x14ac:dyDescent="0.25">
      <c r="A1844" t="s">
        <v>3131</v>
      </c>
      <c r="B1844" t="s">
        <v>42</v>
      </c>
      <c r="C1844" t="s">
        <v>433</v>
      </c>
      <c r="D1844" t="s">
        <v>953</v>
      </c>
      <c r="E1844">
        <v>2022</v>
      </c>
      <c r="F1844">
        <v>59</v>
      </c>
      <c r="G1844">
        <v>11</v>
      </c>
      <c r="H1844">
        <v>12</v>
      </c>
      <c r="I1844">
        <v>7</v>
      </c>
      <c r="J1844">
        <v>9</v>
      </c>
      <c r="K1844">
        <v>15</v>
      </c>
      <c r="L1844">
        <v>11</v>
      </c>
      <c r="M1844">
        <v>7</v>
      </c>
      <c r="N1844">
        <v>9</v>
      </c>
      <c r="O1844">
        <v>10</v>
      </c>
      <c r="P1844">
        <v>9</v>
      </c>
      <c r="Q1844">
        <v>4</v>
      </c>
      <c r="R1844">
        <v>1</v>
      </c>
      <c r="S1844">
        <v>0</v>
      </c>
      <c r="T1844">
        <v>0</v>
      </c>
      <c r="U1844">
        <v>76</v>
      </c>
      <c r="V1844">
        <v>6</v>
      </c>
      <c r="W1844">
        <v>0</v>
      </c>
      <c r="X1844">
        <v>63</v>
      </c>
      <c r="Y1844">
        <v>12</v>
      </c>
      <c r="Z1844">
        <v>7</v>
      </c>
      <c r="AA1844">
        <v>0</v>
      </c>
      <c r="AB1844">
        <v>20</v>
      </c>
      <c r="AC1844">
        <v>34</v>
      </c>
      <c r="AD1844">
        <v>0</v>
      </c>
      <c r="AE1844">
        <v>28</v>
      </c>
      <c r="AF1844">
        <v>10</v>
      </c>
      <c r="AG1844">
        <v>55</v>
      </c>
      <c r="AH1844">
        <v>11</v>
      </c>
      <c r="AI1844">
        <v>2</v>
      </c>
      <c r="AJ1844">
        <v>4</v>
      </c>
      <c r="AK1844" t="s">
        <v>74</v>
      </c>
      <c r="AL1844" t="s">
        <v>74</v>
      </c>
      <c r="AM1844" t="s">
        <v>74</v>
      </c>
      <c r="AN1844">
        <v>82</v>
      </c>
      <c r="AO1844">
        <v>0.71951219512195119</v>
      </c>
      <c r="AP1844">
        <v>0.13414634146341459</v>
      </c>
      <c r="AQ1844">
        <v>0.14634146341463411</v>
      </c>
      <c r="AR1844">
        <v>8.5365853658536592E-2</v>
      </c>
      <c r="AS1844">
        <v>0.1097560975609756</v>
      </c>
      <c r="AT1844">
        <v>0.18292682926829271</v>
      </c>
      <c r="AU1844">
        <v>0.13414634146341459</v>
      </c>
      <c r="AV1844">
        <v>8.5365853658536592E-2</v>
      </c>
      <c r="AW1844">
        <v>0.1097560975609756</v>
      </c>
      <c r="AX1844">
        <v>0.12195121951219511</v>
      </c>
      <c r="AY1844">
        <v>0.1097560975609756</v>
      </c>
      <c r="AZ1844">
        <v>4.878048780487805E-2</v>
      </c>
      <c r="BA1844">
        <v>0</v>
      </c>
      <c r="BB1844">
        <v>1.2195121951219509E-2</v>
      </c>
      <c r="BC1844">
        <v>0</v>
      </c>
      <c r="BD1844">
        <v>0.92682926829268297</v>
      </c>
      <c r="BE1844">
        <v>7.3170731707317069E-2</v>
      </c>
      <c r="BF1844">
        <v>0</v>
      </c>
      <c r="BG1844">
        <v>0.76829268292682928</v>
      </c>
      <c r="BH1844">
        <v>0.14634146341463411</v>
      </c>
      <c r="BI1844">
        <v>8.5365853658536592E-2</v>
      </c>
      <c r="BJ1844">
        <v>0</v>
      </c>
      <c r="BK1844">
        <v>0.24390243902439021</v>
      </c>
      <c r="BL1844">
        <v>0.41463414634146339</v>
      </c>
      <c r="BM1844">
        <v>0</v>
      </c>
      <c r="BN1844">
        <v>0.34146341463414642</v>
      </c>
      <c r="BO1844">
        <v>0.12195121951219511</v>
      </c>
      <c r="BP1844">
        <v>0.67073170731707321</v>
      </c>
      <c r="BQ1844">
        <v>0.13414634146341459</v>
      </c>
      <c r="BR1844">
        <v>2.4390243902439029E-2</v>
      </c>
      <c r="BS1844">
        <v>4.878048780487805E-2</v>
      </c>
      <c r="BT1844">
        <v>0</v>
      </c>
      <c r="BU1844">
        <v>0</v>
      </c>
      <c r="BV1844">
        <v>0</v>
      </c>
      <c r="BW1844">
        <v>1</v>
      </c>
      <c r="BX1844" t="s">
        <v>3127</v>
      </c>
      <c r="BY1844">
        <v>639</v>
      </c>
      <c r="BZ1844">
        <v>0.12832550860719871</v>
      </c>
      <c r="CA1844">
        <v>0</v>
      </c>
    </row>
    <row r="1845" spans="1:79" customFormat="1" x14ac:dyDescent="0.25">
      <c r="A1845" t="s">
        <v>3132</v>
      </c>
      <c r="B1845" t="s">
        <v>42</v>
      </c>
      <c r="C1845" t="s">
        <v>433</v>
      </c>
      <c r="D1845" t="s">
        <v>961</v>
      </c>
      <c r="E1845">
        <v>2022</v>
      </c>
      <c r="F1845">
        <v>13</v>
      </c>
      <c r="G1845">
        <v>0</v>
      </c>
      <c r="H1845">
        <v>2</v>
      </c>
      <c r="I1845">
        <v>0</v>
      </c>
      <c r="J1845">
        <v>2</v>
      </c>
      <c r="K1845">
        <v>6</v>
      </c>
      <c r="L1845">
        <v>2</v>
      </c>
      <c r="M1845">
        <v>2</v>
      </c>
      <c r="N1845">
        <v>0</v>
      </c>
      <c r="O1845">
        <v>0</v>
      </c>
      <c r="P1845">
        <v>1</v>
      </c>
      <c r="Q1845">
        <v>1</v>
      </c>
      <c r="R1845">
        <v>0</v>
      </c>
      <c r="S1845">
        <v>1</v>
      </c>
      <c r="T1845">
        <v>0</v>
      </c>
      <c r="U1845">
        <v>14</v>
      </c>
      <c r="V1845">
        <v>1</v>
      </c>
      <c r="W1845">
        <v>0</v>
      </c>
      <c r="X1845">
        <v>0</v>
      </c>
      <c r="Y1845">
        <v>1</v>
      </c>
      <c r="Z1845">
        <v>1</v>
      </c>
      <c r="AA1845">
        <v>13</v>
      </c>
      <c r="AB1845">
        <v>0</v>
      </c>
      <c r="AC1845">
        <v>0</v>
      </c>
      <c r="AD1845">
        <v>15</v>
      </c>
      <c r="AE1845">
        <v>0</v>
      </c>
      <c r="AF1845">
        <v>0</v>
      </c>
      <c r="AG1845">
        <v>0</v>
      </c>
      <c r="AH1845">
        <v>0</v>
      </c>
      <c r="AI1845">
        <v>0</v>
      </c>
      <c r="AJ1845">
        <v>15</v>
      </c>
      <c r="AK1845" t="s">
        <v>74</v>
      </c>
      <c r="AL1845" t="s">
        <v>74</v>
      </c>
      <c r="AM1845" t="s">
        <v>74</v>
      </c>
      <c r="AN1845">
        <v>15</v>
      </c>
      <c r="AO1845">
        <v>0.8666666666666667</v>
      </c>
      <c r="AP1845">
        <v>0</v>
      </c>
      <c r="AQ1845">
        <v>0.1333333333333333</v>
      </c>
      <c r="AR1845">
        <v>0</v>
      </c>
      <c r="AS1845">
        <v>0.1333333333333333</v>
      </c>
      <c r="AT1845">
        <v>0.4</v>
      </c>
      <c r="AU1845">
        <v>0.1333333333333333</v>
      </c>
      <c r="AV1845">
        <v>0.1333333333333333</v>
      </c>
      <c r="AW1845">
        <v>0</v>
      </c>
      <c r="AX1845">
        <v>0</v>
      </c>
      <c r="AY1845">
        <v>6.6666666666666666E-2</v>
      </c>
      <c r="AZ1845">
        <v>6.6666666666666666E-2</v>
      </c>
      <c r="BA1845">
        <v>6.6666666666666666E-2</v>
      </c>
      <c r="BB1845">
        <v>0</v>
      </c>
      <c r="BC1845">
        <v>0</v>
      </c>
      <c r="BD1845">
        <v>0.93333333333333335</v>
      </c>
      <c r="BE1845">
        <v>6.6666666666666666E-2</v>
      </c>
      <c r="BF1845">
        <v>0</v>
      </c>
      <c r="BG1845">
        <v>0</v>
      </c>
      <c r="BH1845">
        <v>6.6666666666666666E-2</v>
      </c>
      <c r="BI1845">
        <v>6.6666666666666666E-2</v>
      </c>
      <c r="BJ1845">
        <v>0.8666666666666667</v>
      </c>
      <c r="BK1845">
        <v>0</v>
      </c>
      <c r="BL1845">
        <v>0</v>
      </c>
      <c r="BM1845">
        <v>1</v>
      </c>
      <c r="BN1845">
        <v>0</v>
      </c>
      <c r="BO1845">
        <v>0</v>
      </c>
      <c r="BP1845">
        <v>0</v>
      </c>
      <c r="BQ1845">
        <v>0</v>
      </c>
      <c r="BR1845">
        <v>0</v>
      </c>
      <c r="BS1845">
        <v>1</v>
      </c>
      <c r="BT1845">
        <v>0</v>
      </c>
      <c r="BU1845">
        <v>0</v>
      </c>
      <c r="BV1845">
        <v>0</v>
      </c>
      <c r="BW1845">
        <v>1</v>
      </c>
      <c r="BX1845" t="s">
        <v>3127</v>
      </c>
      <c r="BY1845">
        <v>639</v>
      </c>
      <c r="BZ1845">
        <v>2.3474178403755871E-2</v>
      </c>
      <c r="CA1845">
        <v>0</v>
      </c>
    </row>
    <row r="1846" spans="1:79" customFormat="1" x14ac:dyDescent="0.25">
      <c r="A1846" t="s">
        <v>3133</v>
      </c>
      <c r="B1846" t="s">
        <v>361</v>
      </c>
      <c r="C1846" t="s">
        <v>124</v>
      </c>
      <c r="D1846" t="s">
        <v>44</v>
      </c>
      <c r="E1846">
        <v>2022</v>
      </c>
      <c r="F1846">
        <v>1096</v>
      </c>
      <c r="G1846">
        <v>277</v>
      </c>
      <c r="H1846">
        <v>0</v>
      </c>
      <c r="I1846">
        <v>163</v>
      </c>
      <c r="J1846">
        <v>202</v>
      </c>
      <c r="K1846">
        <v>181</v>
      </c>
      <c r="L1846">
        <v>146</v>
      </c>
      <c r="M1846">
        <v>119</v>
      </c>
      <c r="N1846">
        <v>146</v>
      </c>
      <c r="O1846">
        <v>173</v>
      </c>
      <c r="P1846">
        <v>111</v>
      </c>
      <c r="Q1846">
        <v>53</v>
      </c>
      <c r="R1846">
        <v>14</v>
      </c>
      <c r="S1846">
        <v>65</v>
      </c>
      <c r="T1846">
        <v>0</v>
      </c>
      <c r="U1846">
        <v>1281</v>
      </c>
      <c r="V1846">
        <v>92</v>
      </c>
      <c r="W1846">
        <v>0</v>
      </c>
      <c r="X1846">
        <v>715</v>
      </c>
      <c r="Y1846">
        <v>479</v>
      </c>
      <c r="Z1846">
        <v>179</v>
      </c>
      <c r="AA1846">
        <v>0</v>
      </c>
      <c r="AB1846">
        <v>98</v>
      </c>
      <c r="AC1846">
        <v>1142</v>
      </c>
      <c r="AD1846">
        <v>0</v>
      </c>
      <c r="AE1846">
        <v>133</v>
      </c>
      <c r="AF1846">
        <v>252</v>
      </c>
      <c r="AG1846">
        <v>1083</v>
      </c>
      <c r="AH1846">
        <v>32</v>
      </c>
      <c r="AI1846">
        <v>5</v>
      </c>
      <c r="AJ1846">
        <v>1</v>
      </c>
      <c r="AK1846">
        <v>311</v>
      </c>
      <c r="AL1846">
        <v>1046</v>
      </c>
      <c r="AM1846">
        <v>16</v>
      </c>
      <c r="AN1846">
        <v>1373</v>
      </c>
      <c r="AO1846">
        <v>0.79825200291332843</v>
      </c>
      <c r="AP1846">
        <v>0.20174799708667149</v>
      </c>
      <c r="AQ1846">
        <v>0</v>
      </c>
      <c r="AR1846">
        <v>0.11871813546977419</v>
      </c>
      <c r="AS1846">
        <v>0.14712308812818639</v>
      </c>
      <c r="AT1846">
        <v>0.13182811361981059</v>
      </c>
      <c r="AU1846">
        <v>0.10633648943918431</v>
      </c>
      <c r="AV1846">
        <v>8.6671522214129645E-2</v>
      </c>
      <c r="AW1846">
        <v>0.10633648943918431</v>
      </c>
      <c r="AX1846">
        <v>0.1260014566642389</v>
      </c>
      <c r="AY1846">
        <v>8.0844865258557899E-2</v>
      </c>
      <c r="AZ1846">
        <v>3.8601602330662781E-2</v>
      </c>
      <c r="BA1846">
        <v>4.7341587764020393E-2</v>
      </c>
      <c r="BB1846">
        <v>1.0196649672250551E-2</v>
      </c>
      <c r="BC1846">
        <v>0</v>
      </c>
      <c r="BD1846">
        <v>0.93299344501092496</v>
      </c>
      <c r="BE1846">
        <v>6.7006554989075012E-2</v>
      </c>
      <c r="BF1846">
        <v>0</v>
      </c>
      <c r="BG1846">
        <v>0.5207574654042243</v>
      </c>
      <c r="BH1846">
        <v>0.34887108521485799</v>
      </c>
      <c r="BI1846">
        <v>0.13037144938091769</v>
      </c>
      <c r="BJ1846">
        <v>0</v>
      </c>
      <c r="BK1846">
        <v>7.1376547705753829E-2</v>
      </c>
      <c r="BL1846">
        <v>0.83175528040786595</v>
      </c>
      <c r="BM1846">
        <v>0</v>
      </c>
      <c r="BN1846">
        <v>9.6868171886380194E-2</v>
      </c>
      <c r="BO1846">
        <v>0.1835396941005098</v>
      </c>
      <c r="BP1846">
        <v>0.78878368536052434</v>
      </c>
      <c r="BQ1846">
        <v>2.3306627822286961E-2</v>
      </c>
      <c r="BR1846">
        <v>3.6416605972323379E-3</v>
      </c>
      <c r="BS1846">
        <v>7.2833211944646763E-4</v>
      </c>
      <c r="BT1846">
        <v>0.2265112891478514</v>
      </c>
      <c r="BU1846">
        <v>0.76183539694100511</v>
      </c>
      <c r="BV1846">
        <v>1.165331391114348E-2</v>
      </c>
      <c r="BW1846">
        <v>1</v>
      </c>
      <c r="BX1846" t="s">
        <v>3134</v>
      </c>
      <c r="BY1846">
        <v>1373</v>
      </c>
      <c r="BZ1846">
        <v>1</v>
      </c>
      <c r="CA1846">
        <v>0</v>
      </c>
    </row>
    <row r="1847" spans="1:79" customFormat="1" x14ac:dyDescent="0.25">
      <c r="A1847" t="s">
        <v>3135</v>
      </c>
      <c r="B1847" t="s">
        <v>361</v>
      </c>
      <c r="C1847" t="s">
        <v>124</v>
      </c>
      <c r="D1847" t="s">
        <v>947</v>
      </c>
      <c r="E1847">
        <v>2022</v>
      </c>
      <c r="F1847">
        <v>307</v>
      </c>
      <c r="G1847">
        <v>75</v>
      </c>
      <c r="H1847">
        <v>0</v>
      </c>
      <c r="I1847">
        <v>31</v>
      </c>
      <c r="J1847">
        <v>58</v>
      </c>
      <c r="K1847">
        <v>49</v>
      </c>
      <c r="L1847">
        <v>45</v>
      </c>
      <c r="M1847">
        <v>38</v>
      </c>
      <c r="N1847">
        <v>45</v>
      </c>
      <c r="O1847">
        <v>62</v>
      </c>
      <c r="P1847">
        <v>31</v>
      </c>
      <c r="Q1847">
        <v>9</v>
      </c>
      <c r="R1847">
        <v>4</v>
      </c>
      <c r="S1847">
        <v>10</v>
      </c>
      <c r="T1847">
        <v>0</v>
      </c>
      <c r="U1847">
        <v>358</v>
      </c>
      <c r="V1847">
        <v>24</v>
      </c>
      <c r="W1847">
        <v>0</v>
      </c>
      <c r="X1847">
        <v>260</v>
      </c>
      <c r="Y1847">
        <v>91</v>
      </c>
      <c r="Z1847">
        <v>31</v>
      </c>
      <c r="AA1847">
        <v>0</v>
      </c>
      <c r="AB1847">
        <v>28</v>
      </c>
      <c r="AC1847">
        <v>309</v>
      </c>
      <c r="AD1847">
        <v>0</v>
      </c>
      <c r="AE1847">
        <v>45</v>
      </c>
      <c r="AF1847">
        <v>71</v>
      </c>
      <c r="AG1847">
        <v>306</v>
      </c>
      <c r="AH1847">
        <v>5</v>
      </c>
      <c r="AI1847">
        <v>0</v>
      </c>
      <c r="AJ1847">
        <v>0</v>
      </c>
      <c r="AK1847">
        <v>60</v>
      </c>
      <c r="AL1847">
        <v>311</v>
      </c>
      <c r="AM1847">
        <v>11</v>
      </c>
      <c r="AN1847">
        <v>382</v>
      </c>
      <c r="AO1847">
        <v>0.80366492146596857</v>
      </c>
      <c r="AP1847">
        <v>0.1963350785340314</v>
      </c>
      <c r="AQ1847">
        <v>0</v>
      </c>
      <c r="AR1847">
        <v>8.1151832460732987E-2</v>
      </c>
      <c r="AS1847">
        <v>0.15183246073298429</v>
      </c>
      <c r="AT1847">
        <v>0.12827225130890049</v>
      </c>
      <c r="AU1847">
        <v>0.11780104712041881</v>
      </c>
      <c r="AV1847">
        <v>9.947643979057591E-2</v>
      </c>
      <c r="AW1847">
        <v>0.11780104712041881</v>
      </c>
      <c r="AX1847">
        <v>0.162303664921466</v>
      </c>
      <c r="AY1847">
        <v>8.1151832460732987E-2</v>
      </c>
      <c r="AZ1847">
        <v>2.356020942408377E-2</v>
      </c>
      <c r="BA1847">
        <v>2.6178010471204188E-2</v>
      </c>
      <c r="BB1847">
        <v>1.0471204188481679E-2</v>
      </c>
      <c r="BC1847">
        <v>0</v>
      </c>
      <c r="BD1847">
        <v>0.93717277486910999</v>
      </c>
      <c r="BE1847">
        <v>6.2827225130890049E-2</v>
      </c>
      <c r="BF1847">
        <v>0</v>
      </c>
      <c r="BG1847">
        <v>0.68062827225130895</v>
      </c>
      <c r="BH1847">
        <v>0.23821989528795809</v>
      </c>
      <c r="BI1847">
        <v>8.1151832460732987E-2</v>
      </c>
      <c r="BJ1847">
        <v>0</v>
      </c>
      <c r="BK1847">
        <v>7.3298429319371722E-2</v>
      </c>
      <c r="BL1847">
        <v>0.80890052356020947</v>
      </c>
      <c r="BM1847">
        <v>0</v>
      </c>
      <c r="BN1847">
        <v>0.11780104712041881</v>
      </c>
      <c r="BO1847">
        <v>0.18586387434554971</v>
      </c>
      <c r="BP1847">
        <v>0.80104712041884818</v>
      </c>
      <c r="BQ1847">
        <v>1.3089005235602091E-2</v>
      </c>
      <c r="BR1847">
        <v>0</v>
      </c>
      <c r="BS1847">
        <v>0</v>
      </c>
      <c r="BT1847">
        <v>0.1570680628272251</v>
      </c>
      <c r="BU1847">
        <v>0.81413612565445026</v>
      </c>
      <c r="BV1847">
        <v>2.879581151832461E-2</v>
      </c>
      <c r="BW1847">
        <v>1</v>
      </c>
      <c r="BX1847" t="s">
        <v>3134</v>
      </c>
      <c r="BY1847">
        <v>1373</v>
      </c>
      <c r="BZ1847">
        <v>0.27822286962855058</v>
      </c>
      <c r="CA1847">
        <v>0</v>
      </c>
    </row>
    <row r="1848" spans="1:79" customFormat="1" x14ac:dyDescent="0.25">
      <c r="A1848" t="s">
        <v>3136</v>
      </c>
      <c r="B1848" t="s">
        <v>361</v>
      </c>
      <c r="C1848" t="s">
        <v>124</v>
      </c>
      <c r="D1848" t="s">
        <v>949</v>
      </c>
      <c r="E1848">
        <v>2022</v>
      </c>
      <c r="F1848">
        <v>621</v>
      </c>
      <c r="G1848">
        <v>176</v>
      </c>
      <c r="H1848">
        <v>0</v>
      </c>
      <c r="I1848">
        <v>112</v>
      </c>
      <c r="J1848">
        <v>132</v>
      </c>
      <c r="K1848">
        <v>103</v>
      </c>
      <c r="L1848">
        <v>86</v>
      </c>
      <c r="M1848">
        <v>65</v>
      </c>
      <c r="N1848">
        <v>76</v>
      </c>
      <c r="O1848">
        <v>83</v>
      </c>
      <c r="P1848">
        <v>57</v>
      </c>
      <c r="Q1848">
        <v>25</v>
      </c>
      <c r="R1848">
        <v>8</v>
      </c>
      <c r="S1848">
        <v>50</v>
      </c>
      <c r="T1848">
        <v>0</v>
      </c>
      <c r="U1848">
        <v>745</v>
      </c>
      <c r="V1848">
        <v>52</v>
      </c>
      <c r="W1848">
        <v>0</v>
      </c>
      <c r="X1848">
        <v>336</v>
      </c>
      <c r="Y1848">
        <v>333</v>
      </c>
      <c r="Z1848">
        <v>128</v>
      </c>
      <c r="AA1848">
        <v>0</v>
      </c>
      <c r="AB1848">
        <v>40</v>
      </c>
      <c r="AC1848">
        <v>722</v>
      </c>
      <c r="AD1848">
        <v>0</v>
      </c>
      <c r="AE1848">
        <v>35</v>
      </c>
      <c r="AF1848">
        <v>145</v>
      </c>
      <c r="AG1848">
        <v>637</v>
      </c>
      <c r="AH1848">
        <v>10</v>
      </c>
      <c r="AI1848">
        <v>4</v>
      </c>
      <c r="AJ1848">
        <v>1</v>
      </c>
      <c r="AK1848">
        <v>204</v>
      </c>
      <c r="AL1848">
        <v>591</v>
      </c>
      <c r="AM1848">
        <v>2</v>
      </c>
      <c r="AN1848">
        <v>797</v>
      </c>
      <c r="AO1848">
        <v>0.77917189460476788</v>
      </c>
      <c r="AP1848">
        <v>0.22082810539523209</v>
      </c>
      <c r="AQ1848">
        <v>0</v>
      </c>
      <c r="AR1848">
        <v>0.14052697616060231</v>
      </c>
      <c r="AS1848">
        <v>0.16562107904642409</v>
      </c>
      <c r="AT1848">
        <v>0.12923462986198239</v>
      </c>
      <c r="AU1848">
        <v>0.1079046424090339</v>
      </c>
      <c r="AV1848">
        <v>8.1555834378920958E-2</v>
      </c>
      <c r="AW1848">
        <v>9.5357590966122965E-2</v>
      </c>
      <c r="AX1848">
        <v>0.10414052697616059</v>
      </c>
      <c r="AY1848">
        <v>7.1518193224592227E-2</v>
      </c>
      <c r="AZ1848">
        <v>3.1367628607277293E-2</v>
      </c>
      <c r="BA1848">
        <v>6.2735257214554585E-2</v>
      </c>
      <c r="BB1848">
        <v>1.003764115432873E-2</v>
      </c>
      <c r="BC1848">
        <v>0</v>
      </c>
      <c r="BD1848">
        <v>0.93475533249686327</v>
      </c>
      <c r="BE1848">
        <v>6.5244667503136761E-2</v>
      </c>
      <c r="BF1848">
        <v>0</v>
      </c>
      <c r="BG1848">
        <v>0.42158092848180678</v>
      </c>
      <c r="BH1848">
        <v>0.41781681304893348</v>
      </c>
      <c r="BI1848">
        <v>0.16060225846925971</v>
      </c>
      <c r="BJ1848">
        <v>0</v>
      </c>
      <c r="BK1848">
        <v>5.0188205771643672E-2</v>
      </c>
      <c r="BL1848">
        <v>0.90589711417816809</v>
      </c>
      <c r="BM1848">
        <v>0</v>
      </c>
      <c r="BN1848">
        <v>4.3914680050188212E-2</v>
      </c>
      <c r="BO1848">
        <v>0.1819322459222083</v>
      </c>
      <c r="BP1848">
        <v>0.79924717691342539</v>
      </c>
      <c r="BQ1848">
        <v>1.254705144291092E-2</v>
      </c>
      <c r="BR1848">
        <v>5.018820577164366E-3</v>
      </c>
      <c r="BS1848">
        <v>1.2547051442910919E-3</v>
      </c>
      <c r="BT1848">
        <v>0.25595984943538269</v>
      </c>
      <c r="BU1848">
        <v>0.74153074027603516</v>
      </c>
      <c r="BV1848">
        <v>2.509410288582183E-3</v>
      </c>
      <c r="BW1848">
        <v>1</v>
      </c>
      <c r="BX1848" t="s">
        <v>3134</v>
      </c>
      <c r="BY1848">
        <v>1373</v>
      </c>
      <c r="BZ1848">
        <v>0.58048069919883472</v>
      </c>
      <c r="CA1848">
        <v>0</v>
      </c>
    </row>
    <row r="1849" spans="1:79" customFormat="1" x14ac:dyDescent="0.25">
      <c r="A1849" t="s">
        <v>3137</v>
      </c>
      <c r="B1849" t="s">
        <v>361</v>
      </c>
      <c r="C1849" t="s">
        <v>124</v>
      </c>
      <c r="D1849" t="s">
        <v>951</v>
      </c>
      <c r="E1849">
        <v>2022</v>
      </c>
      <c r="F1849">
        <v>65</v>
      </c>
      <c r="G1849">
        <v>8</v>
      </c>
      <c r="H1849">
        <v>0</v>
      </c>
      <c r="I1849">
        <v>7</v>
      </c>
      <c r="J1849">
        <v>4</v>
      </c>
      <c r="K1849">
        <v>12</v>
      </c>
      <c r="L1849">
        <v>6</v>
      </c>
      <c r="M1849">
        <v>5</v>
      </c>
      <c r="N1849">
        <v>8</v>
      </c>
      <c r="O1849">
        <v>5</v>
      </c>
      <c r="P1849">
        <v>16</v>
      </c>
      <c r="Q1849">
        <v>7</v>
      </c>
      <c r="R1849">
        <v>1</v>
      </c>
      <c r="S1849">
        <v>2</v>
      </c>
      <c r="T1849">
        <v>0</v>
      </c>
      <c r="U1849">
        <v>64</v>
      </c>
      <c r="V1849">
        <v>9</v>
      </c>
      <c r="W1849">
        <v>0</v>
      </c>
      <c r="X1849">
        <v>39</v>
      </c>
      <c r="Y1849">
        <v>26</v>
      </c>
      <c r="Z1849">
        <v>8</v>
      </c>
      <c r="AA1849">
        <v>0</v>
      </c>
      <c r="AB1849">
        <v>16</v>
      </c>
      <c r="AC1849">
        <v>45</v>
      </c>
      <c r="AD1849">
        <v>0</v>
      </c>
      <c r="AE1849">
        <v>12</v>
      </c>
      <c r="AF1849">
        <v>6</v>
      </c>
      <c r="AG1849">
        <v>67</v>
      </c>
      <c r="AH1849">
        <v>0</v>
      </c>
      <c r="AI1849">
        <v>0</v>
      </c>
      <c r="AJ1849">
        <v>0</v>
      </c>
      <c r="AK1849">
        <v>24</v>
      </c>
      <c r="AL1849">
        <v>49</v>
      </c>
      <c r="AM1849">
        <v>0</v>
      </c>
      <c r="AN1849">
        <v>73</v>
      </c>
      <c r="AO1849">
        <v>0.8904109589041096</v>
      </c>
      <c r="AP1849">
        <v>0.1095890410958904</v>
      </c>
      <c r="AQ1849">
        <v>0</v>
      </c>
      <c r="AR1849">
        <v>9.5890410958904104E-2</v>
      </c>
      <c r="AS1849">
        <v>5.4794520547945202E-2</v>
      </c>
      <c r="AT1849">
        <v>0.16438356164383561</v>
      </c>
      <c r="AU1849">
        <v>8.2191780821917804E-2</v>
      </c>
      <c r="AV1849">
        <v>6.8493150684931503E-2</v>
      </c>
      <c r="AW1849">
        <v>0.1095890410958904</v>
      </c>
      <c r="AX1849">
        <v>6.8493150684931503E-2</v>
      </c>
      <c r="AY1849">
        <v>0.21917808219178081</v>
      </c>
      <c r="AZ1849">
        <v>9.5890410958904104E-2</v>
      </c>
      <c r="BA1849">
        <v>2.7397260273972601E-2</v>
      </c>
      <c r="BB1849">
        <v>1.3698630136986301E-2</v>
      </c>
      <c r="BC1849">
        <v>0</v>
      </c>
      <c r="BD1849">
        <v>0.87671232876712324</v>
      </c>
      <c r="BE1849">
        <v>0.12328767123287671</v>
      </c>
      <c r="BF1849">
        <v>0</v>
      </c>
      <c r="BG1849">
        <v>0.53424657534246578</v>
      </c>
      <c r="BH1849">
        <v>0.35616438356164382</v>
      </c>
      <c r="BI1849">
        <v>0.1095890410958904</v>
      </c>
      <c r="BJ1849">
        <v>0</v>
      </c>
      <c r="BK1849">
        <v>0.21917808219178081</v>
      </c>
      <c r="BL1849">
        <v>0.61643835616438358</v>
      </c>
      <c r="BM1849">
        <v>0</v>
      </c>
      <c r="BN1849">
        <v>0.16438356164383561</v>
      </c>
      <c r="BO1849">
        <v>8.2191780821917804E-2</v>
      </c>
      <c r="BP1849">
        <v>0.9178082191780822</v>
      </c>
      <c r="BQ1849">
        <v>0</v>
      </c>
      <c r="BR1849">
        <v>0</v>
      </c>
      <c r="BS1849">
        <v>0</v>
      </c>
      <c r="BT1849">
        <v>0.32876712328767121</v>
      </c>
      <c r="BU1849">
        <v>0.67123287671232879</v>
      </c>
      <c r="BV1849">
        <v>0</v>
      </c>
      <c r="BW1849">
        <v>1</v>
      </c>
      <c r="BX1849" t="s">
        <v>3134</v>
      </c>
      <c r="BY1849">
        <v>1373</v>
      </c>
      <c r="BZ1849">
        <v>5.3168244719592132E-2</v>
      </c>
      <c r="CA1849">
        <v>0</v>
      </c>
    </row>
    <row r="1850" spans="1:79" customFormat="1" x14ac:dyDescent="0.25">
      <c r="A1850" t="s">
        <v>3138</v>
      </c>
      <c r="B1850" t="s">
        <v>361</v>
      </c>
      <c r="C1850" t="s">
        <v>124</v>
      </c>
      <c r="D1850" t="s">
        <v>953</v>
      </c>
      <c r="E1850">
        <v>2022</v>
      </c>
      <c r="F1850">
        <v>103</v>
      </c>
      <c r="G1850">
        <v>18</v>
      </c>
      <c r="H1850">
        <v>0</v>
      </c>
      <c r="I1850">
        <v>13</v>
      </c>
      <c r="J1850">
        <v>8</v>
      </c>
      <c r="K1850">
        <v>17</v>
      </c>
      <c r="L1850">
        <v>9</v>
      </c>
      <c r="M1850">
        <v>11</v>
      </c>
      <c r="N1850">
        <v>17</v>
      </c>
      <c r="O1850">
        <v>23</v>
      </c>
      <c r="P1850">
        <v>7</v>
      </c>
      <c r="Q1850">
        <v>12</v>
      </c>
      <c r="R1850">
        <v>1</v>
      </c>
      <c r="S1850">
        <v>3</v>
      </c>
      <c r="T1850">
        <v>0</v>
      </c>
      <c r="U1850">
        <v>114</v>
      </c>
      <c r="V1850">
        <v>7</v>
      </c>
      <c r="W1850">
        <v>0</v>
      </c>
      <c r="X1850">
        <v>80</v>
      </c>
      <c r="Y1850">
        <v>29</v>
      </c>
      <c r="Z1850">
        <v>12</v>
      </c>
      <c r="AA1850">
        <v>0</v>
      </c>
      <c r="AB1850">
        <v>14</v>
      </c>
      <c r="AC1850">
        <v>66</v>
      </c>
      <c r="AD1850">
        <v>0</v>
      </c>
      <c r="AE1850">
        <v>41</v>
      </c>
      <c r="AF1850">
        <v>30</v>
      </c>
      <c r="AG1850">
        <v>73</v>
      </c>
      <c r="AH1850">
        <v>17</v>
      </c>
      <c r="AI1850">
        <v>1</v>
      </c>
      <c r="AJ1850">
        <v>0</v>
      </c>
      <c r="AK1850">
        <v>23</v>
      </c>
      <c r="AL1850">
        <v>95</v>
      </c>
      <c r="AM1850">
        <v>3</v>
      </c>
      <c r="AN1850">
        <v>121</v>
      </c>
      <c r="AO1850">
        <v>0.85123966942148765</v>
      </c>
      <c r="AP1850">
        <v>0.1487603305785124</v>
      </c>
      <c r="AQ1850">
        <v>0</v>
      </c>
      <c r="AR1850">
        <v>0.1074380165289256</v>
      </c>
      <c r="AS1850">
        <v>6.6115702479338845E-2</v>
      </c>
      <c r="AT1850">
        <v>0.14049586776859499</v>
      </c>
      <c r="AU1850">
        <v>7.43801652892562E-2</v>
      </c>
      <c r="AV1850">
        <v>9.0909090909090912E-2</v>
      </c>
      <c r="AW1850">
        <v>0.14049586776859499</v>
      </c>
      <c r="AX1850">
        <v>0.19008264462809921</v>
      </c>
      <c r="AY1850">
        <v>5.7851239669421489E-2</v>
      </c>
      <c r="AZ1850">
        <v>9.9173553719008267E-2</v>
      </c>
      <c r="BA1850">
        <v>2.479338842975207E-2</v>
      </c>
      <c r="BB1850">
        <v>8.2644628099173556E-3</v>
      </c>
      <c r="BC1850">
        <v>0</v>
      </c>
      <c r="BD1850">
        <v>0.94214876033057848</v>
      </c>
      <c r="BE1850">
        <v>5.7851239669421489E-2</v>
      </c>
      <c r="BF1850">
        <v>0</v>
      </c>
      <c r="BG1850">
        <v>0.66115702479338845</v>
      </c>
      <c r="BH1850">
        <v>0.23966942148760331</v>
      </c>
      <c r="BI1850">
        <v>9.9173553719008267E-2</v>
      </c>
      <c r="BJ1850">
        <v>0</v>
      </c>
      <c r="BK1850">
        <v>0.11570247933884301</v>
      </c>
      <c r="BL1850">
        <v>0.54545454545454541</v>
      </c>
      <c r="BM1850">
        <v>0</v>
      </c>
      <c r="BN1850">
        <v>0.33884297520661161</v>
      </c>
      <c r="BO1850">
        <v>0.2479338842975207</v>
      </c>
      <c r="BP1850">
        <v>0.60330578512396693</v>
      </c>
      <c r="BQ1850">
        <v>0.14049586776859499</v>
      </c>
      <c r="BR1850">
        <v>8.2644628099173556E-3</v>
      </c>
      <c r="BS1850">
        <v>0</v>
      </c>
      <c r="BT1850">
        <v>0.19008264462809921</v>
      </c>
      <c r="BU1850">
        <v>0.78512396694214881</v>
      </c>
      <c r="BV1850">
        <v>2.479338842975207E-2</v>
      </c>
      <c r="BW1850">
        <v>1</v>
      </c>
      <c r="BX1850" t="s">
        <v>3134</v>
      </c>
      <c r="BY1850">
        <v>1373</v>
      </c>
      <c r="BZ1850">
        <v>8.8128186453022575E-2</v>
      </c>
      <c r="CA1850">
        <v>0</v>
      </c>
    </row>
    <row r="1851" spans="1:79" customFormat="1" x14ac:dyDescent="0.25">
      <c r="A1851" t="s">
        <v>3139</v>
      </c>
      <c r="B1851" t="s">
        <v>361</v>
      </c>
      <c r="C1851" t="s">
        <v>123</v>
      </c>
      <c r="D1851" t="s">
        <v>44</v>
      </c>
      <c r="E1851">
        <v>2022</v>
      </c>
      <c r="F1851">
        <v>2506</v>
      </c>
      <c r="G1851">
        <v>586</v>
      </c>
      <c r="H1851">
        <v>0</v>
      </c>
      <c r="I1851">
        <v>316</v>
      </c>
      <c r="J1851">
        <v>530</v>
      </c>
      <c r="K1851">
        <v>466</v>
      </c>
      <c r="L1851">
        <v>379</v>
      </c>
      <c r="M1851">
        <v>399</v>
      </c>
      <c r="N1851">
        <v>347</v>
      </c>
      <c r="O1851">
        <v>279</v>
      </c>
      <c r="P1851">
        <v>190</v>
      </c>
      <c r="Q1851">
        <v>88</v>
      </c>
      <c r="R1851">
        <v>54</v>
      </c>
      <c r="S1851">
        <v>44</v>
      </c>
      <c r="T1851">
        <v>0</v>
      </c>
      <c r="U1851">
        <v>1587</v>
      </c>
      <c r="V1851">
        <v>23</v>
      </c>
      <c r="W1851">
        <v>1482</v>
      </c>
      <c r="X1851">
        <v>2105</v>
      </c>
      <c r="Y1851">
        <v>599</v>
      </c>
      <c r="Z1851">
        <v>370</v>
      </c>
      <c r="AA1851">
        <v>18</v>
      </c>
      <c r="AB1851">
        <v>327</v>
      </c>
      <c r="AC1851">
        <v>2314</v>
      </c>
      <c r="AD1851">
        <v>63</v>
      </c>
      <c r="AE1851">
        <v>388</v>
      </c>
      <c r="AF1851">
        <v>61</v>
      </c>
      <c r="AG1851">
        <v>2936</v>
      </c>
      <c r="AH1851">
        <v>54</v>
      </c>
      <c r="AI1851">
        <v>2</v>
      </c>
      <c r="AJ1851">
        <v>39</v>
      </c>
      <c r="AK1851">
        <v>85</v>
      </c>
      <c r="AL1851">
        <v>2990</v>
      </c>
      <c r="AM1851">
        <v>17</v>
      </c>
      <c r="AN1851">
        <v>3092</v>
      </c>
      <c r="AO1851">
        <v>0.81047865459249679</v>
      </c>
      <c r="AP1851">
        <v>0.18952134540750321</v>
      </c>
      <c r="AQ1851">
        <v>0</v>
      </c>
      <c r="AR1851">
        <v>0.10219922380336351</v>
      </c>
      <c r="AS1851">
        <v>0.17141009055627429</v>
      </c>
      <c r="AT1851">
        <v>0.15071151358344109</v>
      </c>
      <c r="AU1851">
        <v>0.1225743855109961</v>
      </c>
      <c r="AV1851">
        <v>0.12904269081500649</v>
      </c>
      <c r="AW1851">
        <v>0.1122250970245796</v>
      </c>
      <c r="AX1851">
        <v>9.0232858990944367E-2</v>
      </c>
      <c r="AY1851">
        <v>6.1448900388098318E-2</v>
      </c>
      <c r="AZ1851">
        <v>2.8460543337645541E-2</v>
      </c>
      <c r="BA1851">
        <v>1.4230271668822771E-2</v>
      </c>
      <c r="BB1851">
        <v>1.746442432082794E-2</v>
      </c>
      <c r="BC1851">
        <v>0</v>
      </c>
      <c r="BD1851">
        <v>0.51326002587322117</v>
      </c>
      <c r="BE1851">
        <v>7.4385510996119019E-3</v>
      </c>
      <c r="BF1851">
        <v>0.47930142302716688</v>
      </c>
      <c r="BG1851">
        <v>0.68078913324708923</v>
      </c>
      <c r="BH1851">
        <v>0.19372574385510999</v>
      </c>
      <c r="BI1851">
        <v>0.1196636481241915</v>
      </c>
      <c r="BJ1851">
        <v>5.8214747736093147E-3</v>
      </c>
      <c r="BK1851">
        <v>0.1057567917205692</v>
      </c>
      <c r="BL1851">
        <v>0.74838292367399739</v>
      </c>
      <c r="BM1851">
        <v>2.0375161707632601E-2</v>
      </c>
      <c r="BN1851">
        <v>0.12548512289780081</v>
      </c>
      <c r="BO1851">
        <v>1.9728331177231561E-2</v>
      </c>
      <c r="BP1851">
        <v>0.94954721862871927</v>
      </c>
      <c r="BQ1851">
        <v>1.746442432082794E-2</v>
      </c>
      <c r="BR1851">
        <v>6.4683053040103498E-4</v>
      </c>
      <c r="BS1851">
        <v>1.2613195342820179E-2</v>
      </c>
      <c r="BT1851">
        <v>2.7490297542043979E-2</v>
      </c>
      <c r="BU1851">
        <v>0.96701164294954722</v>
      </c>
      <c r="BV1851">
        <v>5.4980595084087973E-3</v>
      </c>
      <c r="BW1851">
        <v>1</v>
      </c>
      <c r="BX1851" t="s">
        <v>3140</v>
      </c>
      <c r="BY1851">
        <v>3092</v>
      </c>
      <c r="BZ1851">
        <v>1</v>
      </c>
      <c r="CA1851">
        <v>0</v>
      </c>
    </row>
    <row r="1852" spans="1:79" customFormat="1" x14ac:dyDescent="0.25">
      <c r="A1852" t="s">
        <v>3141</v>
      </c>
      <c r="B1852" t="s">
        <v>361</v>
      </c>
      <c r="C1852" t="s">
        <v>123</v>
      </c>
      <c r="D1852" t="s">
        <v>947</v>
      </c>
      <c r="E1852">
        <v>2022</v>
      </c>
      <c r="F1852" t="s">
        <v>74</v>
      </c>
      <c r="G1852" t="s">
        <v>74</v>
      </c>
      <c r="H1852" t="s">
        <v>74</v>
      </c>
      <c r="I1852" t="s">
        <v>74</v>
      </c>
      <c r="J1852" t="s">
        <v>74</v>
      </c>
      <c r="K1852" t="s">
        <v>74</v>
      </c>
      <c r="L1852" t="s">
        <v>74</v>
      </c>
      <c r="M1852" t="s">
        <v>74</v>
      </c>
      <c r="N1852" t="s">
        <v>74</v>
      </c>
      <c r="O1852" t="s">
        <v>74</v>
      </c>
      <c r="P1852" t="s">
        <v>74</v>
      </c>
      <c r="Q1852" t="s">
        <v>74</v>
      </c>
      <c r="R1852" t="s">
        <v>74</v>
      </c>
      <c r="S1852" t="s">
        <v>74</v>
      </c>
      <c r="T1852" t="s">
        <v>74</v>
      </c>
      <c r="U1852" t="s">
        <v>74</v>
      </c>
      <c r="V1852" t="s">
        <v>74</v>
      </c>
      <c r="W1852" t="s">
        <v>74</v>
      </c>
      <c r="X1852" t="s">
        <v>74</v>
      </c>
      <c r="Y1852" t="s">
        <v>74</v>
      </c>
      <c r="Z1852" t="s">
        <v>74</v>
      </c>
      <c r="AA1852" t="s">
        <v>74</v>
      </c>
      <c r="AB1852" t="s">
        <v>74</v>
      </c>
      <c r="AC1852" t="s">
        <v>74</v>
      </c>
      <c r="AD1852" t="s">
        <v>74</v>
      </c>
      <c r="AE1852" t="s">
        <v>74</v>
      </c>
      <c r="AF1852" t="s">
        <v>74</v>
      </c>
      <c r="AG1852" t="s">
        <v>74</v>
      </c>
      <c r="AH1852" t="s">
        <v>74</v>
      </c>
      <c r="AI1852" t="s">
        <v>74</v>
      </c>
      <c r="AJ1852" t="s">
        <v>74</v>
      </c>
      <c r="AK1852" t="s">
        <v>74</v>
      </c>
      <c r="AL1852" t="s">
        <v>74</v>
      </c>
      <c r="AM1852" t="s">
        <v>74</v>
      </c>
      <c r="AN1852" t="s">
        <v>74</v>
      </c>
      <c r="AO1852" t="s">
        <v>74</v>
      </c>
      <c r="AP1852" t="s">
        <v>74</v>
      </c>
      <c r="AQ1852" t="s">
        <v>74</v>
      </c>
      <c r="AR1852" t="s">
        <v>74</v>
      </c>
      <c r="AS1852" t="s">
        <v>74</v>
      </c>
      <c r="AT1852" t="s">
        <v>74</v>
      </c>
      <c r="AU1852" t="s">
        <v>74</v>
      </c>
      <c r="AV1852" t="s">
        <v>74</v>
      </c>
      <c r="AW1852" t="s">
        <v>74</v>
      </c>
      <c r="AX1852" t="s">
        <v>74</v>
      </c>
      <c r="AY1852" t="s">
        <v>74</v>
      </c>
      <c r="AZ1852" t="s">
        <v>74</v>
      </c>
      <c r="BA1852" t="s">
        <v>74</v>
      </c>
      <c r="BB1852" t="s">
        <v>74</v>
      </c>
      <c r="BC1852" t="s">
        <v>74</v>
      </c>
      <c r="BD1852" t="s">
        <v>74</v>
      </c>
      <c r="BE1852" t="s">
        <v>74</v>
      </c>
      <c r="BF1852" t="s">
        <v>74</v>
      </c>
      <c r="BG1852" t="s">
        <v>74</v>
      </c>
      <c r="BH1852" t="s">
        <v>74</v>
      </c>
      <c r="BI1852" t="s">
        <v>74</v>
      </c>
      <c r="BJ1852" t="s">
        <v>74</v>
      </c>
      <c r="BK1852" t="s">
        <v>74</v>
      </c>
      <c r="BL1852" t="s">
        <v>74</v>
      </c>
      <c r="BM1852" t="s">
        <v>74</v>
      </c>
      <c r="BN1852" t="s">
        <v>74</v>
      </c>
      <c r="BO1852" t="s">
        <v>74</v>
      </c>
      <c r="BP1852" t="s">
        <v>74</v>
      </c>
      <c r="BQ1852" t="s">
        <v>74</v>
      </c>
      <c r="BR1852" t="s">
        <v>74</v>
      </c>
      <c r="BS1852" t="s">
        <v>74</v>
      </c>
      <c r="BT1852" t="s">
        <v>74</v>
      </c>
      <c r="BU1852" t="s">
        <v>74</v>
      </c>
      <c r="BV1852" t="s">
        <v>74</v>
      </c>
      <c r="BW1852" t="s">
        <v>74</v>
      </c>
      <c r="BX1852" t="s">
        <v>3140</v>
      </c>
      <c r="BY1852" t="s">
        <v>74</v>
      </c>
      <c r="BZ1852" t="s">
        <v>74</v>
      </c>
      <c r="CA1852">
        <v>0</v>
      </c>
    </row>
    <row r="1853" spans="1:79" customFormat="1" x14ac:dyDescent="0.25">
      <c r="A1853" t="s">
        <v>3142</v>
      </c>
      <c r="B1853" t="s">
        <v>361</v>
      </c>
      <c r="C1853" t="s">
        <v>123</v>
      </c>
      <c r="D1853" t="s">
        <v>949</v>
      </c>
      <c r="E1853">
        <v>2022</v>
      </c>
      <c r="F1853" t="s">
        <v>74</v>
      </c>
      <c r="G1853" t="s">
        <v>74</v>
      </c>
      <c r="H1853" t="s">
        <v>74</v>
      </c>
      <c r="I1853" t="s">
        <v>74</v>
      </c>
      <c r="J1853" t="s">
        <v>74</v>
      </c>
      <c r="K1853" t="s">
        <v>74</v>
      </c>
      <c r="L1853" t="s">
        <v>74</v>
      </c>
      <c r="M1853" t="s">
        <v>74</v>
      </c>
      <c r="N1853" t="s">
        <v>74</v>
      </c>
      <c r="O1853" t="s">
        <v>74</v>
      </c>
      <c r="P1853" t="s">
        <v>74</v>
      </c>
      <c r="Q1853" t="s">
        <v>74</v>
      </c>
      <c r="R1853" t="s">
        <v>74</v>
      </c>
      <c r="S1853" t="s">
        <v>74</v>
      </c>
      <c r="T1853" t="s">
        <v>74</v>
      </c>
      <c r="U1853" t="s">
        <v>74</v>
      </c>
      <c r="V1853" t="s">
        <v>74</v>
      </c>
      <c r="W1853" t="s">
        <v>74</v>
      </c>
      <c r="X1853" t="s">
        <v>74</v>
      </c>
      <c r="Y1853" t="s">
        <v>74</v>
      </c>
      <c r="Z1853" t="s">
        <v>74</v>
      </c>
      <c r="AA1853" t="s">
        <v>74</v>
      </c>
      <c r="AB1853" t="s">
        <v>74</v>
      </c>
      <c r="AC1853" t="s">
        <v>74</v>
      </c>
      <c r="AD1853" t="s">
        <v>74</v>
      </c>
      <c r="AE1853" t="s">
        <v>74</v>
      </c>
      <c r="AF1853" t="s">
        <v>74</v>
      </c>
      <c r="AG1853" t="s">
        <v>74</v>
      </c>
      <c r="AH1853" t="s">
        <v>74</v>
      </c>
      <c r="AI1853" t="s">
        <v>74</v>
      </c>
      <c r="AJ1853" t="s">
        <v>74</v>
      </c>
      <c r="AK1853" t="s">
        <v>74</v>
      </c>
      <c r="AL1853" t="s">
        <v>74</v>
      </c>
      <c r="AM1853" t="s">
        <v>74</v>
      </c>
      <c r="AN1853" t="s">
        <v>74</v>
      </c>
      <c r="AO1853" t="s">
        <v>74</v>
      </c>
      <c r="AP1853" t="s">
        <v>74</v>
      </c>
      <c r="AQ1853" t="s">
        <v>74</v>
      </c>
      <c r="AR1853" t="s">
        <v>74</v>
      </c>
      <c r="AS1853" t="s">
        <v>74</v>
      </c>
      <c r="AT1853" t="s">
        <v>74</v>
      </c>
      <c r="AU1853" t="s">
        <v>74</v>
      </c>
      <c r="AV1853" t="s">
        <v>74</v>
      </c>
      <c r="AW1853" t="s">
        <v>74</v>
      </c>
      <c r="AX1853" t="s">
        <v>74</v>
      </c>
      <c r="AY1853" t="s">
        <v>74</v>
      </c>
      <c r="AZ1853" t="s">
        <v>74</v>
      </c>
      <c r="BA1853" t="s">
        <v>74</v>
      </c>
      <c r="BB1853" t="s">
        <v>74</v>
      </c>
      <c r="BC1853" t="s">
        <v>74</v>
      </c>
      <c r="BD1853" t="s">
        <v>74</v>
      </c>
      <c r="BE1853" t="s">
        <v>74</v>
      </c>
      <c r="BF1853" t="s">
        <v>74</v>
      </c>
      <c r="BG1853" t="s">
        <v>74</v>
      </c>
      <c r="BH1853" t="s">
        <v>74</v>
      </c>
      <c r="BI1853" t="s">
        <v>74</v>
      </c>
      <c r="BJ1853" t="s">
        <v>74</v>
      </c>
      <c r="BK1853" t="s">
        <v>74</v>
      </c>
      <c r="BL1853" t="s">
        <v>74</v>
      </c>
      <c r="BM1853" t="s">
        <v>74</v>
      </c>
      <c r="BN1853" t="s">
        <v>74</v>
      </c>
      <c r="BO1853" t="s">
        <v>74</v>
      </c>
      <c r="BP1853" t="s">
        <v>74</v>
      </c>
      <c r="BQ1853" t="s">
        <v>74</v>
      </c>
      <c r="BR1853" t="s">
        <v>74</v>
      </c>
      <c r="BS1853" t="s">
        <v>74</v>
      </c>
      <c r="BT1853" t="s">
        <v>74</v>
      </c>
      <c r="BU1853" t="s">
        <v>74</v>
      </c>
      <c r="BV1853" t="s">
        <v>74</v>
      </c>
      <c r="BW1853" t="s">
        <v>74</v>
      </c>
      <c r="BX1853" t="s">
        <v>3140</v>
      </c>
      <c r="BY1853" t="s">
        <v>74</v>
      </c>
      <c r="BZ1853" t="s">
        <v>74</v>
      </c>
      <c r="CA1853">
        <v>0</v>
      </c>
    </row>
    <row r="1854" spans="1:79" customFormat="1" x14ac:dyDescent="0.25">
      <c r="A1854" t="s">
        <v>3143</v>
      </c>
      <c r="B1854" t="s">
        <v>361</v>
      </c>
      <c r="C1854" t="s">
        <v>123</v>
      </c>
      <c r="D1854" t="s">
        <v>951</v>
      </c>
      <c r="E1854">
        <v>2022</v>
      </c>
      <c r="F1854" t="s">
        <v>74</v>
      </c>
      <c r="G1854" t="s">
        <v>74</v>
      </c>
      <c r="H1854" t="s">
        <v>74</v>
      </c>
      <c r="I1854" t="s">
        <v>74</v>
      </c>
      <c r="J1854" t="s">
        <v>74</v>
      </c>
      <c r="K1854" t="s">
        <v>74</v>
      </c>
      <c r="L1854" t="s">
        <v>74</v>
      </c>
      <c r="M1854" t="s">
        <v>74</v>
      </c>
      <c r="N1854" t="s">
        <v>74</v>
      </c>
      <c r="O1854" t="s">
        <v>74</v>
      </c>
      <c r="P1854" t="s">
        <v>74</v>
      </c>
      <c r="Q1854" t="s">
        <v>74</v>
      </c>
      <c r="R1854" t="s">
        <v>74</v>
      </c>
      <c r="S1854" t="s">
        <v>74</v>
      </c>
      <c r="T1854" t="s">
        <v>74</v>
      </c>
      <c r="U1854" t="s">
        <v>74</v>
      </c>
      <c r="V1854" t="s">
        <v>74</v>
      </c>
      <c r="W1854" t="s">
        <v>74</v>
      </c>
      <c r="X1854" t="s">
        <v>74</v>
      </c>
      <c r="Y1854" t="s">
        <v>74</v>
      </c>
      <c r="Z1854" t="s">
        <v>74</v>
      </c>
      <c r="AA1854" t="s">
        <v>74</v>
      </c>
      <c r="AB1854" t="s">
        <v>74</v>
      </c>
      <c r="AC1854" t="s">
        <v>74</v>
      </c>
      <c r="AD1854" t="s">
        <v>74</v>
      </c>
      <c r="AE1854" t="s">
        <v>74</v>
      </c>
      <c r="AF1854" t="s">
        <v>74</v>
      </c>
      <c r="AG1854" t="s">
        <v>74</v>
      </c>
      <c r="AH1854" t="s">
        <v>74</v>
      </c>
      <c r="AI1854" t="s">
        <v>74</v>
      </c>
      <c r="AJ1854" t="s">
        <v>74</v>
      </c>
      <c r="AK1854" t="s">
        <v>74</v>
      </c>
      <c r="AL1854" t="s">
        <v>74</v>
      </c>
      <c r="AM1854" t="s">
        <v>74</v>
      </c>
      <c r="AN1854" t="s">
        <v>74</v>
      </c>
      <c r="AO1854" t="s">
        <v>74</v>
      </c>
      <c r="AP1854" t="s">
        <v>74</v>
      </c>
      <c r="AQ1854" t="s">
        <v>74</v>
      </c>
      <c r="AR1854" t="s">
        <v>74</v>
      </c>
      <c r="AS1854" t="s">
        <v>74</v>
      </c>
      <c r="AT1854" t="s">
        <v>74</v>
      </c>
      <c r="AU1854" t="s">
        <v>74</v>
      </c>
      <c r="AV1854" t="s">
        <v>74</v>
      </c>
      <c r="AW1854" t="s">
        <v>74</v>
      </c>
      <c r="AX1854" t="s">
        <v>74</v>
      </c>
      <c r="AY1854" t="s">
        <v>74</v>
      </c>
      <c r="AZ1854" t="s">
        <v>74</v>
      </c>
      <c r="BA1854" t="s">
        <v>74</v>
      </c>
      <c r="BB1854" t="s">
        <v>74</v>
      </c>
      <c r="BC1854" t="s">
        <v>74</v>
      </c>
      <c r="BD1854" t="s">
        <v>74</v>
      </c>
      <c r="BE1854" t="s">
        <v>74</v>
      </c>
      <c r="BF1854" t="s">
        <v>74</v>
      </c>
      <c r="BG1854" t="s">
        <v>74</v>
      </c>
      <c r="BH1854" t="s">
        <v>74</v>
      </c>
      <c r="BI1854" t="s">
        <v>74</v>
      </c>
      <c r="BJ1854" t="s">
        <v>74</v>
      </c>
      <c r="BK1854" t="s">
        <v>74</v>
      </c>
      <c r="BL1854" t="s">
        <v>74</v>
      </c>
      <c r="BM1854" t="s">
        <v>74</v>
      </c>
      <c r="BN1854" t="s">
        <v>74</v>
      </c>
      <c r="BO1854" t="s">
        <v>74</v>
      </c>
      <c r="BP1854" t="s">
        <v>74</v>
      </c>
      <c r="BQ1854" t="s">
        <v>74</v>
      </c>
      <c r="BR1854" t="s">
        <v>74</v>
      </c>
      <c r="BS1854" t="s">
        <v>74</v>
      </c>
      <c r="BT1854" t="s">
        <v>74</v>
      </c>
      <c r="BU1854" t="s">
        <v>74</v>
      </c>
      <c r="BV1854" t="s">
        <v>74</v>
      </c>
      <c r="BW1854" t="s">
        <v>74</v>
      </c>
      <c r="BX1854" t="s">
        <v>3140</v>
      </c>
      <c r="BY1854" t="s">
        <v>74</v>
      </c>
      <c r="BZ1854" t="s">
        <v>74</v>
      </c>
      <c r="CA1854">
        <v>0</v>
      </c>
    </row>
    <row r="1855" spans="1:79" customFormat="1" x14ac:dyDescent="0.25">
      <c r="A1855" t="s">
        <v>3144</v>
      </c>
      <c r="B1855" t="s">
        <v>361</v>
      </c>
      <c r="C1855" t="s">
        <v>123</v>
      </c>
      <c r="D1855" t="s">
        <v>953</v>
      </c>
      <c r="E1855">
        <v>2022</v>
      </c>
      <c r="F1855" t="s">
        <v>74</v>
      </c>
      <c r="G1855" t="s">
        <v>74</v>
      </c>
      <c r="H1855" t="s">
        <v>74</v>
      </c>
      <c r="I1855" t="s">
        <v>74</v>
      </c>
      <c r="J1855" t="s">
        <v>74</v>
      </c>
      <c r="K1855" t="s">
        <v>74</v>
      </c>
      <c r="L1855" t="s">
        <v>74</v>
      </c>
      <c r="M1855" t="s">
        <v>74</v>
      </c>
      <c r="N1855" t="s">
        <v>74</v>
      </c>
      <c r="O1855" t="s">
        <v>74</v>
      </c>
      <c r="P1855" t="s">
        <v>74</v>
      </c>
      <c r="Q1855" t="s">
        <v>74</v>
      </c>
      <c r="R1855" t="s">
        <v>74</v>
      </c>
      <c r="S1855" t="s">
        <v>74</v>
      </c>
      <c r="T1855" t="s">
        <v>74</v>
      </c>
      <c r="U1855" t="s">
        <v>74</v>
      </c>
      <c r="V1855" t="s">
        <v>74</v>
      </c>
      <c r="W1855" t="s">
        <v>74</v>
      </c>
      <c r="X1855" t="s">
        <v>74</v>
      </c>
      <c r="Y1855" t="s">
        <v>74</v>
      </c>
      <c r="Z1855" t="s">
        <v>74</v>
      </c>
      <c r="AA1855" t="s">
        <v>74</v>
      </c>
      <c r="AB1855" t="s">
        <v>74</v>
      </c>
      <c r="AC1855" t="s">
        <v>74</v>
      </c>
      <c r="AD1855" t="s">
        <v>74</v>
      </c>
      <c r="AE1855" t="s">
        <v>74</v>
      </c>
      <c r="AF1855" t="s">
        <v>74</v>
      </c>
      <c r="AG1855" t="s">
        <v>74</v>
      </c>
      <c r="AH1855" t="s">
        <v>74</v>
      </c>
      <c r="AI1855" t="s">
        <v>74</v>
      </c>
      <c r="AJ1855" t="s">
        <v>74</v>
      </c>
      <c r="AK1855" t="s">
        <v>74</v>
      </c>
      <c r="AL1855" t="s">
        <v>74</v>
      </c>
      <c r="AM1855" t="s">
        <v>74</v>
      </c>
      <c r="AN1855" t="s">
        <v>74</v>
      </c>
      <c r="AO1855" t="s">
        <v>74</v>
      </c>
      <c r="AP1855" t="s">
        <v>74</v>
      </c>
      <c r="AQ1855" t="s">
        <v>74</v>
      </c>
      <c r="AR1855" t="s">
        <v>74</v>
      </c>
      <c r="AS1855" t="s">
        <v>74</v>
      </c>
      <c r="AT1855" t="s">
        <v>74</v>
      </c>
      <c r="AU1855" t="s">
        <v>74</v>
      </c>
      <c r="AV1855" t="s">
        <v>74</v>
      </c>
      <c r="AW1855" t="s">
        <v>74</v>
      </c>
      <c r="AX1855" t="s">
        <v>74</v>
      </c>
      <c r="AY1855" t="s">
        <v>74</v>
      </c>
      <c r="AZ1855" t="s">
        <v>74</v>
      </c>
      <c r="BA1855" t="s">
        <v>74</v>
      </c>
      <c r="BB1855" t="s">
        <v>74</v>
      </c>
      <c r="BC1855" t="s">
        <v>74</v>
      </c>
      <c r="BD1855" t="s">
        <v>74</v>
      </c>
      <c r="BE1855" t="s">
        <v>74</v>
      </c>
      <c r="BF1855" t="s">
        <v>74</v>
      </c>
      <c r="BG1855" t="s">
        <v>74</v>
      </c>
      <c r="BH1855" t="s">
        <v>74</v>
      </c>
      <c r="BI1855" t="s">
        <v>74</v>
      </c>
      <c r="BJ1855" t="s">
        <v>74</v>
      </c>
      <c r="BK1855" t="s">
        <v>74</v>
      </c>
      <c r="BL1855" t="s">
        <v>74</v>
      </c>
      <c r="BM1855" t="s">
        <v>74</v>
      </c>
      <c r="BN1855" t="s">
        <v>74</v>
      </c>
      <c r="BO1855" t="s">
        <v>74</v>
      </c>
      <c r="BP1855" t="s">
        <v>74</v>
      </c>
      <c r="BQ1855" t="s">
        <v>74</v>
      </c>
      <c r="BR1855" t="s">
        <v>74</v>
      </c>
      <c r="BS1855" t="s">
        <v>74</v>
      </c>
      <c r="BT1855" t="s">
        <v>74</v>
      </c>
      <c r="BU1855" t="s">
        <v>74</v>
      </c>
      <c r="BV1855" t="s">
        <v>74</v>
      </c>
      <c r="BW1855" t="s">
        <v>74</v>
      </c>
      <c r="BX1855" t="s">
        <v>3140</v>
      </c>
      <c r="BY1855" t="s">
        <v>74</v>
      </c>
      <c r="BZ1855" t="s">
        <v>74</v>
      </c>
      <c r="CA1855">
        <v>0</v>
      </c>
    </row>
    <row r="1856" spans="1:79" customFormat="1" x14ac:dyDescent="0.25">
      <c r="A1856" t="s">
        <v>3145</v>
      </c>
      <c r="B1856" t="s">
        <v>361</v>
      </c>
      <c r="C1856" t="s">
        <v>123</v>
      </c>
      <c r="D1856" t="s">
        <v>961</v>
      </c>
      <c r="E1856">
        <v>2022</v>
      </c>
      <c r="F1856" t="s">
        <v>74</v>
      </c>
      <c r="G1856" t="s">
        <v>74</v>
      </c>
      <c r="H1856" t="s">
        <v>74</v>
      </c>
      <c r="I1856" t="s">
        <v>74</v>
      </c>
      <c r="J1856" t="s">
        <v>74</v>
      </c>
      <c r="K1856" t="s">
        <v>74</v>
      </c>
      <c r="L1856" t="s">
        <v>74</v>
      </c>
      <c r="M1856" t="s">
        <v>74</v>
      </c>
      <c r="N1856" t="s">
        <v>74</v>
      </c>
      <c r="O1856" t="s">
        <v>74</v>
      </c>
      <c r="P1856" t="s">
        <v>74</v>
      </c>
      <c r="Q1856" t="s">
        <v>74</v>
      </c>
      <c r="R1856" t="s">
        <v>74</v>
      </c>
      <c r="S1856" t="s">
        <v>74</v>
      </c>
      <c r="T1856" t="s">
        <v>74</v>
      </c>
      <c r="U1856" t="s">
        <v>74</v>
      </c>
      <c r="V1856" t="s">
        <v>74</v>
      </c>
      <c r="W1856" t="s">
        <v>74</v>
      </c>
      <c r="X1856" t="s">
        <v>74</v>
      </c>
      <c r="Y1856" t="s">
        <v>74</v>
      </c>
      <c r="Z1856" t="s">
        <v>74</v>
      </c>
      <c r="AA1856" t="s">
        <v>74</v>
      </c>
      <c r="AB1856" t="s">
        <v>74</v>
      </c>
      <c r="AC1856" t="s">
        <v>74</v>
      </c>
      <c r="AD1856" t="s">
        <v>74</v>
      </c>
      <c r="AE1856" t="s">
        <v>74</v>
      </c>
      <c r="AF1856" t="s">
        <v>74</v>
      </c>
      <c r="AG1856" t="s">
        <v>74</v>
      </c>
      <c r="AH1856" t="s">
        <v>74</v>
      </c>
      <c r="AI1856" t="s">
        <v>74</v>
      </c>
      <c r="AJ1856" t="s">
        <v>74</v>
      </c>
      <c r="AK1856" t="s">
        <v>74</v>
      </c>
      <c r="AL1856" t="s">
        <v>74</v>
      </c>
      <c r="AM1856" t="s">
        <v>74</v>
      </c>
      <c r="AN1856" t="s">
        <v>74</v>
      </c>
      <c r="AO1856" t="s">
        <v>74</v>
      </c>
      <c r="AP1856" t="s">
        <v>74</v>
      </c>
      <c r="AQ1856" t="s">
        <v>74</v>
      </c>
      <c r="AR1856" t="s">
        <v>74</v>
      </c>
      <c r="AS1856" t="s">
        <v>74</v>
      </c>
      <c r="AT1856" t="s">
        <v>74</v>
      </c>
      <c r="AU1856" t="s">
        <v>74</v>
      </c>
      <c r="AV1856" t="s">
        <v>74</v>
      </c>
      <c r="AW1856" t="s">
        <v>74</v>
      </c>
      <c r="AX1856" t="s">
        <v>74</v>
      </c>
      <c r="AY1856" t="s">
        <v>74</v>
      </c>
      <c r="AZ1856" t="s">
        <v>74</v>
      </c>
      <c r="BA1856" t="s">
        <v>74</v>
      </c>
      <c r="BB1856" t="s">
        <v>74</v>
      </c>
      <c r="BC1856" t="s">
        <v>74</v>
      </c>
      <c r="BD1856" t="s">
        <v>74</v>
      </c>
      <c r="BE1856" t="s">
        <v>74</v>
      </c>
      <c r="BF1856" t="s">
        <v>74</v>
      </c>
      <c r="BG1856" t="s">
        <v>74</v>
      </c>
      <c r="BH1856" t="s">
        <v>74</v>
      </c>
      <c r="BI1856" t="s">
        <v>74</v>
      </c>
      <c r="BJ1856" t="s">
        <v>74</v>
      </c>
      <c r="BK1856" t="s">
        <v>74</v>
      </c>
      <c r="BL1856" t="s">
        <v>74</v>
      </c>
      <c r="BM1856" t="s">
        <v>74</v>
      </c>
      <c r="BN1856" t="s">
        <v>74</v>
      </c>
      <c r="BO1856" t="s">
        <v>74</v>
      </c>
      <c r="BP1856" t="s">
        <v>74</v>
      </c>
      <c r="BQ1856" t="s">
        <v>74</v>
      </c>
      <c r="BR1856" t="s">
        <v>74</v>
      </c>
      <c r="BS1856" t="s">
        <v>74</v>
      </c>
      <c r="BT1856" t="s">
        <v>74</v>
      </c>
      <c r="BU1856" t="s">
        <v>74</v>
      </c>
      <c r="BV1856" t="s">
        <v>74</v>
      </c>
      <c r="BW1856" t="s">
        <v>74</v>
      </c>
      <c r="BX1856" t="s">
        <v>3140</v>
      </c>
      <c r="BY1856" t="s">
        <v>74</v>
      </c>
      <c r="BZ1856" t="s">
        <v>74</v>
      </c>
      <c r="CA1856">
        <v>0</v>
      </c>
    </row>
    <row r="1857" spans="1:79" customFormat="1" x14ac:dyDescent="0.25">
      <c r="A1857" t="s">
        <v>3146</v>
      </c>
      <c r="B1857" t="s">
        <v>361</v>
      </c>
      <c r="C1857" t="s">
        <v>369</v>
      </c>
      <c r="D1857" t="s">
        <v>44</v>
      </c>
      <c r="E1857">
        <v>2022</v>
      </c>
      <c r="F1857">
        <v>877</v>
      </c>
      <c r="G1857">
        <v>168</v>
      </c>
      <c r="H1857">
        <v>0</v>
      </c>
      <c r="I1857">
        <v>147</v>
      </c>
      <c r="J1857">
        <v>242</v>
      </c>
      <c r="K1857">
        <v>135</v>
      </c>
      <c r="L1857">
        <v>112</v>
      </c>
      <c r="M1857">
        <v>83</v>
      </c>
      <c r="N1857">
        <v>89</v>
      </c>
      <c r="O1857">
        <v>105</v>
      </c>
      <c r="P1857">
        <v>69</v>
      </c>
      <c r="Q1857">
        <v>44</v>
      </c>
      <c r="R1857">
        <v>10</v>
      </c>
      <c r="S1857">
        <v>9</v>
      </c>
      <c r="T1857">
        <v>0</v>
      </c>
      <c r="U1857">
        <v>1027</v>
      </c>
      <c r="V1857">
        <v>18</v>
      </c>
      <c r="W1857">
        <v>0</v>
      </c>
      <c r="X1857">
        <v>617</v>
      </c>
      <c r="Y1857">
        <v>353</v>
      </c>
      <c r="Z1857">
        <v>75</v>
      </c>
      <c r="AA1857">
        <v>0</v>
      </c>
      <c r="AB1857">
        <v>59</v>
      </c>
      <c r="AC1857">
        <v>809</v>
      </c>
      <c r="AD1857">
        <v>1</v>
      </c>
      <c r="AE1857">
        <v>176</v>
      </c>
      <c r="AF1857">
        <v>74</v>
      </c>
      <c r="AG1857">
        <v>928</v>
      </c>
      <c r="AH1857">
        <v>40</v>
      </c>
      <c r="AI1857">
        <v>2</v>
      </c>
      <c r="AJ1857">
        <v>1</v>
      </c>
      <c r="AK1857">
        <v>270</v>
      </c>
      <c r="AL1857">
        <v>763</v>
      </c>
      <c r="AM1857">
        <v>12</v>
      </c>
      <c r="AN1857">
        <v>1045</v>
      </c>
      <c r="AO1857">
        <v>0.83923444976076556</v>
      </c>
      <c r="AP1857">
        <v>0.16076555023923439</v>
      </c>
      <c r="AQ1857">
        <v>0</v>
      </c>
      <c r="AR1857">
        <v>0.14066985645933011</v>
      </c>
      <c r="AS1857">
        <v>0.23157894736842111</v>
      </c>
      <c r="AT1857">
        <v>0.12918660287081341</v>
      </c>
      <c r="AU1857">
        <v>0.107177033492823</v>
      </c>
      <c r="AV1857">
        <v>7.9425837320574164E-2</v>
      </c>
      <c r="AW1857">
        <v>8.5167464114832531E-2</v>
      </c>
      <c r="AX1857">
        <v>0.1004784688995215</v>
      </c>
      <c r="AY1857">
        <v>6.6028708133971298E-2</v>
      </c>
      <c r="AZ1857">
        <v>4.2105263157894743E-2</v>
      </c>
      <c r="BA1857">
        <v>8.6124401913875593E-3</v>
      </c>
      <c r="BB1857">
        <v>9.5693779904306216E-3</v>
      </c>
      <c r="BC1857">
        <v>0</v>
      </c>
      <c r="BD1857">
        <v>0.98277511961722486</v>
      </c>
      <c r="BE1857">
        <v>1.7224880382775119E-2</v>
      </c>
      <c r="BF1857">
        <v>0</v>
      </c>
      <c r="BG1857">
        <v>0.59043062200956942</v>
      </c>
      <c r="BH1857">
        <v>0.33779904306220088</v>
      </c>
      <c r="BI1857">
        <v>7.1770334928229665E-2</v>
      </c>
      <c r="BJ1857">
        <v>0</v>
      </c>
      <c r="BK1857">
        <v>5.6459330143540667E-2</v>
      </c>
      <c r="BL1857">
        <v>0.77416267942583727</v>
      </c>
      <c r="BM1857">
        <v>9.5693779904306223E-4</v>
      </c>
      <c r="BN1857">
        <v>0.16842105263157889</v>
      </c>
      <c r="BO1857">
        <v>7.0813397129186606E-2</v>
      </c>
      <c r="BP1857">
        <v>0.88803827751196174</v>
      </c>
      <c r="BQ1857">
        <v>3.8277511961722487E-2</v>
      </c>
      <c r="BR1857">
        <v>1.913875598086124E-3</v>
      </c>
      <c r="BS1857">
        <v>9.5693779904306223E-4</v>
      </c>
      <c r="BT1857">
        <v>0.25837320574162681</v>
      </c>
      <c r="BU1857">
        <v>0.73014354066985643</v>
      </c>
      <c r="BV1857">
        <v>1.148325358851675E-2</v>
      </c>
      <c r="BW1857">
        <v>1</v>
      </c>
      <c r="BX1857" t="s">
        <v>3147</v>
      </c>
      <c r="BY1857">
        <v>1045</v>
      </c>
      <c r="BZ1857">
        <v>1</v>
      </c>
      <c r="CA1857">
        <v>0</v>
      </c>
    </row>
    <row r="1858" spans="1:79" customFormat="1" x14ac:dyDescent="0.25">
      <c r="A1858" t="s">
        <v>3148</v>
      </c>
      <c r="B1858" t="s">
        <v>361</v>
      </c>
      <c r="C1858" t="s">
        <v>369</v>
      </c>
      <c r="D1858" t="s">
        <v>947</v>
      </c>
      <c r="E1858">
        <v>2022</v>
      </c>
      <c r="F1858">
        <v>255</v>
      </c>
      <c r="G1858">
        <v>35</v>
      </c>
      <c r="H1858">
        <v>0</v>
      </c>
      <c r="I1858">
        <v>31</v>
      </c>
      <c r="J1858">
        <v>75</v>
      </c>
      <c r="K1858">
        <v>37</v>
      </c>
      <c r="L1858">
        <v>24</v>
      </c>
      <c r="M1858">
        <v>24</v>
      </c>
      <c r="N1858">
        <v>28</v>
      </c>
      <c r="O1858">
        <v>34</v>
      </c>
      <c r="P1858">
        <v>21</v>
      </c>
      <c r="Q1858">
        <v>11</v>
      </c>
      <c r="R1858">
        <v>2</v>
      </c>
      <c r="S1858">
        <v>3</v>
      </c>
      <c r="T1858">
        <v>0</v>
      </c>
      <c r="U1858">
        <v>288</v>
      </c>
      <c r="V1858">
        <v>2</v>
      </c>
      <c r="W1858">
        <v>0</v>
      </c>
      <c r="X1858">
        <v>207</v>
      </c>
      <c r="Y1858">
        <v>69</v>
      </c>
      <c r="Z1858">
        <v>14</v>
      </c>
      <c r="AA1858">
        <v>0</v>
      </c>
      <c r="AB1858">
        <v>14</v>
      </c>
      <c r="AC1858">
        <v>222</v>
      </c>
      <c r="AD1858">
        <v>0</v>
      </c>
      <c r="AE1858">
        <v>54</v>
      </c>
      <c r="AF1858">
        <v>18</v>
      </c>
      <c r="AG1858">
        <v>268</v>
      </c>
      <c r="AH1858">
        <v>4</v>
      </c>
      <c r="AI1858">
        <v>0</v>
      </c>
      <c r="AJ1858">
        <v>0</v>
      </c>
      <c r="AK1858">
        <v>61</v>
      </c>
      <c r="AL1858">
        <v>227</v>
      </c>
      <c r="AM1858">
        <v>2</v>
      </c>
      <c r="AN1858">
        <v>290</v>
      </c>
      <c r="AO1858">
        <v>0.87931034482758619</v>
      </c>
      <c r="AP1858">
        <v>0.1206896551724138</v>
      </c>
      <c r="AQ1858">
        <v>0</v>
      </c>
      <c r="AR1858">
        <v>0.10689655172413789</v>
      </c>
      <c r="AS1858">
        <v>0.25862068965517238</v>
      </c>
      <c r="AT1858">
        <v>0.1275862068965517</v>
      </c>
      <c r="AU1858">
        <v>8.2758620689655171E-2</v>
      </c>
      <c r="AV1858">
        <v>8.2758620689655171E-2</v>
      </c>
      <c r="AW1858">
        <v>9.6551724137931033E-2</v>
      </c>
      <c r="AX1858">
        <v>0.1172413793103448</v>
      </c>
      <c r="AY1858">
        <v>7.2413793103448282E-2</v>
      </c>
      <c r="AZ1858">
        <v>3.793103448275862E-2</v>
      </c>
      <c r="BA1858">
        <v>1.03448275862069E-2</v>
      </c>
      <c r="BB1858">
        <v>6.8965517241379309E-3</v>
      </c>
      <c r="BC1858">
        <v>0</v>
      </c>
      <c r="BD1858">
        <v>0.99310344827586206</v>
      </c>
      <c r="BE1858">
        <v>6.8965517241379309E-3</v>
      </c>
      <c r="BF1858">
        <v>0</v>
      </c>
      <c r="BG1858">
        <v>0.71379310344827585</v>
      </c>
      <c r="BH1858">
        <v>0.2379310344827586</v>
      </c>
      <c r="BI1858">
        <v>4.8275862068965517E-2</v>
      </c>
      <c r="BJ1858">
        <v>0</v>
      </c>
      <c r="BK1858">
        <v>4.8275862068965517E-2</v>
      </c>
      <c r="BL1858">
        <v>0.76551724137931032</v>
      </c>
      <c r="BM1858">
        <v>0</v>
      </c>
      <c r="BN1858">
        <v>0.18620689655172409</v>
      </c>
      <c r="BO1858">
        <v>6.2068965517241378E-2</v>
      </c>
      <c r="BP1858">
        <v>0.92413793103448272</v>
      </c>
      <c r="BQ1858">
        <v>1.379310344827586E-2</v>
      </c>
      <c r="BR1858">
        <v>0</v>
      </c>
      <c r="BS1858">
        <v>0</v>
      </c>
      <c r="BT1858">
        <v>0.2103448275862069</v>
      </c>
      <c r="BU1858">
        <v>0.78275862068965518</v>
      </c>
      <c r="BV1858">
        <v>6.8965517241379309E-3</v>
      </c>
      <c r="BW1858">
        <v>1</v>
      </c>
      <c r="BX1858" t="s">
        <v>3147</v>
      </c>
      <c r="BY1858">
        <v>1045</v>
      </c>
      <c r="BZ1858">
        <v>0.27751196172248799</v>
      </c>
      <c r="CA1858">
        <v>0</v>
      </c>
    </row>
    <row r="1859" spans="1:79" customFormat="1" x14ac:dyDescent="0.25">
      <c r="A1859" t="s">
        <v>3149</v>
      </c>
      <c r="B1859" t="s">
        <v>361</v>
      </c>
      <c r="C1859" t="s">
        <v>369</v>
      </c>
      <c r="D1859" t="s">
        <v>949</v>
      </c>
      <c r="E1859">
        <v>2022</v>
      </c>
      <c r="F1859">
        <v>370</v>
      </c>
      <c r="G1859">
        <v>82</v>
      </c>
      <c r="H1859">
        <v>0</v>
      </c>
      <c r="I1859">
        <v>90</v>
      </c>
      <c r="J1859">
        <v>123</v>
      </c>
      <c r="K1859">
        <v>56</v>
      </c>
      <c r="L1859">
        <v>49</v>
      </c>
      <c r="M1859">
        <v>26</v>
      </c>
      <c r="N1859">
        <v>27</v>
      </c>
      <c r="O1859">
        <v>33</v>
      </c>
      <c r="P1859">
        <v>24</v>
      </c>
      <c r="Q1859">
        <v>15</v>
      </c>
      <c r="R1859">
        <v>3</v>
      </c>
      <c r="S1859">
        <v>6</v>
      </c>
      <c r="T1859">
        <v>0</v>
      </c>
      <c r="U1859">
        <v>443</v>
      </c>
      <c r="V1859">
        <v>9</v>
      </c>
      <c r="W1859">
        <v>0</v>
      </c>
      <c r="X1859">
        <v>222</v>
      </c>
      <c r="Y1859">
        <v>201</v>
      </c>
      <c r="Z1859">
        <v>29</v>
      </c>
      <c r="AA1859">
        <v>0</v>
      </c>
      <c r="AB1859">
        <v>16</v>
      </c>
      <c r="AC1859">
        <v>404</v>
      </c>
      <c r="AD1859">
        <v>0</v>
      </c>
      <c r="AE1859">
        <v>32</v>
      </c>
      <c r="AF1859">
        <v>17</v>
      </c>
      <c r="AG1859">
        <v>429</v>
      </c>
      <c r="AH1859">
        <v>6</v>
      </c>
      <c r="AI1859">
        <v>0</v>
      </c>
      <c r="AJ1859">
        <v>0</v>
      </c>
      <c r="AK1859">
        <v>145</v>
      </c>
      <c r="AL1859">
        <v>306</v>
      </c>
      <c r="AM1859">
        <v>1</v>
      </c>
      <c r="AN1859">
        <v>452</v>
      </c>
      <c r="AO1859">
        <v>0.81858407079646023</v>
      </c>
      <c r="AP1859">
        <v>0.1814159292035398</v>
      </c>
      <c r="AQ1859">
        <v>0</v>
      </c>
      <c r="AR1859">
        <v>0.19911504424778759</v>
      </c>
      <c r="AS1859">
        <v>0.27212389380530971</v>
      </c>
      <c r="AT1859">
        <v>0.1238938053097345</v>
      </c>
      <c r="AU1859">
        <v>0.1084070796460177</v>
      </c>
      <c r="AV1859">
        <v>5.7522123893805309E-2</v>
      </c>
      <c r="AW1859">
        <v>5.9734513274336293E-2</v>
      </c>
      <c r="AX1859">
        <v>7.3008849557522126E-2</v>
      </c>
      <c r="AY1859">
        <v>5.3097345132743362E-2</v>
      </c>
      <c r="AZ1859">
        <v>3.3185840707964598E-2</v>
      </c>
      <c r="BA1859">
        <v>1.3274336283185841E-2</v>
      </c>
      <c r="BB1859">
        <v>6.6371681415929203E-3</v>
      </c>
      <c r="BC1859">
        <v>0</v>
      </c>
      <c r="BD1859">
        <v>0.98008849557522126</v>
      </c>
      <c r="BE1859">
        <v>1.9911504424778761E-2</v>
      </c>
      <c r="BF1859">
        <v>0</v>
      </c>
      <c r="BG1859">
        <v>0.49115044247787609</v>
      </c>
      <c r="BH1859">
        <v>0.44469026548672569</v>
      </c>
      <c r="BI1859">
        <v>6.4159292035398233E-2</v>
      </c>
      <c r="BJ1859">
        <v>0</v>
      </c>
      <c r="BK1859">
        <v>3.5398230088495568E-2</v>
      </c>
      <c r="BL1859">
        <v>0.89380530973451322</v>
      </c>
      <c r="BM1859">
        <v>0</v>
      </c>
      <c r="BN1859">
        <v>7.0796460176991149E-2</v>
      </c>
      <c r="BO1859">
        <v>3.7610619469026552E-2</v>
      </c>
      <c r="BP1859">
        <v>0.94911504424778759</v>
      </c>
      <c r="BQ1859">
        <v>1.3274336283185841E-2</v>
      </c>
      <c r="BR1859">
        <v>0</v>
      </c>
      <c r="BS1859">
        <v>0</v>
      </c>
      <c r="BT1859">
        <v>0.32079646017699109</v>
      </c>
      <c r="BU1859">
        <v>0.67699115044247793</v>
      </c>
      <c r="BV1859">
        <v>2.212389380530973E-3</v>
      </c>
      <c r="BW1859">
        <v>1</v>
      </c>
      <c r="BX1859" t="s">
        <v>3147</v>
      </c>
      <c r="BY1859">
        <v>1045</v>
      </c>
      <c r="BZ1859">
        <v>0.43253588516746411</v>
      </c>
      <c r="CA1859">
        <v>0</v>
      </c>
    </row>
    <row r="1860" spans="1:79" customFormat="1" x14ac:dyDescent="0.25">
      <c r="A1860" t="s">
        <v>3150</v>
      </c>
      <c r="B1860" t="s">
        <v>361</v>
      </c>
      <c r="C1860" t="s">
        <v>369</v>
      </c>
      <c r="D1860" t="s">
        <v>951</v>
      </c>
      <c r="E1860">
        <v>2022</v>
      </c>
      <c r="F1860">
        <v>82</v>
      </c>
      <c r="G1860">
        <v>23</v>
      </c>
      <c r="H1860">
        <v>0</v>
      </c>
      <c r="I1860">
        <v>13</v>
      </c>
      <c r="J1860">
        <v>13</v>
      </c>
      <c r="K1860">
        <v>14</v>
      </c>
      <c r="L1860">
        <v>13</v>
      </c>
      <c r="M1860">
        <v>9</v>
      </c>
      <c r="N1860">
        <v>17</v>
      </c>
      <c r="O1860">
        <v>9</v>
      </c>
      <c r="P1860">
        <v>12</v>
      </c>
      <c r="Q1860">
        <v>4</v>
      </c>
      <c r="R1860">
        <v>1</v>
      </c>
      <c r="S1860">
        <v>0</v>
      </c>
      <c r="T1860">
        <v>0</v>
      </c>
      <c r="U1860">
        <v>101</v>
      </c>
      <c r="V1860">
        <v>4</v>
      </c>
      <c r="W1860">
        <v>0</v>
      </c>
      <c r="X1860">
        <v>47</v>
      </c>
      <c r="Y1860">
        <v>46</v>
      </c>
      <c r="Z1860">
        <v>12</v>
      </c>
      <c r="AA1860">
        <v>0</v>
      </c>
      <c r="AB1860">
        <v>14</v>
      </c>
      <c r="AC1860">
        <v>79</v>
      </c>
      <c r="AD1860">
        <v>0</v>
      </c>
      <c r="AE1860">
        <v>12</v>
      </c>
      <c r="AF1860">
        <v>16</v>
      </c>
      <c r="AG1860">
        <v>88</v>
      </c>
      <c r="AH1860">
        <v>1</v>
      </c>
      <c r="AI1860">
        <v>0</v>
      </c>
      <c r="AJ1860">
        <v>0</v>
      </c>
      <c r="AK1860">
        <v>26</v>
      </c>
      <c r="AL1860">
        <v>79</v>
      </c>
      <c r="AM1860">
        <v>0</v>
      </c>
      <c r="AN1860">
        <v>105</v>
      </c>
      <c r="AO1860">
        <v>0.78095238095238095</v>
      </c>
      <c r="AP1860">
        <v>0.21904761904761899</v>
      </c>
      <c r="AQ1860">
        <v>0</v>
      </c>
      <c r="AR1860">
        <v>0.1238095238095238</v>
      </c>
      <c r="AS1860">
        <v>0.1238095238095238</v>
      </c>
      <c r="AT1860">
        <v>0.1333333333333333</v>
      </c>
      <c r="AU1860">
        <v>0.1238095238095238</v>
      </c>
      <c r="AV1860">
        <v>8.5714285714285715E-2</v>
      </c>
      <c r="AW1860">
        <v>0.16190476190476191</v>
      </c>
      <c r="AX1860">
        <v>8.5714285714285715E-2</v>
      </c>
      <c r="AY1860">
        <v>0.1142857142857143</v>
      </c>
      <c r="AZ1860">
        <v>3.8095238095238099E-2</v>
      </c>
      <c r="BA1860">
        <v>0</v>
      </c>
      <c r="BB1860">
        <v>9.5238095238095247E-3</v>
      </c>
      <c r="BC1860">
        <v>0</v>
      </c>
      <c r="BD1860">
        <v>0.96190476190476193</v>
      </c>
      <c r="BE1860">
        <v>3.8095238095238099E-2</v>
      </c>
      <c r="BF1860">
        <v>0</v>
      </c>
      <c r="BG1860">
        <v>0.44761904761904758</v>
      </c>
      <c r="BH1860">
        <v>0.43809523809523809</v>
      </c>
      <c r="BI1860">
        <v>0.1142857142857143</v>
      </c>
      <c r="BJ1860">
        <v>0</v>
      </c>
      <c r="BK1860">
        <v>0.1333333333333333</v>
      </c>
      <c r="BL1860">
        <v>0.75238095238095237</v>
      </c>
      <c r="BM1860">
        <v>0</v>
      </c>
      <c r="BN1860">
        <v>0.1142857142857143</v>
      </c>
      <c r="BO1860">
        <v>0.15238095238095239</v>
      </c>
      <c r="BP1860">
        <v>0.83809523809523812</v>
      </c>
      <c r="BQ1860">
        <v>9.5238095238095247E-3</v>
      </c>
      <c r="BR1860">
        <v>0</v>
      </c>
      <c r="BS1860">
        <v>0</v>
      </c>
      <c r="BT1860">
        <v>0.2476190476190476</v>
      </c>
      <c r="BU1860">
        <v>0.75238095238095237</v>
      </c>
      <c r="BV1860">
        <v>0</v>
      </c>
      <c r="BW1860">
        <v>1</v>
      </c>
      <c r="BX1860" t="s">
        <v>3147</v>
      </c>
      <c r="BY1860">
        <v>1045</v>
      </c>
      <c r="BZ1860">
        <v>0.1004784688995215</v>
      </c>
      <c r="CA1860">
        <v>0</v>
      </c>
    </row>
    <row r="1861" spans="1:79" customFormat="1" x14ac:dyDescent="0.25">
      <c r="A1861" t="s">
        <v>3151</v>
      </c>
      <c r="B1861" t="s">
        <v>361</v>
      </c>
      <c r="C1861" t="s">
        <v>369</v>
      </c>
      <c r="D1861" t="s">
        <v>953</v>
      </c>
      <c r="E1861">
        <v>2022</v>
      </c>
      <c r="F1861">
        <v>169</v>
      </c>
      <c r="G1861">
        <v>28</v>
      </c>
      <c r="H1861">
        <v>0</v>
      </c>
      <c r="I1861">
        <v>13</v>
      </c>
      <c r="J1861">
        <v>31</v>
      </c>
      <c r="K1861">
        <v>28</v>
      </c>
      <c r="L1861">
        <v>26</v>
      </c>
      <c r="M1861">
        <v>23</v>
      </c>
      <c r="N1861">
        <v>17</v>
      </c>
      <c r="O1861">
        <v>29</v>
      </c>
      <c r="P1861">
        <v>12</v>
      </c>
      <c r="Q1861">
        <v>14</v>
      </c>
      <c r="R1861">
        <v>4</v>
      </c>
      <c r="S1861">
        <v>0</v>
      </c>
      <c r="T1861">
        <v>0</v>
      </c>
      <c r="U1861">
        <v>194</v>
      </c>
      <c r="V1861">
        <v>3</v>
      </c>
      <c r="W1861">
        <v>0</v>
      </c>
      <c r="X1861">
        <v>141</v>
      </c>
      <c r="Y1861">
        <v>37</v>
      </c>
      <c r="Z1861">
        <v>19</v>
      </c>
      <c r="AA1861">
        <v>0</v>
      </c>
      <c r="AB1861">
        <v>15</v>
      </c>
      <c r="AC1861">
        <v>104</v>
      </c>
      <c r="AD1861">
        <v>0</v>
      </c>
      <c r="AE1861">
        <v>78</v>
      </c>
      <c r="AF1861">
        <v>23</v>
      </c>
      <c r="AG1861">
        <v>143</v>
      </c>
      <c r="AH1861">
        <v>29</v>
      </c>
      <c r="AI1861">
        <v>2</v>
      </c>
      <c r="AJ1861">
        <v>0</v>
      </c>
      <c r="AK1861">
        <v>38</v>
      </c>
      <c r="AL1861">
        <v>150</v>
      </c>
      <c r="AM1861">
        <v>9</v>
      </c>
      <c r="AN1861">
        <v>197</v>
      </c>
      <c r="AO1861">
        <v>0.85786802030456855</v>
      </c>
      <c r="AP1861">
        <v>0.14213197969543151</v>
      </c>
      <c r="AQ1861">
        <v>0</v>
      </c>
      <c r="AR1861">
        <v>6.5989847715736044E-2</v>
      </c>
      <c r="AS1861">
        <v>0.15736040609137061</v>
      </c>
      <c r="AT1861">
        <v>0.14213197969543151</v>
      </c>
      <c r="AU1861">
        <v>0.13197969543147209</v>
      </c>
      <c r="AV1861">
        <v>0.116751269035533</v>
      </c>
      <c r="AW1861">
        <v>8.6294416243654817E-2</v>
      </c>
      <c r="AX1861">
        <v>0.14720812182741119</v>
      </c>
      <c r="AY1861">
        <v>6.0913705583756347E-2</v>
      </c>
      <c r="AZ1861">
        <v>7.1065989847715741E-2</v>
      </c>
      <c r="BA1861">
        <v>0</v>
      </c>
      <c r="BB1861">
        <v>2.030456852791878E-2</v>
      </c>
      <c r="BC1861">
        <v>0</v>
      </c>
      <c r="BD1861">
        <v>0.98477157360406087</v>
      </c>
      <c r="BE1861">
        <v>1.522842639593909E-2</v>
      </c>
      <c r="BF1861">
        <v>0</v>
      </c>
      <c r="BG1861">
        <v>0.71573604060913709</v>
      </c>
      <c r="BH1861">
        <v>0.18781725888324871</v>
      </c>
      <c r="BI1861">
        <v>9.6446700507614211E-2</v>
      </c>
      <c r="BJ1861">
        <v>0</v>
      </c>
      <c r="BK1861">
        <v>7.6142131979695438E-2</v>
      </c>
      <c r="BL1861">
        <v>0.52791878172588835</v>
      </c>
      <c r="BM1861">
        <v>0</v>
      </c>
      <c r="BN1861">
        <v>0.39593908629441632</v>
      </c>
      <c r="BO1861">
        <v>0.116751269035533</v>
      </c>
      <c r="BP1861">
        <v>0.7258883248730964</v>
      </c>
      <c r="BQ1861">
        <v>0.14720812182741119</v>
      </c>
      <c r="BR1861">
        <v>1.015228426395939E-2</v>
      </c>
      <c r="BS1861">
        <v>0</v>
      </c>
      <c r="BT1861">
        <v>0.19289340101522839</v>
      </c>
      <c r="BU1861">
        <v>0.76142131979695427</v>
      </c>
      <c r="BV1861">
        <v>4.5685279187817257E-2</v>
      </c>
      <c r="BW1861">
        <v>1</v>
      </c>
      <c r="BX1861" t="s">
        <v>3147</v>
      </c>
      <c r="BY1861">
        <v>1045</v>
      </c>
      <c r="BZ1861">
        <v>0.18851674641148319</v>
      </c>
      <c r="CA1861">
        <v>0</v>
      </c>
    </row>
    <row r="1862" spans="1:79" customFormat="1" x14ac:dyDescent="0.25">
      <c r="A1862" t="s">
        <v>3152</v>
      </c>
      <c r="B1862" t="s">
        <v>361</v>
      </c>
      <c r="C1862" t="s">
        <v>369</v>
      </c>
      <c r="D1862" t="s">
        <v>961</v>
      </c>
      <c r="E1862">
        <v>2022</v>
      </c>
      <c r="F1862">
        <v>1</v>
      </c>
      <c r="G1862">
        <v>0</v>
      </c>
      <c r="H1862">
        <v>0</v>
      </c>
      <c r="I1862">
        <v>0</v>
      </c>
      <c r="J1862">
        <v>0</v>
      </c>
      <c r="K1862">
        <v>0</v>
      </c>
      <c r="L1862">
        <v>0</v>
      </c>
      <c r="M1862">
        <v>1</v>
      </c>
      <c r="N1862">
        <v>0</v>
      </c>
      <c r="O1862">
        <v>0</v>
      </c>
      <c r="P1862">
        <v>0</v>
      </c>
      <c r="Q1862">
        <v>0</v>
      </c>
      <c r="R1862">
        <v>0</v>
      </c>
      <c r="S1862">
        <v>0</v>
      </c>
      <c r="T1862">
        <v>0</v>
      </c>
      <c r="U1862">
        <v>1</v>
      </c>
      <c r="V1862">
        <v>0</v>
      </c>
      <c r="W1862">
        <v>0</v>
      </c>
      <c r="X1862">
        <v>0</v>
      </c>
      <c r="Y1862">
        <v>0</v>
      </c>
      <c r="Z1862">
        <v>1</v>
      </c>
      <c r="AA1862">
        <v>0</v>
      </c>
      <c r="AB1862">
        <v>0</v>
      </c>
      <c r="AC1862">
        <v>0</v>
      </c>
      <c r="AD1862">
        <v>1</v>
      </c>
      <c r="AE1862">
        <v>0</v>
      </c>
      <c r="AF1862">
        <v>0</v>
      </c>
      <c r="AG1862">
        <v>0</v>
      </c>
      <c r="AH1862">
        <v>0</v>
      </c>
      <c r="AI1862">
        <v>0</v>
      </c>
      <c r="AJ1862">
        <v>1</v>
      </c>
      <c r="AK1862">
        <v>0</v>
      </c>
      <c r="AL1862">
        <v>1</v>
      </c>
      <c r="AM1862">
        <v>0</v>
      </c>
      <c r="AN1862">
        <v>1</v>
      </c>
      <c r="AO1862">
        <v>1</v>
      </c>
      <c r="AP1862">
        <v>0</v>
      </c>
      <c r="AQ1862">
        <v>0</v>
      </c>
      <c r="AR1862">
        <v>0</v>
      </c>
      <c r="AS1862">
        <v>0</v>
      </c>
      <c r="AT1862">
        <v>0</v>
      </c>
      <c r="AU1862">
        <v>0</v>
      </c>
      <c r="AV1862">
        <v>1</v>
      </c>
      <c r="AW1862">
        <v>0</v>
      </c>
      <c r="AX1862">
        <v>0</v>
      </c>
      <c r="AY1862">
        <v>0</v>
      </c>
      <c r="AZ1862">
        <v>0</v>
      </c>
      <c r="BA1862">
        <v>0</v>
      </c>
      <c r="BB1862">
        <v>0</v>
      </c>
      <c r="BC1862">
        <v>0</v>
      </c>
      <c r="BD1862">
        <v>1</v>
      </c>
      <c r="BE1862">
        <v>0</v>
      </c>
      <c r="BF1862">
        <v>0</v>
      </c>
      <c r="BG1862">
        <v>0</v>
      </c>
      <c r="BH1862">
        <v>0</v>
      </c>
      <c r="BI1862">
        <v>1</v>
      </c>
      <c r="BJ1862">
        <v>0</v>
      </c>
      <c r="BK1862">
        <v>0</v>
      </c>
      <c r="BL1862">
        <v>0</v>
      </c>
      <c r="BM1862">
        <v>1</v>
      </c>
      <c r="BN1862">
        <v>0</v>
      </c>
      <c r="BO1862">
        <v>0</v>
      </c>
      <c r="BP1862">
        <v>0</v>
      </c>
      <c r="BQ1862">
        <v>0</v>
      </c>
      <c r="BR1862">
        <v>0</v>
      </c>
      <c r="BS1862">
        <v>1</v>
      </c>
      <c r="BT1862">
        <v>0</v>
      </c>
      <c r="BU1862">
        <v>1</v>
      </c>
      <c r="BV1862">
        <v>0</v>
      </c>
      <c r="BW1862">
        <v>1</v>
      </c>
      <c r="BX1862" t="s">
        <v>3147</v>
      </c>
      <c r="BY1862">
        <v>1045</v>
      </c>
      <c r="BZ1862">
        <v>9.5693779904306223E-4</v>
      </c>
      <c r="CA1862">
        <v>0</v>
      </c>
    </row>
    <row r="1863" spans="1:79" customFormat="1" x14ac:dyDescent="0.25">
      <c r="A1863" t="s">
        <v>3153</v>
      </c>
      <c r="B1863" t="s">
        <v>361</v>
      </c>
      <c r="C1863" t="s">
        <v>426</v>
      </c>
      <c r="D1863" t="s">
        <v>44</v>
      </c>
      <c r="E1863">
        <v>2022</v>
      </c>
      <c r="F1863">
        <v>586</v>
      </c>
      <c r="G1863">
        <v>93</v>
      </c>
      <c r="H1863">
        <v>0</v>
      </c>
      <c r="I1863">
        <v>69</v>
      </c>
      <c r="J1863">
        <v>94</v>
      </c>
      <c r="K1863">
        <v>68</v>
      </c>
      <c r="L1863">
        <v>40</v>
      </c>
      <c r="M1863">
        <v>61</v>
      </c>
      <c r="N1863">
        <v>116</v>
      </c>
      <c r="O1863">
        <v>105</v>
      </c>
      <c r="P1863">
        <v>78</v>
      </c>
      <c r="Q1863">
        <v>19</v>
      </c>
      <c r="R1863">
        <v>8</v>
      </c>
      <c r="S1863">
        <v>21</v>
      </c>
      <c r="T1863">
        <v>0</v>
      </c>
      <c r="U1863">
        <v>669</v>
      </c>
      <c r="V1863">
        <v>10</v>
      </c>
      <c r="W1863">
        <v>0</v>
      </c>
      <c r="X1863">
        <v>417</v>
      </c>
      <c r="Y1863">
        <v>154</v>
      </c>
      <c r="Z1863">
        <v>77</v>
      </c>
      <c r="AA1863">
        <v>31</v>
      </c>
      <c r="AB1863">
        <v>56</v>
      </c>
      <c r="AC1863">
        <v>537</v>
      </c>
      <c r="AD1863">
        <v>7</v>
      </c>
      <c r="AE1863">
        <v>79</v>
      </c>
      <c r="AF1863">
        <v>18</v>
      </c>
      <c r="AG1863">
        <v>604</v>
      </c>
      <c r="AH1863">
        <v>31</v>
      </c>
      <c r="AI1863">
        <v>0</v>
      </c>
      <c r="AJ1863">
        <v>26</v>
      </c>
      <c r="AK1863">
        <v>69</v>
      </c>
      <c r="AL1863">
        <v>606</v>
      </c>
      <c r="AM1863">
        <v>4</v>
      </c>
      <c r="AN1863">
        <v>679</v>
      </c>
      <c r="AO1863">
        <v>0.86303387334315174</v>
      </c>
      <c r="AP1863">
        <v>0.13696612665684829</v>
      </c>
      <c r="AQ1863">
        <v>0</v>
      </c>
      <c r="AR1863">
        <v>0.101620029455081</v>
      </c>
      <c r="AS1863">
        <v>0.13843888070692201</v>
      </c>
      <c r="AT1863">
        <v>0.1001472754050074</v>
      </c>
      <c r="AU1863">
        <v>5.8910162002945507E-2</v>
      </c>
      <c r="AV1863">
        <v>8.98379970544919E-2</v>
      </c>
      <c r="AW1863">
        <v>0.170839469808542</v>
      </c>
      <c r="AX1863">
        <v>0.15463917525773199</v>
      </c>
      <c r="AY1863">
        <v>0.11487481590574369</v>
      </c>
      <c r="AZ1863">
        <v>2.7982326951399121E-2</v>
      </c>
      <c r="BA1863">
        <v>3.0927835051546389E-2</v>
      </c>
      <c r="BB1863">
        <v>1.17820324005891E-2</v>
      </c>
      <c r="BC1863">
        <v>0</v>
      </c>
      <c r="BD1863">
        <v>0.98527245949926368</v>
      </c>
      <c r="BE1863">
        <v>1.472754050073638E-2</v>
      </c>
      <c r="BF1863">
        <v>0</v>
      </c>
      <c r="BG1863">
        <v>0.61413843888070696</v>
      </c>
      <c r="BH1863">
        <v>0.22680412371134021</v>
      </c>
      <c r="BI1863">
        <v>0.1134020618556701</v>
      </c>
      <c r="BJ1863">
        <v>4.5655375552282773E-2</v>
      </c>
      <c r="BK1863">
        <v>8.247422680412371E-2</v>
      </c>
      <c r="BL1863">
        <v>0.79086892488954341</v>
      </c>
      <c r="BM1863">
        <v>1.030927835051546E-2</v>
      </c>
      <c r="BN1863">
        <v>0.1163475699558174</v>
      </c>
      <c r="BO1863">
        <v>2.6509572901325482E-2</v>
      </c>
      <c r="BP1863">
        <v>0.88954344624447712</v>
      </c>
      <c r="BQ1863">
        <v>4.5655375552282773E-2</v>
      </c>
      <c r="BR1863">
        <v>0</v>
      </c>
      <c r="BS1863">
        <v>3.8291605301914583E-2</v>
      </c>
      <c r="BT1863">
        <v>0.101620029455081</v>
      </c>
      <c r="BU1863">
        <v>0.8924889543446245</v>
      </c>
      <c r="BV1863">
        <v>5.8910162002945507E-3</v>
      </c>
      <c r="BW1863">
        <v>1</v>
      </c>
      <c r="BX1863" t="s">
        <v>3154</v>
      </c>
      <c r="BY1863">
        <v>679</v>
      </c>
      <c r="BZ1863">
        <v>1</v>
      </c>
      <c r="CA1863">
        <v>0</v>
      </c>
    </row>
    <row r="1864" spans="1:79" customFormat="1" x14ac:dyDescent="0.25">
      <c r="A1864" t="s">
        <v>3155</v>
      </c>
      <c r="B1864" t="s">
        <v>361</v>
      </c>
      <c r="C1864" t="s">
        <v>426</v>
      </c>
      <c r="D1864" t="s">
        <v>947</v>
      </c>
      <c r="E1864">
        <v>2022</v>
      </c>
      <c r="F1864">
        <v>180</v>
      </c>
      <c r="G1864">
        <v>28</v>
      </c>
      <c r="H1864">
        <v>0</v>
      </c>
      <c r="I1864">
        <v>16</v>
      </c>
      <c r="J1864">
        <v>33</v>
      </c>
      <c r="K1864">
        <v>22</v>
      </c>
      <c r="L1864">
        <v>16</v>
      </c>
      <c r="M1864">
        <v>17</v>
      </c>
      <c r="N1864">
        <v>35</v>
      </c>
      <c r="O1864">
        <v>27</v>
      </c>
      <c r="P1864">
        <v>28</v>
      </c>
      <c r="Q1864">
        <v>7</v>
      </c>
      <c r="R1864">
        <v>3</v>
      </c>
      <c r="S1864">
        <v>4</v>
      </c>
      <c r="T1864">
        <v>0</v>
      </c>
      <c r="U1864">
        <v>205</v>
      </c>
      <c r="V1864">
        <v>3</v>
      </c>
      <c r="W1864">
        <v>0</v>
      </c>
      <c r="X1864">
        <v>133</v>
      </c>
      <c r="Y1864">
        <v>40</v>
      </c>
      <c r="Z1864">
        <v>24</v>
      </c>
      <c r="AA1864">
        <v>11</v>
      </c>
      <c r="AB1864">
        <v>18</v>
      </c>
      <c r="AC1864">
        <v>179</v>
      </c>
      <c r="AD1864">
        <v>1</v>
      </c>
      <c r="AE1864">
        <v>10</v>
      </c>
      <c r="AF1864">
        <v>4</v>
      </c>
      <c r="AG1864">
        <v>192</v>
      </c>
      <c r="AH1864">
        <v>5</v>
      </c>
      <c r="AI1864">
        <v>0</v>
      </c>
      <c r="AJ1864">
        <v>7</v>
      </c>
      <c r="AK1864">
        <v>13</v>
      </c>
      <c r="AL1864">
        <v>195</v>
      </c>
      <c r="AM1864">
        <v>0</v>
      </c>
      <c r="AN1864">
        <v>208</v>
      </c>
      <c r="AO1864">
        <v>0.86538461538461542</v>
      </c>
      <c r="AP1864">
        <v>0.13461538461538461</v>
      </c>
      <c r="AQ1864">
        <v>0</v>
      </c>
      <c r="AR1864">
        <v>7.6923076923076927E-2</v>
      </c>
      <c r="AS1864">
        <v>0.15865384615384609</v>
      </c>
      <c r="AT1864">
        <v>0.1057692307692308</v>
      </c>
      <c r="AU1864">
        <v>7.6923076923076927E-2</v>
      </c>
      <c r="AV1864">
        <v>8.1730769230769232E-2</v>
      </c>
      <c r="AW1864">
        <v>0.16826923076923081</v>
      </c>
      <c r="AX1864">
        <v>0.12980769230769229</v>
      </c>
      <c r="AY1864">
        <v>0.13461538461538461</v>
      </c>
      <c r="AZ1864">
        <v>3.3653846153846152E-2</v>
      </c>
      <c r="BA1864">
        <v>1.9230769230769228E-2</v>
      </c>
      <c r="BB1864">
        <v>1.442307692307692E-2</v>
      </c>
      <c r="BC1864">
        <v>0</v>
      </c>
      <c r="BD1864">
        <v>0.98557692307692313</v>
      </c>
      <c r="BE1864">
        <v>1.442307692307692E-2</v>
      </c>
      <c r="BF1864">
        <v>0</v>
      </c>
      <c r="BG1864">
        <v>0.63942307692307687</v>
      </c>
      <c r="BH1864">
        <v>0.19230769230769229</v>
      </c>
      <c r="BI1864">
        <v>0.1153846153846154</v>
      </c>
      <c r="BJ1864">
        <v>5.2884615384615377E-2</v>
      </c>
      <c r="BK1864">
        <v>8.6538461538461536E-2</v>
      </c>
      <c r="BL1864">
        <v>0.86057692307692313</v>
      </c>
      <c r="BM1864">
        <v>4.807692307692308E-3</v>
      </c>
      <c r="BN1864">
        <v>4.807692307692308E-2</v>
      </c>
      <c r="BO1864">
        <v>1.9230769230769228E-2</v>
      </c>
      <c r="BP1864">
        <v>0.92307692307692313</v>
      </c>
      <c r="BQ1864">
        <v>2.403846153846154E-2</v>
      </c>
      <c r="BR1864">
        <v>0</v>
      </c>
      <c r="BS1864">
        <v>3.3653846153846152E-2</v>
      </c>
      <c r="BT1864">
        <v>6.25E-2</v>
      </c>
      <c r="BU1864">
        <v>0.9375</v>
      </c>
      <c r="BV1864">
        <v>0</v>
      </c>
      <c r="BW1864">
        <v>1</v>
      </c>
      <c r="BX1864" t="s">
        <v>3154</v>
      </c>
      <c r="BY1864">
        <v>679</v>
      </c>
      <c r="BZ1864">
        <v>0.30633284241531672</v>
      </c>
      <c r="CA1864">
        <v>0</v>
      </c>
    </row>
    <row r="1865" spans="1:79" customFormat="1" x14ac:dyDescent="0.25">
      <c r="A1865" t="s">
        <v>3156</v>
      </c>
      <c r="B1865" t="s">
        <v>361</v>
      </c>
      <c r="C1865" t="s">
        <v>426</v>
      </c>
      <c r="D1865" t="s">
        <v>949</v>
      </c>
      <c r="E1865">
        <v>2022</v>
      </c>
      <c r="F1865">
        <v>166</v>
      </c>
      <c r="G1865">
        <v>27</v>
      </c>
      <c r="H1865">
        <v>0</v>
      </c>
      <c r="I1865">
        <v>26</v>
      </c>
      <c r="J1865">
        <v>36</v>
      </c>
      <c r="K1865">
        <v>18</v>
      </c>
      <c r="L1865">
        <v>10</v>
      </c>
      <c r="M1865">
        <v>19</v>
      </c>
      <c r="N1865">
        <v>29</v>
      </c>
      <c r="O1865">
        <v>27</v>
      </c>
      <c r="P1865">
        <v>13</v>
      </c>
      <c r="Q1865">
        <v>2</v>
      </c>
      <c r="R1865">
        <v>5</v>
      </c>
      <c r="S1865">
        <v>8</v>
      </c>
      <c r="T1865">
        <v>0</v>
      </c>
      <c r="U1865">
        <v>192</v>
      </c>
      <c r="V1865">
        <v>1</v>
      </c>
      <c r="W1865">
        <v>0</v>
      </c>
      <c r="X1865">
        <v>116</v>
      </c>
      <c r="Y1865">
        <v>48</v>
      </c>
      <c r="Z1865">
        <v>21</v>
      </c>
      <c r="AA1865">
        <v>8</v>
      </c>
      <c r="AB1865">
        <v>13</v>
      </c>
      <c r="AC1865">
        <v>156</v>
      </c>
      <c r="AD1865">
        <v>1</v>
      </c>
      <c r="AE1865">
        <v>23</v>
      </c>
      <c r="AF1865">
        <v>3</v>
      </c>
      <c r="AG1865">
        <v>180</v>
      </c>
      <c r="AH1865">
        <v>3</v>
      </c>
      <c r="AI1865">
        <v>0</v>
      </c>
      <c r="AJ1865">
        <v>7</v>
      </c>
      <c r="AK1865">
        <v>24</v>
      </c>
      <c r="AL1865">
        <v>169</v>
      </c>
      <c r="AM1865">
        <v>0</v>
      </c>
      <c r="AN1865">
        <v>193</v>
      </c>
      <c r="AO1865">
        <v>0.86010362694300513</v>
      </c>
      <c r="AP1865">
        <v>0.13989637305699479</v>
      </c>
      <c r="AQ1865">
        <v>0</v>
      </c>
      <c r="AR1865">
        <v>0.13471502590673581</v>
      </c>
      <c r="AS1865">
        <v>0.18652849740932639</v>
      </c>
      <c r="AT1865">
        <v>9.3264248704663211E-2</v>
      </c>
      <c r="AU1865">
        <v>5.181347150259067E-2</v>
      </c>
      <c r="AV1865">
        <v>9.8445595854922283E-2</v>
      </c>
      <c r="AW1865">
        <v>0.15025906735751299</v>
      </c>
      <c r="AX1865">
        <v>0.13989637305699479</v>
      </c>
      <c r="AY1865">
        <v>6.7357512953367879E-2</v>
      </c>
      <c r="AZ1865">
        <v>1.036269430051814E-2</v>
      </c>
      <c r="BA1865">
        <v>4.145077720207254E-2</v>
      </c>
      <c r="BB1865">
        <v>2.5906735751295339E-2</v>
      </c>
      <c r="BC1865">
        <v>0</v>
      </c>
      <c r="BD1865">
        <v>0.99481865284974091</v>
      </c>
      <c r="BE1865">
        <v>5.1813471502590684E-3</v>
      </c>
      <c r="BF1865">
        <v>0</v>
      </c>
      <c r="BG1865">
        <v>0.60103626943005184</v>
      </c>
      <c r="BH1865">
        <v>0.2487046632124352</v>
      </c>
      <c r="BI1865">
        <v>0.1088082901554404</v>
      </c>
      <c r="BJ1865">
        <v>4.145077720207254E-2</v>
      </c>
      <c r="BK1865">
        <v>6.7357512953367879E-2</v>
      </c>
      <c r="BL1865">
        <v>0.80829015544041449</v>
      </c>
      <c r="BM1865">
        <v>5.1813471502590684E-3</v>
      </c>
      <c r="BN1865">
        <v>0.1191709844559585</v>
      </c>
      <c r="BO1865">
        <v>1.55440414507772E-2</v>
      </c>
      <c r="BP1865">
        <v>0.93264248704663211</v>
      </c>
      <c r="BQ1865">
        <v>1.55440414507772E-2</v>
      </c>
      <c r="BR1865">
        <v>0</v>
      </c>
      <c r="BS1865">
        <v>3.6269430051813469E-2</v>
      </c>
      <c r="BT1865">
        <v>0.1243523316062176</v>
      </c>
      <c r="BU1865">
        <v>0.87564766839378239</v>
      </c>
      <c r="BV1865">
        <v>0</v>
      </c>
      <c r="BW1865">
        <v>1</v>
      </c>
      <c r="BX1865" t="s">
        <v>3154</v>
      </c>
      <c r="BY1865">
        <v>679</v>
      </c>
      <c r="BZ1865">
        <v>0.28424153166421212</v>
      </c>
      <c r="CA1865">
        <v>0</v>
      </c>
    </row>
    <row r="1866" spans="1:79" customFormat="1" x14ac:dyDescent="0.25">
      <c r="A1866" t="s">
        <v>3157</v>
      </c>
      <c r="B1866" t="s">
        <v>361</v>
      </c>
      <c r="C1866" t="s">
        <v>426</v>
      </c>
      <c r="D1866" t="s">
        <v>951</v>
      </c>
      <c r="E1866">
        <v>2022</v>
      </c>
      <c r="F1866">
        <v>118</v>
      </c>
      <c r="G1866">
        <v>16</v>
      </c>
      <c r="H1866">
        <v>0</v>
      </c>
      <c r="I1866">
        <v>9</v>
      </c>
      <c r="J1866">
        <v>12</v>
      </c>
      <c r="K1866">
        <v>9</v>
      </c>
      <c r="L1866">
        <v>6</v>
      </c>
      <c r="M1866">
        <v>12</v>
      </c>
      <c r="N1866">
        <v>30</v>
      </c>
      <c r="O1866">
        <v>31</v>
      </c>
      <c r="P1866">
        <v>20</v>
      </c>
      <c r="Q1866">
        <v>3</v>
      </c>
      <c r="R1866">
        <v>0</v>
      </c>
      <c r="S1866">
        <v>2</v>
      </c>
      <c r="T1866">
        <v>0</v>
      </c>
      <c r="U1866">
        <v>131</v>
      </c>
      <c r="V1866">
        <v>3</v>
      </c>
      <c r="W1866">
        <v>0</v>
      </c>
      <c r="X1866">
        <v>72</v>
      </c>
      <c r="Y1866">
        <v>43</v>
      </c>
      <c r="Z1866">
        <v>16</v>
      </c>
      <c r="AA1866">
        <v>3</v>
      </c>
      <c r="AB1866">
        <v>15</v>
      </c>
      <c r="AC1866">
        <v>108</v>
      </c>
      <c r="AD1866">
        <v>1</v>
      </c>
      <c r="AE1866">
        <v>10</v>
      </c>
      <c r="AF1866">
        <v>4</v>
      </c>
      <c r="AG1866">
        <v>126</v>
      </c>
      <c r="AH1866">
        <v>2</v>
      </c>
      <c r="AI1866">
        <v>0</v>
      </c>
      <c r="AJ1866">
        <v>2</v>
      </c>
      <c r="AK1866">
        <v>26</v>
      </c>
      <c r="AL1866">
        <v>108</v>
      </c>
      <c r="AM1866">
        <v>0</v>
      </c>
      <c r="AN1866">
        <v>134</v>
      </c>
      <c r="AO1866">
        <v>0.88059701492537312</v>
      </c>
      <c r="AP1866">
        <v>0.11940298507462691</v>
      </c>
      <c r="AQ1866">
        <v>0</v>
      </c>
      <c r="AR1866">
        <v>6.7164179104477612E-2</v>
      </c>
      <c r="AS1866">
        <v>8.9552238805970144E-2</v>
      </c>
      <c r="AT1866">
        <v>6.7164179104477612E-2</v>
      </c>
      <c r="AU1866">
        <v>4.4776119402985072E-2</v>
      </c>
      <c r="AV1866">
        <v>8.9552238805970144E-2</v>
      </c>
      <c r="AW1866">
        <v>0.22388059701492541</v>
      </c>
      <c r="AX1866">
        <v>0.23134328358208961</v>
      </c>
      <c r="AY1866">
        <v>0.1492537313432836</v>
      </c>
      <c r="AZ1866">
        <v>2.2388059701492539E-2</v>
      </c>
      <c r="BA1866">
        <v>1.492537313432836E-2</v>
      </c>
      <c r="BB1866">
        <v>0</v>
      </c>
      <c r="BC1866">
        <v>0</v>
      </c>
      <c r="BD1866">
        <v>0.97761194029850751</v>
      </c>
      <c r="BE1866">
        <v>2.2388059701492539E-2</v>
      </c>
      <c r="BF1866">
        <v>0</v>
      </c>
      <c r="BG1866">
        <v>0.53731343283582089</v>
      </c>
      <c r="BH1866">
        <v>0.32089552238805968</v>
      </c>
      <c r="BI1866">
        <v>0.11940298507462691</v>
      </c>
      <c r="BJ1866">
        <v>2.2388059701492539E-2</v>
      </c>
      <c r="BK1866">
        <v>0.1119402985074627</v>
      </c>
      <c r="BL1866">
        <v>0.80597014925373134</v>
      </c>
      <c r="BM1866">
        <v>7.462686567164179E-3</v>
      </c>
      <c r="BN1866">
        <v>7.4626865671641784E-2</v>
      </c>
      <c r="BO1866">
        <v>2.9850746268656719E-2</v>
      </c>
      <c r="BP1866">
        <v>0.94029850746268662</v>
      </c>
      <c r="BQ1866">
        <v>1.492537313432836E-2</v>
      </c>
      <c r="BR1866">
        <v>0</v>
      </c>
      <c r="BS1866">
        <v>1.492537313432836E-2</v>
      </c>
      <c r="BT1866">
        <v>0.19402985074626869</v>
      </c>
      <c r="BU1866">
        <v>0.80597014925373134</v>
      </c>
      <c r="BV1866">
        <v>0</v>
      </c>
      <c r="BW1866">
        <v>1</v>
      </c>
      <c r="BX1866" t="s">
        <v>3154</v>
      </c>
      <c r="BY1866">
        <v>679</v>
      </c>
      <c r="BZ1866">
        <v>0.19734904270986739</v>
      </c>
      <c r="CA1866">
        <v>0</v>
      </c>
    </row>
    <row r="1867" spans="1:79" customFormat="1" x14ac:dyDescent="0.25">
      <c r="A1867" t="s">
        <v>3158</v>
      </c>
      <c r="B1867" t="s">
        <v>361</v>
      </c>
      <c r="C1867" t="s">
        <v>426</v>
      </c>
      <c r="D1867" t="s">
        <v>953</v>
      </c>
      <c r="E1867">
        <v>2022</v>
      </c>
      <c r="F1867">
        <v>114</v>
      </c>
      <c r="G1867">
        <v>21</v>
      </c>
      <c r="H1867">
        <v>0</v>
      </c>
      <c r="I1867">
        <v>18</v>
      </c>
      <c r="J1867">
        <v>13</v>
      </c>
      <c r="K1867">
        <v>18</v>
      </c>
      <c r="L1867">
        <v>8</v>
      </c>
      <c r="M1867">
        <v>13</v>
      </c>
      <c r="N1867">
        <v>18</v>
      </c>
      <c r="O1867">
        <v>19</v>
      </c>
      <c r="P1867">
        <v>16</v>
      </c>
      <c r="Q1867">
        <v>5</v>
      </c>
      <c r="R1867">
        <v>0</v>
      </c>
      <c r="S1867">
        <v>7</v>
      </c>
      <c r="T1867">
        <v>0</v>
      </c>
      <c r="U1867">
        <v>132</v>
      </c>
      <c r="V1867">
        <v>3</v>
      </c>
      <c r="W1867">
        <v>0</v>
      </c>
      <c r="X1867">
        <v>93</v>
      </c>
      <c r="Y1867">
        <v>22</v>
      </c>
      <c r="Z1867">
        <v>13</v>
      </c>
      <c r="AA1867">
        <v>7</v>
      </c>
      <c r="AB1867">
        <v>10</v>
      </c>
      <c r="AC1867">
        <v>88</v>
      </c>
      <c r="AD1867">
        <v>2</v>
      </c>
      <c r="AE1867">
        <v>35</v>
      </c>
      <c r="AF1867">
        <v>7</v>
      </c>
      <c r="AG1867">
        <v>101</v>
      </c>
      <c r="AH1867">
        <v>21</v>
      </c>
      <c r="AI1867">
        <v>0</v>
      </c>
      <c r="AJ1867">
        <v>6</v>
      </c>
      <c r="AK1867">
        <v>5</v>
      </c>
      <c r="AL1867">
        <v>126</v>
      </c>
      <c r="AM1867">
        <v>4</v>
      </c>
      <c r="AN1867">
        <v>135</v>
      </c>
      <c r="AO1867">
        <v>0.84444444444444444</v>
      </c>
      <c r="AP1867">
        <v>0.15555555555555561</v>
      </c>
      <c r="AQ1867">
        <v>0</v>
      </c>
      <c r="AR1867">
        <v>0.1333333333333333</v>
      </c>
      <c r="AS1867">
        <v>9.6296296296296297E-2</v>
      </c>
      <c r="AT1867">
        <v>0.1333333333333333</v>
      </c>
      <c r="AU1867">
        <v>5.9259259259259262E-2</v>
      </c>
      <c r="AV1867">
        <v>9.6296296296296297E-2</v>
      </c>
      <c r="AW1867">
        <v>0.1333333333333333</v>
      </c>
      <c r="AX1867">
        <v>0.14074074074074069</v>
      </c>
      <c r="AY1867">
        <v>0.1185185185185185</v>
      </c>
      <c r="AZ1867">
        <v>3.7037037037037028E-2</v>
      </c>
      <c r="BA1867">
        <v>5.185185185185185E-2</v>
      </c>
      <c r="BB1867">
        <v>0</v>
      </c>
      <c r="BC1867">
        <v>0</v>
      </c>
      <c r="BD1867">
        <v>0.97777777777777775</v>
      </c>
      <c r="BE1867">
        <v>2.222222222222222E-2</v>
      </c>
      <c r="BF1867">
        <v>0</v>
      </c>
      <c r="BG1867">
        <v>0.68888888888888888</v>
      </c>
      <c r="BH1867">
        <v>0.162962962962963</v>
      </c>
      <c r="BI1867">
        <v>9.6296296296296297E-2</v>
      </c>
      <c r="BJ1867">
        <v>5.185185185185185E-2</v>
      </c>
      <c r="BK1867">
        <v>7.407407407407407E-2</v>
      </c>
      <c r="BL1867">
        <v>0.6518518518518519</v>
      </c>
      <c r="BM1867">
        <v>1.4814814814814821E-2</v>
      </c>
      <c r="BN1867">
        <v>0.25925925925925919</v>
      </c>
      <c r="BO1867">
        <v>5.185185185185185E-2</v>
      </c>
      <c r="BP1867">
        <v>0.74814814814814812</v>
      </c>
      <c r="BQ1867">
        <v>0.15555555555555561</v>
      </c>
      <c r="BR1867">
        <v>0</v>
      </c>
      <c r="BS1867">
        <v>4.4444444444444453E-2</v>
      </c>
      <c r="BT1867">
        <v>3.7037037037037028E-2</v>
      </c>
      <c r="BU1867">
        <v>0.93333333333333335</v>
      </c>
      <c r="BV1867">
        <v>2.9629629629629631E-2</v>
      </c>
      <c r="BW1867">
        <v>1</v>
      </c>
      <c r="BX1867" t="s">
        <v>3154</v>
      </c>
      <c r="BY1867">
        <v>679</v>
      </c>
      <c r="BZ1867">
        <v>0.19882179675994111</v>
      </c>
      <c r="CA1867">
        <v>0</v>
      </c>
    </row>
    <row r="1868" spans="1:79" customFormat="1" x14ac:dyDescent="0.25">
      <c r="A1868" t="s">
        <v>3159</v>
      </c>
      <c r="B1868" t="s">
        <v>361</v>
      </c>
      <c r="C1868" t="s">
        <v>426</v>
      </c>
      <c r="D1868" t="s">
        <v>961</v>
      </c>
      <c r="E1868">
        <v>2022</v>
      </c>
      <c r="F1868">
        <v>8</v>
      </c>
      <c r="G1868">
        <v>1</v>
      </c>
      <c r="H1868">
        <v>0</v>
      </c>
      <c r="I1868">
        <v>0</v>
      </c>
      <c r="J1868">
        <v>0</v>
      </c>
      <c r="K1868">
        <v>1</v>
      </c>
      <c r="L1868">
        <v>0</v>
      </c>
      <c r="M1868">
        <v>0</v>
      </c>
      <c r="N1868">
        <v>4</v>
      </c>
      <c r="O1868">
        <v>1</v>
      </c>
      <c r="P1868">
        <v>1</v>
      </c>
      <c r="Q1868">
        <v>2</v>
      </c>
      <c r="R1868">
        <v>0</v>
      </c>
      <c r="S1868">
        <v>0</v>
      </c>
      <c r="T1868">
        <v>0</v>
      </c>
      <c r="U1868">
        <v>9</v>
      </c>
      <c r="V1868">
        <v>0</v>
      </c>
      <c r="W1868">
        <v>0</v>
      </c>
      <c r="X1868">
        <v>3</v>
      </c>
      <c r="Y1868">
        <v>1</v>
      </c>
      <c r="Z1868">
        <v>3</v>
      </c>
      <c r="AA1868">
        <v>2</v>
      </c>
      <c r="AB1868">
        <v>0</v>
      </c>
      <c r="AC1868">
        <v>6</v>
      </c>
      <c r="AD1868">
        <v>2</v>
      </c>
      <c r="AE1868">
        <v>1</v>
      </c>
      <c r="AF1868">
        <v>0</v>
      </c>
      <c r="AG1868">
        <v>5</v>
      </c>
      <c r="AH1868">
        <v>0</v>
      </c>
      <c r="AI1868">
        <v>0</v>
      </c>
      <c r="AJ1868">
        <v>4</v>
      </c>
      <c r="AK1868">
        <v>1</v>
      </c>
      <c r="AL1868">
        <v>8</v>
      </c>
      <c r="AM1868">
        <v>0</v>
      </c>
      <c r="AN1868">
        <v>9</v>
      </c>
      <c r="AO1868">
        <v>0.88888888888888884</v>
      </c>
      <c r="AP1868">
        <v>0.1111111111111111</v>
      </c>
      <c r="AQ1868">
        <v>0</v>
      </c>
      <c r="AR1868">
        <v>0</v>
      </c>
      <c r="AS1868">
        <v>0</v>
      </c>
      <c r="AT1868">
        <v>0.1111111111111111</v>
      </c>
      <c r="AU1868">
        <v>0</v>
      </c>
      <c r="AV1868">
        <v>0</v>
      </c>
      <c r="AW1868">
        <v>0.44444444444444442</v>
      </c>
      <c r="AX1868">
        <v>0.1111111111111111</v>
      </c>
      <c r="AY1868">
        <v>0.1111111111111111</v>
      </c>
      <c r="AZ1868">
        <v>0.22222222222222221</v>
      </c>
      <c r="BA1868">
        <v>0</v>
      </c>
      <c r="BB1868">
        <v>0</v>
      </c>
      <c r="BC1868">
        <v>0</v>
      </c>
      <c r="BD1868">
        <v>1</v>
      </c>
      <c r="BE1868">
        <v>0</v>
      </c>
      <c r="BF1868">
        <v>0</v>
      </c>
      <c r="BG1868">
        <v>0.33333333333333331</v>
      </c>
      <c r="BH1868">
        <v>0.1111111111111111</v>
      </c>
      <c r="BI1868">
        <v>0.33333333333333331</v>
      </c>
      <c r="BJ1868">
        <v>0.22222222222222221</v>
      </c>
      <c r="BK1868">
        <v>0</v>
      </c>
      <c r="BL1868">
        <v>0.66666666666666663</v>
      </c>
      <c r="BM1868">
        <v>0.22222222222222221</v>
      </c>
      <c r="BN1868">
        <v>0.1111111111111111</v>
      </c>
      <c r="BO1868">
        <v>0</v>
      </c>
      <c r="BP1868">
        <v>0.55555555555555558</v>
      </c>
      <c r="BQ1868">
        <v>0</v>
      </c>
      <c r="BR1868">
        <v>0</v>
      </c>
      <c r="BS1868">
        <v>0.44444444444444442</v>
      </c>
      <c r="BT1868">
        <v>0.1111111111111111</v>
      </c>
      <c r="BU1868">
        <v>0.88888888888888884</v>
      </c>
      <c r="BV1868">
        <v>0</v>
      </c>
      <c r="BW1868">
        <v>1</v>
      </c>
      <c r="BX1868" t="s">
        <v>3154</v>
      </c>
      <c r="BY1868">
        <v>679</v>
      </c>
      <c r="BZ1868">
        <v>1.3254786450662741E-2</v>
      </c>
      <c r="CA1868">
        <v>0</v>
      </c>
    </row>
    <row r="1869" spans="1:79" customFormat="1" x14ac:dyDescent="0.25">
      <c r="A1869" t="s">
        <v>3160</v>
      </c>
      <c r="B1869" t="s">
        <v>354</v>
      </c>
      <c r="C1869" t="s">
        <v>124</v>
      </c>
      <c r="D1869" t="s">
        <v>44</v>
      </c>
      <c r="E1869">
        <v>2023</v>
      </c>
      <c r="F1869">
        <v>14805</v>
      </c>
      <c r="G1869">
        <v>1289</v>
      </c>
      <c r="H1869">
        <v>0</v>
      </c>
      <c r="I1869">
        <v>2254</v>
      </c>
      <c r="J1869">
        <v>2813</v>
      </c>
      <c r="K1869">
        <v>3076</v>
      </c>
      <c r="L1869">
        <v>2401</v>
      </c>
      <c r="M1869">
        <v>1748</v>
      </c>
      <c r="N1869">
        <v>1303</v>
      </c>
      <c r="O1869">
        <v>847</v>
      </c>
      <c r="P1869">
        <v>621</v>
      </c>
      <c r="Q1869">
        <v>239</v>
      </c>
      <c r="R1869">
        <v>74</v>
      </c>
      <c r="S1869">
        <v>718</v>
      </c>
      <c r="T1869">
        <v>0</v>
      </c>
      <c r="U1869">
        <v>15292</v>
      </c>
      <c r="V1869">
        <v>802</v>
      </c>
      <c r="W1869">
        <v>0</v>
      </c>
      <c r="X1869">
        <v>6492</v>
      </c>
      <c r="Y1869">
        <v>6495</v>
      </c>
      <c r="Z1869">
        <v>3107</v>
      </c>
      <c r="AA1869">
        <v>0</v>
      </c>
      <c r="AB1869">
        <v>467</v>
      </c>
      <c r="AC1869">
        <v>14036</v>
      </c>
      <c r="AD1869">
        <v>0</v>
      </c>
      <c r="AE1869">
        <v>1591</v>
      </c>
      <c r="AF1869">
        <v>1551</v>
      </c>
      <c r="AG1869">
        <v>14247</v>
      </c>
      <c r="AH1869">
        <v>273</v>
      </c>
      <c r="AI1869">
        <v>23</v>
      </c>
      <c r="AJ1869">
        <v>0</v>
      </c>
      <c r="AK1869">
        <v>2396</v>
      </c>
      <c r="AL1869">
        <v>13692</v>
      </c>
      <c r="AM1869">
        <v>6</v>
      </c>
      <c r="AN1869">
        <v>16094</v>
      </c>
      <c r="AO1869">
        <v>0.91990804026345219</v>
      </c>
      <c r="AP1869">
        <v>8.0091959736547785E-2</v>
      </c>
      <c r="AQ1869">
        <v>0</v>
      </c>
      <c r="AR1869">
        <v>0.14005219336398661</v>
      </c>
      <c r="AS1869">
        <v>0.17478563439791231</v>
      </c>
      <c r="AT1869">
        <v>0.19112712812228161</v>
      </c>
      <c r="AU1869">
        <v>0.14918603206163791</v>
      </c>
      <c r="AV1869">
        <v>0.10861190505778549</v>
      </c>
      <c r="AW1869">
        <v>8.0961849136324093E-2</v>
      </c>
      <c r="AX1869">
        <v>5.2628308686467007E-2</v>
      </c>
      <c r="AY1869">
        <v>3.8585808375792223E-2</v>
      </c>
      <c r="AZ1869">
        <v>1.4850254753324219E-2</v>
      </c>
      <c r="BA1869">
        <v>4.4612899217099537E-2</v>
      </c>
      <c r="BB1869">
        <v>4.5979868273890888E-3</v>
      </c>
      <c r="BC1869">
        <v>0</v>
      </c>
      <c r="BD1869">
        <v>0.95016776438424255</v>
      </c>
      <c r="BE1869">
        <v>4.9832235615757427E-2</v>
      </c>
      <c r="BF1869">
        <v>0</v>
      </c>
      <c r="BG1869">
        <v>0.40338014166770231</v>
      </c>
      <c r="BH1869">
        <v>0.40356654653908292</v>
      </c>
      <c r="BI1869">
        <v>0.19305331179321489</v>
      </c>
      <c r="BJ1869">
        <v>0</v>
      </c>
      <c r="BK1869">
        <v>2.9017024978252769E-2</v>
      </c>
      <c r="BL1869">
        <v>0.87212625823288181</v>
      </c>
      <c r="BM1869">
        <v>0</v>
      </c>
      <c r="BN1869">
        <v>9.8856716788865415E-2</v>
      </c>
      <c r="BO1869">
        <v>9.6371318503790229E-2</v>
      </c>
      <c r="BP1869">
        <v>0.88523673418665338</v>
      </c>
      <c r="BQ1869">
        <v>1.696284329563813E-2</v>
      </c>
      <c r="BR1869">
        <v>1.4291040139182299E-3</v>
      </c>
      <c r="BS1869">
        <v>0</v>
      </c>
      <c r="BT1869">
        <v>0.14887535727600351</v>
      </c>
      <c r="BU1869">
        <v>0.85075183298123525</v>
      </c>
      <c r="BV1869">
        <v>3.7280974276127749E-4</v>
      </c>
      <c r="BW1869">
        <v>1</v>
      </c>
      <c r="BX1869" t="s">
        <v>860</v>
      </c>
      <c r="BY1869">
        <v>16094</v>
      </c>
      <c r="BZ1869">
        <v>1</v>
      </c>
      <c r="CA1869">
        <v>0</v>
      </c>
    </row>
    <row r="1870" spans="1:79" customFormat="1" x14ac:dyDescent="0.25">
      <c r="A1870" t="s">
        <v>3161</v>
      </c>
      <c r="B1870" t="s">
        <v>354</v>
      </c>
      <c r="C1870" t="s">
        <v>124</v>
      </c>
      <c r="D1870" t="s">
        <v>947</v>
      </c>
      <c r="E1870">
        <v>2023</v>
      </c>
      <c r="F1870">
        <v>4006</v>
      </c>
      <c r="G1870">
        <v>231</v>
      </c>
      <c r="H1870">
        <v>0</v>
      </c>
      <c r="I1870">
        <v>612</v>
      </c>
      <c r="J1870">
        <v>773</v>
      </c>
      <c r="K1870">
        <v>785</v>
      </c>
      <c r="L1870">
        <v>614</v>
      </c>
      <c r="M1870">
        <v>461</v>
      </c>
      <c r="N1870">
        <v>350</v>
      </c>
      <c r="O1870">
        <v>215</v>
      </c>
      <c r="P1870">
        <v>165</v>
      </c>
      <c r="Q1870">
        <v>62</v>
      </c>
      <c r="R1870">
        <v>22</v>
      </c>
      <c r="S1870">
        <v>178</v>
      </c>
      <c r="T1870">
        <v>0</v>
      </c>
      <c r="U1870">
        <v>4117</v>
      </c>
      <c r="V1870">
        <v>120</v>
      </c>
      <c r="W1870">
        <v>0</v>
      </c>
      <c r="X1870">
        <v>2002</v>
      </c>
      <c r="Y1870">
        <v>1464</v>
      </c>
      <c r="Z1870">
        <v>771</v>
      </c>
      <c r="AA1870">
        <v>0</v>
      </c>
      <c r="AB1870">
        <v>176</v>
      </c>
      <c r="AC1870">
        <v>3689</v>
      </c>
      <c r="AD1870">
        <v>0</v>
      </c>
      <c r="AE1870">
        <v>372</v>
      </c>
      <c r="AF1870">
        <v>323</v>
      </c>
      <c r="AG1870">
        <v>3871</v>
      </c>
      <c r="AH1870">
        <v>34</v>
      </c>
      <c r="AI1870">
        <v>9</v>
      </c>
      <c r="AJ1870">
        <v>0</v>
      </c>
      <c r="AK1870">
        <v>1337</v>
      </c>
      <c r="AL1870">
        <v>2898</v>
      </c>
      <c r="AM1870">
        <v>2</v>
      </c>
      <c r="AN1870">
        <v>4237</v>
      </c>
      <c r="AO1870">
        <v>0.94548029265990086</v>
      </c>
      <c r="AP1870">
        <v>5.451970734009913E-2</v>
      </c>
      <c r="AQ1870">
        <v>0</v>
      </c>
      <c r="AR1870">
        <v>0.14444182204389899</v>
      </c>
      <c r="AS1870">
        <v>0.18244040594760441</v>
      </c>
      <c r="AT1870">
        <v>0.1852725985367005</v>
      </c>
      <c r="AU1870">
        <v>0.14491385414208169</v>
      </c>
      <c r="AV1870">
        <v>0.1088033986311069</v>
      </c>
      <c r="AW1870">
        <v>8.2605617181968377E-2</v>
      </c>
      <c r="AX1870">
        <v>5.0743450554637713E-2</v>
      </c>
      <c r="AY1870">
        <v>3.8942648100070802E-2</v>
      </c>
      <c r="AZ1870">
        <v>1.463299504366297E-2</v>
      </c>
      <c r="BA1870">
        <v>4.2010856738258197E-2</v>
      </c>
      <c r="BB1870">
        <v>5.1923530800094403E-3</v>
      </c>
      <c r="BC1870">
        <v>0</v>
      </c>
      <c r="BD1870">
        <v>0.97167807410903939</v>
      </c>
      <c r="BE1870">
        <v>2.8321925890960581E-2</v>
      </c>
      <c r="BF1870">
        <v>0</v>
      </c>
      <c r="BG1870">
        <v>0.47250413028085908</v>
      </c>
      <c r="BH1870">
        <v>0.34552749586971909</v>
      </c>
      <c r="BI1870">
        <v>0.1819683738494218</v>
      </c>
      <c r="BJ1870">
        <v>0</v>
      </c>
      <c r="BK1870">
        <v>4.1538824640075522E-2</v>
      </c>
      <c r="BL1870">
        <v>0.8706632050979467</v>
      </c>
      <c r="BM1870">
        <v>0</v>
      </c>
      <c r="BN1870">
        <v>8.7797970261977817E-2</v>
      </c>
      <c r="BO1870">
        <v>7.623318385650224E-2</v>
      </c>
      <c r="BP1870">
        <v>0.9136181260325702</v>
      </c>
      <c r="BQ1870">
        <v>8.0245456691054994E-3</v>
      </c>
      <c r="BR1870">
        <v>2.1241444418220439E-3</v>
      </c>
      <c r="BS1870">
        <v>0</v>
      </c>
      <c r="BT1870">
        <v>0.31555345763511922</v>
      </c>
      <c r="BU1870">
        <v>0.68397451026669809</v>
      </c>
      <c r="BV1870">
        <v>4.720320981826764E-4</v>
      </c>
      <c r="BW1870">
        <v>1</v>
      </c>
      <c r="BX1870" t="s">
        <v>860</v>
      </c>
      <c r="BY1870">
        <v>16094</v>
      </c>
      <c r="BZ1870">
        <v>0.26326581334658877</v>
      </c>
      <c r="CA1870">
        <v>0</v>
      </c>
    </row>
    <row r="1871" spans="1:79" customFormat="1" x14ac:dyDescent="0.25">
      <c r="A1871" t="s">
        <v>3162</v>
      </c>
      <c r="B1871" t="s">
        <v>354</v>
      </c>
      <c r="C1871" t="s">
        <v>124</v>
      </c>
      <c r="D1871" t="s">
        <v>949</v>
      </c>
      <c r="E1871">
        <v>2023</v>
      </c>
      <c r="F1871">
        <v>5555</v>
      </c>
      <c r="G1871">
        <v>490</v>
      </c>
      <c r="H1871">
        <v>0</v>
      </c>
      <c r="I1871">
        <v>1046</v>
      </c>
      <c r="J1871">
        <v>1110</v>
      </c>
      <c r="K1871">
        <v>1094</v>
      </c>
      <c r="L1871">
        <v>865</v>
      </c>
      <c r="M1871">
        <v>567</v>
      </c>
      <c r="N1871">
        <v>419</v>
      </c>
      <c r="O1871">
        <v>268</v>
      </c>
      <c r="P1871">
        <v>216</v>
      </c>
      <c r="Q1871">
        <v>87</v>
      </c>
      <c r="R1871">
        <v>25</v>
      </c>
      <c r="S1871">
        <v>348</v>
      </c>
      <c r="T1871">
        <v>0</v>
      </c>
      <c r="U1871">
        <v>5782</v>
      </c>
      <c r="V1871">
        <v>263</v>
      </c>
      <c r="W1871">
        <v>0</v>
      </c>
      <c r="X1871">
        <v>1911</v>
      </c>
      <c r="Y1871">
        <v>2856</v>
      </c>
      <c r="Z1871">
        <v>1278</v>
      </c>
      <c r="AA1871">
        <v>0</v>
      </c>
      <c r="AB1871">
        <v>32</v>
      </c>
      <c r="AC1871">
        <v>5461</v>
      </c>
      <c r="AD1871">
        <v>0</v>
      </c>
      <c r="AE1871">
        <v>552</v>
      </c>
      <c r="AF1871">
        <v>396</v>
      </c>
      <c r="AG1871">
        <v>5615</v>
      </c>
      <c r="AH1871">
        <v>27</v>
      </c>
      <c r="AI1871">
        <v>7</v>
      </c>
      <c r="AJ1871">
        <v>0</v>
      </c>
      <c r="AK1871">
        <v>571</v>
      </c>
      <c r="AL1871">
        <v>5474</v>
      </c>
      <c r="AM1871">
        <v>0</v>
      </c>
      <c r="AN1871">
        <v>6045</v>
      </c>
      <c r="AO1871">
        <v>0.91894127377998347</v>
      </c>
      <c r="AP1871">
        <v>8.1058726220016544E-2</v>
      </c>
      <c r="AQ1871">
        <v>0</v>
      </c>
      <c r="AR1871">
        <v>0.17303556658395369</v>
      </c>
      <c r="AS1871">
        <v>0.18362282878411909</v>
      </c>
      <c r="AT1871">
        <v>0.18097601323407769</v>
      </c>
      <c r="AU1871">
        <v>0.1430934656741108</v>
      </c>
      <c r="AV1871">
        <v>9.3796526054590573E-2</v>
      </c>
      <c r="AW1871">
        <v>6.9313482216708022E-2</v>
      </c>
      <c r="AX1871">
        <v>4.4334160463192718E-2</v>
      </c>
      <c r="AY1871">
        <v>3.5732009925558313E-2</v>
      </c>
      <c r="AZ1871">
        <v>1.439205955334988E-2</v>
      </c>
      <c r="BA1871">
        <v>5.7568238213399507E-2</v>
      </c>
      <c r="BB1871">
        <v>4.1356492969396204E-3</v>
      </c>
      <c r="BC1871">
        <v>0</v>
      </c>
      <c r="BD1871">
        <v>0.95649296939619521</v>
      </c>
      <c r="BE1871">
        <v>4.35070306038048E-2</v>
      </c>
      <c r="BF1871">
        <v>0</v>
      </c>
      <c r="BG1871">
        <v>0.31612903225806449</v>
      </c>
      <c r="BH1871">
        <v>0.47245657568238209</v>
      </c>
      <c r="BI1871">
        <v>0.21141439205955331</v>
      </c>
      <c r="BJ1871">
        <v>0</v>
      </c>
      <c r="BK1871">
        <v>5.293631100082713E-3</v>
      </c>
      <c r="BL1871">
        <v>0.90339123242349051</v>
      </c>
      <c r="BM1871">
        <v>0</v>
      </c>
      <c r="BN1871">
        <v>9.1315136476426806E-2</v>
      </c>
      <c r="BO1871">
        <v>6.550868486352357E-2</v>
      </c>
      <c r="BP1871">
        <v>0.92886683209263854</v>
      </c>
      <c r="BQ1871">
        <v>4.4665012406947891E-3</v>
      </c>
      <c r="BR1871">
        <v>1.157981803143093E-3</v>
      </c>
      <c r="BS1871">
        <v>0</v>
      </c>
      <c r="BT1871">
        <v>9.4458229942100916E-2</v>
      </c>
      <c r="BU1871">
        <v>0.90554177005789904</v>
      </c>
      <c r="BV1871">
        <v>0</v>
      </c>
      <c r="BW1871">
        <v>1</v>
      </c>
      <c r="BX1871" t="s">
        <v>860</v>
      </c>
      <c r="BY1871">
        <v>16094</v>
      </c>
      <c r="BZ1871">
        <v>0.3756058158319871</v>
      </c>
      <c r="CA1871">
        <v>0</v>
      </c>
    </row>
    <row r="1872" spans="1:79" customFormat="1" x14ac:dyDescent="0.25">
      <c r="A1872" t="s">
        <v>3163</v>
      </c>
      <c r="B1872" t="s">
        <v>354</v>
      </c>
      <c r="C1872" t="s">
        <v>124</v>
      </c>
      <c r="D1872" t="s">
        <v>951</v>
      </c>
      <c r="E1872">
        <v>2023</v>
      </c>
      <c r="F1872">
        <v>3888</v>
      </c>
      <c r="G1872">
        <v>478</v>
      </c>
      <c r="H1872">
        <v>0</v>
      </c>
      <c r="I1872">
        <v>388</v>
      </c>
      <c r="J1872">
        <v>661</v>
      </c>
      <c r="K1872">
        <v>913</v>
      </c>
      <c r="L1872">
        <v>697</v>
      </c>
      <c r="M1872">
        <v>551</v>
      </c>
      <c r="N1872">
        <v>434</v>
      </c>
      <c r="O1872">
        <v>287</v>
      </c>
      <c r="P1872">
        <v>198</v>
      </c>
      <c r="Q1872">
        <v>72</v>
      </c>
      <c r="R1872">
        <v>22</v>
      </c>
      <c r="S1872">
        <v>143</v>
      </c>
      <c r="T1872">
        <v>0</v>
      </c>
      <c r="U1872">
        <v>4010</v>
      </c>
      <c r="V1872">
        <v>356</v>
      </c>
      <c r="W1872">
        <v>0</v>
      </c>
      <c r="X1872">
        <v>1788</v>
      </c>
      <c r="Y1872">
        <v>1827</v>
      </c>
      <c r="Z1872">
        <v>751</v>
      </c>
      <c r="AA1872">
        <v>0</v>
      </c>
      <c r="AB1872">
        <v>205</v>
      </c>
      <c r="AC1872">
        <v>3962</v>
      </c>
      <c r="AD1872">
        <v>0</v>
      </c>
      <c r="AE1872">
        <v>199</v>
      </c>
      <c r="AF1872">
        <v>601</v>
      </c>
      <c r="AG1872">
        <v>3734</v>
      </c>
      <c r="AH1872">
        <v>30</v>
      </c>
      <c r="AI1872">
        <v>1</v>
      </c>
      <c r="AJ1872">
        <v>0</v>
      </c>
      <c r="AK1872">
        <v>396</v>
      </c>
      <c r="AL1872">
        <v>3970</v>
      </c>
      <c r="AM1872">
        <v>0</v>
      </c>
      <c r="AN1872">
        <v>4366</v>
      </c>
      <c r="AO1872">
        <v>0.89051763628034819</v>
      </c>
      <c r="AP1872">
        <v>0.10948236371965191</v>
      </c>
      <c r="AQ1872">
        <v>0</v>
      </c>
      <c r="AR1872">
        <v>8.8868529546495642E-2</v>
      </c>
      <c r="AS1872">
        <v>0.1513971598717361</v>
      </c>
      <c r="AT1872">
        <v>0.20911589555657351</v>
      </c>
      <c r="AU1872">
        <v>0.15964269354099861</v>
      </c>
      <c r="AV1872">
        <v>0.12620247366010079</v>
      </c>
      <c r="AW1872">
        <v>9.9404489234997714E-2</v>
      </c>
      <c r="AX1872">
        <v>6.5735226752175899E-2</v>
      </c>
      <c r="AY1872">
        <v>4.5350435180943657E-2</v>
      </c>
      <c r="AZ1872">
        <v>1.649106733852497E-2</v>
      </c>
      <c r="BA1872">
        <v>3.2753092075125972E-2</v>
      </c>
      <c r="BB1872">
        <v>5.0389372423270727E-3</v>
      </c>
      <c r="BC1872">
        <v>0</v>
      </c>
      <c r="BD1872">
        <v>0.91846083371507103</v>
      </c>
      <c r="BE1872">
        <v>8.1539166284928993E-2</v>
      </c>
      <c r="BF1872">
        <v>0</v>
      </c>
      <c r="BG1872">
        <v>0.40952817224003663</v>
      </c>
      <c r="BH1872">
        <v>0.41846083371507098</v>
      </c>
      <c r="BI1872">
        <v>0.17201099404489231</v>
      </c>
      <c r="BJ1872">
        <v>0</v>
      </c>
      <c r="BK1872">
        <v>4.6953733394411362E-2</v>
      </c>
      <c r="BL1872">
        <v>0.90746678882272103</v>
      </c>
      <c r="BM1872">
        <v>0</v>
      </c>
      <c r="BN1872">
        <v>4.5579477782867611E-2</v>
      </c>
      <c r="BO1872">
        <v>0.1376546037562987</v>
      </c>
      <c r="BP1872">
        <v>0.8552450755840586</v>
      </c>
      <c r="BQ1872">
        <v>6.8712780577187358E-3</v>
      </c>
      <c r="BR1872">
        <v>2.2904260192395791E-4</v>
      </c>
      <c r="BS1872">
        <v>0</v>
      </c>
      <c r="BT1872">
        <v>9.0700870361887315E-2</v>
      </c>
      <c r="BU1872">
        <v>0.90929912963811266</v>
      </c>
      <c r="BV1872">
        <v>0</v>
      </c>
      <c r="BW1872">
        <v>1</v>
      </c>
      <c r="BX1872" t="s">
        <v>860</v>
      </c>
      <c r="BY1872">
        <v>16094</v>
      </c>
      <c r="BZ1872">
        <v>0.27128122281595618</v>
      </c>
      <c r="CA1872">
        <v>0</v>
      </c>
    </row>
    <row r="1873" spans="1:79" customFormat="1" x14ac:dyDescent="0.25">
      <c r="A1873" t="s">
        <v>3164</v>
      </c>
      <c r="B1873" t="s">
        <v>354</v>
      </c>
      <c r="C1873" t="s">
        <v>124</v>
      </c>
      <c r="D1873" t="s">
        <v>953</v>
      </c>
      <c r="E1873">
        <v>2023</v>
      </c>
      <c r="F1873">
        <v>1356</v>
      </c>
      <c r="G1873">
        <v>90</v>
      </c>
      <c r="H1873">
        <v>0</v>
      </c>
      <c r="I1873">
        <v>208</v>
      </c>
      <c r="J1873">
        <v>269</v>
      </c>
      <c r="K1873">
        <v>284</v>
      </c>
      <c r="L1873">
        <v>225</v>
      </c>
      <c r="M1873">
        <v>169</v>
      </c>
      <c r="N1873">
        <v>100</v>
      </c>
      <c r="O1873">
        <v>77</v>
      </c>
      <c r="P1873">
        <v>42</v>
      </c>
      <c r="Q1873">
        <v>18</v>
      </c>
      <c r="R1873">
        <v>5</v>
      </c>
      <c r="S1873">
        <v>49</v>
      </c>
      <c r="T1873">
        <v>0</v>
      </c>
      <c r="U1873">
        <v>1383</v>
      </c>
      <c r="V1873">
        <v>63</v>
      </c>
      <c r="W1873">
        <v>0</v>
      </c>
      <c r="X1873">
        <v>791</v>
      </c>
      <c r="Y1873">
        <v>348</v>
      </c>
      <c r="Z1873">
        <v>307</v>
      </c>
      <c r="AA1873">
        <v>0</v>
      </c>
      <c r="AB1873">
        <v>54</v>
      </c>
      <c r="AC1873">
        <v>924</v>
      </c>
      <c r="AD1873">
        <v>0</v>
      </c>
      <c r="AE1873">
        <v>468</v>
      </c>
      <c r="AF1873">
        <v>231</v>
      </c>
      <c r="AG1873">
        <v>1027</v>
      </c>
      <c r="AH1873">
        <v>182</v>
      </c>
      <c r="AI1873">
        <v>6</v>
      </c>
      <c r="AJ1873">
        <v>0</v>
      </c>
      <c r="AK1873">
        <v>92</v>
      </c>
      <c r="AL1873">
        <v>1350</v>
      </c>
      <c r="AM1873">
        <v>4</v>
      </c>
      <c r="AN1873">
        <v>1446</v>
      </c>
      <c r="AO1873">
        <v>0.93775933609958506</v>
      </c>
      <c r="AP1873">
        <v>6.2240663900414939E-2</v>
      </c>
      <c r="AQ1873">
        <v>0</v>
      </c>
      <c r="AR1873">
        <v>0.14384508990318121</v>
      </c>
      <c r="AS1873">
        <v>0.18603042876901801</v>
      </c>
      <c r="AT1873">
        <v>0.19640387275242049</v>
      </c>
      <c r="AU1873">
        <v>0.15560165975103729</v>
      </c>
      <c r="AV1873">
        <v>0.1168741355463347</v>
      </c>
      <c r="AW1873">
        <v>6.9156293222683268E-2</v>
      </c>
      <c r="AX1873">
        <v>5.3250345781466112E-2</v>
      </c>
      <c r="AY1873">
        <v>2.9045643153526968E-2</v>
      </c>
      <c r="AZ1873">
        <v>1.244813278008299E-2</v>
      </c>
      <c r="BA1873">
        <v>3.3886583679114797E-2</v>
      </c>
      <c r="BB1873">
        <v>3.4578146611341631E-3</v>
      </c>
      <c r="BC1873">
        <v>0</v>
      </c>
      <c r="BD1873">
        <v>0.95643153526970959</v>
      </c>
      <c r="BE1873">
        <v>4.3568464730290447E-2</v>
      </c>
      <c r="BF1873">
        <v>0</v>
      </c>
      <c r="BG1873">
        <v>0.54702627939142467</v>
      </c>
      <c r="BH1873">
        <v>0.24066390041493779</v>
      </c>
      <c r="BI1873">
        <v>0.21230982019363759</v>
      </c>
      <c r="BJ1873">
        <v>0</v>
      </c>
      <c r="BK1873">
        <v>3.7344398340248962E-2</v>
      </c>
      <c r="BL1873">
        <v>0.63900414937759331</v>
      </c>
      <c r="BM1873">
        <v>0</v>
      </c>
      <c r="BN1873">
        <v>0.32365145228215769</v>
      </c>
      <c r="BO1873">
        <v>0.1597510373443983</v>
      </c>
      <c r="BP1873">
        <v>0.71023513139695715</v>
      </c>
      <c r="BQ1873">
        <v>0.12586445366528351</v>
      </c>
      <c r="BR1873">
        <v>4.1493775933609959E-3</v>
      </c>
      <c r="BS1873">
        <v>0</v>
      </c>
      <c r="BT1873">
        <v>6.3623789764868599E-2</v>
      </c>
      <c r="BU1873">
        <v>0.93360995850622408</v>
      </c>
      <c r="BV1873">
        <v>2.7662517289073311E-3</v>
      </c>
      <c r="BW1873">
        <v>1</v>
      </c>
      <c r="BX1873" t="s">
        <v>860</v>
      </c>
      <c r="BY1873">
        <v>16094</v>
      </c>
      <c r="BZ1873">
        <v>8.9847148005467878E-2</v>
      </c>
      <c r="CA1873">
        <v>0</v>
      </c>
    </row>
    <row r="1874" spans="1:79" customFormat="1" x14ac:dyDescent="0.25">
      <c r="A1874" t="s">
        <v>3165</v>
      </c>
      <c r="B1874" t="s">
        <v>354</v>
      </c>
      <c r="C1874" t="s">
        <v>123</v>
      </c>
      <c r="D1874" t="s">
        <v>44</v>
      </c>
      <c r="E1874">
        <v>2023</v>
      </c>
      <c r="F1874">
        <v>11872</v>
      </c>
      <c r="G1874">
        <v>1367</v>
      </c>
      <c r="H1874">
        <v>0</v>
      </c>
      <c r="I1874">
        <v>1846</v>
      </c>
      <c r="J1874">
        <v>1933</v>
      </c>
      <c r="K1874">
        <v>1999</v>
      </c>
      <c r="L1874">
        <v>1840</v>
      </c>
      <c r="M1874">
        <v>1533</v>
      </c>
      <c r="N1874">
        <v>1346</v>
      </c>
      <c r="O1874">
        <v>1095</v>
      </c>
      <c r="P1874">
        <v>703</v>
      </c>
      <c r="Q1874">
        <v>301</v>
      </c>
      <c r="R1874">
        <v>64</v>
      </c>
      <c r="S1874">
        <v>579</v>
      </c>
      <c r="T1874">
        <v>0</v>
      </c>
      <c r="U1874">
        <v>11381</v>
      </c>
      <c r="V1874">
        <v>28</v>
      </c>
      <c r="W1874">
        <v>1830</v>
      </c>
      <c r="X1874">
        <v>7351</v>
      </c>
      <c r="Y1874">
        <v>3380</v>
      </c>
      <c r="Z1874">
        <v>2475</v>
      </c>
      <c r="AA1874">
        <v>33</v>
      </c>
      <c r="AB1874">
        <v>618</v>
      </c>
      <c r="AC1874">
        <v>12107</v>
      </c>
      <c r="AD1874">
        <v>75</v>
      </c>
      <c r="AE1874">
        <v>439</v>
      </c>
      <c r="AF1874">
        <v>288</v>
      </c>
      <c r="AG1874">
        <v>12344</v>
      </c>
      <c r="AH1874">
        <v>86</v>
      </c>
      <c r="AI1874">
        <v>28</v>
      </c>
      <c r="AJ1874">
        <v>493</v>
      </c>
      <c r="AK1874">
        <v>830</v>
      </c>
      <c r="AL1874">
        <v>12365</v>
      </c>
      <c r="AM1874">
        <v>44</v>
      </c>
      <c r="AN1874">
        <v>13239</v>
      </c>
      <c r="AO1874">
        <v>0.89674446710476619</v>
      </c>
      <c r="AP1874">
        <v>0.1032555328952338</v>
      </c>
      <c r="AQ1874">
        <v>0</v>
      </c>
      <c r="AR1874">
        <v>0.13943651333182261</v>
      </c>
      <c r="AS1874">
        <v>0.1460080066470277</v>
      </c>
      <c r="AT1874">
        <v>0.15099327743787291</v>
      </c>
      <c r="AU1874">
        <v>0.13898330689629129</v>
      </c>
      <c r="AV1874">
        <v>0.1157942442782687</v>
      </c>
      <c r="AW1874">
        <v>0.1016693103708739</v>
      </c>
      <c r="AX1874">
        <v>8.2710174484477678E-2</v>
      </c>
      <c r="AY1874">
        <v>5.3100687363093889E-2</v>
      </c>
      <c r="AZ1874">
        <v>2.2735856182491129E-2</v>
      </c>
      <c r="BA1874">
        <v>4.3734421028778607E-2</v>
      </c>
      <c r="BB1874">
        <v>4.8342019790014353E-3</v>
      </c>
      <c r="BC1874">
        <v>0</v>
      </c>
      <c r="BD1874">
        <v>0.85965707379711453</v>
      </c>
      <c r="BE1874">
        <v>2.1149633658131281E-3</v>
      </c>
      <c r="BF1874">
        <v>0.13822796283707231</v>
      </c>
      <c r="BG1874">
        <v>0.555253417931868</v>
      </c>
      <c r="BH1874">
        <v>0.25530629201601329</v>
      </c>
      <c r="BI1874">
        <v>0.18694765465669611</v>
      </c>
      <c r="BJ1874">
        <v>2.4926353954226152E-3</v>
      </c>
      <c r="BK1874">
        <v>4.6680262859732612E-2</v>
      </c>
      <c r="BL1874">
        <v>0.91449505249641216</v>
      </c>
      <c r="BM1874">
        <v>5.6650804441423074E-3</v>
      </c>
      <c r="BN1874">
        <v>3.3159604199712971E-2</v>
      </c>
      <c r="BO1874">
        <v>2.175390890550646E-2</v>
      </c>
      <c r="BP1874">
        <v>0.93239670669990182</v>
      </c>
      <c r="BQ1874">
        <v>6.4959589092831787E-3</v>
      </c>
      <c r="BR1874">
        <v>2.1149633658131281E-3</v>
      </c>
      <c r="BS1874">
        <v>3.7238462119495427E-2</v>
      </c>
      <c r="BT1874">
        <v>6.2693556915174864E-2</v>
      </c>
      <c r="BU1874">
        <v>0.93398292922426163</v>
      </c>
      <c r="BV1874">
        <v>3.323513860563487E-3</v>
      </c>
      <c r="BW1874">
        <v>1</v>
      </c>
      <c r="BX1874" t="s">
        <v>861</v>
      </c>
      <c r="BY1874">
        <v>13239</v>
      </c>
      <c r="BZ1874">
        <v>1</v>
      </c>
      <c r="CA1874">
        <v>0</v>
      </c>
    </row>
    <row r="1875" spans="1:79" customFormat="1" x14ac:dyDescent="0.25">
      <c r="A1875" t="s">
        <v>3166</v>
      </c>
      <c r="B1875" t="s">
        <v>354</v>
      </c>
      <c r="C1875" t="s">
        <v>123</v>
      </c>
      <c r="D1875" t="s">
        <v>947</v>
      </c>
      <c r="E1875">
        <v>2023</v>
      </c>
      <c r="F1875">
        <v>1781</v>
      </c>
      <c r="G1875">
        <v>184</v>
      </c>
      <c r="H1875">
        <v>0</v>
      </c>
      <c r="I1875">
        <v>203</v>
      </c>
      <c r="J1875">
        <v>310</v>
      </c>
      <c r="K1875">
        <v>339</v>
      </c>
      <c r="L1875">
        <v>301</v>
      </c>
      <c r="M1875">
        <v>237</v>
      </c>
      <c r="N1875">
        <v>233</v>
      </c>
      <c r="O1875">
        <v>166</v>
      </c>
      <c r="P1875">
        <v>98</v>
      </c>
      <c r="Q1875">
        <v>39</v>
      </c>
      <c r="R1875">
        <v>8</v>
      </c>
      <c r="S1875">
        <v>31</v>
      </c>
      <c r="T1875">
        <v>0</v>
      </c>
      <c r="U1875">
        <v>1661</v>
      </c>
      <c r="V1875">
        <v>4</v>
      </c>
      <c r="W1875">
        <v>300</v>
      </c>
      <c r="X1875">
        <v>1124</v>
      </c>
      <c r="Y1875">
        <v>514</v>
      </c>
      <c r="Z1875">
        <v>323</v>
      </c>
      <c r="AA1875">
        <v>4</v>
      </c>
      <c r="AB1875">
        <v>234</v>
      </c>
      <c r="AC1875">
        <v>1685</v>
      </c>
      <c r="AD1875">
        <v>4</v>
      </c>
      <c r="AE1875">
        <v>42</v>
      </c>
      <c r="AF1875">
        <v>67</v>
      </c>
      <c r="AG1875">
        <v>1845</v>
      </c>
      <c r="AH1875">
        <v>5</v>
      </c>
      <c r="AI1875">
        <v>4</v>
      </c>
      <c r="AJ1875">
        <v>44</v>
      </c>
      <c r="AK1875">
        <v>172</v>
      </c>
      <c r="AL1875">
        <v>1784</v>
      </c>
      <c r="AM1875">
        <v>9</v>
      </c>
      <c r="AN1875">
        <v>1965</v>
      </c>
      <c r="AO1875">
        <v>0.90636132315521634</v>
      </c>
      <c r="AP1875">
        <v>9.3638676844783719E-2</v>
      </c>
      <c r="AQ1875">
        <v>0</v>
      </c>
      <c r="AR1875">
        <v>0.1033078880407125</v>
      </c>
      <c r="AS1875">
        <v>0.15776081424936389</v>
      </c>
      <c r="AT1875">
        <v>0.17251908396946561</v>
      </c>
      <c r="AU1875">
        <v>0.15318066157760821</v>
      </c>
      <c r="AV1875">
        <v>0.1206106870229008</v>
      </c>
      <c r="AW1875">
        <v>0.1185750636132316</v>
      </c>
      <c r="AX1875">
        <v>8.447837150127227E-2</v>
      </c>
      <c r="AY1875">
        <v>4.9872773536895683E-2</v>
      </c>
      <c r="AZ1875">
        <v>1.984732824427481E-2</v>
      </c>
      <c r="BA1875">
        <v>1.5776081424936389E-2</v>
      </c>
      <c r="BB1875">
        <v>4.0712468193384223E-3</v>
      </c>
      <c r="BC1875">
        <v>0</v>
      </c>
      <c r="BD1875">
        <v>0.8452926208651399</v>
      </c>
      <c r="BE1875">
        <v>2.0356234096692112E-3</v>
      </c>
      <c r="BF1875">
        <v>0.15267175572519079</v>
      </c>
      <c r="BG1875">
        <v>0.57201017811704835</v>
      </c>
      <c r="BH1875">
        <v>0.26157760814249359</v>
      </c>
      <c r="BI1875">
        <v>0.1643765903307888</v>
      </c>
      <c r="BJ1875">
        <v>2.0356234096692112E-3</v>
      </c>
      <c r="BK1875">
        <v>0.11908396946564891</v>
      </c>
      <c r="BL1875">
        <v>0.85750636132315516</v>
      </c>
      <c r="BM1875">
        <v>2.0356234096692112E-3</v>
      </c>
      <c r="BN1875">
        <v>2.1374045801526721E-2</v>
      </c>
      <c r="BO1875">
        <v>3.4096692111959287E-2</v>
      </c>
      <c r="BP1875">
        <v>0.93893129770992367</v>
      </c>
      <c r="BQ1875">
        <v>2.5445292620865142E-3</v>
      </c>
      <c r="BR1875">
        <v>2.0356234096692112E-3</v>
      </c>
      <c r="BS1875">
        <v>2.2391857506361319E-2</v>
      </c>
      <c r="BT1875">
        <v>8.7531806615776087E-2</v>
      </c>
      <c r="BU1875">
        <v>0.9078880407124682</v>
      </c>
      <c r="BV1875">
        <v>4.5801526717557254E-3</v>
      </c>
      <c r="BW1875">
        <v>1</v>
      </c>
      <c r="BX1875" t="s">
        <v>861</v>
      </c>
      <c r="BY1875">
        <v>13239</v>
      </c>
      <c r="BZ1875">
        <v>0.14842510763652839</v>
      </c>
      <c r="CA1875">
        <v>0</v>
      </c>
    </row>
    <row r="1876" spans="1:79" customFormat="1" x14ac:dyDescent="0.25">
      <c r="A1876" t="s">
        <v>3167</v>
      </c>
      <c r="B1876" t="s">
        <v>354</v>
      </c>
      <c r="C1876" t="s">
        <v>123</v>
      </c>
      <c r="D1876" t="s">
        <v>949</v>
      </c>
      <c r="E1876">
        <v>2023</v>
      </c>
      <c r="F1876">
        <v>4308</v>
      </c>
      <c r="G1876">
        <v>511</v>
      </c>
      <c r="H1876">
        <v>0</v>
      </c>
      <c r="I1876">
        <v>776</v>
      </c>
      <c r="J1876">
        <v>757</v>
      </c>
      <c r="K1876">
        <v>685</v>
      </c>
      <c r="L1876">
        <v>649</v>
      </c>
      <c r="M1876">
        <v>575</v>
      </c>
      <c r="N1876">
        <v>440</v>
      </c>
      <c r="O1876">
        <v>366</v>
      </c>
      <c r="P1876">
        <v>223</v>
      </c>
      <c r="Q1876">
        <v>93</v>
      </c>
      <c r="R1876">
        <v>19</v>
      </c>
      <c r="S1876">
        <v>236</v>
      </c>
      <c r="T1876">
        <v>0</v>
      </c>
      <c r="U1876">
        <v>4174</v>
      </c>
      <c r="V1876">
        <v>8</v>
      </c>
      <c r="W1876">
        <v>637</v>
      </c>
      <c r="X1876">
        <v>2537</v>
      </c>
      <c r="Y1876">
        <v>1288</v>
      </c>
      <c r="Z1876">
        <v>992</v>
      </c>
      <c r="AA1876">
        <v>2</v>
      </c>
      <c r="AB1876">
        <v>20</v>
      </c>
      <c r="AC1876">
        <v>4756</v>
      </c>
      <c r="AD1876">
        <v>11</v>
      </c>
      <c r="AE1876">
        <v>32</v>
      </c>
      <c r="AF1876">
        <v>23</v>
      </c>
      <c r="AG1876">
        <v>4729</v>
      </c>
      <c r="AH1876">
        <v>4</v>
      </c>
      <c r="AI1876">
        <v>4</v>
      </c>
      <c r="AJ1876">
        <v>59</v>
      </c>
      <c r="AK1876">
        <v>241</v>
      </c>
      <c r="AL1876">
        <v>4565</v>
      </c>
      <c r="AM1876">
        <v>13</v>
      </c>
      <c r="AN1876">
        <v>4819</v>
      </c>
      <c r="AO1876">
        <v>0.89396140278065994</v>
      </c>
      <c r="AP1876">
        <v>0.1060385972193401</v>
      </c>
      <c r="AQ1876">
        <v>0</v>
      </c>
      <c r="AR1876">
        <v>0.16102925918240299</v>
      </c>
      <c r="AS1876">
        <v>0.15708653247561741</v>
      </c>
      <c r="AT1876">
        <v>0.14214567337621911</v>
      </c>
      <c r="AU1876">
        <v>0.13467524382651999</v>
      </c>
      <c r="AV1876">
        <v>0.1193193608632496</v>
      </c>
      <c r="AW1876">
        <v>9.1305250051877979E-2</v>
      </c>
      <c r="AX1876">
        <v>7.5949367088607597E-2</v>
      </c>
      <c r="AY1876">
        <v>4.6275160821747249E-2</v>
      </c>
      <c r="AZ1876">
        <v>1.9298609670056029E-2</v>
      </c>
      <c r="BA1876">
        <v>4.8972815936916367E-2</v>
      </c>
      <c r="BB1876">
        <v>3.9427267067856401E-3</v>
      </c>
      <c r="BC1876">
        <v>0</v>
      </c>
      <c r="BD1876">
        <v>0.86615480390122435</v>
      </c>
      <c r="BE1876">
        <v>1.6600954554886909E-3</v>
      </c>
      <c r="BF1876">
        <v>0.13218510064328701</v>
      </c>
      <c r="BG1876">
        <v>0.52645777132185101</v>
      </c>
      <c r="BH1876">
        <v>0.26727536833367921</v>
      </c>
      <c r="BI1876">
        <v>0.2058518364805976</v>
      </c>
      <c r="BJ1876">
        <v>4.1502386387217268E-4</v>
      </c>
      <c r="BK1876">
        <v>4.1502386387217262E-3</v>
      </c>
      <c r="BL1876">
        <v>0.98692674828802651</v>
      </c>
      <c r="BM1876">
        <v>2.2826312512969501E-3</v>
      </c>
      <c r="BN1876">
        <v>6.6403818219547628E-3</v>
      </c>
      <c r="BO1876">
        <v>4.7727744345299854E-3</v>
      </c>
      <c r="BP1876">
        <v>0.98132392612575225</v>
      </c>
      <c r="BQ1876">
        <v>8.3004772774434535E-4</v>
      </c>
      <c r="BR1876">
        <v>8.3004772774434535E-4</v>
      </c>
      <c r="BS1876">
        <v>1.224320398422909E-2</v>
      </c>
      <c r="BT1876">
        <v>5.0010375596596802E-2</v>
      </c>
      <c r="BU1876">
        <v>0.94729196928823411</v>
      </c>
      <c r="BV1876">
        <v>2.6976551151691218E-3</v>
      </c>
      <c r="BW1876">
        <v>1</v>
      </c>
      <c r="BX1876" t="s">
        <v>861</v>
      </c>
      <c r="BY1876">
        <v>13239</v>
      </c>
      <c r="BZ1876">
        <v>0.36400030213762369</v>
      </c>
      <c r="CA1876">
        <v>0</v>
      </c>
    </row>
    <row r="1877" spans="1:79" customFormat="1" x14ac:dyDescent="0.25">
      <c r="A1877" t="s">
        <v>3168</v>
      </c>
      <c r="B1877" t="s">
        <v>354</v>
      </c>
      <c r="C1877" t="s">
        <v>123</v>
      </c>
      <c r="D1877" t="s">
        <v>951</v>
      </c>
      <c r="E1877">
        <v>2023</v>
      </c>
      <c r="F1877">
        <v>4486</v>
      </c>
      <c r="G1877">
        <v>550</v>
      </c>
      <c r="H1877">
        <v>0</v>
      </c>
      <c r="I1877">
        <v>649</v>
      </c>
      <c r="J1877">
        <v>670</v>
      </c>
      <c r="K1877">
        <v>752</v>
      </c>
      <c r="L1877">
        <v>678</v>
      </c>
      <c r="M1877">
        <v>557</v>
      </c>
      <c r="N1877">
        <v>547</v>
      </c>
      <c r="O1877">
        <v>457</v>
      </c>
      <c r="P1877">
        <v>310</v>
      </c>
      <c r="Q1877">
        <v>124</v>
      </c>
      <c r="R1877">
        <v>27</v>
      </c>
      <c r="S1877">
        <v>265</v>
      </c>
      <c r="T1877">
        <v>0</v>
      </c>
      <c r="U1877">
        <v>4340</v>
      </c>
      <c r="V1877">
        <v>15</v>
      </c>
      <c r="W1877">
        <v>681</v>
      </c>
      <c r="X1877">
        <v>2888</v>
      </c>
      <c r="Y1877">
        <v>1260</v>
      </c>
      <c r="Z1877">
        <v>878</v>
      </c>
      <c r="AA1877">
        <v>10</v>
      </c>
      <c r="AB1877">
        <v>249</v>
      </c>
      <c r="AC1877">
        <v>4682</v>
      </c>
      <c r="AD1877">
        <v>14</v>
      </c>
      <c r="AE1877">
        <v>91</v>
      </c>
      <c r="AF1877">
        <v>101</v>
      </c>
      <c r="AG1877">
        <v>4804</v>
      </c>
      <c r="AH1877">
        <v>10</v>
      </c>
      <c r="AI1877">
        <v>12</v>
      </c>
      <c r="AJ1877">
        <v>109</v>
      </c>
      <c r="AK1877">
        <v>332</v>
      </c>
      <c r="AL1877">
        <v>4686</v>
      </c>
      <c r="AM1877">
        <v>18</v>
      </c>
      <c r="AN1877">
        <v>5036</v>
      </c>
      <c r="AO1877">
        <v>0.89078633836378074</v>
      </c>
      <c r="AP1877">
        <v>0.10921366163621921</v>
      </c>
      <c r="AQ1877">
        <v>0</v>
      </c>
      <c r="AR1877">
        <v>0.1288721207307387</v>
      </c>
      <c r="AS1877">
        <v>0.1330420969023034</v>
      </c>
      <c r="AT1877">
        <v>0.14932486100079431</v>
      </c>
      <c r="AU1877">
        <v>0.1346306592533757</v>
      </c>
      <c r="AV1877">
        <v>0.11060365369340749</v>
      </c>
      <c r="AW1877">
        <v>0.10861795075456709</v>
      </c>
      <c r="AX1877">
        <v>9.0746624305003964E-2</v>
      </c>
      <c r="AY1877">
        <v>6.1556791104050837E-2</v>
      </c>
      <c r="AZ1877">
        <v>2.462271644162033E-2</v>
      </c>
      <c r="BA1877">
        <v>5.2621127879269258E-2</v>
      </c>
      <c r="BB1877">
        <v>5.3613979348689439E-3</v>
      </c>
      <c r="BC1877">
        <v>0</v>
      </c>
      <c r="BD1877">
        <v>0.86179507545671163</v>
      </c>
      <c r="BE1877">
        <v>2.9785544082605239E-3</v>
      </c>
      <c r="BF1877">
        <v>0.13522637013502781</v>
      </c>
      <c r="BG1877">
        <v>0.57347100873709289</v>
      </c>
      <c r="BH1877">
        <v>0.25019857029388398</v>
      </c>
      <c r="BI1877">
        <v>0.1743447180301827</v>
      </c>
      <c r="BJ1877">
        <v>1.985702938840349E-3</v>
      </c>
      <c r="BK1877">
        <v>4.9444003177124697E-2</v>
      </c>
      <c r="BL1877">
        <v>0.92970611596505159</v>
      </c>
      <c r="BM1877">
        <v>2.7799841143764888E-3</v>
      </c>
      <c r="BN1877">
        <v>1.8069896743447181E-2</v>
      </c>
      <c r="BO1877">
        <v>2.0055599682287529E-2</v>
      </c>
      <c r="BP1877">
        <v>0.95393169181890392</v>
      </c>
      <c r="BQ1877">
        <v>1.985702938840349E-3</v>
      </c>
      <c r="BR1877">
        <v>2.38284352660842E-3</v>
      </c>
      <c r="BS1877">
        <v>2.1644162033359809E-2</v>
      </c>
      <c r="BT1877">
        <v>6.5925337569499601E-2</v>
      </c>
      <c r="BU1877">
        <v>0.93050039714058774</v>
      </c>
      <c r="BV1877">
        <v>3.5742652899126291E-3</v>
      </c>
      <c r="BW1877">
        <v>1</v>
      </c>
      <c r="BX1877" t="s">
        <v>861</v>
      </c>
      <c r="BY1877">
        <v>13239</v>
      </c>
      <c r="BZ1877">
        <v>0.38039126822267538</v>
      </c>
      <c r="CA1877">
        <v>0</v>
      </c>
    </row>
    <row r="1878" spans="1:79" customFormat="1" x14ac:dyDescent="0.25">
      <c r="A1878" t="s">
        <v>3169</v>
      </c>
      <c r="B1878" t="s">
        <v>354</v>
      </c>
      <c r="C1878" t="s">
        <v>123</v>
      </c>
      <c r="D1878" t="s">
        <v>953</v>
      </c>
      <c r="E1878">
        <v>2023</v>
      </c>
      <c r="F1878">
        <v>1183</v>
      </c>
      <c r="G1878">
        <v>113</v>
      </c>
      <c r="H1878">
        <v>0</v>
      </c>
      <c r="I1878">
        <v>197</v>
      </c>
      <c r="J1878">
        <v>175</v>
      </c>
      <c r="K1878">
        <v>203</v>
      </c>
      <c r="L1878">
        <v>199</v>
      </c>
      <c r="M1878">
        <v>146</v>
      </c>
      <c r="N1878">
        <v>115</v>
      </c>
      <c r="O1878">
        <v>98</v>
      </c>
      <c r="P1878">
        <v>69</v>
      </c>
      <c r="Q1878">
        <v>42</v>
      </c>
      <c r="R1878">
        <v>9</v>
      </c>
      <c r="S1878">
        <v>43</v>
      </c>
      <c r="T1878">
        <v>0</v>
      </c>
      <c r="U1878">
        <v>1097</v>
      </c>
      <c r="V1878">
        <v>0</v>
      </c>
      <c r="W1878">
        <v>199</v>
      </c>
      <c r="X1878">
        <v>738</v>
      </c>
      <c r="Y1878">
        <v>289</v>
      </c>
      <c r="Z1878">
        <v>260</v>
      </c>
      <c r="AA1878">
        <v>9</v>
      </c>
      <c r="AB1878">
        <v>107</v>
      </c>
      <c r="AC1878">
        <v>908</v>
      </c>
      <c r="AD1878">
        <v>10</v>
      </c>
      <c r="AE1878">
        <v>271</v>
      </c>
      <c r="AF1878">
        <v>91</v>
      </c>
      <c r="AG1878">
        <v>904</v>
      </c>
      <c r="AH1878">
        <v>65</v>
      </c>
      <c r="AI1878">
        <v>7</v>
      </c>
      <c r="AJ1878">
        <v>229</v>
      </c>
      <c r="AK1878">
        <v>77</v>
      </c>
      <c r="AL1878">
        <v>1215</v>
      </c>
      <c r="AM1878">
        <v>4</v>
      </c>
      <c r="AN1878">
        <v>1296</v>
      </c>
      <c r="AO1878">
        <v>0.91280864197530864</v>
      </c>
      <c r="AP1878">
        <v>8.7191358024691357E-2</v>
      </c>
      <c r="AQ1878">
        <v>0</v>
      </c>
      <c r="AR1878">
        <v>0.15200617283950621</v>
      </c>
      <c r="AS1878">
        <v>0.13503086419753091</v>
      </c>
      <c r="AT1878">
        <v>0.1566358024691358</v>
      </c>
      <c r="AU1878">
        <v>0.1535493827160494</v>
      </c>
      <c r="AV1878">
        <v>0.11265432098765429</v>
      </c>
      <c r="AW1878">
        <v>8.8734567901234573E-2</v>
      </c>
      <c r="AX1878">
        <v>7.5617283950617287E-2</v>
      </c>
      <c r="AY1878">
        <v>5.3240740740740741E-2</v>
      </c>
      <c r="AZ1878">
        <v>3.2407407407407413E-2</v>
      </c>
      <c r="BA1878">
        <v>3.3179012345679007E-2</v>
      </c>
      <c r="BB1878">
        <v>6.9444444444444441E-3</v>
      </c>
      <c r="BC1878">
        <v>0</v>
      </c>
      <c r="BD1878">
        <v>0.84645061728395066</v>
      </c>
      <c r="BE1878">
        <v>0</v>
      </c>
      <c r="BF1878">
        <v>0.1535493827160494</v>
      </c>
      <c r="BG1878">
        <v>0.56944444444444442</v>
      </c>
      <c r="BH1878">
        <v>0.22299382716049379</v>
      </c>
      <c r="BI1878">
        <v>0.20061728395061729</v>
      </c>
      <c r="BJ1878">
        <v>6.9444444444444441E-3</v>
      </c>
      <c r="BK1878">
        <v>8.2561728395061734E-2</v>
      </c>
      <c r="BL1878">
        <v>0.70061728395061729</v>
      </c>
      <c r="BM1878">
        <v>7.716049382716049E-3</v>
      </c>
      <c r="BN1878">
        <v>0.20910493827160501</v>
      </c>
      <c r="BO1878">
        <v>7.0216049382716056E-2</v>
      </c>
      <c r="BP1878">
        <v>0.69753086419753085</v>
      </c>
      <c r="BQ1878">
        <v>5.0154320987654322E-2</v>
      </c>
      <c r="BR1878">
        <v>5.4012345679012343E-3</v>
      </c>
      <c r="BS1878">
        <v>0.17669753086419751</v>
      </c>
      <c r="BT1878">
        <v>5.941358024691358E-2</v>
      </c>
      <c r="BU1878">
        <v>0.9375</v>
      </c>
      <c r="BV1878">
        <v>3.08641975308642E-3</v>
      </c>
      <c r="BW1878">
        <v>1</v>
      </c>
      <c r="BX1878" t="s">
        <v>861</v>
      </c>
      <c r="BY1878">
        <v>13239</v>
      </c>
      <c r="BZ1878">
        <v>9.7892590074779059E-2</v>
      </c>
      <c r="CA1878">
        <v>0</v>
      </c>
    </row>
    <row r="1879" spans="1:79" customFormat="1" x14ac:dyDescent="0.25">
      <c r="A1879" t="s">
        <v>3170</v>
      </c>
      <c r="B1879" t="s">
        <v>354</v>
      </c>
      <c r="C1879" t="s">
        <v>123</v>
      </c>
      <c r="D1879" t="s">
        <v>961</v>
      </c>
      <c r="E1879">
        <v>2023</v>
      </c>
      <c r="F1879">
        <v>114</v>
      </c>
      <c r="G1879">
        <v>9</v>
      </c>
      <c r="H1879">
        <v>0</v>
      </c>
      <c r="I1879">
        <v>21</v>
      </c>
      <c r="J1879">
        <v>21</v>
      </c>
      <c r="K1879">
        <v>20</v>
      </c>
      <c r="L1879">
        <v>13</v>
      </c>
      <c r="M1879">
        <v>18</v>
      </c>
      <c r="N1879">
        <v>11</v>
      </c>
      <c r="O1879">
        <v>8</v>
      </c>
      <c r="P1879">
        <v>3</v>
      </c>
      <c r="Q1879">
        <v>3</v>
      </c>
      <c r="R1879">
        <v>1</v>
      </c>
      <c r="S1879">
        <v>4</v>
      </c>
      <c r="T1879">
        <v>0</v>
      </c>
      <c r="U1879">
        <v>109</v>
      </c>
      <c r="V1879">
        <v>1</v>
      </c>
      <c r="W1879">
        <v>13</v>
      </c>
      <c r="X1879">
        <v>64</v>
      </c>
      <c r="Y1879">
        <v>29</v>
      </c>
      <c r="Z1879">
        <v>22</v>
      </c>
      <c r="AA1879">
        <v>8</v>
      </c>
      <c r="AB1879">
        <v>8</v>
      </c>
      <c r="AC1879">
        <v>76</v>
      </c>
      <c r="AD1879">
        <v>36</v>
      </c>
      <c r="AE1879">
        <v>3</v>
      </c>
      <c r="AF1879">
        <v>6</v>
      </c>
      <c r="AG1879">
        <v>62</v>
      </c>
      <c r="AH1879">
        <v>2</v>
      </c>
      <c r="AI1879">
        <v>1</v>
      </c>
      <c r="AJ1879">
        <v>52</v>
      </c>
      <c r="AK1879">
        <v>8</v>
      </c>
      <c r="AL1879">
        <v>115</v>
      </c>
      <c r="AM1879">
        <v>0</v>
      </c>
      <c r="AN1879">
        <v>123</v>
      </c>
      <c r="AO1879">
        <v>0.92682926829268297</v>
      </c>
      <c r="AP1879">
        <v>7.3170731707317069E-2</v>
      </c>
      <c r="AQ1879">
        <v>0</v>
      </c>
      <c r="AR1879">
        <v>0.17073170731707321</v>
      </c>
      <c r="AS1879">
        <v>0.17073170731707321</v>
      </c>
      <c r="AT1879">
        <v>0.16260162601626019</v>
      </c>
      <c r="AU1879">
        <v>0.1056910569105691</v>
      </c>
      <c r="AV1879">
        <v>0.14634146341463411</v>
      </c>
      <c r="AW1879">
        <v>8.943089430894309E-2</v>
      </c>
      <c r="AX1879">
        <v>6.5040650406504072E-2</v>
      </c>
      <c r="AY1879">
        <v>2.4390243902439029E-2</v>
      </c>
      <c r="AZ1879">
        <v>2.4390243902439029E-2</v>
      </c>
      <c r="BA1879">
        <v>3.2520325203252043E-2</v>
      </c>
      <c r="BB1879">
        <v>8.130081300813009E-3</v>
      </c>
      <c r="BC1879">
        <v>0</v>
      </c>
      <c r="BD1879">
        <v>0.88617886178861793</v>
      </c>
      <c r="BE1879">
        <v>8.130081300813009E-3</v>
      </c>
      <c r="BF1879">
        <v>0.1056910569105691</v>
      </c>
      <c r="BG1879">
        <v>0.52032520325203258</v>
      </c>
      <c r="BH1879">
        <v>0.23577235772357719</v>
      </c>
      <c r="BI1879">
        <v>0.17886178861788621</v>
      </c>
      <c r="BJ1879">
        <v>6.5040650406504072E-2</v>
      </c>
      <c r="BK1879">
        <v>6.5040650406504072E-2</v>
      </c>
      <c r="BL1879">
        <v>0.61788617886178865</v>
      </c>
      <c r="BM1879">
        <v>0.29268292682926828</v>
      </c>
      <c r="BN1879">
        <v>2.4390243902439029E-2</v>
      </c>
      <c r="BO1879">
        <v>4.878048780487805E-2</v>
      </c>
      <c r="BP1879">
        <v>0.50406504065040647</v>
      </c>
      <c r="BQ1879">
        <v>1.6260162601626021E-2</v>
      </c>
      <c r="BR1879">
        <v>8.130081300813009E-3</v>
      </c>
      <c r="BS1879">
        <v>0.42276422764227639</v>
      </c>
      <c r="BT1879">
        <v>6.5040650406504072E-2</v>
      </c>
      <c r="BU1879">
        <v>0.93495934959349591</v>
      </c>
      <c r="BV1879">
        <v>0</v>
      </c>
      <c r="BW1879">
        <v>1</v>
      </c>
      <c r="BX1879" t="s">
        <v>861</v>
      </c>
      <c r="BY1879">
        <v>13239</v>
      </c>
      <c r="BZ1879">
        <v>9.290731928393383E-3</v>
      </c>
      <c r="CA1879">
        <v>0</v>
      </c>
    </row>
    <row r="1880" spans="1:79" customFormat="1" x14ac:dyDescent="0.25">
      <c r="A1880" t="s">
        <v>3171</v>
      </c>
      <c r="B1880" t="s">
        <v>354</v>
      </c>
      <c r="C1880" t="s">
        <v>369</v>
      </c>
      <c r="D1880" t="s">
        <v>44</v>
      </c>
      <c r="E1880">
        <v>2023</v>
      </c>
      <c r="F1880">
        <v>3111</v>
      </c>
      <c r="G1880">
        <v>416</v>
      </c>
      <c r="H1880">
        <v>7</v>
      </c>
      <c r="I1880">
        <v>325</v>
      </c>
      <c r="J1880">
        <v>524</v>
      </c>
      <c r="K1880">
        <v>651</v>
      </c>
      <c r="L1880">
        <v>441</v>
      </c>
      <c r="M1880">
        <v>454</v>
      </c>
      <c r="N1880">
        <v>404</v>
      </c>
      <c r="O1880">
        <v>310</v>
      </c>
      <c r="P1880">
        <v>213</v>
      </c>
      <c r="Q1880">
        <v>111</v>
      </c>
      <c r="R1880">
        <v>45</v>
      </c>
      <c r="S1880">
        <v>56</v>
      </c>
      <c r="T1880">
        <v>0</v>
      </c>
      <c r="U1880">
        <v>2923</v>
      </c>
      <c r="V1880">
        <v>611</v>
      </c>
      <c r="W1880">
        <v>0</v>
      </c>
      <c r="X1880">
        <v>1132</v>
      </c>
      <c r="Y1880">
        <v>2046</v>
      </c>
      <c r="Z1880">
        <v>356</v>
      </c>
      <c r="AA1880">
        <v>0</v>
      </c>
      <c r="AB1880">
        <v>84</v>
      </c>
      <c r="AC1880">
        <v>3190</v>
      </c>
      <c r="AD1880">
        <v>0</v>
      </c>
      <c r="AE1880">
        <v>260</v>
      </c>
      <c r="AF1880">
        <v>289</v>
      </c>
      <c r="AG1880">
        <v>3220</v>
      </c>
      <c r="AH1880">
        <v>24</v>
      </c>
      <c r="AI1880">
        <v>1</v>
      </c>
      <c r="AJ1880">
        <v>0</v>
      </c>
      <c r="AK1880">
        <v>1177</v>
      </c>
      <c r="AL1880">
        <v>2353</v>
      </c>
      <c r="AM1880">
        <v>4</v>
      </c>
      <c r="AN1880">
        <v>3534</v>
      </c>
      <c r="AO1880">
        <v>0.88030560271646863</v>
      </c>
      <c r="AP1880">
        <v>0.1177136389360498</v>
      </c>
      <c r="AQ1880">
        <v>1.9807583474816069E-3</v>
      </c>
      <c r="AR1880">
        <v>9.1963780418788901E-2</v>
      </c>
      <c r="AS1880">
        <v>0.1482739105829089</v>
      </c>
      <c r="AT1880">
        <v>0.18421052631578949</v>
      </c>
      <c r="AU1880">
        <v>0.1247877758913413</v>
      </c>
      <c r="AV1880">
        <v>0.1284663271080928</v>
      </c>
      <c r="AW1880">
        <v>0.1143180531975099</v>
      </c>
      <c r="AX1880">
        <v>8.771929824561403E-2</v>
      </c>
      <c r="AY1880">
        <v>6.0271646859083192E-2</v>
      </c>
      <c r="AZ1880">
        <v>3.1409168081494063E-2</v>
      </c>
      <c r="BA1880">
        <v>1.5846066779852858E-2</v>
      </c>
      <c r="BB1880">
        <v>1.273344651952462E-2</v>
      </c>
      <c r="BC1880">
        <v>0</v>
      </c>
      <c r="BD1880">
        <v>0.82710809281267683</v>
      </c>
      <c r="BE1880">
        <v>0.17289190718732311</v>
      </c>
      <c r="BF1880">
        <v>0</v>
      </c>
      <c r="BG1880">
        <v>0.32031692133559708</v>
      </c>
      <c r="BH1880">
        <v>0.57894736842105265</v>
      </c>
      <c r="BI1880">
        <v>0.1007357102433503</v>
      </c>
      <c r="BJ1880">
        <v>0</v>
      </c>
      <c r="BK1880">
        <v>2.3769100169779289E-2</v>
      </c>
      <c r="BL1880">
        <v>0.90265987549518956</v>
      </c>
      <c r="BM1880">
        <v>0</v>
      </c>
      <c r="BN1880">
        <v>7.3571024335031127E-2</v>
      </c>
      <c r="BO1880">
        <v>8.1777023203169208E-2</v>
      </c>
      <c r="BP1880">
        <v>0.91114883984153938</v>
      </c>
      <c r="BQ1880">
        <v>6.7911714770797962E-3</v>
      </c>
      <c r="BR1880">
        <v>2.8296547821165819E-4</v>
      </c>
      <c r="BS1880">
        <v>0</v>
      </c>
      <c r="BT1880">
        <v>0.33305036785512171</v>
      </c>
      <c r="BU1880">
        <v>0.6658177702320317</v>
      </c>
      <c r="BV1880">
        <v>1.131861912846633E-3</v>
      </c>
      <c r="BW1880">
        <v>1</v>
      </c>
      <c r="BX1880" t="s">
        <v>862</v>
      </c>
      <c r="BY1880">
        <v>3534</v>
      </c>
      <c r="BZ1880">
        <v>1</v>
      </c>
      <c r="CA1880">
        <v>0</v>
      </c>
    </row>
    <row r="1881" spans="1:79" customFormat="1" x14ac:dyDescent="0.25">
      <c r="A1881" t="s">
        <v>3172</v>
      </c>
      <c r="B1881" t="s">
        <v>354</v>
      </c>
      <c r="C1881" t="s">
        <v>369</v>
      </c>
      <c r="D1881" t="s">
        <v>947</v>
      </c>
      <c r="E1881">
        <v>2023</v>
      </c>
      <c r="F1881">
        <v>470</v>
      </c>
      <c r="G1881">
        <v>45</v>
      </c>
      <c r="H1881">
        <v>1</v>
      </c>
      <c r="I1881">
        <v>30</v>
      </c>
      <c r="J1881">
        <v>54</v>
      </c>
      <c r="K1881">
        <v>94</v>
      </c>
      <c r="L1881">
        <v>64</v>
      </c>
      <c r="M1881">
        <v>85</v>
      </c>
      <c r="N1881">
        <v>72</v>
      </c>
      <c r="O1881">
        <v>49</v>
      </c>
      <c r="P1881">
        <v>36</v>
      </c>
      <c r="Q1881">
        <v>23</v>
      </c>
      <c r="R1881">
        <v>7</v>
      </c>
      <c r="S1881">
        <v>2</v>
      </c>
      <c r="T1881">
        <v>0</v>
      </c>
      <c r="U1881">
        <v>477</v>
      </c>
      <c r="V1881">
        <v>39</v>
      </c>
      <c r="W1881">
        <v>0</v>
      </c>
      <c r="X1881">
        <v>236</v>
      </c>
      <c r="Y1881">
        <v>236</v>
      </c>
      <c r="Z1881">
        <v>44</v>
      </c>
      <c r="AA1881">
        <v>0</v>
      </c>
      <c r="AB1881">
        <v>33</v>
      </c>
      <c r="AC1881">
        <v>447</v>
      </c>
      <c r="AD1881">
        <v>0</v>
      </c>
      <c r="AE1881">
        <v>36</v>
      </c>
      <c r="AF1881">
        <v>41</v>
      </c>
      <c r="AG1881">
        <v>473</v>
      </c>
      <c r="AH1881">
        <v>2</v>
      </c>
      <c r="AI1881">
        <v>0</v>
      </c>
      <c r="AJ1881">
        <v>0</v>
      </c>
      <c r="AK1881">
        <v>178</v>
      </c>
      <c r="AL1881">
        <v>337</v>
      </c>
      <c r="AM1881">
        <v>1</v>
      </c>
      <c r="AN1881">
        <v>516</v>
      </c>
      <c r="AO1881">
        <v>0.91085271317829453</v>
      </c>
      <c r="AP1881">
        <v>8.7209302325581398E-2</v>
      </c>
      <c r="AQ1881">
        <v>1.937984496124031E-3</v>
      </c>
      <c r="AR1881">
        <v>5.8139534883720929E-2</v>
      </c>
      <c r="AS1881">
        <v>0.10465116279069769</v>
      </c>
      <c r="AT1881">
        <v>0.18217054263565891</v>
      </c>
      <c r="AU1881">
        <v>0.124031007751938</v>
      </c>
      <c r="AV1881">
        <v>0.1647286821705426</v>
      </c>
      <c r="AW1881">
        <v>0.1395348837209302</v>
      </c>
      <c r="AX1881">
        <v>9.4961240310077522E-2</v>
      </c>
      <c r="AY1881">
        <v>6.9767441860465115E-2</v>
      </c>
      <c r="AZ1881">
        <v>4.4573643410852723E-2</v>
      </c>
      <c r="BA1881">
        <v>3.875968992248062E-3</v>
      </c>
      <c r="BB1881">
        <v>1.356589147286822E-2</v>
      </c>
      <c r="BC1881">
        <v>0</v>
      </c>
      <c r="BD1881">
        <v>0.92441860465116277</v>
      </c>
      <c r="BE1881">
        <v>7.5581395348837205E-2</v>
      </c>
      <c r="BF1881">
        <v>0</v>
      </c>
      <c r="BG1881">
        <v>0.4573643410852713</v>
      </c>
      <c r="BH1881">
        <v>0.4573643410852713</v>
      </c>
      <c r="BI1881">
        <v>8.5271317829457363E-2</v>
      </c>
      <c r="BJ1881">
        <v>0</v>
      </c>
      <c r="BK1881">
        <v>6.3953488372093026E-2</v>
      </c>
      <c r="BL1881">
        <v>0.86627906976744184</v>
      </c>
      <c r="BM1881">
        <v>0</v>
      </c>
      <c r="BN1881">
        <v>6.9767441860465115E-2</v>
      </c>
      <c r="BO1881">
        <v>7.9457364341085274E-2</v>
      </c>
      <c r="BP1881">
        <v>0.91666666666666663</v>
      </c>
      <c r="BQ1881">
        <v>3.875968992248062E-3</v>
      </c>
      <c r="BR1881">
        <v>0</v>
      </c>
      <c r="BS1881">
        <v>0</v>
      </c>
      <c r="BT1881">
        <v>0.34496124031007752</v>
      </c>
      <c r="BU1881">
        <v>0.6531007751937985</v>
      </c>
      <c r="BV1881">
        <v>1.937984496124031E-3</v>
      </c>
      <c r="BW1881">
        <v>1</v>
      </c>
      <c r="BX1881" t="s">
        <v>862</v>
      </c>
      <c r="BY1881">
        <v>3534</v>
      </c>
      <c r="BZ1881">
        <v>0.14601018675721561</v>
      </c>
      <c r="CA1881">
        <v>0</v>
      </c>
    </row>
    <row r="1882" spans="1:79" customFormat="1" x14ac:dyDescent="0.25">
      <c r="A1882" t="s">
        <v>3173</v>
      </c>
      <c r="B1882" t="s">
        <v>354</v>
      </c>
      <c r="C1882" t="s">
        <v>369</v>
      </c>
      <c r="D1882" t="s">
        <v>949</v>
      </c>
      <c r="E1882">
        <v>2023</v>
      </c>
      <c r="F1882">
        <v>1179</v>
      </c>
      <c r="G1882">
        <v>134</v>
      </c>
      <c r="H1882">
        <v>3</v>
      </c>
      <c r="I1882">
        <v>197</v>
      </c>
      <c r="J1882">
        <v>236</v>
      </c>
      <c r="K1882">
        <v>212</v>
      </c>
      <c r="L1882">
        <v>163</v>
      </c>
      <c r="M1882">
        <v>156</v>
      </c>
      <c r="N1882">
        <v>112</v>
      </c>
      <c r="O1882">
        <v>95</v>
      </c>
      <c r="P1882">
        <v>55</v>
      </c>
      <c r="Q1882">
        <v>34</v>
      </c>
      <c r="R1882">
        <v>11</v>
      </c>
      <c r="S1882">
        <v>45</v>
      </c>
      <c r="T1882">
        <v>0</v>
      </c>
      <c r="U1882">
        <v>1194</v>
      </c>
      <c r="V1882">
        <v>122</v>
      </c>
      <c r="W1882">
        <v>0</v>
      </c>
      <c r="X1882">
        <v>409</v>
      </c>
      <c r="Y1882">
        <v>794</v>
      </c>
      <c r="Z1882">
        <v>113</v>
      </c>
      <c r="AA1882">
        <v>0</v>
      </c>
      <c r="AB1882">
        <v>10</v>
      </c>
      <c r="AC1882">
        <v>1234</v>
      </c>
      <c r="AD1882">
        <v>0</v>
      </c>
      <c r="AE1882">
        <v>72</v>
      </c>
      <c r="AF1882">
        <v>63</v>
      </c>
      <c r="AG1882">
        <v>1241</v>
      </c>
      <c r="AH1882">
        <v>12</v>
      </c>
      <c r="AI1882">
        <v>0</v>
      </c>
      <c r="AJ1882">
        <v>0</v>
      </c>
      <c r="AK1882">
        <v>557</v>
      </c>
      <c r="AL1882">
        <v>759</v>
      </c>
      <c r="AM1882">
        <v>0</v>
      </c>
      <c r="AN1882">
        <v>1316</v>
      </c>
      <c r="AO1882">
        <v>0.89589665653495443</v>
      </c>
      <c r="AP1882">
        <v>0.1018237082066869</v>
      </c>
      <c r="AQ1882">
        <v>2.2796352583586621E-3</v>
      </c>
      <c r="AR1882">
        <v>0.14969604863221889</v>
      </c>
      <c r="AS1882">
        <v>0.17933130699088151</v>
      </c>
      <c r="AT1882">
        <v>0.16109422492401221</v>
      </c>
      <c r="AU1882">
        <v>0.12386018237082071</v>
      </c>
      <c r="AV1882">
        <v>0.1185410334346505</v>
      </c>
      <c r="AW1882">
        <v>8.5106382978723402E-2</v>
      </c>
      <c r="AX1882">
        <v>7.2188449848024319E-2</v>
      </c>
      <c r="AY1882">
        <v>4.1793313069908813E-2</v>
      </c>
      <c r="AZ1882">
        <v>2.583586626139818E-2</v>
      </c>
      <c r="BA1882">
        <v>3.4194528875379937E-2</v>
      </c>
      <c r="BB1882">
        <v>8.3586626139817623E-3</v>
      </c>
      <c r="BC1882">
        <v>0</v>
      </c>
      <c r="BD1882">
        <v>0.90729483282674772</v>
      </c>
      <c r="BE1882">
        <v>9.2705167173252279E-2</v>
      </c>
      <c r="BF1882">
        <v>0</v>
      </c>
      <c r="BG1882">
        <v>0.31079027355623101</v>
      </c>
      <c r="BH1882">
        <v>0.60334346504559266</v>
      </c>
      <c r="BI1882">
        <v>8.5866261398176297E-2</v>
      </c>
      <c r="BJ1882">
        <v>0</v>
      </c>
      <c r="BK1882">
        <v>7.5987841945288756E-3</v>
      </c>
      <c r="BL1882">
        <v>0.93768996960486317</v>
      </c>
      <c r="BM1882">
        <v>0</v>
      </c>
      <c r="BN1882">
        <v>5.4711246200607903E-2</v>
      </c>
      <c r="BO1882">
        <v>4.7872340425531908E-2</v>
      </c>
      <c r="BP1882">
        <v>0.94300911854103342</v>
      </c>
      <c r="BQ1882">
        <v>9.11854103343465E-3</v>
      </c>
      <c r="BR1882">
        <v>0</v>
      </c>
      <c r="BS1882">
        <v>0</v>
      </c>
      <c r="BT1882">
        <v>0.42325227963525841</v>
      </c>
      <c r="BU1882">
        <v>0.57674772036474165</v>
      </c>
      <c r="BV1882">
        <v>0</v>
      </c>
      <c r="BW1882">
        <v>1</v>
      </c>
      <c r="BX1882" t="s">
        <v>862</v>
      </c>
      <c r="BY1882">
        <v>3534</v>
      </c>
      <c r="BZ1882">
        <v>0.37238256932654218</v>
      </c>
      <c r="CA1882">
        <v>0</v>
      </c>
    </row>
    <row r="1883" spans="1:79" customFormat="1" x14ac:dyDescent="0.25">
      <c r="A1883" t="s">
        <v>3174</v>
      </c>
      <c r="B1883" t="s">
        <v>354</v>
      </c>
      <c r="C1883" t="s">
        <v>369</v>
      </c>
      <c r="D1883" t="s">
        <v>951</v>
      </c>
      <c r="E1883">
        <v>2023</v>
      </c>
      <c r="F1883">
        <v>1199</v>
      </c>
      <c r="G1883">
        <v>176</v>
      </c>
      <c r="H1883">
        <v>3</v>
      </c>
      <c r="I1883">
        <v>80</v>
      </c>
      <c r="J1883">
        <v>177</v>
      </c>
      <c r="K1883">
        <v>281</v>
      </c>
      <c r="L1883">
        <v>178</v>
      </c>
      <c r="M1883">
        <v>174</v>
      </c>
      <c r="N1883">
        <v>178</v>
      </c>
      <c r="O1883">
        <v>137</v>
      </c>
      <c r="P1883">
        <v>105</v>
      </c>
      <c r="Q1883">
        <v>39</v>
      </c>
      <c r="R1883">
        <v>22</v>
      </c>
      <c r="S1883">
        <v>7</v>
      </c>
      <c r="T1883">
        <v>0</v>
      </c>
      <c r="U1883">
        <v>978</v>
      </c>
      <c r="V1883">
        <v>400</v>
      </c>
      <c r="W1883">
        <v>0</v>
      </c>
      <c r="X1883">
        <v>371</v>
      </c>
      <c r="Y1883">
        <v>882</v>
      </c>
      <c r="Z1883">
        <v>125</v>
      </c>
      <c r="AA1883">
        <v>0</v>
      </c>
      <c r="AB1883">
        <v>28</v>
      </c>
      <c r="AC1883">
        <v>1294</v>
      </c>
      <c r="AD1883">
        <v>0</v>
      </c>
      <c r="AE1883">
        <v>56</v>
      </c>
      <c r="AF1883">
        <v>19</v>
      </c>
      <c r="AG1883">
        <v>1358</v>
      </c>
      <c r="AH1883">
        <v>1</v>
      </c>
      <c r="AI1883">
        <v>0</v>
      </c>
      <c r="AJ1883">
        <v>0</v>
      </c>
      <c r="AK1883">
        <v>333</v>
      </c>
      <c r="AL1883">
        <v>1045</v>
      </c>
      <c r="AM1883">
        <v>0</v>
      </c>
      <c r="AN1883">
        <v>1378</v>
      </c>
      <c r="AO1883">
        <v>0.87010159651669083</v>
      </c>
      <c r="AP1883">
        <v>0.1277213352685051</v>
      </c>
      <c r="AQ1883">
        <v>2.1770682148040642E-3</v>
      </c>
      <c r="AR1883">
        <v>5.8055152394775038E-2</v>
      </c>
      <c r="AS1883">
        <v>0.1284470246734398</v>
      </c>
      <c r="AT1883">
        <v>0.2039187227866473</v>
      </c>
      <c r="AU1883">
        <v>0.1291727140783745</v>
      </c>
      <c r="AV1883">
        <v>0.1262699564586357</v>
      </c>
      <c r="AW1883">
        <v>0.1291727140783745</v>
      </c>
      <c r="AX1883">
        <v>9.9419448476052247E-2</v>
      </c>
      <c r="AY1883">
        <v>7.6197387518142229E-2</v>
      </c>
      <c r="AZ1883">
        <v>2.8301886792452831E-2</v>
      </c>
      <c r="BA1883">
        <v>5.0798258345428164E-3</v>
      </c>
      <c r="BB1883">
        <v>1.596516690856313E-2</v>
      </c>
      <c r="BC1883">
        <v>0</v>
      </c>
      <c r="BD1883">
        <v>0.70972423802612483</v>
      </c>
      <c r="BE1883">
        <v>0.29027576197387522</v>
      </c>
      <c r="BF1883">
        <v>0</v>
      </c>
      <c r="BG1883">
        <v>0.26923076923076922</v>
      </c>
      <c r="BH1883">
        <v>0.64005805515239478</v>
      </c>
      <c r="BI1883">
        <v>9.071117561683599E-2</v>
      </c>
      <c r="BJ1883">
        <v>0</v>
      </c>
      <c r="BK1883">
        <v>2.0319303338171259E-2</v>
      </c>
      <c r="BL1883">
        <v>0.93904208998548622</v>
      </c>
      <c r="BM1883">
        <v>0</v>
      </c>
      <c r="BN1883">
        <v>4.0638606676342517E-2</v>
      </c>
      <c r="BO1883">
        <v>1.378809869375907E-2</v>
      </c>
      <c r="BP1883">
        <v>0.98548621190130625</v>
      </c>
      <c r="BQ1883">
        <v>7.2568940493468795E-4</v>
      </c>
      <c r="BR1883">
        <v>0</v>
      </c>
      <c r="BS1883">
        <v>0</v>
      </c>
      <c r="BT1883">
        <v>0.24165457184325109</v>
      </c>
      <c r="BU1883">
        <v>0.75834542815674888</v>
      </c>
      <c r="BV1883">
        <v>0</v>
      </c>
      <c r="BW1883">
        <v>1</v>
      </c>
      <c r="BX1883" t="s">
        <v>862</v>
      </c>
      <c r="BY1883">
        <v>3534</v>
      </c>
      <c r="BZ1883">
        <v>0.38992642897566498</v>
      </c>
      <c r="CA1883">
        <v>0</v>
      </c>
    </row>
    <row r="1884" spans="1:79" customFormat="1" x14ac:dyDescent="0.25">
      <c r="A1884" t="s">
        <v>3175</v>
      </c>
      <c r="B1884" t="s">
        <v>354</v>
      </c>
      <c r="C1884" t="s">
        <v>369</v>
      </c>
      <c r="D1884" t="s">
        <v>953</v>
      </c>
      <c r="E1884">
        <v>2023</v>
      </c>
      <c r="F1884">
        <v>263</v>
      </c>
      <c r="G1884">
        <v>61</v>
      </c>
      <c r="H1884">
        <v>0</v>
      </c>
      <c r="I1884">
        <v>18</v>
      </c>
      <c r="J1884">
        <v>57</v>
      </c>
      <c r="K1884">
        <v>64</v>
      </c>
      <c r="L1884">
        <v>36</v>
      </c>
      <c r="M1884">
        <v>39</v>
      </c>
      <c r="N1884">
        <v>42</v>
      </c>
      <c r="O1884">
        <v>29</v>
      </c>
      <c r="P1884">
        <v>17</v>
      </c>
      <c r="Q1884">
        <v>15</v>
      </c>
      <c r="R1884">
        <v>5</v>
      </c>
      <c r="S1884">
        <v>2</v>
      </c>
      <c r="T1884">
        <v>0</v>
      </c>
      <c r="U1884">
        <v>274</v>
      </c>
      <c r="V1884">
        <v>50</v>
      </c>
      <c r="W1884">
        <v>0</v>
      </c>
      <c r="X1884">
        <v>116</v>
      </c>
      <c r="Y1884">
        <v>134</v>
      </c>
      <c r="Z1884">
        <v>74</v>
      </c>
      <c r="AA1884">
        <v>0</v>
      </c>
      <c r="AB1884">
        <v>13</v>
      </c>
      <c r="AC1884">
        <v>215</v>
      </c>
      <c r="AD1884">
        <v>0</v>
      </c>
      <c r="AE1884">
        <v>96</v>
      </c>
      <c r="AF1884">
        <v>166</v>
      </c>
      <c r="AG1884">
        <v>148</v>
      </c>
      <c r="AH1884">
        <v>9</v>
      </c>
      <c r="AI1884">
        <v>1</v>
      </c>
      <c r="AJ1884">
        <v>0</v>
      </c>
      <c r="AK1884">
        <v>109</v>
      </c>
      <c r="AL1884">
        <v>212</v>
      </c>
      <c r="AM1884">
        <v>3</v>
      </c>
      <c r="AN1884">
        <v>324</v>
      </c>
      <c r="AO1884">
        <v>0.81172839506172845</v>
      </c>
      <c r="AP1884">
        <v>0.18827160493827161</v>
      </c>
      <c r="AQ1884">
        <v>0</v>
      </c>
      <c r="AR1884">
        <v>5.5555555555555552E-2</v>
      </c>
      <c r="AS1884">
        <v>0.1759259259259259</v>
      </c>
      <c r="AT1884">
        <v>0.19753086419753091</v>
      </c>
      <c r="AU1884">
        <v>0.1111111111111111</v>
      </c>
      <c r="AV1884">
        <v>0.12037037037037041</v>
      </c>
      <c r="AW1884">
        <v>0.12962962962962959</v>
      </c>
      <c r="AX1884">
        <v>8.9506172839506168E-2</v>
      </c>
      <c r="AY1884">
        <v>5.2469135802469133E-2</v>
      </c>
      <c r="AZ1884">
        <v>4.6296296296296287E-2</v>
      </c>
      <c r="BA1884">
        <v>6.1728395061728392E-3</v>
      </c>
      <c r="BB1884">
        <v>1.54320987654321E-2</v>
      </c>
      <c r="BC1884">
        <v>0</v>
      </c>
      <c r="BD1884">
        <v>0.84567901234567899</v>
      </c>
      <c r="BE1884">
        <v>0.15432098765432101</v>
      </c>
      <c r="BF1884">
        <v>0</v>
      </c>
      <c r="BG1884">
        <v>0.35802469135802473</v>
      </c>
      <c r="BH1884">
        <v>0.41358024691358031</v>
      </c>
      <c r="BI1884">
        <v>0.22839506172839499</v>
      </c>
      <c r="BJ1884">
        <v>0</v>
      </c>
      <c r="BK1884">
        <v>4.0123456790123448E-2</v>
      </c>
      <c r="BL1884">
        <v>0.6635802469135802</v>
      </c>
      <c r="BM1884">
        <v>0</v>
      </c>
      <c r="BN1884">
        <v>0.29629629629629628</v>
      </c>
      <c r="BO1884">
        <v>0.51234567901234573</v>
      </c>
      <c r="BP1884">
        <v>0.4567901234567901</v>
      </c>
      <c r="BQ1884">
        <v>2.777777777777778E-2</v>
      </c>
      <c r="BR1884">
        <v>3.08641975308642E-3</v>
      </c>
      <c r="BS1884">
        <v>0</v>
      </c>
      <c r="BT1884">
        <v>0.33641975308641969</v>
      </c>
      <c r="BU1884">
        <v>0.65432098765432101</v>
      </c>
      <c r="BV1884">
        <v>9.2592592592592587E-3</v>
      </c>
      <c r="BW1884">
        <v>1</v>
      </c>
      <c r="BX1884" t="s">
        <v>862</v>
      </c>
      <c r="BY1884">
        <v>3534</v>
      </c>
      <c r="BZ1884">
        <v>9.1680814940577254E-2</v>
      </c>
      <c r="CA1884">
        <v>0</v>
      </c>
    </row>
    <row r="1885" spans="1:79" customFormat="1" x14ac:dyDescent="0.25">
      <c r="A1885" t="s">
        <v>3176</v>
      </c>
      <c r="B1885" t="s">
        <v>354</v>
      </c>
      <c r="C1885" t="s">
        <v>376</v>
      </c>
      <c r="D1885" t="s">
        <v>44</v>
      </c>
      <c r="E1885">
        <v>2023</v>
      </c>
      <c r="F1885">
        <v>3122</v>
      </c>
      <c r="G1885">
        <v>299</v>
      </c>
      <c r="H1885">
        <v>2</v>
      </c>
      <c r="I1885">
        <v>489</v>
      </c>
      <c r="J1885">
        <v>464</v>
      </c>
      <c r="K1885">
        <v>445</v>
      </c>
      <c r="L1885">
        <v>449</v>
      </c>
      <c r="M1885">
        <v>427</v>
      </c>
      <c r="N1885">
        <v>374</v>
      </c>
      <c r="O1885">
        <v>315</v>
      </c>
      <c r="P1885">
        <v>188</v>
      </c>
      <c r="Q1885">
        <v>51</v>
      </c>
      <c r="R1885">
        <v>23</v>
      </c>
      <c r="S1885">
        <v>198</v>
      </c>
      <c r="T1885">
        <v>0</v>
      </c>
      <c r="U1885">
        <v>3386</v>
      </c>
      <c r="V1885">
        <v>16</v>
      </c>
      <c r="W1885">
        <v>21</v>
      </c>
      <c r="X1885">
        <v>2112</v>
      </c>
      <c r="Y1885">
        <v>785</v>
      </c>
      <c r="Z1885">
        <v>526</v>
      </c>
      <c r="AA1885">
        <v>0</v>
      </c>
      <c r="AB1885">
        <v>37</v>
      </c>
      <c r="AC1885">
        <v>3180</v>
      </c>
      <c r="AD1885">
        <v>0</v>
      </c>
      <c r="AE1885">
        <v>206</v>
      </c>
      <c r="AF1885">
        <v>278</v>
      </c>
      <c r="AG1885">
        <v>3076</v>
      </c>
      <c r="AH1885">
        <v>51</v>
      </c>
      <c r="AI1885">
        <v>18</v>
      </c>
      <c r="AJ1885">
        <v>0</v>
      </c>
      <c r="AK1885">
        <v>814</v>
      </c>
      <c r="AL1885">
        <v>2505</v>
      </c>
      <c r="AM1885">
        <v>104</v>
      </c>
      <c r="AN1885">
        <v>3423</v>
      </c>
      <c r="AO1885">
        <v>0.91206543967280163</v>
      </c>
      <c r="AP1885">
        <v>8.7350277534326615E-2</v>
      </c>
      <c r="AQ1885">
        <v>5.842827928717499E-4</v>
      </c>
      <c r="AR1885">
        <v>0.14285714285714279</v>
      </c>
      <c r="AS1885">
        <v>0.13555360794624599</v>
      </c>
      <c r="AT1885">
        <v>0.13000292141396441</v>
      </c>
      <c r="AU1885">
        <v>0.13117148699970779</v>
      </c>
      <c r="AV1885">
        <v>0.1247443762781186</v>
      </c>
      <c r="AW1885">
        <v>0.1092608822670172</v>
      </c>
      <c r="AX1885">
        <v>9.202453987730061E-2</v>
      </c>
      <c r="AY1885">
        <v>5.4922582529944503E-2</v>
      </c>
      <c r="AZ1885">
        <v>1.4899211218229619E-2</v>
      </c>
      <c r="BA1885">
        <v>5.7843996494303253E-2</v>
      </c>
      <c r="BB1885">
        <v>6.7192521180251237E-3</v>
      </c>
      <c r="BC1885">
        <v>0</v>
      </c>
      <c r="BD1885">
        <v>0.98919076833187258</v>
      </c>
      <c r="BE1885">
        <v>4.6742623429739992E-3</v>
      </c>
      <c r="BF1885">
        <v>6.1349693251533744E-3</v>
      </c>
      <c r="BG1885">
        <v>0.61700262927256788</v>
      </c>
      <c r="BH1885">
        <v>0.22933099620216191</v>
      </c>
      <c r="BI1885">
        <v>0.15366637452527021</v>
      </c>
      <c r="BJ1885">
        <v>0</v>
      </c>
      <c r="BK1885">
        <v>1.080923166812737E-2</v>
      </c>
      <c r="BL1885">
        <v>0.92900964066608238</v>
      </c>
      <c r="BM1885">
        <v>0</v>
      </c>
      <c r="BN1885">
        <v>6.0181127665790243E-2</v>
      </c>
      <c r="BO1885">
        <v>8.1215308209173234E-2</v>
      </c>
      <c r="BP1885">
        <v>0.89862693543675143</v>
      </c>
      <c r="BQ1885">
        <v>1.4899211218229619E-2</v>
      </c>
      <c r="BR1885">
        <v>5.2585451358457486E-3</v>
      </c>
      <c r="BS1885">
        <v>0</v>
      </c>
      <c r="BT1885">
        <v>0.2378030966988022</v>
      </c>
      <c r="BU1885">
        <v>0.73181419807186676</v>
      </c>
      <c r="BV1885">
        <v>3.0382705229330991E-2</v>
      </c>
      <c r="BW1885">
        <v>1</v>
      </c>
      <c r="BX1885" t="s">
        <v>863</v>
      </c>
      <c r="BY1885">
        <v>3423</v>
      </c>
      <c r="BZ1885">
        <v>1</v>
      </c>
      <c r="CA1885">
        <v>0</v>
      </c>
    </row>
    <row r="1886" spans="1:79" customFormat="1" x14ac:dyDescent="0.25">
      <c r="A1886" t="s">
        <v>3177</v>
      </c>
      <c r="B1886" t="s">
        <v>354</v>
      </c>
      <c r="C1886" t="s">
        <v>376</v>
      </c>
      <c r="D1886" t="s">
        <v>947</v>
      </c>
      <c r="E1886">
        <v>2023</v>
      </c>
      <c r="F1886">
        <v>229</v>
      </c>
      <c r="G1886">
        <v>14</v>
      </c>
      <c r="H1886">
        <v>0</v>
      </c>
      <c r="I1886">
        <v>14</v>
      </c>
      <c r="J1886">
        <v>35</v>
      </c>
      <c r="K1886">
        <v>36</v>
      </c>
      <c r="L1886">
        <v>41</v>
      </c>
      <c r="M1886">
        <v>34</v>
      </c>
      <c r="N1886">
        <v>27</v>
      </c>
      <c r="O1886">
        <v>22</v>
      </c>
      <c r="P1886">
        <v>18</v>
      </c>
      <c r="Q1886">
        <v>8</v>
      </c>
      <c r="R1886">
        <v>4</v>
      </c>
      <c r="S1886">
        <v>4</v>
      </c>
      <c r="T1886">
        <v>0</v>
      </c>
      <c r="U1886">
        <v>242</v>
      </c>
      <c r="V1886">
        <v>0</v>
      </c>
      <c r="W1886">
        <v>1</v>
      </c>
      <c r="X1886">
        <v>150</v>
      </c>
      <c r="Y1886">
        <v>55</v>
      </c>
      <c r="Z1886">
        <v>38</v>
      </c>
      <c r="AA1886">
        <v>0</v>
      </c>
      <c r="AB1886">
        <v>11</v>
      </c>
      <c r="AC1886">
        <v>216</v>
      </c>
      <c r="AD1886">
        <v>0</v>
      </c>
      <c r="AE1886">
        <v>16</v>
      </c>
      <c r="AF1886">
        <v>38</v>
      </c>
      <c r="AG1886">
        <v>198</v>
      </c>
      <c r="AH1886">
        <v>6</v>
      </c>
      <c r="AI1886">
        <v>1</v>
      </c>
      <c r="AJ1886">
        <v>0</v>
      </c>
      <c r="AK1886">
        <v>90</v>
      </c>
      <c r="AL1886">
        <v>152</v>
      </c>
      <c r="AM1886">
        <v>1</v>
      </c>
      <c r="AN1886">
        <v>243</v>
      </c>
      <c r="AO1886">
        <v>0.9423868312757202</v>
      </c>
      <c r="AP1886">
        <v>5.7613168724279837E-2</v>
      </c>
      <c r="AQ1886">
        <v>0</v>
      </c>
      <c r="AR1886">
        <v>5.7613168724279837E-2</v>
      </c>
      <c r="AS1886">
        <v>0.1440329218106996</v>
      </c>
      <c r="AT1886">
        <v>0.14814814814814811</v>
      </c>
      <c r="AU1886">
        <v>0.16872427983539101</v>
      </c>
      <c r="AV1886">
        <v>0.139917695473251</v>
      </c>
      <c r="AW1886">
        <v>0.1111111111111111</v>
      </c>
      <c r="AX1886">
        <v>9.0534979423868317E-2</v>
      </c>
      <c r="AY1886">
        <v>7.407407407407407E-2</v>
      </c>
      <c r="AZ1886">
        <v>3.292181069958848E-2</v>
      </c>
      <c r="BA1886">
        <v>1.646090534979424E-2</v>
      </c>
      <c r="BB1886">
        <v>1.646090534979424E-2</v>
      </c>
      <c r="BC1886">
        <v>0</v>
      </c>
      <c r="BD1886">
        <v>0.99588477366255146</v>
      </c>
      <c r="BE1886">
        <v>0</v>
      </c>
      <c r="BF1886">
        <v>4.11522633744856E-3</v>
      </c>
      <c r="BG1886">
        <v>0.61728395061728392</v>
      </c>
      <c r="BH1886">
        <v>0.22633744855967081</v>
      </c>
      <c r="BI1886">
        <v>0.15637860082304531</v>
      </c>
      <c r="BJ1886">
        <v>0</v>
      </c>
      <c r="BK1886">
        <v>4.5267489711934158E-2</v>
      </c>
      <c r="BL1886">
        <v>0.88888888888888884</v>
      </c>
      <c r="BM1886">
        <v>0</v>
      </c>
      <c r="BN1886">
        <v>6.584362139917696E-2</v>
      </c>
      <c r="BO1886">
        <v>0.15637860082304531</v>
      </c>
      <c r="BP1886">
        <v>0.81481481481481477</v>
      </c>
      <c r="BQ1886">
        <v>2.469135802469136E-2</v>
      </c>
      <c r="BR1886">
        <v>4.11522633744856E-3</v>
      </c>
      <c r="BS1886">
        <v>0</v>
      </c>
      <c r="BT1886">
        <v>0.37037037037037029</v>
      </c>
      <c r="BU1886">
        <v>0.62551440329218111</v>
      </c>
      <c r="BV1886">
        <v>4.11522633744856E-3</v>
      </c>
      <c r="BW1886">
        <v>1</v>
      </c>
      <c r="BX1886" t="s">
        <v>863</v>
      </c>
      <c r="BY1886">
        <v>3423</v>
      </c>
      <c r="BZ1886">
        <v>7.0990359333917619E-2</v>
      </c>
      <c r="CA1886">
        <v>0</v>
      </c>
    </row>
    <row r="1887" spans="1:79" customFormat="1" x14ac:dyDescent="0.25">
      <c r="A1887" t="s">
        <v>3178</v>
      </c>
      <c r="B1887" t="s">
        <v>354</v>
      </c>
      <c r="C1887" t="s">
        <v>376</v>
      </c>
      <c r="D1887" t="s">
        <v>949</v>
      </c>
      <c r="E1887">
        <v>2023</v>
      </c>
      <c r="F1887">
        <v>1710</v>
      </c>
      <c r="G1887">
        <v>201</v>
      </c>
      <c r="H1887">
        <v>2</v>
      </c>
      <c r="I1887">
        <v>335</v>
      </c>
      <c r="J1887">
        <v>262</v>
      </c>
      <c r="K1887">
        <v>243</v>
      </c>
      <c r="L1887">
        <v>231</v>
      </c>
      <c r="M1887">
        <v>226</v>
      </c>
      <c r="N1887">
        <v>186</v>
      </c>
      <c r="O1887">
        <v>169</v>
      </c>
      <c r="P1887">
        <v>95</v>
      </c>
      <c r="Q1887">
        <v>18</v>
      </c>
      <c r="R1887">
        <v>6</v>
      </c>
      <c r="S1887">
        <v>142</v>
      </c>
      <c r="T1887">
        <v>0</v>
      </c>
      <c r="U1887">
        <v>1894</v>
      </c>
      <c r="V1887">
        <v>6</v>
      </c>
      <c r="W1887">
        <v>13</v>
      </c>
      <c r="X1887">
        <v>1134</v>
      </c>
      <c r="Y1887">
        <v>485</v>
      </c>
      <c r="Z1887">
        <v>294</v>
      </c>
      <c r="AA1887">
        <v>0</v>
      </c>
      <c r="AB1887">
        <v>2</v>
      </c>
      <c r="AC1887">
        <v>1859</v>
      </c>
      <c r="AD1887">
        <v>0</v>
      </c>
      <c r="AE1887">
        <v>52</v>
      </c>
      <c r="AF1887">
        <v>122</v>
      </c>
      <c r="AG1887">
        <v>1773</v>
      </c>
      <c r="AH1887">
        <v>6</v>
      </c>
      <c r="AI1887">
        <v>12</v>
      </c>
      <c r="AJ1887">
        <v>0</v>
      </c>
      <c r="AK1887">
        <v>205</v>
      </c>
      <c r="AL1887">
        <v>1620</v>
      </c>
      <c r="AM1887">
        <v>88</v>
      </c>
      <c r="AN1887">
        <v>1913</v>
      </c>
      <c r="AO1887">
        <v>0.89388395190799796</v>
      </c>
      <c r="AP1887">
        <v>0.1050705697856769</v>
      </c>
      <c r="AQ1887">
        <v>1.0454783063251439E-3</v>
      </c>
      <c r="AR1887">
        <v>0.1751176163094616</v>
      </c>
      <c r="AS1887">
        <v>0.13695765812859381</v>
      </c>
      <c r="AT1887">
        <v>0.127025614218505</v>
      </c>
      <c r="AU1887">
        <v>0.1207527443805541</v>
      </c>
      <c r="AV1887">
        <v>0.1181390486147412</v>
      </c>
      <c r="AW1887">
        <v>9.7229482488238372E-2</v>
      </c>
      <c r="AX1887">
        <v>8.8342916884474654E-2</v>
      </c>
      <c r="AY1887">
        <v>4.9660219550444328E-2</v>
      </c>
      <c r="AZ1887">
        <v>9.4093047569262945E-3</v>
      </c>
      <c r="BA1887">
        <v>7.4228959749085208E-2</v>
      </c>
      <c r="BB1887">
        <v>3.1364349189754309E-3</v>
      </c>
      <c r="BC1887">
        <v>0</v>
      </c>
      <c r="BD1887">
        <v>0.99006795608991116</v>
      </c>
      <c r="BE1887">
        <v>3.1364349189754309E-3</v>
      </c>
      <c r="BF1887">
        <v>6.7956089911134342E-3</v>
      </c>
      <c r="BG1887">
        <v>0.59278619968635649</v>
      </c>
      <c r="BH1887">
        <v>0.25352848928384741</v>
      </c>
      <c r="BI1887">
        <v>0.1536853110297961</v>
      </c>
      <c r="BJ1887">
        <v>0</v>
      </c>
      <c r="BK1887">
        <v>1.0454783063251439E-3</v>
      </c>
      <c r="BL1887">
        <v>0.97177208572922114</v>
      </c>
      <c r="BM1887">
        <v>0</v>
      </c>
      <c r="BN1887">
        <v>2.718243596445374E-2</v>
      </c>
      <c r="BO1887">
        <v>6.3774176685833767E-2</v>
      </c>
      <c r="BP1887">
        <v>0.9268165185572399</v>
      </c>
      <c r="BQ1887">
        <v>3.1364349189754309E-3</v>
      </c>
      <c r="BR1887">
        <v>6.2728698379508627E-3</v>
      </c>
      <c r="BS1887">
        <v>0</v>
      </c>
      <c r="BT1887">
        <v>0.1071615263983272</v>
      </c>
      <c r="BU1887">
        <v>0.84683742812336649</v>
      </c>
      <c r="BV1887">
        <v>4.6001045478306322E-2</v>
      </c>
      <c r="BW1887">
        <v>1</v>
      </c>
      <c r="BX1887" t="s">
        <v>863</v>
      </c>
      <c r="BY1887">
        <v>3423</v>
      </c>
      <c r="BZ1887">
        <v>0.55886649138182876</v>
      </c>
      <c r="CA1887">
        <v>0</v>
      </c>
    </row>
    <row r="1888" spans="1:79" customFormat="1" x14ac:dyDescent="0.25">
      <c r="A1888" t="s">
        <v>3179</v>
      </c>
      <c r="B1888" t="s">
        <v>354</v>
      </c>
      <c r="C1888" t="s">
        <v>376</v>
      </c>
      <c r="D1888" t="s">
        <v>951</v>
      </c>
      <c r="E1888">
        <v>2023</v>
      </c>
      <c r="F1888">
        <v>897</v>
      </c>
      <c r="G1888">
        <v>63</v>
      </c>
      <c r="H1888">
        <v>0</v>
      </c>
      <c r="I1888">
        <v>113</v>
      </c>
      <c r="J1888">
        <v>131</v>
      </c>
      <c r="K1888">
        <v>126</v>
      </c>
      <c r="L1888">
        <v>133</v>
      </c>
      <c r="M1888">
        <v>124</v>
      </c>
      <c r="N1888">
        <v>123</v>
      </c>
      <c r="O1888">
        <v>97</v>
      </c>
      <c r="P1888">
        <v>49</v>
      </c>
      <c r="Q1888">
        <v>13</v>
      </c>
      <c r="R1888">
        <v>4</v>
      </c>
      <c r="S1888">
        <v>47</v>
      </c>
      <c r="T1888">
        <v>0</v>
      </c>
      <c r="U1888">
        <v>944</v>
      </c>
      <c r="V1888">
        <v>9</v>
      </c>
      <c r="W1888">
        <v>7</v>
      </c>
      <c r="X1888">
        <v>600</v>
      </c>
      <c r="Y1888">
        <v>209</v>
      </c>
      <c r="Z1888">
        <v>151</v>
      </c>
      <c r="AA1888">
        <v>0</v>
      </c>
      <c r="AB1888">
        <v>14</v>
      </c>
      <c r="AC1888">
        <v>920</v>
      </c>
      <c r="AD1888">
        <v>0</v>
      </c>
      <c r="AE1888">
        <v>26</v>
      </c>
      <c r="AF1888">
        <v>64</v>
      </c>
      <c r="AG1888">
        <v>892</v>
      </c>
      <c r="AH1888">
        <v>2</v>
      </c>
      <c r="AI1888">
        <v>2</v>
      </c>
      <c r="AJ1888">
        <v>0</v>
      </c>
      <c r="AK1888">
        <v>431</v>
      </c>
      <c r="AL1888">
        <v>529</v>
      </c>
      <c r="AM1888">
        <v>0</v>
      </c>
      <c r="AN1888">
        <v>960</v>
      </c>
      <c r="AO1888">
        <v>0.93437499999999996</v>
      </c>
      <c r="AP1888">
        <v>6.5625000000000003E-2</v>
      </c>
      <c r="AQ1888">
        <v>0</v>
      </c>
      <c r="AR1888">
        <v>0.1177083333333333</v>
      </c>
      <c r="AS1888">
        <v>0.13645833333333329</v>
      </c>
      <c r="AT1888">
        <v>0.13125000000000001</v>
      </c>
      <c r="AU1888">
        <v>0.1385416666666667</v>
      </c>
      <c r="AV1888">
        <v>0.12916666666666671</v>
      </c>
      <c r="AW1888">
        <v>0.12812499999999999</v>
      </c>
      <c r="AX1888">
        <v>0.1010416666666667</v>
      </c>
      <c r="AY1888">
        <v>5.1041666666666673E-2</v>
      </c>
      <c r="AZ1888">
        <v>1.3541666666666671E-2</v>
      </c>
      <c r="BA1888">
        <v>4.8958333333333333E-2</v>
      </c>
      <c r="BB1888">
        <v>4.1666666666666666E-3</v>
      </c>
      <c r="BC1888">
        <v>0</v>
      </c>
      <c r="BD1888">
        <v>0.98333333333333328</v>
      </c>
      <c r="BE1888">
        <v>9.3749999999999997E-3</v>
      </c>
      <c r="BF1888">
        <v>7.2916666666666668E-3</v>
      </c>
      <c r="BG1888">
        <v>0.625</v>
      </c>
      <c r="BH1888">
        <v>0.21770833333333331</v>
      </c>
      <c r="BI1888">
        <v>0.15729166666666669</v>
      </c>
      <c r="BJ1888">
        <v>0</v>
      </c>
      <c r="BK1888">
        <v>1.458333333333333E-2</v>
      </c>
      <c r="BL1888">
        <v>0.95833333333333337</v>
      </c>
      <c r="BM1888">
        <v>0</v>
      </c>
      <c r="BN1888">
        <v>2.7083333333333331E-2</v>
      </c>
      <c r="BO1888">
        <v>6.6666666666666666E-2</v>
      </c>
      <c r="BP1888">
        <v>0.9291666666666667</v>
      </c>
      <c r="BQ1888">
        <v>2.0833333333333329E-3</v>
      </c>
      <c r="BR1888">
        <v>2.0833333333333329E-3</v>
      </c>
      <c r="BS1888">
        <v>0</v>
      </c>
      <c r="BT1888">
        <v>0.44895833333333329</v>
      </c>
      <c r="BU1888">
        <v>0.55104166666666665</v>
      </c>
      <c r="BV1888">
        <v>0</v>
      </c>
      <c r="BW1888">
        <v>1</v>
      </c>
      <c r="BX1888" t="s">
        <v>863</v>
      </c>
      <c r="BY1888">
        <v>3423</v>
      </c>
      <c r="BZ1888">
        <v>0.28045574057844003</v>
      </c>
      <c r="CA1888">
        <v>0</v>
      </c>
    </row>
    <row r="1889" spans="1:79" customFormat="1" x14ac:dyDescent="0.25">
      <c r="A1889" t="s">
        <v>3180</v>
      </c>
      <c r="B1889" t="s">
        <v>354</v>
      </c>
      <c r="C1889" t="s">
        <v>376</v>
      </c>
      <c r="D1889" t="s">
        <v>953</v>
      </c>
      <c r="E1889">
        <v>2023</v>
      </c>
      <c r="F1889">
        <v>283</v>
      </c>
      <c r="G1889">
        <v>21</v>
      </c>
      <c r="H1889">
        <v>0</v>
      </c>
      <c r="I1889">
        <v>26</v>
      </c>
      <c r="J1889">
        <v>35</v>
      </c>
      <c r="K1889">
        <v>40</v>
      </c>
      <c r="L1889">
        <v>43</v>
      </c>
      <c r="M1889">
        <v>43</v>
      </c>
      <c r="N1889">
        <v>38</v>
      </c>
      <c r="O1889">
        <v>27</v>
      </c>
      <c r="P1889">
        <v>26</v>
      </c>
      <c r="Q1889">
        <v>12</v>
      </c>
      <c r="R1889">
        <v>9</v>
      </c>
      <c r="S1889">
        <v>5</v>
      </c>
      <c r="T1889">
        <v>0</v>
      </c>
      <c r="U1889">
        <v>303</v>
      </c>
      <c r="V1889">
        <v>1</v>
      </c>
      <c r="W1889">
        <v>0</v>
      </c>
      <c r="X1889">
        <v>226</v>
      </c>
      <c r="Y1889">
        <v>36</v>
      </c>
      <c r="Z1889">
        <v>42</v>
      </c>
      <c r="AA1889">
        <v>0</v>
      </c>
      <c r="AB1889">
        <v>10</v>
      </c>
      <c r="AC1889">
        <v>182</v>
      </c>
      <c r="AD1889">
        <v>0</v>
      </c>
      <c r="AE1889">
        <v>112</v>
      </c>
      <c r="AF1889">
        <v>53</v>
      </c>
      <c r="AG1889">
        <v>211</v>
      </c>
      <c r="AH1889">
        <v>37</v>
      </c>
      <c r="AI1889">
        <v>3</v>
      </c>
      <c r="AJ1889">
        <v>0</v>
      </c>
      <c r="AK1889">
        <v>88</v>
      </c>
      <c r="AL1889">
        <v>201</v>
      </c>
      <c r="AM1889">
        <v>15</v>
      </c>
      <c r="AN1889">
        <v>304</v>
      </c>
      <c r="AO1889">
        <v>0.93092105263157898</v>
      </c>
      <c r="AP1889">
        <v>6.9078947368421059E-2</v>
      </c>
      <c r="AQ1889">
        <v>0</v>
      </c>
      <c r="AR1889">
        <v>8.5526315789473686E-2</v>
      </c>
      <c r="AS1889">
        <v>0.1151315789473684</v>
      </c>
      <c r="AT1889">
        <v>0.13157894736842099</v>
      </c>
      <c r="AU1889">
        <v>0.1414473684210526</v>
      </c>
      <c r="AV1889">
        <v>0.1414473684210526</v>
      </c>
      <c r="AW1889">
        <v>0.125</v>
      </c>
      <c r="AX1889">
        <v>8.8815789473684209E-2</v>
      </c>
      <c r="AY1889">
        <v>8.5526315789473686E-2</v>
      </c>
      <c r="AZ1889">
        <v>3.9473684210526307E-2</v>
      </c>
      <c r="BA1889">
        <v>1.6447368421052631E-2</v>
      </c>
      <c r="BB1889">
        <v>2.9605263157894739E-2</v>
      </c>
      <c r="BC1889">
        <v>0</v>
      </c>
      <c r="BD1889">
        <v>0.99671052631578949</v>
      </c>
      <c r="BE1889">
        <v>3.2894736842105261E-3</v>
      </c>
      <c r="BF1889">
        <v>0</v>
      </c>
      <c r="BG1889">
        <v>0.74342105263157898</v>
      </c>
      <c r="BH1889">
        <v>0.1184210526315789</v>
      </c>
      <c r="BI1889">
        <v>0.13815789473684209</v>
      </c>
      <c r="BJ1889">
        <v>0</v>
      </c>
      <c r="BK1889">
        <v>3.2894736842105261E-2</v>
      </c>
      <c r="BL1889">
        <v>0.59868421052631582</v>
      </c>
      <c r="BM1889">
        <v>0</v>
      </c>
      <c r="BN1889">
        <v>0.36842105263157893</v>
      </c>
      <c r="BO1889">
        <v>0.17434210526315791</v>
      </c>
      <c r="BP1889">
        <v>0.69407894736842102</v>
      </c>
      <c r="BQ1889">
        <v>0.12171052631578951</v>
      </c>
      <c r="BR1889">
        <v>9.8684210526315784E-3</v>
      </c>
      <c r="BS1889">
        <v>0</v>
      </c>
      <c r="BT1889">
        <v>0.28947368421052633</v>
      </c>
      <c r="BU1889">
        <v>0.66118421052631582</v>
      </c>
      <c r="BV1889">
        <v>4.9342105263157902E-2</v>
      </c>
      <c r="BW1889">
        <v>1</v>
      </c>
      <c r="BX1889" t="s">
        <v>863</v>
      </c>
      <c r="BY1889">
        <v>3423</v>
      </c>
      <c r="BZ1889">
        <v>8.8810984516505986E-2</v>
      </c>
      <c r="CA1889">
        <v>0</v>
      </c>
    </row>
    <row r="1890" spans="1:79" customFormat="1" x14ac:dyDescent="0.25">
      <c r="A1890" t="s">
        <v>3181</v>
      </c>
      <c r="B1890" t="s">
        <v>354</v>
      </c>
      <c r="C1890" t="s">
        <v>376</v>
      </c>
      <c r="D1890" t="s">
        <v>961</v>
      </c>
      <c r="E1890">
        <v>2023</v>
      </c>
      <c r="F1890">
        <v>3</v>
      </c>
      <c r="G1890">
        <v>0</v>
      </c>
      <c r="H1890">
        <v>0</v>
      </c>
      <c r="I1890">
        <v>1</v>
      </c>
      <c r="J1890">
        <v>1</v>
      </c>
      <c r="K1890">
        <v>0</v>
      </c>
      <c r="L1890">
        <v>1</v>
      </c>
      <c r="M1890">
        <v>0</v>
      </c>
      <c r="N1890">
        <v>0</v>
      </c>
      <c r="O1890">
        <v>0</v>
      </c>
      <c r="P1890">
        <v>0</v>
      </c>
      <c r="Q1890">
        <v>0</v>
      </c>
      <c r="R1890">
        <v>0</v>
      </c>
      <c r="S1890">
        <v>0</v>
      </c>
      <c r="T1890">
        <v>0</v>
      </c>
      <c r="U1890">
        <v>3</v>
      </c>
      <c r="V1890">
        <v>0</v>
      </c>
      <c r="W1890">
        <v>0</v>
      </c>
      <c r="X1890">
        <v>2</v>
      </c>
      <c r="Y1890">
        <v>0</v>
      </c>
      <c r="Z1890">
        <v>1</v>
      </c>
      <c r="AA1890">
        <v>0</v>
      </c>
      <c r="AB1890">
        <v>0</v>
      </c>
      <c r="AC1890">
        <v>3</v>
      </c>
      <c r="AD1890">
        <v>0</v>
      </c>
      <c r="AE1890">
        <v>0</v>
      </c>
      <c r="AF1890">
        <v>1</v>
      </c>
      <c r="AG1890">
        <v>2</v>
      </c>
      <c r="AH1890">
        <v>0</v>
      </c>
      <c r="AI1890">
        <v>0</v>
      </c>
      <c r="AJ1890">
        <v>0</v>
      </c>
      <c r="AK1890">
        <v>0</v>
      </c>
      <c r="AL1890">
        <v>3</v>
      </c>
      <c r="AM1890">
        <v>0</v>
      </c>
      <c r="AN1890">
        <v>3</v>
      </c>
      <c r="AO1890">
        <v>1</v>
      </c>
      <c r="AP1890">
        <v>0</v>
      </c>
      <c r="AQ1890">
        <v>0</v>
      </c>
      <c r="AR1890">
        <v>0.33333333333333331</v>
      </c>
      <c r="AS1890">
        <v>0.33333333333333331</v>
      </c>
      <c r="AT1890">
        <v>0</v>
      </c>
      <c r="AU1890">
        <v>0.33333333333333331</v>
      </c>
      <c r="AV1890">
        <v>0</v>
      </c>
      <c r="AW1890">
        <v>0</v>
      </c>
      <c r="AX1890">
        <v>0</v>
      </c>
      <c r="AY1890">
        <v>0</v>
      </c>
      <c r="AZ1890">
        <v>0</v>
      </c>
      <c r="BA1890">
        <v>0</v>
      </c>
      <c r="BB1890">
        <v>0</v>
      </c>
      <c r="BC1890">
        <v>0</v>
      </c>
      <c r="BD1890">
        <v>1</v>
      </c>
      <c r="BE1890">
        <v>0</v>
      </c>
      <c r="BF1890">
        <v>0</v>
      </c>
      <c r="BG1890">
        <v>0.66666666666666663</v>
      </c>
      <c r="BH1890">
        <v>0</v>
      </c>
      <c r="BI1890">
        <v>0.33333333333333331</v>
      </c>
      <c r="BJ1890">
        <v>0</v>
      </c>
      <c r="BK1890">
        <v>0</v>
      </c>
      <c r="BL1890">
        <v>1</v>
      </c>
      <c r="BM1890">
        <v>0</v>
      </c>
      <c r="BN1890">
        <v>0</v>
      </c>
      <c r="BO1890">
        <v>0.33333333333333331</v>
      </c>
      <c r="BP1890">
        <v>0.66666666666666663</v>
      </c>
      <c r="BQ1890">
        <v>0</v>
      </c>
      <c r="BR1890">
        <v>0</v>
      </c>
      <c r="BS1890">
        <v>0</v>
      </c>
      <c r="BT1890">
        <v>0</v>
      </c>
      <c r="BU1890">
        <v>1</v>
      </c>
      <c r="BV1890">
        <v>0</v>
      </c>
      <c r="BW1890">
        <v>1</v>
      </c>
      <c r="BX1890" t="s">
        <v>863</v>
      </c>
      <c r="BY1890">
        <v>3423</v>
      </c>
      <c r="BZ1890">
        <v>8.7642418930762491E-4</v>
      </c>
      <c r="CA1890">
        <v>0</v>
      </c>
    </row>
    <row r="1891" spans="1:79" customFormat="1" x14ac:dyDescent="0.25">
      <c r="A1891" t="s">
        <v>3182</v>
      </c>
      <c r="B1891" t="s">
        <v>354</v>
      </c>
      <c r="C1891" t="s">
        <v>382</v>
      </c>
      <c r="D1891" t="s">
        <v>44</v>
      </c>
      <c r="E1891">
        <v>2023</v>
      </c>
      <c r="F1891">
        <v>2033</v>
      </c>
      <c r="G1891">
        <v>202</v>
      </c>
      <c r="H1891">
        <v>0</v>
      </c>
      <c r="I1891">
        <v>291</v>
      </c>
      <c r="J1891">
        <v>284</v>
      </c>
      <c r="K1891">
        <v>266</v>
      </c>
      <c r="L1891">
        <v>301</v>
      </c>
      <c r="M1891">
        <v>270</v>
      </c>
      <c r="N1891">
        <v>284</v>
      </c>
      <c r="O1891">
        <v>237</v>
      </c>
      <c r="P1891">
        <v>102</v>
      </c>
      <c r="Q1891">
        <v>20</v>
      </c>
      <c r="R1891">
        <v>5</v>
      </c>
      <c r="S1891">
        <v>175</v>
      </c>
      <c r="T1891">
        <v>0</v>
      </c>
      <c r="U1891">
        <v>2196</v>
      </c>
      <c r="V1891">
        <v>39</v>
      </c>
      <c r="W1891">
        <v>0</v>
      </c>
      <c r="X1891">
        <v>1533</v>
      </c>
      <c r="Y1891">
        <v>122</v>
      </c>
      <c r="Z1891">
        <v>580</v>
      </c>
      <c r="AA1891">
        <v>0</v>
      </c>
      <c r="AB1891">
        <v>0</v>
      </c>
      <c r="AC1891">
        <v>2159</v>
      </c>
      <c r="AD1891">
        <v>4</v>
      </c>
      <c r="AE1891">
        <v>72</v>
      </c>
      <c r="AF1891">
        <v>26</v>
      </c>
      <c r="AG1891">
        <v>2193</v>
      </c>
      <c r="AH1891">
        <v>10</v>
      </c>
      <c r="AI1891">
        <v>2</v>
      </c>
      <c r="AJ1891">
        <v>4</v>
      </c>
      <c r="AK1891">
        <v>941</v>
      </c>
      <c r="AL1891">
        <v>1289</v>
      </c>
      <c r="AM1891">
        <v>5</v>
      </c>
      <c r="AN1891">
        <v>2235</v>
      </c>
      <c r="AO1891">
        <v>0.90961968680089489</v>
      </c>
      <c r="AP1891">
        <v>9.0380313199105139E-2</v>
      </c>
      <c r="AQ1891">
        <v>0</v>
      </c>
      <c r="AR1891">
        <v>0.13020134228187921</v>
      </c>
      <c r="AS1891">
        <v>0.12706935123042509</v>
      </c>
      <c r="AT1891">
        <v>0.1190156599552573</v>
      </c>
      <c r="AU1891">
        <v>0.13467561521252799</v>
      </c>
      <c r="AV1891">
        <v>0.1208053691275168</v>
      </c>
      <c r="AW1891">
        <v>0.12706935123042509</v>
      </c>
      <c r="AX1891">
        <v>0.10604026845637581</v>
      </c>
      <c r="AY1891">
        <v>4.5637583892617448E-2</v>
      </c>
      <c r="AZ1891">
        <v>8.948545861297539E-3</v>
      </c>
      <c r="BA1891">
        <v>7.829977628635347E-2</v>
      </c>
      <c r="BB1891">
        <v>2.2371364653243852E-3</v>
      </c>
      <c r="BC1891">
        <v>0</v>
      </c>
      <c r="BD1891">
        <v>0.98255033557046978</v>
      </c>
      <c r="BE1891">
        <v>1.74496644295302E-2</v>
      </c>
      <c r="BF1891">
        <v>0</v>
      </c>
      <c r="BG1891">
        <v>0.68590604026845636</v>
      </c>
      <c r="BH1891">
        <v>5.458612975391499E-2</v>
      </c>
      <c r="BI1891">
        <v>0.25950782997762861</v>
      </c>
      <c r="BJ1891">
        <v>0</v>
      </c>
      <c r="BK1891">
        <v>0</v>
      </c>
      <c r="BL1891">
        <v>0.96599552572706937</v>
      </c>
      <c r="BM1891">
        <v>1.7897091722595081E-3</v>
      </c>
      <c r="BN1891">
        <v>3.2214765100671137E-2</v>
      </c>
      <c r="BO1891">
        <v>1.1633109619686799E-2</v>
      </c>
      <c r="BP1891">
        <v>0.98120805369127517</v>
      </c>
      <c r="BQ1891">
        <v>4.4742729306487686E-3</v>
      </c>
      <c r="BR1891">
        <v>8.9485458612975394E-4</v>
      </c>
      <c r="BS1891">
        <v>1.7897091722595081E-3</v>
      </c>
      <c r="BT1891">
        <v>0.42102908277404921</v>
      </c>
      <c r="BU1891">
        <v>0.57673378076062642</v>
      </c>
      <c r="BV1891">
        <v>2.2371364653243852E-3</v>
      </c>
      <c r="BW1891">
        <v>1</v>
      </c>
      <c r="BX1891" t="s">
        <v>864</v>
      </c>
      <c r="BY1891">
        <v>2235</v>
      </c>
      <c r="BZ1891">
        <v>1</v>
      </c>
      <c r="CA1891">
        <v>0</v>
      </c>
    </row>
    <row r="1892" spans="1:79" customFormat="1" x14ac:dyDescent="0.25">
      <c r="A1892" t="s">
        <v>3183</v>
      </c>
      <c r="B1892" t="s">
        <v>354</v>
      </c>
      <c r="C1892" t="s">
        <v>382</v>
      </c>
      <c r="D1892" t="s">
        <v>947</v>
      </c>
      <c r="E1892">
        <v>2023</v>
      </c>
      <c r="F1892">
        <v>183</v>
      </c>
      <c r="G1892">
        <v>7</v>
      </c>
      <c r="H1892">
        <v>0</v>
      </c>
      <c r="I1892">
        <v>8</v>
      </c>
      <c r="J1892">
        <v>10</v>
      </c>
      <c r="K1892">
        <v>25</v>
      </c>
      <c r="L1892">
        <v>29</v>
      </c>
      <c r="M1892">
        <v>35</v>
      </c>
      <c r="N1892">
        <v>29</v>
      </c>
      <c r="O1892">
        <v>35</v>
      </c>
      <c r="P1892">
        <v>13</v>
      </c>
      <c r="Q1892">
        <v>1</v>
      </c>
      <c r="R1892">
        <v>0</v>
      </c>
      <c r="S1892">
        <v>5</v>
      </c>
      <c r="T1892">
        <v>0</v>
      </c>
      <c r="U1892">
        <v>190</v>
      </c>
      <c r="V1892">
        <v>0</v>
      </c>
      <c r="W1892">
        <v>0</v>
      </c>
      <c r="X1892">
        <v>130</v>
      </c>
      <c r="Y1892">
        <v>24</v>
      </c>
      <c r="Z1892">
        <v>36</v>
      </c>
      <c r="AA1892">
        <v>0</v>
      </c>
      <c r="AB1892">
        <v>0</v>
      </c>
      <c r="AC1892">
        <v>187</v>
      </c>
      <c r="AD1892">
        <v>0</v>
      </c>
      <c r="AE1892">
        <v>3</v>
      </c>
      <c r="AF1892">
        <v>6</v>
      </c>
      <c r="AG1892">
        <v>184</v>
      </c>
      <c r="AH1892">
        <v>0</v>
      </c>
      <c r="AI1892">
        <v>0</v>
      </c>
      <c r="AJ1892">
        <v>0</v>
      </c>
      <c r="AK1892">
        <v>112</v>
      </c>
      <c r="AL1892">
        <v>78</v>
      </c>
      <c r="AM1892">
        <v>0</v>
      </c>
      <c r="AN1892">
        <v>190</v>
      </c>
      <c r="AO1892">
        <v>0.9631578947368421</v>
      </c>
      <c r="AP1892">
        <v>3.6842105263157891E-2</v>
      </c>
      <c r="AQ1892">
        <v>0</v>
      </c>
      <c r="AR1892">
        <v>4.2105263157894743E-2</v>
      </c>
      <c r="AS1892">
        <v>5.2631578947368418E-2</v>
      </c>
      <c r="AT1892">
        <v>0.13157894736842099</v>
      </c>
      <c r="AU1892">
        <v>0.1526315789473684</v>
      </c>
      <c r="AV1892">
        <v>0.18421052631578949</v>
      </c>
      <c r="AW1892">
        <v>0.1526315789473684</v>
      </c>
      <c r="AX1892">
        <v>0.18421052631578949</v>
      </c>
      <c r="AY1892">
        <v>6.8421052631578952E-2</v>
      </c>
      <c r="AZ1892">
        <v>5.263157894736842E-3</v>
      </c>
      <c r="BA1892">
        <v>2.6315789473684209E-2</v>
      </c>
      <c r="BB1892">
        <v>0</v>
      </c>
      <c r="BC1892">
        <v>0</v>
      </c>
      <c r="BD1892">
        <v>1</v>
      </c>
      <c r="BE1892">
        <v>0</v>
      </c>
      <c r="BF1892">
        <v>0</v>
      </c>
      <c r="BG1892">
        <v>0.68421052631578949</v>
      </c>
      <c r="BH1892">
        <v>0.12631578947368419</v>
      </c>
      <c r="BI1892">
        <v>0.18947368421052629</v>
      </c>
      <c r="BJ1892">
        <v>0</v>
      </c>
      <c r="BK1892">
        <v>0</v>
      </c>
      <c r="BL1892">
        <v>0.98421052631578942</v>
      </c>
      <c r="BM1892">
        <v>0</v>
      </c>
      <c r="BN1892">
        <v>1.578947368421053E-2</v>
      </c>
      <c r="BO1892">
        <v>3.1578947368421047E-2</v>
      </c>
      <c r="BP1892">
        <v>0.96842105263157896</v>
      </c>
      <c r="BQ1892">
        <v>0</v>
      </c>
      <c r="BR1892">
        <v>0</v>
      </c>
      <c r="BS1892">
        <v>0</v>
      </c>
      <c r="BT1892">
        <v>0.58947368421052626</v>
      </c>
      <c r="BU1892">
        <v>0.41052631578947368</v>
      </c>
      <c r="BV1892">
        <v>0</v>
      </c>
      <c r="BW1892">
        <v>1</v>
      </c>
      <c r="BX1892" t="s">
        <v>864</v>
      </c>
      <c r="BY1892">
        <v>2235</v>
      </c>
      <c r="BZ1892">
        <v>8.5011185682326629E-2</v>
      </c>
      <c r="CA1892">
        <v>0</v>
      </c>
    </row>
    <row r="1893" spans="1:79" customFormat="1" x14ac:dyDescent="0.25">
      <c r="A1893" t="s">
        <v>3184</v>
      </c>
      <c r="B1893" t="s">
        <v>354</v>
      </c>
      <c r="C1893" t="s">
        <v>382</v>
      </c>
      <c r="D1893" t="s">
        <v>949</v>
      </c>
      <c r="E1893">
        <v>2023</v>
      </c>
      <c r="F1893">
        <v>646</v>
      </c>
      <c r="G1893">
        <v>100</v>
      </c>
      <c r="H1893">
        <v>0</v>
      </c>
      <c r="I1893">
        <v>90</v>
      </c>
      <c r="J1893">
        <v>92</v>
      </c>
      <c r="K1893">
        <v>95</v>
      </c>
      <c r="L1893">
        <v>110</v>
      </c>
      <c r="M1893">
        <v>91</v>
      </c>
      <c r="N1893">
        <v>92</v>
      </c>
      <c r="O1893">
        <v>67</v>
      </c>
      <c r="P1893">
        <v>42</v>
      </c>
      <c r="Q1893">
        <v>8</v>
      </c>
      <c r="R1893">
        <v>3</v>
      </c>
      <c r="S1893">
        <v>56</v>
      </c>
      <c r="T1893">
        <v>0</v>
      </c>
      <c r="U1893">
        <v>743</v>
      </c>
      <c r="V1893">
        <v>3</v>
      </c>
      <c r="W1893">
        <v>0</v>
      </c>
      <c r="X1893">
        <v>472</v>
      </c>
      <c r="Y1893">
        <v>29</v>
      </c>
      <c r="Z1893">
        <v>245</v>
      </c>
      <c r="AA1893">
        <v>0</v>
      </c>
      <c r="AB1893">
        <v>0</v>
      </c>
      <c r="AC1893">
        <v>694</v>
      </c>
      <c r="AD1893">
        <v>0</v>
      </c>
      <c r="AE1893">
        <v>52</v>
      </c>
      <c r="AF1893">
        <v>2</v>
      </c>
      <c r="AG1893">
        <v>743</v>
      </c>
      <c r="AH1893">
        <v>0</v>
      </c>
      <c r="AI1893">
        <v>1</v>
      </c>
      <c r="AJ1893">
        <v>0</v>
      </c>
      <c r="AK1893">
        <v>293</v>
      </c>
      <c r="AL1893">
        <v>453</v>
      </c>
      <c r="AM1893">
        <v>0</v>
      </c>
      <c r="AN1893">
        <v>746</v>
      </c>
      <c r="AO1893">
        <v>0.86595174262734587</v>
      </c>
      <c r="AP1893">
        <v>0.13404825737265419</v>
      </c>
      <c r="AQ1893">
        <v>0</v>
      </c>
      <c r="AR1893">
        <v>0.1206434316353887</v>
      </c>
      <c r="AS1893">
        <v>0.12332439678284179</v>
      </c>
      <c r="AT1893">
        <v>0.12734584450402139</v>
      </c>
      <c r="AU1893">
        <v>0.14745308310991961</v>
      </c>
      <c r="AV1893">
        <v>0.12198391420911529</v>
      </c>
      <c r="AW1893">
        <v>0.12332439678284179</v>
      </c>
      <c r="AX1893">
        <v>8.9812332439678288E-2</v>
      </c>
      <c r="AY1893">
        <v>5.6300268096514748E-2</v>
      </c>
      <c r="AZ1893">
        <v>1.0723860589812329E-2</v>
      </c>
      <c r="BA1893">
        <v>7.5067024128686322E-2</v>
      </c>
      <c r="BB1893">
        <v>4.0214477211796247E-3</v>
      </c>
      <c r="BC1893">
        <v>0</v>
      </c>
      <c r="BD1893">
        <v>0.99597855227882037</v>
      </c>
      <c r="BE1893">
        <v>4.0214477211796247E-3</v>
      </c>
      <c r="BF1893">
        <v>0</v>
      </c>
      <c r="BG1893">
        <v>0.63270777479892759</v>
      </c>
      <c r="BH1893">
        <v>3.8873994638069703E-2</v>
      </c>
      <c r="BI1893">
        <v>0.32841823056300268</v>
      </c>
      <c r="BJ1893">
        <v>0</v>
      </c>
      <c r="BK1893">
        <v>0</v>
      </c>
      <c r="BL1893">
        <v>0.93029490616621979</v>
      </c>
      <c r="BM1893">
        <v>0</v>
      </c>
      <c r="BN1893">
        <v>6.9705093833780166E-2</v>
      </c>
      <c r="BO1893">
        <v>2.6809651474530832E-3</v>
      </c>
      <c r="BP1893">
        <v>0.99597855227882037</v>
      </c>
      <c r="BQ1893">
        <v>0</v>
      </c>
      <c r="BR1893">
        <v>1.340482573726542E-3</v>
      </c>
      <c r="BS1893">
        <v>0</v>
      </c>
      <c r="BT1893">
        <v>0.39276139410187672</v>
      </c>
      <c r="BU1893">
        <v>0.60723860589812328</v>
      </c>
      <c r="BV1893">
        <v>0</v>
      </c>
      <c r="BW1893">
        <v>1</v>
      </c>
      <c r="BX1893" t="s">
        <v>864</v>
      </c>
      <c r="BY1893">
        <v>2235</v>
      </c>
      <c r="BZ1893">
        <v>0.33378076062639822</v>
      </c>
      <c r="CA1893">
        <v>0</v>
      </c>
    </row>
    <row r="1894" spans="1:79" customFormat="1" x14ac:dyDescent="0.25">
      <c r="A1894" t="s">
        <v>3185</v>
      </c>
      <c r="B1894" t="s">
        <v>354</v>
      </c>
      <c r="C1894" t="s">
        <v>382</v>
      </c>
      <c r="D1894" t="s">
        <v>951</v>
      </c>
      <c r="E1894">
        <v>2023</v>
      </c>
      <c r="F1894">
        <v>1078</v>
      </c>
      <c r="G1894">
        <v>88</v>
      </c>
      <c r="H1894">
        <v>0</v>
      </c>
      <c r="I1894">
        <v>181</v>
      </c>
      <c r="J1894">
        <v>172</v>
      </c>
      <c r="K1894">
        <v>132</v>
      </c>
      <c r="L1894">
        <v>135</v>
      </c>
      <c r="M1894">
        <v>124</v>
      </c>
      <c r="N1894">
        <v>143</v>
      </c>
      <c r="O1894">
        <v>124</v>
      </c>
      <c r="P1894">
        <v>35</v>
      </c>
      <c r="Q1894">
        <v>10</v>
      </c>
      <c r="R1894">
        <v>1</v>
      </c>
      <c r="S1894">
        <v>109</v>
      </c>
      <c r="T1894">
        <v>0</v>
      </c>
      <c r="U1894">
        <v>1134</v>
      </c>
      <c r="V1894">
        <v>32</v>
      </c>
      <c r="W1894">
        <v>0</v>
      </c>
      <c r="X1894">
        <v>845</v>
      </c>
      <c r="Y1894">
        <v>50</v>
      </c>
      <c r="Z1894">
        <v>271</v>
      </c>
      <c r="AA1894">
        <v>0</v>
      </c>
      <c r="AB1894">
        <v>0</v>
      </c>
      <c r="AC1894">
        <v>1156</v>
      </c>
      <c r="AD1894">
        <v>0</v>
      </c>
      <c r="AE1894">
        <v>10</v>
      </c>
      <c r="AF1894">
        <v>5</v>
      </c>
      <c r="AG1894">
        <v>1158</v>
      </c>
      <c r="AH1894">
        <v>2</v>
      </c>
      <c r="AI1894">
        <v>1</v>
      </c>
      <c r="AJ1894">
        <v>0</v>
      </c>
      <c r="AK1894">
        <v>493</v>
      </c>
      <c r="AL1894">
        <v>670</v>
      </c>
      <c r="AM1894">
        <v>3</v>
      </c>
      <c r="AN1894">
        <v>1166</v>
      </c>
      <c r="AO1894">
        <v>0.92452830188679247</v>
      </c>
      <c r="AP1894">
        <v>7.5471698113207544E-2</v>
      </c>
      <c r="AQ1894">
        <v>0</v>
      </c>
      <c r="AR1894">
        <v>0.15523156089193829</v>
      </c>
      <c r="AS1894">
        <v>0.14751286449399659</v>
      </c>
      <c r="AT1894">
        <v>0.1132075471698113</v>
      </c>
      <c r="AU1894">
        <v>0.11578044596912521</v>
      </c>
      <c r="AV1894">
        <v>0.10634648370497431</v>
      </c>
      <c r="AW1894">
        <v>0.12264150943396231</v>
      </c>
      <c r="AX1894">
        <v>0.10634648370497431</v>
      </c>
      <c r="AY1894">
        <v>3.0017152658662088E-2</v>
      </c>
      <c r="AZ1894">
        <v>8.5763293310463125E-3</v>
      </c>
      <c r="BA1894">
        <v>9.3481989708404808E-2</v>
      </c>
      <c r="BB1894">
        <v>8.576329331046312E-4</v>
      </c>
      <c r="BC1894">
        <v>0</v>
      </c>
      <c r="BD1894">
        <v>0.97255574614065177</v>
      </c>
      <c r="BE1894">
        <v>2.7444253859348199E-2</v>
      </c>
      <c r="BF1894">
        <v>0</v>
      </c>
      <c r="BG1894">
        <v>0.72469982847341341</v>
      </c>
      <c r="BH1894">
        <v>4.2881646655231559E-2</v>
      </c>
      <c r="BI1894">
        <v>0.23241852487135509</v>
      </c>
      <c r="BJ1894">
        <v>0</v>
      </c>
      <c r="BK1894">
        <v>0</v>
      </c>
      <c r="BL1894">
        <v>0.99142367066895365</v>
      </c>
      <c r="BM1894">
        <v>0</v>
      </c>
      <c r="BN1894">
        <v>8.5763293310463125E-3</v>
      </c>
      <c r="BO1894">
        <v>4.2881646655231562E-3</v>
      </c>
      <c r="BP1894">
        <v>0.99313893653516294</v>
      </c>
      <c r="BQ1894">
        <v>1.715265866209262E-3</v>
      </c>
      <c r="BR1894">
        <v>8.576329331046312E-4</v>
      </c>
      <c r="BS1894">
        <v>0</v>
      </c>
      <c r="BT1894">
        <v>0.42281303602058318</v>
      </c>
      <c r="BU1894">
        <v>0.57461406518010294</v>
      </c>
      <c r="BV1894">
        <v>2.5728987993138938E-3</v>
      </c>
      <c r="BW1894">
        <v>1</v>
      </c>
      <c r="BX1894" t="s">
        <v>864</v>
      </c>
      <c r="BY1894">
        <v>2235</v>
      </c>
      <c r="BZ1894">
        <v>0.52170022371364655</v>
      </c>
      <c r="CA1894">
        <v>0</v>
      </c>
    </row>
    <row r="1895" spans="1:79" customFormat="1" x14ac:dyDescent="0.25">
      <c r="A1895" t="s">
        <v>3186</v>
      </c>
      <c r="B1895" t="s">
        <v>354</v>
      </c>
      <c r="C1895" t="s">
        <v>382</v>
      </c>
      <c r="D1895" t="s">
        <v>953</v>
      </c>
      <c r="E1895">
        <v>2023</v>
      </c>
      <c r="F1895">
        <v>123</v>
      </c>
      <c r="G1895">
        <v>6</v>
      </c>
      <c r="H1895">
        <v>0</v>
      </c>
      <c r="I1895">
        <v>12</v>
      </c>
      <c r="J1895">
        <v>8</v>
      </c>
      <c r="K1895">
        <v>13</v>
      </c>
      <c r="L1895">
        <v>26</v>
      </c>
      <c r="M1895">
        <v>20</v>
      </c>
      <c r="N1895">
        <v>20</v>
      </c>
      <c r="O1895">
        <v>11</v>
      </c>
      <c r="P1895">
        <v>12</v>
      </c>
      <c r="Q1895">
        <v>1</v>
      </c>
      <c r="R1895">
        <v>1</v>
      </c>
      <c r="S1895">
        <v>5</v>
      </c>
      <c r="T1895">
        <v>0</v>
      </c>
      <c r="U1895">
        <v>128</v>
      </c>
      <c r="V1895">
        <v>1</v>
      </c>
      <c r="W1895">
        <v>0</v>
      </c>
      <c r="X1895">
        <v>85</v>
      </c>
      <c r="Y1895">
        <v>19</v>
      </c>
      <c r="Z1895">
        <v>25</v>
      </c>
      <c r="AA1895">
        <v>0</v>
      </c>
      <c r="AB1895">
        <v>0</v>
      </c>
      <c r="AC1895">
        <v>122</v>
      </c>
      <c r="AD1895">
        <v>0</v>
      </c>
      <c r="AE1895">
        <v>7</v>
      </c>
      <c r="AF1895">
        <v>13</v>
      </c>
      <c r="AG1895">
        <v>108</v>
      </c>
      <c r="AH1895">
        <v>8</v>
      </c>
      <c r="AI1895">
        <v>0</v>
      </c>
      <c r="AJ1895">
        <v>0</v>
      </c>
      <c r="AK1895">
        <v>43</v>
      </c>
      <c r="AL1895">
        <v>84</v>
      </c>
      <c r="AM1895">
        <v>2</v>
      </c>
      <c r="AN1895">
        <v>129</v>
      </c>
      <c r="AO1895">
        <v>0.95348837209302328</v>
      </c>
      <c r="AP1895">
        <v>4.6511627906976737E-2</v>
      </c>
      <c r="AQ1895">
        <v>0</v>
      </c>
      <c r="AR1895">
        <v>9.3023255813953487E-2</v>
      </c>
      <c r="AS1895">
        <v>6.2015503875968991E-2</v>
      </c>
      <c r="AT1895">
        <v>0.1007751937984496</v>
      </c>
      <c r="AU1895">
        <v>0.20155038759689919</v>
      </c>
      <c r="AV1895">
        <v>0.15503875968992251</v>
      </c>
      <c r="AW1895">
        <v>0.15503875968992251</v>
      </c>
      <c r="AX1895">
        <v>8.5271317829457363E-2</v>
      </c>
      <c r="AY1895">
        <v>9.3023255813953487E-2</v>
      </c>
      <c r="AZ1895">
        <v>7.7519379844961239E-3</v>
      </c>
      <c r="BA1895">
        <v>3.875968992248062E-2</v>
      </c>
      <c r="BB1895">
        <v>7.7519379844961239E-3</v>
      </c>
      <c r="BC1895">
        <v>0</v>
      </c>
      <c r="BD1895">
        <v>0.99224806201550386</v>
      </c>
      <c r="BE1895">
        <v>7.7519379844961239E-3</v>
      </c>
      <c r="BF1895">
        <v>0</v>
      </c>
      <c r="BG1895">
        <v>0.65891472868217049</v>
      </c>
      <c r="BH1895">
        <v>0.1472868217054264</v>
      </c>
      <c r="BI1895">
        <v>0.19379844961240311</v>
      </c>
      <c r="BJ1895">
        <v>0</v>
      </c>
      <c r="BK1895">
        <v>0</v>
      </c>
      <c r="BL1895">
        <v>0.94573643410852715</v>
      </c>
      <c r="BM1895">
        <v>0</v>
      </c>
      <c r="BN1895">
        <v>5.4263565891472867E-2</v>
      </c>
      <c r="BO1895">
        <v>0.1007751937984496</v>
      </c>
      <c r="BP1895">
        <v>0.83720930232558144</v>
      </c>
      <c r="BQ1895">
        <v>6.2015503875968991E-2</v>
      </c>
      <c r="BR1895">
        <v>0</v>
      </c>
      <c r="BS1895">
        <v>0</v>
      </c>
      <c r="BT1895">
        <v>0.33333333333333331</v>
      </c>
      <c r="BU1895">
        <v>0.65116279069767447</v>
      </c>
      <c r="BV1895">
        <v>1.550387596899225E-2</v>
      </c>
      <c r="BW1895">
        <v>1</v>
      </c>
      <c r="BX1895" t="s">
        <v>864</v>
      </c>
      <c r="BY1895">
        <v>2235</v>
      </c>
      <c r="BZ1895">
        <v>5.771812080536913E-2</v>
      </c>
      <c r="CA1895">
        <v>0</v>
      </c>
    </row>
    <row r="1896" spans="1:79" customFormat="1" x14ac:dyDescent="0.25">
      <c r="A1896" t="s">
        <v>3187</v>
      </c>
      <c r="B1896" t="s">
        <v>354</v>
      </c>
      <c r="C1896" t="s">
        <v>382</v>
      </c>
      <c r="D1896" t="s">
        <v>961</v>
      </c>
      <c r="E1896">
        <v>2023</v>
      </c>
      <c r="F1896">
        <v>3</v>
      </c>
      <c r="G1896">
        <v>1</v>
      </c>
      <c r="H1896">
        <v>0</v>
      </c>
      <c r="I1896">
        <v>0</v>
      </c>
      <c r="J1896">
        <v>2</v>
      </c>
      <c r="K1896">
        <v>1</v>
      </c>
      <c r="L1896">
        <v>1</v>
      </c>
      <c r="M1896">
        <v>0</v>
      </c>
      <c r="N1896">
        <v>0</v>
      </c>
      <c r="O1896">
        <v>0</v>
      </c>
      <c r="P1896">
        <v>0</v>
      </c>
      <c r="Q1896">
        <v>0</v>
      </c>
      <c r="R1896">
        <v>0</v>
      </c>
      <c r="S1896">
        <v>0</v>
      </c>
      <c r="T1896">
        <v>0</v>
      </c>
      <c r="U1896">
        <v>1</v>
      </c>
      <c r="V1896">
        <v>3</v>
      </c>
      <c r="W1896">
        <v>0</v>
      </c>
      <c r="X1896">
        <v>1</v>
      </c>
      <c r="Y1896">
        <v>0</v>
      </c>
      <c r="Z1896">
        <v>3</v>
      </c>
      <c r="AA1896">
        <v>0</v>
      </c>
      <c r="AB1896">
        <v>0</v>
      </c>
      <c r="AC1896">
        <v>0</v>
      </c>
      <c r="AD1896">
        <v>4</v>
      </c>
      <c r="AE1896">
        <v>0</v>
      </c>
      <c r="AF1896">
        <v>0</v>
      </c>
      <c r="AG1896">
        <v>0</v>
      </c>
      <c r="AH1896">
        <v>0</v>
      </c>
      <c r="AI1896">
        <v>0</v>
      </c>
      <c r="AJ1896">
        <v>4</v>
      </c>
      <c r="AK1896">
        <v>0</v>
      </c>
      <c r="AL1896">
        <v>4</v>
      </c>
      <c r="AM1896">
        <v>0</v>
      </c>
      <c r="AN1896">
        <v>4</v>
      </c>
      <c r="AO1896">
        <v>0.75</v>
      </c>
      <c r="AP1896">
        <v>0.25</v>
      </c>
      <c r="AQ1896">
        <v>0</v>
      </c>
      <c r="AR1896">
        <v>0</v>
      </c>
      <c r="AS1896">
        <v>0.5</v>
      </c>
      <c r="AT1896">
        <v>0.25</v>
      </c>
      <c r="AU1896">
        <v>0.25</v>
      </c>
      <c r="AV1896">
        <v>0</v>
      </c>
      <c r="AW1896">
        <v>0</v>
      </c>
      <c r="AX1896">
        <v>0</v>
      </c>
      <c r="AY1896">
        <v>0</v>
      </c>
      <c r="AZ1896">
        <v>0</v>
      </c>
      <c r="BA1896">
        <v>0</v>
      </c>
      <c r="BB1896">
        <v>0</v>
      </c>
      <c r="BC1896">
        <v>0</v>
      </c>
      <c r="BD1896">
        <v>0.25</v>
      </c>
      <c r="BE1896">
        <v>0.75</v>
      </c>
      <c r="BF1896">
        <v>0</v>
      </c>
      <c r="BG1896">
        <v>0.25</v>
      </c>
      <c r="BH1896">
        <v>0</v>
      </c>
      <c r="BI1896">
        <v>0.75</v>
      </c>
      <c r="BJ1896">
        <v>0</v>
      </c>
      <c r="BK1896">
        <v>0</v>
      </c>
      <c r="BL1896">
        <v>0</v>
      </c>
      <c r="BM1896">
        <v>1</v>
      </c>
      <c r="BN1896">
        <v>0</v>
      </c>
      <c r="BO1896">
        <v>0</v>
      </c>
      <c r="BP1896">
        <v>0</v>
      </c>
      <c r="BQ1896">
        <v>0</v>
      </c>
      <c r="BR1896">
        <v>0</v>
      </c>
      <c r="BS1896">
        <v>1</v>
      </c>
      <c r="BT1896">
        <v>0</v>
      </c>
      <c r="BU1896">
        <v>1</v>
      </c>
      <c r="BV1896">
        <v>0</v>
      </c>
      <c r="BW1896">
        <v>1</v>
      </c>
      <c r="BX1896" t="s">
        <v>864</v>
      </c>
      <c r="BY1896">
        <v>2235</v>
      </c>
      <c r="BZ1896">
        <v>1.7897091722595081E-3</v>
      </c>
      <c r="CA1896">
        <v>0</v>
      </c>
    </row>
    <row r="1897" spans="1:79" customFormat="1" x14ac:dyDescent="0.25">
      <c r="A1897" t="s">
        <v>3188</v>
      </c>
      <c r="B1897" t="s">
        <v>354</v>
      </c>
      <c r="C1897" t="s">
        <v>388</v>
      </c>
      <c r="D1897" t="s">
        <v>44</v>
      </c>
      <c r="E1897">
        <v>2023</v>
      </c>
      <c r="F1897">
        <v>138</v>
      </c>
      <c r="G1897">
        <v>26</v>
      </c>
      <c r="H1897">
        <v>0</v>
      </c>
      <c r="I1897">
        <v>14</v>
      </c>
      <c r="J1897">
        <v>28</v>
      </c>
      <c r="K1897">
        <v>35</v>
      </c>
      <c r="L1897">
        <v>19</v>
      </c>
      <c r="M1897">
        <v>17</v>
      </c>
      <c r="N1897">
        <v>17</v>
      </c>
      <c r="O1897">
        <v>17</v>
      </c>
      <c r="P1897">
        <v>10</v>
      </c>
      <c r="Q1897">
        <v>6</v>
      </c>
      <c r="R1897">
        <v>1</v>
      </c>
      <c r="S1897">
        <v>0</v>
      </c>
      <c r="T1897">
        <v>0</v>
      </c>
      <c r="U1897">
        <v>139</v>
      </c>
      <c r="V1897">
        <v>25</v>
      </c>
      <c r="W1897">
        <v>0</v>
      </c>
      <c r="X1897">
        <v>98</v>
      </c>
      <c r="Y1897">
        <v>11</v>
      </c>
      <c r="Z1897">
        <v>50</v>
      </c>
      <c r="AA1897">
        <v>5</v>
      </c>
      <c r="AB1897">
        <v>9</v>
      </c>
      <c r="AC1897">
        <v>143</v>
      </c>
      <c r="AD1897">
        <v>0</v>
      </c>
      <c r="AE1897">
        <v>12</v>
      </c>
      <c r="AF1897">
        <v>0</v>
      </c>
      <c r="AG1897">
        <v>160</v>
      </c>
      <c r="AH1897">
        <v>0</v>
      </c>
      <c r="AI1897">
        <v>0</v>
      </c>
      <c r="AJ1897">
        <v>4</v>
      </c>
      <c r="AK1897">
        <v>92</v>
      </c>
      <c r="AL1897">
        <v>51</v>
      </c>
      <c r="AM1897">
        <v>21</v>
      </c>
      <c r="AN1897">
        <v>164</v>
      </c>
      <c r="AO1897">
        <v>0.84146341463414631</v>
      </c>
      <c r="AP1897">
        <v>0.15853658536585369</v>
      </c>
      <c r="AQ1897">
        <v>0</v>
      </c>
      <c r="AR1897">
        <v>8.5365853658536592E-2</v>
      </c>
      <c r="AS1897">
        <v>0.17073170731707321</v>
      </c>
      <c r="AT1897">
        <v>0.21341463414634149</v>
      </c>
      <c r="AU1897">
        <v>0.1158536585365854</v>
      </c>
      <c r="AV1897">
        <v>0.10365853658536579</v>
      </c>
      <c r="AW1897">
        <v>0.10365853658536579</v>
      </c>
      <c r="AX1897">
        <v>0.10365853658536579</v>
      </c>
      <c r="AY1897">
        <v>6.097560975609756E-2</v>
      </c>
      <c r="AZ1897">
        <v>3.6585365853658527E-2</v>
      </c>
      <c r="BA1897">
        <v>0</v>
      </c>
      <c r="BB1897">
        <v>6.0975609756097563E-3</v>
      </c>
      <c r="BC1897">
        <v>0</v>
      </c>
      <c r="BD1897">
        <v>0.84756097560975607</v>
      </c>
      <c r="BE1897">
        <v>0.1524390243902439</v>
      </c>
      <c r="BF1897">
        <v>0</v>
      </c>
      <c r="BG1897">
        <v>0.59756097560975607</v>
      </c>
      <c r="BH1897">
        <v>6.7073170731707321E-2</v>
      </c>
      <c r="BI1897">
        <v>0.3048780487804878</v>
      </c>
      <c r="BJ1897">
        <v>3.048780487804878E-2</v>
      </c>
      <c r="BK1897">
        <v>5.4878048780487812E-2</v>
      </c>
      <c r="BL1897">
        <v>0.87195121951219512</v>
      </c>
      <c r="BM1897">
        <v>0</v>
      </c>
      <c r="BN1897">
        <v>7.3170731707317069E-2</v>
      </c>
      <c r="BO1897">
        <v>0</v>
      </c>
      <c r="BP1897">
        <v>0.97560975609756095</v>
      </c>
      <c r="BQ1897">
        <v>0</v>
      </c>
      <c r="BR1897">
        <v>0</v>
      </c>
      <c r="BS1897">
        <v>2.4390243902439029E-2</v>
      </c>
      <c r="BT1897">
        <v>0.56097560975609762</v>
      </c>
      <c r="BU1897">
        <v>0.31097560975609762</v>
      </c>
      <c r="BV1897">
        <v>0.12804878048780491</v>
      </c>
      <c r="BW1897">
        <v>1</v>
      </c>
      <c r="BX1897" t="s">
        <v>865</v>
      </c>
      <c r="BY1897">
        <v>164</v>
      </c>
      <c r="BZ1897">
        <v>1</v>
      </c>
      <c r="CA1897">
        <v>0</v>
      </c>
    </row>
    <row r="1898" spans="1:79" customFormat="1" x14ac:dyDescent="0.25">
      <c r="A1898" t="s">
        <v>3189</v>
      </c>
      <c r="B1898" t="s">
        <v>354</v>
      </c>
      <c r="C1898" t="s">
        <v>388</v>
      </c>
      <c r="D1898" t="s">
        <v>947</v>
      </c>
      <c r="E1898">
        <v>2023</v>
      </c>
      <c r="F1898">
        <v>27</v>
      </c>
      <c r="G1898">
        <v>2</v>
      </c>
      <c r="H1898">
        <v>0</v>
      </c>
      <c r="I1898">
        <v>2</v>
      </c>
      <c r="J1898">
        <v>4</v>
      </c>
      <c r="K1898">
        <v>10</v>
      </c>
      <c r="L1898">
        <v>5</v>
      </c>
      <c r="M1898">
        <v>2</v>
      </c>
      <c r="N1898">
        <v>2</v>
      </c>
      <c r="O1898">
        <v>2</v>
      </c>
      <c r="P1898">
        <v>1</v>
      </c>
      <c r="Q1898">
        <v>1</v>
      </c>
      <c r="R1898">
        <v>0</v>
      </c>
      <c r="S1898">
        <v>0</v>
      </c>
      <c r="T1898">
        <v>0</v>
      </c>
      <c r="U1898">
        <v>25</v>
      </c>
      <c r="V1898">
        <v>4</v>
      </c>
      <c r="W1898">
        <v>0</v>
      </c>
      <c r="X1898">
        <v>18</v>
      </c>
      <c r="Y1898">
        <v>0</v>
      </c>
      <c r="Z1898">
        <v>11</v>
      </c>
      <c r="AA1898">
        <v>0</v>
      </c>
      <c r="AB1898">
        <v>1</v>
      </c>
      <c r="AC1898">
        <v>26</v>
      </c>
      <c r="AD1898">
        <v>0</v>
      </c>
      <c r="AE1898">
        <v>2</v>
      </c>
      <c r="AF1898">
        <v>0</v>
      </c>
      <c r="AG1898">
        <v>27</v>
      </c>
      <c r="AH1898">
        <v>0</v>
      </c>
      <c r="AI1898">
        <v>0</v>
      </c>
      <c r="AJ1898">
        <v>2</v>
      </c>
      <c r="AK1898">
        <v>10</v>
      </c>
      <c r="AL1898">
        <v>18</v>
      </c>
      <c r="AM1898">
        <v>1</v>
      </c>
      <c r="AN1898">
        <v>29</v>
      </c>
      <c r="AO1898">
        <v>0.93103448275862066</v>
      </c>
      <c r="AP1898">
        <v>6.8965517241379309E-2</v>
      </c>
      <c r="AQ1898">
        <v>0</v>
      </c>
      <c r="AR1898">
        <v>6.8965517241379309E-2</v>
      </c>
      <c r="AS1898">
        <v>0.13793103448275859</v>
      </c>
      <c r="AT1898">
        <v>0.34482758620689657</v>
      </c>
      <c r="AU1898">
        <v>0.17241379310344829</v>
      </c>
      <c r="AV1898">
        <v>6.8965517241379309E-2</v>
      </c>
      <c r="AW1898">
        <v>6.8965517241379309E-2</v>
      </c>
      <c r="AX1898">
        <v>6.8965517241379309E-2</v>
      </c>
      <c r="AY1898">
        <v>3.4482758620689648E-2</v>
      </c>
      <c r="AZ1898">
        <v>3.4482758620689648E-2</v>
      </c>
      <c r="BA1898">
        <v>0</v>
      </c>
      <c r="BB1898">
        <v>0</v>
      </c>
      <c r="BC1898">
        <v>0</v>
      </c>
      <c r="BD1898">
        <v>0.86206896551724133</v>
      </c>
      <c r="BE1898">
        <v>0.13793103448275859</v>
      </c>
      <c r="BF1898">
        <v>0</v>
      </c>
      <c r="BG1898">
        <v>0.62068965517241381</v>
      </c>
      <c r="BH1898">
        <v>0</v>
      </c>
      <c r="BI1898">
        <v>0.37931034482758619</v>
      </c>
      <c r="BJ1898">
        <v>0</v>
      </c>
      <c r="BK1898">
        <v>3.4482758620689648E-2</v>
      </c>
      <c r="BL1898">
        <v>0.89655172413793105</v>
      </c>
      <c r="BM1898">
        <v>0</v>
      </c>
      <c r="BN1898">
        <v>6.8965517241379309E-2</v>
      </c>
      <c r="BO1898">
        <v>0</v>
      </c>
      <c r="BP1898">
        <v>0.93103448275862066</v>
      </c>
      <c r="BQ1898">
        <v>0</v>
      </c>
      <c r="BR1898">
        <v>0</v>
      </c>
      <c r="BS1898">
        <v>6.8965517241379309E-2</v>
      </c>
      <c r="BT1898">
        <v>0.34482758620689657</v>
      </c>
      <c r="BU1898">
        <v>0.62068965517241381</v>
      </c>
      <c r="BV1898">
        <v>3.4482758620689648E-2</v>
      </c>
      <c r="BW1898">
        <v>1</v>
      </c>
      <c r="BX1898" t="s">
        <v>865</v>
      </c>
      <c r="BY1898">
        <v>164</v>
      </c>
      <c r="BZ1898">
        <v>0.17682926829268289</v>
      </c>
      <c r="CA1898">
        <v>0</v>
      </c>
    </row>
    <row r="1899" spans="1:79" customFormat="1" x14ac:dyDescent="0.25">
      <c r="A1899" t="s">
        <v>3190</v>
      </c>
      <c r="B1899" t="s">
        <v>354</v>
      </c>
      <c r="C1899" t="s">
        <v>388</v>
      </c>
      <c r="D1899" t="s">
        <v>949</v>
      </c>
      <c r="E1899">
        <v>2023</v>
      </c>
      <c r="F1899">
        <v>34</v>
      </c>
      <c r="G1899">
        <v>6</v>
      </c>
      <c r="H1899">
        <v>0</v>
      </c>
      <c r="I1899">
        <v>3</v>
      </c>
      <c r="J1899">
        <v>6</v>
      </c>
      <c r="K1899">
        <v>11</v>
      </c>
      <c r="L1899">
        <v>3</v>
      </c>
      <c r="M1899">
        <v>3</v>
      </c>
      <c r="N1899">
        <v>3</v>
      </c>
      <c r="O1899">
        <v>6</v>
      </c>
      <c r="P1899">
        <v>2</v>
      </c>
      <c r="Q1899">
        <v>3</v>
      </c>
      <c r="R1899">
        <v>0</v>
      </c>
      <c r="S1899">
        <v>0</v>
      </c>
      <c r="T1899">
        <v>0</v>
      </c>
      <c r="U1899">
        <v>37</v>
      </c>
      <c r="V1899">
        <v>3</v>
      </c>
      <c r="W1899">
        <v>0</v>
      </c>
      <c r="X1899">
        <v>26</v>
      </c>
      <c r="Y1899">
        <v>5</v>
      </c>
      <c r="Z1899">
        <v>8</v>
      </c>
      <c r="AA1899">
        <v>1</v>
      </c>
      <c r="AB1899">
        <v>0</v>
      </c>
      <c r="AC1899">
        <v>39</v>
      </c>
      <c r="AD1899">
        <v>0</v>
      </c>
      <c r="AE1899">
        <v>1</v>
      </c>
      <c r="AF1899">
        <v>0</v>
      </c>
      <c r="AG1899">
        <v>39</v>
      </c>
      <c r="AH1899">
        <v>0</v>
      </c>
      <c r="AI1899">
        <v>0</v>
      </c>
      <c r="AJ1899">
        <v>1</v>
      </c>
      <c r="AK1899">
        <v>17</v>
      </c>
      <c r="AL1899">
        <v>17</v>
      </c>
      <c r="AM1899">
        <v>6</v>
      </c>
      <c r="AN1899">
        <v>40</v>
      </c>
      <c r="AO1899">
        <v>0.85</v>
      </c>
      <c r="AP1899">
        <v>0.15</v>
      </c>
      <c r="AQ1899">
        <v>0</v>
      </c>
      <c r="AR1899">
        <v>7.4999999999999997E-2</v>
      </c>
      <c r="AS1899">
        <v>0.15</v>
      </c>
      <c r="AT1899">
        <v>0.27500000000000002</v>
      </c>
      <c r="AU1899">
        <v>7.4999999999999997E-2</v>
      </c>
      <c r="AV1899">
        <v>7.4999999999999997E-2</v>
      </c>
      <c r="AW1899">
        <v>7.4999999999999997E-2</v>
      </c>
      <c r="AX1899">
        <v>0.15</v>
      </c>
      <c r="AY1899">
        <v>0.05</v>
      </c>
      <c r="AZ1899">
        <v>7.4999999999999997E-2</v>
      </c>
      <c r="BA1899">
        <v>0</v>
      </c>
      <c r="BB1899">
        <v>0</v>
      </c>
      <c r="BC1899">
        <v>0</v>
      </c>
      <c r="BD1899">
        <v>0.92500000000000004</v>
      </c>
      <c r="BE1899">
        <v>7.4999999999999997E-2</v>
      </c>
      <c r="BF1899">
        <v>0</v>
      </c>
      <c r="BG1899">
        <v>0.65</v>
      </c>
      <c r="BH1899">
        <v>0.125</v>
      </c>
      <c r="BI1899">
        <v>0.2</v>
      </c>
      <c r="BJ1899">
        <v>2.5000000000000001E-2</v>
      </c>
      <c r="BK1899">
        <v>0</v>
      </c>
      <c r="BL1899">
        <v>0.97499999999999998</v>
      </c>
      <c r="BM1899">
        <v>0</v>
      </c>
      <c r="BN1899">
        <v>2.5000000000000001E-2</v>
      </c>
      <c r="BO1899">
        <v>0</v>
      </c>
      <c r="BP1899">
        <v>0.97499999999999998</v>
      </c>
      <c r="BQ1899">
        <v>0</v>
      </c>
      <c r="BR1899">
        <v>0</v>
      </c>
      <c r="BS1899">
        <v>2.5000000000000001E-2</v>
      </c>
      <c r="BT1899">
        <v>0.42499999999999999</v>
      </c>
      <c r="BU1899">
        <v>0.42499999999999999</v>
      </c>
      <c r="BV1899">
        <v>0.15</v>
      </c>
      <c r="BW1899">
        <v>1</v>
      </c>
      <c r="BX1899" t="s">
        <v>865</v>
      </c>
      <c r="BY1899">
        <v>164</v>
      </c>
      <c r="BZ1899">
        <v>0.24390243902439021</v>
      </c>
      <c r="CA1899">
        <v>0</v>
      </c>
    </row>
    <row r="1900" spans="1:79" customFormat="1" x14ac:dyDescent="0.25">
      <c r="A1900" t="s">
        <v>3191</v>
      </c>
      <c r="B1900" t="s">
        <v>354</v>
      </c>
      <c r="C1900" t="s">
        <v>388</v>
      </c>
      <c r="D1900" t="s">
        <v>951</v>
      </c>
      <c r="E1900">
        <v>2023</v>
      </c>
      <c r="F1900">
        <v>58</v>
      </c>
      <c r="G1900">
        <v>16</v>
      </c>
      <c r="H1900">
        <v>0</v>
      </c>
      <c r="I1900">
        <v>7</v>
      </c>
      <c r="J1900">
        <v>13</v>
      </c>
      <c r="K1900">
        <v>13</v>
      </c>
      <c r="L1900">
        <v>6</v>
      </c>
      <c r="M1900">
        <v>10</v>
      </c>
      <c r="N1900">
        <v>9</v>
      </c>
      <c r="O1900">
        <v>7</v>
      </c>
      <c r="P1900">
        <v>6</v>
      </c>
      <c r="Q1900">
        <v>2</v>
      </c>
      <c r="R1900">
        <v>1</v>
      </c>
      <c r="S1900">
        <v>0</v>
      </c>
      <c r="T1900">
        <v>0</v>
      </c>
      <c r="U1900">
        <v>57</v>
      </c>
      <c r="V1900">
        <v>17</v>
      </c>
      <c r="W1900">
        <v>0</v>
      </c>
      <c r="X1900">
        <v>44</v>
      </c>
      <c r="Y1900">
        <v>5</v>
      </c>
      <c r="Z1900">
        <v>22</v>
      </c>
      <c r="AA1900">
        <v>3</v>
      </c>
      <c r="AB1900">
        <v>7</v>
      </c>
      <c r="AC1900">
        <v>66</v>
      </c>
      <c r="AD1900">
        <v>0</v>
      </c>
      <c r="AE1900">
        <v>1</v>
      </c>
      <c r="AF1900">
        <v>0</v>
      </c>
      <c r="AG1900">
        <v>74</v>
      </c>
      <c r="AH1900">
        <v>0</v>
      </c>
      <c r="AI1900">
        <v>0</v>
      </c>
      <c r="AJ1900">
        <v>0</v>
      </c>
      <c r="AK1900">
        <v>60</v>
      </c>
      <c r="AL1900">
        <v>7</v>
      </c>
      <c r="AM1900">
        <v>7</v>
      </c>
      <c r="AN1900">
        <v>74</v>
      </c>
      <c r="AO1900">
        <v>0.78378378378378377</v>
      </c>
      <c r="AP1900">
        <v>0.2162162162162162</v>
      </c>
      <c r="AQ1900">
        <v>0</v>
      </c>
      <c r="AR1900">
        <v>9.45945945945946E-2</v>
      </c>
      <c r="AS1900">
        <v>0.17567567567567571</v>
      </c>
      <c r="AT1900">
        <v>0.17567567567567571</v>
      </c>
      <c r="AU1900">
        <v>8.1081081081081086E-2</v>
      </c>
      <c r="AV1900">
        <v>0.13513513513513509</v>
      </c>
      <c r="AW1900">
        <v>0.1216216216216216</v>
      </c>
      <c r="AX1900">
        <v>9.45945945945946E-2</v>
      </c>
      <c r="AY1900">
        <v>8.1081081081081086E-2</v>
      </c>
      <c r="AZ1900">
        <v>2.7027027027027029E-2</v>
      </c>
      <c r="BA1900">
        <v>0</v>
      </c>
      <c r="BB1900">
        <v>1.3513513513513511E-2</v>
      </c>
      <c r="BC1900">
        <v>0</v>
      </c>
      <c r="BD1900">
        <v>0.77027027027027029</v>
      </c>
      <c r="BE1900">
        <v>0.22972972972972969</v>
      </c>
      <c r="BF1900">
        <v>0</v>
      </c>
      <c r="BG1900">
        <v>0.59459459459459463</v>
      </c>
      <c r="BH1900">
        <v>6.7567567567567571E-2</v>
      </c>
      <c r="BI1900">
        <v>0.29729729729729731</v>
      </c>
      <c r="BJ1900">
        <v>4.0540540540540543E-2</v>
      </c>
      <c r="BK1900">
        <v>9.45945945945946E-2</v>
      </c>
      <c r="BL1900">
        <v>0.89189189189189189</v>
      </c>
      <c r="BM1900">
        <v>0</v>
      </c>
      <c r="BN1900">
        <v>1.3513513513513511E-2</v>
      </c>
      <c r="BO1900">
        <v>0</v>
      </c>
      <c r="BP1900">
        <v>1</v>
      </c>
      <c r="BQ1900">
        <v>0</v>
      </c>
      <c r="BR1900">
        <v>0</v>
      </c>
      <c r="BS1900">
        <v>0</v>
      </c>
      <c r="BT1900">
        <v>0.81081081081081086</v>
      </c>
      <c r="BU1900">
        <v>9.45945945945946E-2</v>
      </c>
      <c r="BV1900">
        <v>9.45945945945946E-2</v>
      </c>
      <c r="BW1900">
        <v>1</v>
      </c>
      <c r="BX1900" t="s">
        <v>865</v>
      </c>
      <c r="BY1900">
        <v>164</v>
      </c>
      <c r="BZ1900">
        <v>0.45121951219512202</v>
      </c>
      <c r="CA1900">
        <v>0</v>
      </c>
    </row>
    <row r="1901" spans="1:79" customFormat="1" x14ac:dyDescent="0.25">
      <c r="A1901" t="s">
        <v>3192</v>
      </c>
      <c r="B1901" t="s">
        <v>354</v>
      </c>
      <c r="C1901" t="s">
        <v>388</v>
      </c>
      <c r="D1901" t="s">
        <v>953</v>
      </c>
      <c r="E1901">
        <v>2023</v>
      </c>
      <c r="F1901">
        <v>17</v>
      </c>
      <c r="G1901">
        <v>2</v>
      </c>
      <c r="H1901">
        <v>0</v>
      </c>
      <c r="I1901">
        <v>2</v>
      </c>
      <c r="J1901">
        <v>5</v>
      </c>
      <c r="K1901">
        <v>1</v>
      </c>
      <c r="L1901">
        <v>5</v>
      </c>
      <c r="M1901">
        <v>1</v>
      </c>
      <c r="N1901">
        <v>2</v>
      </c>
      <c r="O1901">
        <v>2</v>
      </c>
      <c r="P1901">
        <v>1</v>
      </c>
      <c r="Q1901">
        <v>0</v>
      </c>
      <c r="R1901">
        <v>0</v>
      </c>
      <c r="S1901">
        <v>0</v>
      </c>
      <c r="T1901">
        <v>0</v>
      </c>
      <c r="U1901">
        <v>18</v>
      </c>
      <c r="V1901">
        <v>1</v>
      </c>
      <c r="W1901">
        <v>0</v>
      </c>
      <c r="X1901">
        <v>10</v>
      </c>
      <c r="Y1901">
        <v>1</v>
      </c>
      <c r="Z1901">
        <v>7</v>
      </c>
      <c r="AA1901">
        <v>1</v>
      </c>
      <c r="AB1901">
        <v>1</v>
      </c>
      <c r="AC1901">
        <v>10</v>
      </c>
      <c r="AD1901">
        <v>0</v>
      </c>
      <c r="AE1901">
        <v>8</v>
      </c>
      <c r="AF1901">
        <v>0</v>
      </c>
      <c r="AG1901">
        <v>19</v>
      </c>
      <c r="AH1901">
        <v>0</v>
      </c>
      <c r="AI1901">
        <v>0</v>
      </c>
      <c r="AJ1901">
        <v>0</v>
      </c>
      <c r="AK1901">
        <v>4</v>
      </c>
      <c r="AL1901">
        <v>9</v>
      </c>
      <c r="AM1901">
        <v>6</v>
      </c>
      <c r="AN1901">
        <v>19</v>
      </c>
      <c r="AO1901">
        <v>0.89473684210526316</v>
      </c>
      <c r="AP1901">
        <v>0.10526315789473679</v>
      </c>
      <c r="AQ1901">
        <v>0</v>
      </c>
      <c r="AR1901">
        <v>0.10526315789473679</v>
      </c>
      <c r="AS1901">
        <v>0.26315789473684209</v>
      </c>
      <c r="AT1901">
        <v>5.2631578947368418E-2</v>
      </c>
      <c r="AU1901">
        <v>0.26315789473684209</v>
      </c>
      <c r="AV1901">
        <v>5.2631578947368418E-2</v>
      </c>
      <c r="AW1901">
        <v>0.10526315789473679</v>
      </c>
      <c r="AX1901">
        <v>0.10526315789473679</v>
      </c>
      <c r="AY1901">
        <v>5.2631578947368418E-2</v>
      </c>
      <c r="AZ1901">
        <v>0</v>
      </c>
      <c r="BA1901">
        <v>0</v>
      </c>
      <c r="BB1901">
        <v>0</v>
      </c>
      <c r="BC1901">
        <v>0</v>
      </c>
      <c r="BD1901">
        <v>0.94736842105263153</v>
      </c>
      <c r="BE1901">
        <v>5.2631578947368418E-2</v>
      </c>
      <c r="BF1901">
        <v>0</v>
      </c>
      <c r="BG1901">
        <v>0.52631578947368418</v>
      </c>
      <c r="BH1901">
        <v>5.2631578947368418E-2</v>
      </c>
      <c r="BI1901">
        <v>0.36842105263157893</v>
      </c>
      <c r="BJ1901">
        <v>5.2631578947368418E-2</v>
      </c>
      <c r="BK1901">
        <v>5.2631578947368418E-2</v>
      </c>
      <c r="BL1901">
        <v>0.52631578947368418</v>
      </c>
      <c r="BM1901">
        <v>0</v>
      </c>
      <c r="BN1901">
        <v>0.42105263157894729</v>
      </c>
      <c r="BO1901">
        <v>0</v>
      </c>
      <c r="BP1901">
        <v>1</v>
      </c>
      <c r="BQ1901">
        <v>0</v>
      </c>
      <c r="BR1901">
        <v>0</v>
      </c>
      <c r="BS1901">
        <v>0</v>
      </c>
      <c r="BT1901">
        <v>0.2105263157894737</v>
      </c>
      <c r="BU1901">
        <v>0.47368421052631582</v>
      </c>
      <c r="BV1901">
        <v>0.31578947368421051</v>
      </c>
      <c r="BW1901">
        <v>1</v>
      </c>
      <c r="BX1901" t="s">
        <v>865</v>
      </c>
      <c r="BY1901">
        <v>164</v>
      </c>
      <c r="BZ1901">
        <v>0.1158536585365854</v>
      </c>
      <c r="CA1901">
        <v>0</v>
      </c>
    </row>
    <row r="1902" spans="1:79" customFormat="1" x14ac:dyDescent="0.25">
      <c r="A1902" t="s">
        <v>3193</v>
      </c>
      <c r="B1902" t="s">
        <v>354</v>
      </c>
      <c r="C1902" t="s">
        <v>388</v>
      </c>
      <c r="D1902" t="s">
        <v>961</v>
      </c>
      <c r="E1902">
        <v>2023</v>
      </c>
      <c r="F1902">
        <v>2</v>
      </c>
      <c r="G1902">
        <v>0</v>
      </c>
      <c r="H1902">
        <v>0</v>
      </c>
      <c r="I1902">
        <v>0</v>
      </c>
      <c r="J1902">
        <v>0</v>
      </c>
      <c r="K1902">
        <v>0</v>
      </c>
      <c r="L1902">
        <v>0</v>
      </c>
      <c r="M1902">
        <v>1</v>
      </c>
      <c r="N1902">
        <v>1</v>
      </c>
      <c r="O1902">
        <v>0</v>
      </c>
      <c r="P1902">
        <v>0</v>
      </c>
      <c r="Q1902">
        <v>0</v>
      </c>
      <c r="R1902">
        <v>0</v>
      </c>
      <c r="S1902">
        <v>0</v>
      </c>
      <c r="T1902">
        <v>0</v>
      </c>
      <c r="U1902">
        <v>2</v>
      </c>
      <c r="V1902">
        <v>0</v>
      </c>
      <c r="W1902">
        <v>0</v>
      </c>
      <c r="X1902">
        <v>0</v>
      </c>
      <c r="Y1902">
        <v>0</v>
      </c>
      <c r="Z1902">
        <v>2</v>
      </c>
      <c r="AA1902">
        <v>0</v>
      </c>
      <c r="AB1902">
        <v>0</v>
      </c>
      <c r="AC1902">
        <v>2</v>
      </c>
      <c r="AD1902">
        <v>0</v>
      </c>
      <c r="AE1902">
        <v>0</v>
      </c>
      <c r="AF1902">
        <v>0</v>
      </c>
      <c r="AG1902">
        <v>1</v>
      </c>
      <c r="AH1902">
        <v>0</v>
      </c>
      <c r="AI1902">
        <v>0</v>
      </c>
      <c r="AJ1902">
        <v>1</v>
      </c>
      <c r="AK1902">
        <v>1</v>
      </c>
      <c r="AL1902">
        <v>0</v>
      </c>
      <c r="AM1902">
        <v>1</v>
      </c>
      <c r="AN1902">
        <v>2</v>
      </c>
      <c r="AO1902">
        <v>1</v>
      </c>
      <c r="AP1902">
        <v>0</v>
      </c>
      <c r="AQ1902">
        <v>0</v>
      </c>
      <c r="AR1902">
        <v>0</v>
      </c>
      <c r="AS1902">
        <v>0</v>
      </c>
      <c r="AT1902">
        <v>0</v>
      </c>
      <c r="AU1902">
        <v>0</v>
      </c>
      <c r="AV1902">
        <v>0.5</v>
      </c>
      <c r="AW1902">
        <v>0.5</v>
      </c>
      <c r="AX1902">
        <v>0</v>
      </c>
      <c r="AY1902">
        <v>0</v>
      </c>
      <c r="AZ1902">
        <v>0</v>
      </c>
      <c r="BA1902">
        <v>0</v>
      </c>
      <c r="BB1902">
        <v>0</v>
      </c>
      <c r="BC1902">
        <v>0</v>
      </c>
      <c r="BD1902">
        <v>1</v>
      </c>
      <c r="BE1902">
        <v>0</v>
      </c>
      <c r="BF1902">
        <v>0</v>
      </c>
      <c r="BG1902">
        <v>0</v>
      </c>
      <c r="BH1902">
        <v>0</v>
      </c>
      <c r="BI1902">
        <v>1</v>
      </c>
      <c r="BJ1902">
        <v>0</v>
      </c>
      <c r="BK1902">
        <v>0</v>
      </c>
      <c r="BL1902">
        <v>1</v>
      </c>
      <c r="BM1902">
        <v>0</v>
      </c>
      <c r="BN1902">
        <v>0</v>
      </c>
      <c r="BO1902">
        <v>0</v>
      </c>
      <c r="BP1902">
        <v>0.5</v>
      </c>
      <c r="BQ1902">
        <v>0</v>
      </c>
      <c r="BR1902">
        <v>0</v>
      </c>
      <c r="BS1902">
        <v>0.5</v>
      </c>
      <c r="BT1902">
        <v>0.5</v>
      </c>
      <c r="BU1902">
        <v>0</v>
      </c>
      <c r="BV1902">
        <v>0.5</v>
      </c>
      <c r="BW1902">
        <v>1</v>
      </c>
      <c r="BX1902" t="s">
        <v>865</v>
      </c>
      <c r="BY1902">
        <v>164</v>
      </c>
      <c r="BZ1902">
        <v>1.2195121951219509E-2</v>
      </c>
      <c r="CA1902">
        <v>0</v>
      </c>
    </row>
    <row r="1903" spans="1:79" customFormat="1" x14ac:dyDescent="0.25">
      <c r="A1903" t="s">
        <v>3194</v>
      </c>
      <c r="B1903" t="s">
        <v>354</v>
      </c>
      <c r="C1903" t="s">
        <v>394</v>
      </c>
      <c r="D1903" t="s">
        <v>44</v>
      </c>
      <c r="E1903">
        <v>2023</v>
      </c>
      <c r="F1903">
        <v>4162</v>
      </c>
      <c r="G1903">
        <v>238</v>
      </c>
      <c r="H1903">
        <v>8</v>
      </c>
      <c r="I1903">
        <v>474</v>
      </c>
      <c r="J1903">
        <v>663</v>
      </c>
      <c r="K1903">
        <v>587</v>
      </c>
      <c r="L1903">
        <v>529</v>
      </c>
      <c r="M1903">
        <v>553</v>
      </c>
      <c r="N1903">
        <v>513</v>
      </c>
      <c r="O1903">
        <v>411</v>
      </c>
      <c r="P1903">
        <v>339</v>
      </c>
      <c r="Q1903">
        <v>149</v>
      </c>
      <c r="R1903">
        <v>49</v>
      </c>
      <c r="S1903">
        <v>141</v>
      </c>
      <c r="T1903">
        <v>0</v>
      </c>
      <c r="U1903">
        <v>4171</v>
      </c>
      <c r="V1903">
        <v>232</v>
      </c>
      <c r="W1903">
        <v>5</v>
      </c>
      <c r="X1903">
        <v>2610</v>
      </c>
      <c r="Y1903">
        <v>1155</v>
      </c>
      <c r="Z1903">
        <v>643</v>
      </c>
      <c r="AA1903">
        <v>0</v>
      </c>
      <c r="AB1903">
        <v>147</v>
      </c>
      <c r="AC1903">
        <v>3941</v>
      </c>
      <c r="AD1903">
        <v>1</v>
      </c>
      <c r="AE1903">
        <v>319</v>
      </c>
      <c r="AF1903">
        <v>54</v>
      </c>
      <c r="AG1903">
        <v>4292</v>
      </c>
      <c r="AH1903">
        <v>27</v>
      </c>
      <c r="AI1903">
        <v>8</v>
      </c>
      <c r="AJ1903">
        <v>27</v>
      </c>
      <c r="AK1903">
        <v>1470</v>
      </c>
      <c r="AL1903">
        <v>2935</v>
      </c>
      <c r="AM1903">
        <v>3</v>
      </c>
      <c r="AN1903">
        <v>4408</v>
      </c>
      <c r="AO1903">
        <v>0.94419237749546281</v>
      </c>
      <c r="AP1903">
        <v>5.3992740471869333E-2</v>
      </c>
      <c r="AQ1903">
        <v>1.814882032667877E-3</v>
      </c>
      <c r="AR1903">
        <v>0.10753176043557169</v>
      </c>
      <c r="AS1903">
        <v>0.15040834845735029</v>
      </c>
      <c r="AT1903">
        <v>0.1331669691470054</v>
      </c>
      <c r="AU1903">
        <v>0.1200090744101633</v>
      </c>
      <c r="AV1903">
        <v>0.125453720508167</v>
      </c>
      <c r="AW1903">
        <v>0.1163793103448276</v>
      </c>
      <c r="AX1903">
        <v>9.3239564428312161E-2</v>
      </c>
      <c r="AY1903">
        <v>7.6905626134301269E-2</v>
      </c>
      <c r="AZ1903">
        <v>3.3802177858439197E-2</v>
      </c>
      <c r="BA1903">
        <v>3.1987295825771332E-2</v>
      </c>
      <c r="BB1903">
        <v>1.111615245009074E-2</v>
      </c>
      <c r="BC1903">
        <v>0</v>
      </c>
      <c r="BD1903">
        <v>0.94623411978221417</v>
      </c>
      <c r="BE1903">
        <v>5.2631578947368418E-2</v>
      </c>
      <c r="BF1903">
        <v>1.1343012704174229E-3</v>
      </c>
      <c r="BG1903">
        <v>0.59210526315789469</v>
      </c>
      <c r="BH1903">
        <v>0.26202359346642468</v>
      </c>
      <c r="BI1903">
        <v>0.14587114337568061</v>
      </c>
      <c r="BJ1903">
        <v>0</v>
      </c>
      <c r="BK1903">
        <v>3.3348457350272233E-2</v>
      </c>
      <c r="BL1903">
        <v>0.89405626134301275</v>
      </c>
      <c r="BM1903">
        <v>2.2686025408348459E-4</v>
      </c>
      <c r="BN1903">
        <v>7.2368421052631582E-2</v>
      </c>
      <c r="BO1903">
        <v>1.225045372050817E-2</v>
      </c>
      <c r="BP1903">
        <v>0.97368421052631582</v>
      </c>
      <c r="BQ1903">
        <v>6.1252268602540834E-3</v>
      </c>
      <c r="BR1903">
        <v>1.814882032667877E-3</v>
      </c>
      <c r="BS1903">
        <v>6.1252268602540834E-3</v>
      </c>
      <c r="BT1903">
        <v>0.33348457350272231</v>
      </c>
      <c r="BU1903">
        <v>0.66583484573502727</v>
      </c>
      <c r="BV1903">
        <v>6.8058076225045369E-4</v>
      </c>
      <c r="BW1903">
        <v>1</v>
      </c>
      <c r="BX1903" t="s">
        <v>866</v>
      </c>
      <c r="BY1903">
        <v>4408</v>
      </c>
      <c r="BZ1903">
        <v>1</v>
      </c>
      <c r="CA1903">
        <v>0</v>
      </c>
    </row>
    <row r="1904" spans="1:79" customFormat="1" x14ac:dyDescent="0.25">
      <c r="A1904" t="s">
        <v>3195</v>
      </c>
      <c r="B1904" t="s">
        <v>354</v>
      </c>
      <c r="C1904" t="s">
        <v>394</v>
      </c>
      <c r="D1904" t="s">
        <v>947</v>
      </c>
      <c r="E1904">
        <v>2023</v>
      </c>
      <c r="F1904">
        <v>897</v>
      </c>
      <c r="G1904">
        <v>35</v>
      </c>
      <c r="H1904">
        <v>4</v>
      </c>
      <c r="I1904">
        <v>110</v>
      </c>
      <c r="J1904">
        <v>153</v>
      </c>
      <c r="K1904">
        <v>131</v>
      </c>
      <c r="L1904">
        <v>118</v>
      </c>
      <c r="M1904">
        <v>120</v>
      </c>
      <c r="N1904">
        <v>124</v>
      </c>
      <c r="O1904">
        <v>74</v>
      </c>
      <c r="P1904">
        <v>56</v>
      </c>
      <c r="Q1904">
        <v>20</v>
      </c>
      <c r="R1904">
        <v>7</v>
      </c>
      <c r="S1904">
        <v>23</v>
      </c>
      <c r="T1904">
        <v>0</v>
      </c>
      <c r="U1904">
        <v>907</v>
      </c>
      <c r="V1904">
        <v>28</v>
      </c>
      <c r="W1904">
        <v>1</v>
      </c>
      <c r="X1904">
        <v>492</v>
      </c>
      <c r="Y1904">
        <v>347</v>
      </c>
      <c r="Z1904">
        <v>97</v>
      </c>
      <c r="AA1904">
        <v>0</v>
      </c>
      <c r="AB1904">
        <v>43</v>
      </c>
      <c r="AC1904">
        <v>823</v>
      </c>
      <c r="AD1904">
        <v>0</v>
      </c>
      <c r="AE1904">
        <v>70</v>
      </c>
      <c r="AF1904">
        <v>15</v>
      </c>
      <c r="AG1904">
        <v>910</v>
      </c>
      <c r="AH1904">
        <v>7</v>
      </c>
      <c r="AI1904">
        <v>2</v>
      </c>
      <c r="AJ1904">
        <v>2</v>
      </c>
      <c r="AK1904">
        <v>223</v>
      </c>
      <c r="AL1904">
        <v>713</v>
      </c>
      <c r="AM1904">
        <v>0</v>
      </c>
      <c r="AN1904">
        <v>936</v>
      </c>
      <c r="AO1904">
        <v>0.95833333333333337</v>
      </c>
      <c r="AP1904">
        <v>3.7393162393162392E-2</v>
      </c>
      <c r="AQ1904">
        <v>4.2735042735042739E-3</v>
      </c>
      <c r="AR1904">
        <v>0.11752136752136751</v>
      </c>
      <c r="AS1904">
        <v>0.16346153846153849</v>
      </c>
      <c r="AT1904">
        <v>0.13995726495726499</v>
      </c>
      <c r="AU1904">
        <v>0.12606837606837609</v>
      </c>
      <c r="AV1904">
        <v>0.12820512820512819</v>
      </c>
      <c r="AW1904">
        <v>0.13247863247863251</v>
      </c>
      <c r="AX1904">
        <v>7.9059829059829057E-2</v>
      </c>
      <c r="AY1904">
        <v>5.9829059829059832E-2</v>
      </c>
      <c r="AZ1904">
        <v>2.1367521367521371E-2</v>
      </c>
      <c r="BA1904">
        <v>2.4572649572649569E-2</v>
      </c>
      <c r="BB1904">
        <v>7.478632478632479E-3</v>
      </c>
      <c r="BC1904">
        <v>0</v>
      </c>
      <c r="BD1904">
        <v>0.96901709401709402</v>
      </c>
      <c r="BE1904">
        <v>2.9914529914529919E-2</v>
      </c>
      <c r="BF1904">
        <v>1.068376068376068E-3</v>
      </c>
      <c r="BG1904">
        <v>0.52564102564102566</v>
      </c>
      <c r="BH1904">
        <v>0.37072649572649569</v>
      </c>
      <c r="BI1904">
        <v>0.1036324786324786</v>
      </c>
      <c r="BJ1904">
        <v>0</v>
      </c>
      <c r="BK1904">
        <v>4.5940170940170937E-2</v>
      </c>
      <c r="BL1904">
        <v>0.87927350427350426</v>
      </c>
      <c r="BM1904">
        <v>0</v>
      </c>
      <c r="BN1904">
        <v>7.4786324786324784E-2</v>
      </c>
      <c r="BO1904">
        <v>1.6025641025641021E-2</v>
      </c>
      <c r="BP1904">
        <v>0.97222222222222221</v>
      </c>
      <c r="BQ1904">
        <v>7.478632478632479E-3</v>
      </c>
      <c r="BR1904">
        <v>2.136752136752137E-3</v>
      </c>
      <c r="BS1904">
        <v>2.136752136752137E-3</v>
      </c>
      <c r="BT1904">
        <v>0.23824786324786321</v>
      </c>
      <c r="BU1904">
        <v>0.76175213675213671</v>
      </c>
      <c r="BV1904">
        <v>0</v>
      </c>
      <c r="BW1904">
        <v>1</v>
      </c>
      <c r="BX1904" t="s">
        <v>866</v>
      </c>
      <c r="BY1904">
        <v>4408</v>
      </c>
      <c r="BZ1904">
        <v>0.21234119782214159</v>
      </c>
      <c r="CA1904">
        <v>0</v>
      </c>
    </row>
    <row r="1905" spans="1:79" customFormat="1" x14ac:dyDescent="0.25">
      <c r="A1905" t="s">
        <v>3196</v>
      </c>
      <c r="B1905" t="s">
        <v>354</v>
      </c>
      <c r="C1905" t="s">
        <v>394</v>
      </c>
      <c r="D1905" t="s">
        <v>949</v>
      </c>
      <c r="E1905">
        <v>2023</v>
      </c>
      <c r="F1905">
        <v>1655</v>
      </c>
      <c r="G1905">
        <v>106</v>
      </c>
      <c r="H1905">
        <v>2</v>
      </c>
      <c r="I1905">
        <v>225</v>
      </c>
      <c r="J1905">
        <v>259</v>
      </c>
      <c r="K1905">
        <v>226</v>
      </c>
      <c r="L1905">
        <v>209</v>
      </c>
      <c r="M1905">
        <v>220</v>
      </c>
      <c r="N1905">
        <v>200</v>
      </c>
      <c r="O1905">
        <v>159</v>
      </c>
      <c r="P1905">
        <v>121</v>
      </c>
      <c r="Q1905">
        <v>55</v>
      </c>
      <c r="R1905">
        <v>13</v>
      </c>
      <c r="S1905">
        <v>76</v>
      </c>
      <c r="T1905">
        <v>0</v>
      </c>
      <c r="U1905">
        <v>1729</v>
      </c>
      <c r="V1905">
        <v>34</v>
      </c>
      <c r="W1905">
        <v>0</v>
      </c>
      <c r="X1905">
        <v>1160</v>
      </c>
      <c r="Y1905">
        <v>339</v>
      </c>
      <c r="Z1905">
        <v>264</v>
      </c>
      <c r="AA1905">
        <v>0</v>
      </c>
      <c r="AB1905">
        <v>18</v>
      </c>
      <c r="AC1905">
        <v>1632</v>
      </c>
      <c r="AD1905">
        <v>0</v>
      </c>
      <c r="AE1905">
        <v>113</v>
      </c>
      <c r="AF1905">
        <v>7</v>
      </c>
      <c r="AG1905">
        <v>1734</v>
      </c>
      <c r="AH1905">
        <v>8</v>
      </c>
      <c r="AI1905">
        <v>4</v>
      </c>
      <c r="AJ1905">
        <v>10</v>
      </c>
      <c r="AK1905">
        <v>595</v>
      </c>
      <c r="AL1905">
        <v>1168</v>
      </c>
      <c r="AM1905">
        <v>0</v>
      </c>
      <c r="AN1905">
        <v>1763</v>
      </c>
      <c r="AO1905">
        <v>0.93874078275666473</v>
      </c>
      <c r="AP1905">
        <v>6.0124787294384571E-2</v>
      </c>
      <c r="AQ1905">
        <v>1.1344299489506519E-3</v>
      </c>
      <c r="AR1905">
        <v>0.12762336925694839</v>
      </c>
      <c r="AS1905">
        <v>0.14690867838910951</v>
      </c>
      <c r="AT1905">
        <v>0.12819058423142371</v>
      </c>
      <c r="AU1905">
        <v>0.11854792966534319</v>
      </c>
      <c r="AV1905">
        <v>0.1247872943845718</v>
      </c>
      <c r="AW1905">
        <v>0.11344299489506519</v>
      </c>
      <c r="AX1905">
        <v>9.0187180941576864E-2</v>
      </c>
      <c r="AY1905">
        <v>6.8633011911514469E-2</v>
      </c>
      <c r="AZ1905">
        <v>3.1196823596142939E-2</v>
      </c>
      <c r="BA1905">
        <v>4.310833806012479E-2</v>
      </c>
      <c r="BB1905">
        <v>7.3737946681792397E-3</v>
      </c>
      <c r="BC1905">
        <v>0</v>
      </c>
      <c r="BD1905">
        <v>0.98071469086783891</v>
      </c>
      <c r="BE1905">
        <v>1.9285309132161092E-2</v>
      </c>
      <c r="BF1905">
        <v>0</v>
      </c>
      <c r="BG1905">
        <v>0.65796937039137837</v>
      </c>
      <c r="BH1905">
        <v>0.19228587634713559</v>
      </c>
      <c r="BI1905">
        <v>0.14974475326148609</v>
      </c>
      <c r="BJ1905">
        <v>0</v>
      </c>
      <c r="BK1905">
        <v>1.0209869540555871E-2</v>
      </c>
      <c r="BL1905">
        <v>0.92569483834373223</v>
      </c>
      <c r="BM1905">
        <v>0</v>
      </c>
      <c r="BN1905">
        <v>6.4095292115711855E-2</v>
      </c>
      <c r="BO1905">
        <v>3.9705048213272828E-3</v>
      </c>
      <c r="BP1905">
        <v>0.98355076574021549</v>
      </c>
      <c r="BQ1905">
        <v>4.5377197958026104E-3</v>
      </c>
      <c r="BR1905">
        <v>2.2688598979013052E-3</v>
      </c>
      <c r="BS1905">
        <v>5.6721497447532613E-3</v>
      </c>
      <c r="BT1905">
        <v>0.33749290981281899</v>
      </c>
      <c r="BU1905">
        <v>0.6625070901871809</v>
      </c>
      <c r="BV1905">
        <v>0</v>
      </c>
      <c r="BW1905">
        <v>1</v>
      </c>
      <c r="BX1905" t="s">
        <v>866</v>
      </c>
      <c r="BY1905">
        <v>4408</v>
      </c>
      <c r="BZ1905">
        <v>0.39995462794918329</v>
      </c>
      <c r="CA1905">
        <v>0</v>
      </c>
    </row>
    <row r="1906" spans="1:79" customFormat="1" x14ac:dyDescent="0.25">
      <c r="A1906" t="s">
        <v>3197</v>
      </c>
      <c r="B1906" t="s">
        <v>354</v>
      </c>
      <c r="C1906" t="s">
        <v>394</v>
      </c>
      <c r="D1906" t="s">
        <v>951</v>
      </c>
      <c r="E1906">
        <v>2023</v>
      </c>
      <c r="F1906">
        <v>1239</v>
      </c>
      <c r="G1906">
        <v>83</v>
      </c>
      <c r="H1906">
        <v>2</v>
      </c>
      <c r="I1906">
        <v>116</v>
      </c>
      <c r="J1906">
        <v>207</v>
      </c>
      <c r="K1906">
        <v>191</v>
      </c>
      <c r="L1906">
        <v>148</v>
      </c>
      <c r="M1906">
        <v>165</v>
      </c>
      <c r="N1906">
        <v>142</v>
      </c>
      <c r="O1906">
        <v>126</v>
      </c>
      <c r="P1906">
        <v>124</v>
      </c>
      <c r="Q1906">
        <v>55</v>
      </c>
      <c r="R1906">
        <v>16</v>
      </c>
      <c r="S1906">
        <v>34</v>
      </c>
      <c r="T1906">
        <v>0</v>
      </c>
      <c r="U1906">
        <v>1167</v>
      </c>
      <c r="V1906">
        <v>154</v>
      </c>
      <c r="W1906">
        <v>3</v>
      </c>
      <c r="X1906">
        <v>739</v>
      </c>
      <c r="Y1906">
        <v>379</v>
      </c>
      <c r="Z1906">
        <v>206</v>
      </c>
      <c r="AA1906">
        <v>0</v>
      </c>
      <c r="AB1906">
        <v>75</v>
      </c>
      <c r="AC1906">
        <v>1193</v>
      </c>
      <c r="AD1906">
        <v>0</v>
      </c>
      <c r="AE1906">
        <v>56</v>
      </c>
      <c r="AF1906">
        <v>23</v>
      </c>
      <c r="AG1906">
        <v>1288</v>
      </c>
      <c r="AH1906">
        <v>3</v>
      </c>
      <c r="AI1906">
        <v>0</v>
      </c>
      <c r="AJ1906">
        <v>10</v>
      </c>
      <c r="AK1906">
        <v>479</v>
      </c>
      <c r="AL1906">
        <v>845</v>
      </c>
      <c r="AM1906">
        <v>0</v>
      </c>
      <c r="AN1906">
        <v>1324</v>
      </c>
      <c r="AO1906">
        <v>0.9358006042296072</v>
      </c>
      <c r="AP1906">
        <v>6.2688821752265866E-2</v>
      </c>
      <c r="AQ1906">
        <v>1.510574018126888E-3</v>
      </c>
      <c r="AR1906">
        <v>8.7613293051359523E-2</v>
      </c>
      <c r="AS1906">
        <v>0.15634441087613291</v>
      </c>
      <c r="AT1906">
        <v>0.14425981873111779</v>
      </c>
      <c r="AU1906">
        <v>0.1117824773413897</v>
      </c>
      <c r="AV1906">
        <v>0.12462235649546829</v>
      </c>
      <c r="AW1906">
        <v>0.1072507552870091</v>
      </c>
      <c r="AX1906">
        <v>9.5166163141993956E-2</v>
      </c>
      <c r="AY1906">
        <v>9.3655589123867067E-2</v>
      </c>
      <c r="AZ1906">
        <v>4.1540785498489427E-2</v>
      </c>
      <c r="BA1906">
        <v>2.5679758308157101E-2</v>
      </c>
      <c r="BB1906">
        <v>1.2084592145015109E-2</v>
      </c>
      <c r="BC1906">
        <v>0</v>
      </c>
      <c r="BD1906">
        <v>0.88141993957703924</v>
      </c>
      <c r="BE1906">
        <v>0.1163141993957704</v>
      </c>
      <c r="BF1906">
        <v>2.265861027190333E-3</v>
      </c>
      <c r="BG1906">
        <v>0.55815709969788518</v>
      </c>
      <c r="BH1906">
        <v>0.28625377643504529</v>
      </c>
      <c r="BI1906">
        <v>0.1555891238670695</v>
      </c>
      <c r="BJ1906">
        <v>0</v>
      </c>
      <c r="BK1906">
        <v>5.6646525679758308E-2</v>
      </c>
      <c r="BL1906">
        <v>0.90105740181268879</v>
      </c>
      <c r="BM1906">
        <v>0</v>
      </c>
      <c r="BN1906">
        <v>4.2296072507552872E-2</v>
      </c>
      <c r="BO1906">
        <v>1.7371601208459219E-2</v>
      </c>
      <c r="BP1906">
        <v>0.97280966767371602</v>
      </c>
      <c r="BQ1906">
        <v>2.265861027190333E-3</v>
      </c>
      <c r="BR1906">
        <v>0</v>
      </c>
      <c r="BS1906">
        <v>7.5528700906344424E-3</v>
      </c>
      <c r="BT1906">
        <v>0.36178247734138969</v>
      </c>
      <c r="BU1906">
        <v>0.63821752265861031</v>
      </c>
      <c r="BV1906">
        <v>0</v>
      </c>
      <c r="BW1906">
        <v>1</v>
      </c>
      <c r="BX1906" t="s">
        <v>866</v>
      </c>
      <c r="BY1906">
        <v>4408</v>
      </c>
      <c r="BZ1906">
        <v>0.30036297640653359</v>
      </c>
      <c r="CA1906">
        <v>0</v>
      </c>
    </row>
    <row r="1907" spans="1:79" customFormat="1" x14ac:dyDescent="0.25">
      <c r="A1907" t="s">
        <v>3198</v>
      </c>
      <c r="B1907" t="s">
        <v>354</v>
      </c>
      <c r="C1907" t="s">
        <v>394</v>
      </c>
      <c r="D1907" t="s">
        <v>953</v>
      </c>
      <c r="E1907">
        <v>2023</v>
      </c>
      <c r="F1907">
        <v>77</v>
      </c>
      <c r="G1907">
        <v>3</v>
      </c>
      <c r="H1907">
        <v>0</v>
      </c>
      <c r="I1907">
        <v>5</v>
      </c>
      <c r="J1907">
        <v>11</v>
      </c>
      <c r="K1907">
        <v>8</v>
      </c>
      <c r="L1907">
        <v>9</v>
      </c>
      <c r="M1907">
        <v>7</v>
      </c>
      <c r="N1907">
        <v>7</v>
      </c>
      <c r="O1907">
        <v>13</v>
      </c>
      <c r="P1907">
        <v>10</v>
      </c>
      <c r="Q1907">
        <v>3</v>
      </c>
      <c r="R1907">
        <v>6</v>
      </c>
      <c r="S1907">
        <v>1</v>
      </c>
      <c r="T1907">
        <v>0</v>
      </c>
      <c r="U1907">
        <v>77</v>
      </c>
      <c r="V1907">
        <v>3</v>
      </c>
      <c r="W1907">
        <v>0</v>
      </c>
      <c r="X1907">
        <v>50</v>
      </c>
      <c r="Y1907">
        <v>19</v>
      </c>
      <c r="Z1907">
        <v>11</v>
      </c>
      <c r="AA1907">
        <v>0</v>
      </c>
      <c r="AB1907">
        <v>8</v>
      </c>
      <c r="AC1907">
        <v>47</v>
      </c>
      <c r="AD1907">
        <v>0</v>
      </c>
      <c r="AE1907">
        <v>25</v>
      </c>
      <c r="AF1907">
        <v>8</v>
      </c>
      <c r="AG1907">
        <v>66</v>
      </c>
      <c r="AH1907">
        <v>2</v>
      </c>
      <c r="AI1907">
        <v>2</v>
      </c>
      <c r="AJ1907">
        <v>2</v>
      </c>
      <c r="AK1907">
        <v>18</v>
      </c>
      <c r="AL1907">
        <v>61</v>
      </c>
      <c r="AM1907">
        <v>1</v>
      </c>
      <c r="AN1907">
        <v>80</v>
      </c>
      <c r="AO1907">
        <v>0.96250000000000002</v>
      </c>
      <c r="AP1907">
        <v>3.7499999999999999E-2</v>
      </c>
      <c r="AQ1907">
        <v>0</v>
      </c>
      <c r="AR1907">
        <v>6.25E-2</v>
      </c>
      <c r="AS1907">
        <v>0.13750000000000001</v>
      </c>
      <c r="AT1907">
        <v>0.1</v>
      </c>
      <c r="AU1907">
        <v>0.1125</v>
      </c>
      <c r="AV1907">
        <v>8.7499999999999994E-2</v>
      </c>
      <c r="AW1907">
        <v>8.7499999999999994E-2</v>
      </c>
      <c r="AX1907">
        <v>0.16250000000000001</v>
      </c>
      <c r="AY1907">
        <v>0.125</v>
      </c>
      <c r="AZ1907">
        <v>3.7499999999999999E-2</v>
      </c>
      <c r="BA1907">
        <v>1.2500000000000001E-2</v>
      </c>
      <c r="BB1907">
        <v>7.4999999999999997E-2</v>
      </c>
      <c r="BC1907">
        <v>0</v>
      </c>
      <c r="BD1907">
        <v>0.96250000000000002</v>
      </c>
      <c r="BE1907">
        <v>3.7499999999999999E-2</v>
      </c>
      <c r="BF1907">
        <v>0</v>
      </c>
      <c r="BG1907">
        <v>0.625</v>
      </c>
      <c r="BH1907">
        <v>0.23749999999999999</v>
      </c>
      <c r="BI1907">
        <v>0.13750000000000001</v>
      </c>
      <c r="BJ1907">
        <v>0</v>
      </c>
      <c r="BK1907">
        <v>0.1</v>
      </c>
      <c r="BL1907">
        <v>0.58750000000000002</v>
      </c>
      <c r="BM1907">
        <v>0</v>
      </c>
      <c r="BN1907">
        <v>0.3125</v>
      </c>
      <c r="BO1907">
        <v>0.1</v>
      </c>
      <c r="BP1907">
        <v>0.82499999999999996</v>
      </c>
      <c r="BQ1907">
        <v>2.5000000000000001E-2</v>
      </c>
      <c r="BR1907">
        <v>2.5000000000000001E-2</v>
      </c>
      <c r="BS1907">
        <v>2.5000000000000001E-2</v>
      </c>
      <c r="BT1907">
        <v>0.22500000000000001</v>
      </c>
      <c r="BU1907">
        <v>0.76249999999999996</v>
      </c>
      <c r="BV1907">
        <v>1.2500000000000001E-2</v>
      </c>
      <c r="BW1907">
        <v>1</v>
      </c>
      <c r="BX1907" t="s">
        <v>866</v>
      </c>
      <c r="BY1907">
        <v>4408</v>
      </c>
      <c r="BZ1907">
        <v>1.814882032667877E-2</v>
      </c>
      <c r="CA1907">
        <v>0</v>
      </c>
    </row>
    <row r="1908" spans="1:79" customFormat="1" x14ac:dyDescent="0.25">
      <c r="A1908" t="s">
        <v>3199</v>
      </c>
      <c r="B1908" t="s">
        <v>354</v>
      </c>
      <c r="C1908" t="s">
        <v>394</v>
      </c>
      <c r="D1908" t="s">
        <v>961</v>
      </c>
      <c r="E1908">
        <v>2023</v>
      </c>
      <c r="F1908">
        <v>294</v>
      </c>
      <c r="G1908">
        <v>11</v>
      </c>
      <c r="H1908">
        <v>0</v>
      </c>
      <c r="I1908">
        <v>18</v>
      </c>
      <c r="J1908">
        <v>33</v>
      </c>
      <c r="K1908">
        <v>31</v>
      </c>
      <c r="L1908">
        <v>45</v>
      </c>
      <c r="M1908">
        <v>41</v>
      </c>
      <c r="N1908">
        <v>40</v>
      </c>
      <c r="O1908">
        <v>39</v>
      </c>
      <c r="P1908">
        <v>28</v>
      </c>
      <c r="Q1908">
        <v>16</v>
      </c>
      <c r="R1908">
        <v>7</v>
      </c>
      <c r="S1908">
        <v>7</v>
      </c>
      <c r="T1908">
        <v>0</v>
      </c>
      <c r="U1908">
        <v>291</v>
      </c>
      <c r="V1908">
        <v>13</v>
      </c>
      <c r="W1908">
        <v>1</v>
      </c>
      <c r="X1908">
        <v>169</v>
      </c>
      <c r="Y1908">
        <v>71</v>
      </c>
      <c r="Z1908">
        <v>65</v>
      </c>
      <c r="AA1908">
        <v>0</v>
      </c>
      <c r="AB1908">
        <v>3</v>
      </c>
      <c r="AC1908">
        <v>246</v>
      </c>
      <c r="AD1908">
        <v>1</v>
      </c>
      <c r="AE1908">
        <v>55</v>
      </c>
      <c r="AF1908">
        <v>1</v>
      </c>
      <c r="AG1908">
        <v>294</v>
      </c>
      <c r="AH1908">
        <v>7</v>
      </c>
      <c r="AI1908">
        <v>0</v>
      </c>
      <c r="AJ1908">
        <v>3</v>
      </c>
      <c r="AK1908">
        <v>155</v>
      </c>
      <c r="AL1908">
        <v>148</v>
      </c>
      <c r="AM1908">
        <v>2</v>
      </c>
      <c r="AN1908">
        <v>305</v>
      </c>
      <c r="AO1908">
        <v>0.9639344262295082</v>
      </c>
      <c r="AP1908">
        <v>3.6065573770491813E-2</v>
      </c>
      <c r="AQ1908">
        <v>0</v>
      </c>
      <c r="AR1908">
        <v>5.9016393442622953E-2</v>
      </c>
      <c r="AS1908">
        <v>0.1081967213114754</v>
      </c>
      <c r="AT1908">
        <v>0.10163934426229509</v>
      </c>
      <c r="AU1908">
        <v>0.1475409836065574</v>
      </c>
      <c r="AV1908">
        <v>0.13442622950819669</v>
      </c>
      <c r="AW1908">
        <v>0.13114754098360659</v>
      </c>
      <c r="AX1908">
        <v>0.12786885245901641</v>
      </c>
      <c r="AY1908">
        <v>9.1803278688524587E-2</v>
      </c>
      <c r="AZ1908">
        <v>5.2459016393442623E-2</v>
      </c>
      <c r="BA1908">
        <v>2.295081967213115E-2</v>
      </c>
      <c r="BB1908">
        <v>2.295081967213115E-2</v>
      </c>
      <c r="BC1908">
        <v>0</v>
      </c>
      <c r="BD1908">
        <v>0.95409836065573772</v>
      </c>
      <c r="BE1908">
        <v>4.2622950819672129E-2</v>
      </c>
      <c r="BF1908">
        <v>3.2786885245901639E-3</v>
      </c>
      <c r="BG1908">
        <v>0.5540983606557377</v>
      </c>
      <c r="BH1908">
        <v>0.2327868852459016</v>
      </c>
      <c r="BI1908">
        <v>0.21311475409836059</v>
      </c>
      <c r="BJ1908">
        <v>0</v>
      </c>
      <c r="BK1908">
        <v>9.8360655737704927E-3</v>
      </c>
      <c r="BL1908">
        <v>0.80655737704918029</v>
      </c>
      <c r="BM1908">
        <v>3.2786885245901639E-3</v>
      </c>
      <c r="BN1908">
        <v>0.18032786885245899</v>
      </c>
      <c r="BO1908">
        <v>3.2786885245901639E-3</v>
      </c>
      <c r="BP1908">
        <v>0.9639344262295082</v>
      </c>
      <c r="BQ1908">
        <v>2.295081967213115E-2</v>
      </c>
      <c r="BR1908">
        <v>0</v>
      </c>
      <c r="BS1908">
        <v>9.8360655737704927E-3</v>
      </c>
      <c r="BT1908">
        <v>0.50819672131147542</v>
      </c>
      <c r="BU1908">
        <v>0.48524590163934428</v>
      </c>
      <c r="BV1908">
        <v>6.5573770491803279E-3</v>
      </c>
      <c r="BW1908">
        <v>1</v>
      </c>
      <c r="BX1908" t="s">
        <v>866</v>
      </c>
      <c r="BY1908">
        <v>4408</v>
      </c>
      <c r="BZ1908">
        <v>6.9192377495462795E-2</v>
      </c>
      <c r="CA1908">
        <v>0</v>
      </c>
    </row>
    <row r="1909" spans="1:79" customFormat="1" x14ac:dyDescent="0.25">
      <c r="A1909" t="s">
        <v>3200</v>
      </c>
      <c r="B1909" t="s">
        <v>354</v>
      </c>
      <c r="C1909" t="s">
        <v>43</v>
      </c>
      <c r="D1909" t="s">
        <v>44</v>
      </c>
      <c r="E1909">
        <v>2023</v>
      </c>
      <c r="F1909">
        <v>47376</v>
      </c>
      <c r="G1909">
        <v>5302</v>
      </c>
      <c r="H1909">
        <v>8</v>
      </c>
      <c r="I1909">
        <v>7718</v>
      </c>
      <c r="J1909">
        <v>8982</v>
      </c>
      <c r="K1909">
        <v>8710</v>
      </c>
      <c r="L1909">
        <v>6524</v>
      </c>
      <c r="M1909">
        <v>5501</v>
      </c>
      <c r="N1909">
        <v>5124</v>
      </c>
      <c r="O1909">
        <v>3951</v>
      </c>
      <c r="P1909">
        <v>2519</v>
      </c>
      <c r="Q1909">
        <v>1144</v>
      </c>
      <c r="R1909">
        <v>386</v>
      </c>
      <c r="S1909">
        <v>2127</v>
      </c>
      <c r="T1909">
        <v>0</v>
      </c>
      <c r="U1909">
        <v>45527</v>
      </c>
      <c r="V1909">
        <v>7159</v>
      </c>
      <c r="W1909">
        <v>0</v>
      </c>
      <c r="X1909">
        <v>33613</v>
      </c>
      <c r="Y1909">
        <v>14755</v>
      </c>
      <c r="Z1909">
        <v>4318</v>
      </c>
      <c r="AA1909">
        <v>0</v>
      </c>
      <c r="AB1909">
        <v>1880</v>
      </c>
      <c r="AC1909">
        <v>44506</v>
      </c>
      <c r="AD1909">
        <v>12</v>
      </c>
      <c r="AE1909">
        <v>6288</v>
      </c>
      <c r="AF1909">
        <v>1490</v>
      </c>
      <c r="AG1909">
        <v>50606</v>
      </c>
      <c r="AH1909">
        <v>521</v>
      </c>
      <c r="AI1909">
        <v>0</v>
      </c>
      <c r="AJ1909">
        <v>69</v>
      </c>
      <c r="AK1909">
        <v>3817</v>
      </c>
      <c r="AL1909">
        <v>48854</v>
      </c>
      <c r="AM1909">
        <v>15</v>
      </c>
      <c r="AN1909">
        <v>52686</v>
      </c>
      <c r="AO1909">
        <v>0.89921421250427058</v>
      </c>
      <c r="AP1909">
        <v>0.1006339445013856</v>
      </c>
      <c r="AQ1909">
        <v>1.5184299434384851E-4</v>
      </c>
      <c r="AR1909">
        <v>0.1464905287932278</v>
      </c>
      <c r="AS1909">
        <v>0.17048172189955579</v>
      </c>
      <c r="AT1909">
        <v>0.16531906009186501</v>
      </c>
      <c r="AU1909">
        <v>0.1238279618874084</v>
      </c>
      <c r="AV1909">
        <v>0.10441103898568881</v>
      </c>
      <c r="AW1909">
        <v>9.7255437877234938E-2</v>
      </c>
      <c r="AX1909">
        <v>7.4991458831568159E-2</v>
      </c>
      <c r="AY1909">
        <v>4.7811562844019287E-2</v>
      </c>
      <c r="AZ1909">
        <v>2.1713548191170329E-2</v>
      </c>
      <c r="BA1909">
        <v>4.0371256121170707E-2</v>
      </c>
      <c r="BB1909">
        <v>7.3264244770906879E-3</v>
      </c>
      <c r="BC1909">
        <v>0</v>
      </c>
      <c r="BD1909">
        <v>0.86411950043654862</v>
      </c>
      <c r="BE1909">
        <v>0.13588049956345141</v>
      </c>
      <c r="BF1909">
        <v>0</v>
      </c>
      <c r="BG1909">
        <v>0.63798732110997225</v>
      </c>
      <c r="BH1909">
        <v>0.28005542269293549</v>
      </c>
      <c r="BI1909">
        <v>8.195725619709221E-2</v>
      </c>
      <c r="BJ1909">
        <v>0</v>
      </c>
      <c r="BK1909">
        <v>3.5683103670804378E-2</v>
      </c>
      <c r="BL1909">
        <v>0.844740538283415</v>
      </c>
      <c r="BM1909">
        <v>2.277644915157727E-4</v>
      </c>
      <c r="BN1909">
        <v>0.1193485935542649</v>
      </c>
      <c r="BO1909">
        <v>2.8280757696541779E-2</v>
      </c>
      <c r="BP1909">
        <v>0.96052082147059936</v>
      </c>
      <c r="BQ1909">
        <v>9.8887750066431312E-3</v>
      </c>
      <c r="BR1909">
        <v>0</v>
      </c>
      <c r="BS1909">
        <v>1.309645826215693E-3</v>
      </c>
      <c r="BT1909">
        <v>7.2448088676308697E-2</v>
      </c>
      <c r="BU1909">
        <v>0.92726720570929655</v>
      </c>
      <c r="BV1909">
        <v>2.8470561439471588E-4</v>
      </c>
      <c r="BW1909">
        <v>1</v>
      </c>
      <c r="BX1909" t="s">
        <v>867</v>
      </c>
      <c r="BY1909">
        <v>52686</v>
      </c>
      <c r="BZ1909">
        <v>1</v>
      </c>
      <c r="CA1909">
        <v>0</v>
      </c>
    </row>
    <row r="1910" spans="1:79" customFormat="1" x14ac:dyDescent="0.25">
      <c r="A1910" t="s">
        <v>3201</v>
      </c>
      <c r="B1910" t="s">
        <v>354</v>
      </c>
      <c r="C1910" t="s">
        <v>43</v>
      </c>
      <c r="D1910" t="s">
        <v>947</v>
      </c>
      <c r="E1910">
        <v>2023</v>
      </c>
      <c r="F1910">
        <v>8572</v>
      </c>
      <c r="G1910">
        <v>773</v>
      </c>
      <c r="H1910">
        <v>1</v>
      </c>
      <c r="I1910">
        <v>1126</v>
      </c>
      <c r="J1910">
        <v>1561</v>
      </c>
      <c r="K1910">
        <v>1614</v>
      </c>
      <c r="L1910">
        <v>1270</v>
      </c>
      <c r="M1910">
        <v>1075</v>
      </c>
      <c r="N1910">
        <v>1008</v>
      </c>
      <c r="O1910">
        <v>687</v>
      </c>
      <c r="P1910">
        <v>446</v>
      </c>
      <c r="Q1910">
        <v>240</v>
      </c>
      <c r="R1910">
        <v>91</v>
      </c>
      <c r="S1910">
        <v>228</v>
      </c>
      <c r="T1910">
        <v>0</v>
      </c>
      <c r="U1910">
        <v>8150</v>
      </c>
      <c r="V1910">
        <v>1196</v>
      </c>
      <c r="W1910">
        <v>0</v>
      </c>
      <c r="X1910">
        <v>6535</v>
      </c>
      <c r="Y1910">
        <v>1906</v>
      </c>
      <c r="Z1910">
        <v>905</v>
      </c>
      <c r="AA1910">
        <v>0</v>
      </c>
      <c r="AB1910">
        <v>722</v>
      </c>
      <c r="AC1910">
        <v>7124</v>
      </c>
      <c r="AD1910">
        <v>1</v>
      </c>
      <c r="AE1910">
        <v>1499</v>
      </c>
      <c r="AF1910">
        <v>661</v>
      </c>
      <c r="AG1910">
        <v>8597</v>
      </c>
      <c r="AH1910">
        <v>84</v>
      </c>
      <c r="AI1910">
        <v>0</v>
      </c>
      <c r="AJ1910">
        <v>4</v>
      </c>
      <c r="AK1910">
        <v>612</v>
      </c>
      <c r="AL1910">
        <v>8728</v>
      </c>
      <c r="AM1910">
        <v>6</v>
      </c>
      <c r="AN1910">
        <v>9346</v>
      </c>
      <c r="AO1910">
        <v>0.91718382195591697</v>
      </c>
      <c r="AP1910">
        <v>8.270918039803124E-2</v>
      </c>
      <c r="AQ1910">
        <v>1.069976460517869E-4</v>
      </c>
      <c r="AR1910">
        <v>0.120479349454312</v>
      </c>
      <c r="AS1910">
        <v>0.16702332548683929</v>
      </c>
      <c r="AT1910">
        <v>0.17269420072758401</v>
      </c>
      <c r="AU1910">
        <v>0.13588701048576929</v>
      </c>
      <c r="AV1910">
        <v>0.1150224695056709</v>
      </c>
      <c r="AW1910">
        <v>0.1078536272202012</v>
      </c>
      <c r="AX1910">
        <v>7.3507382837577573E-2</v>
      </c>
      <c r="AY1910">
        <v>4.772095013909694E-2</v>
      </c>
      <c r="AZ1910">
        <v>2.567943505242885E-2</v>
      </c>
      <c r="BA1910">
        <v>2.43954632998074E-2</v>
      </c>
      <c r="BB1910">
        <v>9.7367857907126043E-3</v>
      </c>
      <c r="BC1910">
        <v>0</v>
      </c>
      <c r="BD1910">
        <v>0.87203081532206295</v>
      </c>
      <c r="BE1910">
        <v>0.12796918467793711</v>
      </c>
      <c r="BF1910">
        <v>0</v>
      </c>
      <c r="BG1910">
        <v>0.69922961694842711</v>
      </c>
      <c r="BH1910">
        <v>0.20393751337470581</v>
      </c>
      <c r="BI1910">
        <v>9.6832869676867106E-2</v>
      </c>
      <c r="BJ1910">
        <v>0</v>
      </c>
      <c r="BK1910">
        <v>7.7252300449390118E-2</v>
      </c>
      <c r="BL1910">
        <v>0.76225123047292964</v>
      </c>
      <c r="BM1910">
        <v>1.069976460517869E-4</v>
      </c>
      <c r="BN1910">
        <v>0.16038947143162849</v>
      </c>
      <c r="BO1910">
        <v>7.0725444040231109E-2</v>
      </c>
      <c r="BP1910">
        <v>0.9198587631072116</v>
      </c>
      <c r="BQ1910">
        <v>8.9878022683500969E-3</v>
      </c>
      <c r="BR1910">
        <v>0</v>
      </c>
      <c r="BS1910">
        <v>4.2799058420714739E-4</v>
      </c>
      <c r="BT1910">
        <v>6.5482559383693559E-2</v>
      </c>
      <c r="BU1910">
        <v>0.93387545473999567</v>
      </c>
      <c r="BV1910">
        <v>6.4198587631072112E-4</v>
      </c>
      <c r="BW1910">
        <v>1</v>
      </c>
      <c r="BX1910" t="s">
        <v>867</v>
      </c>
      <c r="BY1910">
        <v>52686</v>
      </c>
      <c r="BZ1910">
        <v>0.17739057814220099</v>
      </c>
      <c r="CA1910">
        <v>0</v>
      </c>
    </row>
    <row r="1911" spans="1:79" customFormat="1" x14ac:dyDescent="0.25">
      <c r="A1911" t="s">
        <v>3202</v>
      </c>
      <c r="B1911" t="s">
        <v>354</v>
      </c>
      <c r="C1911" t="s">
        <v>43</v>
      </c>
      <c r="D1911" t="s">
        <v>949</v>
      </c>
      <c r="E1911">
        <v>2023</v>
      </c>
      <c r="F1911">
        <v>20195</v>
      </c>
      <c r="G1911">
        <v>2688</v>
      </c>
      <c r="H1911">
        <v>4</v>
      </c>
      <c r="I1911">
        <v>4189</v>
      </c>
      <c r="J1911">
        <v>4230</v>
      </c>
      <c r="K1911">
        <v>3806</v>
      </c>
      <c r="L1911">
        <v>2732</v>
      </c>
      <c r="M1911">
        <v>2120</v>
      </c>
      <c r="N1911">
        <v>1832</v>
      </c>
      <c r="O1911">
        <v>1445</v>
      </c>
      <c r="P1911">
        <v>829</v>
      </c>
      <c r="Q1911">
        <v>284</v>
      </c>
      <c r="R1911">
        <v>82</v>
      </c>
      <c r="S1911">
        <v>1338</v>
      </c>
      <c r="T1911">
        <v>0</v>
      </c>
      <c r="U1911">
        <v>20617</v>
      </c>
      <c r="V1911">
        <v>2270</v>
      </c>
      <c r="W1911">
        <v>0</v>
      </c>
      <c r="X1911">
        <v>13722</v>
      </c>
      <c r="Y1911">
        <v>7685</v>
      </c>
      <c r="Z1911">
        <v>1480</v>
      </c>
      <c r="AA1911">
        <v>0</v>
      </c>
      <c r="AB1911">
        <v>124</v>
      </c>
      <c r="AC1911">
        <v>21713</v>
      </c>
      <c r="AD1911">
        <v>1</v>
      </c>
      <c r="AE1911">
        <v>1049</v>
      </c>
      <c r="AF1911">
        <v>146</v>
      </c>
      <c r="AG1911">
        <v>22717</v>
      </c>
      <c r="AH1911">
        <v>21</v>
      </c>
      <c r="AI1911">
        <v>0</v>
      </c>
      <c r="AJ1911">
        <v>3</v>
      </c>
      <c r="AK1911">
        <v>1288</v>
      </c>
      <c r="AL1911">
        <v>21596</v>
      </c>
      <c r="AM1911">
        <v>3</v>
      </c>
      <c r="AN1911">
        <v>22887</v>
      </c>
      <c r="AO1911">
        <v>0.88237864289771484</v>
      </c>
      <c r="AP1911">
        <v>0.1174465853978241</v>
      </c>
      <c r="AQ1911">
        <v>1.7477170446104779E-4</v>
      </c>
      <c r="AR1911">
        <v>0.18302966749683219</v>
      </c>
      <c r="AS1911">
        <v>0.18482107746755799</v>
      </c>
      <c r="AT1911">
        <v>0.16629527679468689</v>
      </c>
      <c r="AU1911">
        <v>0.1193690741468956</v>
      </c>
      <c r="AV1911">
        <v>9.2629003364355311E-2</v>
      </c>
      <c r="AW1911">
        <v>8.0045440643159868E-2</v>
      </c>
      <c r="AX1911">
        <v>6.3136278236553503E-2</v>
      </c>
      <c r="AY1911">
        <v>3.6221435749552153E-2</v>
      </c>
      <c r="AZ1911">
        <v>1.2408791016734391E-2</v>
      </c>
      <c r="BA1911">
        <v>5.8461135142220483E-2</v>
      </c>
      <c r="BB1911">
        <v>3.5828199414514789E-3</v>
      </c>
      <c r="BC1911">
        <v>0</v>
      </c>
      <c r="BD1911">
        <v>0.90081705771835541</v>
      </c>
      <c r="BE1911">
        <v>9.9182942281644607E-2</v>
      </c>
      <c r="BF1911">
        <v>0</v>
      </c>
      <c r="BG1911">
        <v>0.5995543321536243</v>
      </c>
      <c r="BH1911">
        <v>0.33578013719578798</v>
      </c>
      <c r="BI1911">
        <v>6.4665530650587666E-2</v>
      </c>
      <c r="BJ1911">
        <v>0</v>
      </c>
      <c r="BK1911">
        <v>5.4179228382924801E-3</v>
      </c>
      <c r="BL1911">
        <v>0.94870450474068246</v>
      </c>
      <c r="BM1911">
        <v>4.369292611526194E-5</v>
      </c>
      <c r="BN1911">
        <v>4.5833879494909767E-2</v>
      </c>
      <c r="BO1911">
        <v>6.3791672128282427E-3</v>
      </c>
      <c r="BP1911">
        <v>0.99257220256040546</v>
      </c>
      <c r="BQ1911">
        <v>9.1755144842050067E-4</v>
      </c>
      <c r="BR1911">
        <v>0</v>
      </c>
      <c r="BS1911">
        <v>1.3107877834578579E-4</v>
      </c>
      <c r="BT1911">
        <v>5.6276488836457382E-2</v>
      </c>
      <c r="BU1911">
        <v>0.94359243238519686</v>
      </c>
      <c r="BV1911">
        <v>1.3107877834578579E-4</v>
      </c>
      <c r="BW1911">
        <v>1</v>
      </c>
      <c r="BX1911" t="s">
        <v>867</v>
      </c>
      <c r="BY1911">
        <v>52686</v>
      </c>
      <c r="BZ1911">
        <v>0.43440382644345749</v>
      </c>
      <c r="CA1911">
        <v>0</v>
      </c>
    </row>
    <row r="1912" spans="1:79" customFormat="1" x14ac:dyDescent="0.25">
      <c r="A1912" t="s">
        <v>3203</v>
      </c>
      <c r="B1912" t="s">
        <v>354</v>
      </c>
      <c r="C1912" t="s">
        <v>43</v>
      </c>
      <c r="D1912" t="s">
        <v>951</v>
      </c>
      <c r="E1912">
        <v>2023</v>
      </c>
      <c r="F1912">
        <v>14224</v>
      </c>
      <c r="G1912">
        <v>1437</v>
      </c>
      <c r="H1912">
        <v>2</v>
      </c>
      <c r="I1912">
        <v>1808</v>
      </c>
      <c r="J1912">
        <v>2386</v>
      </c>
      <c r="K1912">
        <v>2430</v>
      </c>
      <c r="L1912">
        <v>1951</v>
      </c>
      <c r="M1912">
        <v>1812</v>
      </c>
      <c r="N1912">
        <v>1802</v>
      </c>
      <c r="O1912">
        <v>1458</v>
      </c>
      <c r="P1912">
        <v>981</v>
      </c>
      <c r="Q1912">
        <v>462</v>
      </c>
      <c r="R1912">
        <v>114</v>
      </c>
      <c r="S1912">
        <v>459</v>
      </c>
      <c r="T1912">
        <v>0</v>
      </c>
      <c r="U1912">
        <v>12468</v>
      </c>
      <c r="V1912">
        <v>3195</v>
      </c>
      <c r="W1912">
        <v>0</v>
      </c>
      <c r="X1912">
        <v>10239</v>
      </c>
      <c r="Y1912">
        <v>4032</v>
      </c>
      <c r="Z1912">
        <v>1392</v>
      </c>
      <c r="AA1912">
        <v>0</v>
      </c>
      <c r="AB1912">
        <v>705</v>
      </c>
      <c r="AC1912">
        <v>12859</v>
      </c>
      <c r="AD1912">
        <v>5</v>
      </c>
      <c r="AE1912">
        <v>2094</v>
      </c>
      <c r="AF1912">
        <v>332</v>
      </c>
      <c r="AG1912">
        <v>15286</v>
      </c>
      <c r="AH1912">
        <v>37</v>
      </c>
      <c r="AI1912">
        <v>0</v>
      </c>
      <c r="AJ1912">
        <v>8</v>
      </c>
      <c r="AK1912">
        <v>1449</v>
      </c>
      <c r="AL1912">
        <v>14212</v>
      </c>
      <c r="AM1912">
        <v>2</v>
      </c>
      <c r="AN1912">
        <v>15663</v>
      </c>
      <c r="AO1912">
        <v>0.90812743408031671</v>
      </c>
      <c r="AP1912">
        <v>9.1744876460448196E-2</v>
      </c>
      <c r="AQ1912">
        <v>1.276894592351401E-4</v>
      </c>
      <c r="AR1912">
        <v>0.1154312711485667</v>
      </c>
      <c r="AS1912">
        <v>0.15233352486752219</v>
      </c>
      <c r="AT1912">
        <v>0.1551426929706953</v>
      </c>
      <c r="AU1912">
        <v>0.1245610674838792</v>
      </c>
      <c r="AV1912">
        <v>0.115686650067037</v>
      </c>
      <c r="AW1912">
        <v>0.11504820277086129</v>
      </c>
      <c r="AX1912">
        <v>9.3085615782417155E-2</v>
      </c>
      <c r="AY1912">
        <v>6.2631679754836245E-2</v>
      </c>
      <c r="AZ1912">
        <v>2.9496265083317371E-2</v>
      </c>
      <c r="BA1912">
        <v>2.930473089446466E-2</v>
      </c>
      <c r="BB1912">
        <v>7.2782991764029879E-3</v>
      </c>
      <c r="BC1912">
        <v>0</v>
      </c>
      <c r="BD1912">
        <v>0.79601608887186359</v>
      </c>
      <c r="BE1912">
        <v>0.20398391112813641</v>
      </c>
      <c r="BF1912">
        <v>0</v>
      </c>
      <c r="BG1912">
        <v>0.65370618655429991</v>
      </c>
      <c r="BH1912">
        <v>0.25742194981804251</v>
      </c>
      <c r="BI1912">
        <v>8.8871863627657532E-2</v>
      </c>
      <c r="BJ1912">
        <v>0</v>
      </c>
      <c r="BK1912">
        <v>4.50105343803869E-2</v>
      </c>
      <c r="BL1912">
        <v>0.82097937815233357</v>
      </c>
      <c r="BM1912">
        <v>3.1922364808785041E-4</v>
      </c>
      <c r="BN1912">
        <v>0.13369086381919171</v>
      </c>
      <c r="BO1912">
        <v>2.1196450233033261E-2</v>
      </c>
      <c r="BP1912">
        <v>0.97593053693417608</v>
      </c>
      <c r="BQ1912">
        <v>2.3622549958500932E-3</v>
      </c>
      <c r="BR1912">
        <v>0</v>
      </c>
      <c r="BS1912">
        <v>5.1075783694056051E-4</v>
      </c>
      <c r="BT1912">
        <v>9.2511013215859028E-2</v>
      </c>
      <c r="BU1912">
        <v>0.90736129732490578</v>
      </c>
      <c r="BV1912">
        <v>1.276894592351401E-4</v>
      </c>
      <c r="BW1912">
        <v>1</v>
      </c>
      <c r="BX1912" t="s">
        <v>867</v>
      </c>
      <c r="BY1912">
        <v>52686</v>
      </c>
      <c r="BZ1912">
        <v>0.29728960255096232</v>
      </c>
      <c r="CA1912">
        <v>0</v>
      </c>
    </row>
    <row r="1913" spans="1:79" customFormat="1" x14ac:dyDescent="0.25">
      <c r="A1913" t="s">
        <v>3204</v>
      </c>
      <c r="B1913" t="s">
        <v>354</v>
      </c>
      <c r="C1913" t="s">
        <v>43</v>
      </c>
      <c r="D1913" t="s">
        <v>953</v>
      </c>
      <c r="E1913">
        <v>2023</v>
      </c>
      <c r="F1913">
        <v>4374</v>
      </c>
      <c r="G1913">
        <v>403</v>
      </c>
      <c r="H1913">
        <v>1</v>
      </c>
      <c r="I1913">
        <v>593</v>
      </c>
      <c r="J1913">
        <v>802</v>
      </c>
      <c r="K1913">
        <v>859</v>
      </c>
      <c r="L1913">
        <v>570</v>
      </c>
      <c r="M1913">
        <v>492</v>
      </c>
      <c r="N1913">
        <v>482</v>
      </c>
      <c r="O1913">
        <v>361</v>
      </c>
      <c r="P1913">
        <v>263</v>
      </c>
      <c r="Q1913">
        <v>158</v>
      </c>
      <c r="R1913">
        <v>99</v>
      </c>
      <c r="S1913">
        <v>99</v>
      </c>
      <c r="T1913">
        <v>0</v>
      </c>
      <c r="U1913">
        <v>4281</v>
      </c>
      <c r="V1913">
        <v>497</v>
      </c>
      <c r="W1913">
        <v>0</v>
      </c>
      <c r="X1913">
        <v>3110</v>
      </c>
      <c r="Y1913">
        <v>1128</v>
      </c>
      <c r="Z1913">
        <v>540</v>
      </c>
      <c r="AA1913">
        <v>0</v>
      </c>
      <c r="AB1913">
        <v>329</v>
      </c>
      <c r="AC1913">
        <v>2804</v>
      </c>
      <c r="AD1913">
        <v>0</v>
      </c>
      <c r="AE1913">
        <v>1645</v>
      </c>
      <c r="AF1913">
        <v>351</v>
      </c>
      <c r="AG1913">
        <v>3999</v>
      </c>
      <c r="AH1913">
        <v>379</v>
      </c>
      <c r="AI1913">
        <v>0</v>
      </c>
      <c r="AJ1913">
        <v>49</v>
      </c>
      <c r="AK1913">
        <v>468</v>
      </c>
      <c r="AL1913">
        <v>4306</v>
      </c>
      <c r="AM1913">
        <v>4</v>
      </c>
      <c r="AN1913">
        <v>4778</v>
      </c>
      <c r="AO1913">
        <v>0.91544579321892006</v>
      </c>
      <c r="AP1913">
        <v>8.4344914190037673E-2</v>
      </c>
      <c r="AQ1913">
        <v>2.0929259104227711E-4</v>
      </c>
      <c r="AR1913">
        <v>0.1241105064880703</v>
      </c>
      <c r="AS1913">
        <v>0.16785265801590621</v>
      </c>
      <c r="AT1913">
        <v>0.17978233570531599</v>
      </c>
      <c r="AU1913">
        <v>0.119296776894098</v>
      </c>
      <c r="AV1913">
        <v>0.1029719547928003</v>
      </c>
      <c r="AW1913">
        <v>0.1008790288823776</v>
      </c>
      <c r="AX1913">
        <v>7.5554625366262035E-2</v>
      </c>
      <c r="AY1913">
        <v>5.5043951444118881E-2</v>
      </c>
      <c r="AZ1913">
        <v>3.3068229384679793E-2</v>
      </c>
      <c r="BA1913">
        <v>2.0719966513185431E-2</v>
      </c>
      <c r="BB1913">
        <v>2.0719966513185431E-2</v>
      </c>
      <c r="BC1913">
        <v>0</v>
      </c>
      <c r="BD1913">
        <v>0.89598158225198832</v>
      </c>
      <c r="BE1913">
        <v>0.1040184177480117</v>
      </c>
      <c r="BF1913">
        <v>0</v>
      </c>
      <c r="BG1913">
        <v>0.65089995814148183</v>
      </c>
      <c r="BH1913">
        <v>0.23608204269568861</v>
      </c>
      <c r="BI1913">
        <v>0.1130179991628296</v>
      </c>
      <c r="BJ1913">
        <v>0</v>
      </c>
      <c r="BK1913">
        <v>6.8857262452909171E-2</v>
      </c>
      <c r="BL1913">
        <v>0.586856425282545</v>
      </c>
      <c r="BM1913">
        <v>0</v>
      </c>
      <c r="BN1913">
        <v>0.34428631226454581</v>
      </c>
      <c r="BO1913">
        <v>7.3461699455839261E-2</v>
      </c>
      <c r="BP1913">
        <v>0.8369610715780661</v>
      </c>
      <c r="BQ1913">
        <v>7.9321892005023029E-2</v>
      </c>
      <c r="BR1913">
        <v>0</v>
      </c>
      <c r="BS1913">
        <v>1.025533696107158E-2</v>
      </c>
      <c r="BT1913">
        <v>9.7948932607785685E-2</v>
      </c>
      <c r="BU1913">
        <v>0.90121389702804522</v>
      </c>
      <c r="BV1913">
        <v>8.3717036416910843E-4</v>
      </c>
      <c r="BW1913">
        <v>1</v>
      </c>
      <c r="BX1913" t="s">
        <v>867</v>
      </c>
      <c r="BY1913">
        <v>52686</v>
      </c>
      <c r="BZ1913">
        <v>9.0688228371863494E-2</v>
      </c>
      <c r="CA1913">
        <v>0</v>
      </c>
    </row>
    <row r="1914" spans="1:79" customFormat="1" x14ac:dyDescent="0.25">
      <c r="A1914" t="s">
        <v>3205</v>
      </c>
      <c r="B1914" t="s">
        <v>354</v>
      </c>
      <c r="C1914" t="s">
        <v>43</v>
      </c>
      <c r="D1914" t="s">
        <v>961</v>
      </c>
      <c r="E1914">
        <v>2023</v>
      </c>
      <c r="F1914">
        <v>11</v>
      </c>
      <c r="G1914">
        <v>1</v>
      </c>
      <c r="H1914">
        <v>0</v>
      </c>
      <c r="I1914">
        <v>2</v>
      </c>
      <c r="J1914">
        <v>3</v>
      </c>
      <c r="K1914">
        <v>1</v>
      </c>
      <c r="L1914">
        <v>1</v>
      </c>
      <c r="M1914">
        <v>2</v>
      </c>
      <c r="N1914">
        <v>0</v>
      </c>
      <c r="O1914">
        <v>0</v>
      </c>
      <c r="P1914">
        <v>0</v>
      </c>
      <c r="Q1914">
        <v>0</v>
      </c>
      <c r="R1914">
        <v>0</v>
      </c>
      <c r="S1914">
        <v>3</v>
      </c>
      <c r="T1914">
        <v>0</v>
      </c>
      <c r="U1914">
        <v>11</v>
      </c>
      <c r="V1914">
        <v>1</v>
      </c>
      <c r="W1914">
        <v>0</v>
      </c>
      <c r="X1914">
        <v>7</v>
      </c>
      <c r="Y1914">
        <v>4</v>
      </c>
      <c r="Z1914">
        <v>1</v>
      </c>
      <c r="AA1914">
        <v>0</v>
      </c>
      <c r="AB1914">
        <v>0</v>
      </c>
      <c r="AC1914">
        <v>6</v>
      </c>
      <c r="AD1914">
        <v>5</v>
      </c>
      <c r="AE1914">
        <v>1</v>
      </c>
      <c r="AF1914">
        <v>0</v>
      </c>
      <c r="AG1914">
        <v>7</v>
      </c>
      <c r="AH1914">
        <v>0</v>
      </c>
      <c r="AI1914">
        <v>0</v>
      </c>
      <c r="AJ1914">
        <v>5</v>
      </c>
      <c r="AK1914">
        <v>0</v>
      </c>
      <c r="AL1914">
        <v>12</v>
      </c>
      <c r="AM1914">
        <v>0</v>
      </c>
      <c r="AN1914">
        <v>12</v>
      </c>
      <c r="AO1914">
        <v>0.91666666666666663</v>
      </c>
      <c r="AP1914">
        <v>8.3333333333333329E-2</v>
      </c>
      <c r="AQ1914">
        <v>0</v>
      </c>
      <c r="AR1914">
        <v>0.16666666666666671</v>
      </c>
      <c r="AS1914">
        <v>0.25</v>
      </c>
      <c r="AT1914">
        <v>8.3333333333333329E-2</v>
      </c>
      <c r="AU1914">
        <v>8.3333333333333329E-2</v>
      </c>
      <c r="AV1914">
        <v>0.16666666666666671</v>
      </c>
      <c r="AW1914">
        <v>0</v>
      </c>
      <c r="AX1914">
        <v>0</v>
      </c>
      <c r="AY1914">
        <v>0</v>
      </c>
      <c r="AZ1914">
        <v>0</v>
      </c>
      <c r="BA1914">
        <v>0.25</v>
      </c>
      <c r="BB1914">
        <v>0</v>
      </c>
      <c r="BC1914">
        <v>0</v>
      </c>
      <c r="BD1914">
        <v>0.91666666666666663</v>
      </c>
      <c r="BE1914">
        <v>8.3333333333333329E-2</v>
      </c>
      <c r="BF1914">
        <v>0</v>
      </c>
      <c r="BG1914">
        <v>0.58333333333333337</v>
      </c>
      <c r="BH1914">
        <v>0.33333333333333331</v>
      </c>
      <c r="BI1914">
        <v>8.3333333333333329E-2</v>
      </c>
      <c r="BJ1914">
        <v>0</v>
      </c>
      <c r="BK1914">
        <v>0</v>
      </c>
      <c r="BL1914">
        <v>0.5</v>
      </c>
      <c r="BM1914">
        <v>0.41666666666666669</v>
      </c>
      <c r="BN1914">
        <v>8.3333333333333329E-2</v>
      </c>
      <c r="BO1914">
        <v>0</v>
      </c>
      <c r="BP1914">
        <v>0.58333333333333337</v>
      </c>
      <c r="BQ1914">
        <v>0</v>
      </c>
      <c r="BR1914">
        <v>0</v>
      </c>
      <c r="BS1914">
        <v>0.41666666666666669</v>
      </c>
      <c r="BT1914">
        <v>0</v>
      </c>
      <c r="BU1914">
        <v>1</v>
      </c>
      <c r="BV1914">
        <v>0</v>
      </c>
      <c r="BW1914">
        <v>1</v>
      </c>
      <c r="BX1914" t="s">
        <v>867</v>
      </c>
      <c r="BY1914">
        <v>52686</v>
      </c>
      <c r="BZ1914">
        <v>2.277644915157727E-4</v>
      </c>
      <c r="CA1914">
        <v>0</v>
      </c>
    </row>
    <row r="1915" spans="1:79" customFormat="1" x14ac:dyDescent="0.25">
      <c r="A1915" t="s">
        <v>3206</v>
      </c>
      <c r="B1915" t="s">
        <v>354</v>
      </c>
      <c r="C1915" t="s">
        <v>187</v>
      </c>
      <c r="D1915" t="s">
        <v>44</v>
      </c>
      <c r="E1915">
        <v>2023</v>
      </c>
      <c r="F1915">
        <v>670</v>
      </c>
      <c r="G1915">
        <v>65</v>
      </c>
      <c r="H1915">
        <v>0</v>
      </c>
      <c r="I1915">
        <v>106</v>
      </c>
      <c r="J1915">
        <v>95</v>
      </c>
      <c r="K1915">
        <v>92</v>
      </c>
      <c r="L1915">
        <v>73</v>
      </c>
      <c r="M1915">
        <v>61</v>
      </c>
      <c r="N1915">
        <v>70</v>
      </c>
      <c r="O1915">
        <v>83</v>
      </c>
      <c r="P1915">
        <v>65</v>
      </c>
      <c r="Q1915">
        <v>27</v>
      </c>
      <c r="R1915">
        <v>9</v>
      </c>
      <c r="S1915">
        <v>54</v>
      </c>
      <c r="T1915">
        <v>0</v>
      </c>
      <c r="U1915">
        <v>725</v>
      </c>
      <c r="V1915">
        <v>10</v>
      </c>
      <c r="W1915">
        <v>0</v>
      </c>
      <c r="X1915">
        <v>369</v>
      </c>
      <c r="Y1915">
        <v>229</v>
      </c>
      <c r="Z1915">
        <v>128</v>
      </c>
      <c r="AA1915">
        <v>9</v>
      </c>
      <c r="AB1915">
        <v>5</v>
      </c>
      <c r="AC1915">
        <v>651</v>
      </c>
      <c r="AD1915">
        <v>0</v>
      </c>
      <c r="AE1915">
        <v>79</v>
      </c>
      <c r="AF1915">
        <v>9</v>
      </c>
      <c r="AG1915">
        <v>719</v>
      </c>
      <c r="AH1915">
        <v>7</v>
      </c>
      <c r="AI1915">
        <v>0</v>
      </c>
      <c r="AJ1915">
        <v>0</v>
      </c>
      <c r="AK1915">
        <v>179</v>
      </c>
      <c r="AL1915">
        <v>556</v>
      </c>
      <c r="AM1915">
        <v>0</v>
      </c>
      <c r="AN1915">
        <v>735</v>
      </c>
      <c r="AO1915">
        <v>0.91156462585034015</v>
      </c>
      <c r="AP1915">
        <v>8.8435374149659865E-2</v>
      </c>
      <c r="AQ1915">
        <v>0</v>
      </c>
      <c r="AR1915">
        <v>0.1442176870748299</v>
      </c>
      <c r="AS1915">
        <v>0.12925170068027211</v>
      </c>
      <c r="AT1915">
        <v>0.1251700680272109</v>
      </c>
      <c r="AU1915">
        <v>9.9319727891156465E-2</v>
      </c>
      <c r="AV1915">
        <v>8.2993197278911565E-2</v>
      </c>
      <c r="AW1915">
        <v>9.5238095238095233E-2</v>
      </c>
      <c r="AX1915">
        <v>0.1129251700680272</v>
      </c>
      <c r="AY1915">
        <v>8.8435374149659865E-2</v>
      </c>
      <c r="AZ1915">
        <v>3.6734693877551017E-2</v>
      </c>
      <c r="BA1915">
        <v>7.3469387755102047E-2</v>
      </c>
      <c r="BB1915">
        <v>1.2244897959183669E-2</v>
      </c>
      <c r="BC1915">
        <v>0</v>
      </c>
      <c r="BD1915">
        <v>0.98639455782312924</v>
      </c>
      <c r="BE1915">
        <v>1.360544217687075E-2</v>
      </c>
      <c r="BF1915">
        <v>0</v>
      </c>
      <c r="BG1915">
        <v>0.50204081632653064</v>
      </c>
      <c r="BH1915">
        <v>0.31156462585034012</v>
      </c>
      <c r="BI1915">
        <v>0.17414965986394559</v>
      </c>
      <c r="BJ1915">
        <v>1.2244897959183669E-2</v>
      </c>
      <c r="BK1915">
        <v>6.8027210884353739E-3</v>
      </c>
      <c r="BL1915">
        <v>0.88571428571428568</v>
      </c>
      <c r="BM1915">
        <v>0</v>
      </c>
      <c r="BN1915">
        <v>0.1074829931972789</v>
      </c>
      <c r="BO1915">
        <v>1.2244897959183669E-2</v>
      </c>
      <c r="BP1915">
        <v>0.9782312925170068</v>
      </c>
      <c r="BQ1915">
        <v>9.5238095238095247E-3</v>
      </c>
      <c r="BR1915">
        <v>0</v>
      </c>
      <c r="BS1915">
        <v>0</v>
      </c>
      <c r="BT1915">
        <v>0.24353741496598641</v>
      </c>
      <c r="BU1915">
        <v>0.75646258503401365</v>
      </c>
      <c r="BV1915">
        <v>0</v>
      </c>
      <c r="BW1915">
        <v>1</v>
      </c>
      <c r="BX1915" t="s">
        <v>868</v>
      </c>
      <c r="BY1915">
        <v>735</v>
      </c>
      <c r="BZ1915">
        <v>1</v>
      </c>
      <c r="CA1915">
        <v>0</v>
      </c>
    </row>
    <row r="1916" spans="1:79" customFormat="1" x14ac:dyDescent="0.25">
      <c r="A1916" t="s">
        <v>3207</v>
      </c>
      <c r="B1916" t="s">
        <v>354</v>
      </c>
      <c r="C1916" t="s">
        <v>187</v>
      </c>
      <c r="D1916" t="s">
        <v>947</v>
      </c>
      <c r="E1916">
        <v>2023</v>
      </c>
      <c r="F1916">
        <v>78</v>
      </c>
      <c r="G1916">
        <v>3</v>
      </c>
      <c r="H1916">
        <v>0</v>
      </c>
      <c r="I1916">
        <v>7</v>
      </c>
      <c r="J1916">
        <v>13</v>
      </c>
      <c r="K1916">
        <v>10</v>
      </c>
      <c r="L1916">
        <v>10</v>
      </c>
      <c r="M1916">
        <v>10</v>
      </c>
      <c r="N1916">
        <v>7</v>
      </c>
      <c r="O1916">
        <v>12</v>
      </c>
      <c r="P1916">
        <v>6</v>
      </c>
      <c r="Q1916">
        <v>3</v>
      </c>
      <c r="R1916">
        <v>1</v>
      </c>
      <c r="S1916">
        <v>2</v>
      </c>
      <c r="T1916">
        <v>0</v>
      </c>
      <c r="U1916">
        <v>81</v>
      </c>
      <c r="V1916">
        <v>0</v>
      </c>
      <c r="W1916">
        <v>0</v>
      </c>
      <c r="X1916">
        <v>54</v>
      </c>
      <c r="Y1916">
        <v>13</v>
      </c>
      <c r="Z1916">
        <v>14</v>
      </c>
      <c r="AA1916">
        <v>0</v>
      </c>
      <c r="AB1916">
        <v>2</v>
      </c>
      <c r="AC1916">
        <v>71</v>
      </c>
      <c r="AD1916">
        <v>0</v>
      </c>
      <c r="AE1916">
        <v>8</v>
      </c>
      <c r="AF1916">
        <v>0</v>
      </c>
      <c r="AG1916">
        <v>81</v>
      </c>
      <c r="AH1916">
        <v>0</v>
      </c>
      <c r="AI1916">
        <v>0</v>
      </c>
      <c r="AJ1916">
        <v>0</v>
      </c>
      <c r="AK1916">
        <v>23</v>
      </c>
      <c r="AL1916">
        <v>58</v>
      </c>
      <c r="AM1916">
        <v>0</v>
      </c>
      <c r="AN1916">
        <v>81</v>
      </c>
      <c r="AO1916">
        <v>0.96296296296296291</v>
      </c>
      <c r="AP1916">
        <v>3.7037037037037028E-2</v>
      </c>
      <c r="AQ1916">
        <v>0</v>
      </c>
      <c r="AR1916">
        <v>8.6419753086419748E-2</v>
      </c>
      <c r="AS1916">
        <v>0.16049382716049379</v>
      </c>
      <c r="AT1916">
        <v>0.1234567901234568</v>
      </c>
      <c r="AU1916">
        <v>0.1234567901234568</v>
      </c>
      <c r="AV1916">
        <v>0.1234567901234568</v>
      </c>
      <c r="AW1916">
        <v>8.6419753086419748E-2</v>
      </c>
      <c r="AX1916">
        <v>0.14814814814814811</v>
      </c>
      <c r="AY1916">
        <v>7.407407407407407E-2</v>
      </c>
      <c r="AZ1916">
        <v>3.7037037037037028E-2</v>
      </c>
      <c r="BA1916">
        <v>2.469135802469136E-2</v>
      </c>
      <c r="BB1916">
        <v>1.234567901234568E-2</v>
      </c>
      <c r="BC1916">
        <v>0</v>
      </c>
      <c r="BD1916">
        <v>1</v>
      </c>
      <c r="BE1916">
        <v>0</v>
      </c>
      <c r="BF1916">
        <v>0</v>
      </c>
      <c r="BG1916">
        <v>0.66666666666666663</v>
      </c>
      <c r="BH1916">
        <v>0.16049382716049379</v>
      </c>
      <c r="BI1916">
        <v>0.1728395061728395</v>
      </c>
      <c r="BJ1916">
        <v>0</v>
      </c>
      <c r="BK1916">
        <v>2.469135802469136E-2</v>
      </c>
      <c r="BL1916">
        <v>0.87654320987654322</v>
      </c>
      <c r="BM1916">
        <v>0</v>
      </c>
      <c r="BN1916">
        <v>9.8765432098765427E-2</v>
      </c>
      <c r="BO1916">
        <v>0</v>
      </c>
      <c r="BP1916">
        <v>1</v>
      </c>
      <c r="BQ1916">
        <v>0</v>
      </c>
      <c r="BR1916">
        <v>0</v>
      </c>
      <c r="BS1916">
        <v>0</v>
      </c>
      <c r="BT1916">
        <v>0.2839506172839506</v>
      </c>
      <c r="BU1916">
        <v>0.71604938271604934</v>
      </c>
      <c r="BV1916">
        <v>0</v>
      </c>
      <c r="BW1916">
        <v>1</v>
      </c>
      <c r="BX1916" t="s">
        <v>868</v>
      </c>
      <c r="BY1916">
        <v>735</v>
      </c>
      <c r="BZ1916">
        <v>0.11020408163265311</v>
      </c>
      <c r="CA1916">
        <v>0</v>
      </c>
    </row>
    <row r="1917" spans="1:79" customFormat="1" x14ac:dyDescent="0.25">
      <c r="A1917" t="s">
        <v>3208</v>
      </c>
      <c r="B1917" t="s">
        <v>354</v>
      </c>
      <c r="C1917" t="s">
        <v>187</v>
      </c>
      <c r="D1917" t="s">
        <v>949</v>
      </c>
      <c r="E1917">
        <v>2023</v>
      </c>
      <c r="F1917">
        <v>299</v>
      </c>
      <c r="G1917">
        <v>39</v>
      </c>
      <c r="H1917">
        <v>0</v>
      </c>
      <c r="I1917">
        <v>61</v>
      </c>
      <c r="J1917">
        <v>44</v>
      </c>
      <c r="K1917">
        <v>42</v>
      </c>
      <c r="L1917">
        <v>34</v>
      </c>
      <c r="M1917">
        <v>25</v>
      </c>
      <c r="N1917">
        <v>23</v>
      </c>
      <c r="O1917">
        <v>37</v>
      </c>
      <c r="P1917">
        <v>29</v>
      </c>
      <c r="Q1917">
        <v>10</v>
      </c>
      <c r="R1917">
        <v>3</v>
      </c>
      <c r="S1917">
        <v>30</v>
      </c>
      <c r="T1917">
        <v>0</v>
      </c>
      <c r="U1917">
        <v>337</v>
      </c>
      <c r="V1917">
        <v>1</v>
      </c>
      <c r="W1917">
        <v>0</v>
      </c>
      <c r="X1917">
        <v>165</v>
      </c>
      <c r="Y1917">
        <v>112</v>
      </c>
      <c r="Z1917">
        <v>58</v>
      </c>
      <c r="AA1917">
        <v>3</v>
      </c>
      <c r="AB1917">
        <v>0</v>
      </c>
      <c r="AC1917">
        <v>300</v>
      </c>
      <c r="AD1917">
        <v>0</v>
      </c>
      <c r="AE1917">
        <v>38</v>
      </c>
      <c r="AF1917">
        <v>2</v>
      </c>
      <c r="AG1917">
        <v>335</v>
      </c>
      <c r="AH1917">
        <v>1</v>
      </c>
      <c r="AI1917">
        <v>0</v>
      </c>
      <c r="AJ1917">
        <v>0</v>
      </c>
      <c r="AK1917">
        <v>54</v>
      </c>
      <c r="AL1917">
        <v>284</v>
      </c>
      <c r="AM1917">
        <v>0</v>
      </c>
      <c r="AN1917">
        <v>338</v>
      </c>
      <c r="AO1917">
        <v>0.88461538461538458</v>
      </c>
      <c r="AP1917">
        <v>0.1153846153846154</v>
      </c>
      <c r="AQ1917">
        <v>0</v>
      </c>
      <c r="AR1917">
        <v>0.18047337278106509</v>
      </c>
      <c r="AS1917">
        <v>0.13017751479289941</v>
      </c>
      <c r="AT1917">
        <v>0.1242603550295858</v>
      </c>
      <c r="AU1917">
        <v>0.1005917159763314</v>
      </c>
      <c r="AV1917">
        <v>7.3964497041420121E-2</v>
      </c>
      <c r="AW1917">
        <v>6.8047337278106509E-2</v>
      </c>
      <c r="AX1917">
        <v>0.10946745562130181</v>
      </c>
      <c r="AY1917">
        <v>8.5798816568047331E-2</v>
      </c>
      <c r="AZ1917">
        <v>2.9585798816568049E-2</v>
      </c>
      <c r="BA1917">
        <v>8.8757396449704137E-2</v>
      </c>
      <c r="BB1917">
        <v>8.8757396449704144E-3</v>
      </c>
      <c r="BC1917">
        <v>0</v>
      </c>
      <c r="BD1917">
        <v>0.99704142011834318</v>
      </c>
      <c r="BE1917">
        <v>2.9585798816568051E-3</v>
      </c>
      <c r="BF1917">
        <v>0</v>
      </c>
      <c r="BG1917">
        <v>0.48816568047337278</v>
      </c>
      <c r="BH1917">
        <v>0.33136094674556221</v>
      </c>
      <c r="BI1917">
        <v>0.17159763313609469</v>
      </c>
      <c r="BJ1917">
        <v>8.8757396449704144E-3</v>
      </c>
      <c r="BK1917">
        <v>0</v>
      </c>
      <c r="BL1917">
        <v>0.8875739644970414</v>
      </c>
      <c r="BM1917">
        <v>0</v>
      </c>
      <c r="BN1917">
        <v>0.1124260355029586</v>
      </c>
      <c r="BO1917">
        <v>5.9171597633136093E-3</v>
      </c>
      <c r="BP1917">
        <v>0.99112426035502954</v>
      </c>
      <c r="BQ1917">
        <v>2.9585798816568051E-3</v>
      </c>
      <c r="BR1917">
        <v>0</v>
      </c>
      <c r="BS1917">
        <v>0</v>
      </c>
      <c r="BT1917">
        <v>0.15976331360946749</v>
      </c>
      <c r="BU1917">
        <v>0.84023668639053251</v>
      </c>
      <c r="BV1917">
        <v>0</v>
      </c>
      <c r="BW1917">
        <v>1</v>
      </c>
      <c r="BX1917" t="s">
        <v>868</v>
      </c>
      <c r="BY1917">
        <v>735</v>
      </c>
      <c r="BZ1917">
        <v>0.45986394557823129</v>
      </c>
      <c r="CA1917">
        <v>0</v>
      </c>
    </row>
    <row r="1918" spans="1:79" customFormat="1" x14ac:dyDescent="0.25">
      <c r="A1918" t="s">
        <v>3209</v>
      </c>
      <c r="B1918" t="s">
        <v>354</v>
      </c>
      <c r="C1918" t="s">
        <v>187</v>
      </c>
      <c r="D1918" t="s">
        <v>951</v>
      </c>
      <c r="E1918">
        <v>2023</v>
      </c>
      <c r="F1918">
        <v>188</v>
      </c>
      <c r="G1918">
        <v>19</v>
      </c>
      <c r="H1918">
        <v>0</v>
      </c>
      <c r="I1918">
        <v>29</v>
      </c>
      <c r="J1918">
        <v>21</v>
      </c>
      <c r="K1918">
        <v>29</v>
      </c>
      <c r="L1918">
        <v>18</v>
      </c>
      <c r="M1918">
        <v>14</v>
      </c>
      <c r="N1918">
        <v>24</v>
      </c>
      <c r="O1918">
        <v>26</v>
      </c>
      <c r="P1918">
        <v>17</v>
      </c>
      <c r="Q1918">
        <v>9</v>
      </c>
      <c r="R1918">
        <v>3</v>
      </c>
      <c r="S1918">
        <v>17</v>
      </c>
      <c r="T1918">
        <v>0</v>
      </c>
      <c r="U1918">
        <v>202</v>
      </c>
      <c r="V1918">
        <v>5</v>
      </c>
      <c r="W1918">
        <v>0</v>
      </c>
      <c r="X1918">
        <v>93</v>
      </c>
      <c r="Y1918">
        <v>75</v>
      </c>
      <c r="Z1918">
        <v>34</v>
      </c>
      <c r="AA1918">
        <v>5</v>
      </c>
      <c r="AB1918">
        <v>2</v>
      </c>
      <c r="AC1918">
        <v>199</v>
      </c>
      <c r="AD1918">
        <v>0</v>
      </c>
      <c r="AE1918">
        <v>6</v>
      </c>
      <c r="AF1918">
        <v>2</v>
      </c>
      <c r="AG1918">
        <v>204</v>
      </c>
      <c r="AH1918">
        <v>1</v>
      </c>
      <c r="AI1918">
        <v>0</v>
      </c>
      <c r="AJ1918">
        <v>0</v>
      </c>
      <c r="AK1918">
        <v>63</v>
      </c>
      <c r="AL1918">
        <v>144</v>
      </c>
      <c r="AM1918">
        <v>0</v>
      </c>
      <c r="AN1918">
        <v>207</v>
      </c>
      <c r="AO1918">
        <v>0.90821256038647347</v>
      </c>
      <c r="AP1918">
        <v>9.1787439613526575E-2</v>
      </c>
      <c r="AQ1918">
        <v>0</v>
      </c>
      <c r="AR1918">
        <v>0.14009661835748791</v>
      </c>
      <c r="AS1918">
        <v>0.10144927536231881</v>
      </c>
      <c r="AT1918">
        <v>0.14009661835748791</v>
      </c>
      <c r="AU1918">
        <v>8.6956521739130432E-2</v>
      </c>
      <c r="AV1918">
        <v>6.7632850241545889E-2</v>
      </c>
      <c r="AW1918">
        <v>0.11594202898550721</v>
      </c>
      <c r="AX1918">
        <v>0.12560386473429949</v>
      </c>
      <c r="AY1918">
        <v>8.2125603864734303E-2</v>
      </c>
      <c r="AZ1918">
        <v>4.3478260869565223E-2</v>
      </c>
      <c r="BA1918">
        <v>8.2125603864734303E-2</v>
      </c>
      <c r="BB1918">
        <v>1.4492753623188409E-2</v>
      </c>
      <c r="BC1918">
        <v>0</v>
      </c>
      <c r="BD1918">
        <v>0.97584541062801933</v>
      </c>
      <c r="BE1918">
        <v>2.415458937198068E-2</v>
      </c>
      <c r="BF1918">
        <v>0</v>
      </c>
      <c r="BG1918">
        <v>0.44927536231884058</v>
      </c>
      <c r="BH1918">
        <v>0.36231884057971009</v>
      </c>
      <c r="BI1918">
        <v>0.16425120772946861</v>
      </c>
      <c r="BJ1918">
        <v>2.415458937198068E-2</v>
      </c>
      <c r="BK1918">
        <v>9.6618357487922701E-3</v>
      </c>
      <c r="BL1918">
        <v>0.96135265700483097</v>
      </c>
      <c r="BM1918">
        <v>0</v>
      </c>
      <c r="BN1918">
        <v>2.8985507246376808E-2</v>
      </c>
      <c r="BO1918">
        <v>9.6618357487922701E-3</v>
      </c>
      <c r="BP1918">
        <v>0.98550724637681164</v>
      </c>
      <c r="BQ1918">
        <v>4.830917874396135E-3</v>
      </c>
      <c r="BR1918">
        <v>0</v>
      </c>
      <c r="BS1918">
        <v>0</v>
      </c>
      <c r="BT1918">
        <v>0.30434782608695649</v>
      </c>
      <c r="BU1918">
        <v>0.69565217391304346</v>
      </c>
      <c r="BV1918">
        <v>0</v>
      </c>
      <c r="BW1918">
        <v>1</v>
      </c>
      <c r="BX1918" t="s">
        <v>868</v>
      </c>
      <c r="BY1918">
        <v>735</v>
      </c>
      <c r="BZ1918">
        <v>0.28163265306122448</v>
      </c>
      <c r="CA1918">
        <v>0</v>
      </c>
    </row>
    <row r="1919" spans="1:79" customFormat="1" x14ac:dyDescent="0.25">
      <c r="A1919" t="s">
        <v>3210</v>
      </c>
      <c r="B1919" t="s">
        <v>354</v>
      </c>
      <c r="C1919" t="s">
        <v>187</v>
      </c>
      <c r="D1919" t="s">
        <v>953</v>
      </c>
      <c r="E1919">
        <v>2023</v>
      </c>
      <c r="F1919">
        <v>105</v>
      </c>
      <c r="G1919">
        <v>4</v>
      </c>
      <c r="H1919">
        <v>0</v>
      </c>
      <c r="I1919">
        <v>9</v>
      </c>
      <c r="J1919">
        <v>17</v>
      </c>
      <c r="K1919">
        <v>11</v>
      </c>
      <c r="L1919">
        <v>11</v>
      </c>
      <c r="M1919">
        <v>12</v>
      </c>
      <c r="N1919">
        <v>16</v>
      </c>
      <c r="O1919">
        <v>8</v>
      </c>
      <c r="P1919">
        <v>13</v>
      </c>
      <c r="Q1919">
        <v>5</v>
      </c>
      <c r="R1919">
        <v>2</v>
      </c>
      <c r="S1919">
        <v>5</v>
      </c>
      <c r="T1919">
        <v>0</v>
      </c>
      <c r="U1919">
        <v>105</v>
      </c>
      <c r="V1919">
        <v>4</v>
      </c>
      <c r="W1919">
        <v>0</v>
      </c>
      <c r="X1919">
        <v>57</v>
      </c>
      <c r="Y1919">
        <v>29</v>
      </c>
      <c r="Z1919">
        <v>22</v>
      </c>
      <c r="AA1919">
        <v>1</v>
      </c>
      <c r="AB1919">
        <v>1</v>
      </c>
      <c r="AC1919">
        <v>81</v>
      </c>
      <c r="AD1919">
        <v>0</v>
      </c>
      <c r="AE1919">
        <v>27</v>
      </c>
      <c r="AF1919">
        <v>5</v>
      </c>
      <c r="AG1919">
        <v>99</v>
      </c>
      <c r="AH1919">
        <v>5</v>
      </c>
      <c r="AI1919">
        <v>0</v>
      </c>
      <c r="AJ1919">
        <v>0</v>
      </c>
      <c r="AK1919">
        <v>39</v>
      </c>
      <c r="AL1919">
        <v>70</v>
      </c>
      <c r="AM1919">
        <v>0</v>
      </c>
      <c r="AN1919">
        <v>109</v>
      </c>
      <c r="AO1919">
        <v>0.96330275229357798</v>
      </c>
      <c r="AP1919">
        <v>3.669724770642202E-2</v>
      </c>
      <c r="AQ1919">
        <v>0</v>
      </c>
      <c r="AR1919">
        <v>8.2568807339449546E-2</v>
      </c>
      <c r="AS1919">
        <v>0.15596330275229359</v>
      </c>
      <c r="AT1919">
        <v>0.1009174311926606</v>
      </c>
      <c r="AU1919">
        <v>0.1009174311926606</v>
      </c>
      <c r="AV1919">
        <v>0.1100917431192661</v>
      </c>
      <c r="AW1919">
        <v>0.14678899082568811</v>
      </c>
      <c r="AX1919">
        <v>7.3394495412844041E-2</v>
      </c>
      <c r="AY1919">
        <v>0.11926605504587159</v>
      </c>
      <c r="AZ1919">
        <v>4.5871559633027532E-2</v>
      </c>
      <c r="BA1919">
        <v>4.5871559633027532E-2</v>
      </c>
      <c r="BB1919">
        <v>1.834862385321101E-2</v>
      </c>
      <c r="BC1919">
        <v>0</v>
      </c>
      <c r="BD1919">
        <v>0.96330275229357798</v>
      </c>
      <c r="BE1919">
        <v>3.669724770642202E-2</v>
      </c>
      <c r="BF1919">
        <v>0</v>
      </c>
      <c r="BG1919">
        <v>0.52293577981651373</v>
      </c>
      <c r="BH1919">
        <v>0.26605504587155959</v>
      </c>
      <c r="BI1919">
        <v>0.20183486238532111</v>
      </c>
      <c r="BJ1919">
        <v>9.1743119266055051E-3</v>
      </c>
      <c r="BK1919">
        <v>9.1743119266055051E-3</v>
      </c>
      <c r="BL1919">
        <v>0.74311926605504586</v>
      </c>
      <c r="BM1919">
        <v>0</v>
      </c>
      <c r="BN1919">
        <v>0.24770642201834861</v>
      </c>
      <c r="BO1919">
        <v>4.5871559633027532E-2</v>
      </c>
      <c r="BP1919">
        <v>0.90825688073394495</v>
      </c>
      <c r="BQ1919">
        <v>4.5871559633027532E-2</v>
      </c>
      <c r="BR1919">
        <v>0</v>
      </c>
      <c r="BS1919">
        <v>0</v>
      </c>
      <c r="BT1919">
        <v>0.3577981651376147</v>
      </c>
      <c r="BU1919">
        <v>0.64220183486238536</v>
      </c>
      <c r="BV1919">
        <v>0</v>
      </c>
      <c r="BW1919">
        <v>1</v>
      </c>
      <c r="BX1919" t="s">
        <v>868</v>
      </c>
      <c r="BY1919">
        <v>735</v>
      </c>
      <c r="BZ1919">
        <v>0.14829931972789109</v>
      </c>
      <c r="CA1919">
        <v>0</v>
      </c>
    </row>
    <row r="1920" spans="1:79" customFormat="1" x14ac:dyDescent="0.25">
      <c r="A1920" t="s">
        <v>3211</v>
      </c>
      <c r="B1920" t="s">
        <v>354</v>
      </c>
      <c r="C1920" t="s">
        <v>420</v>
      </c>
      <c r="D1920" t="s">
        <v>44</v>
      </c>
      <c r="E1920">
        <v>2023</v>
      </c>
      <c r="F1920">
        <v>22785</v>
      </c>
      <c r="G1920">
        <v>2675</v>
      </c>
      <c r="H1920">
        <v>0</v>
      </c>
      <c r="I1920">
        <v>1991</v>
      </c>
      <c r="J1920">
        <v>3474</v>
      </c>
      <c r="K1920">
        <v>3673</v>
      </c>
      <c r="L1920">
        <v>4078</v>
      </c>
      <c r="M1920">
        <v>3908</v>
      </c>
      <c r="N1920">
        <v>3378</v>
      </c>
      <c r="O1920">
        <v>2519</v>
      </c>
      <c r="P1920">
        <v>1246</v>
      </c>
      <c r="Q1920">
        <v>404</v>
      </c>
      <c r="R1920">
        <v>100</v>
      </c>
      <c r="S1920">
        <v>689</v>
      </c>
      <c r="T1920">
        <v>0</v>
      </c>
      <c r="U1920">
        <v>25273</v>
      </c>
      <c r="V1920">
        <v>73</v>
      </c>
      <c r="W1920">
        <v>114</v>
      </c>
      <c r="X1920">
        <v>18353</v>
      </c>
      <c r="Y1920">
        <v>6045</v>
      </c>
      <c r="Z1920">
        <v>1062</v>
      </c>
      <c r="AA1920">
        <v>0</v>
      </c>
      <c r="AB1920">
        <v>0</v>
      </c>
      <c r="AC1920">
        <v>24443</v>
      </c>
      <c r="AD1920">
        <v>0</v>
      </c>
      <c r="AE1920">
        <v>1017</v>
      </c>
      <c r="AF1920">
        <v>350</v>
      </c>
      <c r="AG1920">
        <v>24720</v>
      </c>
      <c r="AH1920">
        <v>390</v>
      </c>
      <c r="AI1920">
        <v>0</v>
      </c>
      <c r="AJ1920">
        <v>0</v>
      </c>
      <c r="AK1920">
        <v>992</v>
      </c>
      <c r="AL1920">
        <v>24463</v>
      </c>
      <c r="AM1920">
        <v>5</v>
      </c>
      <c r="AN1920">
        <v>25460</v>
      </c>
      <c r="AO1920">
        <v>0.8949332285938727</v>
      </c>
      <c r="AP1920">
        <v>0.1050667714061273</v>
      </c>
      <c r="AQ1920">
        <v>0</v>
      </c>
      <c r="AR1920">
        <v>7.8201099764336215E-2</v>
      </c>
      <c r="AS1920">
        <v>0.1364493322859387</v>
      </c>
      <c r="AT1920">
        <v>0.1442655145326002</v>
      </c>
      <c r="AU1920">
        <v>0.16017282010997641</v>
      </c>
      <c r="AV1920">
        <v>0.1534956794972506</v>
      </c>
      <c r="AW1920">
        <v>0.13267871170463469</v>
      </c>
      <c r="AX1920">
        <v>9.8939512961508241E-2</v>
      </c>
      <c r="AY1920">
        <v>4.8939512961508252E-2</v>
      </c>
      <c r="AZ1920">
        <v>1.5868028279654361E-2</v>
      </c>
      <c r="BA1920">
        <v>2.7062058130400631E-2</v>
      </c>
      <c r="BB1920">
        <v>3.927729772191673E-3</v>
      </c>
      <c r="BC1920">
        <v>0</v>
      </c>
      <c r="BD1920">
        <v>0.99265514532600152</v>
      </c>
      <c r="BE1920">
        <v>2.867242733699921E-3</v>
      </c>
      <c r="BF1920">
        <v>4.4776119402985077E-3</v>
      </c>
      <c r="BG1920">
        <v>0.72085624509033774</v>
      </c>
      <c r="BH1920">
        <v>0.23743126472898671</v>
      </c>
      <c r="BI1920">
        <v>4.171249018067557E-2</v>
      </c>
      <c r="BJ1920">
        <v>0</v>
      </c>
      <c r="BK1920">
        <v>0</v>
      </c>
      <c r="BL1920">
        <v>0.96005498821681068</v>
      </c>
      <c r="BM1920">
        <v>0</v>
      </c>
      <c r="BN1920">
        <v>3.9945011783189308E-2</v>
      </c>
      <c r="BO1920">
        <v>1.3747054202670859E-2</v>
      </c>
      <c r="BP1920">
        <v>0.97093479968578167</v>
      </c>
      <c r="BQ1920">
        <v>1.5318146111547529E-2</v>
      </c>
      <c r="BR1920">
        <v>0</v>
      </c>
      <c r="BS1920">
        <v>0</v>
      </c>
      <c r="BT1920">
        <v>3.8963079340141399E-2</v>
      </c>
      <c r="BU1920">
        <v>0.96084053417124904</v>
      </c>
      <c r="BV1920">
        <v>1.963864886095837E-4</v>
      </c>
      <c r="BW1920">
        <v>1</v>
      </c>
      <c r="BX1920" t="s">
        <v>869</v>
      </c>
      <c r="BY1920">
        <v>25460</v>
      </c>
      <c r="BZ1920">
        <v>1</v>
      </c>
      <c r="CA1920">
        <v>0</v>
      </c>
    </row>
    <row r="1921" spans="1:79" customFormat="1" x14ac:dyDescent="0.25">
      <c r="A1921" t="s">
        <v>3212</v>
      </c>
      <c r="B1921" t="s">
        <v>354</v>
      </c>
      <c r="C1921" t="s">
        <v>420</v>
      </c>
      <c r="D1921" t="s">
        <v>947</v>
      </c>
      <c r="E1921">
        <v>2023</v>
      </c>
      <c r="F1921">
        <v>679</v>
      </c>
      <c r="G1921">
        <v>35</v>
      </c>
      <c r="H1921">
        <v>0</v>
      </c>
      <c r="I1921">
        <v>67</v>
      </c>
      <c r="J1921">
        <v>172</v>
      </c>
      <c r="K1921">
        <v>130</v>
      </c>
      <c r="L1921">
        <v>110</v>
      </c>
      <c r="M1921">
        <v>81</v>
      </c>
      <c r="N1921">
        <v>55</v>
      </c>
      <c r="O1921">
        <v>37</v>
      </c>
      <c r="P1921">
        <v>23</v>
      </c>
      <c r="Q1921">
        <v>9</v>
      </c>
      <c r="R1921">
        <v>7</v>
      </c>
      <c r="S1921">
        <v>23</v>
      </c>
      <c r="T1921">
        <v>0</v>
      </c>
      <c r="U1921">
        <v>709</v>
      </c>
      <c r="V1921">
        <v>0</v>
      </c>
      <c r="W1921">
        <v>5</v>
      </c>
      <c r="X1921">
        <v>526</v>
      </c>
      <c r="Y1921">
        <v>159</v>
      </c>
      <c r="Z1921">
        <v>29</v>
      </c>
      <c r="AA1921">
        <v>0</v>
      </c>
      <c r="AB1921">
        <v>0</v>
      </c>
      <c r="AC1921">
        <v>691</v>
      </c>
      <c r="AD1921">
        <v>0</v>
      </c>
      <c r="AE1921">
        <v>23</v>
      </c>
      <c r="AF1921">
        <v>5</v>
      </c>
      <c r="AG1921">
        <v>709</v>
      </c>
      <c r="AH1921">
        <v>0</v>
      </c>
      <c r="AI1921">
        <v>0</v>
      </c>
      <c r="AJ1921">
        <v>0</v>
      </c>
      <c r="AK1921">
        <v>36</v>
      </c>
      <c r="AL1921">
        <v>677</v>
      </c>
      <c r="AM1921">
        <v>1</v>
      </c>
      <c r="AN1921">
        <v>714</v>
      </c>
      <c r="AO1921">
        <v>0.9509803921568627</v>
      </c>
      <c r="AP1921">
        <v>4.9019607843137247E-2</v>
      </c>
      <c r="AQ1921">
        <v>0</v>
      </c>
      <c r="AR1921">
        <v>9.3837535014005602E-2</v>
      </c>
      <c r="AS1921">
        <v>0.2408963585434174</v>
      </c>
      <c r="AT1921">
        <v>0.18207282913165271</v>
      </c>
      <c r="AU1921">
        <v>0.15406162464986001</v>
      </c>
      <c r="AV1921">
        <v>0.1134453781512605</v>
      </c>
      <c r="AW1921">
        <v>7.7030812324929976E-2</v>
      </c>
      <c r="AX1921">
        <v>5.182072829131653E-2</v>
      </c>
      <c r="AY1921">
        <v>3.2212885154061621E-2</v>
      </c>
      <c r="AZ1921">
        <v>1.260504201680672E-2</v>
      </c>
      <c r="BA1921">
        <v>3.2212885154061621E-2</v>
      </c>
      <c r="BB1921">
        <v>9.8039215686274508E-3</v>
      </c>
      <c r="BC1921">
        <v>0</v>
      </c>
      <c r="BD1921">
        <v>0.99299719887955185</v>
      </c>
      <c r="BE1921">
        <v>0</v>
      </c>
      <c r="BF1921">
        <v>7.0028011204481804E-3</v>
      </c>
      <c r="BG1921">
        <v>0.73669467787114851</v>
      </c>
      <c r="BH1921">
        <v>0.22268907563025209</v>
      </c>
      <c r="BI1921">
        <v>4.0616246498599441E-2</v>
      </c>
      <c r="BJ1921">
        <v>0</v>
      </c>
      <c r="BK1921">
        <v>0</v>
      </c>
      <c r="BL1921">
        <v>0.96778711484593838</v>
      </c>
      <c r="BM1921">
        <v>0</v>
      </c>
      <c r="BN1921">
        <v>3.2212885154061621E-2</v>
      </c>
      <c r="BO1921">
        <v>7.0028011204481804E-3</v>
      </c>
      <c r="BP1921">
        <v>0.99299719887955185</v>
      </c>
      <c r="BQ1921">
        <v>0</v>
      </c>
      <c r="BR1921">
        <v>0</v>
      </c>
      <c r="BS1921">
        <v>0</v>
      </c>
      <c r="BT1921">
        <v>5.0420168067226892E-2</v>
      </c>
      <c r="BU1921">
        <v>0.94817927170868344</v>
      </c>
      <c r="BV1921">
        <v>1.4005602240896361E-3</v>
      </c>
      <c r="BW1921">
        <v>1</v>
      </c>
      <c r="BX1921" t="s">
        <v>869</v>
      </c>
      <c r="BY1921">
        <v>25460</v>
      </c>
      <c r="BZ1921">
        <v>2.804399057344855E-2</v>
      </c>
      <c r="CA1921">
        <v>0</v>
      </c>
    </row>
    <row r="1922" spans="1:79" customFormat="1" x14ac:dyDescent="0.25">
      <c r="A1922" t="s">
        <v>3213</v>
      </c>
      <c r="B1922" t="s">
        <v>354</v>
      </c>
      <c r="C1922" t="s">
        <v>420</v>
      </c>
      <c r="D1922" t="s">
        <v>949</v>
      </c>
      <c r="E1922">
        <v>2023</v>
      </c>
      <c r="F1922">
        <v>14507</v>
      </c>
      <c r="G1922">
        <v>1785</v>
      </c>
      <c r="H1922">
        <v>0</v>
      </c>
      <c r="I1922">
        <v>1314</v>
      </c>
      <c r="J1922">
        <v>2178</v>
      </c>
      <c r="K1922">
        <v>2414</v>
      </c>
      <c r="L1922">
        <v>2689</v>
      </c>
      <c r="M1922">
        <v>2520</v>
      </c>
      <c r="N1922">
        <v>2162</v>
      </c>
      <c r="O1922">
        <v>1587</v>
      </c>
      <c r="P1922">
        <v>682</v>
      </c>
      <c r="Q1922">
        <v>186</v>
      </c>
      <c r="R1922">
        <v>39</v>
      </c>
      <c r="S1922">
        <v>521</v>
      </c>
      <c r="T1922">
        <v>0</v>
      </c>
      <c r="U1922">
        <v>16228</v>
      </c>
      <c r="V1922">
        <v>31</v>
      </c>
      <c r="W1922">
        <v>33</v>
      </c>
      <c r="X1922">
        <v>12118</v>
      </c>
      <c r="Y1922">
        <v>3687</v>
      </c>
      <c r="Z1922">
        <v>487</v>
      </c>
      <c r="AA1922">
        <v>0</v>
      </c>
      <c r="AB1922">
        <v>0</v>
      </c>
      <c r="AC1922">
        <v>16135</v>
      </c>
      <c r="AD1922">
        <v>0</v>
      </c>
      <c r="AE1922">
        <v>157</v>
      </c>
      <c r="AF1922">
        <v>60</v>
      </c>
      <c r="AG1922">
        <v>16220</v>
      </c>
      <c r="AH1922">
        <v>12</v>
      </c>
      <c r="AI1922">
        <v>0</v>
      </c>
      <c r="AJ1922">
        <v>0</v>
      </c>
      <c r="AK1922">
        <v>312</v>
      </c>
      <c r="AL1922">
        <v>15980</v>
      </c>
      <c r="AM1922">
        <v>0</v>
      </c>
      <c r="AN1922">
        <v>16292</v>
      </c>
      <c r="AO1922">
        <v>0.89043702430640803</v>
      </c>
      <c r="AP1922">
        <v>0.1095629756935919</v>
      </c>
      <c r="AQ1922">
        <v>0</v>
      </c>
      <c r="AR1922">
        <v>8.0653081266879451E-2</v>
      </c>
      <c r="AS1922">
        <v>0.13368524429167691</v>
      </c>
      <c r="AT1922">
        <v>0.14817088141419099</v>
      </c>
      <c r="AU1922">
        <v>0.16505033145101891</v>
      </c>
      <c r="AV1922">
        <v>0.1546771421556592</v>
      </c>
      <c r="AW1922">
        <v>0.1327031671986251</v>
      </c>
      <c r="AX1922">
        <v>9.7409771667075859E-2</v>
      </c>
      <c r="AY1922">
        <v>4.1861036091333167E-2</v>
      </c>
      <c r="AZ1922">
        <v>1.141664620672723E-2</v>
      </c>
      <c r="BA1922">
        <v>3.1978885342499389E-2</v>
      </c>
      <c r="BB1922">
        <v>2.3938129143137739E-3</v>
      </c>
      <c r="BC1922">
        <v>0</v>
      </c>
      <c r="BD1922">
        <v>0.99607169162779274</v>
      </c>
      <c r="BE1922">
        <v>1.902774367787871E-3</v>
      </c>
      <c r="BF1922">
        <v>2.0255340044193471E-3</v>
      </c>
      <c r="BG1922">
        <v>0.74380063835011045</v>
      </c>
      <c r="BH1922">
        <v>0.22630739013012521</v>
      </c>
      <c r="BI1922">
        <v>2.9891971519764301E-2</v>
      </c>
      <c r="BJ1922">
        <v>0</v>
      </c>
      <c r="BK1922">
        <v>0</v>
      </c>
      <c r="BL1922">
        <v>0.99036336852442919</v>
      </c>
      <c r="BM1922">
        <v>0</v>
      </c>
      <c r="BN1922">
        <v>9.6366314755708324E-3</v>
      </c>
      <c r="BO1922">
        <v>3.682789098944267E-3</v>
      </c>
      <c r="BP1922">
        <v>0.99558065308126686</v>
      </c>
      <c r="BQ1922">
        <v>7.3655781978885343E-4</v>
      </c>
      <c r="BR1922">
        <v>0</v>
      </c>
      <c r="BS1922">
        <v>0</v>
      </c>
      <c r="BT1922">
        <v>1.9150503314510191E-2</v>
      </c>
      <c r="BU1922">
        <v>0.98084949668548982</v>
      </c>
      <c r="BV1922">
        <v>0</v>
      </c>
      <c r="BW1922">
        <v>1</v>
      </c>
      <c r="BX1922" t="s">
        <v>869</v>
      </c>
      <c r="BY1922">
        <v>25460</v>
      </c>
      <c r="BZ1922">
        <v>0.63990573448546739</v>
      </c>
      <c r="CA1922">
        <v>0</v>
      </c>
    </row>
    <row r="1923" spans="1:79" customFormat="1" x14ac:dyDescent="0.25">
      <c r="A1923" t="s">
        <v>3214</v>
      </c>
      <c r="B1923" t="s">
        <v>354</v>
      </c>
      <c r="C1923" t="s">
        <v>420</v>
      </c>
      <c r="D1923" t="s">
        <v>951</v>
      </c>
      <c r="E1923">
        <v>2023</v>
      </c>
      <c r="F1923">
        <v>3430</v>
      </c>
      <c r="G1923">
        <v>364</v>
      </c>
      <c r="H1923">
        <v>0</v>
      </c>
      <c r="I1923">
        <v>217</v>
      </c>
      <c r="J1923">
        <v>407</v>
      </c>
      <c r="K1923">
        <v>464</v>
      </c>
      <c r="L1923">
        <v>545</v>
      </c>
      <c r="M1923">
        <v>606</v>
      </c>
      <c r="N1923">
        <v>582</v>
      </c>
      <c r="O1923">
        <v>472</v>
      </c>
      <c r="P1923">
        <v>309</v>
      </c>
      <c r="Q1923">
        <v>118</v>
      </c>
      <c r="R1923">
        <v>26</v>
      </c>
      <c r="S1923">
        <v>48</v>
      </c>
      <c r="T1923">
        <v>0</v>
      </c>
      <c r="U1923">
        <v>3734</v>
      </c>
      <c r="V1923">
        <v>29</v>
      </c>
      <c r="W1923">
        <v>31</v>
      </c>
      <c r="X1923">
        <v>2603</v>
      </c>
      <c r="Y1923">
        <v>1047</v>
      </c>
      <c r="Z1923">
        <v>144</v>
      </c>
      <c r="AA1923">
        <v>0</v>
      </c>
      <c r="AB1923">
        <v>0</v>
      </c>
      <c r="AC1923">
        <v>3545</v>
      </c>
      <c r="AD1923">
        <v>0</v>
      </c>
      <c r="AE1923">
        <v>249</v>
      </c>
      <c r="AF1923">
        <v>76</v>
      </c>
      <c r="AG1923">
        <v>3716</v>
      </c>
      <c r="AH1923">
        <v>2</v>
      </c>
      <c r="AI1923">
        <v>0</v>
      </c>
      <c r="AJ1923">
        <v>0</v>
      </c>
      <c r="AK1923">
        <v>275</v>
      </c>
      <c r="AL1923">
        <v>3517</v>
      </c>
      <c r="AM1923">
        <v>2</v>
      </c>
      <c r="AN1923">
        <v>3794</v>
      </c>
      <c r="AO1923">
        <v>0.90405904059040587</v>
      </c>
      <c r="AP1923">
        <v>9.5940959409594101E-2</v>
      </c>
      <c r="AQ1923">
        <v>0</v>
      </c>
      <c r="AR1923">
        <v>5.719557195571956E-2</v>
      </c>
      <c r="AS1923">
        <v>0.1072746441750132</v>
      </c>
      <c r="AT1923">
        <v>0.1222983658408013</v>
      </c>
      <c r="AU1923">
        <v>0.14364786505007909</v>
      </c>
      <c r="AV1923">
        <v>0.15972588297311541</v>
      </c>
      <c r="AW1923">
        <v>0.1534001054296257</v>
      </c>
      <c r="AX1923">
        <v>0.1244069583552978</v>
      </c>
      <c r="AY1923">
        <v>8.144438587243015E-2</v>
      </c>
      <c r="AZ1923">
        <v>3.1101739588824461E-2</v>
      </c>
      <c r="BA1923">
        <v>1.2651555086979439E-2</v>
      </c>
      <c r="BB1923">
        <v>6.8529256721138639E-3</v>
      </c>
      <c r="BC1923">
        <v>0</v>
      </c>
      <c r="BD1923">
        <v>0.98418555614127567</v>
      </c>
      <c r="BE1923">
        <v>7.6436478650500793E-3</v>
      </c>
      <c r="BF1923">
        <v>8.1707959936742226E-3</v>
      </c>
      <c r="BG1923">
        <v>0.68608328940432262</v>
      </c>
      <c r="BH1923">
        <v>0.27596204533473911</v>
      </c>
      <c r="BI1923">
        <v>3.7954665260938332E-2</v>
      </c>
      <c r="BJ1923">
        <v>0</v>
      </c>
      <c r="BK1923">
        <v>0</v>
      </c>
      <c r="BL1923">
        <v>0.93437005798629413</v>
      </c>
      <c r="BM1923">
        <v>0</v>
      </c>
      <c r="BN1923">
        <v>6.5629942013705853E-2</v>
      </c>
      <c r="BO1923">
        <v>2.0031628887717451E-2</v>
      </c>
      <c r="BP1923">
        <v>0.97944122298365843</v>
      </c>
      <c r="BQ1923">
        <v>5.2714812862414342E-4</v>
      </c>
      <c r="BR1923">
        <v>0</v>
      </c>
      <c r="BS1923">
        <v>0</v>
      </c>
      <c r="BT1923">
        <v>7.2482867685819713E-2</v>
      </c>
      <c r="BU1923">
        <v>0.92698998418555612</v>
      </c>
      <c r="BV1923">
        <v>5.2714812862414342E-4</v>
      </c>
      <c r="BW1923">
        <v>1</v>
      </c>
      <c r="BX1923" t="s">
        <v>869</v>
      </c>
      <c r="BY1923">
        <v>25460</v>
      </c>
      <c r="BZ1923">
        <v>0.1490180675569521</v>
      </c>
      <c r="CA1923">
        <v>0</v>
      </c>
    </row>
    <row r="1924" spans="1:79" customFormat="1" x14ac:dyDescent="0.25">
      <c r="A1924" t="s">
        <v>3215</v>
      </c>
      <c r="B1924" t="s">
        <v>354</v>
      </c>
      <c r="C1924" t="s">
        <v>420</v>
      </c>
      <c r="D1924" t="s">
        <v>953</v>
      </c>
      <c r="E1924">
        <v>2023</v>
      </c>
      <c r="F1924">
        <v>4169</v>
      </c>
      <c r="G1924">
        <v>491</v>
      </c>
      <c r="H1924">
        <v>0</v>
      </c>
      <c r="I1924">
        <v>393</v>
      </c>
      <c r="J1924">
        <v>717</v>
      </c>
      <c r="K1924">
        <v>665</v>
      </c>
      <c r="L1924">
        <v>734</v>
      </c>
      <c r="M1924">
        <v>701</v>
      </c>
      <c r="N1924">
        <v>579</v>
      </c>
      <c r="O1924">
        <v>423</v>
      </c>
      <c r="P1924">
        <v>232</v>
      </c>
      <c r="Q1924">
        <v>91</v>
      </c>
      <c r="R1924">
        <v>28</v>
      </c>
      <c r="S1924">
        <v>97</v>
      </c>
      <c r="T1924">
        <v>0</v>
      </c>
      <c r="U1924">
        <v>4602</v>
      </c>
      <c r="V1924">
        <v>13</v>
      </c>
      <c r="W1924">
        <v>45</v>
      </c>
      <c r="X1924">
        <v>3106</v>
      </c>
      <c r="Y1924">
        <v>1152</v>
      </c>
      <c r="Z1924">
        <v>402</v>
      </c>
      <c r="AA1924">
        <v>0</v>
      </c>
      <c r="AB1924">
        <v>0</v>
      </c>
      <c r="AC1924">
        <v>4072</v>
      </c>
      <c r="AD1924">
        <v>0</v>
      </c>
      <c r="AE1924">
        <v>588</v>
      </c>
      <c r="AF1924">
        <v>209</v>
      </c>
      <c r="AG1924">
        <v>4075</v>
      </c>
      <c r="AH1924">
        <v>376</v>
      </c>
      <c r="AI1924">
        <v>0</v>
      </c>
      <c r="AJ1924">
        <v>0</v>
      </c>
      <c r="AK1924">
        <v>369</v>
      </c>
      <c r="AL1924">
        <v>4289</v>
      </c>
      <c r="AM1924">
        <v>2</v>
      </c>
      <c r="AN1924">
        <v>4660</v>
      </c>
      <c r="AO1924">
        <v>0.89463519313304718</v>
      </c>
      <c r="AP1924">
        <v>0.10536480686695281</v>
      </c>
      <c r="AQ1924">
        <v>0</v>
      </c>
      <c r="AR1924">
        <v>8.4334763948497857E-2</v>
      </c>
      <c r="AS1924">
        <v>0.153862660944206</v>
      </c>
      <c r="AT1924">
        <v>0.1427038626609442</v>
      </c>
      <c r="AU1924">
        <v>0.15751072961373391</v>
      </c>
      <c r="AV1924">
        <v>0.15042918454935619</v>
      </c>
      <c r="AW1924">
        <v>0.1242489270386266</v>
      </c>
      <c r="AX1924">
        <v>9.0772532188841196E-2</v>
      </c>
      <c r="AY1924">
        <v>4.978540772532189E-2</v>
      </c>
      <c r="AZ1924">
        <v>1.9527896995708151E-2</v>
      </c>
      <c r="BA1924">
        <v>2.0815450643776819E-2</v>
      </c>
      <c r="BB1924">
        <v>6.0085836909871248E-3</v>
      </c>
      <c r="BC1924">
        <v>0</v>
      </c>
      <c r="BD1924">
        <v>0.98755364806866952</v>
      </c>
      <c r="BE1924">
        <v>2.789699570815451E-3</v>
      </c>
      <c r="BF1924">
        <v>9.6566523605150223E-3</v>
      </c>
      <c r="BG1924">
        <v>0.66652360515021458</v>
      </c>
      <c r="BH1924">
        <v>0.24721030042918449</v>
      </c>
      <c r="BI1924">
        <v>8.6266094420600861E-2</v>
      </c>
      <c r="BJ1924">
        <v>0</v>
      </c>
      <c r="BK1924">
        <v>0</v>
      </c>
      <c r="BL1924">
        <v>0.87381974248927041</v>
      </c>
      <c r="BM1924">
        <v>0</v>
      </c>
      <c r="BN1924">
        <v>0.12618025751072959</v>
      </c>
      <c r="BO1924">
        <v>4.4849785407725322E-2</v>
      </c>
      <c r="BP1924">
        <v>0.87446351931330468</v>
      </c>
      <c r="BQ1924">
        <v>8.0686695278969961E-2</v>
      </c>
      <c r="BR1924">
        <v>0</v>
      </c>
      <c r="BS1924">
        <v>0</v>
      </c>
      <c r="BT1924">
        <v>7.9184549356223183E-2</v>
      </c>
      <c r="BU1924">
        <v>0.92038626609442065</v>
      </c>
      <c r="BV1924">
        <v>4.2918454935622321E-4</v>
      </c>
      <c r="BW1924">
        <v>1</v>
      </c>
      <c r="BX1924" t="s">
        <v>869</v>
      </c>
      <c r="BY1924">
        <v>25460</v>
      </c>
      <c r="BZ1924">
        <v>0.18303220738413201</v>
      </c>
      <c r="CA1924">
        <v>0</v>
      </c>
    </row>
    <row r="1925" spans="1:79" customFormat="1" x14ac:dyDescent="0.25">
      <c r="A1925" t="s">
        <v>3216</v>
      </c>
      <c r="B1925" t="s">
        <v>354</v>
      </c>
      <c r="C1925" t="s">
        <v>426</v>
      </c>
      <c r="D1925" t="s">
        <v>44</v>
      </c>
      <c r="E1925">
        <v>2023</v>
      </c>
      <c r="F1925">
        <v>3415</v>
      </c>
      <c r="G1925">
        <v>241</v>
      </c>
      <c r="H1925">
        <v>1</v>
      </c>
      <c r="I1925">
        <v>299</v>
      </c>
      <c r="J1925">
        <v>622</v>
      </c>
      <c r="K1925">
        <v>819</v>
      </c>
      <c r="L1925">
        <v>630</v>
      </c>
      <c r="M1925">
        <v>415</v>
      </c>
      <c r="N1925">
        <v>320</v>
      </c>
      <c r="O1925">
        <v>232</v>
      </c>
      <c r="P1925">
        <v>168</v>
      </c>
      <c r="Q1925">
        <v>61</v>
      </c>
      <c r="R1925">
        <v>9</v>
      </c>
      <c r="S1925">
        <v>82</v>
      </c>
      <c r="T1925">
        <v>0</v>
      </c>
      <c r="U1925">
        <v>3250</v>
      </c>
      <c r="V1925">
        <v>407</v>
      </c>
      <c r="W1925">
        <v>0</v>
      </c>
      <c r="X1925">
        <v>1905</v>
      </c>
      <c r="Y1925">
        <v>1147</v>
      </c>
      <c r="Z1925">
        <v>605</v>
      </c>
      <c r="AA1925">
        <v>0</v>
      </c>
      <c r="AB1925">
        <v>89</v>
      </c>
      <c r="AC1925">
        <v>3179</v>
      </c>
      <c r="AD1925">
        <v>0</v>
      </c>
      <c r="AE1925">
        <v>389</v>
      </c>
      <c r="AF1925">
        <v>284</v>
      </c>
      <c r="AG1925">
        <v>3348</v>
      </c>
      <c r="AH1925">
        <v>23</v>
      </c>
      <c r="AI1925">
        <v>2</v>
      </c>
      <c r="AJ1925">
        <v>0</v>
      </c>
      <c r="AK1925">
        <v>1066</v>
      </c>
      <c r="AL1925">
        <v>2580</v>
      </c>
      <c r="AM1925">
        <v>11</v>
      </c>
      <c r="AN1925">
        <v>3657</v>
      </c>
      <c r="AO1925">
        <v>0.93382554006015861</v>
      </c>
      <c r="AP1925">
        <v>6.5901011758271802E-2</v>
      </c>
      <c r="AQ1925">
        <v>2.7344818156959261E-4</v>
      </c>
      <c r="AR1925">
        <v>8.1761006289308172E-2</v>
      </c>
      <c r="AS1925">
        <v>0.1700847689362866</v>
      </c>
      <c r="AT1925">
        <v>0.22395406070549631</v>
      </c>
      <c r="AU1925">
        <v>0.17227235438884331</v>
      </c>
      <c r="AV1925">
        <v>0.1134809953513809</v>
      </c>
      <c r="AW1925">
        <v>8.7503418102269623E-2</v>
      </c>
      <c r="AX1925">
        <v>6.343997812414548E-2</v>
      </c>
      <c r="AY1925">
        <v>4.5939294503691552E-2</v>
      </c>
      <c r="AZ1925">
        <v>1.6680339075745149E-2</v>
      </c>
      <c r="BA1925">
        <v>2.2422750888706589E-2</v>
      </c>
      <c r="BB1925">
        <v>2.4610336341263331E-3</v>
      </c>
      <c r="BC1925">
        <v>0</v>
      </c>
      <c r="BD1925">
        <v>0.88870659010117581</v>
      </c>
      <c r="BE1925">
        <v>0.11129340989882421</v>
      </c>
      <c r="BF1925">
        <v>0</v>
      </c>
      <c r="BG1925">
        <v>0.52091878589007379</v>
      </c>
      <c r="BH1925">
        <v>0.31364506426032268</v>
      </c>
      <c r="BI1925">
        <v>0.1654361498496035</v>
      </c>
      <c r="BJ1925">
        <v>0</v>
      </c>
      <c r="BK1925">
        <v>2.4336888159693738E-2</v>
      </c>
      <c r="BL1925">
        <v>0.86929176920973472</v>
      </c>
      <c r="BM1925">
        <v>0</v>
      </c>
      <c r="BN1925">
        <v>0.10637134263057151</v>
      </c>
      <c r="BO1925">
        <v>7.7659283565764292E-2</v>
      </c>
      <c r="BP1925">
        <v>0.91550451189499593</v>
      </c>
      <c r="BQ1925">
        <v>6.2893081761006293E-3</v>
      </c>
      <c r="BR1925">
        <v>5.4689636313918512E-4</v>
      </c>
      <c r="BS1925">
        <v>0</v>
      </c>
      <c r="BT1925">
        <v>0.29149576155318568</v>
      </c>
      <c r="BU1925">
        <v>0.7054963084495488</v>
      </c>
      <c r="BV1925">
        <v>3.0079299972655179E-3</v>
      </c>
      <c r="BW1925">
        <v>1</v>
      </c>
      <c r="BX1925" t="s">
        <v>870</v>
      </c>
      <c r="BY1925">
        <v>3657</v>
      </c>
      <c r="BZ1925">
        <v>1</v>
      </c>
      <c r="CA1925">
        <v>0</v>
      </c>
    </row>
    <row r="1926" spans="1:79" customFormat="1" x14ac:dyDescent="0.25">
      <c r="A1926" t="s">
        <v>3217</v>
      </c>
      <c r="B1926" t="s">
        <v>354</v>
      </c>
      <c r="C1926" t="s">
        <v>426</v>
      </c>
      <c r="D1926" t="s">
        <v>947</v>
      </c>
      <c r="E1926">
        <v>2023</v>
      </c>
      <c r="F1926">
        <v>894</v>
      </c>
      <c r="G1926">
        <v>48</v>
      </c>
      <c r="H1926">
        <v>1</v>
      </c>
      <c r="I1926">
        <v>70</v>
      </c>
      <c r="J1926">
        <v>160</v>
      </c>
      <c r="K1926">
        <v>192</v>
      </c>
      <c r="L1926">
        <v>175</v>
      </c>
      <c r="M1926">
        <v>104</v>
      </c>
      <c r="N1926">
        <v>83</v>
      </c>
      <c r="O1926">
        <v>69</v>
      </c>
      <c r="P1926">
        <v>50</v>
      </c>
      <c r="Q1926">
        <v>15</v>
      </c>
      <c r="R1926">
        <v>2</v>
      </c>
      <c r="S1926">
        <v>23</v>
      </c>
      <c r="T1926">
        <v>0</v>
      </c>
      <c r="U1926">
        <v>881</v>
      </c>
      <c r="V1926">
        <v>62</v>
      </c>
      <c r="W1926">
        <v>0</v>
      </c>
      <c r="X1926">
        <v>462</v>
      </c>
      <c r="Y1926">
        <v>314</v>
      </c>
      <c r="Z1926">
        <v>167</v>
      </c>
      <c r="AA1926">
        <v>0</v>
      </c>
      <c r="AB1926">
        <v>32</v>
      </c>
      <c r="AC1926">
        <v>809</v>
      </c>
      <c r="AD1926">
        <v>0</v>
      </c>
      <c r="AE1926">
        <v>102</v>
      </c>
      <c r="AF1926">
        <v>94</v>
      </c>
      <c r="AG1926">
        <v>839</v>
      </c>
      <c r="AH1926">
        <v>9</v>
      </c>
      <c r="AI1926">
        <v>1</v>
      </c>
      <c r="AJ1926">
        <v>0</v>
      </c>
      <c r="AK1926">
        <v>536</v>
      </c>
      <c r="AL1926">
        <v>403</v>
      </c>
      <c r="AM1926">
        <v>4</v>
      </c>
      <c r="AN1926">
        <v>943</v>
      </c>
      <c r="AO1926">
        <v>0.94803817603393425</v>
      </c>
      <c r="AP1926">
        <v>5.0901378579003183E-2</v>
      </c>
      <c r="AQ1926">
        <v>1.0604453870625659E-3</v>
      </c>
      <c r="AR1926">
        <v>7.4231177094379638E-2</v>
      </c>
      <c r="AS1926">
        <v>0.16967126193001059</v>
      </c>
      <c r="AT1926">
        <v>0.2036055143160127</v>
      </c>
      <c r="AU1926">
        <v>0.1855779427359491</v>
      </c>
      <c r="AV1926">
        <v>0.11028632025450689</v>
      </c>
      <c r="AW1926">
        <v>8.8016967126193002E-2</v>
      </c>
      <c r="AX1926">
        <v>7.3170731707317069E-2</v>
      </c>
      <c r="AY1926">
        <v>5.3022269353128322E-2</v>
      </c>
      <c r="AZ1926">
        <v>1.5906680805938489E-2</v>
      </c>
      <c r="BA1926">
        <v>2.4390243902439029E-2</v>
      </c>
      <c r="BB1926">
        <v>2.1208907741251332E-3</v>
      </c>
      <c r="BC1926">
        <v>0</v>
      </c>
      <c r="BD1926">
        <v>0.9342523860021209</v>
      </c>
      <c r="BE1926">
        <v>6.5747613997879109E-2</v>
      </c>
      <c r="BF1926">
        <v>0</v>
      </c>
      <c r="BG1926">
        <v>0.48992576882290562</v>
      </c>
      <c r="BH1926">
        <v>0.33297985153764581</v>
      </c>
      <c r="BI1926">
        <v>0.1770943796394486</v>
      </c>
      <c r="BJ1926">
        <v>0</v>
      </c>
      <c r="BK1926">
        <v>3.3934252386002117E-2</v>
      </c>
      <c r="BL1926">
        <v>0.85790031813361611</v>
      </c>
      <c r="BM1926">
        <v>0</v>
      </c>
      <c r="BN1926">
        <v>0.1081654294803818</v>
      </c>
      <c r="BO1926">
        <v>9.9681866383881226E-2</v>
      </c>
      <c r="BP1926">
        <v>0.88971367974549309</v>
      </c>
      <c r="BQ1926">
        <v>9.5440084835630972E-3</v>
      </c>
      <c r="BR1926">
        <v>1.0604453870625659E-3</v>
      </c>
      <c r="BS1926">
        <v>0</v>
      </c>
      <c r="BT1926">
        <v>0.56839872746553555</v>
      </c>
      <c r="BU1926">
        <v>0.42735949098621417</v>
      </c>
      <c r="BV1926">
        <v>4.2417815482502664E-3</v>
      </c>
      <c r="BW1926">
        <v>1</v>
      </c>
      <c r="BX1926" t="s">
        <v>870</v>
      </c>
      <c r="BY1926">
        <v>3657</v>
      </c>
      <c r="BZ1926">
        <v>0.25786163522012578</v>
      </c>
      <c r="CA1926">
        <v>0</v>
      </c>
    </row>
    <row r="1927" spans="1:79" customFormat="1" x14ac:dyDescent="0.25">
      <c r="A1927" t="s">
        <v>3218</v>
      </c>
      <c r="B1927" t="s">
        <v>354</v>
      </c>
      <c r="C1927" t="s">
        <v>426</v>
      </c>
      <c r="D1927" t="s">
        <v>949</v>
      </c>
      <c r="E1927">
        <v>2023</v>
      </c>
      <c r="F1927">
        <v>1579</v>
      </c>
      <c r="G1927">
        <v>119</v>
      </c>
      <c r="H1927">
        <v>0</v>
      </c>
      <c r="I1927">
        <v>139</v>
      </c>
      <c r="J1927">
        <v>282</v>
      </c>
      <c r="K1927">
        <v>394</v>
      </c>
      <c r="L1927">
        <v>283</v>
      </c>
      <c r="M1927">
        <v>213</v>
      </c>
      <c r="N1927">
        <v>151</v>
      </c>
      <c r="O1927">
        <v>108</v>
      </c>
      <c r="P1927">
        <v>72</v>
      </c>
      <c r="Q1927">
        <v>19</v>
      </c>
      <c r="R1927">
        <v>4</v>
      </c>
      <c r="S1927">
        <v>33</v>
      </c>
      <c r="T1927">
        <v>0</v>
      </c>
      <c r="U1927">
        <v>1523</v>
      </c>
      <c r="V1927">
        <v>175</v>
      </c>
      <c r="W1927">
        <v>0</v>
      </c>
      <c r="X1927">
        <v>950</v>
      </c>
      <c r="Y1927">
        <v>483</v>
      </c>
      <c r="Z1927">
        <v>265</v>
      </c>
      <c r="AA1927">
        <v>0</v>
      </c>
      <c r="AB1927">
        <v>11</v>
      </c>
      <c r="AC1927">
        <v>1481</v>
      </c>
      <c r="AD1927">
        <v>0</v>
      </c>
      <c r="AE1927">
        <v>206</v>
      </c>
      <c r="AF1927">
        <v>78</v>
      </c>
      <c r="AG1927">
        <v>1615</v>
      </c>
      <c r="AH1927">
        <v>5</v>
      </c>
      <c r="AI1927">
        <v>0</v>
      </c>
      <c r="AJ1927">
        <v>0</v>
      </c>
      <c r="AK1927">
        <v>285</v>
      </c>
      <c r="AL1927">
        <v>1413</v>
      </c>
      <c r="AM1927">
        <v>0</v>
      </c>
      <c r="AN1927">
        <v>1698</v>
      </c>
      <c r="AO1927">
        <v>0.92991755005889276</v>
      </c>
      <c r="AP1927">
        <v>7.0082449941107183E-2</v>
      </c>
      <c r="AQ1927">
        <v>0</v>
      </c>
      <c r="AR1927">
        <v>8.1861012956419316E-2</v>
      </c>
      <c r="AS1927">
        <v>0.16607773851590099</v>
      </c>
      <c r="AT1927">
        <v>0.23203769140164901</v>
      </c>
      <c r="AU1927">
        <v>0.16666666666666671</v>
      </c>
      <c r="AV1927">
        <v>0.12544169611307421</v>
      </c>
      <c r="AW1927">
        <v>8.8928150765606589E-2</v>
      </c>
      <c r="AX1927">
        <v>6.3604240282685506E-2</v>
      </c>
      <c r="AY1927">
        <v>4.2402826855123678E-2</v>
      </c>
      <c r="AZ1927">
        <v>1.118963486454653E-2</v>
      </c>
      <c r="BA1927">
        <v>1.943462897526502E-2</v>
      </c>
      <c r="BB1927">
        <v>2.3557126030624262E-3</v>
      </c>
      <c r="BC1927">
        <v>0</v>
      </c>
      <c r="BD1927">
        <v>0.89693757361601889</v>
      </c>
      <c r="BE1927">
        <v>0.10306242638398121</v>
      </c>
      <c r="BF1927">
        <v>0</v>
      </c>
      <c r="BG1927">
        <v>0.55948174322732624</v>
      </c>
      <c r="BH1927">
        <v>0.28445229681978801</v>
      </c>
      <c r="BI1927">
        <v>0.15606595995288569</v>
      </c>
      <c r="BJ1927">
        <v>0</v>
      </c>
      <c r="BK1927">
        <v>6.4782096584216726E-3</v>
      </c>
      <c r="BL1927">
        <v>0.87220259128386335</v>
      </c>
      <c r="BM1927">
        <v>0</v>
      </c>
      <c r="BN1927">
        <v>0.121319199057715</v>
      </c>
      <c r="BO1927">
        <v>4.5936395759717308E-2</v>
      </c>
      <c r="BP1927">
        <v>0.95111896348645464</v>
      </c>
      <c r="BQ1927">
        <v>2.9446407538280331E-3</v>
      </c>
      <c r="BR1927">
        <v>0</v>
      </c>
      <c r="BS1927">
        <v>0</v>
      </c>
      <c r="BT1927">
        <v>0.16784452296819791</v>
      </c>
      <c r="BU1927">
        <v>0.83215547703180215</v>
      </c>
      <c r="BV1927">
        <v>0</v>
      </c>
      <c r="BW1927">
        <v>1</v>
      </c>
      <c r="BX1927" t="s">
        <v>870</v>
      </c>
      <c r="BY1927">
        <v>3657</v>
      </c>
      <c r="BZ1927">
        <v>0.4643150123051682</v>
      </c>
      <c r="CA1927">
        <v>0</v>
      </c>
    </row>
    <row r="1928" spans="1:79" customFormat="1" x14ac:dyDescent="0.25">
      <c r="A1928" t="s">
        <v>3219</v>
      </c>
      <c r="B1928" t="s">
        <v>354</v>
      </c>
      <c r="C1928" t="s">
        <v>426</v>
      </c>
      <c r="D1928" t="s">
        <v>951</v>
      </c>
      <c r="E1928">
        <v>2023</v>
      </c>
      <c r="F1928">
        <v>681</v>
      </c>
      <c r="G1928">
        <v>51</v>
      </c>
      <c r="H1928">
        <v>0</v>
      </c>
      <c r="I1928">
        <v>66</v>
      </c>
      <c r="J1928">
        <v>119</v>
      </c>
      <c r="K1928">
        <v>162</v>
      </c>
      <c r="L1928">
        <v>117</v>
      </c>
      <c r="M1928">
        <v>72</v>
      </c>
      <c r="N1928">
        <v>67</v>
      </c>
      <c r="O1928">
        <v>47</v>
      </c>
      <c r="P1928">
        <v>36</v>
      </c>
      <c r="Q1928">
        <v>24</v>
      </c>
      <c r="R1928">
        <v>3</v>
      </c>
      <c r="S1928">
        <v>19</v>
      </c>
      <c r="T1928">
        <v>0</v>
      </c>
      <c r="U1928">
        <v>597</v>
      </c>
      <c r="V1928">
        <v>135</v>
      </c>
      <c r="W1928">
        <v>0</v>
      </c>
      <c r="X1928">
        <v>347</v>
      </c>
      <c r="Y1928">
        <v>263</v>
      </c>
      <c r="Z1928">
        <v>122</v>
      </c>
      <c r="AA1928">
        <v>0</v>
      </c>
      <c r="AB1928">
        <v>33</v>
      </c>
      <c r="AC1928">
        <v>664</v>
      </c>
      <c r="AD1928">
        <v>0</v>
      </c>
      <c r="AE1928">
        <v>35</v>
      </c>
      <c r="AF1928">
        <v>58</v>
      </c>
      <c r="AG1928">
        <v>674</v>
      </c>
      <c r="AH1928">
        <v>0</v>
      </c>
      <c r="AI1928">
        <v>0</v>
      </c>
      <c r="AJ1928">
        <v>0</v>
      </c>
      <c r="AK1928">
        <v>202</v>
      </c>
      <c r="AL1928">
        <v>530</v>
      </c>
      <c r="AM1928">
        <v>0</v>
      </c>
      <c r="AN1928">
        <v>732</v>
      </c>
      <c r="AO1928">
        <v>0.93032786885245899</v>
      </c>
      <c r="AP1928">
        <v>6.9672131147540978E-2</v>
      </c>
      <c r="AQ1928">
        <v>0</v>
      </c>
      <c r="AR1928">
        <v>9.0163934426229511E-2</v>
      </c>
      <c r="AS1928">
        <v>0.16256830601092889</v>
      </c>
      <c r="AT1928">
        <v>0.22131147540983609</v>
      </c>
      <c r="AU1928">
        <v>0.1598360655737705</v>
      </c>
      <c r="AV1928">
        <v>9.8360655737704916E-2</v>
      </c>
      <c r="AW1928">
        <v>9.1530054644808748E-2</v>
      </c>
      <c r="AX1928">
        <v>6.4207650273224046E-2</v>
      </c>
      <c r="AY1928">
        <v>4.9180327868852458E-2</v>
      </c>
      <c r="AZ1928">
        <v>3.2786885245901641E-2</v>
      </c>
      <c r="BA1928">
        <v>2.5956284153005469E-2</v>
      </c>
      <c r="BB1928">
        <v>4.0983606557377051E-3</v>
      </c>
      <c r="BC1928">
        <v>0</v>
      </c>
      <c r="BD1928">
        <v>0.81557377049180324</v>
      </c>
      <c r="BE1928">
        <v>0.1844262295081967</v>
      </c>
      <c r="BF1928">
        <v>0</v>
      </c>
      <c r="BG1928">
        <v>0.47404371584699462</v>
      </c>
      <c r="BH1928">
        <v>0.35928961748633881</v>
      </c>
      <c r="BI1928">
        <v>0.16666666666666671</v>
      </c>
      <c r="BJ1928">
        <v>0</v>
      </c>
      <c r="BK1928">
        <v>4.5081967213114763E-2</v>
      </c>
      <c r="BL1928">
        <v>0.90710382513661203</v>
      </c>
      <c r="BM1928">
        <v>0</v>
      </c>
      <c r="BN1928">
        <v>4.7814207650273222E-2</v>
      </c>
      <c r="BO1928">
        <v>7.9234972677595633E-2</v>
      </c>
      <c r="BP1928">
        <v>0.92076502732240439</v>
      </c>
      <c r="BQ1928">
        <v>0</v>
      </c>
      <c r="BR1928">
        <v>0</v>
      </c>
      <c r="BS1928">
        <v>0</v>
      </c>
      <c r="BT1928">
        <v>0.27595628415300538</v>
      </c>
      <c r="BU1928">
        <v>0.72404371584699456</v>
      </c>
      <c r="BV1928">
        <v>0</v>
      </c>
      <c r="BW1928">
        <v>1</v>
      </c>
      <c r="BX1928" t="s">
        <v>870</v>
      </c>
      <c r="BY1928">
        <v>3657</v>
      </c>
      <c r="BZ1928">
        <v>0.20016406890894181</v>
      </c>
      <c r="CA1928">
        <v>0</v>
      </c>
    </row>
    <row r="1929" spans="1:79" customFormat="1" x14ac:dyDescent="0.25">
      <c r="A1929" t="s">
        <v>3220</v>
      </c>
      <c r="B1929" t="s">
        <v>354</v>
      </c>
      <c r="C1929" t="s">
        <v>426</v>
      </c>
      <c r="D1929" t="s">
        <v>953</v>
      </c>
      <c r="E1929">
        <v>2023</v>
      </c>
      <c r="F1929">
        <v>261</v>
      </c>
      <c r="G1929">
        <v>23</v>
      </c>
      <c r="H1929">
        <v>0</v>
      </c>
      <c r="I1929">
        <v>24</v>
      </c>
      <c r="J1929">
        <v>61</v>
      </c>
      <c r="K1929">
        <v>71</v>
      </c>
      <c r="L1929">
        <v>55</v>
      </c>
      <c r="M1929">
        <v>26</v>
      </c>
      <c r="N1929">
        <v>19</v>
      </c>
      <c r="O1929">
        <v>8</v>
      </c>
      <c r="P1929">
        <v>10</v>
      </c>
      <c r="Q1929">
        <v>3</v>
      </c>
      <c r="R1929">
        <v>0</v>
      </c>
      <c r="S1929">
        <v>7</v>
      </c>
      <c r="T1929">
        <v>0</v>
      </c>
      <c r="U1929">
        <v>249</v>
      </c>
      <c r="V1929">
        <v>35</v>
      </c>
      <c r="W1929">
        <v>0</v>
      </c>
      <c r="X1929">
        <v>146</v>
      </c>
      <c r="Y1929">
        <v>87</v>
      </c>
      <c r="Z1929">
        <v>51</v>
      </c>
      <c r="AA1929">
        <v>0</v>
      </c>
      <c r="AB1929">
        <v>13</v>
      </c>
      <c r="AC1929">
        <v>225</v>
      </c>
      <c r="AD1929">
        <v>0</v>
      </c>
      <c r="AE1929">
        <v>46</v>
      </c>
      <c r="AF1929">
        <v>54</v>
      </c>
      <c r="AG1929">
        <v>220</v>
      </c>
      <c r="AH1929">
        <v>9</v>
      </c>
      <c r="AI1929">
        <v>1</v>
      </c>
      <c r="AJ1929">
        <v>0</v>
      </c>
      <c r="AK1929">
        <v>43</v>
      </c>
      <c r="AL1929">
        <v>234</v>
      </c>
      <c r="AM1929">
        <v>7</v>
      </c>
      <c r="AN1929">
        <v>284</v>
      </c>
      <c r="AO1929">
        <v>0.91901408450704225</v>
      </c>
      <c r="AP1929">
        <v>8.098591549295775E-2</v>
      </c>
      <c r="AQ1929">
        <v>0</v>
      </c>
      <c r="AR1929">
        <v>8.4507042253521125E-2</v>
      </c>
      <c r="AS1929">
        <v>0.21478873239436619</v>
      </c>
      <c r="AT1929">
        <v>0.25</v>
      </c>
      <c r="AU1929">
        <v>0.19366197183098591</v>
      </c>
      <c r="AV1929">
        <v>9.154929577464789E-2</v>
      </c>
      <c r="AW1929">
        <v>6.6901408450704219E-2</v>
      </c>
      <c r="AX1929">
        <v>2.8169014084507039E-2</v>
      </c>
      <c r="AY1929">
        <v>3.5211267605633798E-2</v>
      </c>
      <c r="AZ1929">
        <v>1.0563380281690141E-2</v>
      </c>
      <c r="BA1929">
        <v>2.464788732394366E-2</v>
      </c>
      <c r="BB1929">
        <v>0</v>
      </c>
      <c r="BC1929">
        <v>0</v>
      </c>
      <c r="BD1929">
        <v>0.87676056338028174</v>
      </c>
      <c r="BE1929">
        <v>0.1232394366197183</v>
      </c>
      <c r="BF1929">
        <v>0</v>
      </c>
      <c r="BG1929">
        <v>0.5140845070422535</v>
      </c>
      <c r="BH1929">
        <v>0.30633802816901412</v>
      </c>
      <c r="BI1929">
        <v>0.1795774647887324</v>
      </c>
      <c r="BJ1929">
        <v>0</v>
      </c>
      <c r="BK1929">
        <v>4.5774647887323952E-2</v>
      </c>
      <c r="BL1929">
        <v>0.79225352112676062</v>
      </c>
      <c r="BM1929">
        <v>0</v>
      </c>
      <c r="BN1929">
        <v>0.1619718309859155</v>
      </c>
      <c r="BO1929">
        <v>0.1901408450704225</v>
      </c>
      <c r="BP1929">
        <v>0.77464788732394363</v>
      </c>
      <c r="BQ1929">
        <v>3.1690140845070422E-2</v>
      </c>
      <c r="BR1929">
        <v>3.5211267605633799E-3</v>
      </c>
      <c r="BS1929">
        <v>0</v>
      </c>
      <c r="BT1929">
        <v>0.15140845070422529</v>
      </c>
      <c r="BU1929">
        <v>0.823943661971831</v>
      </c>
      <c r="BV1929">
        <v>2.464788732394366E-2</v>
      </c>
      <c r="BW1929">
        <v>1</v>
      </c>
      <c r="BX1929" t="s">
        <v>870</v>
      </c>
      <c r="BY1929">
        <v>3657</v>
      </c>
      <c r="BZ1929">
        <v>7.7659283565764292E-2</v>
      </c>
      <c r="CA1929">
        <v>0</v>
      </c>
    </row>
    <row r="1930" spans="1:79" customFormat="1" x14ac:dyDescent="0.25">
      <c r="A1930" t="s">
        <v>3221</v>
      </c>
      <c r="B1930" t="s">
        <v>356</v>
      </c>
      <c r="C1930" t="s">
        <v>124</v>
      </c>
      <c r="D1930" t="s">
        <v>44</v>
      </c>
      <c r="E1930">
        <v>2023</v>
      </c>
      <c r="F1930">
        <v>615</v>
      </c>
      <c r="G1930">
        <v>65</v>
      </c>
      <c r="H1930">
        <v>0</v>
      </c>
      <c r="I1930">
        <v>11</v>
      </c>
      <c r="J1930">
        <v>78</v>
      </c>
      <c r="K1930">
        <v>130</v>
      </c>
      <c r="L1930">
        <v>133</v>
      </c>
      <c r="M1930">
        <v>89</v>
      </c>
      <c r="N1930">
        <v>102</v>
      </c>
      <c r="O1930">
        <v>67</v>
      </c>
      <c r="P1930">
        <v>41</v>
      </c>
      <c r="Q1930">
        <v>20</v>
      </c>
      <c r="R1930">
        <v>9</v>
      </c>
      <c r="S1930">
        <v>0</v>
      </c>
      <c r="T1930">
        <v>0</v>
      </c>
      <c r="U1930">
        <v>653</v>
      </c>
      <c r="V1930">
        <v>25</v>
      </c>
      <c r="W1930">
        <v>2</v>
      </c>
      <c r="X1930">
        <v>393</v>
      </c>
      <c r="Y1930">
        <v>225</v>
      </c>
      <c r="Z1930">
        <v>49</v>
      </c>
      <c r="AA1930">
        <v>13</v>
      </c>
      <c r="AB1930">
        <v>10</v>
      </c>
      <c r="AC1930">
        <v>26</v>
      </c>
      <c r="AD1930">
        <v>0</v>
      </c>
      <c r="AE1930">
        <v>644</v>
      </c>
      <c r="AF1930">
        <v>15</v>
      </c>
      <c r="AG1930">
        <v>640</v>
      </c>
      <c r="AH1930">
        <v>23</v>
      </c>
      <c r="AI1930">
        <v>2</v>
      </c>
      <c r="AJ1930">
        <v>0</v>
      </c>
      <c r="AK1930">
        <v>59</v>
      </c>
      <c r="AL1930">
        <v>621</v>
      </c>
      <c r="AM1930">
        <v>0</v>
      </c>
      <c r="AN1930">
        <v>680</v>
      </c>
      <c r="AO1930">
        <v>0.90441176470588236</v>
      </c>
      <c r="AP1930">
        <v>9.5588235294117641E-2</v>
      </c>
      <c r="AQ1930">
        <v>0</v>
      </c>
      <c r="AR1930">
        <v>1.6176470588235299E-2</v>
      </c>
      <c r="AS1930">
        <v>0.1147058823529412</v>
      </c>
      <c r="AT1930">
        <v>0.19117647058823531</v>
      </c>
      <c r="AU1930">
        <v>0.19558823529411759</v>
      </c>
      <c r="AV1930">
        <v>0.13088235294117651</v>
      </c>
      <c r="AW1930">
        <v>0.15</v>
      </c>
      <c r="AX1930">
        <v>9.8529411764705879E-2</v>
      </c>
      <c r="AY1930">
        <v>6.0294117647058817E-2</v>
      </c>
      <c r="AZ1930">
        <v>2.9411764705882349E-2</v>
      </c>
      <c r="BA1930">
        <v>0</v>
      </c>
      <c r="BB1930">
        <v>1.323529411764706E-2</v>
      </c>
      <c r="BC1930">
        <v>0</v>
      </c>
      <c r="BD1930">
        <v>0.96029411764705885</v>
      </c>
      <c r="BE1930">
        <v>3.6764705882352942E-2</v>
      </c>
      <c r="BF1930">
        <v>2.9411764705882348E-3</v>
      </c>
      <c r="BG1930">
        <v>0.57794117647058818</v>
      </c>
      <c r="BH1930">
        <v>0.33088235294117652</v>
      </c>
      <c r="BI1930">
        <v>7.2058823529411759E-2</v>
      </c>
      <c r="BJ1930">
        <v>1.9117647058823531E-2</v>
      </c>
      <c r="BK1930">
        <v>1.470588235294118E-2</v>
      </c>
      <c r="BL1930">
        <v>3.8235294117647062E-2</v>
      </c>
      <c r="BM1930">
        <v>0</v>
      </c>
      <c r="BN1930">
        <v>0.94705882352941173</v>
      </c>
      <c r="BO1930">
        <v>2.205882352941177E-2</v>
      </c>
      <c r="BP1930">
        <v>0.94117647058823528</v>
      </c>
      <c r="BQ1930">
        <v>3.3823529411764697E-2</v>
      </c>
      <c r="BR1930">
        <v>2.9411764705882348E-3</v>
      </c>
      <c r="BS1930">
        <v>0</v>
      </c>
      <c r="BT1930">
        <v>8.6764705882352938E-2</v>
      </c>
      <c r="BU1930">
        <v>0.91323529411764703</v>
      </c>
      <c r="BV1930">
        <v>0</v>
      </c>
      <c r="BW1930">
        <v>1</v>
      </c>
      <c r="BX1930" t="s">
        <v>3222</v>
      </c>
      <c r="BY1930">
        <v>680</v>
      </c>
      <c r="BZ1930">
        <v>1</v>
      </c>
      <c r="CA1930">
        <v>0</v>
      </c>
    </row>
    <row r="1931" spans="1:79" customFormat="1" x14ac:dyDescent="0.25">
      <c r="A1931" t="s">
        <v>3223</v>
      </c>
      <c r="B1931" t="s">
        <v>356</v>
      </c>
      <c r="C1931" t="s">
        <v>124</v>
      </c>
      <c r="D1931" t="s">
        <v>947</v>
      </c>
      <c r="E1931">
        <v>2023</v>
      </c>
      <c r="F1931">
        <v>189</v>
      </c>
      <c r="G1931">
        <v>12</v>
      </c>
      <c r="H1931">
        <v>0</v>
      </c>
      <c r="I1931">
        <v>2</v>
      </c>
      <c r="J1931">
        <v>27</v>
      </c>
      <c r="K1931">
        <v>46</v>
      </c>
      <c r="L1931">
        <v>48</v>
      </c>
      <c r="M1931">
        <v>19</v>
      </c>
      <c r="N1931">
        <v>29</v>
      </c>
      <c r="O1931">
        <v>15</v>
      </c>
      <c r="P1931">
        <v>7</v>
      </c>
      <c r="Q1931">
        <v>3</v>
      </c>
      <c r="R1931">
        <v>5</v>
      </c>
      <c r="S1931">
        <v>0</v>
      </c>
      <c r="T1931">
        <v>0</v>
      </c>
      <c r="U1931">
        <v>196</v>
      </c>
      <c r="V1931">
        <v>4</v>
      </c>
      <c r="W1931">
        <v>1</v>
      </c>
      <c r="X1931">
        <v>88</v>
      </c>
      <c r="Y1931">
        <v>100</v>
      </c>
      <c r="Z1931">
        <v>10</v>
      </c>
      <c r="AA1931">
        <v>3</v>
      </c>
      <c r="AB1931">
        <v>2</v>
      </c>
      <c r="AC1931">
        <v>7</v>
      </c>
      <c r="AD1931">
        <v>0</v>
      </c>
      <c r="AE1931">
        <v>192</v>
      </c>
      <c r="AF1931">
        <v>2</v>
      </c>
      <c r="AG1931">
        <v>199</v>
      </c>
      <c r="AH1931">
        <v>0</v>
      </c>
      <c r="AI1931">
        <v>0</v>
      </c>
      <c r="AJ1931">
        <v>0</v>
      </c>
      <c r="AK1931">
        <v>34</v>
      </c>
      <c r="AL1931">
        <v>167</v>
      </c>
      <c r="AM1931">
        <v>0</v>
      </c>
      <c r="AN1931">
        <v>201</v>
      </c>
      <c r="AO1931">
        <v>0.94029850746268662</v>
      </c>
      <c r="AP1931">
        <v>5.9701492537313432E-2</v>
      </c>
      <c r="AQ1931">
        <v>0</v>
      </c>
      <c r="AR1931">
        <v>9.9502487562189053E-3</v>
      </c>
      <c r="AS1931">
        <v>0.1343283582089552</v>
      </c>
      <c r="AT1931">
        <v>0.22885572139303481</v>
      </c>
      <c r="AU1931">
        <v>0.2388059701492537</v>
      </c>
      <c r="AV1931">
        <v>9.4527363184079602E-2</v>
      </c>
      <c r="AW1931">
        <v>0.14427860696517411</v>
      </c>
      <c r="AX1931">
        <v>7.4626865671641784E-2</v>
      </c>
      <c r="AY1931">
        <v>3.482587064676617E-2</v>
      </c>
      <c r="AZ1931">
        <v>1.492537313432836E-2</v>
      </c>
      <c r="BA1931">
        <v>0</v>
      </c>
      <c r="BB1931">
        <v>2.4875621890547261E-2</v>
      </c>
      <c r="BC1931">
        <v>0</v>
      </c>
      <c r="BD1931">
        <v>0.97512437810945274</v>
      </c>
      <c r="BE1931">
        <v>1.9900497512437811E-2</v>
      </c>
      <c r="BF1931">
        <v>4.9751243781094526E-3</v>
      </c>
      <c r="BG1931">
        <v>0.43781094527363179</v>
      </c>
      <c r="BH1931">
        <v>0.49751243781094528</v>
      </c>
      <c r="BI1931">
        <v>4.975124378109453E-2</v>
      </c>
      <c r="BJ1931">
        <v>1.492537313432836E-2</v>
      </c>
      <c r="BK1931">
        <v>9.9502487562189053E-3</v>
      </c>
      <c r="BL1931">
        <v>3.482587064676617E-2</v>
      </c>
      <c r="BM1931">
        <v>0</v>
      </c>
      <c r="BN1931">
        <v>0.95522388059701491</v>
      </c>
      <c r="BO1931">
        <v>9.9502487562189053E-3</v>
      </c>
      <c r="BP1931">
        <v>0.99004975124378114</v>
      </c>
      <c r="BQ1931">
        <v>0</v>
      </c>
      <c r="BR1931">
        <v>0</v>
      </c>
      <c r="BS1931">
        <v>0</v>
      </c>
      <c r="BT1931">
        <v>0.1691542288557214</v>
      </c>
      <c r="BU1931">
        <v>0.8308457711442786</v>
      </c>
      <c r="BV1931">
        <v>0</v>
      </c>
      <c r="BW1931">
        <v>1</v>
      </c>
      <c r="BX1931" t="s">
        <v>3222</v>
      </c>
      <c r="BY1931">
        <v>680</v>
      </c>
      <c r="BZ1931">
        <v>0.29558823529411771</v>
      </c>
      <c r="CA1931">
        <v>0</v>
      </c>
    </row>
    <row r="1932" spans="1:79" customFormat="1" x14ac:dyDescent="0.25">
      <c r="A1932" t="s">
        <v>3224</v>
      </c>
      <c r="B1932" t="s">
        <v>356</v>
      </c>
      <c r="C1932" t="s">
        <v>124</v>
      </c>
      <c r="D1932" t="s">
        <v>949</v>
      </c>
      <c r="E1932">
        <v>2023</v>
      </c>
      <c r="F1932">
        <v>262</v>
      </c>
      <c r="G1932">
        <v>38</v>
      </c>
      <c r="H1932">
        <v>0</v>
      </c>
      <c r="I1932">
        <v>7</v>
      </c>
      <c r="J1932">
        <v>35</v>
      </c>
      <c r="K1932">
        <v>56</v>
      </c>
      <c r="L1932">
        <v>55</v>
      </c>
      <c r="M1932">
        <v>42</v>
      </c>
      <c r="N1932">
        <v>41</v>
      </c>
      <c r="O1932">
        <v>31</v>
      </c>
      <c r="P1932">
        <v>22</v>
      </c>
      <c r="Q1932">
        <v>9</v>
      </c>
      <c r="R1932">
        <v>2</v>
      </c>
      <c r="S1932">
        <v>0</v>
      </c>
      <c r="T1932">
        <v>0</v>
      </c>
      <c r="U1932">
        <v>286</v>
      </c>
      <c r="V1932">
        <v>14</v>
      </c>
      <c r="W1932">
        <v>0</v>
      </c>
      <c r="X1932">
        <v>195</v>
      </c>
      <c r="Y1932">
        <v>73</v>
      </c>
      <c r="Z1932">
        <v>23</v>
      </c>
      <c r="AA1932">
        <v>9</v>
      </c>
      <c r="AB1932">
        <v>4</v>
      </c>
      <c r="AC1932">
        <v>13</v>
      </c>
      <c r="AD1932">
        <v>0</v>
      </c>
      <c r="AE1932">
        <v>283</v>
      </c>
      <c r="AF1932">
        <v>2</v>
      </c>
      <c r="AG1932">
        <v>295</v>
      </c>
      <c r="AH1932">
        <v>2</v>
      </c>
      <c r="AI1932">
        <v>1</v>
      </c>
      <c r="AJ1932">
        <v>0</v>
      </c>
      <c r="AK1932">
        <v>3</v>
      </c>
      <c r="AL1932">
        <v>297</v>
      </c>
      <c r="AM1932">
        <v>0</v>
      </c>
      <c r="AN1932">
        <v>300</v>
      </c>
      <c r="AO1932">
        <v>0.87333333333333329</v>
      </c>
      <c r="AP1932">
        <v>0.12666666666666671</v>
      </c>
      <c r="AQ1932">
        <v>0</v>
      </c>
      <c r="AR1932">
        <v>2.3333333333333331E-2</v>
      </c>
      <c r="AS1932">
        <v>0.1166666666666667</v>
      </c>
      <c r="AT1932">
        <v>0.1866666666666667</v>
      </c>
      <c r="AU1932">
        <v>0.18333333333333329</v>
      </c>
      <c r="AV1932">
        <v>0.14000000000000001</v>
      </c>
      <c r="AW1932">
        <v>0.13666666666666669</v>
      </c>
      <c r="AX1932">
        <v>0.1033333333333333</v>
      </c>
      <c r="AY1932">
        <v>7.3333333333333334E-2</v>
      </c>
      <c r="AZ1932">
        <v>0.03</v>
      </c>
      <c r="BA1932">
        <v>0</v>
      </c>
      <c r="BB1932">
        <v>6.6666666666666671E-3</v>
      </c>
      <c r="BC1932">
        <v>0</v>
      </c>
      <c r="BD1932">
        <v>0.95333333333333337</v>
      </c>
      <c r="BE1932">
        <v>4.6666666666666669E-2</v>
      </c>
      <c r="BF1932">
        <v>0</v>
      </c>
      <c r="BG1932">
        <v>0.65</v>
      </c>
      <c r="BH1932">
        <v>0.24333333333333329</v>
      </c>
      <c r="BI1932">
        <v>7.6666666666666661E-2</v>
      </c>
      <c r="BJ1932">
        <v>0.03</v>
      </c>
      <c r="BK1932">
        <v>1.3333333333333331E-2</v>
      </c>
      <c r="BL1932">
        <v>4.3333333333333328E-2</v>
      </c>
      <c r="BM1932">
        <v>0</v>
      </c>
      <c r="BN1932">
        <v>0.94333333333333336</v>
      </c>
      <c r="BO1932">
        <v>6.6666666666666671E-3</v>
      </c>
      <c r="BP1932">
        <v>0.98333333333333328</v>
      </c>
      <c r="BQ1932">
        <v>6.6666666666666671E-3</v>
      </c>
      <c r="BR1932">
        <v>3.333333333333334E-3</v>
      </c>
      <c r="BS1932">
        <v>0</v>
      </c>
      <c r="BT1932">
        <v>0.01</v>
      </c>
      <c r="BU1932">
        <v>0.99</v>
      </c>
      <c r="BV1932">
        <v>0</v>
      </c>
      <c r="BW1932">
        <v>1</v>
      </c>
      <c r="BX1932" t="s">
        <v>3222</v>
      </c>
      <c r="BY1932">
        <v>680</v>
      </c>
      <c r="BZ1932">
        <v>0.44117647058823528</v>
      </c>
      <c r="CA1932">
        <v>0</v>
      </c>
    </row>
    <row r="1933" spans="1:79" customFormat="1" x14ac:dyDescent="0.25">
      <c r="A1933" t="s">
        <v>3225</v>
      </c>
      <c r="B1933" t="s">
        <v>356</v>
      </c>
      <c r="C1933" t="s">
        <v>124</v>
      </c>
      <c r="D1933" t="s">
        <v>951</v>
      </c>
      <c r="E1933">
        <v>2023</v>
      </c>
      <c r="F1933">
        <v>36</v>
      </c>
      <c r="G1933">
        <v>1</v>
      </c>
      <c r="H1933">
        <v>0</v>
      </c>
      <c r="I1933">
        <v>1</v>
      </c>
      <c r="J1933">
        <v>1</v>
      </c>
      <c r="K1933">
        <v>7</v>
      </c>
      <c r="L1933">
        <v>6</v>
      </c>
      <c r="M1933">
        <v>9</v>
      </c>
      <c r="N1933">
        <v>5</v>
      </c>
      <c r="O1933">
        <v>4</v>
      </c>
      <c r="P1933">
        <v>2</v>
      </c>
      <c r="Q1933">
        <v>1</v>
      </c>
      <c r="R1933">
        <v>1</v>
      </c>
      <c r="S1933">
        <v>0</v>
      </c>
      <c r="T1933">
        <v>0</v>
      </c>
      <c r="U1933">
        <v>35</v>
      </c>
      <c r="V1933">
        <v>2</v>
      </c>
      <c r="W1933">
        <v>0</v>
      </c>
      <c r="X1933">
        <v>26</v>
      </c>
      <c r="Y1933">
        <v>8</v>
      </c>
      <c r="Z1933">
        <v>2</v>
      </c>
      <c r="AA1933">
        <v>1</v>
      </c>
      <c r="AB1933">
        <v>0</v>
      </c>
      <c r="AC1933">
        <v>1</v>
      </c>
      <c r="AD1933">
        <v>0</v>
      </c>
      <c r="AE1933">
        <v>36</v>
      </c>
      <c r="AF1933">
        <v>0</v>
      </c>
      <c r="AG1933">
        <v>37</v>
      </c>
      <c r="AH1933">
        <v>0</v>
      </c>
      <c r="AI1933">
        <v>0</v>
      </c>
      <c r="AJ1933">
        <v>0</v>
      </c>
      <c r="AK1933">
        <v>1</v>
      </c>
      <c r="AL1933">
        <v>36</v>
      </c>
      <c r="AM1933">
        <v>0</v>
      </c>
      <c r="AN1933">
        <v>37</v>
      </c>
      <c r="AO1933">
        <v>0.97297297297297303</v>
      </c>
      <c r="AP1933">
        <v>2.7027027027027029E-2</v>
      </c>
      <c r="AQ1933">
        <v>0</v>
      </c>
      <c r="AR1933">
        <v>2.7027027027027029E-2</v>
      </c>
      <c r="AS1933">
        <v>2.7027027027027029E-2</v>
      </c>
      <c r="AT1933">
        <v>0.1891891891891892</v>
      </c>
      <c r="AU1933">
        <v>0.1621621621621622</v>
      </c>
      <c r="AV1933">
        <v>0.24324324324324331</v>
      </c>
      <c r="AW1933">
        <v>0.13513513513513509</v>
      </c>
      <c r="AX1933">
        <v>0.1081081081081081</v>
      </c>
      <c r="AY1933">
        <v>5.4054054054054057E-2</v>
      </c>
      <c r="AZ1933">
        <v>2.7027027027027029E-2</v>
      </c>
      <c r="BA1933">
        <v>0</v>
      </c>
      <c r="BB1933">
        <v>2.7027027027027029E-2</v>
      </c>
      <c r="BC1933">
        <v>0</v>
      </c>
      <c r="BD1933">
        <v>0.94594594594594594</v>
      </c>
      <c r="BE1933">
        <v>5.4054054054054057E-2</v>
      </c>
      <c r="BF1933">
        <v>0</v>
      </c>
      <c r="BG1933">
        <v>0.70270270270270274</v>
      </c>
      <c r="BH1933">
        <v>0.2162162162162162</v>
      </c>
      <c r="BI1933">
        <v>5.4054054054054057E-2</v>
      </c>
      <c r="BJ1933">
        <v>2.7027027027027029E-2</v>
      </c>
      <c r="BK1933">
        <v>0</v>
      </c>
      <c r="BL1933">
        <v>2.7027027027027029E-2</v>
      </c>
      <c r="BM1933">
        <v>0</v>
      </c>
      <c r="BN1933">
        <v>0.97297297297297303</v>
      </c>
      <c r="BO1933">
        <v>0</v>
      </c>
      <c r="BP1933">
        <v>1</v>
      </c>
      <c r="BQ1933">
        <v>0</v>
      </c>
      <c r="BR1933">
        <v>0</v>
      </c>
      <c r="BS1933">
        <v>0</v>
      </c>
      <c r="BT1933">
        <v>2.7027027027027029E-2</v>
      </c>
      <c r="BU1933">
        <v>0.97297297297297303</v>
      </c>
      <c r="BV1933">
        <v>0</v>
      </c>
      <c r="BW1933">
        <v>1</v>
      </c>
      <c r="BX1933" t="s">
        <v>3222</v>
      </c>
      <c r="BY1933">
        <v>680</v>
      </c>
      <c r="BZ1933">
        <v>5.4411764705882347E-2</v>
      </c>
      <c r="CA1933">
        <v>0</v>
      </c>
    </row>
    <row r="1934" spans="1:79" customFormat="1" x14ac:dyDescent="0.25">
      <c r="A1934" t="s">
        <v>3226</v>
      </c>
      <c r="B1934" t="s">
        <v>356</v>
      </c>
      <c r="C1934" t="s">
        <v>124</v>
      </c>
      <c r="D1934" t="s">
        <v>953</v>
      </c>
      <c r="E1934">
        <v>2023</v>
      </c>
      <c r="F1934">
        <v>128</v>
      </c>
      <c r="G1934">
        <v>14</v>
      </c>
      <c r="H1934">
        <v>0</v>
      </c>
      <c r="I1934">
        <v>1</v>
      </c>
      <c r="J1934">
        <v>15</v>
      </c>
      <c r="K1934">
        <v>21</v>
      </c>
      <c r="L1934">
        <v>24</v>
      </c>
      <c r="M1934">
        <v>19</v>
      </c>
      <c r="N1934">
        <v>27</v>
      </c>
      <c r="O1934">
        <v>17</v>
      </c>
      <c r="P1934">
        <v>10</v>
      </c>
      <c r="Q1934">
        <v>7</v>
      </c>
      <c r="R1934">
        <v>1</v>
      </c>
      <c r="S1934">
        <v>0</v>
      </c>
      <c r="T1934">
        <v>0</v>
      </c>
      <c r="U1934">
        <v>136</v>
      </c>
      <c r="V1934">
        <v>5</v>
      </c>
      <c r="W1934">
        <v>1</v>
      </c>
      <c r="X1934">
        <v>84</v>
      </c>
      <c r="Y1934">
        <v>44</v>
      </c>
      <c r="Z1934">
        <v>14</v>
      </c>
      <c r="AA1934">
        <v>0</v>
      </c>
      <c r="AB1934">
        <v>4</v>
      </c>
      <c r="AC1934">
        <v>5</v>
      </c>
      <c r="AD1934">
        <v>0</v>
      </c>
      <c r="AE1934">
        <v>133</v>
      </c>
      <c r="AF1934">
        <v>11</v>
      </c>
      <c r="AG1934">
        <v>109</v>
      </c>
      <c r="AH1934">
        <v>21</v>
      </c>
      <c r="AI1934">
        <v>1</v>
      </c>
      <c r="AJ1934">
        <v>0</v>
      </c>
      <c r="AK1934">
        <v>21</v>
      </c>
      <c r="AL1934">
        <v>121</v>
      </c>
      <c r="AM1934">
        <v>0</v>
      </c>
      <c r="AN1934">
        <v>142</v>
      </c>
      <c r="AO1934">
        <v>0.90140845070422537</v>
      </c>
      <c r="AP1934">
        <v>9.8591549295774641E-2</v>
      </c>
      <c r="AQ1934">
        <v>0</v>
      </c>
      <c r="AR1934">
        <v>7.0422535211267607E-3</v>
      </c>
      <c r="AS1934">
        <v>0.10563380281690141</v>
      </c>
      <c r="AT1934">
        <v>0.147887323943662</v>
      </c>
      <c r="AU1934">
        <v>0.16901408450704231</v>
      </c>
      <c r="AV1934">
        <v>0.13380281690140841</v>
      </c>
      <c r="AW1934">
        <v>0.1901408450704225</v>
      </c>
      <c r="AX1934">
        <v>0.11971830985915489</v>
      </c>
      <c r="AY1934">
        <v>7.0422535211267609E-2</v>
      </c>
      <c r="AZ1934">
        <v>4.9295774647887321E-2</v>
      </c>
      <c r="BA1934">
        <v>0</v>
      </c>
      <c r="BB1934">
        <v>7.0422535211267607E-3</v>
      </c>
      <c r="BC1934">
        <v>0</v>
      </c>
      <c r="BD1934">
        <v>0.95774647887323938</v>
      </c>
      <c r="BE1934">
        <v>3.5211267605633798E-2</v>
      </c>
      <c r="BF1934">
        <v>7.0422535211267607E-3</v>
      </c>
      <c r="BG1934">
        <v>0.59154929577464788</v>
      </c>
      <c r="BH1934">
        <v>0.30985915492957739</v>
      </c>
      <c r="BI1934">
        <v>9.8591549295774641E-2</v>
      </c>
      <c r="BJ1934">
        <v>0</v>
      </c>
      <c r="BK1934">
        <v>2.8169014084507039E-2</v>
      </c>
      <c r="BL1934">
        <v>3.5211267605633798E-2</v>
      </c>
      <c r="BM1934">
        <v>0</v>
      </c>
      <c r="BN1934">
        <v>0.93661971830985913</v>
      </c>
      <c r="BO1934">
        <v>7.746478873239436E-2</v>
      </c>
      <c r="BP1934">
        <v>0.76760563380281688</v>
      </c>
      <c r="BQ1934">
        <v>0.147887323943662</v>
      </c>
      <c r="BR1934">
        <v>7.0422535211267607E-3</v>
      </c>
      <c r="BS1934">
        <v>0</v>
      </c>
      <c r="BT1934">
        <v>0.147887323943662</v>
      </c>
      <c r="BU1934">
        <v>0.852112676056338</v>
      </c>
      <c r="BV1934">
        <v>0</v>
      </c>
      <c r="BW1934">
        <v>1</v>
      </c>
      <c r="BX1934" t="s">
        <v>3222</v>
      </c>
      <c r="BY1934">
        <v>680</v>
      </c>
      <c r="BZ1934">
        <v>0.20882352941176471</v>
      </c>
      <c r="CA1934">
        <v>0</v>
      </c>
    </row>
    <row r="1935" spans="1:79" customFormat="1" x14ac:dyDescent="0.25">
      <c r="A1935" t="s">
        <v>3227</v>
      </c>
      <c r="B1935" t="s">
        <v>356</v>
      </c>
      <c r="C1935" t="s">
        <v>123</v>
      </c>
      <c r="D1935" t="s">
        <v>44</v>
      </c>
      <c r="E1935">
        <v>2023</v>
      </c>
      <c r="F1935">
        <v>771</v>
      </c>
      <c r="G1935">
        <v>87</v>
      </c>
      <c r="H1935">
        <v>0</v>
      </c>
      <c r="I1935">
        <v>13</v>
      </c>
      <c r="J1935">
        <v>137</v>
      </c>
      <c r="K1935">
        <v>211</v>
      </c>
      <c r="L1935">
        <v>176</v>
      </c>
      <c r="M1935">
        <v>135</v>
      </c>
      <c r="N1935">
        <v>78</v>
      </c>
      <c r="O1935">
        <v>47</v>
      </c>
      <c r="P1935">
        <v>34</v>
      </c>
      <c r="Q1935">
        <v>22</v>
      </c>
      <c r="R1935">
        <v>5</v>
      </c>
      <c r="S1935">
        <v>0</v>
      </c>
      <c r="T1935">
        <v>0</v>
      </c>
      <c r="U1935">
        <v>795</v>
      </c>
      <c r="V1935">
        <v>57</v>
      </c>
      <c r="W1935">
        <v>6</v>
      </c>
      <c r="X1935">
        <v>578</v>
      </c>
      <c r="Y1935">
        <v>216</v>
      </c>
      <c r="Z1935">
        <v>63</v>
      </c>
      <c r="AA1935">
        <v>1</v>
      </c>
      <c r="AB1935">
        <v>6</v>
      </c>
      <c r="AC1935">
        <v>8</v>
      </c>
      <c r="AD1935">
        <v>9</v>
      </c>
      <c r="AE1935">
        <v>835</v>
      </c>
      <c r="AF1935">
        <v>14</v>
      </c>
      <c r="AG1935">
        <v>764</v>
      </c>
      <c r="AH1935">
        <v>10</v>
      </c>
      <c r="AI1935">
        <v>1</v>
      </c>
      <c r="AJ1935">
        <v>69</v>
      </c>
      <c r="AK1935">
        <v>76</v>
      </c>
      <c r="AL1935">
        <v>780</v>
      </c>
      <c r="AM1935">
        <v>2</v>
      </c>
      <c r="AN1935">
        <v>858</v>
      </c>
      <c r="AO1935">
        <v>0.89860139860139865</v>
      </c>
      <c r="AP1935">
        <v>0.10139860139860141</v>
      </c>
      <c r="AQ1935">
        <v>0</v>
      </c>
      <c r="AR1935">
        <v>1.515151515151515E-2</v>
      </c>
      <c r="AS1935">
        <v>0.15967365967365971</v>
      </c>
      <c r="AT1935">
        <v>0.24592074592074589</v>
      </c>
      <c r="AU1935">
        <v>0.20512820512820509</v>
      </c>
      <c r="AV1935">
        <v>0.15734265734265729</v>
      </c>
      <c r="AW1935">
        <v>9.0909090909090912E-2</v>
      </c>
      <c r="AX1935">
        <v>5.4778554778554783E-2</v>
      </c>
      <c r="AY1935">
        <v>3.9627039627039617E-2</v>
      </c>
      <c r="AZ1935">
        <v>2.564102564102564E-2</v>
      </c>
      <c r="BA1935">
        <v>0</v>
      </c>
      <c r="BB1935">
        <v>5.8275058275058279E-3</v>
      </c>
      <c r="BC1935">
        <v>0</v>
      </c>
      <c r="BD1935">
        <v>0.92657342657342656</v>
      </c>
      <c r="BE1935">
        <v>6.6433566433566432E-2</v>
      </c>
      <c r="BF1935">
        <v>6.993006993006993E-3</v>
      </c>
      <c r="BG1935">
        <v>0.67365967365967361</v>
      </c>
      <c r="BH1935">
        <v>0.25174825174825177</v>
      </c>
      <c r="BI1935">
        <v>7.3426573426573424E-2</v>
      </c>
      <c r="BJ1935">
        <v>1.1655011655011659E-3</v>
      </c>
      <c r="BK1935">
        <v>6.993006993006993E-3</v>
      </c>
      <c r="BL1935">
        <v>9.324009324009324E-3</v>
      </c>
      <c r="BM1935">
        <v>1.048951048951049E-2</v>
      </c>
      <c r="BN1935">
        <v>0.97319347319347316</v>
      </c>
      <c r="BO1935">
        <v>1.631701631701632E-2</v>
      </c>
      <c r="BP1935">
        <v>0.89044289044289049</v>
      </c>
      <c r="BQ1935">
        <v>1.1655011655011659E-2</v>
      </c>
      <c r="BR1935">
        <v>1.1655011655011659E-3</v>
      </c>
      <c r="BS1935">
        <v>8.0419580419580416E-2</v>
      </c>
      <c r="BT1935">
        <v>8.8578088578088576E-2</v>
      </c>
      <c r="BU1935">
        <v>0.90909090909090906</v>
      </c>
      <c r="BV1935">
        <v>2.331002331002331E-3</v>
      </c>
      <c r="BW1935">
        <v>1</v>
      </c>
      <c r="BX1935" t="s">
        <v>3228</v>
      </c>
      <c r="BY1935">
        <v>858</v>
      </c>
      <c r="BZ1935">
        <v>1</v>
      </c>
      <c r="CA1935">
        <v>0</v>
      </c>
    </row>
    <row r="1936" spans="1:79" customFormat="1" x14ac:dyDescent="0.25">
      <c r="A1936" t="s">
        <v>3229</v>
      </c>
      <c r="B1936" t="s">
        <v>356</v>
      </c>
      <c r="C1936" t="s">
        <v>123</v>
      </c>
      <c r="D1936" t="s">
        <v>947</v>
      </c>
      <c r="E1936">
        <v>2023</v>
      </c>
      <c r="F1936">
        <v>447</v>
      </c>
      <c r="G1936">
        <v>49</v>
      </c>
      <c r="H1936">
        <v>0</v>
      </c>
      <c r="I1936">
        <v>10</v>
      </c>
      <c r="J1936">
        <v>95</v>
      </c>
      <c r="K1936">
        <v>130</v>
      </c>
      <c r="L1936">
        <v>102</v>
      </c>
      <c r="M1936">
        <v>75</v>
      </c>
      <c r="N1936">
        <v>28</v>
      </c>
      <c r="O1936">
        <v>25</v>
      </c>
      <c r="P1936">
        <v>18</v>
      </c>
      <c r="Q1936">
        <v>11</v>
      </c>
      <c r="R1936">
        <v>2</v>
      </c>
      <c r="S1936">
        <v>0</v>
      </c>
      <c r="T1936">
        <v>0</v>
      </c>
      <c r="U1936">
        <v>464</v>
      </c>
      <c r="V1936">
        <v>30</v>
      </c>
      <c r="W1936">
        <v>2</v>
      </c>
      <c r="X1936">
        <v>330</v>
      </c>
      <c r="Y1936">
        <v>130</v>
      </c>
      <c r="Z1936">
        <v>36</v>
      </c>
      <c r="AA1936">
        <v>0</v>
      </c>
      <c r="AB1936">
        <v>1</v>
      </c>
      <c r="AC1936">
        <v>3</v>
      </c>
      <c r="AD1936">
        <v>0</v>
      </c>
      <c r="AE1936">
        <v>492</v>
      </c>
      <c r="AF1936">
        <v>0</v>
      </c>
      <c r="AG1936">
        <v>456</v>
      </c>
      <c r="AH1936">
        <v>1</v>
      </c>
      <c r="AI1936">
        <v>0</v>
      </c>
      <c r="AJ1936">
        <v>39</v>
      </c>
      <c r="AK1936">
        <v>55</v>
      </c>
      <c r="AL1936">
        <v>440</v>
      </c>
      <c r="AM1936">
        <v>1</v>
      </c>
      <c r="AN1936">
        <v>496</v>
      </c>
      <c r="AO1936">
        <v>0.90120967741935487</v>
      </c>
      <c r="AP1936">
        <v>9.8790322580645157E-2</v>
      </c>
      <c r="AQ1936">
        <v>0</v>
      </c>
      <c r="AR1936">
        <v>2.0161290322580641E-2</v>
      </c>
      <c r="AS1936">
        <v>0.1915322580645161</v>
      </c>
      <c r="AT1936">
        <v>0.26209677419354838</v>
      </c>
      <c r="AU1936">
        <v>0.20564516129032259</v>
      </c>
      <c r="AV1936">
        <v>0.15120967741935479</v>
      </c>
      <c r="AW1936">
        <v>5.6451612903225798E-2</v>
      </c>
      <c r="AX1936">
        <v>5.040322580645161E-2</v>
      </c>
      <c r="AY1936">
        <v>3.6290322580645157E-2</v>
      </c>
      <c r="AZ1936">
        <v>2.2177419354838711E-2</v>
      </c>
      <c r="BA1936">
        <v>0</v>
      </c>
      <c r="BB1936">
        <v>4.0322580645161289E-3</v>
      </c>
      <c r="BC1936">
        <v>0</v>
      </c>
      <c r="BD1936">
        <v>0.93548387096774188</v>
      </c>
      <c r="BE1936">
        <v>6.0483870967741937E-2</v>
      </c>
      <c r="BF1936">
        <v>4.0322580645161289E-3</v>
      </c>
      <c r="BG1936">
        <v>0.66532258064516125</v>
      </c>
      <c r="BH1936">
        <v>0.26209677419354838</v>
      </c>
      <c r="BI1936">
        <v>7.2580645161290328E-2</v>
      </c>
      <c r="BJ1936">
        <v>0</v>
      </c>
      <c r="BK1936">
        <v>2.016129032258064E-3</v>
      </c>
      <c r="BL1936">
        <v>6.0483870967741934E-3</v>
      </c>
      <c r="BM1936">
        <v>0</v>
      </c>
      <c r="BN1936">
        <v>0.99193548387096775</v>
      </c>
      <c r="BO1936">
        <v>0</v>
      </c>
      <c r="BP1936">
        <v>0.91935483870967738</v>
      </c>
      <c r="BQ1936">
        <v>2.016129032258064E-3</v>
      </c>
      <c r="BR1936">
        <v>0</v>
      </c>
      <c r="BS1936">
        <v>7.8629032258064516E-2</v>
      </c>
      <c r="BT1936">
        <v>0.11088709677419351</v>
      </c>
      <c r="BU1936">
        <v>0.88709677419354838</v>
      </c>
      <c r="BV1936">
        <v>2.016129032258064E-3</v>
      </c>
      <c r="BW1936">
        <v>1</v>
      </c>
      <c r="BX1936" t="s">
        <v>3228</v>
      </c>
      <c r="BY1936">
        <v>858</v>
      </c>
      <c r="BZ1936">
        <v>0.57808857808857805</v>
      </c>
      <c r="CA1936">
        <v>0</v>
      </c>
    </row>
    <row r="1937" spans="1:79" customFormat="1" x14ac:dyDescent="0.25">
      <c r="A1937" t="s">
        <v>3230</v>
      </c>
      <c r="B1937" t="s">
        <v>356</v>
      </c>
      <c r="C1937" t="s">
        <v>123</v>
      </c>
      <c r="D1937" t="s">
        <v>949</v>
      </c>
      <c r="E1937">
        <v>2023</v>
      </c>
      <c r="F1937">
        <v>149</v>
      </c>
      <c r="G1937">
        <v>15</v>
      </c>
      <c r="H1937">
        <v>0</v>
      </c>
      <c r="I1937">
        <v>2</v>
      </c>
      <c r="J1937">
        <v>20</v>
      </c>
      <c r="K1937">
        <v>35</v>
      </c>
      <c r="L1937">
        <v>39</v>
      </c>
      <c r="M1937">
        <v>25</v>
      </c>
      <c r="N1937">
        <v>23</v>
      </c>
      <c r="O1937">
        <v>9</v>
      </c>
      <c r="P1937">
        <v>8</v>
      </c>
      <c r="Q1937">
        <v>3</v>
      </c>
      <c r="R1937">
        <v>0</v>
      </c>
      <c r="S1937">
        <v>0</v>
      </c>
      <c r="T1937">
        <v>0</v>
      </c>
      <c r="U1937">
        <v>145</v>
      </c>
      <c r="V1937">
        <v>18</v>
      </c>
      <c r="W1937">
        <v>1</v>
      </c>
      <c r="X1937">
        <v>127</v>
      </c>
      <c r="Y1937">
        <v>32</v>
      </c>
      <c r="Z1937">
        <v>5</v>
      </c>
      <c r="AA1937">
        <v>0</v>
      </c>
      <c r="AB1937">
        <v>0</v>
      </c>
      <c r="AC1937">
        <v>4</v>
      </c>
      <c r="AD1937">
        <v>0</v>
      </c>
      <c r="AE1937">
        <v>160</v>
      </c>
      <c r="AF1937">
        <v>0</v>
      </c>
      <c r="AG1937">
        <v>162</v>
      </c>
      <c r="AH1937">
        <v>0</v>
      </c>
      <c r="AI1937">
        <v>0</v>
      </c>
      <c r="AJ1937">
        <v>2</v>
      </c>
      <c r="AK1937">
        <v>2</v>
      </c>
      <c r="AL1937">
        <v>162</v>
      </c>
      <c r="AM1937">
        <v>0</v>
      </c>
      <c r="AN1937">
        <v>164</v>
      </c>
      <c r="AO1937">
        <v>0.90853658536585369</v>
      </c>
      <c r="AP1937">
        <v>9.1463414634146339E-2</v>
      </c>
      <c r="AQ1937">
        <v>0</v>
      </c>
      <c r="AR1937">
        <v>1.2195121951219509E-2</v>
      </c>
      <c r="AS1937">
        <v>0.12195121951219511</v>
      </c>
      <c r="AT1937">
        <v>0.21341463414634149</v>
      </c>
      <c r="AU1937">
        <v>0.2378048780487805</v>
      </c>
      <c r="AV1937">
        <v>0.1524390243902439</v>
      </c>
      <c r="AW1937">
        <v>0.1402439024390244</v>
      </c>
      <c r="AX1937">
        <v>5.4878048780487812E-2</v>
      </c>
      <c r="AY1937">
        <v>4.878048780487805E-2</v>
      </c>
      <c r="AZ1937">
        <v>1.8292682926829271E-2</v>
      </c>
      <c r="BA1937">
        <v>0</v>
      </c>
      <c r="BB1937">
        <v>0</v>
      </c>
      <c r="BC1937">
        <v>0</v>
      </c>
      <c r="BD1937">
        <v>0.88414634146341464</v>
      </c>
      <c r="BE1937">
        <v>0.1097560975609756</v>
      </c>
      <c r="BF1937">
        <v>6.0975609756097563E-3</v>
      </c>
      <c r="BG1937">
        <v>0.77439024390243905</v>
      </c>
      <c r="BH1937">
        <v>0.1951219512195122</v>
      </c>
      <c r="BI1937">
        <v>3.048780487804878E-2</v>
      </c>
      <c r="BJ1937">
        <v>0</v>
      </c>
      <c r="BK1937">
        <v>0</v>
      </c>
      <c r="BL1937">
        <v>2.4390243902439029E-2</v>
      </c>
      <c r="BM1937">
        <v>0</v>
      </c>
      <c r="BN1937">
        <v>0.97560975609756095</v>
      </c>
      <c r="BO1937">
        <v>0</v>
      </c>
      <c r="BP1937">
        <v>0.98780487804878048</v>
      </c>
      <c r="BQ1937">
        <v>0</v>
      </c>
      <c r="BR1937">
        <v>0</v>
      </c>
      <c r="BS1937">
        <v>1.2195121951219509E-2</v>
      </c>
      <c r="BT1937">
        <v>1.2195121951219509E-2</v>
      </c>
      <c r="BU1937">
        <v>0.98780487804878048</v>
      </c>
      <c r="BV1937">
        <v>0</v>
      </c>
      <c r="BW1937">
        <v>1</v>
      </c>
      <c r="BX1937" t="s">
        <v>3228</v>
      </c>
      <c r="BY1937">
        <v>858</v>
      </c>
      <c r="BZ1937">
        <v>0.19114219114219111</v>
      </c>
      <c r="CA1937">
        <v>0</v>
      </c>
    </row>
    <row r="1938" spans="1:79" customFormat="1" x14ac:dyDescent="0.25">
      <c r="A1938" t="s">
        <v>3231</v>
      </c>
      <c r="B1938" t="s">
        <v>356</v>
      </c>
      <c r="C1938" t="s">
        <v>123</v>
      </c>
      <c r="D1938" t="s">
        <v>951</v>
      </c>
      <c r="E1938">
        <v>2023</v>
      </c>
      <c r="F1938">
        <v>7</v>
      </c>
      <c r="G1938">
        <v>3</v>
      </c>
      <c r="H1938">
        <v>0</v>
      </c>
      <c r="I1938">
        <v>0</v>
      </c>
      <c r="J1938">
        <v>0</v>
      </c>
      <c r="K1938">
        <v>2</v>
      </c>
      <c r="L1938">
        <v>0</v>
      </c>
      <c r="M1938">
        <v>2</v>
      </c>
      <c r="N1938">
        <v>3</v>
      </c>
      <c r="O1938">
        <v>1</v>
      </c>
      <c r="P1938">
        <v>1</v>
      </c>
      <c r="Q1938">
        <v>1</v>
      </c>
      <c r="R1938">
        <v>0</v>
      </c>
      <c r="S1938">
        <v>0</v>
      </c>
      <c r="T1938">
        <v>0</v>
      </c>
      <c r="U1938">
        <v>10</v>
      </c>
      <c r="V1938">
        <v>0</v>
      </c>
      <c r="W1938">
        <v>0</v>
      </c>
      <c r="X1938">
        <v>8</v>
      </c>
      <c r="Y1938">
        <v>2</v>
      </c>
      <c r="Z1938">
        <v>0</v>
      </c>
      <c r="AA1938">
        <v>0</v>
      </c>
      <c r="AB1938">
        <v>0</v>
      </c>
      <c r="AC1938">
        <v>0</v>
      </c>
      <c r="AD1938">
        <v>0</v>
      </c>
      <c r="AE1938">
        <v>10</v>
      </c>
      <c r="AF1938">
        <v>0</v>
      </c>
      <c r="AG1938">
        <v>10</v>
      </c>
      <c r="AH1938">
        <v>0</v>
      </c>
      <c r="AI1938">
        <v>0</v>
      </c>
      <c r="AJ1938">
        <v>0</v>
      </c>
      <c r="AK1938">
        <v>1</v>
      </c>
      <c r="AL1938">
        <v>9</v>
      </c>
      <c r="AM1938">
        <v>0</v>
      </c>
      <c r="AN1938">
        <v>10</v>
      </c>
      <c r="AO1938">
        <v>0.7</v>
      </c>
      <c r="AP1938">
        <v>0.3</v>
      </c>
      <c r="AQ1938">
        <v>0</v>
      </c>
      <c r="AR1938">
        <v>0</v>
      </c>
      <c r="AS1938">
        <v>0</v>
      </c>
      <c r="AT1938">
        <v>0.2</v>
      </c>
      <c r="AU1938">
        <v>0</v>
      </c>
      <c r="AV1938">
        <v>0.2</v>
      </c>
      <c r="AW1938">
        <v>0.3</v>
      </c>
      <c r="AX1938">
        <v>0.1</v>
      </c>
      <c r="AY1938">
        <v>0.1</v>
      </c>
      <c r="AZ1938">
        <v>0.1</v>
      </c>
      <c r="BA1938">
        <v>0</v>
      </c>
      <c r="BB1938">
        <v>0</v>
      </c>
      <c r="BC1938">
        <v>0</v>
      </c>
      <c r="BD1938">
        <v>1</v>
      </c>
      <c r="BE1938">
        <v>0</v>
      </c>
      <c r="BF1938">
        <v>0</v>
      </c>
      <c r="BG1938">
        <v>0.8</v>
      </c>
      <c r="BH1938">
        <v>0.2</v>
      </c>
      <c r="BI1938">
        <v>0</v>
      </c>
      <c r="BJ1938">
        <v>0</v>
      </c>
      <c r="BK1938">
        <v>0</v>
      </c>
      <c r="BL1938">
        <v>0</v>
      </c>
      <c r="BM1938">
        <v>0</v>
      </c>
      <c r="BN1938">
        <v>1</v>
      </c>
      <c r="BO1938">
        <v>0</v>
      </c>
      <c r="BP1938">
        <v>1</v>
      </c>
      <c r="BQ1938">
        <v>0</v>
      </c>
      <c r="BR1938">
        <v>0</v>
      </c>
      <c r="BS1938">
        <v>0</v>
      </c>
      <c r="BT1938">
        <v>0.1</v>
      </c>
      <c r="BU1938">
        <v>0.9</v>
      </c>
      <c r="BV1938">
        <v>0</v>
      </c>
      <c r="BW1938">
        <v>1</v>
      </c>
      <c r="BX1938" t="s">
        <v>3228</v>
      </c>
      <c r="BY1938">
        <v>858</v>
      </c>
      <c r="BZ1938">
        <v>1.1655011655011659E-2</v>
      </c>
      <c r="CA1938">
        <v>0</v>
      </c>
    </row>
    <row r="1939" spans="1:79" customFormat="1" x14ac:dyDescent="0.25">
      <c r="A1939" t="s">
        <v>3232</v>
      </c>
      <c r="B1939" t="s">
        <v>356</v>
      </c>
      <c r="C1939" t="s">
        <v>123</v>
      </c>
      <c r="D1939" t="s">
        <v>953</v>
      </c>
      <c r="E1939">
        <v>2023</v>
      </c>
      <c r="F1939">
        <v>153</v>
      </c>
      <c r="G1939">
        <v>18</v>
      </c>
      <c r="H1939">
        <v>0</v>
      </c>
      <c r="I1939">
        <v>0</v>
      </c>
      <c r="J1939">
        <v>18</v>
      </c>
      <c r="K1939">
        <v>36</v>
      </c>
      <c r="L1939">
        <v>34</v>
      </c>
      <c r="M1939">
        <v>31</v>
      </c>
      <c r="N1939">
        <v>23</v>
      </c>
      <c r="O1939">
        <v>12</v>
      </c>
      <c r="P1939">
        <v>7</v>
      </c>
      <c r="Q1939">
        <v>7</v>
      </c>
      <c r="R1939">
        <v>3</v>
      </c>
      <c r="S1939">
        <v>0</v>
      </c>
      <c r="T1939">
        <v>0</v>
      </c>
      <c r="U1939">
        <v>161</v>
      </c>
      <c r="V1939">
        <v>8</v>
      </c>
      <c r="W1939">
        <v>2</v>
      </c>
      <c r="X1939">
        <v>108</v>
      </c>
      <c r="Y1939">
        <v>47</v>
      </c>
      <c r="Z1939">
        <v>16</v>
      </c>
      <c r="AA1939">
        <v>0</v>
      </c>
      <c r="AB1939">
        <v>5</v>
      </c>
      <c r="AC1939">
        <v>0</v>
      </c>
      <c r="AD1939">
        <v>0</v>
      </c>
      <c r="AE1939">
        <v>166</v>
      </c>
      <c r="AF1939">
        <v>14</v>
      </c>
      <c r="AG1939">
        <v>131</v>
      </c>
      <c r="AH1939">
        <v>9</v>
      </c>
      <c r="AI1939">
        <v>1</v>
      </c>
      <c r="AJ1939">
        <v>16</v>
      </c>
      <c r="AK1939">
        <v>18</v>
      </c>
      <c r="AL1939">
        <v>152</v>
      </c>
      <c r="AM1939">
        <v>1</v>
      </c>
      <c r="AN1939">
        <v>171</v>
      </c>
      <c r="AO1939">
        <v>0.89473684210526316</v>
      </c>
      <c r="AP1939">
        <v>0.10526315789473679</v>
      </c>
      <c r="AQ1939">
        <v>0</v>
      </c>
      <c r="AR1939">
        <v>0</v>
      </c>
      <c r="AS1939">
        <v>0.10526315789473679</v>
      </c>
      <c r="AT1939">
        <v>0.2105263157894737</v>
      </c>
      <c r="AU1939">
        <v>0.19883040935672511</v>
      </c>
      <c r="AV1939">
        <v>0.1812865497076023</v>
      </c>
      <c r="AW1939">
        <v>0.13450292397660821</v>
      </c>
      <c r="AX1939">
        <v>7.0175438596491224E-2</v>
      </c>
      <c r="AY1939">
        <v>4.0935672514619881E-2</v>
      </c>
      <c r="AZ1939">
        <v>4.0935672514619881E-2</v>
      </c>
      <c r="BA1939">
        <v>0</v>
      </c>
      <c r="BB1939">
        <v>1.754385964912281E-2</v>
      </c>
      <c r="BC1939">
        <v>0</v>
      </c>
      <c r="BD1939">
        <v>0.94152046783625731</v>
      </c>
      <c r="BE1939">
        <v>4.6783625730994149E-2</v>
      </c>
      <c r="BF1939">
        <v>1.1695906432748541E-2</v>
      </c>
      <c r="BG1939">
        <v>0.63157894736842102</v>
      </c>
      <c r="BH1939">
        <v>0.27485380116959057</v>
      </c>
      <c r="BI1939">
        <v>9.3567251461988299E-2</v>
      </c>
      <c r="BJ1939">
        <v>0</v>
      </c>
      <c r="BK1939">
        <v>2.923976608187134E-2</v>
      </c>
      <c r="BL1939">
        <v>0</v>
      </c>
      <c r="BM1939">
        <v>0</v>
      </c>
      <c r="BN1939">
        <v>0.9707602339181286</v>
      </c>
      <c r="BO1939">
        <v>8.1871345029239762E-2</v>
      </c>
      <c r="BP1939">
        <v>0.76608187134502925</v>
      </c>
      <c r="BQ1939">
        <v>5.2631578947368418E-2</v>
      </c>
      <c r="BR1939">
        <v>5.8479532163742687E-3</v>
      </c>
      <c r="BS1939">
        <v>9.3567251461988299E-2</v>
      </c>
      <c r="BT1939">
        <v>0.10526315789473679</v>
      </c>
      <c r="BU1939">
        <v>0.88888888888888884</v>
      </c>
      <c r="BV1939">
        <v>5.8479532163742687E-3</v>
      </c>
      <c r="BW1939">
        <v>1</v>
      </c>
      <c r="BX1939" t="s">
        <v>3228</v>
      </c>
      <c r="BY1939">
        <v>858</v>
      </c>
      <c r="BZ1939">
        <v>0.1993006993006993</v>
      </c>
      <c r="CA1939">
        <v>0</v>
      </c>
    </row>
    <row r="1940" spans="1:79" customFormat="1" x14ac:dyDescent="0.25">
      <c r="A1940" t="s">
        <v>3233</v>
      </c>
      <c r="B1940" t="s">
        <v>356</v>
      </c>
      <c r="C1940" t="s">
        <v>123</v>
      </c>
      <c r="D1940" t="s">
        <v>961</v>
      </c>
      <c r="E1940">
        <v>2023</v>
      </c>
      <c r="F1940">
        <v>15</v>
      </c>
      <c r="G1940">
        <v>2</v>
      </c>
      <c r="H1940">
        <v>0</v>
      </c>
      <c r="I1940">
        <v>1</v>
      </c>
      <c r="J1940">
        <v>4</v>
      </c>
      <c r="K1940">
        <v>8</v>
      </c>
      <c r="L1940">
        <v>1</v>
      </c>
      <c r="M1940">
        <v>2</v>
      </c>
      <c r="N1940">
        <v>1</v>
      </c>
      <c r="O1940">
        <v>0</v>
      </c>
      <c r="P1940">
        <v>0</v>
      </c>
      <c r="Q1940">
        <v>0</v>
      </c>
      <c r="R1940">
        <v>0</v>
      </c>
      <c r="S1940">
        <v>0</v>
      </c>
      <c r="T1940">
        <v>0</v>
      </c>
      <c r="U1940">
        <v>15</v>
      </c>
      <c r="V1940">
        <v>1</v>
      </c>
      <c r="W1940">
        <v>1</v>
      </c>
      <c r="X1940">
        <v>5</v>
      </c>
      <c r="Y1940">
        <v>5</v>
      </c>
      <c r="Z1940">
        <v>6</v>
      </c>
      <c r="AA1940">
        <v>1</v>
      </c>
      <c r="AB1940">
        <v>0</v>
      </c>
      <c r="AC1940">
        <v>1</v>
      </c>
      <c r="AD1940">
        <v>9</v>
      </c>
      <c r="AE1940">
        <v>7</v>
      </c>
      <c r="AF1940">
        <v>0</v>
      </c>
      <c r="AG1940">
        <v>5</v>
      </c>
      <c r="AH1940">
        <v>0</v>
      </c>
      <c r="AI1940">
        <v>0</v>
      </c>
      <c r="AJ1940">
        <v>12</v>
      </c>
      <c r="AK1940">
        <v>0</v>
      </c>
      <c r="AL1940">
        <v>17</v>
      </c>
      <c r="AM1940">
        <v>0</v>
      </c>
      <c r="AN1940">
        <v>17</v>
      </c>
      <c r="AO1940">
        <v>0.88235294117647056</v>
      </c>
      <c r="AP1940">
        <v>0.1176470588235294</v>
      </c>
      <c r="AQ1940">
        <v>0</v>
      </c>
      <c r="AR1940">
        <v>5.8823529411764712E-2</v>
      </c>
      <c r="AS1940">
        <v>0.23529411764705879</v>
      </c>
      <c r="AT1940">
        <v>0.47058823529411759</v>
      </c>
      <c r="AU1940">
        <v>5.8823529411764712E-2</v>
      </c>
      <c r="AV1940">
        <v>0.1176470588235294</v>
      </c>
      <c r="AW1940">
        <v>5.8823529411764712E-2</v>
      </c>
      <c r="AX1940">
        <v>0</v>
      </c>
      <c r="AY1940">
        <v>0</v>
      </c>
      <c r="AZ1940">
        <v>0</v>
      </c>
      <c r="BA1940">
        <v>0</v>
      </c>
      <c r="BB1940">
        <v>0</v>
      </c>
      <c r="BC1940">
        <v>0</v>
      </c>
      <c r="BD1940">
        <v>0.88235294117647056</v>
      </c>
      <c r="BE1940">
        <v>5.8823529411764712E-2</v>
      </c>
      <c r="BF1940">
        <v>5.8823529411764712E-2</v>
      </c>
      <c r="BG1940">
        <v>0.29411764705882348</v>
      </c>
      <c r="BH1940">
        <v>0.29411764705882348</v>
      </c>
      <c r="BI1940">
        <v>0.35294117647058831</v>
      </c>
      <c r="BJ1940">
        <v>5.8823529411764712E-2</v>
      </c>
      <c r="BK1940">
        <v>0</v>
      </c>
      <c r="BL1940">
        <v>5.8823529411764712E-2</v>
      </c>
      <c r="BM1940">
        <v>0.52941176470588236</v>
      </c>
      <c r="BN1940">
        <v>0.41176470588235292</v>
      </c>
      <c r="BO1940">
        <v>0</v>
      </c>
      <c r="BP1940">
        <v>0.29411764705882348</v>
      </c>
      <c r="BQ1940">
        <v>0</v>
      </c>
      <c r="BR1940">
        <v>0</v>
      </c>
      <c r="BS1940">
        <v>0.70588235294117652</v>
      </c>
      <c r="BT1940">
        <v>0</v>
      </c>
      <c r="BU1940">
        <v>1</v>
      </c>
      <c r="BV1940">
        <v>0</v>
      </c>
      <c r="BW1940">
        <v>1</v>
      </c>
      <c r="BX1940" t="s">
        <v>3228</v>
      </c>
      <c r="BY1940">
        <v>858</v>
      </c>
      <c r="BZ1940">
        <v>1.9813519813519809E-2</v>
      </c>
      <c r="CA1940">
        <v>0</v>
      </c>
    </row>
    <row r="1941" spans="1:79" customFormat="1" x14ac:dyDescent="0.25">
      <c r="A1941" t="s">
        <v>3234</v>
      </c>
      <c r="B1941" t="s">
        <v>356</v>
      </c>
      <c r="C1941" t="s">
        <v>376</v>
      </c>
      <c r="D1941" t="s">
        <v>44</v>
      </c>
      <c r="E1941">
        <v>2023</v>
      </c>
      <c r="F1941">
        <v>179</v>
      </c>
      <c r="G1941">
        <v>11</v>
      </c>
      <c r="H1941">
        <v>1</v>
      </c>
      <c r="I1941">
        <v>6</v>
      </c>
      <c r="J1941">
        <v>23</v>
      </c>
      <c r="K1941">
        <v>41</v>
      </c>
      <c r="L1941">
        <v>43</v>
      </c>
      <c r="M1941">
        <v>29</v>
      </c>
      <c r="N1941">
        <v>11</v>
      </c>
      <c r="O1941">
        <v>20</v>
      </c>
      <c r="P1941">
        <v>8</v>
      </c>
      <c r="Q1941">
        <v>9</v>
      </c>
      <c r="R1941">
        <v>1</v>
      </c>
      <c r="S1941">
        <v>0</v>
      </c>
      <c r="T1941">
        <v>0</v>
      </c>
      <c r="U1941">
        <v>180</v>
      </c>
      <c r="V1941">
        <v>10</v>
      </c>
      <c r="W1941">
        <v>1</v>
      </c>
      <c r="X1941">
        <v>131</v>
      </c>
      <c r="Y1941">
        <v>39</v>
      </c>
      <c r="Z1941">
        <v>20</v>
      </c>
      <c r="AA1941">
        <v>1</v>
      </c>
      <c r="AB1941">
        <v>0</v>
      </c>
      <c r="AC1941">
        <v>4</v>
      </c>
      <c r="AD1941">
        <v>1</v>
      </c>
      <c r="AE1941">
        <v>186</v>
      </c>
      <c r="AF1941">
        <v>0</v>
      </c>
      <c r="AG1941">
        <v>171</v>
      </c>
      <c r="AH1941">
        <v>1</v>
      </c>
      <c r="AI1941">
        <v>0</v>
      </c>
      <c r="AJ1941">
        <v>19</v>
      </c>
      <c r="AK1941">
        <v>57</v>
      </c>
      <c r="AL1941">
        <v>134</v>
      </c>
      <c r="AM1941">
        <v>0</v>
      </c>
      <c r="AN1941">
        <v>191</v>
      </c>
      <c r="AO1941">
        <v>0.93717277486910999</v>
      </c>
      <c r="AP1941">
        <v>5.7591623036649213E-2</v>
      </c>
      <c r="AQ1941">
        <v>5.235602094240838E-3</v>
      </c>
      <c r="AR1941">
        <v>3.1413612565445018E-2</v>
      </c>
      <c r="AS1941">
        <v>0.1204188481675393</v>
      </c>
      <c r="AT1941">
        <v>0.21465968586387429</v>
      </c>
      <c r="AU1941">
        <v>0.22513089005235601</v>
      </c>
      <c r="AV1941">
        <v>0.15183246073298429</v>
      </c>
      <c r="AW1941">
        <v>5.7591623036649213E-2</v>
      </c>
      <c r="AX1941">
        <v>0.10471204188481679</v>
      </c>
      <c r="AY1941">
        <v>4.1884816753926697E-2</v>
      </c>
      <c r="AZ1941">
        <v>4.712041884816754E-2</v>
      </c>
      <c r="BA1941">
        <v>0</v>
      </c>
      <c r="BB1941">
        <v>5.235602094240838E-3</v>
      </c>
      <c r="BC1941">
        <v>0</v>
      </c>
      <c r="BD1941">
        <v>0.94240837696335078</v>
      </c>
      <c r="BE1941">
        <v>5.2356020942408377E-2</v>
      </c>
      <c r="BF1941">
        <v>5.235602094240838E-3</v>
      </c>
      <c r="BG1941">
        <v>0.68586387434554974</v>
      </c>
      <c r="BH1941">
        <v>0.20418848167539269</v>
      </c>
      <c r="BI1941">
        <v>0.10471204188481679</v>
      </c>
      <c r="BJ1941">
        <v>5.235602094240838E-3</v>
      </c>
      <c r="BK1941">
        <v>0</v>
      </c>
      <c r="BL1941">
        <v>2.0942408376963349E-2</v>
      </c>
      <c r="BM1941">
        <v>5.235602094240838E-3</v>
      </c>
      <c r="BN1941">
        <v>0.97382198952879584</v>
      </c>
      <c r="BO1941">
        <v>0</v>
      </c>
      <c r="BP1941">
        <v>0.89528795811518325</v>
      </c>
      <c r="BQ1941">
        <v>5.235602094240838E-3</v>
      </c>
      <c r="BR1941">
        <v>0</v>
      </c>
      <c r="BS1941">
        <v>9.947643979057591E-2</v>
      </c>
      <c r="BT1941">
        <v>0.29842931937172767</v>
      </c>
      <c r="BU1941">
        <v>0.70157068062827221</v>
      </c>
      <c r="BV1941">
        <v>0</v>
      </c>
      <c r="BW1941">
        <v>1</v>
      </c>
      <c r="BX1941" t="s">
        <v>3235</v>
      </c>
      <c r="BY1941">
        <v>191</v>
      </c>
      <c r="BZ1941">
        <v>1</v>
      </c>
      <c r="CA1941">
        <v>0</v>
      </c>
    </row>
    <row r="1942" spans="1:79" customFormat="1" x14ac:dyDescent="0.25">
      <c r="A1942" t="s">
        <v>3236</v>
      </c>
      <c r="B1942" t="s">
        <v>356</v>
      </c>
      <c r="C1942" t="s">
        <v>376</v>
      </c>
      <c r="D1942" t="s">
        <v>947</v>
      </c>
      <c r="E1942">
        <v>2023</v>
      </c>
      <c r="F1942" t="s">
        <v>74</v>
      </c>
      <c r="G1942" t="s">
        <v>74</v>
      </c>
      <c r="H1942" t="s">
        <v>74</v>
      </c>
      <c r="I1942" t="s">
        <v>74</v>
      </c>
      <c r="J1942" t="s">
        <v>74</v>
      </c>
      <c r="K1942" t="s">
        <v>74</v>
      </c>
      <c r="L1942" t="s">
        <v>74</v>
      </c>
      <c r="M1942" t="s">
        <v>74</v>
      </c>
      <c r="N1942" t="s">
        <v>74</v>
      </c>
      <c r="O1942" t="s">
        <v>74</v>
      </c>
      <c r="P1942" t="s">
        <v>74</v>
      </c>
      <c r="Q1942" t="s">
        <v>74</v>
      </c>
      <c r="R1942" t="s">
        <v>74</v>
      </c>
      <c r="S1942" t="s">
        <v>74</v>
      </c>
      <c r="T1942" t="s">
        <v>74</v>
      </c>
      <c r="U1942" t="s">
        <v>74</v>
      </c>
      <c r="V1942" t="s">
        <v>74</v>
      </c>
      <c r="W1942" t="s">
        <v>74</v>
      </c>
      <c r="X1942" t="s">
        <v>74</v>
      </c>
      <c r="Y1942" t="s">
        <v>74</v>
      </c>
      <c r="Z1942" t="s">
        <v>74</v>
      </c>
      <c r="AA1942" t="s">
        <v>74</v>
      </c>
      <c r="AB1942" t="s">
        <v>74</v>
      </c>
      <c r="AC1942" t="s">
        <v>74</v>
      </c>
      <c r="AD1942" t="s">
        <v>74</v>
      </c>
      <c r="AE1942" t="s">
        <v>74</v>
      </c>
      <c r="AF1942" t="s">
        <v>74</v>
      </c>
      <c r="AG1942" t="s">
        <v>74</v>
      </c>
      <c r="AH1942" t="s">
        <v>74</v>
      </c>
      <c r="AI1942" t="s">
        <v>74</v>
      </c>
      <c r="AJ1942" t="s">
        <v>74</v>
      </c>
      <c r="AK1942" t="s">
        <v>74</v>
      </c>
      <c r="AL1942" t="s">
        <v>74</v>
      </c>
      <c r="AM1942" t="s">
        <v>74</v>
      </c>
      <c r="AN1942" t="s">
        <v>74</v>
      </c>
      <c r="AO1942" t="s">
        <v>74</v>
      </c>
      <c r="AP1942" t="s">
        <v>74</v>
      </c>
      <c r="AQ1942" t="s">
        <v>74</v>
      </c>
      <c r="AR1942" t="s">
        <v>74</v>
      </c>
      <c r="AS1942" t="s">
        <v>74</v>
      </c>
      <c r="AT1942" t="s">
        <v>74</v>
      </c>
      <c r="AU1942" t="s">
        <v>74</v>
      </c>
      <c r="AV1942" t="s">
        <v>74</v>
      </c>
      <c r="AW1942" t="s">
        <v>74</v>
      </c>
      <c r="AX1942" t="s">
        <v>74</v>
      </c>
      <c r="AY1942" t="s">
        <v>74</v>
      </c>
      <c r="AZ1942" t="s">
        <v>74</v>
      </c>
      <c r="BA1942" t="s">
        <v>74</v>
      </c>
      <c r="BB1942" t="s">
        <v>74</v>
      </c>
      <c r="BC1942" t="s">
        <v>74</v>
      </c>
      <c r="BD1942" t="s">
        <v>74</v>
      </c>
      <c r="BE1942" t="s">
        <v>74</v>
      </c>
      <c r="BF1942" t="s">
        <v>74</v>
      </c>
      <c r="BG1942" t="s">
        <v>74</v>
      </c>
      <c r="BH1942" t="s">
        <v>74</v>
      </c>
      <c r="BI1942" t="s">
        <v>74</v>
      </c>
      <c r="BJ1942" t="s">
        <v>74</v>
      </c>
      <c r="BK1942" t="s">
        <v>74</v>
      </c>
      <c r="BL1942" t="s">
        <v>74</v>
      </c>
      <c r="BM1942" t="s">
        <v>74</v>
      </c>
      <c r="BN1942" t="s">
        <v>74</v>
      </c>
      <c r="BO1942" t="s">
        <v>74</v>
      </c>
      <c r="BP1942" t="s">
        <v>74</v>
      </c>
      <c r="BQ1942" t="s">
        <v>74</v>
      </c>
      <c r="BR1942" t="s">
        <v>74</v>
      </c>
      <c r="BS1942" t="s">
        <v>74</v>
      </c>
      <c r="BT1942" t="s">
        <v>74</v>
      </c>
      <c r="BU1942" t="s">
        <v>74</v>
      </c>
      <c r="BV1942" t="s">
        <v>74</v>
      </c>
      <c r="BW1942" t="s">
        <v>74</v>
      </c>
      <c r="BX1942" t="s">
        <v>3235</v>
      </c>
      <c r="BY1942" t="s">
        <v>74</v>
      </c>
      <c r="BZ1942" t="s">
        <v>74</v>
      </c>
      <c r="CA1942">
        <v>0</v>
      </c>
    </row>
    <row r="1943" spans="1:79" customFormat="1" x14ac:dyDescent="0.25">
      <c r="A1943" t="s">
        <v>3237</v>
      </c>
      <c r="B1943" t="s">
        <v>356</v>
      </c>
      <c r="C1943" t="s">
        <v>376</v>
      </c>
      <c r="D1943" t="s">
        <v>949</v>
      </c>
      <c r="E1943">
        <v>2023</v>
      </c>
      <c r="F1943" t="s">
        <v>74</v>
      </c>
      <c r="G1943" t="s">
        <v>74</v>
      </c>
      <c r="H1943" t="s">
        <v>74</v>
      </c>
      <c r="I1943" t="s">
        <v>74</v>
      </c>
      <c r="J1943" t="s">
        <v>74</v>
      </c>
      <c r="K1943" t="s">
        <v>74</v>
      </c>
      <c r="L1943" t="s">
        <v>74</v>
      </c>
      <c r="M1943" t="s">
        <v>74</v>
      </c>
      <c r="N1943" t="s">
        <v>74</v>
      </c>
      <c r="O1943" t="s">
        <v>74</v>
      </c>
      <c r="P1943" t="s">
        <v>74</v>
      </c>
      <c r="Q1943" t="s">
        <v>74</v>
      </c>
      <c r="R1943" t="s">
        <v>74</v>
      </c>
      <c r="S1943" t="s">
        <v>74</v>
      </c>
      <c r="T1943" t="s">
        <v>74</v>
      </c>
      <c r="U1943" t="s">
        <v>74</v>
      </c>
      <c r="V1943" t="s">
        <v>74</v>
      </c>
      <c r="W1943" t="s">
        <v>74</v>
      </c>
      <c r="X1943" t="s">
        <v>74</v>
      </c>
      <c r="Y1943" t="s">
        <v>74</v>
      </c>
      <c r="Z1943" t="s">
        <v>74</v>
      </c>
      <c r="AA1943" t="s">
        <v>74</v>
      </c>
      <c r="AB1943" t="s">
        <v>74</v>
      </c>
      <c r="AC1943" t="s">
        <v>74</v>
      </c>
      <c r="AD1943" t="s">
        <v>74</v>
      </c>
      <c r="AE1943" t="s">
        <v>74</v>
      </c>
      <c r="AF1943" t="s">
        <v>74</v>
      </c>
      <c r="AG1943" t="s">
        <v>74</v>
      </c>
      <c r="AH1943" t="s">
        <v>74</v>
      </c>
      <c r="AI1943" t="s">
        <v>74</v>
      </c>
      <c r="AJ1943" t="s">
        <v>74</v>
      </c>
      <c r="AK1943" t="s">
        <v>74</v>
      </c>
      <c r="AL1943" t="s">
        <v>74</v>
      </c>
      <c r="AM1943" t="s">
        <v>74</v>
      </c>
      <c r="AN1943" t="s">
        <v>74</v>
      </c>
      <c r="AO1943" t="s">
        <v>74</v>
      </c>
      <c r="AP1943" t="s">
        <v>74</v>
      </c>
      <c r="AQ1943" t="s">
        <v>74</v>
      </c>
      <c r="AR1943" t="s">
        <v>74</v>
      </c>
      <c r="AS1943" t="s">
        <v>74</v>
      </c>
      <c r="AT1943" t="s">
        <v>74</v>
      </c>
      <c r="AU1943" t="s">
        <v>74</v>
      </c>
      <c r="AV1943" t="s">
        <v>74</v>
      </c>
      <c r="AW1943" t="s">
        <v>74</v>
      </c>
      <c r="AX1943" t="s">
        <v>74</v>
      </c>
      <c r="AY1943" t="s">
        <v>74</v>
      </c>
      <c r="AZ1943" t="s">
        <v>74</v>
      </c>
      <c r="BA1943" t="s">
        <v>74</v>
      </c>
      <c r="BB1943" t="s">
        <v>74</v>
      </c>
      <c r="BC1943" t="s">
        <v>74</v>
      </c>
      <c r="BD1943" t="s">
        <v>74</v>
      </c>
      <c r="BE1943" t="s">
        <v>74</v>
      </c>
      <c r="BF1943" t="s">
        <v>74</v>
      </c>
      <c r="BG1943" t="s">
        <v>74</v>
      </c>
      <c r="BH1943" t="s">
        <v>74</v>
      </c>
      <c r="BI1943" t="s">
        <v>74</v>
      </c>
      <c r="BJ1943" t="s">
        <v>74</v>
      </c>
      <c r="BK1943" t="s">
        <v>74</v>
      </c>
      <c r="BL1943" t="s">
        <v>74</v>
      </c>
      <c r="BM1943" t="s">
        <v>74</v>
      </c>
      <c r="BN1943" t="s">
        <v>74</v>
      </c>
      <c r="BO1943" t="s">
        <v>74</v>
      </c>
      <c r="BP1943" t="s">
        <v>74</v>
      </c>
      <c r="BQ1943" t="s">
        <v>74</v>
      </c>
      <c r="BR1943" t="s">
        <v>74</v>
      </c>
      <c r="BS1943" t="s">
        <v>74</v>
      </c>
      <c r="BT1943" t="s">
        <v>74</v>
      </c>
      <c r="BU1943" t="s">
        <v>74</v>
      </c>
      <c r="BV1943" t="s">
        <v>74</v>
      </c>
      <c r="BW1943" t="s">
        <v>74</v>
      </c>
      <c r="BX1943" t="s">
        <v>3235</v>
      </c>
      <c r="BY1943" t="s">
        <v>74</v>
      </c>
      <c r="BZ1943" t="s">
        <v>74</v>
      </c>
      <c r="CA1943">
        <v>0</v>
      </c>
    </row>
    <row r="1944" spans="1:79" customFormat="1" x14ac:dyDescent="0.25">
      <c r="A1944" t="s">
        <v>3238</v>
      </c>
      <c r="B1944" t="s">
        <v>356</v>
      </c>
      <c r="C1944" t="s">
        <v>376</v>
      </c>
      <c r="D1944" t="s">
        <v>951</v>
      </c>
      <c r="E1944">
        <v>2023</v>
      </c>
      <c r="F1944" t="s">
        <v>74</v>
      </c>
      <c r="G1944" t="s">
        <v>74</v>
      </c>
      <c r="H1944" t="s">
        <v>74</v>
      </c>
      <c r="I1944" t="s">
        <v>74</v>
      </c>
      <c r="J1944" t="s">
        <v>74</v>
      </c>
      <c r="K1944" t="s">
        <v>74</v>
      </c>
      <c r="L1944" t="s">
        <v>74</v>
      </c>
      <c r="M1944" t="s">
        <v>74</v>
      </c>
      <c r="N1944" t="s">
        <v>74</v>
      </c>
      <c r="O1944" t="s">
        <v>74</v>
      </c>
      <c r="P1944" t="s">
        <v>74</v>
      </c>
      <c r="Q1944" t="s">
        <v>74</v>
      </c>
      <c r="R1944" t="s">
        <v>74</v>
      </c>
      <c r="S1944" t="s">
        <v>74</v>
      </c>
      <c r="T1944" t="s">
        <v>74</v>
      </c>
      <c r="U1944" t="s">
        <v>74</v>
      </c>
      <c r="V1944" t="s">
        <v>74</v>
      </c>
      <c r="W1944" t="s">
        <v>74</v>
      </c>
      <c r="X1944" t="s">
        <v>74</v>
      </c>
      <c r="Y1944" t="s">
        <v>74</v>
      </c>
      <c r="Z1944" t="s">
        <v>74</v>
      </c>
      <c r="AA1944" t="s">
        <v>74</v>
      </c>
      <c r="AB1944" t="s">
        <v>74</v>
      </c>
      <c r="AC1944" t="s">
        <v>74</v>
      </c>
      <c r="AD1944" t="s">
        <v>74</v>
      </c>
      <c r="AE1944" t="s">
        <v>74</v>
      </c>
      <c r="AF1944" t="s">
        <v>74</v>
      </c>
      <c r="AG1944" t="s">
        <v>74</v>
      </c>
      <c r="AH1944" t="s">
        <v>74</v>
      </c>
      <c r="AI1944" t="s">
        <v>74</v>
      </c>
      <c r="AJ1944" t="s">
        <v>74</v>
      </c>
      <c r="AK1944" t="s">
        <v>74</v>
      </c>
      <c r="AL1944" t="s">
        <v>74</v>
      </c>
      <c r="AM1944" t="s">
        <v>74</v>
      </c>
      <c r="AN1944" t="s">
        <v>74</v>
      </c>
      <c r="AO1944" t="s">
        <v>74</v>
      </c>
      <c r="AP1944" t="s">
        <v>74</v>
      </c>
      <c r="AQ1944" t="s">
        <v>74</v>
      </c>
      <c r="AR1944" t="s">
        <v>74</v>
      </c>
      <c r="AS1944" t="s">
        <v>74</v>
      </c>
      <c r="AT1944" t="s">
        <v>74</v>
      </c>
      <c r="AU1944" t="s">
        <v>74</v>
      </c>
      <c r="AV1944" t="s">
        <v>74</v>
      </c>
      <c r="AW1944" t="s">
        <v>74</v>
      </c>
      <c r="AX1944" t="s">
        <v>74</v>
      </c>
      <c r="AY1944" t="s">
        <v>74</v>
      </c>
      <c r="AZ1944" t="s">
        <v>74</v>
      </c>
      <c r="BA1944" t="s">
        <v>74</v>
      </c>
      <c r="BB1944" t="s">
        <v>74</v>
      </c>
      <c r="BC1944" t="s">
        <v>74</v>
      </c>
      <c r="BD1944" t="s">
        <v>74</v>
      </c>
      <c r="BE1944" t="s">
        <v>74</v>
      </c>
      <c r="BF1944" t="s">
        <v>74</v>
      </c>
      <c r="BG1944" t="s">
        <v>74</v>
      </c>
      <c r="BH1944" t="s">
        <v>74</v>
      </c>
      <c r="BI1944" t="s">
        <v>74</v>
      </c>
      <c r="BJ1944" t="s">
        <v>74</v>
      </c>
      <c r="BK1944" t="s">
        <v>74</v>
      </c>
      <c r="BL1944" t="s">
        <v>74</v>
      </c>
      <c r="BM1944" t="s">
        <v>74</v>
      </c>
      <c r="BN1944" t="s">
        <v>74</v>
      </c>
      <c r="BO1944" t="s">
        <v>74</v>
      </c>
      <c r="BP1944" t="s">
        <v>74</v>
      </c>
      <c r="BQ1944" t="s">
        <v>74</v>
      </c>
      <c r="BR1944" t="s">
        <v>74</v>
      </c>
      <c r="BS1944" t="s">
        <v>74</v>
      </c>
      <c r="BT1944" t="s">
        <v>74</v>
      </c>
      <c r="BU1944" t="s">
        <v>74</v>
      </c>
      <c r="BV1944" t="s">
        <v>74</v>
      </c>
      <c r="BW1944" t="s">
        <v>74</v>
      </c>
      <c r="BX1944" t="s">
        <v>3235</v>
      </c>
      <c r="BY1944" t="s">
        <v>74</v>
      </c>
      <c r="BZ1944" t="s">
        <v>74</v>
      </c>
      <c r="CA1944">
        <v>1</v>
      </c>
    </row>
    <row r="1945" spans="1:79" customFormat="1" x14ac:dyDescent="0.25">
      <c r="A1945" t="s">
        <v>3239</v>
      </c>
      <c r="B1945" t="s">
        <v>356</v>
      </c>
      <c r="C1945" t="s">
        <v>376</v>
      </c>
      <c r="D1945" t="s">
        <v>953</v>
      </c>
      <c r="E1945">
        <v>2023</v>
      </c>
      <c r="F1945" t="s">
        <v>74</v>
      </c>
      <c r="G1945" t="s">
        <v>74</v>
      </c>
      <c r="H1945" t="s">
        <v>74</v>
      </c>
      <c r="I1945" t="s">
        <v>74</v>
      </c>
      <c r="J1945" t="s">
        <v>74</v>
      </c>
      <c r="K1945" t="s">
        <v>74</v>
      </c>
      <c r="L1945" t="s">
        <v>74</v>
      </c>
      <c r="M1945" t="s">
        <v>74</v>
      </c>
      <c r="N1945" t="s">
        <v>74</v>
      </c>
      <c r="O1945" t="s">
        <v>74</v>
      </c>
      <c r="P1945" t="s">
        <v>74</v>
      </c>
      <c r="Q1945" t="s">
        <v>74</v>
      </c>
      <c r="R1945" t="s">
        <v>74</v>
      </c>
      <c r="S1945" t="s">
        <v>74</v>
      </c>
      <c r="T1945" t="s">
        <v>74</v>
      </c>
      <c r="U1945" t="s">
        <v>74</v>
      </c>
      <c r="V1945" t="s">
        <v>74</v>
      </c>
      <c r="W1945" t="s">
        <v>74</v>
      </c>
      <c r="X1945" t="s">
        <v>74</v>
      </c>
      <c r="Y1945" t="s">
        <v>74</v>
      </c>
      <c r="Z1945" t="s">
        <v>74</v>
      </c>
      <c r="AA1945" t="s">
        <v>74</v>
      </c>
      <c r="AB1945" t="s">
        <v>74</v>
      </c>
      <c r="AC1945" t="s">
        <v>74</v>
      </c>
      <c r="AD1945" t="s">
        <v>74</v>
      </c>
      <c r="AE1945" t="s">
        <v>74</v>
      </c>
      <c r="AF1945" t="s">
        <v>74</v>
      </c>
      <c r="AG1945" t="s">
        <v>74</v>
      </c>
      <c r="AH1945" t="s">
        <v>74</v>
      </c>
      <c r="AI1945" t="s">
        <v>74</v>
      </c>
      <c r="AJ1945" t="s">
        <v>74</v>
      </c>
      <c r="AK1945" t="s">
        <v>74</v>
      </c>
      <c r="AL1945" t="s">
        <v>74</v>
      </c>
      <c r="AM1945" t="s">
        <v>74</v>
      </c>
      <c r="AN1945" t="s">
        <v>74</v>
      </c>
      <c r="AO1945" t="s">
        <v>74</v>
      </c>
      <c r="AP1945" t="s">
        <v>74</v>
      </c>
      <c r="AQ1945" t="s">
        <v>74</v>
      </c>
      <c r="AR1945" t="s">
        <v>74</v>
      </c>
      <c r="AS1945" t="s">
        <v>74</v>
      </c>
      <c r="AT1945" t="s">
        <v>74</v>
      </c>
      <c r="AU1945" t="s">
        <v>74</v>
      </c>
      <c r="AV1945" t="s">
        <v>74</v>
      </c>
      <c r="AW1945" t="s">
        <v>74</v>
      </c>
      <c r="AX1945" t="s">
        <v>74</v>
      </c>
      <c r="AY1945" t="s">
        <v>74</v>
      </c>
      <c r="AZ1945" t="s">
        <v>74</v>
      </c>
      <c r="BA1945" t="s">
        <v>74</v>
      </c>
      <c r="BB1945" t="s">
        <v>74</v>
      </c>
      <c r="BC1945" t="s">
        <v>74</v>
      </c>
      <c r="BD1945" t="s">
        <v>74</v>
      </c>
      <c r="BE1945" t="s">
        <v>74</v>
      </c>
      <c r="BF1945" t="s">
        <v>74</v>
      </c>
      <c r="BG1945" t="s">
        <v>74</v>
      </c>
      <c r="BH1945" t="s">
        <v>74</v>
      </c>
      <c r="BI1945" t="s">
        <v>74</v>
      </c>
      <c r="BJ1945" t="s">
        <v>74</v>
      </c>
      <c r="BK1945" t="s">
        <v>74</v>
      </c>
      <c r="BL1945" t="s">
        <v>74</v>
      </c>
      <c r="BM1945" t="s">
        <v>74</v>
      </c>
      <c r="BN1945" t="s">
        <v>74</v>
      </c>
      <c r="BO1945" t="s">
        <v>74</v>
      </c>
      <c r="BP1945" t="s">
        <v>74</v>
      </c>
      <c r="BQ1945" t="s">
        <v>74</v>
      </c>
      <c r="BR1945" t="s">
        <v>74</v>
      </c>
      <c r="BS1945" t="s">
        <v>74</v>
      </c>
      <c r="BT1945" t="s">
        <v>74</v>
      </c>
      <c r="BU1945" t="s">
        <v>74</v>
      </c>
      <c r="BV1945" t="s">
        <v>74</v>
      </c>
      <c r="BW1945" t="s">
        <v>74</v>
      </c>
      <c r="BX1945" t="s">
        <v>3235</v>
      </c>
      <c r="BY1945" t="s">
        <v>74</v>
      </c>
      <c r="BZ1945" t="s">
        <v>74</v>
      </c>
      <c r="CA1945">
        <v>0</v>
      </c>
    </row>
    <row r="1946" spans="1:79" customFormat="1" x14ac:dyDescent="0.25">
      <c r="A1946" t="s">
        <v>3240</v>
      </c>
      <c r="B1946" t="s">
        <v>356</v>
      </c>
      <c r="C1946" t="s">
        <v>376</v>
      </c>
      <c r="D1946" t="s">
        <v>961</v>
      </c>
      <c r="E1946">
        <v>2023</v>
      </c>
      <c r="F1946" t="s">
        <v>74</v>
      </c>
      <c r="G1946" t="s">
        <v>74</v>
      </c>
      <c r="H1946" t="s">
        <v>74</v>
      </c>
      <c r="I1946" t="s">
        <v>74</v>
      </c>
      <c r="J1946" t="s">
        <v>74</v>
      </c>
      <c r="K1946" t="s">
        <v>74</v>
      </c>
      <c r="L1946" t="s">
        <v>74</v>
      </c>
      <c r="M1946" t="s">
        <v>74</v>
      </c>
      <c r="N1946" t="s">
        <v>74</v>
      </c>
      <c r="O1946" t="s">
        <v>74</v>
      </c>
      <c r="P1946" t="s">
        <v>74</v>
      </c>
      <c r="Q1946" t="s">
        <v>74</v>
      </c>
      <c r="R1946" t="s">
        <v>74</v>
      </c>
      <c r="S1946" t="s">
        <v>74</v>
      </c>
      <c r="T1946" t="s">
        <v>74</v>
      </c>
      <c r="U1946" t="s">
        <v>74</v>
      </c>
      <c r="V1946" t="s">
        <v>74</v>
      </c>
      <c r="W1946" t="s">
        <v>74</v>
      </c>
      <c r="X1946" t="s">
        <v>74</v>
      </c>
      <c r="Y1946" t="s">
        <v>74</v>
      </c>
      <c r="Z1946" t="s">
        <v>74</v>
      </c>
      <c r="AA1946" t="s">
        <v>74</v>
      </c>
      <c r="AB1946" t="s">
        <v>74</v>
      </c>
      <c r="AC1946" t="s">
        <v>74</v>
      </c>
      <c r="AD1946" t="s">
        <v>74</v>
      </c>
      <c r="AE1946" t="s">
        <v>74</v>
      </c>
      <c r="AF1946" t="s">
        <v>74</v>
      </c>
      <c r="AG1946" t="s">
        <v>74</v>
      </c>
      <c r="AH1946" t="s">
        <v>74</v>
      </c>
      <c r="AI1946" t="s">
        <v>74</v>
      </c>
      <c r="AJ1946" t="s">
        <v>74</v>
      </c>
      <c r="AK1946" t="s">
        <v>74</v>
      </c>
      <c r="AL1946" t="s">
        <v>74</v>
      </c>
      <c r="AM1946" t="s">
        <v>74</v>
      </c>
      <c r="AN1946" t="s">
        <v>74</v>
      </c>
      <c r="AO1946" t="s">
        <v>74</v>
      </c>
      <c r="AP1946" t="s">
        <v>74</v>
      </c>
      <c r="AQ1946" t="s">
        <v>74</v>
      </c>
      <c r="AR1946" t="s">
        <v>74</v>
      </c>
      <c r="AS1946" t="s">
        <v>74</v>
      </c>
      <c r="AT1946" t="s">
        <v>74</v>
      </c>
      <c r="AU1946" t="s">
        <v>74</v>
      </c>
      <c r="AV1946" t="s">
        <v>74</v>
      </c>
      <c r="AW1946" t="s">
        <v>74</v>
      </c>
      <c r="AX1946" t="s">
        <v>74</v>
      </c>
      <c r="AY1946" t="s">
        <v>74</v>
      </c>
      <c r="AZ1946" t="s">
        <v>74</v>
      </c>
      <c r="BA1946" t="s">
        <v>74</v>
      </c>
      <c r="BB1946" t="s">
        <v>74</v>
      </c>
      <c r="BC1946" t="s">
        <v>74</v>
      </c>
      <c r="BD1946" t="s">
        <v>74</v>
      </c>
      <c r="BE1946" t="s">
        <v>74</v>
      </c>
      <c r="BF1946" t="s">
        <v>74</v>
      </c>
      <c r="BG1946" t="s">
        <v>74</v>
      </c>
      <c r="BH1946" t="s">
        <v>74</v>
      </c>
      <c r="BI1946" t="s">
        <v>74</v>
      </c>
      <c r="BJ1946" t="s">
        <v>74</v>
      </c>
      <c r="BK1946" t="s">
        <v>74</v>
      </c>
      <c r="BL1946" t="s">
        <v>74</v>
      </c>
      <c r="BM1946" t="s">
        <v>74</v>
      </c>
      <c r="BN1946" t="s">
        <v>74</v>
      </c>
      <c r="BO1946" t="s">
        <v>74</v>
      </c>
      <c r="BP1946" t="s">
        <v>74</v>
      </c>
      <c r="BQ1946" t="s">
        <v>74</v>
      </c>
      <c r="BR1946" t="s">
        <v>74</v>
      </c>
      <c r="BS1946" t="s">
        <v>74</v>
      </c>
      <c r="BT1946" t="s">
        <v>74</v>
      </c>
      <c r="BU1946" t="s">
        <v>74</v>
      </c>
      <c r="BV1946" t="s">
        <v>74</v>
      </c>
      <c r="BW1946" t="s">
        <v>74</v>
      </c>
      <c r="BX1946" t="s">
        <v>3235</v>
      </c>
      <c r="BY1946" t="s">
        <v>74</v>
      </c>
      <c r="BZ1946" t="s">
        <v>74</v>
      </c>
      <c r="CA1946">
        <v>0</v>
      </c>
    </row>
    <row r="1947" spans="1:79" customFormat="1" x14ac:dyDescent="0.25">
      <c r="A1947" t="s">
        <v>3241</v>
      </c>
      <c r="B1947" t="s">
        <v>356</v>
      </c>
      <c r="C1947" t="s">
        <v>382</v>
      </c>
      <c r="D1947" t="s">
        <v>44</v>
      </c>
      <c r="E1947">
        <v>2023</v>
      </c>
      <c r="F1947">
        <v>224</v>
      </c>
      <c r="G1947">
        <v>34</v>
      </c>
      <c r="H1947">
        <v>0</v>
      </c>
      <c r="I1947">
        <v>4</v>
      </c>
      <c r="J1947">
        <v>56</v>
      </c>
      <c r="K1947">
        <v>48</v>
      </c>
      <c r="L1947">
        <v>38</v>
      </c>
      <c r="M1947">
        <v>27</v>
      </c>
      <c r="N1947">
        <v>36</v>
      </c>
      <c r="O1947">
        <v>31</v>
      </c>
      <c r="P1947">
        <v>14</v>
      </c>
      <c r="Q1947">
        <v>1</v>
      </c>
      <c r="R1947">
        <v>3</v>
      </c>
      <c r="S1947">
        <v>0</v>
      </c>
      <c r="T1947">
        <v>0</v>
      </c>
      <c r="U1947">
        <v>257</v>
      </c>
      <c r="V1947">
        <v>1</v>
      </c>
      <c r="W1947">
        <v>0</v>
      </c>
      <c r="X1947">
        <v>214</v>
      </c>
      <c r="Y1947">
        <v>19</v>
      </c>
      <c r="Z1947">
        <v>25</v>
      </c>
      <c r="AA1947">
        <v>0</v>
      </c>
      <c r="AB1947">
        <v>9</v>
      </c>
      <c r="AC1947">
        <v>14</v>
      </c>
      <c r="AD1947">
        <v>0</v>
      </c>
      <c r="AE1947">
        <v>235</v>
      </c>
      <c r="AF1947">
        <v>4</v>
      </c>
      <c r="AG1947">
        <v>246</v>
      </c>
      <c r="AH1947">
        <v>7</v>
      </c>
      <c r="AI1947">
        <v>0</v>
      </c>
      <c r="AJ1947">
        <v>1</v>
      </c>
      <c r="AK1947">
        <v>76</v>
      </c>
      <c r="AL1947">
        <v>178</v>
      </c>
      <c r="AM1947">
        <v>4</v>
      </c>
      <c r="AN1947">
        <v>258</v>
      </c>
      <c r="AO1947">
        <v>0.86821705426356588</v>
      </c>
      <c r="AP1947">
        <v>0.13178294573643409</v>
      </c>
      <c r="AQ1947">
        <v>0</v>
      </c>
      <c r="AR1947">
        <v>1.550387596899225E-2</v>
      </c>
      <c r="AS1947">
        <v>0.2170542635658915</v>
      </c>
      <c r="AT1947">
        <v>0.186046511627907</v>
      </c>
      <c r="AU1947">
        <v>0.1472868217054264</v>
      </c>
      <c r="AV1947">
        <v>0.10465116279069769</v>
      </c>
      <c r="AW1947">
        <v>0.1395348837209302</v>
      </c>
      <c r="AX1947">
        <v>0.1201550387596899</v>
      </c>
      <c r="AY1947">
        <v>5.4263565891472867E-2</v>
      </c>
      <c r="AZ1947">
        <v>3.875968992248062E-3</v>
      </c>
      <c r="BA1947">
        <v>0</v>
      </c>
      <c r="BB1947">
        <v>1.1627906976744189E-2</v>
      </c>
      <c r="BC1947">
        <v>0</v>
      </c>
      <c r="BD1947">
        <v>0.99612403100775193</v>
      </c>
      <c r="BE1947">
        <v>3.875968992248062E-3</v>
      </c>
      <c r="BF1947">
        <v>0</v>
      </c>
      <c r="BG1947">
        <v>0.8294573643410853</v>
      </c>
      <c r="BH1947">
        <v>7.3643410852713184E-2</v>
      </c>
      <c r="BI1947">
        <v>9.6899224806201556E-2</v>
      </c>
      <c r="BJ1947">
        <v>0</v>
      </c>
      <c r="BK1947">
        <v>3.4883720930232558E-2</v>
      </c>
      <c r="BL1947">
        <v>5.4263565891472867E-2</v>
      </c>
      <c r="BM1947">
        <v>0</v>
      </c>
      <c r="BN1947">
        <v>0.91085271317829453</v>
      </c>
      <c r="BO1947">
        <v>1.550387596899225E-2</v>
      </c>
      <c r="BP1947">
        <v>0.95348837209302328</v>
      </c>
      <c r="BQ1947">
        <v>2.713178294573643E-2</v>
      </c>
      <c r="BR1947">
        <v>0</v>
      </c>
      <c r="BS1947">
        <v>3.875968992248062E-3</v>
      </c>
      <c r="BT1947">
        <v>0.29457364341085268</v>
      </c>
      <c r="BU1947">
        <v>0.68992248062015504</v>
      </c>
      <c r="BV1947">
        <v>1.550387596899225E-2</v>
      </c>
      <c r="BW1947">
        <v>1</v>
      </c>
      <c r="BX1947" t="s">
        <v>3242</v>
      </c>
      <c r="BY1947">
        <v>258</v>
      </c>
      <c r="BZ1947">
        <v>1</v>
      </c>
      <c r="CA1947">
        <v>0</v>
      </c>
    </row>
    <row r="1948" spans="1:79" customFormat="1" x14ac:dyDescent="0.25">
      <c r="A1948" t="s">
        <v>3243</v>
      </c>
      <c r="B1948" t="s">
        <v>356</v>
      </c>
      <c r="C1948" t="s">
        <v>382</v>
      </c>
      <c r="D1948" t="s">
        <v>947</v>
      </c>
      <c r="E1948">
        <v>2023</v>
      </c>
      <c r="F1948">
        <v>77</v>
      </c>
      <c r="G1948">
        <v>11</v>
      </c>
      <c r="H1948">
        <v>0</v>
      </c>
      <c r="I1948">
        <v>2</v>
      </c>
      <c r="J1948">
        <v>20</v>
      </c>
      <c r="K1948">
        <v>18</v>
      </c>
      <c r="L1948">
        <v>11</v>
      </c>
      <c r="M1948">
        <v>8</v>
      </c>
      <c r="N1948">
        <v>10</v>
      </c>
      <c r="O1948">
        <v>13</v>
      </c>
      <c r="P1948">
        <v>4</v>
      </c>
      <c r="Q1948">
        <v>0</v>
      </c>
      <c r="R1948">
        <v>2</v>
      </c>
      <c r="S1948">
        <v>0</v>
      </c>
      <c r="T1948">
        <v>0</v>
      </c>
      <c r="U1948">
        <v>88</v>
      </c>
      <c r="V1948">
        <v>0</v>
      </c>
      <c r="W1948">
        <v>0</v>
      </c>
      <c r="X1948">
        <v>73</v>
      </c>
      <c r="Y1948">
        <v>3</v>
      </c>
      <c r="Z1948">
        <v>12</v>
      </c>
      <c r="AA1948">
        <v>0</v>
      </c>
      <c r="AB1948">
        <v>2</v>
      </c>
      <c r="AC1948">
        <v>1</v>
      </c>
      <c r="AD1948">
        <v>0</v>
      </c>
      <c r="AE1948">
        <v>85</v>
      </c>
      <c r="AF1948">
        <v>1</v>
      </c>
      <c r="AG1948">
        <v>86</v>
      </c>
      <c r="AH1948">
        <v>0</v>
      </c>
      <c r="AI1948">
        <v>0</v>
      </c>
      <c r="AJ1948">
        <v>1</v>
      </c>
      <c r="AK1948">
        <v>48</v>
      </c>
      <c r="AL1948">
        <v>38</v>
      </c>
      <c r="AM1948">
        <v>2</v>
      </c>
      <c r="AN1948">
        <v>88</v>
      </c>
      <c r="AO1948">
        <v>0.875</v>
      </c>
      <c r="AP1948">
        <v>0.125</v>
      </c>
      <c r="AQ1948">
        <v>0</v>
      </c>
      <c r="AR1948">
        <v>2.2727272727272731E-2</v>
      </c>
      <c r="AS1948">
        <v>0.22727272727272729</v>
      </c>
      <c r="AT1948">
        <v>0.20454545454545461</v>
      </c>
      <c r="AU1948">
        <v>0.125</v>
      </c>
      <c r="AV1948">
        <v>9.0909090909090912E-2</v>
      </c>
      <c r="AW1948">
        <v>0.1136363636363636</v>
      </c>
      <c r="AX1948">
        <v>0.14772727272727271</v>
      </c>
      <c r="AY1948">
        <v>4.5454545454545463E-2</v>
      </c>
      <c r="AZ1948">
        <v>0</v>
      </c>
      <c r="BA1948">
        <v>0</v>
      </c>
      <c r="BB1948">
        <v>2.2727272727272731E-2</v>
      </c>
      <c r="BC1948">
        <v>0</v>
      </c>
      <c r="BD1948">
        <v>1</v>
      </c>
      <c r="BE1948">
        <v>0</v>
      </c>
      <c r="BF1948">
        <v>0</v>
      </c>
      <c r="BG1948">
        <v>0.82954545454545459</v>
      </c>
      <c r="BH1948">
        <v>3.4090909090909088E-2</v>
      </c>
      <c r="BI1948">
        <v>0.13636363636363641</v>
      </c>
      <c r="BJ1948">
        <v>0</v>
      </c>
      <c r="BK1948">
        <v>2.2727272727272731E-2</v>
      </c>
      <c r="BL1948">
        <v>1.136363636363636E-2</v>
      </c>
      <c r="BM1948">
        <v>0</v>
      </c>
      <c r="BN1948">
        <v>0.96590909090909094</v>
      </c>
      <c r="BO1948">
        <v>1.136363636363636E-2</v>
      </c>
      <c r="BP1948">
        <v>0.97727272727272729</v>
      </c>
      <c r="BQ1948">
        <v>0</v>
      </c>
      <c r="BR1948">
        <v>0</v>
      </c>
      <c r="BS1948">
        <v>1.136363636363636E-2</v>
      </c>
      <c r="BT1948">
        <v>0.54545454545454541</v>
      </c>
      <c r="BU1948">
        <v>0.43181818181818182</v>
      </c>
      <c r="BV1948">
        <v>2.2727272727272731E-2</v>
      </c>
      <c r="BW1948">
        <v>1</v>
      </c>
      <c r="BX1948" t="s">
        <v>3242</v>
      </c>
      <c r="BY1948">
        <v>258</v>
      </c>
      <c r="BZ1948">
        <v>0.34108527131782951</v>
      </c>
      <c r="CA1948">
        <v>0</v>
      </c>
    </row>
    <row r="1949" spans="1:79" customFormat="1" x14ac:dyDescent="0.25">
      <c r="A1949" t="s">
        <v>3244</v>
      </c>
      <c r="B1949" t="s">
        <v>356</v>
      </c>
      <c r="C1949" t="s">
        <v>382</v>
      </c>
      <c r="D1949" t="s">
        <v>949</v>
      </c>
      <c r="E1949">
        <v>2023</v>
      </c>
      <c r="F1949">
        <v>86</v>
      </c>
      <c r="G1949">
        <v>11</v>
      </c>
      <c r="H1949">
        <v>0</v>
      </c>
      <c r="I1949">
        <v>2</v>
      </c>
      <c r="J1949">
        <v>26</v>
      </c>
      <c r="K1949">
        <v>20</v>
      </c>
      <c r="L1949">
        <v>13</v>
      </c>
      <c r="M1949">
        <v>13</v>
      </c>
      <c r="N1949">
        <v>13</v>
      </c>
      <c r="O1949">
        <v>8</v>
      </c>
      <c r="P1949">
        <v>2</v>
      </c>
      <c r="Q1949">
        <v>0</v>
      </c>
      <c r="R1949">
        <v>0</v>
      </c>
      <c r="S1949">
        <v>0</v>
      </c>
      <c r="T1949">
        <v>0</v>
      </c>
      <c r="U1949">
        <v>96</v>
      </c>
      <c r="V1949">
        <v>1</v>
      </c>
      <c r="W1949">
        <v>0</v>
      </c>
      <c r="X1949">
        <v>87</v>
      </c>
      <c r="Y1949">
        <v>4</v>
      </c>
      <c r="Z1949">
        <v>6</v>
      </c>
      <c r="AA1949">
        <v>0</v>
      </c>
      <c r="AB1949">
        <v>2</v>
      </c>
      <c r="AC1949">
        <v>10</v>
      </c>
      <c r="AD1949">
        <v>0</v>
      </c>
      <c r="AE1949">
        <v>85</v>
      </c>
      <c r="AF1949">
        <v>1</v>
      </c>
      <c r="AG1949">
        <v>96</v>
      </c>
      <c r="AH1949">
        <v>0</v>
      </c>
      <c r="AI1949">
        <v>0</v>
      </c>
      <c r="AJ1949">
        <v>0</v>
      </c>
      <c r="AK1949">
        <v>16</v>
      </c>
      <c r="AL1949">
        <v>81</v>
      </c>
      <c r="AM1949">
        <v>0</v>
      </c>
      <c r="AN1949">
        <v>97</v>
      </c>
      <c r="AO1949">
        <v>0.88659793814432986</v>
      </c>
      <c r="AP1949">
        <v>0.1134020618556701</v>
      </c>
      <c r="AQ1949">
        <v>0</v>
      </c>
      <c r="AR1949">
        <v>2.0618556701030931E-2</v>
      </c>
      <c r="AS1949">
        <v>0.26804123711340211</v>
      </c>
      <c r="AT1949">
        <v>0.2061855670103093</v>
      </c>
      <c r="AU1949">
        <v>0.134020618556701</v>
      </c>
      <c r="AV1949">
        <v>0.134020618556701</v>
      </c>
      <c r="AW1949">
        <v>0.134020618556701</v>
      </c>
      <c r="AX1949">
        <v>8.247422680412371E-2</v>
      </c>
      <c r="AY1949">
        <v>2.0618556701030931E-2</v>
      </c>
      <c r="AZ1949">
        <v>0</v>
      </c>
      <c r="BA1949">
        <v>0</v>
      </c>
      <c r="BB1949">
        <v>0</v>
      </c>
      <c r="BC1949">
        <v>0</v>
      </c>
      <c r="BD1949">
        <v>0.98969072164948457</v>
      </c>
      <c r="BE1949">
        <v>1.030927835051546E-2</v>
      </c>
      <c r="BF1949">
        <v>0</v>
      </c>
      <c r="BG1949">
        <v>0.89690721649484539</v>
      </c>
      <c r="BH1949">
        <v>4.1237113402061848E-2</v>
      </c>
      <c r="BI1949">
        <v>6.1855670103092793E-2</v>
      </c>
      <c r="BJ1949">
        <v>0</v>
      </c>
      <c r="BK1949">
        <v>2.0618556701030931E-2</v>
      </c>
      <c r="BL1949">
        <v>0.10309278350515461</v>
      </c>
      <c r="BM1949">
        <v>0</v>
      </c>
      <c r="BN1949">
        <v>0.87628865979381443</v>
      </c>
      <c r="BO1949">
        <v>1.030927835051546E-2</v>
      </c>
      <c r="BP1949">
        <v>0.98969072164948457</v>
      </c>
      <c r="BQ1949">
        <v>0</v>
      </c>
      <c r="BR1949">
        <v>0</v>
      </c>
      <c r="BS1949">
        <v>0</v>
      </c>
      <c r="BT1949">
        <v>0.16494845360824739</v>
      </c>
      <c r="BU1949">
        <v>0.83505154639175261</v>
      </c>
      <c r="BV1949">
        <v>0</v>
      </c>
      <c r="BW1949">
        <v>1</v>
      </c>
      <c r="BX1949" t="s">
        <v>3242</v>
      </c>
      <c r="BY1949">
        <v>258</v>
      </c>
      <c r="BZ1949">
        <v>0.37596899224806202</v>
      </c>
      <c r="CA1949">
        <v>0</v>
      </c>
    </row>
    <row r="1950" spans="1:79" customFormat="1" x14ac:dyDescent="0.25">
      <c r="A1950" t="s">
        <v>3245</v>
      </c>
      <c r="B1950" t="s">
        <v>356</v>
      </c>
      <c r="C1950" t="s">
        <v>382</v>
      </c>
      <c r="D1950" t="s">
        <v>951</v>
      </c>
      <c r="E1950">
        <v>2023</v>
      </c>
      <c r="F1950">
        <v>17</v>
      </c>
      <c r="G1950">
        <v>4</v>
      </c>
      <c r="H1950">
        <v>0</v>
      </c>
      <c r="I1950">
        <v>0</v>
      </c>
      <c r="J1950">
        <v>5</v>
      </c>
      <c r="K1950">
        <v>4</v>
      </c>
      <c r="L1950">
        <v>3</v>
      </c>
      <c r="M1950">
        <v>2</v>
      </c>
      <c r="N1950">
        <v>3</v>
      </c>
      <c r="O1950">
        <v>2</v>
      </c>
      <c r="P1950">
        <v>1</v>
      </c>
      <c r="Q1950">
        <v>0</v>
      </c>
      <c r="R1950">
        <v>1</v>
      </c>
      <c r="S1950">
        <v>0</v>
      </c>
      <c r="T1950">
        <v>0</v>
      </c>
      <c r="U1950">
        <v>21</v>
      </c>
      <c r="V1950">
        <v>0</v>
      </c>
      <c r="W1950">
        <v>0</v>
      </c>
      <c r="X1950">
        <v>16</v>
      </c>
      <c r="Y1950">
        <v>2</v>
      </c>
      <c r="Z1950">
        <v>3</v>
      </c>
      <c r="AA1950">
        <v>0</v>
      </c>
      <c r="AB1950">
        <v>0</v>
      </c>
      <c r="AC1950">
        <v>1</v>
      </c>
      <c r="AD1950">
        <v>0</v>
      </c>
      <c r="AE1950">
        <v>20</v>
      </c>
      <c r="AF1950">
        <v>0</v>
      </c>
      <c r="AG1950">
        <v>21</v>
      </c>
      <c r="AH1950">
        <v>0</v>
      </c>
      <c r="AI1950">
        <v>0</v>
      </c>
      <c r="AJ1950">
        <v>0</v>
      </c>
      <c r="AK1950">
        <v>6</v>
      </c>
      <c r="AL1950">
        <v>15</v>
      </c>
      <c r="AM1950">
        <v>0</v>
      </c>
      <c r="AN1950">
        <v>21</v>
      </c>
      <c r="AO1950">
        <v>0.80952380952380953</v>
      </c>
      <c r="AP1950">
        <v>0.19047619047619049</v>
      </c>
      <c r="AQ1950">
        <v>0</v>
      </c>
      <c r="AR1950">
        <v>0</v>
      </c>
      <c r="AS1950">
        <v>0.23809523809523811</v>
      </c>
      <c r="AT1950">
        <v>0.19047619047619049</v>
      </c>
      <c r="AU1950">
        <v>0.14285714285714279</v>
      </c>
      <c r="AV1950">
        <v>9.5238095238095233E-2</v>
      </c>
      <c r="AW1950">
        <v>0.14285714285714279</v>
      </c>
      <c r="AX1950">
        <v>9.5238095238095233E-2</v>
      </c>
      <c r="AY1950">
        <v>4.7619047619047623E-2</v>
      </c>
      <c r="AZ1950">
        <v>0</v>
      </c>
      <c r="BA1950">
        <v>0</v>
      </c>
      <c r="BB1950">
        <v>4.7619047619047623E-2</v>
      </c>
      <c r="BC1950">
        <v>0</v>
      </c>
      <c r="BD1950">
        <v>1</v>
      </c>
      <c r="BE1950">
        <v>0</v>
      </c>
      <c r="BF1950">
        <v>0</v>
      </c>
      <c r="BG1950">
        <v>0.76190476190476186</v>
      </c>
      <c r="BH1950">
        <v>9.5238095238095233E-2</v>
      </c>
      <c r="BI1950">
        <v>0.14285714285714279</v>
      </c>
      <c r="BJ1950">
        <v>0</v>
      </c>
      <c r="BK1950">
        <v>0</v>
      </c>
      <c r="BL1950">
        <v>4.7619047619047623E-2</v>
      </c>
      <c r="BM1950">
        <v>0</v>
      </c>
      <c r="BN1950">
        <v>0.95238095238095233</v>
      </c>
      <c r="BO1950">
        <v>0</v>
      </c>
      <c r="BP1950">
        <v>1</v>
      </c>
      <c r="BQ1950">
        <v>0</v>
      </c>
      <c r="BR1950">
        <v>0</v>
      </c>
      <c r="BS1950">
        <v>0</v>
      </c>
      <c r="BT1950">
        <v>0.2857142857142857</v>
      </c>
      <c r="BU1950">
        <v>0.7142857142857143</v>
      </c>
      <c r="BV1950">
        <v>0</v>
      </c>
      <c r="BW1950">
        <v>1</v>
      </c>
      <c r="BX1950" t="s">
        <v>3242</v>
      </c>
      <c r="BY1950">
        <v>258</v>
      </c>
      <c r="BZ1950">
        <v>8.1395348837209308E-2</v>
      </c>
      <c r="CA1950">
        <v>0</v>
      </c>
    </row>
    <row r="1951" spans="1:79" customFormat="1" x14ac:dyDescent="0.25">
      <c r="A1951" t="s">
        <v>3246</v>
      </c>
      <c r="B1951" t="s">
        <v>356</v>
      </c>
      <c r="C1951" t="s">
        <v>382</v>
      </c>
      <c r="D1951" t="s">
        <v>953</v>
      </c>
      <c r="E1951">
        <v>2023</v>
      </c>
      <c r="F1951">
        <v>44</v>
      </c>
      <c r="G1951">
        <v>8</v>
      </c>
      <c r="H1951">
        <v>0</v>
      </c>
      <c r="I1951">
        <v>0</v>
      </c>
      <c r="J1951">
        <v>5</v>
      </c>
      <c r="K1951">
        <v>6</v>
      </c>
      <c r="L1951">
        <v>11</v>
      </c>
      <c r="M1951">
        <v>4</v>
      </c>
      <c r="N1951">
        <v>10</v>
      </c>
      <c r="O1951">
        <v>8</v>
      </c>
      <c r="P1951">
        <v>7</v>
      </c>
      <c r="Q1951">
        <v>1</v>
      </c>
      <c r="R1951">
        <v>0</v>
      </c>
      <c r="S1951">
        <v>0</v>
      </c>
      <c r="T1951">
        <v>0</v>
      </c>
      <c r="U1951">
        <v>52</v>
      </c>
      <c r="V1951">
        <v>0</v>
      </c>
      <c r="W1951">
        <v>0</v>
      </c>
      <c r="X1951">
        <v>38</v>
      </c>
      <c r="Y1951">
        <v>10</v>
      </c>
      <c r="Z1951">
        <v>4</v>
      </c>
      <c r="AA1951">
        <v>0</v>
      </c>
      <c r="AB1951">
        <v>5</v>
      </c>
      <c r="AC1951">
        <v>2</v>
      </c>
      <c r="AD1951">
        <v>0</v>
      </c>
      <c r="AE1951">
        <v>45</v>
      </c>
      <c r="AF1951">
        <v>2</v>
      </c>
      <c r="AG1951">
        <v>43</v>
      </c>
      <c r="AH1951">
        <v>7</v>
      </c>
      <c r="AI1951">
        <v>0</v>
      </c>
      <c r="AJ1951">
        <v>0</v>
      </c>
      <c r="AK1951">
        <v>6</v>
      </c>
      <c r="AL1951">
        <v>44</v>
      </c>
      <c r="AM1951">
        <v>2</v>
      </c>
      <c r="AN1951">
        <v>52</v>
      </c>
      <c r="AO1951">
        <v>0.84615384615384615</v>
      </c>
      <c r="AP1951">
        <v>0.15384615384615391</v>
      </c>
      <c r="AQ1951">
        <v>0</v>
      </c>
      <c r="AR1951">
        <v>0</v>
      </c>
      <c r="AS1951">
        <v>9.6153846153846159E-2</v>
      </c>
      <c r="AT1951">
        <v>0.1153846153846154</v>
      </c>
      <c r="AU1951">
        <v>0.21153846153846151</v>
      </c>
      <c r="AV1951">
        <v>7.6923076923076927E-2</v>
      </c>
      <c r="AW1951">
        <v>0.19230769230769229</v>
      </c>
      <c r="AX1951">
        <v>0.15384615384615391</v>
      </c>
      <c r="AY1951">
        <v>0.13461538461538461</v>
      </c>
      <c r="AZ1951">
        <v>1.9230769230769228E-2</v>
      </c>
      <c r="BA1951">
        <v>0</v>
      </c>
      <c r="BB1951">
        <v>0</v>
      </c>
      <c r="BC1951">
        <v>0</v>
      </c>
      <c r="BD1951">
        <v>1</v>
      </c>
      <c r="BE1951">
        <v>0</v>
      </c>
      <c r="BF1951">
        <v>0</v>
      </c>
      <c r="BG1951">
        <v>0.73076923076923073</v>
      </c>
      <c r="BH1951">
        <v>0.19230769230769229</v>
      </c>
      <c r="BI1951">
        <v>7.6923076923076927E-2</v>
      </c>
      <c r="BJ1951">
        <v>0</v>
      </c>
      <c r="BK1951">
        <v>9.6153846153846159E-2</v>
      </c>
      <c r="BL1951">
        <v>3.8461538461538457E-2</v>
      </c>
      <c r="BM1951">
        <v>0</v>
      </c>
      <c r="BN1951">
        <v>0.86538461538461542</v>
      </c>
      <c r="BO1951">
        <v>3.8461538461538457E-2</v>
      </c>
      <c r="BP1951">
        <v>0.82692307692307687</v>
      </c>
      <c r="BQ1951">
        <v>0.13461538461538461</v>
      </c>
      <c r="BR1951">
        <v>0</v>
      </c>
      <c r="BS1951">
        <v>0</v>
      </c>
      <c r="BT1951">
        <v>0.1153846153846154</v>
      </c>
      <c r="BU1951">
        <v>0.84615384615384615</v>
      </c>
      <c r="BV1951">
        <v>3.8461538461538457E-2</v>
      </c>
      <c r="BW1951">
        <v>1</v>
      </c>
      <c r="BX1951" t="s">
        <v>3242</v>
      </c>
      <c r="BY1951">
        <v>258</v>
      </c>
      <c r="BZ1951">
        <v>0.20155038759689919</v>
      </c>
      <c r="CA1951">
        <v>0</v>
      </c>
    </row>
    <row r="1952" spans="1:79" customFormat="1" x14ac:dyDescent="0.25">
      <c r="A1952" t="s">
        <v>3247</v>
      </c>
      <c r="B1952" t="s">
        <v>356</v>
      </c>
      <c r="C1952" t="s">
        <v>391</v>
      </c>
      <c r="D1952" t="s">
        <v>44</v>
      </c>
      <c r="E1952">
        <v>2023</v>
      </c>
      <c r="F1952">
        <v>74</v>
      </c>
      <c r="G1952">
        <v>13</v>
      </c>
      <c r="H1952">
        <v>0</v>
      </c>
      <c r="I1952">
        <v>0</v>
      </c>
      <c r="J1952">
        <v>10</v>
      </c>
      <c r="K1952">
        <v>19</v>
      </c>
      <c r="L1952">
        <v>10</v>
      </c>
      <c r="M1952">
        <v>6</v>
      </c>
      <c r="N1952">
        <v>12</v>
      </c>
      <c r="O1952">
        <v>11</v>
      </c>
      <c r="P1952">
        <v>9</v>
      </c>
      <c r="Q1952">
        <v>5</v>
      </c>
      <c r="R1952">
        <v>5</v>
      </c>
      <c r="S1952">
        <v>0</v>
      </c>
      <c r="T1952">
        <v>0</v>
      </c>
      <c r="U1952">
        <v>82</v>
      </c>
      <c r="V1952">
        <v>5</v>
      </c>
      <c r="W1952">
        <v>0</v>
      </c>
      <c r="X1952">
        <v>30</v>
      </c>
      <c r="Y1952">
        <v>8</v>
      </c>
      <c r="Z1952">
        <v>49</v>
      </c>
      <c r="AA1952">
        <v>0</v>
      </c>
      <c r="AB1952" t="s">
        <v>74</v>
      </c>
      <c r="AC1952" t="s">
        <v>74</v>
      </c>
      <c r="AD1952" t="s">
        <v>74</v>
      </c>
      <c r="AE1952" t="s">
        <v>74</v>
      </c>
      <c r="AF1952" t="s">
        <v>74</v>
      </c>
      <c r="AG1952" t="s">
        <v>74</v>
      </c>
      <c r="AH1952" t="s">
        <v>74</v>
      </c>
      <c r="AI1952" t="s">
        <v>74</v>
      </c>
      <c r="AJ1952" t="s">
        <v>74</v>
      </c>
      <c r="AK1952" t="s">
        <v>74</v>
      </c>
      <c r="AL1952" t="s">
        <v>74</v>
      </c>
      <c r="AM1952" t="s">
        <v>74</v>
      </c>
      <c r="AN1952">
        <v>87</v>
      </c>
      <c r="AO1952">
        <v>0.85057471264367812</v>
      </c>
      <c r="AP1952">
        <v>0.14942528735632191</v>
      </c>
      <c r="AQ1952">
        <v>0</v>
      </c>
      <c r="AR1952">
        <v>0</v>
      </c>
      <c r="AS1952">
        <v>0.1149425287356322</v>
      </c>
      <c r="AT1952">
        <v>0.21839080459770119</v>
      </c>
      <c r="AU1952">
        <v>0.1149425287356322</v>
      </c>
      <c r="AV1952">
        <v>6.8965517241379309E-2</v>
      </c>
      <c r="AW1952">
        <v>0.13793103448275859</v>
      </c>
      <c r="AX1952">
        <v>0.12643678160919539</v>
      </c>
      <c r="AY1952">
        <v>0.10344827586206901</v>
      </c>
      <c r="AZ1952">
        <v>5.7471264367816091E-2</v>
      </c>
      <c r="BA1952">
        <v>0</v>
      </c>
      <c r="BB1952">
        <v>5.7471264367816091E-2</v>
      </c>
      <c r="BC1952">
        <v>0</v>
      </c>
      <c r="BD1952">
        <v>0.94252873563218387</v>
      </c>
      <c r="BE1952">
        <v>5.7471264367816091E-2</v>
      </c>
      <c r="BF1952">
        <v>0</v>
      </c>
      <c r="BG1952">
        <v>0.34482758620689657</v>
      </c>
      <c r="BH1952">
        <v>9.1954022988505746E-2</v>
      </c>
      <c r="BI1952">
        <v>0.56321839080459768</v>
      </c>
      <c r="BJ1952">
        <v>0</v>
      </c>
      <c r="BK1952">
        <v>0</v>
      </c>
      <c r="BL1952">
        <v>0</v>
      </c>
      <c r="BM1952">
        <v>0</v>
      </c>
      <c r="BN1952">
        <v>0</v>
      </c>
      <c r="BO1952">
        <v>0</v>
      </c>
      <c r="BP1952">
        <v>0</v>
      </c>
      <c r="BQ1952">
        <v>0</v>
      </c>
      <c r="BR1952">
        <v>0</v>
      </c>
      <c r="BS1952">
        <v>0</v>
      </c>
      <c r="BT1952">
        <v>0</v>
      </c>
      <c r="BU1952">
        <v>0</v>
      </c>
      <c r="BV1952">
        <v>0</v>
      </c>
      <c r="BW1952">
        <v>1</v>
      </c>
      <c r="BX1952" t="s">
        <v>3248</v>
      </c>
      <c r="BY1952">
        <v>87</v>
      </c>
      <c r="BZ1952">
        <v>1</v>
      </c>
      <c r="CA1952">
        <v>0</v>
      </c>
    </row>
    <row r="1953" spans="1:79" customFormat="1" x14ac:dyDescent="0.25">
      <c r="A1953" t="s">
        <v>3249</v>
      </c>
      <c r="B1953" t="s">
        <v>356</v>
      </c>
      <c r="C1953" t="s">
        <v>391</v>
      </c>
      <c r="D1953" t="s">
        <v>947</v>
      </c>
      <c r="E1953">
        <v>2023</v>
      </c>
      <c r="F1953" t="s">
        <v>74</v>
      </c>
      <c r="G1953" t="s">
        <v>74</v>
      </c>
      <c r="H1953" t="s">
        <v>74</v>
      </c>
      <c r="I1953" t="s">
        <v>74</v>
      </c>
      <c r="J1953" t="s">
        <v>74</v>
      </c>
      <c r="K1953" t="s">
        <v>74</v>
      </c>
      <c r="L1953" t="s">
        <v>74</v>
      </c>
      <c r="M1953" t="s">
        <v>74</v>
      </c>
      <c r="N1953" t="s">
        <v>74</v>
      </c>
      <c r="O1953" t="s">
        <v>74</v>
      </c>
      <c r="P1953" t="s">
        <v>74</v>
      </c>
      <c r="Q1953" t="s">
        <v>74</v>
      </c>
      <c r="R1953" t="s">
        <v>74</v>
      </c>
      <c r="S1953" t="s">
        <v>74</v>
      </c>
      <c r="T1953" t="s">
        <v>74</v>
      </c>
      <c r="U1953" t="s">
        <v>74</v>
      </c>
      <c r="V1953" t="s">
        <v>74</v>
      </c>
      <c r="W1953" t="s">
        <v>74</v>
      </c>
      <c r="X1953" t="s">
        <v>74</v>
      </c>
      <c r="Y1953" t="s">
        <v>74</v>
      </c>
      <c r="Z1953" t="s">
        <v>74</v>
      </c>
      <c r="AA1953" t="s">
        <v>74</v>
      </c>
      <c r="AB1953" t="s">
        <v>74</v>
      </c>
      <c r="AC1953" t="s">
        <v>74</v>
      </c>
      <c r="AD1953" t="s">
        <v>74</v>
      </c>
      <c r="AE1953" t="s">
        <v>74</v>
      </c>
      <c r="AF1953" t="s">
        <v>74</v>
      </c>
      <c r="AG1953" t="s">
        <v>74</v>
      </c>
      <c r="AH1953" t="s">
        <v>74</v>
      </c>
      <c r="AI1953" t="s">
        <v>74</v>
      </c>
      <c r="AJ1953" t="s">
        <v>74</v>
      </c>
      <c r="AK1953" t="s">
        <v>74</v>
      </c>
      <c r="AL1953" t="s">
        <v>74</v>
      </c>
      <c r="AM1953" t="s">
        <v>74</v>
      </c>
      <c r="AN1953" t="s">
        <v>74</v>
      </c>
      <c r="AO1953" t="s">
        <v>74</v>
      </c>
      <c r="AP1953" t="s">
        <v>74</v>
      </c>
      <c r="AQ1953" t="s">
        <v>74</v>
      </c>
      <c r="AR1953" t="s">
        <v>74</v>
      </c>
      <c r="AS1953" t="s">
        <v>74</v>
      </c>
      <c r="AT1953" t="s">
        <v>74</v>
      </c>
      <c r="AU1953" t="s">
        <v>74</v>
      </c>
      <c r="AV1953" t="s">
        <v>74</v>
      </c>
      <c r="AW1953" t="s">
        <v>74</v>
      </c>
      <c r="AX1953" t="s">
        <v>74</v>
      </c>
      <c r="AY1953" t="s">
        <v>74</v>
      </c>
      <c r="AZ1953" t="s">
        <v>74</v>
      </c>
      <c r="BA1953" t="s">
        <v>74</v>
      </c>
      <c r="BB1953" t="s">
        <v>74</v>
      </c>
      <c r="BC1953" t="s">
        <v>74</v>
      </c>
      <c r="BD1953" t="s">
        <v>74</v>
      </c>
      <c r="BE1953" t="s">
        <v>74</v>
      </c>
      <c r="BF1953" t="s">
        <v>74</v>
      </c>
      <c r="BG1953" t="s">
        <v>74</v>
      </c>
      <c r="BH1953" t="s">
        <v>74</v>
      </c>
      <c r="BI1953" t="s">
        <v>74</v>
      </c>
      <c r="BJ1953" t="s">
        <v>74</v>
      </c>
      <c r="BK1953" t="s">
        <v>74</v>
      </c>
      <c r="BL1953" t="s">
        <v>74</v>
      </c>
      <c r="BM1953" t="s">
        <v>74</v>
      </c>
      <c r="BN1953" t="s">
        <v>74</v>
      </c>
      <c r="BO1953" t="s">
        <v>74</v>
      </c>
      <c r="BP1953" t="s">
        <v>74</v>
      </c>
      <c r="BQ1953" t="s">
        <v>74</v>
      </c>
      <c r="BR1953" t="s">
        <v>74</v>
      </c>
      <c r="BS1953" t="s">
        <v>74</v>
      </c>
      <c r="BT1953" t="s">
        <v>74</v>
      </c>
      <c r="BU1953" t="s">
        <v>74</v>
      </c>
      <c r="BV1953" t="s">
        <v>74</v>
      </c>
      <c r="BW1953" t="s">
        <v>74</v>
      </c>
      <c r="BX1953" t="s">
        <v>3248</v>
      </c>
      <c r="BY1953" t="s">
        <v>74</v>
      </c>
      <c r="BZ1953" t="s">
        <v>74</v>
      </c>
      <c r="CA1953">
        <v>0</v>
      </c>
    </row>
    <row r="1954" spans="1:79" customFormat="1" x14ac:dyDescent="0.25">
      <c r="A1954" t="s">
        <v>3250</v>
      </c>
      <c r="B1954" t="s">
        <v>356</v>
      </c>
      <c r="C1954" t="s">
        <v>391</v>
      </c>
      <c r="D1954" t="s">
        <v>949</v>
      </c>
      <c r="E1954">
        <v>2023</v>
      </c>
      <c r="F1954" t="s">
        <v>74</v>
      </c>
      <c r="G1954" t="s">
        <v>74</v>
      </c>
      <c r="H1954" t="s">
        <v>74</v>
      </c>
      <c r="I1954" t="s">
        <v>74</v>
      </c>
      <c r="J1954" t="s">
        <v>74</v>
      </c>
      <c r="K1954" t="s">
        <v>74</v>
      </c>
      <c r="L1954" t="s">
        <v>74</v>
      </c>
      <c r="M1954" t="s">
        <v>74</v>
      </c>
      <c r="N1954" t="s">
        <v>74</v>
      </c>
      <c r="O1954" t="s">
        <v>74</v>
      </c>
      <c r="P1954" t="s">
        <v>74</v>
      </c>
      <c r="Q1954" t="s">
        <v>74</v>
      </c>
      <c r="R1954" t="s">
        <v>74</v>
      </c>
      <c r="S1954" t="s">
        <v>74</v>
      </c>
      <c r="T1954" t="s">
        <v>74</v>
      </c>
      <c r="U1954" t="s">
        <v>74</v>
      </c>
      <c r="V1954" t="s">
        <v>74</v>
      </c>
      <c r="W1954" t="s">
        <v>74</v>
      </c>
      <c r="X1954" t="s">
        <v>74</v>
      </c>
      <c r="Y1954" t="s">
        <v>74</v>
      </c>
      <c r="Z1954" t="s">
        <v>74</v>
      </c>
      <c r="AA1954" t="s">
        <v>74</v>
      </c>
      <c r="AB1954" t="s">
        <v>74</v>
      </c>
      <c r="AC1954" t="s">
        <v>74</v>
      </c>
      <c r="AD1954" t="s">
        <v>74</v>
      </c>
      <c r="AE1954" t="s">
        <v>74</v>
      </c>
      <c r="AF1954" t="s">
        <v>74</v>
      </c>
      <c r="AG1954" t="s">
        <v>74</v>
      </c>
      <c r="AH1954" t="s">
        <v>74</v>
      </c>
      <c r="AI1954" t="s">
        <v>74</v>
      </c>
      <c r="AJ1954" t="s">
        <v>74</v>
      </c>
      <c r="AK1954" t="s">
        <v>74</v>
      </c>
      <c r="AL1954" t="s">
        <v>74</v>
      </c>
      <c r="AM1954" t="s">
        <v>74</v>
      </c>
      <c r="AN1954" t="s">
        <v>74</v>
      </c>
      <c r="AO1954" t="s">
        <v>74</v>
      </c>
      <c r="AP1954" t="s">
        <v>74</v>
      </c>
      <c r="AQ1954" t="s">
        <v>74</v>
      </c>
      <c r="AR1954" t="s">
        <v>74</v>
      </c>
      <c r="AS1954" t="s">
        <v>74</v>
      </c>
      <c r="AT1954" t="s">
        <v>74</v>
      </c>
      <c r="AU1954" t="s">
        <v>74</v>
      </c>
      <c r="AV1954" t="s">
        <v>74</v>
      </c>
      <c r="AW1954" t="s">
        <v>74</v>
      </c>
      <c r="AX1954" t="s">
        <v>74</v>
      </c>
      <c r="AY1954" t="s">
        <v>74</v>
      </c>
      <c r="AZ1954" t="s">
        <v>74</v>
      </c>
      <c r="BA1954" t="s">
        <v>74</v>
      </c>
      <c r="BB1954" t="s">
        <v>74</v>
      </c>
      <c r="BC1954" t="s">
        <v>74</v>
      </c>
      <c r="BD1954" t="s">
        <v>74</v>
      </c>
      <c r="BE1954" t="s">
        <v>74</v>
      </c>
      <c r="BF1954" t="s">
        <v>74</v>
      </c>
      <c r="BG1954" t="s">
        <v>74</v>
      </c>
      <c r="BH1954" t="s">
        <v>74</v>
      </c>
      <c r="BI1954" t="s">
        <v>74</v>
      </c>
      <c r="BJ1954" t="s">
        <v>74</v>
      </c>
      <c r="BK1954" t="s">
        <v>74</v>
      </c>
      <c r="BL1954" t="s">
        <v>74</v>
      </c>
      <c r="BM1954" t="s">
        <v>74</v>
      </c>
      <c r="BN1954" t="s">
        <v>74</v>
      </c>
      <c r="BO1954" t="s">
        <v>74</v>
      </c>
      <c r="BP1954" t="s">
        <v>74</v>
      </c>
      <c r="BQ1954" t="s">
        <v>74</v>
      </c>
      <c r="BR1954" t="s">
        <v>74</v>
      </c>
      <c r="BS1954" t="s">
        <v>74</v>
      </c>
      <c r="BT1954" t="s">
        <v>74</v>
      </c>
      <c r="BU1954" t="s">
        <v>74</v>
      </c>
      <c r="BV1954" t="s">
        <v>74</v>
      </c>
      <c r="BW1954" t="s">
        <v>74</v>
      </c>
      <c r="BX1954" t="s">
        <v>3248</v>
      </c>
      <c r="BY1954" t="s">
        <v>74</v>
      </c>
      <c r="BZ1954" t="s">
        <v>74</v>
      </c>
      <c r="CA1954">
        <v>0</v>
      </c>
    </row>
    <row r="1955" spans="1:79" customFormat="1" x14ac:dyDescent="0.25">
      <c r="A1955" t="s">
        <v>3251</v>
      </c>
      <c r="B1955" t="s">
        <v>356</v>
      </c>
      <c r="C1955" t="s">
        <v>391</v>
      </c>
      <c r="D1955" t="s">
        <v>953</v>
      </c>
      <c r="E1955">
        <v>2023</v>
      </c>
      <c r="F1955" t="s">
        <v>74</v>
      </c>
      <c r="G1955" t="s">
        <v>74</v>
      </c>
      <c r="H1955" t="s">
        <v>74</v>
      </c>
      <c r="I1955" t="s">
        <v>74</v>
      </c>
      <c r="J1955" t="s">
        <v>74</v>
      </c>
      <c r="K1955" t="s">
        <v>74</v>
      </c>
      <c r="L1955" t="s">
        <v>74</v>
      </c>
      <c r="M1955" t="s">
        <v>74</v>
      </c>
      <c r="N1955" t="s">
        <v>74</v>
      </c>
      <c r="O1955" t="s">
        <v>74</v>
      </c>
      <c r="P1955" t="s">
        <v>74</v>
      </c>
      <c r="Q1955" t="s">
        <v>74</v>
      </c>
      <c r="R1955" t="s">
        <v>74</v>
      </c>
      <c r="S1955" t="s">
        <v>74</v>
      </c>
      <c r="T1955" t="s">
        <v>74</v>
      </c>
      <c r="U1955" t="s">
        <v>74</v>
      </c>
      <c r="V1955" t="s">
        <v>74</v>
      </c>
      <c r="W1955" t="s">
        <v>74</v>
      </c>
      <c r="X1955" t="s">
        <v>74</v>
      </c>
      <c r="Y1955" t="s">
        <v>74</v>
      </c>
      <c r="Z1955" t="s">
        <v>74</v>
      </c>
      <c r="AA1955" t="s">
        <v>74</v>
      </c>
      <c r="AB1955" t="s">
        <v>74</v>
      </c>
      <c r="AC1955" t="s">
        <v>74</v>
      </c>
      <c r="AD1955" t="s">
        <v>74</v>
      </c>
      <c r="AE1955" t="s">
        <v>74</v>
      </c>
      <c r="AF1955" t="s">
        <v>74</v>
      </c>
      <c r="AG1955" t="s">
        <v>74</v>
      </c>
      <c r="AH1955" t="s">
        <v>74</v>
      </c>
      <c r="AI1955" t="s">
        <v>74</v>
      </c>
      <c r="AJ1955" t="s">
        <v>74</v>
      </c>
      <c r="AK1955" t="s">
        <v>74</v>
      </c>
      <c r="AL1955" t="s">
        <v>74</v>
      </c>
      <c r="AM1955" t="s">
        <v>74</v>
      </c>
      <c r="AN1955" t="s">
        <v>74</v>
      </c>
      <c r="AO1955" t="s">
        <v>74</v>
      </c>
      <c r="AP1955" t="s">
        <v>74</v>
      </c>
      <c r="AQ1955" t="s">
        <v>74</v>
      </c>
      <c r="AR1955" t="s">
        <v>74</v>
      </c>
      <c r="AS1955" t="s">
        <v>74</v>
      </c>
      <c r="AT1955" t="s">
        <v>74</v>
      </c>
      <c r="AU1955" t="s">
        <v>74</v>
      </c>
      <c r="AV1955" t="s">
        <v>74</v>
      </c>
      <c r="AW1955" t="s">
        <v>74</v>
      </c>
      <c r="AX1955" t="s">
        <v>74</v>
      </c>
      <c r="AY1955" t="s">
        <v>74</v>
      </c>
      <c r="AZ1955" t="s">
        <v>74</v>
      </c>
      <c r="BA1955" t="s">
        <v>74</v>
      </c>
      <c r="BB1955" t="s">
        <v>74</v>
      </c>
      <c r="BC1955" t="s">
        <v>74</v>
      </c>
      <c r="BD1955" t="s">
        <v>74</v>
      </c>
      <c r="BE1955" t="s">
        <v>74</v>
      </c>
      <c r="BF1955" t="s">
        <v>74</v>
      </c>
      <c r="BG1955" t="s">
        <v>74</v>
      </c>
      <c r="BH1955" t="s">
        <v>74</v>
      </c>
      <c r="BI1955" t="s">
        <v>74</v>
      </c>
      <c r="BJ1955" t="s">
        <v>74</v>
      </c>
      <c r="BK1955" t="s">
        <v>74</v>
      </c>
      <c r="BL1955" t="s">
        <v>74</v>
      </c>
      <c r="BM1955" t="s">
        <v>74</v>
      </c>
      <c r="BN1955" t="s">
        <v>74</v>
      </c>
      <c r="BO1955" t="s">
        <v>74</v>
      </c>
      <c r="BP1955" t="s">
        <v>74</v>
      </c>
      <c r="BQ1955" t="s">
        <v>74</v>
      </c>
      <c r="BR1955" t="s">
        <v>74</v>
      </c>
      <c r="BS1955" t="s">
        <v>74</v>
      </c>
      <c r="BT1955" t="s">
        <v>74</v>
      </c>
      <c r="BU1955" t="s">
        <v>74</v>
      </c>
      <c r="BV1955" t="s">
        <v>74</v>
      </c>
      <c r="BW1955" t="s">
        <v>74</v>
      </c>
      <c r="BX1955" t="s">
        <v>3248</v>
      </c>
      <c r="BY1955" t="s">
        <v>74</v>
      </c>
      <c r="BZ1955" t="s">
        <v>74</v>
      </c>
      <c r="CA1955">
        <v>0</v>
      </c>
    </row>
    <row r="1956" spans="1:79" customFormat="1" x14ac:dyDescent="0.25">
      <c r="A1956" t="s">
        <v>3252</v>
      </c>
      <c r="B1956" t="s">
        <v>356</v>
      </c>
      <c r="C1956" t="s">
        <v>391</v>
      </c>
      <c r="D1956" t="s">
        <v>961</v>
      </c>
      <c r="E1956">
        <v>2023</v>
      </c>
      <c r="F1956" t="s">
        <v>74</v>
      </c>
      <c r="G1956" t="s">
        <v>74</v>
      </c>
      <c r="H1956" t="s">
        <v>74</v>
      </c>
      <c r="I1956" t="s">
        <v>74</v>
      </c>
      <c r="J1956" t="s">
        <v>74</v>
      </c>
      <c r="K1956" t="s">
        <v>74</v>
      </c>
      <c r="L1956" t="s">
        <v>74</v>
      </c>
      <c r="M1956" t="s">
        <v>74</v>
      </c>
      <c r="N1956" t="s">
        <v>74</v>
      </c>
      <c r="O1956" t="s">
        <v>74</v>
      </c>
      <c r="P1956" t="s">
        <v>74</v>
      </c>
      <c r="Q1956" t="s">
        <v>74</v>
      </c>
      <c r="R1956" t="s">
        <v>74</v>
      </c>
      <c r="S1956" t="s">
        <v>74</v>
      </c>
      <c r="T1956" t="s">
        <v>74</v>
      </c>
      <c r="U1956" t="s">
        <v>74</v>
      </c>
      <c r="V1956" t="s">
        <v>74</v>
      </c>
      <c r="W1956" t="s">
        <v>74</v>
      </c>
      <c r="X1956" t="s">
        <v>74</v>
      </c>
      <c r="Y1956" t="s">
        <v>74</v>
      </c>
      <c r="Z1956" t="s">
        <v>74</v>
      </c>
      <c r="AA1956" t="s">
        <v>74</v>
      </c>
      <c r="AB1956" t="s">
        <v>74</v>
      </c>
      <c r="AC1956" t="s">
        <v>74</v>
      </c>
      <c r="AD1956" t="s">
        <v>74</v>
      </c>
      <c r="AE1956" t="s">
        <v>74</v>
      </c>
      <c r="AF1956" t="s">
        <v>74</v>
      </c>
      <c r="AG1956" t="s">
        <v>74</v>
      </c>
      <c r="AH1956" t="s">
        <v>74</v>
      </c>
      <c r="AI1956" t="s">
        <v>74</v>
      </c>
      <c r="AJ1956" t="s">
        <v>74</v>
      </c>
      <c r="AK1956" t="s">
        <v>74</v>
      </c>
      <c r="AL1956" t="s">
        <v>74</v>
      </c>
      <c r="AM1956" t="s">
        <v>74</v>
      </c>
      <c r="AN1956" t="s">
        <v>74</v>
      </c>
      <c r="AO1956" t="s">
        <v>74</v>
      </c>
      <c r="AP1956" t="s">
        <v>74</v>
      </c>
      <c r="AQ1956" t="s">
        <v>74</v>
      </c>
      <c r="AR1956" t="s">
        <v>74</v>
      </c>
      <c r="AS1956" t="s">
        <v>74</v>
      </c>
      <c r="AT1956" t="s">
        <v>74</v>
      </c>
      <c r="AU1956" t="s">
        <v>74</v>
      </c>
      <c r="AV1956" t="s">
        <v>74</v>
      </c>
      <c r="AW1956" t="s">
        <v>74</v>
      </c>
      <c r="AX1956" t="s">
        <v>74</v>
      </c>
      <c r="AY1956" t="s">
        <v>74</v>
      </c>
      <c r="AZ1956" t="s">
        <v>74</v>
      </c>
      <c r="BA1956" t="s">
        <v>74</v>
      </c>
      <c r="BB1956" t="s">
        <v>74</v>
      </c>
      <c r="BC1956" t="s">
        <v>74</v>
      </c>
      <c r="BD1956" t="s">
        <v>74</v>
      </c>
      <c r="BE1956" t="s">
        <v>74</v>
      </c>
      <c r="BF1956" t="s">
        <v>74</v>
      </c>
      <c r="BG1956" t="s">
        <v>74</v>
      </c>
      <c r="BH1956" t="s">
        <v>74</v>
      </c>
      <c r="BI1956" t="s">
        <v>74</v>
      </c>
      <c r="BJ1956" t="s">
        <v>74</v>
      </c>
      <c r="BK1956" t="s">
        <v>74</v>
      </c>
      <c r="BL1956" t="s">
        <v>74</v>
      </c>
      <c r="BM1956" t="s">
        <v>74</v>
      </c>
      <c r="BN1956" t="s">
        <v>74</v>
      </c>
      <c r="BO1956" t="s">
        <v>74</v>
      </c>
      <c r="BP1956" t="s">
        <v>74</v>
      </c>
      <c r="BQ1956" t="s">
        <v>74</v>
      </c>
      <c r="BR1956" t="s">
        <v>74</v>
      </c>
      <c r="BS1956" t="s">
        <v>74</v>
      </c>
      <c r="BT1956" t="s">
        <v>74</v>
      </c>
      <c r="BU1956" t="s">
        <v>74</v>
      </c>
      <c r="BV1956" t="s">
        <v>74</v>
      </c>
      <c r="BW1956" t="s">
        <v>74</v>
      </c>
      <c r="BX1956" t="s">
        <v>3248</v>
      </c>
      <c r="BY1956" t="s">
        <v>74</v>
      </c>
      <c r="BZ1956" t="s">
        <v>74</v>
      </c>
      <c r="CA1956">
        <v>0</v>
      </c>
    </row>
    <row r="1957" spans="1:79" customFormat="1" x14ac:dyDescent="0.25">
      <c r="A1957" t="s">
        <v>3253</v>
      </c>
      <c r="B1957" t="s">
        <v>356</v>
      </c>
      <c r="C1957" t="s">
        <v>394</v>
      </c>
      <c r="D1957" t="s">
        <v>44</v>
      </c>
      <c r="E1957">
        <v>2023</v>
      </c>
      <c r="F1957">
        <v>287</v>
      </c>
      <c r="G1957">
        <v>27</v>
      </c>
      <c r="H1957">
        <v>0</v>
      </c>
      <c r="I1957">
        <v>4</v>
      </c>
      <c r="J1957">
        <v>51</v>
      </c>
      <c r="K1957">
        <v>61</v>
      </c>
      <c r="L1957">
        <v>54</v>
      </c>
      <c r="M1957">
        <v>43</v>
      </c>
      <c r="N1957">
        <v>40</v>
      </c>
      <c r="O1957">
        <v>31</v>
      </c>
      <c r="P1957">
        <v>24</v>
      </c>
      <c r="Q1957">
        <v>4</v>
      </c>
      <c r="R1957">
        <v>2</v>
      </c>
      <c r="S1957">
        <v>0</v>
      </c>
      <c r="T1957">
        <v>0</v>
      </c>
      <c r="U1957">
        <v>300</v>
      </c>
      <c r="V1957">
        <v>14</v>
      </c>
      <c r="W1957">
        <v>0</v>
      </c>
      <c r="X1957">
        <v>268</v>
      </c>
      <c r="Y1957">
        <v>28</v>
      </c>
      <c r="Z1957">
        <v>18</v>
      </c>
      <c r="AA1957">
        <v>0</v>
      </c>
      <c r="AB1957">
        <v>6</v>
      </c>
      <c r="AC1957">
        <v>16</v>
      </c>
      <c r="AD1957">
        <v>0</v>
      </c>
      <c r="AE1957">
        <v>292</v>
      </c>
      <c r="AF1957">
        <v>3</v>
      </c>
      <c r="AG1957">
        <v>295</v>
      </c>
      <c r="AH1957">
        <v>14</v>
      </c>
      <c r="AI1957">
        <v>2</v>
      </c>
      <c r="AJ1957">
        <v>0</v>
      </c>
      <c r="AK1957" t="s">
        <v>74</v>
      </c>
      <c r="AL1957" t="s">
        <v>74</v>
      </c>
      <c r="AM1957" t="s">
        <v>74</v>
      </c>
      <c r="AN1957">
        <v>314</v>
      </c>
      <c r="AO1957">
        <v>0.9140127388535032</v>
      </c>
      <c r="AP1957">
        <v>8.598726114649681E-2</v>
      </c>
      <c r="AQ1957">
        <v>0</v>
      </c>
      <c r="AR1957">
        <v>1.2738853503184711E-2</v>
      </c>
      <c r="AS1957">
        <v>0.16242038216560509</v>
      </c>
      <c r="AT1957">
        <v>0.19426751592356689</v>
      </c>
      <c r="AU1957">
        <v>0.17197452229299359</v>
      </c>
      <c r="AV1957">
        <v>0.13694267515923569</v>
      </c>
      <c r="AW1957">
        <v>0.12738853503184711</v>
      </c>
      <c r="AX1957">
        <v>9.8726114649681534E-2</v>
      </c>
      <c r="AY1957">
        <v>7.6433121019108277E-2</v>
      </c>
      <c r="AZ1957">
        <v>1.2738853503184711E-2</v>
      </c>
      <c r="BA1957">
        <v>0</v>
      </c>
      <c r="BB1957">
        <v>6.369426751592357E-3</v>
      </c>
      <c r="BC1957">
        <v>0</v>
      </c>
      <c r="BD1957">
        <v>0.95541401273885351</v>
      </c>
      <c r="BE1957">
        <v>4.4585987261146487E-2</v>
      </c>
      <c r="BF1957">
        <v>0</v>
      </c>
      <c r="BG1957">
        <v>0.85350318471337583</v>
      </c>
      <c r="BH1957">
        <v>8.9171974522292988E-2</v>
      </c>
      <c r="BI1957">
        <v>5.7324840764331211E-2</v>
      </c>
      <c r="BJ1957">
        <v>0</v>
      </c>
      <c r="BK1957">
        <v>1.9108280254777069E-2</v>
      </c>
      <c r="BL1957">
        <v>5.0955414012738863E-2</v>
      </c>
      <c r="BM1957">
        <v>0</v>
      </c>
      <c r="BN1957">
        <v>0.92993630573248409</v>
      </c>
      <c r="BO1957">
        <v>9.5541401273885346E-3</v>
      </c>
      <c r="BP1957">
        <v>0.93949044585987262</v>
      </c>
      <c r="BQ1957">
        <v>4.4585987261146487E-2</v>
      </c>
      <c r="BR1957">
        <v>6.369426751592357E-3</v>
      </c>
      <c r="BS1957">
        <v>0</v>
      </c>
      <c r="BT1957">
        <v>0</v>
      </c>
      <c r="BU1957">
        <v>0</v>
      </c>
      <c r="BV1957">
        <v>0</v>
      </c>
      <c r="BW1957">
        <v>1</v>
      </c>
      <c r="BX1957" t="s">
        <v>3254</v>
      </c>
      <c r="BY1957">
        <v>314</v>
      </c>
      <c r="BZ1957">
        <v>1</v>
      </c>
      <c r="CA1957">
        <v>0</v>
      </c>
    </row>
    <row r="1958" spans="1:79" customFormat="1" x14ac:dyDescent="0.25">
      <c r="A1958" t="s">
        <v>3255</v>
      </c>
      <c r="B1958" t="s">
        <v>356</v>
      </c>
      <c r="C1958" t="s">
        <v>394</v>
      </c>
      <c r="D1958" t="s">
        <v>947</v>
      </c>
      <c r="E1958">
        <v>2023</v>
      </c>
      <c r="F1958" t="s">
        <v>74</v>
      </c>
      <c r="G1958" t="s">
        <v>74</v>
      </c>
      <c r="H1958" t="s">
        <v>74</v>
      </c>
      <c r="I1958" t="s">
        <v>74</v>
      </c>
      <c r="J1958" t="s">
        <v>74</v>
      </c>
      <c r="K1958" t="s">
        <v>74</v>
      </c>
      <c r="L1958" t="s">
        <v>74</v>
      </c>
      <c r="M1958" t="s">
        <v>74</v>
      </c>
      <c r="N1958" t="s">
        <v>74</v>
      </c>
      <c r="O1958" t="s">
        <v>74</v>
      </c>
      <c r="P1958" t="s">
        <v>74</v>
      </c>
      <c r="Q1958" t="s">
        <v>74</v>
      </c>
      <c r="R1958" t="s">
        <v>74</v>
      </c>
      <c r="S1958" t="s">
        <v>74</v>
      </c>
      <c r="T1958" t="s">
        <v>74</v>
      </c>
      <c r="U1958" t="s">
        <v>74</v>
      </c>
      <c r="V1958" t="s">
        <v>74</v>
      </c>
      <c r="W1958" t="s">
        <v>74</v>
      </c>
      <c r="X1958" t="s">
        <v>74</v>
      </c>
      <c r="Y1958" t="s">
        <v>74</v>
      </c>
      <c r="Z1958" t="s">
        <v>74</v>
      </c>
      <c r="AA1958" t="s">
        <v>74</v>
      </c>
      <c r="AB1958" t="s">
        <v>74</v>
      </c>
      <c r="AC1958" t="s">
        <v>74</v>
      </c>
      <c r="AD1958" t="s">
        <v>74</v>
      </c>
      <c r="AE1958" t="s">
        <v>74</v>
      </c>
      <c r="AF1958" t="s">
        <v>74</v>
      </c>
      <c r="AG1958" t="s">
        <v>74</v>
      </c>
      <c r="AH1958" t="s">
        <v>74</v>
      </c>
      <c r="AI1958" t="s">
        <v>74</v>
      </c>
      <c r="AJ1958" t="s">
        <v>74</v>
      </c>
      <c r="AK1958" t="s">
        <v>74</v>
      </c>
      <c r="AL1958" t="s">
        <v>74</v>
      </c>
      <c r="AM1958" t="s">
        <v>74</v>
      </c>
      <c r="AN1958" t="s">
        <v>74</v>
      </c>
      <c r="AO1958" t="s">
        <v>74</v>
      </c>
      <c r="AP1958" t="s">
        <v>74</v>
      </c>
      <c r="AQ1958" t="s">
        <v>74</v>
      </c>
      <c r="AR1958" t="s">
        <v>74</v>
      </c>
      <c r="AS1958" t="s">
        <v>74</v>
      </c>
      <c r="AT1958" t="s">
        <v>74</v>
      </c>
      <c r="AU1958" t="s">
        <v>74</v>
      </c>
      <c r="AV1958" t="s">
        <v>74</v>
      </c>
      <c r="AW1958" t="s">
        <v>74</v>
      </c>
      <c r="AX1958" t="s">
        <v>74</v>
      </c>
      <c r="AY1958" t="s">
        <v>74</v>
      </c>
      <c r="AZ1958" t="s">
        <v>74</v>
      </c>
      <c r="BA1958" t="s">
        <v>74</v>
      </c>
      <c r="BB1958" t="s">
        <v>74</v>
      </c>
      <c r="BC1958" t="s">
        <v>74</v>
      </c>
      <c r="BD1958" t="s">
        <v>74</v>
      </c>
      <c r="BE1958" t="s">
        <v>74</v>
      </c>
      <c r="BF1958" t="s">
        <v>74</v>
      </c>
      <c r="BG1958" t="s">
        <v>74</v>
      </c>
      <c r="BH1958" t="s">
        <v>74</v>
      </c>
      <c r="BI1958" t="s">
        <v>74</v>
      </c>
      <c r="BJ1958" t="s">
        <v>74</v>
      </c>
      <c r="BK1958" t="s">
        <v>74</v>
      </c>
      <c r="BL1958" t="s">
        <v>74</v>
      </c>
      <c r="BM1958" t="s">
        <v>74</v>
      </c>
      <c r="BN1958" t="s">
        <v>74</v>
      </c>
      <c r="BO1958" t="s">
        <v>74</v>
      </c>
      <c r="BP1958" t="s">
        <v>74</v>
      </c>
      <c r="BQ1958" t="s">
        <v>74</v>
      </c>
      <c r="BR1958" t="s">
        <v>74</v>
      </c>
      <c r="BS1958" t="s">
        <v>74</v>
      </c>
      <c r="BT1958" t="s">
        <v>74</v>
      </c>
      <c r="BU1958" t="s">
        <v>74</v>
      </c>
      <c r="BV1958" t="s">
        <v>74</v>
      </c>
      <c r="BW1958" t="s">
        <v>74</v>
      </c>
      <c r="BX1958" t="s">
        <v>3254</v>
      </c>
      <c r="BY1958" t="s">
        <v>74</v>
      </c>
      <c r="BZ1958" t="s">
        <v>74</v>
      </c>
      <c r="CA1958">
        <v>0</v>
      </c>
    </row>
    <row r="1959" spans="1:79" customFormat="1" x14ac:dyDescent="0.25">
      <c r="A1959" t="s">
        <v>3256</v>
      </c>
      <c r="B1959" t="s">
        <v>356</v>
      </c>
      <c r="C1959" t="s">
        <v>394</v>
      </c>
      <c r="D1959" t="s">
        <v>949</v>
      </c>
      <c r="E1959">
        <v>2023</v>
      </c>
      <c r="F1959" t="s">
        <v>74</v>
      </c>
      <c r="G1959" t="s">
        <v>74</v>
      </c>
      <c r="H1959" t="s">
        <v>74</v>
      </c>
      <c r="I1959" t="s">
        <v>74</v>
      </c>
      <c r="J1959" t="s">
        <v>74</v>
      </c>
      <c r="K1959" t="s">
        <v>74</v>
      </c>
      <c r="L1959" t="s">
        <v>74</v>
      </c>
      <c r="M1959" t="s">
        <v>74</v>
      </c>
      <c r="N1959" t="s">
        <v>74</v>
      </c>
      <c r="O1959" t="s">
        <v>74</v>
      </c>
      <c r="P1959" t="s">
        <v>74</v>
      </c>
      <c r="Q1959" t="s">
        <v>74</v>
      </c>
      <c r="R1959" t="s">
        <v>74</v>
      </c>
      <c r="S1959" t="s">
        <v>74</v>
      </c>
      <c r="T1959" t="s">
        <v>74</v>
      </c>
      <c r="U1959" t="s">
        <v>74</v>
      </c>
      <c r="V1959" t="s">
        <v>74</v>
      </c>
      <c r="W1959" t="s">
        <v>74</v>
      </c>
      <c r="X1959" t="s">
        <v>74</v>
      </c>
      <c r="Y1959" t="s">
        <v>74</v>
      </c>
      <c r="Z1959" t="s">
        <v>74</v>
      </c>
      <c r="AA1959" t="s">
        <v>74</v>
      </c>
      <c r="AB1959" t="s">
        <v>74</v>
      </c>
      <c r="AC1959" t="s">
        <v>74</v>
      </c>
      <c r="AD1959" t="s">
        <v>74</v>
      </c>
      <c r="AE1959" t="s">
        <v>74</v>
      </c>
      <c r="AF1959" t="s">
        <v>74</v>
      </c>
      <c r="AG1959" t="s">
        <v>74</v>
      </c>
      <c r="AH1959" t="s">
        <v>74</v>
      </c>
      <c r="AI1959" t="s">
        <v>74</v>
      </c>
      <c r="AJ1959" t="s">
        <v>74</v>
      </c>
      <c r="AK1959" t="s">
        <v>74</v>
      </c>
      <c r="AL1959" t="s">
        <v>74</v>
      </c>
      <c r="AM1959" t="s">
        <v>74</v>
      </c>
      <c r="AN1959" t="s">
        <v>74</v>
      </c>
      <c r="AO1959" t="s">
        <v>74</v>
      </c>
      <c r="AP1959" t="s">
        <v>74</v>
      </c>
      <c r="AQ1959" t="s">
        <v>74</v>
      </c>
      <c r="AR1959" t="s">
        <v>74</v>
      </c>
      <c r="AS1959" t="s">
        <v>74</v>
      </c>
      <c r="AT1959" t="s">
        <v>74</v>
      </c>
      <c r="AU1959" t="s">
        <v>74</v>
      </c>
      <c r="AV1959" t="s">
        <v>74</v>
      </c>
      <c r="AW1959" t="s">
        <v>74</v>
      </c>
      <c r="AX1959" t="s">
        <v>74</v>
      </c>
      <c r="AY1959" t="s">
        <v>74</v>
      </c>
      <c r="AZ1959" t="s">
        <v>74</v>
      </c>
      <c r="BA1959" t="s">
        <v>74</v>
      </c>
      <c r="BB1959" t="s">
        <v>74</v>
      </c>
      <c r="BC1959" t="s">
        <v>74</v>
      </c>
      <c r="BD1959" t="s">
        <v>74</v>
      </c>
      <c r="BE1959" t="s">
        <v>74</v>
      </c>
      <c r="BF1959" t="s">
        <v>74</v>
      </c>
      <c r="BG1959" t="s">
        <v>74</v>
      </c>
      <c r="BH1959" t="s">
        <v>74</v>
      </c>
      <c r="BI1959" t="s">
        <v>74</v>
      </c>
      <c r="BJ1959" t="s">
        <v>74</v>
      </c>
      <c r="BK1959" t="s">
        <v>74</v>
      </c>
      <c r="BL1959" t="s">
        <v>74</v>
      </c>
      <c r="BM1959" t="s">
        <v>74</v>
      </c>
      <c r="BN1959" t="s">
        <v>74</v>
      </c>
      <c r="BO1959" t="s">
        <v>74</v>
      </c>
      <c r="BP1959" t="s">
        <v>74</v>
      </c>
      <c r="BQ1959" t="s">
        <v>74</v>
      </c>
      <c r="BR1959" t="s">
        <v>74</v>
      </c>
      <c r="BS1959" t="s">
        <v>74</v>
      </c>
      <c r="BT1959" t="s">
        <v>74</v>
      </c>
      <c r="BU1959" t="s">
        <v>74</v>
      </c>
      <c r="BV1959" t="s">
        <v>74</v>
      </c>
      <c r="BW1959" t="s">
        <v>74</v>
      </c>
      <c r="BX1959" t="s">
        <v>3254</v>
      </c>
      <c r="BY1959" t="s">
        <v>74</v>
      </c>
      <c r="BZ1959" t="s">
        <v>74</v>
      </c>
      <c r="CA1959">
        <v>0</v>
      </c>
    </row>
    <row r="1960" spans="1:79" customFormat="1" x14ac:dyDescent="0.25">
      <c r="A1960" t="s">
        <v>3257</v>
      </c>
      <c r="B1960" t="s">
        <v>356</v>
      </c>
      <c r="C1960" t="s">
        <v>394</v>
      </c>
      <c r="D1960" t="s">
        <v>951</v>
      </c>
      <c r="E1960">
        <v>2023</v>
      </c>
      <c r="F1960" t="s">
        <v>74</v>
      </c>
      <c r="G1960" t="s">
        <v>74</v>
      </c>
      <c r="H1960" t="s">
        <v>74</v>
      </c>
      <c r="I1960" t="s">
        <v>74</v>
      </c>
      <c r="J1960" t="s">
        <v>74</v>
      </c>
      <c r="K1960" t="s">
        <v>74</v>
      </c>
      <c r="L1960" t="s">
        <v>74</v>
      </c>
      <c r="M1960" t="s">
        <v>74</v>
      </c>
      <c r="N1960" t="s">
        <v>74</v>
      </c>
      <c r="O1960" t="s">
        <v>74</v>
      </c>
      <c r="P1960" t="s">
        <v>74</v>
      </c>
      <c r="Q1960" t="s">
        <v>74</v>
      </c>
      <c r="R1960" t="s">
        <v>74</v>
      </c>
      <c r="S1960" t="s">
        <v>74</v>
      </c>
      <c r="T1960" t="s">
        <v>74</v>
      </c>
      <c r="U1960" t="s">
        <v>74</v>
      </c>
      <c r="V1960" t="s">
        <v>74</v>
      </c>
      <c r="W1960" t="s">
        <v>74</v>
      </c>
      <c r="X1960" t="s">
        <v>74</v>
      </c>
      <c r="Y1960" t="s">
        <v>74</v>
      </c>
      <c r="Z1960" t="s">
        <v>74</v>
      </c>
      <c r="AA1960" t="s">
        <v>74</v>
      </c>
      <c r="AB1960" t="s">
        <v>74</v>
      </c>
      <c r="AC1960" t="s">
        <v>74</v>
      </c>
      <c r="AD1960" t="s">
        <v>74</v>
      </c>
      <c r="AE1960" t="s">
        <v>74</v>
      </c>
      <c r="AF1960" t="s">
        <v>74</v>
      </c>
      <c r="AG1960" t="s">
        <v>74</v>
      </c>
      <c r="AH1960" t="s">
        <v>74</v>
      </c>
      <c r="AI1960" t="s">
        <v>74</v>
      </c>
      <c r="AJ1960" t="s">
        <v>74</v>
      </c>
      <c r="AK1960" t="s">
        <v>74</v>
      </c>
      <c r="AL1960" t="s">
        <v>74</v>
      </c>
      <c r="AM1960" t="s">
        <v>74</v>
      </c>
      <c r="AN1960" t="s">
        <v>74</v>
      </c>
      <c r="AO1960" t="s">
        <v>74</v>
      </c>
      <c r="AP1960" t="s">
        <v>74</v>
      </c>
      <c r="AQ1960" t="s">
        <v>74</v>
      </c>
      <c r="AR1960" t="s">
        <v>74</v>
      </c>
      <c r="AS1960" t="s">
        <v>74</v>
      </c>
      <c r="AT1960" t="s">
        <v>74</v>
      </c>
      <c r="AU1960" t="s">
        <v>74</v>
      </c>
      <c r="AV1960" t="s">
        <v>74</v>
      </c>
      <c r="AW1960" t="s">
        <v>74</v>
      </c>
      <c r="AX1960" t="s">
        <v>74</v>
      </c>
      <c r="AY1960" t="s">
        <v>74</v>
      </c>
      <c r="AZ1960" t="s">
        <v>74</v>
      </c>
      <c r="BA1960" t="s">
        <v>74</v>
      </c>
      <c r="BB1960" t="s">
        <v>74</v>
      </c>
      <c r="BC1960" t="s">
        <v>74</v>
      </c>
      <c r="BD1960" t="s">
        <v>74</v>
      </c>
      <c r="BE1960" t="s">
        <v>74</v>
      </c>
      <c r="BF1960" t="s">
        <v>74</v>
      </c>
      <c r="BG1960" t="s">
        <v>74</v>
      </c>
      <c r="BH1960" t="s">
        <v>74</v>
      </c>
      <c r="BI1960" t="s">
        <v>74</v>
      </c>
      <c r="BJ1960" t="s">
        <v>74</v>
      </c>
      <c r="BK1960" t="s">
        <v>74</v>
      </c>
      <c r="BL1960" t="s">
        <v>74</v>
      </c>
      <c r="BM1960" t="s">
        <v>74</v>
      </c>
      <c r="BN1960" t="s">
        <v>74</v>
      </c>
      <c r="BO1960" t="s">
        <v>74</v>
      </c>
      <c r="BP1960" t="s">
        <v>74</v>
      </c>
      <c r="BQ1960" t="s">
        <v>74</v>
      </c>
      <c r="BR1960" t="s">
        <v>74</v>
      </c>
      <c r="BS1960" t="s">
        <v>74</v>
      </c>
      <c r="BT1960" t="s">
        <v>74</v>
      </c>
      <c r="BU1960" t="s">
        <v>74</v>
      </c>
      <c r="BV1960" t="s">
        <v>74</v>
      </c>
      <c r="BW1960" t="s">
        <v>74</v>
      </c>
      <c r="BX1960" t="s">
        <v>3254</v>
      </c>
      <c r="BY1960" t="s">
        <v>74</v>
      </c>
      <c r="BZ1960" t="s">
        <v>74</v>
      </c>
      <c r="CA1960">
        <v>0</v>
      </c>
    </row>
    <row r="1961" spans="1:79" customFormat="1" x14ac:dyDescent="0.25">
      <c r="A1961" t="s">
        <v>3258</v>
      </c>
      <c r="B1961" t="s">
        <v>356</v>
      </c>
      <c r="C1961" t="s">
        <v>394</v>
      </c>
      <c r="D1961" t="s">
        <v>953</v>
      </c>
      <c r="E1961">
        <v>2023</v>
      </c>
      <c r="F1961" t="s">
        <v>74</v>
      </c>
      <c r="G1961" t="s">
        <v>74</v>
      </c>
      <c r="H1961" t="s">
        <v>74</v>
      </c>
      <c r="I1961" t="s">
        <v>74</v>
      </c>
      <c r="J1961" t="s">
        <v>74</v>
      </c>
      <c r="K1961" t="s">
        <v>74</v>
      </c>
      <c r="L1961" t="s">
        <v>74</v>
      </c>
      <c r="M1961" t="s">
        <v>74</v>
      </c>
      <c r="N1961" t="s">
        <v>74</v>
      </c>
      <c r="O1961" t="s">
        <v>74</v>
      </c>
      <c r="P1961" t="s">
        <v>74</v>
      </c>
      <c r="Q1961" t="s">
        <v>74</v>
      </c>
      <c r="R1961" t="s">
        <v>74</v>
      </c>
      <c r="S1961" t="s">
        <v>74</v>
      </c>
      <c r="T1961" t="s">
        <v>74</v>
      </c>
      <c r="U1961" t="s">
        <v>74</v>
      </c>
      <c r="V1961" t="s">
        <v>74</v>
      </c>
      <c r="W1961" t="s">
        <v>74</v>
      </c>
      <c r="X1961" t="s">
        <v>74</v>
      </c>
      <c r="Y1961" t="s">
        <v>74</v>
      </c>
      <c r="Z1961" t="s">
        <v>74</v>
      </c>
      <c r="AA1961" t="s">
        <v>74</v>
      </c>
      <c r="AB1961" t="s">
        <v>74</v>
      </c>
      <c r="AC1961" t="s">
        <v>74</v>
      </c>
      <c r="AD1961" t="s">
        <v>74</v>
      </c>
      <c r="AE1961" t="s">
        <v>74</v>
      </c>
      <c r="AF1961" t="s">
        <v>74</v>
      </c>
      <c r="AG1961" t="s">
        <v>74</v>
      </c>
      <c r="AH1961" t="s">
        <v>74</v>
      </c>
      <c r="AI1961" t="s">
        <v>74</v>
      </c>
      <c r="AJ1961" t="s">
        <v>74</v>
      </c>
      <c r="AK1961" t="s">
        <v>74</v>
      </c>
      <c r="AL1961" t="s">
        <v>74</v>
      </c>
      <c r="AM1961" t="s">
        <v>74</v>
      </c>
      <c r="AN1961" t="s">
        <v>74</v>
      </c>
      <c r="AO1961" t="s">
        <v>74</v>
      </c>
      <c r="AP1961" t="s">
        <v>74</v>
      </c>
      <c r="AQ1961" t="s">
        <v>74</v>
      </c>
      <c r="AR1961" t="s">
        <v>74</v>
      </c>
      <c r="AS1961" t="s">
        <v>74</v>
      </c>
      <c r="AT1961" t="s">
        <v>74</v>
      </c>
      <c r="AU1961" t="s">
        <v>74</v>
      </c>
      <c r="AV1961" t="s">
        <v>74</v>
      </c>
      <c r="AW1961" t="s">
        <v>74</v>
      </c>
      <c r="AX1961" t="s">
        <v>74</v>
      </c>
      <c r="AY1961" t="s">
        <v>74</v>
      </c>
      <c r="AZ1961" t="s">
        <v>74</v>
      </c>
      <c r="BA1961" t="s">
        <v>74</v>
      </c>
      <c r="BB1961" t="s">
        <v>74</v>
      </c>
      <c r="BC1961" t="s">
        <v>74</v>
      </c>
      <c r="BD1961" t="s">
        <v>74</v>
      </c>
      <c r="BE1961" t="s">
        <v>74</v>
      </c>
      <c r="BF1961" t="s">
        <v>74</v>
      </c>
      <c r="BG1961" t="s">
        <v>74</v>
      </c>
      <c r="BH1961" t="s">
        <v>74</v>
      </c>
      <c r="BI1961" t="s">
        <v>74</v>
      </c>
      <c r="BJ1961" t="s">
        <v>74</v>
      </c>
      <c r="BK1961" t="s">
        <v>74</v>
      </c>
      <c r="BL1961" t="s">
        <v>74</v>
      </c>
      <c r="BM1961" t="s">
        <v>74</v>
      </c>
      <c r="BN1961" t="s">
        <v>74</v>
      </c>
      <c r="BO1961" t="s">
        <v>74</v>
      </c>
      <c r="BP1961" t="s">
        <v>74</v>
      </c>
      <c r="BQ1961" t="s">
        <v>74</v>
      </c>
      <c r="BR1961" t="s">
        <v>74</v>
      </c>
      <c r="BS1961" t="s">
        <v>74</v>
      </c>
      <c r="BT1961" t="s">
        <v>74</v>
      </c>
      <c r="BU1961" t="s">
        <v>74</v>
      </c>
      <c r="BV1961" t="s">
        <v>74</v>
      </c>
      <c r="BW1961" t="s">
        <v>74</v>
      </c>
      <c r="BX1961" t="s">
        <v>3254</v>
      </c>
      <c r="BY1961" t="s">
        <v>74</v>
      </c>
      <c r="BZ1961" t="s">
        <v>74</v>
      </c>
      <c r="CA1961">
        <v>1</v>
      </c>
    </row>
    <row r="1962" spans="1:79" customFormat="1" x14ac:dyDescent="0.25">
      <c r="A1962" t="s">
        <v>3259</v>
      </c>
      <c r="B1962" t="s">
        <v>356</v>
      </c>
      <c r="C1962" t="s">
        <v>394</v>
      </c>
      <c r="D1962" t="s">
        <v>961</v>
      </c>
      <c r="E1962">
        <v>2023</v>
      </c>
      <c r="F1962" t="s">
        <v>74</v>
      </c>
      <c r="G1962" t="s">
        <v>74</v>
      </c>
      <c r="H1962" t="s">
        <v>74</v>
      </c>
      <c r="I1962" t="s">
        <v>74</v>
      </c>
      <c r="J1962" t="s">
        <v>74</v>
      </c>
      <c r="K1962" t="s">
        <v>74</v>
      </c>
      <c r="L1962" t="s">
        <v>74</v>
      </c>
      <c r="M1962" t="s">
        <v>74</v>
      </c>
      <c r="N1962" t="s">
        <v>74</v>
      </c>
      <c r="O1962" t="s">
        <v>74</v>
      </c>
      <c r="P1962" t="s">
        <v>74</v>
      </c>
      <c r="Q1962" t="s">
        <v>74</v>
      </c>
      <c r="R1962" t="s">
        <v>74</v>
      </c>
      <c r="S1962" t="s">
        <v>74</v>
      </c>
      <c r="T1962" t="s">
        <v>74</v>
      </c>
      <c r="U1962" t="s">
        <v>74</v>
      </c>
      <c r="V1962" t="s">
        <v>74</v>
      </c>
      <c r="W1962" t="s">
        <v>74</v>
      </c>
      <c r="X1962" t="s">
        <v>74</v>
      </c>
      <c r="Y1962" t="s">
        <v>74</v>
      </c>
      <c r="Z1962" t="s">
        <v>74</v>
      </c>
      <c r="AA1962" t="s">
        <v>74</v>
      </c>
      <c r="AB1962" t="s">
        <v>74</v>
      </c>
      <c r="AC1962" t="s">
        <v>74</v>
      </c>
      <c r="AD1962" t="s">
        <v>74</v>
      </c>
      <c r="AE1962" t="s">
        <v>74</v>
      </c>
      <c r="AF1962" t="s">
        <v>74</v>
      </c>
      <c r="AG1962" t="s">
        <v>74</v>
      </c>
      <c r="AH1962" t="s">
        <v>74</v>
      </c>
      <c r="AI1962" t="s">
        <v>74</v>
      </c>
      <c r="AJ1962" t="s">
        <v>74</v>
      </c>
      <c r="AK1962" t="s">
        <v>74</v>
      </c>
      <c r="AL1962" t="s">
        <v>74</v>
      </c>
      <c r="AM1962" t="s">
        <v>74</v>
      </c>
      <c r="AN1962" t="s">
        <v>74</v>
      </c>
      <c r="AO1962" t="s">
        <v>74</v>
      </c>
      <c r="AP1962" t="s">
        <v>74</v>
      </c>
      <c r="AQ1962" t="s">
        <v>74</v>
      </c>
      <c r="AR1962" t="s">
        <v>74</v>
      </c>
      <c r="AS1962" t="s">
        <v>74</v>
      </c>
      <c r="AT1962" t="s">
        <v>74</v>
      </c>
      <c r="AU1962" t="s">
        <v>74</v>
      </c>
      <c r="AV1962" t="s">
        <v>74</v>
      </c>
      <c r="AW1962" t="s">
        <v>74</v>
      </c>
      <c r="AX1962" t="s">
        <v>74</v>
      </c>
      <c r="AY1962" t="s">
        <v>74</v>
      </c>
      <c r="AZ1962" t="s">
        <v>74</v>
      </c>
      <c r="BA1962" t="s">
        <v>74</v>
      </c>
      <c r="BB1962" t="s">
        <v>74</v>
      </c>
      <c r="BC1962" t="s">
        <v>74</v>
      </c>
      <c r="BD1962" t="s">
        <v>74</v>
      </c>
      <c r="BE1962" t="s">
        <v>74</v>
      </c>
      <c r="BF1962" t="s">
        <v>74</v>
      </c>
      <c r="BG1962" t="s">
        <v>74</v>
      </c>
      <c r="BH1962" t="s">
        <v>74</v>
      </c>
      <c r="BI1962" t="s">
        <v>74</v>
      </c>
      <c r="BJ1962" t="s">
        <v>74</v>
      </c>
      <c r="BK1962" t="s">
        <v>74</v>
      </c>
      <c r="BL1962" t="s">
        <v>74</v>
      </c>
      <c r="BM1962" t="s">
        <v>74</v>
      </c>
      <c r="BN1962" t="s">
        <v>74</v>
      </c>
      <c r="BO1962" t="s">
        <v>74</v>
      </c>
      <c r="BP1962" t="s">
        <v>74</v>
      </c>
      <c r="BQ1962" t="s">
        <v>74</v>
      </c>
      <c r="BR1962" t="s">
        <v>74</v>
      </c>
      <c r="BS1962" t="s">
        <v>74</v>
      </c>
      <c r="BT1962" t="s">
        <v>74</v>
      </c>
      <c r="BU1962" t="s">
        <v>74</v>
      </c>
      <c r="BV1962" t="s">
        <v>74</v>
      </c>
      <c r="BW1962" t="s">
        <v>74</v>
      </c>
      <c r="BX1962" t="s">
        <v>3254</v>
      </c>
      <c r="BY1962" t="s">
        <v>74</v>
      </c>
      <c r="BZ1962" t="s">
        <v>74</v>
      </c>
      <c r="CA1962">
        <v>0</v>
      </c>
    </row>
    <row r="1963" spans="1:79" customFormat="1" x14ac:dyDescent="0.25">
      <c r="A1963" t="s">
        <v>3260</v>
      </c>
      <c r="B1963" t="s">
        <v>356</v>
      </c>
      <c r="C1963" t="s">
        <v>43</v>
      </c>
      <c r="D1963" t="s">
        <v>44</v>
      </c>
      <c r="E1963">
        <v>2023</v>
      </c>
      <c r="F1963">
        <v>3821</v>
      </c>
      <c r="G1963">
        <v>348</v>
      </c>
      <c r="H1963">
        <v>0</v>
      </c>
      <c r="I1963">
        <v>102</v>
      </c>
      <c r="J1963">
        <v>616</v>
      </c>
      <c r="K1963">
        <v>901</v>
      </c>
      <c r="L1963">
        <v>753</v>
      </c>
      <c r="M1963">
        <v>512</v>
      </c>
      <c r="N1963">
        <v>416</v>
      </c>
      <c r="O1963">
        <v>394</v>
      </c>
      <c r="P1963">
        <v>304</v>
      </c>
      <c r="Q1963">
        <v>123</v>
      </c>
      <c r="R1963">
        <v>48</v>
      </c>
      <c r="S1963">
        <v>0</v>
      </c>
      <c r="T1963">
        <v>0</v>
      </c>
      <c r="U1963">
        <v>3932</v>
      </c>
      <c r="V1963">
        <v>237</v>
      </c>
      <c r="W1963">
        <v>0</v>
      </c>
      <c r="X1963">
        <v>3190</v>
      </c>
      <c r="Y1963">
        <v>801</v>
      </c>
      <c r="Z1963">
        <v>178</v>
      </c>
      <c r="AA1963">
        <v>0</v>
      </c>
      <c r="AB1963">
        <v>51</v>
      </c>
      <c r="AC1963">
        <v>111</v>
      </c>
      <c r="AD1963">
        <v>1</v>
      </c>
      <c r="AE1963">
        <v>4006</v>
      </c>
      <c r="AF1963">
        <v>36</v>
      </c>
      <c r="AG1963">
        <v>4060</v>
      </c>
      <c r="AH1963">
        <v>73</v>
      </c>
      <c r="AI1963" t="s">
        <v>74</v>
      </c>
      <c r="AJ1963">
        <v>0</v>
      </c>
      <c r="AK1963">
        <v>426</v>
      </c>
      <c r="AL1963">
        <v>3743</v>
      </c>
      <c r="AM1963">
        <v>0</v>
      </c>
      <c r="AN1963">
        <v>4169</v>
      </c>
      <c r="AO1963">
        <v>0.91652674502278719</v>
      </c>
      <c r="AP1963">
        <v>8.3473254977212766E-2</v>
      </c>
      <c r="AQ1963">
        <v>0</v>
      </c>
      <c r="AR1963">
        <v>2.4466298872631329E-2</v>
      </c>
      <c r="AS1963">
        <v>0.14775725593667549</v>
      </c>
      <c r="AT1963">
        <v>0.21611897337491001</v>
      </c>
      <c r="AU1963">
        <v>0.1806188534420724</v>
      </c>
      <c r="AV1963">
        <v>0.1228112257136004</v>
      </c>
      <c r="AW1963">
        <v>9.9784120892300307E-2</v>
      </c>
      <c r="AX1963">
        <v>9.4507076037419049E-2</v>
      </c>
      <c r="AY1963">
        <v>7.2919165267450223E-2</v>
      </c>
      <c r="AZ1963">
        <v>2.950347805229072E-2</v>
      </c>
      <c r="BA1963">
        <v>0</v>
      </c>
      <c r="BB1963">
        <v>1.151355241065004E-2</v>
      </c>
      <c r="BC1963">
        <v>0</v>
      </c>
      <c r="BD1963">
        <v>0.94315183497241539</v>
      </c>
      <c r="BE1963">
        <v>5.6848165027584552E-2</v>
      </c>
      <c r="BF1963">
        <v>0</v>
      </c>
      <c r="BG1963">
        <v>0.76517150395778366</v>
      </c>
      <c r="BH1963">
        <v>0.19213240585272251</v>
      </c>
      <c r="BI1963">
        <v>4.2696090189493878E-2</v>
      </c>
      <c r="BJ1963">
        <v>0</v>
      </c>
      <c r="BK1963">
        <v>1.2233149436315659E-2</v>
      </c>
      <c r="BL1963">
        <v>2.662508994962821E-2</v>
      </c>
      <c r="BM1963">
        <v>2.3986567522187569E-4</v>
      </c>
      <c r="BN1963">
        <v>0.96090189493883427</v>
      </c>
      <c r="BO1963">
        <v>8.6351643079875268E-3</v>
      </c>
      <c r="BP1963">
        <v>0.97385464140081557</v>
      </c>
      <c r="BQ1963">
        <v>1.7510194291196931E-2</v>
      </c>
      <c r="BR1963">
        <v>0</v>
      </c>
      <c r="BS1963">
        <v>0</v>
      </c>
      <c r="BT1963">
        <v>0.10218277764451909</v>
      </c>
      <c r="BU1963">
        <v>0.89781722235548089</v>
      </c>
      <c r="BV1963">
        <v>0</v>
      </c>
      <c r="BW1963">
        <v>1</v>
      </c>
      <c r="BX1963" t="s">
        <v>3261</v>
      </c>
      <c r="BY1963">
        <v>4169</v>
      </c>
      <c r="BZ1963">
        <v>1</v>
      </c>
      <c r="CA1963">
        <v>0</v>
      </c>
    </row>
    <row r="1964" spans="1:79" customFormat="1" x14ac:dyDescent="0.25">
      <c r="A1964" t="s">
        <v>3262</v>
      </c>
      <c r="B1964" t="s">
        <v>356</v>
      </c>
      <c r="C1964" t="s">
        <v>43</v>
      </c>
      <c r="D1964" t="s">
        <v>947</v>
      </c>
      <c r="E1964">
        <v>2023</v>
      </c>
      <c r="F1964">
        <v>1019</v>
      </c>
      <c r="G1964">
        <v>89</v>
      </c>
      <c r="H1964">
        <v>0</v>
      </c>
      <c r="I1964">
        <v>31</v>
      </c>
      <c r="J1964">
        <v>155</v>
      </c>
      <c r="K1964">
        <v>231</v>
      </c>
      <c r="L1964">
        <v>206</v>
      </c>
      <c r="M1964">
        <v>144</v>
      </c>
      <c r="N1964">
        <v>101</v>
      </c>
      <c r="O1964">
        <v>99</v>
      </c>
      <c r="P1964">
        <v>82</v>
      </c>
      <c r="Q1964">
        <v>36</v>
      </c>
      <c r="R1964">
        <v>23</v>
      </c>
      <c r="S1964">
        <v>0</v>
      </c>
      <c r="T1964">
        <v>0</v>
      </c>
      <c r="U1964">
        <v>1054</v>
      </c>
      <c r="V1964">
        <v>54</v>
      </c>
      <c r="W1964">
        <v>0</v>
      </c>
      <c r="X1964">
        <v>805</v>
      </c>
      <c r="Y1964">
        <v>251</v>
      </c>
      <c r="Z1964">
        <v>52</v>
      </c>
      <c r="AA1964">
        <v>0</v>
      </c>
      <c r="AB1964">
        <v>5</v>
      </c>
      <c r="AC1964">
        <v>23</v>
      </c>
      <c r="AD1964">
        <v>0</v>
      </c>
      <c r="AE1964">
        <v>1080</v>
      </c>
      <c r="AF1964">
        <v>9</v>
      </c>
      <c r="AG1964">
        <v>1097</v>
      </c>
      <c r="AH1964">
        <v>2</v>
      </c>
      <c r="AI1964" t="s">
        <v>74</v>
      </c>
      <c r="AJ1964">
        <v>0</v>
      </c>
      <c r="AK1964">
        <v>151</v>
      </c>
      <c r="AL1964">
        <v>957</v>
      </c>
      <c r="AM1964">
        <v>0</v>
      </c>
      <c r="AN1964">
        <v>1108</v>
      </c>
      <c r="AO1964">
        <v>0.91967509025270755</v>
      </c>
      <c r="AP1964">
        <v>8.0324909747292422E-2</v>
      </c>
      <c r="AQ1964">
        <v>0</v>
      </c>
      <c r="AR1964">
        <v>2.7978339350180501E-2</v>
      </c>
      <c r="AS1964">
        <v>0.13989169675090249</v>
      </c>
      <c r="AT1964">
        <v>0.2084837545126354</v>
      </c>
      <c r="AU1964">
        <v>0.1859205776173285</v>
      </c>
      <c r="AV1964">
        <v>0.1299638989169675</v>
      </c>
      <c r="AW1964">
        <v>9.1155234657039716E-2</v>
      </c>
      <c r="AX1964">
        <v>8.9350180505415169E-2</v>
      </c>
      <c r="AY1964">
        <v>7.4007220216606495E-2</v>
      </c>
      <c r="AZ1964">
        <v>3.2490974729241867E-2</v>
      </c>
      <c r="BA1964">
        <v>0</v>
      </c>
      <c r="BB1964">
        <v>2.0758122743682311E-2</v>
      </c>
      <c r="BC1964">
        <v>0</v>
      </c>
      <c r="BD1964">
        <v>0.95126353790613716</v>
      </c>
      <c r="BE1964">
        <v>4.8736462093862808E-2</v>
      </c>
      <c r="BF1964">
        <v>0</v>
      </c>
      <c r="BG1964">
        <v>0.72653429602888087</v>
      </c>
      <c r="BH1964">
        <v>0.22653429602888089</v>
      </c>
      <c r="BI1964">
        <v>4.6931407942238268E-2</v>
      </c>
      <c r="BJ1964">
        <v>0</v>
      </c>
      <c r="BK1964">
        <v>4.5126353790613718E-3</v>
      </c>
      <c r="BL1964">
        <v>2.0758122743682311E-2</v>
      </c>
      <c r="BM1964">
        <v>0</v>
      </c>
      <c r="BN1964">
        <v>0.97472924187725629</v>
      </c>
      <c r="BO1964">
        <v>8.1227436823104685E-3</v>
      </c>
      <c r="BP1964">
        <v>0.99007220216606495</v>
      </c>
      <c r="BQ1964">
        <v>1.805054151624549E-3</v>
      </c>
      <c r="BR1964">
        <v>0</v>
      </c>
      <c r="BS1964">
        <v>0</v>
      </c>
      <c r="BT1964">
        <v>0.1362815884476534</v>
      </c>
      <c r="BU1964">
        <v>0.86371841155234652</v>
      </c>
      <c r="BV1964">
        <v>0</v>
      </c>
      <c r="BW1964">
        <v>1</v>
      </c>
      <c r="BX1964" t="s">
        <v>3261</v>
      </c>
      <c r="BY1964">
        <v>4169</v>
      </c>
      <c r="BZ1964">
        <v>0.26577116814583829</v>
      </c>
      <c r="CA1964">
        <v>0</v>
      </c>
    </row>
    <row r="1965" spans="1:79" customFormat="1" x14ac:dyDescent="0.25">
      <c r="A1965" t="s">
        <v>3263</v>
      </c>
      <c r="B1965" t="s">
        <v>356</v>
      </c>
      <c r="C1965" t="s">
        <v>43</v>
      </c>
      <c r="D1965" t="s">
        <v>949</v>
      </c>
      <c r="E1965">
        <v>2023</v>
      </c>
      <c r="F1965">
        <v>1396</v>
      </c>
      <c r="G1965">
        <v>135</v>
      </c>
      <c r="H1965">
        <v>0</v>
      </c>
      <c r="I1965">
        <v>46</v>
      </c>
      <c r="J1965">
        <v>246</v>
      </c>
      <c r="K1965">
        <v>332</v>
      </c>
      <c r="L1965">
        <v>253</v>
      </c>
      <c r="M1965">
        <v>197</v>
      </c>
      <c r="N1965">
        <v>161</v>
      </c>
      <c r="O1965">
        <v>150</v>
      </c>
      <c r="P1965">
        <v>104</v>
      </c>
      <c r="Q1965">
        <v>33</v>
      </c>
      <c r="R1965">
        <v>9</v>
      </c>
      <c r="S1965">
        <v>0</v>
      </c>
      <c r="T1965">
        <v>0</v>
      </c>
      <c r="U1965">
        <v>1428</v>
      </c>
      <c r="V1965">
        <v>103</v>
      </c>
      <c r="W1965">
        <v>0</v>
      </c>
      <c r="X1965">
        <v>1297</v>
      </c>
      <c r="Y1965">
        <v>183</v>
      </c>
      <c r="Z1965">
        <v>51</v>
      </c>
      <c r="AA1965">
        <v>0</v>
      </c>
      <c r="AB1965">
        <v>29</v>
      </c>
      <c r="AC1965">
        <v>71</v>
      </c>
      <c r="AD1965">
        <v>0</v>
      </c>
      <c r="AE1965">
        <v>1431</v>
      </c>
      <c r="AF1965">
        <v>12</v>
      </c>
      <c r="AG1965">
        <v>1517</v>
      </c>
      <c r="AH1965">
        <v>2</v>
      </c>
      <c r="AI1965" t="s">
        <v>74</v>
      </c>
      <c r="AJ1965">
        <v>0</v>
      </c>
      <c r="AK1965">
        <v>27</v>
      </c>
      <c r="AL1965">
        <v>1504</v>
      </c>
      <c r="AM1965">
        <v>0</v>
      </c>
      <c r="AN1965">
        <v>1531</v>
      </c>
      <c r="AO1965">
        <v>0.91182233834095361</v>
      </c>
      <c r="AP1965">
        <v>8.8177661659046377E-2</v>
      </c>
      <c r="AQ1965">
        <v>0</v>
      </c>
      <c r="AR1965">
        <v>3.004572175048988E-2</v>
      </c>
      <c r="AS1965">
        <v>0.16067929457870669</v>
      </c>
      <c r="AT1965">
        <v>0.21685173089484</v>
      </c>
      <c r="AU1965">
        <v>0.1652514696276943</v>
      </c>
      <c r="AV1965">
        <v>0.12867406923579361</v>
      </c>
      <c r="AW1965">
        <v>0.1051600261267146</v>
      </c>
      <c r="AX1965">
        <v>9.7975179621162645E-2</v>
      </c>
      <c r="AY1965">
        <v>6.7929457870672769E-2</v>
      </c>
      <c r="AZ1965">
        <v>2.1554539516655782E-2</v>
      </c>
      <c r="BA1965">
        <v>0</v>
      </c>
      <c r="BB1965">
        <v>5.8785107772697581E-3</v>
      </c>
      <c r="BC1965">
        <v>0</v>
      </c>
      <c r="BD1965">
        <v>0.93272370999346832</v>
      </c>
      <c r="BE1965">
        <v>6.727629000653168E-2</v>
      </c>
      <c r="BF1965">
        <v>0</v>
      </c>
      <c r="BG1965">
        <v>0.84715871979098634</v>
      </c>
      <c r="BH1965">
        <v>0.1195297191378184</v>
      </c>
      <c r="BI1965">
        <v>3.3311561071195303E-2</v>
      </c>
      <c r="BJ1965">
        <v>0</v>
      </c>
      <c r="BK1965">
        <v>1.8941868060091439E-2</v>
      </c>
      <c r="BL1965">
        <v>4.6374918354016977E-2</v>
      </c>
      <c r="BM1965">
        <v>0</v>
      </c>
      <c r="BN1965">
        <v>0.93468321358589157</v>
      </c>
      <c r="BO1965">
        <v>7.8380143696930114E-3</v>
      </c>
      <c r="BP1965">
        <v>0.99085564990202479</v>
      </c>
      <c r="BQ1965">
        <v>1.306335728282169E-3</v>
      </c>
      <c r="BR1965">
        <v>0</v>
      </c>
      <c r="BS1965">
        <v>0</v>
      </c>
      <c r="BT1965">
        <v>1.763553233180927E-2</v>
      </c>
      <c r="BU1965">
        <v>0.98236446766819074</v>
      </c>
      <c r="BV1965">
        <v>0</v>
      </c>
      <c r="BW1965">
        <v>1</v>
      </c>
      <c r="BX1965" t="s">
        <v>3261</v>
      </c>
      <c r="BY1965">
        <v>4169</v>
      </c>
      <c r="BZ1965">
        <v>0.3672343487646918</v>
      </c>
      <c r="CA1965">
        <v>0</v>
      </c>
    </row>
    <row r="1966" spans="1:79" customFormat="1" x14ac:dyDescent="0.25">
      <c r="A1966" t="s">
        <v>3264</v>
      </c>
      <c r="B1966" t="s">
        <v>356</v>
      </c>
      <c r="C1966" t="s">
        <v>43</v>
      </c>
      <c r="D1966" t="s">
        <v>951</v>
      </c>
      <c r="E1966">
        <v>2023</v>
      </c>
      <c r="F1966">
        <v>121</v>
      </c>
      <c r="G1966">
        <v>11</v>
      </c>
      <c r="H1966">
        <v>0</v>
      </c>
      <c r="I1966">
        <v>5</v>
      </c>
      <c r="J1966">
        <v>18</v>
      </c>
      <c r="K1966">
        <v>26</v>
      </c>
      <c r="L1966">
        <v>24</v>
      </c>
      <c r="M1966">
        <v>11</v>
      </c>
      <c r="N1966">
        <v>14</v>
      </c>
      <c r="O1966">
        <v>18</v>
      </c>
      <c r="P1966">
        <v>10</v>
      </c>
      <c r="Q1966">
        <v>6</v>
      </c>
      <c r="R1966">
        <v>0</v>
      </c>
      <c r="S1966">
        <v>0</v>
      </c>
      <c r="T1966">
        <v>0</v>
      </c>
      <c r="U1966">
        <v>118</v>
      </c>
      <c r="V1966">
        <v>14</v>
      </c>
      <c r="W1966">
        <v>0</v>
      </c>
      <c r="X1966">
        <v>119</v>
      </c>
      <c r="Y1966">
        <v>11</v>
      </c>
      <c r="Z1966">
        <v>2</v>
      </c>
      <c r="AA1966">
        <v>0</v>
      </c>
      <c r="AB1966">
        <v>6</v>
      </c>
      <c r="AC1966">
        <v>2</v>
      </c>
      <c r="AD1966">
        <v>0</v>
      </c>
      <c r="AE1966">
        <v>124</v>
      </c>
      <c r="AF1966">
        <v>2</v>
      </c>
      <c r="AG1966">
        <v>130</v>
      </c>
      <c r="AH1966">
        <v>0</v>
      </c>
      <c r="AI1966" t="s">
        <v>74</v>
      </c>
      <c r="AJ1966">
        <v>0</v>
      </c>
      <c r="AK1966">
        <v>12</v>
      </c>
      <c r="AL1966">
        <v>120</v>
      </c>
      <c r="AM1966">
        <v>0</v>
      </c>
      <c r="AN1966">
        <v>132</v>
      </c>
      <c r="AO1966">
        <v>0.91666666666666663</v>
      </c>
      <c r="AP1966">
        <v>8.3333333333333329E-2</v>
      </c>
      <c r="AQ1966">
        <v>0</v>
      </c>
      <c r="AR1966">
        <v>3.787878787878788E-2</v>
      </c>
      <c r="AS1966">
        <v>0.13636363636363641</v>
      </c>
      <c r="AT1966">
        <v>0.19696969696969699</v>
      </c>
      <c r="AU1966">
        <v>0.1818181818181818</v>
      </c>
      <c r="AV1966">
        <v>8.3333333333333329E-2</v>
      </c>
      <c r="AW1966">
        <v>0.10606060606060611</v>
      </c>
      <c r="AX1966">
        <v>0.13636363636363641</v>
      </c>
      <c r="AY1966">
        <v>7.575757575757576E-2</v>
      </c>
      <c r="AZ1966">
        <v>4.5454545454545463E-2</v>
      </c>
      <c r="BA1966">
        <v>0</v>
      </c>
      <c r="BB1966">
        <v>0</v>
      </c>
      <c r="BC1966">
        <v>0</v>
      </c>
      <c r="BD1966">
        <v>0.89393939393939392</v>
      </c>
      <c r="BE1966">
        <v>0.10606060606060611</v>
      </c>
      <c r="BF1966">
        <v>0</v>
      </c>
      <c r="BG1966">
        <v>0.90151515151515149</v>
      </c>
      <c r="BH1966">
        <v>8.3333333333333329E-2</v>
      </c>
      <c r="BI1966">
        <v>1.515151515151515E-2</v>
      </c>
      <c r="BJ1966">
        <v>0</v>
      </c>
      <c r="BK1966">
        <v>4.5454545454545463E-2</v>
      </c>
      <c r="BL1966">
        <v>1.515151515151515E-2</v>
      </c>
      <c r="BM1966">
        <v>0</v>
      </c>
      <c r="BN1966">
        <v>0.93939393939393945</v>
      </c>
      <c r="BO1966">
        <v>1.515151515151515E-2</v>
      </c>
      <c r="BP1966">
        <v>0.98484848484848486</v>
      </c>
      <c r="BQ1966">
        <v>0</v>
      </c>
      <c r="BR1966">
        <v>0</v>
      </c>
      <c r="BS1966">
        <v>0</v>
      </c>
      <c r="BT1966">
        <v>9.0909090909090912E-2</v>
      </c>
      <c r="BU1966">
        <v>0.90909090909090906</v>
      </c>
      <c r="BV1966">
        <v>0</v>
      </c>
      <c r="BW1966">
        <v>1</v>
      </c>
      <c r="BX1966" t="s">
        <v>3261</v>
      </c>
      <c r="BY1966">
        <v>4169</v>
      </c>
      <c r="BZ1966">
        <v>3.1662269129287601E-2</v>
      </c>
      <c r="CA1966">
        <v>0</v>
      </c>
    </row>
    <row r="1967" spans="1:79" customFormat="1" x14ac:dyDescent="0.25">
      <c r="A1967" t="s">
        <v>3265</v>
      </c>
      <c r="B1967" t="s">
        <v>356</v>
      </c>
      <c r="C1967" t="s">
        <v>43</v>
      </c>
      <c r="D1967" t="s">
        <v>953</v>
      </c>
      <c r="E1967">
        <v>2023</v>
      </c>
      <c r="F1967">
        <v>1285</v>
      </c>
      <c r="G1967">
        <v>113</v>
      </c>
      <c r="H1967">
        <v>0</v>
      </c>
      <c r="I1967">
        <v>20</v>
      </c>
      <c r="J1967">
        <v>197</v>
      </c>
      <c r="K1967">
        <v>312</v>
      </c>
      <c r="L1967">
        <v>270</v>
      </c>
      <c r="M1967">
        <v>160</v>
      </c>
      <c r="N1967">
        <v>140</v>
      </c>
      <c r="O1967">
        <v>127</v>
      </c>
      <c r="P1967">
        <v>108</v>
      </c>
      <c r="Q1967">
        <v>48</v>
      </c>
      <c r="R1967">
        <v>16</v>
      </c>
      <c r="S1967">
        <v>0</v>
      </c>
      <c r="T1967">
        <v>0</v>
      </c>
      <c r="U1967">
        <v>1332</v>
      </c>
      <c r="V1967">
        <v>66</v>
      </c>
      <c r="W1967">
        <v>0</v>
      </c>
      <c r="X1967">
        <v>969</v>
      </c>
      <c r="Y1967">
        <v>356</v>
      </c>
      <c r="Z1967">
        <v>73</v>
      </c>
      <c r="AA1967">
        <v>0</v>
      </c>
      <c r="AB1967">
        <v>11</v>
      </c>
      <c r="AC1967">
        <v>15</v>
      </c>
      <c r="AD1967">
        <v>1</v>
      </c>
      <c r="AE1967">
        <v>1371</v>
      </c>
      <c r="AF1967">
        <v>13</v>
      </c>
      <c r="AG1967">
        <v>1316</v>
      </c>
      <c r="AH1967">
        <v>69</v>
      </c>
      <c r="AI1967" t="s">
        <v>74</v>
      </c>
      <c r="AJ1967">
        <v>0</v>
      </c>
      <c r="AK1967">
        <v>236</v>
      </c>
      <c r="AL1967">
        <v>1162</v>
      </c>
      <c r="AM1967">
        <v>0</v>
      </c>
      <c r="AN1967">
        <v>1398</v>
      </c>
      <c r="AO1967">
        <v>0.91917024320457796</v>
      </c>
      <c r="AP1967">
        <v>8.0829756795422036E-2</v>
      </c>
      <c r="AQ1967">
        <v>0</v>
      </c>
      <c r="AR1967">
        <v>1.4306151645207439E-2</v>
      </c>
      <c r="AS1967">
        <v>0.1409155937052933</v>
      </c>
      <c r="AT1967">
        <v>0.22317596566523609</v>
      </c>
      <c r="AU1967">
        <v>0.19313304721030039</v>
      </c>
      <c r="AV1967">
        <v>0.1144492131616595</v>
      </c>
      <c r="AW1967">
        <v>0.10014306151645209</v>
      </c>
      <c r="AX1967">
        <v>9.0844062947067233E-2</v>
      </c>
      <c r="AY1967">
        <v>7.7253218884120178E-2</v>
      </c>
      <c r="AZ1967">
        <v>3.4334763948497847E-2</v>
      </c>
      <c r="BA1967">
        <v>0</v>
      </c>
      <c r="BB1967">
        <v>1.144492131616595E-2</v>
      </c>
      <c r="BC1967">
        <v>0</v>
      </c>
      <c r="BD1967">
        <v>0.9527896995708155</v>
      </c>
      <c r="BE1967">
        <v>4.7210300429184553E-2</v>
      </c>
      <c r="BF1967">
        <v>0</v>
      </c>
      <c r="BG1967">
        <v>0.69313304721030045</v>
      </c>
      <c r="BH1967">
        <v>0.25464949928469238</v>
      </c>
      <c r="BI1967">
        <v>5.2217453505007151E-2</v>
      </c>
      <c r="BJ1967">
        <v>0</v>
      </c>
      <c r="BK1967">
        <v>7.8683834048640915E-3</v>
      </c>
      <c r="BL1967">
        <v>1.0729613733905579E-2</v>
      </c>
      <c r="BM1967">
        <v>7.1530758226037196E-4</v>
      </c>
      <c r="BN1967">
        <v>0.98068669527897001</v>
      </c>
      <c r="BO1967">
        <v>9.2989985693848354E-3</v>
      </c>
      <c r="BP1967">
        <v>0.94134477825464946</v>
      </c>
      <c r="BQ1967">
        <v>4.9356223175965663E-2</v>
      </c>
      <c r="BR1967">
        <v>0</v>
      </c>
      <c r="BS1967">
        <v>0</v>
      </c>
      <c r="BT1967">
        <v>0.16881258941344779</v>
      </c>
      <c r="BU1967">
        <v>0.83118741058655221</v>
      </c>
      <c r="BV1967">
        <v>0</v>
      </c>
      <c r="BW1967">
        <v>1</v>
      </c>
      <c r="BX1967" t="s">
        <v>3261</v>
      </c>
      <c r="BY1967">
        <v>4169</v>
      </c>
      <c r="BZ1967">
        <v>0.33533221396018231</v>
      </c>
      <c r="CA1967">
        <v>0</v>
      </c>
    </row>
    <row r="1968" spans="1:79" customFormat="1" x14ac:dyDescent="0.25">
      <c r="A1968" t="s">
        <v>3266</v>
      </c>
      <c r="B1968" t="s">
        <v>356</v>
      </c>
      <c r="C1968" t="s">
        <v>187</v>
      </c>
      <c r="D1968" t="s">
        <v>44</v>
      </c>
      <c r="E1968">
        <v>2023</v>
      </c>
      <c r="F1968">
        <v>67</v>
      </c>
      <c r="G1968">
        <v>4</v>
      </c>
      <c r="H1968">
        <v>0</v>
      </c>
      <c r="I1968">
        <v>2</v>
      </c>
      <c r="J1968">
        <v>12</v>
      </c>
      <c r="K1968">
        <v>21</v>
      </c>
      <c r="L1968">
        <v>14</v>
      </c>
      <c r="M1968">
        <v>11</v>
      </c>
      <c r="N1968">
        <v>6</v>
      </c>
      <c r="O1968">
        <v>4</v>
      </c>
      <c r="P1968">
        <v>1</v>
      </c>
      <c r="Q1968">
        <v>0</v>
      </c>
      <c r="R1968">
        <v>0</v>
      </c>
      <c r="S1968">
        <v>0</v>
      </c>
      <c r="T1968">
        <v>0</v>
      </c>
      <c r="U1968">
        <v>71</v>
      </c>
      <c r="V1968">
        <v>0</v>
      </c>
      <c r="W1968">
        <v>0</v>
      </c>
      <c r="X1968" t="s">
        <v>74</v>
      </c>
      <c r="Y1968" t="s">
        <v>74</v>
      </c>
      <c r="Z1968" t="s">
        <v>74</v>
      </c>
      <c r="AA1968" t="s">
        <v>74</v>
      </c>
      <c r="AB1968">
        <v>0</v>
      </c>
      <c r="AC1968">
        <v>2</v>
      </c>
      <c r="AD1968">
        <v>0</v>
      </c>
      <c r="AE1968">
        <v>69</v>
      </c>
      <c r="AF1968">
        <v>4</v>
      </c>
      <c r="AG1968">
        <v>64</v>
      </c>
      <c r="AH1968">
        <v>1</v>
      </c>
      <c r="AI1968">
        <v>0</v>
      </c>
      <c r="AJ1968">
        <v>2</v>
      </c>
      <c r="AK1968">
        <v>15</v>
      </c>
      <c r="AL1968">
        <v>53</v>
      </c>
      <c r="AM1968">
        <v>3</v>
      </c>
      <c r="AN1968">
        <v>71</v>
      </c>
      <c r="AO1968">
        <v>0.94366197183098588</v>
      </c>
      <c r="AP1968">
        <v>5.6338028169014093E-2</v>
      </c>
      <c r="AQ1968">
        <v>0</v>
      </c>
      <c r="AR1968">
        <v>2.8169014084507039E-2</v>
      </c>
      <c r="AS1968">
        <v>0.16901408450704231</v>
      </c>
      <c r="AT1968">
        <v>0.29577464788732388</v>
      </c>
      <c r="AU1968">
        <v>0.19718309859154931</v>
      </c>
      <c r="AV1968">
        <v>0.15492957746478869</v>
      </c>
      <c r="AW1968">
        <v>8.4507042253521125E-2</v>
      </c>
      <c r="AX1968">
        <v>5.6338028169014093E-2</v>
      </c>
      <c r="AY1968">
        <v>1.408450704225352E-2</v>
      </c>
      <c r="AZ1968">
        <v>0</v>
      </c>
      <c r="BA1968">
        <v>0</v>
      </c>
      <c r="BB1968">
        <v>0</v>
      </c>
      <c r="BC1968">
        <v>0</v>
      </c>
      <c r="BD1968">
        <v>1</v>
      </c>
      <c r="BE1968">
        <v>0</v>
      </c>
      <c r="BF1968">
        <v>0</v>
      </c>
      <c r="BG1968">
        <v>0</v>
      </c>
      <c r="BH1968">
        <v>0</v>
      </c>
      <c r="BI1968">
        <v>0</v>
      </c>
      <c r="BJ1968">
        <v>0</v>
      </c>
      <c r="BK1968">
        <v>0</v>
      </c>
      <c r="BL1968">
        <v>2.8169014084507039E-2</v>
      </c>
      <c r="BM1968">
        <v>0</v>
      </c>
      <c r="BN1968">
        <v>0.971830985915493</v>
      </c>
      <c r="BO1968">
        <v>5.6338028169014093E-2</v>
      </c>
      <c r="BP1968">
        <v>0.90140845070422537</v>
      </c>
      <c r="BQ1968">
        <v>1.408450704225352E-2</v>
      </c>
      <c r="BR1968">
        <v>0</v>
      </c>
      <c r="BS1968">
        <v>2.8169014084507039E-2</v>
      </c>
      <c r="BT1968">
        <v>0.21126760563380281</v>
      </c>
      <c r="BU1968">
        <v>0.74647887323943662</v>
      </c>
      <c r="BV1968">
        <v>4.2253521126760563E-2</v>
      </c>
      <c r="BW1968">
        <v>1</v>
      </c>
      <c r="BX1968" t="s">
        <v>3267</v>
      </c>
      <c r="BY1968">
        <v>71</v>
      </c>
      <c r="BZ1968">
        <v>1</v>
      </c>
      <c r="CA1968">
        <v>0</v>
      </c>
    </row>
    <row r="1969" spans="1:79" customFormat="1" x14ac:dyDescent="0.25">
      <c r="A1969" t="s">
        <v>3268</v>
      </c>
      <c r="B1969" t="s">
        <v>356</v>
      </c>
      <c r="C1969" t="s">
        <v>187</v>
      </c>
      <c r="D1969" t="s">
        <v>947</v>
      </c>
      <c r="E1969">
        <v>2023</v>
      </c>
      <c r="F1969">
        <v>39</v>
      </c>
      <c r="G1969">
        <v>4</v>
      </c>
      <c r="H1969">
        <v>0</v>
      </c>
      <c r="I1969">
        <v>2</v>
      </c>
      <c r="J1969">
        <v>10</v>
      </c>
      <c r="K1969">
        <v>13</v>
      </c>
      <c r="L1969">
        <v>10</v>
      </c>
      <c r="M1969">
        <v>5</v>
      </c>
      <c r="N1969">
        <v>1</v>
      </c>
      <c r="O1969">
        <v>1</v>
      </c>
      <c r="P1969">
        <v>1</v>
      </c>
      <c r="Q1969">
        <v>0</v>
      </c>
      <c r="R1969">
        <v>0</v>
      </c>
      <c r="S1969">
        <v>0</v>
      </c>
      <c r="T1969">
        <v>0</v>
      </c>
      <c r="U1969">
        <v>43</v>
      </c>
      <c r="V1969">
        <v>0</v>
      </c>
      <c r="W1969">
        <v>0</v>
      </c>
      <c r="X1969" t="s">
        <v>74</v>
      </c>
      <c r="Y1969" t="s">
        <v>74</v>
      </c>
      <c r="Z1969" t="s">
        <v>74</v>
      </c>
      <c r="AA1969" t="s">
        <v>74</v>
      </c>
      <c r="AB1969">
        <v>0</v>
      </c>
      <c r="AC1969">
        <v>0</v>
      </c>
      <c r="AD1969">
        <v>0</v>
      </c>
      <c r="AE1969">
        <v>43</v>
      </c>
      <c r="AF1969">
        <v>0</v>
      </c>
      <c r="AG1969">
        <v>43</v>
      </c>
      <c r="AH1969">
        <v>0</v>
      </c>
      <c r="AI1969">
        <v>0</v>
      </c>
      <c r="AJ1969">
        <v>0</v>
      </c>
      <c r="AK1969">
        <v>12</v>
      </c>
      <c r="AL1969">
        <v>29</v>
      </c>
      <c r="AM1969">
        <v>2</v>
      </c>
      <c r="AN1969">
        <v>43</v>
      </c>
      <c r="AO1969">
        <v>0.90697674418604646</v>
      </c>
      <c r="AP1969">
        <v>9.3023255813953487E-2</v>
      </c>
      <c r="AQ1969">
        <v>0</v>
      </c>
      <c r="AR1969">
        <v>4.6511627906976737E-2</v>
      </c>
      <c r="AS1969">
        <v>0.23255813953488369</v>
      </c>
      <c r="AT1969">
        <v>0.30232558139534882</v>
      </c>
      <c r="AU1969">
        <v>0.23255813953488369</v>
      </c>
      <c r="AV1969">
        <v>0.1162790697674419</v>
      </c>
      <c r="AW1969">
        <v>2.3255813953488368E-2</v>
      </c>
      <c r="AX1969">
        <v>2.3255813953488368E-2</v>
      </c>
      <c r="AY1969">
        <v>2.3255813953488368E-2</v>
      </c>
      <c r="AZ1969">
        <v>0</v>
      </c>
      <c r="BA1969">
        <v>0</v>
      </c>
      <c r="BB1969">
        <v>0</v>
      </c>
      <c r="BC1969">
        <v>0</v>
      </c>
      <c r="BD1969">
        <v>1</v>
      </c>
      <c r="BE1969">
        <v>0</v>
      </c>
      <c r="BF1969">
        <v>0</v>
      </c>
      <c r="BG1969">
        <v>0</v>
      </c>
      <c r="BH1969">
        <v>0</v>
      </c>
      <c r="BI1969">
        <v>0</v>
      </c>
      <c r="BJ1969">
        <v>0</v>
      </c>
      <c r="BK1969">
        <v>0</v>
      </c>
      <c r="BL1969">
        <v>0</v>
      </c>
      <c r="BM1969">
        <v>0</v>
      </c>
      <c r="BN1969">
        <v>1</v>
      </c>
      <c r="BO1969">
        <v>0</v>
      </c>
      <c r="BP1969">
        <v>1</v>
      </c>
      <c r="BQ1969">
        <v>0</v>
      </c>
      <c r="BR1969">
        <v>0</v>
      </c>
      <c r="BS1969">
        <v>0</v>
      </c>
      <c r="BT1969">
        <v>0.27906976744186052</v>
      </c>
      <c r="BU1969">
        <v>0.67441860465116277</v>
      </c>
      <c r="BV1969">
        <v>4.6511627906976737E-2</v>
      </c>
      <c r="BW1969">
        <v>1</v>
      </c>
      <c r="BX1969" t="s">
        <v>3267</v>
      </c>
      <c r="BY1969">
        <v>71</v>
      </c>
      <c r="BZ1969">
        <v>0.60563380281690138</v>
      </c>
      <c r="CA1969">
        <v>0</v>
      </c>
    </row>
    <row r="1970" spans="1:79" customFormat="1" x14ac:dyDescent="0.25">
      <c r="A1970" t="s">
        <v>3269</v>
      </c>
      <c r="B1970" t="s">
        <v>356</v>
      </c>
      <c r="C1970" t="s">
        <v>187</v>
      </c>
      <c r="D1970" t="s">
        <v>949</v>
      </c>
      <c r="E1970">
        <v>2023</v>
      </c>
      <c r="F1970">
        <v>7</v>
      </c>
      <c r="G1970">
        <v>0</v>
      </c>
      <c r="H1970">
        <v>0</v>
      </c>
      <c r="I1970">
        <v>0</v>
      </c>
      <c r="J1970">
        <v>1</v>
      </c>
      <c r="K1970">
        <v>2</v>
      </c>
      <c r="L1970">
        <v>1</v>
      </c>
      <c r="M1970">
        <v>1</v>
      </c>
      <c r="N1970">
        <v>2</v>
      </c>
      <c r="O1970">
        <v>0</v>
      </c>
      <c r="P1970">
        <v>0</v>
      </c>
      <c r="Q1970">
        <v>0</v>
      </c>
      <c r="R1970">
        <v>0</v>
      </c>
      <c r="S1970">
        <v>0</v>
      </c>
      <c r="T1970">
        <v>0</v>
      </c>
      <c r="U1970">
        <v>7</v>
      </c>
      <c r="V1970">
        <v>0</v>
      </c>
      <c r="W1970">
        <v>0</v>
      </c>
      <c r="X1970" t="s">
        <v>74</v>
      </c>
      <c r="Y1970" t="s">
        <v>74</v>
      </c>
      <c r="Z1970" t="s">
        <v>74</v>
      </c>
      <c r="AA1970" t="s">
        <v>74</v>
      </c>
      <c r="AB1970">
        <v>0</v>
      </c>
      <c r="AC1970">
        <v>0</v>
      </c>
      <c r="AD1970">
        <v>0</v>
      </c>
      <c r="AE1970">
        <v>7</v>
      </c>
      <c r="AF1970">
        <v>0</v>
      </c>
      <c r="AG1970">
        <v>7</v>
      </c>
      <c r="AH1970">
        <v>0</v>
      </c>
      <c r="AI1970">
        <v>0</v>
      </c>
      <c r="AJ1970">
        <v>0</v>
      </c>
      <c r="AK1970">
        <v>0</v>
      </c>
      <c r="AL1970">
        <v>7</v>
      </c>
      <c r="AM1970">
        <v>0</v>
      </c>
      <c r="AN1970">
        <v>7</v>
      </c>
      <c r="AO1970">
        <v>1</v>
      </c>
      <c r="AP1970">
        <v>0</v>
      </c>
      <c r="AQ1970">
        <v>0</v>
      </c>
      <c r="AR1970">
        <v>0</v>
      </c>
      <c r="AS1970">
        <v>0.14285714285714279</v>
      </c>
      <c r="AT1970">
        <v>0.2857142857142857</v>
      </c>
      <c r="AU1970">
        <v>0.14285714285714279</v>
      </c>
      <c r="AV1970">
        <v>0.14285714285714279</v>
      </c>
      <c r="AW1970">
        <v>0.2857142857142857</v>
      </c>
      <c r="AX1970">
        <v>0</v>
      </c>
      <c r="AY1970">
        <v>0</v>
      </c>
      <c r="AZ1970">
        <v>0</v>
      </c>
      <c r="BA1970">
        <v>0</v>
      </c>
      <c r="BB1970">
        <v>0</v>
      </c>
      <c r="BC1970">
        <v>0</v>
      </c>
      <c r="BD1970">
        <v>1</v>
      </c>
      <c r="BE1970">
        <v>0</v>
      </c>
      <c r="BF1970">
        <v>0</v>
      </c>
      <c r="BG1970">
        <v>0</v>
      </c>
      <c r="BH1970">
        <v>0</v>
      </c>
      <c r="BI1970">
        <v>0</v>
      </c>
      <c r="BJ1970">
        <v>0</v>
      </c>
      <c r="BK1970">
        <v>0</v>
      </c>
      <c r="BL1970">
        <v>0</v>
      </c>
      <c r="BM1970">
        <v>0</v>
      </c>
      <c r="BN1970">
        <v>1</v>
      </c>
      <c r="BO1970">
        <v>0</v>
      </c>
      <c r="BP1970">
        <v>1</v>
      </c>
      <c r="BQ1970">
        <v>0</v>
      </c>
      <c r="BR1970">
        <v>0</v>
      </c>
      <c r="BS1970">
        <v>0</v>
      </c>
      <c r="BT1970">
        <v>0</v>
      </c>
      <c r="BU1970">
        <v>1</v>
      </c>
      <c r="BV1970">
        <v>0</v>
      </c>
      <c r="BW1970">
        <v>1</v>
      </c>
      <c r="BX1970" t="s">
        <v>3267</v>
      </c>
      <c r="BY1970">
        <v>71</v>
      </c>
      <c r="BZ1970">
        <v>9.8591549295774641E-2</v>
      </c>
      <c r="CA1970">
        <v>0</v>
      </c>
    </row>
    <row r="1971" spans="1:79" customFormat="1" x14ac:dyDescent="0.25">
      <c r="A1971" t="s">
        <v>3270</v>
      </c>
      <c r="B1971" t="s">
        <v>356</v>
      </c>
      <c r="C1971" t="s">
        <v>187</v>
      </c>
      <c r="D1971" t="s">
        <v>951</v>
      </c>
      <c r="E1971">
        <v>2023</v>
      </c>
      <c r="F1971">
        <v>5</v>
      </c>
      <c r="G1971">
        <v>0</v>
      </c>
      <c r="H1971">
        <v>0</v>
      </c>
      <c r="I1971">
        <v>0</v>
      </c>
      <c r="J1971">
        <v>0</v>
      </c>
      <c r="K1971">
        <v>0</v>
      </c>
      <c r="L1971">
        <v>1</v>
      </c>
      <c r="M1971">
        <v>2</v>
      </c>
      <c r="N1971">
        <v>2</v>
      </c>
      <c r="O1971">
        <v>0</v>
      </c>
      <c r="P1971">
        <v>0</v>
      </c>
      <c r="Q1971">
        <v>0</v>
      </c>
      <c r="R1971">
        <v>0</v>
      </c>
      <c r="S1971">
        <v>0</v>
      </c>
      <c r="T1971">
        <v>0</v>
      </c>
      <c r="U1971">
        <v>5</v>
      </c>
      <c r="V1971">
        <v>0</v>
      </c>
      <c r="W1971">
        <v>0</v>
      </c>
      <c r="X1971" t="s">
        <v>74</v>
      </c>
      <c r="Y1971" t="s">
        <v>74</v>
      </c>
      <c r="Z1971" t="s">
        <v>74</v>
      </c>
      <c r="AA1971" t="s">
        <v>74</v>
      </c>
      <c r="AB1971">
        <v>0</v>
      </c>
      <c r="AC1971">
        <v>1</v>
      </c>
      <c r="AD1971">
        <v>0</v>
      </c>
      <c r="AE1971">
        <v>4</v>
      </c>
      <c r="AF1971">
        <v>0</v>
      </c>
      <c r="AG1971">
        <v>5</v>
      </c>
      <c r="AH1971">
        <v>0</v>
      </c>
      <c r="AI1971">
        <v>0</v>
      </c>
      <c r="AJ1971">
        <v>0</v>
      </c>
      <c r="AK1971">
        <v>1</v>
      </c>
      <c r="AL1971">
        <v>4</v>
      </c>
      <c r="AM1971">
        <v>0</v>
      </c>
      <c r="AN1971">
        <v>5</v>
      </c>
      <c r="AO1971">
        <v>1</v>
      </c>
      <c r="AP1971">
        <v>0</v>
      </c>
      <c r="AQ1971">
        <v>0</v>
      </c>
      <c r="AR1971">
        <v>0</v>
      </c>
      <c r="AS1971">
        <v>0</v>
      </c>
      <c r="AT1971">
        <v>0</v>
      </c>
      <c r="AU1971">
        <v>0.2</v>
      </c>
      <c r="AV1971">
        <v>0.4</v>
      </c>
      <c r="AW1971">
        <v>0.4</v>
      </c>
      <c r="AX1971">
        <v>0</v>
      </c>
      <c r="AY1971">
        <v>0</v>
      </c>
      <c r="AZ1971">
        <v>0</v>
      </c>
      <c r="BA1971">
        <v>0</v>
      </c>
      <c r="BB1971">
        <v>0</v>
      </c>
      <c r="BC1971">
        <v>0</v>
      </c>
      <c r="BD1971">
        <v>1</v>
      </c>
      <c r="BE1971">
        <v>0</v>
      </c>
      <c r="BF1971">
        <v>0</v>
      </c>
      <c r="BG1971">
        <v>0</v>
      </c>
      <c r="BH1971">
        <v>0</v>
      </c>
      <c r="BI1971">
        <v>0</v>
      </c>
      <c r="BJ1971">
        <v>0</v>
      </c>
      <c r="BK1971">
        <v>0</v>
      </c>
      <c r="BL1971">
        <v>0.2</v>
      </c>
      <c r="BM1971">
        <v>0</v>
      </c>
      <c r="BN1971">
        <v>0.8</v>
      </c>
      <c r="BO1971">
        <v>0</v>
      </c>
      <c r="BP1971">
        <v>1</v>
      </c>
      <c r="BQ1971">
        <v>0</v>
      </c>
      <c r="BR1971">
        <v>0</v>
      </c>
      <c r="BS1971">
        <v>0</v>
      </c>
      <c r="BT1971">
        <v>0.2</v>
      </c>
      <c r="BU1971">
        <v>0.8</v>
      </c>
      <c r="BV1971">
        <v>0</v>
      </c>
      <c r="BW1971">
        <v>1</v>
      </c>
      <c r="BX1971" t="s">
        <v>3267</v>
      </c>
      <c r="BY1971">
        <v>71</v>
      </c>
      <c r="BZ1971">
        <v>7.0422535211267609E-2</v>
      </c>
      <c r="CA1971">
        <v>0</v>
      </c>
    </row>
    <row r="1972" spans="1:79" customFormat="1" x14ac:dyDescent="0.25">
      <c r="A1972" t="s">
        <v>3271</v>
      </c>
      <c r="B1972" t="s">
        <v>356</v>
      </c>
      <c r="C1972" t="s">
        <v>187</v>
      </c>
      <c r="D1972" t="s">
        <v>953</v>
      </c>
      <c r="E1972">
        <v>2023</v>
      </c>
      <c r="F1972">
        <v>15</v>
      </c>
      <c r="G1972">
        <v>0</v>
      </c>
      <c r="H1972">
        <v>0</v>
      </c>
      <c r="I1972">
        <v>0</v>
      </c>
      <c r="J1972">
        <v>1</v>
      </c>
      <c r="K1972">
        <v>5</v>
      </c>
      <c r="L1972">
        <v>2</v>
      </c>
      <c r="M1972">
        <v>3</v>
      </c>
      <c r="N1972">
        <v>1</v>
      </c>
      <c r="O1972">
        <v>3</v>
      </c>
      <c r="P1972">
        <v>0</v>
      </c>
      <c r="Q1972">
        <v>0</v>
      </c>
      <c r="R1972">
        <v>0</v>
      </c>
      <c r="S1972">
        <v>0</v>
      </c>
      <c r="T1972">
        <v>0</v>
      </c>
      <c r="U1972">
        <v>15</v>
      </c>
      <c r="V1972">
        <v>0</v>
      </c>
      <c r="W1972">
        <v>0</v>
      </c>
      <c r="X1972" t="s">
        <v>74</v>
      </c>
      <c r="Y1972" t="s">
        <v>74</v>
      </c>
      <c r="Z1972" t="s">
        <v>74</v>
      </c>
      <c r="AA1972" t="s">
        <v>74</v>
      </c>
      <c r="AB1972">
        <v>0</v>
      </c>
      <c r="AC1972">
        <v>1</v>
      </c>
      <c r="AD1972">
        <v>0</v>
      </c>
      <c r="AE1972">
        <v>14</v>
      </c>
      <c r="AF1972">
        <v>4</v>
      </c>
      <c r="AG1972">
        <v>9</v>
      </c>
      <c r="AH1972">
        <v>1</v>
      </c>
      <c r="AI1972">
        <v>0</v>
      </c>
      <c r="AJ1972">
        <v>1</v>
      </c>
      <c r="AK1972">
        <v>2</v>
      </c>
      <c r="AL1972">
        <v>12</v>
      </c>
      <c r="AM1972">
        <v>1</v>
      </c>
      <c r="AN1972">
        <v>15</v>
      </c>
      <c r="AO1972">
        <v>1</v>
      </c>
      <c r="AP1972">
        <v>0</v>
      </c>
      <c r="AQ1972">
        <v>0</v>
      </c>
      <c r="AR1972">
        <v>0</v>
      </c>
      <c r="AS1972">
        <v>6.6666666666666666E-2</v>
      </c>
      <c r="AT1972">
        <v>0.33333333333333331</v>
      </c>
      <c r="AU1972">
        <v>0.1333333333333333</v>
      </c>
      <c r="AV1972">
        <v>0.2</v>
      </c>
      <c r="AW1972">
        <v>6.6666666666666666E-2</v>
      </c>
      <c r="AX1972">
        <v>0.2</v>
      </c>
      <c r="AY1972">
        <v>0</v>
      </c>
      <c r="AZ1972">
        <v>0</v>
      </c>
      <c r="BA1972">
        <v>0</v>
      </c>
      <c r="BB1972">
        <v>0</v>
      </c>
      <c r="BC1972">
        <v>0</v>
      </c>
      <c r="BD1972">
        <v>1</v>
      </c>
      <c r="BE1972">
        <v>0</v>
      </c>
      <c r="BF1972">
        <v>0</v>
      </c>
      <c r="BG1972">
        <v>0</v>
      </c>
      <c r="BH1972">
        <v>0</v>
      </c>
      <c r="BI1972">
        <v>0</v>
      </c>
      <c r="BJ1972">
        <v>0</v>
      </c>
      <c r="BK1972">
        <v>0</v>
      </c>
      <c r="BL1972">
        <v>6.6666666666666666E-2</v>
      </c>
      <c r="BM1972">
        <v>0</v>
      </c>
      <c r="BN1972">
        <v>0.93333333333333335</v>
      </c>
      <c r="BO1972">
        <v>0.26666666666666672</v>
      </c>
      <c r="BP1972">
        <v>0.6</v>
      </c>
      <c r="BQ1972">
        <v>6.6666666666666666E-2</v>
      </c>
      <c r="BR1972">
        <v>0</v>
      </c>
      <c r="BS1972">
        <v>6.6666666666666666E-2</v>
      </c>
      <c r="BT1972">
        <v>0.1333333333333333</v>
      </c>
      <c r="BU1972">
        <v>0.8</v>
      </c>
      <c r="BV1972">
        <v>6.6666666666666666E-2</v>
      </c>
      <c r="BW1972">
        <v>1</v>
      </c>
      <c r="BX1972" t="s">
        <v>3267</v>
      </c>
      <c r="BY1972">
        <v>71</v>
      </c>
      <c r="BZ1972">
        <v>0.21126760563380281</v>
      </c>
      <c r="CA1972">
        <v>0</v>
      </c>
    </row>
    <row r="1973" spans="1:79" customFormat="1" x14ac:dyDescent="0.25">
      <c r="A1973" t="s">
        <v>3272</v>
      </c>
      <c r="B1973" t="s">
        <v>356</v>
      </c>
      <c r="C1973" t="s">
        <v>187</v>
      </c>
      <c r="D1973" t="s">
        <v>961</v>
      </c>
      <c r="E1973">
        <v>2023</v>
      </c>
      <c r="F1973">
        <v>1</v>
      </c>
      <c r="G1973">
        <v>0</v>
      </c>
      <c r="H1973">
        <v>0</v>
      </c>
      <c r="I1973">
        <v>0</v>
      </c>
      <c r="J1973">
        <v>0</v>
      </c>
      <c r="K1973">
        <v>1</v>
      </c>
      <c r="L1973">
        <v>0</v>
      </c>
      <c r="M1973">
        <v>0</v>
      </c>
      <c r="N1973">
        <v>0</v>
      </c>
      <c r="O1973">
        <v>0</v>
      </c>
      <c r="P1973">
        <v>0</v>
      </c>
      <c r="Q1973">
        <v>0</v>
      </c>
      <c r="R1973">
        <v>0</v>
      </c>
      <c r="S1973">
        <v>0</v>
      </c>
      <c r="T1973">
        <v>0</v>
      </c>
      <c r="U1973">
        <v>1</v>
      </c>
      <c r="V1973">
        <v>0</v>
      </c>
      <c r="W1973">
        <v>0</v>
      </c>
      <c r="X1973" t="s">
        <v>74</v>
      </c>
      <c r="Y1973" t="s">
        <v>74</v>
      </c>
      <c r="Z1973" t="s">
        <v>74</v>
      </c>
      <c r="AA1973" t="s">
        <v>74</v>
      </c>
      <c r="AB1973">
        <v>0</v>
      </c>
      <c r="AC1973">
        <v>0</v>
      </c>
      <c r="AD1973">
        <v>0</v>
      </c>
      <c r="AE1973">
        <v>1</v>
      </c>
      <c r="AF1973">
        <v>0</v>
      </c>
      <c r="AG1973">
        <v>0</v>
      </c>
      <c r="AH1973">
        <v>0</v>
      </c>
      <c r="AI1973">
        <v>0</v>
      </c>
      <c r="AJ1973">
        <v>1</v>
      </c>
      <c r="AK1973">
        <v>0</v>
      </c>
      <c r="AL1973">
        <v>1</v>
      </c>
      <c r="AM1973">
        <v>0</v>
      </c>
      <c r="AN1973">
        <v>1</v>
      </c>
      <c r="AO1973">
        <v>1</v>
      </c>
      <c r="AP1973">
        <v>0</v>
      </c>
      <c r="AQ1973">
        <v>0</v>
      </c>
      <c r="AR1973">
        <v>0</v>
      </c>
      <c r="AS1973">
        <v>0</v>
      </c>
      <c r="AT1973">
        <v>1</v>
      </c>
      <c r="AU1973">
        <v>0</v>
      </c>
      <c r="AV1973">
        <v>0</v>
      </c>
      <c r="AW1973">
        <v>0</v>
      </c>
      <c r="AX1973">
        <v>0</v>
      </c>
      <c r="AY1973">
        <v>0</v>
      </c>
      <c r="AZ1973">
        <v>0</v>
      </c>
      <c r="BA1973">
        <v>0</v>
      </c>
      <c r="BB1973">
        <v>0</v>
      </c>
      <c r="BC1973">
        <v>0</v>
      </c>
      <c r="BD1973">
        <v>1</v>
      </c>
      <c r="BE1973">
        <v>0</v>
      </c>
      <c r="BF1973">
        <v>0</v>
      </c>
      <c r="BG1973">
        <v>0</v>
      </c>
      <c r="BH1973">
        <v>0</v>
      </c>
      <c r="BI1973">
        <v>0</v>
      </c>
      <c r="BJ1973">
        <v>0</v>
      </c>
      <c r="BK1973">
        <v>0</v>
      </c>
      <c r="BL1973">
        <v>0</v>
      </c>
      <c r="BM1973">
        <v>0</v>
      </c>
      <c r="BN1973">
        <v>1</v>
      </c>
      <c r="BO1973">
        <v>0</v>
      </c>
      <c r="BP1973">
        <v>0</v>
      </c>
      <c r="BQ1973">
        <v>0</v>
      </c>
      <c r="BR1973">
        <v>0</v>
      </c>
      <c r="BS1973">
        <v>1</v>
      </c>
      <c r="BT1973">
        <v>0</v>
      </c>
      <c r="BU1973">
        <v>1</v>
      </c>
      <c r="BV1973">
        <v>0</v>
      </c>
      <c r="BW1973">
        <v>1</v>
      </c>
      <c r="BX1973" t="s">
        <v>3267</v>
      </c>
      <c r="BY1973">
        <v>71</v>
      </c>
      <c r="BZ1973">
        <v>1.408450704225352E-2</v>
      </c>
      <c r="CA1973">
        <v>0</v>
      </c>
    </row>
    <row r="1974" spans="1:79" customFormat="1" x14ac:dyDescent="0.25">
      <c r="A1974" t="s">
        <v>3273</v>
      </c>
      <c r="B1974" t="s">
        <v>356</v>
      </c>
      <c r="C1974" t="s">
        <v>420</v>
      </c>
      <c r="D1974" t="s">
        <v>44</v>
      </c>
      <c r="E1974">
        <v>2023</v>
      </c>
      <c r="F1974">
        <v>1257</v>
      </c>
      <c r="G1974">
        <v>145</v>
      </c>
      <c r="H1974">
        <v>0</v>
      </c>
      <c r="I1974">
        <v>114</v>
      </c>
      <c r="J1974">
        <v>389</v>
      </c>
      <c r="K1974">
        <v>360</v>
      </c>
      <c r="L1974">
        <v>319</v>
      </c>
      <c r="M1974">
        <v>132</v>
      </c>
      <c r="N1974">
        <v>53</v>
      </c>
      <c r="O1974">
        <v>25</v>
      </c>
      <c r="P1974">
        <v>8</v>
      </c>
      <c r="Q1974">
        <v>2</v>
      </c>
      <c r="R1974">
        <v>0</v>
      </c>
      <c r="S1974">
        <v>0</v>
      </c>
      <c r="T1974">
        <v>0</v>
      </c>
      <c r="U1974">
        <v>1380</v>
      </c>
      <c r="V1974">
        <v>22</v>
      </c>
      <c r="W1974">
        <v>0</v>
      </c>
      <c r="X1974">
        <v>1273</v>
      </c>
      <c r="Y1974">
        <v>100</v>
      </c>
      <c r="Z1974">
        <v>29</v>
      </c>
      <c r="AA1974">
        <v>0</v>
      </c>
      <c r="AB1974">
        <v>42</v>
      </c>
      <c r="AC1974">
        <v>56</v>
      </c>
      <c r="AD1974">
        <v>0</v>
      </c>
      <c r="AE1974">
        <v>1304</v>
      </c>
      <c r="AF1974">
        <v>42</v>
      </c>
      <c r="AG1974">
        <v>1341</v>
      </c>
      <c r="AH1974">
        <v>18</v>
      </c>
      <c r="AI1974">
        <v>1</v>
      </c>
      <c r="AJ1974">
        <v>0</v>
      </c>
      <c r="AK1974">
        <v>181</v>
      </c>
      <c r="AL1974">
        <v>1221</v>
      </c>
      <c r="AM1974">
        <v>0</v>
      </c>
      <c r="AN1974">
        <v>1402</v>
      </c>
      <c r="AO1974">
        <v>0.89657631954350925</v>
      </c>
      <c r="AP1974">
        <v>0.1034236804564907</v>
      </c>
      <c r="AQ1974">
        <v>0</v>
      </c>
      <c r="AR1974">
        <v>8.1312410841654775E-2</v>
      </c>
      <c r="AS1974">
        <v>0.27746077032810268</v>
      </c>
      <c r="AT1974">
        <v>0.25677603423680462</v>
      </c>
      <c r="AU1974">
        <v>0.22753209700427959</v>
      </c>
      <c r="AV1974">
        <v>9.4151212553495012E-2</v>
      </c>
      <c r="AW1974">
        <v>3.7803138373751793E-2</v>
      </c>
      <c r="AX1974">
        <v>1.783166904422254E-2</v>
      </c>
      <c r="AY1974">
        <v>5.7061340941512127E-3</v>
      </c>
      <c r="AZ1974">
        <v>1.426533523537803E-3</v>
      </c>
      <c r="BA1974">
        <v>0</v>
      </c>
      <c r="BB1974">
        <v>0</v>
      </c>
      <c r="BC1974">
        <v>0</v>
      </c>
      <c r="BD1974">
        <v>0.98430813124108418</v>
      </c>
      <c r="BE1974">
        <v>1.5691868758915831E-2</v>
      </c>
      <c r="BF1974">
        <v>0</v>
      </c>
      <c r="BG1974">
        <v>0.90798858773181168</v>
      </c>
      <c r="BH1974">
        <v>7.1326676176890161E-2</v>
      </c>
      <c r="BI1974">
        <v>2.0684736091298141E-2</v>
      </c>
      <c r="BJ1974">
        <v>0</v>
      </c>
      <c r="BK1974">
        <v>2.9957203994293861E-2</v>
      </c>
      <c r="BL1974">
        <v>3.9942938659058493E-2</v>
      </c>
      <c r="BM1974">
        <v>0</v>
      </c>
      <c r="BN1974">
        <v>0.93009985734664768</v>
      </c>
      <c r="BO1974">
        <v>2.9957203994293861E-2</v>
      </c>
      <c r="BP1974">
        <v>0.95649072753209696</v>
      </c>
      <c r="BQ1974">
        <v>1.283880171184023E-2</v>
      </c>
      <c r="BR1974">
        <v>7.1326676176890159E-4</v>
      </c>
      <c r="BS1974">
        <v>0</v>
      </c>
      <c r="BT1974">
        <v>0.1291012838801712</v>
      </c>
      <c r="BU1974">
        <v>0.87089871611982883</v>
      </c>
      <c r="BV1974">
        <v>0</v>
      </c>
      <c r="BW1974">
        <v>1</v>
      </c>
      <c r="BX1974" t="s">
        <v>3274</v>
      </c>
      <c r="BY1974">
        <v>1402</v>
      </c>
      <c r="BZ1974">
        <v>1</v>
      </c>
      <c r="CA1974">
        <v>0</v>
      </c>
    </row>
    <row r="1975" spans="1:79" customFormat="1" x14ac:dyDescent="0.25">
      <c r="A1975" t="s">
        <v>3275</v>
      </c>
      <c r="B1975" t="s">
        <v>356</v>
      </c>
      <c r="C1975" t="s">
        <v>420</v>
      </c>
      <c r="D1975" t="s">
        <v>961</v>
      </c>
      <c r="E1975">
        <v>2023</v>
      </c>
      <c r="F1975" t="s">
        <v>74</v>
      </c>
      <c r="G1975" t="s">
        <v>74</v>
      </c>
      <c r="H1975" t="s">
        <v>74</v>
      </c>
      <c r="I1975" t="s">
        <v>74</v>
      </c>
      <c r="J1975" t="s">
        <v>74</v>
      </c>
      <c r="K1975" t="s">
        <v>74</v>
      </c>
      <c r="L1975" t="s">
        <v>74</v>
      </c>
      <c r="M1975" t="s">
        <v>74</v>
      </c>
      <c r="N1975" t="s">
        <v>74</v>
      </c>
      <c r="O1975" t="s">
        <v>74</v>
      </c>
      <c r="P1975" t="s">
        <v>74</v>
      </c>
      <c r="Q1975" t="s">
        <v>74</v>
      </c>
      <c r="R1975" t="s">
        <v>74</v>
      </c>
      <c r="S1975" t="s">
        <v>74</v>
      </c>
      <c r="T1975" t="s">
        <v>74</v>
      </c>
      <c r="U1975" t="s">
        <v>74</v>
      </c>
      <c r="V1975" t="s">
        <v>74</v>
      </c>
      <c r="W1975" t="s">
        <v>74</v>
      </c>
      <c r="X1975" t="s">
        <v>74</v>
      </c>
      <c r="Y1975" t="s">
        <v>74</v>
      </c>
      <c r="Z1975" t="s">
        <v>74</v>
      </c>
      <c r="AA1975" t="s">
        <v>74</v>
      </c>
      <c r="AB1975" t="s">
        <v>74</v>
      </c>
      <c r="AC1975" t="s">
        <v>74</v>
      </c>
      <c r="AD1975" t="s">
        <v>74</v>
      </c>
      <c r="AE1975" t="s">
        <v>74</v>
      </c>
      <c r="AF1975" t="s">
        <v>74</v>
      </c>
      <c r="AG1975" t="s">
        <v>74</v>
      </c>
      <c r="AH1975" t="s">
        <v>74</v>
      </c>
      <c r="AI1975" t="s">
        <v>74</v>
      </c>
      <c r="AJ1975" t="s">
        <v>74</v>
      </c>
      <c r="AK1975" t="s">
        <v>74</v>
      </c>
      <c r="AL1975" t="s">
        <v>74</v>
      </c>
      <c r="AM1975" t="s">
        <v>74</v>
      </c>
      <c r="AN1975" t="s">
        <v>74</v>
      </c>
      <c r="AO1975" t="s">
        <v>74</v>
      </c>
      <c r="AP1975" t="s">
        <v>74</v>
      </c>
      <c r="AQ1975" t="s">
        <v>74</v>
      </c>
      <c r="AR1975" t="s">
        <v>74</v>
      </c>
      <c r="AS1975" t="s">
        <v>74</v>
      </c>
      <c r="AT1975" t="s">
        <v>74</v>
      </c>
      <c r="AU1975" t="s">
        <v>74</v>
      </c>
      <c r="AV1975" t="s">
        <v>74</v>
      </c>
      <c r="AW1975" t="s">
        <v>74</v>
      </c>
      <c r="AX1975" t="s">
        <v>74</v>
      </c>
      <c r="AY1975" t="s">
        <v>74</v>
      </c>
      <c r="AZ1975" t="s">
        <v>74</v>
      </c>
      <c r="BA1975" t="s">
        <v>74</v>
      </c>
      <c r="BB1975" t="s">
        <v>74</v>
      </c>
      <c r="BC1975" t="s">
        <v>74</v>
      </c>
      <c r="BD1975" t="s">
        <v>74</v>
      </c>
      <c r="BE1975" t="s">
        <v>74</v>
      </c>
      <c r="BF1975" t="s">
        <v>74</v>
      </c>
      <c r="BG1975" t="s">
        <v>74</v>
      </c>
      <c r="BH1975" t="s">
        <v>74</v>
      </c>
      <c r="BI1975" t="s">
        <v>74</v>
      </c>
      <c r="BJ1975" t="s">
        <v>74</v>
      </c>
      <c r="BK1975" t="s">
        <v>74</v>
      </c>
      <c r="BL1975" t="s">
        <v>74</v>
      </c>
      <c r="BM1975" t="s">
        <v>74</v>
      </c>
      <c r="BN1975" t="s">
        <v>74</v>
      </c>
      <c r="BO1975" t="s">
        <v>74</v>
      </c>
      <c r="BP1975" t="s">
        <v>74</v>
      </c>
      <c r="BQ1975" t="s">
        <v>74</v>
      </c>
      <c r="BR1975" t="s">
        <v>74</v>
      </c>
      <c r="BS1975" t="s">
        <v>74</v>
      </c>
      <c r="BT1975" t="s">
        <v>74</v>
      </c>
      <c r="BU1975" t="s">
        <v>74</v>
      </c>
      <c r="BV1975" t="s">
        <v>74</v>
      </c>
      <c r="BW1975" t="s">
        <v>74</v>
      </c>
      <c r="BX1975" t="s">
        <v>3274</v>
      </c>
      <c r="BY1975" t="s">
        <v>74</v>
      </c>
      <c r="BZ1975" t="s">
        <v>74</v>
      </c>
      <c r="CA1975">
        <v>0</v>
      </c>
    </row>
    <row r="1976" spans="1:79" customFormat="1" x14ac:dyDescent="0.25">
      <c r="A1976" t="s">
        <v>3276</v>
      </c>
      <c r="B1976" t="s">
        <v>356</v>
      </c>
      <c r="C1976" t="s">
        <v>426</v>
      </c>
      <c r="D1976" t="s">
        <v>44</v>
      </c>
      <c r="E1976">
        <v>2023</v>
      </c>
      <c r="F1976">
        <v>233</v>
      </c>
      <c r="G1976">
        <v>21</v>
      </c>
      <c r="H1976">
        <v>0</v>
      </c>
      <c r="I1976">
        <v>0</v>
      </c>
      <c r="J1976">
        <v>31</v>
      </c>
      <c r="K1976">
        <v>47</v>
      </c>
      <c r="L1976">
        <v>47</v>
      </c>
      <c r="M1976">
        <v>28</v>
      </c>
      <c r="N1976">
        <v>36</v>
      </c>
      <c r="O1976">
        <v>23</v>
      </c>
      <c r="P1976">
        <v>22</v>
      </c>
      <c r="Q1976">
        <v>16</v>
      </c>
      <c r="R1976">
        <v>4</v>
      </c>
      <c r="S1976">
        <v>0</v>
      </c>
      <c r="T1976">
        <v>0</v>
      </c>
      <c r="U1976">
        <v>248</v>
      </c>
      <c r="V1976">
        <v>6</v>
      </c>
      <c r="W1976">
        <v>0</v>
      </c>
      <c r="X1976">
        <v>180</v>
      </c>
      <c r="Y1976">
        <v>47</v>
      </c>
      <c r="Z1976">
        <v>27</v>
      </c>
      <c r="AA1976">
        <v>0</v>
      </c>
      <c r="AB1976">
        <v>2</v>
      </c>
      <c r="AC1976">
        <v>7</v>
      </c>
      <c r="AD1976">
        <v>0</v>
      </c>
      <c r="AE1976">
        <v>245</v>
      </c>
      <c r="AF1976">
        <v>3</v>
      </c>
      <c r="AG1976">
        <v>244</v>
      </c>
      <c r="AH1976">
        <v>7</v>
      </c>
      <c r="AI1976">
        <v>0</v>
      </c>
      <c r="AJ1976">
        <v>0</v>
      </c>
      <c r="AK1976">
        <v>108</v>
      </c>
      <c r="AL1976">
        <v>146</v>
      </c>
      <c r="AM1976">
        <v>0</v>
      </c>
      <c r="AN1976">
        <v>254</v>
      </c>
      <c r="AO1976">
        <v>0.91732283464566933</v>
      </c>
      <c r="AP1976">
        <v>8.2677165354330714E-2</v>
      </c>
      <c r="AQ1976">
        <v>0</v>
      </c>
      <c r="AR1976">
        <v>0</v>
      </c>
      <c r="AS1976">
        <v>0.12204724409448819</v>
      </c>
      <c r="AT1976">
        <v>0.18503937007874019</v>
      </c>
      <c r="AU1976">
        <v>0.18503937007874019</v>
      </c>
      <c r="AV1976">
        <v>0.1102362204724409</v>
      </c>
      <c r="AW1976">
        <v>0.1417322834645669</v>
      </c>
      <c r="AX1976">
        <v>9.055118110236221E-2</v>
      </c>
      <c r="AY1976">
        <v>8.6614173228346455E-2</v>
      </c>
      <c r="AZ1976">
        <v>6.2992125984251968E-2</v>
      </c>
      <c r="BA1976">
        <v>0</v>
      </c>
      <c r="BB1976">
        <v>1.5748031496062988E-2</v>
      </c>
      <c r="BC1976">
        <v>0</v>
      </c>
      <c r="BD1976">
        <v>0.97637795275590555</v>
      </c>
      <c r="BE1976">
        <v>2.3622047244094491E-2</v>
      </c>
      <c r="BF1976">
        <v>0</v>
      </c>
      <c r="BG1976">
        <v>0.70866141732283461</v>
      </c>
      <c r="BH1976">
        <v>0.18503937007874019</v>
      </c>
      <c r="BI1976">
        <v>0.1062992125984252</v>
      </c>
      <c r="BJ1976">
        <v>0</v>
      </c>
      <c r="BK1976">
        <v>7.874015748031496E-3</v>
      </c>
      <c r="BL1976">
        <v>2.7559055118110239E-2</v>
      </c>
      <c r="BM1976">
        <v>0</v>
      </c>
      <c r="BN1976">
        <v>0.96456692913385822</v>
      </c>
      <c r="BO1976">
        <v>1.181102362204724E-2</v>
      </c>
      <c r="BP1976">
        <v>0.96062992125984248</v>
      </c>
      <c r="BQ1976">
        <v>2.7559055118110239E-2</v>
      </c>
      <c r="BR1976">
        <v>0</v>
      </c>
      <c r="BS1976">
        <v>0</v>
      </c>
      <c r="BT1976">
        <v>0.42519685039370081</v>
      </c>
      <c r="BU1976">
        <v>0.57480314960629919</v>
      </c>
      <c r="BV1976">
        <v>0</v>
      </c>
      <c r="BW1976">
        <v>1</v>
      </c>
      <c r="BX1976" t="s">
        <v>3277</v>
      </c>
      <c r="BY1976">
        <v>254</v>
      </c>
      <c r="BZ1976">
        <v>1</v>
      </c>
      <c r="CA1976">
        <v>0</v>
      </c>
    </row>
    <row r="1977" spans="1:79" customFormat="1" x14ac:dyDescent="0.25">
      <c r="A1977" t="s">
        <v>3278</v>
      </c>
      <c r="B1977" t="s">
        <v>356</v>
      </c>
      <c r="C1977" t="s">
        <v>426</v>
      </c>
      <c r="D1977" t="s">
        <v>947</v>
      </c>
      <c r="E1977">
        <v>2023</v>
      </c>
      <c r="F1977">
        <v>148</v>
      </c>
      <c r="G1977">
        <v>14</v>
      </c>
      <c r="H1977">
        <v>0</v>
      </c>
      <c r="I1977">
        <v>0</v>
      </c>
      <c r="J1977">
        <v>20</v>
      </c>
      <c r="K1977">
        <v>29</v>
      </c>
      <c r="L1977">
        <v>30</v>
      </c>
      <c r="M1977">
        <v>14</v>
      </c>
      <c r="N1977">
        <v>21</v>
      </c>
      <c r="O1977">
        <v>16</v>
      </c>
      <c r="P1977">
        <v>18</v>
      </c>
      <c r="Q1977">
        <v>11</v>
      </c>
      <c r="R1977">
        <v>3</v>
      </c>
      <c r="S1977">
        <v>0</v>
      </c>
      <c r="T1977">
        <v>0</v>
      </c>
      <c r="U1977">
        <v>161</v>
      </c>
      <c r="V1977">
        <v>1</v>
      </c>
      <c r="W1977">
        <v>0</v>
      </c>
      <c r="X1977">
        <v>111</v>
      </c>
      <c r="Y1977">
        <v>35</v>
      </c>
      <c r="Z1977">
        <v>16</v>
      </c>
      <c r="AA1977">
        <v>0</v>
      </c>
      <c r="AB1977">
        <v>1</v>
      </c>
      <c r="AC1977">
        <v>3</v>
      </c>
      <c r="AD1977">
        <v>0</v>
      </c>
      <c r="AE1977">
        <v>158</v>
      </c>
      <c r="AF1977">
        <v>0</v>
      </c>
      <c r="AG1977">
        <v>162</v>
      </c>
      <c r="AH1977">
        <v>0</v>
      </c>
      <c r="AI1977">
        <v>0</v>
      </c>
      <c r="AJ1977">
        <v>0</v>
      </c>
      <c r="AK1977">
        <v>90</v>
      </c>
      <c r="AL1977">
        <v>72</v>
      </c>
      <c r="AM1977">
        <v>0</v>
      </c>
      <c r="AN1977">
        <v>162</v>
      </c>
      <c r="AO1977">
        <v>0.9135802469135802</v>
      </c>
      <c r="AP1977">
        <v>8.6419753086419748E-2</v>
      </c>
      <c r="AQ1977">
        <v>0</v>
      </c>
      <c r="AR1977">
        <v>0</v>
      </c>
      <c r="AS1977">
        <v>0.1234567901234568</v>
      </c>
      <c r="AT1977">
        <v>0.17901234567901231</v>
      </c>
      <c r="AU1977">
        <v>0.1851851851851852</v>
      </c>
      <c r="AV1977">
        <v>8.6419753086419748E-2</v>
      </c>
      <c r="AW1977">
        <v>0.12962962962962959</v>
      </c>
      <c r="AX1977">
        <v>9.8765432098765427E-2</v>
      </c>
      <c r="AY1977">
        <v>0.1111111111111111</v>
      </c>
      <c r="AZ1977">
        <v>6.7901234567901231E-2</v>
      </c>
      <c r="BA1977">
        <v>0</v>
      </c>
      <c r="BB1977">
        <v>1.8518518518518521E-2</v>
      </c>
      <c r="BC1977">
        <v>0</v>
      </c>
      <c r="BD1977">
        <v>0.99382716049382713</v>
      </c>
      <c r="BE1977">
        <v>6.1728395061728392E-3</v>
      </c>
      <c r="BF1977">
        <v>0</v>
      </c>
      <c r="BG1977">
        <v>0.68518518518518523</v>
      </c>
      <c r="BH1977">
        <v>0.2160493827160494</v>
      </c>
      <c r="BI1977">
        <v>9.8765432098765427E-2</v>
      </c>
      <c r="BJ1977">
        <v>0</v>
      </c>
      <c r="BK1977">
        <v>6.1728395061728392E-3</v>
      </c>
      <c r="BL1977">
        <v>1.8518518518518521E-2</v>
      </c>
      <c r="BM1977">
        <v>0</v>
      </c>
      <c r="BN1977">
        <v>0.97530864197530864</v>
      </c>
      <c r="BO1977">
        <v>0</v>
      </c>
      <c r="BP1977">
        <v>1</v>
      </c>
      <c r="BQ1977">
        <v>0</v>
      </c>
      <c r="BR1977">
        <v>0</v>
      </c>
      <c r="BS1977">
        <v>0</v>
      </c>
      <c r="BT1977">
        <v>0.55555555555555558</v>
      </c>
      <c r="BU1977">
        <v>0.44444444444444442</v>
      </c>
      <c r="BV1977">
        <v>0</v>
      </c>
      <c r="BW1977">
        <v>1</v>
      </c>
      <c r="BX1977" t="s">
        <v>3277</v>
      </c>
      <c r="BY1977">
        <v>254</v>
      </c>
      <c r="BZ1977">
        <v>0.63779527559055116</v>
      </c>
      <c r="CA1977">
        <v>0</v>
      </c>
    </row>
    <row r="1978" spans="1:79" customFormat="1" x14ac:dyDescent="0.25">
      <c r="A1978" t="s">
        <v>3279</v>
      </c>
      <c r="B1978" t="s">
        <v>356</v>
      </c>
      <c r="C1978" t="s">
        <v>426</v>
      </c>
      <c r="D1978" t="s">
        <v>949</v>
      </c>
      <c r="E1978">
        <v>2023</v>
      </c>
      <c r="F1978">
        <v>33</v>
      </c>
      <c r="G1978">
        <v>4</v>
      </c>
      <c r="H1978">
        <v>0</v>
      </c>
      <c r="I1978">
        <v>0</v>
      </c>
      <c r="J1978">
        <v>3</v>
      </c>
      <c r="K1978">
        <v>9</v>
      </c>
      <c r="L1978">
        <v>10</v>
      </c>
      <c r="M1978">
        <v>4</v>
      </c>
      <c r="N1978">
        <v>3</v>
      </c>
      <c r="O1978">
        <v>4</v>
      </c>
      <c r="P1978">
        <v>1</v>
      </c>
      <c r="Q1978">
        <v>2</v>
      </c>
      <c r="R1978">
        <v>1</v>
      </c>
      <c r="S1978">
        <v>0</v>
      </c>
      <c r="T1978">
        <v>0</v>
      </c>
      <c r="U1978">
        <v>32</v>
      </c>
      <c r="V1978">
        <v>5</v>
      </c>
      <c r="W1978">
        <v>0</v>
      </c>
      <c r="X1978">
        <v>29</v>
      </c>
      <c r="Y1978">
        <v>4</v>
      </c>
      <c r="Z1978">
        <v>4</v>
      </c>
      <c r="AA1978">
        <v>0</v>
      </c>
      <c r="AB1978">
        <v>0</v>
      </c>
      <c r="AC1978">
        <v>2</v>
      </c>
      <c r="AD1978">
        <v>0</v>
      </c>
      <c r="AE1978">
        <v>35</v>
      </c>
      <c r="AF1978">
        <v>0</v>
      </c>
      <c r="AG1978">
        <v>37</v>
      </c>
      <c r="AH1978">
        <v>0</v>
      </c>
      <c r="AI1978">
        <v>0</v>
      </c>
      <c r="AJ1978">
        <v>0</v>
      </c>
      <c r="AK1978">
        <v>6</v>
      </c>
      <c r="AL1978">
        <v>31</v>
      </c>
      <c r="AM1978">
        <v>0</v>
      </c>
      <c r="AN1978">
        <v>37</v>
      </c>
      <c r="AO1978">
        <v>0.89189189189189189</v>
      </c>
      <c r="AP1978">
        <v>0.1081081081081081</v>
      </c>
      <c r="AQ1978">
        <v>0</v>
      </c>
      <c r="AR1978">
        <v>0</v>
      </c>
      <c r="AS1978">
        <v>8.1081081081081086E-2</v>
      </c>
      <c r="AT1978">
        <v>0.24324324324324331</v>
      </c>
      <c r="AU1978">
        <v>0.27027027027027029</v>
      </c>
      <c r="AV1978">
        <v>0.1081081081081081</v>
      </c>
      <c r="AW1978">
        <v>8.1081081081081086E-2</v>
      </c>
      <c r="AX1978">
        <v>0.1081081081081081</v>
      </c>
      <c r="AY1978">
        <v>2.7027027027027029E-2</v>
      </c>
      <c r="AZ1978">
        <v>5.4054054054054057E-2</v>
      </c>
      <c r="BA1978">
        <v>0</v>
      </c>
      <c r="BB1978">
        <v>2.7027027027027029E-2</v>
      </c>
      <c r="BC1978">
        <v>0</v>
      </c>
      <c r="BD1978">
        <v>0.86486486486486491</v>
      </c>
      <c r="BE1978">
        <v>0.13513513513513509</v>
      </c>
      <c r="BF1978">
        <v>0</v>
      </c>
      <c r="BG1978">
        <v>0.78378378378378377</v>
      </c>
      <c r="BH1978">
        <v>0.1081081081081081</v>
      </c>
      <c r="BI1978">
        <v>0.1081081081081081</v>
      </c>
      <c r="BJ1978">
        <v>0</v>
      </c>
      <c r="BK1978">
        <v>0</v>
      </c>
      <c r="BL1978">
        <v>5.4054054054054057E-2</v>
      </c>
      <c r="BM1978">
        <v>0</v>
      </c>
      <c r="BN1978">
        <v>0.94594594594594594</v>
      </c>
      <c r="BO1978">
        <v>0</v>
      </c>
      <c r="BP1978">
        <v>1</v>
      </c>
      <c r="BQ1978">
        <v>0</v>
      </c>
      <c r="BR1978">
        <v>0</v>
      </c>
      <c r="BS1978">
        <v>0</v>
      </c>
      <c r="BT1978">
        <v>0.1621621621621622</v>
      </c>
      <c r="BU1978">
        <v>0.83783783783783783</v>
      </c>
      <c r="BV1978">
        <v>0</v>
      </c>
      <c r="BW1978">
        <v>1</v>
      </c>
      <c r="BX1978" t="s">
        <v>3277</v>
      </c>
      <c r="BY1978">
        <v>254</v>
      </c>
      <c r="BZ1978">
        <v>0.1456692913385827</v>
      </c>
      <c r="CA1978">
        <v>0</v>
      </c>
    </row>
    <row r="1979" spans="1:79" customFormat="1" x14ac:dyDescent="0.25">
      <c r="A1979" t="s">
        <v>3280</v>
      </c>
      <c r="B1979" t="s">
        <v>356</v>
      </c>
      <c r="C1979" t="s">
        <v>426</v>
      </c>
      <c r="D1979" t="s">
        <v>951</v>
      </c>
      <c r="E1979">
        <v>2023</v>
      </c>
      <c r="F1979">
        <v>9</v>
      </c>
      <c r="G1979">
        <v>0</v>
      </c>
      <c r="H1979">
        <v>0</v>
      </c>
      <c r="I1979">
        <v>0</v>
      </c>
      <c r="J1979">
        <v>1</v>
      </c>
      <c r="K1979">
        <v>1</v>
      </c>
      <c r="L1979">
        <v>1</v>
      </c>
      <c r="M1979">
        <v>2</v>
      </c>
      <c r="N1979">
        <v>3</v>
      </c>
      <c r="O1979">
        <v>0</v>
      </c>
      <c r="P1979">
        <v>0</v>
      </c>
      <c r="Q1979">
        <v>1</v>
      </c>
      <c r="R1979">
        <v>0</v>
      </c>
      <c r="S1979">
        <v>0</v>
      </c>
      <c r="T1979">
        <v>0</v>
      </c>
      <c r="U1979">
        <v>9</v>
      </c>
      <c r="V1979">
        <v>0</v>
      </c>
      <c r="W1979">
        <v>0</v>
      </c>
      <c r="X1979">
        <v>7</v>
      </c>
      <c r="Y1979">
        <v>1</v>
      </c>
      <c r="Z1979">
        <v>1</v>
      </c>
      <c r="AA1979">
        <v>0</v>
      </c>
      <c r="AB1979">
        <v>0</v>
      </c>
      <c r="AC1979">
        <v>1</v>
      </c>
      <c r="AD1979">
        <v>0</v>
      </c>
      <c r="AE1979">
        <v>8</v>
      </c>
      <c r="AF1979">
        <v>0</v>
      </c>
      <c r="AG1979">
        <v>9</v>
      </c>
      <c r="AH1979">
        <v>0</v>
      </c>
      <c r="AI1979">
        <v>0</v>
      </c>
      <c r="AJ1979">
        <v>0</v>
      </c>
      <c r="AK1979">
        <v>1</v>
      </c>
      <c r="AL1979">
        <v>8</v>
      </c>
      <c r="AM1979">
        <v>0</v>
      </c>
      <c r="AN1979">
        <v>9</v>
      </c>
      <c r="AO1979">
        <v>1</v>
      </c>
      <c r="AP1979">
        <v>0</v>
      </c>
      <c r="AQ1979">
        <v>0</v>
      </c>
      <c r="AR1979">
        <v>0</v>
      </c>
      <c r="AS1979">
        <v>0.1111111111111111</v>
      </c>
      <c r="AT1979">
        <v>0.1111111111111111</v>
      </c>
      <c r="AU1979">
        <v>0.1111111111111111</v>
      </c>
      <c r="AV1979">
        <v>0.22222222222222221</v>
      </c>
      <c r="AW1979">
        <v>0.33333333333333331</v>
      </c>
      <c r="AX1979">
        <v>0</v>
      </c>
      <c r="AY1979">
        <v>0</v>
      </c>
      <c r="AZ1979">
        <v>0.1111111111111111</v>
      </c>
      <c r="BA1979">
        <v>0</v>
      </c>
      <c r="BB1979">
        <v>0</v>
      </c>
      <c r="BC1979">
        <v>0</v>
      </c>
      <c r="BD1979">
        <v>1</v>
      </c>
      <c r="BE1979">
        <v>0</v>
      </c>
      <c r="BF1979">
        <v>0</v>
      </c>
      <c r="BG1979">
        <v>0.77777777777777779</v>
      </c>
      <c r="BH1979">
        <v>0.1111111111111111</v>
      </c>
      <c r="BI1979">
        <v>0.1111111111111111</v>
      </c>
      <c r="BJ1979">
        <v>0</v>
      </c>
      <c r="BK1979">
        <v>0</v>
      </c>
      <c r="BL1979">
        <v>0.1111111111111111</v>
      </c>
      <c r="BM1979">
        <v>0</v>
      </c>
      <c r="BN1979">
        <v>0.88888888888888884</v>
      </c>
      <c r="BO1979">
        <v>0</v>
      </c>
      <c r="BP1979">
        <v>1</v>
      </c>
      <c r="BQ1979">
        <v>0</v>
      </c>
      <c r="BR1979">
        <v>0</v>
      </c>
      <c r="BS1979">
        <v>0</v>
      </c>
      <c r="BT1979">
        <v>0.1111111111111111</v>
      </c>
      <c r="BU1979">
        <v>0.88888888888888884</v>
      </c>
      <c r="BV1979">
        <v>0</v>
      </c>
      <c r="BW1979">
        <v>1</v>
      </c>
      <c r="BX1979" t="s">
        <v>3277</v>
      </c>
      <c r="BY1979">
        <v>254</v>
      </c>
      <c r="BZ1979">
        <v>3.5433070866141732E-2</v>
      </c>
      <c r="CA1979">
        <v>0</v>
      </c>
    </row>
    <row r="1980" spans="1:79" customFormat="1" x14ac:dyDescent="0.25">
      <c r="A1980" t="s">
        <v>3281</v>
      </c>
      <c r="B1980" t="s">
        <v>356</v>
      </c>
      <c r="C1980" t="s">
        <v>426</v>
      </c>
      <c r="D1980" t="s">
        <v>953</v>
      </c>
      <c r="E1980">
        <v>2023</v>
      </c>
      <c r="F1980">
        <v>43</v>
      </c>
      <c r="G1980">
        <v>3</v>
      </c>
      <c r="H1980">
        <v>0</v>
      </c>
      <c r="I1980">
        <v>0</v>
      </c>
      <c r="J1980">
        <v>7</v>
      </c>
      <c r="K1980">
        <v>8</v>
      </c>
      <c r="L1980">
        <v>6</v>
      </c>
      <c r="M1980">
        <v>8</v>
      </c>
      <c r="N1980">
        <v>9</v>
      </c>
      <c r="O1980">
        <v>3</v>
      </c>
      <c r="P1980">
        <v>3</v>
      </c>
      <c r="Q1980">
        <v>2</v>
      </c>
      <c r="R1980">
        <v>0</v>
      </c>
      <c r="S1980">
        <v>0</v>
      </c>
      <c r="T1980">
        <v>0</v>
      </c>
      <c r="U1980">
        <v>46</v>
      </c>
      <c r="V1980">
        <v>0</v>
      </c>
      <c r="W1980">
        <v>0</v>
      </c>
      <c r="X1980">
        <v>33</v>
      </c>
      <c r="Y1980">
        <v>7</v>
      </c>
      <c r="Z1980">
        <v>6</v>
      </c>
      <c r="AA1980">
        <v>0</v>
      </c>
      <c r="AB1980">
        <v>1</v>
      </c>
      <c r="AC1980">
        <v>1</v>
      </c>
      <c r="AD1980">
        <v>0</v>
      </c>
      <c r="AE1980">
        <v>44</v>
      </c>
      <c r="AF1980">
        <v>3</v>
      </c>
      <c r="AG1980">
        <v>36</v>
      </c>
      <c r="AH1980">
        <v>7</v>
      </c>
      <c r="AI1980">
        <v>0</v>
      </c>
      <c r="AJ1980">
        <v>0</v>
      </c>
      <c r="AK1980">
        <v>11</v>
      </c>
      <c r="AL1980">
        <v>35</v>
      </c>
      <c r="AM1980">
        <v>0</v>
      </c>
      <c r="AN1980">
        <v>46</v>
      </c>
      <c r="AO1980">
        <v>0.93478260869565222</v>
      </c>
      <c r="AP1980">
        <v>6.5217391304347824E-2</v>
      </c>
      <c r="AQ1980">
        <v>0</v>
      </c>
      <c r="AR1980">
        <v>0</v>
      </c>
      <c r="AS1980">
        <v>0.1521739130434783</v>
      </c>
      <c r="AT1980">
        <v>0.17391304347826089</v>
      </c>
      <c r="AU1980">
        <v>0.13043478260869559</v>
      </c>
      <c r="AV1980">
        <v>0.17391304347826089</v>
      </c>
      <c r="AW1980">
        <v>0.19565217391304349</v>
      </c>
      <c r="AX1980">
        <v>6.5217391304347824E-2</v>
      </c>
      <c r="AY1980">
        <v>6.5217391304347824E-2</v>
      </c>
      <c r="AZ1980">
        <v>4.3478260869565223E-2</v>
      </c>
      <c r="BA1980">
        <v>0</v>
      </c>
      <c r="BB1980">
        <v>0</v>
      </c>
      <c r="BC1980">
        <v>0</v>
      </c>
      <c r="BD1980">
        <v>1</v>
      </c>
      <c r="BE1980">
        <v>0</v>
      </c>
      <c r="BF1980">
        <v>0</v>
      </c>
      <c r="BG1980">
        <v>0.71739130434782605</v>
      </c>
      <c r="BH1980">
        <v>0.1521739130434783</v>
      </c>
      <c r="BI1980">
        <v>0.13043478260869559</v>
      </c>
      <c r="BJ1980">
        <v>0</v>
      </c>
      <c r="BK1980">
        <v>2.1739130434782612E-2</v>
      </c>
      <c r="BL1980">
        <v>2.1739130434782612E-2</v>
      </c>
      <c r="BM1980">
        <v>0</v>
      </c>
      <c r="BN1980">
        <v>0.95652173913043481</v>
      </c>
      <c r="BO1980">
        <v>6.5217391304347824E-2</v>
      </c>
      <c r="BP1980">
        <v>0.78260869565217395</v>
      </c>
      <c r="BQ1980">
        <v>0.1521739130434783</v>
      </c>
      <c r="BR1980">
        <v>0</v>
      </c>
      <c r="BS1980">
        <v>0</v>
      </c>
      <c r="BT1980">
        <v>0.2391304347826087</v>
      </c>
      <c r="BU1980">
        <v>0.76086956521739135</v>
      </c>
      <c r="BV1980">
        <v>0</v>
      </c>
      <c r="BW1980">
        <v>1</v>
      </c>
      <c r="BX1980" t="s">
        <v>3277</v>
      </c>
      <c r="BY1980">
        <v>254</v>
      </c>
      <c r="BZ1980">
        <v>0.18110236220472439</v>
      </c>
      <c r="CA1980">
        <v>0</v>
      </c>
    </row>
    <row r="1981" spans="1:79" customFormat="1" x14ac:dyDescent="0.25">
      <c r="A1981" t="s">
        <v>3282</v>
      </c>
      <c r="B1981" t="s">
        <v>356</v>
      </c>
      <c r="C1981" t="s">
        <v>433</v>
      </c>
      <c r="D1981" t="s">
        <v>44</v>
      </c>
      <c r="E1981">
        <v>2023</v>
      </c>
      <c r="F1981">
        <v>15</v>
      </c>
      <c r="G1981">
        <v>2</v>
      </c>
      <c r="H1981">
        <v>1</v>
      </c>
      <c r="I1981">
        <v>0</v>
      </c>
      <c r="J1981">
        <v>4</v>
      </c>
      <c r="K1981">
        <v>4</v>
      </c>
      <c r="L1981">
        <v>4</v>
      </c>
      <c r="M1981">
        <v>3</v>
      </c>
      <c r="N1981">
        <v>1</v>
      </c>
      <c r="O1981">
        <v>1</v>
      </c>
      <c r="P1981">
        <v>0</v>
      </c>
      <c r="Q1981">
        <v>1</v>
      </c>
      <c r="R1981">
        <v>0</v>
      </c>
      <c r="S1981">
        <v>0</v>
      </c>
      <c r="T1981">
        <v>0</v>
      </c>
      <c r="U1981">
        <v>18</v>
      </c>
      <c r="V1981">
        <v>0</v>
      </c>
      <c r="W1981">
        <v>0</v>
      </c>
      <c r="X1981">
        <v>9</v>
      </c>
      <c r="Y1981">
        <v>4</v>
      </c>
      <c r="Z1981">
        <v>2</v>
      </c>
      <c r="AA1981">
        <v>3</v>
      </c>
      <c r="AB1981">
        <v>0</v>
      </c>
      <c r="AC1981">
        <v>1</v>
      </c>
      <c r="AD1981">
        <v>0</v>
      </c>
      <c r="AE1981">
        <v>17</v>
      </c>
      <c r="AF1981">
        <v>1</v>
      </c>
      <c r="AG1981">
        <v>16</v>
      </c>
      <c r="AH1981">
        <v>0</v>
      </c>
      <c r="AI1981">
        <v>0</v>
      </c>
      <c r="AJ1981">
        <v>1</v>
      </c>
      <c r="AK1981">
        <v>2</v>
      </c>
      <c r="AL1981">
        <v>11</v>
      </c>
      <c r="AM1981">
        <v>5</v>
      </c>
      <c r="AN1981">
        <v>18</v>
      </c>
      <c r="AO1981">
        <v>0.83333333333333337</v>
      </c>
      <c r="AP1981">
        <v>0.1111111111111111</v>
      </c>
      <c r="AQ1981">
        <v>5.5555555555555552E-2</v>
      </c>
      <c r="AR1981">
        <v>0</v>
      </c>
      <c r="AS1981">
        <v>0.22222222222222221</v>
      </c>
      <c r="AT1981">
        <v>0.22222222222222221</v>
      </c>
      <c r="AU1981">
        <v>0.22222222222222221</v>
      </c>
      <c r="AV1981">
        <v>0.16666666666666671</v>
      </c>
      <c r="AW1981">
        <v>5.5555555555555552E-2</v>
      </c>
      <c r="AX1981">
        <v>5.5555555555555552E-2</v>
      </c>
      <c r="AY1981">
        <v>0</v>
      </c>
      <c r="AZ1981">
        <v>5.5555555555555552E-2</v>
      </c>
      <c r="BA1981">
        <v>0</v>
      </c>
      <c r="BB1981">
        <v>0</v>
      </c>
      <c r="BC1981">
        <v>0</v>
      </c>
      <c r="BD1981">
        <v>1</v>
      </c>
      <c r="BE1981">
        <v>0</v>
      </c>
      <c r="BF1981">
        <v>0</v>
      </c>
      <c r="BG1981">
        <v>0.5</v>
      </c>
      <c r="BH1981">
        <v>0.22222222222222221</v>
      </c>
      <c r="BI1981">
        <v>0.1111111111111111</v>
      </c>
      <c r="BJ1981">
        <v>0.16666666666666671</v>
      </c>
      <c r="BK1981">
        <v>0</v>
      </c>
      <c r="BL1981">
        <v>5.5555555555555552E-2</v>
      </c>
      <c r="BM1981">
        <v>0</v>
      </c>
      <c r="BN1981">
        <v>0.94444444444444442</v>
      </c>
      <c r="BO1981">
        <v>5.5555555555555552E-2</v>
      </c>
      <c r="BP1981">
        <v>0.88888888888888884</v>
      </c>
      <c r="BQ1981">
        <v>0</v>
      </c>
      <c r="BR1981">
        <v>0</v>
      </c>
      <c r="BS1981">
        <v>5.5555555555555552E-2</v>
      </c>
      <c r="BT1981">
        <v>0.1111111111111111</v>
      </c>
      <c r="BU1981">
        <v>0.61111111111111116</v>
      </c>
      <c r="BV1981">
        <v>0.27777777777777779</v>
      </c>
      <c r="BW1981">
        <v>1</v>
      </c>
      <c r="BX1981" t="s">
        <v>3283</v>
      </c>
      <c r="BY1981">
        <v>18</v>
      </c>
      <c r="BZ1981">
        <v>1</v>
      </c>
      <c r="CA1981">
        <v>0</v>
      </c>
    </row>
    <row r="1982" spans="1:79" customFormat="1" x14ac:dyDescent="0.25">
      <c r="A1982" t="s">
        <v>3284</v>
      </c>
      <c r="B1982" t="s">
        <v>356</v>
      </c>
      <c r="C1982" t="s">
        <v>433</v>
      </c>
      <c r="D1982" t="s">
        <v>947</v>
      </c>
      <c r="E1982">
        <v>2023</v>
      </c>
      <c r="F1982" t="s">
        <v>74</v>
      </c>
      <c r="G1982" t="s">
        <v>74</v>
      </c>
      <c r="H1982" t="s">
        <v>74</v>
      </c>
      <c r="I1982" t="s">
        <v>74</v>
      </c>
      <c r="J1982" t="s">
        <v>74</v>
      </c>
      <c r="K1982" t="s">
        <v>74</v>
      </c>
      <c r="L1982" t="s">
        <v>74</v>
      </c>
      <c r="M1982" t="s">
        <v>74</v>
      </c>
      <c r="N1982" t="s">
        <v>74</v>
      </c>
      <c r="O1982" t="s">
        <v>74</v>
      </c>
      <c r="P1982" t="s">
        <v>74</v>
      </c>
      <c r="Q1982" t="s">
        <v>74</v>
      </c>
      <c r="R1982" t="s">
        <v>74</v>
      </c>
      <c r="S1982" t="s">
        <v>74</v>
      </c>
      <c r="T1982" t="s">
        <v>74</v>
      </c>
      <c r="U1982" t="s">
        <v>74</v>
      </c>
      <c r="V1982" t="s">
        <v>74</v>
      </c>
      <c r="W1982" t="s">
        <v>74</v>
      </c>
      <c r="X1982" t="s">
        <v>74</v>
      </c>
      <c r="Y1982" t="s">
        <v>74</v>
      </c>
      <c r="Z1982" t="s">
        <v>74</v>
      </c>
      <c r="AA1982" t="s">
        <v>74</v>
      </c>
      <c r="AB1982" t="s">
        <v>74</v>
      </c>
      <c r="AC1982" t="s">
        <v>74</v>
      </c>
      <c r="AD1982" t="s">
        <v>74</v>
      </c>
      <c r="AE1982" t="s">
        <v>74</v>
      </c>
      <c r="AF1982" t="s">
        <v>74</v>
      </c>
      <c r="AG1982" t="s">
        <v>74</v>
      </c>
      <c r="AH1982" t="s">
        <v>74</v>
      </c>
      <c r="AI1982" t="s">
        <v>74</v>
      </c>
      <c r="AJ1982" t="s">
        <v>74</v>
      </c>
      <c r="AK1982" t="s">
        <v>74</v>
      </c>
      <c r="AL1982" t="s">
        <v>74</v>
      </c>
      <c r="AM1982" t="s">
        <v>74</v>
      </c>
      <c r="AN1982" t="s">
        <v>74</v>
      </c>
      <c r="AO1982" t="s">
        <v>74</v>
      </c>
      <c r="AP1982" t="s">
        <v>74</v>
      </c>
      <c r="AQ1982" t="s">
        <v>74</v>
      </c>
      <c r="AR1982" t="s">
        <v>74</v>
      </c>
      <c r="AS1982" t="s">
        <v>74</v>
      </c>
      <c r="AT1982" t="s">
        <v>74</v>
      </c>
      <c r="AU1982" t="s">
        <v>74</v>
      </c>
      <c r="AV1982" t="s">
        <v>74</v>
      </c>
      <c r="AW1982" t="s">
        <v>74</v>
      </c>
      <c r="AX1982" t="s">
        <v>74</v>
      </c>
      <c r="AY1982" t="s">
        <v>74</v>
      </c>
      <c r="AZ1982" t="s">
        <v>74</v>
      </c>
      <c r="BA1982" t="s">
        <v>74</v>
      </c>
      <c r="BB1982" t="s">
        <v>74</v>
      </c>
      <c r="BC1982" t="s">
        <v>74</v>
      </c>
      <c r="BD1982" t="s">
        <v>74</v>
      </c>
      <c r="BE1982" t="s">
        <v>74</v>
      </c>
      <c r="BF1982" t="s">
        <v>74</v>
      </c>
      <c r="BG1982" t="s">
        <v>74</v>
      </c>
      <c r="BH1982" t="s">
        <v>74</v>
      </c>
      <c r="BI1982" t="s">
        <v>74</v>
      </c>
      <c r="BJ1982" t="s">
        <v>74</v>
      </c>
      <c r="BK1982" t="s">
        <v>74</v>
      </c>
      <c r="BL1982" t="s">
        <v>74</v>
      </c>
      <c r="BM1982" t="s">
        <v>74</v>
      </c>
      <c r="BN1982" t="s">
        <v>74</v>
      </c>
      <c r="BO1982" t="s">
        <v>74</v>
      </c>
      <c r="BP1982" t="s">
        <v>74</v>
      </c>
      <c r="BQ1982" t="s">
        <v>74</v>
      </c>
      <c r="BR1982" t="s">
        <v>74</v>
      </c>
      <c r="BS1982" t="s">
        <v>74</v>
      </c>
      <c r="BT1982" t="s">
        <v>74</v>
      </c>
      <c r="BU1982" t="s">
        <v>74</v>
      </c>
      <c r="BV1982" t="s">
        <v>74</v>
      </c>
      <c r="BW1982" t="s">
        <v>74</v>
      </c>
      <c r="BX1982" t="s">
        <v>3283</v>
      </c>
      <c r="BY1982" t="s">
        <v>74</v>
      </c>
      <c r="BZ1982" t="s">
        <v>74</v>
      </c>
      <c r="CA1982">
        <v>0</v>
      </c>
    </row>
    <row r="1983" spans="1:79" customFormat="1" x14ac:dyDescent="0.25">
      <c r="A1983" t="s">
        <v>3285</v>
      </c>
      <c r="B1983" t="s">
        <v>356</v>
      </c>
      <c r="C1983" t="s">
        <v>433</v>
      </c>
      <c r="D1983" t="s">
        <v>949</v>
      </c>
      <c r="E1983">
        <v>2023</v>
      </c>
      <c r="F1983" t="s">
        <v>74</v>
      </c>
      <c r="G1983" t="s">
        <v>74</v>
      </c>
      <c r="H1983" t="s">
        <v>74</v>
      </c>
      <c r="I1983" t="s">
        <v>74</v>
      </c>
      <c r="J1983" t="s">
        <v>74</v>
      </c>
      <c r="K1983" t="s">
        <v>74</v>
      </c>
      <c r="L1983" t="s">
        <v>74</v>
      </c>
      <c r="M1983" t="s">
        <v>74</v>
      </c>
      <c r="N1983" t="s">
        <v>74</v>
      </c>
      <c r="O1983" t="s">
        <v>74</v>
      </c>
      <c r="P1983" t="s">
        <v>74</v>
      </c>
      <c r="Q1983" t="s">
        <v>74</v>
      </c>
      <c r="R1983" t="s">
        <v>74</v>
      </c>
      <c r="S1983" t="s">
        <v>74</v>
      </c>
      <c r="T1983" t="s">
        <v>74</v>
      </c>
      <c r="U1983" t="s">
        <v>74</v>
      </c>
      <c r="V1983" t="s">
        <v>74</v>
      </c>
      <c r="W1983" t="s">
        <v>74</v>
      </c>
      <c r="X1983" t="s">
        <v>74</v>
      </c>
      <c r="Y1983" t="s">
        <v>74</v>
      </c>
      <c r="Z1983" t="s">
        <v>74</v>
      </c>
      <c r="AA1983" t="s">
        <v>74</v>
      </c>
      <c r="AB1983" t="s">
        <v>74</v>
      </c>
      <c r="AC1983" t="s">
        <v>74</v>
      </c>
      <c r="AD1983" t="s">
        <v>74</v>
      </c>
      <c r="AE1983" t="s">
        <v>74</v>
      </c>
      <c r="AF1983" t="s">
        <v>74</v>
      </c>
      <c r="AG1983" t="s">
        <v>74</v>
      </c>
      <c r="AH1983" t="s">
        <v>74</v>
      </c>
      <c r="AI1983" t="s">
        <v>74</v>
      </c>
      <c r="AJ1983" t="s">
        <v>74</v>
      </c>
      <c r="AK1983" t="s">
        <v>74</v>
      </c>
      <c r="AL1983" t="s">
        <v>74</v>
      </c>
      <c r="AM1983" t="s">
        <v>74</v>
      </c>
      <c r="AN1983" t="s">
        <v>74</v>
      </c>
      <c r="AO1983" t="s">
        <v>74</v>
      </c>
      <c r="AP1983" t="s">
        <v>74</v>
      </c>
      <c r="AQ1983" t="s">
        <v>74</v>
      </c>
      <c r="AR1983" t="s">
        <v>74</v>
      </c>
      <c r="AS1983" t="s">
        <v>74</v>
      </c>
      <c r="AT1983" t="s">
        <v>74</v>
      </c>
      <c r="AU1983" t="s">
        <v>74</v>
      </c>
      <c r="AV1983" t="s">
        <v>74</v>
      </c>
      <c r="AW1983" t="s">
        <v>74</v>
      </c>
      <c r="AX1983" t="s">
        <v>74</v>
      </c>
      <c r="AY1983" t="s">
        <v>74</v>
      </c>
      <c r="AZ1983" t="s">
        <v>74</v>
      </c>
      <c r="BA1983" t="s">
        <v>74</v>
      </c>
      <c r="BB1983" t="s">
        <v>74</v>
      </c>
      <c r="BC1983" t="s">
        <v>74</v>
      </c>
      <c r="BD1983" t="s">
        <v>74</v>
      </c>
      <c r="BE1983" t="s">
        <v>74</v>
      </c>
      <c r="BF1983" t="s">
        <v>74</v>
      </c>
      <c r="BG1983" t="s">
        <v>74</v>
      </c>
      <c r="BH1983" t="s">
        <v>74</v>
      </c>
      <c r="BI1983" t="s">
        <v>74</v>
      </c>
      <c r="BJ1983" t="s">
        <v>74</v>
      </c>
      <c r="BK1983" t="s">
        <v>74</v>
      </c>
      <c r="BL1983" t="s">
        <v>74</v>
      </c>
      <c r="BM1983" t="s">
        <v>74</v>
      </c>
      <c r="BN1983" t="s">
        <v>74</v>
      </c>
      <c r="BO1983" t="s">
        <v>74</v>
      </c>
      <c r="BP1983" t="s">
        <v>74</v>
      </c>
      <c r="BQ1983" t="s">
        <v>74</v>
      </c>
      <c r="BR1983" t="s">
        <v>74</v>
      </c>
      <c r="BS1983" t="s">
        <v>74</v>
      </c>
      <c r="BT1983" t="s">
        <v>74</v>
      </c>
      <c r="BU1983" t="s">
        <v>74</v>
      </c>
      <c r="BV1983" t="s">
        <v>74</v>
      </c>
      <c r="BW1983" t="s">
        <v>74</v>
      </c>
      <c r="BX1983" t="s">
        <v>3283</v>
      </c>
      <c r="BY1983" t="s">
        <v>74</v>
      </c>
      <c r="BZ1983" t="s">
        <v>74</v>
      </c>
      <c r="CA1983">
        <v>1</v>
      </c>
    </row>
    <row r="1984" spans="1:79" customFormat="1" x14ac:dyDescent="0.25">
      <c r="A1984" t="s">
        <v>3286</v>
      </c>
      <c r="B1984" t="s">
        <v>356</v>
      </c>
      <c r="C1984" t="s">
        <v>433</v>
      </c>
      <c r="D1984" t="s">
        <v>951</v>
      </c>
      <c r="E1984">
        <v>2023</v>
      </c>
      <c r="F1984" t="s">
        <v>74</v>
      </c>
      <c r="G1984" t="s">
        <v>74</v>
      </c>
      <c r="H1984" t="s">
        <v>74</v>
      </c>
      <c r="I1984" t="s">
        <v>74</v>
      </c>
      <c r="J1984" t="s">
        <v>74</v>
      </c>
      <c r="K1984" t="s">
        <v>74</v>
      </c>
      <c r="L1984" t="s">
        <v>74</v>
      </c>
      <c r="M1984" t="s">
        <v>74</v>
      </c>
      <c r="N1984" t="s">
        <v>74</v>
      </c>
      <c r="O1984" t="s">
        <v>74</v>
      </c>
      <c r="P1984" t="s">
        <v>74</v>
      </c>
      <c r="Q1984" t="s">
        <v>74</v>
      </c>
      <c r="R1984" t="s">
        <v>74</v>
      </c>
      <c r="S1984" t="s">
        <v>74</v>
      </c>
      <c r="T1984" t="s">
        <v>74</v>
      </c>
      <c r="U1984" t="s">
        <v>74</v>
      </c>
      <c r="V1984" t="s">
        <v>74</v>
      </c>
      <c r="W1984" t="s">
        <v>74</v>
      </c>
      <c r="X1984" t="s">
        <v>74</v>
      </c>
      <c r="Y1984" t="s">
        <v>74</v>
      </c>
      <c r="Z1984" t="s">
        <v>74</v>
      </c>
      <c r="AA1984" t="s">
        <v>74</v>
      </c>
      <c r="AB1984" t="s">
        <v>74</v>
      </c>
      <c r="AC1984" t="s">
        <v>74</v>
      </c>
      <c r="AD1984" t="s">
        <v>74</v>
      </c>
      <c r="AE1984" t="s">
        <v>74</v>
      </c>
      <c r="AF1984" t="s">
        <v>74</v>
      </c>
      <c r="AG1984" t="s">
        <v>74</v>
      </c>
      <c r="AH1984" t="s">
        <v>74</v>
      </c>
      <c r="AI1984" t="s">
        <v>74</v>
      </c>
      <c r="AJ1984" t="s">
        <v>74</v>
      </c>
      <c r="AK1984" t="s">
        <v>74</v>
      </c>
      <c r="AL1984" t="s">
        <v>74</v>
      </c>
      <c r="AM1984" t="s">
        <v>74</v>
      </c>
      <c r="AN1984" t="s">
        <v>74</v>
      </c>
      <c r="AO1984" t="s">
        <v>74</v>
      </c>
      <c r="AP1984" t="s">
        <v>74</v>
      </c>
      <c r="AQ1984" t="s">
        <v>74</v>
      </c>
      <c r="AR1984" t="s">
        <v>74</v>
      </c>
      <c r="AS1984" t="s">
        <v>74</v>
      </c>
      <c r="AT1984" t="s">
        <v>74</v>
      </c>
      <c r="AU1984" t="s">
        <v>74</v>
      </c>
      <c r="AV1984" t="s">
        <v>74</v>
      </c>
      <c r="AW1984" t="s">
        <v>74</v>
      </c>
      <c r="AX1984" t="s">
        <v>74</v>
      </c>
      <c r="AY1984" t="s">
        <v>74</v>
      </c>
      <c r="AZ1984" t="s">
        <v>74</v>
      </c>
      <c r="BA1984" t="s">
        <v>74</v>
      </c>
      <c r="BB1984" t="s">
        <v>74</v>
      </c>
      <c r="BC1984" t="s">
        <v>74</v>
      </c>
      <c r="BD1984" t="s">
        <v>74</v>
      </c>
      <c r="BE1984" t="s">
        <v>74</v>
      </c>
      <c r="BF1984" t="s">
        <v>74</v>
      </c>
      <c r="BG1984" t="s">
        <v>74</v>
      </c>
      <c r="BH1984" t="s">
        <v>74</v>
      </c>
      <c r="BI1984" t="s">
        <v>74</v>
      </c>
      <c r="BJ1984" t="s">
        <v>74</v>
      </c>
      <c r="BK1984" t="s">
        <v>74</v>
      </c>
      <c r="BL1984" t="s">
        <v>74</v>
      </c>
      <c r="BM1984" t="s">
        <v>74</v>
      </c>
      <c r="BN1984" t="s">
        <v>74</v>
      </c>
      <c r="BO1984" t="s">
        <v>74</v>
      </c>
      <c r="BP1984" t="s">
        <v>74</v>
      </c>
      <c r="BQ1984" t="s">
        <v>74</v>
      </c>
      <c r="BR1984" t="s">
        <v>74</v>
      </c>
      <c r="BS1984" t="s">
        <v>74</v>
      </c>
      <c r="BT1984" t="s">
        <v>74</v>
      </c>
      <c r="BU1984" t="s">
        <v>74</v>
      </c>
      <c r="BV1984" t="s">
        <v>74</v>
      </c>
      <c r="BW1984" t="s">
        <v>74</v>
      </c>
      <c r="BX1984" t="s">
        <v>3283</v>
      </c>
      <c r="BY1984" t="s">
        <v>74</v>
      </c>
      <c r="BZ1984" t="s">
        <v>74</v>
      </c>
      <c r="CA1984">
        <v>1</v>
      </c>
    </row>
    <row r="1985" spans="1:79" customFormat="1" x14ac:dyDescent="0.25">
      <c r="A1985" t="s">
        <v>3287</v>
      </c>
      <c r="B1985" t="s">
        <v>356</v>
      </c>
      <c r="C1985" t="s">
        <v>433</v>
      </c>
      <c r="D1985" t="s">
        <v>953</v>
      </c>
      <c r="E1985">
        <v>2023</v>
      </c>
      <c r="F1985" t="s">
        <v>74</v>
      </c>
      <c r="G1985" t="s">
        <v>74</v>
      </c>
      <c r="H1985" t="s">
        <v>74</v>
      </c>
      <c r="I1985" t="s">
        <v>74</v>
      </c>
      <c r="J1985" t="s">
        <v>74</v>
      </c>
      <c r="K1985" t="s">
        <v>74</v>
      </c>
      <c r="L1985" t="s">
        <v>74</v>
      </c>
      <c r="M1985" t="s">
        <v>74</v>
      </c>
      <c r="N1985" t="s">
        <v>74</v>
      </c>
      <c r="O1985" t="s">
        <v>74</v>
      </c>
      <c r="P1985" t="s">
        <v>74</v>
      </c>
      <c r="Q1985" t="s">
        <v>74</v>
      </c>
      <c r="R1985" t="s">
        <v>74</v>
      </c>
      <c r="S1985" t="s">
        <v>74</v>
      </c>
      <c r="T1985" t="s">
        <v>74</v>
      </c>
      <c r="U1985" t="s">
        <v>74</v>
      </c>
      <c r="V1985" t="s">
        <v>74</v>
      </c>
      <c r="W1985" t="s">
        <v>74</v>
      </c>
      <c r="X1985" t="s">
        <v>74</v>
      </c>
      <c r="Y1985" t="s">
        <v>74</v>
      </c>
      <c r="Z1985" t="s">
        <v>74</v>
      </c>
      <c r="AA1985" t="s">
        <v>74</v>
      </c>
      <c r="AB1985" t="s">
        <v>74</v>
      </c>
      <c r="AC1985" t="s">
        <v>74</v>
      </c>
      <c r="AD1985" t="s">
        <v>74</v>
      </c>
      <c r="AE1985" t="s">
        <v>74</v>
      </c>
      <c r="AF1985" t="s">
        <v>74</v>
      </c>
      <c r="AG1985" t="s">
        <v>74</v>
      </c>
      <c r="AH1985" t="s">
        <v>74</v>
      </c>
      <c r="AI1985" t="s">
        <v>74</v>
      </c>
      <c r="AJ1985" t="s">
        <v>74</v>
      </c>
      <c r="AK1985" t="s">
        <v>74</v>
      </c>
      <c r="AL1985" t="s">
        <v>74</v>
      </c>
      <c r="AM1985" t="s">
        <v>74</v>
      </c>
      <c r="AN1985" t="s">
        <v>74</v>
      </c>
      <c r="AO1985" t="s">
        <v>74</v>
      </c>
      <c r="AP1985" t="s">
        <v>74</v>
      </c>
      <c r="AQ1985" t="s">
        <v>74</v>
      </c>
      <c r="AR1985" t="s">
        <v>74</v>
      </c>
      <c r="AS1985" t="s">
        <v>74</v>
      </c>
      <c r="AT1985" t="s">
        <v>74</v>
      </c>
      <c r="AU1985" t="s">
        <v>74</v>
      </c>
      <c r="AV1985" t="s">
        <v>74</v>
      </c>
      <c r="AW1985" t="s">
        <v>74</v>
      </c>
      <c r="AX1985" t="s">
        <v>74</v>
      </c>
      <c r="AY1985" t="s">
        <v>74</v>
      </c>
      <c r="AZ1985" t="s">
        <v>74</v>
      </c>
      <c r="BA1985" t="s">
        <v>74</v>
      </c>
      <c r="BB1985" t="s">
        <v>74</v>
      </c>
      <c r="BC1985" t="s">
        <v>74</v>
      </c>
      <c r="BD1985" t="s">
        <v>74</v>
      </c>
      <c r="BE1985" t="s">
        <v>74</v>
      </c>
      <c r="BF1985" t="s">
        <v>74</v>
      </c>
      <c r="BG1985" t="s">
        <v>74</v>
      </c>
      <c r="BH1985" t="s">
        <v>74</v>
      </c>
      <c r="BI1985" t="s">
        <v>74</v>
      </c>
      <c r="BJ1985" t="s">
        <v>74</v>
      </c>
      <c r="BK1985" t="s">
        <v>74</v>
      </c>
      <c r="BL1985" t="s">
        <v>74</v>
      </c>
      <c r="BM1985" t="s">
        <v>74</v>
      </c>
      <c r="BN1985" t="s">
        <v>74</v>
      </c>
      <c r="BO1985" t="s">
        <v>74</v>
      </c>
      <c r="BP1985" t="s">
        <v>74</v>
      </c>
      <c r="BQ1985" t="s">
        <v>74</v>
      </c>
      <c r="BR1985" t="s">
        <v>74</v>
      </c>
      <c r="BS1985" t="s">
        <v>74</v>
      </c>
      <c r="BT1985" t="s">
        <v>74</v>
      </c>
      <c r="BU1985" t="s">
        <v>74</v>
      </c>
      <c r="BV1985" t="s">
        <v>74</v>
      </c>
      <c r="BW1985" t="s">
        <v>74</v>
      </c>
      <c r="BX1985" t="s">
        <v>3283</v>
      </c>
      <c r="BY1985" t="s">
        <v>74</v>
      </c>
      <c r="BZ1985" t="s">
        <v>74</v>
      </c>
      <c r="CA1985">
        <v>1</v>
      </c>
    </row>
    <row r="1986" spans="1:79" customFormat="1" x14ac:dyDescent="0.25">
      <c r="A1986" t="s">
        <v>3288</v>
      </c>
      <c r="B1986" t="s">
        <v>42</v>
      </c>
      <c r="C1986" t="s">
        <v>124</v>
      </c>
      <c r="D1986" t="s">
        <v>44</v>
      </c>
      <c r="E1986">
        <v>2023</v>
      </c>
      <c r="F1986">
        <v>31801</v>
      </c>
      <c r="G1986">
        <v>2628</v>
      </c>
      <c r="H1986">
        <v>42</v>
      </c>
      <c r="I1986">
        <v>3687</v>
      </c>
      <c r="J1986">
        <v>5134</v>
      </c>
      <c r="K1986">
        <v>5473</v>
      </c>
      <c r="L1986">
        <v>4971</v>
      </c>
      <c r="M1986">
        <v>3736</v>
      </c>
      <c r="N1986">
        <v>3657</v>
      </c>
      <c r="O1986">
        <v>3234</v>
      </c>
      <c r="P1986">
        <v>2399</v>
      </c>
      <c r="Q1986">
        <v>1142</v>
      </c>
      <c r="R1986">
        <v>381</v>
      </c>
      <c r="S1986">
        <v>657</v>
      </c>
      <c r="T1986">
        <v>0</v>
      </c>
      <c r="U1986">
        <v>30810</v>
      </c>
      <c r="V1986">
        <v>3639</v>
      </c>
      <c r="W1986">
        <v>22</v>
      </c>
      <c r="X1986">
        <v>15613</v>
      </c>
      <c r="Y1986">
        <v>14101</v>
      </c>
      <c r="Z1986">
        <v>4627</v>
      </c>
      <c r="AA1986">
        <v>130</v>
      </c>
      <c r="AB1986">
        <v>2734</v>
      </c>
      <c r="AC1986">
        <v>25568</v>
      </c>
      <c r="AD1986">
        <v>21</v>
      </c>
      <c r="AE1986">
        <v>6148</v>
      </c>
      <c r="AF1986">
        <v>1376</v>
      </c>
      <c r="AG1986">
        <v>31533</v>
      </c>
      <c r="AH1986">
        <v>1338</v>
      </c>
      <c r="AI1986">
        <v>200</v>
      </c>
      <c r="AJ1986">
        <v>24</v>
      </c>
      <c r="AK1986">
        <v>3321</v>
      </c>
      <c r="AL1986">
        <v>31101</v>
      </c>
      <c r="AM1986">
        <v>49</v>
      </c>
      <c r="AN1986">
        <v>34471</v>
      </c>
      <c r="AO1986">
        <v>0.9225435873632909</v>
      </c>
      <c r="AP1986">
        <v>7.6237997157030543E-2</v>
      </c>
      <c r="AQ1986">
        <v>1.2184154796785699E-3</v>
      </c>
      <c r="AR1986">
        <v>0.10695947318035449</v>
      </c>
      <c r="AS1986">
        <v>0.1489367874445186</v>
      </c>
      <c r="AT1986">
        <v>0.15877114095906711</v>
      </c>
      <c r="AU1986">
        <v>0.1442081749876708</v>
      </c>
      <c r="AV1986">
        <v>0.1083809579066462</v>
      </c>
      <c r="AW1986">
        <v>0.10608917640915549</v>
      </c>
      <c r="AX1986">
        <v>9.3817991935249923E-2</v>
      </c>
      <c r="AY1986">
        <v>6.9594731803545015E-2</v>
      </c>
      <c r="AZ1986">
        <v>3.3129297090307798E-2</v>
      </c>
      <c r="BA1986">
        <v>1.9059499289257639E-2</v>
      </c>
      <c r="BB1986">
        <v>1.105276899422703E-2</v>
      </c>
      <c r="BC1986">
        <v>0</v>
      </c>
      <c r="BD1986">
        <v>0.89379478402135126</v>
      </c>
      <c r="BE1986">
        <v>0.1055669983464361</v>
      </c>
      <c r="BF1986">
        <v>6.3821763221258454E-4</v>
      </c>
      <c r="BG1986">
        <v>0.45293144962432191</v>
      </c>
      <c r="BH1986">
        <v>0.40906849235589338</v>
      </c>
      <c r="BI1986">
        <v>0.1342287720112558</v>
      </c>
      <c r="BJ1986">
        <v>3.771286008528908E-3</v>
      </c>
      <c r="BK1986">
        <v>7.9313045748600278E-2</v>
      </c>
      <c r="BL1986">
        <v>0.74172492820051639</v>
      </c>
      <c r="BM1986">
        <v>6.0920773983928517E-4</v>
      </c>
      <c r="BN1986">
        <v>0.1783528183110441</v>
      </c>
      <c r="BO1986">
        <v>3.9917611905659831E-2</v>
      </c>
      <c r="BP1986">
        <v>0.91476893620724664</v>
      </c>
      <c r="BQ1986">
        <v>3.8815235995474463E-2</v>
      </c>
      <c r="BR1986">
        <v>5.8019784746598593E-3</v>
      </c>
      <c r="BS1986">
        <v>6.9623741695918305E-4</v>
      </c>
      <c r="BT1986">
        <v>9.6341852571726963E-2</v>
      </c>
      <c r="BU1986">
        <v>0.90223666270198133</v>
      </c>
      <c r="BV1986">
        <v>1.421484726291665E-3</v>
      </c>
      <c r="BW1986">
        <v>1</v>
      </c>
      <c r="BX1986" t="s">
        <v>3289</v>
      </c>
      <c r="BY1986">
        <v>34471</v>
      </c>
      <c r="BZ1986">
        <v>1</v>
      </c>
      <c r="CA1986">
        <v>0</v>
      </c>
    </row>
    <row r="1987" spans="1:79" customFormat="1" x14ac:dyDescent="0.25">
      <c r="A1987" t="s">
        <v>3290</v>
      </c>
      <c r="B1987" t="s">
        <v>42</v>
      </c>
      <c r="C1987" t="s">
        <v>124</v>
      </c>
      <c r="D1987" t="s">
        <v>947</v>
      </c>
      <c r="E1987">
        <v>2023</v>
      </c>
      <c r="F1987">
        <v>6236</v>
      </c>
      <c r="G1987">
        <v>311</v>
      </c>
      <c r="H1987">
        <v>8</v>
      </c>
      <c r="I1987">
        <v>423</v>
      </c>
      <c r="J1987">
        <v>800</v>
      </c>
      <c r="K1987">
        <v>981</v>
      </c>
      <c r="L1987">
        <v>1047</v>
      </c>
      <c r="M1987">
        <v>761</v>
      </c>
      <c r="N1987">
        <v>845</v>
      </c>
      <c r="O1987">
        <v>779</v>
      </c>
      <c r="P1987">
        <v>558</v>
      </c>
      <c r="Q1987">
        <v>237</v>
      </c>
      <c r="R1987">
        <v>86</v>
      </c>
      <c r="S1987">
        <v>38</v>
      </c>
      <c r="T1987">
        <v>0</v>
      </c>
      <c r="U1987">
        <v>6145</v>
      </c>
      <c r="V1987">
        <v>410</v>
      </c>
      <c r="W1987">
        <v>0</v>
      </c>
      <c r="X1987">
        <v>2954</v>
      </c>
      <c r="Y1987">
        <v>2855</v>
      </c>
      <c r="Z1987">
        <v>727</v>
      </c>
      <c r="AA1987">
        <v>19</v>
      </c>
      <c r="AB1987">
        <v>531</v>
      </c>
      <c r="AC1987">
        <v>5379</v>
      </c>
      <c r="AD1987">
        <v>0</v>
      </c>
      <c r="AE1987">
        <v>645</v>
      </c>
      <c r="AF1987">
        <v>158</v>
      </c>
      <c r="AG1987">
        <v>6146</v>
      </c>
      <c r="AH1987">
        <v>229</v>
      </c>
      <c r="AI1987">
        <v>20</v>
      </c>
      <c r="AJ1987">
        <v>2</v>
      </c>
      <c r="AK1987">
        <v>1112</v>
      </c>
      <c r="AL1987">
        <v>5430</v>
      </c>
      <c r="AM1987">
        <v>13</v>
      </c>
      <c r="AN1987">
        <v>6555</v>
      </c>
      <c r="AO1987">
        <v>0.95133485888634628</v>
      </c>
      <c r="AP1987">
        <v>4.7444698703279942E-2</v>
      </c>
      <c r="AQ1987">
        <v>1.220442410373761E-3</v>
      </c>
      <c r="AR1987">
        <v>6.4530892448512581E-2</v>
      </c>
      <c r="AS1987">
        <v>0.122044241037376</v>
      </c>
      <c r="AT1987">
        <v>0.14965675057208239</v>
      </c>
      <c r="AU1987">
        <v>0.15972540045766589</v>
      </c>
      <c r="AV1987">
        <v>0.116094584286804</v>
      </c>
      <c r="AW1987">
        <v>0.12890922959572851</v>
      </c>
      <c r="AX1987">
        <v>0.1188405797101449</v>
      </c>
      <c r="AY1987">
        <v>8.5125858123569792E-2</v>
      </c>
      <c r="AZ1987">
        <v>3.6155606407322648E-2</v>
      </c>
      <c r="BA1987">
        <v>5.7971014492753624E-3</v>
      </c>
      <c r="BB1987">
        <v>1.3119755911517929E-2</v>
      </c>
      <c r="BC1987">
        <v>0</v>
      </c>
      <c r="BD1987">
        <v>0.93745232646834475</v>
      </c>
      <c r="BE1987">
        <v>6.2547673531655232E-2</v>
      </c>
      <c r="BF1987">
        <v>0</v>
      </c>
      <c r="BG1987">
        <v>0.45064836003051112</v>
      </c>
      <c r="BH1987">
        <v>0.43554538520213582</v>
      </c>
      <c r="BI1987">
        <v>0.11090770404271549</v>
      </c>
      <c r="BJ1987">
        <v>2.8985507246376812E-3</v>
      </c>
      <c r="BK1987">
        <v>8.1006864988558358E-2</v>
      </c>
      <c r="BL1987">
        <v>0.82059496567505719</v>
      </c>
      <c r="BM1987">
        <v>0</v>
      </c>
      <c r="BN1987">
        <v>9.8398169336384442E-2</v>
      </c>
      <c r="BO1987">
        <v>2.410373760488177E-2</v>
      </c>
      <c r="BP1987">
        <v>0.93760488176964152</v>
      </c>
      <c r="BQ1987">
        <v>3.4935163996948897E-2</v>
      </c>
      <c r="BR1987">
        <v>3.0511060259344009E-3</v>
      </c>
      <c r="BS1987">
        <v>3.0511060259344008E-4</v>
      </c>
      <c r="BT1987">
        <v>0.16964149504195269</v>
      </c>
      <c r="BU1987">
        <v>0.82837528604118993</v>
      </c>
      <c r="BV1987">
        <v>1.983218916857361E-3</v>
      </c>
      <c r="BW1987">
        <v>1</v>
      </c>
      <c r="BX1987" t="s">
        <v>3289</v>
      </c>
      <c r="BY1987">
        <v>34471</v>
      </c>
      <c r="BZ1987">
        <v>0.1901598445069769</v>
      </c>
      <c r="CA1987">
        <v>0</v>
      </c>
    </row>
    <row r="1988" spans="1:79" customFormat="1" x14ac:dyDescent="0.25">
      <c r="A1988" t="s">
        <v>3291</v>
      </c>
      <c r="B1988" t="s">
        <v>42</v>
      </c>
      <c r="C1988" t="s">
        <v>124</v>
      </c>
      <c r="D1988" t="s">
        <v>949</v>
      </c>
      <c r="E1988">
        <v>2023</v>
      </c>
      <c r="F1988">
        <v>19446</v>
      </c>
      <c r="G1988">
        <v>1787</v>
      </c>
      <c r="H1988">
        <v>25</v>
      </c>
      <c r="I1988">
        <v>2845</v>
      </c>
      <c r="J1988">
        <v>3624</v>
      </c>
      <c r="K1988">
        <v>3553</v>
      </c>
      <c r="L1988">
        <v>2964</v>
      </c>
      <c r="M1988">
        <v>2134</v>
      </c>
      <c r="N1988">
        <v>1929</v>
      </c>
      <c r="O1988">
        <v>1733</v>
      </c>
      <c r="P1988">
        <v>1194</v>
      </c>
      <c r="Q1988">
        <v>544</v>
      </c>
      <c r="R1988">
        <v>159</v>
      </c>
      <c r="S1988">
        <v>579</v>
      </c>
      <c r="T1988">
        <v>0</v>
      </c>
      <c r="U1988">
        <v>19164</v>
      </c>
      <c r="V1988">
        <v>2081</v>
      </c>
      <c r="W1988">
        <v>13</v>
      </c>
      <c r="X1988">
        <v>8908</v>
      </c>
      <c r="Y1988">
        <v>9043</v>
      </c>
      <c r="Z1988">
        <v>3242</v>
      </c>
      <c r="AA1988">
        <v>65</v>
      </c>
      <c r="AB1988">
        <v>1155</v>
      </c>
      <c r="AC1988">
        <v>16904</v>
      </c>
      <c r="AD1988">
        <v>1</v>
      </c>
      <c r="AE1988">
        <v>3198</v>
      </c>
      <c r="AF1988">
        <v>433</v>
      </c>
      <c r="AG1988">
        <v>20445</v>
      </c>
      <c r="AH1988">
        <v>310</v>
      </c>
      <c r="AI1988">
        <v>69</v>
      </c>
      <c r="AJ1988">
        <v>1</v>
      </c>
      <c r="AK1988">
        <v>1589</v>
      </c>
      <c r="AL1988">
        <v>19651</v>
      </c>
      <c r="AM1988">
        <v>18</v>
      </c>
      <c r="AN1988">
        <v>21258</v>
      </c>
      <c r="AO1988">
        <v>0.9147615015523568</v>
      </c>
      <c r="AP1988">
        <v>8.4062470599303787E-2</v>
      </c>
      <c r="AQ1988">
        <v>1.1760278483394491E-3</v>
      </c>
      <c r="AR1988">
        <v>0.13383196914102929</v>
      </c>
      <c r="AS1988">
        <v>0.1704769968952865</v>
      </c>
      <c r="AT1988">
        <v>0.16713707780600251</v>
      </c>
      <c r="AU1988">
        <v>0.139429861699125</v>
      </c>
      <c r="AV1988">
        <v>0.1003857371342553</v>
      </c>
      <c r="AW1988">
        <v>9.0742308777871858E-2</v>
      </c>
      <c r="AX1988">
        <v>8.1522250446890585E-2</v>
      </c>
      <c r="AY1988">
        <v>5.6167090036692069E-2</v>
      </c>
      <c r="AZ1988">
        <v>2.55903659798664E-2</v>
      </c>
      <c r="BA1988">
        <v>2.723680496754163E-2</v>
      </c>
      <c r="BB1988">
        <v>7.4795371154388933E-3</v>
      </c>
      <c r="BC1988">
        <v>0</v>
      </c>
      <c r="BD1988">
        <v>0.90149590742308783</v>
      </c>
      <c r="BE1988">
        <v>9.7892558095775711E-2</v>
      </c>
      <c r="BF1988">
        <v>6.1153448113651328E-4</v>
      </c>
      <c r="BG1988">
        <v>0.41904224292031228</v>
      </c>
      <c r="BH1988">
        <v>0.42539279330134538</v>
      </c>
      <c r="BI1988">
        <v>0.1525072913726597</v>
      </c>
      <c r="BJ1988">
        <v>3.057672405682567E-3</v>
      </c>
      <c r="BK1988">
        <v>5.4332486593282527E-2</v>
      </c>
      <c r="BL1988">
        <v>0.79518298993320158</v>
      </c>
      <c r="BM1988">
        <v>4.7041113933577937E-5</v>
      </c>
      <c r="BN1988">
        <v>0.15043748235958229</v>
      </c>
      <c r="BO1988">
        <v>2.0368802333239251E-2</v>
      </c>
      <c r="BP1988">
        <v>0.9617555743720011</v>
      </c>
      <c r="BQ1988">
        <v>1.458274531940916E-2</v>
      </c>
      <c r="BR1988">
        <v>3.2458368614168781E-3</v>
      </c>
      <c r="BS1988">
        <v>4.7041113933577937E-5</v>
      </c>
      <c r="BT1988">
        <v>7.4748330040455363E-2</v>
      </c>
      <c r="BU1988">
        <v>0.92440492990874024</v>
      </c>
      <c r="BV1988">
        <v>8.4674005080440302E-4</v>
      </c>
      <c r="BW1988">
        <v>1</v>
      </c>
      <c r="BX1988" t="s">
        <v>3289</v>
      </c>
      <c r="BY1988">
        <v>34471</v>
      </c>
      <c r="BZ1988">
        <v>0.61669229207159637</v>
      </c>
      <c r="CA1988">
        <v>0</v>
      </c>
    </row>
    <row r="1989" spans="1:79" customFormat="1" x14ac:dyDescent="0.25">
      <c r="A1989" t="s">
        <v>3292</v>
      </c>
      <c r="B1989" t="s">
        <v>42</v>
      </c>
      <c r="C1989" t="s">
        <v>124</v>
      </c>
      <c r="D1989" t="s">
        <v>951</v>
      </c>
      <c r="E1989">
        <v>2023</v>
      </c>
      <c r="F1989">
        <v>2163</v>
      </c>
      <c r="G1989">
        <v>189</v>
      </c>
      <c r="H1989">
        <v>3</v>
      </c>
      <c r="I1989">
        <v>148</v>
      </c>
      <c r="J1989">
        <v>263</v>
      </c>
      <c r="K1989">
        <v>367</v>
      </c>
      <c r="L1989">
        <v>256</v>
      </c>
      <c r="M1989">
        <v>329</v>
      </c>
      <c r="N1989">
        <v>370</v>
      </c>
      <c r="O1989">
        <v>226</v>
      </c>
      <c r="P1989">
        <v>202</v>
      </c>
      <c r="Q1989">
        <v>124</v>
      </c>
      <c r="R1989">
        <v>49</v>
      </c>
      <c r="S1989">
        <v>21</v>
      </c>
      <c r="T1989">
        <v>0</v>
      </c>
      <c r="U1989">
        <v>1458</v>
      </c>
      <c r="V1989">
        <v>894</v>
      </c>
      <c r="W1989">
        <v>3</v>
      </c>
      <c r="X1989">
        <v>1114</v>
      </c>
      <c r="Y1989">
        <v>1012</v>
      </c>
      <c r="Z1989">
        <v>218</v>
      </c>
      <c r="AA1989">
        <v>11</v>
      </c>
      <c r="AB1989">
        <v>499</v>
      </c>
      <c r="AC1989">
        <v>1461</v>
      </c>
      <c r="AD1989">
        <v>0</v>
      </c>
      <c r="AE1989">
        <v>395</v>
      </c>
      <c r="AF1989">
        <v>178</v>
      </c>
      <c r="AG1989">
        <v>2089</v>
      </c>
      <c r="AH1989">
        <v>86</v>
      </c>
      <c r="AI1989">
        <v>1</v>
      </c>
      <c r="AJ1989">
        <v>1</v>
      </c>
      <c r="AK1989">
        <v>356</v>
      </c>
      <c r="AL1989">
        <v>1997</v>
      </c>
      <c r="AM1989">
        <v>2</v>
      </c>
      <c r="AN1989">
        <v>2355</v>
      </c>
      <c r="AO1989">
        <v>0.91847133757961785</v>
      </c>
      <c r="AP1989">
        <v>8.025477707006369E-2</v>
      </c>
      <c r="AQ1989">
        <v>1.2738853503184711E-3</v>
      </c>
      <c r="AR1989">
        <v>6.2845010615711253E-2</v>
      </c>
      <c r="AS1989">
        <v>0.1116772823779193</v>
      </c>
      <c r="AT1989">
        <v>0.15583864118895971</v>
      </c>
      <c r="AU1989">
        <v>0.1087048832271762</v>
      </c>
      <c r="AV1989">
        <v>0.13970276008492569</v>
      </c>
      <c r="AW1989">
        <v>0.1571125265392781</v>
      </c>
      <c r="AX1989">
        <v>9.5966029723991514E-2</v>
      </c>
      <c r="AY1989">
        <v>8.5774946921443732E-2</v>
      </c>
      <c r="AZ1989">
        <v>5.2653927813163477E-2</v>
      </c>
      <c r="BA1989">
        <v>8.9171974522292991E-3</v>
      </c>
      <c r="BB1989">
        <v>2.0806794055201701E-2</v>
      </c>
      <c r="BC1989">
        <v>0</v>
      </c>
      <c r="BD1989">
        <v>0.61910828025477704</v>
      </c>
      <c r="BE1989">
        <v>0.37961783439490449</v>
      </c>
      <c r="BF1989">
        <v>1.2738853503184711E-3</v>
      </c>
      <c r="BG1989">
        <v>0.47303609341825897</v>
      </c>
      <c r="BH1989">
        <v>0.42972399150743101</v>
      </c>
      <c r="BI1989">
        <v>9.2569002123142244E-2</v>
      </c>
      <c r="BJ1989">
        <v>4.6709129511677281E-3</v>
      </c>
      <c r="BK1989">
        <v>0.21188959660297241</v>
      </c>
      <c r="BL1989">
        <v>0.62038216560509551</v>
      </c>
      <c r="BM1989">
        <v>0</v>
      </c>
      <c r="BN1989">
        <v>0.16772823779193199</v>
      </c>
      <c r="BO1989">
        <v>7.5583864118895963E-2</v>
      </c>
      <c r="BP1989">
        <v>0.88704883227176223</v>
      </c>
      <c r="BQ1989">
        <v>3.6518046709129511E-2</v>
      </c>
      <c r="BR1989">
        <v>4.2462845010615713E-4</v>
      </c>
      <c r="BS1989">
        <v>4.2462845010615713E-4</v>
      </c>
      <c r="BT1989">
        <v>0.1511677282377919</v>
      </c>
      <c r="BU1989">
        <v>0.84798301486199579</v>
      </c>
      <c r="BV1989">
        <v>8.4925690021231425E-4</v>
      </c>
      <c r="BW1989">
        <v>1</v>
      </c>
      <c r="BX1989" t="s">
        <v>3289</v>
      </c>
      <c r="BY1989">
        <v>34471</v>
      </c>
      <c r="BZ1989">
        <v>6.8318296539119847E-2</v>
      </c>
      <c r="CA1989">
        <v>0</v>
      </c>
    </row>
    <row r="1990" spans="1:79" customFormat="1" x14ac:dyDescent="0.25">
      <c r="A1990" t="s">
        <v>3293</v>
      </c>
      <c r="B1990" t="s">
        <v>42</v>
      </c>
      <c r="C1990" t="s">
        <v>124</v>
      </c>
      <c r="D1990" t="s">
        <v>953</v>
      </c>
      <c r="E1990">
        <v>2023</v>
      </c>
      <c r="F1990">
        <v>3937</v>
      </c>
      <c r="G1990">
        <v>340</v>
      </c>
      <c r="H1990">
        <v>6</v>
      </c>
      <c r="I1990">
        <v>268</v>
      </c>
      <c r="J1990">
        <v>440</v>
      </c>
      <c r="K1990">
        <v>565</v>
      </c>
      <c r="L1990">
        <v>702</v>
      </c>
      <c r="M1990">
        <v>511</v>
      </c>
      <c r="N1990">
        <v>513</v>
      </c>
      <c r="O1990">
        <v>496</v>
      </c>
      <c r="P1990">
        <v>445</v>
      </c>
      <c r="Q1990">
        <v>237</v>
      </c>
      <c r="R1990">
        <v>87</v>
      </c>
      <c r="S1990">
        <v>19</v>
      </c>
      <c r="T1990">
        <v>0</v>
      </c>
      <c r="U1990">
        <v>4033</v>
      </c>
      <c r="V1990">
        <v>245</v>
      </c>
      <c r="W1990">
        <v>5</v>
      </c>
      <c r="X1990">
        <v>2636</v>
      </c>
      <c r="Y1990">
        <v>1191</v>
      </c>
      <c r="Z1990">
        <v>440</v>
      </c>
      <c r="AA1990">
        <v>16</v>
      </c>
      <c r="AB1990">
        <v>549</v>
      </c>
      <c r="AC1990">
        <v>1824</v>
      </c>
      <c r="AD1990">
        <v>0</v>
      </c>
      <c r="AE1990">
        <v>1910</v>
      </c>
      <c r="AF1990">
        <v>607</v>
      </c>
      <c r="AG1990">
        <v>2853</v>
      </c>
      <c r="AH1990">
        <v>713</v>
      </c>
      <c r="AI1990">
        <v>110</v>
      </c>
      <c r="AJ1990">
        <v>0</v>
      </c>
      <c r="AK1990">
        <v>263</v>
      </c>
      <c r="AL1990">
        <v>4004</v>
      </c>
      <c r="AM1990">
        <v>16</v>
      </c>
      <c r="AN1990">
        <v>4283</v>
      </c>
      <c r="AO1990">
        <v>0.91921550315199629</v>
      </c>
      <c r="AP1990">
        <v>7.938360961942563E-2</v>
      </c>
      <c r="AQ1990">
        <v>1.4008872285781E-3</v>
      </c>
      <c r="AR1990">
        <v>6.2572962876488447E-2</v>
      </c>
      <c r="AS1990">
        <v>0.10273173009572729</v>
      </c>
      <c r="AT1990">
        <v>0.13191688069110441</v>
      </c>
      <c r="AU1990">
        <v>0.16390380574363761</v>
      </c>
      <c r="AV1990">
        <v>0.1193088956339015</v>
      </c>
      <c r="AW1990">
        <v>0.1197758580434275</v>
      </c>
      <c r="AX1990">
        <v>0.1158066775624562</v>
      </c>
      <c r="AY1990">
        <v>0.10389913611954241</v>
      </c>
      <c r="AZ1990">
        <v>5.5335045528834927E-2</v>
      </c>
      <c r="BA1990">
        <v>4.4361428904973153E-3</v>
      </c>
      <c r="BB1990">
        <v>2.031286481438244E-2</v>
      </c>
      <c r="BC1990">
        <v>0</v>
      </c>
      <c r="BD1990">
        <v>0.94162969880924585</v>
      </c>
      <c r="BE1990">
        <v>5.7202895166939063E-2</v>
      </c>
      <c r="BF1990">
        <v>1.1674060238150831E-3</v>
      </c>
      <c r="BG1990">
        <v>0.61545645575531172</v>
      </c>
      <c r="BH1990">
        <v>0.27807611487275269</v>
      </c>
      <c r="BI1990">
        <v>0.10273173009572729</v>
      </c>
      <c r="BJ1990">
        <v>3.7356992762082649E-3</v>
      </c>
      <c r="BK1990">
        <v>0.12818118141489609</v>
      </c>
      <c r="BL1990">
        <v>0.42586971748774222</v>
      </c>
      <c r="BM1990">
        <v>0</v>
      </c>
      <c r="BN1990">
        <v>0.44594910109736169</v>
      </c>
      <c r="BO1990">
        <v>0.1417230912911511</v>
      </c>
      <c r="BP1990">
        <v>0.66612187718888627</v>
      </c>
      <c r="BQ1990">
        <v>0.1664720989960308</v>
      </c>
      <c r="BR1990">
        <v>2.568293252393182E-2</v>
      </c>
      <c r="BS1990">
        <v>0</v>
      </c>
      <c r="BT1990">
        <v>6.1405556852673363E-2</v>
      </c>
      <c r="BU1990">
        <v>0.93485874387111834</v>
      </c>
      <c r="BV1990">
        <v>3.7356992762082649E-3</v>
      </c>
      <c r="BW1990">
        <v>1</v>
      </c>
      <c r="BX1990" t="s">
        <v>3289</v>
      </c>
      <c r="BY1990">
        <v>34471</v>
      </c>
      <c r="BZ1990">
        <v>0.12424936903484091</v>
      </c>
      <c r="CA1990">
        <v>0</v>
      </c>
    </row>
    <row r="1991" spans="1:79" customFormat="1" x14ac:dyDescent="0.25">
      <c r="A1991" t="s">
        <v>3294</v>
      </c>
      <c r="B1991" t="s">
        <v>42</v>
      </c>
      <c r="C1991" t="s">
        <v>124</v>
      </c>
      <c r="D1991" t="s">
        <v>961</v>
      </c>
      <c r="E1991">
        <v>2023</v>
      </c>
      <c r="F1991">
        <v>19</v>
      </c>
      <c r="G1991">
        <v>1</v>
      </c>
      <c r="H1991">
        <v>0</v>
      </c>
      <c r="I1991">
        <v>3</v>
      </c>
      <c r="J1991">
        <v>7</v>
      </c>
      <c r="K1991">
        <v>7</v>
      </c>
      <c r="L1991">
        <v>2</v>
      </c>
      <c r="M1991">
        <v>1</v>
      </c>
      <c r="N1991">
        <v>0</v>
      </c>
      <c r="O1991">
        <v>0</v>
      </c>
      <c r="P1991">
        <v>0</v>
      </c>
      <c r="Q1991">
        <v>0</v>
      </c>
      <c r="R1991">
        <v>0</v>
      </c>
      <c r="S1991">
        <v>0</v>
      </c>
      <c r="T1991">
        <v>0</v>
      </c>
      <c r="U1991">
        <v>10</v>
      </c>
      <c r="V1991">
        <v>9</v>
      </c>
      <c r="W1991">
        <v>1</v>
      </c>
      <c r="X1991">
        <v>1</v>
      </c>
      <c r="Y1991">
        <v>0</v>
      </c>
      <c r="Z1991">
        <v>0</v>
      </c>
      <c r="AA1991">
        <v>19</v>
      </c>
      <c r="AB1991">
        <v>0</v>
      </c>
      <c r="AC1991">
        <v>0</v>
      </c>
      <c r="AD1991">
        <v>20</v>
      </c>
      <c r="AE1991">
        <v>0</v>
      </c>
      <c r="AF1991">
        <v>0</v>
      </c>
      <c r="AG1991">
        <v>0</v>
      </c>
      <c r="AH1991">
        <v>0</v>
      </c>
      <c r="AI1991">
        <v>0</v>
      </c>
      <c r="AJ1991">
        <v>20</v>
      </c>
      <c r="AK1991">
        <v>1</v>
      </c>
      <c r="AL1991">
        <v>19</v>
      </c>
      <c r="AM1991">
        <v>0</v>
      </c>
      <c r="AN1991">
        <v>20</v>
      </c>
      <c r="AO1991">
        <v>0.95</v>
      </c>
      <c r="AP1991">
        <v>0.05</v>
      </c>
      <c r="AQ1991">
        <v>0</v>
      </c>
      <c r="AR1991">
        <v>0.15</v>
      </c>
      <c r="AS1991">
        <v>0.35</v>
      </c>
      <c r="AT1991">
        <v>0.35</v>
      </c>
      <c r="AU1991">
        <v>0.1</v>
      </c>
      <c r="AV1991">
        <v>0.05</v>
      </c>
      <c r="AW1991">
        <v>0</v>
      </c>
      <c r="AX1991">
        <v>0</v>
      </c>
      <c r="AY1991">
        <v>0</v>
      </c>
      <c r="AZ1991">
        <v>0</v>
      </c>
      <c r="BA1991">
        <v>0</v>
      </c>
      <c r="BB1991">
        <v>0</v>
      </c>
      <c r="BC1991">
        <v>0</v>
      </c>
      <c r="BD1991">
        <v>0.5</v>
      </c>
      <c r="BE1991">
        <v>0.45</v>
      </c>
      <c r="BF1991">
        <v>0.05</v>
      </c>
      <c r="BG1991">
        <v>0.05</v>
      </c>
      <c r="BH1991">
        <v>0</v>
      </c>
      <c r="BI1991">
        <v>0</v>
      </c>
      <c r="BJ1991">
        <v>0.95</v>
      </c>
      <c r="BK1991">
        <v>0</v>
      </c>
      <c r="BL1991">
        <v>0</v>
      </c>
      <c r="BM1991">
        <v>1</v>
      </c>
      <c r="BN1991">
        <v>0</v>
      </c>
      <c r="BO1991">
        <v>0</v>
      </c>
      <c r="BP1991">
        <v>0</v>
      </c>
      <c r="BQ1991">
        <v>0</v>
      </c>
      <c r="BR1991">
        <v>0</v>
      </c>
      <c r="BS1991">
        <v>1</v>
      </c>
      <c r="BT1991">
        <v>0.05</v>
      </c>
      <c r="BU1991">
        <v>0.95</v>
      </c>
      <c r="BV1991">
        <v>0</v>
      </c>
      <c r="BW1991">
        <v>1</v>
      </c>
      <c r="BX1991" t="s">
        <v>3289</v>
      </c>
      <c r="BY1991">
        <v>34471</v>
      </c>
      <c r="BZ1991">
        <v>5.8019784746598591E-4</v>
      </c>
      <c r="CA1991">
        <v>0</v>
      </c>
    </row>
    <row r="1992" spans="1:79" customFormat="1" x14ac:dyDescent="0.25">
      <c r="A1992" t="s">
        <v>3295</v>
      </c>
      <c r="B1992" t="s">
        <v>42</v>
      </c>
      <c r="C1992" t="s">
        <v>123</v>
      </c>
      <c r="D1992" t="s">
        <v>44</v>
      </c>
      <c r="E1992">
        <v>2023</v>
      </c>
      <c r="F1992">
        <v>35634</v>
      </c>
      <c r="G1992">
        <v>3882</v>
      </c>
      <c r="H1992">
        <v>0</v>
      </c>
      <c r="I1992">
        <v>4677</v>
      </c>
      <c r="J1992">
        <v>6369</v>
      </c>
      <c r="K1992">
        <v>6316</v>
      </c>
      <c r="L1992">
        <v>5245</v>
      </c>
      <c r="M1992">
        <v>4191</v>
      </c>
      <c r="N1992">
        <v>4121</v>
      </c>
      <c r="O1992">
        <v>3444</v>
      </c>
      <c r="P1992">
        <v>2681</v>
      </c>
      <c r="Q1992">
        <v>1374</v>
      </c>
      <c r="R1992">
        <v>539</v>
      </c>
      <c r="S1992">
        <v>559</v>
      </c>
      <c r="T1992">
        <v>0</v>
      </c>
      <c r="U1992">
        <v>33540</v>
      </c>
      <c r="V1992">
        <v>5620</v>
      </c>
      <c r="W1992">
        <v>356</v>
      </c>
      <c r="X1992">
        <v>22081</v>
      </c>
      <c r="Y1992">
        <v>12106</v>
      </c>
      <c r="Z1992">
        <v>5236</v>
      </c>
      <c r="AA1992">
        <v>93</v>
      </c>
      <c r="AB1992">
        <v>3721</v>
      </c>
      <c r="AC1992">
        <v>29863</v>
      </c>
      <c r="AD1992">
        <v>625</v>
      </c>
      <c r="AE1992">
        <v>5307</v>
      </c>
      <c r="AF1992">
        <v>1167</v>
      </c>
      <c r="AG1992">
        <v>35853</v>
      </c>
      <c r="AH1992">
        <v>1368</v>
      </c>
      <c r="AI1992">
        <v>172</v>
      </c>
      <c r="AJ1992">
        <v>956</v>
      </c>
      <c r="AK1992">
        <v>1772</v>
      </c>
      <c r="AL1992">
        <v>37669</v>
      </c>
      <c r="AM1992">
        <v>75</v>
      </c>
      <c r="AN1992">
        <v>39516</v>
      </c>
      <c r="AO1992">
        <v>0.90176131187367148</v>
      </c>
      <c r="AP1992">
        <v>9.8238688126328577E-2</v>
      </c>
      <c r="AQ1992">
        <v>0</v>
      </c>
      <c r="AR1992">
        <v>0.1183571211661099</v>
      </c>
      <c r="AS1992">
        <v>0.1611752201639842</v>
      </c>
      <c r="AT1992">
        <v>0.15983399129466541</v>
      </c>
      <c r="AU1992">
        <v>0.13273104565239399</v>
      </c>
      <c r="AV1992">
        <v>0.1060583054965077</v>
      </c>
      <c r="AW1992">
        <v>0.10428687114080371</v>
      </c>
      <c r="AX1992">
        <v>8.715457030063771E-2</v>
      </c>
      <c r="AY1992">
        <v>6.7845935823463918E-2</v>
      </c>
      <c r="AZ1992">
        <v>3.4770725781961727E-2</v>
      </c>
      <c r="BA1992">
        <v>1.414616864055066E-2</v>
      </c>
      <c r="BB1992">
        <v>1.364004453892094E-2</v>
      </c>
      <c r="BC1992">
        <v>0</v>
      </c>
      <c r="BD1992">
        <v>0.84877011843303973</v>
      </c>
      <c r="BE1992">
        <v>0.14222087255795121</v>
      </c>
      <c r="BF1992">
        <v>9.0090090090090089E-3</v>
      </c>
      <c r="BG1992">
        <v>0.55878631440429194</v>
      </c>
      <c r="BH1992">
        <v>0.30635691871646931</v>
      </c>
      <c r="BI1992">
        <v>0.1325032898066606</v>
      </c>
      <c r="BJ1992">
        <v>2.3534770725781961E-3</v>
      </c>
      <c r="BK1992">
        <v>9.4164389108209332E-2</v>
      </c>
      <c r="BL1992">
        <v>0.75571920234841583</v>
      </c>
      <c r="BM1992">
        <v>1.5816378175928739E-2</v>
      </c>
      <c r="BN1992">
        <v>0.13430003036744609</v>
      </c>
      <c r="BO1992">
        <v>2.953234133009414E-2</v>
      </c>
      <c r="BP1992">
        <v>0.90730337078651691</v>
      </c>
      <c r="BQ1992">
        <v>3.4618888551472819E-2</v>
      </c>
      <c r="BR1992">
        <v>4.352667274015589E-3</v>
      </c>
      <c r="BS1992">
        <v>2.4192732057900599E-2</v>
      </c>
      <c r="BT1992">
        <v>4.4842595404393157E-2</v>
      </c>
      <c r="BU1992">
        <v>0.95325943921449541</v>
      </c>
      <c r="BV1992">
        <v>1.897965381111449E-3</v>
      </c>
      <c r="BW1992">
        <v>1</v>
      </c>
      <c r="BX1992" t="s">
        <v>3296</v>
      </c>
      <c r="BY1992">
        <v>39516</v>
      </c>
      <c r="BZ1992">
        <v>1</v>
      </c>
      <c r="CA1992">
        <v>0</v>
      </c>
    </row>
    <row r="1993" spans="1:79" customFormat="1" x14ac:dyDescent="0.25">
      <c r="A1993" t="s">
        <v>3297</v>
      </c>
      <c r="B1993" t="s">
        <v>42</v>
      </c>
      <c r="C1993" t="s">
        <v>123</v>
      </c>
      <c r="D1993" t="s">
        <v>947</v>
      </c>
      <c r="E1993">
        <v>2023</v>
      </c>
      <c r="F1993">
        <v>6959</v>
      </c>
      <c r="G1993">
        <v>432</v>
      </c>
      <c r="H1993">
        <v>0</v>
      </c>
      <c r="I1993">
        <v>495</v>
      </c>
      <c r="J1993">
        <v>928</v>
      </c>
      <c r="K1993">
        <v>1137</v>
      </c>
      <c r="L1993">
        <v>1085</v>
      </c>
      <c r="M1993">
        <v>876</v>
      </c>
      <c r="N1993">
        <v>861</v>
      </c>
      <c r="O1993">
        <v>824</v>
      </c>
      <c r="P1993">
        <v>653</v>
      </c>
      <c r="Q1993">
        <v>359</v>
      </c>
      <c r="R1993">
        <v>132</v>
      </c>
      <c r="S1993">
        <v>41</v>
      </c>
      <c r="T1993">
        <v>0</v>
      </c>
      <c r="U1993">
        <v>6671</v>
      </c>
      <c r="V1993">
        <v>659</v>
      </c>
      <c r="W1993">
        <v>61</v>
      </c>
      <c r="X1993">
        <v>3638</v>
      </c>
      <c r="Y1993">
        <v>2524</v>
      </c>
      <c r="Z1993">
        <v>1212</v>
      </c>
      <c r="AA1993">
        <v>17</v>
      </c>
      <c r="AB1993">
        <v>826</v>
      </c>
      <c r="AC1993">
        <v>5780</v>
      </c>
      <c r="AD1993">
        <v>35</v>
      </c>
      <c r="AE1993">
        <v>750</v>
      </c>
      <c r="AF1993">
        <v>131</v>
      </c>
      <c r="AG1993">
        <v>7024</v>
      </c>
      <c r="AH1993">
        <v>110</v>
      </c>
      <c r="AI1993">
        <v>21</v>
      </c>
      <c r="AJ1993">
        <v>105</v>
      </c>
      <c r="AK1993">
        <v>649</v>
      </c>
      <c r="AL1993">
        <v>6721</v>
      </c>
      <c r="AM1993">
        <v>21</v>
      </c>
      <c r="AN1993">
        <v>7391</v>
      </c>
      <c r="AO1993">
        <v>0.94155053443377079</v>
      </c>
      <c r="AP1993">
        <v>5.8449465566229188E-2</v>
      </c>
      <c r="AQ1993">
        <v>0</v>
      </c>
      <c r="AR1993">
        <v>6.697334596130429E-2</v>
      </c>
      <c r="AS1993">
        <v>0.12555811121634419</v>
      </c>
      <c r="AT1993">
        <v>0.15383574617778381</v>
      </c>
      <c r="AU1993">
        <v>0.14680016235962659</v>
      </c>
      <c r="AV1993">
        <v>0.118522527398187</v>
      </c>
      <c r="AW1993">
        <v>0.11649303206602631</v>
      </c>
      <c r="AX1993">
        <v>0.11148694358002979</v>
      </c>
      <c r="AY1993">
        <v>8.8350696793397382E-2</v>
      </c>
      <c r="AZ1993">
        <v>4.8572588283046947E-2</v>
      </c>
      <c r="BA1993">
        <v>5.547287241239345E-3</v>
      </c>
      <c r="BB1993">
        <v>1.7859558923014478E-2</v>
      </c>
      <c r="BC1993">
        <v>0</v>
      </c>
      <c r="BD1993">
        <v>0.90258422405628469</v>
      </c>
      <c r="BE1993">
        <v>8.9162494926261673E-2</v>
      </c>
      <c r="BF1993">
        <v>8.2532810174536595E-3</v>
      </c>
      <c r="BG1993">
        <v>0.49222026789338391</v>
      </c>
      <c r="BH1993">
        <v>0.34149641455824647</v>
      </c>
      <c r="BI1993">
        <v>0.16398322283858749</v>
      </c>
      <c r="BJ1993">
        <v>2.300094709782167E-3</v>
      </c>
      <c r="BK1993">
        <v>0.1117575429576512</v>
      </c>
      <c r="BL1993">
        <v>0.78203220132593698</v>
      </c>
      <c r="BM1993">
        <v>4.735489108375051E-3</v>
      </c>
      <c r="BN1993">
        <v>0.1014747666080368</v>
      </c>
      <c r="BO1993">
        <v>1.772425923420376E-2</v>
      </c>
      <c r="BP1993">
        <v>0.95034501420646733</v>
      </c>
      <c r="BQ1993">
        <v>1.4882965769178731E-2</v>
      </c>
      <c r="BR1993">
        <v>2.841293465025031E-3</v>
      </c>
      <c r="BS1993">
        <v>1.4206467325125149E-2</v>
      </c>
      <c r="BT1993">
        <v>8.7809498038154507E-2</v>
      </c>
      <c r="BU1993">
        <v>0.90934920849682044</v>
      </c>
      <c r="BV1993">
        <v>2.841293465025031E-3</v>
      </c>
      <c r="BW1993">
        <v>1</v>
      </c>
      <c r="BX1993" t="s">
        <v>3296</v>
      </c>
      <c r="BY1993">
        <v>39516</v>
      </c>
      <c r="BZ1993">
        <v>0.1870381617572629</v>
      </c>
      <c r="CA1993">
        <v>0</v>
      </c>
    </row>
    <row r="1994" spans="1:79" customFormat="1" x14ac:dyDescent="0.25">
      <c r="A1994" t="s">
        <v>3298</v>
      </c>
      <c r="B1994" t="s">
        <v>42</v>
      </c>
      <c r="C1994" t="s">
        <v>123</v>
      </c>
      <c r="D1994" t="s">
        <v>949</v>
      </c>
      <c r="E1994">
        <v>2023</v>
      </c>
      <c r="F1994">
        <v>21953</v>
      </c>
      <c r="G1994">
        <v>2756</v>
      </c>
      <c r="H1994">
        <v>0</v>
      </c>
      <c r="I1994">
        <v>3691</v>
      </c>
      <c r="J1994">
        <v>4618</v>
      </c>
      <c r="K1994">
        <v>4143</v>
      </c>
      <c r="L1994">
        <v>3208</v>
      </c>
      <c r="M1994">
        <v>2477</v>
      </c>
      <c r="N1994">
        <v>2314</v>
      </c>
      <c r="O1994">
        <v>1738</v>
      </c>
      <c r="P1994">
        <v>1291</v>
      </c>
      <c r="Q1994">
        <v>561</v>
      </c>
      <c r="R1994">
        <v>181</v>
      </c>
      <c r="S1994">
        <v>487</v>
      </c>
      <c r="T1994">
        <v>0</v>
      </c>
      <c r="U1994">
        <v>21010</v>
      </c>
      <c r="V1994">
        <v>3469</v>
      </c>
      <c r="W1994">
        <v>230</v>
      </c>
      <c r="X1994">
        <v>13857</v>
      </c>
      <c r="Y1994">
        <v>7888</v>
      </c>
      <c r="Z1994">
        <v>2936</v>
      </c>
      <c r="AA1994">
        <v>28</v>
      </c>
      <c r="AB1994">
        <v>1682</v>
      </c>
      <c r="AC1994">
        <v>20793</v>
      </c>
      <c r="AD1994">
        <v>210</v>
      </c>
      <c r="AE1994">
        <v>2024</v>
      </c>
      <c r="AF1994">
        <v>385</v>
      </c>
      <c r="AG1994">
        <v>23801</v>
      </c>
      <c r="AH1994">
        <v>248</v>
      </c>
      <c r="AI1994">
        <v>34</v>
      </c>
      <c r="AJ1994">
        <v>241</v>
      </c>
      <c r="AK1994">
        <v>840</v>
      </c>
      <c r="AL1994">
        <v>23836</v>
      </c>
      <c r="AM1994">
        <v>33</v>
      </c>
      <c r="AN1994">
        <v>24709</v>
      </c>
      <c r="AO1994">
        <v>0.88846169411955156</v>
      </c>
      <c r="AP1994">
        <v>0.1115383058804484</v>
      </c>
      <c r="AQ1994">
        <v>0</v>
      </c>
      <c r="AR1994">
        <v>0.1493787688696426</v>
      </c>
      <c r="AS1994">
        <v>0.18689546319154959</v>
      </c>
      <c r="AT1994">
        <v>0.16767169857137079</v>
      </c>
      <c r="AU1994">
        <v>0.12983123558217649</v>
      </c>
      <c r="AV1994">
        <v>0.10024687360880651</v>
      </c>
      <c r="AW1994">
        <v>9.3650087012829328E-2</v>
      </c>
      <c r="AX1994">
        <v>7.0338742968149251E-2</v>
      </c>
      <c r="AY1994">
        <v>5.2248168683475663E-2</v>
      </c>
      <c r="AZ1994">
        <v>2.2704277793516529E-2</v>
      </c>
      <c r="BA1994">
        <v>1.9709417621109719E-2</v>
      </c>
      <c r="BB1994">
        <v>7.3252660973734266E-3</v>
      </c>
      <c r="BC1994">
        <v>0</v>
      </c>
      <c r="BD1994">
        <v>0.85029746246307014</v>
      </c>
      <c r="BE1994">
        <v>0.14039418835242221</v>
      </c>
      <c r="BF1994">
        <v>9.30834918450767E-3</v>
      </c>
      <c r="BG1994">
        <v>0.56080780282488163</v>
      </c>
      <c r="BH1994">
        <v>0.31923590594520218</v>
      </c>
      <c r="BI1994">
        <v>0.11882310089441089</v>
      </c>
      <c r="BJ1994">
        <v>1.133190335505281E-3</v>
      </c>
      <c r="BK1994">
        <v>6.80723622971387E-2</v>
      </c>
      <c r="BL1994">
        <v>0.84151523736290423</v>
      </c>
      <c r="BM1994">
        <v>8.4989275162896116E-3</v>
      </c>
      <c r="BN1994">
        <v>8.1913472823667496E-2</v>
      </c>
      <c r="BO1994">
        <v>1.558136711319762E-2</v>
      </c>
      <c r="BP1994">
        <v>0.96325225626290012</v>
      </c>
      <c r="BQ1994">
        <v>1.003682868590392E-2</v>
      </c>
      <c r="BR1994">
        <v>1.376016835970699E-3</v>
      </c>
      <c r="BS1994">
        <v>9.753531102027601E-3</v>
      </c>
      <c r="BT1994">
        <v>3.3995710065158453E-2</v>
      </c>
      <c r="BU1994">
        <v>0.96466874418228177</v>
      </c>
      <c r="BV1994">
        <v>1.335545752559796E-3</v>
      </c>
      <c r="BW1994">
        <v>1</v>
      </c>
      <c r="BX1994" t="s">
        <v>3296</v>
      </c>
      <c r="BY1994">
        <v>39516</v>
      </c>
      <c r="BZ1994">
        <v>0.62529102135843706</v>
      </c>
      <c r="CA1994">
        <v>0</v>
      </c>
    </row>
    <row r="1995" spans="1:79" customFormat="1" x14ac:dyDescent="0.25">
      <c r="A1995" t="s">
        <v>3299</v>
      </c>
      <c r="B1995" t="s">
        <v>42</v>
      </c>
      <c r="C1995" t="s">
        <v>123</v>
      </c>
      <c r="D1995" t="s">
        <v>951</v>
      </c>
      <c r="E1995">
        <v>2023</v>
      </c>
      <c r="F1995">
        <v>2109</v>
      </c>
      <c r="G1995">
        <v>217</v>
      </c>
      <c r="H1995">
        <v>0</v>
      </c>
      <c r="I1995">
        <v>111</v>
      </c>
      <c r="J1995">
        <v>233</v>
      </c>
      <c r="K1995">
        <v>306</v>
      </c>
      <c r="L1995">
        <v>227</v>
      </c>
      <c r="M1995">
        <v>232</v>
      </c>
      <c r="N1995">
        <v>361</v>
      </c>
      <c r="O1995">
        <v>329</v>
      </c>
      <c r="P1995">
        <v>249</v>
      </c>
      <c r="Q1995">
        <v>185</v>
      </c>
      <c r="R1995">
        <v>84</v>
      </c>
      <c r="S1995">
        <v>9</v>
      </c>
      <c r="T1995">
        <v>0</v>
      </c>
      <c r="U1995">
        <v>1275</v>
      </c>
      <c r="V1995">
        <v>1017</v>
      </c>
      <c r="W1995">
        <v>34</v>
      </c>
      <c r="X1995">
        <v>1414</v>
      </c>
      <c r="Y1995">
        <v>622</v>
      </c>
      <c r="Z1995">
        <v>289</v>
      </c>
      <c r="AA1995">
        <v>1</v>
      </c>
      <c r="AB1995">
        <v>548</v>
      </c>
      <c r="AC1995">
        <v>1575</v>
      </c>
      <c r="AD1995">
        <v>19</v>
      </c>
      <c r="AE1995">
        <v>184</v>
      </c>
      <c r="AF1995">
        <v>69</v>
      </c>
      <c r="AG1995">
        <v>2228</v>
      </c>
      <c r="AH1995">
        <v>16</v>
      </c>
      <c r="AI1995">
        <v>0</v>
      </c>
      <c r="AJ1995">
        <v>13</v>
      </c>
      <c r="AK1995">
        <v>108</v>
      </c>
      <c r="AL1995">
        <v>2211</v>
      </c>
      <c r="AM1995">
        <v>7</v>
      </c>
      <c r="AN1995">
        <v>2326</v>
      </c>
      <c r="AO1995">
        <v>0.90670679277730004</v>
      </c>
      <c r="AP1995">
        <v>9.3293207222699917E-2</v>
      </c>
      <c r="AQ1995">
        <v>0</v>
      </c>
      <c r="AR1995">
        <v>4.772141014617369E-2</v>
      </c>
      <c r="AS1995">
        <v>0.1001719690455718</v>
      </c>
      <c r="AT1995">
        <v>0.1315563198624248</v>
      </c>
      <c r="AU1995">
        <v>9.7592433361994843E-2</v>
      </c>
      <c r="AV1995">
        <v>9.9742046431642306E-2</v>
      </c>
      <c r="AW1995">
        <v>0.15520206362854691</v>
      </c>
      <c r="AX1995">
        <v>0.1414445399828031</v>
      </c>
      <c r="AY1995">
        <v>0.1070507308684437</v>
      </c>
      <c r="AZ1995">
        <v>7.9535683576956145E-2</v>
      </c>
      <c r="BA1995">
        <v>3.869303525365434E-3</v>
      </c>
      <c r="BB1995">
        <v>3.6113499570077388E-2</v>
      </c>
      <c r="BC1995">
        <v>0</v>
      </c>
      <c r="BD1995">
        <v>0.54815133276010319</v>
      </c>
      <c r="BE1995">
        <v>0.43723129836629399</v>
      </c>
      <c r="BF1995">
        <v>1.461736887360275E-2</v>
      </c>
      <c r="BG1995">
        <v>0.60791057609630261</v>
      </c>
      <c r="BH1995">
        <v>0.26741186586414439</v>
      </c>
      <c r="BI1995">
        <v>0.12424763542562341</v>
      </c>
      <c r="BJ1995">
        <v>4.299226139294927E-4</v>
      </c>
      <c r="BK1995">
        <v>0.23559759243336201</v>
      </c>
      <c r="BL1995">
        <v>0.67712811693895103</v>
      </c>
      <c r="BM1995">
        <v>8.1685296646603605E-3</v>
      </c>
      <c r="BN1995">
        <v>7.9105760963026656E-2</v>
      </c>
      <c r="BO1995">
        <v>2.9664660361134999E-2</v>
      </c>
      <c r="BP1995">
        <v>0.95786758383490966</v>
      </c>
      <c r="BQ1995">
        <v>6.8787618228718832E-3</v>
      </c>
      <c r="BR1995">
        <v>0</v>
      </c>
      <c r="BS1995">
        <v>5.5889939810834051E-3</v>
      </c>
      <c r="BT1995">
        <v>4.6431642304385207E-2</v>
      </c>
      <c r="BU1995">
        <v>0.95055889939810834</v>
      </c>
      <c r="BV1995">
        <v>3.0094582975064492E-3</v>
      </c>
      <c r="BW1995">
        <v>1</v>
      </c>
      <c r="BX1995" t="s">
        <v>3296</v>
      </c>
      <c r="BY1995">
        <v>39516</v>
      </c>
      <c r="BZ1995">
        <v>5.8862233019536393E-2</v>
      </c>
      <c r="CA1995">
        <v>0</v>
      </c>
    </row>
    <row r="1996" spans="1:79" customFormat="1" x14ac:dyDescent="0.25">
      <c r="A1996" t="s">
        <v>3300</v>
      </c>
      <c r="B1996" t="s">
        <v>42</v>
      </c>
      <c r="C1996" t="s">
        <v>123</v>
      </c>
      <c r="D1996" t="s">
        <v>953</v>
      </c>
      <c r="E1996">
        <v>2023</v>
      </c>
      <c r="F1996">
        <v>4229</v>
      </c>
      <c r="G1996">
        <v>444</v>
      </c>
      <c r="H1996">
        <v>0</v>
      </c>
      <c r="I1996">
        <v>312</v>
      </c>
      <c r="J1996">
        <v>535</v>
      </c>
      <c r="K1996">
        <v>662</v>
      </c>
      <c r="L1996">
        <v>664</v>
      </c>
      <c r="M1996">
        <v>573</v>
      </c>
      <c r="N1996">
        <v>553</v>
      </c>
      <c r="O1996">
        <v>522</v>
      </c>
      <c r="P1996">
        <v>461</v>
      </c>
      <c r="Q1996">
        <v>246</v>
      </c>
      <c r="R1996">
        <v>135</v>
      </c>
      <c r="S1996">
        <v>10</v>
      </c>
      <c r="T1996">
        <v>0</v>
      </c>
      <c r="U1996">
        <v>4219</v>
      </c>
      <c r="V1996">
        <v>427</v>
      </c>
      <c r="W1996">
        <v>27</v>
      </c>
      <c r="X1996">
        <v>2976</v>
      </c>
      <c r="Y1996">
        <v>983</v>
      </c>
      <c r="Z1996">
        <v>708</v>
      </c>
      <c r="AA1996">
        <v>6</v>
      </c>
      <c r="AB1996">
        <v>646</v>
      </c>
      <c r="AC1996">
        <v>1646</v>
      </c>
      <c r="AD1996">
        <v>61</v>
      </c>
      <c r="AE1996">
        <v>2320</v>
      </c>
      <c r="AF1996">
        <v>569</v>
      </c>
      <c r="AG1996">
        <v>2708</v>
      </c>
      <c r="AH1996">
        <v>988</v>
      </c>
      <c r="AI1996">
        <v>115</v>
      </c>
      <c r="AJ1996">
        <v>293</v>
      </c>
      <c r="AK1996">
        <v>141</v>
      </c>
      <c r="AL1996">
        <v>4518</v>
      </c>
      <c r="AM1996">
        <v>14</v>
      </c>
      <c r="AN1996">
        <v>4673</v>
      </c>
      <c r="AO1996">
        <v>0.90498609030601329</v>
      </c>
      <c r="AP1996">
        <v>9.5013909693986737E-2</v>
      </c>
      <c r="AQ1996">
        <v>0</v>
      </c>
      <c r="AR1996">
        <v>6.6766531136315005E-2</v>
      </c>
      <c r="AS1996">
        <v>0.1144874812754119</v>
      </c>
      <c r="AT1996">
        <v>0.1416648833725658</v>
      </c>
      <c r="AU1996">
        <v>0.14209287395677289</v>
      </c>
      <c r="AV1996">
        <v>0.1226193023753477</v>
      </c>
      <c r="AW1996">
        <v>0.1183393965332763</v>
      </c>
      <c r="AX1996">
        <v>0.11170554247806549</v>
      </c>
      <c r="AY1996">
        <v>9.8651829659747489E-2</v>
      </c>
      <c r="AZ1996">
        <v>5.2642841857479132E-2</v>
      </c>
      <c r="BA1996">
        <v>2.1399529210357369E-3</v>
      </c>
      <c r="BB1996">
        <v>2.8889364433982451E-2</v>
      </c>
      <c r="BC1996">
        <v>0</v>
      </c>
      <c r="BD1996">
        <v>0.90284613738497754</v>
      </c>
      <c r="BE1996">
        <v>9.1375989728225984E-2</v>
      </c>
      <c r="BF1996">
        <v>5.7778728867964903E-3</v>
      </c>
      <c r="BG1996">
        <v>0.6368499893002354</v>
      </c>
      <c r="BH1996">
        <v>0.210357372137813</v>
      </c>
      <c r="BI1996">
        <v>0.1515086668093302</v>
      </c>
      <c r="BJ1996">
        <v>1.283971752621442E-3</v>
      </c>
      <c r="BK1996">
        <v>0.13824095869890859</v>
      </c>
      <c r="BL1996">
        <v>0.35223625080248228</v>
      </c>
      <c r="BM1996">
        <v>1.3053712818318E-2</v>
      </c>
      <c r="BN1996">
        <v>0.49646907768029103</v>
      </c>
      <c r="BO1996">
        <v>0.12176332120693351</v>
      </c>
      <c r="BP1996">
        <v>0.57949925101647759</v>
      </c>
      <c r="BQ1996">
        <v>0.21142734859833079</v>
      </c>
      <c r="BR1996">
        <v>2.4609458591910979E-2</v>
      </c>
      <c r="BS1996">
        <v>6.2700620586347094E-2</v>
      </c>
      <c r="BT1996">
        <v>3.0173336186603891E-2</v>
      </c>
      <c r="BU1996">
        <v>0.96683072972394613</v>
      </c>
      <c r="BV1996">
        <v>2.995934089450032E-3</v>
      </c>
      <c r="BW1996">
        <v>1</v>
      </c>
      <c r="BX1996" t="s">
        <v>3296</v>
      </c>
      <c r="BY1996">
        <v>39516</v>
      </c>
      <c r="BZ1996">
        <v>0.118255896345784</v>
      </c>
      <c r="CA1996">
        <v>0</v>
      </c>
    </row>
    <row r="1997" spans="1:79" customFormat="1" x14ac:dyDescent="0.25">
      <c r="A1997" t="s">
        <v>3301</v>
      </c>
      <c r="B1997" t="s">
        <v>42</v>
      </c>
      <c r="C1997" t="s">
        <v>123</v>
      </c>
      <c r="D1997" t="s">
        <v>961</v>
      </c>
      <c r="E1997">
        <v>2023</v>
      </c>
      <c r="F1997">
        <v>384</v>
      </c>
      <c r="G1997">
        <v>33</v>
      </c>
      <c r="H1997">
        <v>0</v>
      </c>
      <c r="I1997">
        <v>68</v>
      </c>
      <c r="J1997">
        <v>55</v>
      </c>
      <c r="K1997">
        <v>68</v>
      </c>
      <c r="L1997">
        <v>61</v>
      </c>
      <c r="M1997">
        <v>33</v>
      </c>
      <c r="N1997">
        <v>32</v>
      </c>
      <c r="O1997">
        <v>31</v>
      </c>
      <c r="P1997">
        <v>27</v>
      </c>
      <c r="Q1997">
        <v>23</v>
      </c>
      <c r="R1997">
        <v>7</v>
      </c>
      <c r="S1997">
        <v>12</v>
      </c>
      <c r="T1997">
        <v>0</v>
      </c>
      <c r="U1997">
        <v>365</v>
      </c>
      <c r="V1997">
        <v>48</v>
      </c>
      <c r="W1997">
        <v>4</v>
      </c>
      <c r="X1997">
        <v>196</v>
      </c>
      <c r="Y1997">
        <v>89</v>
      </c>
      <c r="Z1997">
        <v>91</v>
      </c>
      <c r="AA1997">
        <v>41</v>
      </c>
      <c r="AB1997">
        <v>19</v>
      </c>
      <c r="AC1997">
        <v>69</v>
      </c>
      <c r="AD1997">
        <v>300</v>
      </c>
      <c r="AE1997">
        <v>29</v>
      </c>
      <c r="AF1997">
        <v>13</v>
      </c>
      <c r="AG1997">
        <v>92</v>
      </c>
      <c r="AH1997">
        <v>6</v>
      </c>
      <c r="AI1997">
        <v>2</v>
      </c>
      <c r="AJ1997">
        <v>304</v>
      </c>
      <c r="AK1997">
        <v>34</v>
      </c>
      <c r="AL1997">
        <v>383</v>
      </c>
      <c r="AM1997">
        <v>0</v>
      </c>
      <c r="AN1997">
        <v>417</v>
      </c>
      <c r="AO1997">
        <v>0.92086330935251803</v>
      </c>
      <c r="AP1997">
        <v>7.9136690647482008E-2</v>
      </c>
      <c r="AQ1997">
        <v>0</v>
      </c>
      <c r="AR1997">
        <v>0.16306954436450841</v>
      </c>
      <c r="AS1997">
        <v>0.13189448441247001</v>
      </c>
      <c r="AT1997">
        <v>0.16306954436450841</v>
      </c>
      <c r="AU1997">
        <v>0.1462829736211031</v>
      </c>
      <c r="AV1997">
        <v>7.9136690647482008E-2</v>
      </c>
      <c r="AW1997">
        <v>7.6738609112709827E-2</v>
      </c>
      <c r="AX1997">
        <v>7.4340527577937646E-2</v>
      </c>
      <c r="AY1997">
        <v>6.4748201438848921E-2</v>
      </c>
      <c r="AZ1997">
        <v>5.5155875299760189E-2</v>
      </c>
      <c r="BA1997">
        <v>2.8776978417266189E-2</v>
      </c>
      <c r="BB1997">
        <v>1.6786570743405279E-2</v>
      </c>
      <c r="BC1997">
        <v>0</v>
      </c>
      <c r="BD1997">
        <v>0.87529976019184652</v>
      </c>
      <c r="BE1997">
        <v>0.1151079136690648</v>
      </c>
      <c r="BF1997">
        <v>9.5923261390887284E-3</v>
      </c>
      <c r="BG1997">
        <v>0.47002398081534769</v>
      </c>
      <c r="BH1997">
        <v>0.2134292565947242</v>
      </c>
      <c r="BI1997">
        <v>0.21822541966426859</v>
      </c>
      <c r="BJ1997">
        <v>9.8321342925659472E-2</v>
      </c>
      <c r="BK1997">
        <v>4.5563549160671457E-2</v>
      </c>
      <c r="BL1997">
        <v>0.1654676258992806</v>
      </c>
      <c r="BM1997">
        <v>0.71942446043165464</v>
      </c>
      <c r="BN1997">
        <v>6.9544364508393283E-2</v>
      </c>
      <c r="BO1997">
        <v>3.117505995203837E-2</v>
      </c>
      <c r="BP1997">
        <v>0.22062350119904081</v>
      </c>
      <c r="BQ1997">
        <v>1.4388489208633091E-2</v>
      </c>
      <c r="BR1997">
        <v>4.7961630695443642E-3</v>
      </c>
      <c r="BS1997">
        <v>0.72901678657074342</v>
      </c>
      <c r="BT1997">
        <v>8.1534772182254203E-2</v>
      </c>
      <c r="BU1997">
        <v>0.91846522781774576</v>
      </c>
      <c r="BV1997">
        <v>0</v>
      </c>
      <c r="BW1997">
        <v>1</v>
      </c>
      <c r="BX1997" t="s">
        <v>3296</v>
      </c>
      <c r="BY1997">
        <v>39516</v>
      </c>
      <c r="BZ1997">
        <v>1.0552687518979651E-2</v>
      </c>
      <c r="CA1997">
        <v>0</v>
      </c>
    </row>
    <row r="1998" spans="1:79" customFormat="1" x14ac:dyDescent="0.25">
      <c r="A1998" t="s">
        <v>3302</v>
      </c>
      <c r="B1998" t="s">
        <v>42</v>
      </c>
      <c r="C1998" t="s">
        <v>376</v>
      </c>
      <c r="D1998" t="s">
        <v>44</v>
      </c>
      <c r="E1998">
        <v>2023</v>
      </c>
      <c r="F1998">
        <v>6988</v>
      </c>
      <c r="G1998">
        <v>492</v>
      </c>
      <c r="H1998">
        <v>10</v>
      </c>
      <c r="I1998">
        <v>703</v>
      </c>
      <c r="J1998">
        <v>954</v>
      </c>
      <c r="K1998">
        <v>1001</v>
      </c>
      <c r="L1998">
        <v>938</v>
      </c>
      <c r="M1998">
        <v>814</v>
      </c>
      <c r="N1998">
        <v>946</v>
      </c>
      <c r="O1998">
        <v>1041</v>
      </c>
      <c r="P1998">
        <v>577</v>
      </c>
      <c r="Q1998">
        <v>258</v>
      </c>
      <c r="R1998">
        <v>99</v>
      </c>
      <c r="S1998">
        <v>159</v>
      </c>
      <c r="T1998">
        <v>0</v>
      </c>
      <c r="U1998">
        <v>7210</v>
      </c>
      <c r="V1998">
        <v>252</v>
      </c>
      <c r="W1998">
        <v>28</v>
      </c>
      <c r="X1998">
        <v>5054</v>
      </c>
      <c r="Y1998">
        <v>1437</v>
      </c>
      <c r="Z1998">
        <v>755</v>
      </c>
      <c r="AA1998">
        <v>244</v>
      </c>
      <c r="AB1998" t="s">
        <v>74</v>
      </c>
      <c r="AC1998" t="s">
        <v>74</v>
      </c>
      <c r="AD1998" t="s">
        <v>74</v>
      </c>
      <c r="AE1998" t="s">
        <v>74</v>
      </c>
      <c r="AF1998">
        <v>120</v>
      </c>
      <c r="AG1998">
        <v>5998</v>
      </c>
      <c r="AH1998">
        <v>73</v>
      </c>
      <c r="AI1998">
        <v>14</v>
      </c>
      <c r="AJ1998">
        <v>1285</v>
      </c>
      <c r="AK1998">
        <v>1500</v>
      </c>
      <c r="AL1998">
        <v>5984</v>
      </c>
      <c r="AM1998">
        <v>6</v>
      </c>
      <c r="AN1998">
        <v>7490</v>
      </c>
      <c r="AO1998">
        <v>0.93297730307076099</v>
      </c>
      <c r="AP1998">
        <v>6.5687583444592787E-2</v>
      </c>
      <c r="AQ1998">
        <v>1.3351134846461951E-3</v>
      </c>
      <c r="AR1998">
        <v>9.3858477970627505E-2</v>
      </c>
      <c r="AS1998">
        <v>0.127369826435247</v>
      </c>
      <c r="AT1998">
        <v>0.1336448598130841</v>
      </c>
      <c r="AU1998">
        <v>0.12523364485981309</v>
      </c>
      <c r="AV1998">
        <v>0.10867823765020029</v>
      </c>
      <c r="AW1998">
        <v>0.12630173564753</v>
      </c>
      <c r="AX1998">
        <v>0.13898531375166889</v>
      </c>
      <c r="AY1998">
        <v>7.7036048064085441E-2</v>
      </c>
      <c r="AZ1998">
        <v>3.4445927903871833E-2</v>
      </c>
      <c r="BA1998">
        <v>2.1228304405874501E-2</v>
      </c>
      <c r="BB1998">
        <v>1.321762349799733E-2</v>
      </c>
      <c r="BC1998">
        <v>0</v>
      </c>
      <c r="BD1998">
        <v>0.96261682242990654</v>
      </c>
      <c r="BE1998">
        <v>3.3644859813084113E-2</v>
      </c>
      <c r="BF1998">
        <v>3.7383177570093459E-3</v>
      </c>
      <c r="BG1998">
        <v>0.6747663551401869</v>
      </c>
      <c r="BH1998">
        <v>0.19185580774365821</v>
      </c>
      <c r="BI1998">
        <v>0.1008010680907877</v>
      </c>
      <c r="BJ1998">
        <v>3.2576769025367158E-2</v>
      </c>
      <c r="BK1998">
        <v>0</v>
      </c>
      <c r="BL1998">
        <v>0</v>
      </c>
      <c r="BM1998">
        <v>0</v>
      </c>
      <c r="BN1998">
        <v>0</v>
      </c>
      <c r="BO1998">
        <v>1.602136181575434E-2</v>
      </c>
      <c r="BP1998">
        <v>0.80080106809078777</v>
      </c>
      <c r="BQ1998">
        <v>9.7463284379172236E-3</v>
      </c>
      <c r="BR1998">
        <v>1.869158878504673E-3</v>
      </c>
      <c r="BS1998">
        <v>0.17156208277703611</v>
      </c>
      <c r="BT1998">
        <v>0.2002670226969292</v>
      </c>
      <c r="BU1998">
        <v>0.79893190921228308</v>
      </c>
      <c r="BV1998">
        <v>8.0106809078771691E-4</v>
      </c>
      <c r="BW1998">
        <v>1</v>
      </c>
      <c r="BX1998" t="s">
        <v>3303</v>
      </c>
      <c r="BY1998">
        <v>7490</v>
      </c>
      <c r="BZ1998">
        <v>1</v>
      </c>
      <c r="CA1998">
        <v>0</v>
      </c>
    </row>
    <row r="1999" spans="1:79" customFormat="1" x14ac:dyDescent="0.25">
      <c r="A1999" t="s">
        <v>3304</v>
      </c>
      <c r="B1999" t="s">
        <v>42</v>
      </c>
      <c r="C1999" t="s">
        <v>376</v>
      </c>
      <c r="D1999" t="s">
        <v>947</v>
      </c>
      <c r="E1999">
        <v>2023</v>
      </c>
      <c r="F1999">
        <v>1085</v>
      </c>
      <c r="G1999">
        <v>26</v>
      </c>
      <c r="H1999">
        <v>0</v>
      </c>
      <c r="I1999">
        <v>20</v>
      </c>
      <c r="J1999">
        <v>83</v>
      </c>
      <c r="K1999">
        <v>137</v>
      </c>
      <c r="L1999">
        <v>174</v>
      </c>
      <c r="M1999">
        <v>150</v>
      </c>
      <c r="N1999">
        <v>179</v>
      </c>
      <c r="O1999">
        <v>193</v>
      </c>
      <c r="P1999">
        <v>106</v>
      </c>
      <c r="Q1999">
        <v>50</v>
      </c>
      <c r="R1999">
        <v>19</v>
      </c>
      <c r="S1999">
        <v>0</v>
      </c>
      <c r="T1999">
        <v>0</v>
      </c>
      <c r="U1999">
        <v>1090</v>
      </c>
      <c r="V1999">
        <v>21</v>
      </c>
      <c r="W1999">
        <v>0</v>
      </c>
      <c r="X1999">
        <v>775</v>
      </c>
      <c r="Y1999">
        <v>225</v>
      </c>
      <c r="Z1999">
        <v>111</v>
      </c>
      <c r="AA1999">
        <v>0</v>
      </c>
      <c r="AB1999" t="s">
        <v>74</v>
      </c>
      <c r="AC1999" t="s">
        <v>74</v>
      </c>
      <c r="AD1999" t="s">
        <v>74</v>
      </c>
      <c r="AE1999" t="s">
        <v>74</v>
      </c>
      <c r="AF1999">
        <v>14</v>
      </c>
      <c r="AG1999">
        <v>919</v>
      </c>
      <c r="AH1999">
        <v>5</v>
      </c>
      <c r="AI1999">
        <v>1</v>
      </c>
      <c r="AJ1999">
        <v>172</v>
      </c>
      <c r="AK1999">
        <v>429</v>
      </c>
      <c r="AL1999">
        <v>682</v>
      </c>
      <c r="AM1999">
        <v>0</v>
      </c>
      <c r="AN1999">
        <v>1111</v>
      </c>
      <c r="AO1999">
        <v>0.97659765976597657</v>
      </c>
      <c r="AP1999">
        <v>2.3402340234023399E-2</v>
      </c>
      <c r="AQ1999">
        <v>0</v>
      </c>
      <c r="AR1999">
        <v>1.8001800180017999E-2</v>
      </c>
      <c r="AS1999">
        <v>7.4707470747074706E-2</v>
      </c>
      <c r="AT1999">
        <v>0.1233123312331233</v>
      </c>
      <c r="AU1999">
        <v>0.15661566156615661</v>
      </c>
      <c r="AV1999">
        <v>0.13501350135013501</v>
      </c>
      <c r="AW1999">
        <v>0.1611161116111611</v>
      </c>
      <c r="AX1999">
        <v>0.17371737173717369</v>
      </c>
      <c r="AY1999">
        <v>9.5409540954095415E-2</v>
      </c>
      <c r="AZ1999">
        <v>4.5004500450044997E-2</v>
      </c>
      <c r="BA1999">
        <v>0</v>
      </c>
      <c r="BB1999">
        <v>1.7101710171017099E-2</v>
      </c>
      <c r="BC1999">
        <v>0</v>
      </c>
      <c r="BD1999">
        <v>0.98109810981098111</v>
      </c>
      <c r="BE1999">
        <v>1.8901890189018899E-2</v>
      </c>
      <c r="BF1999">
        <v>0</v>
      </c>
      <c r="BG1999">
        <v>0.69756975697569756</v>
      </c>
      <c r="BH1999">
        <v>0.20252025202520249</v>
      </c>
      <c r="BI1999">
        <v>9.9909990999099904E-2</v>
      </c>
      <c r="BJ1999">
        <v>0</v>
      </c>
      <c r="BK1999">
        <v>0</v>
      </c>
      <c r="BL1999">
        <v>0</v>
      </c>
      <c r="BM1999">
        <v>0</v>
      </c>
      <c r="BN1999">
        <v>0</v>
      </c>
      <c r="BO1999">
        <v>1.2601260126012599E-2</v>
      </c>
      <c r="BP1999">
        <v>0.82718271827182721</v>
      </c>
      <c r="BQ1999">
        <v>4.5004500450045006E-3</v>
      </c>
      <c r="BR1999">
        <v>9.0009000900090005E-4</v>
      </c>
      <c r="BS1999">
        <v>0.1548154815481548</v>
      </c>
      <c r="BT1999">
        <v>0.38613861386138609</v>
      </c>
      <c r="BU1999">
        <v>0.61386138613861385</v>
      </c>
      <c r="BV1999">
        <v>0</v>
      </c>
      <c r="BW1999">
        <v>1</v>
      </c>
      <c r="BX1999" t="s">
        <v>3303</v>
      </c>
      <c r="BY1999">
        <v>7490</v>
      </c>
      <c r="BZ1999">
        <v>0.14833110814419229</v>
      </c>
      <c r="CA1999">
        <v>0</v>
      </c>
    </row>
    <row r="2000" spans="1:79" customFormat="1" x14ac:dyDescent="0.25">
      <c r="A2000" t="s">
        <v>3305</v>
      </c>
      <c r="B2000" t="s">
        <v>42</v>
      </c>
      <c r="C2000" t="s">
        <v>376</v>
      </c>
      <c r="D2000" t="s">
        <v>949</v>
      </c>
      <c r="E2000">
        <v>2023</v>
      </c>
      <c r="F2000">
        <v>4377</v>
      </c>
      <c r="G2000">
        <v>317</v>
      </c>
      <c r="H2000">
        <v>0</v>
      </c>
      <c r="I2000">
        <v>547</v>
      </c>
      <c r="J2000">
        <v>647</v>
      </c>
      <c r="K2000">
        <v>648</v>
      </c>
      <c r="L2000">
        <v>564</v>
      </c>
      <c r="M2000">
        <v>477</v>
      </c>
      <c r="N2000">
        <v>562</v>
      </c>
      <c r="O2000">
        <v>653</v>
      </c>
      <c r="P2000">
        <v>336</v>
      </c>
      <c r="Q2000">
        <v>118</v>
      </c>
      <c r="R2000">
        <v>42</v>
      </c>
      <c r="S2000">
        <v>100</v>
      </c>
      <c r="T2000">
        <v>0</v>
      </c>
      <c r="U2000">
        <v>4555</v>
      </c>
      <c r="V2000">
        <v>130</v>
      </c>
      <c r="W2000">
        <v>9</v>
      </c>
      <c r="X2000">
        <v>3292</v>
      </c>
      <c r="Y2000">
        <v>954</v>
      </c>
      <c r="Z2000">
        <v>448</v>
      </c>
      <c r="AA2000">
        <v>0</v>
      </c>
      <c r="AB2000" t="s">
        <v>74</v>
      </c>
      <c r="AC2000" t="s">
        <v>74</v>
      </c>
      <c r="AD2000" t="s">
        <v>74</v>
      </c>
      <c r="AE2000" t="s">
        <v>74</v>
      </c>
      <c r="AF2000">
        <v>64</v>
      </c>
      <c r="AG2000">
        <v>3862</v>
      </c>
      <c r="AH2000">
        <v>30</v>
      </c>
      <c r="AI2000">
        <v>11</v>
      </c>
      <c r="AJ2000">
        <v>727</v>
      </c>
      <c r="AK2000">
        <v>559</v>
      </c>
      <c r="AL2000">
        <v>4134</v>
      </c>
      <c r="AM2000">
        <v>1</v>
      </c>
      <c r="AN2000">
        <v>4694</v>
      </c>
      <c r="AO2000">
        <v>0.93246697912228371</v>
      </c>
      <c r="AP2000">
        <v>6.7533020877716232E-2</v>
      </c>
      <c r="AQ2000">
        <v>0</v>
      </c>
      <c r="AR2000">
        <v>0.1165317426501917</v>
      </c>
      <c r="AS2000">
        <v>0.13783553472518109</v>
      </c>
      <c r="AT2000">
        <v>0.13804857264593101</v>
      </c>
      <c r="AU2000">
        <v>0.1201533873029399</v>
      </c>
      <c r="AV2000">
        <v>0.1016190881976992</v>
      </c>
      <c r="AW2000">
        <v>0.1197273114614401</v>
      </c>
      <c r="AX2000">
        <v>0.13911376224968039</v>
      </c>
      <c r="AY2000">
        <v>7.1580741371964213E-2</v>
      </c>
      <c r="AZ2000">
        <v>2.5138474648487431E-2</v>
      </c>
      <c r="BA2000">
        <v>2.130379207498935E-2</v>
      </c>
      <c r="BB2000">
        <v>8.9475926714955266E-3</v>
      </c>
      <c r="BC2000">
        <v>0</v>
      </c>
      <c r="BD2000">
        <v>0.97038772901576476</v>
      </c>
      <c r="BE2000">
        <v>2.7694929697486149E-2</v>
      </c>
      <c r="BF2000">
        <v>1.9173412867490411E-3</v>
      </c>
      <c r="BG2000">
        <v>0.70132083510864929</v>
      </c>
      <c r="BH2000">
        <v>0.2032381763953984</v>
      </c>
      <c r="BI2000">
        <v>9.5440988495952284E-2</v>
      </c>
      <c r="BJ2000">
        <v>0</v>
      </c>
      <c r="BK2000">
        <v>0</v>
      </c>
      <c r="BL2000">
        <v>0</v>
      </c>
      <c r="BM2000">
        <v>0</v>
      </c>
      <c r="BN2000">
        <v>0</v>
      </c>
      <c r="BO2000">
        <v>1.363442692799318E-2</v>
      </c>
      <c r="BP2000">
        <v>0.82275244993608865</v>
      </c>
      <c r="BQ2000">
        <v>6.3911376224968048E-3</v>
      </c>
      <c r="BR2000">
        <v>2.3434171282488282E-3</v>
      </c>
      <c r="BS2000">
        <v>0.15487856838517261</v>
      </c>
      <c r="BT2000">
        <v>0.1190881976991905</v>
      </c>
      <c r="BU2000">
        <v>0.88069876438005967</v>
      </c>
      <c r="BV2000">
        <v>2.130379207498935E-4</v>
      </c>
      <c r="BW2000">
        <v>1</v>
      </c>
      <c r="BX2000" t="s">
        <v>3303</v>
      </c>
      <c r="BY2000">
        <v>7490</v>
      </c>
      <c r="BZ2000">
        <v>0.62670226969292386</v>
      </c>
      <c r="CA2000">
        <v>0</v>
      </c>
    </row>
    <row r="2001" spans="1:79" customFormat="1" x14ac:dyDescent="0.25">
      <c r="A2001" t="s">
        <v>3306</v>
      </c>
      <c r="B2001" t="s">
        <v>42</v>
      </c>
      <c r="C2001" t="s">
        <v>376</v>
      </c>
      <c r="D2001" t="s">
        <v>951</v>
      </c>
      <c r="E2001">
        <v>2023</v>
      </c>
      <c r="F2001">
        <v>697</v>
      </c>
      <c r="G2001">
        <v>51</v>
      </c>
      <c r="H2001">
        <v>0</v>
      </c>
      <c r="I2001">
        <v>47</v>
      </c>
      <c r="J2001">
        <v>83</v>
      </c>
      <c r="K2001">
        <v>96</v>
      </c>
      <c r="L2001">
        <v>80</v>
      </c>
      <c r="M2001">
        <v>77</v>
      </c>
      <c r="N2001">
        <v>117</v>
      </c>
      <c r="O2001">
        <v>95</v>
      </c>
      <c r="P2001">
        <v>82</v>
      </c>
      <c r="Q2001">
        <v>46</v>
      </c>
      <c r="R2001">
        <v>21</v>
      </c>
      <c r="S2001">
        <v>4</v>
      </c>
      <c r="T2001">
        <v>0</v>
      </c>
      <c r="U2001">
        <v>710</v>
      </c>
      <c r="V2001">
        <v>35</v>
      </c>
      <c r="W2001">
        <v>3</v>
      </c>
      <c r="X2001">
        <v>482</v>
      </c>
      <c r="Y2001">
        <v>167</v>
      </c>
      <c r="Z2001">
        <v>99</v>
      </c>
      <c r="AA2001">
        <v>0</v>
      </c>
      <c r="AB2001" t="s">
        <v>74</v>
      </c>
      <c r="AC2001" t="s">
        <v>74</v>
      </c>
      <c r="AD2001" t="s">
        <v>74</v>
      </c>
      <c r="AE2001" t="s">
        <v>74</v>
      </c>
      <c r="AF2001">
        <v>14</v>
      </c>
      <c r="AG2001">
        <v>664</v>
      </c>
      <c r="AH2001">
        <v>0</v>
      </c>
      <c r="AI2001">
        <v>0</v>
      </c>
      <c r="AJ2001">
        <v>70</v>
      </c>
      <c r="AK2001">
        <v>354</v>
      </c>
      <c r="AL2001">
        <v>394</v>
      </c>
      <c r="AM2001">
        <v>0</v>
      </c>
      <c r="AN2001">
        <v>748</v>
      </c>
      <c r="AO2001">
        <v>0.93181818181818177</v>
      </c>
      <c r="AP2001">
        <v>6.8181818181818177E-2</v>
      </c>
      <c r="AQ2001">
        <v>0</v>
      </c>
      <c r="AR2001">
        <v>6.2834224598930483E-2</v>
      </c>
      <c r="AS2001">
        <v>0.1109625668449198</v>
      </c>
      <c r="AT2001">
        <v>0.1283422459893048</v>
      </c>
      <c r="AU2001">
        <v>0.10695187165775399</v>
      </c>
      <c r="AV2001">
        <v>0.1029411764705882</v>
      </c>
      <c r="AW2001">
        <v>0.1564171122994652</v>
      </c>
      <c r="AX2001">
        <v>0.1270053475935829</v>
      </c>
      <c r="AY2001">
        <v>0.1096256684491979</v>
      </c>
      <c r="AZ2001">
        <v>6.1497326203208559E-2</v>
      </c>
      <c r="BA2001">
        <v>5.3475935828877002E-3</v>
      </c>
      <c r="BB2001">
        <v>2.8074866310160429E-2</v>
      </c>
      <c r="BC2001">
        <v>0</v>
      </c>
      <c r="BD2001">
        <v>0.94919786096256686</v>
      </c>
      <c r="BE2001">
        <v>4.6791443850267379E-2</v>
      </c>
      <c r="BF2001">
        <v>4.0106951871657758E-3</v>
      </c>
      <c r="BG2001">
        <v>0.64438502673796794</v>
      </c>
      <c r="BH2001">
        <v>0.2232620320855615</v>
      </c>
      <c r="BI2001">
        <v>0.13235294117647059</v>
      </c>
      <c r="BJ2001">
        <v>0</v>
      </c>
      <c r="BK2001">
        <v>0</v>
      </c>
      <c r="BL2001">
        <v>0</v>
      </c>
      <c r="BM2001">
        <v>0</v>
      </c>
      <c r="BN2001">
        <v>0</v>
      </c>
      <c r="BO2001">
        <v>1.871657754010695E-2</v>
      </c>
      <c r="BP2001">
        <v>0.88770053475935828</v>
      </c>
      <c r="BQ2001">
        <v>0</v>
      </c>
      <c r="BR2001">
        <v>0</v>
      </c>
      <c r="BS2001">
        <v>9.3582887700534759E-2</v>
      </c>
      <c r="BT2001">
        <v>0.4732620320855615</v>
      </c>
      <c r="BU2001">
        <v>0.5267379679144385</v>
      </c>
      <c r="BV2001">
        <v>0</v>
      </c>
      <c r="BW2001">
        <v>1</v>
      </c>
      <c r="BX2001" t="s">
        <v>3303</v>
      </c>
      <c r="BY2001">
        <v>7490</v>
      </c>
      <c r="BZ2001">
        <v>9.9866488651535384E-2</v>
      </c>
      <c r="CA2001">
        <v>0</v>
      </c>
    </row>
    <row r="2002" spans="1:79" customFormat="1" x14ac:dyDescent="0.25">
      <c r="A2002" t="s">
        <v>3307</v>
      </c>
      <c r="B2002" t="s">
        <v>42</v>
      </c>
      <c r="C2002" t="s">
        <v>376</v>
      </c>
      <c r="D2002" t="s">
        <v>953</v>
      </c>
      <c r="E2002">
        <v>2023</v>
      </c>
      <c r="F2002">
        <v>620</v>
      </c>
      <c r="G2002">
        <v>65</v>
      </c>
      <c r="H2002">
        <v>0</v>
      </c>
      <c r="I2002">
        <v>41</v>
      </c>
      <c r="J2002">
        <v>83</v>
      </c>
      <c r="K2002">
        <v>80</v>
      </c>
      <c r="L2002">
        <v>102</v>
      </c>
      <c r="M2002">
        <v>101</v>
      </c>
      <c r="N2002">
        <v>79</v>
      </c>
      <c r="O2002">
        <v>89</v>
      </c>
      <c r="P2002">
        <v>50</v>
      </c>
      <c r="Q2002">
        <v>41</v>
      </c>
      <c r="R2002">
        <v>16</v>
      </c>
      <c r="S2002">
        <v>3</v>
      </c>
      <c r="T2002">
        <v>0</v>
      </c>
      <c r="U2002">
        <v>666</v>
      </c>
      <c r="V2002">
        <v>17</v>
      </c>
      <c r="W2002">
        <v>2</v>
      </c>
      <c r="X2002">
        <v>505</v>
      </c>
      <c r="Y2002">
        <v>91</v>
      </c>
      <c r="Z2002">
        <v>89</v>
      </c>
      <c r="AA2002">
        <v>0</v>
      </c>
      <c r="AB2002" t="s">
        <v>74</v>
      </c>
      <c r="AC2002" t="s">
        <v>74</v>
      </c>
      <c r="AD2002" t="s">
        <v>74</v>
      </c>
      <c r="AE2002" t="s">
        <v>74</v>
      </c>
      <c r="AF2002">
        <v>28</v>
      </c>
      <c r="AG2002">
        <v>553</v>
      </c>
      <c r="AH2002">
        <v>38</v>
      </c>
      <c r="AI2002">
        <v>2</v>
      </c>
      <c r="AJ2002">
        <v>64</v>
      </c>
      <c r="AK2002">
        <v>108</v>
      </c>
      <c r="AL2002">
        <v>577</v>
      </c>
      <c r="AM2002">
        <v>0</v>
      </c>
      <c r="AN2002">
        <v>685</v>
      </c>
      <c r="AO2002">
        <v>0.9051094890510949</v>
      </c>
      <c r="AP2002">
        <v>9.4890510948905105E-2</v>
      </c>
      <c r="AQ2002">
        <v>0</v>
      </c>
      <c r="AR2002">
        <v>5.9854014598540152E-2</v>
      </c>
      <c r="AS2002">
        <v>0.1211678832116788</v>
      </c>
      <c r="AT2002">
        <v>0.11678832116788319</v>
      </c>
      <c r="AU2002">
        <v>0.14890510948905111</v>
      </c>
      <c r="AV2002">
        <v>0.14744525547445261</v>
      </c>
      <c r="AW2002">
        <v>0.11532846715328469</v>
      </c>
      <c r="AX2002">
        <v>0.12992700729927009</v>
      </c>
      <c r="AY2002">
        <v>7.2992700729927001E-2</v>
      </c>
      <c r="AZ2002">
        <v>5.9854014598540152E-2</v>
      </c>
      <c r="BA2002">
        <v>4.3795620437956208E-3</v>
      </c>
      <c r="BB2002">
        <v>2.3357664233576641E-2</v>
      </c>
      <c r="BC2002">
        <v>0</v>
      </c>
      <c r="BD2002">
        <v>0.9722627737226277</v>
      </c>
      <c r="BE2002">
        <v>2.4817518248175179E-2</v>
      </c>
      <c r="BF2002">
        <v>2.9197080291970801E-3</v>
      </c>
      <c r="BG2002">
        <v>0.73722627737226276</v>
      </c>
      <c r="BH2002">
        <v>0.13284671532846709</v>
      </c>
      <c r="BI2002">
        <v>0.12992700729927009</v>
      </c>
      <c r="BJ2002">
        <v>0</v>
      </c>
      <c r="BK2002">
        <v>0</v>
      </c>
      <c r="BL2002">
        <v>0</v>
      </c>
      <c r="BM2002">
        <v>0</v>
      </c>
      <c r="BN2002">
        <v>0</v>
      </c>
      <c r="BO2002">
        <v>4.0875912408759117E-2</v>
      </c>
      <c r="BP2002">
        <v>0.80729927007299274</v>
      </c>
      <c r="BQ2002">
        <v>5.5474452554744529E-2</v>
      </c>
      <c r="BR2002">
        <v>2.9197080291970801E-3</v>
      </c>
      <c r="BS2002">
        <v>9.3430656934306563E-2</v>
      </c>
      <c r="BT2002">
        <v>0.1576642335766423</v>
      </c>
      <c r="BU2002">
        <v>0.84233576642335761</v>
      </c>
      <c r="BV2002">
        <v>0</v>
      </c>
      <c r="BW2002">
        <v>1</v>
      </c>
      <c r="BX2002" t="s">
        <v>3303</v>
      </c>
      <c r="BY2002">
        <v>7490</v>
      </c>
      <c r="BZ2002">
        <v>9.1455273698264353E-2</v>
      </c>
      <c r="CA2002">
        <v>0</v>
      </c>
    </row>
    <row r="2003" spans="1:79" customFormat="1" x14ac:dyDescent="0.25">
      <c r="A2003" t="s">
        <v>3308</v>
      </c>
      <c r="B2003" t="s">
        <v>42</v>
      </c>
      <c r="C2003" t="s">
        <v>376</v>
      </c>
      <c r="D2003" t="s">
        <v>961</v>
      </c>
      <c r="E2003">
        <v>2023</v>
      </c>
      <c r="F2003">
        <v>209</v>
      </c>
      <c r="G2003">
        <v>33</v>
      </c>
      <c r="H2003">
        <v>10</v>
      </c>
      <c r="I2003">
        <v>48</v>
      </c>
      <c r="J2003">
        <v>58</v>
      </c>
      <c r="K2003">
        <v>40</v>
      </c>
      <c r="L2003">
        <v>18</v>
      </c>
      <c r="M2003">
        <v>9</v>
      </c>
      <c r="N2003">
        <v>9</v>
      </c>
      <c r="O2003">
        <v>11</v>
      </c>
      <c r="P2003">
        <v>3</v>
      </c>
      <c r="Q2003">
        <v>3</v>
      </c>
      <c r="R2003">
        <v>1</v>
      </c>
      <c r="S2003">
        <v>52</v>
      </c>
      <c r="T2003">
        <v>0</v>
      </c>
      <c r="U2003">
        <v>189</v>
      </c>
      <c r="V2003">
        <v>49</v>
      </c>
      <c r="W2003">
        <v>14</v>
      </c>
      <c r="X2003">
        <v>0</v>
      </c>
      <c r="Y2003">
        <v>0</v>
      </c>
      <c r="Z2003">
        <v>8</v>
      </c>
      <c r="AA2003">
        <v>244</v>
      </c>
      <c r="AB2003" t="s">
        <v>74</v>
      </c>
      <c r="AC2003" t="s">
        <v>74</v>
      </c>
      <c r="AD2003" t="s">
        <v>74</v>
      </c>
      <c r="AE2003" t="s">
        <v>74</v>
      </c>
      <c r="AF2003">
        <v>0</v>
      </c>
      <c r="AG2003">
        <v>0</v>
      </c>
      <c r="AH2003">
        <v>0</v>
      </c>
      <c r="AI2003">
        <v>0</v>
      </c>
      <c r="AJ2003">
        <v>252</v>
      </c>
      <c r="AK2003">
        <v>50</v>
      </c>
      <c r="AL2003">
        <v>197</v>
      </c>
      <c r="AM2003">
        <v>5</v>
      </c>
      <c r="AN2003">
        <v>252</v>
      </c>
      <c r="AO2003">
        <v>0.82936507936507942</v>
      </c>
      <c r="AP2003">
        <v>0.13095238095238099</v>
      </c>
      <c r="AQ2003">
        <v>3.968253968253968E-2</v>
      </c>
      <c r="AR2003">
        <v>0.19047619047619049</v>
      </c>
      <c r="AS2003">
        <v>0.23015873015873009</v>
      </c>
      <c r="AT2003">
        <v>0.15873015873015869</v>
      </c>
      <c r="AU2003">
        <v>7.1428571428571425E-2</v>
      </c>
      <c r="AV2003">
        <v>3.5714285714285712E-2</v>
      </c>
      <c r="AW2003">
        <v>3.5714285714285712E-2</v>
      </c>
      <c r="AX2003">
        <v>4.3650793650793648E-2</v>
      </c>
      <c r="AY2003">
        <v>1.1904761904761901E-2</v>
      </c>
      <c r="AZ2003">
        <v>1.1904761904761901E-2</v>
      </c>
      <c r="BA2003">
        <v>0.20634920634920631</v>
      </c>
      <c r="BB2003">
        <v>3.968253968253968E-3</v>
      </c>
      <c r="BC2003">
        <v>0</v>
      </c>
      <c r="BD2003">
        <v>0.75</v>
      </c>
      <c r="BE2003">
        <v>0.19444444444444439</v>
      </c>
      <c r="BF2003">
        <v>5.5555555555555552E-2</v>
      </c>
      <c r="BG2003">
        <v>0</v>
      </c>
      <c r="BH2003">
        <v>0</v>
      </c>
      <c r="BI2003">
        <v>3.1746031746031737E-2</v>
      </c>
      <c r="BJ2003">
        <v>0.96825396825396826</v>
      </c>
      <c r="BK2003">
        <v>0</v>
      </c>
      <c r="BL2003">
        <v>0</v>
      </c>
      <c r="BM2003">
        <v>0</v>
      </c>
      <c r="BN2003">
        <v>0</v>
      </c>
      <c r="BO2003">
        <v>0</v>
      </c>
      <c r="BP2003">
        <v>0</v>
      </c>
      <c r="BQ2003">
        <v>0</v>
      </c>
      <c r="BR2003">
        <v>0</v>
      </c>
      <c r="BS2003">
        <v>1</v>
      </c>
      <c r="BT2003">
        <v>0.1984126984126984</v>
      </c>
      <c r="BU2003">
        <v>0.78174603174603174</v>
      </c>
      <c r="BV2003">
        <v>1.984126984126984E-2</v>
      </c>
      <c r="BW2003">
        <v>1</v>
      </c>
      <c r="BX2003" t="s">
        <v>3303</v>
      </c>
      <c r="BY2003">
        <v>7490</v>
      </c>
      <c r="BZ2003">
        <v>3.3644859813084113E-2</v>
      </c>
      <c r="CA2003">
        <v>0</v>
      </c>
    </row>
    <row r="2004" spans="1:79" customFormat="1" x14ac:dyDescent="0.25">
      <c r="A2004" t="s">
        <v>3309</v>
      </c>
      <c r="B2004" t="s">
        <v>42</v>
      </c>
      <c r="C2004" t="s">
        <v>382</v>
      </c>
      <c r="D2004" t="s">
        <v>44</v>
      </c>
      <c r="E2004">
        <v>2023</v>
      </c>
      <c r="F2004">
        <v>5498</v>
      </c>
      <c r="G2004">
        <v>434</v>
      </c>
      <c r="H2004">
        <v>0</v>
      </c>
      <c r="I2004">
        <v>759</v>
      </c>
      <c r="J2004">
        <v>732</v>
      </c>
      <c r="K2004">
        <v>773</v>
      </c>
      <c r="L2004">
        <v>753</v>
      </c>
      <c r="M2004">
        <v>694</v>
      </c>
      <c r="N2004">
        <v>820</v>
      </c>
      <c r="O2004">
        <v>702</v>
      </c>
      <c r="P2004">
        <v>281</v>
      </c>
      <c r="Q2004">
        <v>85</v>
      </c>
      <c r="R2004">
        <v>38</v>
      </c>
      <c r="S2004">
        <v>295</v>
      </c>
      <c r="T2004">
        <v>0</v>
      </c>
      <c r="U2004">
        <v>5783</v>
      </c>
      <c r="V2004">
        <v>149</v>
      </c>
      <c r="W2004">
        <v>0</v>
      </c>
      <c r="X2004">
        <v>4284</v>
      </c>
      <c r="Y2004">
        <v>602</v>
      </c>
      <c r="Z2004">
        <v>1037</v>
      </c>
      <c r="AA2004">
        <v>9</v>
      </c>
      <c r="AB2004">
        <v>776</v>
      </c>
      <c r="AC2004">
        <v>4623</v>
      </c>
      <c r="AD2004">
        <v>7</v>
      </c>
      <c r="AE2004">
        <v>526</v>
      </c>
      <c r="AF2004">
        <v>426</v>
      </c>
      <c r="AG2004">
        <v>5240</v>
      </c>
      <c r="AH2004">
        <v>220</v>
      </c>
      <c r="AI2004">
        <v>31</v>
      </c>
      <c r="AJ2004">
        <v>15</v>
      </c>
      <c r="AK2004">
        <v>1369</v>
      </c>
      <c r="AL2004">
        <v>4529</v>
      </c>
      <c r="AM2004">
        <v>34</v>
      </c>
      <c r="AN2004">
        <v>5932</v>
      </c>
      <c r="AO2004">
        <v>0.92683749157113959</v>
      </c>
      <c r="AP2004">
        <v>7.316250842886042E-2</v>
      </c>
      <c r="AQ2004">
        <v>0</v>
      </c>
      <c r="AR2004">
        <v>0.12795010114632499</v>
      </c>
      <c r="AS2004">
        <v>0.1233985165205664</v>
      </c>
      <c r="AT2004">
        <v>0.13031018206338499</v>
      </c>
      <c r="AU2004">
        <v>0.12693863789615639</v>
      </c>
      <c r="AV2004">
        <v>0.1169925826028321</v>
      </c>
      <c r="AW2004">
        <v>0.13823331085637219</v>
      </c>
      <c r="AX2004">
        <v>0.1183412002697235</v>
      </c>
      <c r="AY2004">
        <v>4.7370195549561699E-2</v>
      </c>
      <c r="AZ2004">
        <v>1.4329062710721509E-2</v>
      </c>
      <c r="BA2004">
        <v>4.973027646662171E-2</v>
      </c>
      <c r="BB2004">
        <v>6.4059339177343234E-3</v>
      </c>
      <c r="BC2004">
        <v>0</v>
      </c>
      <c r="BD2004">
        <v>0.97488199595414704</v>
      </c>
      <c r="BE2004">
        <v>2.5118004045853001E-2</v>
      </c>
      <c r="BF2004">
        <v>0</v>
      </c>
      <c r="BG2004">
        <v>0.72218476062036407</v>
      </c>
      <c r="BH2004">
        <v>0.1014834794335806</v>
      </c>
      <c r="BI2004">
        <v>0.1748145650708024</v>
      </c>
      <c r="BJ2004">
        <v>1.517194875252866E-3</v>
      </c>
      <c r="BK2004">
        <v>0.13081591368846929</v>
      </c>
      <c r="BL2004">
        <v>0.77933243425488874</v>
      </c>
      <c r="BM2004">
        <v>1.180040458530007E-3</v>
      </c>
      <c r="BN2004">
        <v>8.8671611598111932E-2</v>
      </c>
      <c r="BO2004">
        <v>7.1813890761968979E-2</v>
      </c>
      <c r="BP2004">
        <v>0.88334457181389081</v>
      </c>
      <c r="BQ2004">
        <v>3.7086985839514502E-2</v>
      </c>
      <c r="BR2004">
        <v>5.2258934592043157E-3</v>
      </c>
      <c r="BS2004">
        <v>2.5286581254214428E-3</v>
      </c>
      <c r="BT2004">
        <v>0.23078219824679699</v>
      </c>
      <c r="BU2004">
        <v>0.76348617666891438</v>
      </c>
      <c r="BV2004">
        <v>5.7316250842886036E-3</v>
      </c>
      <c r="BW2004">
        <v>1</v>
      </c>
      <c r="BX2004" t="s">
        <v>3310</v>
      </c>
      <c r="BY2004">
        <v>5932</v>
      </c>
      <c r="BZ2004">
        <v>1</v>
      </c>
      <c r="CA2004">
        <v>0</v>
      </c>
    </row>
    <row r="2005" spans="1:79" customFormat="1" x14ac:dyDescent="0.25">
      <c r="A2005" t="s">
        <v>3311</v>
      </c>
      <c r="B2005" t="s">
        <v>42</v>
      </c>
      <c r="C2005" t="s">
        <v>382</v>
      </c>
      <c r="D2005" t="s">
        <v>947</v>
      </c>
      <c r="E2005">
        <v>2023</v>
      </c>
      <c r="F2005">
        <v>898</v>
      </c>
      <c r="G2005">
        <v>35</v>
      </c>
      <c r="H2005">
        <v>0</v>
      </c>
      <c r="I2005">
        <v>58</v>
      </c>
      <c r="J2005">
        <v>76</v>
      </c>
      <c r="K2005">
        <v>100</v>
      </c>
      <c r="L2005">
        <v>161</v>
      </c>
      <c r="M2005">
        <v>159</v>
      </c>
      <c r="N2005">
        <v>164</v>
      </c>
      <c r="O2005">
        <v>124</v>
      </c>
      <c r="P2005">
        <v>58</v>
      </c>
      <c r="Q2005">
        <v>11</v>
      </c>
      <c r="R2005">
        <v>8</v>
      </c>
      <c r="S2005">
        <v>14</v>
      </c>
      <c r="T2005">
        <v>0</v>
      </c>
      <c r="U2005">
        <v>925</v>
      </c>
      <c r="V2005">
        <v>8</v>
      </c>
      <c r="W2005">
        <v>0</v>
      </c>
      <c r="X2005">
        <v>666</v>
      </c>
      <c r="Y2005">
        <v>91</v>
      </c>
      <c r="Z2005">
        <v>176</v>
      </c>
      <c r="AA2005">
        <v>0</v>
      </c>
      <c r="AB2005">
        <v>140</v>
      </c>
      <c r="AC2005">
        <v>748</v>
      </c>
      <c r="AD2005">
        <v>0</v>
      </c>
      <c r="AE2005">
        <v>45</v>
      </c>
      <c r="AF2005">
        <v>44</v>
      </c>
      <c r="AG2005">
        <v>865</v>
      </c>
      <c r="AH2005">
        <v>17</v>
      </c>
      <c r="AI2005">
        <v>4</v>
      </c>
      <c r="AJ2005">
        <v>3</v>
      </c>
      <c r="AK2005">
        <v>387</v>
      </c>
      <c r="AL2005">
        <v>518</v>
      </c>
      <c r="AM2005">
        <v>28</v>
      </c>
      <c r="AN2005">
        <v>933</v>
      </c>
      <c r="AO2005">
        <v>0.962486602357985</v>
      </c>
      <c r="AP2005">
        <v>3.7513397642015008E-2</v>
      </c>
      <c r="AQ2005">
        <v>0</v>
      </c>
      <c r="AR2005">
        <v>6.2165058949624867E-2</v>
      </c>
      <c r="AS2005">
        <v>8.1457663451232579E-2</v>
      </c>
      <c r="AT2005">
        <v>0.1071811361200429</v>
      </c>
      <c r="AU2005">
        <v>0.172561629153269</v>
      </c>
      <c r="AV2005">
        <v>0.17041800643086821</v>
      </c>
      <c r="AW2005">
        <v>0.17577706323687031</v>
      </c>
      <c r="AX2005">
        <v>0.13290460878885321</v>
      </c>
      <c r="AY2005">
        <v>6.2165058949624867E-2</v>
      </c>
      <c r="AZ2005">
        <v>1.178992497320472E-2</v>
      </c>
      <c r="BA2005">
        <v>1.5005359056806E-2</v>
      </c>
      <c r="BB2005">
        <v>8.5744908896034297E-3</v>
      </c>
      <c r="BC2005">
        <v>0</v>
      </c>
      <c r="BD2005">
        <v>0.99142550911039662</v>
      </c>
      <c r="BE2005">
        <v>8.5744908896034297E-3</v>
      </c>
      <c r="BF2005">
        <v>0</v>
      </c>
      <c r="BG2005">
        <v>0.7138263665594855</v>
      </c>
      <c r="BH2005">
        <v>9.7534833869239015E-2</v>
      </c>
      <c r="BI2005">
        <v>0.1886387995712755</v>
      </c>
      <c r="BJ2005">
        <v>0</v>
      </c>
      <c r="BK2005">
        <v>0.15005359056806</v>
      </c>
      <c r="BL2005">
        <v>0.80171489817792063</v>
      </c>
      <c r="BM2005">
        <v>0</v>
      </c>
      <c r="BN2005">
        <v>4.8231511254019289E-2</v>
      </c>
      <c r="BO2005">
        <v>4.7159699892818867E-2</v>
      </c>
      <c r="BP2005">
        <v>0.92711682743837087</v>
      </c>
      <c r="BQ2005">
        <v>1.8220793140407289E-2</v>
      </c>
      <c r="BR2005">
        <v>4.2872454448017148E-3</v>
      </c>
      <c r="BS2005">
        <v>3.2154340836012861E-3</v>
      </c>
      <c r="BT2005">
        <v>0.41479099678456588</v>
      </c>
      <c r="BU2005">
        <v>0.55519828510182212</v>
      </c>
      <c r="BV2005">
        <v>3.0010718113612E-2</v>
      </c>
      <c r="BW2005">
        <v>1</v>
      </c>
      <c r="BX2005" t="s">
        <v>3310</v>
      </c>
      <c r="BY2005">
        <v>5932</v>
      </c>
      <c r="BZ2005">
        <v>0.15728253540121381</v>
      </c>
      <c r="CA2005">
        <v>0</v>
      </c>
    </row>
    <row r="2006" spans="1:79" customFormat="1" x14ac:dyDescent="0.25">
      <c r="A2006" t="s">
        <v>3312</v>
      </c>
      <c r="B2006" t="s">
        <v>42</v>
      </c>
      <c r="C2006" t="s">
        <v>382</v>
      </c>
      <c r="D2006" t="s">
        <v>949</v>
      </c>
      <c r="E2006">
        <v>2023</v>
      </c>
      <c r="F2006">
        <v>3473</v>
      </c>
      <c r="G2006">
        <v>294</v>
      </c>
      <c r="H2006">
        <v>0</v>
      </c>
      <c r="I2006">
        <v>639</v>
      </c>
      <c r="J2006">
        <v>554</v>
      </c>
      <c r="K2006">
        <v>523</v>
      </c>
      <c r="L2006">
        <v>404</v>
      </c>
      <c r="M2006">
        <v>352</v>
      </c>
      <c r="N2006">
        <v>448</v>
      </c>
      <c r="O2006">
        <v>414</v>
      </c>
      <c r="P2006">
        <v>125</v>
      </c>
      <c r="Q2006">
        <v>33</v>
      </c>
      <c r="R2006">
        <v>4</v>
      </c>
      <c r="S2006">
        <v>271</v>
      </c>
      <c r="T2006">
        <v>0</v>
      </c>
      <c r="U2006">
        <v>3700</v>
      </c>
      <c r="V2006">
        <v>67</v>
      </c>
      <c r="W2006">
        <v>0</v>
      </c>
      <c r="X2006">
        <v>2686</v>
      </c>
      <c r="Y2006">
        <v>393</v>
      </c>
      <c r="Z2006">
        <v>687</v>
      </c>
      <c r="AA2006">
        <v>1</v>
      </c>
      <c r="AB2006">
        <v>337</v>
      </c>
      <c r="AC2006">
        <v>3315</v>
      </c>
      <c r="AD2006">
        <v>0</v>
      </c>
      <c r="AE2006">
        <v>115</v>
      </c>
      <c r="AF2006">
        <v>109</v>
      </c>
      <c r="AG2006">
        <v>3584</v>
      </c>
      <c r="AH2006">
        <v>53</v>
      </c>
      <c r="AI2006">
        <v>17</v>
      </c>
      <c r="AJ2006">
        <v>4</v>
      </c>
      <c r="AK2006">
        <v>743</v>
      </c>
      <c r="AL2006">
        <v>3023</v>
      </c>
      <c r="AM2006">
        <v>1</v>
      </c>
      <c r="AN2006">
        <v>3767</v>
      </c>
      <c r="AO2006">
        <v>0.92195380939739846</v>
      </c>
      <c r="AP2006">
        <v>7.804619060260154E-2</v>
      </c>
      <c r="AQ2006">
        <v>0</v>
      </c>
      <c r="AR2006">
        <v>0.1696310061056544</v>
      </c>
      <c r="AS2006">
        <v>0.14706663127156891</v>
      </c>
      <c r="AT2006">
        <v>0.1388372710379612</v>
      </c>
      <c r="AU2006">
        <v>0.10724714627024159</v>
      </c>
      <c r="AV2006">
        <v>9.3443058136448098E-2</v>
      </c>
      <c r="AW2006">
        <v>0.1189275285372976</v>
      </c>
      <c r="AX2006">
        <v>0.1099017786036634</v>
      </c>
      <c r="AY2006">
        <v>3.318290416777276E-2</v>
      </c>
      <c r="AZ2006">
        <v>8.7602867002920092E-3</v>
      </c>
      <c r="BA2006">
        <v>7.194053623573135E-2</v>
      </c>
      <c r="BB2006">
        <v>1.0618529333687289E-3</v>
      </c>
      <c r="BC2006">
        <v>0</v>
      </c>
      <c r="BD2006">
        <v>0.98221396336607381</v>
      </c>
      <c r="BE2006">
        <v>1.7786036633926201E-2</v>
      </c>
      <c r="BF2006">
        <v>0</v>
      </c>
      <c r="BG2006">
        <v>0.71303424475710109</v>
      </c>
      <c r="BH2006">
        <v>0.1043270507034776</v>
      </c>
      <c r="BI2006">
        <v>0.1823732413060791</v>
      </c>
      <c r="BJ2006">
        <v>2.6546323334218213E-4</v>
      </c>
      <c r="BK2006">
        <v>8.9461109636315372E-2</v>
      </c>
      <c r="BL2006">
        <v>0.88001061852933371</v>
      </c>
      <c r="BM2006">
        <v>0</v>
      </c>
      <c r="BN2006">
        <v>3.0528271834350942E-2</v>
      </c>
      <c r="BO2006">
        <v>2.8935492434297851E-2</v>
      </c>
      <c r="BP2006">
        <v>0.95142022829838069</v>
      </c>
      <c r="BQ2006">
        <v>1.406955136713565E-2</v>
      </c>
      <c r="BR2006">
        <v>4.5128749668170961E-3</v>
      </c>
      <c r="BS2006">
        <v>1.0618529333687289E-3</v>
      </c>
      <c r="BT2006">
        <v>0.19723918237324131</v>
      </c>
      <c r="BU2006">
        <v>0.80249535439341646</v>
      </c>
      <c r="BV2006">
        <v>2.6546323334218213E-4</v>
      </c>
      <c r="BW2006">
        <v>1</v>
      </c>
      <c r="BX2006" t="s">
        <v>3310</v>
      </c>
      <c r="BY2006">
        <v>5932</v>
      </c>
      <c r="BZ2006">
        <v>0.63503034389750501</v>
      </c>
      <c r="CA2006">
        <v>0</v>
      </c>
    </row>
    <row r="2007" spans="1:79" customFormat="1" x14ac:dyDescent="0.25">
      <c r="A2007" t="s">
        <v>3313</v>
      </c>
      <c r="B2007" t="s">
        <v>42</v>
      </c>
      <c r="C2007" t="s">
        <v>382</v>
      </c>
      <c r="D2007" t="s">
        <v>951</v>
      </c>
      <c r="E2007">
        <v>2023</v>
      </c>
      <c r="F2007">
        <v>448</v>
      </c>
      <c r="G2007">
        <v>44</v>
      </c>
      <c r="H2007">
        <v>0</v>
      </c>
      <c r="I2007">
        <v>31</v>
      </c>
      <c r="J2007">
        <v>48</v>
      </c>
      <c r="K2007">
        <v>72</v>
      </c>
      <c r="L2007">
        <v>55</v>
      </c>
      <c r="M2007">
        <v>75</v>
      </c>
      <c r="N2007">
        <v>85</v>
      </c>
      <c r="O2007">
        <v>59</v>
      </c>
      <c r="P2007">
        <v>33</v>
      </c>
      <c r="Q2007">
        <v>14</v>
      </c>
      <c r="R2007">
        <v>11</v>
      </c>
      <c r="S2007">
        <v>9</v>
      </c>
      <c r="T2007">
        <v>0</v>
      </c>
      <c r="U2007">
        <v>441</v>
      </c>
      <c r="V2007">
        <v>51</v>
      </c>
      <c r="W2007">
        <v>0</v>
      </c>
      <c r="X2007">
        <v>369</v>
      </c>
      <c r="Y2007">
        <v>40</v>
      </c>
      <c r="Z2007">
        <v>83</v>
      </c>
      <c r="AA2007">
        <v>0</v>
      </c>
      <c r="AB2007">
        <v>131</v>
      </c>
      <c r="AC2007">
        <v>341</v>
      </c>
      <c r="AD2007">
        <v>0</v>
      </c>
      <c r="AE2007">
        <v>20</v>
      </c>
      <c r="AF2007">
        <v>36</v>
      </c>
      <c r="AG2007">
        <v>450</v>
      </c>
      <c r="AH2007">
        <v>6</v>
      </c>
      <c r="AI2007">
        <v>0</v>
      </c>
      <c r="AJ2007">
        <v>0</v>
      </c>
      <c r="AK2007">
        <v>142</v>
      </c>
      <c r="AL2007">
        <v>347</v>
      </c>
      <c r="AM2007">
        <v>3</v>
      </c>
      <c r="AN2007">
        <v>492</v>
      </c>
      <c r="AO2007">
        <v>0.91056910569105687</v>
      </c>
      <c r="AP2007">
        <v>8.943089430894309E-2</v>
      </c>
      <c r="AQ2007">
        <v>0</v>
      </c>
      <c r="AR2007">
        <v>6.3008130081300809E-2</v>
      </c>
      <c r="AS2007">
        <v>9.7560975609756101E-2</v>
      </c>
      <c r="AT2007">
        <v>0.14634146341463411</v>
      </c>
      <c r="AU2007">
        <v>0.1117886178861789</v>
      </c>
      <c r="AV2007">
        <v>0.1524390243902439</v>
      </c>
      <c r="AW2007">
        <v>0.17276422764227639</v>
      </c>
      <c r="AX2007">
        <v>0.1199186991869919</v>
      </c>
      <c r="AY2007">
        <v>6.7073170731707321E-2</v>
      </c>
      <c r="AZ2007">
        <v>2.8455284552845531E-2</v>
      </c>
      <c r="BA2007">
        <v>1.8292682926829271E-2</v>
      </c>
      <c r="BB2007">
        <v>2.2357723577235769E-2</v>
      </c>
      <c r="BC2007">
        <v>0</v>
      </c>
      <c r="BD2007">
        <v>0.89634146341463417</v>
      </c>
      <c r="BE2007">
        <v>0.10365853658536579</v>
      </c>
      <c r="BF2007">
        <v>0</v>
      </c>
      <c r="BG2007">
        <v>0.75</v>
      </c>
      <c r="BH2007">
        <v>8.1300813008130079E-2</v>
      </c>
      <c r="BI2007">
        <v>0.16869918699186989</v>
      </c>
      <c r="BJ2007">
        <v>0</v>
      </c>
      <c r="BK2007">
        <v>0.26626016260162599</v>
      </c>
      <c r="BL2007">
        <v>0.69308943089430897</v>
      </c>
      <c r="BM2007">
        <v>0</v>
      </c>
      <c r="BN2007">
        <v>4.065040650406504E-2</v>
      </c>
      <c r="BO2007">
        <v>7.3170731707317069E-2</v>
      </c>
      <c r="BP2007">
        <v>0.91463414634146345</v>
      </c>
      <c r="BQ2007">
        <v>1.2195121951219509E-2</v>
      </c>
      <c r="BR2007">
        <v>0</v>
      </c>
      <c r="BS2007">
        <v>0</v>
      </c>
      <c r="BT2007">
        <v>0.2886178861788618</v>
      </c>
      <c r="BU2007">
        <v>0.70528455284552849</v>
      </c>
      <c r="BV2007">
        <v>6.0975609756097563E-3</v>
      </c>
      <c r="BW2007">
        <v>1</v>
      </c>
      <c r="BX2007" t="s">
        <v>3310</v>
      </c>
      <c r="BY2007">
        <v>5932</v>
      </c>
      <c r="BZ2007">
        <v>8.2939986513823324E-2</v>
      </c>
      <c r="CA2007">
        <v>0</v>
      </c>
    </row>
    <row r="2008" spans="1:79" customFormat="1" x14ac:dyDescent="0.25">
      <c r="A2008" t="s">
        <v>3314</v>
      </c>
      <c r="B2008" t="s">
        <v>42</v>
      </c>
      <c r="C2008" t="s">
        <v>382</v>
      </c>
      <c r="D2008" t="s">
        <v>953</v>
      </c>
      <c r="E2008">
        <v>2023</v>
      </c>
      <c r="F2008">
        <v>671</v>
      </c>
      <c r="G2008">
        <v>59</v>
      </c>
      <c r="H2008">
        <v>0</v>
      </c>
      <c r="I2008">
        <v>28</v>
      </c>
      <c r="J2008">
        <v>51</v>
      </c>
      <c r="K2008">
        <v>76</v>
      </c>
      <c r="L2008">
        <v>132</v>
      </c>
      <c r="M2008">
        <v>107</v>
      </c>
      <c r="N2008">
        <v>123</v>
      </c>
      <c r="O2008">
        <v>105</v>
      </c>
      <c r="P2008">
        <v>65</v>
      </c>
      <c r="Q2008">
        <v>27</v>
      </c>
      <c r="R2008">
        <v>15</v>
      </c>
      <c r="S2008">
        <v>1</v>
      </c>
      <c r="T2008">
        <v>0</v>
      </c>
      <c r="U2008">
        <v>713</v>
      </c>
      <c r="V2008">
        <v>17</v>
      </c>
      <c r="W2008">
        <v>0</v>
      </c>
      <c r="X2008">
        <v>562</v>
      </c>
      <c r="Y2008">
        <v>76</v>
      </c>
      <c r="Z2008">
        <v>91</v>
      </c>
      <c r="AA2008">
        <v>1</v>
      </c>
      <c r="AB2008">
        <v>168</v>
      </c>
      <c r="AC2008">
        <v>217</v>
      </c>
      <c r="AD2008">
        <v>0</v>
      </c>
      <c r="AE2008">
        <v>345</v>
      </c>
      <c r="AF2008">
        <v>237</v>
      </c>
      <c r="AG2008">
        <v>338</v>
      </c>
      <c r="AH2008">
        <v>144</v>
      </c>
      <c r="AI2008">
        <v>10</v>
      </c>
      <c r="AJ2008">
        <v>1</v>
      </c>
      <c r="AK2008">
        <v>97</v>
      </c>
      <c r="AL2008">
        <v>631</v>
      </c>
      <c r="AM2008">
        <v>2</v>
      </c>
      <c r="AN2008">
        <v>730</v>
      </c>
      <c r="AO2008">
        <v>0.91917808219178088</v>
      </c>
      <c r="AP2008">
        <v>8.0821917808219179E-2</v>
      </c>
      <c r="AQ2008">
        <v>0</v>
      </c>
      <c r="AR2008">
        <v>3.8356164383561653E-2</v>
      </c>
      <c r="AS2008">
        <v>6.9863013698630141E-2</v>
      </c>
      <c r="AT2008">
        <v>0.10410958904109591</v>
      </c>
      <c r="AU2008">
        <v>0.18082191780821921</v>
      </c>
      <c r="AV2008">
        <v>0.14657534246575341</v>
      </c>
      <c r="AW2008">
        <v>0.16849315068493151</v>
      </c>
      <c r="AX2008">
        <v>0.14383561643835621</v>
      </c>
      <c r="AY2008">
        <v>8.9041095890410954E-2</v>
      </c>
      <c r="AZ2008">
        <v>3.6986301369863007E-2</v>
      </c>
      <c r="BA2008">
        <v>1.3698630136986299E-3</v>
      </c>
      <c r="BB2008">
        <v>2.0547945205479451E-2</v>
      </c>
      <c r="BC2008">
        <v>0</v>
      </c>
      <c r="BD2008">
        <v>0.97671232876712333</v>
      </c>
      <c r="BE2008">
        <v>2.328767123287671E-2</v>
      </c>
      <c r="BF2008">
        <v>0</v>
      </c>
      <c r="BG2008">
        <v>0.76986301369863008</v>
      </c>
      <c r="BH2008">
        <v>0.10410958904109591</v>
      </c>
      <c r="BI2008">
        <v>0.1246575342465753</v>
      </c>
      <c r="BJ2008">
        <v>1.3698630136986299E-3</v>
      </c>
      <c r="BK2008">
        <v>0.23013698630136989</v>
      </c>
      <c r="BL2008">
        <v>0.29726027397260268</v>
      </c>
      <c r="BM2008">
        <v>0</v>
      </c>
      <c r="BN2008">
        <v>0.4726027397260274</v>
      </c>
      <c r="BO2008">
        <v>0.32465753424657529</v>
      </c>
      <c r="BP2008">
        <v>0.46301369863013703</v>
      </c>
      <c r="BQ2008">
        <v>0.19726027397260271</v>
      </c>
      <c r="BR2008">
        <v>1.3698630136986301E-2</v>
      </c>
      <c r="BS2008">
        <v>1.3698630136986299E-3</v>
      </c>
      <c r="BT2008">
        <v>0.1328767123287671</v>
      </c>
      <c r="BU2008">
        <v>0.86438356164383556</v>
      </c>
      <c r="BV2008">
        <v>2.7397260273972599E-3</v>
      </c>
      <c r="BW2008">
        <v>1</v>
      </c>
      <c r="BX2008" t="s">
        <v>3310</v>
      </c>
      <c r="BY2008">
        <v>5932</v>
      </c>
      <c r="BZ2008">
        <v>0.12306136210384359</v>
      </c>
      <c r="CA2008">
        <v>0</v>
      </c>
    </row>
    <row r="2009" spans="1:79" customFormat="1" x14ac:dyDescent="0.25">
      <c r="A2009" t="s">
        <v>3315</v>
      </c>
      <c r="B2009" t="s">
        <v>42</v>
      </c>
      <c r="C2009" t="s">
        <v>382</v>
      </c>
      <c r="D2009" t="s">
        <v>961</v>
      </c>
      <c r="E2009">
        <v>2023</v>
      </c>
      <c r="F2009">
        <v>8</v>
      </c>
      <c r="G2009">
        <v>2</v>
      </c>
      <c r="H2009">
        <v>0</v>
      </c>
      <c r="I2009">
        <v>3</v>
      </c>
      <c r="J2009">
        <v>3</v>
      </c>
      <c r="K2009">
        <v>2</v>
      </c>
      <c r="L2009">
        <v>1</v>
      </c>
      <c r="M2009">
        <v>1</v>
      </c>
      <c r="N2009">
        <v>0</v>
      </c>
      <c r="O2009">
        <v>0</v>
      </c>
      <c r="P2009">
        <v>0</v>
      </c>
      <c r="Q2009">
        <v>0</v>
      </c>
      <c r="R2009">
        <v>0</v>
      </c>
      <c r="S2009">
        <v>0</v>
      </c>
      <c r="T2009">
        <v>0</v>
      </c>
      <c r="U2009">
        <v>4</v>
      </c>
      <c r="V2009">
        <v>6</v>
      </c>
      <c r="W2009">
        <v>0</v>
      </c>
      <c r="X2009">
        <v>1</v>
      </c>
      <c r="Y2009">
        <v>2</v>
      </c>
      <c r="Z2009">
        <v>0</v>
      </c>
      <c r="AA2009">
        <v>7</v>
      </c>
      <c r="AB2009">
        <v>0</v>
      </c>
      <c r="AC2009">
        <v>2</v>
      </c>
      <c r="AD2009">
        <v>7</v>
      </c>
      <c r="AE2009">
        <v>1</v>
      </c>
      <c r="AF2009">
        <v>0</v>
      </c>
      <c r="AG2009">
        <v>3</v>
      </c>
      <c r="AH2009">
        <v>0</v>
      </c>
      <c r="AI2009">
        <v>0</v>
      </c>
      <c r="AJ2009">
        <v>7</v>
      </c>
      <c r="AK2009">
        <v>0</v>
      </c>
      <c r="AL2009">
        <v>10</v>
      </c>
      <c r="AM2009">
        <v>0</v>
      </c>
      <c r="AN2009">
        <v>10</v>
      </c>
      <c r="AO2009">
        <v>0.8</v>
      </c>
      <c r="AP2009">
        <v>0.2</v>
      </c>
      <c r="AQ2009">
        <v>0</v>
      </c>
      <c r="AR2009">
        <v>0.3</v>
      </c>
      <c r="AS2009">
        <v>0.3</v>
      </c>
      <c r="AT2009">
        <v>0.2</v>
      </c>
      <c r="AU2009">
        <v>0.1</v>
      </c>
      <c r="AV2009">
        <v>0.1</v>
      </c>
      <c r="AW2009">
        <v>0</v>
      </c>
      <c r="AX2009">
        <v>0</v>
      </c>
      <c r="AY2009">
        <v>0</v>
      </c>
      <c r="AZ2009">
        <v>0</v>
      </c>
      <c r="BA2009">
        <v>0</v>
      </c>
      <c r="BB2009">
        <v>0</v>
      </c>
      <c r="BC2009">
        <v>0</v>
      </c>
      <c r="BD2009">
        <v>0.4</v>
      </c>
      <c r="BE2009">
        <v>0.6</v>
      </c>
      <c r="BF2009">
        <v>0</v>
      </c>
      <c r="BG2009">
        <v>0.1</v>
      </c>
      <c r="BH2009">
        <v>0.2</v>
      </c>
      <c r="BI2009">
        <v>0</v>
      </c>
      <c r="BJ2009">
        <v>0.7</v>
      </c>
      <c r="BK2009">
        <v>0</v>
      </c>
      <c r="BL2009">
        <v>0.2</v>
      </c>
      <c r="BM2009">
        <v>0.7</v>
      </c>
      <c r="BN2009">
        <v>0.1</v>
      </c>
      <c r="BO2009">
        <v>0</v>
      </c>
      <c r="BP2009">
        <v>0.3</v>
      </c>
      <c r="BQ2009">
        <v>0</v>
      </c>
      <c r="BR2009">
        <v>0</v>
      </c>
      <c r="BS2009">
        <v>0.7</v>
      </c>
      <c r="BT2009">
        <v>0</v>
      </c>
      <c r="BU2009">
        <v>1</v>
      </c>
      <c r="BV2009">
        <v>0</v>
      </c>
      <c r="BW2009">
        <v>1</v>
      </c>
      <c r="BX2009" t="s">
        <v>3310</v>
      </c>
      <c r="BY2009">
        <v>5932</v>
      </c>
      <c r="BZ2009">
        <v>1.6857720836142951E-3</v>
      </c>
      <c r="CA2009">
        <v>0</v>
      </c>
    </row>
    <row r="2010" spans="1:79" customFormat="1" x14ac:dyDescent="0.25">
      <c r="A2010" t="s">
        <v>3316</v>
      </c>
      <c r="B2010" t="s">
        <v>42</v>
      </c>
      <c r="C2010" t="s">
        <v>391</v>
      </c>
      <c r="D2010" t="s">
        <v>44</v>
      </c>
      <c r="E2010">
        <v>2023</v>
      </c>
      <c r="F2010">
        <v>1106</v>
      </c>
      <c r="G2010">
        <v>180</v>
      </c>
      <c r="H2010">
        <v>0</v>
      </c>
      <c r="I2010">
        <v>109</v>
      </c>
      <c r="J2010">
        <v>188</v>
      </c>
      <c r="K2010">
        <v>230</v>
      </c>
      <c r="L2010">
        <v>159</v>
      </c>
      <c r="M2010">
        <v>127</v>
      </c>
      <c r="N2010">
        <v>136</v>
      </c>
      <c r="O2010">
        <v>134</v>
      </c>
      <c r="P2010">
        <v>114</v>
      </c>
      <c r="Q2010">
        <v>57</v>
      </c>
      <c r="R2010">
        <v>27</v>
      </c>
      <c r="S2010">
        <v>5</v>
      </c>
      <c r="T2010">
        <v>0</v>
      </c>
      <c r="U2010">
        <v>1152</v>
      </c>
      <c r="V2010">
        <v>134</v>
      </c>
      <c r="W2010">
        <v>0</v>
      </c>
      <c r="X2010">
        <v>634</v>
      </c>
      <c r="Y2010">
        <v>113</v>
      </c>
      <c r="Z2010">
        <v>539</v>
      </c>
      <c r="AA2010">
        <v>0</v>
      </c>
      <c r="AB2010">
        <v>88</v>
      </c>
      <c r="AC2010">
        <v>873</v>
      </c>
      <c r="AD2010">
        <v>178</v>
      </c>
      <c r="AE2010">
        <v>147</v>
      </c>
      <c r="AF2010">
        <v>100</v>
      </c>
      <c r="AG2010">
        <v>965</v>
      </c>
      <c r="AH2010">
        <v>38</v>
      </c>
      <c r="AI2010">
        <v>6</v>
      </c>
      <c r="AJ2010">
        <v>177</v>
      </c>
      <c r="AK2010" t="s">
        <v>74</v>
      </c>
      <c r="AL2010" t="s">
        <v>74</v>
      </c>
      <c r="AM2010" t="s">
        <v>74</v>
      </c>
      <c r="AN2010">
        <v>1286</v>
      </c>
      <c r="AO2010">
        <v>0.86003110419906692</v>
      </c>
      <c r="AP2010">
        <v>0.13996889580093311</v>
      </c>
      <c r="AQ2010">
        <v>0</v>
      </c>
      <c r="AR2010">
        <v>8.4758942457231728E-2</v>
      </c>
      <c r="AS2010">
        <v>0.1461897356143079</v>
      </c>
      <c r="AT2010">
        <v>0.1788491446345257</v>
      </c>
      <c r="AU2010">
        <v>0.1236391912908243</v>
      </c>
      <c r="AV2010">
        <v>9.8755832037325034E-2</v>
      </c>
      <c r="AW2010">
        <v>0.10575427682737169</v>
      </c>
      <c r="AX2010">
        <v>0.104199066874028</v>
      </c>
      <c r="AY2010">
        <v>8.8646967340590979E-2</v>
      </c>
      <c r="AZ2010">
        <v>4.432348367029549E-2</v>
      </c>
      <c r="BA2010">
        <v>3.8880248833592541E-3</v>
      </c>
      <c r="BB2010">
        <v>2.0995334370139972E-2</v>
      </c>
      <c r="BC2010">
        <v>0</v>
      </c>
      <c r="BD2010">
        <v>0.89580093312597198</v>
      </c>
      <c r="BE2010">
        <v>0.104199066874028</v>
      </c>
      <c r="BF2010">
        <v>0</v>
      </c>
      <c r="BG2010">
        <v>0.49300155520995342</v>
      </c>
      <c r="BH2010">
        <v>8.7869362363919123E-2</v>
      </c>
      <c r="BI2010">
        <v>0.41912908242612751</v>
      </c>
      <c r="BJ2010">
        <v>0</v>
      </c>
      <c r="BK2010">
        <v>6.8429237947122856E-2</v>
      </c>
      <c r="BL2010">
        <v>0.67884914463452561</v>
      </c>
      <c r="BM2010">
        <v>0.1384136858475894</v>
      </c>
      <c r="BN2010">
        <v>0.11430793157076211</v>
      </c>
      <c r="BO2010">
        <v>7.7760497667185069E-2</v>
      </c>
      <c r="BP2010">
        <v>0.75038880248833595</v>
      </c>
      <c r="BQ2010">
        <v>2.9548989113530329E-2</v>
      </c>
      <c r="BR2010">
        <v>4.6656298600311046E-3</v>
      </c>
      <c r="BS2010">
        <v>0.13763608087091761</v>
      </c>
      <c r="BT2010">
        <v>0</v>
      </c>
      <c r="BU2010">
        <v>0</v>
      </c>
      <c r="BV2010">
        <v>0</v>
      </c>
      <c r="BW2010">
        <v>1</v>
      </c>
      <c r="BX2010" t="s">
        <v>3317</v>
      </c>
      <c r="BY2010">
        <v>1286</v>
      </c>
      <c r="BZ2010">
        <v>1</v>
      </c>
      <c r="CA2010">
        <v>0</v>
      </c>
    </row>
    <row r="2011" spans="1:79" customFormat="1" x14ac:dyDescent="0.25">
      <c r="A2011" t="s">
        <v>3318</v>
      </c>
      <c r="B2011" t="s">
        <v>42</v>
      </c>
      <c r="C2011" t="s">
        <v>391</v>
      </c>
      <c r="D2011" t="s">
        <v>947</v>
      </c>
      <c r="E2011">
        <v>2023</v>
      </c>
      <c r="F2011">
        <v>392</v>
      </c>
      <c r="G2011">
        <v>66</v>
      </c>
      <c r="H2011">
        <v>0</v>
      </c>
      <c r="I2011">
        <v>21</v>
      </c>
      <c r="J2011">
        <v>49</v>
      </c>
      <c r="K2011">
        <v>70</v>
      </c>
      <c r="L2011">
        <v>57</v>
      </c>
      <c r="M2011">
        <v>48</v>
      </c>
      <c r="N2011">
        <v>63</v>
      </c>
      <c r="O2011">
        <v>49</v>
      </c>
      <c r="P2011">
        <v>62</v>
      </c>
      <c r="Q2011">
        <v>22</v>
      </c>
      <c r="R2011">
        <v>16</v>
      </c>
      <c r="S2011">
        <v>1</v>
      </c>
      <c r="T2011">
        <v>0</v>
      </c>
      <c r="U2011">
        <v>389</v>
      </c>
      <c r="V2011">
        <v>69</v>
      </c>
      <c r="W2011">
        <v>0</v>
      </c>
      <c r="X2011">
        <v>193</v>
      </c>
      <c r="Y2011">
        <v>47</v>
      </c>
      <c r="Z2011">
        <v>218</v>
      </c>
      <c r="AA2011">
        <v>0</v>
      </c>
      <c r="AB2011">
        <v>34</v>
      </c>
      <c r="AC2011">
        <v>390</v>
      </c>
      <c r="AD2011">
        <v>2</v>
      </c>
      <c r="AE2011">
        <v>32</v>
      </c>
      <c r="AF2011">
        <v>20</v>
      </c>
      <c r="AG2011">
        <v>432</v>
      </c>
      <c r="AH2011">
        <v>3</v>
      </c>
      <c r="AI2011">
        <v>1</v>
      </c>
      <c r="AJ2011">
        <v>2</v>
      </c>
      <c r="AK2011" t="s">
        <v>74</v>
      </c>
      <c r="AL2011" t="s">
        <v>74</v>
      </c>
      <c r="AM2011" t="s">
        <v>74</v>
      </c>
      <c r="AN2011">
        <v>458</v>
      </c>
      <c r="AO2011">
        <v>0.85589519650655022</v>
      </c>
      <c r="AP2011">
        <v>0.14410480349344981</v>
      </c>
      <c r="AQ2011">
        <v>0</v>
      </c>
      <c r="AR2011">
        <v>4.5851528384279479E-2</v>
      </c>
      <c r="AS2011">
        <v>0.1069868995633188</v>
      </c>
      <c r="AT2011">
        <v>0.15283842794759819</v>
      </c>
      <c r="AU2011">
        <v>0.12445414847161571</v>
      </c>
      <c r="AV2011">
        <v>0.1048034934497817</v>
      </c>
      <c r="AW2011">
        <v>0.13755458515283839</v>
      </c>
      <c r="AX2011">
        <v>0.1069868995633188</v>
      </c>
      <c r="AY2011">
        <v>0.13537117903930129</v>
      </c>
      <c r="AZ2011">
        <v>4.8034934497816588E-2</v>
      </c>
      <c r="BA2011">
        <v>2.1834061135371178E-3</v>
      </c>
      <c r="BB2011">
        <v>3.4934497816593878E-2</v>
      </c>
      <c r="BC2011">
        <v>0</v>
      </c>
      <c r="BD2011">
        <v>0.8493449781659389</v>
      </c>
      <c r="BE2011">
        <v>0.1506550218340611</v>
      </c>
      <c r="BF2011">
        <v>0</v>
      </c>
      <c r="BG2011">
        <v>0.42139737991266368</v>
      </c>
      <c r="BH2011">
        <v>0.1026200873362445</v>
      </c>
      <c r="BI2011">
        <v>0.4759825327510917</v>
      </c>
      <c r="BJ2011">
        <v>0</v>
      </c>
      <c r="BK2011">
        <v>7.4235807860262015E-2</v>
      </c>
      <c r="BL2011">
        <v>0.85152838427947597</v>
      </c>
      <c r="BM2011">
        <v>4.3668122270742356E-3</v>
      </c>
      <c r="BN2011">
        <v>6.9868995633187769E-2</v>
      </c>
      <c r="BO2011">
        <v>4.3668122270742363E-2</v>
      </c>
      <c r="BP2011">
        <v>0.94323144104803491</v>
      </c>
      <c r="BQ2011">
        <v>6.5502183406113534E-3</v>
      </c>
      <c r="BR2011">
        <v>2.1834061135371178E-3</v>
      </c>
      <c r="BS2011">
        <v>4.3668122270742356E-3</v>
      </c>
      <c r="BT2011">
        <v>0</v>
      </c>
      <c r="BU2011">
        <v>0</v>
      </c>
      <c r="BV2011">
        <v>0</v>
      </c>
      <c r="BW2011">
        <v>1</v>
      </c>
      <c r="BX2011" t="s">
        <v>3317</v>
      </c>
      <c r="BY2011">
        <v>1286</v>
      </c>
      <c r="BZ2011">
        <v>0.3561430793157076</v>
      </c>
      <c r="CA2011">
        <v>0</v>
      </c>
    </row>
    <row r="2012" spans="1:79" customFormat="1" x14ac:dyDescent="0.25">
      <c r="A2012" t="s">
        <v>3319</v>
      </c>
      <c r="B2012" t="s">
        <v>42</v>
      </c>
      <c r="C2012" t="s">
        <v>391</v>
      </c>
      <c r="D2012" t="s">
        <v>949</v>
      </c>
      <c r="E2012">
        <v>2023</v>
      </c>
      <c r="F2012">
        <v>398</v>
      </c>
      <c r="G2012">
        <v>67</v>
      </c>
      <c r="H2012">
        <v>0</v>
      </c>
      <c r="I2012">
        <v>62</v>
      </c>
      <c r="J2012">
        <v>86</v>
      </c>
      <c r="K2012">
        <v>99</v>
      </c>
      <c r="L2012">
        <v>54</v>
      </c>
      <c r="M2012">
        <v>37</v>
      </c>
      <c r="N2012">
        <v>39</v>
      </c>
      <c r="O2012">
        <v>40</v>
      </c>
      <c r="P2012">
        <v>26</v>
      </c>
      <c r="Q2012">
        <v>16</v>
      </c>
      <c r="R2012">
        <v>3</v>
      </c>
      <c r="S2012">
        <v>3</v>
      </c>
      <c r="T2012">
        <v>0</v>
      </c>
      <c r="U2012">
        <v>424</v>
      </c>
      <c r="V2012">
        <v>41</v>
      </c>
      <c r="W2012">
        <v>0</v>
      </c>
      <c r="X2012">
        <v>270</v>
      </c>
      <c r="Y2012">
        <v>40</v>
      </c>
      <c r="Z2012">
        <v>155</v>
      </c>
      <c r="AA2012">
        <v>0</v>
      </c>
      <c r="AB2012">
        <v>19</v>
      </c>
      <c r="AC2012">
        <v>425</v>
      </c>
      <c r="AD2012">
        <v>0</v>
      </c>
      <c r="AE2012">
        <v>21</v>
      </c>
      <c r="AF2012">
        <v>16</v>
      </c>
      <c r="AG2012">
        <v>445</v>
      </c>
      <c r="AH2012">
        <v>4</v>
      </c>
      <c r="AI2012">
        <v>0</v>
      </c>
      <c r="AJ2012">
        <v>0</v>
      </c>
      <c r="AK2012" t="s">
        <v>74</v>
      </c>
      <c r="AL2012" t="s">
        <v>74</v>
      </c>
      <c r="AM2012" t="s">
        <v>74</v>
      </c>
      <c r="AN2012">
        <v>465</v>
      </c>
      <c r="AO2012">
        <v>0.8559139784946237</v>
      </c>
      <c r="AP2012">
        <v>0.1440860215053763</v>
      </c>
      <c r="AQ2012">
        <v>0</v>
      </c>
      <c r="AR2012">
        <v>0.1333333333333333</v>
      </c>
      <c r="AS2012">
        <v>0.1849462365591398</v>
      </c>
      <c r="AT2012">
        <v>0.2129032258064516</v>
      </c>
      <c r="AU2012">
        <v>0.11612903225806449</v>
      </c>
      <c r="AV2012">
        <v>7.9569892473118284E-2</v>
      </c>
      <c r="AW2012">
        <v>8.387096774193549E-2</v>
      </c>
      <c r="AX2012">
        <v>8.6021505376344093E-2</v>
      </c>
      <c r="AY2012">
        <v>5.5913978494623658E-2</v>
      </c>
      <c r="AZ2012">
        <v>3.4408602150537627E-2</v>
      </c>
      <c r="BA2012">
        <v>6.4516129032258056E-3</v>
      </c>
      <c r="BB2012">
        <v>6.4516129032258056E-3</v>
      </c>
      <c r="BC2012">
        <v>0</v>
      </c>
      <c r="BD2012">
        <v>0.91182795698924735</v>
      </c>
      <c r="BE2012">
        <v>8.8172043010752682E-2</v>
      </c>
      <c r="BF2012">
        <v>0</v>
      </c>
      <c r="BG2012">
        <v>0.58064516129032262</v>
      </c>
      <c r="BH2012">
        <v>8.6021505376344093E-2</v>
      </c>
      <c r="BI2012">
        <v>0.33333333333333331</v>
      </c>
      <c r="BJ2012">
        <v>0</v>
      </c>
      <c r="BK2012">
        <v>4.0860215053763443E-2</v>
      </c>
      <c r="BL2012">
        <v>0.91397849462365588</v>
      </c>
      <c r="BM2012">
        <v>0</v>
      </c>
      <c r="BN2012">
        <v>4.5161290322580643E-2</v>
      </c>
      <c r="BO2012">
        <v>3.4408602150537627E-2</v>
      </c>
      <c r="BP2012">
        <v>0.956989247311828</v>
      </c>
      <c r="BQ2012">
        <v>8.6021505376344086E-3</v>
      </c>
      <c r="BR2012">
        <v>0</v>
      </c>
      <c r="BS2012">
        <v>0</v>
      </c>
      <c r="BT2012">
        <v>0</v>
      </c>
      <c r="BU2012">
        <v>0</v>
      </c>
      <c r="BV2012">
        <v>0</v>
      </c>
      <c r="BW2012">
        <v>1</v>
      </c>
      <c r="BX2012" t="s">
        <v>3317</v>
      </c>
      <c r="BY2012">
        <v>1286</v>
      </c>
      <c r="BZ2012">
        <v>0.36158631415241049</v>
      </c>
      <c r="CA2012">
        <v>0</v>
      </c>
    </row>
    <row r="2013" spans="1:79" customFormat="1" x14ac:dyDescent="0.25">
      <c r="A2013" t="s">
        <v>3320</v>
      </c>
      <c r="B2013" t="s">
        <v>42</v>
      </c>
      <c r="C2013" t="s">
        <v>391</v>
      </c>
      <c r="D2013" t="s">
        <v>951</v>
      </c>
      <c r="E2013">
        <v>2023</v>
      </c>
      <c r="F2013">
        <v>11</v>
      </c>
      <c r="G2013">
        <v>1</v>
      </c>
      <c r="H2013">
        <v>0</v>
      </c>
      <c r="I2013">
        <v>1</v>
      </c>
      <c r="J2013">
        <v>0</v>
      </c>
      <c r="K2013">
        <v>4</v>
      </c>
      <c r="L2013">
        <v>2</v>
      </c>
      <c r="M2013">
        <v>2</v>
      </c>
      <c r="N2013">
        <v>1</v>
      </c>
      <c r="O2013">
        <v>1</v>
      </c>
      <c r="P2013">
        <v>1</v>
      </c>
      <c r="Q2013">
        <v>0</v>
      </c>
      <c r="R2013">
        <v>0</v>
      </c>
      <c r="S2013">
        <v>0</v>
      </c>
      <c r="T2013">
        <v>0</v>
      </c>
      <c r="U2013">
        <v>10</v>
      </c>
      <c r="V2013">
        <v>2</v>
      </c>
      <c r="W2013">
        <v>0</v>
      </c>
      <c r="X2013">
        <v>12</v>
      </c>
      <c r="Y2013">
        <v>0</v>
      </c>
      <c r="Z2013">
        <v>0</v>
      </c>
      <c r="AA2013">
        <v>0</v>
      </c>
      <c r="AB2013">
        <v>5</v>
      </c>
      <c r="AC2013">
        <v>5</v>
      </c>
      <c r="AD2013">
        <v>0</v>
      </c>
      <c r="AE2013">
        <v>2</v>
      </c>
      <c r="AF2013">
        <v>4</v>
      </c>
      <c r="AG2013">
        <v>8</v>
      </c>
      <c r="AH2013">
        <v>0</v>
      </c>
      <c r="AI2013">
        <v>0</v>
      </c>
      <c r="AJ2013">
        <v>0</v>
      </c>
      <c r="AK2013" t="s">
        <v>74</v>
      </c>
      <c r="AL2013" t="s">
        <v>74</v>
      </c>
      <c r="AM2013" t="s">
        <v>74</v>
      </c>
      <c r="AN2013">
        <v>12</v>
      </c>
      <c r="AO2013">
        <v>0.91666666666666663</v>
      </c>
      <c r="AP2013">
        <v>8.3333333333333329E-2</v>
      </c>
      <c r="AQ2013">
        <v>0</v>
      </c>
      <c r="AR2013">
        <v>8.3333333333333329E-2</v>
      </c>
      <c r="AS2013">
        <v>0</v>
      </c>
      <c r="AT2013">
        <v>0.33333333333333331</v>
      </c>
      <c r="AU2013">
        <v>0.16666666666666671</v>
      </c>
      <c r="AV2013">
        <v>0.16666666666666671</v>
      </c>
      <c r="AW2013">
        <v>8.3333333333333329E-2</v>
      </c>
      <c r="AX2013">
        <v>8.3333333333333329E-2</v>
      </c>
      <c r="AY2013">
        <v>8.3333333333333329E-2</v>
      </c>
      <c r="AZ2013">
        <v>0</v>
      </c>
      <c r="BA2013">
        <v>0</v>
      </c>
      <c r="BB2013">
        <v>0</v>
      </c>
      <c r="BC2013">
        <v>0</v>
      </c>
      <c r="BD2013">
        <v>0.83333333333333337</v>
      </c>
      <c r="BE2013">
        <v>0.16666666666666671</v>
      </c>
      <c r="BF2013">
        <v>0</v>
      </c>
      <c r="BG2013">
        <v>1</v>
      </c>
      <c r="BH2013">
        <v>0</v>
      </c>
      <c r="BI2013">
        <v>0</v>
      </c>
      <c r="BJ2013">
        <v>0</v>
      </c>
      <c r="BK2013">
        <v>0.41666666666666669</v>
      </c>
      <c r="BL2013">
        <v>0.41666666666666669</v>
      </c>
      <c r="BM2013">
        <v>0</v>
      </c>
      <c r="BN2013">
        <v>0.16666666666666671</v>
      </c>
      <c r="BO2013">
        <v>0.33333333333333331</v>
      </c>
      <c r="BP2013">
        <v>0.66666666666666663</v>
      </c>
      <c r="BQ2013">
        <v>0</v>
      </c>
      <c r="BR2013">
        <v>0</v>
      </c>
      <c r="BS2013">
        <v>0</v>
      </c>
      <c r="BT2013">
        <v>0</v>
      </c>
      <c r="BU2013">
        <v>0</v>
      </c>
      <c r="BV2013">
        <v>0</v>
      </c>
      <c r="BW2013">
        <v>1</v>
      </c>
      <c r="BX2013" t="s">
        <v>3317</v>
      </c>
      <c r="BY2013">
        <v>1286</v>
      </c>
      <c r="BZ2013">
        <v>9.3312597200622092E-3</v>
      </c>
      <c r="CA2013">
        <v>0</v>
      </c>
    </row>
    <row r="2014" spans="1:79" customFormat="1" x14ac:dyDescent="0.25">
      <c r="A2014" t="s">
        <v>3321</v>
      </c>
      <c r="B2014" t="s">
        <v>42</v>
      </c>
      <c r="C2014" t="s">
        <v>391</v>
      </c>
      <c r="D2014" t="s">
        <v>953</v>
      </c>
      <c r="E2014">
        <v>2023</v>
      </c>
      <c r="F2014">
        <v>150</v>
      </c>
      <c r="G2014">
        <v>25</v>
      </c>
      <c r="H2014">
        <v>0</v>
      </c>
      <c r="I2014">
        <v>7</v>
      </c>
      <c r="J2014">
        <v>20</v>
      </c>
      <c r="K2014">
        <v>31</v>
      </c>
      <c r="L2014">
        <v>27</v>
      </c>
      <c r="M2014">
        <v>29</v>
      </c>
      <c r="N2014">
        <v>18</v>
      </c>
      <c r="O2014">
        <v>23</v>
      </c>
      <c r="P2014">
        <v>8</v>
      </c>
      <c r="Q2014">
        <v>9</v>
      </c>
      <c r="R2014">
        <v>3</v>
      </c>
      <c r="S2014">
        <v>0</v>
      </c>
      <c r="T2014">
        <v>0</v>
      </c>
      <c r="U2014">
        <v>166</v>
      </c>
      <c r="V2014">
        <v>9</v>
      </c>
      <c r="W2014">
        <v>0</v>
      </c>
      <c r="X2014">
        <v>128</v>
      </c>
      <c r="Y2014">
        <v>13</v>
      </c>
      <c r="Z2014">
        <v>34</v>
      </c>
      <c r="AA2014">
        <v>0</v>
      </c>
      <c r="AB2014">
        <v>30</v>
      </c>
      <c r="AC2014">
        <v>53</v>
      </c>
      <c r="AD2014">
        <v>0</v>
      </c>
      <c r="AE2014">
        <v>92</v>
      </c>
      <c r="AF2014">
        <v>60</v>
      </c>
      <c r="AG2014">
        <v>79</v>
      </c>
      <c r="AH2014">
        <v>31</v>
      </c>
      <c r="AI2014">
        <v>5</v>
      </c>
      <c r="AJ2014">
        <v>0</v>
      </c>
      <c r="AK2014" t="s">
        <v>74</v>
      </c>
      <c r="AL2014" t="s">
        <v>74</v>
      </c>
      <c r="AM2014" t="s">
        <v>74</v>
      </c>
      <c r="AN2014">
        <v>175</v>
      </c>
      <c r="AO2014">
        <v>0.8571428571428571</v>
      </c>
      <c r="AP2014">
        <v>0.14285714285714279</v>
      </c>
      <c r="AQ2014">
        <v>0</v>
      </c>
      <c r="AR2014">
        <v>0.04</v>
      </c>
      <c r="AS2014">
        <v>0.1142857142857143</v>
      </c>
      <c r="AT2014">
        <v>0.1771428571428571</v>
      </c>
      <c r="AU2014">
        <v>0.1542857142857143</v>
      </c>
      <c r="AV2014">
        <v>0.1657142857142857</v>
      </c>
      <c r="AW2014">
        <v>0.1028571428571429</v>
      </c>
      <c r="AX2014">
        <v>0.13142857142857139</v>
      </c>
      <c r="AY2014">
        <v>4.5714285714285707E-2</v>
      </c>
      <c r="AZ2014">
        <v>5.1428571428571428E-2</v>
      </c>
      <c r="BA2014">
        <v>0</v>
      </c>
      <c r="BB2014">
        <v>1.714285714285714E-2</v>
      </c>
      <c r="BC2014">
        <v>0</v>
      </c>
      <c r="BD2014">
        <v>0.94857142857142862</v>
      </c>
      <c r="BE2014">
        <v>5.1428571428571428E-2</v>
      </c>
      <c r="BF2014">
        <v>0</v>
      </c>
      <c r="BG2014">
        <v>0.73142857142857143</v>
      </c>
      <c r="BH2014">
        <v>7.4285714285714288E-2</v>
      </c>
      <c r="BI2014">
        <v>0.19428571428571431</v>
      </c>
      <c r="BJ2014">
        <v>0</v>
      </c>
      <c r="BK2014">
        <v>0.1714285714285714</v>
      </c>
      <c r="BL2014">
        <v>0.30285714285714288</v>
      </c>
      <c r="BM2014">
        <v>0</v>
      </c>
      <c r="BN2014">
        <v>0.52571428571428569</v>
      </c>
      <c r="BO2014">
        <v>0.34285714285714292</v>
      </c>
      <c r="BP2014">
        <v>0.4514285714285714</v>
      </c>
      <c r="BQ2014">
        <v>0.1771428571428571</v>
      </c>
      <c r="BR2014">
        <v>2.8571428571428571E-2</v>
      </c>
      <c r="BS2014">
        <v>0</v>
      </c>
      <c r="BT2014">
        <v>0</v>
      </c>
      <c r="BU2014">
        <v>0</v>
      </c>
      <c r="BV2014">
        <v>0</v>
      </c>
      <c r="BW2014">
        <v>1</v>
      </c>
      <c r="BX2014" t="s">
        <v>3317</v>
      </c>
      <c r="BY2014">
        <v>1286</v>
      </c>
      <c r="BZ2014">
        <v>0.1360808709175739</v>
      </c>
      <c r="CA2014">
        <v>0</v>
      </c>
    </row>
    <row r="2015" spans="1:79" customFormat="1" x14ac:dyDescent="0.25">
      <c r="A2015" t="s">
        <v>3322</v>
      </c>
      <c r="B2015" t="s">
        <v>42</v>
      </c>
      <c r="C2015" t="s">
        <v>391</v>
      </c>
      <c r="D2015" t="s">
        <v>961</v>
      </c>
      <c r="E2015">
        <v>2023</v>
      </c>
      <c r="F2015">
        <v>155</v>
      </c>
      <c r="G2015">
        <v>21</v>
      </c>
      <c r="H2015">
        <v>0</v>
      </c>
      <c r="I2015">
        <v>18</v>
      </c>
      <c r="J2015">
        <v>33</v>
      </c>
      <c r="K2015">
        <v>26</v>
      </c>
      <c r="L2015">
        <v>19</v>
      </c>
      <c r="M2015">
        <v>11</v>
      </c>
      <c r="N2015">
        <v>15</v>
      </c>
      <c r="O2015">
        <v>21</v>
      </c>
      <c r="P2015">
        <v>17</v>
      </c>
      <c r="Q2015">
        <v>10</v>
      </c>
      <c r="R2015">
        <v>5</v>
      </c>
      <c r="S2015">
        <v>1</v>
      </c>
      <c r="T2015">
        <v>0</v>
      </c>
      <c r="U2015">
        <v>163</v>
      </c>
      <c r="V2015">
        <v>13</v>
      </c>
      <c r="W2015">
        <v>0</v>
      </c>
      <c r="X2015">
        <v>31</v>
      </c>
      <c r="Y2015">
        <v>13</v>
      </c>
      <c r="Z2015">
        <v>132</v>
      </c>
      <c r="AA2015">
        <v>0</v>
      </c>
      <c r="AB2015">
        <v>0</v>
      </c>
      <c r="AC2015">
        <v>0</v>
      </c>
      <c r="AD2015">
        <v>176</v>
      </c>
      <c r="AE2015">
        <v>0</v>
      </c>
      <c r="AF2015">
        <v>0</v>
      </c>
      <c r="AG2015">
        <v>1</v>
      </c>
      <c r="AH2015">
        <v>0</v>
      </c>
      <c r="AI2015">
        <v>0</v>
      </c>
      <c r="AJ2015">
        <v>175</v>
      </c>
      <c r="AK2015" t="s">
        <v>74</v>
      </c>
      <c r="AL2015" t="s">
        <v>74</v>
      </c>
      <c r="AM2015" t="s">
        <v>74</v>
      </c>
      <c r="AN2015">
        <v>176</v>
      </c>
      <c r="AO2015">
        <v>0.88068181818181823</v>
      </c>
      <c r="AP2015">
        <v>0.1193181818181818</v>
      </c>
      <c r="AQ2015">
        <v>0</v>
      </c>
      <c r="AR2015">
        <v>0.10227272727272731</v>
      </c>
      <c r="AS2015">
        <v>0.1875</v>
      </c>
      <c r="AT2015">
        <v>0.14772727272727271</v>
      </c>
      <c r="AU2015">
        <v>0.1079545454545455</v>
      </c>
      <c r="AV2015">
        <v>6.25E-2</v>
      </c>
      <c r="AW2015">
        <v>8.5227272727272721E-2</v>
      </c>
      <c r="AX2015">
        <v>0.1193181818181818</v>
      </c>
      <c r="AY2015">
        <v>9.6590909090909088E-2</v>
      </c>
      <c r="AZ2015">
        <v>5.6818181818181823E-2</v>
      </c>
      <c r="BA2015">
        <v>5.681818181818182E-3</v>
      </c>
      <c r="BB2015">
        <v>2.8409090909090912E-2</v>
      </c>
      <c r="BC2015">
        <v>0</v>
      </c>
      <c r="BD2015">
        <v>0.92613636363636365</v>
      </c>
      <c r="BE2015">
        <v>7.3863636363636367E-2</v>
      </c>
      <c r="BF2015">
        <v>0</v>
      </c>
      <c r="BG2015">
        <v>0.17613636363636359</v>
      </c>
      <c r="BH2015">
        <v>7.3863636363636367E-2</v>
      </c>
      <c r="BI2015">
        <v>0.75</v>
      </c>
      <c r="BJ2015">
        <v>0</v>
      </c>
      <c r="BK2015">
        <v>0</v>
      </c>
      <c r="BL2015">
        <v>0</v>
      </c>
      <c r="BM2015">
        <v>1</v>
      </c>
      <c r="BN2015">
        <v>0</v>
      </c>
      <c r="BO2015">
        <v>0</v>
      </c>
      <c r="BP2015">
        <v>5.681818181818182E-3</v>
      </c>
      <c r="BQ2015">
        <v>0</v>
      </c>
      <c r="BR2015">
        <v>0</v>
      </c>
      <c r="BS2015">
        <v>0.99431818181818177</v>
      </c>
      <c r="BT2015">
        <v>0</v>
      </c>
      <c r="BU2015">
        <v>0</v>
      </c>
      <c r="BV2015">
        <v>0</v>
      </c>
      <c r="BW2015">
        <v>1</v>
      </c>
      <c r="BX2015" t="s">
        <v>3317</v>
      </c>
      <c r="BY2015">
        <v>1286</v>
      </c>
      <c r="BZ2015">
        <v>0.13685847589424571</v>
      </c>
      <c r="CA2015">
        <v>0</v>
      </c>
    </row>
    <row r="2016" spans="1:79" customFormat="1" x14ac:dyDescent="0.25">
      <c r="A2016" t="s">
        <v>3323</v>
      </c>
      <c r="B2016" t="s">
        <v>42</v>
      </c>
      <c r="C2016" t="s">
        <v>394</v>
      </c>
      <c r="D2016" t="s">
        <v>44</v>
      </c>
      <c r="E2016">
        <v>2023</v>
      </c>
      <c r="F2016">
        <v>9123</v>
      </c>
      <c r="G2016">
        <v>807</v>
      </c>
      <c r="H2016">
        <v>9</v>
      </c>
      <c r="I2016">
        <v>1359</v>
      </c>
      <c r="J2016">
        <v>1591</v>
      </c>
      <c r="K2016">
        <v>1367</v>
      </c>
      <c r="L2016">
        <v>1035</v>
      </c>
      <c r="M2016">
        <v>834</v>
      </c>
      <c r="N2016">
        <v>903</v>
      </c>
      <c r="O2016">
        <v>1059</v>
      </c>
      <c r="P2016">
        <v>836</v>
      </c>
      <c r="Q2016">
        <v>371</v>
      </c>
      <c r="R2016">
        <v>150</v>
      </c>
      <c r="S2016">
        <v>434</v>
      </c>
      <c r="T2016">
        <v>0</v>
      </c>
      <c r="U2016">
        <v>9213</v>
      </c>
      <c r="V2016">
        <v>718</v>
      </c>
      <c r="W2016">
        <v>8</v>
      </c>
      <c r="X2016">
        <v>6804</v>
      </c>
      <c r="Y2016">
        <v>2034</v>
      </c>
      <c r="Z2016">
        <v>1101</v>
      </c>
      <c r="AA2016">
        <v>0</v>
      </c>
      <c r="AB2016">
        <v>800</v>
      </c>
      <c r="AC2016">
        <v>7736</v>
      </c>
      <c r="AD2016">
        <v>2</v>
      </c>
      <c r="AE2016">
        <v>1401</v>
      </c>
      <c r="AF2016">
        <v>407</v>
      </c>
      <c r="AG2016">
        <v>9050</v>
      </c>
      <c r="AH2016">
        <v>407</v>
      </c>
      <c r="AI2016">
        <v>55</v>
      </c>
      <c r="AJ2016">
        <v>20</v>
      </c>
      <c r="AK2016">
        <v>1613</v>
      </c>
      <c r="AL2016">
        <v>8287</v>
      </c>
      <c r="AM2016">
        <v>39</v>
      </c>
      <c r="AN2016">
        <v>9939</v>
      </c>
      <c r="AO2016">
        <v>0.91789918502867496</v>
      </c>
      <c r="AP2016">
        <v>8.1195291276788414E-2</v>
      </c>
      <c r="AQ2016">
        <v>9.0552369453667371E-4</v>
      </c>
      <c r="AR2016">
        <v>0.13673407787503769</v>
      </c>
      <c r="AS2016">
        <v>0.1600764664453164</v>
      </c>
      <c r="AT2016">
        <v>0.13753898782573701</v>
      </c>
      <c r="AU2016">
        <v>0.1041352248717175</v>
      </c>
      <c r="AV2016">
        <v>8.3911862360398437E-2</v>
      </c>
      <c r="AW2016">
        <v>9.0854210685179598E-2</v>
      </c>
      <c r="AX2016">
        <v>0.1065499547238153</v>
      </c>
      <c r="AY2016">
        <v>8.4113089848073253E-2</v>
      </c>
      <c r="AZ2016">
        <v>3.7327698963678442E-2</v>
      </c>
      <c r="BA2016">
        <v>4.3666364825435157E-2</v>
      </c>
      <c r="BB2016">
        <v>1.5092061575611229E-2</v>
      </c>
      <c r="BC2016">
        <v>0</v>
      </c>
      <c r="BD2016">
        <v>0.92695442197404165</v>
      </c>
      <c r="BE2016">
        <v>7.2240668075259085E-2</v>
      </c>
      <c r="BF2016">
        <v>8.0490995069926554E-4</v>
      </c>
      <c r="BG2016">
        <v>0.68457591306972532</v>
      </c>
      <c r="BH2016">
        <v>0.2046483549652883</v>
      </c>
      <c r="BI2016">
        <v>0.1107757319649864</v>
      </c>
      <c r="BJ2016">
        <v>0</v>
      </c>
      <c r="BK2016">
        <v>8.0490995069926546E-2</v>
      </c>
      <c r="BL2016">
        <v>0.77834792232618977</v>
      </c>
      <c r="BM2016">
        <v>2.0122748767481641E-4</v>
      </c>
      <c r="BN2016">
        <v>0.1409598551162089</v>
      </c>
      <c r="BO2016">
        <v>4.0949793741825127E-2</v>
      </c>
      <c r="BP2016">
        <v>0.91055438172854408</v>
      </c>
      <c r="BQ2016">
        <v>4.0949793741825127E-2</v>
      </c>
      <c r="BR2016">
        <v>5.5337559110574504E-3</v>
      </c>
      <c r="BS2016">
        <v>2.0122748767481642E-3</v>
      </c>
      <c r="BT2016">
        <v>0.16228996880973939</v>
      </c>
      <c r="BU2016">
        <v>0.83378609518060165</v>
      </c>
      <c r="BV2016">
        <v>3.9239360096589198E-3</v>
      </c>
      <c r="BW2016">
        <v>1</v>
      </c>
      <c r="BX2016" t="s">
        <v>3324</v>
      </c>
      <c r="BY2016">
        <v>9939</v>
      </c>
      <c r="BZ2016">
        <v>1</v>
      </c>
      <c r="CA2016">
        <v>0</v>
      </c>
    </row>
    <row r="2017" spans="1:79" customFormat="1" x14ac:dyDescent="0.25">
      <c r="A2017" t="s">
        <v>3325</v>
      </c>
      <c r="B2017" t="s">
        <v>42</v>
      </c>
      <c r="C2017" t="s">
        <v>394</v>
      </c>
      <c r="D2017" t="s">
        <v>947</v>
      </c>
      <c r="E2017">
        <v>2023</v>
      </c>
      <c r="F2017">
        <v>1243</v>
      </c>
      <c r="G2017">
        <v>91</v>
      </c>
      <c r="H2017">
        <v>2</v>
      </c>
      <c r="I2017">
        <v>121</v>
      </c>
      <c r="J2017">
        <v>215</v>
      </c>
      <c r="K2017">
        <v>183</v>
      </c>
      <c r="L2017">
        <v>175</v>
      </c>
      <c r="M2017">
        <v>133</v>
      </c>
      <c r="N2017">
        <v>134</v>
      </c>
      <c r="O2017">
        <v>143</v>
      </c>
      <c r="P2017">
        <v>121</v>
      </c>
      <c r="Q2017">
        <v>60</v>
      </c>
      <c r="R2017">
        <v>27</v>
      </c>
      <c r="S2017">
        <v>24</v>
      </c>
      <c r="T2017">
        <v>0</v>
      </c>
      <c r="U2017">
        <v>1256</v>
      </c>
      <c r="V2017">
        <v>80</v>
      </c>
      <c r="W2017">
        <v>0</v>
      </c>
      <c r="X2017">
        <v>859</v>
      </c>
      <c r="Y2017">
        <v>320</v>
      </c>
      <c r="Z2017">
        <v>157</v>
      </c>
      <c r="AA2017">
        <v>0</v>
      </c>
      <c r="AB2017">
        <v>168</v>
      </c>
      <c r="AC2017">
        <v>962</v>
      </c>
      <c r="AD2017">
        <v>0</v>
      </c>
      <c r="AE2017">
        <v>206</v>
      </c>
      <c r="AF2017">
        <v>99</v>
      </c>
      <c r="AG2017">
        <v>1200</v>
      </c>
      <c r="AH2017">
        <v>31</v>
      </c>
      <c r="AI2017">
        <v>3</v>
      </c>
      <c r="AJ2017">
        <v>3</v>
      </c>
      <c r="AK2017">
        <v>219</v>
      </c>
      <c r="AL2017">
        <v>1089</v>
      </c>
      <c r="AM2017">
        <v>28</v>
      </c>
      <c r="AN2017">
        <v>1336</v>
      </c>
      <c r="AO2017">
        <v>0.93038922155688619</v>
      </c>
      <c r="AP2017">
        <v>6.8113772455089816E-2</v>
      </c>
      <c r="AQ2017">
        <v>1.497005988023952E-3</v>
      </c>
      <c r="AR2017">
        <v>9.0568862275449108E-2</v>
      </c>
      <c r="AS2017">
        <v>0.16092814371257491</v>
      </c>
      <c r="AT2017">
        <v>0.1369760479041916</v>
      </c>
      <c r="AU2017">
        <v>0.1309880239520958</v>
      </c>
      <c r="AV2017">
        <v>9.9550898203592808E-2</v>
      </c>
      <c r="AW2017">
        <v>0.1002994011976048</v>
      </c>
      <c r="AX2017">
        <v>0.1070359281437126</v>
      </c>
      <c r="AY2017">
        <v>9.0568862275449108E-2</v>
      </c>
      <c r="AZ2017">
        <v>4.4910179640718563E-2</v>
      </c>
      <c r="BA2017">
        <v>1.7964071856287421E-2</v>
      </c>
      <c r="BB2017">
        <v>2.020958083832335E-2</v>
      </c>
      <c r="BC2017">
        <v>0</v>
      </c>
      <c r="BD2017">
        <v>0.94011976047904189</v>
      </c>
      <c r="BE2017">
        <v>5.9880239520958077E-2</v>
      </c>
      <c r="BF2017">
        <v>0</v>
      </c>
      <c r="BG2017">
        <v>0.64296407185628746</v>
      </c>
      <c r="BH2017">
        <v>0.23952095808383231</v>
      </c>
      <c r="BI2017">
        <v>0.11751497005988019</v>
      </c>
      <c r="BJ2017">
        <v>0</v>
      </c>
      <c r="BK2017">
        <v>0.125748502994012</v>
      </c>
      <c r="BL2017">
        <v>0.72005988023952094</v>
      </c>
      <c r="BM2017">
        <v>0</v>
      </c>
      <c r="BN2017">
        <v>0.15419161676646709</v>
      </c>
      <c r="BO2017">
        <v>7.410179640718563E-2</v>
      </c>
      <c r="BP2017">
        <v>0.89820359281437123</v>
      </c>
      <c r="BQ2017">
        <v>2.320359281437126E-2</v>
      </c>
      <c r="BR2017">
        <v>2.2455089820359281E-3</v>
      </c>
      <c r="BS2017">
        <v>2.2455089820359281E-3</v>
      </c>
      <c r="BT2017">
        <v>0.16392215568862281</v>
      </c>
      <c r="BU2017">
        <v>0.81511976047904189</v>
      </c>
      <c r="BV2017">
        <v>2.0958083832335331E-2</v>
      </c>
      <c r="BW2017">
        <v>1</v>
      </c>
      <c r="BX2017" t="s">
        <v>3324</v>
      </c>
      <c r="BY2017">
        <v>9939</v>
      </c>
      <c r="BZ2017">
        <v>0.13441996176677731</v>
      </c>
      <c r="CA2017">
        <v>0</v>
      </c>
    </row>
    <row r="2018" spans="1:79" customFormat="1" x14ac:dyDescent="0.25">
      <c r="A2018" t="s">
        <v>3326</v>
      </c>
      <c r="B2018" t="s">
        <v>42</v>
      </c>
      <c r="C2018" t="s">
        <v>394</v>
      </c>
      <c r="D2018" t="s">
        <v>949</v>
      </c>
      <c r="E2018">
        <v>2023</v>
      </c>
      <c r="F2018">
        <v>6696</v>
      </c>
      <c r="G2018">
        <v>592</v>
      </c>
      <c r="H2018">
        <v>5</v>
      </c>
      <c r="I2018">
        <v>1168</v>
      </c>
      <c r="J2018">
        <v>1222</v>
      </c>
      <c r="K2018">
        <v>1016</v>
      </c>
      <c r="L2018">
        <v>745</v>
      </c>
      <c r="M2018">
        <v>593</v>
      </c>
      <c r="N2018">
        <v>598</v>
      </c>
      <c r="O2018">
        <v>736</v>
      </c>
      <c r="P2018">
        <v>527</v>
      </c>
      <c r="Q2018">
        <v>220</v>
      </c>
      <c r="R2018">
        <v>70</v>
      </c>
      <c r="S2018">
        <v>398</v>
      </c>
      <c r="T2018">
        <v>0</v>
      </c>
      <c r="U2018">
        <v>6891</v>
      </c>
      <c r="V2018">
        <v>395</v>
      </c>
      <c r="W2018">
        <v>7</v>
      </c>
      <c r="X2018">
        <v>5107</v>
      </c>
      <c r="Y2018">
        <v>1418</v>
      </c>
      <c r="Z2018">
        <v>768</v>
      </c>
      <c r="AA2018">
        <v>0</v>
      </c>
      <c r="AB2018">
        <v>425</v>
      </c>
      <c r="AC2018">
        <v>6026</v>
      </c>
      <c r="AD2018">
        <v>1</v>
      </c>
      <c r="AE2018">
        <v>841</v>
      </c>
      <c r="AF2018">
        <v>211</v>
      </c>
      <c r="AG2018">
        <v>6786</v>
      </c>
      <c r="AH2018">
        <v>237</v>
      </c>
      <c r="AI2018">
        <v>43</v>
      </c>
      <c r="AJ2018">
        <v>16</v>
      </c>
      <c r="AK2018">
        <v>941</v>
      </c>
      <c r="AL2018">
        <v>6344</v>
      </c>
      <c r="AM2018">
        <v>8</v>
      </c>
      <c r="AN2018">
        <v>7293</v>
      </c>
      <c r="AO2018">
        <v>0.91814068284656525</v>
      </c>
      <c r="AP2018">
        <v>8.1173728232551756E-2</v>
      </c>
      <c r="AQ2018">
        <v>6.8558892088303855E-4</v>
      </c>
      <c r="AR2018">
        <v>0.16015357191827781</v>
      </c>
      <c r="AS2018">
        <v>0.1675579322638146</v>
      </c>
      <c r="AT2018">
        <v>0.1393116687234334</v>
      </c>
      <c r="AU2018">
        <v>0.1021527492115727</v>
      </c>
      <c r="AV2018">
        <v>8.1310846016728375E-2</v>
      </c>
      <c r="AW2018">
        <v>8.1996434937611412E-2</v>
      </c>
      <c r="AX2018">
        <v>0.1009186891539833</v>
      </c>
      <c r="AY2018">
        <v>7.2261072261072257E-2</v>
      </c>
      <c r="AZ2018">
        <v>3.0165912518853699E-2</v>
      </c>
      <c r="BA2018">
        <v>5.4572878102289869E-2</v>
      </c>
      <c r="BB2018">
        <v>9.5982448923625386E-3</v>
      </c>
      <c r="BC2018">
        <v>0</v>
      </c>
      <c r="BD2018">
        <v>0.94487865076100375</v>
      </c>
      <c r="BE2018">
        <v>5.4161524749760041E-2</v>
      </c>
      <c r="BF2018">
        <v>9.598244892362539E-4</v>
      </c>
      <c r="BG2018">
        <v>0.70026052378993553</v>
      </c>
      <c r="BH2018">
        <v>0.19443301796242971</v>
      </c>
      <c r="BI2018">
        <v>0.1053064582476347</v>
      </c>
      <c r="BJ2018">
        <v>0</v>
      </c>
      <c r="BK2018">
        <v>5.8275058275058272E-2</v>
      </c>
      <c r="BL2018">
        <v>0.82627176744823805</v>
      </c>
      <c r="BM2018">
        <v>1.371177841766077E-4</v>
      </c>
      <c r="BN2018">
        <v>0.1153160564925271</v>
      </c>
      <c r="BO2018">
        <v>2.8931852461264229E-2</v>
      </c>
      <c r="BP2018">
        <v>0.93048128342245995</v>
      </c>
      <c r="BQ2018">
        <v>3.2496914849856028E-2</v>
      </c>
      <c r="BR2018">
        <v>5.8960647195941311E-3</v>
      </c>
      <c r="BS2018">
        <v>2.1938845468257228E-3</v>
      </c>
      <c r="BT2018">
        <v>0.12902783491018779</v>
      </c>
      <c r="BU2018">
        <v>0.86987522281639929</v>
      </c>
      <c r="BV2018">
        <v>1.0969422734128621E-3</v>
      </c>
      <c r="BW2018">
        <v>1</v>
      </c>
      <c r="BX2018" t="s">
        <v>3324</v>
      </c>
      <c r="BY2018">
        <v>9939</v>
      </c>
      <c r="BZ2018">
        <v>0.73377603380621792</v>
      </c>
      <c r="CA2018">
        <v>0</v>
      </c>
    </row>
    <row r="2019" spans="1:79" customFormat="1" x14ac:dyDescent="0.25">
      <c r="A2019" t="s">
        <v>3327</v>
      </c>
      <c r="B2019" t="s">
        <v>42</v>
      </c>
      <c r="C2019" t="s">
        <v>394</v>
      </c>
      <c r="D2019" t="s">
        <v>951</v>
      </c>
      <c r="E2019">
        <v>2023</v>
      </c>
      <c r="F2019">
        <v>790</v>
      </c>
      <c r="G2019">
        <v>103</v>
      </c>
      <c r="H2019">
        <v>2</v>
      </c>
      <c r="I2019">
        <v>49</v>
      </c>
      <c r="J2019">
        <v>125</v>
      </c>
      <c r="K2019">
        <v>144</v>
      </c>
      <c r="L2019">
        <v>84</v>
      </c>
      <c r="M2019">
        <v>77</v>
      </c>
      <c r="N2019">
        <v>112</v>
      </c>
      <c r="O2019">
        <v>112</v>
      </c>
      <c r="P2019">
        <v>107</v>
      </c>
      <c r="Q2019">
        <v>45</v>
      </c>
      <c r="R2019">
        <v>31</v>
      </c>
      <c r="S2019">
        <v>9</v>
      </c>
      <c r="T2019">
        <v>0</v>
      </c>
      <c r="U2019">
        <v>670</v>
      </c>
      <c r="V2019">
        <v>224</v>
      </c>
      <c r="W2019">
        <v>1</v>
      </c>
      <c r="X2019">
        <v>584</v>
      </c>
      <c r="Y2019">
        <v>215</v>
      </c>
      <c r="Z2019">
        <v>96</v>
      </c>
      <c r="AA2019">
        <v>0</v>
      </c>
      <c r="AB2019">
        <v>168</v>
      </c>
      <c r="AC2019">
        <v>616</v>
      </c>
      <c r="AD2019">
        <v>1</v>
      </c>
      <c r="AE2019">
        <v>110</v>
      </c>
      <c r="AF2019">
        <v>62</v>
      </c>
      <c r="AG2019">
        <v>826</v>
      </c>
      <c r="AH2019">
        <v>6</v>
      </c>
      <c r="AI2019">
        <v>0</v>
      </c>
      <c r="AJ2019">
        <v>1</v>
      </c>
      <c r="AK2019">
        <v>361</v>
      </c>
      <c r="AL2019">
        <v>534</v>
      </c>
      <c r="AM2019">
        <v>0</v>
      </c>
      <c r="AN2019">
        <v>895</v>
      </c>
      <c r="AO2019">
        <v>0.88268156424581001</v>
      </c>
      <c r="AP2019">
        <v>0.1150837988826816</v>
      </c>
      <c r="AQ2019">
        <v>2.2346368715083801E-3</v>
      </c>
      <c r="AR2019">
        <v>5.4748603351955312E-2</v>
      </c>
      <c r="AS2019">
        <v>0.13966480446927371</v>
      </c>
      <c r="AT2019">
        <v>0.16089385474860329</v>
      </c>
      <c r="AU2019">
        <v>9.3854748603351953E-2</v>
      </c>
      <c r="AV2019">
        <v>8.6033519553072632E-2</v>
      </c>
      <c r="AW2019">
        <v>0.12513966480446931</v>
      </c>
      <c r="AX2019">
        <v>0.12513966480446931</v>
      </c>
      <c r="AY2019">
        <v>0.1195530726256983</v>
      </c>
      <c r="AZ2019">
        <v>5.027932960893855E-2</v>
      </c>
      <c r="BA2019">
        <v>1.0055865921787709E-2</v>
      </c>
      <c r="BB2019">
        <v>3.4636871508379893E-2</v>
      </c>
      <c r="BC2019">
        <v>0</v>
      </c>
      <c r="BD2019">
        <v>0.74860335195530725</v>
      </c>
      <c r="BE2019">
        <v>0.25027932960893862</v>
      </c>
      <c r="BF2019">
        <v>1.1173184357541901E-3</v>
      </c>
      <c r="BG2019">
        <v>0.65251396648044691</v>
      </c>
      <c r="BH2019">
        <v>0.24022346368715081</v>
      </c>
      <c r="BI2019">
        <v>0.1072625698324022</v>
      </c>
      <c r="BJ2019">
        <v>0</v>
      </c>
      <c r="BK2019">
        <v>0.18770949720670391</v>
      </c>
      <c r="BL2019">
        <v>0.68826815642458106</v>
      </c>
      <c r="BM2019">
        <v>1.1173184357541901E-3</v>
      </c>
      <c r="BN2019">
        <v>0.1229050279329609</v>
      </c>
      <c r="BO2019">
        <v>6.9273743016759773E-2</v>
      </c>
      <c r="BP2019">
        <v>0.92290502793296092</v>
      </c>
      <c r="BQ2019">
        <v>6.7039106145251404E-3</v>
      </c>
      <c r="BR2019">
        <v>0</v>
      </c>
      <c r="BS2019">
        <v>1.1173184357541901E-3</v>
      </c>
      <c r="BT2019">
        <v>0.40335195530726259</v>
      </c>
      <c r="BU2019">
        <v>0.59664804469273747</v>
      </c>
      <c r="BV2019">
        <v>0</v>
      </c>
      <c r="BW2019">
        <v>1</v>
      </c>
      <c r="BX2019" t="s">
        <v>3324</v>
      </c>
      <c r="BY2019">
        <v>9939</v>
      </c>
      <c r="BZ2019">
        <v>9.0049300734480336E-2</v>
      </c>
      <c r="CA2019">
        <v>0</v>
      </c>
    </row>
    <row r="2020" spans="1:79" customFormat="1" x14ac:dyDescent="0.25">
      <c r="A2020" t="s">
        <v>3328</v>
      </c>
      <c r="B2020" t="s">
        <v>42</v>
      </c>
      <c r="C2020" t="s">
        <v>394</v>
      </c>
      <c r="D2020" t="s">
        <v>953</v>
      </c>
      <c r="E2020">
        <v>2023</v>
      </c>
      <c r="F2020">
        <v>185</v>
      </c>
      <c r="G2020">
        <v>11</v>
      </c>
      <c r="H2020">
        <v>0</v>
      </c>
      <c r="I2020">
        <v>11</v>
      </c>
      <c r="J2020">
        <v>15</v>
      </c>
      <c r="K2020">
        <v>13</v>
      </c>
      <c r="L2020">
        <v>18</v>
      </c>
      <c r="M2020">
        <v>11</v>
      </c>
      <c r="N2020">
        <v>33</v>
      </c>
      <c r="O2020">
        <v>39</v>
      </c>
      <c r="P2020">
        <v>28</v>
      </c>
      <c r="Q2020">
        <v>20</v>
      </c>
      <c r="R2020">
        <v>6</v>
      </c>
      <c r="S2020">
        <v>2</v>
      </c>
      <c r="T2020">
        <v>0</v>
      </c>
      <c r="U2020">
        <v>185</v>
      </c>
      <c r="V2020">
        <v>11</v>
      </c>
      <c r="W2020">
        <v>0</v>
      </c>
      <c r="X2020">
        <v>102</v>
      </c>
      <c r="Y2020">
        <v>55</v>
      </c>
      <c r="Z2020">
        <v>39</v>
      </c>
      <c r="AA2020">
        <v>0</v>
      </c>
      <c r="AB2020">
        <v>29</v>
      </c>
      <c r="AC2020">
        <v>94</v>
      </c>
      <c r="AD2020">
        <v>0</v>
      </c>
      <c r="AE2020">
        <v>73</v>
      </c>
      <c r="AF2020">
        <v>25</v>
      </c>
      <c r="AG2020">
        <v>156</v>
      </c>
      <c r="AH2020">
        <v>14</v>
      </c>
      <c r="AI2020">
        <v>1</v>
      </c>
      <c r="AJ2020">
        <v>0</v>
      </c>
      <c r="AK2020">
        <v>19</v>
      </c>
      <c r="AL2020">
        <v>174</v>
      </c>
      <c r="AM2020">
        <v>3</v>
      </c>
      <c r="AN2020">
        <v>196</v>
      </c>
      <c r="AO2020">
        <v>0.94387755102040816</v>
      </c>
      <c r="AP2020">
        <v>5.6122448979591837E-2</v>
      </c>
      <c r="AQ2020">
        <v>0</v>
      </c>
      <c r="AR2020">
        <v>5.6122448979591837E-2</v>
      </c>
      <c r="AS2020">
        <v>7.6530612244897961E-2</v>
      </c>
      <c r="AT2020">
        <v>6.6326530612244902E-2</v>
      </c>
      <c r="AU2020">
        <v>9.1836734693877556E-2</v>
      </c>
      <c r="AV2020">
        <v>5.6122448979591837E-2</v>
      </c>
      <c r="AW2020">
        <v>0.1683673469387755</v>
      </c>
      <c r="AX2020">
        <v>0.19897959183673469</v>
      </c>
      <c r="AY2020">
        <v>0.14285714285714279</v>
      </c>
      <c r="AZ2020">
        <v>0.1020408163265306</v>
      </c>
      <c r="BA2020">
        <v>1.020408163265306E-2</v>
      </c>
      <c r="BB2020">
        <v>3.0612244897959179E-2</v>
      </c>
      <c r="BC2020">
        <v>0</v>
      </c>
      <c r="BD2020">
        <v>0.94387755102040816</v>
      </c>
      <c r="BE2020">
        <v>5.6122448979591837E-2</v>
      </c>
      <c r="BF2020">
        <v>0</v>
      </c>
      <c r="BG2020">
        <v>0.52040816326530615</v>
      </c>
      <c r="BH2020">
        <v>0.28061224489795922</v>
      </c>
      <c r="BI2020">
        <v>0.19897959183673469</v>
      </c>
      <c r="BJ2020">
        <v>0</v>
      </c>
      <c r="BK2020">
        <v>0.14795918367346941</v>
      </c>
      <c r="BL2020">
        <v>0.47959183673469391</v>
      </c>
      <c r="BM2020">
        <v>0</v>
      </c>
      <c r="BN2020">
        <v>0.37244897959183682</v>
      </c>
      <c r="BO2020">
        <v>0.1275510204081633</v>
      </c>
      <c r="BP2020">
        <v>0.79591836734693877</v>
      </c>
      <c r="BQ2020">
        <v>7.1428571428571425E-2</v>
      </c>
      <c r="BR2020">
        <v>5.1020408163265302E-3</v>
      </c>
      <c r="BS2020">
        <v>0</v>
      </c>
      <c r="BT2020">
        <v>9.6938775510204078E-2</v>
      </c>
      <c r="BU2020">
        <v>0.88775510204081631</v>
      </c>
      <c r="BV2020">
        <v>1.530612244897959E-2</v>
      </c>
      <c r="BW2020">
        <v>1</v>
      </c>
      <c r="BX2020" t="s">
        <v>3324</v>
      </c>
      <c r="BY2020">
        <v>9939</v>
      </c>
      <c r="BZ2020">
        <v>1.9720293792132009E-2</v>
      </c>
      <c r="CA2020">
        <v>0</v>
      </c>
    </row>
    <row r="2021" spans="1:79" customFormat="1" x14ac:dyDescent="0.25">
      <c r="A2021" t="s">
        <v>3329</v>
      </c>
      <c r="B2021" t="s">
        <v>42</v>
      </c>
      <c r="C2021" t="s">
        <v>394</v>
      </c>
      <c r="D2021" t="s">
        <v>961</v>
      </c>
      <c r="E2021">
        <v>2023</v>
      </c>
      <c r="F2021">
        <v>209</v>
      </c>
      <c r="G2021">
        <v>10</v>
      </c>
      <c r="H2021">
        <v>0</v>
      </c>
      <c r="I2021">
        <v>10</v>
      </c>
      <c r="J2021">
        <v>14</v>
      </c>
      <c r="K2021">
        <v>11</v>
      </c>
      <c r="L2021">
        <v>13</v>
      </c>
      <c r="M2021">
        <v>20</v>
      </c>
      <c r="N2021">
        <v>26</v>
      </c>
      <c r="O2021">
        <v>29</v>
      </c>
      <c r="P2021">
        <v>53</v>
      </c>
      <c r="Q2021">
        <v>26</v>
      </c>
      <c r="R2021">
        <v>16</v>
      </c>
      <c r="S2021">
        <v>1</v>
      </c>
      <c r="T2021">
        <v>0</v>
      </c>
      <c r="U2021">
        <v>211</v>
      </c>
      <c r="V2021">
        <v>8</v>
      </c>
      <c r="W2021">
        <v>0</v>
      </c>
      <c r="X2021">
        <v>152</v>
      </c>
      <c r="Y2021">
        <v>26</v>
      </c>
      <c r="Z2021">
        <v>41</v>
      </c>
      <c r="AA2021">
        <v>0</v>
      </c>
      <c r="AB2021">
        <v>10</v>
      </c>
      <c r="AC2021">
        <v>38</v>
      </c>
      <c r="AD2021">
        <v>0</v>
      </c>
      <c r="AE2021">
        <v>171</v>
      </c>
      <c r="AF2021">
        <v>10</v>
      </c>
      <c r="AG2021">
        <v>82</v>
      </c>
      <c r="AH2021">
        <v>119</v>
      </c>
      <c r="AI2021">
        <v>8</v>
      </c>
      <c r="AJ2021">
        <v>0</v>
      </c>
      <c r="AK2021">
        <v>73</v>
      </c>
      <c r="AL2021">
        <v>146</v>
      </c>
      <c r="AM2021">
        <v>0</v>
      </c>
      <c r="AN2021">
        <v>219</v>
      </c>
      <c r="AO2021">
        <v>0.954337899543379</v>
      </c>
      <c r="AP2021">
        <v>4.5662100456621002E-2</v>
      </c>
      <c r="AQ2021">
        <v>0</v>
      </c>
      <c r="AR2021">
        <v>4.5662100456621002E-2</v>
      </c>
      <c r="AS2021">
        <v>6.3926940639269403E-2</v>
      </c>
      <c r="AT2021">
        <v>5.0228310502283102E-2</v>
      </c>
      <c r="AU2021">
        <v>5.9360730593607303E-2</v>
      </c>
      <c r="AV2021">
        <v>9.1324200913242004E-2</v>
      </c>
      <c r="AW2021">
        <v>0.11872146118721461</v>
      </c>
      <c r="AX2021">
        <v>0.13242009132420091</v>
      </c>
      <c r="AY2021">
        <v>0.24200913242009131</v>
      </c>
      <c r="AZ2021">
        <v>0.11872146118721461</v>
      </c>
      <c r="BA2021">
        <v>4.5662100456621002E-3</v>
      </c>
      <c r="BB2021">
        <v>7.3059360730593603E-2</v>
      </c>
      <c r="BC2021">
        <v>0</v>
      </c>
      <c r="BD2021">
        <v>0.9634703196347032</v>
      </c>
      <c r="BE2021">
        <v>3.6529680365296802E-2</v>
      </c>
      <c r="BF2021">
        <v>0</v>
      </c>
      <c r="BG2021">
        <v>0.69406392694063923</v>
      </c>
      <c r="BH2021">
        <v>0.11872146118721461</v>
      </c>
      <c r="BI2021">
        <v>0.18721461187214611</v>
      </c>
      <c r="BJ2021">
        <v>0</v>
      </c>
      <c r="BK2021">
        <v>4.5662100456621002E-2</v>
      </c>
      <c r="BL2021">
        <v>0.17351598173515981</v>
      </c>
      <c r="BM2021">
        <v>0</v>
      </c>
      <c r="BN2021">
        <v>0.78082191780821919</v>
      </c>
      <c r="BO2021">
        <v>4.5662100456621002E-2</v>
      </c>
      <c r="BP2021">
        <v>0.37442922374429222</v>
      </c>
      <c r="BQ2021">
        <v>0.54337899543378998</v>
      </c>
      <c r="BR2021">
        <v>3.6529680365296802E-2</v>
      </c>
      <c r="BS2021">
        <v>0</v>
      </c>
      <c r="BT2021">
        <v>0.33333333333333331</v>
      </c>
      <c r="BU2021">
        <v>0.66666666666666663</v>
      </c>
      <c r="BV2021">
        <v>0</v>
      </c>
      <c r="BW2021">
        <v>1</v>
      </c>
      <c r="BX2021" t="s">
        <v>3324</v>
      </c>
      <c r="BY2021">
        <v>9939</v>
      </c>
      <c r="BZ2021">
        <v>2.203440990039239E-2</v>
      </c>
      <c r="CA2021">
        <v>0</v>
      </c>
    </row>
    <row r="2022" spans="1:79" customFormat="1" x14ac:dyDescent="0.25">
      <c r="A2022" t="s">
        <v>3330</v>
      </c>
      <c r="B2022" t="s">
        <v>42</v>
      </c>
      <c r="C2022" t="s">
        <v>43</v>
      </c>
      <c r="D2022" t="s">
        <v>44</v>
      </c>
      <c r="E2022">
        <v>2023</v>
      </c>
      <c r="F2022">
        <v>92239</v>
      </c>
      <c r="G2022">
        <v>9304</v>
      </c>
      <c r="H2022">
        <v>56</v>
      </c>
      <c r="I2022">
        <v>12945</v>
      </c>
      <c r="J2022">
        <v>15108</v>
      </c>
      <c r="K2022">
        <v>14168</v>
      </c>
      <c r="L2022">
        <v>11053</v>
      </c>
      <c r="M2022">
        <v>10105</v>
      </c>
      <c r="N2022">
        <v>11340</v>
      </c>
      <c r="O2022">
        <v>10730</v>
      </c>
      <c r="P2022">
        <v>7872</v>
      </c>
      <c r="Q2022">
        <v>3699</v>
      </c>
      <c r="R2022">
        <v>1828</v>
      </c>
      <c r="S2022">
        <v>2751</v>
      </c>
      <c r="T2022">
        <v>0</v>
      </c>
      <c r="U2022">
        <v>87066</v>
      </c>
      <c r="V2022">
        <v>14529</v>
      </c>
      <c r="W2022">
        <v>4</v>
      </c>
      <c r="X2022">
        <v>71775</v>
      </c>
      <c r="Y2022">
        <v>21636</v>
      </c>
      <c r="Z2022">
        <v>8188</v>
      </c>
      <c r="AA2022">
        <v>0</v>
      </c>
      <c r="AB2022">
        <v>5705</v>
      </c>
      <c r="AC2022">
        <v>76674</v>
      </c>
      <c r="AD2022">
        <v>25</v>
      </c>
      <c r="AE2022">
        <v>19195</v>
      </c>
      <c r="AF2022">
        <v>6942</v>
      </c>
      <c r="AG2022">
        <v>92238</v>
      </c>
      <c r="AH2022">
        <v>2329</v>
      </c>
      <c r="AI2022" t="s">
        <v>74</v>
      </c>
      <c r="AJ2022">
        <v>90</v>
      </c>
      <c r="AK2022">
        <v>4922</v>
      </c>
      <c r="AL2022">
        <v>96654</v>
      </c>
      <c r="AM2022">
        <v>23</v>
      </c>
      <c r="AN2022">
        <v>101599</v>
      </c>
      <c r="AO2022">
        <v>0.90787310898729323</v>
      </c>
      <c r="AP2022">
        <v>9.1575704485280365E-2</v>
      </c>
      <c r="AQ2022">
        <v>5.511865274264511E-4</v>
      </c>
      <c r="AR2022">
        <v>0.12741267138456089</v>
      </c>
      <c r="AS2022">
        <v>0.14870225100640749</v>
      </c>
      <c r="AT2022">
        <v>0.13945019143889209</v>
      </c>
      <c r="AU2022">
        <v>0.1087904408507958</v>
      </c>
      <c r="AV2022">
        <v>9.9459640350790857E-2</v>
      </c>
      <c r="AW2022">
        <v>0.1116152718038563</v>
      </c>
      <c r="AX2022">
        <v>0.1056112757015325</v>
      </c>
      <c r="AY2022">
        <v>7.7481077569661119E-2</v>
      </c>
      <c r="AZ2022">
        <v>3.6407838659829328E-2</v>
      </c>
      <c r="BA2022">
        <v>2.7077038159824408E-2</v>
      </c>
      <c r="BB2022">
        <v>1.799230307384915E-2</v>
      </c>
      <c r="BC2022">
        <v>0</v>
      </c>
      <c r="BD2022">
        <v>0.85695725351627472</v>
      </c>
      <c r="BE2022">
        <v>0.1430033760174805</v>
      </c>
      <c r="BF2022">
        <v>3.9370466244746503E-5</v>
      </c>
      <c r="BG2022">
        <v>0.7064538036791701</v>
      </c>
      <c r="BH2022">
        <v>0.21295485191783381</v>
      </c>
      <c r="BI2022">
        <v>8.059134440299609E-2</v>
      </c>
      <c r="BJ2022">
        <v>0</v>
      </c>
      <c r="BK2022">
        <v>5.6152127481569697E-2</v>
      </c>
      <c r="BL2022">
        <v>0.7546727822124234</v>
      </c>
      <c r="BM2022">
        <v>2.460654140296657E-4</v>
      </c>
      <c r="BN2022">
        <v>0.1889290248919773</v>
      </c>
      <c r="BO2022">
        <v>6.8327444167757559E-2</v>
      </c>
      <c r="BP2022">
        <v>0.907863266370732</v>
      </c>
      <c r="BQ2022">
        <v>2.2923453971003649E-2</v>
      </c>
      <c r="BR2022">
        <v>0</v>
      </c>
      <c r="BS2022">
        <v>8.8583549050679628E-4</v>
      </c>
      <c r="BT2022">
        <v>4.8445358714160572E-2</v>
      </c>
      <c r="BU2022">
        <v>0.95132826110493218</v>
      </c>
      <c r="BV2022">
        <v>2.2638018090729241E-4</v>
      </c>
      <c r="BW2022">
        <v>1</v>
      </c>
      <c r="BX2022" t="s">
        <v>3331</v>
      </c>
      <c r="BY2022">
        <v>101599</v>
      </c>
      <c r="BZ2022">
        <v>1</v>
      </c>
      <c r="CA2022">
        <v>0</v>
      </c>
    </row>
    <row r="2023" spans="1:79" customFormat="1" x14ac:dyDescent="0.25">
      <c r="A2023" t="s">
        <v>3332</v>
      </c>
      <c r="B2023" t="s">
        <v>42</v>
      </c>
      <c r="C2023" t="s">
        <v>43</v>
      </c>
      <c r="D2023" t="s">
        <v>947</v>
      </c>
      <c r="E2023">
        <v>2023</v>
      </c>
      <c r="F2023">
        <v>15795</v>
      </c>
      <c r="G2023">
        <v>1190</v>
      </c>
      <c r="H2023">
        <v>3</v>
      </c>
      <c r="I2023">
        <v>1787</v>
      </c>
      <c r="J2023">
        <v>2221</v>
      </c>
      <c r="K2023">
        <v>2155</v>
      </c>
      <c r="L2023">
        <v>1932</v>
      </c>
      <c r="M2023">
        <v>1921</v>
      </c>
      <c r="N2023">
        <v>2127</v>
      </c>
      <c r="O2023">
        <v>1915</v>
      </c>
      <c r="P2023">
        <v>1558</v>
      </c>
      <c r="Q2023">
        <v>757</v>
      </c>
      <c r="R2023">
        <v>447</v>
      </c>
      <c r="S2023">
        <v>168</v>
      </c>
      <c r="T2023">
        <v>0</v>
      </c>
      <c r="U2023">
        <v>15493</v>
      </c>
      <c r="V2023">
        <v>1493</v>
      </c>
      <c r="W2023">
        <v>2</v>
      </c>
      <c r="X2023">
        <v>12831</v>
      </c>
      <c r="Y2023">
        <v>2571</v>
      </c>
      <c r="Z2023">
        <v>1586</v>
      </c>
      <c r="AA2023">
        <v>0</v>
      </c>
      <c r="AB2023">
        <v>1281</v>
      </c>
      <c r="AC2023">
        <v>10143</v>
      </c>
      <c r="AD2023">
        <v>3</v>
      </c>
      <c r="AE2023">
        <v>5561</v>
      </c>
      <c r="AF2023">
        <v>3599</v>
      </c>
      <c r="AG2023">
        <v>13185</v>
      </c>
      <c r="AH2023">
        <v>200</v>
      </c>
      <c r="AI2023" t="s">
        <v>74</v>
      </c>
      <c r="AJ2023">
        <v>4</v>
      </c>
      <c r="AK2023">
        <v>843</v>
      </c>
      <c r="AL2023">
        <v>16141</v>
      </c>
      <c r="AM2023">
        <v>4</v>
      </c>
      <c r="AN2023">
        <v>16988</v>
      </c>
      <c r="AO2023">
        <v>0.92977395808806218</v>
      </c>
      <c r="AP2023">
        <v>7.0049446668236398E-2</v>
      </c>
      <c r="AQ2023">
        <v>1.765952437014363E-4</v>
      </c>
      <c r="AR2023">
        <v>0.1051919001648222</v>
      </c>
      <c r="AS2023">
        <v>0.13073934542029669</v>
      </c>
      <c r="AT2023">
        <v>0.12685425005886511</v>
      </c>
      <c r="AU2023">
        <v>0.113727336943725</v>
      </c>
      <c r="AV2023">
        <v>0.113079821050153</v>
      </c>
      <c r="AW2023">
        <v>0.1252060277843183</v>
      </c>
      <c r="AX2023">
        <v>0.1127266305627502</v>
      </c>
      <c r="AY2023">
        <v>9.1711796562279249E-2</v>
      </c>
      <c r="AZ2023">
        <v>4.4560866493995759E-2</v>
      </c>
      <c r="BA2023">
        <v>9.8893336472804325E-3</v>
      </c>
      <c r="BB2023">
        <v>2.6312691311514012E-2</v>
      </c>
      <c r="BC2023">
        <v>0</v>
      </c>
      <c r="BD2023">
        <v>0.91199670355545093</v>
      </c>
      <c r="BE2023">
        <v>8.7885566282081468E-2</v>
      </c>
      <c r="BF2023">
        <v>1.1773016246762421E-4</v>
      </c>
      <c r="BG2023">
        <v>0.75529785731104304</v>
      </c>
      <c r="BH2023">
        <v>0.15134212385213089</v>
      </c>
      <c r="BI2023">
        <v>9.3360018836826E-2</v>
      </c>
      <c r="BJ2023">
        <v>0</v>
      </c>
      <c r="BK2023">
        <v>7.5406169060513298E-2</v>
      </c>
      <c r="BL2023">
        <v>0.59706851895455615</v>
      </c>
      <c r="BM2023">
        <v>1.765952437014363E-4</v>
      </c>
      <c r="BN2023">
        <v>0.32734871674122912</v>
      </c>
      <c r="BO2023">
        <v>0.21185542736048979</v>
      </c>
      <c r="BP2023">
        <v>0.77613609606781253</v>
      </c>
      <c r="BQ2023">
        <v>1.177301624676242E-2</v>
      </c>
      <c r="BR2023">
        <v>0</v>
      </c>
      <c r="BS2023">
        <v>2.3546032493524841E-4</v>
      </c>
      <c r="BT2023">
        <v>4.9623263480103597E-2</v>
      </c>
      <c r="BU2023">
        <v>0.95014127619496114</v>
      </c>
      <c r="BV2023">
        <v>2.3546032493524841E-4</v>
      </c>
      <c r="BW2023">
        <v>1</v>
      </c>
      <c r="BX2023" t="s">
        <v>3331</v>
      </c>
      <c r="BY2023">
        <v>101599</v>
      </c>
      <c r="BZ2023">
        <v>0.16720637014143841</v>
      </c>
      <c r="CA2023">
        <v>0</v>
      </c>
    </row>
    <row r="2024" spans="1:79" customFormat="1" x14ac:dyDescent="0.25">
      <c r="A2024" t="s">
        <v>3333</v>
      </c>
      <c r="B2024" t="s">
        <v>42</v>
      </c>
      <c r="C2024" t="s">
        <v>43</v>
      </c>
      <c r="D2024" t="s">
        <v>949</v>
      </c>
      <c r="E2024">
        <v>2023</v>
      </c>
      <c r="F2024">
        <v>58213</v>
      </c>
      <c r="G2024">
        <v>6480</v>
      </c>
      <c r="H2024">
        <v>49</v>
      </c>
      <c r="I2024">
        <v>9681</v>
      </c>
      <c r="J2024">
        <v>10478</v>
      </c>
      <c r="K2024">
        <v>9318</v>
      </c>
      <c r="L2024">
        <v>7035</v>
      </c>
      <c r="M2024">
        <v>6162</v>
      </c>
      <c r="N2024">
        <v>6618</v>
      </c>
      <c r="O2024">
        <v>6411</v>
      </c>
      <c r="P2024">
        <v>4273</v>
      </c>
      <c r="Q2024">
        <v>1725</v>
      </c>
      <c r="R2024">
        <v>590</v>
      </c>
      <c r="S2024">
        <v>2451</v>
      </c>
      <c r="T2024">
        <v>0</v>
      </c>
      <c r="U2024">
        <v>55361</v>
      </c>
      <c r="V2024">
        <v>9380</v>
      </c>
      <c r="W2024">
        <v>1</v>
      </c>
      <c r="X2024">
        <v>45459</v>
      </c>
      <c r="Y2024">
        <v>14794</v>
      </c>
      <c r="Z2024">
        <v>4489</v>
      </c>
      <c r="AA2024">
        <v>0</v>
      </c>
      <c r="AB2024">
        <v>2418</v>
      </c>
      <c r="AC2024">
        <v>56258</v>
      </c>
      <c r="AD2024">
        <v>12</v>
      </c>
      <c r="AE2024">
        <v>6054</v>
      </c>
      <c r="AF2024">
        <v>1431</v>
      </c>
      <c r="AG2024">
        <v>62950</v>
      </c>
      <c r="AH2024">
        <v>345</v>
      </c>
      <c r="AI2024" t="s">
        <v>74</v>
      </c>
      <c r="AJ2024">
        <v>16</v>
      </c>
      <c r="AK2024">
        <v>2378</v>
      </c>
      <c r="AL2024">
        <v>62359</v>
      </c>
      <c r="AM2024">
        <v>5</v>
      </c>
      <c r="AN2024">
        <v>64742</v>
      </c>
      <c r="AO2024">
        <v>0.89915356337462549</v>
      </c>
      <c r="AP2024">
        <v>0.10008958635816009</v>
      </c>
      <c r="AQ2024">
        <v>7.5685026721448209E-4</v>
      </c>
      <c r="AR2024">
        <v>0.14953198850823271</v>
      </c>
      <c r="AS2024">
        <v>0.16184238979333351</v>
      </c>
      <c r="AT2024">
        <v>0.1439251181613172</v>
      </c>
      <c r="AU2024">
        <v>0.1086620740786506</v>
      </c>
      <c r="AV2024">
        <v>9.5177782583176301E-2</v>
      </c>
      <c r="AW2024">
        <v>0.10222112384541721</v>
      </c>
      <c r="AX2024">
        <v>9.9023817614531523E-2</v>
      </c>
      <c r="AY2024">
        <v>6.6000432485866983E-2</v>
      </c>
      <c r="AZ2024">
        <v>2.6644218590713909E-2</v>
      </c>
      <c r="BA2024">
        <v>3.7857959284544808E-2</v>
      </c>
      <c r="BB2024">
        <v>9.113095054215193E-3</v>
      </c>
      <c r="BC2024">
        <v>0</v>
      </c>
      <c r="BD2024">
        <v>0.85510178863797848</v>
      </c>
      <c r="BE2024">
        <v>0.14488276543820089</v>
      </c>
      <c r="BF2024">
        <v>1.5445923820703721E-5</v>
      </c>
      <c r="BG2024">
        <v>0.70215625096537027</v>
      </c>
      <c r="BH2024">
        <v>0.22850699700349081</v>
      </c>
      <c r="BI2024">
        <v>6.9336752031138982E-2</v>
      </c>
      <c r="BJ2024">
        <v>0</v>
      </c>
      <c r="BK2024">
        <v>3.7348243798461578E-2</v>
      </c>
      <c r="BL2024">
        <v>0.86895678230514972</v>
      </c>
      <c r="BM2024">
        <v>1.8535108584844461E-4</v>
      </c>
      <c r="BN2024">
        <v>9.3509622810540302E-2</v>
      </c>
      <c r="BO2024">
        <v>2.2103116987427021E-2</v>
      </c>
      <c r="BP2024">
        <v>0.97232090451329889</v>
      </c>
      <c r="BQ2024">
        <v>5.328843718142782E-3</v>
      </c>
      <c r="BR2024">
        <v>0</v>
      </c>
      <c r="BS2024">
        <v>2.4713478113125948E-4</v>
      </c>
      <c r="BT2024">
        <v>3.6730406845633438E-2</v>
      </c>
      <c r="BU2024">
        <v>0.96319236353526305</v>
      </c>
      <c r="BV2024">
        <v>7.7229619103518575E-5</v>
      </c>
      <c r="BW2024">
        <v>1</v>
      </c>
      <c r="BX2024" t="s">
        <v>3331</v>
      </c>
      <c r="BY2024">
        <v>101599</v>
      </c>
      <c r="BZ2024">
        <v>0.63723068140434458</v>
      </c>
      <c r="CA2024">
        <v>0</v>
      </c>
    </row>
    <row r="2025" spans="1:79" customFormat="1" x14ac:dyDescent="0.25">
      <c r="A2025" t="s">
        <v>3334</v>
      </c>
      <c r="B2025" t="s">
        <v>42</v>
      </c>
      <c r="C2025" t="s">
        <v>43</v>
      </c>
      <c r="D2025" t="s">
        <v>951</v>
      </c>
      <c r="E2025">
        <v>2023</v>
      </c>
      <c r="F2025">
        <v>7098</v>
      </c>
      <c r="G2025">
        <v>618</v>
      </c>
      <c r="H2025">
        <v>2</v>
      </c>
      <c r="I2025">
        <v>558</v>
      </c>
      <c r="J2025">
        <v>996</v>
      </c>
      <c r="K2025">
        <v>1079</v>
      </c>
      <c r="L2025">
        <v>705</v>
      </c>
      <c r="M2025">
        <v>771</v>
      </c>
      <c r="N2025">
        <v>1156</v>
      </c>
      <c r="O2025">
        <v>936</v>
      </c>
      <c r="P2025">
        <v>786</v>
      </c>
      <c r="Q2025">
        <v>460</v>
      </c>
      <c r="R2025">
        <v>215</v>
      </c>
      <c r="S2025">
        <v>56</v>
      </c>
      <c r="T2025">
        <v>0</v>
      </c>
      <c r="U2025">
        <v>5129</v>
      </c>
      <c r="V2025">
        <v>2588</v>
      </c>
      <c r="W2025">
        <v>1</v>
      </c>
      <c r="X2025">
        <v>5430</v>
      </c>
      <c r="Y2025">
        <v>1644</v>
      </c>
      <c r="Z2025">
        <v>644</v>
      </c>
      <c r="AA2025">
        <v>0</v>
      </c>
      <c r="AB2025">
        <v>1231</v>
      </c>
      <c r="AC2025">
        <v>5055</v>
      </c>
      <c r="AD2025">
        <v>3</v>
      </c>
      <c r="AE2025">
        <v>1429</v>
      </c>
      <c r="AF2025">
        <v>432</v>
      </c>
      <c r="AG2025">
        <v>7245</v>
      </c>
      <c r="AH2025">
        <v>38</v>
      </c>
      <c r="AI2025" t="s">
        <v>74</v>
      </c>
      <c r="AJ2025">
        <v>3</v>
      </c>
      <c r="AK2025">
        <v>988</v>
      </c>
      <c r="AL2025">
        <v>6729</v>
      </c>
      <c r="AM2025">
        <v>1</v>
      </c>
      <c r="AN2025">
        <v>7718</v>
      </c>
      <c r="AO2025">
        <v>0.91966830785177511</v>
      </c>
      <c r="AP2025">
        <v>8.0072557657424201E-2</v>
      </c>
      <c r="AQ2025">
        <v>2.5913449080072558E-4</v>
      </c>
      <c r="AR2025">
        <v>7.2298522933402443E-2</v>
      </c>
      <c r="AS2025">
        <v>0.12904897641876131</v>
      </c>
      <c r="AT2025">
        <v>0.13980305778699151</v>
      </c>
      <c r="AU2025">
        <v>9.1344908007255768E-2</v>
      </c>
      <c r="AV2025">
        <v>9.9896346203679709E-2</v>
      </c>
      <c r="AW2025">
        <v>0.14977973568281941</v>
      </c>
      <c r="AX2025">
        <v>0.1212749416947396</v>
      </c>
      <c r="AY2025">
        <v>0.10183985488468519</v>
      </c>
      <c r="AZ2025">
        <v>5.9600932884166881E-2</v>
      </c>
      <c r="BA2025">
        <v>7.2557657424203162E-3</v>
      </c>
      <c r="BB2025">
        <v>2.7856957761078001E-2</v>
      </c>
      <c r="BC2025">
        <v>0</v>
      </c>
      <c r="BD2025">
        <v>0.66455040165846069</v>
      </c>
      <c r="BE2025">
        <v>0.33532003109613889</v>
      </c>
      <c r="BF2025">
        <v>1.2956724540036279E-4</v>
      </c>
      <c r="BG2025">
        <v>0.70355014252396997</v>
      </c>
      <c r="BH2025">
        <v>0.21300855143819639</v>
      </c>
      <c r="BI2025">
        <v>8.3441306037833632E-2</v>
      </c>
      <c r="BJ2025">
        <v>0</v>
      </c>
      <c r="BK2025">
        <v>0.15949727908784661</v>
      </c>
      <c r="BL2025">
        <v>0.65496242549883388</v>
      </c>
      <c r="BM2025">
        <v>3.887017362010883E-4</v>
      </c>
      <c r="BN2025">
        <v>0.18515159367711839</v>
      </c>
      <c r="BO2025">
        <v>5.5973050012956722E-2</v>
      </c>
      <c r="BP2025">
        <v>0.93871469292562837</v>
      </c>
      <c r="BQ2025">
        <v>4.9235553252137861E-3</v>
      </c>
      <c r="BR2025">
        <v>0</v>
      </c>
      <c r="BS2025">
        <v>3.887017362010883E-4</v>
      </c>
      <c r="BT2025">
        <v>0.1280124384555584</v>
      </c>
      <c r="BU2025">
        <v>0.87185799429904121</v>
      </c>
      <c r="BV2025">
        <v>1.2956724540036279E-4</v>
      </c>
      <c r="BW2025">
        <v>1</v>
      </c>
      <c r="BX2025" t="s">
        <v>3331</v>
      </c>
      <c r="BY2025">
        <v>101599</v>
      </c>
      <c r="BZ2025">
        <v>7.5965314619238375E-2</v>
      </c>
      <c r="CA2025">
        <v>0</v>
      </c>
    </row>
    <row r="2026" spans="1:79" customFormat="1" x14ac:dyDescent="0.25">
      <c r="A2026" t="s">
        <v>3335</v>
      </c>
      <c r="B2026" t="s">
        <v>42</v>
      </c>
      <c r="C2026" t="s">
        <v>43</v>
      </c>
      <c r="D2026" t="s">
        <v>953</v>
      </c>
      <c r="E2026">
        <v>2023</v>
      </c>
      <c r="F2026">
        <v>11120</v>
      </c>
      <c r="G2026">
        <v>1015</v>
      </c>
      <c r="H2026">
        <v>2</v>
      </c>
      <c r="I2026">
        <v>916</v>
      </c>
      <c r="J2026">
        <v>1410</v>
      </c>
      <c r="K2026">
        <v>1613</v>
      </c>
      <c r="L2026">
        <v>1381</v>
      </c>
      <c r="M2026">
        <v>1249</v>
      </c>
      <c r="N2026">
        <v>1439</v>
      </c>
      <c r="O2026">
        <v>1468</v>
      </c>
      <c r="P2026">
        <v>1255</v>
      </c>
      <c r="Q2026">
        <v>757</v>
      </c>
      <c r="R2026">
        <v>576</v>
      </c>
      <c r="S2026">
        <v>73</v>
      </c>
      <c r="T2026">
        <v>0</v>
      </c>
      <c r="U2026">
        <v>11070</v>
      </c>
      <c r="V2026">
        <v>1067</v>
      </c>
      <c r="W2026">
        <v>0</v>
      </c>
      <c r="X2026">
        <v>8045</v>
      </c>
      <c r="Y2026">
        <v>2624</v>
      </c>
      <c r="Z2026">
        <v>1468</v>
      </c>
      <c r="AA2026">
        <v>0</v>
      </c>
      <c r="AB2026">
        <v>773</v>
      </c>
      <c r="AC2026">
        <v>5207</v>
      </c>
      <c r="AD2026">
        <v>7</v>
      </c>
      <c r="AE2026">
        <v>6150</v>
      </c>
      <c r="AF2026">
        <v>1479</v>
      </c>
      <c r="AG2026">
        <v>8845</v>
      </c>
      <c r="AH2026">
        <v>1746</v>
      </c>
      <c r="AI2026" t="s">
        <v>74</v>
      </c>
      <c r="AJ2026">
        <v>67</v>
      </c>
      <c r="AK2026">
        <v>713</v>
      </c>
      <c r="AL2026">
        <v>11411</v>
      </c>
      <c r="AM2026">
        <v>13</v>
      </c>
      <c r="AN2026">
        <v>12137</v>
      </c>
      <c r="AO2026">
        <v>0.91620664085029246</v>
      </c>
      <c r="AP2026">
        <v>8.3628573782648097E-2</v>
      </c>
      <c r="AQ2026">
        <v>1.6478536705940509E-4</v>
      </c>
      <c r="AR2026">
        <v>7.5471698113207544E-2</v>
      </c>
      <c r="AS2026">
        <v>0.1161736837768806</v>
      </c>
      <c r="AT2026">
        <v>0.13289939853341021</v>
      </c>
      <c r="AU2026">
        <v>0.11378429595451919</v>
      </c>
      <c r="AV2026">
        <v>0.10290846172859849</v>
      </c>
      <c r="AW2026">
        <v>0.118563071599242</v>
      </c>
      <c r="AX2026">
        <v>0.1209524594216034</v>
      </c>
      <c r="AY2026">
        <v>0.1034028178297767</v>
      </c>
      <c r="AZ2026">
        <v>6.2371261431984841E-2</v>
      </c>
      <c r="BA2026">
        <v>6.0146658976682867E-3</v>
      </c>
      <c r="BB2026">
        <v>4.7458185713108683E-2</v>
      </c>
      <c r="BC2026">
        <v>0</v>
      </c>
      <c r="BD2026">
        <v>0.91208700667380738</v>
      </c>
      <c r="BE2026">
        <v>8.7912993326192637E-2</v>
      </c>
      <c r="BF2026">
        <v>0</v>
      </c>
      <c r="BG2026">
        <v>0.66284913899645714</v>
      </c>
      <c r="BH2026">
        <v>0.21619840158193951</v>
      </c>
      <c r="BI2026">
        <v>0.1209524594216034</v>
      </c>
      <c r="BJ2026">
        <v>0</v>
      </c>
      <c r="BK2026">
        <v>6.3689544368460083E-2</v>
      </c>
      <c r="BL2026">
        <v>0.42901870313916118</v>
      </c>
      <c r="BM2026">
        <v>5.7674878470791798E-4</v>
      </c>
      <c r="BN2026">
        <v>0.50671500370767075</v>
      </c>
      <c r="BO2026">
        <v>0.1218587789404301</v>
      </c>
      <c r="BP2026">
        <v>0.72876328582021921</v>
      </c>
      <c r="BQ2026">
        <v>0.14385762544286071</v>
      </c>
      <c r="BR2026">
        <v>0</v>
      </c>
      <c r="BS2026">
        <v>5.520309796490072E-3</v>
      </c>
      <c r="BT2026">
        <v>5.8745983356677918E-2</v>
      </c>
      <c r="BU2026">
        <v>0.94018291175743596</v>
      </c>
      <c r="BV2026">
        <v>1.0711048858861329E-3</v>
      </c>
      <c r="BW2026">
        <v>1</v>
      </c>
      <c r="BX2026" t="s">
        <v>3331</v>
      </c>
      <c r="BY2026">
        <v>101599</v>
      </c>
      <c r="BZ2026">
        <v>0.1194598372031221</v>
      </c>
      <c r="CA2026">
        <v>0</v>
      </c>
    </row>
    <row r="2027" spans="1:79" customFormat="1" x14ac:dyDescent="0.25">
      <c r="A2027" t="s">
        <v>3336</v>
      </c>
      <c r="B2027" t="s">
        <v>42</v>
      </c>
      <c r="C2027" t="s">
        <v>43</v>
      </c>
      <c r="D2027" t="s">
        <v>961</v>
      </c>
      <c r="E2027">
        <v>2023</v>
      </c>
      <c r="F2027">
        <v>13</v>
      </c>
      <c r="G2027">
        <v>1</v>
      </c>
      <c r="H2027">
        <v>0</v>
      </c>
      <c r="I2027">
        <v>3</v>
      </c>
      <c r="J2027">
        <v>3</v>
      </c>
      <c r="K2027">
        <v>3</v>
      </c>
      <c r="L2027">
        <v>0</v>
      </c>
      <c r="M2027">
        <v>2</v>
      </c>
      <c r="N2027">
        <v>0</v>
      </c>
      <c r="O2027">
        <v>0</v>
      </c>
      <c r="P2027">
        <v>0</v>
      </c>
      <c r="Q2027">
        <v>0</v>
      </c>
      <c r="R2027">
        <v>0</v>
      </c>
      <c r="S2027">
        <v>3</v>
      </c>
      <c r="T2027">
        <v>0</v>
      </c>
      <c r="U2027">
        <v>13</v>
      </c>
      <c r="V2027">
        <v>1</v>
      </c>
      <c r="W2027">
        <v>0</v>
      </c>
      <c r="X2027">
        <v>10</v>
      </c>
      <c r="Y2027">
        <v>3</v>
      </c>
      <c r="Z2027">
        <v>1</v>
      </c>
      <c r="AA2027">
        <v>0</v>
      </c>
      <c r="AB2027">
        <v>2</v>
      </c>
      <c r="AC2027">
        <v>11</v>
      </c>
      <c r="AD2027">
        <v>0</v>
      </c>
      <c r="AE2027">
        <v>1</v>
      </c>
      <c r="AF2027">
        <v>1</v>
      </c>
      <c r="AG2027">
        <v>13</v>
      </c>
      <c r="AH2027">
        <v>0</v>
      </c>
      <c r="AI2027" t="s">
        <v>74</v>
      </c>
      <c r="AJ2027">
        <v>0</v>
      </c>
      <c r="AK2027">
        <v>0</v>
      </c>
      <c r="AL2027">
        <v>14</v>
      </c>
      <c r="AM2027">
        <v>0</v>
      </c>
      <c r="AN2027">
        <v>14</v>
      </c>
      <c r="AO2027">
        <v>0.9285714285714286</v>
      </c>
      <c r="AP2027">
        <v>7.1428571428571425E-2</v>
      </c>
      <c r="AQ2027">
        <v>0</v>
      </c>
      <c r="AR2027">
        <v>0.2142857142857143</v>
      </c>
      <c r="AS2027">
        <v>0.2142857142857143</v>
      </c>
      <c r="AT2027">
        <v>0.2142857142857143</v>
      </c>
      <c r="AU2027">
        <v>0</v>
      </c>
      <c r="AV2027">
        <v>0.14285714285714279</v>
      </c>
      <c r="AW2027">
        <v>0</v>
      </c>
      <c r="AX2027">
        <v>0</v>
      </c>
      <c r="AY2027">
        <v>0</v>
      </c>
      <c r="AZ2027">
        <v>0</v>
      </c>
      <c r="BA2027">
        <v>0.2142857142857143</v>
      </c>
      <c r="BB2027">
        <v>0</v>
      </c>
      <c r="BC2027">
        <v>0</v>
      </c>
      <c r="BD2027">
        <v>0.9285714285714286</v>
      </c>
      <c r="BE2027">
        <v>7.1428571428571425E-2</v>
      </c>
      <c r="BF2027">
        <v>0</v>
      </c>
      <c r="BG2027">
        <v>0.7142857142857143</v>
      </c>
      <c r="BH2027">
        <v>0.2142857142857143</v>
      </c>
      <c r="BI2027">
        <v>7.1428571428571425E-2</v>
      </c>
      <c r="BJ2027">
        <v>0</v>
      </c>
      <c r="BK2027">
        <v>0.14285714285714279</v>
      </c>
      <c r="BL2027">
        <v>0.7857142857142857</v>
      </c>
      <c r="BM2027">
        <v>0</v>
      </c>
      <c r="BN2027">
        <v>7.1428571428571425E-2</v>
      </c>
      <c r="BO2027">
        <v>7.1428571428571425E-2</v>
      </c>
      <c r="BP2027">
        <v>0.9285714285714286</v>
      </c>
      <c r="BQ2027">
        <v>0</v>
      </c>
      <c r="BR2027">
        <v>0</v>
      </c>
      <c r="BS2027">
        <v>0</v>
      </c>
      <c r="BT2027">
        <v>0</v>
      </c>
      <c r="BU2027">
        <v>1</v>
      </c>
      <c r="BV2027">
        <v>0</v>
      </c>
      <c r="BW2027">
        <v>1</v>
      </c>
      <c r="BX2027" t="s">
        <v>3331</v>
      </c>
      <c r="BY2027">
        <v>101599</v>
      </c>
      <c r="BZ2027">
        <v>1.377966318566128E-4</v>
      </c>
      <c r="CA2027">
        <v>0</v>
      </c>
    </row>
    <row r="2028" spans="1:79" customFormat="1" x14ac:dyDescent="0.25">
      <c r="A2028" t="s">
        <v>3337</v>
      </c>
      <c r="B2028" t="s">
        <v>42</v>
      </c>
      <c r="C2028" t="s">
        <v>187</v>
      </c>
      <c r="D2028" t="s">
        <v>44</v>
      </c>
      <c r="E2028">
        <v>2023</v>
      </c>
      <c r="F2028">
        <v>1751</v>
      </c>
      <c r="G2028">
        <v>118</v>
      </c>
      <c r="H2028">
        <v>0</v>
      </c>
      <c r="I2028">
        <v>253</v>
      </c>
      <c r="J2028">
        <v>281</v>
      </c>
      <c r="K2028">
        <v>281</v>
      </c>
      <c r="L2028">
        <v>205</v>
      </c>
      <c r="M2028">
        <v>155</v>
      </c>
      <c r="N2028">
        <v>176</v>
      </c>
      <c r="O2028">
        <v>193</v>
      </c>
      <c r="P2028">
        <v>165</v>
      </c>
      <c r="Q2028">
        <v>73</v>
      </c>
      <c r="R2028">
        <v>30</v>
      </c>
      <c r="S2028">
        <v>57</v>
      </c>
      <c r="T2028">
        <v>0</v>
      </c>
      <c r="U2028">
        <v>1768</v>
      </c>
      <c r="V2028">
        <v>101</v>
      </c>
      <c r="W2028">
        <v>0</v>
      </c>
      <c r="X2028">
        <v>954</v>
      </c>
      <c r="Y2028">
        <v>668</v>
      </c>
      <c r="Z2028">
        <v>225</v>
      </c>
      <c r="AA2028">
        <v>22</v>
      </c>
      <c r="AB2028">
        <v>128</v>
      </c>
      <c r="AC2028">
        <v>1354</v>
      </c>
      <c r="AD2028">
        <v>32</v>
      </c>
      <c r="AE2028">
        <v>355</v>
      </c>
      <c r="AF2028">
        <v>177</v>
      </c>
      <c r="AG2028">
        <v>1596</v>
      </c>
      <c r="AH2028">
        <v>59</v>
      </c>
      <c r="AI2028">
        <v>4</v>
      </c>
      <c r="AJ2028">
        <v>33</v>
      </c>
      <c r="AK2028">
        <v>320</v>
      </c>
      <c r="AL2028">
        <v>1512</v>
      </c>
      <c r="AM2028">
        <v>37</v>
      </c>
      <c r="AN2028">
        <v>1869</v>
      </c>
      <c r="AO2028">
        <v>0.93686463349384697</v>
      </c>
      <c r="AP2028">
        <v>6.3135366506153021E-2</v>
      </c>
      <c r="AQ2028">
        <v>0</v>
      </c>
      <c r="AR2028">
        <v>0.13536650615302301</v>
      </c>
      <c r="AS2028">
        <v>0.15034777956126269</v>
      </c>
      <c r="AT2028">
        <v>0.15034777956126269</v>
      </c>
      <c r="AU2028">
        <v>0.10968432316746921</v>
      </c>
      <c r="AV2028">
        <v>8.2932049224184054E-2</v>
      </c>
      <c r="AW2028">
        <v>9.4168004280363829E-2</v>
      </c>
      <c r="AX2028">
        <v>0.1032637774210808</v>
      </c>
      <c r="AY2028">
        <v>8.8282504012841087E-2</v>
      </c>
      <c r="AZ2028">
        <v>3.9058319957196358E-2</v>
      </c>
      <c r="BA2028">
        <v>3.04975922953451E-2</v>
      </c>
      <c r="BB2028">
        <v>1.605136436597111E-2</v>
      </c>
      <c r="BC2028">
        <v>0</v>
      </c>
      <c r="BD2028">
        <v>0.94596040663456393</v>
      </c>
      <c r="BE2028">
        <v>5.403959336543606E-2</v>
      </c>
      <c r="BF2028">
        <v>0</v>
      </c>
      <c r="BG2028">
        <v>0.5104333868378812</v>
      </c>
      <c r="BH2028">
        <v>0.35741037988229002</v>
      </c>
      <c r="BI2028">
        <v>0.1203852327447833</v>
      </c>
      <c r="BJ2028">
        <v>1.177100053504548E-2</v>
      </c>
      <c r="BK2028">
        <v>6.8485821294810054E-2</v>
      </c>
      <c r="BL2028">
        <v>0.72445157838416263</v>
      </c>
      <c r="BM2028">
        <v>1.712145532370251E-2</v>
      </c>
      <c r="BN2028">
        <v>0.18994114499732481</v>
      </c>
      <c r="BO2028">
        <v>9.4703049759229538E-2</v>
      </c>
      <c r="BP2028">
        <v>0.8539325842696629</v>
      </c>
      <c r="BQ2028">
        <v>3.156768325307651E-2</v>
      </c>
      <c r="BR2028">
        <v>2.1401819154628142E-3</v>
      </c>
      <c r="BS2028">
        <v>1.7656500802568219E-2</v>
      </c>
      <c r="BT2028">
        <v>0.17121455323702511</v>
      </c>
      <c r="BU2028">
        <v>0.8089887640449438</v>
      </c>
      <c r="BV2028">
        <v>1.979668271803103E-2</v>
      </c>
      <c r="BW2028">
        <v>1</v>
      </c>
      <c r="BX2028" t="s">
        <v>3338</v>
      </c>
      <c r="BY2028">
        <v>1869</v>
      </c>
      <c r="BZ2028">
        <v>1</v>
      </c>
      <c r="CA2028">
        <v>0</v>
      </c>
    </row>
    <row r="2029" spans="1:79" customFormat="1" x14ac:dyDescent="0.25">
      <c r="A2029" t="s">
        <v>3339</v>
      </c>
      <c r="B2029" t="s">
        <v>42</v>
      </c>
      <c r="C2029" t="s">
        <v>187</v>
      </c>
      <c r="D2029" t="s">
        <v>947</v>
      </c>
      <c r="E2029">
        <v>2023</v>
      </c>
      <c r="F2029">
        <v>269</v>
      </c>
      <c r="G2029">
        <v>8</v>
      </c>
      <c r="H2029">
        <v>0</v>
      </c>
      <c r="I2029">
        <v>18</v>
      </c>
      <c r="J2029">
        <v>41</v>
      </c>
      <c r="K2029">
        <v>51</v>
      </c>
      <c r="L2029">
        <v>35</v>
      </c>
      <c r="M2029">
        <v>24</v>
      </c>
      <c r="N2029">
        <v>40</v>
      </c>
      <c r="O2029">
        <v>25</v>
      </c>
      <c r="P2029">
        <v>25</v>
      </c>
      <c r="Q2029">
        <v>11</v>
      </c>
      <c r="R2029">
        <v>4</v>
      </c>
      <c r="S2029">
        <v>3</v>
      </c>
      <c r="T2029">
        <v>0</v>
      </c>
      <c r="U2029">
        <v>269</v>
      </c>
      <c r="V2029">
        <v>8</v>
      </c>
      <c r="W2029">
        <v>0</v>
      </c>
      <c r="X2029">
        <v>139</v>
      </c>
      <c r="Y2029">
        <v>96</v>
      </c>
      <c r="Z2029">
        <v>42</v>
      </c>
      <c r="AA2029">
        <v>0</v>
      </c>
      <c r="AB2029">
        <v>21</v>
      </c>
      <c r="AC2029">
        <v>219</v>
      </c>
      <c r="AD2029">
        <v>1</v>
      </c>
      <c r="AE2029">
        <v>36</v>
      </c>
      <c r="AF2029">
        <v>11</v>
      </c>
      <c r="AG2029">
        <v>257</v>
      </c>
      <c r="AH2029">
        <v>8</v>
      </c>
      <c r="AI2029">
        <v>0</v>
      </c>
      <c r="AJ2029">
        <v>1</v>
      </c>
      <c r="AK2029">
        <v>60</v>
      </c>
      <c r="AL2029">
        <v>212</v>
      </c>
      <c r="AM2029">
        <v>5</v>
      </c>
      <c r="AN2029">
        <v>277</v>
      </c>
      <c r="AO2029">
        <v>0.97111913357400725</v>
      </c>
      <c r="AP2029">
        <v>2.8880866425992781E-2</v>
      </c>
      <c r="AQ2029">
        <v>0</v>
      </c>
      <c r="AR2029">
        <v>6.4981949458483748E-2</v>
      </c>
      <c r="AS2029">
        <v>0.14801444043321299</v>
      </c>
      <c r="AT2029">
        <v>0.18411552346570401</v>
      </c>
      <c r="AU2029">
        <v>0.1263537906137184</v>
      </c>
      <c r="AV2029">
        <v>8.6642599277978335E-2</v>
      </c>
      <c r="AW2029">
        <v>0.1444043321299639</v>
      </c>
      <c r="AX2029">
        <v>9.0252707581227443E-2</v>
      </c>
      <c r="AY2029">
        <v>9.0252707581227443E-2</v>
      </c>
      <c r="AZ2029">
        <v>3.9711191335740068E-2</v>
      </c>
      <c r="BA2029">
        <v>1.083032490974729E-2</v>
      </c>
      <c r="BB2029">
        <v>1.444043321299639E-2</v>
      </c>
      <c r="BC2029">
        <v>0</v>
      </c>
      <c r="BD2029">
        <v>0.97111913357400725</v>
      </c>
      <c r="BE2029">
        <v>2.8880866425992781E-2</v>
      </c>
      <c r="BF2029">
        <v>0</v>
      </c>
      <c r="BG2029">
        <v>0.50180505415162457</v>
      </c>
      <c r="BH2029">
        <v>0.34657039711191329</v>
      </c>
      <c r="BI2029">
        <v>0.15162454873646211</v>
      </c>
      <c r="BJ2029">
        <v>0</v>
      </c>
      <c r="BK2029">
        <v>7.5812274368231042E-2</v>
      </c>
      <c r="BL2029">
        <v>0.79061371841155237</v>
      </c>
      <c r="BM2029">
        <v>3.610108303249098E-3</v>
      </c>
      <c r="BN2029">
        <v>0.1299638989169675</v>
      </c>
      <c r="BO2029">
        <v>3.9711191335740068E-2</v>
      </c>
      <c r="BP2029">
        <v>0.92779783393501802</v>
      </c>
      <c r="BQ2029">
        <v>2.8880866425992781E-2</v>
      </c>
      <c r="BR2029">
        <v>0</v>
      </c>
      <c r="BS2029">
        <v>3.610108303249098E-3</v>
      </c>
      <c r="BT2029">
        <v>0.21660649819494579</v>
      </c>
      <c r="BU2029">
        <v>0.76534296028880866</v>
      </c>
      <c r="BV2029">
        <v>1.8050541516245491E-2</v>
      </c>
      <c r="BW2029">
        <v>1</v>
      </c>
      <c r="BX2029" t="s">
        <v>3338</v>
      </c>
      <c r="BY2029">
        <v>1869</v>
      </c>
      <c r="BZ2029">
        <v>0.14820759764579991</v>
      </c>
      <c r="CA2029">
        <v>0</v>
      </c>
    </row>
    <row r="2030" spans="1:79" customFormat="1" x14ac:dyDescent="0.25">
      <c r="A2030" t="s">
        <v>3340</v>
      </c>
      <c r="B2030" t="s">
        <v>42</v>
      </c>
      <c r="C2030" t="s">
        <v>187</v>
      </c>
      <c r="D2030" t="s">
        <v>949</v>
      </c>
      <c r="E2030">
        <v>2023</v>
      </c>
      <c r="F2030">
        <v>937</v>
      </c>
      <c r="G2030">
        <v>61</v>
      </c>
      <c r="H2030">
        <v>0</v>
      </c>
      <c r="I2030">
        <v>199</v>
      </c>
      <c r="J2030">
        <v>166</v>
      </c>
      <c r="K2030">
        <v>135</v>
      </c>
      <c r="L2030">
        <v>105</v>
      </c>
      <c r="M2030">
        <v>74</v>
      </c>
      <c r="N2030">
        <v>72</v>
      </c>
      <c r="O2030">
        <v>103</v>
      </c>
      <c r="P2030">
        <v>63</v>
      </c>
      <c r="Q2030">
        <v>26</v>
      </c>
      <c r="R2030">
        <v>8</v>
      </c>
      <c r="S2030">
        <v>47</v>
      </c>
      <c r="T2030">
        <v>0</v>
      </c>
      <c r="U2030">
        <v>969</v>
      </c>
      <c r="V2030">
        <v>29</v>
      </c>
      <c r="W2030">
        <v>0</v>
      </c>
      <c r="X2030">
        <v>517</v>
      </c>
      <c r="Y2030">
        <v>358</v>
      </c>
      <c r="Z2030">
        <v>114</v>
      </c>
      <c r="AA2030">
        <v>9</v>
      </c>
      <c r="AB2030">
        <v>49</v>
      </c>
      <c r="AC2030">
        <v>877</v>
      </c>
      <c r="AD2030">
        <v>1</v>
      </c>
      <c r="AE2030">
        <v>71</v>
      </c>
      <c r="AF2030">
        <v>33</v>
      </c>
      <c r="AG2030">
        <v>960</v>
      </c>
      <c r="AH2030">
        <v>4</v>
      </c>
      <c r="AI2030">
        <v>0</v>
      </c>
      <c r="AJ2030">
        <v>1</v>
      </c>
      <c r="AK2030">
        <v>164</v>
      </c>
      <c r="AL2030">
        <v>821</v>
      </c>
      <c r="AM2030">
        <v>13</v>
      </c>
      <c r="AN2030">
        <v>998</v>
      </c>
      <c r="AO2030">
        <v>0.93887775551102204</v>
      </c>
      <c r="AP2030">
        <v>6.1122244488977948E-2</v>
      </c>
      <c r="AQ2030">
        <v>0</v>
      </c>
      <c r="AR2030">
        <v>0.19939879759519041</v>
      </c>
      <c r="AS2030">
        <v>0.16633266533066129</v>
      </c>
      <c r="AT2030">
        <v>0.1352705410821643</v>
      </c>
      <c r="AU2030">
        <v>0.1052104208416834</v>
      </c>
      <c r="AV2030">
        <v>7.4148296593186377E-2</v>
      </c>
      <c r="AW2030">
        <v>7.2144288577154311E-2</v>
      </c>
      <c r="AX2030">
        <v>0.10320641282565129</v>
      </c>
      <c r="AY2030">
        <v>6.3126252505010014E-2</v>
      </c>
      <c r="AZ2030">
        <v>2.6052104208416828E-2</v>
      </c>
      <c r="BA2030">
        <v>4.7094188376753512E-2</v>
      </c>
      <c r="BB2030">
        <v>8.0160320641282558E-3</v>
      </c>
      <c r="BC2030">
        <v>0</v>
      </c>
      <c r="BD2030">
        <v>0.9709418837675351</v>
      </c>
      <c r="BE2030">
        <v>2.9058116232464931E-2</v>
      </c>
      <c r="BF2030">
        <v>0</v>
      </c>
      <c r="BG2030">
        <v>0.5180360721442886</v>
      </c>
      <c r="BH2030">
        <v>0.3587174348697395</v>
      </c>
      <c r="BI2030">
        <v>0.1142284569138277</v>
      </c>
      <c r="BJ2030">
        <v>9.0180360721442889E-3</v>
      </c>
      <c r="BK2030">
        <v>4.9098196392785572E-2</v>
      </c>
      <c r="BL2030">
        <v>0.87875751503006017</v>
      </c>
      <c r="BM2030">
        <v>1.002004008016032E-3</v>
      </c>
      <c r="BN2030">
        <v>7.1142284569138278E-2</v>
      </c>
      <c r="BO2030">
        <v>3.3066132264529063E-2</v>
      </c>
      <c r="BP2030">
        <v>0.96192384769539074</v>
      </c>
      <c r="BQ2030">
        <v>4.0080160320641279E-3</v>
      </c>
      <c r="BR2030">
        <v>0</v>
      </c>
      <c r="BS2030">
        <v>1.002004008016032E-3</v>
      </c>
      <c r="BT2030">
        <v>0.16432865731462931</v>
      </c>
      <c r="BU2030">
        <v>0.82264529058116231</v>
      </c>
      <c r="BV2030">
        <v>1.3026052104208419E-2</v>
      </c>
      <c r="BW2030">
        <v>1</v>
      </c>
      <c r="BX2030" t="s">
        <v>3338</v>
      </c>
      <c r="BY2030">
        <v>1869</v>
      </c>
      <c r="BZ2030">
        <v>0.53397538790797217</v>
      </c>
      <c r="CA2030">
        <v>0</v>
      </c>
    </row>
    <row r="2031" spans="1:79" customFormat="1" x14ac:dyDescent="0.25">
      <c r="A2031" t="s">
        <v>3341</v>
      </c>
      <c r="B2031" t="s">
        <v>42</v>
      </c>
      <c r="C2031" t="s">
        <v>187</v>
      </c>
      <c r="D2031" t="s">
        <v>951</v>
      </c>
      <c r="E2031">
        <v>2023</v>
      </c>
      <c r="F2031">
        <v>178</v>
      </c>
      <c r="G2031">
        <v>29</v>
      </c>
      <c r="H2031">
        <v>0</v>
      </c>
      <c r="I2031">
        <v>14</v>
      </c>
      <c r="J2031">
        <v>28</v>
      </c>
      <c r="K2031">
        <v>39</v>
      </c>
      <c r="L2031">
        <v>15</v>
      </c>
      <c r="M2031">
        <v>14</v>
      </c>
      <c r="N2031">
        <v>19</v>
      </c>
      <c r="O2031">
        <v>25</v>
      </c>
      <c r="P2031">
        <v>28</v>
      </c>
      <c r="Q2031">
        <v>13</v>
      </c>
      <c r="R2031">
        <v>11</v>
      </c>
      <c r="S2031">
        <v>1</v>
      </c>
      <c r="T2031">
        <v>0</v>
      </c>
      <c r="U2031">
        <v>160</v>
      </c>
      <c r="V2031">
        <v>47</v>
      </c>
      <c r="W2031">
        <v>0</v>
      </c>
      <c r="X2031">
        <v>89</v>
      </c>
      <c r="Y2031">
        <v>91</v>
      </c>
      <c r="Z2031">
        <v>26</v>
      </c>
      <c r="AA2031">
        <v>1</v>
      </c>
      <c r="AB2031">
        <v>39</v>
      </c>
      <c r="AC2031">
        <v>144</v>
      </c>
      <c r="AD2031">
        <v>0</v>
      </c>
      <c r="AE2031">
        <v>24</v>
      </c>
      <c r="AF2031">
        <v>4</v>
      </c>
      <c r="AG2031">
        <v>203</v>
      </c>
      <c r="AH2031">
        <v>0</v>
      </c>
      <c r="AI2031">
        <v>0</v>
      </c>
      <c r="AJ2031">
        <v>0</v>
      </c>
      <c r="AK2031">
        <v>68</v>
      </c>
      <c r="AL2031">
        <v>137</v>
      </c>
      <c r="AM2031">
        <v>2</v>
      </c>
      <c r="AN2031">
        <v>207</v>
      </c>
      <c r="AO2031">
        <v>0.85990338164251212</v>
      </c>
      <c r="AP2031">
        <v>0.14009661835748791</v>
      </c>
      <c r="AQ2031">
        <v>0</v>
      </c>
      <c r="AR2031">
        <v>6.7632850241545889E-2</v>
      </c>
      <c r="AS2031">
        <v>0.13526570048309181</v>
      </c>
      <c r="AT2031">
        <v>0.18840579710144931</v>
      </c>
      <c r="AU2031">
        <v>7.2463768115942032E-2</v>
      </c>
      <c r="AV2031">
        <v>6.7632850241545889E-2</v>
      </c>
      <c r="AW2031">
        <v>9.1787439613526575E-2</v>
      </c>
      <c r="AX2031">
        <v>0.1207729468599034</v>
      </c>
      <c r="AY2031">
        <v>0.13526570048309181</v>
      </c>
      <c r="AZ2031">
        <v>6.280193236714976E-2</v>
      </c>
      <c r="BA2031">
        <v>4.830917874396135E-3</v>
      </c>
      <c r="BB2031">
        <v>5.3140096618357488E-2</v>
      </c>
      <c r="BC2031">
        <v>0</v>
      </c>
      <c r="BD2031">
        <v>0.77294685990338163</v>
      </c>
      <c r="BE2031">
        <v>0.22705314009661839</v>
      </c>
      <c r="BF2031">
        <v>0</v>
      </c>
      <c r="BG2031">
        <v>0.42995169082125612</v>
      </c>
      <c r="BH2031">
        <v>0.43961352657004832</v>
      </c>
      <c r="BI2031">
        <v>0.12560386473429949</v>
      </c>
      <c r="BJ2031">
        <v>4.830917874396135E-3</v>
      </c>
      <c r="BK2031">
        <v>0.18840579710144931</v>
      </c>
      <c r="BL2031">
        <v>0.69565217391304346</v>
      </c>
      <c r="BM2031">
        <v>0</v>
      </c>
      <c r="BN2031">
        <v>0.11594202898550721</v>
      </c>
      <c r="BO2031">
        <v>1.932367149758454E-2</v>
      </c>
      <c r="BP2031">
        <v>0.98067632850241548</v>
      </c>
      <c r="BQ2031">
        <v>0</v>
      </c>
      <c r="BR2031">
        <v>0</v>
      </c>
      <c r="BS2031">
        <v>0</v>
      </c>
      <c r="BT2031">
        <v>0.32850241545893721</v>
      </c>
      <c r="BU2031">
        <v>0.66183574879227058</v>
      </c>
      <c r="BV2031">
        <v>9.6618357487922701E-3</v>
      </c>
      <c r="BW2031">
        <v>1</v>
      </c>
      <c r="BX2031" t="s">
        <v>3338</v>
      </c>
      <c r="BY2031">
        <v>1869</v>
      </c>
      <c r="BZ2031">
        <v>0.1107544141252006</v>
      </c>
      <c r="CA2031">
        <v>0</v>
      </c>
    </row>
    <row r="2032" spans="1:79" customFormat="1" x14ac:dyDescent="0.25">
      <c r="A2032" t="s">
        <v>3342</v>
      </c>
      <c r="B2032" t="s">
        <v>42</v>
      </c>
      <c r="C2032" t="s">
        <v>187</v>
      </c>
      <c r="D2032" t="s">
        <v>953</v>
      </c>
      <c r="E2032">
        <v>2023</v>
      </c>
      <c r="F2032">
        <v>349</v>
      </c>
      <c r="G2032">
        <v>16</v>
      </c>
      <c r="H2032">
        <v>0</v>
      </c>
      <c r="I2032">
        <v>19</v>
      </c>
      <c r="J2032">
        <v>43</v>
      </c>
      <c r="K2032">
        <v>51</v>
      </c>
      <c r="L2032">
        <v>48</v>
      </c>
      <c r="M2032">
        <v>41</v>
      </c>
      <c r="N2032">
        <v>45</v>
      </c>
      <c r="O2032">
        <v>39</v>
      </c>
      <c r="P2032">
        <v>47</v>
      </c>
      <c r="Q2032">
        <v>22</v>
      </c>
      <c r="R2032">
        <v>7</v>
      </c>
      <c r="S2032">
        <v>3</v>
      </c>
      <c r="T2032">
        <v>0</v>
      </c>
      <c r="U2032">
        <v>356</v>
      </c>
      <c r="V2032">
        <v>9</v>
      </c>
      <c r="W2032">
        <v>0</v>
      </c>
      <c r="X2032">
        <v>207</v>
      </c>
      <c r="Y2032">
        <v>115</v>
      </c>
      <c r="Z2032">
        <v>43</v>
      </c>
      <c r="AA2032">
        <v>0</v>
      </c>
      <c r="AB2032">
        <v>19</v>
      </c>
      <c r="AC2032">
        <v>114</v>
      </c>
      <c r="AD2032">
        <v>9</v>
      </c>
      <c r="AE2032">
        <v>223</v>
      </c>
      <c r="AF2032">
        <v>129</v>
      </c>
      <c r="AG2032">
        <v>174</v>
      </c>
      <c r="AH2032">
        <v>47</v>
      </c>
      <c r="AI2032">
        <v>4</v>
      </c>
      <c r="AJ2032">
        <v>11</v>
      </c>
      <c r="AK2032">
        <v>22</v>
      </c>
      <c r="AL2032">
        <v>327</v>
      </c>
      <c r="AM2032">
        <v>16</v>
      </c>
      <c r="AN2032">
        <v>365</v>
      </c>
      <c r="AO2032">
        <v>0.95616438356164379</v>
      </c>
      <c r="AP2032">
        <v>4.3835616438356158E-2</v>
      </c>
      <c r="AQ2032">
        <v>0</v>
      </c>
      <c r="AR2032">
        <v>5.2054794520547953E-2</v>
      </c>
      <c r="AS2032">
        <v>0.11780821917808219</v>
      </c>
      <c r="AT2032">
        <v>0.13972602739726031</v>
      </c>
      <c r="AU2032">
        <v>0.13150684931506851</v>
      </c>
      <c r="AV2032">
        <v>0.1123287671232877</v>
      </c>
      <c r="AW2032">
        <v>0.12328767123287671</v>
      </c>
      <c r="AX2032">
        <v>0.1068493150684932</v>
      </c>
      <c r="AY2032">
        <v>0.1287671232876712</v>
      </c>
      <c r="AZ2032">
        <v>6.0273972602739728E-2</v>
      </c>
      <c r="BA2032">
        <v>8.21917808219178E-3</v>
      </c>
      <c r="BB2032">
        <v>1.9178082191780819E-2</v>
      </c>
      <c r="BC2032">
        <v>0</v>
      </c>
      <c r="BD2032">
        <v>0.97534246575342465</v>
      </c>
      <c r="BE2032">
        <v>2.4657534246575338E-2</v>
      </c>
      <c r="BF2032">
        <v>0</v>
      </c>
      <c r="BG2032">
        <v>0.56712328767123288</v>
      </c>
      <c r="BH2032">
        <v>0.31506849315068491</v>
      </c>
      <c r="BI2032">
        <v>0.11780821917808219</v>
      </c>
      <c r="BJ2032">
        <v>0</v>
      </c>
      <c r="BK2032">
        <v>5.2054794520547953E-2</v>
      </c>
      <c r="BL2032">
        <v>0.31232876712328772</v>
      </c>
      <c r="BM2032">
        <v>2.4657534246575338E-2</v>
      </c>
      <c r="BN2032">
        <v>0.61095890410958908</v>
      </c>
      <c r="BO2032">
        <v>0.35342465753424662</v>
      </c>
      <c r="BP2032">
        <v>0.47671232876712327</v>
      </c>
      <c r="BQ2032">
        <v>0.1287671232876712</v>
      </c>
      <c r="BR2032">
        <v>1.0958904109589039E-2</v>
      </c>
      <c r="BS2032">
        <v>3.0136986301369861E-2</v>
      </c>
      <c r="BT2032">
        <v>6.0273972602739728E-2</v>
      </c>
      <c r="BU2032">
        <v>0.89589041095890409</v>
      </c>
      <c r="BV2032">
        <v>4.3835616438356158E-2</v>
      </c>
      <c r="BW2032">
        <v>1</v>
      </c>
      <c r="BX2032" t="s">
        <v>3338</v>
      </c>
      <c r="BY2032">
        <v>1869</v>
      </c>
      <c r="BZ2032">
        <v>0.19529159978598179</v>
      </c>
      <c r="CA2032">
        <v>0</v>
      </c>
    </row>
    <row r="2033" spans="1:79" customFormat="1" x14ac:dyDescent="0.25">
      <c r="A2033" t="s">
        <v>3343</v>
      </c>
      <c r="B2033" t="s">
        <v>42</v>
      </c>
      <c r="C2033" t="s">
        <v>187</v>
      </c>
      <c r="D2033" t="s">
        <v>961</v>
      </c>
      <c r="E2033">
        <v>2023</v>
      </c>
      <c r="F2033">
        <v>18</v>
      </c>
      <c r="G2033">
        <v>4</v>
      </c>
      <c r="H2033">
        <v>0</v>
      </c>
      <c r="I2033">
        <v>3</v>
      </c>
      <c r="J2033">
        <v>3</v>
      </c>
      <c r="K2033">
        <v>5</v>
      </c>
      <c r="L2033">
        <v>2</v>
      </c>
      <c r="M2033">
        <v>2</v>
      </c>
      <c r="N2033">
        <v>0</v>
      </c>
      <c r="O2033">
        <v>1</v>
      </c>
      <c r="P2033">
        <v>2</v>
      </c>
      <c r="Q2033">
        <v>1</v>
      </c>
      <c r="R2033">
        <v>0</v>
      </c>
      <c r="S2033">
        <v>3</v>
      </c>
      <c r="T2033">
        <v>0</v>
      </c>
      <c r="U2033">
        <v>14</v>
      </c>
      <c r="V2033">
        <v>8</v>
      </c>
      <c r="W2033">
        <v>0</v>
      </c>
      <c r="X2033">
        <v>2</v>
      </c>
      <c r="Y2033">
        <v>8</v>
      </c>
      <c r="Z2033">
        <v>0</v>
      </c>
      <c r="AA2033">
        <v>12</v>
      </c>
      <c r="AB2033">
        <v>0</v>
      </c>
      <c r="AC2033">
        <v>0</v>
      </c>
      <c r="AD2033">
        <v>21</v>
      </c>
      <c r="AE2033">
        <v>1</v>
      </c>
      <c r="AF2033">
        <v>0</v>
      </c>
      <c r="AG2033">
        <v>2</v>
      </c>
      <c r="AH2033">
        <v>0</v>
      </c>
      <c r="AI2033">
        <v>0</v>
      </c>
      <c r="AJ2033">
        <v>20</v>
      </c>
      <c r="AK2033">
        <v>6</v>
      </c>
      <c r="AL2033">
        <v>15</v>
      </c>
      <c r="AM2033">
        <v>1</v>
      </c>
      <c r="AN2033">
        <v>22</v>
      </c>
      <c r="AO2033">
        <v>0.81818181818181823</v>
      </c>
      <c r="AP2033">
        <v>0.1818181818181818</v>
      </c>
      <c r="AQ2033">
        <v>0</v>
      </c>
      <c r="AR2033">
        <v>0.13636363636363641</v>
      </c>
      <c r="AS2033">
        <v>0.13636363636363641</v>
      </c>
      <c r="AT2033">
        <v>0.22727272727272729</v>
      </c>
      <c r="AU2033">
        <v>9.0909090909090912E-2</v>
      </c>
      <c r="AV2033">
        <v>9.0909090909090912E-2</v>
      </c>
      <c r="AW2033">
        <v>0</v>
      </c>
      <c r="AX2033">
        <v>4.5454545454545463E-2</v>
      </c>
      <c r="AY2033">
        <v>9.0909090909090912E-2</v>
      </c>
      <c r="AZ2033">
        <v>4.5454545454545463E-2</v>
      </c>
      <c r="BA2033">
        <v>0.13636363636363641</v>
      </c>
      <c r="BB2033">
        <v>0</v>
      </c>
      <c r="BC2033">
        <v>0</v>
      </c>
      <c r="BD2033">
        <v>0.63636363636363635</v>
      </c>
      <c r="BE2033">
        <v>0.36363636363636359</v>
      </c>
      <c r="BF2033">
        <v>0</v>
      </c>
      <c r="BG2033">
        <v>9.0909090909090912E-2</v>
      </c>
      <c r="BH2033">
        <v>0.36363636363636359</v>
      </c>
      <c r="BI2033">
        <v>0</v>
      </c>
      <c r="BJ2033">
        <v>0.54545454545454541</v>
      </c>
      <c r="BK2033">
        <v>0</v>
      </c>
      <c r="BL2033">
        <v>0</v>
      </c>
      <c r="BM2033">
        <v>0.95454545454545459</v>
      </c>
      <c r="BN2033">
        <v>4.5454545454545463E-2</v>
      </c>
      <c r="BO2033">
        <v>0</v>
      </c>
      <c r="BP2033">
        <v>9.0909090909090912E-2</v>
      </c>
      <c r="BQ2033">
        <v>0</v>
      </c>
      <c r="BR2033">
        <v>0</v>
      </c>
      <c r="BS2033">
        <v>0.90909090909090906</v>
      </c>
      <c r="BT2033">
        <v>0.27272727272727271</v>
      </c>
      <c r="BU2033">
        <v>0.68181818181818177</v>
      </c>
      <c r="BV2033">
        <v>4.5454545454545463E-2</v>
      </c>
      <c r="BW2033">
        <v>1</v>
      </c>
      <c r="BX2033" t="s">
        <v>3338</v>
      </c>
      <c r="BY2033">
        <v>1869</v>
      </c>
      <c r="BZ2033">
        <v>1.177100053504548E-2</v>
      </c>
      <c r="CA2033">
        <v>0</v>
      </c>
    </row>
    <row r="2034" spans="1:79" customFormat="1" x14ac:dyDescent="0.25">
      <c r="A2034" t="s">
        <v>3344</v>
      </c>
      <c r="B2034" t="s">
        <v>42</v>
      </c>
      <c r="C2034" t="s">
        <v>420</v>
      </c>
      <c r="D2034" t="s">
        <v>44</v>
      </c>
      <c r="E2034">
        <v>2023</v>
      </c>
      <c r="F2034">
        <v>66786</v>
      </c>
      <c r="G2034">
        <v>8949</v>
      </c>
      <c r="H2034">
        <v>0</v>
      </c>
      <c r="I2034">
        <v>9020</v>
      </c>
      <c r="J2034">
        <v>10863</v>
      </c>
      <c r="K2034">
        <v>10441</v>
      </c>
      <c r="L2034">
        <v>11113</v>
      </c>
      <c r="M2034">
        <v>9896</v>
      </c>
      <c r="N2034">
        <v>8304</v>
      </c>
      <c r="O2034">
        <v>6663</v>
      </c>
      <c r="P2034">
        <v>3828</v>
      </c>
      <c r="Q2034">
        <v>1771</v>
      </c>
      <c r="R2034">
        <v>721</v>
      </c>
      <c r="S2034">
        <v>3115</v>
      </c>
      <c r="T2034">
        <v>0</v>
      </c>
      <c r="U2034">
        <v>69166</v>
      </c>
      <c r="V2034">
        <v>6569</v>
      </c>
      <c r="W2034">
        <v>0</v>
      </c>
      <c r="X2034">
        <v>52632</v>
      </c>
      <c r="Y2034">
        <v>17422</v>
      </c>
      <c r="Z2034">
        <v>5637</v>
      </c>
      <c r="AA2034">
        <v>44</v>
      </c>
      <c r="AB2034">
        <v>6475</v>
      </c>
      <c r="AC2034">
        <v>63965</v>
      </c>
      <c r="AD2034">
        <v>47</v>
      </c>
      <c r="AE2034">
        <v>5248</v>
      </c>
      <c r="AF2034">
        <v>6475</v>
      </c>
      <c r="AG2034">
        <v>66019</v>
      </c>
      <c r="AH2034">
        <v>2444</v>
      </c>
      <c r="AI2034">
        <v>750</v>
      </c>
      <c r="AJ2034">
        <v>47</v>
      </c>
      <c r="AK2034">
        <v>6851</v>
      </c>
      <c r="AL2034">
        <v>68598</v>
      </c>
      <c r="AM2034">
        <v>286</v>
      </c>
      <c r="AN2034">
        <v>75735</v>
      </c>
      <c r="AO2034">
        <v>0.88183798772034061</v>
      </c>
      <c r="AP2034">
        <v>0.11816201227965931</v>
      </c>
      <c r="AQ2034">
        <v>0</v>
      </c>
      <c r="AR2034">
        <v>0.1190994916485113</v>
      </c>
      <c r="AS2034">
        <v>0.14343434343434339</v>
      </c>
      <c r="AT2034">
        <v>0.13786228296032221</v>
      </c>
      <c r="AU2034">
        <v>0.14673532712748399</v>
      </c>
      <c r="AV2034">
        <v>0.1306661385092758</v>
      </c>
      <c r="AW2034">
        <v>0.1096454743513567</v>
      </c>
      <c r="AX2034">
        <v>8.7977817389582089E-2</v>
      </c>
      <c r="AY2034">
        <v>5.0544662309368188E-2</v>
      </c>
      <c r="AZ2034">
        <v>2.3384168482207701E-2</v>
      </c>
      <c r="BA2034">
        <v>4.1130256816531333E-2</v>
      </c>
      <c r="BB2034">
        <v>9.5200369710173628E-3</v>
      </c>
      <c r="BC2034">
        <v>0</v>
      </c>
      <c r="BD2034">
        <v>0.91326335247903878</v>
      </c>
      <c r="BE2034">
        <v>8.6736647520961246E-2</v>
      </c>
      <c r="BF2034">
        <v>0</v>
      </c>
      <c r="BG2034">
        <v>0.69494949494949498</v>
      </c>
      <c r="BH2034">
        <v>0.23003895160757909</v>
      </c>
      <c r="BI2034">
        <v>7.4430580312933259E-2</v>
      </c>
      <c r="BJ2034">
        <v>5.8097312999273786E-4</v>
      </c>
      <c r="BK2034">
        <v>8.5495477652340404E-2</v>
      </c>
      <c r="BL2034">
        <v>0.84458968772694265</v>
      </c>
      <c r="BM2034">
        <v>6.2058493431042447E-4</v>
      </c>
      <c r="BN2034">
        <v>6.9294249686406545E-2</v>
      </c>
      <c r="BO2034">
        <v>8.5495477652340404E-2</v>
      </c>
      <c r="BP2034">
        <v>0.87171056974978545</v>
      </c>
      <c r="BQ2034">
        <v>3.2270416584142071E-2</v>
      </c>
      <c r="BR2034">
        <v>9.9029510794216673E-3</v>
      </c>
      <c r="BS2034">
        <v>6.2058493431042447E-4</v>
      </c>
      <c r="BT2034">
        <v>9.0460157126823787E-2</v>
      </c>
      <c r="BU2034">
        <v>0.90576351752822337</v>
      </c>
      <c r="BV2034">
        <v>3.776325344952796E-3</v>
      </c>
      <c r="BW2034">
        <v>1</v>
      </c>
      <c r="BX2034" t="s">
        <v>3345</v>
      </c>
      <c r="BY2034">
        <v>75735</v>
      </c>
      <c r="BZ2034">
        <v>1</v>
      </c>
      <c r="CA2034">
        <v>0</v>
      </c>
    </row>
    <row r="2035" spans="1:79" customFormat="1" x14ac:dyDescent="0.25">
      <c r="A2035" t="s">
        <v>3346</v>
      </c>
      <c r="B2035" t="s">
        <v>42</v>
      </c>
      <c r="C2035" t="s">
        <v>420</v>
      </c>
      <c r="D2035" t="s">
        <v>961</v>
      </c>
      <c r="E2035">
        <v>2023</v>
      </c>
      <c r="F2035" t="s">
        <v>74</v>
      </c>
      <c r="G2035" t="s">
        <v>74</v>
      </c>
      <c r="H2035" t="s">
        <v>74</v>
      </c>
      <c r="I2035" t="s">
        <v>74</v>
      </c>
      <c r="J2035" t="s">
        <v>74</v>
      </c>
      <c r="K2035" t="s">
        <v>74</v>
      </c>
      <c r="L2035" t="s">
        <v>74</v>
      </c>
      <c r="M2035" t="s">
        <v>74</v>
      </c>
      <c r="N2035" t="s">
        <v>74</v>
      </c>
      <c r="O2035" t="s">
        <v>74</v>
      </c>
      <c r="P2035" t="s">
        <v>74</v>
      </c>
      <c r="Q2035" t="s">
        <v>74</v>
      </c>
      <c r="R2035" t="s">
        <v>74</v>
      </c>
      <c r="S2035" t="s">
        <v>74</v>
      </c>
      <c r="T2035" t="s">
        <v>74</v>
      </c>
      <c r="U2035" t="s">
        <v>74</v>
      </c>
      <c r="V2035" t="s">
        <v>74</v>
      </c>
      <c r="W2035" t="s">
        <v>74</v>
      </c>
      <c r="X2035" t="s">
        <v>74</v>
      </c>
      <c r="Y2035" t="s">
        <v>74</v>
      </c>
      <c r="Z2035" t="s">
        <v>74</v>
      </c>
      <c r="AA2035" t="s">
        <v>74</v>
      </c>
      <c r="AB2035" t="s">
        <v>74</v>
      </c>
      <c r="AC2035" t="s">
        <v>74</v>
      </c>
      <c r="AD2035" t="s">
        <v>74</v>
      </c>
      <c r="AE2035" t="s">
        <v>74</v>
      </c>
      <c r="AF2035" t="s">
        <v>74</v>
      </c>
      <c r="AG2035" t="s">
        <v>74</v>
      </c>
      <c r="AH2035" t="s">
        <v>74</v>
      </c>
      <c r="AI2035" t="s">
        <v>74</v>
      </c>
      <c r="AJ2035" t="s">
        <v>74</v>
      </c>
      <c r="AK2035" t="s">
        <v>74</v>
      </c>
      <c r="AL2035" t="s">
        <v>74</v>
      </c>
      <c r="AM2035" t="s">
        <v>74</v>
      </c>
      <c r="AN2035" t="s">
        <v>74</v>
      </c>
      <c r="AO2035" t="s">
        <v>74</v>
      </c>
      <c r="AP2035" t="s">
        <v>74</v>
      </c>
      <c r="AQ2035" t="s">
        <v>74</v>
      </c>
      <c r="AR2035" t="s">
        <v>74</v>
      </c>
      <c r="AS2035" t="s">
        <v>74</v>
      </c>
      <c r="AT2035" t="s">
        <v>74</v>
      </c>
      <c r="AU2035" t="s">
        <v>74</v>
      </c>
      <c r="AV2035" t="s">
        <v>74</v>
      </c>
      <c r="AW2035" t="s">
        <v>74</v>
      </c>
      <c r="AX2035" t="s">
        <v>74</v>
      </c>
      <c r="AY2035" t="s">
        <v>74</v>
      </c>
      <c r="AZ2035" t="s">
        <v>74</v>
      </c>
      <c r="BA2035" t="s">
        <v>74</v>
      </c>
      <c r="BB2035" t="s">
        <v>74</v>
      </c>
      <c r="BC2035" t="s">
        <v>74</v>
      </c>
      <c r="BD2035" t="s">
        <v>74</v>
      </c>
      <c r="BE2035" t="s">
        <v>74</v>
      </c>
      <c r="BF2035" t="s">
        <v>74</v>
      </c>
      <c r="BG2035" t="s">
        <v>74</v>
      </c>
      <c r="BH2035" t="s">
        <v>74</v>
      </c>
      <c r="BI2035" t="s">
        <v>74</v>
      </c>
      <c r="BJ2035" t="s">
        <v>74</v>
      </c>
      <c r="BK2035" t="s">
        <v>74</v>
      </c>
      <c r="BL2035" t="s">
        <v>74</v>
      </c>
      <c r="BM2035" t="s">
        <v>74</v>
      </c>
      <c r="BN2035" t="s">
        <v>74</v>
      </c>
      <c r="BO2035" t="s">
        <v>74</v>
      </c>
      <c r="BP2035" t="s">
        <v>74</v>
      </c>
      <c r="BQ2035" t="s">
        <v>74</v>
      </c>
      <c r="BR2035" t="s">
        <v>74</v>
      </c>
      <c r="BS2035" t="s">
        <v>74</v>
      </c>
      <c r="BT2035" t="s">
        <v>74</v>
      </c>
      <c r="BU2035" t="s">
        <v>74</v>
      </c>
      <c r="BV2035" t="s">
        <v>74</v>
      </c>
      <c r="BW2035" t="s">
        <v>74</v>
      </c>
      <c r="BX2035" t="s">
        <v>3345</v>
      </c>
      <c r="BY2035" t="s">
        <v>74</v>
      </c>
      <c r="BZ2035" t="s">
        <v>74</v>
      </c>
      <c r="CA2035">
        <v>0</v>
      </c>
    </row>
    <row r="2036" spans="1:79" customFormat="1" x14ac:dyDescent="0.25">
      <c r="A2036" t="s">
        <v>3347</v>
      </c>
      <c r="B2036" t="s">
        <v>42</v>
      </c>
      <c r="C2036" t="s">
        <v>426</v>
      </c>
      <c r="D2036" t="s">
        <v>44</v>
      </c>
      <c r="E2036">
        <v>2023</v>
      </c>
      <c r="F2036">
        <v>10296</v>
      </c>
      <c r="G2036">
        <v>883</v>
      </c>
      <c r="H2036">
        <v>1</v>
      </c>
      <c r="I2036">
        <v>1600</v>
      </c>
      <c r="J2036">
        <v>1929</v>
      </c>
      <c r="K2036">
        <v>1877</v>
      </c>
      <c r="L2036">
        <v>1450</v>
      </c>
      <c r="M2036">
        <v>968</v>
      </c>
      <c r="N2036">
        <v>1036</v>
      </c>
      <c r="O2036">
        <v>873</v>
      </c>
      <c r="P2036">
        <v>688</v>
      </c>
      <c r="Q2036">
        <v>307</v>
      </c>
      <c r="R2036">
        <v>115</v>
      </c>
      <c r="S2036">
        <v>337</v>
      </c>
      <c r="T2036">
        <v>0</v>
      </c>
      <c r="U2036">
        <v>10236</v>
      </c>
      <c r="V2036">
        <v>944</v>
      </c>
      <c r="W2036">
        <v>0</v>
      </c>
      <c r="X2036">
        <v>6323</v>
      </c>
      <c r="Y2036">
        <v>3159</v>
      </c>
      <c r="Z2036">
        <v>1698</v>
      </c>
      <c r="AA2036">
        <v>0</v>
      </c>
      <c r="AB2036">
        <v>460</v>
      </c>
      <c r="AC2036">
        <v>9459</v>
      </c>
      <c r="AD2036">
        <v>10</v>
      </c>
      <c r="AE2036">
        <v>1251</v>
      </c>
      <c r="AF2036">
        <v>374</v>
      </c>
      <c r="AG2036">
        <v>10252</v>
      </c>
      <c r="AH2036">
        <v>524</v>
      </c>
      <c r="AI2036">
        <v>20</v>
      </c>
      <c r="AJ2036">
        <v>10</v>
      </c>
      <c r="AK2036">
        <v>1708</v>
      </c>
      <c r="AL2036">
        <v>9461</v>
      </c>
      <c r="AM2036">
        <v>11</v>
      </c>
      <c r="AN2036">
        <v>11180</v>
      </c>
      <c r="AO2036">
        <v>0.92093023255813955</v>
      </c>
      <c r="AP2036">
        <v>7.8980322003577824E-2</v>
      </c>
      <c r="AQ2036">
        <v>8.9445438282647583E-5</v>
      </c>
      <c r="AR2036">
        <v>0.1431127012522361</v>
      </c>
      <c r="AS2036">
        <v>0.17254025044722721</v>
      </c>
      <c r="AT2036">
        <v>0.16788908765652949</v>
      </c>
      <c r="AU2036">
        <v>0.12969588550983899</v>
      </c>
      <c r="AV2036">
        <v>8.6583184257602863E-2</v>
      </c>
      <c r="AW2036">
        <v>9.26654740608229E-2</v>
      </c>
      <c r="AX2036">
        <v>7.8085867620751342E-2</v>
      </c>
      <c r="AY2036">
        <v>6.1538461538461542E-2</v>
      </c>
      <c r="AZ2036">
        <v>2.7459749552772809E-2</v>
      </c>
      <c r="BA2036">
        <v>3.014311270125224E-2</v>
      </c>
      <c r="BB2036">
        <v>1.028622540250447E-2</v>
      </c>
      <c r="BC2036">
        <v>0</v>
      </c>
      <c r="BD2036">
        <v>0.91556350626118066</v>
      </c>
      <c r="BE2036">
        <v>8.4436493738819327E-2</v>
      </c>
      <c r="BF2036">
        <v>0</v>
      </c>
      <c r="BG2036">
        <v>0.56556350626118068</v>
      </c>
      <c r="BH2036">
        <v>0.28255813953488368</v>
      </c>
      <c r="BI2036">
        <v>0.15187835420393561</v>
      </c>
      <c r="BJ2036">
        <v>0</v>
      </c>
      <c r="BK2036">
        <v>4.1144901610017888E-2</v>
      </c>
      <c r="BL2036">
        <v>0.84606440071556355</v>
      </c>
      <c r="BM2036">
        <v>8.9445438282647585E-4</v>
      </c>
      <c r="BN2036">
        <v>0.1118962432915921</v>
      </c>
      <c r="BO2036">
        <v>3.3452593917710202E-2</v>
      </c>
      <c r="BP2036">
        <v>0.91699463327370301</v>
      </c>
      <c r="BQ2036">
        <v>4.6869409660107338E-2</v>
      </c>
      <c r="BR2036">
        <v>1.7889087656529519E-3</v>
      </c>
      <c r="BS2036">
        <v>8.9445438282647585E-4</v>
      </c>
      <c r="BT2036">
        <v>0.15277280858676209</v>
      </c>
      <c r="BU2036">
        <v>0.84624329159212885</v>
      </c>
      <c r="BV2036">
        <v>9.838998211091235E-4</v>
      </c>
      <c r="BW2036">
        <v>1</v>
      </c>
      <c r="BX2036" t="s">
        <v>3348</v>
      </c>
      <c r="BY2036">
        <v>11180</v>
      </c>
      <c r="BZ2036">
        <v>1</v>
      </c>
      <c r="CA2036">
        <v>0</v>
      </c>
    </row>
    <row r="2037" spans="1:79" customFormat="1" x14ac:dyDescent="0.25">
      <c r="A2037" t="s">
        <v>3349</v>
      </c>
      <c r="B2037" t="s">
        <v>42</v>
      </c>
      <c r="C2037" t="s">
        <v>426</v>
      </c>
      <c r="D2037" t="s">
        <v>947</v>
      </c>
      <c r="E2037">
        <v>2023</v>
      </c>
      <c r="F2037">
        <v>1915</v>
      </c>
      <c r="G2037">
        <v>99</v>
      </c>
      <c r="H2037">
        <v>0</v>
      </c>
      <c r="I2037">
        <v>104</v>
      </c>
      <c r="J2037">
        <v>244</v>
      </c>
      <c r="K2037">
        <v>321</v>
      </c>
      <c r="L2037">
        <v>306</v>
      </c>
      <c r="M2037">
        <v>243</v>
      </c>
      <c r="N2037">
        <v>250</v>
      </c>
      <c r="O2037">
        <v>224</v>
      </c>
      <c r="P2037">
        <v>184</v>
      </c>
      <c r="Q2037">
        <v>103</v>
      </c>
      <c r="R2037">
        <v>26</v>
      </c>
      <c r="S2037">
        <v>9</v>
      </c>
      <c r="T2037">
        <v>0</v>
      </c>
      <c r="U2037">
        <v>1907</v>
      </c>
      <c r="V2037">
        <v>107</v>
      </c>
      <c r="W2037">
        <v>0</v>
      </c>
      <c r="X2037">
        <v>1034</v>
      </c>
      <c r="Y2037">
        <v>665</v>
      </c>
      <c r="Z2037">
        <v>315</v>
      </c>
      <c r="AA2037">
        <v>0</v>
      </c>
      <c r="AB2037">
        <v>97</v>
      </c>
      <c r="AC2037">
        <v>1740</v>
      </c>
      <c r="AD2037">
        <v>0</v>
      </c>
      <c r="AE2037">
        <v>177</v>
      </c>
      <c r="AF2037">
        <v>44</v>
      </c>
      <c r="AG2037">
        <v>1899</v>
      </c>
      <c r="AH2037">
        <v>70</v>
      </c>
      <c r="AI2037">
        <v>1</v>
      </c>
      <c r="AJ2037">
        <v>0</v>
      </c>
      <c r="AK2037">
        <v>616</v>
      </c>
      <c r="AL2037">
        <v>1397</v>
      </c>
      <c r="AM2037">
        <v>1</v>
      </c>
      <c r="AN2037">
        <v>2014</v>
      </c>
      <c r="AO2037">
        <v>0.95084409136047665</v>
      </c>
      <c r="AP2037">
        <v>4.9155908639523342E-2</v>
      </c>
      <c r="AQ2037">
        <v>0</v>
      </c>
      <c r="AR2037">
        <v>5.1638530287984111E-2</v>
      </c>
      <c r="AS2037">
        <v>0.1211519364448858</v>
      </c>
      <c r="AT2037">
        <v>0.15938430983118171</v>
      </c>
      <c r="AU2037">
        <v>0.15193644488579941</v>
      </c>
      <c r="AV2037">
        <v>0.12065541211519359</v>
      </c>
      <c r="AW2037">
        <v>0.1241310824230387</v>
      </c>
      <c r="AX2037">
        <v>0.11122144985104269</v>
      </c>
      <c r="AY2037">
        <v>9.1360476663356505E-2</v>
      </c>
      <c r="AZ2037">
        <v>5.1142005958291957E-2</v>
      </c>
      <c r="BA2037">
        <v>4.4687189672293947E-3</v>
      </c>
      <c r="BB2037">
        <v>1.2909632571996029E-2</v>
      </c>
      <c r="BC2037">
        <v>0</v>
      </c>
      <c r="BD2037">
        <v>0.94687189672293948</v>
      </c>
      <c r="BE2037">
        <v>5.3128103277060579E-2</v>
      </c>
      <c r="BF2037">
        <v>0</v>
      </c>
      <c r="BG2037">
        <v>0.51340615690168823</v>
      </c>
      <c r="BH2037">
        <v>0.330188679245283</v>
      </c>
      <c r="BI2037">
        <v>0.1564051638530288</v>
      </c>
      <c r="BJ2037">
        <v>0</v>
      </c>
      <c r="BK2037">
        <v>4.8162859980139028E-2</v>
      </c>
      <c r="BL2037">
        <v>0.86395233366434954</v>
      </c>
      <c r="BM2037">
        <v>0</v>
      </c>
      <c r="BN2037">
        <v>8.7884806355511422E-2</v>
      </c>
      <c r="BO2037">
        <v>2.1847070506454819E-2</v>
      </c>
      <c r="BP2037">
        <v>0.94289970208540219</v>
      </c>
      <c r="BQ2037">
        <v>3.4756703078450843E-2</v>
      </c>
      <c r="BR2037">
        <v>4.965243296921549E-4</v>
      </c>
      <c r="BS2037">
        <v>0</v>
      </c>
      <c r="BT2037">
        <v>0.30585898709036741</v>
      </c>
      <c r="BU2037">
        <v>0.69364448857994043</v>
      </c>
      <c r="BV2037">
        <v>4.965243296921549E-4</v>
      </c>
      <c r="BW2037">
        <v>1</v>
      </c>
      <c r="BX2037" t="s">
        <v>3348</v>
      </c>
      <c r="BY2037">
        <v>11180</v>
      </c>
      <c r="BZ2037">
        <v>0.18014311270125219</v>
      </c>
      <c r="CA2037">
        <v>0</v>
      </c>
    </row>
    <row r="2038" spans="1:79" customFormat="1" x14ac:dyDescent="0.25">
      <c r="A2038" t="s">
        <v>3350</v>
      </c>
      <c r="B2038" t="s">
        <v>42</v>
      </c>
      <c r="C2038" t="s">
        <v>426</v>
      </c>
      <c r="D2038" t="s">
        <v>949</v>
      </c>
      <c r="E2038">
        <v>2023</v>
      </c>
      <c r="F2038">
        <v>6405</v>
      </c>
      <c r="G2038">
        <v>605</v>
      </c>
      <c r="H2038">
        <v>1</v>
      </c>
      <c r="I2038">
        <v>1355</v>
      </c>
      <c r="J2038">
        <v>1469</v>
      </c>
      <c r="K2038">
        <v>1247</v>
      </c>
      <c r="L2038">
        <v>873</v>
      </c>
      <c r="M2038">
        <v>516</v>
      </c>
      <c r="N2038">
        <v>483</v>
      </c>
      <c r="O2038">
        <v>388</v>
      </c>
      <c r="P2038">
        <v>253</v>
      </c>
      <c r="Q2038">
        <v>88</v>
      </c>
      <c r="R2038">
        <v>28</v>
      </c>
      <c r="S2038">
        <v>311</v>
      </c>
      <c r="T2038">
        <v>0</v>
      </c>
      <c r="U2038">
        <v>6437</v>
      </c>
      <c r="V2038">
        <v>574</v>
      </c>
      <c r="W2038">
        <v>0</v>
      </c>
      <c r="X2038">
        <v>3989</v>
      </c>
      <c r="Y2038">
        <v>1932</v>
      </c>
      <c r="Z2038">
        <v>1090</v>
      </c>
      <c r="AA2038">
        <v>0</v>
      </c>
      <c r="AB2038">
        <v>168</v>
      </c>
      <c r="AC2038">
        <v>6469</v>
      </c>
      <c r="AD2038">
        <v>0</v>
      </c>
      <c r="AE2038">
        <v>374</v>
      </c>
      <c r="AF2038">
        <v>95</v>
      </c>
      <c r="AG2038">
        <v>6813</v>
      </c>
      <c r="AH2038">
        <v>96</v>
      </c>
      <c r="AI2038">
        <v>7</v>
      </c>
      <c r="AJ2038">
        <v>0</v>
      </c>
      <c r="AK2038">
        <v>640</v>
      </c>
      <c r="AL2038">
        <v>6362</v>
      </c>
      <c r="AM2038">
        <v>9</v>
      </c>
      <c r="AN2038">
        <v>7011</v>
      </c>
      <c r="AO2038">
        <v>0.91356439880188278</v>
      </c>
      <c r="AP2038">
        <v>8.6292968192839825E-2</v>
      </c>
      <c r="AQ2038">
        <v>1.4263300527742119E-4</v>
      </c>
      <c r="AR2038">
        <v>0.19326772215090571</v>
      </c>
      <c r="AS2038">
        <v>0.2095278847525317</v>
      </c>
      <c r="AT2038">
        <v>0.17786335758094421</v>
      </c>
      <c r="AU2038">
        <v>0.1245186136071887</v>
      </c>
      <c r="AV2038">
        <v>7.359863072314933E-2</v>
      </c>
      <c r="AW2038">
        <v>6.889174154899444E-2</v>
      </c>
      <c r="AX2038">
        <v>5.5341606047639422E-2</v>
      </c>
      <c r="AY2038">
        <v>3.6086150335187563E-2</v>
      </c>
      <c r="AZ2038">
        <v>1.2551704464413071E-2</v>
      </c>
      <c r="BA2038">
        <v>4.4358864641277987E-2</v>
      </c>
      <c r="BB2038">
        <v>3.9937241477677934E-3</v>
      </c>
      <c r="BC2038">
        <v>0</v>
      </c>
      <c r="BD2038">
        <v>0.91812865497076024</v>
      </c>
      <c r="BE2038">
        <v>8.1871345029239762E-2</v>
      </c>
      <c r="BF2038">
        <v>0</v>
      </c>
      <c r="BG2038">
        <v>0.56896305805163316</v>
      </c>
      <c r="BH2038">
        <v>0.27556696619597781</v>
      </c>
      <c r="BI2038">
        <v>0.15546997575238911</v>
      </c>
      <c r="BJ2038">
        <v>0</v>
      </c>
      <c r="BK2038">
        <v>2.396234488660676E-2</v>
      </c>
      <c r="BL2038">
        <v>0.92269291113963769</v>
      </c>
      <c r="BM2038">
        <v>0</v>
      </c>
      <c r="BN2038">
        <v>5.3344743973755528E-2</v>
      </c>
      <c r="BO2038">
        <v>1.3550135501355009E-2</v>
      </c>
      <c r="BP2038">
        <v>0.97175866495507057</v>
      </c>
      <c r="BQ2038">
        <v>1.369276850663243E-2</v>
      </c>
      <c r="BR2038">
        <v>9.9843103694194834E-4</v>
      </c>
      <c r="BS2038">
        <v>0</v>
      </c>
      <c r="BT2038">
        <v>9.1285123377549571E-2</v>
      </c>
      <c r="BU2038">
        <v>0.90743117957495367</v>
      </c>
      <c r="BV2038">
        <v>1.2836970474967911E-3</v>
      </c>
      <c r="BW2038">
        <v>1</v>
      </c>
      <c r="BX2038" t="s">
        <v>3348</v>
      </c>
      <c r="BY2038">
        <v>11180</v>
      </c>
      <c r="BZ2038">
        <v>0.62710196779964222</v>
      </c>
      <c r="CA2038">
        <v>0</v>
      </c>
    </row>
    <row r="2039" spans="1:79" customFormat="1" x14ac:dyDescent="0.25">
      <c r="A2039" t="s">
        <v>3351</v>
      </c>
      <c r="B2039" t="s">
        <v>42</v>
      </c>
      <c r="C2039" t="s">
        <v>426</v>
      </c>
      <c r="D2039" t="s">
        <v>951</v>
      </c>
      <c r="E2039">
        <v>2023</v>
      </c>
      <c r="F2039">
        <v>820</v>
      </c>
      <c r="G2039">
        <v>76</v>
      </c>
      <c r="H2039">
        <v>0</v>
      </c>
      <c r="I2039">
        <v>99</v>
      </c>
      <c r="J2039">
        <v>112</v>
      </c>
      <c r="K2039">
        <v>153</v>
      </c>
      <c r="L2039">
        <v>85</v>
      </c>
      <c r="M2039">
        <v>74</v>
      </c>
      <c r="N2039">
        <v>130</v>
      </c>
      <c r="O2039">
        <v>97</v>
      </c>
      <c r="P2039">
        <v>83</v>
      </c>
      <c r="Q2039">
        <v>30</v>
      </c>
      <c r="R2039">
        <v>22</v>
      </c>
      <c r="S2039">
        <v>11</v>
      </c>
      <c r="T2039">
        <v>0</v>
      </c>
      <c r="U2039">
        <v>713</v>
      </c>
      <c r="V2039">
        <v>183</v>
      </c>
      <c r="W2039">
        <v>0</v>
      </c>
      <c r="X2039">
        <v>450</v>
      </c>
      <c r="Y2039">
        <v>317</v>
      </c>
      <c r="Z2039">
        <v>129</v>
      </c>
      <c r="AA2039">
        <v>0</v>
      </c>
      <c r="AB2039">
        <v>87</v>
      </c>
      <c r="AC2039">
        <v>738</v>
      </c>
      <c r="AD2039">
        <v>0</v>
      </c>
      <c r="AE2039">
        <v>71</v>
      </c>
      <c r="AF2039">
        <v>30</v>
      </c>
      <c r="AG2039">
        <v>849</v>
      </c>
      <c r="AH2039">
        <v>17</v>
      </c>
      <c r="AI2039">
        <v>0</v>
      </c>
      <c r="AJ2039">
        <v>0</v>
      </c>
      <c r="AK2039">
        <v>375</v>
      </c>
      <c r="AL2039">
        <v>521</v>
      </c>
      <c r="AM2039">
        <v>0</v>
      </c>
      <c r="AN2039">
        <v>896</v>
      </c>
      <c r="AO2039">
        <v>0.9151785714285714</v>
      </c>
      <c r="AP2039">
        <v>8.4821428571428575E-2</v>
      </c>
      <c r="AQ2039">
        <v>0</v>
      </c>
      <c r="AR2039">
        <v>0.1104910714285714</v>
      </c>
      <c r="AS2039">
        <v>0.125</v>
      </c>
      <c r="AT2039">
        <v>0.1707589285714286</v>
      </c>
      <c r="AU2039">
        <v>9.4866071428571425E-2</v>
      </c>
      <c r="AV2039">
        <v>8.2589285714285712E-2</v>
      </c>
      <c r="AW2039">
        <v>0.1450892857142857</v>
      </c>
      <c r="AX2039">
        <v>0.1082589285714286</v>
      </c>
      <c r="AY2039">
        <v>9.2633928571428575E-2</v>
      </c>
      <c r="AZ2039">
        <v>3.3482142857142863E-2</v>
      </c>
      <c r="BA2039">
        <v>1.2276785714285711E-2</v>
      </c>
      <c r="BB2039">
        <v>2.4553571428571432E-2</v>
      </c>
      <c r="BC2039">
        <v>0</v>
      </c>
      <c r="BD2039">
        <v>0.7957589285714286</v>
      </c>
      <c r="BE2039">
        <v>0.2042410714285714</v>
      </c>
      <c r="BF2039">
        <v>0</v>
      </c>
      <c r="BG2039">
        <v>0.5022321428571429</v>
      </c>
      <c r="BH2039">
        <v>0.35379464285714279</v>
      </c>
      <c r="BI2039">
        <v>0.1439732142857143</v>
      </c>
      <c r="BJ2039">
        <v>0</v>
      </c>
      <c r="BK2039">
        <v>9.7098214285714288E-2</v>
      </c>
      <c r="BL2039">
        <v>0.8236607142857143</v>
      </c>
      <c r="BM2039">
        <v>0</v>
      </c>
      <c r="BN2039">
        <v>7.9241071428571425E-2</v>
      </c>
      <c r="BO2039">
        <v>3.3482142857142863E-2</v>
      </c>
      <c r="BP2039">
        <v>0.9475446428571429</v>
      </c>
      <c r="BQ2039">
        <v>1.8973214285714281E-2</v>
      </c>
      <c r="BR2039">
        <v>0</v>
      </c>
      <c r="BS2039">
        <v>0</v>
      </c>
      <c r="BT2039">
        <v>0.4185267857142857</v>
      </c>
      <c r="BU2039">
        <v>0.5814732142857143</v>
      </c>
      <c r="BV2039">
        <v>0</v>
      </c>
      <c r="BW2039">
        <v>1</v>
      </c>
      <c r="BX2039" t="s">
        <v>3348</v>
      </c>
      <c r="BY2039">
        <v>11180</v>
      </c>
      <c r="BZ2039">
        <v>8.0143112701252239E-2</v>
      </c>
      <c r="CA2039">
        <v>0</v>
      </c>
    </row>
    <row r="2040" spans="1:79" customFormat="1" x14ac:dyDescent="0.25">
      <c r="A2040" t="s">
        <v>3352</v>
      </c>
      <c r="B2040" t="s">
        <v>42</v>
      </c>
      <c r="C2040" t="s">
        <v>426</v>
      </c>
      <c r="D2040" t="s">
        <v>953</v>
      </c>
      <c r="E2040">
        <v>2023</v>
      </c>
      <c r="F2040">
        <v>1148</v>
      </c>
      <c r="G2040">
        <v>101</v>
      </c>
      <c r="H2040">
        <v>0</v>
      </c>
      <c r="I2040">
        <v>41</v>
      </c>
      <c r="J2040">
        <v>104</v>
      </c>
      <c r="K2040">
        <v>156</v>
      </c>
      <c r="L2040">
        <v>184</v>
      </c>
      <c r="M2040">
        <v>133</v>
      </c>
      <c r="N2040">
        <v>172</v>
      </c>
      <c r="O2040">
        <v>164</v>
      </c>
      <c r="P2040">
        <v>168</v>
      </c>
      <c r="Q2040">
        <v>86</v>
      </c>
      <c r="R2040">
        <v>39</v>
      </c>
      <c r="S2040">
        <v>2</v>
      </c>
      <c r="T2040">
        <v>0</v>
      </c>
      <c r="U2040">
        <v>1171</v>
      </c>
      <c r="V2040">
        <v>78</v>
      </c>
      <c r="W2040">
        <v>0</v>
      </c>
      <c r="X2040">
        <v>845</v>
      </c>
      <c r="Y2040">
        <v>245</v>
      </c>
      <c r="Z2040">
        <v>159</v>
      </c>
      <c r="AA2040">
        <v>0</v>
      </c>
      <c r="AB2040">
        <v>108</v>
      </c>
      <c r="AC2040">
        <v>512</v>
      </c>
      <c r="AD2040">
        <v>0</v>
      </c>
      <c r="AE2040">
        <v>629</v>
      </c>
      <c r="AF2040">
        <v>205</v>
      </c>
      <c r="AG2040">
        <v>691</v>
      </c>
      <c r="AH2040">
        <v>341</v>
      </c>
      <c r="AI2040">
        <v>12</v>
      </c>
      <c r="AJ2040">
        <v>0</v>
      </c>
      <c r="AK2040">
        <v>76</v>
      </c>
      <c r="AL2040">
        <v>1172</v>
      </c>
      <c r="AM2040">
        <v>1</v>
      </c>
      <c r="AN2040">
        <v>1249</v>
      </c>
      <c r="AO2040">
        <v>0.91913530824659728</v>
      </c>
      <c r="AP2040">
        <v>8.0864691753402718E-2</v>
      </c>
      <c r="AQ2040">
        <v>0</v>
      </c>
      <c r="AR2040">
        <v>3.2826261008807048E-2</v>
      </c>
      <c r="AS2040">
        <v>8.3266613290632507E-2</v>
      </c>
      <c r="AT2040">
        <v>0.1248999199359488</v>
      </c>
      <c r="AU2040">
        <v>0.14731785428342681</v>
      </c>
      <c r="AV2040">
        <v>0.1064851881505204</v>
      </c>
      <c r="AW2040">
        <v>0.13771016813450759</v>
      </c>
      <c r="AX2040">
        <v>0.13130504403522819</v>
      </c>
      <c r="AY2040">
        <v>0.13450760608486789</v>
      </c>
      <c r="AZ2040">
        <v>6.8855084067253797E-2</v>
      </c>
      <c r="BA2040">
        <v>1.601281024819856E-3</v>
      </c>
      <c r="BB2040">
        <v>3.122497998398719E-2</v>
      </c>
      <c r="BC2040">
        <v>0</v>
      </c>
      <c r="BD2040">
        <v>0.93755004003202558</v>
      </c>
      <c r="BE2040">
        <v>6.2449959967974381E-2</v>
      </c>
      <c r="BF2040">
        <v>0</v>
      </c>
      <c r="BG2040">
        <v>0.67654123298638913</v>
      </c>
      <c r="BH2040">
        <v>0.19615692554043229</v>
      </c>
      <c r="BI2040">
        <v>0.12730184147317861</v>
      </c>
      <c r="BJ2040">
        <v>0</v>
      </c>
      <c r="BK2040">
        <v>8.6469175340272222E-2</v>
      </c>
      <c r="BL2040">
        <v>0.40992794235388308</v>
      </c>
      <c r="BM2040">
        <v>0</v>
      </c>
      <c r="BN2040">
        <v>0.50360288230584471</v>
      </c>
      <c r="BO2040">
        <v>0.1641313050440352</v>
      </c>
      <c r="BP2040">
        <v>0.55324259407526022</v>
      </c>
      <c r="BQ2040">
        <v>0.27301841473178551</v>
      </c>
      <c r="BR2040">
        <v>9.6076861489191347E-3</v>
      </c>
      <c r="BS2040">
        <v>0</v>
      </c>
      <c r="BT2040">
        <v>6.0848678943154523E-2</v>
      </c>
      <c r="BU2040">
        <v>0.9383506805444356</v>
      </c>
      <c r="BV2040">
        <v>8.0064051240992789E-4</v>
      </c>
      <c r="BW2040">
        <v>1</v>
      </c>
      <c r="BX2040" t="s">
        <v>3348</v>
      </c>
      <c r="BY2040">
        <v>11180</v>
      </c>
      <c r="BZ2040">
        <v>0.1117173524150268</v>
      </c>
      <c r="CA2040">
        <v>0</v>
      </c>
    </row>
    <row r="2041" spans="1:79" customFormat="1" x14ac:dyDescent="0.25">
      <c r="A2041" t="s">
        <v>3353</v>
      </c>
      <c r="B2041" t="s">
        <v>42</v>
      </c>
      <c r="C2041" t="s">
        <v>426</v>
      </c>
      <c r="D2041" t="s">
        <v>961</v>
      </c>
      <c r="E2041">
        <v>2023</v>
      </c>
      <c r="F2041">
        <v>8</v>
      </c>
      <c r="G2041">
        <v>2</v>
      </c>
      <c r="H2041">
        <v>0</v>
      </c>
      <c r="I2041">
        <v>1</v>
      </c>
      <c r="J2041">
        <v>0</v>
      </c>
      <c r="K2041">
        <v>0</v>
      </c>
      <c r="L2041">
        <v>2</v>
      </c>
      <c r="M2041">
        <v>2</v>
      </c>
      <c r="N2041">
        <v>1</v>
      </c>
      <c r="O2041">
        <v>0</v>
      </c>
      <c r="P2041">
        <v>0</v>
      </c>
      <c r="Q2041">
        <v>0</v>
      </c>
      <c r="R2041">
        <v>0</v>
      </c>
      <c r="S2041">
        <v>4</v>
      </c>
      <c r="T2041">
        <v>0</v>
      </c>
      <c r="U2041">
        <v>8</v>
      </c>
      <c r="V2041">
        <v>2</v>
      </c>
      <c r="W2041">
        <v>0</v>
      </c>
      <c r="X2041">
        <v>5</v>
      </c>
      <c r="Y2041">
        <v>0</v>
      </c>
      <c r="Z2041">
        <v>5</v>
      </c>
      <c r="AA2041">
        <v>0</v>
      </c>
      <c r="AB2041">
        <v>0</v>
      </c>
      <c r="AC2041">
        <v>0</v>
      </c>
      <c r="AD2041">
        <v>10</v>
      </c>
      <c r="AE2041">
        <v>0</v>
      </c>
      <c r="AF2041">
        <v>0</v>
      </c>
      <c r="AG2041">
        <v>0</v>
      </c>
      <c r="AH2041">
        <v>0</v>
      </c>
      <c r="AI2041">
        <v>0</v>
      </c>
      <c r="AJ2041">
        <v>10</v>
      </c>
      <c r="AK2041">
        <v>1</v>
      </c>
      <c r="AL2041">
        <v>9</v>
      </c>
      <c r="AM2041">
        <v>0</v>
      </c>
      <c r="AN2041">
        <v>10</v>
      </c>
      <c r="AO2041">
        <v>0.8</v>
      </c>
      <c r="AP2041">
        <v>0.2</v>
      </c>
      <c r="AQ2041">
        <v>0</v>
      </c>
      <c r="AR2041">
        <v>0.1</v>
      </c>
      <c r="AS2041">
        <v>0</v>
      </c>
      <c r="AT2041">
        <v>0</v>
      </c>
      <c r="AU2041">
        <v>0.2</v>
      </c>
      <c r="AV2041">
        <v>0.2</v>
      </c>
      <c r="AW2041">
        <v>0.1</v>
      </c>
      <c r="AX2041">
        <v>0</v>
      </c>
      <c r="AY2041">
        <v>0</v>
      </c>
      <c r="AZ2041">
        <v>0</v>
      </c>
      <c r="BA2041">
        <v>0.4</v>
      </c>
      <c r="BB2041">
        <v>0</v>
      </c>
      <c r="BC2041">
        <v>0</v>
      </c>
      <c r="BD2041">
        <v>0.8</v>
      </c>
      <c r="BE2041">
        <v>0.2</v>
      </c>
      <c r="BF2041">
        <v>0</v>
      </c>
      <c r="BG2041">
        <v>0.5</v>
      </c>
      <c r="BH2041">
        <v>0</v>
      </c>
      <c r="BI2041">
        <v>0.5</v>
      </c>
      <c r="BJ2041">
        <v>0</v>
      </c>
      <c r="BK2041">
        <v>0</v>
      </c>
      <c r="BL2041">
        <v>0</v>
      </c>
      <c r="BM2041">
        <v>1</v>
      </c>
      <c r="BN2041">
        <v>0</v>
      </c>
      <c r="BO2041">
        <v>0</v>
      </c>
      <c r="BP2041">
        <v>0</v>
      </c>
      <c r="BQ2041">
        <v>0</v>
      </c>
      <c r="BR2041">
        <v>0</v>
      </c>
      <c r="BS2041">
        <v>1</v>
      </c>
      <c r="BT2041">
        <v>0.1</v>
      </c>
      <c r="BU2041">
        <v>0.9</v>
      </c>
      <c r="BV2041">
        <v>0</v>
      </c>
      <c r="BW2041">
        <v>1</v>
      </c>
      <c r="BX2041" t="s">
        <v>3348</v>
      </c>
      <c r="BY2041">
        <v>11180</v>
      </c>
      <c r="BZ2041">
        <v>8.9445438282647585E-4</v>
      </c>
      <c r="CA2041">
        <v>0</v>
      </c>
    </row>
    <row r="2042" spans="1:79" customFormat="1" x14ac:dyDescent="0.25">
      <c r="A2042" t="s">
        <v>3354</v>
      </c>
      <c r="B2042" t="s">
        <v>42</v>
      </c>
      <c r="C2042" t="s">
        <v>433</v>
      </c>
      <c r="D2042" t="s">
        <v>44</v>
      </c>
      <c r="E2042">
        <v>2023</v>
      </c>
      <c r="F2042">
        <v>531</v>
      </c>
      <c r="G2042">
        <v>62</v>
      </c>
      <c r="H2042">
        <v>30</v>
      </c>
      <c r="I2042">
        <v>100</v>
      </c>
      <c r="J2042">
        <v>128</v>
      </c>
      <c r="K2042">
        <v>100</v>
      </c>
      <c r="L2042">
        <v>85</v>
      </c>
      <c r="M2042">
        <v>51</v>
      </c>
      <c r="N2042">
        <v>43</v>
      </c>
      <c r="O2042">
        <v>39</v>
      </c>
      <c r="P2042">
        <v>40</v>
      </c>
      <c r="Q2042">
        <v>15</v>
      </c>
      <c r="R2042">
        <v>9</v>
      </c>
      <c r="S2042">
        <v>13</v>
      </c>
      <c r="T2042">
        <v>0</v>
      </c>
      <c r="U2042">
        <v>571</v>
      </c>
      <c r="V2042">
        <v>41</v>
      </c>
      <c r="W2042">
        <v>11</v>
      </c>
      <c r="X2042">
        <v>233</v>
      </c>
      <c r="Y2042">
        <v>168</v>
      </c>
      <c r="Z2042">
        <v>112</v>
      </c>
      <c r="AA2042">
        <v>110</v>
      </c>
      <c r="AB2042">
        <v>51</v>
      </c>
      <c r="AC2042">
        <v>455</v>
      </c>
      <c r="AD2042">
        <v>57</v>
      </c>
      <c r="AE2042">
        <v>60</v>
      </c>
      <c r="AF2042">
        <v>26</v>
      </c>
      <c r="AG2042">
        <v>532</v>
      </c>
      <c r="AH2042">
        <v>10</v>
      </c>
      <c r="AI2042">
        <v>1</v>
      </c>
      <c r="AJ2042">
        <v>54</v>
      </c>
      <c r="AK2042" t="s">
        <v>74</v>
      </c>
      <c r="AL2042" t="s">
        <v>74</v>
      </c>
      <c r="AM2042" t="s">
        <v>74</v>
      </c>
      <c r="AN2042">
        <v>623</v>
      </c>
      <c r="AO2042">
        <v>0.8523274478330658</v>
      </c>
      <c r="AP2042">
        <v>9.9518459069020862E-2</v>
      </c>
      <c r="AQ2042">
        <v>4.8154093097913332E-2</v>
      </c>
      <c r="AR2042">
        <v>0.1605136436597111</v>
      </c>
      <c r="AS2042">
        <v>0.2054574638844302</v>
      </c>
      <c r="AT2042">
        <v>0.1605136436597111</v>
      </c>
      <c r="AU2042">
        <v>0.1364365971107544</v>
      </c>
      <c r="AV2042">
        <v>8.186195826645265E-2</v>
      </c>
      <c r="AW2042">
        <v>6.9020866773675763E-2</v>
      </c>
      <c r="AX2042">
        <v>6.2600321027287326E-2</v>
      </c>
      <c r="AY2042">
        <v>6.4205457463884424E-2</v>
      </c>
      <c r="AZ2042">
        <v>2.4077046548956659E-2</v>
      </c>
      <c r="BA2042">
        <v>2.0866773675762441E-2</v>
      </c>
      <c r="BB2042">
        <v>1.4446227929374E-2</v>
      </c>
      <c r="BC2042">
        <v>0</v>
      </c>
      <c r="BD2042">
        <v>0.9165329052969502</v>
      </c>
      <c r="BE2042">
        <v>6.5810593900481537E-2</v>
      </c>
      <c r="BF2042">
        <v>1.7656500802568219E-2</v>
      </c>
      <c r="BG2042">
        <v>0.3739967897271268</v>
      </c>
      <c r="BH2042">
        <v>0.2696629213483146</v>
      </c>
      <c r="BI2042">
        <v>0.1797752808988764</v>
      </c>
      <c r="BJ2042">
        <v>0.1765650080256822</v>
      </c>
      <c r="BK2042">
        <v>8.186195826645265E-2</v>
      </c>
      <c r="BL2042">
        <v>0.7303370786516854</v>
      </c>
      <c r="BM2042">
        <v>9.1492776886035312E-2</v>
      </c>
      <c r="BN2042">
        <v>9.6308186195826651E-2</v>
      </c>
      <c r="BO2042">
        <v>4.1733547351524881E-2</v>
      </c>
      <c r="BP2042">
        <v>0.8539325842696629</v>
      </c>
      <c r="BQ2042">
        <v>1.605136436597111E-2</v>
      </c>
      <c r="BR2042">
        <v>1.605136436597111E-3</v>
      </c>
      <c r="BS2042">
        <v>8.6677367576243974E-2</v>
      </c>
      <c r="BT2042">
        <v>0</v>
      </c>
      <c r="BU2042">
        <v>0</v>
      </c>
      <c r="BV2042">
        <v>0</v>
      </c>
      <c r="BW2042">
        <v>1</v>
      </c>
      <c r="BX2042" t="s">
        <v>3355</v>
      </c>
      <c r="BY2042">
        <v>623</v>
      </c>
      <c r="BZ2042">
        <v>1</v>
      </c>
      <c r="CA2042">
        <v>0</v>
      </c>
    </row>
    <row r="2043" spans="1:79" customFormat="1" x14ac:dyDescent="0.25">
      <c r="A2043" t="s">
        <v>3356</v>
      </c>
      <c r="B2043" t="s">
        <v>42</v>
      </c>
      <c r="C2043" t="s">
        <v>433</v>
      </c>
      <c r="D2043" t="s">
        <v>947</v>
      </c>
      <c r="E2043">
        <v>2023</v>
      </c>
      <c r="F2043">
        <v>142</v>
      </c>
      <c r="G2043">
        <v>12</v>
      </c>
      <c r="H2043">
        <v>5</v>
      </c>
      <c r="I2043">
        <v>12</v>
      </c>
      <c r="J2043">
        <v>24</v>
      </c>
      <c r="K2043">
        <v>22</v>
      </c>
      <c r="L2043">
        <v>29</v>
      </c>
      <c r="M2043">
        <v>18</v>
      </c>
      <c r="N2043">
        <v>14</v>
      </c>
      <c r="O2043">
        <v>12</v>
      </c>
      <c r="P2043">
        <v>14</v>
      </c>
      <c r="Q2043">
        <v>11</v>
      </c>
      <c r="R2043">
        <v>3</v>
      </c>
      <c r="S2043">
        <v>0</v>
      </c>
      <c r="T2043">
        <v>0</v>
      </c>
      <c r="U2043">
        <v>148</v>
      </c>
      <c r="V2043">
        <v>10</v>
      </c>
      <c r="W2043">
        <v>1</v>
      </c>
      <c r="X2043">
        <v>58</v>
      </c>
      <c r="Y2043">
        <v>55</v>
      </c>
      <c r="Z2043">
        <v>33</v>
      </c>
      <c r="AA2043">
        <v>13</v>
      </c>
      <c r="AB2043">
        <v>13</v>
      </c>
      <c r="AC2043">
        <v>136</v>
      </c>
      <c r="AD2043">
        <v>1</v>
      </c>
      <c r="AE2043">
        <v>9</v>
      </c>
      <c r="AF2043">
        <v>7</v>
      </c>
      <c r="AG2043">
        <v>147</v>
      </c>
      <c r="AH2043">
        <v>2</v>
      </c>
      <c r="AI2043">
        <v>0</v>
      </c>
      <c r="AJ2043">
        <v>3</v>
      </c>
      <c r="AK2043" t="s">
        <v>74</v>
      </c>
      <c r="AL2043" t="s">
        <v>74</v>
      </c>
      <c r="AM2043" t="s">
        <v>74</v>
      </c>
      <c r="AN2043">
        <v>159</v>
      </c>
      <c r="AO2043">
        <v>0.89308176100628933</v>
      </c>
      <c r="AP2043">
        <v>7.5471698113207544E-2</v>
      </c>
      <c r="AQ2043">
        <v>3.1446540880503138E-2</v>
      </c>
      <c r="AR2043">
        <v>7.5471698113207544E-2</v>
      </c>
      <c r="AS2043">
        <v>0.15094339622641509</v>
      </c>
      <c r="AT2043">
        <v>0.13836477987421381</v>
      </c>
      <c r="AU2043">
        <v>0.1823899371069182</v>
      </c>
      <c r="AV2043">
        <v>0.1132075471698113</v>
      </c>
      <c r="AW2043">
        <v>8.8050314465408799E-2</v>
      </c>
      <c r="AX2043">
        <v>7.5471698113207544E-2</v>
      </c>
      <c r="AY2043">
        <v>8.8050314465408799E-2</v>
      </c>
      <c r="AZ2043">
        <v>6.9182389937106917E-2</v>
      </c>
      <c r="BA2043">
        <v>0</v>
      </c>
      <c r="BB2043">
        <v>1.886792452830189E-2</v>
      </c>
      <c r="BC2043">
        <v>0</v>
      </c>
      <c r="BD2043">
        <v>0.9308176100628931</v>
      </c>
      <c r="BE2043">
        <v>6.2893081761006289E-2</v>
      </c>
      <c r="BF2043">
        <v>6.2893081761006293E-3</v>
      </c>
      <c r="BG2043">
        <v>0.36477987421383651</v>
      </c>
      <c r="BH2043">
        <v>0.34591194968553463</v>
      </c>
      <c r="BI2043">
        <v>0.20754716981132079</v>
      </c>
      <c r="BJ2043">
        <v>8.1761006289308172E-2</v>
      </c>
      <c r="BK2043">
        <v>8.1761006289308172E-2</v>
      </c>
      <c r="BL2043">
        <v>0.85534591194968557</v>
      </c>
      <c r="BM2043">
        <v>6.2893081761006293E-3</v>
      </c>
      <c r="BN2043">
        <v>5.6603773584905662E-2</v>
      </c>
      <c r="BO2043">
        <v>4.40251572327044E-2</v>
      </c>
      <c r="BP2043">
        <v>0.92452830188679247</v>
      </c>
      <c r="BQ2043">
        <v>1.257861635220126E-2</v>
      </c>
      <c r="BR2043">
        <v>0</v>
      </c>
      <c r="BS2043">
        <v>1.886792452830189E-2</v>
      </c>
      <c r="BT2043">
        <v>0</v>
      </c>
      <c r="BU2043">
        <v>0</v>
      </c>
      <c r="BV2043">
        <v>0</v>
      </c>
      <c r="BW2043">
        <v>1</v>
      </c>
      <c r="BX2043" t="s">
        <v>3355</v>
      </c>
      <c r="BY2043">
        <v>623</v>
      </c>
      <c r="BZ2043">
        <v>0.2552166934189406</v>
      </c>
      <c r="CA2043">
        <v>0</v>
      </c>
    </row>
    <row r="2044" spans="1:79" customFormat="1" x14ac:dyDescent="0.25">
      <c r="A2044" t="s">
        <v>3357</v>
      </c>
      <c r="B2044" t="s">
        <v>42</v>
      </c>
      <c r="C2044" t="s">
        <v>433</v>
      </c>
      <c r="D2044" t="s">
        <v>949</v>
      </c>
      <c r="E2044">
        <v>2023</v>
      </c>
      <c r="F2044">
        <v>257</v>
      </c>
      <c r="G2044">
        <v>30</v>
      </c>
      <c r="H2044">
        <v>17</v>
      </c>
      <c r="I2044">
        <v>62</v>
      </c>
      <c r="J2044">
        <v>69</v>
      </c>
      <c r="K2044">
        <v>49</v>
      </c>
      <c r="L2044">
        <v>38</v>
      </c>
      <c r="M2044">
        <v>19</v>
      </c>
      <c r="N2044">
        <v>19</v>
      </c>
      <c r="O2044">
        <v>17</v>
      </c>
      <c r="P2044">
        <v>13</v>
      </c>
      <c r="Q2044">
        <v>1</v>
      </c>
      <c r="R2044">
        <v>5</v>
      </c>
      <c r="S2044">
        <v>12</v>
      </c>
      <c r="T2044">
        <v>0</v>
      </c>
      <c r="U2044">
        <v>279</v>
      </c>
      <c r="V2044">
        <v>17</v>
      </c>
      <c r="W2044">
        <v>8</v>
      </c>
      <c r="X2044">
        <v>92</v>
      </c>
      <c r="Y2044">
        <v>97</v>
      </c>
      <c r="Z2044">
        <v>55</v>
      </c>
      <c r="AA2044">
        <v>60</v>
      </c>
      <c r="AB2044">
        <v>10</v>
      </c>
      <c r="AC2044">
        <v>270</v>
      </c>
      <c r="AD2044">
        <v>3</v>
      </c>
      <c r="AE2044">
        <v>21</v>
      </c>
      <c r="AF2044">
        <v>9</v>
      </c>
      <c r="AG2044">
        <v>286</v>
      </c>
      <c r="AH2044">
        <v>1</v>
      </c>
      <c r="AI2044">
        <v>0</v>
      </c>
      <c r="AJ2044">
        <v>8</v>
      </c>
      <c r="AK2044" t="s">
        <v>74</v>
      </c>
      <c r="AL2044" t="s">
        <v>74</v>
      </c>
      <c r="AM2044" t="s">
        <v>74</v>
      </c>
      <c r="AN2044">
        <v>304</v>
      </c>
      <c r="AO2044">
        <v>0.84539473684210531</v>
      </c>
      <c r="AP2044">
        <v>9.8684210526315791E-2</v>
      </c>
      <c r="AQ2044">
        <v>5.5921052631578948E-2</v>
      </c>
      <c r="AR2044">
        <v>0.2039473684210526</v>
      </c>
      <c r="AS2044">
        <v>0.2269736842105263</v>
      </c>
      <c r="AT2044">
        <v>0.16118421052631579</v>
      </c>
      <c r="AU2044">
        <v>0.125</v>
      </c>
      <c r="AV2044">
        <v>6.25E-2</v>
      </c>
      <c r="AW2044">
        <v>6.25E-2</v>
      </c>
      <c r="AX2044">
        <v>5.5921052631578948E-2</v>
      </c>
      <c r="AY2044">
        <v>4.2763157894736843E-2</v>
      </c>
      <c r="AZ2044">
        <v>3.2894736842105261E-3</v>
      </c>
      <c r="BA2044">
        <v>3.9473684210526307E-2</v>
      </c>
      <c r="BB2044">
        <v>1.6447368421052631E-2</v>
      </c>
      <c r="BC2044">
        <v>0</v>
      </c>
      <c r="BD2044">
        <v>0.91776315789473684</v>
      </c>
      <c r="BE2044">
        <v>5.5921052631578948E-2</v>
      </c>
      <c r="BF2044">
        <v>2.6315789473684209E-2</v>
      </c>
      <c r="BG2044">
        <v>0.30263157894736842</v>
      </c>
      <c r="BH2044">
        <v>0.31907894736842107</v>
      </c>
      <c r="BI2044">
        <v>0.18092105263157901</v>
      </c>
      <c r="BJ2044">
        <v>0.19736842105263161</v>
      </c>
      <c r="BK2044">
        <v>3.2894736842105261E-2</v>
      </c>
      <c r="BL2044">
        <v>0.88815789473684215</v>
      </c>
      <c r="BM2044">
        <v>9.8684210526315784E-3</v>
      </c>
      <c r="BN2044">
        <v>6.9078947368421059E-2</v>
      </c>
      <c r="BO2044">
        <v>2.9605263157894739E-2</v>
      </c>
      <c r="BP2044">
        <v>0.94078947368421051</v>
      </c>
      <c r="BQ2044">
        <v>3.2894736842105261E-3</v>
      </c>
      <c r="BR2044">
        <v>0</v>
      </c>
      <c r="BS2044">
        <v>2.6315789473684209E-2</v>
      </c>
      <c r="BT2044">
        <v>0</v>
      </c>
      <c r="BU2044">
        <v>0</v>
      </c>
      <c r="BV2044">
        <v>0</v>
      </c>
      <c r="BW2044">
        <v>1</v>
      </c>
      <c r="BX2044" t="s">
        <v>3355</v>
      </c>
      <c r="BY2044">
        <v>623</v>
      </c>
      <c r="BZ2044">
        <v>0.48796147672552159</v>
      </c>
      <c r="CA2044">
        <v>0</v>
      </c>
    </row>
    <row r="2045" spans="1:79" customFormat="1" x14ac:dyDescent="0.25">
      <c r="A2045" t="s">
        <v>3358</v>
      </c>
      <c r="B2045" t="s">
        <v>42</v>
      </c>
      <c r="C2045" t="s">
        <v>433</v>
      </c>
      <c r="D2045" t="s">
        <v>951</v>
      </c>
      <c r="E2045">
        <v>2023</v>
      </c>
      <c r="F2045">
        <v>32</v>
      </c>
      <c r="G2045">
        <v>2</v>
      </c>
      <c r="H2045">
        <v>4</v>
      </c>
      <c r="I2045">
        <v>5</v>
      </c>
      <c r="J2045">
        <v>5</v>
      </c>
      <c r="K2045">
        <v>5</v>
      </c>
      <c r="L2045">
        <v>7</v>
      </c>
      <c r="M2045">
        <v>5</v>
      </c>
      <c r="N2045">
        <v>5</v>
      </c>
      <c r="O2045">
        <v>3</v>
      </c>
      <c r="P2045">
        <v>2</v>
      </c>
      <c r="Q2045">
        <v>1</v>
      </c>
      <c r="R2045">
        <v>0</v>
      </c>
      <c r="S2045">
        <v>0</v>
      </c>
      <c r="T2045">
        <v>0</v>
      </c>
      <c r="U2045">
        <v>27</v>
      </c>
      <c r="V2045">
        <v>11</v>
      </c>
      <c r="W2045">
        <v>0</v>
      </c>
      <c r="X2045">
        <v>34</v>
      </c>
      <c r="Y2045">
        <v>1</v>
      </c>
      <c r="Z2045">
        <v>1</v>
      </c>
      <c r="AA2045">
        <v>2</v>
      </c>
      <c r="AB2045">
        <v>7</v>
      </c>
      <c r="AC2045">
        <v>23</v>
      </c>
      <c r="AD2045">
        <v>1</v>
      </c>
      <c r="AE2045">
        <v>7</v>
      </c>
      <c r="AF2045">
        <v>2</v>
      </c>
      <c r="AG2045">
        <v>34</v>
      </c>
      <c r="AH2045">
        <v>1</v>
      </c>
      <c r="AI2045">
        <v>0</v>
      </c>
      <c r="AJ2045">
        <v>1</v>
      </c>
      <c r="AK2045" t="s">
        <v>74</v>
      </c>
      <c r="AL2045" t="s">
        <v>74</v>
      </c>
      <c r="AM2045" t="s">
        <v>74</v>
      </c>
      <c r="AN2045">
        <v>38</v>
      </c>
      <c r="AO2045">
        <v>0.84210526315789469</v>
      </c>
      <c r="AP2045">
        <v>5.2631578947368418E-2</v>
      </c>
      <c r="AQ2045">
        <v>0.10526315789473679</v>
      </c>
      <c r="AR2045">
        <v>0.13157894736842099</v>
      </c>
      <c r="AS2045">
        <v>0.13157894736842099</v>
      </c>
      <c r="AT2045">
        <v>0.13157894736842099</v>
      </c>
      <c r="AU2045">
        <v>0.18421052631578949</v>
      </c>
      <c r="AV2045">
        <v>0.13157894736842099</v>
      </c>
      <c r="AW2045">
        <v>0.13157894736842099</v>
      </c>
      <c r="AX2045">
        <v>7.8947368421052627E-2</v>
      </c>
      <c r="AY2045">
        <v>5.2631578947368418E-2</v>
      </c>
      <c r="AZ2045">
        <v>2.6315789473684209E-2</v>
      </c>
      <c r="BA2045">
        <v>0</v>
      </c>
      <c r="BB2045">
        <v>0</v>
      </c>
      <c r="BC2045">
        <v>0</v>
      </c>
      <c r="BD2045">
        <v>0.71052631578947367</v>
      </c>
      <c r="BE2045">
        <v>0.28947368421052633</v>
      </c>
      <c r="BF2045">
        <v>0</v>
      </c>
      <c r="BG2045">
        <v>0.89473684210526316</v>
      </c>
      <c r="BH2045">
        <v>2.6315789473684209E-2</v>
      </c>
      <c r="BI2045">
        <v>2.6315789473684209E-2</v>
      </c>
      <c r="BJ2045">
        <v>5.2631578947368418E-2</v>
      </c>
      <c r="BK2045">
        <v>0.18421052631578949</v>
      </c>
      <c r="BL2045">
        <v>0.60526315789473684</v>
      </c>
      <c r="BM2045">
        <v>2.6315789473684209E-2</v>
      </c>
      <c r="BN2045">
        <v>0.18421052631578949</v>
      </c>
      <c r="BO2045">
        <v>5.2631578947368418E-2</v>
      </c>
      <c r="BP2045">
        <v>0.89473684210526316</v>
      </c>
      <c r="BQ2045">
        <v>2.6315789473684209E-2</v>
      </c>
      <c r="BR2045">
        <v>0</v>
      </c>
      <c r="BS2045">
        <v>2.6315789473684209E-2</v>
      </c>
      <c r="BT2045">
        <v>0</v>
      </c>
      <c r="BU2045">
        <v>0</v>
      </c>
      <c r="BV2045">
        <v>0</v>
      </c>
      <c r="BW2045">
        <v>1</v>
      </c>
      <c r="BX2045" t="s">
        <v>3355</v>
      </c>
      <c r="BY2045">
        <v>623</v>
      </c>
      <c r="BZ2045">
        <v>6.0995184590690213E-2</v>
      </c>
      <c r="CA2045">
        <v>0</v>
      </c>
    </row>
    <row r="2046" spans="1:79" customFormat="1" x14ac:dyDescent="0.25">
      <c r="A2046" t="s">
        <v>3359</v>
      </c>
      <c r="B2046" t="s">
        <v>42</v>
      </c>
      <c r="C2046" t="s">
        <v>433</v>
      </c>
      <c r="D2046" t="s">
        <v>953</v>
      </c>
      <c r="E2046">
        <v>2023</v>
      </c>
      <c r="F2046">
        <v>62</v>
      </c>
      <c r="G2046">
        <v>8</v>
      </c>
      <c r="H2046">
        <v>0</v>
      </c>
      <c r="I2046">
        <v>5</v>
      </c>
      <c r="J2046">
        <v>14</v>
      </c>
      <c r="K2046">
        <v>12</v>
      </c>
      <c r="L2046">
        <v>8</v>
      </c>
      <c r="M2046">
        <v>9</v>
      </c>
      <c r="N2046">
        <v>4</v>
      </c>
      <c r="O2046">
        <v>6</v>
      </c>
      <c r="P2046">
        <v>9</v>
      </c>
      <c r="Q2046">
        <v>2</v>
      </c>
      <c r="R2046">
        <v>1</v>
      </c>
      <c r="S2046">
        <v>0</v>
      </c>
      <c r="T2046">
        <v>0</v>
      </c>
      <c r="U2046">
        <v>68</v>
      </c>
      <c r="V2046">
        <v>2</v>
      </c>
      <c r="W2046">
        <v>0</v>
      </c>
      <c r="X2046">
        <v>45</v>
      </c>
      <c r="Y2046">
        <v>10</v>
      </c>
      <c r="Z2046">
        <v>7</v>
      </c>
      <c r="AA2046">
        <v>8</v>
      </c>
      <c r="AB2046">
        <v>21</v>
      </c>
      <c r="AC2046">
        <v>25</v>
      </c>
      <c r="AD2046">
        <v>2</v>
      </c>
      <c r="AE2046">
        <v>22</v>
      </c>
      <c r="AF2046">
        <v>8</v>
      </c>
      <c r="AG2046">
        <v>47</v>
      </c>
      <c r="AH2046">
        <v>6</v>
      </c>
      <c r="AI2046">
        <v>1</v>
      </c>
      <c r="AJ2046">
        <v>8</v>
      </c>
      <c r="AK2046" t="s">
        <v>74</v>
      </c>
      <c r="AL2046" t="s">
        <v>74</v>
      </c>
      <c r="AM2046" t="s">
        <v>74</v>
      </c>
      <c r="AN2046">
        <v>70</v>
      </c>
      <c r="AO2046">
        <v>0.88571428571428568</v>
      </c>
      <c r="AP2046">
        <v>0.1142857142857143</v>
      </c>
      <c r="AQ2046">
        <v>0</v>
      </c>
      <c r="AR2046">
        <v>7.1428571428571425E-2</v>
      </c>
      <c r="AS2046">
        <v>0.2</v>
      </c>
      <c r="AT2046">
        <v>0.1714285714285714</v>
      </c>
      <c r="AU2046">
        <v>0.1142857142857143</v>
      </c>
      <c r="AV2046">
        <v>0.12857142857142859</v>
      </c>
      <c r="AW2046">
        <v>5.7142857142857141E-2</v>
      </c>
      <c r="AX2046">
        <v>8.5714285714285715E-2</v>
      </c>
      <c r="AY2046">
        <v>0.12857142857142859</v>
      </c>
      <c r="AZ2046">
        <v>2.8571428571428571E-2</v>
      </c>
      <c r="BA2046">
        <v>0</v>
      </c>
      <c r="BB2046">
        <v>1.428571428571429E-2</v>
      </c>
      <c r="BC2046">
        <v>0</v>
      </c>
      <c r="BD2046">
        <v>0.97142857142857142</v>
      </c>
      <c r="BE2046">
        <v>2.8571428571428571E-2</v>
      </c>
      <c r="BF2046">
        <v>0</v>
      </c>
      <c r="BG2046">
        <v>0.6428571428571429</v>
      </c>
      <c r="BH2046">
        <v>0.14285714285714279</v>
      </c>
      <c r="BI2046">
        <v>0.1</v>
      </c>
      <c r="BJ2046">
        <v>0.1142857142857143</v>
      </c>
      <c r="BK2046">
        <v>0.3</v>
      </c>
      <c r="BL2046">
        <v>0.35714285714285721</v>
      </c>
      <c r="BM2046">
        <v>2.8571428571428571E-2</v>
      </c>
      <c r="BN2046">
        <v>0.31428571428571428</v>
      </c>
      <c r="BO2046">
        <v>0.1142857142857143</v>
      </c>
      <c r="BP2046">
        <v>0.67142857142857137</v>
      </c>
      <c r="BQ2046">
        <v>8.5714285714285715E-2</v>
      </c>
      <c r="BR2046">
        <v>1.428571428571429E-2</v>
      </c>
      <c r="BS2046">
        <v>0.1142857142857143</v>
      </c>
      <c r="BT2046">
        <v>0</v>
      </c>
      <c r="BU2046">
        <v>0</v>
      </c>
      <c r="BV2046">
        <v>0</v>
      </c>
      <c r="BW2046">
        <v>1</v>
      </c>
      <c r="BX2046" t="s">
        <v>3355</v>
      </c>
      <c r="BY2046">
        <v>623</v>
      </c>
      <c r="BZ2046">
        <v>0.11235955056179769</v>
      </c>
      <c r="CA2046">
        <v>0</v>
      </c>
    </row>
    <row r="2047" spans="1:79" customFormat="1" x14ac:dyDescent="0.25">
      <c r="A2047" t="s">
        <v>3360</v>
      </c>
      <c r="B2047" t="s">
        <v>42</v>
      </c>
      <c r="C2047" t="s">
        <v>433</v>
      </c>
      <c r="D2047" t="s">
        <v>961</v>
      </c>
      <c r="E2047">
        <v>2023</v>
      </c>
      <c r="F2047">
        <v>38</v>
      </c>
      <c r="G2047">
        <v>10</v>
      </c>
      <c r="H2047">
        <v>4</v>
      </c>
      <c r="I2047">
        <v>16</v>
      </c>
      <c r="J2047">
        <v>16</v>
      </c>
      <c r="K2047">
        <v>12</v>
      </c>
      <c r="L2047">
        <v>3</v>
      </c>
      <c r="M2047">
        <v>0</v>
      </c>
      <c r="N2047">
        <v>1</v>
      </c>
      <c r="O2047">
        <v>1</v>
      </c>
      <c r="P2047">
        <v>2</v>
      </c>
      <c r="Q2047">
        <v>0</v>
      </c>
      <c r="R2047">
        <v>0</v>
      </c>
      <c r="S2047">
        <v>1</v>
      </c>
      <c r="T2047">
        <v>0</v>
      </c>
      <c r="U2047">
        <v>49</v>
      </c>
      <c r="V2047">
        <v>1</v>
      </c>
      <c r="W2047">
        <v>2</v>
      </c>
      <c r="X2047">
        <v>4</v>
      </c>
      <c r="Y2047">
        <v>5</v>
      </c>
      <c r="Z2047">
        <v>16</v>
      </c>
      <c r="AA2047">
        <v>27</v>
      </c>
      <c r="AB2047">
        <v>0</v>
      </c>
      <c r="AC2047">
        <v>1</v>
      </c>
      <c r="AD2047">
        <v>50</v>
      </c>
      <c r="AE2047">
        <v>1</v>
      </c>
      <c r="AF2047">
        <v>0</v>
      </c>
      <c r="AG2047">
        <v>18</v>
      </c>
      <c r="AH2047">
        <v>0</v>
      </c>
      <c r="AI2047">
        <v>0</v>
      </c>
      <c r="AJ2047">
        <v>34</v>
      </c>
      <c r="AK2047" t="s">
        <v>74</v>
      </c>
      <c r="AL2047" t="s">
        <v>74</v>
      </c>
      <c r="AM2047" t="s">
        <v>74</v>
      </c>
      <c r="AN2047">
        <v>52</v>
      </c>
      <c r="AO2047">
        <v>0.73076923076923073</v>
      </c>
      <c r="AP2047">
        <v>0.19230769230769229</v>
      </c>
      <c r="AQ2047">
        <v>7.6923076923076927E-2</v>
      </c>
      <c r="AR2047">
        <v>0.30769230769230771</v>
      </c>
      <c r="AS2047">
        <v>0.30769230769230771</v>
      </c>
      <c r="AT2047">
        <v>0.23076923076923081</v>
      </c>
      <c r="AU2047">
        <v>5.7692307692307702E-2</v>
      </c>
      <c r="AV2047">
        <v>0</v>
      </c>
      <c r="AW2047">
        <v>1.9230769230769228E-2</v>
      </c>
      <c r="AX2047">
        <v>1.9230769230769228E-2</v>
      </c>
      <c r="AY2047">
        <v>3.8461538461538457E-2</v>
      </c>
      <c r="AZ2047">
        <v>0</v>
      </c>
      <c r="BA2047">
        <v>1.9230769230769228E-2</v>
      </c>
      <c r="BB2047">
        <v>0</v>
      </c>
      <c r="BC2047">
        <v>0</v>
      </c>
      <c r="BD2047">
        <v>0.94230769230769229</v>
      </c>
      <c r="BE2047">
        <v>1.9230769230769228E-2</v>
      </c>
      <c r="BF2047">
        <v>3.8461538461538457E-2</v>
      </c>
      <c r="BG2047">
        <v>7.6923076923076927E-2</v>
      </c>
      <c r="BH2047">
        <v>9.6153846153846159E-2</v>
      </c>
      <c r="BI2047">
        <v>0.30769230769230771</v>
      </c>
      <c r="BJ2047">
        <v>0.51923076923076927</v>
      </c>
      <c r="BK2047">
        <v>0</v>
      </c>
      <c r="BL2047">
        <v>1.9230769230769228E-2</v>
      </c>
      <c r="BM2047">
        <v>0.96153846153846156</v>
      </c>
      <c r="BN2047">
        <v>1.9230769230769228E-2</v>
      </c>
      <c r="BO2047">
        <v>0</v>
      </c>
      <c r="BP2047">
        <v>0.34615384615384609</v>
      </c>
      <c r="BQ2047">
        <v>0</v>
      </c>
      <c r="BR2047">
        <v>0</v>
      </c>
      <c r="BS2047">
        <v>0.65384615384615385</v>
      </c>
      <c r="BT2047">
        <v>0</v>
      </c>
      <c r="BU2047">
        <v>0</v>
      </c>
      <c r="BV2047">
        <v>0</v>
      </c>
      <c r="BW2047">
        <v>1</v>
      </c>
      <c r="BX2047" t="s">
        <v>3355</v>
      </c>
      <c r="BY2047">
        <v>623</v>
      </c>
      <c r="BZ2047">
        <v>8.3467094703049763E-2</v>
      </c>
      <c r="CA2047">
        <v>0</v>
      </c>
    </row>
    <row r="2048" spans="1:79" customFormat="1" x14ac:dyDescent="0.25">
      <c r="A2048" t="s">
        <v>3361</v>
      </c>
      <c r="B2048" t="s">
        <v>361</v>
      </c>
      <c r="C2048" t="s">
        <v>124</v>
      </c>
      <c r="D2048" t="s">
        <v>44</v>
      </c>
      <c r="E2048">
        <v>2023</v>
      </c>
      <c r="F2048">
        <v>1131</v>
      </c>
      <c r="G2048">
        <v>288</v>
      </c>
      <c r="H2048">
        <v>0</v>
      </c>
      <c r="I2048">
        <v>161</v>
      </c>
      <c r="J2048">
        <v>208</v>
      </c>
      <c r="K2048">
        <v>194</v>
      </c>
      <c r="L2048">
        <v>151</v>
      </c>
      <c r="M2048">
        <v>139</v>
      </c>
      <c r="N2048">
        <v>142</v>
      </c>
      <c r="O2048">
        <v>172</v>
      </c>
      <c r="P2048">
        <v>113</v>
      </c>
      <c r="Q2048">
        <v>62</v>
      </c>
      <c r="R2048">
        <v>14</v>
      </c>
      <c r="S2048">
        <v>63</v>
      </c>
      <c r="T2048">
        <v>0</v>
      </c>
      <c r="U2048">
        <v>1326</v>
      </c>
      <c r="V2048">
        <v>93</v>
      </c>
      <c r="W2048">
        <v>0</v>
      </c>
      <c r="X2048">
        <v>742</v>
      </c>
      <c r="Y2048">
        <v>491</v>
      </c>
      <c r="Z2048">
        <v>186</v>
      </c>
      <c r="AA2048">
        <v>0</v>
      </c>
      <c r="AB2048">
        <v>95</v>
      </c>
      <c r="AC2048">
        <v>1180</v>
      </c>
      <c r="AD2048">
        <v>0</v>
      </c>
      <c r="AE2048">
        <v>144</v>
      </c>
      <c r="AF2048">
        <v>269</v>
      </c>
      <c r="AG2048">
        <v>1108</v>
      </c>
      <c r="AH2048">
        <v>37</v>
      </c>
      <c r="AI2048">
        <v>5</v>
      </c>
      <c r="AJ2048">
        <v>0</v>
      </c>
      <c r="AK2048">
        <v>321</v>
      </c>
      <c r="AL2048">
        <v>1080</v>
      </c>
      <c r="AM2048">
        <v>18</v>
      </c>
      <c r="AN2048">
        <v>1419</v>
      </c>
      <c r="AO2048">
        <v>0.79704016913319242</v>
      </c>
      <c r="AP2048">
        <v>0.20295983086680761</v>
      </c>
      <c r="AQ2048">
        <v>0</v>
      </c>
      <c r="AR2048">
        <v>0.11346018322762511</v>
      </c>
      <c r="AS2048">
        <v>0.1465821000704722</v>
      </c>
      <c r="AT2048">
        <v>0.13671599718111349</v>
      </c>
      <c r="AU2048">
        <v>0.1064129668780832</v>
      </c>
      <c r="AV2048">
        <v>9.7956307258632844E-2</v>
      </c>
      <c r="AW2048">
        <v>0.10007047216349541</v>
      </c>
      <c r="AX2048">
        <v>0.1212121212121212</v>
      </c>
      <c r="AY2048">
        <v>7.9633544749823815E-2</v>
      </c>
      <c r="AZ2048">
        <v>4.3692741367159969E-2</v>
      </c>
      <c r="BA2048">
        <v>4.4397463002114168E-2</v>
      </c>
      <c r="BB2048">
        <v>9.8661028893587029E-3</v>
      </c>
      <c r="BC2048">
        <v>0</v>
      </c>
      <c r="BD2048">
        <v>0.93446088794926008</v>
      </c>
      <c r="BE2048">
        <v>6.5539112050739964E-2</v>
      </c>
      <c r="BF2048">
        <v>0</v>
      </c>
      <c r="BG2048">
        <v>0.52290345313601128</v>
      </c>
      <c r="BH2048">
        <v>0.34601832276250882</v>
      </c>
      <c r="BI2048">
        <v>0.1310782241014799</v>
      </c>
      <c r="BJ2048">
        <v>0</v>
      </c>
      <c r="BK2048">
        <v>6.6948555320648348E-2</v>
      </c>
      <c r="BL2048">
        <v>0.8315715292459479</v>
      </c>
      <c r="BM2048">
        <v>0</v>
      </c>
      <c r="BN2048">
        <v>0.1014799154334038</v>
      </c>
      <c r="BO2048">
        <v>0.18957011980267791</v>
      </c>
      <c r="BP2048">
        <v>0.78083157152924598</v>
      </c>
      <c r="BQ2048">
        <v>2.6074700493305149E-2</v>
      </c>
      <c r="BR2048">
        <v>3.5236081747709661E-3</v>
      </c>
      <c r="BS2048">
        <v>0</v>
      </c>
      <c r="BT2048">
        <v>0.22621564482029599</v>
      </c>
      <c r="BU2048">
        <v>0.7610993657505285</v>
      </c>
      <c r="BV2048">
        <v>1.2684989429175481E-2</v>
      </c>
      <c r="BW2048">
        <v>1</v>
      </c>
      <c r="BX2048" t="s">
        <v>884</v>
      </c>
      <c r="BY2048">
        <v>1419</v>
      </c>
      <c r="BZ2048">
        <v>1</v>
      </c>
      <c r="CA2048">
        <v>0</v>
      </c>
    </row>
    <row r="2049" spans="1:79" customFormat="1" x14ac:dyDescent="0.25">
      <c r="A2049" t="s">
        <v>3362</v>
      </c>
      <c r="B2049" t="s">
        <v>361</v>
      </c>
      <c r="C2049" t="s">
        <v>124</v>
      </c>
      <c r="D2049" t="s">
        <v>947</v>
      </c>
      <c r="E2049">
        <v>2023</v>
      </c>
      <c r="F2049">
        <v>327</v>
      </c>
      <c r="G2049">
        <v>79</v>
      </c>
      <c r="H2049">
        <v>0</v>
      </c>
      <c r="I2049">
        <v>35</v>
      </c>
      <c r="J2049">
        <v>59</v>
      </c>
      <c r="K2049">
        <v>47</v>
      </c>
      <c r="L2049">
        <v>51</v>
      </c>
      <c r="M2049">
        <v>47</v>
      </c>
      <c r="N2049">
        <v>43</v>
      </c>
      <c r="O2049">
        <v>61</v>
      </c>
      <c r="P2049">
        <v>41</v>
      </c>
      <c r="Q2049">
        <v>7</v>
      </c>
      <c r="R2049">
        <v>5</v>
      </c>
      <c r="S2049">
        <v>10</v>
      </c>
      <c r="T2049">
        <v>0</v>
      </c>
      <c r="U2049">
        <v>383</v>
      </c>
      <c r="V2049">
        <v>23</v>
      </c>
      <c r="W2049">
        <v>0</v>
      </c>
      <c r="X2049">
        <v>276</v>
      </c>
      <c r="Y2049">
        <v>103</v>
      </c>
      <c r="Z2049">
        <v>27</v>
      </c>
      <c r="AA2049">
        <v>0</v>
      </c>
      <c r="AB2049">
        <v>31</v>
      </c>
      <c r="AC2049">
        <v>324</v>
      </c>
      <c r="AD2049">
        <v>0</v>
      </c>
      <c r="AE2049">
        <v>51</v>
      </c>
      <c r="AF2049">
        <v>77</v>
      </c>
      <c r="AG2049">
        <v>321</v>
      </c>
      <c r="AH2049">
        <v>8</v>
      </c>
      <c r="AI2049">
        <v>0</v>
      </c>
      <c r="AJ2049">
        <v>0</v>
      </c>
      <c r="AK2049">
        <v>65</v>
      </c>
      <c r="AL2049">
        <v>332</v>
      </c>
      <c r="AM2049">
        <v>9</v>
      </c>
      <c r="AN2049">
        <v>406</v>
      </c>
      <c r="AO2049">
        <v>0.80541871921182262</v>
      </c>
      <c r="AP2049">
        <v>0.19458128078817741</v>
      </c>
      <c r="AQ2049">
        <v>0</v>
      </c>
      <c r="AR2049">
        <v>8.6206896551724144E-2</v>
      </c>
      <c r="AS2049">
        <v>0.14532019704433499</v>
      </c>
      <c r="AT2049">
        <v>0.1157635467980296</v>
      </c>
      <c r="AU2049">
        <v>0.12561576354679799</v>
      </c>
      <c r="AV2049">
        <v>0.1157635467980296</v>
      </c>
      <c r="AW2049">
        <v>0.10591133004926109</v>
      </c>
      <c r="AX2049">
        <v>0.15024630541871919</v>
      </c>
      <c r="AY2049">
        <v>0.10098522167487679</v>
      </c>
      <c r="AZ2049">
        <v>1.7241379310344831E-2</v>
      </c>
      <c r="BA2049">
        <v>2.463054187192118E-2</v>
      </c>
      <c r="BB2049">
        <v>1.231527093596059E-2</v>
      </c>
      <c r="BC2049">
        <v>0</v>
      </c>
      <c r="BD2049">
        <v>0.94334975369458129</v>
      </c>
      <c r="BE2049">
        <v>5.6650246305418719E-2</v>
      </c>
      <c r="BF2049">
        <v>0</v>
      </c>
      <c r="BG2049">
        <v>0.67980295566502458</v>
      </c>
      <c r="BH2049">
        <v>0.2536945812807882</v>
      </c>
      <c r="BI2049">
        <v>6.6502463054187194E-2</v>
      </c>
      <c r="BJ2049">
        <v>0</v>
      </c>
      <c r="BK2049">
        <v>7.6354679802955669E-2</v>
      </c>
      <c r="BL2049">
        <v>0.79802955665024633</v>
      </c>
      <c r="BM2049">
        <v>0</v>
      </c>
      <c r="BN2049">
        <v>0.12561576354679799</v>
      </c>
      <c r="BO2049">
        <v>0.18965517241379309</v>
      </c>
      <c r="BP2049">
        <v>0.79064039408866993</v>
      </c>
      <c r="BQ2049">
        <v>1.970443349753695E-2</v>
      </c>
      <c r="BR2049">
        <v>0</v>
      </c>
      <c r="BS2049">
        <v>0</v>
      </c>
      <c r="BT2049">
        <v>0.16009852216748771</v>
      </c>
      <c r="BU2049">
        <v>0.81773399014778325</v>
      </c>
      <c r="BV2049">
        <v>2.2167487684729061E-2</v>
      </c>
      <c r="BW2049">
        <v>1</v>
      </c>
      <c r="BX2049" t="s">
        <v>884</v>
      </c>
      <c r="BY2049">
        <v>1419</v>
      </c>
      <c r="BZ2049">
        <v>0.28611698379140238</v>
      </c>
      <c r="CA2049">
        <v>0</v>
      </c>
    </row>
    <row r="2050" spans="1:79" customFormat="1" x14ac:dyDescent="0.25">
      <c r="A2050" t="s">
        <v>3363</v>
      </c>
      <c r="B2050" t="s">
        <v>361</v>
      </c>
      <c r="C2050" t="s">
        <v>124</v>
      </c>
      <c r="D2050" t="s">
        <v>949</v>
      </c>
      <c r="E2050">
        <v>2023</v>
      </c>
      <c r="F2050">
        <v>621</v>
      </c>
      <c r="G2050">
        <v>178</v>
      </c>
      <c r="H2050">
        <v>0</v>
      </c>
      <c r="I2050">
        <v>110</v>
      </c>
      <c r="J2050">
        <v>134</v>
      </c>
      <c r="K2050">
        <v>110</v>
      </c>
      <c r="L2050">
        <v>81</v>
      </c>
      <c r="M2050">
        <v>74</v>
      </c>
      <c r="N2050">
        <v>70</v>
      </c>
      <c r="O2050">
        <v>83</v>
      </c>
      <c r="P2050">
        <v>47</v>
      </c>
      <c r="Q2050">
        <v>35</v>
      </c>
      <c r="R2050">
        <v>5</v>
      </c>
      <c r="S2050">
        <v>50</v>
      </c>
      <c r="T2050">
        <v>0</v>
      </c>
      <c r="U2050">
        <v>747</v>
      </c>
      <c r="V2050">
        <v>52</v>
      </c>
      <c r="W2050">
        <v>0</v>
      </c>
      <c r="X2050">
        <v>336</v>
      </c>
      <c r="Y2050">
        <v>330</v>
      </c>
      <c r="Z2050">
        <v>133</v>
      </c>
      <c r="AA2050">
        <v>0</v>
      </c>
      <c r="AB2050">
        <v>37</v>
      </c>
      <c r="AC2050">
        <v>730</v>
      </c>
      <c r="AD2050">
        <v>0</v>
      </c>
      <c r="AE2050">
        <v>32</v>
      </c>
      <c r="AF2050">
        <v>147</v>
      </c>
      <c r="AG2050">
        <v>639</v>
      </c>
      <c r="AH2050">
        <v>9</v>
      </c>
      <c r="AI2050">
        <v>4</v>
      </c>
      <c r="AJ2050">
        <v>0</v>
      </c>
      <c r="AK2050">
        <v>204</v>
      </c>
      <c r="AL2050">
        <v>593</v>
      </c>
      <c r="AM2050">
        <v>2</v>
      </c>
      <c r="AN2050">
        <v>799</v>
      </c>
      <c r="AO2050">
        <v>0.77722152690863577</v>
      </c>
      <c r="AP2050">
        <v>0.2227784730913642</v>
      </c>
      <c r="AQ2050">
        <v>0</v>
      </c>
      <c r="AR2050">
        <v>0.13767209011264081</v>
      </c>
      <c r="AS2050">
        <v>0.1677096370463079</v>
      </c>
      <c r="AT2050">
        <v>0.13767209011264081</v>
      </c>
      <c r="AU2050">
        <v>0.1013767209011264</v>
      </c>
      <c r="AV2050">
        <v>9.2615769712140181E-2</v>
      </c>
      <c r="AW2050">
        <v>8.7609511889862324E-2</v>
      </c>
      <c r="AX2050">
        <v>0.10387984981226531</v>
      </c>
      <c r="AY2050">
        <v>5.8823529411764712E-2</v>
      </c>
      <c r="AZ2050">
        <v>4.3804755944931162E-2</v>
      </c>
      <c r="BA2050">
        <v>6.2578222778473094E-2</v>
      </c>
      <c r="BB2050">
        <v>6.2578222778473091E-3</v>
      </c>
      <c r="BC2050">
        <v>0</v>
      </c>
      <c r="BD2050">
        <v>0.93491864831038796</v>
      </c>
      <c r="BE2050">
        <v>6.5081351689612016E-2</v>
      </c>
      <c r="BF2050">
        <v>0</v>
      </c>
      <c r="BG2050">
        <v>0.42052565707133921</v>
      </c>
      <c r="BH2050">
        <v>0.41301627033792238</v>
      </c>
      <c r="BI2050">
        <v>0.16645807259073839</v>
      </c>
      <c r="BJ2050">
        <v>0</v>
      </c>
      <c r="BK2050">
        <v>4.630788485607009E-2</v>
      </c>
      <c r="BL2050">
        <v>0.91364205256570719</v>
      </c>
      <c r="BM2050">
        <v>0</v>
      </c>
      <c r="BN2050">
        <v>4.005006257822278E-2</v>
      </c>
      <c r="BO2050">
        <v>0.18397997496871091</v>
      </c>
      <c r="BP2050">
        <v>0.79974968710888605</v>
      </c>
      <c r="BQ2050">
        <v>1.1264080100125161E-2</v>
      </c>
      <c r="BR2050">
        <v>5.0062578222778466E-3</v>
      </c>
      <c r="BS2050">
        <v>0</v>
      </c>
      <c r="BT2050">
        <v>0.25531914893617019</v>
      </c>
      <c r="BU2050">
        <v>0.74217772215269084</v>
      </c>
      <c r="BV2050">
        <v>2.5031289111389242E-3</v>
      </c>
      <c r="BW2050">
        <v>1</v>
      </c>
      <c r="BX2050" t="s">
        <v>884</v>
      </c>
      <c r="BY2050">
        <v>1419</v>
      </c>
      <c r="BZ2050">
        <v>0.56307258632840029</v>
      </c>
      <c r="CA2050">
        <v>0</v>
      </c>
    </row>
    <row r="2051" spans="1:79" customFormat="1" x14ac:dyDescent="0.25">
      <c r="A2051" t="s">
        <v>3364</v>
      </c>
      <c r="B2051" t="s">
        <v>361</v>
      </c>
      <c r="C2051" t="s">
        <v>124</v>
      </c>
      <c r="D2051" t="s">
        <v>951</v>
      </c>
      <c r="E2051">
        <v>2023</v>
      </c>
      <c r="F2051">
        <v>68</v>
      </c>
      <c r="G2051">
        <v>10</v>
      </c>
      <c r="H2051">
        <v>0</v>
      </c>
      <c r="I2051">
        <v>5</v>
      </c>
      <c r="J2051">
        <v>6</v>
      </c>
      <c r="K2051">
        <v>12</v>
      </c>
      <c r="L2051">
        <v>9</v>
      </c>
      <c r="M2051">
        <v>5</v>
      </c>
      <c r="N2051">
        <v>10</v>
      </c>
      <c r="O2051">
        <v>7</v>
      </c>
      <c r="P2051">
        <v>15</v>
      </c>
      <c r="Q2051">
        <v>6</v>
      </c>
      <c r="R2051">
        <v>1</v>
      </c>
      <c r="S2051">
        <v>2</v>
      </c>
      <c r="T2051">
        <v>0</v>
      </c>
      <c r="U2051">
        <v>69</v>
      </c>
      <c r="V2051">
        <v>9</v>
      </c>
      <c r="W2051">
        <v>0</v>
      </c>
      <c r="X2051">
        <v>46</v>
      </c>
      <c r="Y2051">
        <v>24</v>
      </c>
      <c r="Z2051">
        <v>8</v>
      </c>
      <c r="AA2051">
        <v>0</v>
      </c>
      <c r="AB2051">
        <v>16</v>
      </c>
      <c r="AC2051">
        <v>48</v>
      </c>
      <c r="AD2051">
        <v>0</v>
      </c>
      <c r="AE2051">
        <v>14</v>
      </c>
      <c r="AF2051">
        <v>8</v>
      </c>
      <c r="AG2051">
        <v>68</v>
      </c>
      <c r="AH2051">
        <v>2</v>
      </c>
      <c r="AI2051">
        <v>0</v>
      </c>
      <c r="AJ2051">
        <v>0</v>
      </c>
      <c r="AK2051">
        <v>26</v>
      </c>
      <c r="AL2051">
        <v>51</v>
      </c>
      <c r="AM2051">
        <v>1</v>
      </c>
      <c r="AN2051">
        <v>78</v>
      </c>
      <c r="AO2051">
        <v>0.87179487179487181</v>
      </c>
      <c r="AP2051">
        <v>0.12820512820512819</v>
      </c>
      <c r="AQ2051">
        <v>0</v>
      </c>
      <c r="AR2051">
        <v>6.4102564102564097E-2</v>
      </c>
      <c r="AS2051">
        <v>7.6923076923076927E-2</v>
      </c>
      <c r="AT2051">
        <v>0.15384615384615391</v>
      </c>
      <c r="AU2051">
        <v>0.1153846153846154</v>
      </c>
      <c r="AV2051">
        <v>6.4102564102564097E-2</v>
      </c>
      <c r="AW2051">
        <v>0.12820512820512819</v>
      </c>
      <c r="AX2051">
        <v>8.9743589743589744E-2</v>
      </c>
      <c r="AY2051">
        <v>0.19230769230769229</v>
      </c>
      <c r="AZ2051">
        <v>7.6923076923076927E-2</v>
      </c>
      <c r="BA2051">
        <v>2.564102564102564E-2</v>
      </c>
      <c r="BB2051">
        <v>1.282051282051282E-2</v>
      </c>
      <c r="BC2051">
        <v>0</v>
      </c>
      <c r="BD2051">
        <v>0.88461538461538458</v>
      </c>
      <c r="BE2051">
        <v>0.1153846153846154</v>
      </c>
      <c r="BF2051">
        <v>0</v>
      </c>
      <c r="BG2051">
        <v>0.58974358974358976</v>
      </c>
      <c r="BH2051">
        <v>0.30769230769230771</v>
      </c>
      <c r="BI2051">
        <v>0.1025641025641026</v>
      </c>
      <c r="BJ2051">
        <v>0</v>
      </c>
      <c r="BK2051">
        <v>0.20512820512820509</v>
      </c>
      <c r="BL2051">
        <v>0.61538461538461542</v>
      </c>
      <c r="BM2051">
        <v>0</v>
      </c>
      <c r="BN2051">
        <v>0.17948717948717949</v>
      </c>
      <c r="BO2051">
        <v>0.1025641025641026</v>
      </c>
      <c r="BP2051">
        <v>0.87179487179487181</v>
      </c>
      <c r="BQ2051">
        <v>2.564102564102564E-2</v>
      </c>
      <c r="BR2051">
        <v>0</v>
      </c>
      <c r="BS2051">
        <v>0</v>
      </c>
      <c r="BT2051">
        <v>0.33333333333333331</v>
      </c>
      <c r="BU2051">
        <v>0.65384615384615385</v>
      </c>
      <c r="BV2051">
        <v>1.282051282051282E-2</v>
      </c>
      <c r="BW2051">
        <v>1</v>
      </c>
      <c r="BX2051" t="s">
        <v>884</v>
      </c>
      <c r="BY2051">
        <v>1419</v>
      </c>
      <c r="BZ2051">
        <v>5.4968287526427059E-2</v>
      </c>
      <c r="CA2051">
        <v>0</v>
      </c>
    </row>
    <row r="2052" spans="1:79" customFormat="1" x14ac:dyDescent="0.25">
      <c r="A2052" t="s">
        <v>3365</v>
      </c>
      <c r="B2052" t="s">
        <v>361</v>
      </c>
      <c r="C2052" t="s">
        <v>124</v>
      </c>
      <c r="D2052" t="s">
        <v>953</v>
      </c>
      <c r="E2052">
        <v>2023</v>
      </c>
      <c r="F2052">
        <v>115</v>
      </c>
      <c r="G2052">
        <v>21</v>
      </c>
      <c r="H2052">
        <v>0</v>
      </c>
      <c r="I2052">
        <v>11</v>
      </c>
      <c r="J2052">
        <v>9</v>
      </c>
      <c r="K2052">
        <v>25</v>
      </c>
      <c r="L2052">
        <v>10</v>
      </c>
      <c r="M2052">
        <v>13</v>
      </c>
      <c r="N2052">
        <v>19</v>
      </c>
      <c r="O2052">
        <v>21</v>
      </c>
      <c r="P2052">
        <v>10</v>
      </c>
      <c r="Q2052">
        <v>14</v>
      </c>
      <c r="R2052">
        <v>3</v>
      </c>
      <c r="S2052">
        <v>1</v>
      </c>
      <c r="T2052">
        <v>0</v>
      </c>
      <c r="U2052">
        <v>127</v>
      </c>
      <c r="V2052">
        <v>9</v>
      </c>
      <c r="W2052">
        <v>0</v>
      </c>
      <c r="X2052">
        <v>84</v>
      </c>
      <c r="Y2052">
        <v>34</v>
      </c>
      <c r="Z2052">
        <v>18</v>
      </c>
      <c r="AA2052">
        <v>0</v>
      </c>
      <c r="AB2052">
        <v>11</v>
      </c>
      <c r="AC2052">
        <v>78</v>
      </c>
      <c r="AD2052">
        <v>0</v>
      </c>
      <c r="AE2052">
        <v>47</v>
      </c>
      <c r="AF2052">
        <v>37</v>
      </c>
      <c r="AG2052">
        <v>80</v>
      </c>
      <c r="AH2052">
        <v>18</v>
      </c>
      <c r="AI2052">
        <v>1</v>
      </c>
      <c r="AJ2052">
        <v>0</v>
      </c>
      <c r="AK2052">
        <v>26</v>
      </c>
      <c r="AL2052">
        <v>104</v>
      </c>
      <c r="AM2052">
        <v>6</v>
      </c>
      <c r="AN2052">
        <v>136</v>
      </c>
      <c r="AO2052">
        <v>0.84558823529411764</v>
      </c>
      <c r="AP2052">
        <v>0.15441176470588239</v>
      </c>
      <c r="AQ2052">
        <v>0</v>
      </c>
      <c r="AR2052">
        <v>8.0882352941176475E-2</v>
      </c>
      <c r="AS2052">
        <v>6.6176470588235295E-2</v>
      </c>
      <c r="AT2052">
        <v>0.18382352941176469</v>
      </c>
      <c r="AU2052">
        <v>7.3529411764705885E-2</v>
      </c>
      <c r="AV2052">
        <v>9.5588235294117641E-2</v>
      </c>
      <c r="AW2052">
        <v>0.13970588235294121</v>
      </c>
      <c r="AX2052">
        <v>0.15441176470588239</v>
      </c>
      <c r="AY2052">
        <v>7.3529411764705885E-2</v>
      </c>
      <c r="AZ2052">
        <v>0.1029411764705882</v>
      </c>
      <c r="BA2052">
        <v>7.3529411764705881E-3</v>
      </c>
      <c r="BB2052">
        <v>2.205882352941177E-2</v>
      </c>
      <c r="BC2052">
        <v>0</v>
      </c>
      <c r="BD2052">
        <v>0.93382352941176472</v>
      </c>
      <c r="BE2052">
        <v>6.6176470588235295E-2</v>
      </c>
      <c r="BF2052">
        <v>0</v>
      </c>
      <c r="BG2052">
        <v>0.61764705882352944</v>
      </c>
      <c r="BH2052">
        <v>0.25</v>
      </c>
      <c r="BI2052">
        <v>0.13235294117647059</v>
      </c>
      <c r="BJ2052">
        <v>0</v>
      </c>
      <c r="BK2052">
        <v>8.0882352941176475E-2</v>
      </c>
      <c r="BL2052">
        <v>0.57352941176470584</v>
      </c>
      <c r="BM2052">
        <v>0</v>
      </c>
      <c r="BN2052">
        <v>0.34558823529411759</v>
      </c>
      <c r="BO2052">
        <v>0.27205882352941169</v>
      </c>
      <c r="BP2052">
        <v>0.58823529411764708</v>
      </c>
      <c r="BQ2052">
        <v>0.13235294117647059</v>
      </c>
      <c r="BR2052">
        <v>7.3529411764705881E-3</v>
      </c>
      <c r="BS2052">
        <v>0</v>
      </c>
      <c r="BT2052">
        <v>0.19117647058823531</v>
      </c>
      <c r="BU2052">
        <v>0.76470588235294112</v>
      </c>
      <c r="BV2052">
        <v>4.4117647058823532E-2</v>
      </c>
      <c r="BW2052">
        <v>1</v>
      </c>
      <c r="BX2052" t="s">
        <v>884</v>
      </c>
      <c r="BY2052">
        <v>1419</v>
      </c>
      <c r="BZ2052">
        <v>9.5842142353770254E-2</v>
      </c>
      <c r="CA2052">
        <v>0</v>
      </c>
    </row>
    <row r="2053" spans="1:79" customFormat="1" x14ac:dyDescent="0.25">
      <c r="A2053" t="s">
        <v>3366</v>
      </c>
      <c r="B2053" t="s">
        <v>361</v>
      </c>
      <c r="C2053" t="s">
        <v>123</v>
      </c>
      <c r="D2053" t="s">
        <v>44</v>
      </c>
      <c r="E2053">
        <v>2023</v>
      </c>
      <c r="F2053">
        <v>2595</v>
      </c>
      <c r="G2053">
        <v>583</v>
      </c>
      <c r="H2053">
        <v>0</v>
      </c>
      <c r="I2053">
        <v>336</v>
      </c>
      <c r="J2053">
        <v>568</v>
      </c>
      <c r="K2053">
        <v>482</v>
      </c>
      <c r="L2053">
        <v>404</v>
      </c>
      <c r="M2053">
        <v>394</v>
      </c>
      <c r="N2053">
        <v>345</v>
      </c>
      <c r="O2053">
        <v>286</v>
      </c>
      <c r="P2053">
        <v>182</v>
      </c>
      <c r="Q2053">
        <v>85</v>
      </c>
      <c r="R2053">
        <v>57</v>
      </c>
      <c r="S2053">
        <v>39</v>
      </c>
      <c r="T2053">
        <v>0</v>
      </c>
      <c r="U2053">
        <v>1786</v>
      </c>
      <c r="V2053">
        <v>28</v>
      </c>
      <c r="W2053">
        <v>1364</v>
      </c>
      <c r="X2053">
        <v>2199</v>
      </c>
      <c r="Y2053">
        <v>624</v>
      </c>
      <c r="Z2053">
        <v>347</v>
      </c>
      <c r="AA2053">
        <v>8</v>
      </c>
      <c r="AB2053">
        <v>367</v>
      </c>
      <c r="AC2053">
        <v>2322</v>
      </c>
      <c r="AD2053">
        <v>68</v>
      </c>
      <c r="AE2053">
        <v>421</v>
      </c>
      <c r="AF2053">
        <v>60</v>
      </c>
      <c r="AG2053">
        <v>3030</v>
      </c>
      <c r="AH2053">
        <v>49</v>
      </c>
      <c r="AI2053">
        <v>2</v>
      </c>
      <c r="AJ2053">
        <v>37</v>
      </c>
      <c r="AK2053">
        <v>83</v>
      </c>
      <c r="AL2053">
        <v>3082</v>
      </c>
      <c r="AM2053">
        <v>13</v>
      </c>
      <c r="AN2053">
        <v>3178</v>
      </c>
      <c r="AO2053">
        <v>0.81655129011957206</v>
      </c>
      <c r="AP2053">
        <v>0.18344870988042791</v>
      </c>
      <c r="AQ2053">
        <v>0</v>
      </c>
      <c r="AR2053">
        <v>0.105726872246696</v>
      </c>
      <c r="AS2053">
        <v>0.17872876022655759</v>
      </c>
      <c r="AT2053">
        <v>0.1516677155443675</v>
      </c>
      <c r="AU2053">
        <v>0.12712397734424169</v>
      </c>
      <c r="AV2053">
        <v>0.1239773442416614</v>
      </c>
      <c r="AW2053">
        <v>0.10855884203901819</v>
      </c>
      <c r="AX2053">
        <v>8.9993706733794837E-2</v>
      </c>
      <c r="AY2053">
        <v>5.7268722466960353E-2</v>
      </c>
      <c r="AZ2053">
        <v>2.674638137193203E-2</v>
      </c>
      <c r="BA2053">
        <v>1.227186910006293E-2</v>
      </c>
      <c r="BB2053">
        <v>1.7935808684707361E-2</v>
      </c>
      <c r="BC2053">
        <v>0</v>
      </c>
      <c r="BD2053">
        <v>0.5619886721208307</v>
      </c>
      <c r="BE2053">
        <v>8.8105726872246704E-3</v>
      </c>
      <c r="BF2053">
        <v>0.42920075519194462</v>
      </c>
      <c r="BG2053">
        <v>0.69194461925739459</v>
      </c>
      <c r="BH2053">
        <v>0.1963499056010069</v>
      </c>
      <c r="BI2053">
        <v>0.1091881686595343</v>
      </c>
      <c r="BJ2053">
        <v>2.5173064820641911E-3</v>
      </c>
      <c r="BK2053">
        <v>0.1154814348646948</v>
      </c>
      <c r="BL2053">
        <v>0.73064820641913153</v>
      </c>
      <c r="BM2053">
        <v>2.1397105097545631E-2</v>
      </c>
      <c r="BN2053">
        <v>0.13247325361862811</v>
      </c>
      <c r="BO2053">
        <v>1.887979861548144E-2</v>
      </c>
      <c r="BP2053">
        <v>0.95342983008181248</v>
      </c>
      <c r="BQ2053">
        <v>1.541850220264317E-2</v>
      </c>
      <c r="BR2053">
        <v>6.2932662051604787E-4</v>
      </c>
      <c r="BS2053">
        <v>1.1642542479546891E-2</v>
      </c>
      <c r="BT2053">
        <v>2.6117054751415989E-2</v>
      </c>
      <c r="BU2053">
        <v>0.96979232221522971</v>
      </c>
      <c r="BV2053">
        <v>4.0906230333543096E-3</v>
      </c>
      <c r="BW2053">
        <v>1</v>
      </c>
      <c r="BX2053" t="s">
        <v>885</v>
      </c>
      <c r="BY2053">
        <v>3178</v>
      </c>
      <c r="BZ2053">
        <v>1</v>
      </c>
      <c r="CA2053">
        <v>0</v>
      </c>
    </row>
    <row r="2054" spans="1:79" customFormat="1" x14ac:dyDescent="0.25">
      <c r="A2054" t="s">
        <v>3367</v>
      </c>
      <c r="B2054" t="s">
        <v>361</v>
      </c>
      <c r="C2054" t="s">
        <v>123</v>
      </c>
      <c r="D2054" t="s">
        <v>947</v>
      </c>
      <c r="E2054">
        <v>2023</v>
      </c>
      <c r="F2054" t="s">
        <v>74</v>
      </c>
      <c r="G2054" t="s">
        <v>74</v>
      </c>
      <c r="H2054" t="s">
        <v>74</v>
      </c>
      <c r="I2054" t="s">
        <v>74</v>
      </c>
      <c r="J2054" t="s">
        <v>74</v>
      </c>
      <c r="K2054" t="s">
        <v>74</v>
      </c>
      <c r="L2054" t="s">
        <v>74</v>
      </c>
      <c r="M2054" t="s">
        <v>74</v>
      </c>
      <c r="N2054" t="s">
        <v>74</v>
      </c>
      <c r="O2054" t="s">
        <v>74</v>
      </c>
      <c r="P2054" t="s">
        <v>74</v>
      </c>
      <c r="Q2054" t="s">
        <v>74</v>
      </c>
      <c r="R2054" t="s">
        <v>74</v>
      </c>
      <c r="S2054" t="s">
        <v>74</v>
      </c>
      <c r="T2054" t="s">
        <v>74</v>
      </c>
      <c r="U2054" t="s">
        <v>74</v>
      </c>
      <c r="V2054" t="s">
        <v>74</v>
      </c>
      <c r="W2054" t="s">
        <v>74</v>
      </c>
      <c r="X2054" t="s">
        <v>74</v>
      </c>
      <c r="Y2054" t="s">
        <v>74</v>
      </c>
      <c r="Z2054" t="s">
        <v>74</v>
      </c>
      <c r="AA2054" t="s">
        <v>74</v>
      </c>
      <c r="AB2054" t="s">
        <v>74</v>
      </c>
      <c r="AC2054" t="s">
        <v>74</v>
      </c>
      <c r="AD2054" t="s">
        <v>74</v>
      </c>
      <c r="AE2054" t="s">
        <v>74</v>
      </c>
      <c r="AF2054" t="s">
        <v>74</v>
      </c>
      <c r="AG2054" t="s">
        <v>74</v>
      </c>
      <c r="AH2054" t="s">
        <v>74</v>
      </c>
      <c r="AI2054" t="s">
        <v>74</v>
      </c>
      <c r="AJ2054" t="s">
        <v>74</v>
      </c>
      <c r="AK2054" t="s">
        <v>74</v>
      </c>
      <c r="AL2054" t="s">
        <v>74</v>
      </c>
      <c r="AM2054" t="s">
        <v>74</v>
      </c>
      <c r="AN2054" t="s">
        <v>74</v>
      </c>
      <c r="AO2054" t="s">
        <v>74</v>
      </c>
      <c r="AP2054" t="s">
        <v>74</v>
      </c>
      <c r="AQ2054" t="s">
        <v>74</v>
      </c>
      <c r="AR2054" t="s">
        <v>74</v>
      </c>
      <c r="AS2054" t="s">
        <v>74</v>
      </c>
      <c r="AT2054" t="s">
        <v>74</v>
      </c>
      <c r="AU2054" t="s">
        <v>74</v>
      </c>
      <c r="AV2054" t="s">
        <v>74</v>
      </c>
      <c r="AW2054" t="s">
        <v>74</v>
      </c>
      <c r="AX2054" t="s">
        <v>74</v>
      </c>
      <c r="AY2054" t="s">
        <v>74</v>
      </c>
      <c r="AZ2054" t="s">
        <v>74</v>
      </c>
      <c r="BA2054" t="s">
        <v>74</v>
      </c>
      <c r="BB2054" t="s">
        <v>74</v>
      </c>
      <c r="BC2054" t="s">
        <v>74</v>
      </c>
      <c r="BD2054" t="s">
        <v>74</v>
      </c>
      <c r="BE2054" t="s">
        <v>74</v>
      </c>
      <c r="BF2054" t="s">
        <v>74</v>
      </c>
      <c r="BG2054" t="s">
        <v>74</v>
      </c>
      <c r="BH2054" t="s">
        <v>74</v>
      </c>
      <c r="BI2054" t="s">
        <v>74</v>
      </c>
      <c r="BJ2054" t="s">
        <v>74</v>
      </c>
      <c r="BK2054" t="s">
        <v>74</v>
      </c>
      <c r="BL2054" t="s">
        <v>74</v>
      </c>
      <c r="BM2054" t="s">
        <v>74</v>
      </c>
      <c r="BN2054" t="s">
        <v>74</v>
      </c>
      <c r="BO2054" t="s">
        <v>74</v>
      </c>
      <c r="BP2054" t="s">
        <v>74</v>
      </c>
      <c r="BQ2054" t="s">
        <v>74</v>
      </c>
      <c r="BR2054" t="s">
        <v>74</v>
      </c>
      <c r="BS2054" t="s">
        <v>74</v>
      </c>
      <c r="BT2054" t="s">
        <v>74</v>
      </c>
      <c r="BU2054" t="s">
        <v>74</v>
      </c>
      <c r="BV2054" t="s">
        <v>74</v>
      </c>
      <c r="BW2054" t="s">
        <v>74</v>
      </c>
      <c r="BX2054" t="s">
        <v>885</v>
      </c>
      <c r="BY2054" t="s">
        <v>74</v>
      </c>
      <c r="BZ2054" t="s">
        <v>74</v>
      </c>
      <c r="CA2054">
        <v>0</v>
      </c>
    </row>
    <row r="2055" spans="1:79" customFormat="1" x14ac:dyDescent="0.25">
      <c r="A2055" t="s">
        <v>3368</v>
      </c>
      <c r="B2055" t="s">
        <v>361</v>
      </c>
      <c r="C2055" t="s">
        <v>123</v>
      </c>
      <c r="D2055" t="s">
        <v>949</v>
      </c>
      <c r="E2055">
        <v>2023</v>
      </c>
      <c r="F2055" t="s">
        <v>74</v>
      </c>
      <c r="G2055" t="s">
        <v>74</v>
      </c>
      <c r="H2055" t="s">
        <v>74</v>
      </c>
      <c r="I2055" t="s">
        <v>74</v>
      </c>
      <c r="J2055" t="s">
        <v>74</v>
      </c>
      <c r="K2055" t="s">
        <v>74</v>
      </c>
      <c r="L2055" t="s">
        <v>74</v>
      </c>
      <c r="M2055" t="s">
        <v>74</v>
      </c>
      <c r="N2055" t="s">
        <v>74</v>
      </c>
      <c r="O2055" t="s">
        <v>74</v>
      </c>
      <c r="P2055" t="s">
        <v>74</v>
      </c>
      <c r="Q2055" t="s">
        <v>74</v>
      </c>
      <c r="R2055" t="s">
        <v>74</v>
      </c>
      <c r="S2055" t="s">
        <v>74</v>
      </c>
      <c r="T2055" t="s">
        <v>74</v>
      </c>
      <c r="U2055" t="s">
        <v>74</v>
      </c>
      <c r="V2055" t="s">
        <v>74</v>
      </c>
      <c r="W2055" t="s">
        <v>74</v>
      </c>
      <c r="X2055" t="s">
        <v>74</v>
      </c>
      <c r="Y2055" t="s">
        <v>74</v>
      </c>
      <c r="Z2055" t="s">
        <v>74</v>
      </c>
      <c r="AA2055" t="s">
        <v>74</v>
      </c>
      <c r="AB2055" t="s">
        <v>74</v>
      </c>
      <c r="AC2055" t="s">
        <v>74</v>
      </c>
      <c r="AD2055" t="s">
        <v>74</v>
      </c>
      <c r="AE2055" t="s">
        <v>74</v>
      </c>
      <c r="AF2055" t="s">
        <v>74</v>
      </c>
      <c r="AG2055" t="s">
        <v>74</v>
      </c>
      <c r="AH2055" t="s">
        <v>74</v>
      </c>
      <c r="AI2055" t="s">
        <v>74</v>
      </c>
      <c r="AJ2055" t="s">
        <v>74</v>
      </c>
      <c r="AK2055" t="s">
        <v>74</v>
      </c>
      <c r="AL2055" t="s">
        <v>74</v>
      </c>
      <c r="AM2055" t="s">
        <v>74</v>
      </c>
      <c r="AN2055" t="s">
        <v>74</v>
      </c>
      <c r="AO2055" t="s">
        <v>74</v>
      </c>
      <c r="AP2055" t="s">
        <v>74</v>
      </c>
      <c r="AQ2055" t="s">
        <v>74</v>
      </c>
      <c r="AR2055" t="s">
        <v>74</v>
      </c>
      <c r="AS2055" t="s">
        <v>74</v>
      </c>
      <c r="AT2055" t="s">
        <v>74</v>
      </c>
      <c r="AU2055" t="s">
        <v>74</v>
      </c>
      <c r="AV2055" t="s">
        <v>74</v>
      </c>
      <c r="AW2055" t="s">
        <v>74</v>
      </c>
      <c r="AX2055" t="s">
        <v>74</v>
      </c>
      <c r="AY2055" t="s">
        <v>74</v>
      </c>
      <c r="AZ2055" t="s">
        <v>74</v>
      </c>
      <c r="BA2055" t="s">
        <v>74</v>
      </c>
      <c r="BB2055" t="s">
        <v>74</v>
      </c>
      <c r="BC2055" t="s">
        <v>74</v>
      </c>
      <c r="BD2055" t="s">
        <v>74</v>
      </c>
      <c r="BE2055" t="s">
        <v>74</v>
      </c>
      <c r="BF2055" t="s">
        <v>74</v>
      </c>
      <c r="BG2055" t="s">
        <v>74</v>
      </c>
      <c r="BH2055" t="s">
        <v>74</v>
      </c>
      <c r="BI2055" t="s">
        <v>74</v>
      </c>
      <c r="BJ2055" t="s">
        <v>74</v>
      </c>
      <c r="BK2055" t="s">
        <v>74</v>
      </c>
      <c r="BL2055" t="s">
        <v>74</v>
      </c>
      <c r="BM2055" t="s">
        <v>74</v>
      </c>
      <c r="BN2055" t="s">
        <v>74</v>
      </c>
      <c r="BO2055" t="s">
        <v>74</v>
      </c>
      <c r="BP2055" t="s">
        <v>74</v>
      </c>
      <c r="BQ2055" t="s">
        <v>74</v>
      </c>
      <c r="BR2055" t="s">
        <v>74</v>
      </c>
      <c r="BS2055" t="s">
        <v>74</v>
      </c>
      <c r="BT2055" t="s">
        <v>74</v>
      </c>
      <c r="BU2055" t="s">
        <v>74</v>
      </c>
      <c r="BV2055" t="s">
        <v>74</v>
      </c>
      <c r="BW2055" t="s">
        <v>74</v>
      </c>
      <c r="BX2055" t="s">
        <v>885</v>
      </c>
      <c r="BY2055" t="s">
        <v>74</v>
      </c>
      <c r="BZ2055" t="s">
        <v>74</v>
      </c>
      <c r="CA2055">
        <v>0</v>
      </c>
    </row>
    <row r="2056" spans="1:79" customFormat="1" x14ac:dyDescent="0.25">
      <c r="A2056" t="s">
        <v>3369</v>
      </c>
      <c r="B2056" t="s">
        <v>361</v>
      </c>
      <c r="C2056" t="s">
        <v>123</v>
      </c>
      <c r="D2056" t="s">
        <v>951</v>
      </c>
      <c r="E2056">
        <v>2023</v>
      </c>
      <c r="F2056" t="s">
        <v>74</v>
      </c>
      <c r="G2056" t="s">
        <v>74</v>
      </c>
      <c r="H2056" t="s">
        <v>74</v>
      </c>
      <c r="I2056" t="s">
        <v>74</v>
      </c>
      <c r="J2056" t="s">
        <v>74</v>
      </c>
      <c r="K2056" t="s">
        <v>74</v>
      </c>
      <c r="L2056" t="s">
        <v>74</v>
      </c>
      <c r="M2056" t="s">
        <v>74</v>
      </c>
      <c r="N2056" t="s">
        <v>74</v>
      </c>
      <c r="O2056" t="s">
        <v>74</v>
      </c>
      <c r="P2056" t="s">
        <v>74</v>
      </c>
      <c r="Q2056" t="s">
        <v>74</v>
      </c>
      <c r="R2056" t="s">
        <v>74</v>
      </c>
      <c r="S2056" t="s">
        <v>74</v>
      </c>
      <c r="T2056" t="s">
        <v>74</v>
      </c>
      <c r="U2056" t="s">
        <v>74</v>
      </c>
      <c r="V2056" t="s">
        <v>74</v>
      </c>
      <c r="W2056" t="s">
        <v>74</v>
      </c>
      <c r="X2056" t="s">
        <v>74</v>
      </c>
      <c r="Y2056" t="s">
        <v>74</v>
      </c>
      <c r="Z2056" t="s">
        <v>74</v>
      </c>
      <c r="AA2056" t="s">
        <v>74</v>
      </c>
      <c r="AB2056" t="s">
        <v>74</v>
      </c>
      <c r="AC2056" t="s">
        <v>74</v>
      </c>
      <c r="AD2056" t="s">
        <v>74</v>
      </c>
      <c r="AE2056" t="s">
        <v>74</v>
      </c>
      <c r="AF2056" t="s">
        <v>74</v>
      </c>
      <c r="AG2056" t="s">
        <v>74</v>
      </c>
      <c r="AH2056" t="s">
        <v>74</v>
      </c>
      <c r="AI2056" t="s">
        <v>74</v>
      </c>
      <c r="AJ2056" t="s">
        <v>74</v>
      </c>
      <c r="AK2056" t="s">
        <v>74</v>
      </c>
      <c r="AL2056" t="s">
        <v>74</v>
      </c>
      <c r="AM2056" t="s">
        <v>74</v>
      </c>
      <c r="AN2056" t="s">
        <v>74</v>
      </c>
      <c r="AO2056" t="s">
        <v>74</v>
      </c>
      <c r="AP2056" t="s">
        <v>74</v>
      </c>
      <c r="AQ2056" t="s">
        <v>74</v>
      </c>
      <c r="AR2056" t="s">
        <v>74</v>
      </c>
      <c r="AS2056" t="s">
        <v>74</v>
      </c>
      <c r="AT2056" t="s">
        <v>74</v>
      </c>
      <c r="AU2056" t="s">
        <v>74</v>
      </c>
      <c r="AV2056" t="s">
        <v>74</v>
      </c>
      <c r="AW2056" t="s">
        <v>74</v>
      </c>
      <c r="AX2056" t="s">
        <v>74</v>
      </c>
      <c r="AY2056" t="s">
        <v>74</v>
      </c>
      <c r="AZ2056" t="s">
        <v>74</v>
      </c>
      <c r="BA2056" t="s">
        <v>74</v>
      </c>
      <c r="BB2056" t="s">
        <v>74</v>
      </c>
      <c r="BC2056" t="s">
        <v>74</v>
      </c>
      <c r="BD2056" t="s">
        <v>74</v>
      </c>
      <c r="BE2056" t="s">
        <v>74</v>
      </c>
      <c r="BF2056" t="s">
        <v>74</v>
      </c>
      <c r="BG2056" t="s">
        <v>74</v>
      </c>
      <c r="BH2056" t="s">
        <v>74</v>
      </c>
      <c r="BI2056" t="s">
        <v>74</v>
      </c>
      <c r="BJ2056" t="s">
        <v>74</v>
      </c>
      <c r="BK2056" t="s">
        <v>74</v>
      </c>
      <c r="BL2056" t="s">
        <v>74</v>
      </c>
      <c r="BM2056" t="s">
        <v>74</v>
      </c>
      <c r="BN2056" t="s">
        <v>74</v>
      </c>
      <c r="BO2056" t="s">
        <v>74</v>
      </c>
      <c r="BP2056" t="s">
        <v>74</v>
      </c>
      <c r="BQ2056" t="s">
        <v>74</v>
      </c>
      <c r="BR2056" t="s">
        <v>74</v>
      </c>
      <c r="BS2056" t="s">
        <v>74</v>
      </c>
      <c r="BT2056" t="s">
        <v>74</v>
      </c>
      <c r="BU2056" t="s">
        <v>74</v>
      </c>
      <c r="BV2056" t="s">
        <v>74</v>
      </c>
      <c r="BW2056" t="s">
        <v>74</v>
      </c>
      <c r="BX2056" t="s">
        <v>885</v>
      </c>
      <c r="BY2056" t="s">
        <v>74</v>
      </c>
      <c r="BZ2056" t="s">
        <v>74</v>
      </c>
      <c r="CA2056">
        <v>0</v>
      </c>
    </row>
    <row r="2057" spans="1:79" customFormat="1" x14ac:dyDescent="0.25">
      <c r="A2057" t="s">
        <v>3370</v>
      </c>
      <c r="B2057" t="s">
        <v>361</v>
      </c>
      <c r="C2057" t="s">
        <v>123</v>
      </c>
      <c r="D2057" t="s">
        <v>953</v>
      </c>
      <c r="E2057">
        <v>2023</v>
      </c>
      <c r="F2057" t="s">
        <v>74</v>
      </c>
      <c r="G2057" t="s">
        <v>74</v>
      </c>
      <c r="H2057" t="s">
        <v>74</v>
      </c>
      <c r="I2057" t="s">
        <v>74</v>
      </c>
      <c r="J2057" t="s">
        <v>74</v>
      </c>
      <c r="K2057" t="s">
        <v>74</v>
      </c>
      <c r="L2057" t="s">
        <v>74</v>
      </c>
      <c r="M2057" t="s">
        <v>74</v>
      </c>
      <c r="N2057" t="s">
        <v>74</v>
      </c>
      <c r="O2057" t="s">
        <v>74</v>
      </c>
      <c r="P2057" t="s">
        <v>74</v>
      </c>
      <c r="Q2057" t="s">
        <v>74</v>
      </c>
      <c r="R2057" t="s">
        <v>74</v>
      </c>
      <c r="S2057" t="s">
        <v>74</v>
      </c>
      <c r="T2057" t="s">
        <v>74</v>
      </c>
      <c r="U2057" t="s">
        <v>74</v>
      </c>
      <c r="V2057" t="s">
        <v>74</v>
      </c>
      <c r="W2057" t="s">
        <v>74</v>
      </c>
      <c r="X2057" t="s">
        <v>74</v>
      </c>
      <c r="Y2057" t="s">
        <v>74</v>
      </c>
      <c r="Z2057" t="s">
        <v>74</v>
      </c>
      <c r="AA2057" t="s">
        <v>74</v>
      </c>
      <c r="AB2057" t="s">
        <v>74</v>
      </c>
      <c r="AC2057" t="s">
        <v>74</v>
      </c>
      <c r="AD2057" t="s">
        <v>74</v>
      </c>
      <c r="AE2057" t="s">
        <v>74</v>
      </c>
      <c r="AF2057" t="s">
        <v>74</v>
      </c>
      <c r="AG2057" t="s">
        <v>74</v>
      </c>
      <c r="AH2057" t="s">
        <v>74</v>
      </c>
      <c r="AI2057" t="s">
        <v>74</v>
      </c>
      <c r="AJ2057" t="s">
        <v>74</v>
      </c>
      <c r="AK2057" t="s">
        <v>74</v>
      </c>
      <c r="AL2057" t="s">
        <v>74</v>
      </c>
      <c r="AM2057" t="s">
        <v>74</v>
      </c>
      <c r="AN2057" t="s">
        <v>74</v>
      </c>
      <c r="AO2057" t="s">
        <v>74</v>
      </c>
      <c r="AP2057" t="s">
        <v>74</v>
      </c>
      <c r="AQ2057" t="s">
        <v>74</v>
      </c>
      <c r="AR2057" t="s">
        <v>74</v>
      </c>
      <c r="AS2057" t="s">
        <v>74</v>
      </c>
      <c r="AT2057" t="s">
        <v>74</v>
      </c>
      <c r="AU2057" t="s">
        <v>74</v>
      </c>
      <c r="AV2057" t="s">
        <v>74</v>
      </c>
      <c r="AW2057" t="s">
        <v>74</v>
      </c>
      <c r="AX2057" t="s">
        <v>74</v>
      </c>
      <c r="AY2057" t="s">
        <v>74</v>
      </c>
      <c r="AZ2057" t="s">
        <v>74</v>
      </c>
      <c r="BA2057" t="s">
        <v>74</v>
      </c>
      <c r="BB2057" t="s">
        <v>74</v>
      </c>
      <c r="BC2057" t="s">
        <v>74</v>
      </c>
      <c r="BD2057" t="s">
        <v>74</v>
      </c>
      <c r="BE2057" t="s">
        <v>74</v>
      </c>
      <c r="BF2057" t="s">
        <v>74</v>
      </c>
      <c r="BG2057" t="s">
        <v>74</v>
      </c>
      <c r="BH2057" t="s">
        <v>74</v>
      </c>
      <c r="BI2057" t="s">
        <v>74</v>
      </c>
      <c r="BJ2057" t="s">
        <v>74</v>
      </c>
      <c r="BK2057" t="s">
        <v>74</v>
      </c>
      <c r="BL2057" t="s">
        <v>74</v>
      </c>
      <c r="BM2057" t="s">
        <v>74</v>
      </c>
      <c r="BN2057" t="s">
        <v>74</v>
      </c>
      <c r="BO2057" t="s">
        <v>74</v>
      </c>
      <c r="BP2057" t="s">
        <v>74</v>
      </c>
      <c r="BQ2057" t="s">
        <v>74</v>
      </c>
      <c r="BR2057" t="s">
        <v>74</v>
      </c>
      <c r="BS2057" t="s">
        <v>74</v>
      </c>
      <c r="BT2057" t="s">
        <v>74</v>
      </c>
      <c r="BU2057" t="s">
        <v>74</v>
      </c>
      <c r="BV2057" t="s">
        <v>74</v>
      </c>
      <c r="BW2057" t="s">
        <v>74</v>
      </c>
      <c r="BX2057" t="s">
        <v>885</v>
      </c>
      <c r="BY2057" t="s">
        <v>74</v>
      </c>
      <c r="BZ2057" t="s">
        <v>74</v>
      </c>
      <c r="CA2057">
        <v>0</v>
      </c>
    </row>
    <row r="2058" spans="1:79" customFormat="1" x14ac:dyDescent="0.25">
      <c r="A2058" t="s">
        <v>3371</v>
      </c>
      <c r="B2058" t="s">
        <v>361</v>
      </c>
      <c r="C2058" t="s">
        <v>123</v>
      </c>
      <c r="D2058" t="s">
        <v>961</v>
      </c>
      <c r="E2058">
        <v>2023</v>
      </c>
      <c r="F2058" t="s">
        <v>74</v>
      </c>
      <c r="G2058" t="s">
        <v>74</v>
      </c>
      <c r="H2058" t="s">
        <v>74</v>
      </c>
      <c r="I2058" t="s">
        <v>74</v>
      </c>
      <c r="J2058" t="s">
        <v>74</v>
      </c>
      <c r="K2058" t="s">
        <v>74</v>
      </c>
      <c r="L2058" t="s">
        <v>74</v>
      </c>
      <c r="M2058" t="s">
        <v>74</v>
      </c>
      <c r="N2058" t="s">
        <v>74</v>
      </c>
      <c r="O2058" t="s">
        <v>74</v>
      </c>
      <c r="P2058" t="s">
        <v>74</v>
      </c>
      <c r="Q2058" t="s">
        <v>74</v>
      </c>
      <c r="R2058" t="s">
        <v>74</v>
      </c>
      <c r="S2058" t="s">
        <v>74</v>
      </c>
      <c r="T2058" t="s">
        <v>74</v>
      </c>
      <c r="U2058" t="s">
        <v>74</v>
      </c>
      <c r="V2058" t="s">
        <v>74</v>
      </c>
      <c r="W2058" t="s">
        <v>74</v>
      </c>
      <c r="X2058" t="s">
        <v>74</v>
      </c>
      <c r="Y2058" t="s">
        <v>74</v>
      </c>
      <c r="Z2058" t="s">
        <v>74</v>
      </c>
      <c r="AA2058" t="s">
        <v>74</v>
      </c>
      <c r="AB2058" t="s">
        <v>74</v>
      </c>
      <c r="AC2058" t="s">
        <v>74</v>
      </c>
      <c r="AD2058" t="s">
        <v>74</v>
      </c>
      <c r="AE2058" t="s">
        <v>74</v>
      </c>
      <c r="AF2058" t="s">
        <v>74</v>
      </c>
      <c r="AG2058" t="s">
        <v>74</v>
      </c>
      <c r="AH2058" t="s">
        <v>74</v>
      </c>
      <c r="AI2058" t="s">
        <v>74</v>
      </c>
      <c r="AJ2058" t="s">
        <v>74</v>
      </c>
      <c r="AK2058" t="s">
        <v>74</v>
      </c>
      <c r="AL2058" t="s">
        <v>74</v>
      </c>
      <c r="AM2058" t="s">
        <v>74</v>
      </c>
      <c r="AN2058" t="s">
        <v>74</v>
      </c>
      <c r="AO2058" t="s">
        <v>74</v>
      </c>
      <c r="AP2058" t="s">
        <v>74</v>
      </c>
      <c r="AQ2058" t="s">
        <v>74</v>
      </c>
      <c r="AR2058" t="s">
        <v>74</v>
      </c>
      <c r="AS2058" t="s">
        <v>74</v>
      </c>
      <c r="AT2058" t="s">
        <v>74</v>
      </c>
      <c r="AU2058" t="s">
        <v>74</v>
      </c>
      <c r="AV2058" t="s">
        <v>74</v>
      </c>
      <c r="AW2058" t="s">
        <v>74</v>
      </c>
      <c r="AX2058" t="s">
        <v>74</v>
      </c>
      <c r="AY2058" t="s">
        <v>74</v>
      </c>
      <c r="AZ2058" t="s">
        <v>74</v>
      </c>
      <c r="BA2058" t="s">
        <v>74</v>
      </c>
      <c r="BB2058" t="s">
        <v>74</v>
      </c>
      <c r="BC2058" t="s">
        <v>74</v>
      </c>
      <c r="BD2058" t="s">
        <v>74</v>
      </c>
      <c r="BE2058" t="s">
        <v>74</v>
      </c>
      <c r="BF2058" t="s">
        <v>74</v>
      </c>
      <c r="BG2058" t="s">
        <v>74</v>
      </c>
      <c r="BH2058" t="s">
        <v>74</v>
      </c>
      <c r="BI2058" t="s">
        <v>74</v>
      </c>
      <c r="BJ2058" t="s">
        <v>74</v>
      </c>
      <c r="BK2058" t="s">
        <v>74</v>
      </c>
      <c r="BL2058" t="s">
        <v>74</v>
      </c>
      <c r="BM2058" t="s">
        <v>74</v>
      </c>
      <c r="BN2058" t="s">
        <v>74</v>
      </c>
      <c r="BO2058" t="s">
        <v>74</v>
      </c>
      <c r="BP2058" t="s">
        <v>74</v>
      </c>
      <c r="BQ2058" t="s">
        <v>74</v>
      </c>
      <c r="BR2058" t="s">
        <v>74</v>
      </c>
      <c r="BS2058" t="s">
        <v>74</v>
      </c>
      <c r="BT2058" t="s">
        <v>74</v>
      </c>
      <c r="BU2058" t="s">
        <v>74</v>
      </c>
      <c r="BV2058" t="s">
        <v>74</v>
      </c>
      <c r="BW2058" t="s">
        <v>74</v>
      </c>
      <c r="BX2058" t="s">
        <v>885</v>
      </c>
      <c r="BY2058" t="s">
        <v>74</v>
      </c>
      <c r="BZ2058" t="s">
        <v>74</v>
      </c>
      <c r="CA2058">
        <v>0</v>
      </c>
    </row>
    <row r="2059" spans="1:79" customFormat="1" x14ac:dyDescent="0.25">
      <c r="A2059" t="s">
        <v>3372</v>
      </c>
      <c r="B2059" t="s">
        <v>361</v>
      </c>
      <c r="C2059" t="s">
        <v>369</v>
      </c>
      <c r="D2059" t="s">
        <v>44</v>
      </c>
      <c r="E2059">
        <v>2023</v>
      </c>
      <c r="F2059">
        <v>915</v>
      </c>
      <c r="G2059">
        <v>165</v>
      </c>
      <c r="H2059">
        <v>0</v>
      </c>
      <c r="I2059">
        <v>139</v>
      </c>
      <c r="J2059">
        <v>248</v>
      </c>
      <c r="K2059">
        <v>156</v>
      </c>
      <c r="L2059">
        <v>119</v>
      </c>
      <c r="M2059">
        <v>94</v>
      </c>
      <c r="N2059">
        <v>81</v>
      </c>
      <c r="O2059">
        <v>97</v>
      </c>
      <c r="P2059">
        <v>83</v>
      </c>
      <c r="Q2059">
        <v>31</v>
      </c>
      <c r="R2059">
        <v>19</v>
      </c>
      <c r="S2059">
        <v>13</v>
      </c>
      <c r="T2059">
        <v>0</v>
      </c>
      <c r="U2059">
        <v>1061</v>
      </c>
      <c r="V2059">
        <v>19</v>
      </c>
      <c r="W2059">
        <v>0</v>
      </c>
      <c r="X2059">
        <v>607</v>
      </c>
      <c r="Y2059">
        <v>406</v>
      </c>
      <c r="Z2059">
        <v>67</v>
      </c>
      <c r="AA2059">
        <v>0</v>
      </c>
      <c r="AB2059">
        <v>57</v>
      </c>
      <c r="AC2059">
        <v>830</v>
      </c>
      <c r="AD2059">
        <v>1</v>
      </c>
      <c r="AE2059">
        <v>192</v>
      </c>
      <c r="AF2059">
        <v>76</v>
      </c>
      <c r="AG2059">
        <v>950</v>
      </c>
      <c r="AH2059">
        <v>51</v>
      </c>
      <c r="AI2059">
        <v>2</v>
      </c>
      <c r="AJ2059">
        <v>1</v>
      </c>
      <c r="AK2059">
        <v>269</v>
      </c>
      <c r="AL2059">
        <v>795</v>
      </c>
      <c r="AM2059">
        <v>16</v>
      </c>
      <c r="AN2059">
        <v>1080</v>
      </c>
      <c r="AO2059">
        <v>0.84722222222222221</v>
      </c>
      <c r="AP2059">
        <v>0.15277777777777779</v>
      </c>
      <c r="AQ2059">
        <v>0</v>
      </c>
      <c r="AR2059">
        <v>0.12870370370370371</v>
      </c>
      <c r="AS2059">
        <v>0.2296296296296296</v>
      </c>
      <c r="AT2059">
        <v>0.1444444444444444</v>
      </c>
      <c r="AU2059">
        <v>0.11018518518518521</v>
      </c>
      <c r="AV2059">
        <v>8.7037037037037038E-2</v>
      </c>
      <c r="AW2059">
        <v>7.4999999999999997E-2</v>
      </c>
      <c r="AX2059">
        <v>8.981481481481482E-2</v>
      </c>
      <c r="AY2059">
        <v>7.6851851851851852E-2</v>
      </c>
      <c r="AZ2059">
        <v>2.87037037037037E-2</v>
      </c>
      <c r="BA2059">
        <v>1.2037037037037041E-2</v>
      </c>
      <c r="BB2059">
        <v>1.759259259259259E-2</v>
      </c>
      <c r="BC2059">
        <v>0</v>
      </c>
      <c r="BD2059">
        <v>0.9824074074074074</v>
      </c>
      <c r="BE2059">
        <v>1.759259259259259E-2</v>
      </c>
      <c r="BF2059">
        <v>0</v>
      </c>
      <c r="BG2059">
        <v>0.562037037037037</v>
      </c>
      <c r="BH2059">
        <v>0.37592592592592589</v>
      </c>
      <c r="BI2059">
        <v>6.2037037037037043E-2</v>
      </c>
      <c r="BJ2059">
        <v>0</v>
      </c>
      <c r="BK2059">
        <v>5.2777777777777778E-2</v>
      </c>
      <c r="BL2059">
        <v>0.76851851851851849</v>
      </c>
      <c r="BM2059">
        <v>9.2592592592592596E-4</v>
      </c>
      <c r="BN2059">
        <v>0.17777777777777781</v>
      </c>
      <c r="BO2059">
        <v>7.0370370370370375E-2</v>
      </c>
      <c r="BP2059">
        <v>0.87962962962962965</v>
      </c>
      <c r="BQ2059">
        <v>4.7222222222222221E-2</v>
      </c>
      <c r="BR2059">
        <v>1.8518518518518519E-3</v>
      </c>
      <c r="BS2059">
        <v>9.2592592592592596E-4</v>
      </c>
      <c r="BT2059">
        <v>0.24907407407407409</v>
      </c>
      <c r="BU2059">
        <v>0.73611111111111116</v>
      </c>
      <c r="BV2059">
        <v>1.4814814814814821E-2</v>
      </c>
      <c r="BW2059">
        <v>1</v>
      </c>
      <c r="BX2059" t="s">
        <v>886</v>
      </c>
      <c r="BY2059">
        <v>1080</v>
      </c>
      <c r="BZ2059">
        <v>1</v>
      </c>
      <c r="CA2059">
        <v>0</v>
      </c>
    </row>
    <row r="2060" spans="1:79" customFormat="1" x14ac:dyDescent="0.25">
      <c r="A2060" t="s">
        <v>3373</v>
      </c>
      <c r="B2060" t="s">
        <v>361</v>
      </c>
      <c r="C2060" t="s">
        <v>369</v>
      </c>
      <c r="D2060" t="s">
        <v>947</v>
      </c>
      <c r="E2060">
        <v>2023</v>
      </c>
      <c r="F2060">
        <v>245</v>
      </c>
      <c r="G2060">
        <v>27</v>
      </c>
      <c r="H2060">
        <v>0</v>
      </c>
      <c r="I2060">
        <v>30</v>
      </c>
      <c r="J2060">
        <v>65</v>
      </c>
      <c r="K2060">
        <v>40</v>
      </c>
      <c r="L2060">
        <v>24</v>
      </c>
      <c r="M2060">
        <v>22</v>
      </c>
      <c r="N2060">
        <v>24</v>
      </c>
      <c r="O2060">
        <v>32</v>
      </c>
      <c r="P2060">
        <v>23</v>
      </c>
      <c r="Q2060">
        <v>7</v>
      </c>
      <c r="R2060">
        <v>4</v>
      </c>
      <c r="S2060">
        <v>1</v>
      </c>
      <c r="T2060">
        <v>0</v>
      </c>
      <c r="U2060">
        <v>270</v>
      </c>
      <c r="V2060">
        <v>2</v>
      </c>
      <c r="W2060">
        <v>0</v>
      </c>
      <c r="X2060">
        <v>195</v>
      </c>
      <c r="Y2060">
        <v>68</v>
      </c>
      <c r="Z2060">
        <v>9</v>
      </c>
      <c r="AA2060">
        <v>0</v>
      </c>
      <c r="AB2060">
        <v>14</v>
      </c>
      <c r="AC2060">
        <v>208</v>
      </c>
      <c r="AD2060">
        <v>0</v>
      </c>
      <c r="AE2060">
        <v>50</v>
      </c>
      <c r="AF2060">
        <v>18</v>
      </c>
      <c r="AG2060">
        <v>250</v>
      </c>
      <c r="AH2060">
        <v>4</v>
      </c>
      <c r="AI2060">
        <v>0</v>
      </c>
      <c r="AJ2060">
        <v>0</v>
      </c>
      <c r="AK2060">
        <v>59</v>
      </c>
      <c r="AL2060">
        <v>211</v>
      </c>
      <c r="AM2060">
        <v>2</v>
      </c>
      <c r="AN2060">
        <v>272</v>
      </c>
      <c r="AO2060">
        <v>0.90073529411764708</v>
      </c>
      <c r="AP2060">
        <v>9.9264705882352935E-2</v>
      </c>
      <c r="AQ2060">
        <v>0</v>
      </c>
      <c r="AR2060">
        <v>0.11029411764705881</v>
      </c>
      <c r="AS2060">
        <v>0.2389705882352941</v>
      </c>
      <c r="AT2060">
        <v>0.1470588235294118</v>
      </c>
      <c r="AU2060">
        <v>8.8235294117647065E-2</v>
      </c>
      <c r="AV2060">
        <v>8.0882352941176475E-2</v>
      </c>
      <c r="AW2060">
        <v>8.8235294117647065E-2</v>
      </c>
      <c r="AX2060">
        <v>0.1176470588235294</v>
      </c>
      <c r="AY2060">
        <v>8.455882352941177E-2</v>
      </c>
      <c r="AZ2060">
        <v>2.5735294117647061E-2</v>
      </c>
      <c r="BA2060">
        <v>3.6764705882352941E-3</v>
      </c>
      <c r="BB2060">
        <v>1.470588235294118E-2</v>
      </c>
      <c r="BC2060">
        <v>0</v>
      </c>
      <c r="BD2060">
        <v>0.99264705882352944</v>
      </c>
      <c r="BE2060">
        <v>7.3529411764705881E-3</v>
      </c>
      <c r="BF2060">
        <v>0</v>
      </c>
      <c r="BG2060">
        <v>0.71691176470588236</v>
      </c>
      <c r="BH2060">
        <v>0.25</v>
      </c>
      <c r="BI2060">
        <v>3.3088235294117647E-2</v>
      </c>
      <c r="BJ2060">
        <v>0</v>
      </c>
      <c r="BK2060">
        <v>5.1470588235294122E-2</v>
      </c>
      <c r="BL2060">
        <v>0.76470588235294112</v>
      </c>
      <c r="BM2060">
        <v>0</v>
      </c>
      <c r="BN2060">
        <v>0.18382352941176469</v>
      </c>
      <c r="BO2060">
        <v>6.6176470588235295E-2</v>
      </c>
      <c r="BP2060">
        <v>0.91911764705882348</v>
      </c>
      <c r="BQ2060">
        <v>1.470588235294118E-2</v>
      </c>
      <c r="BR2060">
        <v>0</v>
      </c>
      <c r="BS2060">
        <v>0</v>
      </c>
      <c r="BT2060">
        <v>0.21691176470588239</v>
      </c>
      <c r="BU2060">
        <v>0.77573529411764708</v>
      </c>
      <c r="BV2060">
        <v>7.3529411764705881E-3</v>
      </c>
      <c r="BW2060">
        <v>1</v>
      </c>
      <c r="BX2060" t="s">
        <v>886</v>
      </c>
      <c r="BY2060">
        <v>1080</v>
      </c>
      <c r="BZ2060">
        <v>0.25185185185185183</v>
      </c>
      <c r="CA2060">
        <v>0</v>
      </c>
    </row>
    <row r="2061" spans="1:79" customFormat="1" x14ac:dyDescent="0.25">
      <c r="A2061" t="s">
        <v>3374</v>
      </c>
      <c r="B2061" t="s">
        <v>361</v>
      </c>
      <c r="C2061" t="s">
        <v>369</v>
      </c>
      <c r="D2061" t="s">
        <v>949</v>
      </c>
      <c r="E2061">
        <v>2023</v>
      </c>
      <c r="F2061">
        <v>393</v>
      </c>
      <c r="G2061">
        <v>84</v>
      </c>
      <c r="H2061">
        <v>0</v>
      </c>
      <c r="I2061">
        <v>78</v>
      </c>
      <c r="J2061">
        <v>133</v>
      </c>
      <c r="K2061">
        <v>72</v>
      </c>
      <c r="L2061">
        <v>48</v>
      </c>
      <c r="M2061">
        <v>31</v>
      </c>
      <c r="N2061">
        <v>30</v>
      </c>
      <c r="O2061">
        <v>27</v>
      </c>
      <c r="P2061">
        <v>31</v>
      </c>
      <c r="Q2061">
        <v>10</v>
      </c>
      <c r="R2061">
        <v>7</v>
      </c>
      <c r="S2061">
        <v>10</v>
      </c>
      <c r="T2061">
        <v>0</v>
      </c>
      <c r="U2061">
        <v>469</v>
      </c>
      <c r="V2061">
        <v>8</v>
      </c>
      <c r="W2061">
        <v>0</v>
      </c>
      <c r="X2061">
        <v>206</v>
      </c>
      <c r="Y2061">
        <v>242</v>
      </c>
      <c r="Z2061">
        <v>29</v>
      </c>
      <c r="AA2061">
        <v>0</v>
      </c>
      <c r="AB2061">
        <v>11</v>
      </c>
      <c r="AC2061">
        <v>431</v>
      </c>
      <c r="AD2061">
        <v>0</v>
      </c>
      <c r="AE2061">
        <v>35</v>
      </c>
      <c r="AF2061">
        <v>15</v>
      </c>
      <c r="AG2061">
        <v>454</v>
      </c>
      <c r="AH2061">
        <v>8</v>
      </c>
      <c r="AI2061">
        <v>0</v>
      </c>
      <c r="AJ2061">
        <v>0</v>
      </c>
      <c r="AK2061">
        <v>144</v>
      </c>
      <c r="AL2061">
        <v>332</v>
      </c>
      <c r="AM2061">
        <v>1</v>
      </c>
      <c r="AN2061">
        <v>477</v>
      </c>
      <c r="AO2061">
        <v>0.82389937106918243</v>
      </c>
      <c r="AP2061">
        <v>0.1761006289308176</v>
      </c>
      <c r="AQ2061">
        <v>0</v>
      </c>
      <c r="AR2061">
        <v>0.16352201257861629</v>
      </c>
      <c r="AS2061">
        <v>0.27882599580712791</v>
      </c>
      <c r="AT2061">
        <v>0.15094339622641509</v>
      </c>
      <c r="AU2061">
        <v>0.1006289308176101</v>
      </c>
      <c r="AV2061">
        <v>6.4989517819706494E-2</v>
      </c>
      <c r="AW2061">
        <v>6.2893081761006289E-2</v>
      </c>
      <c r="AX2061">
        <v>5.6603773584905662E-2</v>
      </c>
      <c r="AY2061">
        <v>6.4989517819706494E-2</v>
      </c>
      <c r="AZ2061">
        <v>2.0964360587002101E-2</v>
      </c>
      <c r="BA2061">
        <v>2.0964360587002101E-2</v>
      </c>
      <c r="BB2061">
        <v>1.467505241090147E-2</v>
      </c>
      <c r="BC2061">
        <v>0</v>
      </c>
      <c r="BD2061">
        <v>0.98322851153039836</v>
      </c>
      <c r="BE2061">
        <v>1.6771488469601682E-2</v>
      </c>
      <c r="BF2061">
        <v>0</v>
      </c>
      <c r="BG2061">
        <v>0.43186582809224322</v>
      </c>
      <c r="BH2061">
        <v>0.5073375262054507</v>
      </c>
      <c r="BI2061">
        <v>6.0796645702306078E-2</v>
      </c>
      <c r="BJ2061">
        <v>0</v>
      </c>
      <c r="BK2061">
        <v>2.3060796645702309E-2</v>
      </c>
      <c r="BL2061">
        <v>0.90356394129979034</v>
      </c>
      <c r="BM2061">
        <v>0</v>
      </c>
      <c r="BN2061">
        <v>7.337526205450734E-2</v>
      </c>
      <c r="BO2061">
        <v>3.1446540880503138E-2</v>
      </c>
      <c r="BP2061">
        <v>0.95178197064989523</v>
      </c>
      <c r="BQ2061">
        <v>1.6771488469601682E-2</v>
      </c>
      <c r="BR2061">
        <v>0</v>
      </c>
      <c r="BS2061">
        <v>0</v>
      </c>
      <c r="BT2061">
        <v>0.30188679245283018</v>
      </c>
      <c r="BU2061">
        <v>0.69601677148846963</v>
      </c>
      <c r="BV2061">
        <v>2.0964360587002102E-3</v>
      </c>
      <c r="BW2061">
        <v>1</v>
      </c>
      <c r="BX2061" t="s">
        <v>886</v>
      </c>
      <c r="BY2061">
        <v>1080</v>
      </c>
      <c r="BZ2061">
        <v>0.44166666666666671</v>
      </c>
      <c r="CA2061">
        <v>0</v>
      </c>
    </row>
    <row r="2062" spans="1:79" customFormat="1" x14ac:dyDescent="0.25">
      <c r="A2062" t="s">
        <v>3375</v>
      </c>
      <c r="B2062" t="s">
        <v>361</v>
      </c>
      <c r="C2062" t="s">
        <v>369</v>
      </c>
      <c r="D2062" t="s">
        <v>951</v>
      </c>
      <c r="E2062">
        <v>2023</v>
      </c>
      <c r="F2062">
        <v>81</v>
      </c>
      <c r="G2062">
        <v>21</v>
      </c>
      <c r="H2062">
        <v>0</v>
      </c>
      <c r="I2062">
        <v>16</v>
      </c>
      <c r="J2062">
        <v>14</v>
      </c>
      <c r="K2062">
        <v>14</v>
      </c>
      <c r="L2062">
        <v>12</v>
      </c>
      <c r="M2062">
        <v>10</v>
      </c>
      <c r="N2062">
        <v>12</v>
      </c>
      <c r="O2062">
        <v>10</v>
      </c>
      <c r="P2062">
        <v>9</v>
      </c>
      <c r="Q2062">
        <v>4</v>
      </c>
      <c r="R2062">
        <v>1</v>
      </c>
      <c r="S2062">
        <v>0</v>
      </c>
      <c r="T2062">
        <v>0</v>
      </c>
      <c r="U2062">
        <v>99</v>
      </c>
      <c r="V2062">
        <v>3</v>
      </c>
      <c r="W2062">
        <v>0</v>
      </c>
      <c r="X2062">
        <v>45</v>
      </c>
      <c r="Y2062">
        <v>47</v>
      </c>
      <c r="Z2062">
        <v>10</v>
      </c>
      <c r="AA2062">
        <v>0</v>
      </c>
      <c r="AB2062">
        <v>13</v>
      </c>
      <c r="AC2062">
        <v>78</v>
      </c>
      <c r="AD2062">
        <v>0</v>
      </c>
      <c r="AE2062">
        <v>11</v>
      </c>
      <c r="AF2062">
        <v>15</v>
      </c>
      <c r="AG2062">
        <v>86</v>
      </c>
      <c r="AH2062">
        <v>1</v>
      </c>
      <c r="AI2062">
        <v>0</v>
      </c>
      <c r="AJ2062">
        <v>0</v>
      </c>
      <c r="AK2062">
        <v>25</v>
      </c>
      <c r="AL2062">
        <v>77</v>
      </c>
      <c r="AM2062">
        <v>0</v>
      </c>
      <c r="AN2062">
        <v>102</v>
      </c>
      <c r="AO2062">
        <v>0.79411764705882348</v>
      </c>
      <c r="AP2062">
        <v>0.20588235294117649</v>
      </c>
      <c r="AQ2062">
        <v>0</v>
      </c>
      <c r="AR2062">
        <v>0.15686274509803921</v>
      </c>
      <c r="AS2062">
        <v>0.1372549019607843</v>
      </c>
      <c r="AT2062">
        <v>0.1372549019607843</v>
      </c>
      <c r="AU2062">
        <v>0.1176470588235294</v>
      </c>
      <c r="AV2062">
        <v>9.8039215686274508E-2</v>
      </c>
      <c r="AW2062">
        <v>0.1176470588235294</v>
      </c>
      <c r="AX2062">
        <v>9.8039215686274508E-2</v>
      </c>
      <c r="AY2062">
        <v>8.8235294117647065E-2</v>
      </c>
      <c r="AZ2062">
        <v>3.9215686274509803E-2</v>
      </c>
      <c r="BA2062">
        <v>0</v>
      </c>
      <c r="BB2062">
        <v>9.8039215686274508E-3</v>
      </c>
      <c r="BC2062">
        <v>0</v>
      </c>
      <c r="BD2062">
        <v>0.97058823529411764</v>
      </c>
      <c r="BE2062">
        <v>2.9411764705882349E-2</v>
      </c>
      <c r="BF2062">
        <v>0</v>
      </c>
      <c r="BG2062">
        <v>0.44117647058823528</v>
      </c>
      <c r="BH2062">
        <v>0.46078431372549022</v>
      </c>
      <c r="BI2062">
        <v>9.8039215686274508E-2</v>
      </c>
      <c r="BJ2062">
        <v>0</v>
      </c>
      <c r="BK2062">
        <v>0.12745098039215691</v>
      </c>
      <c r="BL2062">
        <v>0.76470588235294112</v>
      </c>
      <c r="BM2062">
        <v>0</v>
      </c>
      <c r="BN2062">
        <v>0.10784313725490199</v>
      </c>
      <c r="BO2062">
        <v>0.1470588235294118</v>
      </c>
      <c r="BP2062">
        <v>0.84313725490196079</v>
      </c>
      <c r="BQ2062">
        <v>9.8039215686274508E-3</v>
      </c>
      <c r="BR2062">
        <v>0</v>
      </c>
      <c r="BS2062">
        <v>0</v>
      </c>
      <c r="BT2062">
        <v>0.24509803921568629</v>
      </c>
      <c r="BU2062">
        <v>0.75490196078431371</v>
      </c>
      <c r="BV2062">
        <v>0</v>
      </c>
      <c r="BW2062">
        <v>1</v>
      </c>
      <c r="BX2062" t="s">
        <v>886</v>
      </c>
      <c r="BY2062">
        <v>1080</v>
      </c>
      <c r="BZ2062">
        <v>9.4444444444444442E-2</v>
      </c>
      <c r="CA2062">
        <v>0</v>
      </c>
    </row>
    <row r="2063" spans="1:79" customFormat="1" x14ac:dyDescent="0.25">
      <c r="A2063" t="s">
        <v>3376</v>
      </c>
      <c r="B2063" t="s">
        <v>361</v>
      </c>
      <c r="C2063" t="s">
        <v>369</v>
      </c>
      <c r="D2063" t="s">
        <v>953</v>
      </c>
      <c r="E2063">
        <v>2023</v>
      </c>
      <c r="F2063">
        <v>195</v>
      </c>
      <c r="G2063">
        <v>33</v>
      </c>
      <c r="H2063">
        <v>0</v>
      </c>
      <c r="I2063">
        <v>15</v>
      </c>
      <c r="J2063">
        <v>36</v>
      </c>
      <c r="K2063">
        <v>30</v>
      </c>
      <c r="L2063">
        <v>34</v>
      </c>
      <c r="M2063">
        <v>31</v>
      </c>
      <c r="N2063">
        <v>15</v>
      </c>
      <c r="O2063">
        <v>28</v>
      </c>
      <c r="P2063">
        <v>20</v>
      </c>
      <c r="Q2063">
        <v>10</v>
      </c>
      <c r="R2063">
        <v>7</v>
      </c>
      <c r="S2063">
        <v>2</v>
      </c>
      <c r="T2063">
        <v>0</v>
      </c>
      <c r="U2063">
        <v>223</v>
      </c>
      <c r="V2063">
        <v>5</v>
      </c>
      <c r="W2063">
        <v>0</v>
      </c>
      <c r="X2063">
        <v>160</v>
      </c>
      <c r="Y2063">
        <v>49</v>
      </c>
      <c r="Z2063">
        <v>19</v>
      </c>
      <c r="AA2063">
        <v>0</v>
      </c>
      <c r="AB2063">
        <v>19</v>
      </c>
      <c r="AC2063">
        <v>113</v>
      </c>
      <c r="AD2063">
        <v>0</v>
      </c>
      <c r="AE2063">
        <v>96</v>
      </c>
      <c r="AF2063">
        <v>28</v>
      </c>
      <c r="AG2063">
        <v>160</v>
      </c>
      <c r="AH2063">
        <v>38</v>
      </c>
      <c r="AI2063">
        <v>2</v>
      </c>
      <c r="AJ2063">
        <v>0</v>
      </c>
      <c r="AK2063">
        <v>41</v>
      </c>
      <c r="AL2063">
        <v>175</v>
      </c>
      <c r="AM2063">
        <v>12</v>
      </c>
      <c r="AN2063">
        <v>228</v>
      </c>
      <c r="AO2063">
        <v>0.85526315789473684</v>
      </c>
      <c r="AP2063">
        <v>0.14473684210526319</v>
      </c>
      <c r="AQ2063">
        <v>0</v>
      </c>
      <c r="AR2063">
        <v>6.5789473684210523E-2</v>
      </c>
      <c r="AS2063">
        <v>0.15789473684210531</v>
      </c>
      <c r="AT2063">
        <v>0.13157894736842099</v>
      </c>
      <c r="AU2063">
        <v>0.14912280701754391</v>
      </c>
      <c r="AV2063">
        <v>0.13596491228070179</v>
      </c>
      <c r="AW2063">
        <v>6.5789473684210523E-2</v>
      </c>
      <c r="AX2063">
        <v>0.1228070175438596</v>
      </c>
      <c r="AY2063">
        <v>8.771929824561403E-2</v>
      </c>
      <c r="AZ2063">
        <v>4.3859649122807022E-2</v>
      </c>
      <c r="BA2063">
        <v>8.771929824561403E-3</v>
      </c>
      <c r="BB2063">
        <v>3.0701754385964911E-2</v>
      </c>
      <c r="BC2063">
        <v>0</v>
      </c>
      <c r="BD2063">
        <v>0.97807017543859653</v>
      </c>
      <c r="BE2063">
        <v>2.1929824561403511E-2</v>
      </c>
      <c r="BF2063">
        <v>0</v>
      </c>
      <c r="BG2063">
        <v>0.70175438596491224</v>
      </c>
      <c r="BH2063">
        <v>0.21491228070175439</v>
      </c>
      <c r="BI2063">
        <v>8.3333333333333329E-2</v>
      </c>
      <c r="BJ2063">
        <v>0</v>
      </c>
      <c r="BK2063">
        <v>8.3333333333333329E-2</v>
      </c>
      <c r="BL2063">
        <v>0.49561403508771928</v>
      </c>
      <c r="BM2063">
        <v>0</v>
      </c>
      <c r="BN2063">
        <v>0.42105263157894729</v>
      </c>
      <c r="BO2063">
        <v>0.1228070175438596</v>
      </c>
      <c r="BP2063">
        <v>0.70175438596491224</v>
      </c>
      <c r="BQ2063">
        <v>0.16666666666666671</v>
      </c>
      <c r="BR2063">
        <v>8.771929824561403E-3</v>
      </c>
      <c r="BS2063">
        <v>0</v>
      </c>
      <c r="BT2063">
        <v>0.1798245614035088</v>
      </c>
      <c r="BU2063">
        <v>0.76754385964912286</v>
      </c>
      <c r="BV2063">
        <v>5.2631578947368418E-2</v>
      </c>
      <c r="BW2063">
        <v>1</v>
      </c>
      <c r="BX2063" t="s">
        <v>886</v>
      </c>
      <c r="BY2063">
        <v>1080</v>
      </c>
      <c r="BZ2063">
        <v>0.21111111111111111</v>
      </c>
      <c r="CA2063">
        <v>0</v>
      </c>
    </row>
    <row r="2064" spans="1:79" customFormat="1" x14ac:dyDescent="0.25">
      <c r="A2064" t="s">
        <v>3377</v>
      </c>
      <c r="B2064" t="s">
        <v>361</v>
      </c>
      <c r="C2064" t="s">
        <v>369</v>
      </c>
      <c r="D2064" t="s">
        <v>961</v>
      </c>
      <c r="E2064">
        <v>2023</v>
      </c>
      <c r="F2064">
        <v>1</v>
      </c>
      <c r="G2064">
        <v>0</v>
      </c>
      <c r="H2064">
        <v>0</v>
      </c>
      <c r="I2064">
        <v>0</v>
      </c>
      <c r="J2064">
        <v>0</v>
      </c>
      <c r="K2064">
        <v>0</v>
      </c>
      <c r="L2064">
        <v>1</v>
      </c>
      <c r="M2064">
        <v>0</v>
      </c>
      <c r="N2064">
        <v>0</v>
      </c>
      <c r="O2064">
        <v>0</v>
      </c>
      <c r="P2064">
        <v>0</v>
      </c>
      <c r="Q2064">
        <v>0</v>
      </c>
      <c r="R2064">
        <v>0</v>
      </c>
      <c r="S2064">
        <v>0</v>
      </c>
      <c r="T2064">
        <v>0</v>
      </c>
      <c r="U2064">
        <v>0</v>
      </c>
      <c r="V2064">
        <v>1</v>
      </c>
      <c r="W2064">
        <v>0</v>
      </c>
      <c r="X2064">
        <v>1</v>
      </c>
      <c r="Y2064">
        <v>0</v>
      </c>
      <c r="Z2064">
        <v>0</v>
      </c>
      <c r="AA2064">
        <v>0</v>
      </c>
      <c r="AB2064">
        <v>0</v>
      </c>
      <c r="AC2064">
        <v>0</v>
      </c>
      <c r="AD2064">
        <v>1</v>
      </c>
      <c r="AE2064">
        <v>0</v>
      </c>
      <c r="AF2064">
        <v>0</v>
      </c>
      <c r="AG2064">
        <v>0</v>
      </c>
      <c r="AH2064">
        <v>0</v>
      </c>
      <c r="AI2064">
        <v>0</v>
      </c>
      <c r="AJ2064">
        <v>1</v>
      </c>
      <c r="AK2064">
        <v>0</v>
      </c>
      <c r="AL2064">
        <v>0</v>
      </c>
      <c r="AM2064">
        <v>1</v>
      </c>
      <c r="AN2064">
        <v>1</v>
      </c>
      <c r="AO2064">
        <v>1</v>
      </c>
      <c r="AP2064">
        <v>0</v>
      </c>
      <c r="AQ2064">
        <v>0</v>
      </c>
      <c r="AR2064">
        <v>0</v>
      </c>
      <c r="AS2064">
        <v>0</v>
      </c>
      <c r="AT2064">
        <v>0</v>
      </c>
      <c r="AU2064">
        <v>1</v>
      </c>
      <c r="AV2064">
        <v>0</v>
      </c>
      <c r="AW2064">
        <v>0</v>
      </c>
      <c r="AX2064">
        <v>0</v>
      </c>
      <c r="AY2064">
        <v>0</v>
      </c>
      <c r="AZ2064">
        <v>0</v>
      </c>
      <c r="BA2064">
        <v>0</v>
      </c>
      <c r="BB2064">
        <v>0</v>
      </c>
      <c r="BC2064">
        <v>0</v>
      </c>
      <c r="BD2064">
        <v>0</v>
      </c>
      <c r="BE2064">
        <v>1</v>
      </c>
      <c r="BF2064">
        <v>0</v>
      </c>
      <c r="BG2064">
        <v>1</v>
      </c>
      <c r="BH2064">
        <v>0</v>
      </c>
      <c r="BI2064">
        <v>0</v>
      </c>
      <c r="BJ2064">
        <v>0</v>
      </c>
      <c r="BK2064">
        <v>0</v>
      </c>
      <c r="BL2064">
        <v>0</v>
      </c>
      <c r="BM2064">
        <v>1</v>
      </c>
      <c r="BN2064">
        <v>0</v>
      </c>
      <c r="BO2064">
        <v>0</v>
      </c>
      <c r="BP2064">
        <v>0</v>
      </c>
      <c r="BQ2064">
        <v>0</v>
      </c>
      <c r="BR2064">
        <v>0</v>
      </c>
      <c r="BS2064">
        <v>1</v>
      </c>
      <c r="BT2064">
        <v>0</v>
      </c>
      <c r="BU2064">
        <v>0</v>
      </c>
      <c r="BV2064">
        <v>1</v>
      </c>
      <c r="BW2064">
        <v>1</v>
      </c>
      <c r="BX2064" t="s">
        <v>886</v>
      </c>
      <c r="BY2064">
        <v>1080</v>
      </c>
      <c r="BZ2064">
        <v>9.2592592592592596E-4</v>
      </c>
      <c r="CA2064">
        <v>0</v>
      </c>
    </row>
    <row r="2065" spans="1:79" customFormat="1" x14ac:dyDescent="0.25">
      <c r="A2065" t="s">
        <v>3378</v>
      </c>
      <c r="B2065" t="s">
        <v>361</v>
      </c>
      <c r="C2065" t="s">
        <v>426</v>
      </c>
      <c r="D2065" t="s">
        <v>44</v>
      </c>
      <c r="E2065">
        <v>2023</v>
      </c>
      <c r="F2065">
        <v>601</v>
      </c>
      <c r="G2065">
        <v>91</v>
      </c>
      <c r="H2065">
        <v>0</v>
      </c>
      <c r="I2065">
        <v>80</v>
      </c>
      <c r="J2065">
        <v>93</v>
      </c>
      <c r="K2065">
        <v>76</v>
      </c>
      <c r="L2065">
        <v>47</v>
      </c>
      <c r="M2065">
        <v>54</v>
      </c>
      <c r="N2065">
        <v>112</v>
      </c>
      <c r="O2065">
        <v>94</v>
      </c>
      <c r="P2065">
        <v>79</v>
      </c>
      <c r="Q2065">
        <v>23</v>
      </c>
      <c r="R2065">
        <v>13</v>
      </c>
      <c r="S2065">
        <v>21</v>
      </c>
      <c r="T2065">
        <v>0</v>
      </c>
      <c r="U2065">
        <v>681</v>
      </c>
      <c r="V2065">
        <v>11</v>
      </c>
      <c r="W2065">
        <v>0</v>
      </c>
      <c r="X2065">
        <v>412</v>
      </c>
      <c r="Y2065">
        <v>167</v>
      </c>
      <c r="Z2065">
        <v>82</v>
      </c>
      <c r="AA2065">
        <v>31</v>
      </c>
      <c r="AB2065">
        <v>57</v>
      </c>
      <c r="AC2065">
        <v>522</v>
      </c>
      <c r="AD2065">
        <v>19</v>
      </c>
      <c r="AE2065">
        <v>94</v>
      </c>
      <c r="AF2065">
        <v>18</v>
      </c>
      <c r="AG2065">
        <v>599</v>
      </c>
      <c r="AH2065">
        <v>40</v>
      </c>
      <c r="AI2065">
        <v>0</v>
      </c>
      <c r="AJ2065">
        <v>35</v>
      </c>
      <c r="AK2065">
        <v>67</v>
      </c>
      <c r="AL2065">
        <v>622</v>
      </c>
      <c r="AM2065">
        <v>3</v>
      </c>
      <c r="AN2065">
        <v>692</v>
      </c>
      <c r="AO2065">
        <v>0.86849710982658956</v>
      </c>
      <c r="AP2065">
        <v>0.13150289017341041</v>
      </c>
      <c r="AQ2065">
        <v>0</v>
      </c>
      <c r="AR2065">
        <v>0.115606936416185</v>
      </c>
      <c r="AS2065">
        <v>0.134393063583815</v>
      </c>
      <c r="AT2065">
        <v>0.1098265895953757</v>
      </c>
      <c r="AU2065">
        <v>6.7919075144508664E-2</v>
      </c>
      <c r="AV2065">
        <v>7.8034682080924858E-2</v>
      </c>
      <c r="AW2065">
        <v>0.16184971098265899</v>
      </c>
      <c r="AX2065">
        <v>0.1358381502890173</v>
      </c>
      <c r="AY2065">
        <v>0.1141618497109827</v>
      </c>
      <c r="AZ2065">
        <v>3.3236994219653183E-2</v>
      </c>
      <c r="BA2065">
        <v>3.034682080924855E-2</v>
      </c>
      <c r="BB2065">
        <v>1.8786127167630059E-2</v>
      </c>
      <c r="BC2065">
        <v>0</v>
      </c>
      <c r="BD2065">
        <v>0.98410404624277459</v>
      </c>
      <c r="BE2065">
        <v>1.5895953757225429E-2</v>
      </c>
      <c r="BF2065">
        <v>0</v>
      </c>
      <c r="BG2065">
        <v>0.59537572254335258</v>
      </c>
      <c r="BH2065">
        <v>0.2413294797687861</v>
      </c>
      <c r="BI2065">
        <v>0.11849710982658961</v>
      </c>
      <c r="BJ2065">
        <v>4.4797687861271668E-2</v>
      </c>
      <c r="BK2065">
        <v>8.2369942196531792E-2</v>
      </c>
      <c r="BL2065">
        <v>0.75433526011560692</v>
      </c>
      <c r="BM2065">
        <v>2.7456647398843931E-2</v>
      </c>
      <c r="BN2065">
        <v>0.1358381502890173</v>
      </c>
      <c r="BO2065">
        <v>2.6011560693641619E-2</v>
      </c>
      <c r="BP2065">
        <v>0.86560693641618502</v>
      </c>
      <c r="BQ2065">
        <v>5.7803468208092477E-2</v>
      </c>
      <c r="BR2065">
        <v>0</v>
      </c>
      <c r="BS2065">
        <v>5.0578034682080927E-2</v>
      </c>
      <c r="BT2065">
        <v>9.6820809248554907E-2</v>
      </c>
      <c r="BU2065">
        <v>0.89884393063583812</v>
      </c>
      <c r="BV2065">
        <v>4.335260115606936E-3</v>
      </c>
      <c r="BW2065">
        <v>1</v>
      </c>
      <c r="BX2065" t="s">
        <v>887</v>
      </c>
      <c r="BY2065">
        <v>692</v>
      </c>
      <c r="BZ2065">
        <v>1</v>
      </c>
      <c r="CA2065">
        <v>0</v>
      </c>
    </row>
    <row r="2066" spans="1:79" customFormat="1" x14ac:dyDescent="0.25">
      <c r="A2066" t="s">
        <v>3379</v>
      </c>
      <c r="B2066" t="s">
        <v>361</v>
      </c>
      <c r="C2066" t="s">
        <v>426</v>
      </c>
      <c r="D2066" t="s">
        <v>947</v>
      </c>
      <c r="E2066">
        <v>2023</v>
      </c>
      <c r="F2066">
        <v>170</v>
      </c>
      <c r="G2066">
        <v>27</v>
      </c>
      <c r="H2066">
        <v>0</v>
      </c>
      <c r="I2066">
        <v>16</v>
      </c>
      <c r="J2066">
        <v>25</v>
      </c>
      <c r="K2066">
        <v>21</v>
      </c>
      <c r="L2066">
        <v>17</v>
      </c>
      <c r="M2066">
        <v>17</v>
      </c>
      <c r="N2066">
        <v>33</v>
      </c>
      <c r="O2066">
        <v>26</v>
      </c>
      <c r="P2066">
        <v>27</v>
      </c>
      <c r="Q2066">
        <v>5</v>
      </c>
      <c r="R2066">
        <v>4</v>
      </c>
      <c r="S2066">
        <v>6</v>
      </c>
      <c r="T2066">
        <v>0</v>
      </c>
      <c r="U2066">
        <v>193</v>
      </c>
      <c r="V2066">
        <v>4</v>
      </c>
      <c r="W2066">
        <v>0</v>
      </c>
      <c r="X2066">
        <v>130</v>
      </c>
      <c r="Y2066">
        <v>42</v>
      </c>
      <c r="Z2066">
        <v>17</v>
      </c>
      <c r="AA2066">
        <v>8</v>
      </c>
      <c r="AB2066">
        <v>17</v>
      </c>
      <c r="AC2066">
        <v>172</v>
      </c>
      <c r="AD2066">
        <v>0</v>
      </c>
      <c r="AE2066">
        <v>8</v>
      </c>
      <c r="AF2066">
        <v>4</v>
      </c>
      <c r="AG2066">
        <v>181</v>
      </c>
      <c r="AH2066">
        <v>4</v>
      </c>
      <c r="AI2066">
        <v>0</v>
      </c>
      <c r="AJ2066">
        <v>8</v>
      </c>
      <c r="AK2066">
        <v>10</v>
      </c>
      <c r="AL2066">
        <v>187</v>
      </c>
      <c r="AM2066">
        <v>0</v>
      </c>
      <c r="AN2066">
        <v>197</v>
      </c>
      <c r="AO2066">
        <v>0.86294416243654826</v>
      </c>
      <c r="AP2066">
        <v>0.1370558375634518</v>
      </c>
      <c r="AQ2066">
        <v>0</v>
      </c>
      <c r="AR2066">
        <v>8.1218274111675121E-2</v>
      </c>
      <c r="AS2066">
        <v>0.12690355329949241</v>
      </c>
      <c r="AT2066">
        <v>0.1065989847715736</v>
      </c>
      <c r="AU2066">
        <v>8.6294416243654817E-2</v>
      </c>
      <c r="AV2066">
        <v>8.6294416243654817E-2</v>
      </c>
      <c r="AW2066">
        <v>0.16751269035533001</v>
      </c>
      <c r="AX2066">
        <v>0.13197969543147209</v>
      </c>
      <c r="AY2066">
        <v>0.1370558375634518</v>
      </c>
      <c r="AZ2066">
        <v>2.538071065989848E-2</v>
      </c>
      <c r="BA2066">
        <v>3.045685279187817E-2</v>
      </c>
      <c r="BB2066">
        <v>2.030456852791878E-2</v>
      </c>
      <c r="BC2066">
        <v>0</v>
      </c>
      <c r="BD2066">
        <v>0.97969543147208127</v>
      </c>
      <c r="BE2066">
        <v>2.030456852791878E-2</v>
      </c>
      <c r="BF2066">
        <v>0</v>
      </c>
      <c r="BG2066">
        <v>0.65989847715736039</v>
      </c>
      <c r="BH2066">
        <v>0.21319796954314721</v>
      </c>
      <c r="BI2066">
        <v>8.6294416243654817E-2</v>
      </c>
      <c r="BJ2066">
        <v>4.060913705583756E-2</v>
      </c>
      <c r="BK2066">
        <v>8.6294416243654817E-2</v>
      </c>
      <c r="BL2066">
        <v>0.87309644670050757</v>
      </c>
      <c r="BM2066">
        <v>0</v>
      </c>
      <c r="BN2066">
        <v>4.060913705583756E-2</v>
      </c>
      <c r="BO2066">
        <v>2.030456852791878E-2</v>
      </c>
      <c r="BP2066">
        <v>0.91878172588832485</v>
      </c>
      <c r="BQ2066">
        <v>2.030456852791878E-2</v>
      </c>
      <c r="BR2066">
        <v>0</v>
      </c>
      <c r="BS2066">
        <v>4.060913705583756E-2</v>
      </c>
      <c r="BT2066">
        <v>5.0761421319796947E-2</v>
      </c>
      <c r="BU2066">
        <v>0.949238578680203</v>
      </c>
      <c r="BV2066">
        <v>0</v>
      </c>
      <c r="BW2066">
        <v>1</v>
      </c>
      <c r="BX2066" t="s">
        <v>887</v>
      </c>
      <c r="BY2066">
        <v>692</v>
      </c>
      <c r="BZ2066">
        <v>0.28468208092485547</v>
      </c>
      <c r="CA2066">
        <v>0</v>
      </c>
    </row>
    <row r="2067" spans="1:79" customFormat="1" x14ac:dyDescent="0.25">
      <c r="A2067" t="s">
        <v>3380</v>
      </c>
      <c r="B2067" t="s">
        <v>361</v>
      </c>
      <c r="C2067" t="s">
        <v>426</v>
      </c>
      <c r="D2067" t="s">
        <v>949</v>
      </c>
      <c r="E2067">
        <v>2023</v>
      </c>
      <c r="F2067">
        <v>175</v>
      </c>
      <c r="G2067">
        <v>25</v>
      </c>
      <c r="H2067">
        <v>0</v>
      </c>
      <c r="I2067">
        <v>36</v>
      </c>
      <c r="J2067">
        <v>30</v>
      </c>
      <c r="K2067">
        <v>27</v>
      </c>
      <c r="L2067">
        <v>14</v>
      </c>
      <c r="M2067">
        <v>14</v>
      </c>
      <c r="N2067">
        <v>30</v>
      </c>
      <c r="O2067">
        <v>23</v>
      </c>
      <c r="P2067">
        <v>13</v>
      </c>
      <c r="Q2067">
        <v>3</v>
      </c>
      <c r="R2067">
        <v>5</v>
      </c>
      <c r="S2067">
        <v>5</v>
      </c>
      <c r="T2067">
        <v>0</v>
      </c>
      <c r="U2067">
        <v>200</v>
      </c>
      <c r="V2067">
        <v>0</v>
      </c>
      <c r="W2067">
        <v>0</v>
      </c>
      <c r="X2067">
        <v>110</v>
      </c>
      <c r="Y2067">
        <v>54</v>
      </c>
      <c r="Z2067">
        <v>26</v>
      </c>
      <c r="AA2067">
        <v>10</v>
      </c>
      <c r="AB2067">
        <v>11</v>
      </c>
      <c r="AC2067">
        <v>160</v>
      </c>
      <c r="AD2067">
        <v>5</v>
      </c>
      <c r="AE2067">
        <v>24</v>
      </c>
      <c r="AF2067">
        <v>5</v>
      </c>
      <c r="AG2067">
        <v>185</v>
      </c>
      <c r="AH2067">
        <v>6</v>
      </c>
      <c r="AI2067">
        <v>0</v>
      </c>
      <c r="AJ2067">
        <v>4</v>
      </c>
      <c r="AK2067">
        <v>22</v>
      </c>
      <c r="AL2067">
        <v>178</v>
      </c>
      <c r="AM2067">
        <v>0</v>
      </c>
      <c r="AN2067">
        <v>200</v>
      </c>
      <c r="AO2067">
        <v>0.875</v>
      </c>
      <c r="AP2067">
        <v>0.125</v>
      </c>
      <c r="AQ2067">
        <v>0</v>
      </c>
      <c r="AR2067">
        <v>0.18</v>
      </c>
      <c r="AS2067">
        <v>0.15</v>
      </c>
      <c r="AT2067">
        <v>0.13500000000000001</v>
      </c>
      <c r="AU2067">
        <v>7.0000000000000007E-2</v>
      </c>
      <c r="AV2067">
        <v>7.0000000000000007E-2</v>
      </c>
      <c r="AW2067">
        <v>0.15</v>
      </c>
      <c r="AX2067">
        <v>0.115</v>
      </c>
      <c r="AY2067">
        <v>6.5000000000000002E-2</v>
      </c>
      <c r="AZ2067">
        <v>1.4999999999999999E-2</v>
      </c>
      <c r="BA2067">
        <v>2.5000000000000001E-2</v>
      </c>
      <c r="BB2067">
        <v>2.5000000000000001E-2</v>
      </c>
      <c r="BC2067">
        <v>0</v>
      </c>
      <c r="BD2067">
        <v>1</v>
      </c>
      <c r="BE2067">
        <v>0</v>
      </c>
      <c r="BF2067">
        <v>0</v>
      </c>
      <c r="BG2067">
        <v>0.55000000000000004</v>
      </c>
      <c r="BH2067">
        <v>0.27</v>
      </c>
      <c r="BI2067">
        <v>0.13</v>
      </c>
      <c r="BJ2067">
        <v>0.05</v>
      </c>
      <c r="BK2067">
        <v>5.5E-2</v>
      </c>
      <c r="BL2067">
        <v>0.8</v>
      </c>
      <c r="BM2067">
        <v>2.5000000000000001E-2</v>
      </c>
      <c r="BN2067">
        <v>0.12</v>
      </c>
      <c r="BO2067">
        <v>2.5000000000000001E-2</v>
      </c>
      <c r="BP2067">
        <v>0.92500000000000004</v>
      </c>
      <c r="BQ2067">
        <v>0.03</v>
      </c>
      <c r="BR2067">
        <v>0</v>
      </c>
      <c r="BS2067">
        <v>0.02</v>
      </c>
      <c r="BT2067">
        <v>0.11</v>
      </c>
      <c r="BU2067">
        <v>0.89</v>
      </c>
      <c r="BV2067">
        <v>0</v>
      </c>
      <c r="BW2067">
        <v>1</v>
      </c>
      <c r="BX2067" t="s">
        <v>887</v>
      </c>
      <c r="BY2067">
        <v>692</v>
      </c>
      <c r="BZ2067">
        <v>0.28901734104046239</v>
      </c>
      <c r="CA2067">
        <v>0</v>
      </c>
    </row>
    <row r="2068" spans="1:79" customFormat="1" x14ac:dyDescent="0.25">
      <c r="A2068" t="s">
        <v>3381</v>
      </c>
      <c r="B2068" t="s">
        <v>361</v>
      </c>
      <c r="C2068" t="s">
        <v>426</v>
      </c>
      <c r="D2068" t="s">
        <v>951</v>
      </c>
      <c r="E2068">
        <v>2023</v>
      </c>
      <c r="F2068">
        <v>122</v>
      </c>
      <c r="G2068">
        <v>13</v>
      </c>
      <c r="H2068">
        <v>0</v>
      </c>
      <c r="I2068">
        <v>12</v>
      </c>
      <c r="J2068">
        <v>15</v>
      </c>
      <c r="K2068">
        <v>6</v>
      </c>
      <c r="L2068">
        <v>6</v>
      </c>
      <c r="M2068">
        <v>9</v>
      </c>
      <c r="N2068">
        <v>28</v>
      </c>
      <c r="O2068">
        <v>26</v>
      </c>
      <c r="P2068">
        <v>24</v>
      </c>
      <c r="Q2068">
        <v>5</v>
      </c>
      <c r="R2068">
        <v>1</v>
      </c>
      <c r="S2068">
        <v>3</v>
      </c>
      <c r="T2068">
        <v>0</v>
      </c>
      <c r="U2068">
        <v>132</v>
      </c>
      <c r="V2068">
        <v>3</v>
      </c>
      <c r="W2068">
        <v>0</v>
      </c>
      <c r="X2068">
        <v>71</v>
      </c>
      <c r="Y2068">
        <v>41</v>
      </c>
      <c r="Z2068">
        <v>21</v>
      </c>
      <c r="AA2068">
        <v>2</v>
      </c>
      <c r="AB2068">
        <v>19</v>
      </c>
      <c r="AC2068">
        <v>97</v>
      </c>
      <c r="AD2068">
        <v>2</v>
      </c>
      <c r="AE2068">
        <v>17</v>
      </c>
      <c r="AF2068">
        <v>4</v>
      </c>
      <c r="AG2068">
        <v>124</v>
      </c>
      <c r="AH2068">
        <v>3</v>
      </c>
      <c r="AI2068">
        <v>0</v>
      </c>
      <c r="AJ2068">
        <v>4</v>
      </c>
      <c r="AK2068">
        <v>27</v>
      </c>
      <c r="AL2068">
        <v>108</v>
      </c>
      <c r="AM2068">
        <v>0</v>
      </c>
      <c r="AN2068">
        <v>135</v>
      </c>
      <c r="AO2068">
        <v>0.90370370370370368</v>
      </c>
      <c r="AP2068">
        <v>9.6296296296296297E-2</v>
      </c>
      <c r="AQ2068">
        <v>0</v>
      </c>
      <c r="AR2068">
        <v>8.8888888888888892E-2</v>
      </c>
      <c r="AS2068">
        <v>0.1111111111111111</v>
      </c>
      <c r="AT2068">
        <v>4.4444444444444453E-2</v>
      </c>
      <c r="AU2068">
        <v>4.4444444444444453E-2</v>
      </c>
      <c r="AV2068">
        <v>6.6666666666666666E-2</v>
      </c>
      <c r="AW2068">
        <v>0.2074074074074074</v>
      </c>
      <c r="AX2068">
        <v>0.19259259259259259</v>
      </c>
      <c r="AY2068">
        <v>0.17777777777777781</v>
      </c>
      <c r="AZ2068">
        <v>3.7037037037037028E-2</v>
      </c>
      <c r="BA2068">
        <v>2.222222222222222E-2</v>
      </c>
      <c r="BB2068">
        <v>7.4074074074074077E-3</v>
      </c>
      <c r="BC2068">
        <v>0</v>
      </c>
      <c r="BD2068">
        <v>0.97777777777777775</v>
      </c>
      <c r="BE2068">
        <v>2.222222222222222E-2</v>
      </c>
      <c r="BF2068">
        <v>0</v>
      </c>
      <c r="BG2068">
        <v>0.52592592592592591</v>
      </c>
      <c r="BH2068">
        <v>0.3037037037037037</v>
      </c>
      <c r="BI2068">
        <v>0.15555555555555561</v>
      </c>
      <c r="BJ2068">
        <v>1.4814814814814821E-2</v>
      </c>
      <c r="BK2068">
        <v>0.14074074074074069</v>
      </c>
      <c r="BL2068">
        <v>0.71851851851851856</v>
      </c>
      <c r="BM2068">
        <v>1.4814814814814821E-2</v>
      </c>
      <c r="BN2068">
        <v>0.12592592592592591</v>
      </c>
      <c r="BO2068">
        <v>2.9629629629629631E-2</v>
      </c>
      <c r="BP2068">
        <v>0.91851851851851851</v>
      </c>
      <c r="BQ2068">
        <v>2.222222222222222E-2</v>
      </c>
      <c r="BR2068">
        <v>0</v>
      </c>
      <c r="BS2068">
        <v>2.9629629629629631E-2</v>
      </c>
      <c r="BT2068">
        <v>0.2</v>
      </c>
      <c r="BU2068">
        <v>0.8</v>
      </c>
      <c r="BV2068">
        <v>0</v>
      </c>
      <c r="BW2068">
        <v>1</v>
      </c>
      <c r="BX2068" t="s">
        <v>887</v>
      </c>
      <c r="BY2068">
        <v>692</v>
      </c>
      <c r="BZ2068">
        <v>0.19508670520231211</v>
      </c>
      <c r="CA2068">
        <v>0</v>
      </c>
    </row>
    <row r="2069" spans="1:79" customFormat="1" x14ac:dyDescent="0.25">
      <c r="A2069" t="s">
        <v>3382</v>
      </c>
      <c r="B2069" t="s">
        <v>361</v>
      </c>
      <c r="C2069" t="s">
        <v>426</v>
      </c>
      <c r="D2069" t="s">
        <v>953</v>
      </c>
      <c r="E2069">
        <v>2023</v>
      </c>
      <c r="F2069">
        <v>115</v>
      </c>
      <c r="G2069">
        <v>22</v>
      </c>
      <c r="H2069">
        <v>0</v>
      </c>
      <c r="I2069">
        <v>14</v>
      </c>
      <c r="J2069">
        <v>22</v>
      </c>
      <c r="K2069">
        <v>19</v>
      </c>
      <c r="L2069">
        <v>8</v>
      </c>
      <c r="M2069">
        <v>12</v>
      </c>
      <c r="N2069">
        <v>18</v>
      </c>
      <c r="O2069">
        <v>13</v>
      </c>
      <c r="P2069">
        <v>14</v>
      </c>
      <c r="Q2069">
        <v>9</v>
      </c>
      <c r="R2069">
        <v>2</v>
      </c>
      <c r="S2069">
        <v>6</v>
      </c>
      <c r="T2069">
        <v>0</v>
      </c>
      <c r="U2069">
        <v>133</v>
      </c>
      <c r="V2069">
        <v>4</v>
      </c>
      <c r="W2069">
        <v>0</v>
      </c>
      <c r="X2069">
        <v>93</v>
      </c>
      <c r="Y2069">
        <v>26</v>
      </c>
      <c r="Z2069">
        <v>15</v>
      </c>
      <c r="AA2069">
        <v>3</v>
      </c>
      <c r="AB2069">
        <v>10</v>
      </c>
      <c r="AC2069">
        <v>84</v>
      </c>
      <c r="AD2069">
        <v>2</v>
      </c>
      <c r="AE2069">
        <v>41</v>
      </c>
      <c r="AF2069">
        <v>5</v>
      </c>
      <c r="AG2069">
        <v>97</v>
      </c>
      <c r="AH2069">
        <v>26</v>
      </c>
      <c r="AI2069">
        <v>0</v>
      </c>
      <c r="AJ2069">
        <v>9</v>
      </c>
      <c r="AK2069">
        <v>5</v>
      </c>
      <c r="AL2069">
        <v>130</v>
      </c>
      <c r="AM2069">
        <v>2</v>
      </c>
      <c r="AN2069">
        <v>137</v>
      </c>
      <c r="AO2069">
        <v>0.83941605839416056</v>
      </c>
      <c r="AP2069">
        <v>0.16058394160583939</v>
      </c>
      <c r="AQ2069">
        <v>0</v>
      </c>
      <c r="AR2069">
        <v>0.1021897810218978</v>
      </c>
      <c r="AS2069">
        <v>0.16058394160583939</v>
      </c>
      <c r="AT2069">
        <v>0.13868613138686131</v>
      </c>
      <c r="AU2069">
        <v>5.8394160583941597E-2</v>
      </c>
      <c r="AV2069">
        <v>8.7591240875912413E-2</v>
      </c>
      <c r="AW2069">
        <v>0.13138686131386859</v>
      </c>
      <c r="AX2069">
        <v>9.4890510948905105E-2</v>
      </c>
      <c r="AY2069">
        <v>0.1021897810218978</v>
      </c>
      <c r="AZ2069">
        <v>6.569343065693431E-2</v>
      </c>
      <c r="BA2069">
        <v>4.3795620437956213E-2</v>
      </c>
      <c r="BB2069">
        <v>1.4598540145985399E-2</v>
      </c>
      <c r="BC2069">
        <v>0</v>
      </c>
      <c r="BD2069">
        <v>0.97080291970802923</v>
      </c>
      <c r="BE2069">
        <v>2.9197080291970798E-2</v>
      </c>
      <c r="BF2069">
        <v>0</v>
      </c>
      <c r="BG2069">
        <v>0.67883211678832112</v>
      </c>
      <c r="BH2069">
        <v>0.18978102189781021</v>
      </c>
      <c r="BI2069">
        <v>0.1094890510948905</v>
      </c>
      <c r="BJ2069">
        <v>2.18978102189781E-2</v>
      </c>
      <c r="BK2069">
        <v>7.2992700729927001E-2</v>
      </c>
      <c r="BL2069">
        <v>0.61313868613138689</v>
      </c>
      <c r="BM2069">
        <v>1.4598540145985399E-2</v>
      </c>
      <c r="BN2069">
        <v>0.29927007299270081</v>
      </c>
      <c r="BO2069">
        <v>3.6496350364963501E-2</v>
      </c>
      <c r="BP2069">
        <v>0.70802919708029199</v>
      </c>
      <c r="BQ2069">
        <v>0.18978102189781021</v>
      </c>
      <c r="BR2069">
        <v>0</v>
      </c>
      <c r="BS2069">
        <v>6.569343065693431E-2</v>
      </c>
      <c r="BT2069">
        <v>3.6496350364963501E-2</v>
      </c>
      <c r="BU2069">
        <v>0.94890510948905105</v>
      </c>
      <c r="BV2069">
        <v>1.4598540145985399E-2</v>
      </c>
      <c r="BW2069">
        <v>1</v>
      </c>
      <c r="BX2069" t="s">
        <v>887</v>
      </c>
      <c r="BY2069">
        <v>692</v>
      </c>
      <c r="BZ2069">
        <v>0.19797687861271679</v>
      </c>
      <c r="CA2069">
        <v>0</v>
      </c>
    </row>
    <row r="2070" spans="1:79" customFormat="1" x14ac:dyDescent="0.25">
      <c r="A2070" t="s">
        <v>3383</v>
      </c>
      <c r="B2070" t="s">
        <v>361</v>
      </c>
      <c r="C2070" t="s">
        <v>426</v>
      </c>
      <c r="D2070" t="s">
        <v>961</v>
      </c>
      <c r="E2070">
        <v>2023</v>
      </c>
      <c r="F2070">
        <v>19</v>
      </c>
      <c r="G2070">
        <v>4</v>
      </c>
      <c r="H2070">
        <v>0</v>
      </c>
      <c r="I2070">
        <v>2</v>
      </c>
      <c r="J2070">
        <v>1</v>
      </c>
      <c r="K2070">
        <v>3</v>
      </c>
      <c r="L2070">
        <v>2</v>
      </c>
      <c r="M2070">
        <v>2</v>
      </c>
      <c r="N2070">
        <v>3</v>
      </c>
      <c r="O2070">
        <v>6</v>
      </c>
      <c r="P2070">
        <v>1</v>
      </c>
      <c r="Q2070">
        <v>1</v>
      </c>
      <c r="R2070">
        <v>1</v>
      </c>
      <c r="S2070">
        <v>1</v>
      </c>
      <c r="T2070">
        <v>0</v>
      </c>
      <c r="U2070">
        <v>23</v>
      </c>
      <c r="V2070">
        <v>0</v>
      </c>
      <c r="W2070">
        <v>0</v>
      </c>
      <c r="X2070">
        <v>8</v>
      </c>
      <c r="Y2070">
        <v>4</v>
      </c>
      <c r="Z2070">
        <v>3</v>
      </c>
      <c r="AA2070">
        <v>8</v>
      </c>
      <c r="AB2070">
        <v>0</v>
      </c>
      <c r="AC2070">
        <v>9</v>
      </c>
      <c r="AD2070">
        <v>10</v>
      </c>
      <c r="AE2070">
        <v>4</v>
      </c>
      <c r="AF2070">
        <v>0</v>
      </c>
      <c r="AG2070">
        <v>12</v>
      </c>
      <c r="AH2070">
        <v>1</v>
      </c>
      <c r="AI2070">
        <v>0</v>
      </c>
      <c r="AJ2070">
        <v>10</v>
      </c>
      <c r="AK2070">
        <v>3</v>
      </c>
      <c r="AL2070">
        <v>19</v>
      </c>
      <c r="AM2070">
        <v>1</v>
      </c>
      <c r="AN2070">
        <v>23</v>
      </c>
      <c r="AO2070">
        <v>0.82608695652173914</v>
      </c>
      <c r="AP2070">
        <v>0.17391304347826089</v>
      </c>
      <c r="AQ2070">
        <v>0</v>
      </c>
      <c r="AR2070">
        <v>8.6956521739130432E-2</v>
      </c>
      <c r="AS2070">
        <v>4.3478260869565223E-2</v>
      </c>
      <c r="AT2070">
        <v>0.13043478260869559</v>
      </c>
      <c r="AU2070">
        <v>8.6956521739130432E-2</v>
      </c>
      <c r="AV2070">
        <v>8.6956521739130432E-2</v>
      </c>
      <c r="AW2070">
        <v>0.13043478260869559</v>
      </c>
      <c r="AX2070">
        <v>0.2608695652173913</v>
      </c>
      <c r="AY2070">
        <v>4.3478260869565223E-2</v>
      </c>
      <c r="AZ2070">
        <v>4.3478260869565223E-2</v>
      </c>
      <c r="BA2070">
        <v>4.3478260869565223E-2</v>
      </c>
      <c r="BB2070">
        <v>4.3478260869565223E-2</v>
      </c>
      <c r="BC2070">
        <v>0</v>
      </c>
      <c r="BD2070">
        <v>1</v>
      </c>
      <c r="BE2070">
        <v>0</v>
      </c>
      <c r="BF2070">
        <v>0</v>
      </c>
      <c r="BG2070">
        <v>0.34782608695652167</v>
      </c>
      <c r="BH2070">
        <v>0.17391304347826089</v>
      </c>
      <c r="BI2070">
        <v>0.13043478260869559</v>
      </c>
      <c r="BJ2070">
        <v>0.34782608695652167</v>
      </c>
      <c r="BK2070">
        <v>0</v>
      </c>
      <c r="BL2070">
        <v>0.39130434782608697</v>
      </c>
      <c r="BM2070">
        <v>0.43478260869565222</v>
      </c>
      <c r="BN2070">
        <v>0.17391304347826089</v>
      </c>
      <c r="BO2070">
        <v>0</v>
      </c>
      <c r="BP2070">
        <v>0.52173913043478259</v>
      </c>
      <c r="BQ2070">
        <v>4.3478260869565223E-2</v>
      </c>
      <c r="BR2070">
        <v>0</v>
      </c>
      <c r="BS2070">
        <v>0.43478260869565222</v>
      </c>
      <c r="BT2070">
        <v>0.13043478260869559</v>
      </c>
      <c r="BU2070">
        <v>0.82608695652173914</v>
      </c>
      <c r="BV2070">
        <v>4.3478260869565223E-2</v>
      </c>
      <c r="BW2070">
        <v>1</v>
      </c>
      <c r="BX2070" t="s">
        <v>887</v>
      </c>
      <c r="BY2070">
        <v>692</v>
      </c>
      <c r="BZ2070">
        <v>3.3236994219653183E-2</v>
      </c>
      <c r="CA2070">
        <v>0</v>
      </c>
    </row>
  </sheetData>
  <sheetProtection formatCells="0" formatColumns="0" formatRows="0" insertColumns="0" insertRows="0" insertHyperlinks="0" deleteColumns="0" deleteRows="0"/>
  <autoFilter ref="A2:CB2206" xr:uid="{00000000-0001-0000-1200-000000000000}"/>
  <sortState xmlns:xlrd2="http://schemas.microsoft.com/office/spreadsheetml/2017/richdata2" ref="A2:BZ1391">
    <sortCondition ref="C2:C1391"/>
  </sortState>
  <conditionalFormatting sqref="A1919:H1938 D1939 A1940:H1994 D2140">
    <cfRule type="cellIs" dxfId="64" priority="238" operator="equal">
      <formula>"†"</formula>
    </cfRule>
  </conditionalFormatting>
  <conditionalFormatting sqref="A1939:H1939">
    <cfRule type="cellIs" dxfId="63" priority="2" operator="equal">
      <formula>"†"</formula>
    </cfRule>
  </conditionalFormatting>
  <conditionalFormatting sqref="A2005:H2077 A2078:AM2081 A2082:H2110 A2111:AM2119 A2196:BU2205 BV1940:BZ2139 AN2115:BU2119 AO2120:BU2139 AO2141:BU2195 BV2141:BZ2205 F2190:S2190 U2190:AN2190 F2191:AN2195 CA2196:CA2205">
    <cfRule type="cellIs" dxfId="62" priority="24" operator="equal">
      <formula>"†"</formula>
    </cfRule>
  </conditionalFormatting>
  <conditionalFormatting sqref="A2120:H2139 A2141:H2195">
    <cfRule type="cellIs" dxfId="61" priority="19" operator="equal">
      <formula>"†"</formula>
    </cfRule>
  </conditionalFormatting>
  <conditionalFormatting sqref="A2140:H2140">
    <cfRule type="cellIs" dxfId="60" priority="1" operator="equal">
      <formula>"†"</formula>
    </cfRule>
  </conditionalFormatting>
  <conditionalFormatting sqref="B1771:AM1782 AK1783:AM1786 AK1793:AM1797">
    <cfRule type="cellIs" dxfId="59" priority="41" operator="equal">
      <formula>"†"</formula>
    </cfRule>
  </conditionalFormatting>
  <conditionalFormatting sqref="D1:D1048576">
    <cfRule type="containsText" dxfId="58" priority="18" operator="containsText" text="suppress">
      <formula>NOT(ISERROR(SEARCH("suppress",D1)))</formula>
    </cfRule>
    <cfRule type="cellIs" dxfId="57" priority="20" operator="equal">
      <formula>"missing"</formula>
    </cfRule>
  </conditionalFormatting>
  <conditionalFormatting sqref="F1768:AM1771 AK1783:AM1786 AK1793:AM1797">
    <cfRule type="containsText" dxfId="56" priority="40" operator="containsText" text="—">
      <formula>NOT(ISERROR(SEARCH("—",F1768)))</formula>
    </cfRule>
  </conditionalFormatting>
  <conditionalFormatting sqref="F2078:AM2081 AO2078:BW2081 F2111:AM2114 AO2111:BV2114">
    <cfRule type="containsText" dxfId="55" priority="15" operator="containsText" text="—">
      <formula>NOT(ISERROR(SEARCH("—",F2078)))</formula>
    </cfRule>
  </conditionalFormatting>
  <conditionalFormatting sqref="F138:BW139 F141:BW144 F151:BW154 F162 F166:BW170 F178:BW182 F321:BW323 F325:BW328 F345:BW349 F504:BW505 F507:BW510 F528:BW532 F534:BW538 F689:BW692 F694:BW697 F715:BW719 F875:BW878 F880:BW883 F901:BW905 F907:BW911 F1063:BW1066 F1068:AM1071 F1073:AM1076 F1088:AM1091 AO1088:BW1091 F1093:AM1097 AO1093:BW1097 F1235:AM1238 AO1235:BW1238 F1240:AM1243 AO1240:BW1243 F1308:AM1311 AO1308:BW1311 F1324:AM1327 AO1324:BW1327 F1339:AM1342 AO1339:BW1342 F1524:AM1527 AO1524:BV1527 F1529:AM1532 AO1529:BV1532 F1651:AN1654 F1662:AM1664 AO1662:BW1664 F1672:BW1675 F1677:AM1681 AO1677:BW1681 F1683:AM1684 AO1683:BW1684 F1691:AN1694 F1701:AM1703 AO1701:BW1703 F1710:AN1713 F1715:AM1723 AO1715:BW1723 F1737:AM1739 AO1737:BW1739 F1753:AM1755 AO1753:BW1755 AO1768:BW1771 F1784:AJ1786 AO1784:BW1786 F1794:AJ1796 AO1794:BW1796 F1877:AM1880 AO1877:BW1880 F1910:AM1913 AO1910:BV1913">
    <cfRule type="containsText" dxfId="54" priority="180" operator="containsText" text="—">
      <formula>NOT(ISERROR(SEARCH("—",F138)))</formula>
    </cfRule>
  </conditionalFormatting>
  <conditionalFormatting sqref="Q1650">
    <cfRule type="containsText" dxfId="53" priority="45" operator="containsText" text="—">
      <formula>NOT(ISERROR(SEARCH("—",Q1650)))</formula>
    </cfRule>
  </conditionalFormatting>
  <conditionalFormatting sqref="Q1671:S1671">
    <cfRule type="containsText" dxfId="52" priority="46" operator="containsText" text="—">
      <formula>NOT(ISERROR(SEARCH("—",Q1671)))</formula>
    </cfRule>
  </conditionalFormatting>
  <conditionalFormatting sqref="Q1690:S1690">
    <cfRule type="containsText" dxfId="51" priority="49" operator="containsText" text="—">
      <formula>NOT(ISERROR(SEARCH("—",Q1690)))</formula>
    </cfRule>
  </conditionalFormatting>
  <conditionalFormatting sqref="Q1709:S1709">
    <cfRule type="containsText" dxfId="50" priority="52" operator="containsText" text="—">
      <formula>NOT(ISERROR(SEARCH("—",Q1709)))</formula>
    </cfRule>
  </conditionalFormatting>
  <conditionalFormatting sqref="U1650">
    <cfRule type="containsText" dxfId="49" priority="56" operator="containsText" text="—">
      <formula>NOT(ISERROR(SEARCH("—",U1650)))</formula>
    </cfRule>
  </conditionalFormatting>
  <conditionalFormatting sqref="U1671">
    <cfRule type="containsText" dxfId="48" priority="57" operator="containsText" text="—">
      <formula>NOT(ISERROR(SEARCH("—",U1671)))</formula>
    </cfRule>
  </conditionalFormatting>
  <conditionalFormatting sqref="U1709">
    <cfRule type="containsText" dxfId="47" priority="55" operator="containsText" text="—">
      <formula>NOT(ISERROR(SEARCH("—",U1709)))</formula>
    </cfRule>
  </conditionalFormatting>
  <conditionalFormatting sqref="U503:W503">
    <cfRule type="containsText" dxfId="46" priority="170" operator="containsText" text="—">
      <formula>NOT(ISERROR(SEARCH("—",U503)))</formula>
    </cfRule>
  </conditionalFormatting>
  <conditionalFormatting sqref="U1690:W1690">
    <cfRule type="containsText" dxfId="45" priority="58" operator="containsText" text="—">
      <formula>NOT(ISERROR(SEARCH("—",U1690)))</formula>
    </cfRule>
  </conditionalFormatting>
  <conditionalFormatting sqref="AB1653">
    <cfRule type="containsText" dxfId="44" priority="76" operator="containsText" text="—">
      <formula>NOT(ISERROR(SEARCH("—",AB1653)))</formula>
    </cfRule>
  </conditionalFormatting>
  <conditionalFormatting sqref="AB1671">
    <cfRule type="containsText" dxfId="43" priority="80" operator="containsText" text="—">
      <formula>NOT(ISERROR(SEARCH("—",AB1671)))</formula>
    </cfRule>
  </conditionalFormatting>
  <conditionalFormatting sqref="AB1690">
    <cfRule type="containsText" dxfId="42" priority="61" operator="containsText" text="—">
      <formula>NOT(ISERROR(SEARCH("—",AB1690)))</formula>
    </cfRule>
  </conditionalFormatting>
  <conditionalFormatting sqref="AB1709">
    <cfRule type="containsText" dxfId="41" priority="60" operator="containsText" text="—">
      <formula>NOT(ISERROR(SEARCH("—",AB1709)))</formula>
    </cfRule>
  </conditionalFormatting>
  <conditionalFormatting sqref="AB1650:AE1650">
    <cfRule type="containsText" dxfId="40" priority="74" operator="containsText" text="—">
      <formula>NOT(ISERROR(SEARCH("—",AB1650)))</formula>
    </cfRule>
  </conditionalFormatting>
  <conditionalFormatting sqref="AE1690:AF1690">
    <cfRule type="containsText" dxfId="39" priority="59" operator="containsText" text="—">
      <formula>NOT(ISERROR(SEARCH("—",AE1690)))</formula>
    </cfRule>
  </conditionalFormatting>
  <conditionalFormatting sqref="AE1709:AF1709">
    <cfRule type="containsText" dxfId="38" priority="64" operator="containsText" text="—">
      <formula>NOT(ISERROR(SEARCH("—",AE1709)))</formula>
    </cfRule>
  </conditionalFormatting>
  <conditionalFormatting sqref="AE1671:AJ1671">
    <cfRule type="containsText" dxfId="37" priority="79" operator="containsText" text="—">
      <formula>NOT(ISERROR(SEARCH("—",AE1671)))</formula>
    </cfRule>
  </conditionalFormatting>
  <conditionalFormatting sqref="AH1690">
    <cfRule type="containsText" dxfId="36" priority="63" operator="containsText" text="—">
      <formula>NOT(ISERROR(SEARCH("—",AH1690)))</formula>
    </cfRule>
  </conditionalFormatting>
  <conditionalFormatting sqref="AH1709">
    <cfRule type="containsText" dxfId="35" priority="62" operator="containsText" text="—">
      <formula>NOT(ISERROR(SEARCH("—",AH1709)))</formula>
    </cfRule>
  </conditionalFormatting>
  <conditionalFormatting sqref="AI1887:AJ1891">
    <cfRule type="cellIs" dxfId="34" priority="190" operator="equal">
      <formula>"†"</formula>
    </cfRule>
  </conditionalFormatting>
  <conditionalFormatting sqref="AI1936:AJ1941">
    <cfRule type="cellIs" dxfId="33" priority="3" operator="equal">
      <formula>"†"</formula>
    </cfRule>
  </conditionalFormatting>
  <conditionalFormatting sqref="AI2088:AJ2092">
    <cfRule type="cellIs" dxfId="32" priority="17" operator="equal">
      <formula>"†"</formula>
    </cfRule>
  </conditionalFormatting>
  <conditionalFormatting sqref="AI2137:AJ2142">
    <cfRule type="cellIs" dxfId="31" priority="5" operator="equal">
      <formula>"†"</formula>
    </cfRule>
  </conditionalFormatting>
  <conditionalFormatting sqref="AK1650">
    <cfRule type="containsText" dxfId="30" priority="82" operator="containsText" text="—">
      <formula>NOT(ISERROR(SEARCH("—",AK1650)))</formula>
    </cfRule>
  </conditionalFormatting>
  <conditionalFormatting sqref="AK1767:AM1767">
    <cfRule type="containsText" dxfId="29" priority="94" operator="containsText" text="—">
      <formula>NOT(ISERROR(SEARCH("—",AK1767)))</formula>
    </cfRule>
  </conditionalFormatting>
  <conditionalFormatting sqref="AK1909:AM1909 AO1068:BW1071 AO1073:BW1076">
    <cfRule type="containsText" dxfId="28" priority="90" operator="containsText" text="—">
      <formula>NOT(ISERROR(SEARCH("—",AK1068)))</formula>
    </cfRule>
  </conditionalFormatting>
  <conditionalFormatting sqref="AK1960:AM1971">
    <cfRule type="cellIs" dxfId="27" priority="186" operator="equal">
      <formula>"†"</formula>
    </cfRule>
  </conditionalFormatting>
  <conditionalFormatting sqref="AK2110:AM2110">
    <cfRule type="cellIs" dxfId="26" priority="14" operator="equal">
      <formula>"†"</formula>
    </cfRule>
    <cfRule type="containsText" dxfId="25" priority="13" operator="containsText" text="—">
      <formula>NOT(ISERROR(SEARCH("—",AK2110)))</formula>
    </cfRule>
  </conditionalFormatting>
  <conditionalFormatting sqref="AK2161:AM2172">
    <cfRule type="cellIs" dxfId="24" priority="16" operator="equal">
      <formula>"†"</formula>
    </cfRule>
  </conditionalFormatting>
  <conditionalFormatting sqref="AM1909">
    <cfRule type="containsText" dxfId="23" priority="88" operator="containsText" text="—">
      <formula>NOT(ISERROR(SEARCH("—",AM1909)))</formula>
    </cfRule>
    <cfRule type="cellIs" dxfId="22" priority="89" operator="equal">
      <formula>"†"</formula>
    </cfRule>
  </conditionalFormatting>
  <conditionalFormatting sqref="AM2110">
    <cfRule type="containsText" dxfId="21" priority="11" operator="containsText" text="—">
      <formula>NOT(ISERROR(SEARCH("—",AM2110)))</formula>
    </cfRule>
    <cfRule type="cellIs" dxfId="20" priority="12" operator="equal">
      <formula>"†"</formula>
    </cfRule>
  </conditionalFormatting>
  <conditionalFormatting sqref="AN1069 BX1069:CA1069">
    <cfRule type="cellIs" dxfId="19" priority="248" operator="equal">
      <formula>"†"</formula>
    </cfRule>
  </conditionalFormatting>
  <conditionalFormatting sqref="AN1:CA1068 B3:AM1770 BV1070:CA1649 AN1070:BU1796 BV1650:BY1938 B1783:AJ1786 B1793:AJ1797 AO1875:BU1913 A1877:AM1880 A1910:AM1918 A1:AM2 B1787:AM1792 B1798:AM1803 A1804:H1876 A1881:H1909 A1995:BU2004 A2206:CA9183 A3:A1879 BZ1650:CA1803 AN1797:BJ1803 BK1797:BU1874 BZ1804:BZ1938 AN1914:BU1918 AO1919:BU1938 AO1939:BZ1939 AO1940:BU1994 F1989:S1989 U1989:AN1989 F1990:BR1994 CA1995:CA2004 AO2140:BZ2140">
    <cfRule type="cellIs" dxfId="18" priority="265" operator="equal">
      <formula>"†"</formula>
    </cfRule>
  </conditionalFormatting>
  <conditionalFormatting sqref="AO1804:BJ1874">
    <cfRule type="cellIs" dxfId="17" priority="262" operator="equal">
      <formula>"†"</formula>
    </cfRule>
  </conditionalFormatting>
  <conditionalFormatting sqref="AO2005:BU2114">
    <cfRule type="cellIs" dxfId="16" priority="22" operator="equal">
      <formula>"†"</formula>
    </cfRule>
  </conditionalFormatting>
  <conditionalFormatting sqref="AO1068:BW1071 AO1073:BW1076 AK1909:AM1909">
    <cfRule type="cellIs" dxfId="15" priority="91" operator="equal">
      <formula>"†"</formula>
    </cfRule>
  </conditionalFormatting>
  <conditionalFormatting sqref="CA1:CA1803">
    <cfRule type="cellIs" dxfId="14" priority="260" operator="equal">
      <formula>1</formula>
    </cfRule>
  </conditionalFormatting>
  <conditionalFormatting sqref="CA1:CA1048576">
    <cfRule type="cellIs" dxfId="13" priority="21" operator="equal">
      <formula>1</formula>
    </cfRule>
  </conditionalFormatting>
  <conditionalFormatting sqref="CA1995:CA2004">
    <cfRule type="cellIs" dxfId="12" priority="263" operator="equal">
      <formula>1</formula>
    </cfRule>
  </conditionalFormatting>
  <conditionalFormatting sqref="CA2196:CA1048576">
    <cfRule type="cellIs" dxfId="11" priority="23" operator="equal">
      <formula>1</formula>
    </cfRule>
  </conditionalFormatting>
  <pageMargins left="0.7" right="0.7" top="0.75" bottom="0.75" header="0.3" footer="0.3"/>
  <pageSetup orientation="portrait" r:id="rId1"/>
  <headerFooter>
    <oddFooter>&amp;L&amp;L&amp;"Arial"&amp;9© 2021 CIHI</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98088-E8C6-4C8A-BBFA-9FCC0EA59931}">
  <dimension ref="A1:CC692"/>
  <sheetViews>
    <sheetView showGridLines="0" zoomScaleNormal="100" workbookViewId="0">
      <pane ySplit="2" topLeftCell="A3" activePane="bottomLeft" state="frozen"/>
      <selection pane="bottomLeft"/>
    </sheetView>
  </sheetViews>
  <sheetFormatPr defaultRowHeight="13.8" x14ac:dyDescent="0.25"/>
  <cols>
    <col min="1" max="1" width="25.09765625" customWidth="1"/>
    <col min="2" max="2" width="20.09765625" bestFit="1" customWidth="1"/>
    <col min="3" max="3" width="25.59765625" bestFit="1" customWidth="1"/>
    <col min="4" max="4" width="25" bestFit="1" customWidth="1"/>
    <col min="5" max="5" width="11.09765625" bestFit="1" customWidth="1"/>
    <col min="6" max="6" width="6.59765625" bestFit="1" customWidth="1"/>
    <col min="7" max="7" width="5" bestFit="1" customWidth="1"/>
    <col min="8" max="8" width="10.09765625" bestFit="1" customWidth="1"/>
    <col min="9" max="17" width="7.5" bestFit="1" customWidth="1"/>
    <col min="18" max="19" width="6" bestFit="1" customWidth="1"/>
    <col min="20" max="20" width="10.09765625" bestFit="1" customWidth="1"/>
    <col min="21" max="21" width="11.09765625" bestFit="1" customWidth="1"/>
    <col min="22" max="22" width="9.09765625" bestFit="1" customWidth="1"/>
    <col min="23" max="23" width="9.59765625" bestFit="1" customWidth="1"/>
    <col min="24" max="24" width="10.5" bestFit="1" customWidth="1"/>
    <col min="25" max="25" width="10.59765625" bestFit="1" customWidth="1"/>
    <col min="26" max="26" width="8.09765625" bestFit="1" customWidth="1"/>
    <col min="27" max="27" width="13" bestFit="1" customWidth="1"/>
    <col min="28" max="28" width="11.59765625" bestFit="1" customWidth="1"/>
    <col min="29" max="29" width="7.59765625" bestFit="1" customWidth="1"/>
    <col min="30" max="30" width="10.5" bestFit="1" customWidth="1"/>
    <col min="31" max="31" width="12.09765625" bestFit="1" customWidth="1"/>
    <col min="32" max="32" width="9.5" bestFit="1" customWidth="1"/>
    <col min="33" max="33" width="11.09765625" bestFit="1" customWidth="1"/>
    <col min="34" max="34" width="11.59765625" bestFit="1" customWidth="1"/>
    <col min="35" max="35" width="11.09765625" bestFit="1" customWidth="1"/>
    <col min="36" max="36" width="8" bestFit="1" customWidth="1"/>
    <col min="37" max="37" width="11.59765625" bestFit="1" customWidth="1"/>
    <col min="38" max="38" width="7" bestFit="1" customWidth="1"/>
    <col min="39" max="39" width="8" bestFit="1" customWidth="1"/>
    <col min="40" max="40" width="10.5" bestFit="1" customWidth="1"/>
    <col min="41" max="61" width="11.59765625" bestFit="1" customWidth="1"/>
    <col min="62" max="62" width="13.09765625" bestFit="1" customWidth="1"/>
    <col min="63" max="63" width="13.59765625" bestFit="1" customWidth="1"/>
    <col min="64" max="66" width="11.59765625" bestFit="1" customWidth="1"/>
    <col min="67" max="67" width="13.09765625" bestFit="1" customWidth="1"/>
    <col min="68" max="68" width="11.59765625" bestFit="1" customWidth="1"/>
    <col min="69" max="69" width="13.5" bestFit="1" customWidth="1"/>
    <col min="70" max="76" width="11.59765625" bestFit="1" customWidth="1"/>
    <col min="77" max="77" width="12" bestFit="1" customWidth="1"/>
    <col min="78" max="78" width="48" bestFit="1" customWidth="1"/>
    <col min="79" max="79" width="10.59765625" bestFit="1" customWidth="1"/>
    <col min="80" max="80" width="13.5" bestFit="1" customWidth="1"/>
    <col min="81" max="81" width="11.59765625" bestFit="1" customWidth="1"/>
  </cols>
  <sheetData>
    <row r="1" spans="1:81" s="296" customFormat="1" x14ac:dyDescent="0.25">
      <c r="A1" s="296">
        <v>1</v>
      </c>
      <c r="B1" s="296">
        <v>2</v>
      </c>
      <c r="C1" s="296">
        <v>3</v>
      </c>
      <c r="D1" s="296">
        <v>4</v>
      </c>
      <c r="E1" s="296">
        <v>5</v>
      </c>
      <c r="F1" s="296">
        <v>6</v>
      </c>
      <c r="G1" s="296">
        <v>7</v>
      </c>
      <c r="H1" s="296">
        <v>8</v>
      </c>
      <c r="I1" s="296">
        <v>9</v>
      </c>
      <c r="J1" s="296">
        <v>10</v>
      </c>
      <c r="K1" s="296">
        <v>11</v>
      </c>
      <c r="L1" s="296">
        <v>12</v>
      </c>
      <c r="M1" s="296">
        <v>13</v>
      </c>
      <c r="N1" s="296">
        <v>14</v>
      </c>
      <c r="O1" s="296">
        <v>15</v>
      </c>
      <c r="P1" s="296">
        <v>16</v>
      </c>
      <c r="Q1" s="296">
        <v>17</v>
      </c>
      <c r="R1" s="296">
        <v>18</v>
      </c>
      <c r="S1" s="296">
        <v>19</v>
      </c>
      <c r="T1" s="296">
        <v>20</v>
      </c>
      <c r="U1" s="296">
        <v>21</v>
      </c>
      <c r="V1" s="296">
        <v>22</v>
      </c>
      <c r="W1" s="296">
        <v>23</v>
      </c>
      <c r="X1" s="296">
        <v>24</v>
      </c>
      <c r="Y1" s="296">
        <v>25</v>
      </c>
      <c r="Z1" s="296">
        <v>26</v>
      </c>
      <c r="AA1" s="296">
        <v>27</v>
      </c>
      <c r="AB1" s="296">
        <v>28</v>
      </c>
      <c r="AC1" s="296">
        <v>29</v>
      </c>
      <c r="AD1" s="296">
        <v>30</v>
      </c>
      <c r="AE1" s="296">
        <v>31</v>
      </c>
      <c r="AF1" s="296">
        <v>32</v>
      </c>
      <c r="AG1" s="296">
        <v>33</v>
      </c>
      <c r="AH1" s="296">
        <v>34</v>
      </c>
      <c r="AI1" s="296">
        <v>35</v>
      </c>
      <c r="AJ1" s="296">
        <v>36</v>
      </c>
      <c r="AK1" s="296">
        <v>37</v>
      </c>
      <c r="AL1" s="296">
        <v>38</v>
      </c>
      <c r="AM1" s="296">
        <v>39</v>
      </c>
      <c r="AN1" s="296">
        <v>40</v>
      </c>
      <c r="AO1" s="296">
        <v>41</v>
      </c>
      <c r="AP1" s="296">
        <v>42</v>
      </c>
      <c r="AQ1" s="296">
        <v>43</v>
      </c>
      <c r="AR1" s="296">
        <v>44</v>
      </c>
      <c r="AS1" s="296">
        <v>45</v>
      </c>
      <c r="AT1" s="296">
        <v>46</v>
      </c>
      <c r="AU1" s="296">
        <v>47</v>
      </c>
      <c r="AV1" s="296">
        <v>48</v>
      </c>
      <c r="AW1" s="296">
        <v>49</v>
      </c>
      <c r="AX1" s="296">
        <v>50</v>
      </c>
      <c r="AY1" s="296">
        <v>51</v>
      </c>
      <c r="AZ1" s="296">
        <v>52</v>
      </c>
      <c r="BA1" s="296">
        <v>53</v>
      </c>
      <c r="BB1" s="296">
        <v>54</v>
      </c>
      <c r="BC1" s="296">
        <v>55</v>
      </c>
      <c r="BD1" s="296">
        <v>56</v>
      </c>
      <c r="BE1" s="296">
        <v>57</v>
      </c>
      <c r="BF1" s="296">
        <v>58</v>
      </c>
      <c r="BG1" s="296">
        <v>59</v>
      </c>
      <c r="BH1" s="296">
        <v>60</v>
      </c>
      <c r="BI1" s="296">
        <v>61</v>
      </c>
      <c r="BJ1" s="296">
        <v>62</v>
      </c>
      <c r="BK1" s="296">
        <v>63</v>
      </c>
      <c r="BL1" s="296">
        <v>64</v>
      </c>
      <c r="BM1" s="296">
        <v>65</v>
      </c>
      <c r="BN1" s="296">
        <v>66</v>
      </c>
      <c r="BO1" s="296">
        <v>67</v>
      </c>
      <c r="BP1" s="296">
        <v>68</v>
      </c>
      <c r="BQ1" s="296">
        <v>69</v>
      </c>
      <c r="BR1" s="296">
        <v>70</v>
      </c>
      <c r="BS1" s="296">
        <v>71</v>
      </c>
      <c r="BT1" s="296">
        <v>72</v>
      </c>
      <c r="BU1" s="296">
        <v>73</v>
      </c>
      <c r="BV1" s="296">
        <v>74</v>
      </c>
      <c r="BW1" s="296">
        <v>75</v>
      </c>
      <c r="BX1" s="296">
        <v>76</v>
      </c>
      <c r="BY1" s="296">
        <v>77</v>
      </c>
      <c r="BZ1" s="296">
        <v>78</v>
      </c>
      <c r="CA1" s="296">
        <v>79</v>
      </c>
      <c r="CB1" s="296">
        <v>80</v>
      </c>
      <c r="CC1" s="296">
        <v>81</v>
      </c>
    </row>
    <row r="2" spans="1:81" s="294" customFormat="1" ht="41.4" x14ac:dyDescent="0.25">
      <c r="A2" s="284" t="s">
        <v>346</v>
      </c>
      <c r="B2" s="284" t="s">
        <v>3384</v>
      </c>
      <c r="C2" s="284" t="s">
        <v>900</v>
      </c>
      <c r="D2" s="284" t="s">
        <v>901</v>
      </c>
      <c r="E2" s="285" t="s">
        <v>902</v>
      </c>
      <c r="F2" s="286" t="s">
        <v>903</v>
      </c>
      <c r="G2" s="286" t="s">
        <v>904</v>
      </c>
      <c r="H2" s="285" t="s">
        <v>905</v>
      </c>
      <c r="I2" s="285" t="s">
        <v>906</v>
      </c>
      <c r="J2" s="285" t="s">
        <v>907</v>
      </c>
      <c r="K2" s="285" t="s">
        <v>908</v>
      </c>
      <c r="L2" s="285" t="s">
        <v>909</v>
      </c>
      <c r="M2" s="285" t="s">
        <v>910</v>
      </c>
      <c r="N2" s="285" t="s">
        <v>911</v>
      </c>
      <c r="O2" s="285" t="s">
        <v>912</v>
      </c>
      <c r="P2" s="285" t="s">
        <v>913</v>
      </c>
      <c r="Q2" s="285" t="s">
        <v>914</v>
      </c>
      <c r="R2" s="285" t="s">
        <v>66</v>
      </c>
      <c r="S2" s="285" t="s">
        <v>56</v>
      </c>
      <c r="T2" s="285" t="s">
        <v>915</v>
      </c>
      <c r="U2" s="287" t="s">
        <v>916</v>
      </c>
      <c r="V2" s="287" t="s">
        <v>917</v>
      </c>
      <c r="W2" s="287" t="s">
        <v>918</v>
      </c>
      <c r="X2" s="288" t="s">
        <v>919</v>
      </c>
      <c r="Y2" s="288" t="s">
        <v>920</v>
      </c>
      <c r="Z2" s="288" t="s">
        <v>922</v>
      </c>
      <c r="AA2" s="288" t="s">
        <v>3385</v>
      </c>
      <c r="AB2" s="288" t="s">
        <v>3386</v>
      </c>
      <c r="AC2" s="289" t="s">
        <v>938</v>
      </c>
      <c r="AD2" s="289" t="s">
        <v>3387</v>
      </c>
      <c r="AE2" s="289" t="s">
        <v>3388</v>
      </c>
      <c r="AF2" s="289" t="s">
        <v>3389</v>
      </c>
      <c r="AG2" s="290" t="s">
        <v>3390</v>
      </c>
      <c r="AH2" s="290" t="s">
        <v>3391</v>
      </c>
      <c r="AI2" s="290" t="s">
        <v>3392</v>
      </c>
      <c r="AJ2" s="291" t="s">
        <v>3393</v>
      </c>
      <c r="AK2" s="285" t="s">
        <v>3386</v>
      </c>
      <c r="AL2" s="285" t="s">
        <v>932</v>
      </c>
      <c r="AM2" s="285" t="s">
        <v>933</v>
      </c>
      <c r="AN2" s="285" t="s">
        <v>934</v>
      </c>
      <c r="AO2" s="285" t="s">
        <v>935</v>
      </c>
      <c r="AP2" s="285" t="s">
        <v>903</v>
      </c>
      <c r="AQ2" s="285" t="s">
        <v>904</v>
      </c>
      <c r="AR2" s="285" t="s">
        <v>905</v>
      </c>
      <c r="AS2" s="285" t="s">
        <v>906</v>
      </c>
      <c r="AT2" s="285" t="s">
        <v>907</v>
      </c>
      <c r="AU2" s="285" t="s">
        <v>908</v>
      </c>
      <c r="AV2" s="285" t="s">
        <v>909</v>
      </c>
      <c r="AW2" s="285" t="s">
        <v>910</v>
      </c>
      <c r="AX2" s="285" t="s">
        <v>911</v>
      </c>
      <c r="AY2" s="285" t="s">
        <v>912</v>
      </c>
      <c r="AZ2" s="285" t="s">
        <v>913</v>
      </c>
      <c r="BA2" s="285" t="s">
        <v>914</v>
      </c>
      <c r="BB2" s="285" t="s">
        <v>66</v>
      </c>
      <c r="BC2" s="288" t="s">
        <v>56</v>
      </c>
      <c r="BD2" s="288" t="s">
        <v>915</v>
      </c>
      <c r="BE2" s="288" t="s">
        <v>916</v>
      </c>
      <c r="BF2" s="292" t="s">
        <v>917</v>
      </c>
      <c r="BG2" s="288" t="s">
        <v>918</v>
      </c>
      <c r="BH2" s="289" t="s">
        <v>919</v>
      </c>
      <c r="BI2" s="289" t="s">
        <v>920</v>
      </c>
      <c r="BJ2" s="289" t="s">
        <v>936</v>
      </c>
      <c r="BK2" s="289" t="s">
        <v>3385</v>
      </c>
      <c r="BL2" s="293" t="s">
        <v>3386</v>
      </c>
      <c r="BM2" s="293" t="s">
        <v>938</v>
      </c>
      <c r="BN2" s="293" t="s">
        <v>3387</v>
      </c>
      <c r="BO2" s="294" t="s">
        <v>3388</v>
      </c>
      <c r="BP2" s="294" t="s">
        <v>3389</v>
      </c>
      <c r="BQ2" s="294" t="s">
        <v>3390</v>
      </c>
      <c r="BR2" s="294" t="s">
        <v>3391</v>
      </c>
      <c r="BS2" s="294" t="s">
        <v>3392</v>
      </c>
      <c r="BT2" s="294" t="s">
        <v>3393</v>
      </c>
      <c r="BU2" s="294" t="s">
        <v>3386</v>
      </c>
      <c r="BV2" s="294" t="s">
        <v>932</v>
      </c>
      <c r="BW2" s="294" t="s">
        <v>933</v>
      </c>
      <c r="BX2" s="294" t="s">
        <v>934</v>
      </c>
      <c r="BY2" s="294" t="s">
        <v>3394</v>
      </c>
      <c r="BZ2" s="294" t="s">
        <v>941</v>
      </c>
      <c r="CA2" s="294" t="s">
        <v>3395</v>
      </c>
      <c r="CB2" s="294" t="s">
        <v>942</v>
      </c>
      <c r="CC2" s="294" t="s">
        <v>943</v>
      </c>
    </row>
    <row r="3" spans="1:81" x14ac:dyDescent="0.25">
      <c r="A3" t="s">
        <v>3396</v>
      </c>
      <c r="B3" t="s">
        <v>95</v>
      </c>
      <c r="C3" t="s">
        <v>124</v>
      </c>
      <c r="D3" t="s">
        <v>44</v>
      </c>
      <c r="E3">
        <v>2014</v>
      </c>
      <c r="F3">
        <v>1669</v>
      </c>
      <c r="G3">
        <v>190</v>
      </c>
      <c r="H3">
        <v>0</v>
      </c>
      <c r="I3">
        <v>361</v>
      </c>
      <c r="J3">
        <v>404</v>
      </c>
      <c r="K3">
        <v>268</v>
      </c>
      <c r="L3">
        <v>265</v>
      </c>
      <c r="M3">
        <v>203</v>
      </c>
      <c r="N3">
        <v>160</v>
      </c>
      <c r="O3">
        <v>102</v>
      </c>
      <c r="P3">
        <v>64</v>
      </c>
      <c r="Q3">
        <v>12</v>
      </c>
      <c r="R3">
        <v>2</v>
      </c>
      <c r="S3">
        <v>18</v>
      </c>
      <c r="T3">
        <v>0</v>
      </c>
      <c r="U3">
        <v>1723</v>
      </c>
      <c r="V3">
        <v>134</v>
      </c>
      <c r="W3">
        <v>2</v>
      </c>
      <c r="X3">
        <v>896</v>
      </c>
      <c r="Y3">
        <v>568</v>
      </c>
      <c r="Z3">
        <v>395</v>
      </c>
      <c r="AA3">
        <v>189</v>
      </c>
      <c r="AB3">
        <v>6</v>
      </c>
      <c r="AC3">
        <v>91</v>
      </c>
      <c r="AD3">
        <v>1573</v>
      </c>
      <c r="AE3">
        <v>52</v>
      </c>
      <c r="AF3">
        <v>1551</v>
      </c>
      <c r="AG3">
        <v>85</v>
      </c>
      <c r="AH3">
        <v>21</v>
      </c>
      <c r="AI3">
        <v>20</v>
      </c>
      <c r="AJ3">
        <v>125</v>
      </c>
      <c r="AK3">
        <v>5</v>
      </c>
      <c r="AL3">
        <v>149</v>
      </c>
      <c r="AM3">
        <v>1649</v>
      </c>
      <c r="AN3">
        <v>61</v>
      </c>
      <c r="AO3">
        <v>1859</v>
      </c>
      <c r="AP3">
        <v>0.89779451317912862</v>
      </c>
      <c r="AQ3">
        <v>0.1022054868208714</v>
      </c>
      <c r="AR3">
        <v>0</v>
      </c>
      <c r="AS3">
        <v>0.19419042495965569</v>
      </c>
      <c r="AT3">
        <v>0.21732114039806349</v>
      </c>
      <c r="AU3">
        <v>0.14416352877891339</v>
      </c>
      <c r="AV3">
        <v>0.1425497579343733</v>
      </c>
      <c r="AW3">
        <v>0.1091984938138784</v>
      </c>
      <c r="AX3">
        <v>8.606777837547068E-2</v>
      </c>
      <c r="AY3">
        <v>5.4868208714362557E-2</v>
      </c>
      <c r="AZ3">
        <v>3.4427111350188271E-2</v>
      </c>
      <c r="BA3">
        <v>6.4550833781603012E-3</v>
      </c>
      <c r="BB3">
        <v>1.075847229693383E-3</v>
      </c>
      <c r="BC3">
        <v>9.6826250672404513E-3</v>
      </c>
      <c r="BD3">
        <v>0</v>
      </c>
      <c r="BE3">
        <v>0.92684238838084987</v>
      </c>
      <c r="BF3">
        <v>7.2081764389456696E-2</v>
      </c>
      <c r="BG3">
        <v>1.075847229693383E-3</v>
      </c>
      <c r="BH3">
        <v>0.48197955890263577</v>
      </c>
      <c r="BI3">
        <v>0.30554061323292092</v>
      </c>
      <c r="BJ3">
        <v>0.21247982786444319</v>
      </c>
      <c r="BK3">
        <v>0.1016675632060247</v>
      </c>
      <c r="BL3">
        <v>3.227541689080151E-3</v>
      </c>
      <c r="BM3">
        <v>4.8951048951048952E-2</v>
      </c>
      <c r="BN3">
        <v>0.84615384615384615</v>
      </c>
      <c r="BO3">
        <v>2.7972027972027969E-2</v>
      </c>
      <c r="BP3">
        <v>0.83431952662721898</v>
      </c>
      <c r="BQ3">
        <v>4.5723507261968797E-2</v>
      </c>
      <c r="BR3">
        <v>1.129639591178053E-2</v>
      </c>
      <c r="BS3">
        <v>1.075847229693383E-2</v>
      </c>
      <c r="BT3">
        <v>6.7240451855836478E-2</v>
      </c>
      <c r="BU3">
        <v>2.6896180742334592E-3</v>
      </c>
      <c r="BV3">
        <v>8.0150618612157068E-2</v>
      </c>
      <c r="BW3">
        <v>0.88703604088219468</v>
      </c>
      <c r="BX3">
        <v>3.28133405056482E-2</v>
      </c>
      <c r="BY3" t="s">
        <v>3397</v>
      </c>
      <c r="BZ3" t="s">
        <v>3398</v>
      </c>
      <c r="CA3">
        <v>1859</v>
      </c>
      <c r="CB3">
        <v>1</v>
      </c>
      <c r="CC3">
        <v>0</v>
      </c>
    </row>
    <row r="4" spans="1:81" x14ac:dyDescent="0.25">
      <c r="A4" t="s">
        <v>3399</v>
      </c>
      <c r="B4" t="s">
        <v>95</v>
      </c>
      <c r="C4" t="s">
        <v>124</v>
      </c>
      <c r="D4" t="s">
        <v>947</v>
      </c>
      <c r="E4">
        <v>2014</v>
      </c>
      <c r="F4">
        <v>733</v>
      </c>
      <c r="G4">
        <v>72</v>
      </c>
      <c r="H4">
        <v>0</v>
      </c>
      <c r="I4">
        <v>144</v>
      </c>
      <c r="J4">
        <v>162</v>
      </c>
      <c r="K4">
        <v>120</v>
      </c>
      <c r="L4">
        <v>138</v>
      </c>
      <c r="M4">
        <v>82</v>
      </c>
      <c r="N4">
        <v>75</v>
      </c>
      <c r="O4">
        <v>41</v>
      </c>
      <c r="P4">
        <v>28</v>
      </c>
      <c r="Q4">
        <v>4</v>
      </c>
      <c r="R4">
        <v>1</v>
      </c>
      <c r="S4">
        <v>10</v>
      </c>
      <c r="T4">
        <v>0</v>
      </c>
      <c r="U4">
        <v>759</v>
      </c>
      <c r="V4">
        <v>46</v>
      </c>
      <c r="W4">
        <v>0</v>
      </c>
      <c r="X4">
        <v>361</v>
      </c>
      <c r="Y4">
        <v>284</v>
      </c>
      <c r="Z4">
        <v>160</v>
      </c>
      <c r="AA4">
        <v>72</v>
      </c>
      <c r="AB4">
        <v>3</v>
      </c>
      <c r="AC4">
        <v>30</v>
      </c>
      <c r="AD4">
        <v>700</v>
      </c>
      <c r="AE4">
        <v>20</v>
      </c>
      <c r="AF4">
        <v>641</v>
      </c>
      <c r="AG4">
        <v>57</v>
      </c>
      <c r="AH4">
        <v>8</v>
      </c>
      <c r="AI4">
        <v>0</v>
      </c>
      <c r="AJ4">
        <v>77</v>
      </c>
      <c r="AK4">
        <v>2</v>
      </c>
      <c r="AL4">
        <v>70</v>
      </c>
      <c r="AM4">
        <v>705</v>
      </c>
      <c r="AN4">
        <v>30</v>
      </c>
      <c r="AO4">
        <v>805</v>
      </c>
      <c r="AP4">
        <v>0.91055900621118013</v>
      </c>
      <c r="AQ4">
        <v>8.9440993788819881E-2</v>
      </c>
      <c r="AR4">
        <v>0</v>
      </c>
      <c r="AS4">
        <v>0.17888198757763979</v>
      </c>
      <c r="AT4">
        <v>0.2012422360248447</v>
      </c>
      <c r="AU4">
        <v>0.14906832298136649</v>
      </c>
      <c r="AV4">
        <v>0.1714285714285714</v>
      </c>
      <c r="AW4">
        <v>0.1018633540372671</v>
      </c>
      <c r="AX4">
        <v>9.3167701863354033E-2</v>
      </c>
      <c r="AY4">
        <v>5.0931677018633541E-2</v>
      </c>
      <c r="AZ4">
        <v>3.4782608695652167E-2</v>
      </c>
      <c r="BA4">
        <v>4.9689440993788822E-3</v>
      </c>
      <c r="BB4">
        <v>1.242236024844721E-3</v>
      </c>
      <c r="BC4">
        <v>1.2422360248447201E-2</v>
      </c>
      <c r="BD4">
        <v>0</v>
      </c>
      <c r="BE4">
        <v>0.94285714285714284</v>
      </c>
      <c r="BF4">
        <v>5.7142857142857141E-2</v>
      </c>
      <c r="BG4">
        <v>0</v>
      </c>
      <c r="BH4">
        <v>0.44844720496894408</v>
      </c>
      <c r="BI4">
        <v>0.3527950310559006</v>
      </c>
      <c r="BJ4">
        <v>0.19875776397515529</v>
      </c>
      <c r="BK4">
        <v>8.9440993788819881E-2</v>
      </c>
      <c r="BL4">
        <v>3.726708074534161E-3</v>
      </c>
      <c r="BM4">
        <v>3.7267080745341623E-2</v>
      </c>
      <c r="BN4">
        <v>0.86956521739130432</v>
      </c>
      <c r="BO4">
        <v>2.4844720496894412E-2</v>
      </c>
      <c r="BP4">
        <v>0.79627329192546581</v>
      </c>
      <c r="BQ4">
        <v>7.0807453416149066E-2</v>
      </c>
      <c r="BR4">
        <v>9.9378881987577643E-3</v>
      </c>
      <c r="BS4">
        <v>0</v>
      </c>
      <c r="BT4">
        <v>9.5652173913043481E-2</v>
      </c>
      <c r="BU4">
        <v>2.4844720496894411E-3</v>
      </c>
      <c r="BV4">
        <v>8.6956521739130432E-2</v>
      </c>
      <c r="BW4">
        <v>0.87577639751552794</v>
      </c>
      <c r="BX4">
        <v>3.7267080745341623E-2</v>
      </c>
      <c r="BY4" t="s">
        <v>3397</v>
      </c>
      <c r="BZ4" t="s">
        <v>3398</v>
      </c>
      <c r="CA4">
        <v>1859</v>
      </c>
      <c r="CB4">
        <v>0.43302850995158693</v>
      </c>
      <c r="CC4">
        <v>0</v>
      </c>
    </row>
    <row r="5" spans="1:81" x14ac:dyDescent="0.25">
      <c r="A5" t="s">
        <v>3400</v>
      </c>
      <c r="B5" t="s">
        <v>95</v>
      </c>
      <c r="C5" t="s">
        <v>124</v>
      </c>
      <c r="D5" t="s">
        <v>949</v>
      </c>
      <c r="E5">
        <v>2014</v>
      </c>
      <c r="F5">
        <v>623</v>
      </c>
      <c r="G5">
        <v>88</v>
      </c>
      <c r="H5">
        <v>0</v>
      </c>
      <c r="I5">
        <v>153</v>
      </c>
      <c r="J5">
        <v>156</v>
      </c>
      <c r="K5">
        <v>99</v>
      </c>
      <c r="L5">
        <v>90</v>
      </c>
      <c r="M5">
        <v>85</v>
      </c>
      <c r="N5">
        <v>59</v>
      </c>
      <c r="O5">
        <v>36</v>
      </c>
      <c r="P5">
        <v>21</v>
      </c>
      <c r="Q5">
        <v>6</v>
      </c>
      <c r="R5">
        <v>0</v>
      </c>
      <c r="S5">
        <v>6</v>
      </c>
      <c r="T5">
        <v>0</v>
      </c>
      <c r="U5">
        <v>661</v>
      </c>
      <c r="V5">
        <v>49</v>
      </c>
      <c r="W5">
        <v>1</v>
      </c>
      <c r="X5">
        <v>375</v>
      </c>
      <c r="Y5">
        <v>200</v>
      </c>
      <c r="Z5">
        <v>136</v>
      </c>
      <c r="AA5">
        <v>68</v>
      </c>
      <c r="AB5">
        <v>2</v>
      </c>
      <c r="AC5">
        <v>19</v>
      </c>
      <c r="AD5">
        <v>622</v>
      </c>
      <c r="AE5">
        <v>16</v>
      </c>
      <c r="AF5">
        <v>650</v>
      </c>
      <c r="AG5">
        <v>14</v>
      </c>
      <c r="AH5">
        <v>3</v>
      </c>
      <c r="AI5">
        <v>6</v>
      </c>
      <c r="AJ5">
        <v>20</v>
      </c>
      <c r="AK5">
        <v>2</v>
      </c>
      <c r="AL5">
        <v>65</v>
      </c>
      <c r="AM5">
        <v>645</v>
      </c>
      <c r="AN5">
        <v>1</v>
      </c>
      <c r="AO5">
        <v>711</v>
      </c>
      <c r="AP5">
        <v>0.87623066104078762</v>
      </c>
      <c r="AQ5">
        <v>0.1237693389592124</v>
      </c>
      <c r="AR5">
        <v>0</v>
      </c>
      <c r="AS5">
        <v>0.2151898734177215</v>
      </c>
      <c r="AT5">
        <v>0.21940928270042201</v>
      </c>
      <c r="AU5">
        <v>0.13924050632911389</v>
      </c>
      <c r="AV5">
        <v>0.12658227848101269</v>
      </c>
      <c r="AW5">
        <v>0.119549929676512</v>
      </c>
      <c r="AX5">
        <v>8.2981715893108293E-2</v>
      </c>
      <c r="AY5">
        <v>5.0632911392405063E-2</v>
      </c>
      <c r="AZ5">
        <v>2.953586497890295E-2</v>
      </c>
      <c r="BA5">
        <v>8.4388185654008432E-3</v>
      </c>
      <c r="BB5">
        <v>0</v>
      </c>
      <c r="BC5">
        <v>8.4388185654008432E-3</v>
      </c>
      <c r="BD5">
        <v>0</v>
      </c>
      <c r="BE5">
        <v>0.92967651195499301</v>
      </c>
      <c r="BF5">
        <v>6.8917018284106887E-2</v>
      </c>
      <c r="BG5">
        <v>1.4064697609001411E-3</v>
      </c>
      <c r="BH5">
        <v>0.52742616033755274</v>
      </c>
      <c r="BI5">
        <v>0.28129395218002812</v>
      </c>
      <c r="BJ5">
        <v>0.19127988748241909</v>
      </c>
      <c r="BK5">
        <v>9.5639943741209557E-2</v>
      </c>
      <c r="BL5">
        <v>2.8129395218002809E-3</v>
      </c>
      <c r="BM5">
        <v>2.672292545710267E-2</v>
      </c>
      <c r="BN5">
        <v>0.87482419127988753</v>
      </c>
      <c r="BO5">
        <v>2.2503516174402251E-2</v>
      </c>
      <c r="BP5">
        <v>0.9142053445850914</v>
      </c>
      <c r="BQ5">
        <v>1.969057665260197E-2</v>
      </c>
      <c r="BR5">
        <v>4.2194092827004216E-3</v>
      </c>
      <c r="BS5">
        <v>8.4388185654008432E-3</v>
      </c>
      <c r="BT5">
        <v>2.8129395218002812E-2</v>
      </c>
      <c r="BU5">
        <v>2.8129395218002809E-3</v>
      </c>
      <c r="BV5">
        <v>9.1420534458509145E-2</v>
      </c>
      <c r="BW5">
        <v>0.90717299578059074</v>
      </c>
      <c r="BX5">
        <v>1.4064697609001411E-3</v>
      </c>
      <c r="BY5" t="s">
        <v>3397</v>
      </c>
      <c r="BZ5" t="s">
        <v>3398</v>
      </c>
      <c r="CA5">
        <v>1859</v>
      </c>
      <c r="CB5">
        <v>0.38246369015599779</v>
      </c>
      <c r="CC5">
        <v>0</v>
      </c>
    </row>
    <row r="6" spans="1:81" x14ac:dyDescent="0.25">
      <c r="A6" t="s">
        <v>3401</v>
      </c>
      <c r="B6" t="s">
        <v>95</v>
      </c>
      <c r="C6" t="s">
        <v>124</v>
      </c>
      <c r="D6" t="s">
        <v>951</v>
      </c>
      <c r="E6">
        <v>2014</v>
      </c>
      <c r="F6">
        <v>110</v>
      </c>
      <c r="G6">
        <v>8</v>
      </c>
      <c r="H6">
        <v>0</v>
      </c>
      <c r="I6">
        <v>30</v>
      </c>
      <c r="J6">
        <v>25</v>
      </c>
      <c r="K6">
        <v>25</v>
      </c>
      <c r="L6">
        <v>12</v>
      </c>
      <c r="M6">
        <v>10</v>
      </c>
      <c r="N6">
        <v>7</v>
      </c>
      <c r="O6">
        <v>7</v>
      </c>
      <c r="P6">
        <v>1</v>
      </c>
      <c r="Q6">
        <v>0</v>
      </c>
      <c r="R6">
        <v>0</v>
      </c>
      <c r="S6">
        <v>1</v>
      </c>
      <c r="T6">
        <v>0</v>
      </c>
      <c r="U6">
        <v>101</v>
      </c>
      <c r="V6">
        <v>17</v>
      </c>
      <c r="W6">
        <v>0</v>
      </c>
      <c r="X6">
        <v>64</v>
      </c>
      <c r="Y6">
        <v>30</v>
      </c>
      <c r="Z6">
        <v>24</v>
      </c>
      <c r="AA6">
        <v>18</v>
      </c>
      <c r="AB6">
        <v>1</v>
      </c>
      <c r="AC6">
        <v>3</v>
      </c>
      <c r="AD6">
        <v>96</v>
      </c>
      <c r="AE6">
        <v>7</v>
      </c>
      <c r="AF6">
        <v>103</v>
      </c>
      <c r="AG6">
        <v>2</v>
      </c>
      <c r="AH6">
        <v>0</v>
      </c>
      <c r="AI6">
        <v>0</v>
      </c>
      <c r="AJ6">
        <v>5</v>
      </c>
      <c r="AK6">
        <v>1</v>
      </c>
      <c r="AL6">
        <v>6</v>
      </c>
      <c r="AM6">
        <v>112</v>
      </c>
      <c r="AN6">
        <v>0</v>
      </c>
      <c r="AO6">
        <v>118</v>
      </c>
      <c r="AP6">
        <v>0.93220338983050843</v>
      </c>
      <c r="AQ6">
        <v>6.7796610169491525E-2</v>
      </c>
      <c r="AR6">
        <v>0</v>
      </c>
      <c r="AS6">
        <v>0.25423728813559321</v>
      </c>
      <c r="AT6">
        <v>0.21186440677966101</v>
      </c>
      <c r="AU6">
        <v>0.21186440677966101</v>
      </c>
      <c r="AV6">
        <v>0.10169491525423729</v>
      </c>
      <c r="AW6">
        <v>8.4745762711864403E-2</v>
      </c>
      <c r="AX6">
        <v>5.9322033898305093E-2</v>
      </c>
      <c r="AY6">
        <v>5.9322033898305093E-2</v>
      </c>
      <c r="AZ6">
        <v>8.4745762711864406E-3</v>
      </c>
      <c r="BA6">
        <v>0</v>
      </c>
      <c r="BB6">
        <v>0</v>
      </c>
      <c r="BC6">
        <v>8.4745762711864406E-3</v>
      </c>
      <c r="BD6">
        <v>0</v>
      </c>
      <c r="BE6">
        <v>0.85593220338983056</v>
      </c>
      <c r="BF6">
        <v>0.1440677966101695</v>
      </c>
      <c r="BG6">
        <v>0</v>
      </c>
      <c r="BH6">
        <v>0.5423728813559322</v>
      </c>
      <c r="BI6">
        <v>0.25423728813559321</v>
      </c>
      <c r="BJ6">
        <v>0.20338983050847459</v>
      </c>
      <c r="BK6">
        <v>0.15254237288135589</v>
      </c>
      <c r="BL6">
        <v>8.4745762711864406E-3</v>
      </c>
      <c r="BM6">
        <v>2.542372881355932E-2</v>
      </c>
      <c r="BN6">
        <v>0.81355932203389836</v>
      </c>
      <c r="BO6">
        <v>5.9322033898305093E-2</v>
      </c>
      <c r="BP6">
        <v>0.8728813559322034</v>
      </c>
      <c r="BQ6">
        <v>1.6949152542372881E-2</v>
      </c>
      <c r="BR6">
        <v>0</v>
      </c>
      <c r="BS6">
        <v>0</v>
      </c>
      <c r="BT6">
        <v>4.2372881355932202E-2</v>
      </c>
      <c r="BU6">
        <v>8.4745762711864406E-3</v>
      </c>
      <c r="BV6">
        <v>5.0847457627118647E-2</v>
      </c>
      <c r="BW6">
        <v>0.94915254237288138</v>
      </c>
      <c r="BX6">
        <v>0</v>
      </c>
      <c r="BY6" t="s">
        <v>3397</v>
      </c>
      <c r="BZ6" t="s">
        <v>3398</v>
      </c>
      <c r="CA6">
        <v>1859</v>
      </c>
      <c r="CB6">
        <v>6.3474986551909626E-2</v>
      </c>
      <c r="CC6">
        <v>0</v>
      </c>
    </row>
    <row r="7" spans="1:81" x14ac:dyDescent="0.25">
      <c r="A7" t="s">
        <v>3402</v>
      </c>
      <c r="B7" t="s">
        <v>95</v>
      </c>
      <c r="C7" t="s">
        <v>124</v>
      </c>
      <c r="D7" t="s">
        <v>953</v>
      </c>
      <c r="E7">
        <v>2014</v>
      </c>
      <c r="F7">
        <v>203</v>
      </c>
      <c r="G7">
        <v>22</v>
      </c>
      <c r="H7">
        <v>0</v>
      </c>
      <c r="I7">
        <v>34</v>
      </c>
      <c r="J7">
        <v>61</v>
      </c>
      <c r="K7">
        <v>24</v>
      </c>
      <c r="L7">
        <v>25</v>
      </c>
      <c r="M7">
        <v>26</v>
      </c>
      <c r="N7">
        <v>19</v>
      </c>
      <c r="O7">
        <v>18</v>
      </c>
      <c r="P7">
        <v>14</v>
      </c>
      <c r="Q7">
        <v>2</v>
      </c>
      <c r="R7">
        <v>1</v>
      </c>
      <c r="S7">
        <v>1</v>
      </c>
      <c r="T7">
        <v>0</v>
      </c>
      <c r="U7">
        <v>202</v>
      </c>
      <c r="V7">
        <v>22</v>
      </c>
      <c r="W7">
        <v>1</v>
      </c>
      <c r="X7">
        <v>96</v>
      </c>
      <c r="Y7">
        <v>54</v>
      </c>
      <c r="Z7">
        <v>75</v>
      </c>
      <c r="AA7">
        <v>31</v>
      </c>
      <c r="AB7">
        <v>0</v>
      </c>
      <c r="AC7">
        <v>39</v>
      </c>
      <c r="AD7">
        <v>155</v>
      </c>
      <c r="AE7">
        <v>9</v>
      </c>
      <c r="AF7">
        <v>157</v>
      </c>
      <c r="AG7">
        <v>12</v>
      </c>
      <c r="AH7">
        <v>10</v>
      </c>
      <c r="AI7">
        <v>14</v>
      </c>
      <c r="AJ7">
        <v>23</v>
      </c>
      <c r="AK7">
        <v>0</v>
      </c>
      <c r="AL7">
        <v>7</v>
      </c>
      <c r="AM7">
        <v>188</v>
      </c>
      <c r="AN7">
        <v>30</v>
      </c>
      <c r="AO7">
        <v>225</v>
      </c>
      <c r="AP7">
        <v>0.90222222222222226</v>
      </c>
      <c r="AQ7">
        <v>9.7777777777777783E-2</v>
      </c>
      <c r="AR7">
        <v>0</v>
      </c>
      <c r="AS7">
        <v>0.15111111111111111</v>
      </c>
      <c r="AT7">
        <v>0.27111111111111108</v>
      </c>
      <c r="AU7">
        <v>0.1066666666666667</v>
      </c>
      <c r="AV7">
        <v>0.1111111111111111</v>
      </c>
      <c r="AW7">
        <v>0.11555555555555561</v>
      </c>
      <c r="AX7">
        <v>8.4444444444444447E-2</v>
      </c>
      <c r="AY7">
        <v>0.08</v>
      </c>
      <c r="AZ7">
        <v>6.222222222222222E-2</v>
      </c>
      <c r="BA7">
        <v>8.8888888888888889E-3</v>
      </c>
      <c r="BB7">
        <v>4.4444444444444436E-3</v>
      </c>
      <c r="BC7">
        <v>4.4444444444444436E-3</v>
      </c>
      <c r="BD7">
        <v>0</v>
      </c>
      <c r="BE7">
        <v>0.89777777777777779</v>
      </c>
      <c r="BF7">
        <v>9.7777777777777783E-2</v>
      </c>
      <c r="BG7">
        <v>4.4444444444444436E-3</v>
      </c>
      <c r="BH7">
        <v>0.42666666666666669</v>
      </c>
      <c r="BI7">
        <v>0.24</v>
      </c>
      <c r="BJ7">
        <v>0.33333333333333331</v>
      </c>
      <c r="BK7">
        <v>0.1377777777777778</v>
      </c>
      <c r="BL7">
        <v>0</v>
      </c>
      <c r="BM7">
        <v>0.17333333333333331</v>
      </c>
      <c r="BN7">
        <v>0.68888888888888888</v>
      </c>
      <c r="BO7">
        <v>0.04</v>
      </c>
      <c r="BP7">
        <v>0.69777777777777783</v>
      </c>
      <c r="BQ7">
        <v>5.3333333333333337E-2</v>
      </c>
      <c r="BR7">
        <v>4.4444444444444453E-2</v>
      </c>
      <c r="BS7">
        <v>6.222222222222222E-2</v>
      </c>
      <c r="BT7">
        <v>0.1022222222222222</v>
      </c>
      <c r="BU7">
        <v>0</v>
      </c>
      <c r="BV7">
        <v>3.111111111111111E-2</v>
      </c>
      <c r="BW7">
        <v>0.83555555555555561</v>
      </c>
      <c r="BX7">
        <v>0.1333333333333333</v>
      </c>
      <c r="BY7" t="s">
        <v>3397</v>
      </c>
      <c r="BZ7" t="s">
        <v>3398</v>
      </c>
      <c r="CA7">
        <v>1859</v>
      </c>
      <c r="CB7">
        <v>0.1210328133405057</v>
      </c>
      <c r="CC7">
        <v>0</v>
      </c>
    </row>
    <row r="8" spans="1:81" x14ac:dyDescent="0.25">
      <c r="A8" t="s">
        <v>3403</v>
      </c>
      <c r="B8" t="s">
        <v>95</v>
      </c>
      <c r="C8" t="s">
        <v>123</v>
      </c>
      <c r="D8" t="s">
        <v>44</v>
      </c>
      <c r="E8">
        <v>2014</v>
      </c>
      <c r="F8">
        <v>1751</v>
      </c>
      <c r="G8">
        <v>226</v>
      </c>
      <c r="H8">
        <v>0</v>
      </c>
      <c r="I8">
        <v>247</v>
      </c>
      <c r="J8">
        <v>348</v>
      </c>
      <c r="K8">
        <v>336</v>
      </c>
      <c r="L8">
        <v>292</v>
      </c>
      <c r="M8">
        <v>229</v>
      </c>
      <c r="N8">
        <v>229</v>
      </c>
      <c r="O8">
        <v>185</v>
      </c>
      <c r="P8">
        <v>84</v>
      </c>
      <c r="Q8">
        <v>20</v>
      </c>
      <c r="R8">
        <v>3</v>
      </c>
      <c r="S8">
        <v>4</v>
      </c>
      <c r="T8">
        <v>0</v>
      </c>
      <c r="U8">
        <v>1660</v>
      </c>
      <c r="V8">
        <v>317</v>
      </c>
      <c r="W8">
        <v>0</v>
      </c>
      <c r="X8">
        <v>1154</v>
      </c>
      <c r="Y8">
        <v>811</v>
      </c>
      <c r="Z8">
        <v>12</v>
      </c>
      <c r="AA8">
        <v>185</v>
      </c>
      <c r="AB8">
        <v>12</v>
      </c>
      <c r="AC8">
        <v>109</v>
      </c>
      <c r="AD8">
        <v>1671</v>
      </c>
      <c r="AE8">
        <v>46</v>
      </c>
      <c r="AF8">
        <v>1708</v>
      </c>
      <c r="AG8">
        <v>93</v>
      </c>
      <c r="AH8">
        <v>23</v>
      </c>
      <c r="AI8">
        <v>8</v>
      </c>
      <c r="AJ8">
        <v>88</v>
      </c>
      <c r="AK8">
        <v>11</v>
      </c>
      <c r="AL8">
        <v>62</v>
      </c>
      <c r="AM8">
        <v>1907</v>
      </c>
      <c r="AN8">
        <v>8</v>
      </c>
      <c r="AO8">
        <v>1977</v>
      </c>
      <c r="AP8">
        <v>0.88568538189175516</v>
      </c>
      <c r="AQ8">
        <v>0.11431461810824479</v>
      </c>
      <c r="AR8">
        <v>0</v>
      </c>
      <c r="AS8">
        <v>0.1249367728882145</v>
      </c>
      <c r="AT8">
        <v>0.17602427921092559</v>
      </c>
      <c r="AU8">
        <v>0.16995447647951439</v>
      </c>
      <c r="AV8">
        <v>0.14769853313100659</v>
      </c>
      <c r="AW8">
        <v>0.1158320687910976</v>
      </c>
      <c r="AX8">
        <v>0.1158320687910976</v>
      </c>
      <c r="AY8">
        <v>9.357612544258978E-2</v>
      </c>
      <c r="AZ8">
        <v>4.2488619119878612E-2</v>
      </c>
      <c r="BA8">
        <v>1.011633788568538E-2</v>
      </c>
      <c r="BB8">
        <v>1.5174506828528069E-3</v>
      </c>
      <c r="BC8">
        <v>2.023267577137076E-3</v>
      </c>
      <c r="BD8">
        <v>0</v>
      </c>
      <c r="BE8">
        <v>0.83965604451188669</v>
      </c>
      <c r="BF8">
        <v>0.16034395548811331</v>
      </c>
      <c r="BG8">
        <v>0</v>
      </c>
      <c r="BH8">
        <v>0.58371269600404652</v>
      </c>
      <c r="BI8">
        <v>0.41021750126454232</v>
      </c>
      <c r="BJ8">
        <v>6.0698027314112293E-3</v>
      </c>
      <c r="BK8">
        <v>9.357612544258978E-2</v>
      </c>
      <c r="BL8">
        <v>6.0698027314112293E-3</v>
      </c>
      <c r="BM8">
        <v>5.5134041476985328E-2</v>
      </c>
      <c r="BN8">
        <v>0.84522003034901361</v>
      </c>
      <c r="BO8">
        <v>2.3267577137076379E-2</v>
      </c>
      <c r="BP8">
        <v>0.86393525543753158</v>
      </c>
      <c r="BQ8">
        <v>4.7040971168437029E-2</v>
      </c>
      <c r="BR8">
        <v>1.163378856853819E-2</v>
      </c>
      <c r="BS8">
        <v>4.0465351542741529E-3</v>
      </c>
      <c r="BT8">
        <v>4.4511886697015682E-2</v>
      </c>
      <c r="BU8">
        <v>5.5639858371269602E-3</v>
      </c>
      <c r="BV8">
        <v>3.1360647445624681E-2</v>
      </c>
      <c r="BW8">
        <v>0.96459281740010117</v>
      </c>
      <c r="BX8">
        <v>4.0465351542741529E-3</v>
      </c>
      <c r="BY8" t="s">
        <v>3397</v>
      </c>
      <c r="BZ8" t="s">
        <v>3404</v>
      </c>
      <c r="CA8">
        <v>1977</v>
      </c>
      <c r="CB8">
        <v>1</v>
      </c>
      <c r="CC8">
        <v>0</v>
      </c>
    </row>
    <row r="9" spans="1:81" x14ac:dyDescent="0.25">
      <c r="A9" t="s">
        <v>3405</v>
      </c>
      <c r="B9" t="s">
        <v>95</v>
      </c>
      <c r="C9" t="s">
        <v>123</v>
      </c>
      <c r="D9" t="s">
        <v>947</v>
      </c>
      <c r="E9">
        <v>2014</v>
      </c>
      <c r="F9">
        <v>745</v>
      </c>
      <c r="G9">
        <v>106</v>
      </c>
      <c r="H9">
        <v>0</v>
      </c>
      <c r="I9">
        <v>78</v>
      </c>
      <c r="J9">
        <v>137</v>
      </c>
      <c r="K9">
        <v>145</v>
      </c>
      <c r="L9">
        <v>147</v>
      </c>
      <c r="M9">
        <v>115</v>
      </c>
      <c r="N9">
        <v>89</v>
      </c>
      <c r="O9">
        <v>83</v>
      </c>
      <c r="P9">
        <v>41</v>
      </c>
      <c r="Q9">
        <v>13</v>
      </c>
      <c r="R9">
        <v>0</v>
      </c>
      <c r="S9">
        <v>3</v>
      </c>
      <c r="T9">
        <v>0</v>
      </c>
      <c r="U9">
        <v>715</v>
      </c>
      <c r="V9">
        <v>136</v>
      </c>
      <c r="W9">
        <v>0</v>
      </c>
      <c r="X9">
        <v>472</v>
      </c>
      <c r="Y9">
        <v>379</v>
      </c>
      <c r="Z9">
        <v>0</v>
      </c>
      <c r="AA9">
        <v>61</v>
      </c>
      <c r="AB9">
        <v>1</v>
      </c>
      <c r="AC9">
        <v>19</v>
      </c>
      <c r="AD9">
        <v>770</v>
      </c>
      <c r="AE9">
        <v>11</v>
      </c>
      <c r="AF9">
        <v>737</v>
      </c>
      <c r="AG9">
        <v>68</v>
      </c>
      <c r="AH9">
        <v>7</v>
      </c>
      <c r="AI9">
        <v>0</v>
      </c>
      <c r="AJ9">
        <v>28</v>
      </c>
      <c r="AK9">
        <v>0</v>
      </c>
      <c r="AL9">
        <v>34</v>
      </c>
      <c r="AM9">
        <v>815</v>
      </c>
      <c r="AN9">
        <v>2</v>
      </c>
      <c r="AO9">
        <v>851</v>
      </c>
      <c r="AP9">
        <v>0.87544065804935367</v>
      </c>
      <c r="AQ9">
        <v>0.1245593419506463</v>
      </c>
      <c r="AR9">
        <v>0</v>
      </c>
      <c r="AS9">
        <v>9.1656874265569913E-2</v>
      </c>
      <c r="AT9">
        <v>0.16098707403055229</v>
      </c>
      <c r="AU9">
        <v>0.17038777908343131</v>
      </c>
      <c r="AV9">
        <v>0.17273795534665101</v>
      </c>
      <c r="AW9">
        <v>0.13513513513513509</v>
      </c>
      <c r="AX9">
        <v>0.1045828437132785</v>
      </c>
      <c r="AY9">
        <v>9.7532314923619273E-2</v>
      </c>
      <c r="AZ9">
        <v>4.8178613396004703E-2</v>
      </c>
      <c r="BA9">
        <v>1.5276145710928319E-2</v>
      </c>
      <c r="BB9">
        <v>0</v>
      </c>
      <c r="BC9">
        <v>3.5252643948296119E-3</v>
      </c>
      <c r="BD9">
        <v>0</v>
      </c>
      <c r="BE9">
        <v>0.84018801410105759</v>
      </c>
      <c r="BF9">
        <v>0.15981198589894241</v>
      </c>
      <c r="BG9">
        <v>0</v>
      </c>
      <c r="BH9">
        <v>0.55464159811985903</v>
      </c>
      <c r="BI9">
        <v>0.44535840188014097</v>
      </c>
      <c r="BJ9">
        <v>0</v>
      </c>
      <c r="BK9">
        <v>7.1680376028202111E-2</v>
      </c>
      <c r="BL9">
        <v>1.1750881316098709E-3</v>
      </c>
      <c r="BM9">
        <v>2.2326674500587541E-2</v>
      </c>
      <c r="BN9">
        <v>0.90481786133960052</v>
      </c>
      <c r="BO9">
        <v>1.2925969447708579E-2</v>
      </c>
      <c r="BP9">
        <v>0.86603995299647474</v>
      </c>
      <c r="BQ9">
        <v>7.9905992949471205E-2</v>
      </c>
      <c r="BR9">
        <v>8.2256169212690956E-3</v>
      </c>
      <c r="BS9">
        <v>0</v>
      </c>
      <c r="BT9">
        <v>3.2902467685076382E-2</v>
      </c>
      <c r="BU9">
        <v>0</v>
      </c>
      <c r="BV9">
        <v>3.9952996474735603E-2</v>
      </c>
      <c r="BW9">
        <v>0.95769682726204464</v>
      </c>
      <c r="BX9">
        <v>2.350176263219741E-3</v>
      </c>
      <c r="BY9" t="s">
        <v>3397</v>
      </c>
      <c r="BZ9" t="s">
        <v>3404</v>
      </c>
      <c r="CA9">
        <v>1977</v>
      </c>
      <c r="CB9">
        <v>0.43045017703591298</v>
      </c>
      <c r="CC9">
        <v>0</v>
      </c>
    </row>
    <row r="10" spans="1:81" x14ac:dyDescent="0.25">
      <c r="A10" t="s">
        <v>3406</v>
      </c>
      <c r="B10" t="s">
        <v>95</v>
      </c>
      <c r="C10" t="s">
        <v>123</v>
      </c>
      <c r="D10" t="s">
        <v>949</v>
      </c>
      <c r="E10">
        <v>2014</v>
      </c>
      <c r="F10">
        <v>689</v>
      </c>
      <c r="G10">
        <v>81</v>
      </c>
      <c r="H10">
        <v>0</v>
      </c>
      <c r="I10">
        <v>135</v>
      </c>
      <c r="J10">
        <v>155</v>
      </c>
      <c r="K10">
        <v>146</v>
      </c>
      <c r="L10">
        <v>96</v>
      </c>
      <c r="M10">
        <v>71</v>
      </c>
      <c r="N10">
        <v>82</v>
      </c>
      <c r="O10">
        <v>56</v>
      </c>
      <c r="P10">
        <v>23</v>
      </c>
      <c r="Q10">
        <v>4</v>
      </c>
      <c r="R10">
        <v>1</v>
      </c>
      <c r="S10">
        <v>1</v>
      </c>
      <c r="T10">
        <v>0</v>
      </c>
      <c r="U10">
        <v>661</v>
      </c>
      <c r="V10">
        <v>109</v>
      </c>
      <c r="W10">
        <v>0</v>
      </c>
      <c r="X10">
        <v>490</v>
      </c>
      <c r="Y10">
        <v>279</v>
      </c>
      <c r="Z10">
        <v>1</v>
      </c>
      <c r="AA10">
        <v>81</v>
      </c>
      <c r="AB10">
        <v>1</v>
      </c>
      <c r="AC10">
        <v>28</v>
      </c>
      <c r="AD10">
        <v>660</v>
      </c>
      <c r="AE10">
        <v>20</v>
      </c>
      <c r="AF10">
        <v>718</v>
      </c>
      <c r="AG10">
        <v>8</v>
      </c>
      <c r="AH10">
        <v>5</v>
      </c>
      <c r="AI10">
        <v>0</v>
      </c>
      <c r="AJ10">
        <v>19</v>
      </c>
      <c r="AK10">
        <v>0</v>
      </c>
      <c r="AL10">
        <v>16</v>
      </c>
      <c r="AM10">
        <v>752</v>
      </c>
      <c r="AN10">
        <v>2</v>
      </c>
      <c r="AO10">
        <v>770</v>
      </c>
      <c r="AP10">
        <v>0.89480519480519483</v>
      </c>
      <c r="AQ10">
        <v>0.1051948051948052</v>
      </c>
      <c r="AR10">
        <v>0</v>
      </c>
      <c r="AS10">
        <v>0.1753246753246753</v>
      </c>
      <c r="AT10">
        <v>0.20129870129870131</v>
      </c>
      <c r="AU10">
        <v>0.18961038961038959</v>
      </c>
      <c r="AV10">
        <v>0.1246753246753247</v>
      </c>
      <c r="AW10">
        <v>9.2207792207792211E-2</v>
      </c>
      <c r="AX10">
        <v>0.1064935064935065</v>
      </c>
      <c r="AY10">
        <v>7.2727272727272724E-2</v>
      </c>
      <c r="AZ10">
        <v>2.987012987012987E-2</v>
      </c>
      <c r="BA10">
        <v>5.1948051948051948E-3</v>
      </c>
      <c r="BB10">
        <v>1.2987012987012989E-3</v>
      </c>
      <c r="BC10">
        <v>1.2987012987012989E-3</v>
      </c>
      <c r="BD10">
        <v>0</v>
      </c>
      <c r="BE10">
        <v>0.85844155844155845</v>
      </c>
      <c r="BF10">
        <v>0.14155844155844161</v>
      </c>
      <c r="BG10">
        <v>0</v>
      </c>
      <c r="BH10">
        <v>0.63636363636363635</v>
      </c>
      <c r="BI10">
        <v>0.36233766233766229</v>
      </c>
      <c r="BJ10">
        <v>1.2987012987012989E-3</v>
      </c>
      <c r="BK10">
        <v>0.1051948051948052</v>
      </c>
      <c r="BL10">
        <v>1.2987012987012989E-3</v>
      </c>
      <c r="BM10">
        <v>3.6363636363636362E-2</v>
      </c>
      <c r="BN10">
        <v>0.8571428571428571</v>
      </c>
      <c r="BO10">
        <v>2.5974025974025979E-2</v>
      </c>
      <c r="BP10">
        <v>0.93246753246753245</v>
      </c>
      <c r="BQ10">
        <v>1.038961038961039E-2</v>
      </c>
      <c r="BR10">
        <v>6.4935064935064939E-3</v>
      </c>
      <c r="BS10">
        <v>0</v>
      </c>
      <c r="BT10">
        <v>2.467532467532468E-2</v>
      </c>
      <c r="BU10">
        <v>0</v>
      </c>
      <c r="BV10">
        <v>2.0779220779220779E-2</v>
      </c>
      <c r="BW10">
        <v>0.97662337662337662</v>
      </c>
      <c r="BX10">
        <v>2.597402597402597E-3</v>
      </c>
      <c r="BY10" t="s">
        <v>3397</v>
      </c>
      <c r="BZ10" t="s">
        <v>3404</v>
      </c>
      <c r="CA10">
        <v>1977</v>
      </c>
      <c r="CB10">
        <v>0.38947900859888718</v>
      </c>
      <c r="CC10">
        <v>0</v>
      </c>
    </row>
    <row r="11" spans="1:81" x14ac:dyDescent="0.25">
      <c r="A11" t="s">
        <v>3407</v>
      </c>
      <c r="B11" t="s">
        <v>95</v>
      </c>
      <c r="C11" t="s">
        <v>123</v>
      </c>
      <c r="D11" t="s">
        <v>951</v>
      </c>
      <c r="E11">
        <v>2014</v>
      </c>
      <c r="F11">
        <v>112</v>
      </c>
      <c r="G11">
        <v>16</v>
      </c>
      <c r="H11">
        <v>0</v>
      </c>
      <c r="I11">
        <v>13</v>
      </c>
      <c r="J11">
        <v>15</v>
      </c>
      <c r="K11">
        <v>17</v>
      </c>
      <c r="L11">
        <v>20</v>
      </c>
      <c r="M11">
        <v>12</v>
      </c>
      <c r="N11">
        <v>22</v>
      </c>
      <c r="O11">
        <v>16</v>
      </c>
      <c r="P11">
        <v>10</v>
      </c>
      <c r="Q11">
        <v>1</v>
      </c>
      <c r="R11">
        <v>2</v>
      </c>
      <c r="S11">
        <v>0</v>
      </c>
      <c r="T11">
        <v>0</v>
      </c>
      <c r="U11">
        <v>96</v>
      </c>
      <c r="V11">
        <v>32</v>
      </c>
      <c r="W11">
        <v>0</v>
      </c>
      <c r="X11">
        <v>51</v>
      </c>
      <c r="Y11">
        <v>77</v>
      </c>
      <c r="Z11">
        <v>0</v>
      </c>
      <c r="AA11">
        <v>7</v>
      </c>
      <c r="AB11">
        <v>0</v>
      </c>
      <c r="AC11">
        <v>2</v>
      </c>
      <c r="AD11">
        <v>119</v>
      </c>
      <c r="AE11">
        <v>1</v>
      </c>
      <c r="AF11">
        <v>123</v>
      </c>
      <c r="AG11">
        <v>2</v>
      </c>
      <c r="AH11">
        <v>0</v>
      </c>
      <c r="AI11">
        <v>0</v>
      </c>
      <c r="AJ11">
        <v>2</v>
      </c>
      <c r="AK11">
        <v>0</v>
      </c>
      <c r="AL11">
        <v>5</v>
      </c>
      <c r="AM11">
        <v>123</v>
      </c>
      <c r="AN11">
        <v>0</v>
      </c>
      <c r="AO11">
        <v>128</v>
      </c>
      <c r="AP11">
        <v>0.875</v>
      </c>
      <c r="AQ11">
        <v>0.125</v>
      </c>
      <c r="AR11">
        <v>0</v>
      </c>
      <c r="AS11">
        <v>0.1015625</v>
      </c>
      <c r="AT11">
        <v>0.1171875</v>
      </c>
      <c r="AU11">
        <v>0.1328125</v>
      </c>
      <c r="AV11">
        <v>0.15625</v>
      </c>
      <c r="AW11">
        <v>9.375E-2</v>
      </c>
      <c r="AX11">
        <v>0.171875</v>
      </c>
      <c r="AY11">
        <v>0.125</v>
      </c>
      <c r="AZ11">
        <v>7.8125E-2</v>
      </c>
      <c r="BA11">
        <v>7.8125E-3</v>
      </c>
      <c r="BB11">
        <v>1.5625E-2</v>
      </c>
      <c r="BC11">
        <v>0</v>
      </c>
      <c r="BD11">
        <v>0</v>
      </c>
      <c r="BE11">
        <v>0.75</v>
      </c>
      <c r="BF11">
        <v>0.25</v>
      </c>
      <c r="BG11">
        <v>0</v>
      </c>
      <c r="BH11">
        <v>0.3984375</v>
      </c>
      <c r="BI11">
        <v>0.6015625</v>
      </c>
      <c r="BJ11">
        <v>0</v>
      </c>
      <c r="BK11">
        <v>5.46875E-2</v>
      </c>
      <c r="BL11">
        <v>0</v>
      </c>
      <c r="BM11">
        <v>1.5625E-2</v>
      </c>
      <c r="BN11">
        <v>0.9296875</v>
      </c>
      <c r="BO11">
        <v>7.8125E-3</v>
      </c>
      <c r="BP11">
        <v>0.9609375</v>
      </c>
      <c r="BQ11">
        <v>1.5625E-2</v>
      </c>
      <c r="BR11">
        <v>0</v>
      </c>
      <c r="BS11">
        <v>0</v>
      </c>
      <c r="BT11">
        <v>1.5625E-2</v>
      </c>
      <c r="BU11">
        <v>0</v>
      </c>
      <c r="BV11">
        <v>3.90625E-2</v>
      </c>
      <c r="BW11">
        <v>0.9609375</v>
      </c>
      <c r="BX11">
        <v>0</v>
      </c>
      <c r="BY11" t="s">
        <v>3397</v>
      </c>
      <c r="BZ11" t="s">
        <v>3404</v>
      </c>
      <c r="CA11">
        <v>1977</v>
      </c>
      <c r="CB11">
        <v>6.4744562468386446E-2</v>
      </c>
      <c r="CC11">
        <v>0</v>
      </c>
    </row>
    <row r="12" spans="1:81" x14ac:dyDescent="0.25">
      <c r="A12" t="s">
        <v>3408</v>
      </c>
      <c r="B12" t="s">
        <v>95</v>
      </c>
      <c r="C12" t="s">
        <v>123</v>
      </c>
      <c r="D12" t="s">
        <v>953</v>
      </c>
      <c r="E12">
        <v>2014</v>
      </c>
      <c r="F12">
        <v>194</v>
      </c>
      <c r="G12">
        <v>22</v>
      </c>
      <c r="H12">
        <v>0</v>
      </c>
      <c r="I12">
        <v>17</v>
      </c>
      <c r="J12">
        <v>36</v>
      </c>
      <c r="K12">
        <v>27</v>
      </c>
      <c r="L12">
        <v>29</v>
      </c>
      <c r="M12">
        <v>30</v>
      </c>
      <c r="N12">
        <v>36</v>
      </c>
      <c r="O12">
        <v>29</v>
      </c>
      <c r="P12">
        <v>10</v>
      </c>
      <c r="Q12">
        <v>2</v>
      </c>
      <c r="R12">
        <v>0</v>
      </c>
      <c r="S12">
        <v>0</v>
      </c>
      <c r="T12">
        <v>0</v>
      </c>
      <c r="U12">
        <v>177</v>
      </c>
      <c r="V12">
        <v>39</v>
      </c>
      <c r="W12">
        <v>0</v>
      </c>
      <c r="X12">
        <v>141</v>
      </c>
      <c r="Y12">
        <v>75</v>
      </c>
      <c r="Z12">
        <v>0</v>
      </c>
      <c r="AA12">
        <v>36</v>
      </c>
      <c r="AB12">
        <v>0</v>
      </c>
      <c r="AC12">
        <v>60</v>
      </c>
      <c r="AD12">
        <v>120</v>
      </c>
      <c r="AE12">
        <v>14</v>
      </c>
      <c r="AF12">
        <v>130</v>
      </c>
      <c r="AG12">
        <v>14</v>
      </c>
      <c r="AH12">
        <v>11</v>
      </c>
      <c r="AI12">
        <v>8</v>
      </c>
      <c r="AJ12">
        <v>39</v>
      </c>
      <c r="AK12">
        <v>0</v>
      </c>
      <c r="AL12">
        <v>7</v>
      </c>
      <c r="AM12">
        <v>205</v>
      </c>
      <c r="AN12">
        <v>4</v>
      </c>
      <c r="AO12">
        <v>216</v>
      </c>
      <c r="AP12">
        <v>0.89814814814814814</v>
      </c>
      <c r="AQ12">
        <v>0.1018518518518518</v>
      </c>
      <c r="AR12">
        <v>0</v>
      </c>
      <c r="AS12">
        <v>7.8703703703703706E-2</v>
      </c>
      <c r="AT12">
        <v>0.16666666666666671</v>
      </c>
      <c r="AU12">
        <v>0.125</v>
      </c>
      <c r="AV12">
        <v>0.1342592592592593</v>
      </c>
      <c r="AW12">
        <v>0.1388888888888889</v>
      </c>
      <c r="AX12">
        <v>0.16666666666666671</v>
      </c>
      <c r="AY12">
        <v>0.1342592592592593</v>
      </c>
      <c r="AZ12">
        <v>4.6296296296296287E-2</v>
      </c>
      <c r="BA12">
        <v>9.2592592592592587E-3</v>
      </c>
      <c r="BB12">
        <v>0</v>
      </c>
      <c r="BC12">
        <v>0</v>
      </c>
      <c r="BD12">
        <v>0</v>
      </c>
      <c r="BE12">
        <v>0.81944444444444442</v>
      </c>
      <c r="BF12">
        <v>0.18055555555555561</v>
      </c>
      <c r="BG12">
        <v>0</v>
      </c>
      <c r="BH12">
        <v>0.65277777777777779</v>
      </c>
      <c r="BI12">
        <v>0.34722222222222221</v>
      </c>
      <c r="BJ12">
        <v>0</v>
      </c>
      <c r="BK12">
        <v>0.16666666666666671</v>
      </c>
      <c r="BL12">
        <v>0</v>
      </c>
      <c r="BM12">
        <v>0.27777777777777779</v>
      </c>
      <c r="BN12">
        <v>0.55555555555555558</v>
      </c>
      <c r="BO12">
        <v>6.4814814814814811E-2</v>
      </c>
      <c r="BP12">
        <v>0.60185185185185186</v>
      </c>
      <c r="BQ12">
        <v>6.4814814814814811E-2</v>
      </c>
      <c r="BR12">
        <v>5.0925925925925923E-2</v>
      </c>
      <c r="BS12">
        <v>3.7037037037037028E-2</v>
      </c>
      <c r="BT12">
        <v>0.18055555555555561</v>
      </c>
      <c r="BU12">
        <v>0</v>
      </c>
      <c r="BV12">
        <v>3.2407407407407413E-2</v>
      </c>
      <c r="BW12">
        <v>0.94907407407407407</v>
      </c>
      <c r="BX12">
        <v>1.8518518518518521E-2</v>
      </c>
      <c r="BY12" t="s">
        <v>3397</v>
      </c>
      <c r="BZ12" t="s">
        <v>3404</v>
      </c>
      <c r="CA12">
        <v>1977</v>
      </c>
      <c r="CB12">
        <v>0.1092564491654021</v>
      </c>
      <c r="CC12">
        <v>0</v>
      </c>
    </row>
    <row r="13" spans="1:81" x14ac:dyDescent="0.25">
      <c r="A13" t="s">
        <v>3409</v>
      </c>
      <c r="B13" t="s">
        <v>95</v>
      </c>
      <c r="C13" t="s">
        <v>123</v>
      </c>
      <c r="D13" t="s">
        <v>961</v>
      </c>
      <c r="E13">
        <v>2014</v>
      </c>
      <c r="F13">
        <v>11</v>
      </c>
      <c r="G13">
        <v>1</v>
      </c>
      <c r="H13">
        <v>0</v>
      </c>
      <c r="I13">
        <v>4</v>
      </c>
      <c r="J13">
        <v>5</v>
      </c>
      <c r="K13">
        <v>1</v>
      </c>
      <c r="L13">
        <v>0</v>
      </c>
      <c r="M13">
        <v>1</v>
      </c>
      <c r="N13">
        <v>0</v>
      </c>
      <c r="O13">
        <v>1</v>
      </c>
      <c r="P13">
        <v>0</v>
      </c>
      <c r="Q13">
        <v>0</v>
      </c>
      <c r="R13">
        <v>0</v>
      </c>
      <c r="S13">
        <v>0</v>
      </c>
      <c r="T13">
        <v>0</v>
      </c>
      <c r="U13">
        <v>11</v>
      </c>
      <c r="V13">
        <v>1</v>
      </c>
      <c r="W13">
        <v>0</v>
      </c>
      <c r="X13">
        <v>0</v>
      </c>
      <c r="Y13">
        <v>1</v>
      </c>
      <c r="Z13">
        <v>11</v>
      </c>
      <c r="AA13">
        <v>0</v>
      </c>
      <c r="AB13">
        <v>10</v>
      </c>
      <c r="AC13">
        <v>0</v>
      </c>
      <c r="AD13">
        <v>2</v>
      </c>
      <c r="AE13">
        <v>0</v>
      </c>
      <c r="AF13">
        <v>0</v>
      </c>
      <c r="AG13">
        <v>1</v>
      </c>
      <c r="AH13">
        <v>0</v>
      </c>
      <c r="AI13">
        <v>0</v>
      </c>
      <c r="AJ13">
        <v>0</v>
      </c>
      <c r="AK13">
        <v>11</v>
      </c>
      <c r="AL13">
        <v>0</v>
      </c>
      <c r="AM13">
        <v>12</v>
      </c>
      <c r="AN13">
        <v>0</v>
      </c>
      <c r="AO13">
        <v>12</v>
      </c>
      <c r="AP13">
        <v>0.91666666666666663</v>
      </c>
      <c r="AQ13">
        <v>8.3333333333333329E-2</v>
      </c>
      <c r="AR13">
        <v>0</v>
      </c>
      <c r="AS13">
        <v>0.33333333333333331</v>
      </c>
      <c r="AT13">
        <v>0.41666666666666669</v>
      </c>
      <c r="AU13">
        <v>8.3333333333333329E-2</v>
      </c>
      <c r="AV13">
        <v>0</v>
      </c>
      <c r="AW13">
        <v>8.3333333333333329E-2</v>
      </c>
      <c r="AX13">
        <v>0</v>
      </c>
      <c r="AY13">
        <v>8.3333333333333329E-2</v>
      </c>
      <c r="AZ13">
        <v>0</v>
      </c>
      <c r="BA13">
        <v>0</v>
      </c>
      <c r="BB13">
        <v>0</v>
      </c>
      <c r="BC13">
        <v>0</v>
      </c>
      <c r="BD13">
        <v>0</v>
      </c>
      <c r="BE13">
        <v>0.91666666666666663</v>
      </c>
      <c r="BF13">
        <v>8.3333333333333329E-2</v>
      </c>
      <c r="BG13">
        <v>0</v>
      </c>
      <c r="BH13">
        <v>0</v>
      </c>
      <c r="BI13">
        <v>8.3333333333333329E-2</v>
      </c>
      <c r="BJ13">
        <v>0.91666666666666663</v>
      </c>
      <c r="BK13">
        <v>0</v>
      </c>
      <c r="BL13">
        <v>0.83333333333333337</v>
      </c>
      <c r="BM13">
        <v>0</v>
      </c>
      <c r="BN13">
        <v>0.16666666666666671</v>
      </c>
      <c r="BO13">
        <v>0</v>
      </c>
      <c r="BP13">
        <v>0</v>
      </c>
      <c r="BQ13">
        <v>8.3333333333333329E-2</v>
      </c>
      <c r="BR13">
        <v>0</v>
      </c>
      <c r="BS13">
        <v>0</v>
      </c>
      <c r="BT13">
        <v>0</v>
      </c>
      <c r="BU13">
        <v>0.91666666666666663</v>
      </c>
      <c r="BV13">
        <v>0</v>
      </c>
      <c r="BW13">
        <v>1</v>
      </c>
      <c r="BX13">
        <v>0</v>
      </c>
      <c r="BY13" t="s">
        <v>3397</v>
      </c>
      <c r="BZ13" t="s">
        <v>3404</v>
      </c>
      <c r="CA13">
        <v>1977</v>
      </c>
      <c r="CB13">
        <v>6.0698027314112293E-3</v>
      </c>
      <c r="CC13">
        <v>0</v>
      </c>
    </row>
    <row r="14" spans="1:81" x14ac:dyDescent="0.25">
      <c r="A14" t="s">
        <v>3410</v>
      </c>
      <c r="B14" t="s">
        <v>95</v>
      </c>
      <c r="C14" t="s">
        <v>369</v>
      </c>
      <c r="D14" t="s">
        <v>44</v>
      </c>
      <c r="E14">
        <v>2014</v>
      </c>
      <c r="F14">
        <v>538</v>
      </c>
      <c r="G14">
        <v>50</v>
      </c>
      <c r="H14">
        <v>42</v>
      </c>
      <c r="I14">
        <v>113</v>
      </c>
      <c r="J14">
        <v>111</v>
      </c>
      <c r="K14">
        <v>86</v>
      </c>
      <c r="L14">
        <v>107</v>
      </c>
      <c r="M14">
        <v>61</v>
      </c>
      <c r="N14">
        <v>59</v>
      </c>
      <c r="O14">
        <v>55</v>
      </c>
      <c r="P14">
        <v>29</v>
      </c>
      <c r="Q14">
        <v>0</v>
      </c>
      <c r="R14">
        <v>0</v>
      </c>
      <c r="S14">
        <v>6</v>
      </c>
      <c r="T14">
        <v>3</v>
      </c>
      <c r="U14">
        <v>599</v>
      </c>
      <c r="V14">
        <v>30</v>
      </c>
      <c r="W14">
        <v>1</v>
      </c>
      <c r="X14">
        <v>367</v>
      </c>
      <c r="Y14">
        <v>246</v>
      </c>
      <c r="Z14">
        <v>17</v>
      </c>
      <c r="AA14">
        <v>65</v>
      </c>
      <c r="AB14">
        <v>17</v>
      </c>
      <c r="AC14">
        <v>44</v>
      </c>
      <c r="AD14">
        <v>504</v>
      </c>
      <c r="AE14">
        <v>25</v>
      </c>
      <c r="AF14">
        <v>513</v>
      </c>
      <c r="AG14">
        <v>17</v>
      </c>
      <c r="AH14">
        <v>21</v>
      </c>
      <c r="AI14">
        <v>2</v>
      </c>
      <c r="AJ14">
        <v>34</v>
      </c>
      <c r="AK14">
        <v>18</v>
      </c>
      <c r="AL14">
        <v>63</v>
      </c>
      <c r="AM14">
        <v>547</v>
      </c>
      <c r="AN14">
        <v>20</v>
      </c>
      <c r="AO14">
        <v>630</v>
      </c>
      <c r="AP14">
        <v>0.85396825396825393</v>
      </c>
      <c r="AQ14">
        <v>7.9365079365079361E-2</v>
      </c>
      <c r="AR14">
        <v>6.6666666666666666E-2</v>
      </c>
      <c r="AS14">
        <v>0.17936507936507939</v>
      </c>
      <c r="AT14">
        <v>0.1761904761904762</v>
      </c>
      <c r="AU14">
        <v>0.13650793650793649</v>
      </c>
      <c r="AV14">
        <v>0.16984126984126979</v>
      </c>
      <c r="AW14">
        <v>9.6825396825396828E-2</v>
      </c>
      <c r="AX14">
        <v>9.3650793650793651E-2</v>
      </c>
      <c r="AY14">
        <v>8.7301587301587297E-2</v>
      </c>
      <c r="AZ14">
        <v>4.6031746031746028E-2</v>
      </c>
      <c r="BA14">
        <v>0</v>
      </c>
      <c r="BB14">
        <v>0</v>
      </c>
      <c r="BC14">
        <v>9.5238095238095247E-3</v>
      </c>
      <c r="BD14">
        <v>4.7619047619047623E-3</v>
      </c>
      <c r="BE14">
        <v>0.95079365079365075</v>
      </c>
      <c r="BF14">
        <v>4.7619047619047623E-2</v>
      </c>
      <c r="BG14">
        <v>1.5873015873015871E-3</v>
      </c>
      <c r="BH14">
        <v>0.58253968253968258</v>
      </c>
      <c r="BI14">
        <v>0.39047619047619048</v>
      </c>
      <c r="BJ14">
        <v>2.6984126984126989E-2</v>
      </c>
      <c r="BK14">
        <v>0.1031746031746032</v>
      </c>
      <c r="BL14">
        <v>2.6984126984126989E-2</v>
      </c>
      <c r="BM14">
        <v>6.9841269841269843E-2</v>
      </c>
      <c r="BN14">
        <v>0.8</v>
      </c>
      <c r="BO14">
        <v>3.968253968253968E-2</v>
      </c>
      <c r="BP14">
        <v>0.81428571428571428</v>
      </c>
      <c r="BQ14">
        <v>2.6984126984126989E-2</v>
      </c>
      <c r="BR14">
        <v>3.3333333333333333E-2</v>
      </c>
      <c r="BS14">
        <v>3.174603174603175E-3</v>
      </c>
      <c r="BT14">
        <v>5.3968253968253971E-2</v>
      </c>
      <c r="BU14">
        <v>2.8571428571428571E-2</v>
      </c>
      <c r="BV14">
        <v>0.1</v>
      </c>
      <c r="BW14">
        <v>0.86825396825396828</v>
      </c>
      <c r="BX14">
        <v>3.1746031746031737E-2</v>
      </c>
      <c r="BY14" t="s">
        <v>3397</v>
      </c>
      <c r="BZ14" t="s">
        <v>3411</v>
      </c>
      <c r="CA14">
        <v>630</v>
      </c>
      <c r="CB14">
        <v>1</v>
      </c>
      <c r="CC14">
        <v>0</v>
      </c>
    </row>
    <row r="15" spans="1:81" x14ac:dyDescent="0.25">
      <c r="A15" t="s">
        <v>3412</v>
      </c>
      <c r="B15" t="s">
        <v>95</v>
      </c>
      <c r="C15" t="s">
        <v>369</v>
      </c>
      <c r="D15" t="s">
        <v>947</v>
      </c>
      <c r="E15">
        <v>2014</v>
      </c>
      <c r="F15" t="s">
        <v>74</v>
      </c>
      <c r="G15" t="s">
        <v>74</v>
      </c>
      <c r="H15" t="s">
        <v>74</v>
      </c>
      <c r="I15" t="s">
        <v>74</v>
      </c>
      <c r="J15" t="s">
        <v>74</v>
      </c>
      <c r="K15" t="s">
        <v>74</v>
      </c>
      <c r="L15" t="s">
        <v>74</v>
      </c>
      <c r="M15" t="s">
        <v>74</v>
      </c>
      <c r="N15" t="s">
        <v>74</v>
      </c>
      <c r="O15" t="s">
        <v>74</v>
      </c>
      <c r="P15" t="s">
        <v>74</v>
      </c>
      <c r="Q15" t="s">
        <v>74</v>
      </c>
      <c r="R15" t="s">
        <v>74</v>
      </c>
      <c r="S15" t="s">
        <v>74</v>
      </c>
      <c r="T15" t="s">
        <v>74</v>
      </c>
      <c r="U15">
        <v>170</v>
      </c>
      <c r="V15">
        <v>7</v>
      </c>
      <c r="W15">
        <v>0</v>
      </c>
      <c r="X15">
        <v>103</v>
      </c>
      <c r="Y15">
        <v>74</v>
      </c>
      <c r="Z15">
        <v>0</v>
      </c>
      <c r="AA15">
        <v>19</v>
      </c>
      <c r="AB15">
        <v>0</v>
      </c>
      <c r="AC15">
        <v>4</v>
      </c>
      <c r="AD15">
        <v>154</v>
      </c>
      <c r="AE15">
        <v>4</v>
      </c>
      <c r="AF15">
        <v>158</v>
      </c>
      <c r="AG15">
        <v>7</v>
      </c>
      <c r="AH15">
        <v>1</v>
      </c>
      <c r="AI15">
        <v>0</v>
      </c>
      <c r="AJ15">
        <v>7</v>
      </c>
      <c r="AK15">
        <v>0</v>
      </c>
      <c r="AL15">
        <v>18</v>
      </c>
      <c r="AM15">
        <v>156</v>
      </c>
      <c r="AN15">
        <v>3</v>
      </c>
      <c r="AO15">
        <v>177</v>
      </c>
      <c r="AP15" t="s">
        <v>74</v>
      </c>
      <c r="AQ15" t="s">
        <v>74</v>
      </c>
      <c r="AR15" t="s">
        <v>74</v>
      </c>
      <c r="AS15" t="s">
        <v>74</v>
      </c>
      <c r="AT15" t="s">
        <v>74</v>
      </c>
      <c r="AU15" t="s">
        <v>74</v>
      </c>
      <c r="AV15" t="s">
        <v>74</v>
      </c>
      <c r="AW15" t="s">
        <v>74</v>
      </c>
      <c r="AX15" t="s">
        <v>74</v>
      </c>
      <c r="AY15" t="s">
        <v>74</v>
      </c>
      <c r="AZ15" t="s">
        <v>74</v>
      </c>
      <c r="BA15" t="s">
        <v>74</v>
      </c>
      <c r="BB15" t="s">
        <v>74</v>
      </c>
      <c r="BC15" t="s">
        <v>74</v>
      </c>
      <c r="BD15" t="s">
        <v>74</v>
      </c>
      <c r="BE15">
        <v>0.96045197740112997</v>
      </c>
      <c r="BF15">
        <v>3.954802259887006E-2</v>
      </c>
      <c r="BG15">
        <v>0</v>
      </c>
      <c r="BH15">
        <v>0.58192090395480223</v>
      </c>
      <c r="BI15">
        <v>0.41807909604519772</v>
      </c>
      <c r="BJ15">
        <v>0</v>
      </c>
      <c r="BK15">
        <v>0.10734463276836161</v>
      </c>
      <c r="BL15">
        <v>0</v>
      </c>
      <c r="BM15">
        <v>2.2598870056497179E-2</v>
      </c>
      <c r="BN15">
        <v>0.87005649717514122</v>
      </c>
      <c r="BO15">
        <v>2.2598870056497179E-2</v>
      </c>
      <c r="BP15">
        <v>0.89265536723163841</v>
      </c>
      <c r="BQ15">
        <v>3.954802259887006E-2</v>
      </c>
      <c r="BR15">
        <v>5.6497175141242938E-3</v>
      </c>
      <c r="BS15">
        <v>0</v>
      </c>
      <c r="BT15">
        <v>3.954802259887006E-2</v>
      </c>
      <c r="BU15">
        <v>0</v>
      </c>
      <c r="BV15">
        <v>0.10169491525423729</v>
      </c>
      <c r="BW15">
        <v>0.88135593220338981</v>
      </c>
      <c r="BX15">
        <v>1.6949152542372881E-2</v>
      </c>
      <c r="BY15" t="s">
        <v>3397</v>
      </c>
      <c r="BZ15" t="s">
        <v>3411</v>
      </c>
      <c r="CA15">
        <v>630</v>
      </c>
      <c r="CB15">
        <v>0.28095238095238101</v>
      </c>
      <c r="CC15">
        <v>0</v>
      </c>
    </row>
    <row r="16" spans="1:81" x14ac:dyDescent="0.25">
      <c r="A16" t="s">
        <v>3413</v>
      </c>
      <c r="B16" t="s">
        <v>95</v>
      </c>
      <c r="C16" t="s">
        <v>369</v>
      </c>
      <c r="D16" t="s">
        <v>949</v>
      </c>
      <c r="E16">
        <v>2014</v>
      </c>
      <c r="F16" t="s">
        <v>74</v>
      </c>
      <c r="G16" t="s">
        <v>74</v>
      </c>
      <c r="H16" t="s">
        <v>74</v>
      </c>
      <c r="I16" t="s">
        <v>74</v>
      </c>
      <c r="J16" t="s">
        <v>74</v>
      </c>
      <c r="K16" t="s">
        <v>74</v>
      </c>
      <c r="L16" t="s">
        <v>74</v>
      </c>
      <c r="M16" t="s">
        <v>74</v>
      </c>
      <c r="N16" t="s">
        <v>74</v>
      </c>
      <c r="O16" t="s">
        <v>74</v>
      </c>
      <c r="P16" t="s">
        <v>74</v>
      </c>
      <c r="Q16" t="s">
        <v>74</v>
      </c>
      <c r="R16" t="s">
        <v>74</v>
      </c>
      <c r="S16" t="s">
        <v>74</v>
      </c>
      <c r="T16" t="s">
        <v>74</v>
      </c>
      <c r="U16">
        <v>300</v>
      </c>
      <c r="V16">
        <v>21</v>
      </c>
      <c r="W16">
        <v>1</v>
      </c>
      <c r="X16">
        <v>179</v>
      </c>
      <c r="Y16">
        <v>143</v>
      </c>
      <c r="Z16">
        <v>0</v>
      </c>
      <c r="AA16">
        <v>25</v>
      </c>
      <c r="AB16">
        <v>0</v>
      </c>
      <c r="AC16">
        <v>9</v>
      </c>
      <c r="AD16">
        <v>288</v>
      </c>
      <c r="AE16">
        <v>8</v>
      </c>
      <c r="AF16">
        <v>296</v>
      </c>
      <c r="AG16">
        <v>3</v>
      </c>
      <c r="AH16">
        <v>2</v>
      </c>
      <c r="AI16">
        <v>1</v>
      </c>
      <c r="AJ16">
        <v>11</v>
      </c>
      <c r="AK16">
        <v>1</v>
      </c>
      <c r="AL16">
        <v>39</v>
      </c>
      <c r="AM16">
        <v>282</v>
      </c>
      <c r="AN16">
        <v>1</v>
      </c>
      <c r="AO16">
        <v>322</v>
      </c>
      <c r="AP16" t="s">
        <v>74</v>
      </c>
      <c r="AQ16" t="s">
        <v>74</v>
      </c>
      <c r="AR16" t="s">
        <v>74</v>
      </c>
      <c r="AS16" t="s">
        <v>74</v>
      </c>
      <c r="AT16" t="s">
        <v>74</v>
      </c>
      <c r="AU16" t="s">
        <v>74</v>
      </c>
      <c r="AV16" t="s">
        <v>74</v>
      </c>
      <c r="AW16" t="s">
        <v>74</v>
      </c>
      <c r="AX16" t="s">
        <v>74</v>
      </c>
      <c r="AY16" t="s">
        <v>74</v>
      </c>
      <c r="AZ16" t="s">
        <v>74</v>
      </c>
      <c r="BA16" t="s">
        <v>74</v>
      </c>
      <c r="BB16" t="s">
        <v>74</v>
      </c>
      <c r="BC16" t="s">
        <v>74</v>
      </c>
      <c r="BD16" t="s">
        <v>74</v>
      </c>
      <c r="BE16">
        <v>0.93167701863354035</v>
      </c>
      <c r="BF16">
        <v>6.5217391304347824E-2</v>
      </c>
      <c r="BG16">
        <v>3.105590062111801E-3</v>
      </c>
      <c r="BH16">
        <v>0.55590062111801242</v>
      </c>
      <c r="BI16">
        <v>0.44409937888198758</v>
      </c>
      <c r="BJ16">
        <v>0</v>
      </c>
      <c r="BK16">
        <v>7.7639751552795025E-2</v>
      </c>
      <c r="BL16">
        <v>0</v>
      </c>
      <c r="BM16">
        <v>2.7950310559006208E-2</v>
      </c>
      <c r="BN16">
        <v>0.89440993788819878</v>
      </c>
      <c r="BO16">
        <v>2.4844720496894412E-2</v>
      </c>
      <c r="BP16">
        <v>0.91925465838509313</v>
      </c>
      <c r="BQ16">
        <v>9.316770186335404E-3</v>
      </c>
      <c r="BR16">
        <v>6.2111801242236021E-3</v>
      </c>
      <c r="BS16">
        <v>3.105590062111801E-3</v>
      </c>
      <c r="BT16">
        <v>3.4161490683229823E-2</v>
      </c>
      <c r="BU16">
        <v>3.105590062111801E-3</v>
      </c>
      <c r="BV16">
        <v>0.1211180124223603</v>
      </c>
      <c r="BW16">
        <v>0.87577639751552794</v>
      </c>
      <c r="BX16">
        <v>3.105590062111801E-3</v>
      </c>
      <c r="BY16" t="s">
        <v>3397</v>
      </c>
      <c r="BZ16" t="s">
        <v>3411</v>
      </c>
      <c r="CA16">
        <v>630</v>
      </c>
      <c r="CB16">
        <v>0.51111111111111107</v>
      </c>
      <c r="CC16">
        <v>0</v>
      </c>
    </row>
    <row r="17" spans="1:81" x14ac:dyDescent="0.25">
      <c r="A17" t="s">
        <v>3414</v>
      </c>
      <c r="B17" t="s">
        <v>95</v>
      </c>
      <c r="C17" t="s">
        <v>369</v>
      </c>
      <c r="D17" t="s">
        <v>951</v>
      </c>
      <c r="E17">
        <v>2014</v>
      </c>
      <c r="F17" t="s">
        <v>74</v>
      </c>
      <c r="G17" t="s">
        <v>74</v>
      </c>
      <c r="H17" t="s">
        <v>74</v>
      </c>
      <c r="I17" t="s">
        <v>74</v>
      </c>
      <c r="J17" t="s">
        <v>74</v>
      </c>
      <c r="K17" t="s">
        <v>74</v>
      </c>
      <c r="L17" t="s">
        <v>74</v>
      </c>
      <c r="M17" t="s">
        <v>74</v>
      </c>
      <c r="N17" t="s">
        <v>74</v>
      </c>
      <c r="O17" t="s">
        <v>74</v>
      </c>
      <c r="P17" t="s">
        <v>74</v>
      </c>
      <c r="Q17" t="s">
        <v>74</v>
      </c>
      <c r="R17" t="s">
        <v>74</v>
      </c>
      <c r="S17" t="s">
        <v>74</v>
      </c>
      <c r="T17" t="s">
        <v>74</v>
      </c>
      <c r="U17">
        <v>27</v>
      </c>
      <c r="V17">
        <v>1</v>
      </c>
      <c r="W17">
        <v>0</v>
      </c>
      <c r="X17">
        <v>21</v>
      </c>
      <c r="Y17">
        <v>7</v>
      </c>
      <c r="Z17">
        <v>0</v>
      </c>
      <c r="AA17">
        <v>2</v>
      </c>
      <c r="AB17">
        <v>0</v>
      </c>
      <c r="AC17">
        <v>0</v>
      </c>
      <c r="AD17">
        <v>26</v>
      </c>
      <c r="AE17">
        <v>2</v>
      </c>
      <c r="AF17">
        <v>25</v>
      </c>
      <c r="AG17">
        <v>0</v>
      </c>
      <c r="AH17">
        <v>0</v>
      </c>
      <c r="AI17">
        <v>0</v>
      </c>
      <c r="AJ17">
        <v>1</v>
      </c>
      <c r="AK17">
        <v>0</v>
      </c>
      <c r="AL17">
        <v>1</v>
      </c>
      <c r="AM17">
        <v>27</v>
      </c>
      <c r="AN17">
        <v>0</v>
      </c>
      <c r="AO17">
        <v>28</v>
      </c>
      <c r="AP17" t="s">
        <v>74</v>
      </c>
      <c r="AQ17" t="s">
        <v>74</v>
      </c>
      <c r="AR17" t="s">
        <v>74</v>
      </c>
      <c r="AS17" t="s">
        <v>74</v>
      </c>
      <c r="AT17" t="s">
        <v>74</v>
      </c>
      <c r="AU17" t="s">
        <v>74</v>
      </c>
      <c r="AV17" t="s">
        <v>74</v>
      </c>
      <c r="AW17" t="s">
        <v>74</v>
      </c>
      <c r="AX17" t="s">
        <v>74</v>
      </c>
      <c r="AY17" t="s">
        <v>74</v>
      </c>
      <c r="AZ17" t="s">
        <v>74</v>
      </c>
      <c r="BA17" t="s">
        <v>74</v>
      </c>
      <c r="BB17" t="s">
        <v>74</v>
      </c>
      <c r="BC17" t="s">
        <v>74</v>
      </c>
      <c r="BD17" t="s">
        <v>74</v>
      </c>
      <c r="BE17">
        <v>0.9642857142857143</v>
      </c>
      <c r="BF17">
        <v>3.5714285714285712E-2</v>
      </c>
      <c r="BG17">
        <v>0</v>
      </c>
      <c r="BH17">
        <v>0.75</v>
      </c>
      <c r="BI17">
        <v>0.25</v>
      </c>
      <c r="BJ17">
        <v>0</v>
      </c>
      <c r="BK17">
        <v>7.1428571428571425E-2</v>
      </c>
      <c r="BL17">
        <v>0</v>
      </c>
      <c r="BM17">
        <v>0</v>
      </c>
      <c r="BN17">
        <v>0.9285714285714286</v>
      </c>
      <c r="BO17">
        <v>7.1428571428571425E-2</v>
      </c>
      <c r="BP17">
        <v>0.8928571428571429</v>
      </c>
      <c r="BQ17">
        <v>0</v>
      </c>
      <c r="BR17">
        <v>0</v>
      </c>
      <c r="BS17">
        <v>0</v>
      </c>
      <c r="BT17">
        <v>3.5714285714285712E-2</v>
      </c>
      <c r="BU17">
        <v>0</v>
      </c>
      <c r="BV17">
        <v>3.5714285714285712E-2</v>
      </c>
      <c r="BW17">
        <v>0.9642857142857143</v>
      </c>
      <c r="BX17">
        <v>0</v>
      </c>
      <c r="BY17" t="s">
        <v>3397</v>
      </c>
      <c r="BZ17" t="s">
        <v>3411</v>
      </c>
      <c r="CA17">
        <v>630</v>
      </c>
      <c r="CB17">
        <v>4.4444444444444453E-2</v>
      </c>
      <c r="CC17">
        <v>0</v>
      </c>
    </row>
    <row r="18" spans="1:81" x14ac:dyDescent="0.25">
      <c r="A18" t="s">
        <v>3415</v>
      </c>
      <c r="B18" t="s">
        <v>95</v>
      </c>
      <c r="C18" t="s">
        <v>369</v>
      </c>
      <c r="D18" t="s">
        <v>953</v>
      </c>
      <c r="E18">
        <v>2014</v>
      </c>
      <c r="F18" t="s">
        <v>74</v>
      </c>
      <c r="G18" t="s">
        <v>74</v>
      </c>
      <c r="H18" t="s">
        <v>74</v>
      </c>
      <c r="I18" t="s">
        <v>74</v>
      </c>
      <c r="J18" t="s">
        <v>74</v>
      </c>
      <c r="K18" t="s">
        <v>74</v>
      </c>
      <c r="L18" t="s">
        <v>74</v>
      </c>
      <c r="M18" t="s">
        <v>74</v>
      </c>
      <c r="N18" t="s">
        <v>74</v>
      </c>
      <c r="O18" t="s">
        <v>74</v>
      </c>
      <c r="P18" t="s">
        <v>74</v>
      </c>
      <c r="Q18" t="s">
        <v>74</v>
      </c>
      <c r="R18" t="s">
        <v>74</v>
      </c>
      <c r="S18" t="s">
        <v>74</v>
      </c>
      <c r="T18" t="s">
        <v>74</v>
      </c>
      <c r="U18">
        <v>85</v>
      </c>
      <c r="V18">
        <v>1</v>
      </c>
      <c r="W18">
        <v>0</v>
      </c>
      <c r="X18">
        <v>64</v>
      </c>
      <c r="Y18">
        <v>22</v>
      </c>
      <c r="Z18">
        <v>0</v>
      </c>
      <c r="AA18">
        <v>19</v>
      </c>
      <c r="AB18">
        <v>0</v>
      </c>
      <c r="AC18">
        <v>31</v>
      </c>
      <c r="AD18">
        <v>36</v>
      </c>
      <c r="AE18">
        <v>11</v>
      </c>
      <c r="AF18">
        <v>34</v>
      </c>
      <c r="AG18">
        <v>7</v>
      </c>
      <c r="AH18">
        <v>18</v>
      </c>
      <c r="AI18">
        <v>1</v>
      </c>
      <c r="AJ18">
        <v>15</v>
      </c>
      <c r="AK18">
        <v>0</v>
      </c>
      <c r="AL18">
        <v>5</v>
      </c>
      <c r="AM18">
        <v>81</v>
      </c>
      <c r="AN18">
        <v>0</v>
      </c>
      <c r="AO18">
        <v>86</v>
      </c>
      <c r="AP18" t="s">
        <v>74</v>
      </c>
      <c r="AQ18" t="s">
        <v>74</v>
      </c>
      <c r="AR18" t="s">
        <v>74</v>
      </c>
      <c r="AS18" t="s">
        <v>74</v>
      </c>
      <c r="AT18" t="s">
        <v>74</v>
      </c>
      <c r="AU18" t="s">
        <v>74</v>
      </c>
      <c r="AV18" t="s">
        <v>74</v>
      </c>
      <c r="AW18" t="s">
        <v>74</v>
      </c>
      <c r="AX18" t="s">
        <v>74</v>
      </c>
      <c r="AY18" t="s">
        <v>74</v>
      </c>
      <c r="AZ18" t="s">
        <v>74</v>
      </c>
      <c r="BA18" t="s">
        <v>74</v>
      </c>
      <c r="BB18" t="s">
        <v>74</v>
      </c>
      <c r="BC18" t="s">
        <v>74</v>
      </c>
      <c r="BD18" t="s">
        <v>74</v>
      </c>
      <c r="BE18">
        <v>0.98837209302325579</v>
      </c>
      <c r="BF18">
        <v>1.1627906976744189E-2</v>
      </c>
      <c r="BG18">
        <v>0</v>
      </c>
      <c r="BH18">
        <v>0.7441860465116279</v>
      </c>
      <c r="BI18">
        <v>0.2558139534883721</v>
      </c>
      <c r="BJ18">
        <v>0</v>
      </c>
      <c r="BK18">
        <v>0.22093023255813951</v>
      </c>
      <c r="BL18">
        <v>0</v>
      </c>
      <c r="BM18">
        <v>0.36046511627906969</v>
      </c>
      <c r="BN18">
        <v>0.41860465116279072</v>
      </c>
      <c r="BO18">
        <v>0.12790697674418611</v>
      </c>
      <c r="BP18">
        <v>0.39534883720930231</v>
      </c>
      <c r="BQ18">
        <v>8.1395348837209308E-2</v>
      </c>
      <c r="BR18">
        <v>0.20930232558139539</v>
      </c>
      <c r="BS18">
        <v>1.1627906976744189E-2</v>
      </c>
      <c r="BT18">
        <v>0.1744186046511628</v>
      </c>
      <c r="BU18">
        <v>0</v>
      </c>
      <c r="BV18">
        <v>5.8139534883720929E-2</v>
      </c>
      <c r="BW18">
        <v>0.94186046511627908</v>
      </c>
      <c r="BX18">
        <v>0</v>
      </c>
      <c r="BY18" t="s">
        <v>3397</v>
      </c>
      <c r="BZ18" t="s">
        <v>3411</v>
      </c>
      <c r="CA18">
        <v>630</v>
      </c>
      <c r="CB18">
        <v>0.13650793650793649</v>
      </c>
      <c r="CC18">
        <v>0</v>
      </c>
    </row>
    <row r="19" spans="1:81" x14ac:dyDescent="0.25">
      <c r="A19" t="s">
        <v>3416</v>
      </c>
      <c r="B19" t="s">
        <v>95</v>
      </c>
      <c r="C19" t="s">
        <v>369</v>
      </c>
      <c r="D19" t="s">
        <v>961</v>
      </c>
      <c r="E19">
        <v>2014</v>
      </c>
      <c r="F19" t="s">
        <v>74</v>
      </c>
      <c r="G19" t="s">
        <v>74</v>
      </c>
      <c r="H19" t="s">
        <v>74</v>
      </c>
      <c r="I19" t="s">
        <v>74</v>
      </c>
      <c r="J19" t="s">
        <v>74</v>
      </c>
      <c r="K19" t="s">
        <v>74</v>
      </c>
      <c r="L19" t="s">
        <v>74</v>
      </c>
      <c r="M19" t="s">
        <v>74</v>
      </c>
      <c r="N19" t="s">
        <v>74</v>
      </c>
      <c r="O19" t="s">
        <v>74</v>
      </c>
      <c r="P19" t="s">
        <v>74</v>
      </c>
      <c r="Q19" t="s">
        <v>74</v>
      </c>
      <c r="R19" t="s">
        <v>74</v>
      </c>
      <c r="S19" t="s">
        <v>74</v>
      </c>
      <c r="T19" t="s">
        <v>74</v>
      </c>
      <c r="U19">
        <v>17</v>
      </c>
      <c r="V19">
        <v>0</v>
      </c>
      <c r="W19">
        <v>0</v>
      </c>
      <c r="X19">
        <v>0</v>
      </c>
      <c r="Y19">
        <v>0</v>
      </c>
      <c r="Z19">
        <v>17</v>
      </c>
      <c r="AA19">
        <v>0</v>
      </c>
      <c r="AB19">
        <v>17</v>
      </c>
      <c r="AC19">
        <v>0</v>
      </c>
      <c r="AD19">
        <v>0</v>
      </c>
      <c r="AE19">
        <v>0</v>
      </c>
      <c r="AF19">
        <v>0</v>
      </c>
      <c r="AG19">
        <v>0</v>
      </c>
      <c r="AH19">
        <v>0</v>
      </c>
      <c r="AI19">
        <v>0</v>
      </c>
      <c r="AJ19">
        <v>0</v>
      </c>
      <c r="AK19">
        <v>17</v>
      </c>
      <c r="AL19">
        <v>0</v>
      </c>
      <c r="AM19">
        <v>1</v>
      </c>
      <c r="AN19">
        <v>16</v>
      </c>
      <c r="AO19">
        <v>17</v>
      </c>
      <c r="AP19" t="s">
        <v>74</v>
      </c>
      <c r="AQ19" t="s">
        <v>74</v>
      </c>
      <c r="AR19" t="s">
        <v>74</v>
      </c>
      <c r="AS19" t="s">
        <v>74</v>
      </c>
      <c r="AT19" t="s">
        <v>74</v>
      </c>
      <c r="AU19" t="s">
        <v>74</v>
      </c>
      <c r="AV19" t="s">
        <v>74</v>
      </c>
      <c r="AW19" t="s">
        <v>74</v>
      </c>
      <c r="AX19" t="s">
        <v>74</v>
      </c>
      <c r="AY19" t="s">
        <v>74</v>
      </c>
      <c r="AZ19" t="s">
        <v>74</v>
      </c>
      <c r="BA19" t="s">
        <v>74</v>
      </c>
      <c r="BB19" t="s">
        <v>74</v>
      </c>
      <c r="BC19" t="s">
        <v>74</v>
      </c>
      <c r="BD19" t="s">
        <v>74</v>
      </c>
      <c r="BE19">
        <v>1</v>
      </c>
      <c r="BF19">
        <v>0</v>
      </c>
      <c r="BG19">
        <v>0</v>
      </c>
      <c r="BH19">
        <v>0</v>
      </c>
      <c r="BI19">
        <v>0</v>
      </c>
      <c r="BJ19">
        <v>1</v>
      </c>
      <c r="BK19">
        <v>0</v>
      </c>
      <c r="BL19">
        <v>1</v>
      </c>
      <c r="BM19">
        <v>0</v>
      </c>
      <c r="BN19">
        <v>0</v>
      </c>
      <c r="BO19">
        <v>0</v>
      </c>
      <c r="BP19">
        <v>0</v>
      </c>
      <c r="BQ19">
        <v>0</v>
      </c>
      <c r="BR19">
        <v>0</v>
      </c>
      <c r="BS19">
        <v>0</v>
      </c>
      <c r="BT19">
        <v>0</v>
      </c>
      <c r="BU19">
        <v>1</v>
      </c>
      <c r="BV19">
        <v>0</v>
      </c>
      <c r="BW19">
        <v>5.8823529411764712E-2</v>
      </c>
      <c r="BX19">
        <v>0.94117647058823528</v>
      </c>
      <c r="BY19" t="s">
        <v>3397</v>
      </c>
      <c r="BZ19" t="s">
        <v>3411</v>
      </c>
      <c r="CA19">
        <v>630</v>
      </c>
      <c r="CB19">
        <v>2.6984126984126989E-2</v>
      </c>
      <c r="CC19">
        <v>0</v>
      </c>
    </row>
    <row r="20" spans="1:81" x14ac:dyDescent="0.25">
      <c r="A20" t="s">
        <v>3417</v>
      </c>
      <c r="B20" t="s">
        <v>95</v>
      </c>
      <c r="C20" t="s">
        <v>376</v>
      </c>
      <c r="D20" t="s">
        <v>44</v>
      </c>
      <c r="E20">
        <v>2014</v>
      </c>
      <c r="F20">
        <v>300</v>
      </c>
      <c r="G20">
        <v>23</v>
      </c>
      <c r="H20">
        <v>0</v>
      </c>
      <c r="I20">
        <v>42</v>
      </c>
      <c r="J20">
        <v>53</v>
      </c>
      <c r="K20">
        <v>70</v>
      </c>
      <c r="L20">
        <v>64</v>
      </c>
      <c r="M20">
        <v>43</v>
      </c>
      <c r="N20">
        <v>29</v>
      </c>
      <c r="O20">
        <v>8</v>
      </c>
      <c r="P20">
        <v>7</v>
      </c>
      <c r="Q20">
        <v>0</v>
      </c>
      <c r="R20">
        <v>0</v>
      </c>
      <c r="S20">
        <v>7</v>
      </c>
      <c r="T20">
        <v>0</v>
      </c>
      <c r="U20">
        <v>317</v>
      </c>
      <c r="V20">
        <v>2</v>
      </c>
      <c r="W20">
        <v>4</v>
      </c>
      <c r="X20">
        <v>244</v>
      </c>
      <c r="Y20">
        <v>69</v>
      </c>
      <c r="Z20">
        <v>10</v>
      </c>
      <c r="AA20">
        <v>23</v>
      </c>
      <c r="AB20">
        <v>2</v>
      </c>
      <c r="AC20">
        <v>8</v>
      </c>
      <c r="AD20">
        <v>290</v>
      </c>
      <c r="AE20">
        <v>0</v>
      </c>
      <c r="AF20">
        <v>296</v>
      </c>
      <c r="AG20">
        <v>0</v>
      </c>
      <c r="AH20">
        <v>0</v>
      </c>
      <c r="AI20">
        <v>0</v>
      </c>
      <c r="AJ20">
        <v>7</v>
      </c>
      <c r="AK20">
        <v>20</v>
      </c>
      <c r="AL20">
        <v>46</v>
      </c>
      <c r="AM20">
        <v>275</v>
      </c>
      <c r="AN20">
        <v>2</v>
      </c>
      <c r="AO20">
        <v>323</v>
      </c>
      <c r="AP20">
        <v>0.92879256965944268</v>
      </c>
      <c r="AQ20">
        <v>7.1207430340557279E-2</v>
      </c>
      <c r="AR20">
        <v>0</v>
      </c>
      <c r="AS20">
        <v>0.13003095975232201</v>
      </c>
      <c r="AT20">
        <v>0.16408668730650161</v>
      </c>
      <c r="AU20">
        <v>0.21671826625387</v>
      </c>
      <c r="AV20">
        <v>0.1981424148606811</v>
      </c>
      <c r="AW20">
        <v>0.13312693498452011</v>
      </c>
      <c r="AX20">
        <v>8.9783281733746126E-2</v>
      </c>
      <c r="AY20">
        <v>2.4767801857585141E-2</v>
      </c>
      <c r="AZ20">
        <v>2.1671826625387001E-2</v>
      </c>
      <c r="BA20">
        <v>0</v>
      </c>
      <c r="BB20">
        <v>0</v>
      </c>
      <c r="BC20">
        <v>2.1671826625387001E-2</v>
      </c>
      <c r="BD20">
        <v>0</v>
      </c>
      <c r="BE20">
        <v>0.98142414860681115</v>
      </c>
      <c r="BF20">
        <v>6.1919504643962852E-3</v>
      </c>
      <c r="BG20">
        <v>1.238390092879257E-2</v>
      </c>
      <c r="BH20">
        <v>0.7554179566563467</v>
      </c>
      <c r="BI20">
        <v>0.2136222910216718</v>
      </c>
      <c r="BJ20">
        <v>3.0959752321981421E-2</v>
      </c>
      <c r="BK20">
        <v>7.1207430340557279E-2</v>
      </c>
      <c r="BL20">
        <v>6.1919504643962852E-3</v>
      </c>
      <c r="BM20">
        <v>2.4767801857585141E-2</v>
      </c>
      <c r="BN20">
        <v>0.89783281733746134</v>
      </c>
      <c r="BO20">
        <v>0</v>
      </c>
      <c r="BP20">
        <v>0.91640866873065019</v>
      </c>
      <c r="BQ20">
        <v>0</v>
      </c>
      <c r="BR20">
        <v>0</v>
      </c>
      <c r="BS20">
        <v>0</v>
      </c>
      <c r="BT20">
        <v>2.1671826625387001E-2</v>
      </c>
      <c r="BU20">
        <v>6.1919504643962849E-2</v>
      </c>
      <c r="BV20">
        <v>0.14241486068111461</v>
      </c>
      <c r="BW20">
        <v>0.85139318885448911</v>
      </c>
      <c r="BX20">
        <v>6.1919504643962852E-3</v>
      </c>
      <c r="BY20" t="s">
        <v>3397</v>
      </c>
      <c r="BZ20" t="s">
        <v>3418</v>
      </c>
      <c r="CA20">
        <v>323</v>
      </c>
      <c r="CB20">
        <v>1</v>
      </c>
      <c r="CC20">
        <v>0</v>
      </c>
    </row>
    <row r="21" spans="1:81" x14ac:dyDescent="0.25">
      <c r="A21" t="s">
        <v>3419</v>
      </c>
      <c r="B21" t="s">
        <v>95</v>
      </c>
      <c r="C21" t="s">
        <v>376</v>
      </c>
      <c r="D21" t="s">
        <v>947</v>
      </c>
      <c r="E21">
        <v>2014</v>
      </c>
      <c r="F21">
        <v>133</v>
      </c>
      <c r="G21">
        <v>10</v>
      </c>
      <c r="H21">
        <v>0</v>
      </c>
      <c r="I21">
        <v>20</v>
      </c>
      <c r="J21">
        <v>20</v>
      </c>
      <c r="K21">
        <v>31</v>
      </c>
      <c r="L21">
        <v>35</v>
      </c>
      <c r="M21">
        <v>16</v>
      </c>
      <c r="N21">
        <v>11</v>
      </c>
      <c r="O21">
        <v>3</v>
      </c>
      <c r="P21">
        <v>4</v>
      </c>
      <c r="Q21">
        <v>0</v>
      </c>
      <c r="R21">
        <v>0</v>
      </c>
      <c r="S21">
        <v>3</v>
      </c>
      <c r="T21">
        <v>0</v>
      </c>
      <c r="U21">
        <v>139</v>
      </c>
      <c r="V21">
        <v>2</v>
      </c>
      <c r="W21">
        <v>2</v>
      </c>
      <c r="X21">
        <v>107</v>
      </c>
      <c r="Y21">
        <v>32</v>
      </c>
      <c r="Z21">
        <v>4</v>
      </c>
      <c r="AA21">
        <v>6</v>
      </c>
      <c r="AB21">
        <v>0</v>
      </c>
      <c r="AC21">
        <v>2</v>
      </c>
      <c r="AD21">
        <v>135</v>
      </c>
      <c r="AE21">
        <v>0</v>
      </c>
      <c r="AF21">
        <v>138</v>
      </c>
      <c r="AG21">
        <v>0</v>
      </c>
      <c r="AH21">
        <v>0</v>
      </c>
      <c r="AI21">
        <v>0</v>
      </c>
      <c r="AJ21">
        <v>3</v>
      </c>
      <c r="AK21">
        <v>2</v>
      </c>
      <c r="AL21">
        <v>29</v>
      </c>
      <c r="AM21">
        <v>114</v>
      </c>
      <c r="AN21">
        <v>0</v>
      </c>
      <c r="AO21">
        <v>143</v>
      </c>
      <c r="AP21">
        <v>0.93006993006993011</v>
      </c>
      <c r="AQ21">
        <v>6.9930069930069935E-2</v>
      </c>
      <c r="AR21">
        <v>0</v>
      </c>
      <c r="AS21">
        <v>0.1398601398601399</v>
      </c>
      <c r="AT21">
        <v>0.1398601398601399</v>
      </c>
      <c r="AU21">
        <v>0.2167832167832168</v>
      </c>
      <c r="AV21">
        <v>0.24475524475524479</v>
      </c>
      <c r="AW21">
        <v>0.1118881118881119</v>
      </c>
      <c r="AX21">
        <v>7.6923076923076927E-2</v>
      </c>
      <c r="AY21">
        <v>2.097902097902098E-2</v>
      </c>
      <c r="AZ21">
        <v>2.7972027972027969E-2</v>
      </c>
      <c r="BA21">
        <v>0</v>
      </c>
      <c r="BB21">
        <v>0</v>
      </c>
      <c r="BC21">
        <v>2.097902097902098E-2</v>
      </c>
      <c r="BD21">
        <v>0</v>
      </c>
      <c r="BE21">
        <v>0.97202797202797198</v>
      </c>
      <c r="BF21">
        <v>1.3986013986013989E-2</v>
      </c>
      <c r="BG21">
        <v>1.3986013986013989E-2</v>
      </c>
      <c r="BH21">
        <v>0.74825174825174823</v>
      </c>
      <c r="BI21">
        <v>0.2237762237762238</v>
      </c>
      <c r="BJ21">
        <v>2.7972027972027969E-2</v>
      </c>
      <c r="BK21">
        <v>4.195804195804196E-2</v>
      </c>
      <c r="BL21">
        <v>0</v>
      </c>
      <c r="BM21">
        <v>1.3986013986013989E-2</v>
      </c>
      <c r="BN21">
        <v>0.94405594405594406</v>
      </c>
      <c r="BO21">
        <v>0</v>
      </c>
      <c r="BP21">
        <v>0.965034965034965</v>
      </c>
      <c r="BQ21">
        <v>0</v>
      </c>
      <c r="BR21">
        <v>0</v>
      </c>
      <c r="BS21">
        <v>0</v>
      </c>
      <c r="BT21">
        <v>2.097902097902098E-2</v>
      </c>
      <c r="BU21">
        <v>1.3986013986013989E-2</v>
      </c>
      <c r="BV21">
        <v>0.20279720279720281</v>
      </c>
      <c r="BW21">
        <v>0.79720279720279719</v>
      </c>
      <c r="BX21">
        <v>0</v>
      </c>
      <c r="BY21" t="s">
        <v>3397</v>
      </c>
      <c r="BZ21" t="s">
        <v>3418</v>
      </c>
      <c r="CA21">
        <v>323</v>
      </c>
      <c r="CB21">
        <v>0.44272445820433443</v>
      </c>
      <c r="CC21">
        <v>0</v>
      </c>
    </row>
    <row r="22" spans="1:81" x14ac:dyDescent="0.25">
      <c r="A22" t="s">
        <v>3420</v>
      </c>
      <c r="B22" t="s">
        <v>95</v>
      </c>
      <c r="C22" t="s">
        <v>376</v>
      </c>
      <c r="D22" t="s">
        <v>949</v>
      </c>
      <c r="E22">
        <v>2014</v>
      </c>
      <c r="F22">
        <v>147</v>
      </c>
      <c r="G22">
        <v>12</v>
      </c>
      <c r="H22">
        <v>0</v>
      </c>
      <c r="I22">
        <v>21</v>
      </c>
      <c r="J22">
        <v>31</v>
      </c>
      <c r="K22">
        <v>36</v>
      </c>
      <c r="L22">
        <v>22</v>
      </c>
      <c r="M22">
        <v>23</v>
      </c>
      <c r="N22">
        <v>15</v>
      </c>
      <c r="O22">
        <v>4</v>
      </c>
      <c r="P22">
        <v>3</v>
      </c>
      <c r="Q22">
        <v>0</v>
      </c>
      <c r="R22">
        <v>0</v>
      </c>
      <c r="S22">
        <v>4</v>
      </c>
      <c r="T22">
        <v>0</v>
      </c>
      <c r="U22">
        <v>158</v>
      </c>
      <c r="V22">
        <v>0</v>
      </c>
      <c r="W22">
        <v>1</v>
      </c>
      <c r="X22">
        <v>122</v>
      </c>
      <c r="Y22">
        <v>33</v>
      </c>
      <c r="Z22">
        <v>4</v>
      </c>
      <c r="AA22">
        <v>15</v>
      </c>
      <c r="AB22">
        <v>0</v>
      </c>
      <c r="AC22">
        <v>1</v>
      </c>
      <c r="AD22">
        <v>143</v>
      </c>
      <c r="AE22">
        <v>0</v>
      </c>
      <c r="AF22">
        <v>147</v>
      </c>
      <c r="AG22">
        <v>0</v>
      </c>
      <c r="AH22">
        <v>0</v>
      </c>
      <c r="AI22">
        <v>0</v>
      </c>
      <c r="AJ22">
        <v>2</v>
      </c>
      <c r="AK22">
        <v>10</v>
      </c>
      <c r="AL22">
        <v>17</v>
      </c>
      <c r="AM22">
        <v>142</v>
      </c>
      <c r="AN22">
        <v>0</v>
      </c>
      <c r="AO22">
        <v>159</v>
      </c>
      <c r="AP22">
        <v>0.92452830188679247</v>
      </c>
      <c r="AQ22">
        <v>7.5471698113207544E-2</v>
      </c>
      <c r="AR22">
        <v>0</v>
      </c>
      <c r="AS22">
        <v>0.13207547169811321</v>
      </c>
      <c r="AT22">
        <v>0.19496855345911951</v>
      </c>
      <c r="AU22">
        <v>0.22641509433962259</v>
      </c>
      <c r="AV22">
        <v>0.13836477987421381</v>
      </c>
      <c r="AW22">
        <v>0.14465408805031449</v>
      </c>
      <c r="AX22">
        <v>9.4339622641509441E-2</v>
      </c>
      <c r="AY22">
        <v>2.5157232704402521E-2</v>
      </c>
      <c r="AZ22">
        <v>1.886792452830189E-2</v>
      </c>
      <c r="BA22">
        <v>0</v>
      </c>
      <c r="BB22">
        <v>0</v>
      </c>
      <c r="BC22">
        <v>2.5157232704402521E-2</v>
      </c>
      <c r="BD22">
        <v>0</v>
      </c>
      <c r="BE22">
        <v>0.99371069182389937</v>
      </c>
      <c r="BF22">
        <v>0</v>
      </c>
      <c r="BG22">
        <v>6.2893081761006293E-3</v>
      </c>
      <c r="BH22">
        <v>0.76729559748427678</v>
      </c>
      <c r="BI22">
        <v>0.20754716981132079</v>
      </c>
      <c r="BJ22">
        <v>2.5157232704402521E-2</v>
      </c>
      <c r="BK22">
        <v>9.4339622641509441E-2</v>
      </c>
      <c r="BL22">
        <v>0</v>
      </c>
      <c r="BM22">
        <v>6.2893081761006293E-3</v>
      </c>
      <c r="BN22">
        <v>0.89937106918238996</v>
      </c>
      <c r="BO22">
        <v>0</v>
      </c>
      <c r="BP22">
        <v>0.92452830188679247</v>
      </c>
      <c r="BQ22">
        <v>0</v>
      </c>
      <c r="BR22">
        <v>0</v>
      </c>
      <c r="BS22">
        <v>0</v>
      </c>
      <c r="BT22">
        <v>1.257861635220126E-2</v>
      </c>
      <c r="BU22">
        <v>6.2893081761006289E-2</v>
      </c>
      <c r="BV22">
        <v>0.1069182389937107</v>
      </c>
      <c r="BW22">
        <v>0.89308176100628933</v>
      </c>
      <c r="BX22">
        <v>0</v>
      </c>
      <c r="BY22" t="s">
        <v>3397</v>
      </c>
      <c r="BZ22" t="s">
        <v>3418</v>
      </c>
      <c r="CA22">
        <v>323</v>
      </c>
      <c r="CB22">
        <v>0.49226006191950472</v>
      </c>
      <c r="CC22">
        <v>0</v>
      </c>
    </row>
    <row r="23" spans="1:81" x14ac:dyDescent="0.25">
      <c r="A23" t="s">
        <v>3421</v>
      </c>
      <c r="B23" t="s">
        <v>95</v>
      </c>
      <c r="C23" t="s">
        <v>376</v>
      </c>
      <c r="D23" t="s">
        <v>951</v>
      </c>
      <c r="E23">
        <v>2014</v>
      </c>
      <c r="F23">
        <v>7</v>
      </c>
      <c r="G23">
        <v>0</v>
      </c>
      <c r="H23">
        <v>0</v>
      </c>
      <c r="I23">
        <v>1</v>
      </c>
      <c r="J23">
        <v>0</v>
      </c>
      <c r="K23">
        <v>0</v>
      </c>
      <c r="L23">
        <v>3</v>
      </c>
      <c r="M23">
        <v>3</v>
      </c>
      <c r="N23">
        <v>0</v>
      </c>
      <c r="O23">
        <v>0</v>
      </c>
      <c r="P23">
        <v>0</v>
      </c>
      <c r="Q23">
        <v>0</v>
      </c>
      <c r="R23">
        <v>0</v>
      </c>
      <c r="S23">
        <v>0</v>
      </c>
      <c r="T23">
        <v>0</v>
      </c>
      <c r="U23">
        <v>7</v>
      </c>
      <c r="V23">
        <v>0</v>
      </c>
      <c r="W23">
        <v>0</v>
      </c>
      <c r="X23">
        <v>5</v>
      </c>
      <c r="Y23">
        <v>2</v>
      </c>
      <c r="Z23">
        <v>0</v>
      </c>
      <c r="AA23">
        <v>0</v>
      </c>
      <c r="AB23">
        <v>0</v>
      </c>
      <c r="AC23">
        <v>0</v>
      </c>
      <c r="AD23">
        <v>7</v>
      </c>
      <c r="AE23">
        <v>0</v>
      </c>
      <c r="AF23">
        <v>7</v>
      </c>
      <c r="AG23">
        <v>0</v>
      </c>
      <c r="AH23">
        <v>0</v>
      </c>
      <c r="AI23">
        <v>0</v>
      </c>
      <c r="AJ23">
        <v>0</v>
      </c>
      <c r="AK23">
        <v>0</v>
      </c>
      <c r="AL23">
        <v>0</v>
      </c>
      <c r="AM23">
        <v>7</v>
      </c>
      <c r="AN23">
        <v>0</v>
      </c>
      <c r="AO23">
        <v>7</v>
      </c>
      <c r="AP23">
        <v>1</v>
      </c>
      <c r="AQ23">
        <v>0</v>
      </c>
      <c r="AR23">
        <v>0</v>
      </c>
      <c r="AS23">
        <v>0.14285714285714279</v>
      </c>
      <c r="AT23">
        <v>0</v>
      </c>
      <c r="AU23">
        <v>0</v>
      </c>
      <c r="AV23">
        <v>0.42857142857142849</v>
      </c>
      <c r="AW23">
        <v>0.42857142857142849</v>
      </c>
      <c r="AX23">
        <v>0</v>
      </c>
      <c r="AY23">
        <v>0</v>
      </c>
      <c r="AZ23">
        <v>0</v>
      </c>
      <c r="BA23">
        <v>0</v>
      </c>
      <c r="BB23">
        <v>0</v>
      </c>
      <c r="BC23">
        <v>0</v>
      </c>
      <c r="BD23">
        <v>0</v>
      </c>
      <c r="BE23">
        <v>1</v>
      </c>
      <c r="BF23">
        <v>0</v>
      </c>
      <c r="BG23">
        <v>0</v>
      </c>
      <c r="BH23">
        <v>0.7142857142857143</v>
      </c>
      <c r="BI23">
        <v>0.2857142857142857</v>
      </c>
      <c r="BJ23">
        <v>0</v>
      </c>
      <c r="BK23">
        <v>0</v>
      </c>
      <c r="BL23">
        <v>0</v>
      </c>
      <c r="BM23">
        <v>0</v>
      </c>
      <c r="BN23">
        <v>1</v>
      </c>
      <c r="BO23">
        <v>0</v>
      </c>
      <c r="BP23">
        <v>1</v>
      </c>
      <c r="BQ23">
        <v>0</v>
      </c>
      <c r="BR23">
        <v>0</v>
      </c>
      <c r="BS23">
        <v>0</v>
      </c>
      <c r="BT23">
        <v>0</v>
      </c>
      <c r="BU23">
        <v>0</v>
      </c>
      <c r="BV23">
        <v>0</v>
      </c>
      <c r="BW23">
        <v>1</v>
      </c>
      <c r="BX23">
        <v>0</v>
      </c>
      <c r="BY23" t="s">
        <v>3397</v>
      </c>
      <c r="BZ23" t="s">
        <v>3418</v>
      </c>
      <c r="CA23">
        <v>323</v>
      </c>
      <c r="CB23">
        <v>2.1671826625387001E-2</v>
      </c>
      <c r="CC23">
        <v>0</v>
      </c>
    </row>
    <row r="24" spans="1:81" x14ac:dyDescent="0.25">
      <c r="A24" t="s">
        <v>3422</v>
      </c>
      <c r="B24" t="s">
        <v>95</v>
      </c>
      <c r="C24" t="s">
        <v>376</v>
      </c>
      <c r="D24" t="s">
        <v>953</v>
      </c>
      <c r="E24">
        <v>2014</v>
      </c>
      <c r="F24">
        <v>11</v>
      </c>
      <c r="G24">
        <v>1</v>
      </c>
      <c r="H24">
        <v>0</v>
      </c>
      <c r="I24">
        <v>0</v>
      </c>
      <c r="J24">
        <v>1</v>
      </c>
      <c r="K24">
        <v>2</v>
      </c>
      <c r="L24">
        <v>4</v>
      </c>
      <c r="M24">
        <v>1</v>
      </c>
      <c r="N24">
        <v>3</v>
      </c>
      <c r="O24">
        <v>1</v>
      </c>
      <c r="P24">
        <v>0</v>
      </c>
      <c r="Q24">
        <v>0</v>
      </c>
      <c r="R24">
        <v>0</v>
      </c>
      <c r="S24">
        <v>0</v>
      </c>
      <c r="T24">
        <v>0</v>
      </c>
      <c r="U24">
        <v>11</v>
      </c>
      <c r="V24">
        <v>0</v>
      </c>
      <c r="W24">
        <v>1</v>
      </c>
      <c r="X24">
        <v>10</v>
      </c>
      <c r="Y24">
        <v>2</v>
      </c>
      <c r="Z24">
        <v>0</v>
      </c>
      <c r="AA24">
        <v>2</v>
      </c>
      <c r="AB24">
        <v>0</v>
      </c>
      <c r="AC24">
        <v>5</v>
      </c>
      <c r="AD24">
        <v>5</v>
      </c>
      <c r="AE24">
        <v>0</v>
      </c>
      <c r="AF24">
        <v>4</v>
      </c>
      <c r="AG24">
        <v>0</v>
      </c>
      <c r="AH24">
        <v>0</v>
      </c>
      <c r="AI24">
        <v>0</v>
      </c>
      <c r="AJ24">
        <v>2</v>
      </c>
      <c r="AK24">
        <v>6</v>
      </c>
      <c r="AL24">
        <v>0</v>
      </c>
      <c r="AM24">
        <v>12</v>
      </c>
      <c r="AN24">
        <v>0</v>
      </c>
      <c r="AO24">
        <v>12</v>
      </c>
      <c r="AP24">
        <v>0.91666666666666663</v>
      </c>
      <c r="AQ24">
        <v>8.3333333333333329E-2</v>
      </c>
      <c r="AR24">
        <v>0</v>
      </c>
      <c r="AS24">
        <v>0</v>
      </c>
      <c r="AT24">
        <v>8.3333333333333329E-2</v>
      </c>
      <c r="AU24">
        <v>0.16666666666666671</v>
      </c>
      <c r="AV24">
        <v>0.33333333333333331</v>
      </c>
      <c r="AW24">
        <v>8.3333333333333329E-2</v>
      </c>
      <c r="AX24">
        <v>0.25</v>
      </c>
      <c r="AY24">
        <v>8.3333333333333329E-2</v>
      </c>
      <c r="AZ24">
        <v>0</v>
      </c>
      <c r="BA24">
        <v>0</v>
      </c>
      <c r="BB24">
        <v>0</v>
      </c>
      <c r="BC24">
        <v>0</v>
      </c>
      <c r="BD24">
        <v>0</v>
      </c>
      <c r="BE24">
        <v>0.91666666666666663</v>
      </c>
      <c r="BF24">
        <v>0</v>
      </c>
      <c r="BG24">
        <v>8.3333333333333329E-2</v>
      </c>
      <c r="BH24">
        <v>0.83333333333333337</v>
      </c>
      <c r="BI24">
        <v>0.16666666666666671</v>
      </c>
      <c r="BJ24">
        <v>0</v>
      </c>
      <c r="BK24">
        <v>0.16666666666666671</v>
      </c>
      <c r="BL24">
        <v>0</v>
      </c>
      <c r="BM24">
        <v>0.41666666666666669</v>
      </c>
      <c r="BN24">
        <v>0.41666666666666669</v>
      </c>
      <c r="BO24">
        <v>0</v>
      </c>
      <c r="BP24">
        <v>0.33333333333333331</v>
      </c>
      <c r="BQ24">
        <v>0</v>
      </c>
      <c r="BR24">
        <v>0</v>
      </c>
      <c r="BS24">
        <v>0</v>
      </c>
      <c r="BT24">
        <v>0.16666666666666671</v>
      </c>
      <c r="BU24">
        <v>0.5</v>
      </c>
      <c r="BV24">
        <v>0</v>
      </c>
      <c r="BW24">
        <v>1</v>
      </c>
      <c r="BX24">
        <v>0</v>
      </c>
      <c r="BY24" t="s">
        <v>3397</v>
      </c>
      <c r="BZ24" t="s">
        <v>3418</v>
      </c>
      <c r="CA24">
        <v>323</v>
      </c>
      <c r="CB24">
        <v>3.7151702786377708E-2</v>
      </c>
      <c r="CC24">
        <v>0</v>
      </c>
    </row>
    <row r="25" spans="1:81" x14ac:dyDescent="0.25">
      <c r="A25" t="s">
        <v>3423</v>
      </c>
      <c r="B25" t="s">
        <v>95</v>
      </c>
      <c r="C25" t="s">
        <v>376</v>
      </c>
      <c r="D25" t="s">
        <v>961</v>
      </c>
      <c r="E25">
        <v>2014</v>
      </c>
      <c r="F25">
        <v>2</v>
      </c>
      <c r="G25">
        <v>0</v>
      </c>
      <c r="H25">
        <v>0</v>
      </c>
      <c r="I25">
        <v>0</v>
      </c>
      <c r="J25">
        <v>1</v>
      </c>
      <c r="K25">
        <v>1</v>
      </c>
      <c r="L25">
        <v>0</v>
      </c>
      <c r="M25">
        <v>0</v>
      </c>
      <c r="N25">
        <v>0</v>
      </c>
      <c r="O25">
        <v>0</v>
      </c>
      <c r="P25">
        <v>0</v>
      </c>
      <c r="Q25">
        <v>0</v>
      </c>
      <c r="R25">
        <v>0</v>
      </c>
      <c r="S25">
        <v>0</v>
      </c>
      <c r="T25">
        <v>0</v>
      </c>
      <c r="U25">
        <v>2</v>
      </c>
      <c r="V25">
        <v>0</v>
      </c>
      <c r="W25">
        <v>0</v>
      </c>
      <c r="X25">
        <v>0</v>
      </c>
      <c r="Y25">
        <v>0</v>
      </c>
      <c r="Z25">
        <v>2</v>
      </c>
      <c r="AA25">
        <v>0</v>
      </c>
      <c r="AB25">
        <v>2</v>
      </c>
      <c r="AC25">
        <v>0</v>
      </c>
      <c r="AD25">
        <v>0</v>
      </c>
      <c r="AE25">
        <v>0</v>
      </c>
      <c r="AF25">
        <v>0</v>
      </c>
      <c r="AG25">
        <v>0</v>
      </c>
      <c r="AH25">
        <v>0</v>
      </c>
      <c r="AI25">
        <v>0</v>
      </c>
      <c r="AJ25">
        <v>0</v>
      </c>
      <c r="AK25">
        <v>2</v>
      </c>
      <c r="AL25">
        <v>0</v>
      </c>
      <c r="AM25">
        <v>0</v>
      </c>
      <c r="AN25">
        <v>2</v>
      </c>
      <c r="AO25">
        <v>2</v>
      </c>
      <c r="AP25">
        <v>1</v>
      </c>
      <c r="AQ25">
        <v>0</v>
      </c>
      <c r="AR25">
        <v>0</v>
      </c>
      <c r="AS25">
        <v>0</v>
      </c>
      <c r="AT25">
        <v>0.5</v>
      </c>
      <c r="AU25">
        <v>0.5</v>
      </c>
      <c r="AV25">
        <v>0</v>
      </c>
      <c r="AW25">
        <v>0</v>
      </c>
      <c r="AX25">
        <v>0</v>
      </c>
      <c r="AY25">
        <v>0</v>
      </c>
      <c r="AZ25">
        <v>0</v>
      </c>
      <c r="BA25">
        <v>0</v>
      </c>
      <c r="BB25">
        <v>0</v>
      </c>
      <c r="BC25">
        <v>0</v>
      </c>
      <c r="BD25">
        <v>0</v>
      </c>
      <c r="BE25">
        <v>1</v>
      </c>
      <c r="BF25">
        <v>0</v>
      </c>
      <c r="BG25">
        <v>0</v>
      </c>
      <c r="BH25">
        <v>0</v>
      </c>
      <c r="BI25">
        <v>0</v>
      </c>
      <c r="BJ25">
        <v>1</v>
      </c>
      <c r="BK25">
        <v>0</v>
      </c>
      <c r="BL25">
        <v>1</v>
      </c>
      <c r="BM25">
        <v>0</v>
      </c>
      <c r="BN25">
        <v>0</v>
      </c>
      <c r="BO25">
        <v>0</v>
      </c>
      <c r="BP25">
        <v>0</v>
      </c>
      <c r="BQ25">
        <v>0</v>
      </c>
      <c r="BR25">
        <v>0</v>
      </c>
      <c r="BS25">
        <v>0</v>
      </c>
      <c r="BT25">
        <v>0</v>
      </c>
      <c r="BU25">
        <v>1</v>
      </c>
      <c r="BV25">
        <v>0</v>
      </c>
      <c r="BW25">
        <v>0</v>
      </c>
      <c r="BX25">
        <v>1</v>
      </c>
      <c r="BY25" t="s">
        <v>3397</v>
      </c>
      <c r="BZ25" t="s">
        <v>3418</v>
      </c>
      <c r="CA25">
        <v>323</v>
      </c>
      <c r="CB25">
        <v>6.1919504643962852E-3</v>
      </c>
      <c r="CC25">
        <v>0</v>
      </c>
    </row>
    <row r="26" spans="1:81" x14ac:dyDescent="0.25">
      <c r="A26" t="s">
        <v>3424</v>
      </c>
      <c r="B26" t="s">
        <v>95</v>
      </c>
      <c r="C26" t="s">
        <v>382</v>
      </c>
      <c r="D26" t="s">
        <v>44</v>
      </c>
      <c r="E26">
        <v>2014</v>
      </c>
      <c r="F26">
        <v>168</v>
      </c>
      <c r="G26">
        <v>19</v>
      </c>
      <c r="H26">
        <v>0</v>
      </c>
      <c r="I26">
        <v>18</v>
      </c>
      <c r="J26">
        <v>30</v>
      </c>
      <c r="K26">
        <v>48</v>
      </c>
      <c r="L26">
        <v>43</v>
      </c>
      <c r="M26">
        <v>27</v>
      </c>
      <c r="N26">
        <v>12</v>
      </c>
      <c r="O26">
        <v>4</v>
      </c>
      <c r="P26">
        <v>2</v>
      </c>
      <c r="Q26">
        <v>1</v>
      </c>
      <c r="R26">
        <v>0</v>
      </c>
      <c r="S26">
        <v>2</v>
      </c>
      <c r="T26">
        <v>0</v>
      </c>
      <c r="U26">
        <v>180</v>
      </c>
      <c r="V26">
        <v>7</v>
      </c>
      <c r="W26">
        <v>0</v>
      </c>
      <c r="X26">
        <v>156</v>
      </c>
      <c r="Y26">
        <v>30</v>
      </c>
      <c r="Z26">
        <v>1</v>
      </c>
      <c r="AA26">
        <v>20</v>
      </c>
      <c r="AB26">
        <v>0</v>
      </c>
      <c r="AC26">
        <v>6</v>
      </c>
      <c r="AD26">
        <v>161</v>
      </c>
      <c r="AE26">
        <v>3</v>
      </c>
      <c r="AF26">
        <v>170</v>
      </c>
      <c r="AG26">
        <v>1</v>
      </c>
      <c r="AH26">
        <v>2</v>
      </c>
      <c r="AI26">
        <v>0</v>
      </c>
      <c r="AJ26">
        <v>9</v>
      </c>
      <c r="AK26">
        <v>2</v>
      </c>
      <c r="AL26">
        <v>24</v>
      </c>
      <c r="AM26">
        <v>160</v>
      </c>
      <c r="AN26">
        <v>3</v>
      </c>
      <c r="AO26">
        <v>187</v>
      </c>
      <c r="AP26">
        <v>0.89839572192513373</v>
      </c>
      <c r="AQ26">
        <v>0.1016042780748663</v>
      </c>
      <c r="AR26">
        <v>0</v>
      </c>
      <c r="AS26">
        <v>9.6256684491978606E-2</v>
      </c>
      <c r="AT26">
        <v>0.16042780748663099</v>
      </c>
      <c r="AU26">
        <v>0.25668449197860971</v>
      </c>
      <c r="AV26">
        <v>0.2299465240641711</v>
      </c>
      <c r="AW26">
        <v>0.14438502673796791</v>
      </c>
      <c r="AX26">
        <v>6.4171122994652413E-2</v>
      </c>
      <c r="AY26">
        <v>2.1390374331550801E-2</v>
      </c>
      <c r="AZ26">
        <v>1.06951871657754E-2</v>
      </c>
      <c r="BA26">
        <v>5.3475935828877002E-3</v>
      </c>
      <c r="BB26">
        <v>0</v>
      </c>
      <c r="BC26">
        <v>1.06951871657754E-2</v>
      </c>
      <c r="BD26">
        <v>0</v>
      </c>
      <c r="BE26">
        <v>0.96256684491978606</v>
      </c>
      <c r="BF26">
        <v>3.7433155080213901E-2</v>
      </c>
      <c r="BG26">
        <v>0</v>
      </c>
      <c r="BH26">
        <v>0.83422459893048129</v>
      </c>
      <c r="BI26">
        <v>0.16042780748663099</v>
      </c>
      <c r="BJ26">
        <v>5.3475935828877002E-3</v>
      </c>
      <c r="BK26">
        <v>0.10695187165775399</v>
      </c>
      <c r="BL26">
        <v>0</v>
      </c>
      <c r="BM26">
        <v>3.2085561497326207E-2</v>
      </c>
      <c r="BN26">
        <v>0.86096256684491979</v>
      </c>
      <c r="BO26">
        <v>1.60427807486631E-2</v>
      </c>
      <c r="BP26">
        <v>0.90909090909090906</v>
      </c>
      <c r="BQ26">
        <v>5.3475935828877002E-3</v>
      </c>
      <c r="BR26">
        <v>1.06951871657754E-2</v>
      </c>
      <c r="BS26">
        <v>0</v>
      </c>
      <c r="BT26">
        <v>4.8128342245989303E-2</v>
      </c>
      <c r="BU26">
        <v>1.06951871657754E-2</v>
      </c>
      <c r="BV26">
        <v>0.1283422459893048</v>
      </c>
      <c r="BW26">
        <v>0.85561497326203206</v>
      </c>
      <c r="BX26">
        <v>1.60427807486631E-2</v>
      </c>
      <c r="BY26" t="s">
        <v>3397</v>
      </c>
      <c r="BZ26" t="s">
        <v>3425</v>
      </c>
      <c r="CA26">
        <v>187</v>
      </c>
      <c r="CB26">
        <v>1</v>
      </c>
      <c r="CC26">
        <v>0</v>
      </c>
    </row>
    <row r="27" spans="1:81" x14ac:dyDescent="0.25">
      <c r="A27" t="s">
        <v>3426</v>
      </c>
      <c r="B27" t="s">
        <v>95</v>
      </c>
      <c r="C27" t="s">
        <v>382</v>
      </c>
      <c r="D27" t="s">
        <v>947</v>
      </c>
      <c r="E27">
        <v>2014</v>
      </c>
      <c r="F27">
        <v>47</v>
      </c>
      <c r="G27">
        <v>12</v>
      </c>
      <c r="H27">
        <v>0</v>
      </c>
      <c r="I27">
        <v>7</v>
      </c>
      <c r="J27">
        <v>7</v>
      </c>
      <c r="K27">
        <v>17</v>
      </c>
      <c r="L27">
        <v>16</v>
      </c>
      <c r="M27">
        <v>9</v>
      </c>
      <c r="N27">
        <v>2</v>
      </c>
      <c r="O27">
        <v>1</v>
      </c>
      <c r="P27">
        <v>0</v>
      </c>
      <c r="Q27">
        <v>0</v>
      </c>
      <c r="R27">
        <v>0</v>
      </c>
      <c r="S27">
        <v>0</v>
      </c>
      <c r="T27">
        <v>0</v>
      </c>
      <c r="U27">
        <v>56</v>
      </c>
      <c r="V27">
        <v>3</v>
      </c>
      <c r="W27">
        <v>0</v>
      </c>
      <c r="X27">
        <v>51</v>
      </c>
      <c r="Y27">
        <v>7</v>
      </c>
      <c r="Z27">
        <v>1</v>
      </c>
      <c r="AA27">
        <v>9</v>
      </c>
      <c r="AB27">
        <v>0</v>
      </c>
      <c r="AC27">
        <v>1</v>
      </c>
      <c r="AD27">
        <v>49</v>
      </c>
      <c r="AE27">
        <v>2</v>
      </c>
      <c r="AF27">
        <v>54</v>
      </c>
      <c r="AG27">
        <v>0</v>
      </c>
      <c r="AH27">
        <v>0</v>
      </c>
      <c r="AI27">
        <v>0</v>
      </c>
      <c r="AJ27">
        <v>3</v>
      </c>
      <c r="AK27">
        <v>0</v>
      </c>
      <c r="AL27">
        <v>12</v>
      </c>
      <c r="AM27">
        <v>47</v>
      </c>
      <c r="AN27">
        <v>0</v>
      </c>
      <c r="AO27">
        <v>59</v>
      </c>
      <c r="AP27">
        <v>0.79661016949152541</v>
      </c>
      <c r="AQ27">
        <v>0.20338983050847459</v>
      </c>
      <c r="AR27">
        <v>0</v>
      </c>
      <c r="AS27">
        <v>0.1186440677966102</v>
      </c>
      <c r="AT27">
        <v>0.1186440677966102</v>
      </c>
      <c r="AU27">
        <v>0.28813559322033899</v>
      </c>
      <c r="AV27">
        <v>0.2711864406779661</v>
      </c>
      <c r="AW27">
        <v>0.15254237288135589</v>
      </c>
      <c r="AX27">
        <v>3.3898305084745763E-2</v>
      </c>
      <c r="AY27">
        <v>1.6949152542372881E-2</v>
      </c>
      <c r="AZ27">
        <v>0</v>
      </c>
      <c r="BA27">
        <v>0</v>
      </c>
      <c r="BB27">
        <v>0</v>
      </c>
      <c r="BC27">
        <v>0</v>
      </c>
      <c r="BD27">
        <v>0</v>
      </c>
      <c r="BE27">
        <v>0.94915254237288138</v>
      </c>
      <c r="BF27">
        <v>5.0847457627118647E-2</v>
      </c>
      <c r="BG27">
        <v>0</v>
      </c>
      <c r="BH27">
        <v>0.86440677966101698</v>
      </c>
      <c r="BI27">
        <v>0.1186440677966102</v>
      </c>
      <c r="BJ27">
        <v>1.6949152542372881E-2</v>
      </c>
      <c r="BK27">
        <v>0.15254237288135589</v>
      </c>
      <c r="BL27">
        <v>0</v>
      </c>
      <c r="BM27">
        <v>1.6949152542372881E-2</v>
      </c>
      <c r="BN27">
        <v>0.83050847457627119</v>
      </c>
      <c r="BO27">
        <v>3.3898305084745763E-2</v>
      </c>
      <c r="BP27">
        <v>0.9152542372881356</v>
      </c>
      <c r="BQ27">
        <v>0</v>
      </c>
      <c r="BR27">
        <v>0</v>
      </c>
      <c r="BS27">
        <v>0</v>
      </c>
      <c r="BT27">
        <v>5.0847457627118647E-2</v>
      </c>
      <c r="BU27">
        <v>0</v>
      </c>
      <c r="BV27">
        <v>0.20338983050847459</v>
      </c>
      <c r="BW27">
        <v>0.79661016949152541</v>
      </c>
      <c r="BX27">
        <v>0</v>
      </c>
      <c r="BY27" t="s">
        <v>3397</v>
      </c>
      <c r="BZ27" t="s">
        <v>3425</v>
      </c>
      <c r="CA27">
        <v>187</v>
      </c>
      <c r="CB27">
        <v>0.31550802139037432</v>
      </c>
      <c r="CC27">
        <v>0</v>
      </c>
    </row>
    <row r="28" spans="1:81" x14ac:dyDescent="0.25">
      <c r="A28" t="s">
        <v>3427</v>
      </c>
      <c r="B28" t="s">
        <v>95</v>
      </c>
      <c r="C28" t="s">
        <v>382</v>
      </c>
      <c r="D28" t="s">
        <v>949</v>
      </c>
      <c r="E28">
        <v>2014</v>
      </c>
      <c r="F28">
        <v>98</v>
      </c>
      <c r="G28">
        <v>6</v>
      </c>
      <c r="H28">
        <v>0</v>
      </c>
      <c r="I28">
        <v>11</v>
      </c>
      <c r="J28">
        <v>21</v>
      </c>
      <c r="K28">
        <v>24</v>
      </c>
      <c r="L28">
        <v>22</v>
      </c>
      <c r="M28">
        <v>13</v>
      </c>
      <c r="N28">
        <v>8</v>
      </c>
      <c r="O28">
        <v>1</v>
      </c>
      <c r="P28">
        <v>1</v>
      </c>
      <c r="Q28">
        <v>1</v>
      </c>
      <c r="R28">
        <v>0</v>
      </c>
      <c r="S28">
        <v>2</v>
      </c>
      <c r="T28">
        <v>0</v>
      </c>
      <c r="U28">
        <v>101</v>
      </c>
      <c r="V28">
        <v>3</v>
      </c>
      <c r="W28">
        <v>0</v>
      </c>
      <c r="X28">
        <v>86</v>
      </c>
      <c r="Y28">
        <v>18</v>
      </c>
      <c r="Z28">
        <v>0</v>
      </c>
      <c r="AA28">
        <v>6</v>
      </c>
      <c r="AB28">
        <v>0</v>
      </c>
      <c r="AC28">
        <v>2</v>
      </c>
      <c r="AD28">
        <v>96</v>
      </c>
      <c r="AE28">
        <v>0</v>
      </c>
      <c r="AF28">
        <v>98</v>
      </c>
      <c r="AG28">
        <v>0</v>
      </c>
      <c r="AH28">
        <v>1</v>
      </c>
      <c r="AI28">
        <v>0</v>
      </c>
      <c r="AJ28">
        <v>3</v>
      </c>
      <c r="AK28">
        <v>2</v>
      </c>
      <c r="AL28">
        <v>8</v>
      </c>
      <c r="AM28">
        <v>94</v>
      </c>
      <c r="AN28">
        <v>2</v>
      </c>
      <c r="AO28">
        <v>104</v>
      </c>
      <c r="AP28">
        <v>0.94230769230769229</v>
      </c>
      <c r="AQ28">
        <v>5.7692307692307702E-2</v>
      </c>
      <c r="AR28">
        <v>0</v>
      </c>
      <c r="AS28">
        <v>0.1057692307692308</v>
      </c>
      <c r="AT28">
        <v>0.2019230769230769</v>
      </c>
      <c r="AU28">
        <v>0.23076923076923081</v>
      </c>
      <c r="AV28">
        <v>0.21153846153846151</v>
      </c>
      <c r="AW28">
        <v>0.125</v>
      </c>
      <c r="AX28">
        <v>7.6923076923076927E-2</v>
      </c>
      <c r="AY28">
        <v>9.6153846153846159E-3</v>
      </c>
      <c r="AZ28">
        <v>9.6153846153846159E-3</v>
      </c>
      <c r="BA28">
        <v>9.6153846153846159E-3</v>
      </c>
      <c r="BB28">
        <v>0</v>
      </c>
      <c r="BC28">
        <v>1.9230769230769228E-2</v>
      </c>
      <c r="BD28">
        <v>0</v>
      </c>
      <c r="BE28">
        <v>0.97115384615384615</v>
      </c>
      <c r="BF28">
        <v>2.8846153846153851E-2</v>
      </c>
      <c r="BG28">
        <v>0</v>
      </c>
      <c r="BH28">
        <v>0.82692307692307687</v>
      </c>
      <c r="BI28">
        <v>0.1730769230769231</v>
      </c>
      <c r="BJ28">
        <v>0</v>
      </c>
      <c r="BK28">
        <v>5.7692307692307702E-2</v>
      </c>
      <c r="BL28">
        <v>0</v>
      </c>
      <c r="BM28">
        <v>1.9230769230769228E-2</v>
      </c>
      <c r="BN28">
        <v>0.92307692307692313</v>
      </c>
      <c r="BO28">
        <v>0</v>
      </c>
      <c r="BP28">
        <v>0.94230769230769229</v>
      </c>
      <c r="BQ28">
        <v>0</v>
      </c>
      <c r="BR28">
        <v>9.6153846153846159E-3</v>
      </c>
      <c r="BS28">
        <v>0</v>
      </c>
      <c r="BT28">
        <v>2.8846153846153851E-2</v>
      </c>
      <c r="BU28">
        <v>1.9230769230769228E-2</v>
      </c>
      <c r="BV28">
        <v>7.6923076923076927E-2</v>
      </c>
      <c r="BW28">
        <v>0.90384615384615385</v>
      </c>
      <c r="BX28">
        <v>1.9230769230769228E-2</v>
      </c>
      <c r="BY28" t="s">
        <v>3397</v>
      </c>
      <c r="BZ28" t="s">
        <v>3425</v>
      </c>
      <c r="CA28">
        <v>187</v>
      </c>
      <c r="CB28">
        <v>0.55614973262032086</v>
      </c>
      <c r="CC28">
        <v>0</v>
      </c>
    </row>
    <row r="29" spans="1:81" x14ac:dyDescent="0.25">
      <c r="A29" t="s">
        <v>3428</v>
      </c>
      <c r="B29" t="s">
        <v>95</v>
      </c>
      <c r="C29" t="s">
        <v>382</v>
      </c>
      <c r="D29" t="s">
        <v>951</v>
      </c>
      <c r="E29">
        <v>2014</v>
      </c>
      <c r="F29">
        <v>11</v>
      </c>
      <c r="G29">
        <v>1</v>
      </c>
      <c r="H29">
        <v>0</v>
      </c>
      <c r="I29">
        <v>0</v>
      </c>
      <c r="J29">
        <v>2</v>
      </c>
      <c r="K29">
        <v>4</v>
      </c>
      <c r="L29">
        <v>3</v>
      </c>
      <c r="M29">
        <v>2</v>
      </c>
      <c r="N29">
        <v>1</v>
      </c>
      <c r="O29">
        <v>0</v>
      </c>
      <c r="P29">
        <v>0</v>
      </c>
      <c r="Q29">
        <v>0</v>
      </c>
      <c r="R29">
        <v>0</v>
      </c>
      <c r="S29">
        <v>0</v>
      </c>
      <c r="T29">
        <v>0</v>
      </c>
      <c r="U29">
        <v>12</v>
      </c>
      <c r="V29">
        <v>0</v>
      </c>
      <c r="W29">
        <v>0</v>
      </c>
      <c r="X29">
        <v>10</v>
      </c>
      <c r="Y29">
        <v>2</v>
      </c>
      <c r="Z29">
        <v>0</v>
      </c>
      <c r="AA29">
        <v>1</v>
      </c>
      <c r="AB29">
        <v>0</v>
      </c>
      <c r="AC29">
        <v>1</v>
      </c>
      <c r="AD29">
        <v>10</v>
      </c>
      <c r="AE29">
        <v>0</v>
      </c>
      <c r="AF29">
        <v>11</v>
      </c>
      <c r="AG29">
        <v>0</v>
      </c>
      <c r="AH29">
        <v>0</v>
      </c>
      <c r="AI29">
        <v>0</v>
      </c>
      <c r="AJ29">
        <v>1</v>
      </c>
      <c r="AK29">
        <v>0</v>
      </c>
      <c r="AL29">
        <v>3</v>
      </c>
      <c r="AM29">
        <v>9</v>
      </c>
      <c r="AN29">
        <v>0</v>
      </c>
      <c r="AO29">
        <v>12</v>
      </c>
      <c r="AP29">
        <v>0.91666666666666663</v>
      </c>
      <c r="AQ29">
        <v>8.3333333333333329E-2</v>
      </c>
      <c r="AR29">
        <v>0</v>
      </c>
      <c r="AS29">
        <v>0</v>
      </c>
      <c r="AT29">
        <v>0.16666666666666671</v>
      </c>
      <c r="AU29">
        <v>0.33333333333333331</v>
      </c>
      <c r="AV29">
        <v>0.25</v>
      </c>
      <c r="AW29">
        <v>0.16666666666666671</v>
      </c>
      <c r="AX29">
        <v>8.3333333333333329E-2</v>
      </c>
      <c r="AY29">
        <v>0</v>
      </c>
      <c r="AZ29">
        <v>0</v>
      </c>
      <c r="BA29">
        <v>0</v>
      </c>
      <c r="BB29">
        <v>0</v>
      </c>
      <c r="BC29">
        <v>0</v>
      </c>
      <c r="BD29">
        <v>0</v>
      </c>
      <c r="BE29">
        <v>1</v>
      </c>
      <c r="BF29">
        <v>0</v>
      </c>
      <c r="BG29">
        <v>0</v>
      </c>
      <c r="BH29">
        <v>0.83333333333333337</v>
      </c>
      <c r="BI29">
        <v>0.16666666666666671</v>
      </c>
      <c r="BJ29">
        <v>0</v>
      </c>
      <c r="BK29">
        <v>8.3333333333333329E-2</v>
      </c>
      <c r="BL29">
        <v>0</v>
      </c>
      <c r="BM29">
        <v>8.3333333333333329E-2</v>
      </c>
      <c r="BN29">
        <v>0.83333333333333337</v>
      </c>
      <c r="BO29">
        <v>0</v>
      </c>
      <c r="BP29">
        <v>0.91666666666666663</v>
      </c>
      <c r="BQ29">
        <v>0</v>
      </c>
      <c r="BR29">
        <v>0</v>
      </c>
      <c r="BS29">
        <v>0</v>
      </c>
      <c r="BT29">
        <v>8.3333333333333329E-2</v>
      </c>
      <c r="BU29">
        <v>0</v>
      </c>
      <c r="BV29">
        <v>0.25</v>
      </c>
      <c r="BW29">
        <v>0.75</v>
      </c>
      <c r="BX29">
        <v>0</v>
      </c>
      <c r="BY29" t="s">
        <v>3397</v>
      </c>
      <c r="BZ29" t="s">
        <v>3425</v>
      </c>
      <c r="CA29">
        <v>187</v>
      </c>
      <c r="CB29">
        <v>6.4171122994652413E-2</v>
      </c>
      <c r="CC29">
        <v>0</v>
      </c>
    </row>
    <row r="30" spans="1:81" x14ac:dyDescent="0.25">
      <c r="A30" t="s">
        <v>3429</v>
      </c>
      <c r="B30" t="s">
        <v>95</v>
      </c>
      <c r="C30" t="s">
        <v>382</v>
      </c>
      <c r="D30" t="s">
        <v>953</v>
      </c>
      <c r="E30">
        <v>2014</v>
      </c>
      <c r="F30">
        <v>12</v>
      </c>
      <c r="G30">
        <v>0</v>
      </c>
      <c r="H30">
        <v>0</v>
      </c>
      <c r="I30">
        <v>0</v>
      </c>
      <c r="J30">
        <v>0</v>
      </c>
      <c r="K30">
        <v>3</v>
      </c>
      <c r="L30">
        <v>2</v>
      </c>
      <c r="M30">
        <v>3</v>
      </c>
      <c r="N30">
        <v>1</v>
      </c>
      <c r="O30">
        <v>2</v>
      </c>
      <c r="P30">
        <v>1</v>
      </c>
      <c r="Q30">
        <v>0</v>
      </c>
      <c r="R30">
        <v>0</v>
      </c>
      <c r="S30">
        <v>0</v>
      </c>
      <c r="T30">
        <v>0</v>
      </c>
      <c r="U30">
        <v>11</v>
      </c>
      <c r="V30">
        <v>1</v>
      </c>
      <c r="W30">
        <v>0</v>
      </c>
      <c r="X30">
        <v>9</v>
      </c>
      <c r="Y30">
        <v>3</v>
      </c>
      <c r="Z30">
        <v>0</v>
      </c>
      <c r="AA30">
        <v>4</v>
      </c>
      <c r="AB30">
        <v>0</v>
      </c>
      <c r="AC30">
        <v>2</v>
      </c>
      <c r="AD30">
        <v>6</v>
      </c>
      <c r="AE30">
        <v>1</v>
      </c>
      <c r="AF30">
        <v>7</v>
      </c>
      <c r="AG30">
        <v>1</v>
      </c>
      <c r="AH30">
        <v>1</v>
      </c>
      <c r="AI30">
        <v>0</v>
      </c>
      <c r="AJ30">
        <v>2</v>
      </c>
      <c r="AK30">
        <v>0</v>
      </c>
      <c r="AL30">
        <v>1</v>
      </c>
      <c r="AM30">
        <v>10</v>
      </c>
      <c r="AN30">
        <v>1</v>
      </c>
      <c r="AO30">
        <v>12</v>
      </c>
      <c r="AP30">
        <v>1</v>
      </c>
      <c r="AQ30">
        <v>0</v>
      </c>
      <c r="AR30">
        <v>0</v>
      </c>
      <c r="AS30">
        <v>0</v>
      </c>
      <c r="AT30">
        <v>0</v>
      </c>
      <c r="AU30">
        <v>0.25</v>
      </c>
      <c r="AV30">
        <v>0.16666666666666671</v>
      </c>
      <c r="AW30">
        <v>0.25</v>
      </c>
      <c r="AX30">
        <v>8.3333333333333329E-2</v>
      </c>
      <c r="AY30">
        <v>0.16666666666666671</v>
      </c>
      <c r="AZ30">
        <v>8.3333333333333329E-2</v>
      </c>
      <c r="BA30">
        <v>0</v>
      </c>
      <c r="BB30">
        <v>0</v>
      </c>
      <c r="BC30">
        <v>0</v>
      </c>
      <c r="BD30">
        <v>0</v>
      </c>
      <c r="BE30">
        <v>0.91666666666666663</v>
      </c>
      <c r="BF30">
        <v>8.3333333333333329E-2</v>
      </c>
      <c r="BG30">
        <v>0</v>
      </c>
      <c r="BH30">
        <v>0.75</v>
      </c>
      <c r="BI30">
        <v>0.25</v>
      </c>
      <c r="BJ30">
        <v>0</v>
      </c>
      <c r="BK30">
        <v>0.33333333333333331</v>
      </c>
      <c r="BL30">
        <v>0</v>
      </c>
      <c r="BM30">
        <v>0.16666666666666671</v>
      </c>
      <c r="BN30">
        <v>0.5</v>
      </c>
      <c r="BO30">
        <v>8.3333333333333329E-2</v>
      </c>
      <c r="BP30">
        <v>0.58333333333333337</v>
      </c>
      <c r="BQ30">
        <v>8.3333333333333329E-2</v>
      </c>
      <c r="BR30">
        <v>8.3333333333333329E-2</v>
      </c>
      <c r="BS30">
        <v>0</v>
      </c>
      <c r="BT30">
        <v>0.16666666666666671</v>
      </c>
      <c r="BU30">
        <v>0</v>
      </c>
      <c r="BV30">
        <v>8.3333333333333329E-2</v>
      </c>
      <c r="BW30">
        <v>0.83333333333333337</v>
      </c>
      <c r="BX30">
        <v>8.3333333333333329E-2</v>
      </c>
      <c r="BY30" t="s">
        <v>3397</v>
      </c>
      <c r="BZ30" t="s">
        <v>3425</v>
      </c>
      <c r="CA30">
        <v>187</v>
      </c>
      <c r="CB30">
        <v>6.4171122994652413E-2</v>
      </c>
      <c r="CC30">
        <v>0</v>
      </c>
    </row>
    <row r="31" spans="1:81" x14ac:dyDescent="0.25">
      <c r="A31" t="s">
        <v>3430</v>
      </c>
      <c r="B31" t="s">
        <v>95</v>
      </c>
      <c r="C31" t="s">
        <v>388</v>
      </c>
      <c r="D31" t="s">
        <v>44</v>
      </c>
      <c r="E31">
        <v>2014</v>
      </c>
      <c r="F31">
        <v>17</v>
      </c>
      <c r="G31">
        <v>0</v>
      </c>
      <c r="H31">
        <v>0</v>
      </c>
      <c r="I31">
        <v>4</v>
      </c>
      <c r="J31">
        <v>5</v>
      </c>
      <c r="K31">
        <v>2</v>
      </c>
      <c r="L31">
        <v>1</v>
      </c>
      <c r="M31">
        <v>1</v>
      </c>
      <c r="N31">
        <v>2</v>
      </c>
      <c r="O31">
        <v>2</v>
      </c>
      <c r="P31">
        <v>0</v>
      </c>
      <c r="Q31">
        <v>0</v>
      </c>
      <c r="R31">
        <v>0</v>
      </c>
      <c r="S31">
        <v>0</v>
      </c>
      <c r="T31">
        <v>0</v>
      </c>
      <c r="U31">
        <v>17</v>
      </c>
      <c r="V31">
        <v>0</v>
      </c>
      <c r="W31">
        <v>0</v>
      </c>
      <c r="X31">
        <v>13</v>
      </c>
      <c r="Y31">
        <v>4</v>
      </c>
      <c r="Z31">
        <v>0</v>
      </c>
      <c r="AA31">
        <v>2</v>
      </c>
      <c r="AB31">
        <v>0</v>
      </c>
      <c r="AC31">
        <v>1</v>
      </c>
      <c r="AD31">
        <v>14</v>
      </c>
      <c r="AE31">
        <v>0</v>
      </c>
      <c r="AF31">
        <v>11</v>
      </c>
      <c r="AG31">
        <v>1</v>
      </c>
      <c r="AH31">
        <v>0</v>
      </c>
      <c r="AI31">
        <v>0</v>
      </c>
      <c r="AJ31">
        <v>3</v>
      </c>
      <c r="AK31">
        <v>2</v>
      </c>
      <c r="AL31">
        <v>6</v>
      </c>
      <c r="AM31">
        <v>10</v>
      </c>
      <c r="AN31">
        <v>1</v>
      </c>
      <c r="AO31">
        <v>17</v>
      </c>
      <c r="AP31">
        <v>1</v>
      </c>
      <c r="AQ31">
        <v>0</v>
      </c>
      <c r="AR31">
        <v>0</v>
      </c>
      <c r="AS31">
        <v>0.23529411764705879</v>
      </c>
      <c r="AT31">
        <v>0.29411764705882348</v>
      </c>
      <c r="AU31">
        <v>0.1176470588235294</v>
      </c>
      <c r="AV31">
        <v>5.8823529411764712E-2</v>
      </c>
      <c r="AW31">
        <v>5.8823529411764712E-2</v>
      </c>
      <c r="AX31">
        <v>0.1176470588235294</v>
      </c>
      <c r="AY31">
        <v>0.1176470588235294</v>
      </c>
      <c r="AZ31">
        <v>0</v>
      </c>
      <c r="BA31">
        <v>0</v>
      </c>
      <c r="BB31">
        <v>0</v>
      </c>
      <c r="BC31">
        <v>0</v>
      </c>
      <c r="BD31">
        <v>0</v>
      </c>
      <c r="BE31">
        <v>1</v>
      </c>
      <c r="BF31">
        <v>0</v>
      </c>
      <c r="BG31">
        <v>0</v>
      </c>
      <c r="BH31">
        <v>0.76470588235294112</v>
      </c>
      <c r="BI31">
        <v>0.23529411764705879</v>
      </c>
      <c r="BJ31">
        <v>0</v>
      </c>
      <c r="BK31">
        <v>0.1176470588235294</v>
      </c>
      <c r="BL31">
        <v>0</v>
      </c>
      <c r="BM31">
        <v>5.8823529411764712E-2</v>
      </c>
      <c r="BN31">
        <v>0.82352941176470584</v>
      </c>
      <c r="BO31">
        <v>0</v>
      </c>
      <c r="BP31">
        <v>0.6470588235294118</v>
      </c>
      <c r="BQ31">
        <v>5.8823529411764712E-2</v>
      </c>
      <c r="BR31">
        <v>0</v>
      </c>
      <c r="BS31">
        <v>0</v>
      </c>
      <c r="BT31">
        <v>0.1764705882352941</v>
      </c>
      <c r="BU31">
        <v>0.1176470588235294</v>
      </c>
      <c r="BV31">
        <v>0.35294117647058831</v>
      </c>
      <c r="BW31">
        <v>0.58823529411764708</v>
      </c>
      <c r="BX31">
        <v>5.8823529411764712E-2</v>
      </c>
      <c r="BY31" t="s">
        <v>3397</v>
      </c>
      <c r="BZ31" t="s">
        <v>3431</v>
      </c>
      <c r="CA31">
        <v>17</v>
      </c>
      <c r="CB31">
        <v>1</v>
      </c>
      <c r="CC31">
        <v>0</v>
      </c>
    </row>
    <row r="32" spans="1:81" x14ac:dyDescent="0.25">
      <c r="A32" t="s">
        <v>3432</v>
      </c>
      <c r="B32" t="s">
        <v>95</v>
      </c>
      <c r="C32" t="s">
        <v>388</v>
      </c>
      <c r="D32" t="s">
        <v>947</v>
      </c>
      <c r="E32">
        <v>2014</v>
      </c>
      <c r="F32" t="s">
        <v>74</v>
      </c>
      <c r="G32" t="s">
        <v>74</v>
      </c>
      <c r="H32" t="s">
        <v>74</v>
      </c>
      <c r="I32" t="s">
        <v>74</v>
      </c>
      <c r="J32" t="s">
        <v>74</v>
      </c>
      <c r="K32" t="s">
        <v>74</v>
      </c>
      <c r="L32" t="s">
        <v>74</v>
      </c>
      <c r="M32" t="s">
        <v>74</v>
      </c>
      <c r="N32" t="s">
        <v>74</v>
      </c>
      <c r="O32" t="s">
        <v>74</v>
      </c>
      <c r="P32" t="s">
        <v>74</v>
      </c>
      <c r="Q32" t="s">
        <v>74</v>
      </c>
      <c r="R32" t="s">
        <v>74</v>
      </c>
      <c r="S32" t="s">
        <v>74</v>
      </c>
      <c r="T32" t="s">
        <v>74</v>
      </c>
      <c r="U32" t="s">
        <v>74</v>
      </c>
      <c r="V32" t="s">
        <v>74</v>
      </c>
      <c r="W32" t="s">
        <v>74</v>
      </c>
      <c r="X32" t="s">
        <v>74</v>
      </c>
      <c r="Y32" t="s">
        <v>74</v>
      </c>
      <c r="Z32" t="s">
        <v>74</v>
      </c>
      <c r="AA32" t="s">
        <v>74</v>
      </c>
      <c r="AB32" t="s">
        <v>74</v>
      </c>
      <c r="AC32" t="s">
        <v>74</v>
      </c>
      <c r="AD32" t="s">
        <v>74</v>
      </c>
      <c r="AE32" t="s">
        <v>74</v>
      </c>
      <c r="AF32" t="s">
        <v>74</v>
      </c>
      <c r="AG32" t="s">
        <v>74</v>
      </c>
      <c r="AH32" t="s">
        <v>74</v>
      </c>
      <c r="AI32" t="s">
        <v>74</v>
      </c>
      <c r="AJ32" t="s">
        <v>74</v>
      </c>
      <c r="AK32" t="s">
        <v>74</v>
      </c>
      <c r="AL32" t="s">
        <v>74</v>
      </c>
      <c r="AM32" t="s">
        <v>74</v>
      </c>
      <c r="AN32" t="s">
        <v>74</v>
      </c>
      <c r="AO32" t="s">
        <v>74</v>
      </c>
      <c r="AP32" t="s">
        <v>74</v>
      </c>
      <c r="AQ32" t="s">
        <v>74</v>
      </c>
      <c r="AR32" t="s">
        <v>74</v>
      </c>
      <c r="AS32" t="s">
        <v>74</v>
      </c>
      <c r="AT32" t="s">
        <v>74</v>
      </c>
      <c r="AU32" t="s">
        <v>74</v>
      </c>
      <c r="AV32" t="s">
        <v>74</v>
      </c>
      <c r="AW32" t="s">
        <v>74</v>
      </c>
      <c r="AX32" t="s">
        <v>74</v>
      </c>
      <c r="AY32" t="s">
        <v>74</v>
      </c>
      <c r="AZ32" t="s">
        <v>74</v>
      </c>
      <c r="BA32" t="s">
        <v>74</v>
      </c>
      <c r="BB32" t="s">
        <v>74</v>
      </c>
      <c r="BC32" t="s">
        <v>74</v>
      </c>
      <c r="BD32" t="s">
        <v>74</v>
      </c>
      <c r="BE32" t="s">
        <v>74</v>
      </c>
      <c r="BF32" t="s">
        <v>74</v>
      </c>
      <c r="BG32" t="s">
        <v>74</v>
      </c>
      <c r="BH32" t="s">
        <v>74</v>
      </c>
      <c r="BI32" t="s">
        <v>74</v>
      </c>
      <c r="BJ32" t="s">
        <v>74</v>
      </c>
      <c r="BK32" t="s">
        <v>74</v>
      </c>
      <c r="BL32" t="s">
        <v>74</v>
      </c>
      <c r="BM32" t="s">
        <v>74</v>
      </c>
      <c r="BN32" t="s">
        <v>74</v>
      </c>
      <c r="BO32" t="s">
        <v>74</v>
      </c>
      <c r="BP32" t="s">
        <v>74</v>
      </c>
      <c r="BQ32" t="s">
        <v>74</v>
      </c>
      <c r="BR32" t="s">
        <v>74</v>
      </c>
      <c r="BS32" t="s">
        <v>74</v>
      </c>
      <c r="BT32" t="s">
        <v>74</v>
      </c>
      <c r="BU32" t="s">
        <v>74</v>
      </c>
      <c r="BV32" t="s">
        <v>74</v>
      </c>
      <c r="BW32" t="s">
        <v>74</v>
      </c>
      <c r="BX32" t="s">
        <v>74</v>
      </c>
      <c r="BY32" t="s">
        <v>74</v>
      </c>
      <c r="BZ32" t="s">
        <v>3431</v>
      </c>
      <c r="CA32" t="s">
        <v>74</v>
      </c>
      <c r="CB32" t="s">
        <v>74</v>
      </c>
      <c r="CC32">
        <v>1</v>
      </c>
    </row>
    <row r="33" spans="1:81" x14ac:dyDescent="0.25">
      <c r="A33" t="s">
        <v>3433</v>
      </c>
      <c r="B33" t="s">
        <v>95</v>
      </c>
      <c r="C33" t="s">
        <v>388</v>
      </c>
      <c r="D33" t="s">
        <v>949</v>
      </c>
      <c r="E33">
        <v>2014</v>
      </c>
      <c r="F33" t="s">
        <v>74</v>
      </c>
      <c r="G33" t="s">
        <v>74</v>
      </c>
      <c r="H33" t="s">
        <v>74</v>
      </c>
      <c r="I33" t="s">
        <v>74</v>
      </c>
      <c r="J33" t="s">
        <v>74</v>
      </c>
      <c r="K33" t="s">
        <v>74</v>
      </c>
      <c r="L33" t="s">
        <v>74</v>
      </c>
      <c r="M33" t="s">
        <v>74</v>
      </c>
      <c r="N33" t="s">
        <v>74</v>
      </c>
      <c r="O33" t="s">
        <v>74</v>
      </c>
      <c r="P33" t="s">
        <v>74</v>
      </c>
      <c r="Q33" t="s">
        <v>74</v>
      </c>
      <c r="R33" t="s">
        <v>74</v>
      </c>
      <c r="S33" t="s">
        <v>74</v>
      </c>
      <c r="T33" t="s">
        <v>74</v>
      </c>
      <c r="U33" t="s">
        <v>74</v>
      </c>
      <c r="V33" t="s">
        <v>74</v>
      </c>
      <c r="W33" t="s">
        <v>74</v>
      </c>
      <c r="X33" t="s">
        <v>74</v>
      </c>
      <c r="Y33" t="s">
        <v>74</v>
      </c>
      <c r="Z33" t="s">
        <v>74</v>
      </c>
      <c r="AA33" t="s">
        <v>74</v>
      </c>
      <c r="AB33" t="s">
        <v>74</v>
      </c>
      <c r="AC33" t="s">
        <v>74</v>
      </c>
      <c r="AD33" t="s">
        <v>74</v>
      </c>
      <c r="AE33" t="s">
        <v>74</v>
      </c>
      <c r="AF33" t="s">
        <v>74</v>
      </c>
      <c r="AG33" t="s">
        <v>74</v>
      </c>
      <c r="AH33" t="s">
        <v>74</v>
      </c>
      <c r="AI33" t="s">
        <v>74</v>
      </c>
      <c r="AJ33" t="s">
        <v>74</v>
      </c>
      <c r="AK33" t="s">
        <v>74</v>
      </c>
      <c r="AL33" t="s">
        <v>74</v>
      </c>
      <c r="AM33" t="s">
        <v>74</v>
      </c>
      <c r="AN33" t="s">
        <v>74</v>
      </c>
      <c r="AO33" t="s">
        <v>74</v>
      </c>
      <c r="AP33" t="s">
        <v>74</v>
      </c>
      <c r="AQ33" t="s">
        <v>74</v>
      </c>
      <c r="AR33" t="s">
        <v>74</v>
      </c>
      <c r="AS33" t="s">
        <v>74</v>
      </c>
      <c r="AT33" t="s">
        <v>74</v>
      </c>
      <c r="AU33" t="s">
        <v>74</v>
      </c>
      <c r="AV33" t="s">
        <v>74</v>
      </c>
      <c r="AW33" t="s">
        <v>74</v>
      </c>
      <c r="AX33" t="s">
        <v>74</v>
      </c>
      <c r="AY33" t="s">
        <v>74</v>
      </c>
      <c r="AZ33" t="s">
        <v>74</v>
      </c>
      <c r="BA33" t="s">
        <v>74</v>
      </c>
      <c r="BB33" t="s">
        <v>74</v>
      </c>
      <c r="BC33" t="s">
        <v>74</v>
      </c>
      <c r="BD33" t="s">
        <v>74</v>
      </c>
      <c r="BE33" t="s">
        <v>74</v>
      </c>
      <c r="BF33" t="s">
        <v>74</v>
      </c>
      <c r="BG33" t="s">
        <v>74</v>
      </c>
      <c r="BH33" t="s">
        <v>74</v>
      </c>
      <c r="BI33" t="s">
        <v>74</v>
      </c>
      <c r="BJ33" t="s">
        <v>74</v>
      </c>
      <c r="BK33" t="s">
        <v>74</v>
      </c>
      <c r="BL33" t="s">
        <v>74</v>
      </c>
      <c r="BM33" t="s">
        <v>74</v>
      </c>
      <c r="BN33" t="s">
        <v>74</v>
      </c>
      <c r="BO33" t="s">
        <v>74</v>
      </c>
      <c r="BP33" t="s">
        <v>74</v>
      </c>
      <c r="BQ33" t="s">
        <v>74</v>
      </c>
      <c r="BR33" t="s">
        <v>74</v>
      </c>
      <c r="BS33" t="s">
        <v>74</v>
      </c>
      <c r="BT33" t="s">
        <v>74</v>
      </c>
      <c r="BU33" t="s">
        <v>74</v>
      </c>
      <c r="BV33" t="s">
        <v>74</v>
      </c>
      <c r="BW33" t="s">
        <v>74</v>
      </c>
      <c r="BX33" t="s">
        <v>74</v>
      </c>
      <c r="BY33" t="s">
        <v>74</v>
      </c>
      <c r="BZ33" t="s">
        <v>3431</v>
      </c>
      <c r="CA33" t="s">
        <v>74</v>
      </c>
      <c r="CB33" t="s">
        <v>74</v>
      </c>
      <c r="CC33">
        <v>0</v>
      </c>
    </row>
    <row r="34" spans="1:81" x14ac:dyDescent="0.25">
      <c r="A34" t="s">
        <v>3434</v>
      </c>
      <c r="B34" t="s">
        <v>95</v>
      </c>
      <c r="C34" t="s">
        <v>388</v>
      </c>
      <c r="D34" t="s">
        <v>953</v>
      </c>
      <c r="E34">
        <v>2014</v>
      </c>
      <c r="F34" t="s">
        <v>74</v>
      </c>
      <c r="G34" t="s">
        <v>74</v>
      </c>
      <c r="H34" t="s">
        <v>74</v>
      </c>
      <c r="I34" t="s">
        <v>74</v>
      </c>
      <c r="J34" t="s">
        <v>74</v>
      </c>
      <c r="K34" t="s">
        <v>74</v>
      </c>
      <c r="L34" t="s">
        <v>74</v>
      </c>
      <c r="M34" t="s">
        <v>74</v>
      </c>
      <c r="N34" t="s">
        <v>74</v>
      </c>
      <c r="O34" t="s">
        <v>74</v>
      </c>
      <c r="P34" t="s">
        <v>74</v>
      </c>
      <c r="Q34" t="s">
        <v>74</v>
      </c>
      <c r="R34" t="s">
        <v>74</v>
      </c>
      <c r="S34" t="s">
        <v>74</v>
      </c>
      <c r="T34" t="s">
        <v>74</v>
      </c>
      <c r="U34" t="s">
        <v>74</v>
      </c>
      <c r="V34" t="s">
        <v>74</v>
      </c>
      <c r="W34" t="s">
        <v>74</v>
      </c>
      <c r="X34" t="s">
        <v>74</v>
      </c>
      <c r="Y34" t="s">
        <v>74</v>
      </c>
      <c r="Z34" t="s">
        <v>74</v>
      </c>
      <c r="AA34" t="s">
        <v>74</v>
      </c>
      <c r="AB34" t="s">
        <v>74</v>
      </c>
      <c r="AC34" t="s">
        <v>74</v>
      </c>
      <c r="AD34" t="s">
        <v>74</v>
      </c>
      <c r="AE34" t="s">
        <v>74</v>
      </c>
      <c r="AF34" t="s">
        <v>74</v>
      </c>
      <c r="AG34" t="s">
        <v>74</v>
      </c>
      <c r="AH34" t="s">
        <v>74</v>
      </c>
      <c r="AI34" t="s">
        <v>74</v>
      </c>
      <c r="AJ34" t="s">
        <v>74</v>
      </c>
      <c r="AK34" t="s">
        <v>74</v>
      </c>
      <c r="AL34" t="s">
        <v>74</v>
      </c>
      <c r="AM34" t="s">
        <v>74</v>
      </c>
      <c r="AN34" t="s">
        <v>74</v>
      </c>
      <c r="AO34" t="s">
        <v>74</v>
      </c>
      <c r="AP34" t="s">
        <v>74</v>
      </c>
      <c r="AQ34" t="s">
        <v>74</v>
      </c>
      <c r="AR34" t="s">
        <v>74</v>
      </c>
      <c r="AS34" t="s">
        <v>74</v>
      </c>
      <c r="AT34" t="s">
        <v>74</v>
      </c>
      <c r="AU34" t="s">
        <v>74</v>
      </c>
      <c r="AV34" t="s">
        <v>74</v>
      </c>
      <c r="AW34" t="s">
        <v>74</v>
      </c>
      <c r="AX34" t="s">
        <v>74</v>
      </c>
      <c r="AY34" t="s">
        <v>74</v>
      </c>
      <c r="AZ34" t="s">
        <v>74</v>
      </c>
      <c r="BA34" t="s">
        <v>74</v>
      </c>
      <c r="BB34" t="s">
        <v>74</v>
      </c>
      <c r="BC34" t="s">
        <v>74</v>
      </c>
      <c r="BD34" t="s">
        <v>74</v>
      </c>
      <c r="BE34" t="s">
        <v>74</v>
      </c>
      <c r="BF34" t="s">
        <v>74</v>
      </c>
      <c r="BG34" t="s">
        <v>74</v>
      </c>
      <c r="BH34" t="s">
        <v>74</v>
      </c>
      <c r="BI34" t="s">
        <v>74</v>
      </c>
      <c r="BJ34" t="s">
        <v>74</v>
      </c>
      <c r="BK34" t="s">
        <v>74</v>
      </c>
      <c r="BL34" t="s">
        <v>74</v>
      </c>
      <c r="BM34" t="s">
        <v>74</v>
      </c>
      <c r="BN34" t="s">
        <v>74</v>
      </c>
      <c r="BO34" t="s">
        <v>74</v>
      </c>
      <c r="BP34" t="s">
        <v>74</v>
      </c>
      <c r="BQ34" t="s">
        <v>74</v>
      </c>
      <c r="BR34" t="s">
        <v>74</v>
      </c>
      <c r="BS34" t="s">
        <v>74</v>
      </c>
      <c r="BT34" t="s">
        <v>74</v>
      </c>
      <c r="BU34" t="s">
        <v>74</v>
      </c>
      <c r="BV34" t="s">
        <v>74</v>
      </c>
      <c r="BW34" t="s">
        <v>74</v>
      </c>
      <c r="BX34" t="s">
        <v>74</v>
      </c>
      <c r="BY34" t="s">
        <v>74</v>
      </c>
      <c r="BZ34" t="s">
        <v>3431</v>
      </c>
      <c r="CA34" t="s">
        <v>74</v>
      </c>
      <c r="CB34" t="s">
        <v>74</v>
      </c>
      <c r="CC34">
        <v>1</v>
      </c>
    </row>
    <row r="35" spans="1:81" x14ac:dyDescent="0.25">
      <c r="A35" t="s">
        <v>3435</v>
      </c>
      <c r="B35" t="s">
        <v>95</v>
      </c>
      <c r="C35" t="s">
        <v>394</v>
      </c>
      <c r="D35" t="s">
        <v>44</v>
      </c>
      <c r="E35">
        <v>2014</v>
      </c>
      <c r="F35">
        <v>402</v>
      </c>
      <c r="G35">
        <v>41</v>
      </c>
      <c r="H35">
        <v>0</v>
      </c>
      <c r="I35">
        <v>58</v>
      </c>
      <c r="J35">
        <v>81</v>
      </c>
      <c r="K35">
        <v>73</v>
      </c>
      <c r="L35">
        <v>97</v>
      </c>
      <c r="M35">
        <v>61</v>
      </c>
      <c r="N35">
        <v>36</v>
      </c>
      <c r="O35">
        <v>22</v>
      </c>
      <c r="P35">
        <v>11</v>
      </c>
      <c r="Q35">
        <v>3</v>
      </c>
      <c r="R35">
        <v>0</v>
      </c>
      <c r="S35">
        <v>1</v>
      </c>
      <c r="T35">
        <v>0</v>
      </c>
      <c r="U35">
        <v>428</v>
      </c>
      <c r="V35">
        <v>13</v>
      </c>
      <c r="W35">
        <v>2</v>
      </c>
      <c r="X35">
        <v>306</v>
      </c>
      <c r="Y35">
        <v>84</v>
      </c>
      <c r="Z35">
        <v>53</v>
      </c>
      <c r="AA35">
        <v>60</v>
      </c>
      <c r="AB35">
        <v>5</v>
      </c>
      <c r="AC35">
        <v>36</v>
      </c>
      <c r="AD35">
        <v>342</v>
      </c>
      <c r="AE35">
        <v>22</v>
      </c>
      <c r="AF35">
        <v>358</v>
      </c>
      <c r="AG35">
        <v>21</v>
      </c>
      <c r="AH35">
        <v>9</v>
      </c>
      <c r="AI35">
        <v>8</v>
      </c>
      <c r="AJ35">
        <v>20</v>
      </c>
      <c r="AK35">
        <v>5</v>
      </c>
      <c r="AL35">
        <v>77</v>
      </c>
      <c r="AM35">
        <v>357</v>
      </c>
      <c r="AN35">
        <v>9</v>
      </c>
      <c r="AO35">
        <v>443</v>
      </c>
      <c r="AP35">
        <v>0.90744920993227995</v>
      </c>
      <c r="AQ35">
        <v>9.2550790067720087E-2</v>
      </c>
      <c r="AR35">
        <v>0</v>
      </c>
      <c r="AS35">
        <v>0.1309255079006772</v>
      </c>
      <c r="AT35">
        <v>0.18284424379232511</v>
      </c>
      <c r="AU35">
        <v>0.16478555304740411</v>
      </c>
      <c r="AV35">
        <v>0.21896162528216701</v>
      </c>
      <c r="AW35">
        <v>0.13769751693002261</v>
      </c>
      <c r="AX35">
        <v>8.1264108352144468E-2</v>
      </c>
      <c r="AY35">
        <v>4.9661399548532728E-2</v>
      </c>
      <c r="AZ35">
        <v>2.4830699774266361E-2</v>
      </c>
      <c r="BA35">
        <v>6.7720090293453723E-3</v>
      </c>
      <c r="BB35">
        <v>0</v>
      </c>
      <c r="BC35">
        <v>2.257336343115124E-3</v>
      </c>
      <c r="BD35">
        <v>0</v>
      </c>
      <c r="BE35">
        <v>0.96613995485327309</v>
      </c>
      <c r="BF35">
        <v>2.9345372460496611E-2</v>
      </c>
      <c r="BG35">
        <v>4.5146726862302479E-3</v>
      </c>
      <c r="BH35">
        <v>0.69074492099322804</v>
      </c>
      <c r="BI35">
        <v>0.18961625282167041</v>
      </c>
      <c r="BJ35">
        <v>0.1196388261851016</v>
      </c>
      <c r="BK35">
        <v>0.13544018058690749</v>
      </c>
      <c r="BL35">
        <v>1.1286681715575619E-2</v>
      </c>
      <c r="BM35">
        <v>8.1264108352144468E-2</v>
      </c>
      <c r="BN35">
        <v>0.77200902934537241</v>
      </c>
      <c r="BO35">
        <v>4.9661399548532728E-2</v>
      </c>
      <c r="BP35">
        <v>0.80812641083521441</v>
      </c>
      <c r="BQ35">
        <v>4.740406320541761E-2</v>
      </c>
      <c r="BR35">
        <v>2.031602708803612E-2</v>
      </c>
      <c r="BS35">
        <v>1.8058690744920992E-2</v>
      </c>
      <c r="BT35">
        <v>4.5146726862302478E-2</v>
      </c>
      <c r="BU35">
        <v>1.1286681715575619E-2</v>
      </c>
      <c r="BV35">
        <v>0.17381489841986461</v>
      </c>
      <c r="BW35">
        <v>0.80586907449209932</v>
      </c>
      <c r="BX35">
        <v>2.031602708803612E-2</v>
      </c>
      <c r="BY35" t="s">
        <v>3397</v>
      </c>
      <c r="BZ35" t="s">
        <v>3436</v>
      </c>
      <c r="CA35">
        <v>443</v>
      </c>
      <c r="CB35">
        <v>1</v>
      </c>
      <c r="CC35">
        <v>0</v>
      </c>
    </row>
    <row r="36" spans="1:81" x14ac:dyDescent="0.25">
      <c r="A36" t="s">
        <v>3437</v>
      </c>
      <c r="B36" t="s">
        <v>95</v>
      </c>
      <c r="C36" t="s">
        <v>394</v>
      </c>
      <c r="D36" t="s">
        <v>947</v>
      </c>
      <c r="E36">
        <v>2014</v>
      </c>
      <c r="F36">
        <v>66</v>
      </c>
      <c r="G36">
        <v>6</v>
      </c>
      <c r="H36">
        <v>0</v>
      </c>
      <c r="I36">
        <v>14</v>
      </c>
      <c r="J36">
        <v>11</v>
      </c>
      <c r="K36">
        <v>15</v>
      </c>
      <c r="L36">
        <v>14</v>
      </c>
      <c r="M36">
        <v>12</v>
      </c>
      <c r="N36">
        <v>2</v>
      </c>
      <c r="O36">
        <v>1</v>
      </c>
      <c r="P36">
        <v>1</v>
      </c>
      <c r="Q36">
        <v>2</v>
      </c>
      <c r="R36">
        <v>0</v>
      </c>
      <c r="S36">
        <v>0</v>
      </c>
      <c r="T36">
        <v>0</v>
      </c>
      <c r="U36">
        <v>68</v>
      </c>
      <c r="V36">
        <v>3</v>
      </c>
      <c r="W36">
        <v>1</v>
      </c>
      <c r="X36">
        <v>41</v>
      </c>
      <c r="Y36">
        <v>15</v>
      </c>
      <c r="Z36">
        <v>16</v>
      </c>
      <c r="AA36">
        <v>8</v>
      </c>
      <c r="AB36">
        <v>2</v>
      </c>
      <c r="AC36">
        <v>0</v>
      </c>
      <c r="AD36">
        <v>62</v>
      </c>
      <c r="AE36">
        <v>3</v>
      </c>
      <c r="AF36">
        <v>58</v>
      </c>
      <c r="AG36">
        <v>3</v>
      </c>
      <c r="AH36">
        <v>0</v>
      </c>
      <c r="AI36">
        <v>1</v>
      </c>
      <c r="AJ36">
        <v>5</v>
      </c>
      <c r="AK36">
        <v>2</v>
      </c>
      <c r="AL36">
        <v>14</v>
      </c>
      <c r="AM36">
        <v>55</v>
      </c>
      <c r="AN36">
        <v>3</v>
      </c>
      <c r="AO36">
        <v>72</v>
      </c>
      <c r="AP36">
        <v>0.91666666666666663</v>
      </c>
      <c r="AQ36">
        <v>8.3333333333333329E-2</v>
      </c>
      <c r="AR36">
        <v>0</v>
      </c>
      <c r="AS36">
        <v>0.19444444444444439</v>
      </c>
      <c r="AT36">
        <v>0.15277777777777779</v>
      </c>
      <c r="AU36">
        <v>0.20833333333333329</v>
      </c>
      <c r="AV36">
        <v>0.19444444444444439</v>
      </c>
      <c r="AW36">
        <v>0.16666666666666671</v>
      </c>
      <c r="AX36">
        <v>2.777777777777778E-2</v>
      </c>
      <c r="AY36">
        <v>1.388888888888889E-2</v>
      </c>
      <c r="AZ36">
        <v>1.388888888888889E-2</v>
      </c>
      <c r="BA36">
        <v>2.777777777777778E-2</v>
      </c>
      <c r="BB36">
        <v>0</v>
      </c>
      <c r="BC36">
        <v>0</v>
      </c>
      <c r="BD36">
        <v>0</v>
      </c>
      <c r="BE36">
        <v>0.94444444444444442</v>
      </c>
      <c r="BF36">
        <v>4.1666666666666657E-2</v>
      </c>
      <c r="BG36">
        <v>1.388888888888889E-2</v>
      </c>
      <c r="BH36">
        <v>0.56944444444444442</v>
      </c>
      <c r="BI36">
        <v>0.20833333333333329</v>
      </c>
      <c r="BJ36">
        <v>0.22222222222222221</v>
      </c>
      <c r="BK36">
        <v>0.1111111111111111</v>
      </c>
      <c r="BL36">
        <v>2.777777777777778E-2</v>
      </c>
      <c r="BM36">
        <v>0</v>
      </c>
      <c r="BN36">
        <v>0.86111111111111116</v>
      </c>
      <c r="BO36">
        <v>4.1666666666666657E-2</v>
      </c>
      <c r="BP36">
        <v>0.80555555555555558</v>
      </c>
      <c r="BQ36">
        <v>4.1666666666666657E-2</v>
      </c>
      <c r="BR36">
        <v>0</v>
      </c>
      <c r="BS36">
        <v>1.388888888888889E-2</v>
      </c>
      <c r="BT36">
        <v>6.9444444444444448E-2</v>
      </c>
      <c r="BU36">
        <v>2.777777777777778E-2</v>
      </c>
      <c r="BV36">
        <v>0.19444444444444439</v>
      </c>
      <c r="BW36">
        <v>0.76388888888888884</v>
      </c>
      <c r="BX36">
        <v>4.1666666666666657E-2</v>
      </c>
      <c r="BY36" t="s">
        <v>3397</v>
      </c>
      <c r="BZ36" t="s">
        <v>3436</v>
      </c>
      <c r="CA36">
        <v>443</v>
      </c>
      <c r="CB36">
        <v>0.16252821670428891</v>
      </c>
      <c r="CC36">
        <v>0</v>
      </c>
    </row>
    <row r="37" spans="1:81" x14ac:dyDescent="0.25">
      <c r="A37" t="s">
        <v>3438</v>
      </c>
      <c r="B37" t="s">
        <v>95</v>
      </c>
      <c r="C37" t="s">
        <v>394</v>
      </c>
      <c r="D37" t="s">
        <v>949</v>
      </c>
      <c r="E37">
        <v>2014</v>
      </c>
      <c r="F37">
        <v>248</v>
      </c>
      <c r="G37">
        <v>26</v>
      </c>
      <c r="H37">
        <v>0</v>
      </c>
      <c r="I37">
        <v>31</v>
      </c>
      <c r="J37">
        <v>58</v>
      </c>
      <c r="K37">
        <v>42</v>
      </c>
      <c r="L37">
        <v>61</v>
      </c>
      <c r="M37">
        <v>37</v>
      </c>
      <c r="N37">
        <v>25</v>
      </c>
      <c r="O37">
        <v>13</v>
      </c>
      <c r="P37">
        <v>6</v>
      </c>
      <c r="Q37">
        <v>0</v>
      </c>
      <c r="R37">
        <v>0</v>
      </c>
      <c r="S37">
        <v>1</v>
      </c>
      <c r="T37">
        <v>0</v>
      </c>
      <c r="U37">
        <v>267</v>
      </c>
      <c r="V37">
        <v>6</v>
      </c>
      <c r="W37">
        <v>1</v>
      </c>
      <c r="X37">
        <v>199</v>
      </c>
      <c r="Y37">
        <v>52</v>
      </c>
      <c r="Z37">
        <v>23</v>
      </c>
      <c r="AA37">
        <v>28</v>
      </c>
      <c r="AB37">
        <v>1</v>
      </c>
      <c r="AC37">
        <v>8</v>
      </c>
      <c r="AD37">
        <v>237</v>
      </c>
      <c r="AE37">
        <v>7</v>
      </c>
      <c r="AF37">
        <v>247</v>
      </c>
      <c r="AG37">
        <v>8</v>
      </c>
      <c r="AH37">
        <v>0</v>
      </c>
      <c r="AI37">
        <v>2</v>
      </c>
      <c r="AJ37">
        <v>9</v>
      </c>
      <c r="AK37">
        <v>1</v>
      </c>
      <c r="AL37">
        <v>50</v>
      </c>
      <c r="AM37">
        <v>220</v>
      </c>
      <c r="AN37">
        <v>4</v>
      </c>
      <c r="AO37">
        <v>274</v>
      </c>
      <c r="AP37">
        <v>0.9051094890510949</v>
      </c>
      <c r="AQ37">
        <v>9.4890510948905105E-2</v>
      </c>
      <c r="AR37">
        <v>0</v>
      </c>
      <c r="AS37">
        <v>0.1131386861313869</v>
      </c>
      <c r="AT37">
        <v>0.21167883211678831</v>
      </c>
      <c r="AU37">
        <v>0.15328467153284669</v>
      </c>
      <c r="AV37">
        <v>0.22262773722627741</v>
      </c>
      <c r="AW37">
        <v>0.13503649635036499</v>
      </c>
      <c r="AX37">
        <v>9.1240875912408759E-2</v>
      </c>
      <c r="AY37">
        <v>4.7445255474452552E-2</v>
      </c>
      <c r="AZ37">
        <v>2.18978102189781E-2</v>
      </c>
      <c r="BA37">
        <v>0</v>
      </c>
      <c r="BB37">
        <v>0</v>
      </c>
      <c r="BC37">
        <v>3.6496350364963498E-3</v>
      </c>
      <c r="BD37">
        <v>0</v>
      </c>
      <c r="BE37">
        <v>0.97445255474452552</v>
      </c>
      <c r="BF37">
        <v>2.18978102189781E-2</v>
      </c>
      <c r="BG37">
        <v>3.6496350364963498E-3</v>
      </c>
      <c r="BH37">
        <v>0.72627737226277367</v>
      </c>
      <c r="BI37">
        <v>0.18978102189781021</v>
      </c>
      <c r="BJ37">
        <v>8.3941605839416053E-2</v>
      </c>
      <c r="BK37">
        <v>0.1021897810218978</v>
      </c>
      <c r="BL37">
        <v>3.6496350364963498E-3</v>
      </c>
      <c r="BM37">
        <v>2.9197080291970798E-2</v>
      </c>
      <c r="BN37">
        <v>0.86496350364963503</v>
      </c>
      <c r="BO37">
        <v>2.5547445255474449E-2</v>
      </c>
      <c r="BP37">
        <v>0.90145985401459849</v>
      </c>
      <c r="BQ37">
        <v>2.9197080291970798E-2</v>
      </c>
      <c r="BR37">
        <v>0</v>
      </c>
      <c r="BS37">
        <v>7.2992700729926996E-3</v>
      </c>
      <c r="BT37">
        <v>3.2846715328467148E-2</v>
      </c>
      <c r="BU37">
        <v>3.6496350364963498E-3</v>
      </c>
      <c r="BV37">
        <v>0.18248175182481749</v>
      </c>
      <c r="BW37">
        <v>0.8029197080291971</v>
      </c>
      <c r="BX37">
        <v>1.4598540145985399E-2</v>
      </c>
      <c r="BY37" t="s">
        <v>3397</v>
      </c>
      <c r="BZ37" t="s">
        <v>3436</v>
      </c>
      <c r="CA37">
        <v>443</v>
      </c>
      <c r="CB37">
        <v>0.61851015801354403</v>
      </c>
      <c r="CC37">
        <v>0</v>
      </c>
    </row>
    <row r="38" spans="1:81" x14ac:dyDescent="0.25">
      <c r="A38" t="s">
        <v>3439</v>
      </c>
      <c r="B38" t="s">
        <v>95</v>
      </c>
      <c r="C38" t="s">
        <v>394</v>
      </c>
      <c r="D38" t="s">
        <v>951</v>
      </c>
      <c r="E38">
        <v>2014</v>
      </c>
      <c r="F38">
        <v>24</v>
      </c>
      <c r="G38">
        <v>3</v>
      </c>
      <c r="H38">
        <v>0</v>
      </c>
      <c r="I38">
        <v>5</v>
      </c>
      <c r="J38">
        <v>6</v>
      </c>
      <c r="K38">
        <v>5</v>
      </c>
      <c r="L38">
        <v>4</v>
      </c>
      <c r="M38">
        <v>1</v>
      </c>
      <c r="N38">
        <v>2</v>
      </c>
      <c r="O38">
        <v>2</v>
      </c>
      <c r="P38">
        <v>2</v>
      </c>
      <c r="Q38">
        <v>0</v>
      </c>
      <c r="R38">
        <v>0</v>
      </c>
      <c r="S38">
        <v>0</v>
      </c>
      <c r="T38">
        <v>0</v>
      </c>
      <c r="U38">
        <v>26</v>
      </c>
      <c r="V38">
        <v>1</v>
      </c>
      <c r="W38">
        <v>0</v>
      </c>
      <c r="X38">
        <v>15</v>
      </c>
      <c r="Y38">
        <v>7</v>
      </c>
      <c r="Z38">
        <v>5</v>
      </c>
      <c r="AA38">
        <v>3</v>
      </c>
      <c r="AB38">
        <v>2</v>
      </c>
      <c r="AC38">
        <v>1</v>
      </c>
      <c r="AD38">
        <v>21</v>
      </c>
      <c r="AE38">
        <v>0</v>
      </c>
      <c r="AF38">
        <v>23</v>
      </c>
      <c r="AG38">
        <v>1</v>
      </c>
      <c r="AH38">
        <v>0</v>
      </c>
      <c r="AI38">
        <v>0</v>
      </c>
      <c r="AJ38">
        <v>1</v>
      </c>
      <c r="AK38">
        <v>2</v>
      </c>
      <c r="AL38">
        <v>10</v>
      </c>
      <c r="AM38">
        <v>16</v>
      </c>
      <c r="AN38">
        <v>1</v>
      </c>
      <c r="AO38">
        <v>27</v>
      </c>
      <c r="AP38">
        <v>0.88888888888888884</v>
      </c>
      <c r="AQ38">
        <v>0.1111111111111111</v>
      </c>
      <c r="AR38">
        <v>0</v>
      </c>
      <c r="AS38">
        <v>0.1851851851851852</v>
      </c>
      <c r="AT38">
        <v>0.22222222222222221</v>
      </c>
      <c r="AU38">
        <v>0.1851851851851852</v>
      </c>
      <c r="AV38">
        <v>0.14814814814814811</v>
      </c>
      <c r="AW38">
        <v>3.7037037037037028E-2</v>
      </c>
      <c r="AX38">
        <v>7.407407407407407E-2</v>
      </c>
      <c r="AY38">
        <v>7.407407407407407E-2</v>
      </c>
      <c r="AZ38">
        <v>7.407407407407407E-2</v>
      </c>
      <c r="BA38">
        <v>0</v>
      </c>
      <c r="BB38">
        <v>0</v>
      </c>
      <c r="BC38">
        <v>0</v>
      </c>
      <c r="BD38">
        <v>0</v>
      </c>
      <c r="BE38">
        <v>0.96296296296296291</v>
      </c>
      <c r="BF38">
        <v>3.7037037037037028E-2</v>
      </c>
      <c r="BG38">
        <v>0</v>
      </c>
      <c r="BH38">
        <v>0.55555555555555558</v>
      </c>
      <c r="BI38">
        <v>0.25925925925925919</v>
      </c>
      <c r="BJ38">
        <v>0.1851851851851852</v>
      </c>
      <c r="BK38">
        <v>0.1111111111111111</v>
      </c>
      <c r="BL38">
        <v>7.407407407407407E-2</v>
      </c>
      <c r="BM38">
        <v>3.7037037037037028E-2</v>
      </c>
      <c r="BN38">
        <v>0.77777777777777779</v>
      </c>
      <c r="BO38">
        <v>0</v>
      </c>
      <c r="BP38">
        <v>0.85185185185185186</v>
      </c>
      <c r="BQ38">
        <v>3.7037037037037028E-2</v>
      </c>
      <c r="BR38">
        <v>0</v>
      </c>
      <c r="BS38">
        <v>0</v>
      </c>
      <c r="BT38">
        <v>3.7037037037037028E-2</v>
      </c>
      <c r="BU38">
        <v>7.407407407407407E-2</v>
      </c>
      <c r="BV38">
        <v>0.37037037037037029</v>
      </c>
      <c r="BW38">
        <v>0.59259259259259256</v>
      </c>
      <c r="BX38">
        <v>3.7037037037037028E-2</v>
      </c>
      <c r="BY38" t="s">
        <v>3397</v>
      </c>
      <c r="BZ38" t="s">
        <v>3436</v>
      </c>
      <c r="CA38">
        <v>443</v>
      </c>
      <c r="CB38">
        <v>6.0948081264108347E-2</v>
      </c>
      <c r="CC38">
        <v>0</v>
      </c>
    </row>
    <row r="39" spans="1:81" x14ac:dyDescent="0.25">
      <c r="A39" t="s">
        <v>3440</v>
      </c>
      <c r="B39" t="s">
        <v>95</v>
      </c>
      <c r="C39" t="s">
        <v>394</v>
      </c>
      <c r="D39" t="s">
        <v>953</v>
      </c>
      <c r="E39">
        <v>2014</v>
      </c>
      <c r="F39">
        <v>64</v>
      </c>
      <c r="G39">
        <v>6</v>
      </c>
      <c r="H39">
        <v>0</v>
      </c>
      <c r="I39">
        <v>8</v>
      </c>
      <c r="J39">
        <v>6</v>
      </c>
      <c r="K39">
        <v>11</v>
      </c>
      <c r="L39">
        <v>18</v>
      </c>
      <c r="M39">
        <v>11</v>
      </c>
      <c r="N39">
        <v>7</v>
      </c>
      <c r="O39">
        <v>6</v>
      </c>
      <c r="P39">
        <v>2</v>
      </c>
      <c r="Q39">
        <v>1</v>
      </c>
      <c r="R39">
        <v>0</v>
      </c>
      <c r="S39">
        <v>0</v>
      </c>
      <c r="T39">
        <v>0</v>
      </c>
      <c r="U39">
        <v>67</v>
      </c>
      <c r="V39">
        <v>3</v>
      </c>
      <c r="W39">
        <v>0</v>
      </c>
      <c r="X39">
        <v>51</v>
      </c>
      <c r="Y39">
        <v>10</v>
      </c>
      <c r="Z39">
        <v>9</v>
      </c>
      <c r="AA39">
        <v>21</v>
      </c>
      <c r="AB39">
        <v>0</v>
      </c>
      <c r="AC39">
        <v>27</v>
      </c>
      <c r="AD39">
        <v>22</v>
      </c>
      <c r="AE39">
        <v>12</v>
      </c>
      <c r="AF39">
        <v>30</v>
      </c>
      <c r="AG39">
        <v>9</v>
      </c>
      <c r="AH39">
        <v>9</v>
      </c>
      <c r="AI39">
        <v>5</v>
      </c>
      <c r="AJ39">
        <v>5</v>
      </c>
      <c r="AK39">
        <v>0</v>
      </c>
      <c r="AL39">
        <v>3</v>
      </c>
      <c r="AM39">
        <v>66</v>
      </c>
      <c r="AN39">
        <v>1</v>
      </c>
      <c r="AO39">
        <v>70</v>
      </c>
      <c r="AP39">
        <v>0.91428571428571426</v>
      </c>
      <c r="AQ39">
        <v>8.5714285714285715E-2</v>
      </c>
      <c r="AR39">
        <v>0</v>
      </c>
      <c r="AS39">
        <v>0.1142857142857143</v>
      </c>
      <c r="AT39">
        <v>8.5714285714285715E-2</v>
      </c>
      <c r="AU39">
        <v>0.15714285714285711</v>
      </c>
      <c r="AV39">
        <v>0.25714285714285712</v>
      </c>
      <c r="AW39">
        <v>0.15714285714285711</v>
      </c>
      <c r="AX39">
        <v>0.1</v>
      </c>
      <c r="AY39">
        <v>8.5714285714285715E-2</v>
      </c>
      <c r="AZ39">
        <v>2.8571428571428571E-2</v>
      </c>
      <c r="BA39">
        <v>1.428571428571429E-2</v>
      </c>
      <c r="BB39">
        <v>0</v>
      </c>
      <c r="BC39">
        <v>0</v>
      </c>
      <c r="BD39">
        <v>0</v>
      </c>
      <c r="BE39">
        <v>0.95714285714285718</v>
      </c>
      <c r="BF39">
        <v>4.2857142857142858E-2</v>
      </c>
      <c r="BG39">
        <v>0</v>
      </c>
      <c r="BH39">
        <v>0.72857142857142854</v>
      </c>
      <c r="BI39">
        <v>0.14285714285714279</v>
      </c>
      <c r="BJ39">
        <v>0.12857142857142859</v>
      </c>
      <c r="BK39">
        <v>0.3</v>
      </c>
      <c r="BL39">
        <v>0</v>
      </c>
      <c r="BM39">
        <v>0.38571428571428568</v>
      </c>
      <c r="BN39">
        <v>0.31428571428571428</v>
      </c>
      <c r="BO39">
        <v>0.1714285714285714</v>
      </c>
      <c r="BP39">
        <v>0.42857142857142849</v>
      </c>
      <c r="BQ39">
        <v>0.12857142857142859</v>
      </c>
      <c r="BR39">
        <v>0.12857142857142859</v>
      </c>
      <c r="BS39">
        <v>7.1428571428571425E-2</v>
      </c>
      <c r="BT39">
        <v>7.1428571428571425E-2</v>
      </c>
      <c r="BU39">
        <v>0</v>
      </c>
      <c r="BV39">
        <v>4.2857142857142858E-2</v>
      </c>
      <c r="BW39">
        <v>0.94285714285714284</v>
      </c>
      <c r="BX39">
        <v>1.428571428571429E-2</v>
      </c>
      <c r="BY39" t="s">
        <v>3397</v>
      </c>
      <c r="BZ39" t="s">
        <v>3436</v>
      </c>
      <c r="CA39">
        <v>443</v>
      </c>
      <c r="CB39">
        <v>0.1580135440180587</v>
      </c>
      <c r="CC39">
        <v>0</v>
      </c>
    </row>
    <row r="40" spans="1:81" x14ac:dyDescent="0.25">
      <c r="A40" t="s">
        <v>3441</v>
      </c>
      <c r="B40" t="s">
        <v>95</v>
      </c>
      <c r="C40" t="s">
        <v>400</v>
      </c>
      <c r="D40" t="s">
        <v>44</v>
      </c>
      <c r="E40">
        <v>2014</v>
      </c>
      <c r="F40" t="s">
        <v>74</v>
      </c>
      <c r="G40" t="s">
        <v>74</v>
      </c>
      <c r="H40" t="s">
        <v>74</v>
      </c>
      <c r="I40" t="s">
        <v>74</v>
      </c>
      <c r="J40" t="s">
        <v>74</v>
      </c>
      <c r="K40" t="s">
        <v>74</v>
      </c>
      <c r="L40" t="s">
        <v>74</v>
      </c>
      <c r="M40" t="s">
        <v>74</v>
      </c>
      <c r="N40" t="s">
        <v>74</v>
      </c>
      <c r="O40" t="s">
        <v>74</v>
      </c>
      <c r="P40" t="s">
        <v>74</v>
      </c>
      <c r="Q40" t="s">
        <v>74</v>
      </c>
      <c r="R40" t="s">
        <v>74</v>
      </c>
      <c r="S40" t="s">
        <v>74</v>
      </c>
      <c r="T40" t="s">
        <v>74</v>
      </c>
      <c r="U40" t="s">
        <v>74</v>
      </c>
      <c r="V40" t="s">
        <v>74</v>
      </c>
      <c r="W40" t="s">
        <v>74</v>
      </c>
      <c r="X40" t="s">
        <v>74</v>
      </c>
      <c r="Y40" t="s">
        <v>74</v>
      </c>
      <c r="Z40" t="s">
        <v>74</v>
      </c>
      <c r="AA40" t="s">
        <v>74</v>
      </c>
      <c r="AB40" t="s">
        <v>74</v>
      </c>
      <c r="AC40" t="s">
        <v>74</v>
      </c>
      <c r="AD40" t="s">
        <v>74</v>
      </c>
      <c r="AE40" t="s">
        <v>74</v>
      </c>
      <c r="AF40" t="s">
        <v>74</v>
      </c>
      <c r="AG40" t="s">
        <v>74</v>
      </c>
      <c r="AH40" t="s">
        <v>74</v>
      </c>
      <c r="AI40" t="s">
        <v>74</v>
      </c>
      <c r="AJ40" t="s">
        <v>74</v>
      </c>
      <c r="AK40" t="s">
        <v>74</v>
      </c>
      <c r="AL40" t="s">
        <v>74</v>
      </c>
      <c r="AM40" t="s">
        <v>74</v>
      </c>
      <c r="AN40" t="s">
        <v>74</v>
      </c>
      <c r="AO40" t="s">
        <v>74</v>
      </c>
      <c r="AP40" t="s">
        <v>74</v>
      </c>
      <c r="AQ40" t="s">
        <v>74</v>
      </c>
      <c r="AR40" t="s">
        <v>74</v>
      </c>
      <c r="AS40" t="s">
        <v>74</v>
      </c>
      <c r="AT40" t="s">
        <v>74</v>
      </c>
      <c r="AU40" t="s">
        <v>74</v>
      </c>
      <c r="AV40" t="s">
        <v>74</v>
      </c>
      <c r="AW40" t="s">
        <v>74</v>
      </c>
      <c r="AX40" t="s">
        <v>74</v>
      </c>
      <c r="AY40" t="s">
        <v>74</v>
      </c>
      <c r="AZ40" t="s">
        <v>74</v>
      </c>
      <c r="BA40" t="s">
        <v>74</v>
      </c>
      <c r="BB40" t="s">
        <v>74</v>
      </c>
      <c r="BC40" t="s">
        <v>74</v>
      </c>
      <c r="BD40" t="s">
        <v>74</v>
      </c>
      <c r="BE40" t="s">
        <v>74</v>
      </c>
      <c r="BF40" t="s">
        <v>74</v>
      </c>
      <c r="BG40" t="s">
        <v>74</v>
      </c>
      <c r="BH40" t="s">
        <v>74</v>
      </c>
      <c r="BI40" t="s">
        <v>74</v>
      </c>
      <c r="BJ40" t="s">
        <v>74</v>
      </c>
      <c r="BK40" t="s">
        <v>74</v>
      </c>
      <c r="BL40" t="s">
        <v>74</v>
      </c>
      <c r="BM40" t="s">
        <v>74</v>
      </c>
      <c r="BN40" t="s">
        <v>74</v>
      </c>
      <c r="BO40" t="s">
        <v>74</v>
      </c>
      <c r="BP40" t="s">
        <v>74</v>
      </c>
      <c r="BQ40" t="s">
        <v>74</v>
      </c>
      <c r="BR40" t="s">
        <v>74</v>
      </c>
      <c r="BS40" t="s">
        <v>74</v>
      </c>
      <c r="BT40" t="s">
        <v>74</v>
      </c>
      <c r="BU40" t="s">
        <v>74</v>
      </c>
      <c r="BV40" t="s">
        <v>74</v>
      </c>
      <c r="BW40" t="s">
        <v>74</v>
      </c>
      <c r="BX40" t="s">
        <v>74</v>
      </c>
      <c r="BY40" t="s">
        <v>74</v>
      </c>
      <c r="BZ40" t="s">
        <v>3442</v>
      </c>
      <c r="CA40" t="s">
        <v>74</v>
      </c>
      <c r="CB40" t="s">
        <v>74</v>
      </c>
      <c r="CC40">
        <v>1</v>
      </c>
    </row>
    <row r="41" spans="1:81" x14ac:dyDescent="0.25">
      <c r="A41" t="s">
        <v>3443</v>
      </c>
      <c r="B41" t="s">
        <v>95</v>
      </c>
      <c r="C41" t="s">
        <v>400</v>
      </c>
      <c r="D41" t="s">
        <v>947</v>
      </c>
      <c r="E41">
        <v>2014</v>
      </c>
      <c r="F41" t="s">
        <v>74</v>
      </c>
      <c r="G41" t="s">
        <v>74</v>
      </c>
      <c r="H41" t="s">
        <v>74</v>
      </c>
      <c r="I41" t="s">
        <v>74</v>
      </c>
      <c r="J41" t="s">
        <v>74</v>
      </c>
      <c r="K41" t="s">
        <v>74</v>
      </c>
      <c r="L41" t="s">
        <v>74</v>
      </c>
      <c r="M41" t="s">
        <v>74</v>
      </c>
      <c r="N41" t="s">
        <v>74</v>
      </c>
      <c r="O41" t="s">
        <v>74</v>
      </c>
      <c r="P41" t="s">
        <v>74</v>
      </c>
      <c r="Q41" t="s">
        <v>74</v>
      </c>
      <c r="R41" t="s">
        <v>74</v>
      </c>
      <c r="S41" t="s">
        <v>74</v>
      </c>
      <c r="T41" t="s">
        <v>74</v>
      </c>
      <c r="U41" t="s">
        <v>74</v>
      </c>
      <c r="V41" t="s">
        <v>74</v>
      </c>
      <c r="W41" t="s">
        <v>74</v>
      </c>
      <c r="X41" t="s">
        <v>74</v>
      </c>
      <c r="Y41" t="s">
        <v>74</v>
      </c>
      <c r="Z41" t="s">
        <v>74</v>
      </c>
      <c r="AA41" t="s">
        <v>74</v>
      </c>
      <c r="AB41" t="s">
        <v>74</v>
      </c>
      <c r="AC41" t="s">
        <v>74</v>
      </c>
      <c r="AD41" t="s">
        <v>74</v>
      </c>
      <c r="AE41" t="s">
        <v>74</v>
      </c>
      <c r="AF41" t="s">
        <v>74</v>
      </c>
      <c r="AG41" t="s">
        <v>74</v>
      </c>
      <c r="AH41" t="s">
        <v>74</v>
      </c>
      <c r="AI41" t="s">
        <v>74</v>
      </c>
      <c r="AJ41" t="s">
        <v>74</v>
      </c>
      <c r="AK41" t="s">
        <v>74</v>
      </c>
      <c r="AL41" t="s">
        <v>74</v>
      </c>
      <c r="AM41" t="s">
        <v>74</v>
      </c>
      <c r="AN41" t="s">
        <v>74</v>
      </c>
      <c r="AO41" t="s">
        <v>74</v>
      </c>
      <c r="AP41" t="s">
        <v>74</v>
      </c>
      <c r="AQ41" t="s">
        <v>74</v>
      </c>
      <c r="AR41" t="s">
        <v>74</v>
      </c>
      <c r="AS41" t="s">
        <v>74</v>
      </c>
      <c r="AT41" t="s">
        <v>74</v>
      </c>
      <c r="AU41" t="s">
        <v>74</v>
      </c>
      <c r="AV41" t="s">
        <v>74</v>
      </c>
      <c r="AW41" t="s">
        <v>74</v>
      </c>
      <c r="AX41" t="s">
        <v>74</v>
      </c>
      <c r="AY41" t="s">
        <v>74</v>
      </c>
      <c r="AZ41" t="s">
        <v>74</v>
      </c>
      <c r="BA41" t="s">
        <v>74</v>
      </c>
      <c r="BB41" t="s">
        <v>74</v>
      </c>
      <c r="BC41" t="s">
        <v>74</v>
      </c>
      <c r="BD41" t="s">
        <v>74</v>
      </c>
      <c r="BE41" t="s">
        <v>74</v>
      </c>
      <c r="BF41" t="s">
        <v>74</v>
      </c>
      <c r="BG41" t="s">
        <v>74</v>
      </c>
      <c r="BH41" t="s">
        <v>74</v>
      </c>
      <c r="BI41" t="s">
        <v>74</v>
      </c>
      <c r="BJ41" t="s">
        <v>74</v>
      </c>
      <c r="BK41" t="s">
        <v>74</v>
      </c>
      <c r="BL41" t="s">
        <v>74</v>
      </c>
      <c r="BM41" t="s">
        <v>74</v>
      </c>
      <c r="BN41" t="s">
        <v>74</v>
      </c>
      <c r="BO41" t="s">
        <v>74</v>
      </c>
      <c r="BP41" t="s">
        <v>74</v>
      </c>
      <c r="BQ41" t="s">
        <v>74</v>
      </c>
      <c r="BR41" t="s">
        <v>74</v>
      </c>
      <c r="BS41" t="s">
        <v>74</v>
      </c>
      <c r="BT41" t="s">
        <v>74</v>
      </c>
      <c r="BU41" t="s">
        <v>74</v>
      </c>
      <c r="BV41" t="s">
        <v>74</v>
      </c>
      <c r="BW41" t="s">
        <v>74</v>
      </c>
      <c r="BX41" t="s">
        <v>74</v>
      </c>
      <c r="BY41" t="s">
        <v>74</v>
      </c>
      <c r="BZ41" t="s">
        <v>3442</v>
      </c>
      <c r="CA41" t="s">
        <v>74</v>
      </c>
      <c r="CB41" t="s">
        <v>74</v>
      </c>
      <c r="CC41">
        <v>1</v>
      </c>
    </row>
    <row r="42" spans="1:81" x14ac:dyDescent="0.25">
      <c r="A42" t="s">
        <v>3444</v>
      </c>
      <c r="B42" t="s">
        <v>95</v>
      </c>
      <c r="C42" t="s">
        <v>400</v>
      </c>
      <c r="D42" t="s">
        <v>949</v>
      </c>
      <c r="E42">
        <v>2014</v>
      </c>
      <c r="F42" t="s">
        <v>74</v>
      </c>
      <c r="G42" t="s">
        <v>74</v>
      </c>
      <c r="H42" t="s">
        <v>74</v>
      </c>
      <c r="I42" t="s">
        <v>74</v>
      </c>
      <c r="J42" t="s">
        <v>74</v>
      </c>
      <c r="K42" t="s">
        <v>74</v>
      </c>
      <c r="L42" t="s">
        <v>74</v>
      </c>
      <c r="M42" t="s">
        <v>74</v>
      </c>
      <c r="N42" t="s">
        <v>74</v>
      </c>
      <c r="O42" t="s">
        <v>74</v>
      </c>
      <c r="P42" t="s">
        <v>74</v>
      </c>
      <c r="Q42" t="s">
        <v>74</v>
      </c>
      <c r="R42" t="s">
        <v>74</v>
      </c>
      <c r="S42" t="s">
        <v>74</v>
      </c>
      <c r="T42" t="s">
        <v>74</v>
      </c>
      <c r="U42" t="s">
        <v>74</v>
      </c>
      <c r="V42" t="s">
        <v>74</v>
      </c>
      <c r="W42" t="s">
        <v>74</v>
      </c>
      <c r="X42" t="s">
        <v>74</v>
      </c>
      <c r="Y42" t="s">
        <v>74</v>
      </c>
      <c r="Z42" t="s">
        <v>74</v>
      </c>
      <c r="AA42" t="s">
        <v>74</v>
      </c>
      <c r="AB42" t="s">
        <v>74</v>
      </c>
      <c r="AC42" t="s">
        <v>74</v>
      </c>
      <c r="AD42" t="s">
        <v>74</v>
      </c>
      <c r="AE42" t="s">
        <v>74</v>
      </c>
      <c r="AF42" t="s">
        <v>74</v>
      </c>
      <c r="AG42" t="s">
        <v>74</v>
      </c>
      <c r="AH42" t="s">
        <v>74</v>
      </c>
      <c r="AI42" t="s">
        <v>74</v>
      </c>
      <c r="AJ42" t="s">
        <v>74</v>
      </c>
      <c r="AK42" t="s">
        <v>74</v>
      </c>
      <c r="AL42" t="s">
        <v>74</v>
      </c>
      <c r="AM42" t="s">
        <v>74</v>
      </c>
      <c r="AN42" t="s">
        <v>74</v>
      </c>
      <c r="AO42" t="s">
        <v>74</v>
      </c>
      <c r="AP42" t="s">
        <v>74</v>
      </c>
      <c r="AQ42" t="s">
        <v>74</v>
      </c>
      <c r="AR42" t="s">
        <v>74</v>
      </c>
      <c r="AS42" t="s">
        <v>74</v>
      </c>
      <c r="AT42" t="s">
        <v>74</v>
      </c>
      <c r="AU42" t="s">
        <v>74</v>
      </c>
      <c r="AV42" t="s">
        <v>74</v>
      </c>
      <c r="AW42" t="s">
        <v>74</v>
      </c>
      <c r="AX42" t="s">
        <v>74</v>
      </c>
      <c r="AY42" t="s">
        <v>74</v>
      </c>
      <c r="AZ42" t="s">
        <v>74</v>
      </c>
      <c r="BA42" t="s">
        <v>74</v>
      </c>
      <c r="BB42" t="s">
        <v>74</v>
      </c>
      <c r="BC42" t="s">
        <v>74</v>
      </c>
      <c r="BD42" t="s">
        <v>74</v>
      </c>
      <c r="BE42" t="s">
        <v>74</v>
      </c>
      <c r="BF42" t="s">
        <v>74</v>
      </c>
      <c r="BG42" t="s">
        <v>74</v>
      </c>
      <c r="BH42" t="s">
        <v>74</v>
      </c>
      <c r="BI42" t="s">
        <v>74</v>
      </c>
      <c r="BJ42" t="s">
        <v>74</v>
      </c>
      <c r="BK42" t="s">
        <v>74</v>
      </c>
      <c r="BL42" t="s">
        <v>74</v>
      </c>
      <c r="BM42" t="s">
        <v>74</v>
      </c>
      <c r="BN42" t="s">
        <v>74</v>
      </c>
      <c r="BO42" t="s">
        <v>74</v>
      </c>
      <c r="BP42" t="s">
        <v>74</v>
      </c>
      <c r="BQ42" t="s">
        <v>74</v>
      </c>
      <c r="BR42" t="s">
        <v>74</v>
      </c>
      <c r="BS42" t="s">
        <v>74</v>
      </c>
      <c r="BT42" t="s">
        <v>74</v>
      </c>
      <c r="BU42" t="s">
        <v>74</v>
      </c>
      <c r="BV42" t="s">
        <v>74</v>
      </c>
      <c r="BW42" t="s">
        <v>74</v>
      </c>
      <c r="BX42" t="s">
        <v>74</v>
      </c>
      <c r="BY42" t="s">
        <v>74</v>
      </c>
      <c r="BZ42" t="s">
        <v>3442</v>
      </c>
      <c r="CA42" t="s">
        <v>74</v>
      </c>
      <c r="CB42" t="s">
        <v>74</v>
      </c>
      <c r="CC42">
        <v>1</v>
      </c>
    </row>
    <row r="43" spans="1:81" x14ac:dyDescent="0.25">
      <c r="A43" t="s">
        <v>3445</v>
      </c>
      <c r="B43" t="s">
        <v>95</v>
      </c>
      <c r="C43" t="s">
        <v>400</v>
      </c>
      <c r="D43" t="s">
        <v>953</v>
      </c>
      <c r="E43">
        <v>2014</v>
      </c>
      <c r="F43" t="s">
        <v>74</v>
      </c>
      <c r="G43" t="s">
        <v>74</v>
      </c>
      <c r="H43" t="s">
        <v>74</v>
      </c>
      <c r="I43" t="s">
        <v>74</v>
      </c>
      <c r="J43" t="s">
        <v>74</v>
      </c>
      <c r="K43" t="s">
        <v>74</v>
      </c>
      <c r="L43" t="s">
        <v>74</v>
      </c>
      <c r="M43" t="s">
        <v>74</v>
      </c>
      <c r="N43" t="s">
        <v>74</v>
      </c>
      <c r="O43" t="s">
        <v>74</v>
      </c>
      <c r="P43" t="s">
        <v>74</v>
      </c>
      <c r="Q43" t="s">
        <v>74</v>
      </c>
      <c r="R43" t="s">
        <v>74</v>
      </c>
      <c r="S43" t="s">
        <v>74</v>
      </c>
      <c r="T43" t="s">
        <v>74</v>
      </c>
      <c r="U43" t="s">
        <v>74</v>
      </c>
      <c r="V43" t="s">
        <v>74</v>
      </c>
      <c r="W43" t="s">
        <v>74</v>
      </c>
      <c r="X43" t="s">
        <v>74</v>
      </c>
      <c r="Y43" t="s">
        <v>74</v>
      </c>
      <c r="Z43" t="s">
        <v>74</v>
      </c>
      <c r="AA43" t="s">
        <v>74</v>
      </c>
      <c r="AB43" t="s">
        <v>74</v>
      </c>
      <c r="AC43" t="s">
        <v>74</v>
      </c>
      <c r="AD43" t="s">
        <v>74</v>
      </c>
      <c r="AE43" t="s">
        <v>74</v>
      </c>
      <c r="AF43" t="s">
        <v>74</v>
      </c>
      <c r="AG43" t="s">
        <v>74</v>
      </c>
      <c r="AH43" t="s">
        <v>74</v>
      </c>
      <c r="AI43" t="s">
        <v>74</v>
      </c>
      <c r="AJ43" t="s">
        <v>74</v>
      </c>
      <c r="AK43" t="s">
        <v>74</v>
      </c>
      <c r="AL43" t="s">
        <v>74</v>
      </c>
      <c r="AM43" t="s">
        <v>74</v>
      </c>
      <c r="AN43" t="s">
        <v>74</v>
      </c>
      <c r="AO43" t="s">
        <v>74</v>
      </c>
      <c r="AP43" t="s">
        <v>74</v>
      </c>
      <c r="AQ43" t="s">
        <v>74</v>
      </c>
      <c r="AR43" t="s">
        <v>74</v>
      </c>
      <c r="AS43" t="s">
        <v>74</v>
      </c>
      <c r="AT43" t="s">
        <v>74</v>
      </c>
      <c r="AU43" t="s">
        <v>74</v>
      </c>
      <c r="AV43" t="s">
        <v>74</v>
      </c>
      <c r="AW43" t="s">
        <v>74</v>
      </c>
      <c r="AX43" t="s">
        <v>74</v>
      </c>
      <c r="AY43" t="s">
        <v>74</v>
      </c>
      <c r="AZ43" t="s">
        <v>74</v>
      </c>
      <c r="BA43" t="s">
        <v>74</v>
      </c>
      <c r="BB43" t="s">
        <v>74</v>
      </c>
      <c r="BC43" t="s">
        <v>74</v>
      </c>
      <c r="BD43" t="s">
        <v>74</v>
      </c>
      <c r="BE43" t="s">
        <v>74</v>
      </c>
      <c r="BF43" t="s">
        <v>74</v>
      </c>
      <c r="BG43" t="s">
        <v>74</v>
      </c>
      <c r="BH43" t="s">
        <v>74</v>
      </c>
      <c r="BI43" t="s">
        <v>74</v>
      </c>
      <c r="BJ43" t="s">
        <v>74</v>
      </c>
      <c r="BK43" t="s">
        <v>74</v>
      </c>
      <c r="BL43" t="s">
        <v>74</v>
      </c>
      <c r="BM43" t="s">
        <v>74</v>
      </c>
      <c r="BN43" t="s">
        <v>74</v>
      </c>
      <c r="BO43" t="s">
        <v>74</v>
      </c>
      <c r="BP43" t="s">
        <v>74</v>
      </c>
      <c r="BQ43" t="s">
        <v>74</v>
      </c>
      <c r="BR43" t="s">
        <v>74</v>
      </c>
      <c r="BS43" t="s">
        <v>74</v>
      </c>
      <c r="BT43" t="s">
        <v>74</v>
      </c>
      <c r="BU43" t="s">
        <v>74</v>
      </c>
      <c r="BV43" t="s">
        <v>74</v>
      </c>
      <c r="BW43" t="s">
        <v>74</v>
      </c>
      <c r="BX43" t="s">
        <v>74</v>
      </c>
      <c r="BY43" t="s">
        <v>74</v>
      </c>
      <c r="BZ43" t="s">
        <v>3442</v>
      </c>
      <c r="CA43" t="s">
        <v>74</v>
      </c>
      <c r="CB43" t="s">
        <v>74</v>
      </c>
      <c r="CC43">
        <v>1</v>
      </c>
    </row>
    <row r="44" spans="1:81" x14ac:dyDescent="0.25">
      <c r="A44" t="s">
        <v>3446</v>
      </c>
      <c r="B44" t="s">
        <v>95</v>
      </c>
      <c r="C44" t="s">
        <v>43</v>
      </c>
      <c r="D44" t="s">
        <v>44</v>
      </c>
      <c r="E44">
        <v>2014</v>
      </c>
      <c r="F44">
        <v>4648</v>
      </c>
      <c r="G44">
        <v>360</v>
      </c>
      <c r="H44">
        <v>0</v>
      </c>
      <c r="I44">
        <v>713</v>
      </c>
      <c r="J44">
        <v>867</v>
      </c>
      <c r="K44">
        <v>886</v>
      </c>
      <c r="L44">
        <v>804</v>
      </c>
      <c r="M44">
        <v>634</v>
      </c>
      <c r="N44">
        <v>495</v>
      </c>
      <c r="O44">
        <v>359</v>
      </c>
      <c r="P44">
        <v>163</v>
      </c>
      <c r="Q44">
        <v>55</v>
      </c>
      <c r="R44">
        <v>12</v>
      </c>
      <c r="S44">
        <v>20</v>
      </c>
      <c r="T44">
        <v>0</v>
      </c>
      <c r="U44">
        <v>4527</v>
      </c>
      <c r="V44">
        <v>481</v>
      </c>
      <c r="W44">
        <v>0</v>
      </c>
      <c r="X44">
        <v>3434</v>
      </c>
      <c r="Y44">
        <v>1556</v>
      </c>
      <c r="Z44">
        <v>18</v>
      </c>
      <c r="AA44">
        <v>656</v>
      </c>
      <c r="AB44">
        <v>21</v>
      </c>
      <c r="AC44">
        <v>369</v>
      </c>
      <c r="AD44">
        <v>3962</v>
      </c>
      <c r="AE44">
        <v>128</v>
      </c>
      <c r="AF44">
        <v>4020</v>
      </c>
      <c r="AG44">
        <v>444</v>
      </c>
      <c r="AH44">
        <v>87</v>
      </c>
      <c r="AI44">
        <v>47</v>
      </c>
      <c r="AJ44">
        <v>241</v>
      </c>
      <c r="AK44">
        <v>41</v>
      </c>
      <c r="AL44">
        <v>109</v>
      </c>
      <c r="AM44">
        <v>4867</v>
      </c>
      <c r="AN44">
        <v>32</v>
      </c>
      <c r="AO44">
        <v>5008</v>
      </c>
      <c r="AP44">
        <v>0.9281150159744409</v>
      </c>
      <c r="AQ44">
        <v>7.1884984025559109E-2</v>
      </c>
      <c r="AR44">
        <v>0</v>
      </c>
      <c r="AS44">
        <v>0.14237220447284349</v>
      </c>
      <c r="AT44">
        <v>0.17312300319488819</v>
      </c>
      <c r="AU44">
        <v>0.17691693290734831</v>
      </c>
      <c r="AV44">
        <v>0.16054313099041531</v>
      </c>
      <c r="AW44">
        <v>0.12659744408945689</v>
      </c>
      <c r="AX44">
        <v>9.884185303514377E-2</v>
      </c>
      <c r="AY44">
        <v>7.1685303514376991E-2</v>
      </c>
      <c r="AZ44">
        <v>3.2547923322683713E-2</v>
      </c>
      <c r="BA44">
        <v>1.098242811501597E-2</v>
      </c>
      <c r="BB44">
        <v>2.396166134185303E-3</v>
      </c>
      <c r="BC44">
        <v>3.9936102236421724E-3</v>
      </c>
      <c r="BD44">
        <v>0</v>
      </c>
      <c r="BE44">
        <v>0.9039536741214057</v>
      </c>
      <c r="BF44">
        <v>9.6046325878594255E-2</v>
      </c>
      <c r="BG44">
        <v>0</v>
      </c>
      <c r="BH44">
        <v>0.68570287539936103</v>
      </c>
      <c r="BI44">
        <v>0.31070287539936098</v>
      </c>
      <c r="BJ44">
        <v>3.5942492012779551E-3</v>
      </c>
      <c r="BK44">
        <v>0.13099041533546329</v>
      </c>
      <c r="BL44">
        <v>4.193290734824281E-3</v>
      </c>
      <c r="BM44">
        <v>7.368210862619809E-2</v>
      </c>
      <c r="BN44">
        <v>0.79113418530351443</v>
      </c>
      <c r="BO44">
        <v>2.55591054313099E-2</v>
      </c>
      <c r="BP44">
        <v>0.80271565495207664</v>
      </c>
      <c r="BQ44">
        <v>8.865814696485623E-2</v>
      </c>
      <c r="BR44">
        <v>1.7372204472843451E-2</v>
      </c>
      <c r="BS44">
        <v>9.3849840255591059E-3</v>
      </c>
      <c r="BT44">
        <v>4.812300319488818E-2</v>
      </c>
      <c r="BU44">
        <v>8.1869009584664542E-3</v>
      </c>
      <c r="BV44">
        <v>2.1765175718849838E-2</v>
      </c>
      <c r="BW44">
        <v>0.97184504792332271</v>
      </c>
      <c r="BX44">
        <v>6.3897763578274758E-3</v>
      </c>
      <c r="BY44" t="s">
        <v>3397</v>
      </c>
      <c r="BZ44" t="s">
        <v>3447</v>
      </c>
      <c r="CA44">
        <v>5008</v>
      </c>
      <c r="CB44">
        <v>1</v>
      </c>
      <c r="CC44">
        <v>0</v>
      </c>
    </row>
    <row r="45" spans="1:81" x14ac:dyDescent="0.25">
      <c r="A45" t="s">
        <v>3448</v>
      </c>
      <c r="B45" t="s">
        <v>95</v>
      </c>
      <c r="C45" t="s">
        <v>43</v>
      </c>
      <c r="D45" t="s">
        <v>947</v>
      </c>
      <c r="E45">
        <v>2014</v>
      </c>
      <c r="F45">
        <v>2024</v>
      </c>
      <c r="G45">
        <v>158</v>
      </c>
      <c r="H45">
        <v>0</v>
      </c>
      <c r="I45">
        <v>341</v>
      </c>
      <c r="J45">
        <v>388</v>
      </c>
      <c r="K45">
        <v>339</v>
      </c>
      <c r="L45">
        <v>347</v>
      </c>
      <c r="M45">
        <v>273</v>
      </c>
      <c r="N45">
        <v>219</v>
      </c>
      <c r="O45">
        <v>137</v>
      </c>
      <c r="P45">
        <v>87</v>
      </c>
      <c r="Q45">
        <v>32</v>
      </c>
      <c r="R45">
        <v>7</v>
      </c>
      <c r="S45">
        <v>12</v>
      </c>
      <c r="T45">
        <v>0</v>
      </c>
      <c r="U45">
        <v>1941</v>
      </c>
      <c r="V45">
        <v>241</v>
      </c>
      <c r="W45">
        <v>0</v>
      </c>
      <c r="X45">
        <v>1398</v>
      </c>
      <c r="Y45">
        <v>784</v>
      </c>
      <c r="Z45">
        <v>0</v>
      </c>
      <c r="AA45">
        <v>306</v>
      </c>
      <c r="AB45">
        <v>1</v>
      </c>
      <c r="AC45">
        <v>132</v>
      </c>
      <c r="AD45">
        <v>1743</v>
      </c>
      <c r="AE45">
        <v>26</v>
      </c>
      <c r="AF45">
        <v>1713</v>
      </c>
      <c r="AG45">
        <v>346</v>
      </c>
      <c r="AH45">
        <v>2</v>
      </c>
      <c r="AI45">
        <v>2</v>
      </c>
      <c r="AJ45">
        <v>88</v>
      </c>
      <c r="AK45">
        <v>5</v>
      </c>
      <c r="AL45">
        <v>73</v>
      </c>
      <c r="AM45">
        <v>2103</v>
      </c>
      <c r="AN45">
        <v>6</v>
      </c>
      <c r="AO45">
        <v>2182</v>
      </c>
      <c r="AP45">
        <v>0.92758936755270394</v>
      </c>
      <c r="AQ45">
        <v>7.2410632447296064E-2</v>
      </c>
      <c r="AR45">
        <v>0</v>
      </c>
      <c r="AS45">
        <v>0.15627864344637951</v>
      </c>
      <c r="AT45">
        <v>0.1778185151237397</v>
      </c>
      <c r="AU45">
        <v>0.1553620531622365</v>
      </c>
      <c r="AV45">
        <v>0.1590284142988084</v>
      </c>
      <c r="AW45">
        <v>0.12511457378551791</v>
      </c>
      <c r="AX45">
        <v>0.1003666361136572</v>
      </c>
      <c r="AY45">
        <v>6.2786434463794685E-2</v>
      </c>
      <c r="AZ45">
        <v>3.987167736021998E-2</v>
      </c>
      <c r="BA45">
        <v>1.466544454628781E-2</v>
      </c>
      <c r="BB45">
        <v>3.2080659945004589E-3</v>
      </c>
      <c r="BC45">
        <v>5.4995417048579283E-3</v>
      </c>
      <c r="BD45">
        <v>0</v>
      </c>
      <c r="BE45">
        <v>0.88955087076076989</v>
      </c>
      <c r="BF45">
        <v>0.1104491292392301</v>
      </c>
      <c r="BG45">
        <v>0</v>
      </c>
      <c r="BH45">
        <v>0.64069660861594868</v>
      </c>
      <c r="BI45">
        <v>0.35930339138405132</v>
      </c>
      <c r="BJ45">
        <v>0</v>
      </c>
      <c r="BK45">
        <v>0.14023831347387719</v>
      </c>
      <c r="BL45">
        <v>4.5829514207149411E-4</v>
      </c>
      <c r="BM45">
        <v>6.0494958753437217E-2</v>
      </c>
      <c r="BN45">
        <v>0.79880843263061407</v>
      </c>
      <c r="BO45">
        <v>1.191567369385885E-2</v>
      </c>
      <c r="BP45">
        <v>0.78505957836846929</v>
      </c>
      <c r="BQ45">
        <v>0.15857011915673691</v>
      </c>
      <c r="BR45">
        <v>9.1659028414298811E-4</v>
      </c>
      <c r="BS45">
        <v>9.1659028414298811E-4</v>
      </c>
      <c r="BT45">
        <v>4.0329972502291478E-2</v>
      </c>
      <c r="BU45">
        <v>2.2914757103574702E-3</v>
      </c>
      <c r="BV45">
        <v>3.3455545371219073E-2</v>
      </c>
      <c r="BW45">
        <v>0.96379468377635202</v>
      </c>
      <c r="BX45">
        <v>2.7497708524289641E-3</v>
      </c>
      <c r="BY45" t="s">
        <v>3397</v>
      </c>
      <c r="BZ45" t="s">
        <v>3447</v>
      </c>
      <c r="CA45">
        <v>5008</v>
      </c>
      <c r="CB45">
        <v>0.43570287539936098</v>
      </c>
      <c r="CC45">
        <v>0</v>
      </c>
    </row>
    <row r="46" spans="1:81" x14ac:dyDescent="0.25">
      <c r="A46" t="s">
        <v>3449</v>
      </c>
      <c r="B46" t="s">
        <v>95</v>
      </c>
      <c r="C46" t="s">
        <v>43</v>
      </c>
      <c r="D46" t="s">
        <v>949</v>
      </c>
      <c r="E46">
        <v>2014</v>
      </c>
      <c r="F46">
        <v>2124</v>
      </c>
      <c r="G46">
        <v>151</v>
      </c>
      <c r="H46">
        <v>0</v>
      </c>
      <c r="I46">
        <v>312</v>
      </c>
      <c r="J46">
        <v>392</v>
      </c>
      <c r="K46">
        <v>461</v>
      </c>
      <c r="L46">
        <v>360</v>
      </c>
      <c r="M46">
        <v>294</v>
      </c>
      <c r="N46">
        <v>214</v>
      </c>
      <c r="O46">
        <v>161</v>
      </c>
      <c r="P46">
        <v>58</v>
      </c>
      <c r="Q46">
        <v>15</v>
      </c>
      <c r="R46">
        <v>3</v>
      </c>
      <c r="S46">
        <v>5</v>
      </c>
      <c r="T46">
        <v>0</v>
      </c>
      <c r="U46">
        <v>2111</v>
      </c>
      <c r="V46">
        <v>164</v>
      </c>
      <c r="W46">
        <v>0</v>
      </c>
      <c r="X46">
        <v>1683</v>
      </c>
      <c r="Y46">
        <v>592</v>
      </c>
      <c r="Z46">
        <v>0</v>
      </c>
      <c r="AA46">
        <v>211</v>
      </c>
      <c r="AB46">
        <v>1</v>
      </c>
      <c r="AC46">
        <v>67</v>
      </c>
      <c r="AD46">
        <v>1996</v>
      </c>
      <c r="AE46">
        <v>70</v>
      </c>
      <c r="AF46">
        <v>2040</v>
      </c>
      <c r="AG46">
        <v>43</v>
      </c>
      <c r="AH46">
        <v>4</v>
      </c>
      <c r="AI46">
        <v>13</v>
      </c>
      <c r="AJ46">
        <v>90</v>
      </c>
      <c r="AK46">
        <v>15</v>
      </c>
      <c r="AL46">
        <v>30</v>
      </c>
      <c r="AM46">
        <v>2243</v>
      </c>
      <c r="AN46">
        <v>2</v>
      </c>
      <c r="AO46">
        <v>2275</v>
      </c>
      <c r="AP46">
        <v>0.93362637362637357</v>
      </c>
      <c r="AQ46">
        <v>6.6373626373626371E-2</v>
      </c>
      <c r="AR46">
        <v>0</v>
      </c>
      <c r="AS46">
        <v>0.13714285714285709</v>
      </c>
      <c r="AT46">
        <v>0.1723076923076923</v>
      </c>
      <c r="AU46">
        <v>0.20263736263736271</v>
      </c>
      <c r="AV46">
        <v>0.15824175824175821</v>
      </c>
      <c r="AW46">
        <v>0.1292307692307692</v>
      </c>
      <c r="AX46">
        <v>9.4065934065934068E-2</v>
      </c>
      <c r="AY46">
        <v>7.0769230769230765E-2</v>
      </c>
      <c r="AZ46">
        <v>2.54945054945055E-2</v>
      </c>
      <c r="BA46">
        <v>6.5934065934065934E-3</v>
      </c>
      <c r="BB46">
        <v>1.3186813186813189E-3</v>
      </c>
      <c r="BC46">
        <v>2.1978021978021978E-3</v>
      </c>
      <c r="BD46">
        <v>0</v>
      </c>
      <c r="BE46">
        <v>0.9279120879120879</v>
      </c>
      <c r="BF46">
        <v>7.2087912087912084E-2</v>
      </c>
      <c r="BG46">
        <v>0</v>
      </c>
      <c r="BH46">
        <v>0.73978021978021979</v>
      </c>
      <c r="BI46">
        <v>0.26021978021978021</v>
      </c>
      <c r="BJ46">
        <v>0</v>
      </c>
      <c r="BK46">
        <v>9.2747252747252748E-2</v>
      </c>
      <c r="BL46">
        <v>4.3956043956043961E-4</v>
      </c>
      <c r="BM46">
        <v>2.9450549450549451E-2</v>
      </c>
      <c r="BN46">
        <v>0.87736263736263731</v>
      </c>
      <c r="BO46">
        <v>3.0769230769230771E-2</v>
      </c>
      <c r="BP46">
        <v>0.89670329670329674</v>
      </c>
      <c r="BQ46">
        <v>1.8901098901098898E-2</v>
      </c>
      <c r="BR46">
        <v>1.758241758241758E-3</v>
      </c>
      <c r="BS46">
        <v>5.7142857142857143E-3</v>
      </c>
      <c r="BT46">
        <v>3.9560439560439559E-2</v>
      </c>
      <c r="BU46">
        <v>6.5934065934065934E-3</v>
      </c>
      <c r="BV46">
        <v>1.318681318681319E-2</v>
      </c>
      <c r="BW46">
        <v>0.98593406593406596</v>
      </c>
      <c r="BX46">
        <v>8.7912087912087912E-4</v>
      </c>
      <c r="BY46" t="s">
        <v>3397</v>
      </c>
      <c r="BZ46" t="s">
        <v>3447</v>
      </c>
      <c r="CA46">
        <v>5008</v>
      </c>
      <c r="CB46">
        <v>0.45427316293929709</v>
      </c>
      <c r="CC46">
        <v>0</v>
      </c>
    </row>
    <row r="47" spans="1:81" x14ac:dyDescent="0.25">
      <c r="A47" t="s">
        <v>3450</v>
      </c>
      <c r="B47" t="s">
        <v>95</v>
      </c>
      <c r="C47" t="s">
        <v>43</v>
      </c>
      <c r="D47" t="s">
        <v>951</v>
      </c>
      <c r="E47">
        <v>2014</v>
      </c>
      <c r="F47">
        <v>80</v>
      </c>
      <c r="G47">
        <v>13</v>
      </c>
      <c r="H47">
        <v>0</v>
      </c>
      <c r="I47">
        <v>8</v>
      </c>
      <c r="J47">
        <v>14</v>
      </c>
      <c r="K47">
        <v>19</v>
      </c>
      <c r="L47">
        <v>16</v>
      </c>
      <c r="M47">
        <v>10</v>
      </c>
      <c r="N47">
        <v>11</v>
      </c>
      <c r="O47">
        <v>9</v>
      </c>
      <c r="P47">
        <v>5</v>
      </c>
      <c r="Q47">
        <v>0</v>
      </c>
      <c r="R47">
        <v>1</v>
      </c>
      <c r="S47">
        <v>0</v>
      </c>
      <c r="T47">
        <v>0</v>
      </c>
      <c r="U47">
        <v>64</v>
      </c>
      <c r="V47">
        <v>29</v>
      </c>
      <c r="W47">
        <v>0</v>
      </c>
      <c r="X47">
        <v>55</v>
      </c>
      <c r="Y47">
        <v>38</v>
      </c>
      <c r="Z47">
        <v>0</v>
      </c>
      <c r="AA47">
        <v>18</v>
      </c>
      <c r="AB47">
        <v>0</v>
      </c>
      <c r="AC47">
        <v>7</v>
      </c>
      <c r="AD47">
        <v>68</v>
      </c>
      <c r="AE47">
        <v>2</v>
      </c>
      <c r="AF47">
        <v>86</v>
      </c>
      <c r="AG47">
        <v>2</v>
      </c>
      <c r="AH47">
        <v>0</v>
      </c>
      <c r="AI47">
        <v>0</v>
      </c>
      <c r="AJ47">
        <v>2</v>
      </c>
      <c r="AK47">
        <v>1</v>
      </c>
      <c r="AL47">
        <v>2</v>
      </c>
      <c r="AM47">
        <v>90</v>
      </c>
      <c r="AN47">
        <v>1</v>
      </c>
      <c r="AO47">
        <v>93</v>
      </c>
      <c r="AP47">
        <v>0.86021505376344087</v>
      </c>
      <c r="AQ47">
        <v>0.1397849462365591</v>
      </c>
      <c r="AR47">
        <v>0</v>
      </c>
      <c r="AS47">
        <v>8.6021505376344093E-2</v>
      </c>
      <c r="AT47">
        <v>0.15053763440860221</v>
      </c>
      <c r="AU47">
        <v>0.20430107526881719</v>
      </c>
      <c r="AV47">
        <v>0.17204301075268821</v>
      </c>
      <c r="AW47">
        <v>0.1075268817204301</v>
      </c>
      <c r="AX47">
        <v>0.1182795698924731</v>
      </c>
      <c r="AY47">
        <v>9.6774193548387094E-2</v>
      </c>
      <c r="AZ47">
        <v>5.3763440860215048E-2</v>
      </c>
      <c r="BA47">
        <v>0</v>
      </c>
      <c r="BB47">
        <v>1.075268817204301E-2</v>
      </c>
      <c r="BC47">
        <v>0</v>
      </c>
      <c r="BD47">
        <v>0</v>
      </c>
      <c r="BE47">
        <v>0.68817204301075274</v>
      </c>
      <c r="BF47">
        <v>0.31182795698924731</v>
      </c>
      <c r="BG47">
        <v>0</v>
      </c>
      <c r="BH47">
        <v>0.59139784946236562</v>
      </c>
      <c r="BI47">
        <v>0.40860215053763438</v>
      </c>
      <c r="BJ47">
        <v>0</v>
      </c>
      <c r="BK47">
        <v>0.19354838709677419</v>
      </c>
      <c r="BL47">
        <v>0</v>
      </c>
      <c r="BM47">
        <v>7.5268817204301078E-2</v>
      </c>
      <c r="BN47">
        <v>0.73118279569892475</v>
      </c>
      <c r="BO47">
        <v>2.150537634408602E-2</v>
      </c>
      <c r="BP47">
        <v>0.92473118279569888</v>
      </c>
      <c r="BQ47">
        <v>2.150537634408602E-2</v>
      </c>
      <c r="BR47">
        <v>0</v>
      </c>
      <c r="BS47">
        <v>0</v>
      </c>
      <c r="BT47">
        <v>2.150537634408602E-2</v>
      </c>
      <c r="BU47">
        <v>1.075268817204301E-2</v>
      </c>
      <c r="BV47">
        <v>2.150537634408602E-2</v>
      </c>
      <c r="BW47">
        <v>0.967741935483871</v>
      </c>
      <c r="BX47">
        <v>1.075268817204301E-2</v>
      </c>
      <c r="BY47" t="s">
        <v>3397</v>
      </c>
      <c r="BZ47" t="s">
        <v>3447</v>
      </c>
      <c r="CA47">
        <v>5008</v>
      </c>
      <c r="CB47">
        <v>1.8570287539936101E-2</v>
      </c>
      <c r="CC47">
        <v>0</v>
      </c>
    </row>
    <row r="48" spans="1:81" x14ac:dyDescent="0.25">
      <c r="A48" t="s">
        <v>3451</v>
      </c>
      <c r="B48" t="s">
        <v>95</v>
      </c>
      <c r="C48" t="s">
        <v>43</v>
      </c>
      <c r="D48" t="s">
        <v>953</v>
      </c>
      <c r="E48">
        <v>2014</v>
      </c>
      <c r="F48">
        <v>402</v>
      </c>
      <c r="G48">
        <v>36</v>
      </c>
      <c r="H48">
        <v>0</v>
      </c>
      <c r="I48">
        <v>42</v>
      </c>
      <c r="J48">
        <v>72</v>
      </c>
      <c r="K48">
        <v>64</v>
      </c>
      <c r="L48">
        <v>80</v>
      </c>
      <c r="M48">
        <v>56</v>
      </c>
      <c r="N48">
        <v>50</v>
      </c>
      <c r="O48">
        <v>52</v>
      </c>
      <c r="P48">
        <v>13</v>
      </c>
      <c r="Q48">
        <v>8</v>
      </c>
      <c r="R48">
        <v>1</v>
      </c>
      <c r="S48">
        <v>0</v>
      </c>
      <c r="T48">
        <v>0</v>
      </c>
      <c r="U48">
        <v>391</v>
      </c>
      <c r="V48">
        <v>47</v>
      </c>
      <c r="W48">
        <v>0</v>
      </c>
      <c r="X48">
        <v>296</v>
      </c>
      <c r="Y48">
        <v>142</v>
      </c>
      <c r="Z48">
        <v>0</v>
      </c>
      <c r="AA48">
        <v>121</v>
      </c>
      <c r="AB48">
        <v>0</v>
      </c>
      <c r="AC48">
        <v>163</v>
      </c>
      <c r="AD48">
        <v>154</v>
      </c>
      <c r="AE48">
        <v>30</v>
      </c>
      <c r="AF48">
        <v>181</v>
      </c>
      <c r="AG48">
        <v>53</v>
      </c>
      <c r="AH48">
        <v>81</v>
      </c>
      <c r="AI48">
        <v>32</v>
      </c>
      <c r="AJ48">
        <v>61</v>
      </c>
      <c r="AK48">
        <v>0</v>
      </c>
      <c r="AL48">
        <v>4</v>
      </c>
      <c r="AM48">
        <v>429</v>
      </c>
      <c r="AN48">
        <v>5</v>
      </c>
      <c r="AO48">
        <v>438</v>
      </c>
      <c r="AP48">
        <v>0.9178082191780822</v>
      </c>
      <c r="AQ48">
        <v>8.2191780821917804E-2</v>
      </c>
      <c r="AR48">
        <v>0</v>
      </c>
      <c r="AS48">
        <v>9.5890410958904104E-2</v>
      </c>
      <c r="AT48">
        <v>0.16438356164383561</v>
      </c>
      <c r="AU48">
        <v>0.14611872146118721</v>
      </c>
      <c r="AV48">
        <v>0.18264840182648401</v>
      </c>
      <c r="AW48">
        <v>0.12785388127853881</v>
      </c>
      <c r="AX48">
        <v>0.11415525114155251</v>
      </c>
      <c r="AY48">
        <v>0.11872146118721461</v>
      </c>
      <c r="AZ48">
        <v>2.9680365296803651E-2</v>
      </c>
      <c r="BA48">
        <v>1.8264840182648401E-2</v>
      </c>
      <c r="BB48">
        <v>2.2831050228310501E-3</v>
      </c>
      <c r="BC48">
        <v>0</v>
      </c>
      <c r="BD48">
        <v>0</v>
      </c>
      <c r="BE48">
        <v>0.89269406392694062</v>
      </c>
      <c r="BF48">
        <v>0.1073059360730594</v>
      </c>
      <c r="BG48">
        <v>0</v>
      </c>
      <c r="BH48">
        <v>0.67579908675799083</v>
      </c>
      <c r="BI48">
        <v>0.32420091324200911</v>
      </c>
      <c r="BJ48">
        <v>0</v>
      </c>
      <c r="BK48">
        <v>0.27625570776255709</v>
      </c>
      <c r="BL48">
        <v>0</v>
      </c>
      <c r="BM48">
        <v>0.37214611872146119</v>
      </c>
      <c r="BN48">
        <v>0.35159817351598172</v>
      </c>
      <c r="BO48">
        <v>6.8493150684931503E-2</v>
      </c>
      <c r="BP48">
        <v>0.4132420091324201</v>
      </c>
      <c r="BQ48">
        <v>0.1210045662100457</v>
      </c>
      <c r="BR48">
        <v>0.18493150684931511</v>
      </c>
      <c r="BS48">
        <v>7.3059360730593603E-2</v>
      </c>
      <c r="BT48">
        <v>0.13926940639269411</v>
      </c>
      <c r="BU48">
        <v>0</v>
      </c>
      <c r="BV48">
        <v>9.1324200913242004E-3</v>
      </c>
      <c r="BW48">
        <v>0.97945205479452058</v>
      </c>
      <c r="BX48">
        <v>1.1415525114155251E-2</v>
      </c>
      <c r="BY48" t="s">
        <v>3397</v>
      </c>
      <c r="BZ48" t="s">
        <v>3447</v>
      </c>
      <c r="CA48">
        <v>5008</v>
      </c>
      <c r="CB48">
        <v>8.7460063897763576E-2</v>
      </c>
      <c r="CC48">
        <v>0</v>
      </c>
    </row>
    <row r="49" spans="1:81" x14ac:dyDescent="0.25">
      <c r="A49" t="s">
        <v>3452</v>
      </c>
      <c r="B49" t="s">
        <v>95</v>
      </c>
      <c r="C49" t="s">
        <v>43</v>
      </c>
      <c r="D49" t="s">
        <v>961</v>
      </c>
      <c r="E49">
        <v>2014</v>
      </c>
      <c r="F49">
        <v>18</v>
      </c>
      <c r="G49">
        <v>2</v>
      </c>
      <c r="H49">
        <v>0</v>
      </c>
      <c r="I49">
        <v>10</v>
      </c>
      <c r="J49">
        <v>1</v>
      </c>
      <c r="K49">
        <v>3</v>
      </c>
      <c r="L49">
        <v>1</v>
      </c>
      <c r="M49">
        <v>1</v>
      </c>
      <c r="N49">
        <v>1</v>
      </c>
      <c r="O49">
        <v>0</v>
      </c>
      <c r="P49">
        <v>0</v>
      </c>
      <c r="Q49">
        <v>0</v>
      </c>
      <c r="R49">
        <v>0</v>
      </c>
      <c r="S49">
        <v>3</v>
      </c>
      <c r="T49">
        <v>0</v>
      </c>
      <c r="U49">
        <v>20</v>
      </c>
      <c r="V49">
        <v>0</v>
      </c>
      <c r="W49">
        <v>0</v>
      </c>
      <c r="X49">
        <v>2</v>
      </c>
      <c r="Y49">
        <v>0</v>
      </c>
      <c r="Z49">
        <v>18</v>
      </c>
      <c r="AA49">
        <v>0</v>
      </c>
      <c r="AB49">
        <v>19</v>
      </c>
      <c r="AC49">
        <v>0</v>
      </c>
      <c r="AD49">
        <v>1</v>
      </c>
      <c r="AE49">
        <v>0</v>
      </c>
      <c r="AF49">
        <v>0</v>
      </c>
      <c r="AG49">
        <v>0</v>
      </c>
      <c r="AH49">
        <v>0</v>
      </c>
      <c r="AI49">
        <v>0</v>
      </c>
      <c r="AJ49">
        <v>0</v>
      </c>
      <c r="AK49">
        <v>20</v>
      </c>
      <c r="AL49">
        <v>0</v>
      </c>
      <c r="AM49">
        <v>2</v>
      </c>
      <c r="AN49">
        <v>18</v>
      </c>
      <c r="AO49">
        <v>20</v>
      </c>
      <c r="AP49">
        <v>0.9</v>
      </c>
      <c r="AQ49">
        <v>0.1</v>
      </c>
      <c r="AR49">
        <v>0</v>
      </c>
      <c r="AS49">
        <v>0.5</v>
      </c>
      <c r="AT49">
        <v>0.05</v>
      </c>
      <c r="AU49">
        <v>0.15</v>
      </c>
      <c r="AV49">
        <v>0.05</v>
      </c>
      <c r="AW49">
        <v>0.05</v>
      </c>
      <c r="AX49">
        <v>0.05</v>
      </c>
      <c r="AY49">
        <v>0</v>
      </c>
      <c r="AZ49">
        <v>0</v>
      </c>
      <c r="BA49">
        <v>0</v>
      </c>
      <c r="BB49">
        <v>0</v>
      </c>
      <c r="BC49">
        <v>0.15</v>
      </c>
      <c r="BD49">
        <v>0</v>
      </c>
      <c r="BE49">
        <v>1</v>
      </c>
      <c r="BF49">
        <v>0</v>
      </c>
      <c r="BG49">
        <v>0</v>
      </c>
      <c r="BH49">
        <v>0.1</v>
      </c>
      <c r="BI49">
        <v>0</v>
      </c>
      <c r="BJ49">
        <v>0.9</v>
      </c>
      <c r="BK49">
        <v>0</v>
      </c>
      <c r="BL49">
        <v>0.95</v>
      </c>
      <c r="BM49">
        <v>0</v>
      </c>
      <c r="BN49">
        <v>0.05</v>
      </c>
      <c r="BO49">
        <v>0</v>
      </c>
      <c r="BP49">
        <v>0</v>
      </c>
      <c r="BQ49">
        <v>0</v>
      </c>
      <c r="BR49">
        <v>0</v>
      </c>
      <c r="BS49">
        <v>0</v>
      </c>
      <c r="BT49">
        <v>0</v>
      </c>
      <c r="BU49">
        <v>1</v>
      </c>
      <c r="BV49">
        <v>0</v>
      </c>
      <c r="BW49">
        <v>0.1</v>
      </c>
      <c r="BX49">
        <v>0.9</v>
      </c>
      <c r="BY49" t="s">
        <v>3397</v>
      </c>
      <c r="BZ49" t="s">
        <v>3447</v>
      </c>
      <c r="CA49">
        <v>5008</v>
      </c>
      <c r="CB49">
        <v>3.9936102236421724E-3</v>
      </c>
      <c r="CC49">
        <v>0</v>
      </c>
    </row>
    <row r="50" spans="1:81" x14ac:dyDescent="0.25">
      <c r="A50" t="s">
        <v>3453</v>
      </c>
      <c r="B50" t="s">
        <v>95</v>
      </c>
      <c r="C50" t="s">
        <v>187</v>
      </c>
      <c r="D50" t="s">
        <v>44</v>
      </c>
      <c r="E50">
        <v>2014</v>
      </c>
      <c r="F50">
        <v>47</v>
      </c>
      <c r="G50">
        <v>3</v>
      </c>
      <c r="H50">
        <v>0</v>
      </c>
      <c r="I50">
        <v>7</v>
      </c>
      <c r="J50">
        <v>3</v>
      </c>
      <c r="K50">
        <v>11</v>
      </c>
      <c r="L50">
        <v>8</v>
      </c>
      <c r="M50">
        <v>6</v>
      </c>
      <c r="N50">
        <v>6</v>
      </c>
      <c r="O50">
        <v>3</v>
      </c>
      <c r="P50">
        <v>3</v>
      </c>
      <c r="Q50">
        <v>1</v>
      </c>
      <c r="R50">
        <v>0</v>
      </c>
      <c r="S50">
        <v>2</v>
      </c>
      <c r="T50">
        <v>0</v>
      </c>
      <c r="U50">
        <v>49</v>
      </c>
      <c r="V50">
        <v>1</v>
      </c>
      <c r="W50">
        <v>0</v>
      </c>
      <c r="X50">
        <v>26</v>
      </c>
      <c r="Y50">
        <v>24</v>
      </c>
      <c r="Z50">
        <v>0</v>
      </c>
      <c r="AA50">
        <v>3</v>
      </c>
      <c r="AB50">
        <v>0</v>
      </c>
      <c r="AC50">
        <v>1</v>
      </c>
      <c r="AD50">
        <v>46</v>
      </c>
      <c r="AE50">
        <v>0</v>
      </c>
      <c r="AF50">
        <v>47</v>
      </c>
      <c r="AG50">
        <v>0</v>
      </c>
      <c r="AH50">
        <v>1</v>
      </c>
      <c r="AI50">
        <v>0</v>
      </c>
      <c r="AJ50">
        <v>2</v>
      </c>
      <c r="AK50">
        <v>0</v>
      </c>
      <c r="AL50">
        <v>6</v>
      </c>
      <c r="AM50">
        <v>43</v>
      </c>
      <c r="AN50">
        <v>1</v>
      </c>
      <c r="AO50">
        <v>50</v>
      </c>
      <c r="AP50">
        <v>0.94</v>
      </c>
      <c r="AQ50">
        <v>0.06</v>
      </c>
      <c r="AR50">
        <v>0</v>
      </c>
      <c r="AS50">
        <v>0.14000000000000001</v>
      </c>
      <c r="AT50">
        <v>0.06</v>
      </c>
      <c r="AU50">
        <v>0.22</v>
      </c>
      <c r="AV50">
        <v>0.16</v>
      </c>
      <c r="AW50">
        <v>0.12</v>
      </c>
      <c r="AX50">
        <v>0.12</v>
      </c>
      <c r="AY50">
        <v>0.06</v>
      </c>
      <c r="AZ50">
        <v>0.06</v>
      </c>
      <c r="BA50">
        <v>0.02</v>
      </c>
      <c r="BB50">
        <v>0</v>
      </c>
      <c r="BC50">
        <v>0.04</v>
      </c>
      <c r="BD50">
        <v>0</v>
      </c>
      <c r="BE50">
        <v>0.98</v>
      </c>
      <c r="BF50">
        <v>0.02</v>
      </c>
      <c r="BG50">
        <v>0</v>
      </c>
      <c r="BH50">
        <v>0.52</v>
      </c>
      <c r="BI50">
        <v>0.48</v>
      </c>
      <c r="BJ50">
        <v>0</v>
      </c>
      <c r="BK50">
        <v>0.06</v>
      </c>
      <c r="BL50">
        <v>0</v>
      </c>
      <c r="BM50">
        <v>0.02</v>
      </c>
      <c r="BN50">
        <v>0.92</v>
      </c>
      <c r="BO50">
        <v>0</v>
      </c>
      <c r="BP50">
        <v>0.94</v>
      </c>
      <c r="BQ50">
        <v>0</v>
      </c>
      <c r="BR50">
        <v>0.02</v>
      </c>
      <c r="BS50">
        <v>0</v>
      </c>
      <c r="BT50">
        <v>0.04</v>
      </c>
      <c r="BU50">
        <v>0</v>
      </c>
      <c r="BV50">
        <v>0.12</v>
      </c>
      <c r="BW50">
        <v>0.86</v>
      </c>
      <c r="BX50">
        <v>0.02</v>
      </c>
      <c r="BY50" t="s">
        <v>3397</v>
      </c>
      <c r="BZ50" t="s">
        <v>3454</v>
      </c>
      <c r="CA50">
        <v>50</v>
      </c>
      <c r="CB50">
        <v>1</v>
      </c>
      <c r="CC50">
        <v>0</v>
      </c>
    </row>
    <row r="51" spans="1:81" x14ac:dyDescent="0.25">
      <c r="A51" t="s">
        <v>3455</v>
      </c>
      <c r="B51" t="s">
        <v>95</v>
      </c>
      <c r="C51" t="s">
        <v>187</v>
      </c>
      <c r="D51" t="s">
        <v>947</v>
      </c>
      <c r="E51">
        <v>2014</v>
      </c>
      <c r="F51" t="s">
        <v>74</v>
      </c>
      <c r="G51" t="s">
        <v>74</v>
      </c>
      <c r="H51" t="s">
        <v>74</v>
      </c>
      <c r="I51" t="s">
        <v>74</v>
      </c>
      <c r="J51" t="s">
        <v>74</v>
      </c>
      <c r="K51" t="s">
        <v>74</v>
      </c>
      <c r="L51" t="s">
        <v>74</v>
      </c>
      <c r="M51" t="s">
        <v>74</v>
      </c>
      <c r="N51" t="s">
        <v>74</v>
      </c>
      <c r="O51" t="s">
        <v>74</v>
      </c>
      <c r="P51" t="s">
        <v>74</v>
      </c>
      <c r="Q51" t="s">
        <v>74</v>
      </c>
      <c r="R51" t="s">
        <v>74</v>
      </c>
      <c r="S51" t="s">
        <v>74</v>
      </c>
      <c r="T51" t="s">
        <v>74</v>
      </c>
      <c r="U51" t="s">
        <v>74</v>
      </c>
      <c r="V51" t="s">
        <v>74</v>
      </c>
      <c r="W51" t="s">
        <v>74</v>
      </c>
      <c r="X51" t="s">
        <v>74</v>
      </c>
      <c r="Y51" t="s">
        <v>74</v>
      </c>
      <c r="Z51" t="s">
        <v>74</v>
      </c>
      <c r="AA51" t="s">
        <v>74</v>
      </c>
      <c r="AB51" t="s">
        <v>74</v>
      </c>
      <c r="AC51" t="s">
        <v>74</v>
      </c>
      <c r="AD51" t="s">
        <v>74</v>
      </c>
      <c r="AE51" t="s">
        <v>74</v>
      </c>
      <c r="AF51" t="s">
        <v>74</v>
      </c>
      <c r="AG51" t="s">
        <v>74</v>
      </c>
      <c r="AH51" t="s">
        <v>74</v>
      </c>
      <c r="AI51" t="s">
        <v>74</v>
      </c>
      <c r="AJ51" t="s">
        <v>74</v>
      </c>
      <c r="AK51" t="s">
        <v>74</v>
      </c>
      <c r="AL51" t="s">
        <v>74</v>
      </c>
      <c r="AM51" t="s">
        <v>74</v>
      </c>
      <c r="AN51" t="s">
        <v>74</v>
      </c>
      <c r="AO51" t="s">
        <v>74</v>
      </c>
      <c r="AP51" t="s">
        <v>74</v>
      </c>
      <c r="AQ51" t="s">
        <v>74</v>
      </c>
      <c r="AR51" t="s">
        <v>74</v>
      </c>
      <c r="AS51" t="s">
        <v>74</v>
      </c>
      <c r="AT51" t="s">
        <v>74</v>
      </c>
      <c r="AU51" t="s">
        <v>74</v>
      </c>
      <c r="AV51" t="s">
        <v>74</v>
      </c>
      <c r="AW51" t="s">
        <v>74</v>
      </c>
      <c r="AX51" t="s">
        <v>74</v>
      </c>
      <c r="AY51" t="s">
        <v>74</v>
      </c>
      <c r="AZ51" t="s">
        <v>74</v>
      </c>
      <c r="BA51" t="s">
        <v>74</v>
      </c>
      <c r="BB51" t="s">
        <v>74</v>
      </c>
      <c r="BC51" t="s">
        <v>74</v>
      </c>
      <c r="BD51" t="s">
        <v>74</v>
      </c>
      <c r="BE51" t="s">
        <v>74</v>
      </c>
      <c r="BF51" t="s">
        <v>74</v>
      </c>
      <c r="BG51" t="s">
        <v>74</v>
      </c>
      <c r="BH51" t="s">
        <v>74</v>
      </c>
      <c r="BI51" t="s">
        <v>74</v>
      </c>
      <c r="BJ51" t="s">
        <v>74</v>
      </c>
      <c r="BK51" t="s">
        <v>74</v>
      </c>
      <c r="BL51" t="s">
        <v>74</v>
      </c>
      <c r="BM51" t="s">
        <v>74</v>
      </c>
      <c r="BN51" t="s">
        <v>74</v>
      </c>
      <c r="BO51" t="s">
        <v>74</v>
      </c>
      <c r="BP51" t="s">
        <v>74</v>
      </c>
      <c r="BQ51" t="s">
        <v>74</v>
      </c>
      <c r="BR51" t="s">
        <v>74</v>
      </c>
      <c r="BS51" t="s">
        <v>74</v>
      </c>
      <c r="BT51" t="s">
        <v>74</v>
      </c>
      <c r="BU51" t="s">
        <v>74</v>
      </c>
      <c r="BV51" t="s">
        <v>74</v>
      </c>
      <c r="BW51" t="s">
        <v>74</v>
      </c>
      <c r="BX51" t="s">
        <v>74</v>
      </c>
      <c r="BY51" t="s">
        <v>74</v>
      </c>
      <c r="BZ51" t="s">
        <v>3454</v>
      </c>
      <c r="CA51" t="s">
        <v>74</v>
      </c>
      <c r="CB51" t="s">
        <v>74</v>
      </c>
      <c r="CC51">
        <v>0</v>
      </c>
    </row>
    <row r="52" spans="1:81" x14ac:dyDescent="0.25">
      <c r="A52" t="s">
        <v>3456</v>
      </c>
      <c r="B52" t="s">
        <v>95</v>
      </c>
      <c r="C52" t="s">
        <v>187</v>
      </c>
      <c r="D52" t="s">
        <v>949</v>
      </c>
      <c r="E52">
        <v>2014</v>
      </c>
      <c r="F52" t="s">
        <v>74</v>
      </c>
      <c r="G52" t="s">
        <v>74</v>
      </c>
      <c r="H52" t="s">
        <v>74</v>
      </c>
      <c r="I52" t="s">
        <v>74</v>
      </c>
      <c r="J52" t="s">
        <v>74</v>
      </c>
      <c r="K52" t="s">
        <v>74</v>
      </c>
      <c r="L52" t="s">
        <v>74</v>
      </c>
      <c r="M52" t="s">
        <v>74</v>
      </c>
      <c r="N52" t="s">
        <v>74</v>
      </c>
      <c r="O52" t="s">
        <v>74</v>
      </c>
      <c r="P52" t="s">
        <v>74</v>
      </c>
      <c r="Q52" t="s">
        <v>74</v>
      </c>
      <c r="R52" t="s">
        <v>74</v>
      </c>
      <c r="S52" t="s">
        <v>74</v>
      </c>
      <c r="T52" t="s">
        <v>74</v>
      </c>
      <c r="U52" t="s">
        <v>74</v>
      </c>
      <c r="V52" t="s">
        <v>74</v>
      </c>
      <c r="W52" t="s">
        <v>74</v>
      </c>
      <c r="X52" t="s">
        <v>74</v>
      </c>
      <c r="Y52" t="s">
        <v>74</v>
      </c>
      <c r="Z52" t="s">
        <v>74</v>
      </c>
      <c r="AA52" t="s">
        <v>74</v>
      </c>
      <c r="AB52" t="s">
        <v>74</v>
      </c>
      <c r="AC52" t="s">
        <v>74</v>
      </c>
      <c r="AD52" t="s">
        <v>74</v>
      </c>
      <c r="AE52" t="s">
        <v>74</v>
      </c>
      <c r="AF52" t="s">
        <v>74</v>
      </c>
      <c r="AG52" t="s">
        <v>74</v>
      </c>
      <c r="AH52" t="s">
        <v>74</v>
      </c>
      <c r="AI52" t="s">
        <v>74</v>
      </c>
      <c r="AJ52" t="s">
        <v>74</v>
      </c>
      <c r="AK52" t="s">
        <v>74</v>
      </c>
      <c r="AL52" t="s">
        <v>74</v>
      </c>
      <c r="AM52" t="s">
        <v>74</v>
      </c>
      <c r="AN52" t="s">
        <v>74</v>
      </c>
      <c r="AO52" t="s">
        <v>74</v>
      </c>
      <c r="AP52" t="s">
        <v>74</v>
      </c>
      <c r="AQ52" t="s">
        <v>74</v>
      </c>
      <c r="AR52" t="s">
        <v>74</v>
      </c>
      <c r="AS52" t="s">
        <v>74</v>
      </c>
      <c r="AT52" t="s">
        <v>74</v>
      </c>
      <c r="AU52" t="s">
        <v>74</v>
      </c>
      <c r="AV52" t="s">
        <v>74</v>
      </c>
      <c r="AW52" t="s">
        <v>74</v>
      </c>
      <c r="AX52" t="s">
        <v>74</v>
      </c>
      <c r="AY52" t="s">
        <v>74</v>
      </c>
      <c r="AZ52" t="s">
        <v>74</v>
      </c>
      <c r="BA52" t="s">
        <v>74</v>
      </c>
      <c r="BB52" t="s">
        <v>74</v>
      </c>
      <c r="BC52" t="s">
        <v>74</v>
      </c>
      <c r="BD52" t="s">
        <v>74</v>
      </c>
      <c r="BE52" t="s">
        <v>74</v>
      </c>
      <c r="BF52" t="s">
        <v>74</v>
      </c>
      <c r="BG52" t="s">
        <v>74</v>
      </c>
      <c r="BH52" t="s">
        <v>74</v>
      </c>
      <c r="BI52" t="s">
        <v>74</v>
      </c>
      <c r="BJ52" t="s">
        <v>74</v>
      </c>
      <c r="BK52" t="s">
        <v>74</v>
      </c>
      <c r="BL52" t="s">
        <v>74</v>
      </c>
      <c r="BM52" t="s">
        <v>74</v>
      </c>
      <c r="BN52" t="s">
        <v>74</v>
      </c>
      <c r="BO52" t="s">
        <v>74</v>
      </c>
      <c r="BP52" t="s">
        <v>74</v>
      </c>
      <c r="BQ52" t="s">
        <v>74</v>
      </c>
      <c r="BR52" t="s">
        <v>74</v>
      </c>
      <c r="BS52" t="s">
        <v>74</v>
      </c>
      <c r="BT52" t="s">
        <v>74</v>
      </c>
      <c r="BU52" t="s">
        <v>74</v>
      </c>
      <c r="BV52" t="s">
        <v>74</v>
      </c>
      <c r="BW52" t="s">
        <v>74</v>
      </c>
      <c r="BX52" t="s">
        <v>74</v>
      </c>
      <c r="BY52" t="s">
        <v>74</v>
      </c>
      <c r="BZ52" t="s">
        <v>3454</v>
      </c>
      <c r="CA52" t="s">
        <v>74</v>
      </c>
      <c r="CB52" t="s">
        <v>74</v>
      </c>
      <c r="CC52">
        <v>0</v>
      </c>
    </row>
    <row r="53" spans="1:81" x14ac:dyDescent="0.25">
      <c r="A53" t="s">
        <v>3457</v>
      </c>
      <c r="B53" t="s">
        <v>95</v>
      </c>
      <c r="C53" t="s">
        <v>187</v>
      </c>
      <c r="D53" t="s">
        <v>951</v>
      </c>
      <c r="E53">
        <v>2014</v>
      </c>
      <c r="F53" t="s">
        <v>74</v>
      </c>
      <c r="G53" t="s">
        <v>74</v>
      </c>
      <c r="H53" t="s">
        <v>74</v>
      </c>
      <c r="I53" t="s">
        <v>74</v>
      </c>
      <c r="J53" t="s">
        <v>74</v>
      </c>
      <c r="K53" t="s">
        <v>74</v>
      </c>
      <c r="L53" t="s">
        <v>74</v>
      </c>
      <c r="M53" t="s">
        <v>74</v>
      </c>
      <c r="N53" t="s">
        <v>74</v>
      </c>
      <c r="O53" t="s">
        <v>74</v>
      </c>
      <c r="P53" t="s">
        <v>74</v>
      </c>
      <c r="Q53" t="s">
        <v>74</v>
      </c>
      <c r="R53" t="s">
        <v>74</v>
      </c>
      <c r="S53" t="s">
        <v>74</v>
      </c>
      <c r="T53" t="s">
        <v>74</v>
      </c>
      <c r="U53" t="s">
        <v>74</v>
      </c>
      <c r="V53" t="s">
        <v>74</v>
      </c>
      <c r="W53" t="s">
        <v>74</v>
      </c>
      <c r="X53" t="s">
        <v>74</v>
      </c>
      <c r="Y53" t="s">
        <v>74</v>
      </c>
      <c r="Z53" t="s">
        <v>74</v>
      </c>
      <c r="AA53" t="s">
        <v>74</v>
      </c>
      <c r="AB53" t="s">
        <v>74</v>
      </c>
      <c r="AC53" t="s">
        <v>74</v>
      </c>
      <c r="AD53" t="s">
        <v>74</v>
      </c>
      <c r="AE53" t="s">
        <v>74</v>
      </c>
      <c r="AF53" t="s">
        <v>74</v>
      </c>
      <c r="AG53" t="s">
        <v>74</v>
      </c>
      <c r="AH53" t="s">
        <v>74</v>
      </c>
      <c r="AI53" t="s">
        <v>74</v>
      </c>
      <c r="AJ53" t="s">
        <v>74</v>
      </c>
      <c r="AK53" t="s">
        <v>74</v>
      </c>
      <c r="AL53" t="s">
        <v>74</v>
      </c>
      <c r="AM53" t="s">
        <v>74</v>
      </c>
      <c r="AN53" t="s">
        <v>74</v>
      </c>
      <c r="AO53" t="s">
        <v>74</v>
      </c>
      <c r="AP53" t="s">
        <v>74</v>
      </c>
      <c r="AQ53" t="s">
        <v>74</v>
      </c>
      <c r="AR53" t="s">
        <v>74</v>
      </c>
      <c r="AS53" t="s">
        <v>74</v>
      </c>
      <c r="AT53" t="s">
        <v>74</v>
      </c>
      <c r="AU53" t="s">
        <v>74</v>
      </c>
      <c r="AV53" t="s">
        <v>74</v>
      </c>
      <c r="AW53" t="s">
        <v>74</v>
      </c>
      <c r="AX53" t="s">
        <v>74</v>
      </c>
      <c r="AY53" t="s">
        <v>74</v>
      </c>
      <c r="AZ53" t="s">
        <v>74</v>
      </c>
      <c r="BA53" t="s">
        <v>74</v>
      </c>
      <c r="BB53" t="s">
        <v>74</v>
      </c>
      <c r="BC53" t="s">
        <v>74</v>
      </c>
      <c r="BD53" t="s">
        <v>74</v>
      </c>
      <c r="BE53" t="s">
        <v>74</v>
      </c>
      <c r="BF53" t="s">
        <v>74</v>
      </c>
      <c r="BG53" t="s">
        <v>74</v>
      </c>
      <c r="BH53" t="s">
        <v>74</v>
      </c>
      <c r="BI53" t="s">
        <v>74</v>
      </c>
      <c r="BJ53" t="s">
        <v>74</v>
      </c>
      <c r="BK53" t="s">
        <v>74</v>
      </c>
      <c r="BL53" t="s">
        <v>74</v>
      </c>
      <c r="BM53" t="s">
        <v>74</v>
      </c>
      <c r="BN53" t="s">
        <v>74</v>
      </c>
      <c r="BO53" t="s">
        <v>74</v>
      </c>
      <c r="BP53" t="s">
        <v>74</v>
      </c>
      <c r="BQ53" t="s">
        <v>74</v>
      </c>
      <c r="BR53" t="s">
        <v>74</v>
      </c>
      <c r="BS53" t="s">
        <v>74</v>
      </c>
      <c r="BT53" t="s">
        <v>74</v>
      </c>
      <c r="BU53" t="s">
        <v>74</v>
      </c>
      <c r="BV53" t="s">
        <v>74</v>
      </c>
      <c r="BW53" t="s">
        <v>74</v>
      </c>
      <c r="BX53" t="s">
        <v>74</v>
      </c>
      <c r="BY53" t="s">
        <v>74</v>
      </c>
      <c r="BZ53" t="s">
        <v>3454</v>
      </c>
      <c r="CA53" t="s">
        <v>74</v>
      </c>
      <c r="CB53" t="s">
        <v>74</v>
      </c>
      <c r="CC53">
        <v>1</v>
      </c>
    </row>
    <row r="54" spans="1:81" x14ac:dyDescent="0.25">
      <c r="A54" t="s">
        <v>3458</v>
      </c>
      <c r="B54" t="s">
        <v>95</v>
      </c>
      <c r="C54" t="s">
        <v>187</v>
      </c>
      <c r="D54" t="s">
        <v>953</v>
      </c>
      <c r="E54">
        <v>2014</v>
      </c>
      <c r="F54" t="s">
        <v>74</v>
      </c>
      <c r="G54" t="s">
        <v>74</v>
      </c>
      <c r="H54" t="s">
        <v>74</v>
      </c>
      <c r="I54" t="s">
        <v>74</v>
      </c>
      <c r="J54" t="s">
        <v>74</v>
      </c>
      <c r="K54" t="s">
        <v>74</v>
      </c>
      <c r="L54" t="s">
        <v>74</v>
      </c>
      <c r="M54" t="s">
        <v>74</v>
      </c>
      <c r="N54" t="s">
        <v>74</v>
      </c>
      <c r="O54" t="s">
        <v>74</v>
      </c>
      <c r="P54" t="s">
        <v>74</v>
      </c>
      <c r="Q54" t="s">
        <v>74</v>
      </c>
      <c r="R54" t="s">
        <v>74</v>
      </c>
      <c r="S54" t="s">
        <v>74</v>
      </c>
      <c r="T54" t="s">
        <v>74</v>
      </c>
      <c r="U54" t="s">
        <v>74</v>
      </c>
      <c r="V54" t="s">
        <v>74</v>
      </c>
      <c r="W54" t="s">
        <v>74</v>
      </c>
      <c r="X54" t="s">
        <v>74</v>
      </c>
      <c r="Y54" t="s">
        <v>74</v>
      </c>
      <c r="Z54" t="s">
        <v>74</v>
      </c>
      <c r="AA54" t="s">
        <v>74</v>
      </c>
      <c r="AB54" t="s">
        <v>74</v>
      </c>
      <c r="AC54" t="s">
        <v>74</v>
      </c>
      <c r="AD54" t="s">
        <v>74</v>
      </c>
      <c r="AE54" t="s">
        <v>74</v>
      </c>
      <c r="AF54" t="s">
        <v>74</v>
      </c>
      <c r="AG54" t="s">
        <v>74</v>
      </c>
      <c r="AH54" t="s">
        <v>74</v>
      </c>
      <c r="AI54" t="s">
        <v>74</v>
      </c>
      <c r="AJ54" t="s">
        <v>74</v>
      </c>
      <c r="AK54" t="s">
        <v>74</v>
      </c>
      <c r="AL54" t="s">
        <v>74</v>
      </c>
      <c r="AM54" t="s">
        <v>74</v>
      </c>
      <c r="AN54" t="s">
        <v>74</v>
      </c>
      <c r="AO54" t="s">
        <v>74</v>
      </c>
      <c r="AP54" t="s">
        <v>74</v>
      </c>
      <c r="AQ54" t="s">
        <v>74</v>
      </c>
      <c r="AR54" t="s">
        <v>74</v>
      </c>
      <c r="AS54" t="s">
        <v>74</v>
      </c>
      <c r="AT54" t="s">
        <v>74</v>
      </c>
      <c r="AU54" t="s">
        <v>74</v>
      </c>
      <c r="AV54" t="s">
        <v>74</v>
      </c>
      <c r="AW54" t="s">
        <v>74</v>
      </c>
      <c r="AX54" t="s">
        <v>74</v>
      </c>
      <c r="AY54" t="s">
        <v>74</v>
      </c>
      <c r="AZ54" t="s">
        <v>74</v>
      </c>
      <c r="BA54" t="s">
        <v>74</v>
      </c>
      <c r="BB54" t="s">
        <v>74</v>
      </c>
      <c r="BC54" t="s">
        <v>74</v>
      </c>
      <c r="BD54" t="s">
        <v>74</v>
      </c>
      <c r="BE54" t="s">
        <v>74</v>
      </c>
      <c r="BF54" t="s">
        <v>74</v>
      </c>
      <c r="BG54" t="s">
        <v>74</v>
      </c>
      <c r="BH54" t="s">
        <v>74</v>
      </c>
      <c r="BI54" t="s">
        <v>74</v>
      </c>
      <c r="BJ54" t="s">
        <v>74</v>
      </c>
      <c r="BK54" t="s">
        <v>74</v>
      </c>
      <c r="BL54" t="s">
        <v>74</v>
      </c>
      <c r="BM54" t="s">
        <v>74</v>
      </c>
      <c r="BN54" t="s">
        <v>74</v>
      </c>
      <c r="BO54" t="s">
        <v>74</v>
      </c>
      <c r="BP54" t="s">
        <v>74</v>
      </c>
      <c r="BQ54" t="s">
        <v>74</v>
      </c>
      <c r="BR54" t="s">
        <v>74</v>
      </c>
      <c r="BS54" t="s">
        <v>74</v>
      </c>
      <c r="BT54" t="s">
        <v>74</v>
      </c>
      <c r="BU54" t="s">
        <v>74</v>
      </c>
      <c r="BV54" t="s">
        <v>74</v>
      </c>
      <c r="BW54" t="s">
        <v>74</v>
      </c>
      <c r="BX54" t="s">
        <v>74</v>
      </c>
      <c r="BY54" t="s">
        <v>74</v>
      </c>
      <c r="BZ54" t="s">
        <v>3454</v>
      </c>
      <c r="CA54" t="s">
        <v>74</v>
      </c>
      <c r="CB54" t="s">
        <v>74</v>
      </c>
      <c r="CC54">
        <v>0</v>
      </c>
    </row>
    <row r="55" spans="1:81" x14ac:dyDescent="0.25">
      <c r="A55" t="s">
        <v>3459</v>
      </c>
      <c r="B55" t="s">
        <v>95</v>
      </c>
      <c r="C55" t="s">
        <v>420</v>
      </c>
      <c r="D55" t="s">
        <v>44</v>
      </c>
      <c r="E55">
        <v>2014</v>
      </c>
      <c r="F55">
        <v>3869</v>
      </c>
      <c r="G55">
        <v>350</v>
      </c>
      <c r="H55">
        <v>0</v>
      </c>
      <c r="I55">
        <v>897</v>
      </c>
      <c r="J55">
        <v>756</v>
      </c>
      <c r="K55">
        <v>637</v>
      </c>
      <c r="L55">
        <v>596</v>
      </c>
      <c r="M55">
        <v>509</v>
      </c>
      <c r="N55">
        <v>396</v>
      </c>
      <c r="O55">
        <v>207</v>
      </c>
      <c r="P55">
        <v>51</v>
      </c>
      <c r="Q55">
        <v>17</v>
      </c>
      <c r="R55">
        <v>3</v>
      </c>
      <c r="S55">
        <v>150</v>
      </c>
      <c r="T55">
        <v>0</v>
      </c>
      <c r="U55">
        <v>4187</v>
      </c>
      <c r="V55">
        <v>32</v>
      </c>
      <c r="W55">
        <v>0</v>
      </c>
      <c r="X55">
        <v>2732</v>
      </c>
      <c r="Y55">
        <v>1485</v>
      </c>
      <c r="Z55">
        <v>2</v>
      </c>
      <c r="AA55" t="s">
        <v>74</v>
      </c>
      <c r="AB55">
        <v>478</v>
      </c>
      <c r="AC55" t="s">
        <v>74</v>
      </c>
      <c r="AD55">
        <v>3741</v>
      </c>
      <c r="AE55" t="s">
        <v>74</v>
      </c>
      <c r="AF55" t="s">
        <v>74</v>
      </c>
      <c r="AG55" t="s">
        <v>74</v>
      </c>
      <c r="AH55" t="s">
        <v>74</v>
      </c>
      <c r="AI55" t="s">
        <v>74</v>
      </c>
      <c r="AJ55" t="s">
        <v>74</v>
      </c>
      <c r="AK55" t="s">
        <v>74</v>
      </c>
      <c r="AL55" t="s">
        <v>74</v>
      </c>
      <c r="AM55" t="s">
        <v>74</v>
      </c>
      <c r="AN55" t="s">
        <v>74</v>
      </c>
      <c r="AO55">
        <v>4219</v>
      </c>
      <c r="AP55">
        <v>0.91704195306944769</v>
      </c>
      <c r="AQ55">
        <v>8.2958046930552268E-2</v>
      </c>
      <c r="AR55">
        <v>0</v>
      </c>
      <c r="AS55">
        <v>0.21260962313344389</v>
      </c>
      <c r="AT55">
        <v>0.17918938136999291</v>
      </c>
      <c r="AU55">
        <v>0.15098364541360509</v>
      </c>
      <c r="AV55">
        <v>0.14126570277316899</v>
      </c>
      <c r="AW55">
        <v>0.120644702536146</v>
      </c>
      <c r="AX55">
        <v>9.3861104527139139E-2</v>
      </c>
      <c r="AY55">
        <v>4.9063759184640912E-2</v>
      </c>
      <c r="AZ55">
        <v>1.2088172552737621E-2</v>
      </c>
      <c r="BA55">
        <v>4.0293908509125382E-3</v>
      </c>
      <c r="BB55">
        <v>7.1106897369044796E-4</v>
      </c>
      <c r="BC55">
        <v>3.5553448684522398E-2</v>
      </c>
      <c r="BD55">
        <v>0</v>
      </c>
      <c r="BE55">
        <v>0.9924152642806352</v>
      </c>
      <c r="BF55">
        <v>7.5847357193647783E-3</v>
      </c>
      <c r="BG55">
        <v>0</v>
      </c>
      <c r="BH55">
        <v>0.64754681204076792</v>
      </c>
      <c r="BI55">
        <v>0.35197914197677183</v>
      </c>
      <c r="BJ55">
        <v>4.7404598246029859E-4</v>
      </c>
      <c r="BK55">
        <v>0</v>
      </c>
      <c r="BL55">
        <v>0.11329698980801139</v>
      </c>
      <c r="BM55">
        <v>0</v>
      </c>
      <c r="BN55">
        <v>0.88670301019198861</v>
      </c>
      <c r="BO55">
        <v>0</v>
      </c>
      <c r="BP55">
        <v>0</v>
      </c>
      <c r="BQ55">
        <v>0</v>
      </c>
      <c r="BR55">
        <v>0</v>
      </c>
      <c r="BS55">
        <v>0</v>
      </c>
      <c r="BT55">
        <v>0</v>
      </c>
      <c r="BU55">
        <v>0</v>
      </c>
      <c r="BV55">
        <v>0</v>
      </c>
      <c r="BW55">
        <v>0</v>
      </c>
      <c r="BX55">
        <v>0</v>
      </c>
      <c r="BY55" t="s">
        <v>3397</v>
      </c>
      <c r="BZ55" t="s">
        <v>3460</v>
      </c>
      <c r="CA55">
        <v>4219</v>
      </c>
      <c r="CB55">
        <v>1</v>
      </c>
      <c r="CC55">
        <v>0</v>
      </c>
    </row>
    <row r="56" spans="1:81" x14ac:dyDescent="0.25">
      <c r="A56" t="s">
        <v>3461</v>
      </c>
      <c r="B56" t="s">
        <v>95</v>
      </c>
      <c r="C56" t="s">
        <v>420</v>
      </c>
      <c r="D56" t="s">
        <v>947</v>
      </c>
      <c r="E56">
        <v>2014</v>
      </c>
      <c r="F56">
        <v>1389</v>
      </c>
      <c r="G56">
        <v>157</v>
      </c>
      <c r="H56">
        <v>0</v>
      </c>
      <c r="I56">
        <v>377</v>
      </c>
      <c r="J56">
        <v>262</v>
      </c>
      <c r="K56">
        <v>231</v>
      </c>
      <c r="L56">
        <v>222</v>
      </c>
      <c r="M56">
        <v>168</v>
      </c>
      <c r="N56">
        <v>118</v>
      </c>
      <c r="O56">
        <v>60</v>
      </c>
      <c r="P56">
        <v>21</v>
      </c>
      <c r="Q56">
        <v>6</v>
      </c>
      <c r="R56">
        <v>2</v>
      </c>
      <c r="S56">
        <v>79</v>
      </c>
      <c r="T56">
        <v>0</v>
      </c>
      <c r="U56">
        <v>1529</v>
      </c>
      <c r="V56">
        <v>17</v>
      </c>
      <c r="W56">
        <v>0</v>
      </c>
      <c r="X56">
        <v>948</v>
      </c>
      <c r="Y56">
        <v>598</v>
      </c>
      <c r="Z56">
        <v>0</v>
      </c>
      <c r="AA56" t="s">
        <v>74</v>
      </c>
      <c r="AB56">
        <v>77</v>
      </c>
      <c r="AC56" t="s">
        <v>74</v>
      </c>
      <c r="AD56">
        <v>1469</v>
      </c>
      <c r="AE56" t="s">
        <v>74</v>
      </c>
      <c r="AF56" t="s">
        <v>74</v>
      </c>
      <c r="AG56" t="s">
        <v>74</v>
      </c>
      <c r="AH56" t="s">
        <v>74</v>
      </c>
      <c r="AI56" t="s">
        <v>74</v>
      </c>
      <c r="AJ56" t="s">
        <v>74</v>
      </c>
      <c r="AK56" t="s">
        <v>74</v>
      </c>
      <c r="AL56">
        <v>0</v>
      </c>
      <c r="AM56">
        <v>0</v>
      </c>
      <c r="AN56">
        <v>1546</v>
      </c>
      <c r="AO56">
        <v>1546</v>
      </c>
      <c r="AP56">
        <v>0.8984476067270375</v>
      </c>
      <c r="AQ56">
        <v>0.1015523932729625</v>
      </c>
      <c r="AR56">
        <v>0</v>
      </c>
      <c r="AS56">
        <v>0.2438551099611902</v>
      </c>
      <c r="AT56">
        <v>0.16946959896507119</v>
      </c>
      <c r="AU56">
        <v>0.14941785252263909</v>
      </c>
      <c r="AV56">
        <v>0.14359637774902981</v>
      </c>
      <c r="AW56">
        <v>0.1086675291073739</v>
      </c>
      <c r="AX56">
        <v>7.6326002587322125E-2</v>
      </c>
      <c r="AY56">
        <v>3.8809831824062092E-2</v>
      </c>
      <c r="AZ56">
        <v>1.3583441138421731E-2</v>
      </c>
      <c r="BA56">
        <v>3.8809831824062101E-3</v>
      </c>
      <c r="BB56">
        <v>1.29366106080207E-3</v>
      </c>
      <c r="BC56">
        <v>5.109961190168176E-2</v>
      </c>
      <c r="BD56">
        <v>0</v>
      </c>
      <c r="BE56">
        <v>0.98900388098318237</v>
      </c>
      <c r="BF56">
        <v>1.0996119016817589E-2</v>
      </c>
      <c r="BG56">
        <v>0</v>
      </c>
      <c r="BH56">
        <v>0.61319534282018107</v>
      </c>
      <c r="BI56">
        <v>0.38680465717981888</v>
      </c>
      <c r="BJ56">
        <v>0</v>
      </c>
      <c r="BK56">
        <v>0</v>
      </c>
      <c r="BL56">
        <v>4.9805950840879687E-2</v>
      </c>
      <c r="BM56">
        <v>0</v>
      </c>
      <c r="BN56">
        <v>0.95019404915912031</v>
      </c>
      <c r="BO56">
        <v>0</v>
      </c>
      <c r="BP56">
        <v>0</v>
      </c>
      <c r="BQ56">
        <v>0</v>
      </c>
      <c r="BR56">
        <v>0</v>
      </c>
      <c r="BS56">
        <v>0</v>
      </c>
      <c r="BT56">
        <v>0</v>
      </c>
      <c r="BU56">
        <v>0</v>
      </c>
      <c r="BV56">
        <v>0</v>
      </c>
      <c r="BW56">
        <v>0</v>
      </c>
      <c r="BX56">
        <v>1</v>
      </c>
      <c r="BY56" t="s">
        <v>3397</v>
      </c>
      <c r="BZ56" t="s">
        <v>3460</v>
      </c>
      <c r="CA56">
        <v>4219</v>
      </c>
      <c r="CB56">
        <v>0.36643754444181093</v>
      </c>
      <c r="CC56">
        <v>0</v>
      </c>
    </row>
    <row r="57" spans="1:81" x14ac:dyDescent="0.25">
      <c r="A57" t="s">
        <v>3462</v>
      </c>
      <c r="B57" t="s">
        <v>95</v>
      </c>
      <c r="C57" t="s">
        <v>420</v>
      </c>
      <c r="D57" t="s">
        <v>949</v>
      </c>
      <c r="E57">
        <v>2014</v>
      </c>
      <c r="F57">
        <v>1865</v>
      </c>
      <c r="G57">
        <v>127</v>
      </c>
      <c r="H57">
        <v>0</v>
      </c>
      <c r="I57">
        <v>420</v>
      </c>
      <c r="J57">
        <v>387</v>
      </c>
      <c r="K57">
        <v>316</v>
      </c>
      <c r="L57">
        <v>268</v>
      </c>
      <c r="M57">
        <v>242</v>
      </c>
      <c r="N57">
        <v>186</v>
      </c>
      <c r="O57">
        <v>100</v>
      </c>
      <c r="P57">
        <v>14</v>
      </c>
      <c r="Q57">
        <v>7</v>
      </c>
      <c r="R57">
        <v>1</v>
      </c>
      <c r="S57">
        <v>51</v>
      </c>
      <c r="T57">
        <v>0</v>
      </c>
      <c r="U57">
        <v>1984</v>
      </c>
      <c r="V57">
        <v>8</v>
      </c>
      <c r="W57">
        <v>0</v>
      </c>
      <c r="X57">
        <v>1381</v>
      </c>
      <c r="Y57">
        <v>610</v>
      </c>
      <c r="Z57">
        <v>1</v>
      </c>
      <c r="AA57" t="s">
        <v>74</v>
      </c>
      <c r="AB57">
        <v>152</v>
      </c>
      <c r="AC57" t="s">
        <v>74</v>
      </c>
      <c r="AD57">
        <v>1840</v>
      </c>
      <c r="AE57" t="s">
        <v>74</v>
      </c>
      <c r="AF57" t="s">
        <v>74</v>
      </c>
      <c r="AG57" t="s">
        <v>74</v>
      </c>
      <c r="AH57" t="s">
        <v>74</v>
      </c>
      <c r="AI57" t="s">
        <v>74</v>
      </c>
      <c r="AJ57" t="s">
        <v>74</v>
      </c>
      <c r="AK57" t="s">
        <v>74</v>
      </c>
      <c r="AL57">
        <v>0</v>
      </c>
      <c r="AM57">
        <v>0</v>
      </c>
      <c r="AN57">
        <v>1992</v>
      </c>
      <c r="AO57">
        <v>1992</v>
      </c>
      <c r="AP57">
        <v>0.9362449799196787</v>
      </c>
      <c r="AQ57">
        <v>6.3755020080321287E-2</v>
      </c>
      <c r="AR57">
        <v>0</v>
      </c>
      <c r="AS57">
        <v>0.21084337349397589</v>
      </c>
      <c r="AT57">
        <v>0.19427710843373491</v>
      </c>
      <c r="AU57">
        <v>0.15863453815261039</v>
      </c>
      <c r="AV57">
        <v>0.1345381526104418</v>
      </c>
      <c r="AW57">
        <v>0.1214859437751004</v>
      </c>
      <c r="AX57">
        <v>9.337349397590361E-2</v>
      </c>
      <c r="AY57">
        <v>5.0200803212851412E-2</v>
      </c>
      <c r="AZ57">
        <v>7.0281124497991966E-3</v>
      </c>
      <c r="BA57">
        <v>3.5140562248995979E-3</v>
      </c>
      <c r="BB57">
        <v>5.0200803212851401E-4</v>
      </c>
      <c r="BC57">
        <v>2.560240963855422E-2</v>
      </c>
      <c r="BD57">
        <v>0</v>
      </c>
      <c r="BE57">
        <v>0.99598393574297184</v>
      </c>
      <c r="BF57">
        <v>4.0160642570281121E-3</v>
      </c>
      <c r="BG57">
        <v>0</v>
      </c>
      <c r="BH57">
        <v>0.69327309236947787</v>
      </c>
      <c r="BI57">
        <v>0.30622489959839361</v>
      </c>
      <c r="BJ57">
        <v>5.0200803212851401E-4</v>
      </c>
      <c r="BK57">
        <v>0</v>
      </c>
      <c r="BL57">
        <v>7.6305220883534142E-2</v>
      </c>
      <c r="BM57">
        <v>0</v>
      </c>
      <c r="BN57">
        <v>0.92369477911646591</v>
      </c>
      <c r="BO57">
        <v>0</v>
      </c>
      <c r="BP57">
        <v>0</v>
      </c>
      <c r="BQ57">
        <v>0</v>
      </c>
      <c r="BR57">
        <v>0</v>
      </c>
      <c r="BS57">
        <v>0</v>
      </c>
      <c r="BT57">
        <v>0</v>
      </c>
      <c r="BU57">
        <v>0</v>
      </c>
      <c r="BV57">
        <v>0</v>
      </c>
      <c r="BW57">
        <v>0</v>
      </c>
      <c r="BX57">
        <v>1</v>
      </c>
      <c r="BY57" t="s">
        <v>3397</v>
      </c>
      <c r="BZ57" t="s">
        <v>3460</v>
      </c>
      <c r="CA57">
        <v>4219</v>
      </c>
      <c r="CB57">
        <v>0.47214979853045752</v>
      </c>
      <c r="CC57">
        <v>0</v>
      </c>
    </row>
    <row r="58" spans="1:81" x14ac:dyDescent="0.25">
      <c r="A58" t="s">
        <v>3463</v>
      </c>
      <c r="B58" t="s">
        <v>95</v>
      </c>
      <c r="C58" t="s">
        <v>420</v>
      </c>
      <c r="D58" t="s">
        <v>951</v>
      </c>
      <c r="E58">
        <v>2014</v>
      </c>
      <c r="F58">
        <v>298</v>
      </c>
      <c r="G58">
        <v>22</v>
      </c>
      <c r="H58">
        <v>0</v>
      </c>
      <c r="I58">
        <v>62</v>
      </c>
      <c r="J58">
        <v>50</v>
      </c>
      <c r="K58">
        <v>41</v>
      </c>
      <c r="L58">
        <v>45</v>
      </c>
      <c r="M58">
        <v>43</v>
      </c>
      <c r="N58">
        <v>42</v>
      </c>
      <c r="O58">
        <v>23</v>
      </c>
      <c r="P58">
        <v>4</v>
      </c>
      <c r="Q58">
        <v>1</v>
      </c>
      <c r="R58">
        <v>0</v>
      </c>
      <c r="S58">
        <v>9</v>
      </c>
      <c r="T58">
        <v>0</v>
      </c>
      <c r="U58">
        <v>317</v>
      </c>
      <c r="V58">
        <v>3</v>
      </c>
      <c r="W58">
        <v>0</v>
      </c>
      <c r="X58">
        <v>161</v>
      </c>
      <c r="Y58">
        <v>159</v>
      </c>
      <c r="Z58">
        <v>0</v>
      </c>
      <c r="AA58" t="s">
        <v>74</v>
      </c>
      <c r="AB58">
        <v>19</v>
      </c>
      <c r="AC58" t="s">
        <v>74</v>
      </c>
      <c r="AD58">
        <v>301</v>
      </c>
      <c r="AE58" t="s">
        <v>74</v>
      </c>
      <c r="AF58" t="s">
        <v>74</v>
      </c>
      <c r="AG58" t="s">
        <v>74</v>
      </c>
      <c r="AH58" t="s">
        <v>74</v>
      </c>
      <c r="AI58" t="s">
        <v>74</v>
      </c>
      <c r="AJ58" t="s">
        <v>74</v>
      </c>
      <c r="AK58" t="s">
        <v>74</v>
      </c>
      <c r="AL58">
        <v>0</v>
      </c>
      <c r="AM58">
        <v>0</v>
      </c>
      <c r="AN58">
        <v>320</v>
      </c>
      <c r="AO58">
        <v>320</v>
      </c>
      <c r="AP58">
        <v>0.93125000000000002</v>
      </c>
      <c r="AQ58">
        <v>6.8750000000000006E-2</v>
      </c>
      <c r="AR58">
        <v>0</v>
      </c>
      <c r="AS58">
        <v>0.19375000000000001</v>
      </c>
      <c r="AT58">
        <v>0.15625</v>
      </c>
      <c r="AU58">
        <v>0.12812499999999999</v>
      </c>
      <c r="AV58">
        <v>0.140625</v>
      </c>
      <c r="AW58">
        <v>0.13437499999999999</v>
      </c>
      <c r="AX58">
        <v>0.13125000000000001</v>
      </c>
      <c r="AY58">
        <v>7.1874999999999994E-2</v>
      </c>
      <c r="AZ58">
        <v>1.2500000000000001E-2</v>
      </c>
      <c r="BA58">
        <v>3.1250000000000002E-3</v>
      </c>
      <c r="BB58">
        <v>0</v>
      </c>
      <c r="BC58">
        <v>2.8125000000000001E-2</v>
      </c>
      <c r="BD58">
        <v>0</v>
      </c>
      <c r="BE58">
        <v>0.99062499999999998</v>
      </c>
      <c r="BF58">
        <v>9.3749999999999997E-3</v>
      </c>
      <c r="BG58">
        <v>0</v>
      </c>
      <c r="BH58">
        <v>0.50312500000000004</v>
      </c>
      <c r="BI58">
        <v>0.49687500000000001</v>
      </c>
      <c r="BJ58">
        <v>0</v>
      </c>
      <c r="BK58">
        <v>0</v>
      </c>
      <c r="BL58">
        <v>5.9374999999999997E-2</v>
      </c>
      <c r="BM58">
        <v>0</v>
      </c>
      <c r="BN58">
        <v>0.94062500000000004</v>
      </c>
      <c r="BO58">
        <v>0</v>
      </c>
      <c r="BP58">
        <v>0</v>
      </c>
      <c r="BQ58">
        <v>0</v>
      </c>
      <c r="BR58">
        <v>0</v>
      </c>
      <c r="BS58">
        <v>0</v>
      </c>
      <c r="BT58">
        <v>0</v>
      </c>
      <c r="BU58">
        <v>0</v>
      </c>
      <c r="BV58">
        <v>0</v>
      </c>
      <c r="BW58">
        <v>0</v>
      </c>
      <c r="BX58">
        <v>1</v>
      </c>
      <c r="BY58" t="s">
        <v>3397</v>
      </c>
      <c r="BZ58" t="s">
        <v>3460</v>
      </c>
      <c r="CA58">
        <v>4219</v>
      </c>
      <c r="CB58">
        <v>7.5847357193647783E-2</v>
      </c>
      <c r="CC58">
        <v>0</v>
      </c>
    </row>
    <row r="59" spans="1:81" x14ac:dyDescent="0.25">
      <c r="A59" t="s">
        <v>3464</v>
      </c>
      <c r="B59" t="s">
        <v>95</v>
      </c>
      <c r="C59" t="s">
        <v>420</v>
      </c>
      <c r="D59" t="s">
        <v>953</v>
      </c>
      <c r="E59">
        <v>2014</v>
      </c>
      <c r="F59">
        <v>198</v>
      </c>
      <c r="G59">
        <v>28</v>
      </c>
      <c r="H59">
        <v>0</v>
      </c>
      <c r="I59">
        <v>15</v>
      </c>
      <c r="J59">
        <v>29</v>
      </c>
      <c r="K59">
        <v>37</v>
      </c>
      <c r="L59">
        <v>38</v>
      </c>
      <c r="M59">
        <v>36</v>
      </c>
      <c r="N59">
        <v>36</v>
      </c>
      <c r="O59">
        <v>15</v>
      </c>
      <c r="P59">
        <v>11</v>
      </c>
      <c r="Q59">
        <v>3</v>
      </c>
      <c r="R59">
        <v>0</v>
      </c>
      <c r="S59">
        <v>6</v>
      </c>
      <c r="T59">
        <v>0</v>
      </c>
      <c r="U59">
        <v>223</v>
      </c>
      <c r="V59">
        <v>3</v>
      </c>
      <c r="W59">
        <v>0</v>
      </c>
      <c r="X59">
        <v>140</v>
      </c>
      <c r="Y59">
        <v>85</v>
      </c>
      <c r="Z59">
        <v>1</v>
      </c>
      <c r="AA59" t="s">
        <v>74</v>
      </c>
      <c r="AB59">
        <v>181</v>
      </c>
      <c r="AC59" t="s">
        <v>74</v>
      </c>
      <c r="AD59">
        <v>45</v>
      </c>
      <c r="AE59" t="s">
        <v>74</v>
      </c>
      <c r="AF59" t="s">
        <v>74</v>
      </c>
      <c r="AG59" t="s">
        <v>74</v>
      </c>
      <c r="AH59" t="s">
        <v>74</v>
      </c>
      <c r="AI59" t="s">
        <v>74</v>
      </c>
      <c r="AJ59" t="s">
        <v>74</v>
      </c>
      <c r="AK59" t="s">
        <v>74</v>
      </c>
      <c r="AL59">
        <v>0</v>
      </c>
      <c r="AM59">
        <v>0</v>
      </c>
      <c r="AN59">
        <v>226</v>
      </c>
      <c r="AO59">
        <v>226</v>
      </c>
      <c r="AP59">
        <v>0.87610619469026552</v>
      </c>
      <c r="AQ59">
        <v>0.1238938053097345</v>
      </c>
      <c r="AR59">
        <v>0</v>
      </c>
      <c r="AS59">
        <v>6.637168141592921E-2</v>
      </c>
      <c r="AT59">
        <v>0.12831858407079649</v>
      </c>
      <c r="AU59">
        <v>0.16371681415929201</v>
      </c>
      <c r="AV59">
        <v>0.16814159292035399</v>
      </c>
      <c r="AW59">
        <v>0.15929203539823009</v>
      </c>
      <c r="AX59">
        <v>0.15929203539823009</v>
      </c>
      <c r="AY59">
        <v>6.637168141592921E-2</v>
      </c>
      <c r="AZ59">
        <v>4.8672566371681422E-2</v>
      </c>
      <c r="BA59">
        <v>1.3274336283185841E-2</v>
      </c>
      <c r="BB59">
        <v>0</v>
      </c>
      <c r="BC59">
        <v>2.6548672566371681E-2</v>
      </c>
      <c r="BD59">
        <v>0</v>
      </c>
      <c r="BE59">
        <v>0.98672566371681414</v>
      </c>
      <c r="BF59">
        <v>1.3274336283185841E-2</v>
      </c>
      <c r="BG59">
        <v>0</v>
      </c>
      <c r="BH59">
        <v>0.61946902654867253</v>
      </c>
      <c r="BI59">
        <v>0.37610619469026552</v>
      </c>
      <c r="BJ59">
        <v>4.4247787610619468E-3</v>
      </c>
      <c r="BK59">
        <v>0</v>
      </c>
      <c r="BL59">
        <v>0.80088495575221241</v>
      </c>
      <c r="BM59">
        <v>0</v>
      </c>
      <c r="BN59">
        <v>0.19911504424778759</v>
      </c>
      <c r="BO59">
        <v>0</v>
      </c>
      <c r="BP59">
        <v>0</v>
      </c>
      <c r="BQ59">
        <v>0</v>
      </c>
      <c r="BR59">
        <v>0</v>
      </c>
      <c r="BS59">
        <v>0</v>
      </c>
      <c r="BT59">
        <v>0</v>
      </c>
      <c r="BU59">
        <v>0</v>
      </c>
      <c r="BV59">
        <v>0</v>
      </c>
      <c r="BW59">
        <v>0</v>
      </c>
      <c r="BX59">
        <v>1</v>
      </c>
      <c r="BY59" t="s">
        <v>3397</v>
      </c>
      <c r="BZ59" t="s">
        <v>3460</v>
      </c>
      <c r="CA59">
        <v>4219</v>
      </c>
      <c r="CB59">
        <v>5.3567196018013748E-2</v>
      </c>
      <c r="CC59">
        <v>0</v>
      </c>
    </row>
    <row r="60" spans="1:81" x14ac:dyDescent="0.25">
      <c r="A60" t="s">
        <v>3465</v>
      </c>
      <c r="B60" t="s">
        <v>95</v>
      </c>
      <c r="C60" t="s">
        <v>420</v>
      </c>
      <c r="D60" t="s">
        <v>961</v>
      </c>
      <c r="E60">
        <v>2014</v>
      </c>
      <c r="F60">
        <v>119</v>
      </c>
      <c r="G60">
        <v>16</v>
      </c>
      <c r="H60">
        <v>0</v>
      </c>
      <c r="I60">
        <v>23</v>
      </c>
      <c r="J60">
        <v>28</v>
      </c>
      <c r="K60">
        <v>12</v>
      </c>
      <c r="L60">
        <v>23</v>
      </c>
      <c r="M60">
        <v>20</v>
      </c>
      <c r="N60">
        <v>14</v>
      </c>
      <c r="O60">
        <v>9</v>
      </c>
      <c r="P60">
        <v>1</v>
      </c>
      <c r="Q60">
        <v>0</v>
      </c>
      <c r="R60">
        <v>0</v>
      </c>
      <c r="S60">
        <v>5</v>
      </c>
      <c r="T60">
        <v>0</v>
      </c>
      <c r="U60">
        <v>134</v>
      </c>
      <c r="V60">
        <v>1</v>
      </c>
      <c r="W60">
        <v>0</v>
      </c>
      <c r="X60">
        <v>102</v>
      </c>
      <c r="Y60">
        <v>33</v>
      </c>
      <c r="Z60">
        <v>0</v>
      </c>
      <c r="AA60" t="s">
        <v>74</v>
      </c>
      <c r="AB60">
        <v>49</v>
      </c>
      <c r="AC60" t="s">
        <v>74</v>
      </c>
      <c r="AD60">
        <v>86</v>
      </c>
      <c r="AE60" t="s">
        <v>74</v>
      </c>
      <c r="AF60" t="s">
        <v>74</v>
      </c>
      <c r="AG60" t="s">
        <v>74</v>
      </c>
      <c r="AH60" t="s">
        <v>74</v>
      </c>
      <c r="AI60" t="s">
        <v>74</v>
      </c>
      <c r="AJ60" t="s">
        <v>74</v>
      </c>
      <c r="AK60" t="s">
        <v>74</v>
      </c>
      <c r="AL60">
        <v>0</v>
      </c>
      <c r="AM60">
        <v>0</v>
      </c>
      <c r="AN60">
        <v>135</v>
      </c>
      <c r="AO60">
        <v>135</v>
      </c>
      <c r="AP60">
        <v>0.88148148148148153</v>
      </c>
      <c r="AQ60">
        <v>0.1185185185185185</v>
      </c>
      <c r="AR60">
        <v>0</v>
      </c>
      <c r="AS60">
        <v>0.17037037037037039</v>
      </c>
      <c r="AT60">
        <v>0.2074074074074074</v>
      </c>
      <c r="AU60">
        <v>8.8888888888888892E-2</v>
      </c>
      <c r="AV60">
        <v>0.17037037037037039</v>
      </c>
      <c r="AW60">
        <v>0.14814814814814811</v>
      </c>
      <c r="AX60">
        <v>0.1037037037037037</v>
      </c>
      <c r="AY60">
        <v>6.6666666666666666E-2</v>
      </c>
      <c r="AZ60">
        <v>7.4074074074074077E-3</v>
      </c>
      <c r="BA60">
        <v>0</v>
      </c>
      <c r="BB60">
        <v>0</v>
      </c>
      <c r="BC60">
        <v>3.7037037037037028E-2</v>
      </c>
      <c r="BD60">
        <v>0</v>
      </c>
      <c r="BE60">
        <v>0.99259259259259258</v>
      </c>
      <c r="BF60">
        <v>7.4074074074074077E-3</v>
      </c>
      <c r="BG60">
        <v>0</v>
      </c>
      <c r="BH60">
        <v>0.75555555555555554</v>
      </c>
      <c r="BI60">
        <v>0.24444444444444441</v>
      </c>
      <c r="BJ60">
        <v>0</v>
      </c>
      <c r="BK60">
        <v>0</v>
      </c>
      <c r="BL60">
        <v>0.36296296296296299</v>
      </c>
      <c r="BM60">
        <v>0</v>
      </c>
      <c r="BN60">
        <v>0.63703703703703707</v>
      </c>
      <c r="BO60">
        <v>0</v>
      </c>
      <c r="BP60">
        <v>0</v>
      </c>
      <c r="BQ60">
        <v>0</v>
      </c>
      <c r="BR60">
        <v>0</v>
      </c>
      <c r="BS60">
        <v>0</v>
      </c>
      <c r="BT60">
        <v>0</v>
      </c>
      <c r="BU60">
        <v>0</v>
      </c>
      <c r="BV60">
        <v>0</v>
      </c>
      <c r="BW60">
        <v>0</v>
      </c>
      <c r="BX60">
        <v>1</v>
      </c>
      <c r="BY60" t="s">
        <v>3397</v>
      </c>
      <c r="BZ60" t="s">
        <v>3460</v>
      </c>
      <c r="CA60">
        <v>4219</v>
      </c>
      <c r="CB60">
        <v>3.1998103816070163E-2</v>
      </c>
      <c r="CC60">
        <v>0</v>
      </c>
    </row>
    <row r="61" spans="1:81" x14ac:dyDescent="0.25">
      <c r="A61" t="s">
        <v>3466</v>
      </c>
      <c r="B61" t="s">
        <v>95</v>
      </c>
      <c r="C61" t="s">
        <v>426</v>
      </c>
      <c r="D61" t="s">
        <v>44</v>
      </c>
      <c r="E61">
        <v>2014</v>
      </c>
      <c r="F61">
        <v>298</v>
      </c>
      <c r="G61">
        <v>40</v>
      </c>
      <c r="H61">
        <v>1</v>
      </c>
      <c r="I61">
        <v>77</v>
      </c>
      <c r="J61">
        <v>59</v>
      </c>
      <c r="K61">
        <v>58</v>
      </c>
      <c r="L61">
        <v>44</v>
      </c>
      <c r="M61">
        <v>28</v>
      </c>
      <c r="N61">
        <v>25</v>
      </c>
      <c r="O61">
        <v>23</v>
      </c>
      <c r="P61">
        <v>10</v>
      </c>
      <c r="Q61">
        <v>4</v>
      </c>
      <c r="R61">
        <v>0</v>
      </c>
      <c r="S61">
        <v>10</v>
      </c>
      <c r="T61">
        <v>1</v>
      </c>
      <c r="U61">
        <v>318</v>
      </c>
      <c r="V61">
        <v>21</v>
      </c>
      <c r="W61">
        <v>0</v>
      </c>
      <c r="X61">
        <v>247</v>
      </c>
      <c r="Y61">
        <v>86</v>
      </c>
      <c r="Z61">
        <v>6</v>
      </c>
      <c r="AA61">
        <v>20</v>
      </c>
      <c r="AB61">
        <v>3</v>
      </c>
      <c r="AC61">
        <v>12</v>
      </c>
      <c r="AD61">
        <v>304</v>
      </c>
      <c r="AE61">
        <v>1</v>
      </c>
      <c r="AF61">
        <v>251</v>
      </c>
      <c r="AG61">
        <v>7</v>
      </c>
      <c r="AH61">
        <v>2</v>
      </c>
      <c r="AI61">
        <v>0</v>
      </c>
      <c r="AJ61">
        <v>72</v>
      </c>
      <c r="AK61">
        <v>6</v>
      </c>
      <c r="AL61">
        <v>29</v>
      </c>
      <c r="AM61">
        <v>307</v>
      </c>
      <c r="AN61">
        <v>3</v>
      </c>
      <c r="AO61">
        <v>339</v>
      </c>
      <c r="AP61">
        <v>0.87905604719764008</v>
      </c>
      <c r="AQ61">
        <v>0.11799410029498519</v>
      </c>
      <c r="AR61">
        <v>2.9498525073746308E-3</v>
      </c>
      <c r="AS61">
        <v>0.22713864306784659</v>
      </c>
      <c r="AT61">
        <v>0.17404129793510331</v>
      </c>
      <c r="AU61">
        <v>0.17109144542772861</v>
      </c>
      <c r="AV61">
        <v>0.1297935103244838</v>
      </c>
      <c r="AW61">
        <v>8.2595870206489674E-2</v>
      </c>
      <c r="AX61">
        <v>7.3746312684365781E-2</v>
      </c>
      <c r="AY61">
        <v>6.7846607669616518E-2</v>
      </c>
      <c r="AZ61">
        <v>2.9498525073746309E-2</v>
      </c>
      <c r="BA61">
        <v>1.179941002949852E-2</v>
      </c>
      <c r="BB61">
        <v>0</v>
      </c>
      <c r="BC61">
        <v>2.9498525073746309E-2</v>
      </c>
      <c r="BD61">
        <v>2.9498525073746308E-3</v>
      </c>
      <c r="BE61">
        <v>0.93805309734513276</v>
      </c>
      <c r="BF61">
        <v>6.1946902654867263E-2</v>
      </c>
      <c r="BG61">
        <v>0</v>
      </c>
      <c r="BH61">
        <v>0.72861356932153387</v>
      </c>
      <c r="BI61">
        <v>0.25368731563421831</v>
      </c>
      <c r="BJ61">
        <v>1.7699115044247791E-2</v>
      </c>
      <c r="BK61">
        <v>5.8997050147492618E-2</v>
      </c>
      <c r="BL61">
        <v>8.8495575221238937E-3</v>
      </c>
      <c r="BM61">
        <v>3.5398230088495568E-2</v>
      </c>
      <c r="BN61">
        <v>0.89675516224188789</v>
      </c>
      <c r="BO61">
        <v>2.9498525073746308E-3</v>
      </c>
      <c r="BP61">
        <v>0.74041297935103245</v>
      </c>
      <c r="BQ61">
        <v>2.0648967551622419E-2</v>
      </c>
      <c r="BR61">
        <v>5.8997050147492616E-3</v>
      </c>
      <c r="BS61">
        <v>0</v>
      </c>
      <c r="BT61">
        <v>0.21238938053097339</v>
      </c>
      <c r="BU61">
        <v>1.7699115044247791E-2</v>
      </c>
      <c r="BV61">
        <v>8.5545722713864306E-2</v>
      </c>
      <c r="BW61">
        <v>0.9056047197640118</v>
      </c>
      <c r="BX61">
        <v>8.8495575221238937E-3</v>
      </c>
      <c r="BY61" t="s">
        <v>3397</v>
      </c>
      <c r="BZ61" t="s">
        <v>3467</v>
      </c>
      <c r="CA61">
        <v>339</v>
      </c>
      <c r="CB61">
        <v>1</v>
      </c>
      <c r="CC61">
        <v>0</v>
      </c>
    </row>
    <row r="62" spans="1:81" x14ac:dyDescent="0.25">
      <c r="A62" t="s">
        <v>3468</v>
      </c>
      <c r="B62" t="s">
        <v>95</v>
      </c>
      <c r="C62" t="s">
        <v>426</v>
      </c>
      <c r="D62" t="s">
        <v>947</v>
      </c>
      <c r="E62">
        <v>2014</v>
      </c>
      <c r="F62">
        <v>89</v>
      </c>
      <c r="G62">
        <v>17</v>
      </c>
      <c r="H62">
        <v>0</v>
      </c>
      <c r="I62">
        <v>25</v>
      </c>
      <c r="J62">
        <v>21</v>
      </c>
      <c r="K62">
        <v>22</v>
      </c>
      <c r="L62">
        <v>9</v>
      </c>
      <c r="M62">
        <v>9</v>
      </c>
      <c r="N62">
        <v>5</v>
      </c>
      <c r="O62">
        <v>5</v>
      </c>
      <c r="P62">
        <v>6</v>
      </c>
      <c r="Q62">
        <v>1</v>
      </c>
      <c r="R62">
        <v>0</v>
      </c>
      <c r="S62">
        <v>3</v>
      </c>
      <c r="T62">
        <v>0</v>
      </c>
      <c r="U62">
        <v>100</v>
      </c>
      <c r="V62">
        <v>6</v>
      </c>
      <c r="W62">
        <v>0</v>
      </c>
      <c r="X62">
        <v>78</v>
      </c>
      <c r="Y62">
        <v>26</v>
      </c>
      <c r="Z62">
        <v>2</v>
      </c>
      <c r="AA62">
        <v>3</v>
      </c>
      <c r="AB62">
        <v>1</v>
      </c>
      <c r="AC62">
        <v>3</v>
      </c>
      <c r="AD62">
        <v>99</v>
      </c>
      <c r="AE62">
        <v>0</v>
      </c>
      <c r="AF62">
        <v>67</v>
      </c>
      <c r="AG62">
        <v>3</v>
      </c>
      <c r="AH62">
        <v>0</v>
      </c>
      <c r="AI62">
        <v>0</v>
      </c>
      <c r="AJ62">
        <v>33</v>
      </c>
      <c r="AK62">
        <v>3</v>
      </c>
      <c r="AL62">
        <v>21</v>
      </c>
      <c r="AM62">
        <v>84</v>
      </c>
      <c r="AN62">
        <v>1</v>
      </c>
      <c r="AO62">
        <v>106</v>
      </c>
      <c r="AP62">
        <v>0.839622641509434</v>
      </c>
      <c r="AQ62">
        <v>0.160377358490566</v>
      </c>
      <c r="AR62">
        <v>0</v>
      </c>
      <c r="AS62">
        <v>0.23584905660377359</v>
      </c>
      <c r="AT62">
        <v>0.1981132075471698</v>
      </c>
      <c r="AU62">
        <v>0.20754716981132079</v>
      </c>
      <c r="AV62">
        <v>8.4905660377358486E-2</v>
      </c>
      <c r="AW62">
        <v>8.4905660377358486E-2</v>
      </c>
      <c r="AX62">
        <v>4.716981132075472E-2</v>
      </c>
      <c r="AY62">
        <v>4.716981132075472E-2</v>
      </c>
      <c r="AZ62">
        <v>5.6603773584905662E-2</v>
      </c>
      <c r="BA62">
        <v>9.433962264150943E-3</v>
      </c>
      <c r="BB62">
        <v>0</v>
      </c>
      <c r="BC62">
        <v>2.8301886792452831E-2</v>
      </c>
      <c r="BD62">
        <v>0</v>
      </c>
      <c r="BE62">
        <v>0.94339622641509435</v>
      </c>
      <c r="BF62">
        <v>5.6603773584905662E-2</v>
      </c>
      <c r="BG62">
        <v>0</v>
      </c>
      <c r="BH62">
        <v>0.73584905660377353</v>
      </c>
      <c r="BI62">
        <v>0.2452830188679245</v>
      </c>
      <c r="BJ62">
        <v>1.886792452830189E-2</v>
      </c>
      <c r="BK62">
        <v>2.8301886792452831E-2</v>
      </c>
      <c r="BL62">
        <v>9.433962264150943E-3</v>
      </c>
      <c r="BM62">
        <v>2.8301886792452831E-2</v>
      </c>
      <c r="BN62">
        <v>0.93396226415094341</v>
      </c>
      <c r="BO62">
        <v>0</v>
      </c>
      <c r="BP62">
        <v>0.63207547169811318</v>
      </c>
      <c r="BQ62">
        <v>2.8301886792452831E-2</v>
      </c>
      <c r="BR62">
        <v>0</v>
      </c>
      <c r="BS62">
        <v>0</v>
      </c>
      <c r="BT62">
        <v>0.31132075471698112</v>
      </c>
      <c r="BU62">
        <v>2.8301886792452831E-2</v>
      </c>
      <c r="BV62">
        <v>0.1981132075471698</v>
      </c>
      <c r="BW62">
        <v>0.79245283018867929</v>
      </c>
      <c r="BX62">
        <v>9.433962264150943E-3</v>
      </c>
      <c r="BY62" t="s">
        <v>3397</v>
      </c>
      <c r="BZ62" t="s">
        <v>3467</v>
      </c>
      <c r="CA62">
        <v>339</v>
      </c>
      <c r="CB62">
        <v>0.31268436578171088</v>
      </c>
      <c r="CC62">
        <v>0</v>
      </c>
    </row>
    <row r="63" spans="1:81" x14ac:dyDescent="0.25">
      <c r="A63" t="s">
        <v>3469</v>
      </c>
      <c r="B63" t="s">
        <v>95</v>
      </c>
      <c r="C63" t="s">
        <v>426</v>
      </c>
      <c r="D63" t="s">
        <v>949</v>
      </c>
      <c r="E63">
        <v>2014</v>
      </c>
      <c r="F63">
        <v>161</v>
      </c>
      <c r="G63">
        <v>19</v>
      </c>
      <c r="H63">
        <v>1</v>
      </c>
      <c r="I63">
        <v>48</v>
      </c>
      <c r="J63">
        <v>30</v>
      </c>
      <c r="K63">
        <v>28</v>
      </c>
      <c r="L63">
        <v>23</v>
      </c>
      <c r="M63">
        <v>14</v>
      </c>
      <c r="N63">
        <v>12</v>
      </c>
      <c r="O63">
        <v>16</v>
      </c>
      <c r="P63">
        <v>2</v>
      </c>
      <c r="Q63">
        <v>1</v>
      </c>
      <c r="R63">
        <v>0</v>
      </c>
      <c r="S63">
        <v>6</v>
      </c>
      <c r="T63">
        <v>1</v>
      </c>
      <c r="U63">
        <v>169</v>
      </c>
      <c r="V63">
        <v>12</v>
      </c>
      <c r="W63">
        <v>0</v>
      </c>
      <c r="X63">
        <v>137</v>
      </c>
      <c r="Y63">
        <v>41</v>
      </c>
      <c r="Z63">
        <v>3</v>
      </c>
      <c r="AA63">
        <v>14</v>
      </c>
      <c r="AB63">
        <v>1</v>
      </c>
      <c r="AC63">
        <v>4</v>
      </c>
      <c r="AD63">
        <v>162</v>
      </c>
      <c r="AE63">
        <v>1</v>
      </c>
      <c r="AF63">
        <v>150</v>
      </c>
      <c r="AG63">
        <v>3</v>
      </c>
      <c r="AH63">
        <v>0</v>
      </c>
      <c r="AI63">
        <v>0</v>
      </c>
      <c r="AJ63">
        <v>25</v>
      </c>
      <c r="AK63">
        <v>2</v>
      </c>
      <c r="AL63">
        <v>3</v>
      </c>
      <c r="AM63">
        <v>177</v>
      </c>
      <c r="AN63">
        <v>1</v>
      </c>
      <c r="AO63">
        <v>181</v>
      </c>
      <c r="AP63">
        <v>0.88950276243093918</v>
      </c>
      <c r="AQ63">
        <v>0.1049723756906077</v>
      </c>
      <c r="AR63">
        <v>5.5248618784530376E-3</v>
      </c>
      <c r="AS63">
        <v>0.26519337016574579</v>
      </c>
      <c r="AT63">
        <v>0.16574585635359121</v>
      </c>
      <c r="AU63">
        <v>0.1546961325966851</v>
      </c>
      <c r="AV63">
        <v>0.1270718232044199</v>
      </c>
      <c r="AW63">
        <v>7.7348066298342538E-2</v>
      </c>
      <c r="AX63">
        <v>6.6298342541436461E-2</v>
      </c>
      <c r="AY63">
        <v>8.8397790055248615E-2</v>
      </c>
      <c r="AZ63">
        <v>1.104972375690608E-2</v>
      </c>
      <c r="BA63">
        <v>5.5248618784530376E-3</v>
      </c>
      <c r="BB63">
        <v>0</v>
      </c>
      <c r="BC63">
        <v>3.3149171270718231E-2</v>
      </c>
      <c r="BD63">
        <v>5.5248618784530376E-3</v>
      </c>
      <c r="BE63">
        <v>0.93370165745856348</v>
      </c>
      <c r="BF63">
        <v>6.6298342541436461E-2</v>
      </c>
      <c r="BG63">
        <v>0</v>
      </c>
      <c r="BH63">
        <v>0.75690607734806625</v>
      </c>
      <c r="BI63">
        <v>0.22651933701657459</v>
      </c>
      <c r="BJ63">
        <v>1.6574585635359119E-2</v>
      </c>
      <c r="BK63">
        <v>7.7348066298342538E-2</v>
      </c>
      <c r="BL63">
        <v>5.5248618784530376E-3</v>
      </c>
      <c r="BM63">
        <v>2.209944751381215E-2</v>
      </c>
      <c r="BN63">
        <v>0.89502762430939231</v>
      </c>
      <c r="BO63">
        <v>5.5248618784530376E-3</v>
      </c>
      <c r="BP63">
        <v>0.82872928176795579</v>
      </c>
      <c r="BQ63">
        <v>1.6574585635359119E-2</v>
      </c>
      <c r="BR63">
        <v>0</v>
      </c>
      <c r="BS63">
        <v>0</v>
      </c>
      <c r="BT63">
        <v>0.138121546961326</v>
      </c>
      <c r="BU63">
        <v>1.104972375690608E-2</v>
      </c>
      <c r="BV63">
        <v>1.6574585635359119E-2</v>
      </c>
      <c r="BW63">
        <v>0.97790055248618779</v>
      </c>
      <c r="BX63">
        <v>5.5248618784530376E-3</v>
      </c>
      <c r="BY63" t="s">
        <v>3397</v>
      </c>
      <c r="BZ63" t="s">
        <v>3467</v>
      </c>
      <c r="CA63">
        <v>339</v>
      </c>
      <c r="CB63">
        <v>0.53392330383480824</v>
      </c>
      <c r="CC63">
        <v>0</v>
      </c>
    </row>
    <row r="64" spans="1:81" x14ac:dyDescent="0.25">
      <c r="A64" t="s">
        <v>3470</v>
      </c>
      <c r="B64" t="s">
        <v>95</v>
      </c>
      <c r="C64" t="s">
        <v>426</v>
      </c>
      <c r="D64" t="s">
        <v>951</v>
      </c>
      <c r="E64">
        <v>2014</v>
      </c>
      <c r="F64">
        <v>16</v>
      </c>
      <c r="G64">
        <v>1</v>
      </c>
      <c r="H64">
        <v>0</v>
      </c>
      <c r="I64">
        <v>2</v>
      </c>
      <c r="J64">
        <v>3</v>
      </c>
      <c r="K64">
        <v>2</v>
      </c>
      <c r="L64">
        <v>3</v>
      </c>
      <c r="M64">
        <v>3</v>
      </c>
      <c r="N64">
        <v>2</v>
      </c>
      <c r="O64">
        <v>1</v>
      </c>
      <c r="P64">
        <v>0</v>
      </c>
      <c r="Q64">
        <v>1</v>
      </c>
      <c r="R64">
        <v>0</v>
      </c>
      <c r="S64">
        <v>0</v>
      </c>
      <c r="T64">
        <v>0</v>
      </c>
      <c r="U64">
        <v>15</v>
      </c>
      <c r="V64">
        <v>2</v>
      </c>
      <c r="W64">
        <v>0</v>
      </c>
      <c r="X64">
        <v>11</v>
      </c>
      <c r="Y64">
        <v>6</v>
      </c>
      <c r="Z64">
        <v>0</v>
      </c>
      <c r="AA64">
        <v>1</v>
      </c>
      <c r="AB64">
        <v>0</v>
      </c>
      <c r="AC64">
        <v>0</v>
      </c>
      <c r="AD64">
        <v>16</v>
      </c>
      <c r="AE64">
        <v>0</v>
      </c>
      <c r="AF64">
        <v>14</v>
      </c>
      <c r="AG64">
        <v>0</v>
      </c>
      <c r="AH64">
        <v>0</v>
      </c>
      <c r="AI64">
        <v>0</v>
      </c>
      <c r="AJ64">
        <v>3</v>
      </c>
      <c r="AK64">
        <v>0</v>
      </c>
      <c r="AL64">
        <v>0</v>
      </c>
      <c r="AM64">
        <v>17</v>
      </c>
      <c r="AN64">
        <v>0</v>
      </c>
      <c r="AO64">
        <v>17</v>
      </c>
      <c r="AP64">
        <v>0.94117647058823528</v>
      </c>
      <c r="AQ64">
        <v>5.8823529411764712E-2</v>
      </c>
      <c r="AR64">
        <v>0</v>
      </c>
      <c r="AS64">
        <v>0.1176470588235294</v>
      </c>
      <c r="AT64">
        <v>0.1764705882352941</v>
      </c>
      <c r="AU64">
        <v>0.1176470588235294</v>
      </c>
      <c r="AV64">
        <v>0.1764705882352941</v>
      </c>
      <c r="AW64">
        <v>0.1764705882352941</v>
      </c>
      <c r="AX64">
        <v>0.1176470588235294</v>
      </c>
      <c r="AY64">
        <v>5.8823529411764712E-2</v>
      </c>
      <c r="AZ64">
        <v>0</v>
      </c>
      <c r="BA64">
        <v>5.8823529411764712E-2</v>
      </c>
      <c r="BB64">
        <v>0</v>
      </c>
      <c r="BC64">
        <v>0</v>
      </c>
      <c r="BD64">
        <v>0</v>
      </c>
      <c r="BE64">
        <v>0.88235294117647056</v>
      </c>
      <c r="BF64">
        <v>0.1176470588235294</v>
      </c>
      <c r="BG64">
        <v>0</v>
      </c>
      <c r="BH64">
        <v>0.6470588235294118</v>
      </c>
      <c r="BI64">
        <v>0.35294117647058831</v>
      </c>
      <c r="BJ64">
        <v>0</v>
      </c>
      <c r="BK64">
        <v>5.8823529411764712E-2</v>
      </c>
      <c r="BL64">
        <v>0</v>
      </c>
      <c r="BM64">
        <v>0</v>
      </c>
      <c r="BN64">
        <v>0.94117647058823528</v>
      </c>
      <c r="BO64">
        <v>0</v>
      </c>
      <c r="BP64">
        <v>0.82352941176470584</v>
      </c>
      <c r="BQ64">
        <v>0</v>
      </c>
      <c r="BR64">
        <v>0</v>
      </c>
      <c r="BS64">
        <v>0</v>
      </c>
      <c r="BT64">
        <v>0.1764705882352941</v>
      </c>
      <c r="BU64">
        <v>0</v>
      </c>
      <c r="BV64">
        <v>0</v>
      </c>
      <c r="BW64">
        <v>1</v>
      </c>
      <c r="BX64">
        <v>0</v>
      </c>
      <c r="BY64" t="s">
        <v>3397</v>
      </c>
      <c r="BZ64" t="s">
        <v>3467</v>
      </c>
      <c r="CA64">
        <v>339</v>
      </c>
      <c r="CB64">
        <v>5.0147492625368731E-2</v>
      </c>
      <c r="CC64">
        <v>0</v>
      </c>
    </row>
    <row r="65" spans="1:81" x14ac:dyDescent="0.25">
      <c r="A65" t="s">
        <v>3471</v>
      </c>
      <c r="B65" t="s">
        <v>95</v>
      </c>
      <c r="C65" t="s">
        <v>426</v>
      </c>
      <c r="D65" t="s">
        <v>953</v>
      </c>
      <c r="E65">
        <v>2014</v>
      </c>
      <c r="F65">
        <v>28</v>
      </c>
      <c r="G65">
        <v>3</v>
      </c>
      <c r="H65">
        <v>0</v>
      </c>
      <c r="I65">
        <v>2</v>
      </c>
      <c r="J65">
        <v>4</v>
      </c>
      <c r="K65">
        <v>6</v>
      </c>
      <c r="L65">
        <v>6</v>
      </c>
      <c r="M65">
        <v>2</v>
      </c>
      <c r="N65">
        <v>6</v>
      </c>
      <c r="O65">
        <v>1</v>
      </c>
      <c r="P65">
        <v>2</v>
      </c>
      <c r="Q65">
        <v>1</v>
      </c>
      <c r="R65">
        <v>0</v>
      </c>
      <c r="S65">
        <v>1</v>
      </c>
      <c r="T65">
        <v>0</v>
      </c>
      <c r="U65">
        <v>30</v>
      </c>
      <c r="V65">
        <v>1</v>
      </c>
      <c r="W65">
        <v>0</v>
      </c>
      <c r="X65">
        <v>19</v>
      </c>
      <c r="Y65">
        <v>12</v>
      </c>
      <c r="Z65">
        <v>0</v>
      </c>
      <c r="AA65">
        <v>2</v>
      </c>
      <c r="AB65">
        <v>0</v>
      </c>
      <c r="AC65">
        <v>5</v>
      </c>
      <c r="AD65">
        <v>24</v>
      </c>
      <c r="AE65">
        <v>0</v>
      </c>
      <c r="AF65">
        <v>18</v>
      </c>
      <c r="AG65">
        <v>1</v>
      </c>
      <c r="AH65">
        <v>2</v>
      </c>
      <c r="AI65">
        <v>0</v>
      </c>
      <c r="AJ65">
        <v>10</v>
      </c>
      <c r="AK65">
        <v>0</v>
      </c>
      <c r="AL65">
        <v>5</v>
      </c>
      <c r="AM65">
        <v>26</v>
      </c>
      <c r="AN65">
        <v>0</v>
      </c>
      <c r="AO65">
        <v>31</v>
      </c>
      <c r="AP65">
        <v>0.90322580645161288</v>
      </c>
      <c r="AQ65">
        <v>9.6774193548387094E-2</v>
      </c>
      <c r="AR65">
        <v>0</v>
      </c>
      <c r="AS65">
        <v>6.4516129032258063E-2</v>
      </c>
      <c r="AT65">
        <v>0.1290322580645161</v>
      </c>
      <c r="AU65">
        <v>0.19354838709677419</v>
      </c>
      <c r="AV65">
        <v>0.19354838709677419</v>
      </c>
      <c r="AW65">
        <v>6.4516129032258063E-2</v>
      </c>
      <c r="AX65">
        <v>0.19354838709677419</v>
      </c>
      <c r="AY65">
        <v>3.2258064516129031E-2</v>
      </c>
      <c r="AZ65">
        <v>6.4516129032258063E-2</v>
      </c>
      <c r="BA65">
        <v>3.2258064516129031E-2</v>
      </c>
      <c r="BB65">
        <v>0</v>
      </c>
      <c r="BC65">
        <v>3.2258064516129031E-2</v>
      </c>
      <c r="BD65">
        <v>0</v>
      </c>
      <c r="BE65">
        <v>0.967741935483871</v>
      </c>
      <c r="BF65">
        <v>3.2258064516129031E-2</v>
      </c>
      <c r="BG65">
        <v>0</v>
      </c>
      <c r="BH65">
        <v>0.61290322580645162</v>
      </c>
      <c r="BI65">
        <v>0.38709677419354838</v>
      </c>
      <c r="BJ65">
        <v>0</v>
      </c>
      <c r="BK65">
        <v>6.4516129032258063E-2</v>
      </c>
      <c r="BL65">
        <v>0</v>
      </c>
      <c r="BM65">
        <v>0.16129032258064521</v>
      </c>
      <c r="BN65">
        <v>0.77419354838709675</v>
      </c>
      <c r="BO65">
        <v>0</v>
      </c>
      <c r="BP65">
        <v>0.58064516129032262</v>
      </c>
      <c r="BQ65">
        <v>3.2258064516129031E-2</v>
      </c>
      <c r="BR65">
        <v>6.4516129032258063E-2</v>
      </c>
      <c r="BS65">
        <v>0</v>
      </c>
      <c r="BT65">
        <v>0.32258064516129031</v>
      </c>
      <c r="BU65">
        <v>0</v>
      </c>
      <c r="BV65">
        <v>0.16129032258064521</v>
      </c>
      <c r="BW65">
        <v>0.83870967741935487</v>
      </c>
      <c r="BX65">
        <v>0</v>
      </c>
      <c r="BY65" t="s">
        <v>3397</v>
      </c>
      <c r="BZ65" t="s">
        <v>3467</v>
      </c>
      <c r="CA65">
        <v>339</v>
      </c>
      <c r="CB65">
        <v>9.1445427728613568E-2</v>
      </c>
      <c r="CC65">
        <v>0</v>
      </c>
    </row>
    <row r="66" spans="1:81" x14ac:dyDescent="0.25">
      <c r="A66" t="s">
        <v>3472</v>
      </c>
      <c r="B66" t="s">
        <v>95</v>
      </c>
      <c r="C66" t="s">
        <v>426</v>
      </c>
      <c r="D66" t="s">
        <v>961</v>
      </c>
      <c r="E66">
        <v>2014</v>
      </c>
      <c r="F66">
        <v>4</v>
      </c>
      <c r="G66">
        <v>0</v>
      </c>
      <c r="H66">
        <v>0</v>
      </c>
      <c r="I66">
        <v>0</v>
      </c>
      <c r="J66">
        <v>1</v>
      </c>
      <c r="K66">
        <v>0</v>
      </c>
      <c r="L66">
        <v>3</v>
      </c>
      <c r="M66">
        <v>0</v>
      </c>
      <c r="N66">
        <v>0</v>
      </c>
      <c r="O66">
        <v>0</v>
      </c>
      <c r="P66">
        <v>0</v>
      </c>
      <c r="Q66">
        <v>0</v>
      </c>
      <c r="R66">
        <v>0</v>
      </c>
      <c r="S66">
        <v>0</v>
      </c>
      <c r="T66">
        <v>0</v>
      </c>
      <c r="U66">
        <v>4</v>
      </c>
      <c r="V66">
        <v>0</v>
      </c>
      <c r="W66">
        <v>0</v>
      </c>
      <c r="X66">
        <v>2</v>
      </c>
      <c r="Y66">
        <v>1</v>
      </c>
      <c r="Z66">
        <v>1</v>
      </c>
      <c r="AA66">
        <v>0</v>
      </c>
      <c r="AB66">
        <v>1</v>
      </c>
      <c r="AC66">
        <v>0</v>
      </c>
      <c r="AD66">
        <v>3</v>
      </c>
      <c r="AE66">
        <v>0</v>
      </c>
      <c r="AF66">
        <v>2</v>
      </c>
      <c r="AG66">
        <v>0</v>
      </c>
      <c r="AH66">
        <v>0</v>
      </c>
      <c r="AI66">
        <v>0</v>
      </c>
      <c r="AJ66">
        <v>1</v>
      </c>
      <c r="AK66">
        <v>1</v>
      </c>
      <c r="AL66">
        <v>0</v>
      </c>
      <c r="AM66">
        <v>3</v>
      </c>
      <c r="AN66">
        <v>1</v>
      </c>
      <c r="AO66">
        <v>4</v>
      </c>
      <c r="AP66">
        <v>1</v>
      </c>
      <c r="AQ66">
        <v>0</v>
      </c>
      <c r="AR66">
        <v>0</v>
      </c>
      <c r="AS66">
        <v>0</v>
      </c>
      <c r="AT66">
        <v>0.25</v>
      </c>
      <c r="AU66">
        <v>0</v>
      </c>
      <c r="AV66">
        <v>0.75</v>
      </c>
      <c r="AW66">
        <v>0</v>
      </c>
      <c r="AX66">
        <v>0</v>
      </c>
      <c r="AY66">
        <v>0</v>
      </c>
      <c r="AZ66">
        <v>0</v>
      </c>
      <c r="BA66">
        <v>0</v>
      </c>
      <c r="BB66">
        <v>0</v>
      </c>
      <c r="BC66">
        <v>0</v>
      </c>
      <c r="BD66">
        <v>0</v>
      </c>
      <c r="BE66">
        <v>1</v>
      </c>
      <c r="BF66">
        <v>0</v>
      </c>
      <c r="BG66">
        <v>0</v>
      </c>
      <c r="BH66">
        <v>0.5</v>
      </c>
      <c r="BI66">
        <v>0.25</v>
      </c>
      <c r="BJ66">
        <v>0.25</v>
      </c>
      <c r="BK66">
        <v>0</v>
      </c>
      <c r="BL66">
        <v>0.25</v>
      </c>
      <c r="BM66">
        <v>0</v>
      </c>
      <c r="BN66">
        <v>0.75</v>
      </c>
      <c r="BO66">
        <v>0</v>
      </c>
      <c r="BP66">
        <v>0.5</v>
      </c>
      <c r="BQ66">
        <v>0</v>
      </c>
      <c r="BR66">
        <v>0</v>
      </c>
      <c r="BS66">
        <v>0</v>
      </c>
      <c r="BT66">
        <v>0.25</v>
      </c>
      <c r="BU66">
        <v>0.25</v>
      </c>
      <c r="BV66">
        <v>0</v>
      </c>
      <c r="BW66">
        <v>0.75</v>
      </c>
      <c r="BX66">
        <v>0.25</v>
      </c>
      <c r="BY66" t="s">
        <v>3397</v>
      </c>
      <c r="BZ66" t="s">
        <v>3467</v>
      </c>
      <c r="CA66">
        <v>339</v>
      </c>
      <c r="CB66">
        <v>1.179941002949852E-2</v>
      </c>
      <c r="CC66">
        <v>0</v>
      </c>
    </row>
    <row r="67" spans="1:81" x14ac:dyDescent="0.25">
      <c r="A67" t="s">
        <v>3473</v>
      </c>
      <c r="B67" t="s">
        <v>95</v>
      </c>
      <c r="C67" t="s">
        <v>433</v>
      </c>
      <c r="D67" t="s">
        <v>44</v>
      </c>
      <c r="E67">
        <v>2014</v>
      </c>
      <c r="F67">
        <v>14</v>
      </c>
      <c r="G67">
        <v>3</v>
      </c>
      <c r="H67">
        <v>0</v>
      </c>
      <c r="I67">
        <v>5</v>
      </c>
      <c r="J67">
        <v>2</v>
      </c>
      <c r="K67">
        <v>2</v>
      </c>
      <c r="L67">
        <v>2</v>
      </c>
      <c r="M67">
        <v>3</v>
      </c>
      <c r="N67">
        <v>0</v>
      </c>
      <c r="O67">
        <v>2</v>
      </c>
      <c r="P67">
        <v>0</v>
      </c>
      <c r="Q67">
        <v>0</v>
      </c>
      <c r="R67">
        <v>0</v>
      </c>
      <c r="S67">
        <v>0</v>
      </c>
      <c r="T67">
        <v>1</v>
      </c>
      <c r="U67">
        <v>17</v>
      </c>
      <c r="V67">
        <v>0</v>
      </c>
      <c r="W67">
        <v>0</v>
      </c>
      <c r="X67">
        <v>14</v>
      </c>
      <c r="Y67">
        <v>3</v>
      </c>
      <c r="Z67">
        <v>0</v>
      </c>
      <c r="AA67">
        <v>5</v>
      </c>
      <c r="AB67">
        <v>0</v>
      </c>
      <c r="AC67">
        <v>1</v>
      </c>
      <c r="AD67">
        <v>11</v>
      </c>
      <c r="AE67">
        <v>0</v>
      </c>
      <c r="AF67">
        <v>11</v>
      </c>
      <c r="AG67">
        <v>3</v>
      </c>
      <c r="AH67">
        <v>0</v>
      </c>
      <c r="AI67">
        <v>0</v>
      </c>
      <c r="AJ67">
        <v>2</v>
      </c>
      <c r="AK67">
        <v>1</v>
      </c>
      <c r="AL67">
        <v>1</v>
      </c>
      <c r="AM67">
        <v>14</v>
      </c>
      <c r="AN67">
        <v>2</v>
      </c>
      <c r="AO67">
        <v>17</v>
      </c>
      <c r="AP67">
        <v>0.82352941176470584</v>
      </c>
      <c r="AQ67">
        <v>0.1764705882352941</v>
      </c>
      <c r="AR67">
        <v>0</v>
      </c>
      <c r="AS67">
        <v>0.29411764705882348</v>
      </c>
      <c r="AT67">
        <v>0.1176470588235294</v>
      </c>
      <c r="AU67">
        <v>0.1176470588235294</v>
      </c>
      <c r="AV67">
        <v>0.1176470588235294</v>
      </c>
      <c r="AW67">
        <v>0.1764705882352941</v>
      </c>
      <c r="AX67">
        <v>0</v>
      </c>
      <c r="AY67">
        <v>0.1176470588235294</v>
      </c>
      <c r="AZ67">
        <v>0</v>
      </c>
      <c r="BA67">
        <v>0</v>
      </c>
      <c r="BB67">
        <v>0</v>
      </c>
      <c r="BC67">
        <v>0</v>
      </c>
      <c r="BD67">
        <v>5.8823529411764712E-2</v>
      </c>
      <c r="BE67">
        <v>1</v>
      </c>
      <c r="BF67">
        <v>0</v>
      </c>
      <c r="BG67">
        <v>0</v>
      </c>
      <c r="BH67">
        <v>0.82352941176470584</v>
      </c>
      <c r="BI67">
        <v>0.1764705882352941</v>
      </c>
      <c r="BJ67">
        <v>0</v>
      </c>
      <c r="BK67">
        <v>0.29411764705882348</v>
      </c>
      <c r="BL67">
        <v>0</v>
      </c>
      <c r="BM67">
        <v>5.8823529411764712E-2</v>
      </c>
      <c r="BN67">
        <v>0.6470588235294118</v>
      </c>
      <c r="BO67">
        <v>0</v>
      </c>
      <c r="BP67">
        <v>0.6470588235294118</v>
      </c>
      <c r="BQ67">
        <v>0.1764705882352941</v>
      </c>
      <c r="BR67">
        <v>0</v>
      </c>
      <c r="BS67">
        <v>0</v>
      </c>
      <c r="BT67">
        <v>0.1176470588235294</v>
      </c>
      <c r="BU67">
        <v>5.8823529411764712E-2</v>
      </c>
      <c r="BV67">
        <v>5.8823529411764712E-2</v>
      </c>
      <c r="BW67">
        <v>0.82352941176470584</v>
      </c>
      <c r="BX67">
        <v>0.1176470588235294</v>
      </c>
      <c r="BY67" t="s">
        <v>3397</v>
      </c>
      <c r="BZ67" t="s">
        <v>3474</v>
      </c>
      <c r="CA67">
        <v>17</v>
      </c>
      <c r="CB67">
        <v>1</v>
      </c>
      <c r="CC67">
        <v>0</v>
      </c>
    </row>
    <row r="68" spans="1:81" x14ac:dyDescent="0.25">
      <c r="A68" t="s">
        <v>3475</v>
      </c>
      <c r="B68" t="s">
        <v>95</v>
      </c>
      <c r="C68" t="s">
        <v>433</v>
      </c>
      <c r="D68" t="s">
        <v>947</v>
      </c>
      <c r="E68">
        <v>2014</v>
      </c>
      <c r="F68" t="s">
        <v>74</v>
      </c>
      <c r="G68" t="s">
        <v>74</v>
      </c>
      <c r="H68" t="s">
        <v>74</v>
      </c>
      <c r="I68" t="s">
        <v>74</v>
      </c>
      <c r="J68" t="s">
        <v>74</v>
      </c>
      <c r="K68" t="s">
        <v>74</v>
      </c>
      <c r="L68" t="s">
        <v>74</v>
      </c>
      <c r="M68" t="s">
        <v>74</v>
      </c>
      <c r="N68" t="s">
        <v>74</v>
      </c>
      <c r="O68" t="s">
        <v>74</v>
      </c>
      <c r="P68" t="s">
        <v>74</v>
      </c>
      <c r="Q68" t="s">
        <v>74</v>
      </c>
      <c r="R68" t="s">
        <v>74</v>
      </c>
      <c r="S68" t="s">
        <v>74</v>
      </c>
      <c r="T68" t="s">
        <v>74</v>
      </c>
      <c r="U68" t="s">
        <v>74</v>
      </c>
      <c r="V68" t="s">
        <v>74</v>
      </c>
      <c r="W68" t="s">
        <v>74</v>
      </c>
      <c r="X68" t="s">
        <v>74</v>
      </c>
      <c r="Y68" t="s">
        <v>74</v>
      </c>
      <c r="Z68" t="s">
        <v>74</v>
      </c>
      <c r="AA68" t="s">
        <v>74</v>
      </c>
      <c r="AB68" t="s">
        <v>74</v>
      </c>
      <c r="AC68" t="s">
        <v>74</v>
      </c>
      <c r="AD68" t="s">
        <v>74</v>
      </c>
      <c r="AE68" t="s">
        <v>74</v>
      </c>
      <c r="AF68" t="s">
        <v>74</v>
      </c>
      <c r="AG68" t="s">
        <v>74</v>
      </c>
      <c r="AH68" t="s">
        <v>74</v>
      </c>
      <c r="AI68" t="s">
        <v>74</v>
      </c>
      <c r="AJ68" t="s">
        <v>74</v>
      </c>
      <c r="AK68" t="s">
        <v>74</v>
      </c>
      <c r="AL68" t="s">
        <v>74</v>
      </c>
      <c r="AM68" t="s">
        <v>74</v>
      </c>
      <c r="AN68" t="s">
        <v>74</v>
      </c>
      <c r="AO68" t="s">
        <v>74</v>
      </c>
      <c r="AP68" t="s">
        <v>74</v>
      </c>
      <c r="AQ68" t="s">
        <v>74</v>
      </c>
      <c r="AR68" t="s">
        <v>74</v>
      </c>
      <c r="AS68" t="s">
        <v>74</v>
      </c>
      <c r="AT68" t="s">
        <v>74</v>
      </c>
      <c r="AU68" t="s">
        <v>74</v>
      </c>
      <c r="AV68" t="s">
        <v>74</v>
      </c>
      <c r="AW68" t="s">
        <v>74</v>
      </c>
      <c r="AX68" t="s">
        <v>74</v>
      </c>
      <c r="AY68" t="s">
        <v>74</v>
      </c>
      <c r="AZ68" t="s">
        <v>74</v>
      </c>
      <c r="BA68" t="s">
        <v>74</v>
      </c>
      <c r="BB68" t="s">
        <v>74</v>
      </c>
      <c r="BC68" t="s">
        <v>74</v>
      </c>
      <c r="BD68" t="s">
        <v>74</v>
      </c>
      <c r="BE68" t="s">
        <v>74</v>
      </c>
      <c r="BF68" t="s">
        <v>74</v>
      </c>
      <c r="BG68" t="s">
        <v>74</v>
      </c>
      <c r="BH68" t="s">
        <v>74</v>
      </c>
      <c r="BI68" t="s">
        <v>74</v>
      </c>
      <c r="BJ68" t="s">
        <v>74</v>
      </c>
      <c r="BK68" t="s">
        <v>74</v>
      </c>
      <c r="BL68" t="s">
        <v>74</v>
      </c>
      <c r="BM68" t="s">
        <v>74</v>
      </c>
      <c r="BN68" t="s">
        <v>74</v>
      </c>
      <c r="BO68" t="s">
        <v>74</v>
      </c>
      <c r="BP68" t="s">
        <v>74</v>
      </c>
      <c r="BQ68" t="s">
        <v>74</v>
      </c>
      <c r="BR68" t="s">
        <v>74</v>
      </c>
      <c r="BS68" t="s">
        <v>74</v>
      </c>
      <c r="BT68" t="s">
        <v>74</v>
      </c>
      <c r="BU68" t="s">
        <v>74</v>
      </c>
      <c r="BV68" t="s">
        <v>74</v>
      </c>
      <c r="BW68" t="s">
        <v>74</v>
      </c>
      <c r="BX68" t="s">
        <v>74</v>
      </c>
      <c r="BY68" t="s">
        <v>74</v>
      </c>
      <c r="BZ68" t="s">
        <v>3474</v>
      </c>
      <c r="CA68" t="s">
        <v>74</v>
      </c>
      <c r="CB68" t="s">
        <v>74</v>
      </c>
      <c r="CC68">
        <v>0</v>
      </c>
    </row>
    <row r="69" spans="1:81" x14ac:dyDescent="0.25">
      <c r="A69" t="s">
        <v>3476</v>
      </c>
      <c r="B69" t="s">
        <v>95</v>
      </c>
      <c r="C69" t="s">
        <v>433</v>
      </c>
      <c r="D69" t="s">
        <v>949</v>
      </c>
      <c r="E69">
        <v>2014</v>
      </c>
      <c r="F69" t="s">
        <v>74</v>
      </c>
      <c r="G69" t="s">
        <v>74</v>
      </c>
      <c r="H69" t="s">
        <v>74</v>
      </c>
      <c r="I69" t="s">
        <v>74</v>
      </c>
      <c r="J69" t="s">
        <v>74</v>
      </c>
      <c r="K69" t="s">
        <v>74</v>
      </c>
      <c r="L69" t="s">
        <v>74</v>
      </c>
      <c r="M69" t="s">
        <v>74</v>
      </c>
      <c r="N69" t="s">
        <v>74</v>
      </c>
      <c r="O69" t="s">
        <v>74</v>
      </c>
      <c r="P69" t="s">
        <v>74</v>
      </c>
      <c r="Q69" t="s">
        <v>74</v>
      </c>
      <c r="R69" t="s">
        <v>74</v>
      </c>
      <c r="S69" t="s">
        <v>74</v>
      </c>
      <c r="T69" t="s">
        <v>74</v>
      </c>
      <c r="U69" t="s">
        <v>74</v>
      </c>
      <c r="V69" t="s">
        <v>74</v>
      </c>
      <c r="W69" t="s">
        <v>74</v>
      </c>
      <c r="X69" t="s">
        <v>74</v>
      </c>
      <c r="Y69" t="s">
        <v>74</v>
      </c>
      <c r="Z69" t="s">
        <v>74</v>
      </c>
      <c r="AA69" t="s">
        <v>74</v>
      </c>
      <c r="AB69" t="s">
        <v>74</v>
      </c>
      <c r="AC69" t="s">
        <v>74</v>
      </c>
      <c r="AD69" t="s">
        <v>74</v>
      </c>
      <c r="AE69" t="s">
        <v>74</v>
      </c>
      <c r="AF69" t="s">
        <v>74</v>
      </c>
      <c r="AG69" t="s">
        <v>74</v>
      </c>
      <c r="AH69" t="s">
        <v>74</v>
      </c>
      <c r="AI69" t="s">
        <v>74</v>
      </c>
      <c r="AJ69" t="s">
        <v>74</v>
      </c>
      <c r="AK69" t="s">
        <v>74</v>
      </c>
      <c r="AL69" t="s">
        <v>74</v>
      </c>
      <c r="AM69" t="s">
        <v>74</v>
      </c>
      <c r="AN69" t="s">
        <v>74</v>
      </c>
      <c r="AO69" t="s">
        <v>74</v>
      </c>
      <c r="AP69" t="s">
        <v>74</v>
      </c>
      <c r="AQ69" t="s">
        <v>74</v>
      </c>
      <c r="AR69" t="s">
        <v>74</v>
      </c>
      <c r="AS69" t="s">
        <v>74</v>
      </c>
      <c r="AT69" t="s">
        <v>74</v>
      </c>
      <c r="AU69" t="s">
        <v>74</v>
      </c>
      <c r="AV69" t="s">
        <v>74</v>
      </c>
      <c r="AW69" t="s">
        <v>74</v>
      </c>
      <c r="AX69" t="s">
        <v>74</v>
      </c>
      <c r="AY69" t="s">
        <v>74</v>
      </c>
      <c r="AZ69" t="s">
        <v>74</v>
      </c>
      <c r="BA69" t="s">
        <v>74</v>
      </c>
      <c r="BB69" t="s">
        <v>74</v>
      </c>
      <c r="BC69" t="s">
        <v>74</v>
      </c>
      <c r="BD69" t="s">
        <v>74</v>
      </c>
      <c r="BE69" t="s">
        <v>74</v>
      </c>
      <c r="BF69" t="s">
        <v>74</v>
      </c>
      <c r="BG69" t="s">
        <v>74</v>
      </c>
      <c r="BH69" t="s">
        <v>74</v>
      </c>
      <c r="BI69" t="s">
        <v>74</v>
      </c>
      <c r="BJ69" t="s">
        <v>74</v>
      </c>
      <c r="BK69" t="s">
        <v>74</v>
      </c>
      <c r="BL69" t="s">
        <v>74</v>
      </c>
      <c r="BM69" t="s">
        <v>74</v>
      </c>
      <c r="BN69" t="s">
        <v>74</v>
      </c>
      <c r="BO69" t="s">
        <v>74</v>
      </c>
      <c r="BP69" t="s">
        <v>74</v>
      </c>
      <c r="BQ69" t="s">
        <v>74</v>
      </c>
      <c r="BR69" t="s">
        <v>74</v>
      </c>
      <c r="BS69" t="s">
        <v>74</v>
      </c>
      <c r="BT69" t="s">
        <v>74</v>
      </c>
      <c r="BU69" t="s">
        <v>74</v>
      </c>
      <c r="BV69" t="s">
        <v>74</v>
      </c>
      <c r="BW69" t="s">
        <v>74</v>
      </c>
      <c r="BX69" t="s">
        <v>74</v>
      </c>
      <c r="BY69" t="s">
        <v>74</v>
      </c>
      <c r="BZ69" t="s">
        <v>3474</v>
      </c>
      <c r="CA69" t="s">
        <v>74</v>
      </c>
      <c r="CB69" t="s">
        <v>74</v>
      </c>
      <c r="CC69">
        <v>1</v>
      </c>
    </row>
    <row r="70" spans="1:81" x14ac:dyDescent="0.25">
      <c r="A70" t="s">
        <v>3477</v>
      </c>
      <c r="B70" t="s">
        <v>95</v>
      </c>
      <c r="C70" t="s">
        <v>433</v>
      </c>
      <c r="D70" t="s">
        <v>951</v>
      </c>
      <c r="E70">
        <v>2014</v>
      </c>
      <c r="F70" t="s">
        <v>74</v>
      </c>
      <c r="G70" t="s">
        <v>74</v>
      </c>
      <c r="H70" t="s">
        <v>74</v>
      </c>
      <c r="I70" t="s">
        <v>74</v>
      </c>
      <c r="J70" t="s">
        <v>74</v>
      </c>
      <c r="K70" t="s">
        <v>74</v>
      </c>
      <c r="L70" t="s">
        <v>74</v>
      </c>
      <c r="M70" t="s">
        <v>74</v>
      </c>
      <c r="N70" t="s">
        <v>74</v>
      </c>
      <c r="O70" t="s">
        <v>74</v>
      </c>
      <c r="P70" t="s">
        <v>74</v>
      </c>
      <c r="Q70" t="s">
        <v>74</v>
      </c>
      <c r="R70" t="s">
        <v>74</v>
      </c>
      <c r="S70" t="s">
        <v>74</v>
      </c>
      <c r="T70" t="s">
        <v>74</v>
      </c>
      <c r="U70" t="s">
        <v>74</v>
      </c>
      <c r="V70" t="s">
        <v>74</v>
      </c>
      <c r="W70" t="s">
        <v>74</v>
      </c>
      <c r="X70" t="s">
        <v>74</v>
      </c>
      <c r="Y70" t="s">
        <v>74</v>
      </c>
      <c r="Z70" t="s">
        <v>74</v>
      </c>
      <c r="AA70" t="s">
        <v>74</v>
      </c>
      <c r="AB70" t="s">
        <v>74</v>
      </c>
      <c r="AC70" t="s">
        <v>74</v>
      </c>
      <c r="AD70" t="s">
        <v>74</v>
      </c>
      <c r="AE70" t="s">
        <v>74</v>
      </c>
      <c r="AF70" t="s">
        <v>74</v>
      </c>
      <c r="AG70" t="s">
        <v>74</v>
      </c>
      <c r="AH70" t="s">
        <v>74</v>
      </c>
      <c r="AI70" t="s">
        <v>74</v>
      </c>
      <c r="AJ70" t="s">
        <v>74</v>
      </c>
      <c r="AK70" t="s">
        <v>74</v>
      </c>
      <c r="AL70" t="s">
        <v>74</v>
      </c>
      <c r="AM70" t="s">
        <v>74</v>
      </c>
      <c r="AN70" t="s">
        <v>74</v>
      </c>
      <c r="AO70" t="s">
        <v>74</v>
      </c>
      <c r="AP70" t="s">
        <v>74</v>
      </c>
      <c r="AQ70" t="s">
        <v>74</v>
      </c>
      <c r="AR70" t="s">
        <v>74</v>
      </c>
      <c r="AS70" t="s">
        <v>74</v>
      </c>
      <c r="AT70" t="s">
        <v>74</v>
      </c>
      <c r="AU70" t="s">
        <v>74</v>
      </c>
      <c r="AV70" t="s">
        <v>74</v>
      </c>
      <c r="AW70" t="s">
        <v>74</v>
      </c>
      <c r="AX70" t="s">
        <v>74</v>
      </c>
      <c r="AY70" t="s">
        <v>74</v>
      </c>
      <c r="AZ70" t="s">
        <v>74</v>
      </c>
      <c r="BA70" t="s">
        <v>74</v>
      </c>
      <c r="BB70" t="s">
        <v>74</v>
      </c>
      <c r="BC70" t="s">
        <v>74</v>
      </c>
      <c r="BD70" t="s">
        <v>74</v>
      </c>
      <c r="BE70" t="s">
        <v>74</v>
      </c>
      <c r="BF70" t="s">
        <v>74</v>
      </c>
      <c r="BG70" t="s">
        <v>74</v>
      </c>
      <c r="BH70" t="s">
        <v>74</v>
      </c>
      <c r="BI70" t="s">
        <v>74</v>
      </c>
      <c r="BJ70" t="s">
        <v>74</v>
      </c>
      <c r="BK70" t="s">
        <v>74</v>
      </c>
      <c r="BL70" t="s">
        <v>74</v>
      </c>
      <c r="BM70" t="s">
        <v>74</v>
      </c>
      <c r="BN70" t="s">
        <v>74</v>
      </c>
      <c r="BO70" t="s">
        <v>74</v>
      </c>
      <c r="BP70" t="s">
        <v>74</v>
      </c>
      <c r="BQ70" t="s">
        <v>74</v>
      </c>
      <c r="BR70" t="s">
        <v>74</v>
      </c>
      <c r="BS70" t="s">
        <v>74</v>
      </c>
      <c r="BT70" t="s">
        <v>74</v>
      </c>
      <c r="BU70" t="s">
        <v>74</v>
      </c>
      <c r="BV70" t="s">
        <v>74</v>
      </c>
      <c r="BW70" t="s">
        <v>74</v>
      </c>
      <c r="BX70" t="s">
        <v>74</v>
      </c>
      <c r="BY70" t="s">
        <v>74</v>
      </c>
      <c r="BZ70" t="s">
        <v>3474</v>
      </c>
      <c r="CA70" t="s">
        <v>74</v>
      </c>
      <c r="CB70" t="s">
        <v>74</v>
      </c>
      <c r="CC70">
        <v>1</v>
      </c>
    </row>
    <row r="71" spans="1:81" x14ac:dyDescent="0.25">
      <c r="A71" t="s">
        <v>3478</v>
      </c>
      <c r="B71" t="s">
        <v>95</v>
      </c>
      <c r="C71" t="s">
        <v>433</v>
      </c>
      <c r="D71" t="s">
        <v>953</v>
      </c>
      <c r="E71">
        <v>2014</v>
      </c>
      <c r="F71" t="s">
        <v>74</v>
      </c>
      <c r="G71" t="s">
        <v>74</v>
      </c>
      <c r="H71" t="s">
        <v>74</v>
      </c>
      <c r="I71" t="s">
        <v>74</v>
      </c>
      <c r="J71" t="s">
        <v>74</v>
      </c>
      <c r="K71" t="s">
        <v>74</v>
      </c>
      <c r="L71" t="s">
        <v>74</v>
      </c>
      <c r="M71" t="s">
        <v>74</v>
      </c>
      <c r="N71" t="s">
        <v>74</v>
      </c>
      <c r="O71" t="s">
        <v>74</v>
      </c>
      <c r="P71" t="s">
        <v>74</v>
      </c>
      <c r="Q71" t="s">
        <v>74</v>
      </c>
      <c r="R71" t="s">
        <v>74</v>
      </c>
      <c r="S71" t="s">
        <v>74</v>
      </c>
      <c r="T71" t="s">
        <v>74</v>
      </c>
      <c r="U71" t="s">
        <v>74</v>
      </c>
      <c r="V71" t="s">
        <v>74</v>
      </c>
      <c r="W71" t="s">
        <v>74</v>
      </c>
      <c r="X71" t="s">
        <v>74</v>
      </c>
      <c r="Y71" t="s">
        <v>74</v>
      </c>
      <c r="Z71" t="s">
        <v>74</v>
      </c>
      <c r="AA71" t="s">
        <v>74</v>
      </c>
      <c r="AB71" t="s">
        <v>74</v>
      </c>
      <c r="AC71" t="s">
        <v>74</v>
      </c>
      <c r="AD71" t="s">
        <v>74</v>
      </c>
      <c r="AE71" t="s">
        <v>74</v>
      </c>
      <c r="AF71" t="s">
        <v>74</v>
      </c>
      <c r="AG71" t="s">
        <v>74</v>
      </c>
      <c r="AH71" t="s">
        <v>74</v>
      </c>
      <c r="AI71" t="s">
        <v>74</v>
      </c>
      <c r="AJ71" t="s">
        <v>74</v>
      </c>
      <c r="AK71" t="s">
        <v>74</v>
      </c>
      <c r="AL71" t="s">
        <v>74</v>
      </c>
      <c r="AM71" t="s">
        <v>74</v>
      </c>
      <c r="AN71" t="s">
        <v>74</v>
      </c>
      <c r="AO71" t="s">
        <v>74</v>
      </c>
      <c r="AP71" t="s">
        <v>74</v>
      </c>
      <c r="AQ71" t="s">
        <v>74</v>
      </c>
      <c r="AR71" t="s">
        <v>74</v>
      </c>
      <c r="AS71" t="s">
        <v>74</v>
      </c>
      <c r="AT71" t="s">
        <v>74</v>
      </c>
      <c r="AU71" t="s">
        <v>74</v>
      </c>
      <c r="AV71" t="s">
        <v>74</v>
      </c>
      <c r="AW71" t="s">
        <v>74</v>
      </c>
      <c r="AX71" t="s">
        <v>74</v>
      </c>
      <c r="AY71" t="s">
        <v>74</v>
      </c>
      <c r="AZ71" t="s">
        <v>74</v>
      </c>
      <c r="BA71" t="s">
        <v>74</v>
      </c>
      <c r="BB71" t="s">
        <v>74</v>
      </c>
      <c r="BC71" t="s">
        <v>74</v>
      </c>
      <c r="BD71" t="s">
        <v>74</v>
      </c>
      <c r="BE71" t="s">
        <v>74</v>
      </c>
      <c r="BF71" t="s">
        <v>74</v>
      </c>
      <c r="BG71" t="s">
        <v>74</v>
      </c>
      <c r="BH71" t="s">
        <v>74</v>
      </c>
      <c r="BI71" t="s">
        <v>74</v>
      </c>
      <c r="BJ71" t="s">
        <v>74</v>
      </c>
      <c r="BK71" t="s">
        <v>74</v>
      </c>
      <c r="BL71" t="s">
        <v>74</v>
      </c>
      <c r="BM71" t="s">
        <v>74</v>
      </c>
      <c r="BN71" t="s">
        <v>74</v>
      </c>
      <c r="BO71" t="s">
        <v>74</v>
      </c>
      <c r="BP71" t="s">
        <v>74</v>
      </c>
      <c r="BQ71" t="s">
        <v>74</v>
      </c>
      <c r="BR71" t="s">
        <v>74</v>
      </c>
      <c r="BS71" t="s">
        <v>74</v>
      </c>
      <c r="BT71" t="s">
        <v>74</v>
      </c>
      <c r="BU71" t="s">
        <v>74</v>
      </c>
      <c r="BV71" t="s">
        <v>74</v>
      </c>
      <c r="BW71" t="s">
        <v>74</v>
      </c>
      <c r="BX71" t="s">
        <v>74</v>
      </c>
      <c r="BY71" t="s">
        <v>74</v>
      </c>
      <c r="BZ71" t="s">
        <v>3474</v>
      </c>
      <c r="CA71" t="s">
        <v>74</v>
      </c>
      <c r="CB71" t="s">
        <v>74</v>
      </c>
      <c r="CC71">
        <v>0</v>
      </c>
    </row>
    <row r="72" spans="1:81" x14ac:dyDescent="0.25">
      <c r="A72" t="s">
        <v>3479</v>
      </c>
      <c r="B72" t="s">
        <v>95</v>
      </c>
      <c r="C72" t="s">
        <v>124</v>
      </c>
      <c r="D72" t="s">
        <v>44</v>
      </c>
      <c r="E72">
        <v>2015</v>
      </c>
      <c r="F72">
        <v>1726</v>
      </c>
      <c r="G72">
        <v>193</v>
      </c>
      <c r="H72">
        <v>0</v>
      </c>
      <c r="I72">
        <v>355</v>
      </c>
      <c r="J72">
        <v>433</v>
      </c>
      <c r="K72">
        <v>280</v>
      </c>
      <c r="L72">
        <v>265</v>
      </c>
      <c r="M72">
        <v>210</v>
      </c>
      <c r="N72">
        <v>171</v>
      </c>
      <c r="O72">
        <v>111</v>
      </c>
      <c r="P72">
        <v>65</v>
      </c>
      <c r="Q72">
        <v>11</v>
      </c>
      <c r="R72">
        <v>2</v>
      </c>
      <c r="S72">
        <v>16</v>
      </c>
      <c r="T72">
        <v>0</v>
      </c>
      <c r="U72">
        <v>1774</v>
      </c>
      <c r="V72">
        <v>142</v>
      </c>
      <c r="W72">
        <v>3</v>
      </c>
      <c r="X72">
        <v>881</v>
      </c>
      <c r="Y72">
        <v>568</v>
      </c>
      <c r="Z72">
        <v>470</v>
      </c>
      <c r="AA72">
        <v>185</v>
      </c>
      <c r="AB72">
        <v>2</v>
      </c>
      <c r="AC72">
        <v>99</v>
      </c>
      <c r="AD72">
        <v>1633</v>
      </c>
      <c r="AE72">
        <v>43</v>
      </c>
      <c r="AF72">
        <v>1615</v>
      </c>
      <c r="AG72">
        <v>84</v>
      </c>
      <c r="AH72">
        <v>23</v>
      </c>
      <c r="AI72">
        <v>18</v>
      </c>
      <c r="AJ72">
        <v>134</v>
      </c>
      <c r="AK72">
        <v>2</v>
      </c>
      <c r="AL72">
        <v>158</v>
      </c>
      <c r="AM72">
        <v>1703</v>
      </c>
      <c r="AN72">
        <v>58</v>
      </c>
      <c r="AO72">
        <v>1919</v>
      </c>
      <c r="AP72">
        <v>0.8994267847837415</v>
      </c>
      <c r="AQ72">
        <v>0.1005732152162585</v>
      </c>
      <c r="AR72">
        <v>0</v>
      </c>
      <c r="AS72">
        <v>0.18499218342886919</v>
      </c>
      <c r="AT72">
        <v>0.22563835330901511</v>
      </c>
      <c r="AU72">
        <v>0.14590932777488269</v>
      </c>
      <c r="AV72">
        <v>0.13809275664408549</v>
      </c>
      <c r="AW72">
        <v>0.1094319958311621</v>
      </c>
      <c r="AX72">
        <v>8.9108910891089105E-2</v>
      </c>
      <c r="AY72">
        <v>5.7842626367899948E-2</v>
      </c>
      <c r="AZ72">
        <v>3.3871808233454932E-2</v>
      </c>
      <c r="BA72">
        <v>5.7321521625846791E-3</v>
      </c>
      <c r="BB72">
        <v>1.0422094841063051E-3</v>
      </c>
      <c r="BC72">
        <v>8.3376758728504422E-3</v>
      </c>
      <c r="BD72">
        <v>0</v>
      </c>
      <c r="BE72">
        <v>0.92443981240229289</v>
      </c>
      <c r="BF72">
        <v>7.3996873371547686E-2</v>
      </c>
      <c r="BG72">
        <v>1.563314226159458E-3</v>
      </c>
      <c r="BH72">
        <v>0.45909327774882752</v>
      </c>
      <c r="BI72">
        <v>0.29598749348619069</v>
      </c>
      <c r="BJ72">
        <v>0.24491922876498179</v>
      </c>
      <c r="BK72">
        <v>9.6404377279833253E-2</v>
      </c>
      <c r="BL72">
        <v>1.0422094841063051E-3</v>
      </c>
      <c r="BM72">
        <v>5.1589369463262119E-2</v>
      </c>
      <c r="BN72">
        <v>0.85096404377279833</v>
      </c>
      <c r="BO72">
        <v>2.2407503908285571E-2</v>
      </c>
      <c r="BP72">
        <v>0.84158415841584155</v>
      </c>
      <c r="BQ72">
        <v>4.3772798332464828E-2</v>
      </c>
      <c r="BR72">
        <v>1.1985409067222509E-2</v>
      </c>
      <c r="BS72">
        <v>9.3798853569567481E-3</v>
      </c>
      <c r="BT72">
        <v>6.9828035435122462E-2</v>
      </c>
      <c r="BU72">
        <v>1.0422094841063051E-3</v>
      </c>
      <c r="BV72">
        <v>8.233454924439812E-2</v>
      </c>
      <c r="BW72">
        <v>0.88744137571651904</v>
      </c>
      <c r="BX72">
        <v>3.0224075039082851E-2</v>
      </c>
      <c r="BY72" t="s">
        <v>3397</v>
      </c>
      <c r="BZ72" t="s">
        <v>3480</v>
      </c>
      <c r="CA72">
        <v>1919</v>
      </c>
      <c r="CB72">
        <v>1</v>
      </c>
      <c r="CC72">
        <v>0</v>
      </c>
    </row>
    <row r="73" spans="1:81" x14ac:dyDescent="0.25">
      <c r="A73" t="s">
        <v>3481</v>
      </c>
      <c r="B73" t="s">
        <v>95</v>
      </c>
      <c r="C73" t="s">
        <v>124</v>
      </c>
      <c r="D73" t="s">
        <v>947</v>
      </c>
      <c r="E73">
        <v>2015</v>
      </c>
      <c r="F73">
        <v>764</v>
      </c>
      <c r="G73">
        <v>76</v>
      </c>
      <c r="H73">
        <v>0</v>
      </c>
      <c r="I73">
        <v>165</v>
      </c>
      <c r="J73">
        <v>166</v>
      </c>
      <c r="K73">
        <v>121</v>
      </c>
      <c r="L73">
        <v>136</v>
      </c>
      <c r="M73">
        <v>83</v>
      </c>
      <c r="N73">
        <v>86</v>
      </c>
      <c r="O73">
        <v>45</v>
      </c>
      <c r="P73">
        <v>27</v>
      </c>
      <c r="Q73">
        <v>3</v>
      </c>
      <c r="R73">
        <v>1</v>
      </c>
      <c r="S73">
        <v>7</v>
      </c>
      <c r="T73">
        <v>0</v>
      </c>
      <c r="U73">
        <v>785</v>
      </c>
      <c r="V73">
        <v>55</v>
      </c>
      <c r="W73">
        <v>0</v>
      </c>
      <c r="X73">
        <v>354</v>
      </c>
      <c r="Y73">
        <v>290</v>
      </c>
      <c r="Z73">
        <v>196</v>
      </c>
      <c r="AA73">
        <v>66</v>
      </c>
      <c r="AB73">
        <v>1</v>
      </c>
      <c r="AC73">
        <v>34</v>
      </c>
      <c r="AD73">
        <v>739</v>
      </c>
      <c r="AE73">
        <v>15</v>
      </c>
      <c r="AF73">
        <v>685</v>
      </c>
      <c r="AG73">
        <v>52</v>
      </c>
      <c r="AH73">
        <v>8</v>
      </c>
      <c r="AI73">
        <v>0</v>
      </c>
      <c r="AJ73">
        <v>79</v>
      </c>
      <c r="AK73">
        <v>1</v>
      </c>
      <c r="AL73">
        <v>82</v>
      </c>
      <c r="AM73">
        <v>723</v>
      </c>
      <c r="AN73">
        <v>35</v>
      </c>
      <c r="AO73">
        <v>840</v>
      </c>
      <c r="AP73">
        <v>0.90952380952380951</v>
      </c>
      <c r="AQ73">
        <v>9.0476190476190474E-2</v>
      </c>
      <c r="AR73">
        <v>0</v>
      </c>
      <c r="AS73">
        <v>0.1964285714285714</v>
      </c>
      <c r="AT73">
        <v>0.19761904761904761</v>
      </c>
      <c r="AU73">
        <v>0.14404761904761901</v>
      </c>
      <c r="AV73">
        <v>0.16190476190476191</v>
      </c>
      <c r="AW73">
        <v>9.8809523809523805E-2</v>
      </c>
      <c r="AX73">
        <v>0.10238095238095241</v>
      </c>
      <c r="AY73">
        <v>5.3571428571428568E-2</v>
      </c>
      <c r="AZ73">
        <v>3.214285714285714E-2</v>
      </c>
      <c r="BA73">
        <v>3.5714285714285709E-3</v>
      </c>
      <c r="BB73">
        <v>1.190476190476191E-3</v>
      </c>
      <c r="BC73">
        <v>8.3333333333333332E-3</v>
      </c>
      <c r="BD73">
        <v>0</v>
      </c>
      <c r="BE73">
        <v>0.93452380952380953</v>
      </c>
      <c r="BF73">
        <v>6.5476190476190479E-2</v>
      </c>
      <c r="BG73">
        <v>0</v>
      </c>
      <c r="BH73">
        <v>0.42142857142857137</v>
      </c>
      <c r="BI73">
        <v>0.34523809523809518</v>
      </c>
      <c r="BJ73">
        <v>0.23333333333333331</v>
      </c>
      <c r="BK73">
        <v>7.857142857142857E-2</v>
      </c>
      <c r="BL73">
        <v>1.190476190476191E-3</v>
      </c>
      <c r="BM73">
        <v>4.0476190476190478E-2</v>
      </c>
      <c r="BN73">
        <v>0.87976190476190474</v>
      </c>
      <c r="BO73">
        <v>1.785714285714286E-2</v>
      </c>
      <c r="BP73">
        <v>0.81547619047619047</v>
      </c>
      <c r="BQ73">
        <v>6.1904761904761907E-2</v>
      </c>
      <c r="BR73">
        <v>9.5238095238095247E-3</v>
      </c>
      <c r="BS73">
        <v>0</v>
      </c>
      <c r="BT73">
        <v>9.4047619047619047E-2</v>
      </c>
      <c r="BU73">
        <v>1.190476190476191E-3</v>
      </c>
      <c r="BV73">
        <v>9.7619047619047619E-2</v>
      </c>
      <c r="BW73">
        <v>0.86071428571428577</v>
      </c>
      <c r="BX73">
        <v>4.1666666666666657E-2</v>
      </c>
      <c r="BY73" t="s">
        <v>3397</v>
      </c>
      <c r="BZ73" t="s">
        <v>3480</v>
      </c>
      <c r="CA73">
        <v>1919</v>
      </c>
      <c r="CB73">
        <v>0.43772798332464818</v>
      </c>
      <c r="CC73">
        <v>0</v>
      </c>
    </row>
    <row r="74" spans="1:81" x14ac:dyDescent="0.25">
      <c r="A74" t="s">
        <v>3482</v>
      </c>
      <c r="B74" t="s">
        <v>95</v>
      </c>
      <c r="C74" t="s">
        <v>124</v>
      </c>
      <c r="D74" t="s">
        <v>949</v>
      </c>
      <c r="E74">
        <v>2015</v>
      </c>
      <c r="F74">
        <v>652</v>
      </c>
      <c r="G74">
        <v>90</v>
      </c>
      <c r="H74">
        <v>0</v>
      </c>
      <c r="I74">
        <v>134</v>
      </c>
      <c r="J74">
        <v>181</v>
      </c>
      <c r="K74">
        <v>111</v>
      </c>
      <c r="L74">
        <v>84</v>
      </c>
      <c r="M74">
        <v>93</v>
      </c>
      <c r="N74">
        <v>55</v>
      </c>
      <c r="O74">
        <v>45</v>
      </c>
      <c r="P74">
        <v>25</v>
      </c>
      <c r="Q74">
        <v>5</v>
      </c>
      <c r="R74">
        <v>0</v>
      </c>
      <c r="S74">
        <v>9</v>
      </c>
      <c r="T74">
        <v>0</v>
      </c>
      <c r="U74">
        <v>686</v>
      </c>
      <c r="V74">
        <v>55</v>
      </c>
      <c r="W74">
        <v>1</v>
      </c>
      <c r="X74">
        <v>379</v>
      </c>
      <c r="Y74">
        <v>198</v>
      </c>
      <c r="Z74">
        <v>165</v>
      </c>
      <c r="AA74">
        <v>71</v>
      </c>
      <c r="AB74">
        <v>1</v>
      </c>
      <c r="AC74">
        <v>19</v>
      </c>
      <c r="AD74">
        <v>651</v>
      </c>
      <c r="AE74">
        <v>14</v>
      </c>
      <c r="AF74">
        <v>677</v>
      </c>
      <c r="AG74">
        <v>20</v>
      </c>
      <c r="AH74">
        <v>3</v>
      </c>
      <c r="AI74">
        <v>4</v>
      </c>
      <c r="AJ74">
        <v>23</v>
      </c>
      <c r="AK74">
        <v>1</v>
      </c>
      <c r="AL74">
        <v>65</v>
      </c>
      <c r="AM74">
        <v>676</v>
      </c>
      <c r="AN74">
        <v>1</v>
      </c>
      <c r="AO74">
        <v>742</v>
      </c>
      <c r="AP74">
        <v>0.87870619946091644</v>
      </c>
      <c r="AQ74">
        <v>0.1212938005390836</v>
      </c>
      <c r="AR74">
        <v>0</v>
      </c>
      <c r="AS74">
        <v>0.18059299191374659</v>
      </c>
      <c r="AT74">
        <v>0.2439353099730458</v>
      </c>
      <c r="AU74">
        <v>0.14959568733153639</v>
      </c>
      <c r="AV74">
        <v>0.1132075471698113</v>
      </c>
      <c r="AW74">
        <v>0.1253369272237197</v>
      </c>
      <c r="AX74">
        <v>7.4123989218328842E-2</v>
      </c>
      <c r="AY74">
        <v>6.0646900269541781E-2</v>
      </c>
      <c r="AZ74">
        <v>3.3692722371967652E-2</v>
      </c>
      <c r="BA74">
        <v>6.7385444743935314E-3</v>
      </c>
      <c r="BB74">
        <v>0</v>
      </c>
      <c r="BC74">
        <v>1.2129380053908361E-2</v>
      </c>
      <c r="BD74">
        <v>0</v>
      </c>
      <c r="BE74">
        <v>0.92452830188679247</v>
      </c>
      <c r="BF74">
        <v>7.4123989218328842E-2</v>
      </c>
      <c r="BG74">
        <v>1.3477088948787061E-3</v>
      </c>
      <c r="BH74">
        <v>0.51078167115902962</v>
      </c>
      <c r="BI74">
        <v>0.26684636118598382</v>
      </c>
      <c r="BJ74">
        <v>0.22237196765498651</v>
      </c>
      <c r="BK74">
        <v>9.5687331536388143E-2</v>
      </c>
      <c r="BL74">
        <v>1.3477088948787061E-3</v>
      </c>
      <c r="BM74">
        <v>2.560646900269542E-2</v>
      </c>
      <c r="BN74">
        <v>0.87735849056603776</v>
      </c>
      <c r="BO74">
        <v>1.886792452830189E-2</v>
      </c>
      <c r="BP74">
        <v>0.91239892183288407</v>
      </c>
      <c r="BQ74">
        <v>2.6954177897574129E-2</v>
      </c>
      <c r="BR74">
        <v>4.0431266846361188E-3</v>
      </c>
      <c r="BS74">
        <v>5.3908355795148251E-3</v>
      </c>
      <c r="BT74">
        <v>3.0997304582210242E-2</v>
      </c>
      <c r="BU74">
        <v>1.3477088948787061E-3</v>
      </c>
      <c r="BV74">
        <v>8.7601078167115903E-2</v>
      </c>
      <c r="BW74">
        <v>0.91105121293800539</v>
      </c>
      <c r="BX74">
        <v>1.3477088948787061E-3</v>
      </c>
      <c r="BY74" t="s">
        <v>3397</v>
      </c>
      <c r="BZ74" t="s">
        <v>3480</v>
      </c>
      <c r="CA74">
        <v>1919</v>
      </c>
      <c r="CB74">
        <v>0.38665971860343928</v>
      </c>
      <c r="CC74">
        <v>0</v>
      </c>
    </row>
    <row r="75" spans="1:81" x14ac:dyDescent="0.25">
      <c r="A75" t="s">
        <v>3483</v>
      </c>
      <c r="B75" t="s">
        <v>95</v>
      </c>
      <c r="C75" t="s">
        <v>124</v>
      </c>
      <c r="D75" t="s">
        <v>951</v>
      </c>
      <c r="E75">
        <v>2015</v>
      </c>
      <c r="F75">
        <v>108</v>
      </c>
      <c r="G75">
        <v>8</v>
      </c>
      <c r="H75">
        <v>0</v>
      </c>
      <c r="I75">
        <v>26</v>
      </c>
      <c r="J75">
        <v>25</v>
      </c>
      <c r="K75">
        <v>24</v>
      </c>
      <c r="L75">
        <v>16</v>
      </c>
      <c r="M75">
        <v>10</v>
      </c>
      <c r="N75">
        <v>7</v>
      </c>
      <c r="O75">
        <v>7</v>
      </c>
      <c r="P75">
        <v>0</v>
      </c>
      <c r="Q75">
        <v>1</v>
      </c>
      <c r="R75">
        <v>0</v>
      </c>
      <c r="S75">
        <v>0</v>
      </c>
      <c r="T75">
        <v>0</v>
      </c>
      <c r="U75">
        <v>98</v>
      </c>
      <c r="V75">
        <v>18</v>
      </c>
      <c r="W75">
        <v>0</v>
      </c>
      <c r="X75">
        <v>56</v>
      </c>
      <c r="Y75">
        <v>34</v>
      </c>
      <c r="Z75">
        <v>26</v>
      </c>
      <c r="AA75">
        <v>15</v>
      </c>
      <c r="AB75">
        <v>0</v>
      </c>
      <c r="AC75">
        <v>2</v>
      </c>
      <c r="AD75">
        <v>99</v>
      </c>
      <c r="AE75">
        <v>5</v>
      </c>
      <c r="AF75">
        <v>104</v>
      </c>
      <c r="AG75">
        <v>2</v>
      </c>
      <c r="AH75">
        <v>1</v>
      </c>
      <c r="AI75">
        <v>0</v>
      </c>
      <c r="AJ75">
        <v>4</v>
      </c>
      <c r="AK75">
        <v>0</v>
      </c>
      <c r="AL75">
        <v>5</v>
      </c>
      <c r="AM75">
        <v>111</v>
      </c>
      <c r="AN75">
        <v>0</v>
      </c>
      <c r="AO75">
        <v>116</v>
      </c>
      <c r="AP75">
        <v>0.93103448275862066</v>
      </c>
      <c r="AQ75">
        <v>6.8965517241379309E-2</v>
      </c>
      <c r="AR75">
        <v>0</v>
      </c>
      <c r="AS75">
        <v>0.22413793103448279</v>
      </c>
      <c r="AT75">
        <v>0.2155172413793103</v>
      </c>
      <c r="AU75">
        <v>0.2068965517241379</v>
      </c>
      <c r="AV75">
        <v>0.13793103448275859</v>
      </c>
      <c r="AW75">
        <v>8.6206896551724144E-2</v>
      </c>
      <c r="AX75">
        <v>6.0344827586206899E-2</v>
      </c>
      <c r="AY75">
        <v>6.0344827586206899E-2</v>
      </c>
      <c r="AZ75">
        <v>0</v>
      </c>
      <c r="BA75">
        <v>8.6206896551724137E-3</v>
      </c>
      <c r="BB75">
        <v>0</v>
      </c>
      <c r="BC75">
        <v>0</v>
      </c>
      <c r="BD75">
        <v>0</v>
      </c>
      <c r="BE75">
        <v>0.84482758620689657</v>
      </c>
      <c r="BF75">
        <v>0.15517241379310351</v>
      </c>
      <c r="BG75">
        <v>0</v>
      </c>
      <c r="BH75">
        <v>0.48275862068965519</v>
      </c>
      <c r="BI75">
        <v>0.29310344827586199</v>
      </c>
      <c r="BJ75">
        <v>0.22413793103448279</v>
      </c>
      <c r="BK75">
        <v>0.12931034482758619</v>
      </c>
      <c r="BL75">
        <v>0</v>
      </c>
      <c r="BM75">
        <v>1.7241379310344831E-2</v>
      </c>
      <c r="BN75">
        <v>0.85344827586206895</v>
      </c>
      <c r="BO75">
        <v>4.3103448275862072E-2</v>
      </c>
      <c r="BP75">
        <v>0.89655172413793105</v>
      </c>
      <c r="BQ75">
        <v>1.7241379310344831E-2</v>
      </c>
      <c r="BR75">
        <v>8.6206896551724137E-3</v>
      </c>
      <c r="BS75">
        <v>0</v>
      </c>
      <c r="BT75">
        <v>3.4482758620689648E-2</v>
      </c>
      <c r="BU75">
        <v>0</v>
      </c>
      <c r="BV75">
        <v>4.3103448275862072E-2</v>
      </c>
      <c r="BW75">
        <v>0.9568965517241379</v>
      </c>
      <c r="BX75">
        <v>0</v>
      </c>
      <c r="BY75" t="s">
        <v>3397</v>
      </c>
      <c r="BZ75" t="s">
        <v>3480</v>
      </c>
      <c r="CA75">
        <v>1919</v>
      </c>
      <c r="CB75">
        <v>6.0448150078165709E-2</v>
      </c>
      <c r="CC75">
        <v>0</v>
      </c>
    </row>
    <row r="76" spans="1:81" x14ac:dyDescent="0.25">
      <c r="A76" t="s">
        <v>3484</v>
      </c>
      <c r="B76" t="s">
        <v>95</v>
      </c>
      <c r="C76" t="s">
        <v>124</v>
      </c>
      <c r="D76" t="s">
        <v>953</v>
      </c>
      <c r="E76">
        <v>2015</v>
      </c>
      <c r="F76">
        <v>201</v>
      </c>
      <c r="G76">
        <v>19</v>
      </c>
      <c r="H76">
        <v>0</v>
      </c>
      <c r="I76">
        <v>30</v>
      </c>
      <c r="J76">
        <v>60</v>
      </c>
      <c r="K76">
        <v>24</v>
      </c>
      <c r="L76">
        <v>29</v>
      </c>
      <c r="M76">
        <v>24</v>
      </c>
      <c r="N76">
        <v>23</v>
      </c>
      <c r="O76">
        <v>14</v>
      </c>
      <c r="P76">
        <v>13</v>
      </c>
      <c r="Q76">
        <v>2</v>
      </c>
      <c r="R76">
        <v>1</v>
      </c>
      <c r="S76">
        <v>0</v>
      </c>
      <c r="T76">
        <v>0</v>
      </c>
      <c r="U76">
        <v>204</v>
      </c>
      <c r="V76">
        <v>14</v>
      </c>
      <c r="W76">
        <v>2</v>
      </c>
      <c r="X76">
        <v>92</v>
      </c>
      <c r="Y76">
        <v>45</v>
      </c>
      <c r="Z76">
        <v>83</v>
      </c>
      <c r="AA76">
        <v>33</v>
      </c>
      <c r="AB76">
        <v>0</v>
      </c>
      <c r="AC76">
        <v>44</v>
      </c>
      <c r="AD76">
        <v>143</v>
      </c>
      <c r="AE76">
        <v>9</v>
      </c>
      <c r="AF76">
        <v>148</v>
      </c>
      <c r="AG76">
        <v>10</v>
      </c>
      <c r="AH76">
        <v>11</v>
      </c>
      <c r="AI76">
        <v>14</v>
      </c>
      <c r="AJ76">
        <v>28</v>
      </c>
      <c r="AK76">
        <v>0</v>
      </c>
      <c r="AL76">
        <v>6</v>
      </c>
      <c r="AM76">
        <v>192</v>
      </c>
      <c r="AN76">
        <v>22</v>
      </c>
      <c r="AO76">
        <v>220</v>
      </c>
      <c r="AP76">
        <v>0.91363636363636369</v>
      </c>
      <c r="AQ76">
        <v>8.6363636363636365E-2</v>
      </c>
      <c r="AR76">
        <v>0</v>
      </c>
      <c r="AS76">
        <v>0.13636363636363641</v>
      </c>
      <c r="AT76">
        <v>0.27272727272727271</v>
      </c>
      <c r="AU76">
        <v>0.1090909090909091</v>
      </c>
      <c r="AV76">
        <v>0.13181818181818181</v>
      </c>
      <c r="AW76">
        <v>0.1090909090909091</v>
      </c>
      <c r="AX76">
        <v>0.1045454545454545</v>
      </c>
      <c r="AY76">
        <v>6.363636363636363E-2</v>
      </c>
      <c r="AZ76">
        <v>5.909090909090909E-2</v>
      </c>
      <c r="BA76">
        <v>9.0909090909090905E-3</v>
      </c>
      <c r="BB76">
        <v>4.5454545454545452E-3</v>
      </c>
      <c r="BC76">
        <v>0</v>
      </c>
      <c r="BD76">
        <v>0</v>
      </c>
      <c r="BE76">
        <v>0.92727272727272725</v>
      </c>
      <c r="BF76">
        <v>6.363636363636363E-2</v>
      </c>
      <c r="BG76">
        <v>9.0909090909090905E-3</v>
      </c>
      <c r="BH76">
        <v>0.41818181818181821</v>
      </c>
      <c r="BI76">
        <v>0.20454545454545461</v>
      </c>
      <c r="BJ76">
        <v>0.37727272727272732</v>
      </c>
      <c r="BK76">
        <v>0.15</v>
      </c>
      <c r="BL76">
        <v>0</v>
      </c>
      <c r="BM76">
        <v>0.2</v>
      </c>
      <c r="BN76">
        <v>0.65</v>
      </c>
      <c r="BO76">
        <v>4.0909090909090909E-2</v>
      </c>
      <c r="BP76">
        <v>0.67272727272727273</v>
      </c>
      <c r="BQ76">
        <v>4.5454545454545463E-2</v>
      </c>
      <c r="BR76">
        <v>0.05</v>
      </c>
      <c r="BS76">
        <v>6.363636363636363E-2</v>
      </c>
      <c r="BT76">
        <v>0.12727272727272729</v>
      </c>
      <c r="BU76">
        <v>0</v>
      </c>
      <c r="BV76">
        <v>2.7272727272727271E-2</v>
      </c>
      <c r="BW76">
        <v>0.87272727272727268</v>
      </c>
      <c r="BX76">
        <v>0.1</v>
      </c>
      <c r="BY76" t="s">
        <v>3397</v>
      </c>
      <c r="BZ76" t="s">
        <v>3480</v>
      </c>
      <c r="CA76">
        <v>1919</v>
      </c>
      <c r="CB76">
        <v>0.1146430432516936</v>
      </c>
      <c r="CC76">
        <v>0</v>
      </c>
    </row>
    <row r="77" spans="1:81" x14ac:dyDescent="0.25">
      <c r="A77" t="s">
        <v>3485</v>
      </c>
      <c r="B77" t="s">
        <v>95</v>
      </c>
      <c r="C77" t="s">
        <v>124</v>
      </c>
      <c r="D77" t="s">
        <v>961</v>
      </c>
      <c r="E77">
        <v>2015</v>
      </c>
      <c r="F77">
        <v>1</v>
      </c>
      <c r="G77">
        <v>0</v>
      </c>
      <c r="H77">
        <v>0</v>
      </c>
      <c r="I77">
        <v>0</v>
      </c>
      <c r="J77">
        <v>1</v>
      </c>
      <c r="K77">
        <v>0</v>
      </c>
      <c r="L77">
        <v>0</v>
      </c>
      <c r="M77">
        <v>0</v>
      </c>
      <c r="N77">
        <v>0</v>
      </c>
      <c r="O77">
        <v>0</v>
      </c>
      <c r="P77">
        <v>0</v>
      </c>
      <c r="Q77">
        <v>0</v>
      </c>
      <c r="R77">
        <v>0</v>
      </c>
      <c r="S77">
        <v>0</v>
      </c>
      <c r="T77">
        <v>0</v>
      </c>
      <c r="U77">
        <v>1</v>
      </c>
      <c r="V77">
        <v>0</v>
      </c>
      <c r="W77">
        <v>0</v>
      </c>
      <c r="X77">
        <v>0</v>
      </c>
      <c r="Y77">
        <v>1</v>
      </c>
      <c r="Z77">
        <v>0</v>
      </c>
      <c r="AA77">
        <v>0</v>
      </c>
      <c r="AB77">
        <v>0</v>
      </c>
      <c r="AC77">
        <v>0</v>
      </c>
      <c r="AD77">
        <v>1</v>
      </c>
      <c r="AE77">
        <v>0</v>
      </c>
      <c r="AF77">
        <v>1</v>
      </c>
      <c r="AG77">
        <v>0</v>
      </c>
      <c r="AH77">
        <v>0</v>
      </c>
      <c r="AI77">
        <v>0</v>
      </c>
      <c r="AJ77">
        <v>0</v>
      </c>
      <c r="AK77">
        <v>0</v>
      </c>
      <c r="AL77">
        <v>0</v>
      </c>
      <c r="AM77">
        <v>1</v>
      </c>
      <c r="AN77">
        <v>0</v>
      </c>
      <c r="AO77">
        <v>1</v>
      </c>
      <c r="AP77">
        <v>1</v>
      </c>
      <c r="AQ77">
        <v>0</v>
      </c>
      <c r="AR77">
        <v>0</v>
      </c>
      <c r="AS77">
        <v>0</v>
      </c>
      <c r="AT77">
        <v>1</v>
      </c>
      <c r="AU77">
        <v>0</v>
      </c>
      <c r="AV77">
        <v>0</v>
      </c>
      <c r="AW77">
        <v>0</v>
      </c>
      <c r="AX77">
        <v>0</v>
      </c>
      <c r="AY77">
        <v>0</v>
      </c>
      <c r="AZ77">
        <v>0</v>
      </c>
      <c r="BA77">
        <v>0</v>
      </c>
      <c r="BB77">
        <v>0</v>
      </c>
      <c r="BC77">
        <v>0</v>
      </c>
      <c r="BD77">
        <v>0</v>
      </c>
      <c r="BE77">
        <v>1</v>
      </c>
      <c r="BF77">
        <v>0</v>
      </c>
      <c r="BG77">
        <v>0</v>
      </c>
      <c r="BH77">
        <v>0</v>
      </c>
      <c r="BI77">
        <v>1</v>
      </c>
      <c r="BJ77">
        <v>0</v>
      </c>
      <c r="BK77">
        <v>0</v>
      </c>
      <c r="BL77">
        <v>0</v>
      </c>
      <c r="BM77">
        <v>0</v>
      </c>
      <c r="BN77">
        <v>1</v>
      </c>
      <c r="BO77">
        <v>0</v>
      </c>
      <c r="BP77">
        <v>1</v>
      </c>
      <c r="BQ77">
        <v>0</v>
      </c>
      <c r="BR77">
        <v>0</v>
      </c>
      <c r="BS77">
        <v>0</v>
      </c>
      <c r="BT77">
        <v>0</v>
      </c>
      <c r="BU77">
        <v>0</v>
      </c>
      <c r="BV77">
        <v>0</v>
      </c>
      <c r="BW77">
        <v>1</v>
      </c>
      <c r="BX77">
        <v>0</v>
      </c>
      <c r="BY77" t="s">
        <v>3397</v>
      </c>
      <c r="BZ77" t="s">
        <v>3480</v>
      </c>
      <c r="CA77">
        <v>1919</v>
      </c>
      <c r="CB77">
        <v>5.2110474205315264E-4</v>
      </c>
      <c r="CC77">
        <v>0</v>
      </c>
    </row>
    <row r="78" spans="1:81" x14ac:dyDescent="0.25">
      <c r="A78" t="s">
        <v>3486</v>
      </c>
      <c r="B78" t="s">
        <v>95</v>
      </c>
      <c r="C78" t="s">
        <v>123</v>
      </c>
      <c r="D78" t="s">
        <v>44</v>
      </c>
      <c r="E78">
        <v>2015</v>
      </c>
      <c r="F78">
        <v>1831</v>
      </c>
      <c r="G78">
        <v>246</v>
      </c>
      <c r="H78">
        <v>0</v>
      </c>
      <c r="I78">
        <v>249</v>
      </c>
      <c r="J78">
        <v>386</v>
      </c>
      <c r="K78">
        <v>346</v>
      </c>
      <c r="L78">
        <v>297</v>
      </c>
      <c r="M78">
        <v>264</v>
      </c>
      <c r="N78">
        <v>220</v>
      </c>
      <c r="O78">
        <v>194</v>
      </c>
      <c r="P78">
        <v>84</v>
      </c>
      <c r="Q78">
        <v>25</v>
      </c>
      <c r="R78">
        <v>4</v>
      </c>
      <c r="S78">
        <v>8</v>
      </c>
      <c r="T78">
        <v>0</v>
      </c>
      <c r="U78">
        <v>1754</v>
      </c>
      <c r="V78">
        <v>323</v>
      </c>
      <c r="W78">
        <v>0</v>
      </c>
      <c r="X78">
        <v>1229</v>
      </c>
      <c r="Y78">
        <v>836</v>
      </c>
      <c r="Z78">
        <v>12</v>
      </c>
      <c r="AA78">
        <v>180</v>
      </c>
      <c r="AB78">
        <v>14</v>
      </c>
      <c r="AC78">
        <v>114</v>
      </c>
      <c r="AD78">
        <v>1769</v>
      </c>
      <c r="AE78">
        <v>45</v>
      </c>
      <c r="AF78">
        <v>1797</v>
      </c>
      <c r="AG78">
        <v>106</v>
      </c>
      <c r="AH78">
        <v>22</v>
      </c>
      <c r="AI78">
        <v>9</v>
      </c>
      <c r="AJ78">
        <v>86</v>
      </c>
      <c r="AK78">
        <v>12</v>
      </c>
      <c r="AL78">
        <v>64</v>
      </c>
      <c r="AM78">
        <v>2002</v>
      </c>
      <c r="AN78">
        <v>11</v>
      </c>
      <c r="AO78">
        <v>2077</v>
      </c>
      <c r="AP78">
        <v>0.88155994222436207</v>
      </c>
      <c r="AQ78">
        <v>0.1184400577756379</v>
      </c>
      <c r="AR78">
        <v>0</v>
      </c>
      <c r="AS78">
        <v>0.1198844487241213</v>
      </c>
      <c r="AT78">
        <v>0.18584496870486281</v>
      </c>
      <c r="AU78">
        <v>0.16658642272508431</v>
      </c>
      <c r="AV78">
        <v>0.14299470389985561</v>
      </c>
      <c r="AW78">
        <v>0.12710640346653829</v>
      </c>
      <c r="AX78">
        <v>0.1059220028887819</v>
      </c>
      <c r="AY78">
        <v>9.3403948001925849E-2</v>
      </c>
      <c r="AZ78">
        <v>4.0442946557534908E-2</v>
      </c>
      <c r="BA78">
        <v>1.2036591237361579E-2</v>
      </c>
      <c r="BB78">
        <v>1.9258545979778531E-3</v>
      </c>
      <c r="BC78">
        <v>3.8517091959557048E-3</v>
      </c>
      <c r="BD78">
        <v>0</v>
      </c>
      <c r="BE78">
        <v>0.84448724121328844</v>
      </c>
      <c r="BF78">
        <v>0.15551275878671161</v>
      </c>
      <c r="BG78">
        <v>0</v>
      </c>
      <c r="BH78">
        <v>0.59171882522869523</v>
      </c>
      <c r="BI78">
        <v>0.4025036109773712</v>
      </c>
      <c r="BJ78">
        <v>5.7775637939335581E-3</v>
      </c>
      <c r="BK78">
        <v>8.6663456909003372E-2</v>
      </c>
      <c r="BL78">
        <v>6.7404910929224843E-3</v>
      </c>
      <c r="BM78">
        <v>5.4886856042368801E-2</v>
      </c>
      <c r="BN78">
        <v>0.85170919595570538</v>
      </c>
      <c r="BO78">
        <v>2.166586422725084E-2</v>
      </c>
      <c r="BP78">
        <v>0.8651901781415503</v>
      </c>
      <c r="BQ78">
        <v>5.1035146846413103E-2</v>
      </c>
      <c r="BR78">
        <v>1.059220028887819E-2</v>
      </c>
      <c r="BS78">
        <v>4.3331728454501688E-3</v>
      </c>
      <c r="BT78">
        <v>4.1405873856523827E-2</v>
      </c>
      <c r="BU78">
        <v>5.7775637939335581E-3</v>
      </c>
      <c r="BV78">
        <v>3.0813673567645639E-2</v>
      </c>
      <c r="BW78">
        <v>0.96389022628791521</v>
      </c>
      <c r="BX78">
        <v>5.296100144439095E-3</v>
      </c>
      <c r="BY78" t="s">
        <v>3397</v>
      </c>
      <c r="BZ78" t="s">
        <v>3487</v>
      </c>
      <c r="CA78">
        <v>2077</v>
      </c>
      <c r="CB78">
        <v>1</v>
      </c>
      <c r="CC78">
        <v>0</v>
      </c>
    </row>
    <row r="79" spans="1:81" x14ac:dyDescent="0.25">
      <c r="A79" t="s">
        <v>3488</v>
      </c>
      <c r="B79" t="s">
        <v>95</v>
      </c>
      <c r="C79" t="s">
        <v>123</v>
      </c>
      <c r="D79" t="s">
        <v>947</v>
      </c>
      <c r="E79">
        <v>2015</v>
      </c>
      <c r="F79">
        <v>796</v>
      </c>
      <c r="G79">
        <v>120</v>
      </c>
      <c r="H79">
        <v>0</v>
      </c>
      <c r="I79">
        <v>94</v>
      </c>
      <c r="J79">
        <v>157</v>
      </c>
      <c r="K79">
        <v>148</v>
      </c>
      <c r="L79">
        <v>140</v>
      </c>
      <c r="M79">
        <v>137</v>
      </c>
      <c r="N79">
        <v>94</v>
      </c>
      <c r="O79">
        <v>85</v>
      </c>
      <c r="P79">
        <v>43</v>
      </c>
      <c r="Q79">
        <v>13</v>
      </c>
      <c r="R79">
        <v>1</v>
      </c>
      <c r="S79">
        <v>4</v>
      </c>
      <c r="T79">
        <v>0</v>
      </c>
      <c r="U79">
        <v>768</v>
      </c>
      <c r="V79">
        <v>148</v>
      </c>
      <c r="W79">
        <v>0</v>
      </c>
      <c r="X79">
        <v>529</v>
      </c>
      <c r="Y79">
        <v>387</v>
      </c>
      <c r="Z79">
        <v>0</v>
      </c>
      <c r="AA79">
        <v>58</v>
      </c>
      <c r="AB79">
        <v>1</v>
      </c>
      <c r="AC79">
        <v>21</v>
      </c>
      <c r="AD79">
        <v>836</v>
      </c>
      <c r="AE79">
        <v>11</v>
      </c>
      <c r="AF79">
        <v>791</v>
      </c>
      <c r="AG79">
        <v>82</v>
      </c>
      <c r="AH79">
        <v>7</v>
      </c>
      <c r="AI79">
        <v>0</v>
      </c>
      <c r="AJ79">
        <v>25</v>
      </c>
      <c r="AK79">
        <v>0</v>
      </c>
      <c r="AL79">
        <v>36</v>
      </c>
      <c r="AM79">
        <v>875</v>
      </c>
      <c r="AN79">
        <v>5</v>
      </c>
      <c r="AO79">
        <v>916</v>
      </c>
      <c r="AP79">
        <v>0.86899563318777295</v>
      </c>
      <c r="AQ79">
        <v>0.1310043668122271</v>
      </c>
      <c r="AR79">
        <v>0</v>
      </c>
      <c r="AS79">
        <v>0.1026200873362445</v>
      </c>
      <c r="AT79">
        <v>0.17139737991266379</v>
      </c>
      <c r="AU79">
        <v>0.16157205240174671</v>
      </c>
      <c r="AV79">
        <v>0.15283842794759819</v>
      </c>
      <c r="AW79">
        <v>0.14956331877729259</v>
      </c>
      <c r="AX79">
        <v>0.1026200873362445</v>
      </c>
      <c r="AY79">
        <v>9.2794759825327505E-2</v>
      </c>
      <c r="AZ79">
        <v>4.6943231441048033E-2</v>
      </c>
      <c r="BA79">
        <v>1.419213973799127E-2</v>
      </c>
      <c r="BB79">
        <v>1.0917030567685589E-3</v>
      </c>
      <c r="BC79">
        <v>4.3668122270742356E-3</v>
      </c>
      <c r="BD79">
        <v>0</v>
      </c>
      <c r="BE79">
        <v>0.83842794759825323</v>
      </c>
      <c r="BF79">
        <v>0.16157205240174671</v>
      </c>
      <c r="BG79">
        <v>0</v>
      </c>
      <c r="BH79">
        <v>0.57751091703056767</v>
      </c>
      <c r="BI79">
        <v>0.42248908296943227</v>
      </c>
      <c r="BJ79">
        <v>0</v>
      </c>
      <c r="BK79">
        <v>6.3318777292576414E-2</v>
      </c>
      <c r="BL79">
        <v>1.0917030567685589E-3</v>
      </c>
      <c r="BM79">
        <v>2.2925764192139739E-2</v>
      </c>
      <c r="BN79">
        <v>0.9126637554585153</v>
      </c>
      <c r="BO79">
        <v>1.200873362445415E-2</v>
      </c>
      <c r="BP79">
        <v>0.86353711790393017</v>
      </c>
      <c r="BQ79">
        <v>8.9519650655021835E-2</v>
      </c>
      <c r="BR79">
        <v>7.6419213973799123E-3</v>
      </c>
      <c r="BS79">
        <v>0</v>
      </c>
      <c r="BT79">
        <v>2.7292576419213972E-2</v>
      </c>
      <c r="BU79">
        <v>0</v>
      </c>
      <c r="BV79">
        <v>3.9301310043668117E-2</v>
      </c>
      <c r="BW79">
        <v>0.95524017467248912</v>
      </c>
      <c r="BX79">
        <v>5.4585152838427936E-3</v>
      </c>
      <c r="BY79" t="s">
        <v>3397</v>
      </c>
      <c r="BZ79" t="s">
        <v>3487</v>
      </c>
      <c r="CA79">
        <v>2077</v>
      </c>
      <c r="CB79">
        <v>0.44102070293692819</v>
      </c>
      <c r="CC79">
        <v>0</v>
      </c>
    </row>
    <row r="80" spans="1:81" x14ac:dyDescent="0.25">
      <c r="A80" t="s">
        <v>3489</v>
      </c>
      <c r="B80" t="s">
        <v>95</v>
      </c>
      <c r="C80" t="s">
        <v>123</v>
      </c>
      <c r="D80" t="s">
        <v>949</v>
      </c>
      <c r="E80">
        <v>2015</v>
      </c>
      <c r="F80">
        <v>715</v>
      </c>
      <c r="G80">
        <v>84</v>
      </c>
      <c r="H80">
        <v>0</v>
      </c>
      <c r="I80">
        <v>126</v>
      </c>
      <c r="J80">
        <v>168</v>
      </c>
      <c r="K80">
        <v>147</v>
      </c>
      <c r="L80">
        <v>117</v>
      </c>
      <c r="M80">
        <v>76</v>
      </c>
      <c r="N80">
        <v>78</v>
      </c>
      <c r="O80">
        <v>54</v>
      </c>
      <c r="P80">
        <v>24</v>
      </c>
      <c r="Q80">
        <v>5</v>
      </c>
      <c r="R80">
        <v>1</v>
      </c>
      <c r="S80">
        <v>3</v>
      </c>
      <c r="T80">
        <v>0</v>
      </c>
      <c r="U80">
        <v>692</v>
      </c>
      <c r="V80">
        <v>107</v>
      </c>
      <c r="W80">
        <v>0</v>
      </c>
      <c r="X80">
        <v>503</v>
      </c>
      <c r="Y80">
        <v>296</v>
      </c>
      <c r="Z80">
        <v>0</v>
      </c>
      <c r="AA80">
        <v>79</v>
      </c>
      <c r="AB80">
        <v>1</v>
      </c>
      <c r="AC80">
        <v>29</v>
      </c>
      <c r="AD80">
        <v>690</v>
      </c>
      <c r="AE80">
        <v>20</v>
      </c>
      <c r="AF80">
        <v>749</v>
      </c>
      <c r="AG80">
        <v>7</v>
      </c>
      <c r="AH80">
        <v>4</v>
      </c>
      <c r="AI80">
        <v>1</v>
      </c>
      <c r="AJ80">
        <v>18</v>
      </c>
      <c r="AK80">
        <v>0</v>
      </c>
      <c r="AL80">
        <v>13</v>
      </c>
      <c r="AM80">
        <v>785</v>
      </c>
      <c r="AN80">
        <v>1</v>
      </c>
      <c r="AO80">
        <v>799</v>
      </c>
      <c r="AP80">
        <v>0.89486858573216521</v>
      </c>
      <c r="AQ80">
        <v>0.1051314142678348</v>
      </c>
      <c r="AR80">
        <v>0</v>
      </c>
      <c r="AS80">
        <v>0.15769712140175221</v>
      </c>
      <c r="AT80">
        <v>0.2102628285356696</v>
      </c>
      <c r="AU80">
        <v>0.18397997496871091</v>
      </c>
      <c r="AV80">
        <v>0.14643304130162699</v>
      </c>
      <c r="AW80">
        <v>9.5118898623279102E-2</v>
      </c>
      <c r="AX80">
        <v>9.7622027534418024E-2</v>
      </c>
      <c r="AY80">
        <v>6.7584480600750937E-2</v>
      </c>
      <c r="AZ80">
        <v>3.0037546933667079E-2</v>
      </c>
      <c r="BA80">
        <v>6.2578222778473091E-3</v>
      </c>
      <c r="BB80">
        <v>1.2515644555694621E-3</v>
      </c>
      <c r="BC80">
        <v>3.7546933667083849E-3</v>
      </c>
      <c r="BD80">
        <v>0</v>
      </c>
      <c r="BE80">
        <v>0.86608260325406761</v>
      </c>
      <c r="BF80">
        <v>0.13391739674593239</v>
      </c>
      <c r="BG80">
        <v>0</v>
      </c>
      <c r="BH80">
        <v>0.62953692115143933</v>
      </c>
      <c r="BI80">
        <v>0.37046307884856072</v>
      </c>
      <c r="BJ80">
        <v>0</v>
      </c>
      <c r="BK80">
        <v>9.8873591989987478E-2</v>
      </c>
      <c r="BL80">
        <v>1.2515644555694621E-3</v>
      </c>
      <c r="BM80">
        <v>3.629536921151439E-2</v>
      </c>
      <c r="BN80">
        <v>0.8635794743429287</v>
      </c>
      <c r="BO80">
        <v>2.503128911138924E-2</v>
      </c>
      <c r="BP80">
        <v>0.93742177722152686</v>
      </c>
      <c r="BQ80">
        <v>8.7609511889862324E-3</v>
      </c>
      <c r="BR80">
        <v>5.0062578222778466E-3</v>
      </c>
      <c r="BS80">
        <v>1.2515644555694621E-3</v>
      </c>
      <c r="BT80">
        <v>2.2528160200250311E-2</v>
      </c>
      <c r="BU80">
        <v>0</v>
      </c>
      <c r="BV80">
        <v>1.6270337922403001E-2</v>
      </c>
      <c r="BW80">
        <v>0.98247809762202754</v>
      </c>
      <c r="BX80">
        <v>1.2515644555694621E-3</v>
      </c>
      <c r="BY80" t="s">
        <v>3397</v>
      </c>
      <c r="BZ80" t="s">
        <v>3487</v>
      </c>
      <c r="CA80">
        <v>2077</v>
      </c>
      <c r="CB80">
        <v>0.38468945594607612</v>
      </c>
      <c r="CC80">
        <v>0</v>
      </c>
    </row>
    <row r="81" spans="1:81" x14ac:dyDescent="0.25">
      <c r="A81" t="s">
        <v>3490</v>
      </c>
      <c r="B81" t="s">
        <v>95</v>
      </c>
      <c r="C81" t="s">
        <v>123</v>
      </c>
      <c r="D81" t="s">
        <v>951</v>
      </c>
      <c r="E81">
        <v>2015</v>
      </c>
      <c r="F81">
        <v>114</v>
      </c>
      <c r="G81">
        <v>14</v>
      </c>
      <c r="H81">
        <v>0</v>
      </c>
      <c r="I81">
        <v>16</v>
      </c>
      <c r="J81">
        <v>13</v>
      </c>
      <c r="K81">
        <v>15</v>
      </c>
      <c r="L81">
        <v>21</v>
      </c>
      <c r="M81">
        <v>12</v>
      </c>
      <c r="N81">
        <v>18</v>
      </c>
      <c r="O81">
        <v>20</v>
      </c>
      <c r="P81">
        <v>6</v>
      </c>
      <c r="Q81">
        <v>4</v>
      </c>
      <c r="R81">
        <v>2</v>
      </c>
      <c r="S81">
        <v>1</v>
      </c>
      <c r="T81">
        <v>0</v>
      </c>
      <c r="U81">
        <v>101</v>
      </c>
      <c r="V81">
        <v>27</v>
      </c>
      <c r="W81">
        <v>0</v>
      </c>
      <c r="X81">
        <v>52</v>
      </c>
      <c r="Y81">
        <v>76</v>
      </c>
      <c r="Z81">
        <v>0</v>
      </c>
      <c r="AA81">
        <v>8</v>
      </c>
      <c r="AB81">
        <v>0</v>
      </c>
      <c r="AC81">
        <v>1</v>
      </c>
      <c r="AD81">
        <v>119</v>
      </c>
      <c r="AE81">
        <v>1</v>
      </c>
      <c r="AF81">
        <v>123</v>
      </c>
      <c r="AG81">
        <v>2</v>
      </c>
      <c r="AH81">
        <v>0</v>
      </c>
      <c r="AI81">
        <v>0</v>
      </c>
      <c r="AJ81">
        <v>2</v>
      </c>
      <c r="AK81">
        <v>0</v>
      </c>
      <c r="AL81">
        <v>7</v>
      </c>
      <c r="AM81">
        <v>121</v>
      </c>
      <c r="AN81">
        <v>0</v>
      </c>
      <c r="AO81">
        <v>128</v>
      </c>
      <c r="AP81">
        <v>0.890625</v>
      </c>
      <c r="AQ81">
        <v>0.109375</v>
      </c>
      <c r="AR81">
        <v>0</v>
      </c>
      <c r="AS81">
        <v>0.125</v>
      </c>
      <c r="AT81">
        <v>0.1015625</v>
      </c>
      <c r="AU81">
        <v>0.1171875</v>
      </c>
      <c r="AV81">
        <v>0.1640625</v>
      </c>
      <c r="AW81">
        <v>9.375E-2</v>
      </c>
      <c r="AX81">
        <v>0.140625</v>
      </c>
      <c r="AY81">
        <v>0.15625</v>
      </c>
      <c r="AZ81">
        <v>4.6875E-2</v>
      </c>
      <c r="BA81">
        <v>3.125E-2</v>
      </c>
      <c r="BB81">
        <v>1.5625E-2</v>
      </c>
      <c r="BC81">
        <v>7.8125E-3</v>
      </c>
      <c r="BD81">
        <v>0</v>
      </c>
      <c r="BE81">
        <v>0.7890625</v>
      </c>
      <c r="BF81">
        <v>0.2109375</v>
      </c>
      <c r="BG81">
        <v>0</v>
      </c>
      <c r="BH81">
        <v>0.40625</v>
      </c>
      <c r="BI81">
        <v>0.59375</v>
      </c>
      <c r="BJ81">
        <v>0</v>
      </c>
      <c r="BK81">
        <v>6.25E-2</v>
      </c>
      <c r="BL81">
        <v>0</v>
      </c>
      <c r="BM81">
        <v>7.8125E-3</v>
      </c>
      <c r="BN81">
        <v>0.9296875</v>
      </c>
      <c r="BO81">
        <v>7.8125E-3</v>
      </c>
      <c r="BP81">
        <v>0.9609375</v>
      </c>
      <c r="BQ81">
        <v>1.5625E-2</v>
      </c>
      <c r="BR81">
        <v>0</v>
      </c>
      <c r="BS81">
        <v>0</v>
      </c>
      <c r="BT81">
        <v>1.5625E-2</v>
      </c>
      <c r="BU81">
        <v>0</v>
      </c>
      <c r="BV81">
        <v>5.46875E-2</v>
      </c>
      <c r="BW81">
        <v>0.9453125</v>
      </c>
      <c r="BX81">
        <v>0</v>
      </c>
      <c r="BY81" t="s">
        <v>3397</v>
      </c>
      <c r="BZ81" t="s">
        <v>3487</v>
      </c>
      <c r="CA81">
        <v>2077</v>
      </c>
      <c r="CB81">
        <v>6.1627347135291277E-2</v>
      </c>
      <c r="CC81">
        <v>0</v>
      </c>
    </row>
    <row r="82" spans="1:81" x14ac:dyDescent="0.25">
      <c r="A82" t="s">
        <v>3491</v>
      </c>
      <c r="B82" t="s">
        <v>95</v>
      </c>
      <c r="C82" t="s">
        <v>123</v>
      </c>
      <c r="D82" t="s">
        <v>953</v>
      </c>
      <c r="E82">
        <v>2015</v>
      </c>
      <c r="F82">
        <v>195</v>
      </c>
      <c r="G82">
        <v>26</v>
      </c>
      <c r="H82">
        <v>0</v>
      </c>
      <c r="I82">
        <v>10</v>
      </c>
      <c r="J82">
        <v>42</v>
      </c>
      <c r="K82">
        <v>34</v>
      </c>
      <c r="L82">
        <v>18</v>
      </c>
      <c r="M82">
        <v>39</v>
      </c>
      <c r="N82">
        <v>30</v>
      </c>
      <c r="O82">
        <v>34</v>
      </c>
      <c r="P82">
        <v>11</v>
      </c>
      <c r="Q82">
        <v>3</v>
      </c>
      <c r="R82">
        <v>0</v>
      </c>
      <c r="S82">
        <v>0</v>
      </c>
      <c r="T82">
        <v>0</v>
      </c>
      <c r="U82">
        <v>182</v>
      </c>
      <c r="V82">
        <v>39</v>
      </c>
      <c r="W82">
        <v>0</v>
      </c>
      <c r="X82">
        <v>145</v>
      </c>
      <c r="Y82">
        <v>76</v>
      </c>
      <c r="Z82">
        <v>0</v>
      </c>
      <c r="AA82">
        <v>35</v>
      </c>
      <c r="AB82">
        <v>0</v>
      </c>
      <c r="AC82">
        <v>63</v>
      </c>
      <c r="AD82">
        <v>123</v>
      </c>
      <c r="AE82">
        <v>13</v>
      </c>
      <c r="AF82">
        <v>133</v>
      </c>
      <c r="AG82">
        <v>15</v>
      </c>
      <c r="AH82">
        <v>11</v>
      </c>
      <c r="AI82">
        <v>8</v>
      </c>
      <c r="AJ82">
        <v>41</v>
      </c>
      <c r="AK82">
        <v>0</v>
      </c>
      <c r="AL82">
        <v>8</v>
      </c>
      <c r="AM82">
        <v>208</v>
      </c>
      <c r="AN82">
        <v>5</v>
      </c>
      <c r="AO82">
        <v>221</v>
      </c>
      <c r="AP82">
        <v>0.88235294117647056</v>
      </c>
      <c r="AQ82">
        <v>0.1176470588235294</v>
      </c>
      <c r="AR82">
        <v>0</v>
      </c>
      <c r="AS82">
        <v>4.5248868778280542E-2</v>
      </c>
      <c r="AT82">
        <v>0.1900452488687783</v>
      </c>
      <c r="AU82">
        <v>0.15384615384615391</v>
      </c>
      <c r="AV82">
        <v>8.1447963800904979E-2</v>
      </c>
      <c r="AW82">
        <v>0.1764705882352941</v>
      </c>
      <c r="AX82">
        <v>0.13574660633484159</v>
      </c>
      <c r="AY82">
        <v>0.15384615384615391</v>
      </c>
      <c r="AZ82">
        <v>4.9773755656108587E-2</v>
      </c>
      <c r="BA82">
        <v>1.357466063348416E-2</v>
      </c>
      <c r="BB82">
        <v>0</v>
      </c>
      <c r="BC82">
        <v>0</v>
      </c>
      <c r="BD82">
        <v>0</v>
      </c>
      <c r="BE82">
        <v>0.82352941176470584</v>
      </c>
      <c r="BF82">
        <v>0.1764705882352941</v>
      </c>
      <c r="BG82">
        <v>0</v>
      </c>
      <c r="BH82">
        <v>0.65610859728506787</v>
      </c>
      <c r="BI82">
        <v>0.34389140271493213</v>
      </c>
      <c r="BJ82">
        <v>0</v>
      </c>
      <c r="BK82">
        <v>0.15837104072398189</v>
      </c>
      <c r="BL82">
        <v>0</v>
      </c>
      <c r="BM82">
        <v>0.28506787330316741</v>
      </c>
      <c r="BN82">
        <v>0.5565610859728507</v>
      </c>
      <c r="BO82">
        <v>5.8823529411764712E-2</v>
      </c>
      <c r="BP82">
        <v>0.60180995475113119</v>
      </c>
      <c r="BQ82">
        <v>6.7873303167420809E-2</v>
      </c>
      <c r="BR82">
        <v>4.9773755656108587E-2</v>
      </c>
      <c r="BS82">
        <v>3.6199095022624438E-2</v>
      </c>
      <c r="BT82">
        <v>0.18552036199095021</v>
      </c>
      <c r="BU82">
        <v>0</v>
      </c>
      <c r="BV82">
        <v>3.6199095022624438E-2</v>
      </c>
      <c r="BW82">
        <v>0.94117647058823528</v>
      </c>
      <c r="BX82">
        <v>2.2624434389140271E-2</v>
      </c>
      <c r="BY82" t="s">
        <v>3397</v>
      </c>
      <c r="BZ82" t="s">
        <v>3487</v>
      </c>
      <c r="CA82">
        <v>2077</v>
      </c>
      <c r="CB82">
        <v>0.1064034665382764</v>
      </c>
      <c r="CC82">
        <v>0</v>
      </c>
    </row>
    <row r="83" spans="1:81" x14ac:dyDescent="0.25">
      <c r="A83" t="s">
        <v>3492</v>
      </c>
      <c r="B83" t="s">
        <v>95</v>
      </c>
      <c r="C83" t="s">
        <v>123</v>
      </c>
      <c r="D83" t="s">
        <v>961</v>
      </c>
      <c r="E83">
        <v>2015</v>
      </c>
      <c r="F83">
        <v>11</v>
      </c>
      <c r="G83">
        <v>2</v>
      </c>
      <c r="H83">
        <v>0</v>
      </c>
      <c r="I83">
        <v>3</v>
      </c>
      <c r="J83">
        <v>6</v>
      </c>
      <c r="K83">
        <v>2</v>
      </c>
      <c r="L83">
        <v>1</v>
      </c>
      <c r="M83">
        <v>0</v>
      </c>
      <c r="N83">
        <v>0</v>
      </c>
      <c r="O83">
        <v>1</v>
      </c>
      <c r="P83">
        <v>0</v>
      </c>
      <c r="Q83">
        <v>0</v>
      </c>
      <c r="R83">
        <v>0</v>
      </c>
      <c r="S83">
        <v>0</v>
      </c>
      <c r="T83">
        <v>0</v>
      </c>
      <c r="U83">
        <v>11</v>
      </c>
      <c r="V83">
        <v>2</v>
      </c>
      <c r="W83">
        <v>0</v>
      </c>
      <c r="X83">
        <v>0</v>
      </c>
      <c r="Y83">
        <v>1</v>
      </c>
      <c r="Z83">
        <v>12</v>
      </c>
      <c r="AA83">
        <v>0</v>
      </c>
      <c r="AB83">
        <v>12</v>
      </c>
      <c r="AC83">
        <v>0</v>
      </c>
      <c r="AD83">
        <v>1</v>
      </c>
      <c r="AE83">
        <v>0</v>
      </c>
      <c r="AF83">
        <v>1</v>
      </c>
      <c r="AG83">
        <v>0</v>
      </c>
      <c r="AH83">
        <v>0</v>
      </c>
      <c r="AI83">
        <v>0</v>
      </c>
      <c r="AJ83">
        <v>0</v>
      </c>
      <c r="AK83">
        <v>12</v>
      </c>
      <c r="AL83">
        <v>0</v>
      </c>
      <c r="AM83">
        <v>13</v>
      </c>
      <c r="AN83">
        <v>0</v>
      </c>
      <c r="AO83">
        <v>13</v>
      </c>
      <c r="AP83">
        <v>0.84615384615384615</v>
      </c>
      <c r="AQ83">
        <v>0.15384615384615391</v>
      </c>
      <c r="AR83">
        <v>0</v>
      </c>
      <c r="AS83">
        <v>0.23076923076923081</v>
      </c>
      <c r="AT83">
        <v>0.46153846153846162</v>
      </c>
      <c r="AU83">
        <v>0.15384615384615391</v>
      </c>
      <c r="AV83">
        <v>7.6923076923076927E-2</v>
      </c>
      <c r="AW83">
        <v>0</v>
      </c>
      <c r="AX83">
        <v>0</v>
      </c>
      <c r="AY83">
        <v>7.6923076923076927E-2</v>
      </c>
      <c r="AZ83">
        <v>0</v>
      </c>
      <c r="BA83">
        <v>0</v>
      </c>
      <c r="BB83">
        <v>0</v>
      </c>
      <c r="BC83">
        <v>0</v>
      </c>
      <c r="BD83">
        <v>0</v>
      </c>
      <c r="BE83">
        <v>0.84615384615384615</v>
      </c>
      <c r="BF83">
        <v>0.15384615384615391</v>
      </c>
      <c r="BG83">
        <v>0</v>
      </c>
      <c r="BH83">
        <v>0</v>
      </c>
      <c r="BI83">
        <v>7.6923076923076927E-2</v>
      </c>
      <c r="BJ83">
        <v>0.92307692307692313</v>
      </c>
      <c r="BK83">
        <v>0</v>
      </c>
      <c r="BL83">
        <v>0.92307692307692313</v>
      </c>
      <c r="BM83">
        <v>0</v>
      </c>
      <c r="BN83">
        <v>7.6923076923076927E-2</v>
      </c>
      <c r="BO83">
        <v>0</v>
      </c>
      <c r="BP83">
        <v>7.6923076923076927E-2</v>
      </c>
      <c r="BQ83">
        <v>0</v>
      </c>
      <c r="BR83">
        <v>0</v>
      </c>
      <c r="BS83">
        <v>0</v>
      </c>
      <c r="BT83">
        <v>0</v>
      </c>
      <c r="BU83">
        <v>0.92307692307692313</v>
      </c>
      <c r="BV83">
        <v>0</v>
      </c>
      <c r="BW83">
        <v>1</v>
      </c>
      <c r="BX83">
        <v>0</v>
      </c>
      <c r="BY83" t="s">
        <v>3397</v>
      </c>
      <c r="BZ83" t="s">
        <v>3487</v>
      </c>
      <c r="CA83">
        <v>2077</v>
      </c>
      <c r="CB83">
        <v>6.2590274434280212E-3</v>
      </c>
      <c r="CC83">
        <v>0</v>
      </c>
    </row>
    <row r="84" spans="1:81" x14ac:dyDescent="0.25">
      <c r="A84" t="s">
        <v>3493</v>
      </c>
      <c r="B84" t="s">
        <v>95</v>
      </c>
      <c r="C84" t="s">
        <v>369</v>
      </c>
      <c r="D84" t="s">
        <v>44</v>
      </c>
      <c r="E84">
        <v>2015</v>
      </c>
      <c r="F84">
        <v>555</v>
      </c>
      <c r="G84">
        <v>49</v>
      </c>
      <c r="H84">
        <v>41</v>
      </c>
      <c r="I84" t="s">
        <v>74</v>
      </c>
      <c r="J84" t="s">
        <v>74</v>
      </c>
      <c r="K84" t="s">
        <v>74</v>
      </c>
      <c r="L84" t="s">
        <v>74</v>
      </c>
      <c r="M84" t="s">
        <v>74</v>
      </c>
      <c r="N84" t="s">
        <v>74</v>
      </c>
      <c r="O84" t="s">
        <v>74</v>
      </c>
      <c r="P84" t="s">
        <v>74</v>
      </c>
      <c r="Q84" t="s">
        <v>74</v>
      </c>
      <c r="R84" t="s">
        <v>74</v>
      </c>
      <c r="S84" t="s">
        <v>74</v>
      </c>
      <c r="T84" t="s">
        <v>74</v>
      </c>
      <c r="U84">
        <v>617</v>
      </c>
      <c r="V84">
        <v>27</v>
      </c>
      <c r="W84">
        <v>1</v>
      </c>
      <c r="X84">
        <v>378</v>
      </c>
      <c r="Y84">
        <v>241</v>
      </c>
      <c r="Z84">
        <v>26</v>
      </c>
      <c r="AA84">
        <v>81</v>
      </c>
      <c r="AB84">
        <v>27</v>
      </c>
      <c r="AC84">
        <v>45</v>
      </c>
      <c r="AD84">
        <v>492</v>
      </c>
      <c r="AE84">
        <v>24</v>
      </c>
      <c r="AF84">
        <v>517</v>
      </c>
      <c r="AG84">
        <v>17</v>
      </c>
      <c r="AH84">
        <v>18</v>
      </c>
      <c r="AI84">
        <v>5</v>
      </c>
      <c r="AJ84">
        <v>37</v>
      </c>
      <c r="AK84">
        <v>27</v>
      </c>
      <c r="AL84">
        <v>67</v>
      </c>
      <c r="AM84">
        <v>549</v>
      </c>
      <c r="AN84">
        <v>29</v>
      </c>
      <c r="AO84">
        <v>645</v>
      </c>
      <c r="AP84">
        <v>0.86046511627906974</v>
      </c>
      <c r="AQ84">
        <v>7.5968992248062014E-2</v>
      </c>
      <c r="AR84">
        <v>6.3565891472868216E-2</v>
      </c>
      <c r="AS84" t="s">
        <v>74</v>
      </c>
      <c r="AT84" t="s">
        <v>74</v>
      </c>
      <c r="AU84" t="s">
        <v>74</v>
      </c>
      <c r="AV84" t="s">
        <v>74</v>
      </c>
      <c r="AW84" t="s">
        <v>74</v>
      </c>
      <c r="AX84" t="s">
        <v>74</v>
      </c>
      <c r="AY84" t="s">
        <v>74</v>
      </c>
      <c r="AZ84" t="s">
        <v>74</v>
      </c>
      <c r="BA84" t="s">
        <v>74</v>
      </c>
      <c r="BB84" t="s">
        <v>74</v>
      </c>
      <c r="BC84" t="s">
        <v>74</v>
      </c>
      <c r="BD84" t="s">
        <v>74</v>
      </c>
      <c r="BE84">
        <v>0.95658914728682165</v>
      </c>
      <c r="BF84">
        <v>4.1860465116279069E-2</v>
      </c>
      <c r="BG84">
        <v>1.550387596899225E-3</v>
      </c>
      <c r="BH84">
        <v>0.586046511627907</v>
      </c>
      <c r="BI84">
        <v>0.37364341085271319</v>
      </c>
      <c r="BJ84">
        <v>4.0310077519379837E-2</v>
      </c>
      <c r="BK84">
        <v>0.12558139534883719</v>
      </c>
      <c r="BL84">
        <v>4.1860465116279069E-2</v>
      </c>
      <c r="BM84">
        <v>6.9767441860465115E-2</v>
      </c>
      <c r="BN84">
        <v>0.76279069767441865</v>
      </c>
      <c r="BO84">
        <v>3.7209302325581388E-2</v>
      </c>
      <c r="BP84">
        <v>0.80155038759689923</v>
      </c>
      <c r="BQ84">
        <v>2.6356589147286821E-2</v>
      </c>
      <c r="BR84">
        <v>2.790697674418605E-2</v>
      </c>
      <c r="BS84">
        <v>7.7519379844961239E-3</v>
      </c>
      <c r="BT84">
        <v>5.7364341085271317E-2</v>
      </c>
      <c r="BU84">
        <v>4.1860465116279069E-2</v>
      </c>
      <c r="BV84">
        <v>0.1038759689922481</v>
      </c>
      <c r="BW84">
        <v>0.85116279069767442</v>
      </c>
      <c r="BX84">
        <v>4.4961240310077519E-2</v>
      </c>
      <c r="BY84" t="s">
        <v>3397</v>
      </c>
      <c r="BZ84" t="s">
        <v>3494</v>
      </c>
      <c r="CA84">
        <v>645</v>
      </c>
      <c r="CB84">
        <v>1</v>
      </c>
      <c r="CC84">
        <v>0</v>
      </c>
    </row>
    <row r="85" spans="1:81" x14ac:dyDescent="0.25">
      <c r="A85" t="s">
        <v>3495</v>
      </c>
      <c r="B85" t="s">
        <v>95</v>
      </c>
      <c r="C85" t="s">
        <v>369</v>
      </c>
      <c r="D85" t="s">
        <v>947</v>
      </c>
      <c r="E85">
        <v>2015</v>
      </c>
      <c r="F85" t="s">
        <v>74</v>
      </c>
      <c r="G85" t="s">
        <v>74</v>
      </c>
      <c r="H85" t="s">
        <v>74</v>
      </c>
      <c r="I85" t="s">
        <v>74</v>
      </c>
      <c r="J85" t="s">
        <v>74</v>
      </c>
      <c r="K85" t="s">
        <v>74</v>
      </c>
      <c r="L85" t="s">
        <v>74</v>
      </c>
      <c r="M85" t="s">
        <v>74</v>
      </c>
      <c r="N85" t="s">
        <v>74</v>
      </c>
      <c r="O85" t="s">
        <v>74</v>
      </c>
      <c r="P85" t="s">
        <v>74</v>
      </c>
      <c r="Q85" t="s">
        <v>74</v>
      </c>
      <c r="R85" t="s">
        <v>74</v>
      </c>
      <c r="S85" t="s">
        <v>74</v>
      </c>
      <c r="T85" t="s">
        <v>74</v>
      </c>
      <c r="U85">
        <v>195</v>
      </c>
      <c r="V85">
        <v>5</v>
      </c>
      <c r="W85">
        <v>0</v>
      </c>
      <c r="X85">
        <v>117</v>
      </c>
      <c r="Y85">
        <v>83</v>
      </c>
      <c r="Z85">
        <v>0</v>
      </c>
      <c r="AA85">
        <v>28</v>
      </c>
      <c r="AB85">
        <v>0</v>
      </c>
      <c r="AC85">
        <v>5</v>
      </c>
      <c r="AD85">
        <v>167</v>
      </c>
      <c r="AE85">
        <v>5</v>
      </c>
      <c r="AF85">
        <v>177</v>
      </c>
      <c r="AG85">
        <v>7</v>
      </c>
      <c r="AH85">
        <v>1</v>
      </c>
      <c r="AI85">
        <v>0</v>
      </c>
      <c r="AJ85">
        <v>10</v>
      </c>
      <c r="AK85">
        <v>0</v>
      </c>
      <c r="AL85">
        <v>27</v>
      </c>
      <c r="AM85">
        <v>171</v>
      </c>
      <c r="AN85">
        <v>2</v>
      </c>
      <c r="AO85">
        <v>200</v>
      </c>
      <c r="AP85" t="s">
        <v>74</v>
      </c>
      <c r="AQ85" t="s">
        <v>74</v>
      </c>
      <c r="AR85" t="s">
        <v>74</v>
      </c>
      <c r="AS85" t="s">
        <v>74</v>
      </c>
      <c r="AT85" t="s">
        <v>74</v>
      </c>
      <c r="AU85" t="s">
        <v>74</v>
      </c>
      <c r="AV85" t="s">
        <v>74</v>
      </c>
      <c r="AW85" t="s">
        <v>74</v>
      </c>
      <c r="AX85" t="s">
        <v>74</v>
      </c>
      <c r="AY85" t="s">
        <v>74</v>
      </c>
      <c r="AZ85" t="s">
        <v>74</v>
      </c>
      <c r="BA85" t="s">
        <v>74</v>
      </c>
      <c r="BB85" t="s">
        <v>74</v>
      </c>
      <c r="BC85" t="s">
        <v>74</v>
      </c>
      <c r="BD85" t="s">
        <v>74</v>
      </c>
      <c r="BE85">
        <v>0.97499999999999998</v>
      </c>
      <c r="BF85">
        <v>2.5000000000000001E-2</v>
      </c>
      <c r="BG85">
        <v>0</v>
      </c>
      <c r="BH85">
        <v>0.58499999999999996</v>
      </c>
      <c r="BI85">
        <v>0.41499999999999998</v>
      </c>
      <c r="BJ85">
        <v>0</v>
      </c>
      <c r="BK85">
        <v>0.14000000000000001</v>
      </c>
      <c r="BL85">
        <v>0</v>
      </c>
      <c r="BM85">
        <v>2.5000000000000001E-2</v>
      </c>
      <c r="BN85">
        <v>0.83499999999999996</v>
      </c>
      <c r="BO85">
        <v>2.5000000000000001E-2</v>
      </c>
      <c r="BP85">
        <v>0.88500000000000001</v>
      </c>
      <c r="BQ85">
        <v>3.5000000000000003E-2</v>
      </c>
      <c r="BR85">
        <v>5.0000000000000001E-3</v>
      </c>
      <c r="BS85">
        <v>0</v>
      </c>
      <c r="BT85">
        <v>0.05</v>
      </c>
      <c r="BU85">
        <v>0</v>
      </c>
      <c r="BV85">
        <v>0.13500000000000001</v>
      </c>
      <c r="BW85">
        <v>0.85499999999999998</v>
      </c>
      <c r="BX85">
        <v>0.01</v>
      </c>
      <c r="BY85" t="s">
        <v>3397</v>
      </c>
      <c r="BZ85" t="s">
        <v>3494</v>
      </c>
      <c r="CA85">
        <v>645</v>
      </c>
      <c r="CB85">
        <v>0.31007751937984501</v>
      </c>
      <c r="CC85">
        <v>0</v>
      </c>
    </row>
    <row r="86" spans="1:81" x14ac:dyDescent="0.25">
      <c r="A86" t="s">
        <v>3496</v>
      </c>
      <c r="B86" t="s">
        <v>95</v>
      </c>
      <c r="C86" t="s">
        <v>369</v>
      </c>
      <c r="D86" t="s">
        <v>949</v>
      </c>
      <c r="E86">
        <v>2015</v>
      </c>
      <c r="F86" t="s">
        <v>74</v>
      </c>
      <c r="G86" t="s">
        <v>74</v>
      </c>
      <c r="H86" t="s">
        <v>74</v>
      </c>
      <c r="I86" t="s">
        <v>74</v>
      </c>
      <c r="J86" t="s">
        <v>74</v>
      </c>
      <c r="K86" t="s">
        <v>74</v>
      </c>
      <c r="L86" t="s">
        <v>74</v>
      </c>
      <c r="M86" t="s">
        <v>74</v>
      </c>
      <c r="N86" t="s">
        <v>74</v>
      </c>
      <c r="O86" t="s">
        <v>74</v>
      </c>
      <c r="P86" t="s">
        <v>74</v>
      </c>
      <c r="Q86" t="s">
        <v>74</v>
      </c>
      <c r="R86" t="s">
        <v>74</v>
      </c>
      <c r="S86" t="s">
        <v>74</v>
      </c>
      <c r="T86" t="s">
        <v>74</v>
      </c>
      <c r="U86">
        <v>277</v>
      </c>
      <c r="V86">
        <v>18</v>
      </c>
      <c r="W86">
        <v>1</v>
      </c>
      <c r="X86">
        <v>175</v>
      </c>
      <c r="Y86">
        <v>121</v>
      </c>
      <c r="Z86">
        <v>0</v>
      </c>
      <c r="AA86">
        <v>27</v>
      </c>
      <c r="AB86">
        <v>0</v>
      </c>
      <c r="AC86">
        <v>6</v>
      </c>
      <c r="AD86">
        <v>263</v>
      </c>
      <c r="AE86">
        <v>8</v>
      </c>
      <c r="AF86">
        <v>276</v>
      </c>
      <c r="AG86">
        <v>2</v>
      </c>
      <c r="AH86">
        <v>1</v>
      </c>
      <c r="AI86">
        <v>1</v>
      </c>
      <c r="AJ86">
        <v>8</v>
      </c>
      <c r="AK86">
        <v>0</v>
      </c>
      <c r="AL86">
        <v>32</v>
      </c>
      <c r="AM86">
        <v>260</v>
      </c>
      <c r="AN86">
        <v>4</v>
      </c>
      <c r="AO86">
        <v>296</v>
      </c>
      <c r="AP86" t="s">
        <v>74</v>
      </c>
      <c r="AQ86" t="s">
        <v>74</v>
      </c>
      <c r="AR86" t="s">
        <v>74</v>
      </c>
      <c r="AS86" t="s">
        <v>74</v>
      </c>
      <c r="AT86" t="s">
        <v>74</v>
      </c>
      <c r="AU86" t="s">
        <v>74</v>
      </c>
      <c r="AV86" t="s">
        <v>74</v>
      </c>
      <c r="AW86" t="s">
        <v>74</v>
      </c>
      <c r="AX86" t="s">
        <v>74</v>
      </c>
      <c r="AY86" t="s">
        <v>74</v>
      </c>
      <c r="AZ86" t="s">
        <v>74</v>
      </c>
      <c r="BA86" t="s">
        <v>74</v>
      </c>
      <c r="BB86" t="s">
        <v>74</v>
      </c>
      <c r="BC86" t="s">
        <v>74</v>
      </c>
      <c r="BD86" t="s">
        <v>74</v>
      </c>
      <c r="BE86">
        <v>0.93581081081081086</v>
      </c>
      <c r="BF86">
        <v>6.0810810810810807E-2</v>
      </c>
      <c r="BG86">
        <v>3.378378378378379E-3</v>
      </c>
      <c r="BH86">
        <v>0.59121621621621623</v>
      </c>
      <c r="BI86">
        <v>0.40878378378378383</v>
      </c>
      <c r="BJ86">
        <v>0</v>
      </c>
      <c r="BK86">
        <v>9.1216216216216214E-2</v>
      </c>
      <c r="BL86">
        <v>0</v>
      </c>
      <c r="BM86">
        <v>2.0270270270270271E-2</v>
      </c>
      <c r="BN86">
        <v>0.88851351351351349</v>
      </c>
      <c r="BO86">
        <v>2.7027027027027029E-2</v>
      </c>
      <c r="BP86">
        <v>0.93243243243243246</v>
      </c>
      <c r="BQ86">
        <v>6.7567567567567571E-3</v>
      </c>
      <c r="BR86">
        <v>3.378378378378379E-3</v>
      </c>
      <c r="BS86">
        <v>3.378378378378379E-3</v>
      </c>
      <c r="BT86">
        <v>2.7027027027027029E-2</v>
      </c>
      <c r="BU86">
        <v>0</v>
      </c>
      <c r="BV86">
        <v>0.1081081081081081</v>
      </c>
      <c r="BW86">
        <v>0.8783783783783784</v>
      </c>
      <c r="BX86">
        <v>1.3513513513513511E-2</v>
      </c>
      <c r="BY86" t="s">
        <v>3397</v>
      </c>
      <c r="BZ86" t="s">
        <v>3494</v>
      </c>
      <c r="CA86">
        <v>645</v>
      </c>
      <c r="CB86">
        <v>0.45891472868217048</v>
      </c>
      <c r="CC86">
        <v>0</v>
      </c>
    </row>
    <row r="87" spans="1:81" x14ac:dyDescent="0.25">
      <c r="A87" t="s">
        <v>3497</v>
      </c>
      <c r="B87" t="s">
        <v>95</v>
      </c>
      <c r="C87" t="s">
        <v>369</v>
      </c>
      <c r="D87" t="s">
        <v>951</v>
      </c>
      <c r="E87">
        <v>2015</v>
      </c>
      <c r="F87" t="s">
        <v>74</v>
      </c>
      <c r="G87" t="s">
        <v>74</v>
      </c>
      <c r="H87" t="s">
        <v>74</v>
      </c>
      <c r="I87" t="s">
        <v>74</v>
      </c>
      <c r="J87" t="s">
        <v>74</v>
      </c>
      <c r="K87" t="s">
        <v>74</v>
      </c>
      <c r="L87" t="s">
        <v>74</v>
      </c>
      <c r="M87" t="s">
        <v>74</v>
      </c>
      <c r="N87" t="s">
        <v>74</v>
      </c>
      <c r="O87" t="s">
        <v>74</v>
      </c>
      <c r="P87" t="s">
        <v>74</v>
      </c>
      <c r="Q87" t="s">
        <v>74</v>
      </c>
      <c r="R87" t="s">
        <v>74</v>
      </c>
      <c r="S87" t="s">
        <v>74</v>
      </c>
      <c r="T87" t="s">
        <v>74</v>
      </c>
      <c r="U87">
        <v>27</v>
      </c>
      <c r="V87">
        <v>1</v>
      </c>
      <c r="W87">
        <v>0</v>
      </c>
      <c r="X87">
        <v>15</v>
      </c>
      <c r="Y87">
        <v>13</v>
      </c>
      <c r="Z87">
        <v>0</v>
      </c>
      <c r="AA87">
        <v>1</v>
      </c>
      <c r="AB87">
        <v>0</v>
      </c>
      <c r="AC87">
        <v>0</v>
      </c>
      <c r="AD87">
        <v>27</v>
      </c>
      <c r="AE87">
        <v>1</v>
      </c>
      <c r="AF87">
        <v>26</v>
      </c>
      <c r="AG87">
        <v>0</v>
      </c>
      <c r="AH87">
        <v>0</v>
      </c>
      <c r="AI87">
        <v>0</v>
      </c>
      <c r="AJ87">
        <v>1</v>
      </c>
      <c r="AK87">
        <v>0</v>
      </c>
      <c r="AL87">
        <v>2</v>
      </c>
      <c r="AM87">
        <v>26</v>
      </c>
      <c r="AN87">
        <v>0</v>
      </c>
      <c r="AO87">
        <v>28</v>
      </c>
      <c r="AP87" t="s">
        <v>74</v>
      </c>
      <c r="AQ87" t="s">
        <v>74</v>
      </c>
      <c r="AR87" t="s">
        <v>74</v>
      </c>
      <c r="AS87" t="s">
        <v>74</v>
      </c>
      <c r="AT87" t="s">
        <v>74</v>
      </c>
      <c r="AU87" t="s">
        <v>74</v>
      </c>
      <c r="AV87" t="s">
        <v>74</v>
      </c>
      <c r="AW87" t="s">
        <v>74</v>
      </c>
      <c r="AX87" t="s">
        <v>74</v>
      </c>
      <c r="AY87" t="s">
        <v>74</v>
      </c>
      <c r="AZ87" t="s">
        <v>74</v>
      </c>
      <c r="BA87" t="s">
        <v>74</v>
      </c>
      <c r="BB87" t="s">
        <v>74</v>
      </c>
      <c r="BC87" t="s">
        <v>74</v>
      </c>
      <c r="BD87" t="s">
        <v>74</v>
      </c>
      <c r="BE87">
        <v>0.9642857142857143</v>
      </c>
      <c r="BF87">
        <v>3.5714285714285712E-2</v>
      </c>
      <c r="BG87">
        <v>0</v>
      </c>
      <c r="BH87">
        <v>0.5357142857142857</v>
      </c>
      <c r="BI87">
        <v>0.4642857142857143</v>
      </c>
      <c r="BJ87">
        <v>0</v>
      </c>
      <c r="BK87">
        <v>3.5714285714285712E-2</v>
      </c>
      <c r="BL87">
        <v>0</v>
      </c>
      <c r="BM87">
        <v>0</v>
      </c>
      <c r="BN87">
        <v>0.9642857142857143</v>
      </c>
      <c r="BO87">
        <v>3.5714285714285712E-2</v>
      </c>
      <c r="BP87">
        <v>0.9285714285714286</v>
      </c>
      <c r="BQ87">
        <v>0</v>
      </c>
      <c r="BR87">
        <v>0</v>
      </c>
      <c r="BS87">
        <v>0</v>
      </c>
      <c r="BT87">
        <v>3.5714285714285712E-2</v>
      </c>
      <c r="BU87">
        <v>0</v>
      </c>
      <c r="BV87">
        <v>7.1428571428571425E-2</v>
      </c>
      <c r="BW87">
        <v>0.9285714285714286</v>
      </c>
      <c r="BX87">
        <v>0</v>
      </c>
      <c r="BY87" t="s">
        <v>3397</v>
      </c>
      <c r="BZ87" t="s">
        <v>3494</v>
      </c>
      <c r="CA87">
        <v>645</v>
      </c>
      <c r="CB87">
        <v>4.3410852713178287E-2</v>
      </c>
      <c r="CC87">
        <v>0</v>
      </c>
    </row>
    <row r="88" spans="1:81" x14ac:dyDescent="0.25">
      <c r="A88" t="s">
        <v>3498</v>
      </c>
      <c r="B88" t="s">
        <v>95</v>
      </c>
      <c r="C88" t="s">
        <v>369</v>
      </c>
      <c r="D88" t="s">
        <v>953</v>
      </c>
      <c r="E88">
        <v>2015</v>
      </c>
      <c r="F88" t="s">
        <v>74</v>
      </c>
      <c r="G88" t="s">
        <v>74</v>
      </c>
      <c r="H88" t="s">
        <v>74</v>
      </c>
      <c r="I88" t="s">
        <v>74</v>
      </c>
      <c r="J88" t="s">
        <v>74</v>
      </c>
      <c r="K88" t="s">
        <v>74</v>
      </c>
      <c r="L88" t="s">
        <v>74</v>
      </c>
      <c r="M88" t="s">
        <v>74</v>
      </c>
      <c r="N88" t="s">
        <v>74</v>
      </c>
      <c r="O88" t="s">
        <v>74</v>
      </c>
      <c r="P88" t="s">
        <v>74</v>
      </c>
      <c r="Q88" t="s">
        <v>74</v>
      </c>
      <c r="R88" t="s">
        <v>74</v>
      </c>
      <c r="S88" t="s">
        <v>74</v>
      </c>
      <c r="T88" t="s">
        <v>74</v>
      </c>
      <c r="U88">
        <v>91</v>
      </c>
      <c r="V88">
        <v>3</v>
      </c>
      <c r="W88">
        <v>0</v>
      </c>
      <c r="X88">
        <v>70</v>
      </c>
      <c r="Y88">
        <v>24</v>
      </c>
      <c r="Z88">
        <v>0</v>
      </c>
      <c r="AA88">
        <v>25</v>
      </c>
      <c r="AB88">
        <v>0</v>
      </c>
      <c r="AC88">
        <v>34</v>
      </c>
      <c r="AD88">
        <v>35</v>
      </c>
      <c r="AE88">
        <v>10</v>
      </c>
      <c r="AF88">
        <v>38</v>
      </c>
      <c r="AG88">
        <v>8</v>
      </c>
      <c r="AH88">
        <v>16</v>
      </c>
      <c r="AI88">
        <v>4</v>
      </c>
      <c r="AJ88">
        <v>18</v>
      </c>
      <c r="AK88">
        <v>0</v>
      </c>
      <c r="AL88">
        <v>6</v>
      </c>
      <c r="AM88">
        <v>88</v>
      </c>
      <c r="AN88">
        <v>0</v>
      </c>
      <c r="AO88">
        <v>94</v>
      </c>
      <c r="AP88" t="s">
        <v>74</v>
      </c>
      <c r="AQ88" t="s">
        <v>74</v>
      </c>
      <c r="AR88" t="s">
        <v>74</v>
      </c>
      <c r="AS88" t="s">
        <v>74</v>
      </c>
      <c r="AT88" t="s">
        <v>74</v>
      </c>
      <c r="AU88" t="s">
        <v>74</v>
      </c>
      <c r="AV88" t="s">
        <v>74</v>
      </c>
      <c r="AW88" t="s">
        <v>74</v>
      </c>
      <c r="AX88" t="s">
        <v>74</v>
      </c>
      <c r="AY88" t="s">
        <v>74</v>
      </c>
      <c r="AZ88" t="s">
        <v>74</v>
      </c>
      <c r="BA88" t="s">
        <v>74</v>
      </c>
      <c r="BB88" t="s">
        <v>74</v>
      </c>
      <c r="BC88" t="s">
        <v>74</v>
      </c>
      <c r="BD88" t="s">
        <v>74</v>
      </c>
      <c r="BE88">
        <v>0.96808510638297873</v>
      </c>
      <c r="BF88">
        <v>3.1914893617021267E-2</v>
      </c>
      <c r="BG88">
        <v>0</v>
      </c>
      <c r="BH88">
        <v>0.74468085106382975</v>
      </c>
      <c r="BI88">
        <v>0.25531914893617019</v>
      </c>
      <c r="BJ88">
        <v>0</v>
      </c>
      <c r="BK88">
        <v>0.26595744680851058</v>
      </c>
      <c r="BL88">
        <v>0</v>
      </c>
      <c r="BM88">
        <v>0.36170212765957449</v>
      </c>
      <c r="BN88">
        <v>0.37234042553191488</v>
      </c>
      <c r="BO88">
        <v>0.1063829787234043</v>
      </c>
      <c r="BP88">
        <v>0.40425531914893609</v>
      </c>
      <c r="BQ88">
        <v>8.5106382978723402E-2</v>
      </c>
      <c r="BR88">
        <v>0.1702127659574468</v>
      </c>
      <c r="BS88">
        <v>4.2553191489361701E-2</v>
      </c>
      <c r="BT88">
        <v>0.19148936170212769</v>
      </c>
      <c r="BU88">
        <v>0</v>
      </c>
      <c r="BV88">
        <v>6.3829787234042548E-2</v>
      </c>
      <c r="BW88">
        <v>0.93617021276595747</v>
      </c>
      <c r="BX88">
        <v>0</v>
      </c>
      <c r="BY88" t="s">
        <v>3397</v>
      </c>
      <c r="BZ88" t="s">
        <v>3494</v>
      </c>
      <c r="CA88">
        <v>645</v>
      </c>
      <c r="CB88">
        <v>0.1457364341085271</v>
      </c>
      <c r="CC88">
        <v>0</v>
      </c>
    </row>
    <row r="89" spans="1:81" x14ac:dyDescent="0.25">
      <c r="A89" t="s">
        <v>3499</v>
      </c>
      <c r="B89" t="s">
        <v>95</v>
      </c>
      <c r="C89" t="s">
        <v>369</v>
      </c>
      <c r="D89" t="s">
        <v>961</v>
      </c>
      <c r="E89">
        <v>2015</v>
      </c>
      <c r="F89" t="s">
        <v>74</v>
      </c>
      <c r="G89" t="s">
        <v>74</v>
      </c>
      <c r="H89" t="s">
        <v>74</v>
      </c>
      <c r="I89" t="s">
        <v>74</v>
      </c>
      <c r="J89" t="s">
        <v>74</v>
      </c>
      <c r="K89" t="s">
        <v>74</v>
      </c>
      <c r="L89" t="s">
        <v>74</v>
      </c>
      <c r="M89" t="s">
        <v>74</v>
      </c>
      <c r="N89" t="s">
        <v>74</v>
      </c>
      <c r="O89" t="s">
        <v>74</v>
      </c>
      <c r="P89" t="s">
        <v>74</v>
      </c>
      <c r="Q89" t="s">
        <v>74</v>
      </c>
      <c r="R89" t="s">
        <v>74</v>
      </c>
      <c r="S89" t="s">
        <v>74</v>
      </c>
      <c r="T89" t="s">
        <v>74</v>
      </c>
      <c r="U89">
        <v>27</v>
      </c>
      <c r="V89">
        <v>0</v>
      </c>
      <c r="W89">
        <v>0</v>
      </c>
      <c r="X89">
        <v>1</v>
      </c>
      <c r="Y89">
        <v>0</v>
      </c>
      <c r="Z89">
        <v>26</v>
      </c>
      <c r="AA89">
        <v>0</v>
      </c>
      <c r="AB89">
        <v>27</v>
      </c>
      <c r="AC89">
        <v>0</v>
      </c>
      <c r="AD89">
        <v>0</v>
      </c>
      <c r="AE89">
        <v>0</v>
      </c>
      <c r="AF89">
        <v>0</v>
      </c>
      <c r="AG89">
        <v>0</v>
      </c>
      <c r="AH89">
        <v>0</v>
      </c>
      <c r="AI89">
        <v>0</v>
      </c>
      <c r="AJ89">
        <v>0</v>
      </c>
      <c r="AK89">
        <v>27</v>
      </c>
      <c r="AL89">
        <v>0</v>
      </c>
      <c r="AM89">
        <v>4</v>
      </c>
      <c r="AN89">
        <v>23</v>
      </c>
      <c r="AO89">
        <v>27</v>
      </c>
      <c r="AP89" t="s">
        <v>74</v>
      </c>
      <c r="AQ89" t="s">
        <v>74</v>
      </c>
      <c r="AR89" t="s">
        <v>74</v>
      </c>
      <c r="AS89" t="s">
        <v>74</v>
      </c>
      <c r="AT89" t="s">
        <v>74</v>
      </c>
      <c r="AU89" t="s">
        <v>74</v>
      </c>
      <c r="AV89" t="s">
        <v>74</v>
      </c>
      <c r="AW89" t="s">
        <v>74</v>
      </c>
      <c r="AX89" t="s">
        <v>74</v>
      </c>
      <c r="AY89" t="s">
        <v>74</v>
      </c>
      <c r="AZ89" t="s">
        <v>74</v>
      </c>
      <c r="BA89" t="s">
        <v>74</v>
      </c>
      <c r="BB89" t="s">
        <v>74</v>
      </c>
      <c r="BC89" t="s">
        <v>74</v>
      </c>
      <c r="BD89" t="s">
        <v>74</v>
      </c>
      <c r="BE89">
        <v>1</v>
      </c>
      <c r="BF89">
        <v>0</v>
      </c>
      <c r="BG89">
        <v>0</v>
      </c>
      <c r="BH89">
        <v>3.7037037037037028E-2</v>
      </c>
      <c r="BI89">
        <v>0</v>
      </c>
      <c r="BJ89">
        <v>0.96296296296296291</v>
      </c>
      <c r="BK89">
        <v>0</v>
      </c>
      <c r="BL89">
        <v>1</v>
      </c>
      <c r="BM89">
        <v>0</v>
      </c>
      <c r="BN89">
        <v>0</v>
      </c>
      <c r="BO89">
        <v>0</v>
      </c>
      <c r="BP89">
        <v>0</v>
      </c>
      <c r="BQ89">
        <v>0</v>
      </c>
      <c r="BR89">
        <v>0</v>
      </c>
      <c r="BS89">
        <v>0</v>
      </c>
      <c r="BT89">
        <v>0</v>
      </c>
      <c r="BU89">
        <v>1</v>
      </c>
      <c r="BV89">
        <v>0</v>
      </c>
      <c r="BW89">
        <v>0.14814814814814811</v>
      </c>
      <c r="BX89">
        <v>0.85185185185185186</v>
      </c>
      <c r="BY89" t="s">
        <v>3397</v>
      </c>
      <c r="BZ89" t="s">
        <v>3494</v>
      </c>
      <c r="CA89">
        <v>645</v>
      </c>
      <c r="CB89">
        <v>4.1860465116279069E-2</v>
      </c>
      <c r="CC89">
        <v>0</v>
      </c>
    </row>
    <row r="90" spans="1:81" x14ac:dyDescent="0.25">
      <c r="A90" t="s">
        <v>3500</v>
      </c>
      <c r="B90" t="s">
        <v>95</v>
      </c>
      <c r="C90" t="s">
        <v>376</v>
      </c>
      <c r="D90" t="s">
        <v>44</v>
      </c>
      <c r="E90">
        <v>2015</v>
      </c>
      <c r="F90">
        <v>313</v>
      </c>
      <c r="G90">
        <v>23</v>
      </c>
      <c r="H90">
        <v>0</v>
      </c>
      <c r="I90">
        <v>38</v>
      </c>
      <c r="J90">
        <v>58</v>
      </c>
      <c r="K90">
        <v>68</v>
      </c>
      <c r="L90">
        <v>68</v>
      </c>
      <c r="M90">
        <v>47</v>
      </c>
      <c r="N90">
        <v>36</v>
      </c>
      <c r="O90">
        <v>10</v>
      </c>
      <c r="P90">
        <v>7</v>
      </c>
      <c r="Q90">
        <v>0</v>
      </c>
      <c r="R90">
        <v>0</v>
      </c>
      <c r="S90">
        <v>4</v>
      </c>
      <c r="T90">
        <v>0</v>
      </c>
      <c r="U90">
        <v>330</v>
      </c>
      <c r="V90">
        <v>2</v>
      </c>
      <c r="W90">
        <v>4</v>
      </c>
      <c r="X90">
        <v>251</v>
      </c>
      <c r="Y90">
        <v>71</v>
      </c>
      <c r="Z90">
        <v>14</v>
      </c>
      <c r="AA90">
        <v>26</v>
      </c>
      <c r="AB90">
        <v>3</v>
      </c>
      <c r="AC90">
        <v>7</v>
      </c>
      <c r="AD90">
        <v>300</v>
      </c>
      <c r="AE90">
        <v>0</v>
      </c>
      <c r="AF90">
        <v>306</v>
      </c>
      <c r="AG90">
        <v>0</v>
      </c>
      <c r="AH90">
        <v>0</v>
      </c>
      <c r="AI90">
        <v>0</v>
      </c>
      <c r="AJ90">
        <v>6</v>
      </c>
      <c r="AK90">
        <v>24</v>
      </c>
      <c r="AL90">
        <v>45</v>
      </c>
      <c r="AM90">
        <v>288</v>
      </c>
      <c r="AN90">
        <v>3</v>
      </c>
      <c r="AO90">
        <v>336</v>
      </c>
      <c r="AP90">
        <v>0.93154761904761907</v>
      </c>
      <c r="AQ90">
        <v>6.8452380952380959E-2</v>
      </c>
      <c r="AR90">
        <v>0</v>
      </c>
      <c r="AS90">
        <v>0.1130952380952381</v>
      </c>
      <c r="AT90">
        <v>0.17261904761904759</v>
      </c>
      <c r="AU90">
        <v>0.20238095238095241</v>
      </c>
      <c r="AV90">
        <v>0.20238095238095241</v>
      </c>
      <c r="AW90">
        <v>0.13988095238095241</v>
      </c>
      <c r="AX90">
        <v>0.1071428571428571</v>
      </c>
      <c r="AY90">
        <v>2.976190476190476E-2</v>
      </c>
      <c r="AZ90">
        <v>2.0833333333333329E-2</v>
      </c>
      <c r="BA90">
        <v>0</v>
      </c>
      <c r="BB90">
        <v>0</v>
      </c>
      <c r="BC90">
        <v>1.1904761904761901E-2</v>
      </c>
      <c r="BD90">
        <v>0</v>
      </c>
      <c r="BE90">
        <v>0.9821428571428571</v>
      </c>
      <c r="BF90">
        <v>5.9523809523809521E-3</v>
      </c>
      <c r="BG90">
        <v>1.1904761904761901E-2</v>
      </c>
      <c r="BH90">
        <v>0.74702380952380953</v>
      </c>
      <c r="BI90">
        <v>0.21130952380952381</v>
      </c>
      <c r="BJ90">
        <v>4.1666666666666657E-2</v>
      </c>
      <c r="BK90">
        <v>7.7380952380952384E-2</v>
      </c>
      <c r="BL90">
        <v>8.9285714285714281E-3</v>
      </c>
      <c r="BM90">
        <v>2.0833333333333329E-2</v>
      </c>
      <c r="BN90">
        <v>0.8928571428571429</v>
      </c>
      <c r="BO90">
        <v>0</v>
      </c>
      <c r="BP90">
        <v>0.9107142857142857</v>
      </c>
      <c r="BQ90">
        <v>0</v>
      </c>
      <c r="BR90">
        <v>0</v>
      </c>
      <c r="BS90">
        <v>0</v>
      </c>
      <c r="BT90">
        <v>1.785714285714286E-2</v>
      </c>
      <c r="BU90">
        <v>7.1428571428571425E-2</v>
      </c>
      <c r="BV90">
        <v>0.1339285714285714</v>
      </c>
      <c r="BW90">
        <v>0.8571428571428571</v>
      </c>
      <c r="BX90">
        <v>8.9285714285714281E-3</v>
      </c>
      <c r="BY90" t="s">
        <v>3397</v>
      </c>
      <c r="BZ90" t="s">
        <v>3501</v>
      </c>
      <c r="CA90">
        <v>336</v>
      </c>
      <c r="CB90">
        <v>1</v>
      </c>
      <c r="CC90">
        <v>0</v>
      </c>
    </row>
    <row r="91" spans="1:81" x14ac:dyDescent="0.25">
      <c r="A91" t="s">
        <v>3502</v>
      </c>
      <c r="B91" t="s">
        <v>95</v>
      </c>
      <c r="C91" t="s">
        <v>376</v>
      </c>
      <c r="D91" t="s">
        <v>947</v>
      </c>
      <c r="E91">
        <v>2015</v>
      </c>
      <c r="F91">
        <v>146</v>
      </c>
      <c r="G91">
        <v>11</v>
      </c>
      <c r="H91">
        <v>0</v>
      </c>
      <c r="I91">
        <v>17</v>
      </c>
      <c r="J91">
        <v>26</v>
      </c>
      <c r="K91">
        <v>32</v>
      </c>
      <c r="L91">
        <v>39</v>
      </c>
      <c r="M91">
        <v>18</v>
      </c>
      <c r="N91">
        <v>15</v>
      </c>
      <c r="O91">
        <v>5</v>
      </c>
      <c r="P91">
        <v>4</v>
      </c>
      <c r="Q91">
        <v>0</v>
      </c>
      <c r="R91">
        <v>0</v>
      </c>
      <c r="S91">
        <v>1</v>
      </c>
      <c r="T91">
        <v>0</v>
      </c>
      <c r="U91">
        <v>153</v>
      </c>
      <c r="V91">
        <v>2</v>
      </c>
      <c r="W91">
        <v>2</v>
      </c>
      <c r="X91">
        <v>113</v>
      </c>
      <c r="Y91">
        <v>39</v>
      </c>
      <c r="Z91">
        <v>5</v>
      </c>
      <c r="AA91">
        <v>8</v>
      </c>
      <c r="AB91">
        <v>0</v>
      </c>
      <c r="AC91">
        <v>2</v>
      </c>
      <c r="AD91">
        <v>147</v>
      </c>
      <c r="AE91">
        <v>0</v>
      </c>
      <c r="AF91">
        <v>150</v>
      </c>
      <c r="AG91">
        <v>0</v>
      </c>
      <c r="AH91">
        <v>0</v>
      </c>
      <c r="AI91">
        <v>0</v>
      </c>
      <c r="AJ91">
        <v>2</v>
      </c>
      <c r="AK91">
        <v>5</v>
      </c>
      <c r="AL91">
        <v>30</v>
      </c>
      <c r="AM91">
        <v>127</v>
      </c>
      <c r="AN91">
        <v>0</v>
      </c>
      <c r="AO91">
        <v>157</v>
      </c>
      <c r="AP91">
        <v>0.92993630573248409</v>
      </c>
      <c r="AQ91">
        <v>7.0063694267515922E-2</v>
      </c>
      <c r="AR91">
        <v>0</v>
      </c>
      <c r="AS91">
        <v>0.1082802547770701</v>
      </c>
      <c r="AT91">
        <v>0.16560509554140129</v>
      </c>
      <c r="AU91">
        <v>0.2038216560509554</v>
      </c>
      <c r="AV91">
        <v>0.24840764331210191</v>
      </c>
      <c r="AW91">
        <v>0.11464968152866239</v>
      </c>
      <c r="AX91">
        <v>9.5541401273885357E-2</v>
      </c>
      <c r="AY91">
        <v>3.1847133757961783E-2</v>
      </c>
      <c r="AZ91">
        <v>2.5477707006369432E-2</v>
      </c>
      <c r="BA91">
        <v>0</v>
      </c>
      <c r="BB91">
        <v>0</v>
      </c>
      <c r="BC91">
        <v>6.369426751592357E-3</v>
      </c>
      <c r="BD91">
        <v>0</v>
      </c>
      <c r="BE91">
        <v>0.97452229299363058</v>
      </c>
      <c r="BF91">
        <v>1.2738853503184711E-2</v>
      </c>
      <c r="BG91">
        <v>1.2738853503184711E-2</v>
      </c>
      <c r="BH91">
        <v>0.71974522292993626</v>
      </c>
      <c r="BI91">
        <v>0.24840764331210191</v>
      </c>
      <c r="BJ91">
        <v>3.1847133757961783E-2</v>
      </c>
      <c r="BK91">
        <v>5.0955414012738863E-2</v>
      </c>
      <c r="BL91">
        <v>0</v>
      </c>
      <c r="BM91">
        <v>1.2738853503184711E-2</v>
      </c>
      <c r="BN91">
        <v>0.93630573248407645</v>
      </c>
      <c r="BO91">
        <v>0</v>
      </c>
      <c r="BP91">
        <v>0.95541401273885351</v>
      </c>
      <c r="BQ91">
        <v>0</v>
      </c>
      <c r="BR91">
        <v>0</v>
      </c>
      <c r="BS91">
        <v>0</v>
      </c>
      <c r="BT91">
        <v>1.2738853503184711E-2</v>
      </c>
      <c r="BU91">
        <v>3.1847133757961783E-2</v>
      </c>
      <c r="BV91">
        <v>0.19108280254777071</v>
      </c>
      <c r="BW91">
        <v>0.80891719745222934</v>
      </c>
      <c r="BX91">
        <v>0</v>
      </c>
      <c r="BY91" t="s">
        <v>3397</v>
      </c>
      <c r="BZ91" t="s">
        <v>3501</v>
      </c>
      <c r="CA91">
        <v>336</v>
      </c>
      <c r="CB91">
        <v>0.46726190476190482</v>
      </c>
      <c r="CC91">
        <v>0</v>
      </c>
    </row>
    <row r="92" spans="1:81" x14ac:dyDescent="0.25">
      <c r="A92" t="s">
        <v>3503</v>
      </c>
      <c r="B92" t="s">
        <v>95</v>
      </c>
      <c r="C92" t="s">
        <v>376</v>
      </c>
      <c r="D92" t="s">
        <v>949</v>
      </c>
      <c r="E92">
        <v>2015</v>
      </c>
      <c r="F92">
        <v>146</v>
      </c>
      <c r="G92">
        <v>11</v>
      </c>
      <c r="H92">
        <v>0</v>
      </c>
      <c r="I92">
        <v>20</v>
      </c>
      <c r="J92">
        <v>29</v>
      </c>
      <c r="K92">
        <v>33</v>
      </c>
      <c r="L92">
        <v>22</v>
      </c>
      <c r="M92">
        <v>25</v>
      </c>
      <c r="N92">
        <v>18</v>
      </c>
      <c r="O92">
        <v>5</v>
      </c>
      <c r="P92">
        <v>2</v>
      </c>
      <c r="Q92">
        <v>0</v>
      </c>
      <c r="R92">
        <v>0</v>
      </c>
      <c r="S92">
        <v>3</v>
      </c>
      <c r="T92">
        <v>0</v>
      </c>
      <c r="U92">
        <v>156</v>
      </c>
      <c r="V92">
        <v>0</v>
      </c>
      <c r="W92">
        <v>1</v>
      </c>
      <c r="X92">
        <v>123</v>
      </c>
      <c r="Y92">
        <v>28</v>
      </c>
      <c r="Z92">
        <v>6</v>
      </c>
      <c r="AA92">
        <v>15</v>
      </c>
      <c r="AB92">
        <v>0</v>
      </c>
      <c r="AC92">
        <v>0</v>
      </c>
      <c r="AD92">
        <v>142</v>
      </c>
      <c r="AE92">
        <v>0</v>
      </c>
      <c r="AF92">
        <v>145</v>
      </c>
      <c r="AG92">
        <v>0</v>
      </c>
      <c r="AH92">
        <v>0</v>
      </c>
      <c r="AI92">
        <v>0</v>
      </c>
      <c r="AJ92">
        <v>2</v>
      </c>
      <c r="AK92">
        <v>10</v>
      </c>
      <c r="AL92">
        <v>15</v>
      </c>
      <c r="AM92">
        <v>142</v>
      </c>
      <c r="AN92">
        <v>0</v>
      </c>
      <c r="AO92">
        <v>157</v>
      </c>
      <c r="AP92">
        <v>0.92993630573248409</v>
      </c>
      <c r="AQ92">
        <v>7.0063694267515922E-2</v>
      </c>
      <c r="AR92">
        <v>0</v>
      </c>
      <c r="AS92">
        <v>0.12738853503184711</v>
      </c>
      <c r="AT92">
        <v>0.1847133757961783</v>
      </c>
      <c r="AU92">
        <v>0.21019108280254781</v>
      </c>
      <c r="AV92">
        <v>0.14012738853503179</v>
      </c>
      <c r="AW92">
        <v>0.15923566878980891</v>
      </c>
      <c r="AX92">
        <v>0.11464968152866239</v>
      </c>
      <c r="AY92">
        <v>3.1847133757961783E-2</v>
      </c>
      <c r="AZ92">
        <v>1.2738853503184711E-2</v>
      </c>
      <c r="BA92">
        <v>0</v>
      </c>
      <c r="BB92">
        <v>0</v>
      </c>
      <c r="BC92">
        <v>1.9108280254777069E-2</v>
      </c>
      <c r="BD92">
        <v>0</v>
      </c>
      <c r="BE92">
        <v>0.99363057324840764</v>
      </c>
      <c r="BF92">
        <v>0</v>
      </c>
      <c r="BG92">
        <v>6.369426751592357E-3</v>
      </c>
      <c r="BH92">
        <v>0.78343949044585992</v>
      </c>
      <c r="BI92">
        <v>0.178343949044586</v>
      </c>
      <c r="BJ92">
        <v>3.8216560509554139E-2</v>
      </c>
      <c r="BK92">
        <v>9.5541401273885357E-2</v>
      </c>
      <c r="BL92">
        <v>0</v>
      </c>
      <c r="BM92">
        <v>0</v>
      </c>
      <c r="BN92">
        <v>0.90445859872611467</v>
      </c>
      <c r="BO92">
        <v>0</v>
      </c>
      <c r="BP92">
        <v>0.92356687898089174</v>
      </c>
      <c r="BQ92">
        <v>0</v>
      </c>
      <c r="BR92">
        <v>0</v>
      </c>
      <c r="BS92">
        <v>0</v>
      </c>
      <c r="BT92">
        <v>1.2738853503184711E-2</v>
      </c>
      <c r="BU92">
        <v>6.3694267515923567E-2</v>
      </c>
      <c r="BV92">
        <v>9.5541401273885357E-2</v>
      </c>
      <c r="BW92">
        <v>0.90445859872611467</v>
      </c>
      <c r="BX92">
        <v>0</v>
      </c>
      <c r="BY92" t="s">
        <v>3397</v>
      </c>
      <c r="BZ92" t="s">
        <v>3501</v>
      </c>
      <c r="CA92">
        <v>336</v>
      </c>
      <c r="CB92">
        <v>0.46726190476190482</v>
      </c>
      <c r="CC92">
        <v>0</v>
      </c>
    </row>
    <row r="93" spans="1:81" x14ac:dyDescent="0.25">
      <c r="A93" t="s">
        <v>3504</v>
      </c>
      <c r="B93" t="s">
        <v>95</v>
      </c>
      <c r="C93" t="s">
        <v>376</v>
      </c>
      <c r="D93" t="s">
        <v>951</v>
      </c>
      <c r="E93">
        <v>2015</v>
      </c>
      <c r="F93">
        <v>6</v>
      </c>
      <c r="G93">
        <v>0</v>
      </c>
      <c r="H93">
        <v>0</v>
      </c>
      <c r="I93">
        <v>0</v>
      </c>
      <c r="J93">
        <v>1</v>
      </c>
      <c r="K93">
        <v>0</v>
      </c>
      <c r="L93">
        <v>2</v>
      </c>
      <c r="M93">
        <v>2</v>
      </c>
      <c r="N93">
        <v>1</v>
      </c>
      <c r="O93">
        <v>0</v>
      </c>
      <c r="P93">
        <v>0</v>
      </c>
      <c r="Q93">
        <v>0</v>
      </c>
      <c r="R93">
        <v>0</v>
      </c>
      <c r="S93">
        <v>0</v>
      </c>
      <c r="T93">
        <v>0</v>
      </c>
      <c r="U93">
        <v>6</v>
      </c>
      <c r="V93">
        <v>0</v>
      </c>
      <c r="W93">
        <v>0</v>
      </c>
      <c r="X93">
        <v>5</v>
      </c>
      <c r="Y93">
        <v>1</v>
      </c>
      <c r="Z93">
        <v>0</v>
      </c>
      <c r="AA93">
        <v>0</v>
      </c>
      <c r="AB93">
        <v>0</v>
      </c>
      <c r="AC93">
        <v>0</v>
      </c>
      <c r="AD93">
        <v>6</v>
      </c>
      <c r="AE93">
        <v>0</v>
      </c>
      <c r="AF93">
        <v>6</v>
      </c>
      <c r="AG93">
        <v>0</v>
      </c>
      <c r="AH93">
        <v>0</v>
      </c>
      <c r="AI93">
        <v>0</v>
      </c>
      <c r="AJ93">
        <v>0</v>
      </c>
      <c r="AK93">
        <v>0</v>
      </c>
      <c r="AL93">
        <v>0</v>
      </c>
      <c r="AM93">
        <v>6</v>
      </c>
      <c r="AN93">
        <v>0</v>
      </c>
      <c r="AO93">
        <v>6</v>
      </c>
      <c r="AP93">
        <v>1</v>
      </c>
      <c r="AQ93">
        <v>0</v>
      </c>
      <c r="AR93">
        <v>0</v>
      </c>
      <c r="AS93">
        <v>0</v>
      </c>
      <c r="AT93">
        <v>0.16666666666666671</v>
      </c>
      <c r="AU93">
        <v>0</v>
      </c>
      <c r="AV93">
        <v>0.33333333333333331</v>
      </c>
      <c r="AW93">
        <v>0.33333333333333331</v>
      </c>
      <c r="AX93">
        <v>0.16666666666666671</v>
      </c>
      <c r="AY93">
        <v>0</v>
      </c>
      <c r="AZ93">
        <v>0</v>
      </c>
      <c r="BA93">
        <v>0</v>
      </c>
      <c r="BB93">
        <v>0</v>
      </c>
      <c r="BC93">
        <v>0</v>
      </c>
      <c r="BD93">
        <v>0</v>
      </c>
      <c r="BE93">
        <v>1</v>
      </c>
      <c r="BF93">
        <v>0</v>
      </c>
      <c r="BG93">
        <v>0</v>
      </c>
      <c r="BH93">
        <v>0.83333333333333337</v>
      </c>
      <c r="BI93">
        <v>0.16666666666666671</v>
      </c>
      <c r="BJ93">
        <v>0</v>
      </c>
      <c r="BK93">
        <v>0</v>
      </c>
      <c r="BL93">
        <v>0</v>
      </c>
      <c r="BM93">
        <v>0</v>
      </c>
      <c r="BN93">
        <v>1</v>
      </c>
      <c r="BO93">
        <v>0</v>
      </c>
      <c r="BP93">
        <v>1</v>
      </c>
      <c r="BQ93">
        <v>0</v>
      </c>
      <c r="BR93">
        <v>0</v>
      </c>
      <c r="BS93">
        <v>0</v>
      </c>
      <c r="BT93">
        <v>0</v>
      </c>
      <c r="BU93">
        <v>0</v>
      </c>
      <c r="BV93">
        <v>0</v>
      </c>
      <c r="BW93">
        <v>1</v>
      </c>
      <c r="BX93">
        <v>0</v>
      </c>
      <c r="BY93" t="s">
        <v>3397</v>
      </c>
      <c r="BZ93" t="s">
        <v>3501</v>
      </c>
      <c r="CA93">
        <v>336</v>
      </c>
      <c r="CB93">
        <v>1.785714285714286E-2</v>
      </c>
      <c r="CC93">
        <v>0</v>
      </c>
    </row>
    <row r="94" spans="1:81" x14ac:dyDescent="0.25">
      <c r="A94" t="s">
        <v>3505</v>
      </c>
      <c r="B94" t="s">
        <v>95</v>
      </c>
      <c r="C94" t="s">
        <v>376</v>
      </c>
      <c r="D94" t="s">
        <v>953</v>
      </c>
      <c r="E94">
        <v>2015</v>
      </c>
      <c r="F94">
        <v>12</v>
      </c>
      <c r="G94">
        <v>1</v>
      </c>
      <c r="H94">
        <v>0</v>
      </c>
      <c r="I94">
        <v>0</v>
      </c>
      <c r="J94">
        <v>1</v>
      </c>
      <c r="K94">
        <v>2</v>
      </c>
      <c r="L94">
        <v>5</v>
      </c>
      <c r="M94">
        <v>2</v>
      </c>
      <c r="N94">
        <v>2</v>
      </c>
      <c r="O94">
        <v>0</v>
      </c>
      <c r="P94">
        <v>1</v>
      </c>
      <c r="Q94">
        <v>0</v>
      </c>
      <c r="R94">
        <v>0</v>
      </c>
      <c r="S94">
        <v>0</v>
      </c>
      <c r="T94">
        <v>0</v>
      </c>
      <c r="U94">
        <v>12</v>
      </c>
      <c r="V94">
        <v>0</v>
      </c>
      <c r="W94">
        <v>1</v>
      </c>
      <c r="X94">
        <v>10</v>
      </c>
      <c r="Y94">
        <v>3</v>
      </c>
      <c r="Z94">
        <v>0</v>
      </c>
      <c r="AA94">
        <v>3</v>
      </c>
      <c r="AB94">
        <v>0</v>
      </c>
      <c r="AC94">
        <v>5</v>
      </c>
      <c r="AD94">
        <v>5</v>
      </c>
      <c r="AE94">
        <v>0</v>
      </c>
      <c r="AF94">
        <v>5</v>
      </c>
      <c r="AG94">
        <v>0</v>
      </c>
      <c r="AH94">
        <v>0</v>
      </c>
      <c r="AI94">
        <v>0</v>
      </c>
      <c r="AJ94">
        <v>2</v>
      </c>
      <c r="AK94">
        <v>6</v>
      </c>
      <c r="AL94">
        <v>0</v>
      </c>
      <c r="AM94">
        <v>13</v>
      </c>
      <c r="AN94">
        <v>0</v>
      </c>
      <c r="AO94">
        <v>13</v>
      </c>
      <c r="AP94">
        <v>0.92307692307692313</v>
      </c>
      <c r="AQ94">
        <v>7.6923076923076927E-2</v>
      </c>
      <c r="AR94">
        <v>0</v>
      </c>
      <c r="AS94">
        <v>0</v>
      </c>
      <c r="AT94">
        <v>7.6923076923076927E-2</v>
      </c>
      <c r="AU94">
        <v>0.15384615384615391</v>
      </c>
      <c r="AV94">
        <v>0.38461538461538458</v>
      </c>
      <c r="AW94">
        <v>0.15384615384615391</v>
      </c>
      <c r="AX94">
        <v>0.15384615384615391</v>
      </c>
      <c r="AY94">
        <v>0</v>
      </c>
      <c r="AZ94">
        <v>7.6923076923076927E-2</v>
      </c>
      <c r="BA94">
        <v>0</v>
      </c>
      <c r="BB94">
        <v>0</v>
      </c>
      <c r="BC94">
        <v>0</v>
      </c>
      <c r="BD94">
        <v>0</v>
      </c>
      <c r="BE94">
        <v>0.92307692307692313</v>
      </c>
      <c r="BF94">
        <v>0</v>
      </c>
      <c r="BG94">
        <v>7.6923076923076927E-2</v>
      </c>
      <c r="BH94">
        <v>0.76923076923076927</v>
      </c>
      <c r="BI94">
        <v>0.23076923076923081</v>
      </c>
      <c r="BJ94">
        <v>0</v>
      </c>
      <c r="BK94">
        <v>0.23076923076923081</v>
      </c>
      <c r="BL94">
        <v>0</v>
      </c>
      <c r="BM94">
        <v>0.38461538461538458</v>
      </c>
      <c r="BN94">
        <v>0.38461538461538458</v>
      </c>
      <c r="BO94">
        <v>0</v>
      </c>
      <c r="BP94">
        <v>0.38461538461538458</v>
      </c>
      <c r="BQ94">
        <v>0</v>
      </c>
      <c r="BR94">
        <v>0</v>
      </c>
      <c r="BS94">
        <v>0</v>
      </c>
      <c r="BT94">
        <v>0.15384615384615391</v>
      </c>
      <c r="BU94">
        <v>0.46153846153846162</v>
      </c>
      <c r="BV94">
        <v>0</v>
      </c>
      <c r="BW94">
        <v>1</v>
      </c>
      <c r="BX94">
        <v>0</v>
      </c>
      <c r="BY94" t="s">
        <v>3397</v>
      </c>
      <c r="BZ94" t="s">
        <v>3501</v>
      </c>
      <c r="CA94">
        <v>336</v>
      </c>
      <c r="CB94">
        <v>3.8690476190476192E-2</v>
      </c>
      <c r="CC94">
        <v>0</v>
      </c>
    </row>
    <row r="95" spans="1:81" x14ac:dyDescent="0.25">
      <c r="A95" t="s">
        <v>3506</v>
      </c>
      <c r="B95" t="s">
        <v>95</v>
      </c>
      <c r="C95" t="s">
        <v>376</v>
      </c>
      <c r="D95" t="s">
        <v>961</v>
      </c>
      <c r="E95">
        <v>2015</v>
      </c>
      <c r="F95">
        <v>3</v>
      </c>
      <c r="G95">
        <v>0</v>
      </c>
      <c r="H95">
        <v>0</v>
      </c>
      <c r="I95">
        <v>1</v>
      </c>
      <c r="J95">
        <v>1</v>
      </c>
      <c r="K95">
        <v>1</v>
      </c>
      <c r="L95">
        <v>0</v>
      </c>
      <c r="M95">
        <v>0</v>
      </c>
      <c r="N95">
        <v>0</v>
      </c>
      <c r="O95">
        <v>0</v>
      </c>
      <c r="P95">
        <v>0</v>
      </c>
      <c r="Q95">
        <v>0</v>
      </c>
      <c r="R95">
        <v>0</v>
      </c>
      <c r="S95">
        <v>0</v>
      </c>
      <c r="T95">
        <v>0</v>
      </c>
      <c r="U95">
        <v>3</v>
      </c>
      <c r="V95">
        <v>0</v>
      </c>
      <c r="W95">
        <v>0</v>
      </c>
      <c r="X95">
        <v>0</v>
      </c>
      <c r="Y95">
        <v>0</v>
      </c>
      <c r="Z95">
        <v>3</v>
      </c>
      <c r="AA95">
        <v>0</v>
      </c>
      <c r="AB95">
        <v>3</v>
      </c>
      <c r="AC95">
        <v>0</v>
      </c>
      <c r="AD95">
        <v>0</v>
      </c>
      <c r="AE95">
        <v>0</v>
      </c>
      <c r="AF95">
        <v>0</v>
      </c>
      <c r="AG95">
        <v>0</v>
      </c>
      <c r="AH95">
        <v>0</v>
      </c>
      <c r="AI95">
        <v>0</v>
      </c>
      <c r="AJ95">
        <v>0</v>
      </c>
      <c r="AK95">
        <v>3</v>
      </c>
      <c r="AL95">
        <v>0</v>
      </c>
      <c r="AM95">
        <v>0</v>
      </c>
      <c r="AN95">
        <v>3</v>
      </c>
      <c r="AO95">
        <v>3</v>
      </c>
      <c r="AP95">
        <v>1</v>
      </c>
      <c r="AQ95">
        <v>0</v>
      </c>
      <c r="AR95">
        <v>0</v>
      </c>
      <c r="AS95">
        <v>0.33333333333333331</v>
      </c>
      <c r="AT95">
        <v>0.33333333333333331</v>
      </c>
      <c r="AU95">
        <v>0.33333333333333331</v>
      </c>
      <c r="AV95">
        <v>0</v>
      </c>
      <c r="AW95">
        <v>0</v>
      </c>
      <c r="AX95">
        <v>0</v>
      </c>
      <c r="AY95">
        <v>0</v>
      </c>
      <c r="AZ95">
        <v>0</v>
      </c>
      <c r="BA95">
        <v>0</v>
      </c>
      <c r="BB95">
        <v>0</v>
      </c>
      <c r="BC95">
        <v>0</v>
      </c>
      <c r="BD95">
        <v>0</v>
      </c>
      <c r="BE95">
        <v>1</v>
      </c>
      <c r="BF95">
        <v>0</v>
      </c>
      <c r="BG95">
        <v>0</v>
      </c>
      <c r="BH95">
        <v>0</v>
      </c>
      <c r="BI95">
        <v>0</v>
      </c>
      <c r="BJ95">
        <v>1</v>
      </c>
      <c r="BK95">
        <v>0</v>
      </c>
      <c r="BL95">
        <v>1</v>
      </c>
      <c r="BM95">
        <v>0</v>
      </c>
      <c r="BN95">
        <v>0</v>
      </c>
      <c r="BO95">
        <v>0</v>
      </c>
      <c r="BP95">
        <v>0</v>
      </c>
      <c r="BQ95">
        <v>0</v>
      </c>
      <c r="BR95">
        <v>0</v>
      </c>
      <c r="BS95">
        <v>0</v>
      </c>
      <c r="BT95">
        <v>0</v>
      </c>
      <c r="BU95">
        <v>1</v>
      </c>
      <c r="BV95">
        <v>0</v>
      </c>
      <c r="BW95">
        <v>0</v>
      </c>
      <c r="BX95">
        <v>1</v>
      </c>
      <c r="BY95" t="s">
        <v>3397</v>
      </c>
      <c r="BZ95" t="s">
        <v>3501</v>
      </c>
      <c r="CA95">
        <v>336</v>
      </c>
      <c r="CB95">
        <v>8.9285714285714281E-3</v>
      </c>
      <c r="CC95">
        <v>0</v>
      </c>
    </row>
    <row r="96" spans="1:81" x14ac:dyDescent="0.25">
      <c r="A96" t="s">
        <v>3507</v>
      </c>
      <c r="B96" t="s">
        <v>95</v>
      </c>
      <c r="C96" t="s">
        <v>382</v>
      </c>
      <c r="D96" t="s">
        <v>44</v>
      </c>
      <c r="E96">
        <v>2015</v>
      </c>
      <c r="F96">
        <v>180</v>
      </c>
      <c r="G96">
        <v>20</v>
      </c>
      <c r="H96">
        <v>1</v>
      </c>
      <c r="I96">
        <v>26</v>
      </c>
      <c r="J96">
        <v>23</v>
      </c>
      <c r="K96">
        <v>51</v>
      </c>
      <c r="L96">
        <v>43</v>
      </c>
      <c r="M96">
        <v>33</v>
      </c>
      <c r="N96">
        <v>13</v>
      </c>
      <c r="O96">
        <v>5</v>
      </c>
      <c r="P96">
        <v>2</v>
      </c>
      <c r="Q96">
        <v>1</v>
      </c>
      <c r="R96">
        <v>0</v>
      </c>
      <c r="S96">
        <v>3</v>
      </c>
      <c r="T96">
        <v>1</v>
      </c>
      <c r="U96">
        <v>195</v>
      </c>
      <c r="V96">
        <v>6</v>
      </c>
      <c r="W96">
        <v>0</v>
      </c>
      <c r="X96">
        <v>167</v>
      </c>
      <c r="Y96">
        <v>34</v>
      </c>
      <c r="Z96">
        <v>0</v>
      </c>
      <c r="AA96">
        <v>18</v>
      </c>
      <c r="AB96">
        <v>0</v>
      </c>
      <c r="AC96">
        <v>7</v>
      </c>
      <c r="AD96">
        <v>176</v>
      </c>
      <c r="AE96">
        <v>3</v>
      </c>
      <c r="AF96">
        <v>185</v>
      </c>
      <c r="AG96">
        <v>2</v>
      </c>
      <c r="AH96">
        <v>2</v>
      </c>
      <c r="AI96">
        <v>0</v>
      </c>
      <c r="AJ96">
        <v>9</v>
      </c>
      <c r="AK96">
        <v>0</v>
      </c>
      <c r="AL96">
        <v>31</v>
      </c>
      <c r="AM96">
        <v>168</v>
      </c>
      <c r="AN96">
        <v>2</v>
      </c>
      <c r="AO96">
        <v>201</v>
      </c>
      <c r="AP96">
        <v>0.89552238805970152</v>
      </c>
      <c r="AQ96">
        <v>9.950248756218906E-2</v>
      </c>
      <c r="AR96">
        <v>4.9751243781094526E-3</v>
      </c>
      <c r="AS96">
        <v>0.12935323383084579</v>
      </c>
      <c r="AT96">
        <v>0.11442786069651741</v>
      </c>
      <c r="AU96">
        <v>0.2537313432835821</v>
      </c>
      <c r="AV96">
        <v>0.21393034825870649</v>
      </c>
      <c r="AW96">
        <v>0.16417910447761189</v>
      </c>
      <c r="AX96">
        <v>6.4676616915422883E-2</v>
      </c>
      <c r="AY96">
        <v>2.4875621890547261E-2</v>
      </c>
      <c r="AZ96">
        <v>9.9502487562189053E-3</v>
      </c>
      <c r="BA96">
        <v>4.9751243781094526E-3</v>
      </c>
      <c r="BB96">
        <v>0</v>
      </c>
      <c r="BC96">
        <v>1.492537313432836E-2</v>
      </c>
      <c r="BD96">
        <v>4.9751243781094526E-3</v>
      </c>
      <c r="BE96">
        <v>0.97014925373134331</v>
      </c>
      <c r="BF96">
        <v>2.9850746268656719E-2</v>
      </c>
      <c r="BG96">
        <v>0</v>
      </c>
      <c r="BH96">
        <v>0.8308457711442786</v>
      </c>
      <c r="BI96">
        <v>0.1691542288557214</v>
      </c>
      <c r="BJ96">
        <v>0</v>
      </c>
      <c r="BK96">
        <v>8.9552238805970144E-2</v>
      </c>
      <c r="BL96">
        <v>0</v>
      </c>
      <c r="BM96">
        <v>3.482587064676617E-2</v>
      </c>
      <c r="BN96">
        <v>0.87562189054726369</v>
      </c>
      <c r="BO96">
        <v>1.492537313432836E-2</v>
      </c>
      <c r="BP96">
        <v>0.92039800995024879</v>
      </c>
      <c r="BQ96">
        <v>9.9502487562189053E-3</v>
      </c>
      <c r="BR96">
        <v>9.9502487562189053E-3</v>
      </c>
      <c r="BS96">
        <v>0</v>
      </c>
      <c r="BT96">
        <v>4.4776119402985072E-2</v>
      </c>
      <c r="BU96">
        <v>0</v>
      </c>
      <c r="BV96">
        <v>0.154228855721393</v>
      </c>
      <c r="BW96">
        <v>0.83582089552238803</v>
      </c>
      <c r="BX96">
        <v>9.9502487562189053E-3</v>
      </c>
      <c r="BY96" t="s">
        <v>3397</v>
      </c>
      <c r="BZ96" t="s">
        <v>3508</v>
      </c>
      <c r="CA96">
        <v>201</v>
      </c>
      <c r="CB96">
        <v>1</v>
      </c>
      <c r="CC96">
        <v>0</v>
      </c>
    </row>
    <row r="97" spans="1:81" x14ac:dyDescent="0.25">
      <c r="A97" t="s">
        <v>3509</v>
      </c>
      <c r="B97" t="s">
        <v>95</v>
      </c>
      <c r="C97" t="s">
        <v>382</v>
      </c>
      <c r="D97" t="s">
        <v>947</v>
      </c>
      <c r="E97">
        <v>2015</v>
      </c>
      <c r="F97">
        <v>53</v>
      </c>
      <c r="G97">
        <v>11</v>
      </c>
      <c r="H97">
        <v>0</v>
      </c>
      <c r="I97">
        <v>13</v>
      </c>
      <c r="J97">
        <v>7</v>
      </c>
      <c r="K97">
        <v>15</v>
      </c>
      <c r="L97">
        <v>17</v>
      </c>
      <c r="M97">
        <v>8</v>
      </c>
      <c r="N97">
        <v>3</v>
      </c>
      <c r="O97">
        <v>0</v>
      </c>
      <c r="P97">
        <v>0</v>
      </c>
      <c r="Q97">
        <v>1</v>
      </c>
      <c r="R97">
        <v>0</v>
      </c>
      <c r="S97">
        <v>0</v>
      </c>
      <c r="T97">
        <v>0</v>
      </c>
      <c r="U97">
        <v>62</v>
      </c>
      <c r="V97">
        <v>2</v>
      </c>
      <c r="W97">
        <v>0</v>
      </c>
      <c r="X97">
        <v>56</v>
      </c>
      <c r="Y97">
        <v>8</v>
      </c>
      <c r="Z97">
        <v>0</v>
      </c>
      <c r="AA97">
        <v>7</v>
      </c>
      <c r="AB97">
        <v>0</v>
      </c>
      <c r="AC97">
        <v>1</v>
      </c>
      <c r="AD97">
        <v>56</v>
      </c>
      <c r="AE97">
        <v>2</v>
      </c>
      <c r="AF97">
        <v>60</v>
      </c>
      <c r="AG97">
        <v>0</v>
      </c>
      <c r="AH97">
        <v>0</v>
      </c>
      <c r="AI97">
        <v>0</v>
      </c>
      <c r="AJ97">
        <v>2</v>
      </c>
      <c r="AK97">
        <v>0</v>
      </c>
      <c r="AL97">
        <v>16</v>
      </c>
      <c r="AM97">
        <v>48</v>
      </c>
      <c r="AN97">
        <v>0</v>
      </c>
      <c r="AO97">
        <v>64</v>
      </c>
      <c r="AP97">
        <v>0.828125</v>
      </c>
      <c r="AQ97">
        <v>0.171875</v>
      </c>
      <c r="AR97">
        <v>0</v>
      </c>
      <c r="AS97">
        <v>0.203125</v>
      </c>
      <c r="AT97">
        <v>0.109375</v>
      </c>
      <c r="AU97">
        <v>0.234375</v>
      </c>
      <c r="AV97">
        <v>0.265625</v>
      </c>
      <c r="AW97">
        <v>0.125</v>
      </c>
      <c r="AX97">
        <v>4.6875E-2</v>
      </c>
      <c r="AY97">
        <v>0</v>
      </c>
      <c r="AZ97">
        <v>0</v>
      </c>
      <c r="BA97">
        <v>1.5625E-2</v>
      </c>
      <c r="BB97">
        <v>0</v>
      </c>
      <c r="BC97">
        <v>0</v>
      </c>
      <c r="BD97">
        <v>0</v>
      </c>
      <c r="BE97">
        <v>0.96875</v>
      </c>
      <c r="BF97">
        <v>3.125E-2</v>
      </c>
      <c r="BG97">
        <v>0</v>
      </c>
      <c r="BH97">
        <v>0.875</v>
      </c>
      <c r="BI97">
        <v>0.125</v>
      </c>
      <c r="BJ97">
        <v>0</v>
      </c>
      <c r="BK97">
        <v>0.109375</v>
      </c>
      <c r="BL97">
        <v>0</v>
      </c>
      <c r="BM97">
        <v>1.5625E-2</v>
      </c>
      <c r="BN97">
        <v>0.875</v>
      </c>
      <c r="BO97">
        <v>3.125E-2</v>
      </c>
      <c r="BP97">
        <v>0.9375</v>
      </c>
      <c r="BQ97">
        <v>0</v>
      </c>
      <c r="BR97">
        <v>0</v>
      </c>
      <c r="BS97">
        <v>0</v>
      </c>
      <c r="BT97">
        <v>3.125E-2</v>
      </c>
      <c r="BU97">
        <v>0</v>
      </c>
      <c r="BV97">
        <v>0.25</v>
      </c>
      <c r="BW97">
        <v>0.75</v>
      </c>
      <c r="BX97">
        <v>0</v>
      </c>
      <c r="BY97" t="s">
        <v>3397</v>
      </c>
      <c r="BZ97" t="s">
        <v>3508</v>
      </c>
      <c r="CA97">
        <v>201</v>
      </c>
      <c r="CB97">
        <v>0.31840796019900502</v>
      </c>
      <c r="CC97">
        <v>0</v>
      </c>
    </row>
    <row r="98" spans="1:81" x14ac:dyDescent="0.25">
      <c r="A98" t="s">
        <v>3510</v>
      </c>
      <c r="B98" t="s">
        <v>95</v>
      </c>
      <c r="C98" t="s">
        <v>382</v>
      </c>
      <c r="D98" t="s">
        <v>949</v>
      </c>
      <c r="E98">
        <v>2015</v>
      </c>
      <c r="F98">
        <v>107</v>
      </c>
      <c r="G98">
        <v>7</v>
      </c>
      <c r="H98">
        <v>1</v>
      </c>
      <c r="I98">
        <v>11</v>
      </c>
      <c r="J98">
        <v>16</v>
      </c>
      <c r="K98">
        <v>29</v>
      </c>
      <c r="L98">
        <v>23</v>
      </c>
      <c r="M98">
        <v>18</v>
      </c>
      <c r="N98">
        <v>9</v>
      </c>
      <c r="O98">
        <v>3</v>
      </c>
      <c r="P98">
        <v>2</v>
      </c>
      <c r="Q98">
        <v>0</v>
      </c>
      <c r="R98">
        <v>0</v>
      </c>
      <c r="S98">
        <v>3</v>
      </c>
      <c r="T98">
        <v>1</v>
      </c>
      <c r="U98">
        <v>111</v>
      </c>
      <c r="V98">
        <v>4</v>
      </c>
      <c r="W98">
        <v>0</v>
      </c>
      <c r="X98">
        <v>95</v>
      </c>
      <c r="Y98">
        <v>20</v>
      </c>
      <c r="Z98">
        <v>0</v>
      </c>
      <c r="AA98">
        <v>6</v>
      </c>
      <c r="AB98">
        <v>0</v>
      </c>
      <c r="AC98">
        <v>4</v>
      </c>
      <c r="AD98">
        <v>105</v>
      </c>
      <c r="AE98">
        <v>1</v>
      </c>
      <c r="AF98">
        <v>109</v>
      </c>
      <c r="AG98">
        <v>0</v>
      </c>
      <c r="AH98">
        <v>1</v>
      </c>
      <c r="AI98">
        <v>0</v>
      </c>
      <c r="AJ98">
        <v>4</v>
      </c>
      <c r="AK98">
        <v>0</v>
      </c>
      <c r="AL98">
        <v>12</v>
      </c>
      <c r="AM98">
        <v>101</v>
      </c>
      <c r="AN98">
        <v>2</v>
      </c>
      <c r="AO98">
        <v>115</v>
      </c>
      <c r="AP98">
        <v>0.93043478260869561</v>
      </c>
      <c r="AQ98">
        <v>6.0869565217391307E-2</v>
      </c>
      <c r="AR98">
        <v>8.6956521739130436E-3</v>
      </c>
      <c r="AS98">
        <v>9.5652173913043481E-2</v>
      </c>
      <c r="AT98">
        <v>0.1391304347826087</v>
      </c>
      <c r="AU98">
        <v>0.25217391304347819</v>
      </c>
      <c r="AV98">
        <v>0.2</v>
      </c>
      <c r="AW98">
        <v>0.15652173913043479</v>
      </c>
      <c r="AX98">
        <v>7.8260869565217397E-2</v>
      </c>
      <c r="AY98">
        <v>2.6086956521739129E-2</v>
      </c>
      <c r="AZ98">
        <v>1.7391304347826091E-2</v>
      </c>
      <c r="BA98">
        <v>0</v>
      </c>
      <c r="BB98">
        <v>0</v>
      </c>
      <c r="BC98">
        <v>2.6086956521739129E-2</v>
      </c>
      <c r="BD98">
        <v>8.6956521739130436E-3</v>
      </c>
      <c r="BE98">
        <v>0.9652173913043478</v>
      </c>
      <c r="BF98">
        <v>3.4782608695652167E-2</v>
      </c>
      <c r="BG98">
        <v>0</v>
      </c>
      <c r="BH98">
        <v>0.82608695652173914</v>
      </c>
      <c r="BI98">
        <v>0.17391304347826089</v>
      </c>
      <c r="BJ98">
        <v>0</v>
      </c>
      <c r="BK98">
        <v>5.2173913043478258E-2</v>
      </c>
      <c r="BL98">
        <v>0</v>
      </c>
      <c r="BM98">
        <v>3.4782608695652167E-2</v>
      </c>
      <c r="BN98">
        <v>0.91304347826086951</v>
      </c>
      <c r="BO98">
        <v>8.6956521739130436E-3</v>
      </c>
      <c r="BP98">
        <v>0.94782608695652171</v>
      </c>
      <c r="BQ98">
        <v>0</v>
      </c>
      <c r="BR98">
        <v>8.6956521739130436E-3</v>
      </c>
      <c r="BS98">
        <v>0</v>
      </c>
      <c r="BT98">
        <v>3.4782608695652167E-2</v>
      </c>
      <c r="BU98">
        <v>0</v>
      </c>
      <c r="BV98">
        <v>0.1043478260869565</v>
      </c>
      <c r="BW98">
        <v>0.87826086956521743</v>
      </c>
      <c r="BX98">
        <v>1.7391304347826091E-2</v>
      </c>
      <c r="BY98" t="s">
        <v>3397</v>
      </c>
      <c r="BZ98" t="s">
        <v>3508</v>
      </c>
      <c r="CA98">
        <v>201</v>
      </c>
      <c r="CB98">
        <v>0.57213930348258701</v>
      </c>
      <c r="CC98">
        <v>0</v>
      </c>
    </row>
    <row r="99" spans="1:81" x14ac:dyDescent="0.25">
      <c r="A99" t="s">
        <v>3511</v>
      </c>
      <c r="B99" t="s">
        <v>95</v>
      </c>
      <c r="C99" t="s">
        <v>382</v>
      </c>
      <c r="D99" t="s">
        <v>951</v>
      </c>
      <c r="E99">
        <v>2015</v>
      </c>
      <c r="F99">
        <v>11</v>
      </c>
      <c r="G99">
        <v>1</v>
      </c>
      <c r="H99">
        <v>0</v>
      </c>
      <c r="I99">
        <v>1</v>
      </c>
      <c r="J99">
        <v>0</v>
      </c>
      <c r="K99">
        <v>5</v>
      </c>
      <c r="L99">
        <v>2</v>
      </c>
      <c r="M99">
        <v>4</v>
      </c>
      <c r="N99">
        <v>0</v>
      </c>
      <c r="O99">
        <v>0</v>
      </c>
      <c r="P99">
        <v>0</v>
      </c>
      <c r="Q99">
        <v>0</v>
      </c>
      <c r="R99">
        <v>0</v>
      </c>
      <c r="S99">
        <v>0</v>
      </c>
      <c r="T99">
        <v>0</v>
      </c>
      <c r="U99">
        <v>12</v>
      </c>
      <c r="V99">
        <v>0</v>
      </c>
      <c r="W99">
        <v>0</v>
      </c>
      <c r="X99">
        <v>9</v>
      </c>
      <c r="Y99">
        <v>3</v>
      </c>
      <c r="Z99">
        <v>0</v>
      </c>
      <c r="AA99">
        <v>1</v>
      </c>
      <c r="AB99">
        <v>0</v>
      </c>
      <c r="AC99">
        <v>0</v>
      </c>
      <c r="AD99">
        <v>11</v>
      </c>
      <c r="AE99">
        <v>0</v>
      </c>
      <c r="AF99">
        <v>10</v>
      </c>
      <c r="AG99">
        <v>1</v>
      </c>
      <c r="AH99">
        <v>0</v>
      </c>
      <c r="AI99">
        <v>0</v>
      </c>
      <c r="AJ99">
        <v>1</v>
      </c>
      <c r="AK99">
        <v>0</v>
      </c>
      <c r="AL99">
        <v>1</v>
      </c>
      <c r="AM99">
        <v>11</v>
      </c>
      <c r="AN99">
        <v>0</v>
      </c>
      <c r="AO99">
        <v>12</v>
      </c>
      <c r="AP99">
        <v>0.91666666666666663</v>
      </c>
      <c r="AQ99">
        <v>8.3333333333333329E-2</v>
      </c>
      <c r="AR99">
        <v>0</v>
      </c>
      <c r="AS99">
        <v>8.3333333333333329E-2</v>
      </c>
      <c r="AT99">
        <v>0</v>
      </c>
      <c r="AU99">
        <v>0.41666666666666669</v>
      </c>
      <c r="AV99">
        <v>0.16666666666666671</v>
      </c>
      <c r="AW99">
        <v>0.33333333333333331</v>
      </c>
      <c r="AX99">
        <v>0</v>
      </c>
      <c r="AY99">
        <v>0</v>
      </c>
      <c r="AZ99">
        <v>0</v>
      </c>
      <c r="BA99">
        <v>0</v>
      </c>
      <c r="BB99">
        <v>0</v>
      </c>
      <c r="BC99">
        <v>0</v>
      </c>
      <c r="BD99">
        <v>0</v>
      </c>
      <c r="BE99">
        <v>1</v>
      </c>
      <c r="BF99">
        <v>0</v>
      </c>
      <c r="BG99">
        <v>0</v>
      </c>
      <c r="BH99">
        <v>0.75</v>
      </c>
      <c r="BI99">
        <v>0.25</v>
      </c>
      <c r="BJ99">
        <v>0</v>
      </c>
      <c r="BK99">
        <v>8.3333333333333329E-2</v>
      </c>
      <c r="BL99">
        <v>0</v>
      </c>
      <c r="BM99">
        <v>0</v>
      </c>
      <c r="BN99">
        <v>0.91666666666666663</v>
      </c>
      <c r="BO99">
        <v>0</v>
      </c>
      <c r="BP99">
        <v>0.83333333333333337</v>
      </c>
      <c r="BQ99">
        <v>8.3333333333333329E-2</v>
      </c>
      <c r="BR99">
        <v>0</v>
      </c>
      <c r="BS99">
        <v>0</v>
      </c>
      <c r="BT99">
        <v>8.3333333333333329E-2</v>
      </c>
      <c r="BU99">
        <v>0</v>
      </c>
      <c r="BV99">
        <v>8.3333333333333329E-2</v>
      </c>
      <c r="BW99">
        <v>0.91666666666666663</v>
      </c>
      <c r="BX99">
        <v>0</v>
      </c>
      <c r="BY99" t="s">
        <v>3397</v>
      </c>
      <c r="BZ99" t="s">
        <v>3508</v>
      </c>
      <c r="CA99">
        <v>201</v>
      </c>
      <c r="CB99">
        <v>5.9701492537313432E-2</v>
      </c>
      <c r="CC99">
        <v>0</v>
      </c>
    </row>
    <row r="100" spans="1:81" x14ac:dyDescent="0.25">
      <c r="A100" t="s">
        <v>3512</v>
      </c>
      <c r="B100" t="s">
        <v>95</v>
      </c>
      <c r="C100" t="s">
        <v>382</v>
      </c>
      <c r="D100" t="s">
        <v>953</v>
      </c>
      <c r="E100">
        <v>2015</v>
      </c>
      <c r="F100">
        <v>9</v>
      </c>
      <c r="G100">
        <v>1</v>
      </c>
      <c r="H100">
        <v>0</v>
      </c>
      <c r="I100">
        <v>1</v>
      </c>
      <c r="J100">
        <v>0</v>
      </c>
      <c r="K100">
        <v>2</v>
      </c>
      <c r="L100">
        <v>1</v>
      </c>
      <c r="M100">
        <v>3</v>
      </c>
      <c r="N100">
        <v>1</v>
      </c>
      <c r="O100">
        <v>2</v>
      </c>
      <c r="P100">
        <v>0</v>
      </c>
      <c r="Q100">
        <v>0</v>
      </c>
      <c r="R100">
        <v>0</v>
      </c>
      <c r="S100">
        <v>0</v>
      </c>
      <c r="T100">
        <v>0</v>
      </c>
      <c r="U100">
        <v>10</v>
      </c>
      <c r="V100">
        <v>0</v>
      </c>
      <c r="W100">
        <v>0</v>
      </c>
      <c r="X100">
        <v>7</v>
      </c>
      <c r="Y100">
        <v>3</v>
      </c>
      <c r="Z100">
        <v>0</v>
      </c>
      <c r="AA100">
        <v>4</v>
      </c>
      <c r="AB100">
        <v>0</v>
      </c>
      <c r="AC100">
        <v>2</v>
      </c>
      <c r="AD100">
        <v>4</v>
      </c>
      <c r="AE100">
        <v>0</v>
      </c>
      <c r="AF100">
        <v>6</v>
      </c>
      <c r="AG100">
        <v>1</v>
      </c>
      <c r="AH100">
        <v>1</v>
      </c>
      <c r="AI100">
        <v>0</v>
      </c>
      <c r="AJ100">
        <v>2</v>
      </c>
      <c r="AK100">
        <v>0</v>
      </c>
      <c r="AL100">
        <v>2</v>
      </c>
      <c r="AM100">
        <v>8</v>
      </c>
      <c r="AN100">
        <v>0</v>
      </c>
      <c r="AO100">
        <v>10</v>
      </c>
      <c r="AP100">
        <v>0.9</v>
      </c>
      <c r="AQ100">
        <v>0.1</v>
      </c>
      <c r="AR100">
        <v>0</v>
      </c>
      <c r="AS100">
        <v>0.1</v>
      </c>
      <c r="AT100">
        <v>0</v>
      </c>
      <c r="AU100">
        <v>0.2</v>
      </c>
      <c r="AV100">
        <v>0.1</v>
      </c>
      <c r="AW100">
        <v>0.3</v>
      </c>
      <c r="AX100">
        <v>0.1</v>
      </c>
      <c r="AY100">
        <v>0.2</v>
      </c>
      <c r="AZ100">
        <v>0</v>
      </c>
      <c r="BA100">
        <v>0</v>
      </c>
      <c r="BB100">
        <v>0</v>
      </c>
      <c r="BC100">
        <v>0</v>
      </c>
      <c r="BD100">
        <v>0</v>
      </c>
      <c r="BE100">
        <v>1</v>
      </c>
      <c r="BF100">
        <v>0</v>
      </c>
      <c r="BG100">
        <v>0</v>
      </c>
      <c r="BH100">
        <v>0.7</v>
      </c>
      <c r="BI100">
        <v>0.3</v>
      </c>
      <c r="BJ100">
        <v>0</v>
      </c>
      <c r="BK100">
        <v>0.4</v>
      </c>
      <c r="BL100">
        <v>0</v>
      </c>
      <c r="BM100">
        <v>0.2</v>
      </c>
      <c r="BN100">
        <v>0.4</v>
      </c>
      <c r="BO100">
        <v>0</v>
      </c>
      <c r="BP100">
        <v>0.6</v>
      </c>
      <c r="BQ100">
        <v>0.1</v>
      </c>
      <c r="BR100">
        <v>0.1</v>
      </c>
      <c r="BS100">
        <v>0</v>
      </c>
      <c r="BT100">
        <v>0.2</v>
      </c>
      <c r="BU100">
        <v>0</v>
      </c>
      <c r="BV100">
        <v>0.2</v>
      </c>
      <c r="BW100">
        <v>0.8</v>
      </c>
      <c r="BX100">
        <v>0</v>
      </c>
      <c r="BY100" t="s">
        <v>3397</v>
      </c>
      <c r="BZ100" t="s">
        <v>3508</v>
      </c>
      <c r="CA100">
        <v>201</v>
      </c>
      <c r="CB100">
        <v>4.975124378109453E-2</v>
      </c>
      <c r="CC100">
        <v>0</v>
      </c>
    </row>
    <row r="101" spans="1:81" x14ac:dyDescent="0.25">
      <c r="A101" t="s">
        <v>3513</v>
      </c>
      <c r="B101" t="s">
        <v>95</v>
      </c>
      <c r="C101" t="s">
        <v>388</v>
      </c>
      <c r="D101" t="s">
        <v>44</v>
      </c>
      <c r="E101">
        <v>2015</v>
      </c>
      <c r="F101">
        <v>17</v>
      </c>
      <c r="G101">
        <v>0</v>
      </c>
      <c r="H101">
        <v>0</v>
      </c>
      <c r="I101">
        <v>2</v>
      </c>
      <c r="J101">
        <v>6</v>
      </c>
      <c r="K101">
        <v>2</v>
      </c>
      <c r="L101">
        <v>3</v>
      </c>
      <c r="M101">
        <v>0</v>
      </c>
      <c r="N101">
        <v>2</v>
      </c>
      <c r="O101">
        <v>2</v>
      </c>
      <c r="P101">
        <v>0</v>
      </c>
      <c r="Q101">
        <v>0</v>
      </c>
      <c r="R101">
        <v>0</v>
      </c>
      <c r="S101">
        <v>0</v>
      </c>
      <c r="T101">
        <v>0</v>
      </c>
      <c r="U101">
        <v>17</v>
      </c>
      <c r="V101">
        <v>0</v>
      </c>
      <c r="W101">
        <v>0</v>
      </c>
      <c r="X101">
        <v>12</v>
      </c>
      <c r="Y101">
        <v>4</v>
      </c>
      <c r="Z101">
        <v>1</v>
      </c>
      <c r="AA101">
        <v>2</v>
      </c>
      <c r="AB101">
        <v>0</v>
      </c>
      <c r="AC101">
        <v>1</v>
      </c>
      <c r="AD101">
        <v>14</v>
      </c>
      <c r="AE101">
        <v>0</v>
      </c>
      <c r="AF101">
        <v>14</v>
      </c>
      <c r="AG101">
        <v>1</v>
      </c>
      <c r="AH101">
        <v>0</v>
      </c>
      <c r="AI101">
        <v>0</v>
      </c>
      <c r="AJ101">
        <v>1</v>
      </c>
      <c r="AK101">
        <v>1</v>
      </c>
      <c r="AL101">
        <v>6</v>
      </c>
      <c r="AM101">
        <v>10</v>
      </c>
      <c r="AN101">
        <v>1</v>
      </c>
      <c r="AO101">
        <v>17</v>
      </c>
      <c r="AP101">
        <v>1</v>
      </c>
      <c r="AQ101">
        <v>0</v>
      </c>
      <c r="AR101">
        <v>0</v>
      </c>
      <c r="AS101">
        <v>0.1176470588235294</v>
      </c>
      <c r="AT101">
        <v>0.35294117647058831</v>
      </c>
      <c r="AU101">
        <v>0.1176470588235294</v>
      </c>
      <c r="AV101">
        <v>0.1764705882352941</v>
      </c>
      <c r="AW101">
        <v>0</v>
      </c>
      <c r="AX101">
        <v>0.1176470588235294</v>
      </c>
      <c r="AY101">
        <v>0.1176470588235294</v>
      </c>
      <c r="AZ101">
        <v>0</v>
      </c>
      <c r="BA101">
        <v>0</v>
      </c>
      <c r="BB101">
        <v>0</v>
      </c>
      <c r="BC101">
        <v>0</v>
      </c>
      <c r="BD101">
        <v>0</v>
      </c>
      <c r="BE101">
        <v>1</v>
      </c>
      <c r="BF101">
        <v>0</v>
      </c>
      <c r="BG101">
        <v>0</v>
      </c>
      <c r="BH101">
        <v>0.70588235294117652</v>
      </c>
      <c r="BI101">
        <v>0.23529411764705879</v>
      </c>
      <c r="BJ101">
        <v>5.8823529411764712E-2</v>
      </c>
      <c r="BK101">
        <v>0.1176470588235294</v>
      </c>
      <c r="BL101">
        <v>0</v>
      </c>
      <c r="BM101">
        <v>5.8823529411764712E-2</v>
      </c>
      <c r="BN101">
        <v>0.82352941176470584</v>
      </c>
      <c r="BO101">
        <v>0</v>
      </c>
      <c r="BP101">
        <v>0.82352941176470584</v>
      </c>
      <c r="BQ101">
        <v>5.8823529411764712E-2</v>
      </c>
      <c r="BR101">
        <v>0</v>
      </c>
      <c r="BS101">
        <v>0</v>
      </c>
      <c r="BT101">
        <v>5.8823529411764712E-2</v>
      </c>
      <c r="BU101">
        <v>5.8823529411764712E-2</v>
      </c>
      <c r="BV101">
        <v>0.35294117647058831</v>
      </c>
      <c r="BW101">
        <v>0.58823529411764708</v>
      </c>
      <c r="BX101">
        <v>5.8823529411764712E-2</v>
      </c>
      <c r="BY101" t="s">
        <v>3397</v>
      </c>
      <c r="BZ101" t="s">
        <v>3514</v>
      </c>
      <c r="CA101">
        <v>17</v>
      </c>
      <c r="CB101">
        <v>1</v>
      </c>
      <c r="CC101">
        <v>0</v>
      </c>
    </row>
    <row r="102" spans="1:81" x14ac:dyDescent="0.25">
      <c r="A102" t="s">
        <v>3515</v>
      </c>
      <c r="B102" t="s">
        <v>95</v>
      </c>
      <c r="C102" t="s">
        <v>388</v>
      </c>
      <c r="D102" t="s">
        <v>947</v>
      </c>
      <c r="E102">
        <v>2015</v>
      </c>
      <c r="F102" t="s">
        <v>74</v>
      </c>
      <c r="G102" t="s">
        <v>74</v>
      </c>
      <c r="H102" t="s">
        <v>74</v>
      </c>
      <c r="I102" t="s">
        <v>74</v>
      </c>
      <c r="J102" t="s">
        <v>74</v>
      </c>
      <c r="K102" t="s">
        <v>74</v>
      </c>
      <c r="L102" t="s">
        <v>74</v>
      </c>
      <c r="M102" t="s">
        <v>74</v>
      </c>
      <c r="N102" t="s">
        <v>74</v>
      </c>
      <c r="O102" t="s">
        <v>74</v>
      </c>
      <c r="P102" t="s">
        <v>74</v>
      </c>
      <c r="Q102" t="s">
        <v>74</v>
      </c>
      <c r="R102" t="s">
        <v>74</v>
      </c>
      <c r="S102" t="s">
        <v>74</v>
      </c>
      <c r="T102" t="s">
        <v>74</v>
      </c>
      <c r="U102" t="s">
        <v>74</v>
      </c>
      <c r="V102" t="s">
        <v>74</v>
      </c>
      <c r="W102" t="s">
        <v>74</v>
      </c>
      <c r="X102" t="s">
        <v>74</v>
      </c>
      <c r="Y102" t="s">
        <v>74</v>
      </c>
      <c r="Z102" t="s">
        <v>74</v>
      </c>
      <c r="AA102" t="s">
        <v>74</v>
      </c>
      <c r="AB102" t="s">
        <v>74</v>
      </c>
      <c r="AC102" t="s">
        <v>74</v>
      </c>
      <c r="AD102" t="s">
        <v>74</v>
      </c>
      <c r="AE102" t="s">
        <v>74</v>
      </c>
      <c r="AF102" t="s">
        <v>74</v>
      </c>
      <c r="AG102" t="s">
        <v>74</v>
      </c>
      <c r="AH102" t="s">
        <v>74</v>
      </c>
      <c r="AI102" t="s">
        <v>74</v>
      </c>
      <c r="AJ102" t="s">
        <v>74</v>
      </c>
      <c r="AK102" t="s">
        <v>74</v>
      </c>
      <c r="AL102" t="s">
        <v>74</v>
      </c>
      <c r="AM102" t="s">
        <v>74</v>
      </c>
      <c r="AN102" t="s">
        <v>74</v>
      </c>
      <c r="AO102" t="s">
        <v>74</v>
      </c>
      <c r="AP102" t="s">
        <v>74</v>
      </c>
      <c r="AQ102" t="s">
        <v>74</v>
      </c>
      <c r="AR102" t="s">
        <v>74</v>
      </c>
      <c r="AS102" t="s">
        <v>74</v>
      </c>
      <c r="AT102" t="s">
        <v>74</v>
      </c>
      <c r="AU102" t="s">
        <v>74</v>
      </c>
      <c r="AV102" t="s">
        <v>74</v>
      </c>
      <c r="AW102" t="s">
        <v>74</v>
      </c>
      <c r="AX102" t="s">
        <v>74</v>
      </c>
      <c r="AY102" t="s">
        <v>74</v>
      </c>
      <c r="AZ102" t="s">
        <v>74</v>
      </c>
      <c r="BA102" t="s">
        <v>74</v>
      </c>
      <c r="BB102" t="s">
        <v>74</v>
      </c>
      <c r="BC102" t="s">
        <v>74</v>
      </c>
      <c r="BD102" t="s">
        <v>74</v>
      </c>
      <c r="BE102" t="s">
        <v>74</v>
      </c>
      <c r="BF102" t="s">
        <v>74</v>
      </c>
      <c r="BG102" t="s">
        <v>74</v>
      </c>
      <c r="BH102" t="s">
        <v>74</v>
      </c>
      <c r="BI102" t="s">
        <v>74</v>
      </c>
      <c r="BJ102" t="s">
        <v>74</v>
      </c>
      <c r="BK102" t="s">
        <v>74</v>
      </c>
      <c r="BL102" t="s">
        <v>74</v>
      </c>
      <c r="BM102" t="s">
        <v>74</v>
      </c>
      <c r="BN102" t="s">
        <v>74</v>
      </c>
      <c r="BO102" t="s">
        <v>74</v>
      </c>
      <c r="BP102" t="s">
        <v>74</v>
      </c>
      <c r="BQ102" t="s">
        <v>74</v>
      </c>
      <c r="BR102" t="s">
        <v>74</v>
      </c>
      <c r="BS102" t="s">
        <v>74</v>
      </c>
      <c r="BT102" t="s">
        <v>74</v>
      </c>
      <c r="BU102" t="s">
        <v>74</v>
      </c>
      <c r="BV102" t="s">
        <v>74</v>
      </c>
      <c r="BW102" t="s">
        <v>74</v>
      </c>
      <c r="BX102" t="s">
        <v>74</v>
      </c>
      <c r="BY102" t="s">
        <v>74</v>
      </c>
      <c r="BZ102" t="s">
        <v>3514</v>
      </c>
      <c r="CA102" t="s">
        <v>74</v>
      </c>
      <c r="CB102" t="s">
        <v>74</v>
      </c>
      <c r="CC102">
        <v>1</v>
      </c>
    </row>
    <row r="103" spans="1:81" x14ac:dyDescent="0.25">
      <c r="A103" t="s">
        <v>3516</v>
      </c>
      <c r="B103" t="s">
        <v>95</v>
      </c>
      <c r="C103" t="s">
        <v>388</v>
      </c>
      <c r="D103" t="s">
        <v>949</v>
      </c>
      <c r="E103">
        <v>2015</v>
      </c>
      <c r="F103" t="s">
        <v>74</v>
      </c>
      <c r="G103" t="s">
        <v>74</v>
      </c>
      <c r="H103" t="s">
        <v>74</v>
      </c>
      <c r="I103" t="s">
        <v>74</v>
      </c>
      <c r="J103" t="s">
        <v>74</v>
      </c>
      <c r="K103" t="s">
        <v>74</v>
      </c>
      <c r="L103" t="s">
        <v>74</v>
      </c>
      <c r="M103" t="s">
        <v>74</v>
      </c>
      <c r="N103" t="s">
        <v>74</v>
      </c>
      <c r="O103" t="s">
        <v>74</v>
      </c>
      <c r="P103" t="s">
        <v>74</v>
      </c>
      <c r="Q103" t="s">
        <v>74</v>
      </c>
      <c r="R103" t="s">
        <v>74</v>
      </c>
      <c r="S103" t="s">
        <v>74</v>
      </c>
      <c r="T103" t="s">
        <v>74</v>
      </c>
      <c r="U103" t="s">
        <v>74</v>
      </c>
      <c r="V103" t="s">
        <v>74</v>
      </c>
      <c r="W103" t="s">
        <v>74</v>
      </c>
      <c r="X103" t="s">
        <v>74</v>
      </c>
      <c r="Y103" t="s">
        <v>74</v>
      </c>
      <c r="Z103" t="s">
        <v>74</v>
      </c>
      <c r="AA103" t="s">
        <v>74</v>
      </c>
      <c r="AB103" t="s">
        <v>74</v>
      </c>
      <c r="AC103" t="s">
        <v>74</v>
      </c>
      <c r="AD103" t="s">
        <v>74</v>
      </c>
      <c r="AE103" t="s">
        <v>74</v>
      </c>
      <c r="AF103" t="s">
        <v>74</v>
      </c>
      <c r="AG103" t="s">
        <v>74</v>
      </c>
      <c r="AH103" t="s">
        <v>74</v>
      </c>
      <c r="AI103" t="s">
        <v>74</v>
      </c>
      <c r="AJ103" t="s">
        <v>74</v>
      </c>
      <c r="AK103" t="s">
        <v>74</v>
      </c>
      <c r="AL103" t="s">
        <v>74</v>
      </c>
      <c r="AM103" t="s">
        <v>74</v>
      </c>
      <c r="AN103" t="s">
        <v>74</v>
      </c>
      <c r="AO103" t="s">
        <v>74</v>
      </c>
      <c r="AP103" t="s">
        <v>74</v>
      </c>
      <c r="AQ103" t="s">
        <v>74</v>
      </c>
      <c r="AR103" t="s">
        <v>74</v>
      </c>
      <c r="AS103" t="s">
        <v>74</v>
      </c>
      <c r="AT103" t="s">
        <v>74</v>
      </c>
      <c r="AU103" t="s">
        <v>74</v>
      </c>
      <c r="AV103" t="s">
        <v>74</v>
      </c>
      <c r="AW103" t="s">
        <v>74</v>
      </c>
      <c r="AX103" t="s">
        <v>74</v>
      </c>
      <c r="AY103" t="s">
        <v>74</v>
      </c>
      <c r="AZ103" t="s">
        <v>74</v>
      </c>
      <c r="BA103" t="s">
        <v>74</v>
      </c>
      <c r="BB103" t="s">
        <v>74</v>
      </c>
      <c r="BC103" t="s">
        <v>74</v>
      </c>
      <c r="BD103" t="s">
        <v>74</v>
      </c>
      <c r="BE103" t="s">
        <v>74</v>
      </c>
      <c r="BF103" t="s">
        <v>74</v>
      </c>
      <c r="BG103" t="s">
        <v>74</v>
      </c>
      <c r="BH103" t="s">
        <v>74</v>
      </c>
      <c r="BI103" t="s">
        <v>74</v>
      </c>
      <c r="BJ103" t="s">
        <v>74</v>
      </c>
      <c r="BK103" t="s">
        <v>74</v>
      </c>
      <c r="BL103" t="s">
        <v>74</v>
      </c>
      <c r="BM103" t="s">
        <v>74</v>
      </c>
      <c r="BN103" t="s">
        <v>74</v>
      </c>
      <c r="BO103" t="s">
        <v>74</v>
      </c>
      <c r="BP103" t="s">
        <v>74</v>
      </c>
      <c r="BQ103" t="s">
        <v>74</v>
      </c>
      <c r="BR103" t="s">
        <v>74</v>
      </c>
      <c r="BS103" t="s">
        <v>74</v>
      </c>
      <c r="BT103" t="s">
        <v>74</v>
      </c>
      <c r="BU103" t="s">
        <v>74</v>
      </c>
      <c r="BV103" t="s">
        <v>74</v>
      </c>
      <c r="BW103" t="s">
        <v>74</v>
      </c>
      <c r="BX103" t="s">
        <v>74</v>
      </c>
      <c r="BY103" t="s">
        <v>74</v>
      </c>
      <c r="BZ103" t="s">
        <v>3514</v>
      </c>
      <c r="CA103" t="s">
        <v>74</v>
      </c>
      <c r="CB103" t="s">
        <v>74</v>
      </c>
      <c r="CC103">
        <v>0</v>
      </c>
    </row>
    <row r="104" spans="1:81" x14ac:dyDescent="0.25">
      <c r="A104" t="s">
        <v>3517</v>
      </c>
      <c r="B104" t="s">
        <v>95</v>
      </c>
      <c r="C104" t="s">
        <v>388</v>
      </c>
      <c r="D104" t="s">
        <v>953</v>
      </c>
      <c r="E104">
        <v>2015</v>
      </c>
      <c r="F104" t="s">
        <v>74</v>
      </c>
      <c r="G104" t="s">
        <v>74</v>
      </c>
      <c r="H104" t="s">
        <v>74</v>
      </c>
      <c r="I104" t="s">
        <v>74</v>
      </c>
      <c r="J104" t="s">
        <v>74</v>
      </c>
      <c r="K104" t="s">
        <v>74</v>
      </c>
      <c r="L104" t="s">
        <v>74</v>
      </c>
      <c r="M104" t="s">
        <v>74</v>
      </c>
      <c r="N104" t="s">
        <v>74</v>
      </c>
      <c r="O104" t="s">
        <v>74</v>
      </c>
      <c r="P104" t="s">
        <v>74</v>
      </c>
      <c r="Q104" t="s">
        <v>74</v>
      </c>
      <c r="R104" t="s">
        <v>74</v>
      </c>
      <c r="S104" t="s">
        <v>74</v>
      </c>
      <c r="T104" t="s">
        <v>74</v>
      </c>
      <c r="U104" t="s">
        <v>74</v>
      </c>
      <c r="V104" t="s">
        <v>74</v>
      </c>
      <c r="W104" t="s">
        <v>74</v>
      </c>
      <c r="X104" t="s">
        <v>74</v>
      </c>
      <c r="Y104" t="s">
        <v>74</v>
      </c>
      <c r="Z104" t="s">
        <v>74</v>
      </c>
      <c r="AA104" t="s">
        <v>74</v>
      </c>
      <c r="AB104" t="s">
        <v>74</v>
      </c>
      <c r="AC104" t="s">
        <v>74</v>
      </c>
      <c r="AD104" t="s">
        <v>74</v>
      </c>
      <c r="AE104" t="s">
        <v>74</v>
      </c>
      <c r="AF104" t="s">
        <v>74</v>
      </c>
      <c r="AG104" t="s">
        <v>74</v>
      </c>
      <c r="AH104" t="s">
        <v>74</v>
      </c>
      <c r="AI104" t="s">
        <v>74</v>
      </c>
      <c r="AJ104" t="s">
        <v>74</v>
      </c>
      <c r="AK104" t="s">
        <v>74</v>
      </c>
      <c r="AL104" t="s">
        <v>74</v>
      </c>
      <c r="AM104" t="s">
        <v>74</v>
      </c>
      <c r="AN104" t="s">
        <v>74</v>
      </c>
      <c r="AO104" t="s">
        <v>74</v>
      </c>
      <c r="AP104" t="s">
        <v>74</v>
      </c>
      <c r="AQ104" t="s">
        <v>74</v>
      </c>
      <c r="AR104" t="s">
        <v>74</v>
      </c>
      <c r="AS104" t="s">
        <v>74</v>
      </c>
      <c r="AT104" t="s">
        <v>74</v>
      </c>
      <c r="AU104" t="s">
        <v>74</v>
      </c>
      <c r="AV104" t="s">
        <v>74</v>
      </c>
      <c r="AW104" t="s">
        <v>74</v>
      </c>
      <c r="AX104" t="s">
        <v>74</v>
      </c>
      <c r="AY104" t="s">
        <v>74</v>
      </c>
      <c r="AZ104" t="s">
        <v>74</v>
      </c>
      <c r="BA104" t="s">
        <v>74</v>
      </c>
      <c r="BB104" t="s">
        <v>74</v>
      </c>
      <c r="BC104" t="s">
        <v>74</v>
      </c>
      <c r="BD104" t="s">
        <v>74</v>
      </c>
      <c r="BE104" t="s">
        <v>74</v>
      </c>
      <c r="BF104" t="s">
        <v>74</v>
      </c>
      <c r="BG104" t="s">
        <v>74</v>
      </c>
      <c r="BH104" t="s">
        <v>74</v>
      </c>
      <c r="BI104" t="s">
        <v>74</v>
      </c>
      <c r="BJ104" t="s">
        <v>74</v>
      </c>
      <c r="BK104" t="s">
        <v>74</v>
      </c>
      <c r="BL104" t="s">
        <v>74</v>
      </c>
      <c r="BM104" t="s">
        <v>74</v>
      </c>
      <c r="BN104" t="s">
        <v>74</v>
      </c>
      <c r="BO104" t="s">
        <v>74</v>
      </c>
      <c r="BP104" t="s">
        <v>74</v>
      </c>
      <c r="BQ104" t="s">
        <v>74</v>
      </c>
      <c r="BR104" t="s">
        <v>74</v>
      </c>
      <c r="BS104" t="s">
        <v>74</v>
      </c>
      <c r="BT104" t="s">
        <v>74</v>
      </c>
      <c r="BU104" t="s">
        <v>74</v>
      </c>
      <c r="BV104" t="s">
        <v>74</v>
      </c>
      <c r="BW104" t="s">
        <v>74</v>
      </c>
      <c r="BX104" t="s">
        <v>74</v>
      </c>
      <c r="BY104" t="s">
        <v>74</v>
      </c>
      <c r="BZ104" t="s">
        <v>3514</v>
      </c>
      <c r="CA104" t="s">
        <v>74</v>
      </c>
      <c r="CB104" t="s">
        <v>74</v>
      </c>
      <c r="CC104">
        <v>1</v>
      </c>
    </row>
    <row r="105" spans="1:81" x14ac:dyDescent="0.25">
      <c r="A105" t="s">
        <v>3518</v>
      </c>
      <c r="B105" t="s">
        <v>95</v>
      </c>
      <c r="C105" t="s">
        <v>394</v>
      </c>
      <c r="D105" t="s">
        <v>44</v>
      </c>
      <c r="E105">
        <v>2015</v>
      </c>
      <c r="F105">
        <v>397</v>
      </c>
      <c r="G105">
        <v>44</v>
      </c>
      <c r="H105">
        <v>0</v>
      </c>
      <c r="I105">
        <v>54</v>
      </c>
      <c r="J105">
        <v>72</v>
      </c>
      <c r="K105">
        <v>72</v>
      </c>
      <c r="L105">
        <v>91</v>
      </c>
      <c r="M105">
        <v>68</v>
      </c>
      <c r="N105">
        <v>41</v>
      </c>
      <c r="O105">
        <v>24</v>
      </c>
      <c r="P105">
        <v>14</v>
      </c>
      <c r="Q105">
        <v>3</v>
      </c>
      <c r="R105">
        <v>0</v>
      </c>
      <c r="S105">
        <v>2</v>
      </c>
      <c r="T105">
        <v>0</v>
      </c>
      <c r="U105">
        <v>428</v>
      </c>
      <c r="V105">
        <v>11</v>
      </c>
      <c r="W105">
        <v>2</v>
      </c>
      <c r="X105">
        <v>289</v>
      </c>
      <c r="Y105">
        <v>86</v>
      </c>
      <c r="Z105">
        <v>66</v>
      </c>
      <c r="AA105">
        <v>65</v>
      </c>
      <c r="AB105">
        <v>1</v>
      </c>
      <c r="AC105">
        <v>34</v>
      </c>
      <c r="AD105">
        <v>341</v>
      </c>
      <c r="AE105">
        <v>24</v>
      </c>
      <c r="AF105">
        <v>354</v>
      </c>
      <c r="AG105">
        <v>23</v>
      </c>
      <c r="AH105">
        <v>9</v>
      </c>
      <c r="AI105">
        <v>7</v>
      </c>
      <c r="AJ105">
        <v>23</v>
      </c>
      <c r="AK105">
        <v>1</v>
      </c>
      <c r="AL105">
        <v>79</v>
      </c>
      <c r="AM105">
        <v>355</v>
      </c>
      <c r="AN105">
        <v>7</v>
      </c>
      <c r="AO105">
        <v>441</v>
      </c>
      <c r="AP105">
        <v>0.90022675736961455</v>
      </c>
      <c r="AQ105">
        <v>9.9773242630385492E-2</v>
      </c>
      <c r="AR105">
        <v>0</v>
      </c>
      <c r="AS105">
        <v>0.1224489795918367</v>
      </c>
      <c r="AT105">
        <v>0.16326530612244899</v>
      </c>
      <c r="AU105">
        <v>0.16326530612244899</v>
      </c>
      <c r="AV105">
        <v>0.20634920634920631</v>
      </c>
      <c r="AW105">
        <v>0.1541950113378685</v>
      </c>
      <c r="AX105">
        <v>9.297052154195011E-2</v>
      </c>
      <c r="AY105">
        <v>5.4421768707482991E-2</v>
      </c>
      <c r="AZ105">
        <v>3.1746031746031737E-2</v>
      </c>
      <c r="BA105">
        <v>6.8027210884353739E-3</v>
      </c>
      <c r="BB105">
        <v>0</v>
      </c>
      <c r="BC105">
        <v>4.5351473922902504E-3</v>
      </c>
      <c r="BD105">
        <v>0</v>
      </c>
      <c r="BE105">
        <v>0.97052154195011342</v>
      </c>
      <c r="BF105">
        <v>2.494331065759637E-2</v>
      </c>
      <c r="BG105">
        <v>4.5351473922902504E-3</v>
      </c>
      <c r="BH105">
        <v>0.65532879818594103</v>
      </c>
      <c r="BI105">
        <v>0.19501133786848071</v>
      </c>
      <c r="BJ105">
        <v>0.1496598639455782</v>
      </c>
      <c r="BK105">
        <v>0.14739229024943309</v>
      </c>
      <c r="BL105">
        <v>2.2675736961451252E-3</v>
      </c>
      <c r="BM105">
        <v>7.7097505668934238E-2</v>
      </c>
      <c r="BN105">
        <v>0.77324263038548757</v>
      </c>
      <c r="BO105">
        <v>5.4421768707482991E-2</v>
      </c>
      <c r="BP105">
        <v>0.80272108843537415</v>
      </c>
      <c r="BQ105">
        <v>5.2154195011337869E-2</v>
      </c>
      <c r="BR105">
        <v>2.0408163265306121E-2</v>
      </c>
      <c r="BS105">
        <v>1.5873015873015869E-2</v>
      </c>
      <c r="BT105">
        <v>5.2154195011337869E-2</v>
      </c>
      <c r="BU105">
        <v>2.2675736961451252E-3</v>
      </c>
      <c r="BV105">
        <v>0.17913832199546489</v>
      </c>
      <c r="BW105">
        <v>0.80498866213151932</v>
      </c>
      <c r="BX105">
        <v>1.5873015873015869E-2</v>
      </c>
      <c r="BY105" t="s">
        <v>3397</v>
      </c>
      <c r="BZ105" t="s">
        <v>3519</v>
      </c>
      <c r="CA105">
        <v>441</v>
      </c>
      <c r="CB105">
        <v>1</v>
      </c>
      <c r="CC105">
        <v>0</v>
      </c>
    </row>
    <row r="106" spans="1:81" x14ac:dyDescent="0.25">
      <c r="A106" t="s">
        <v>3520</v>
      </c>
      <c r="B106" t="s">
        <v>95</v>
      </c>
      <c r="C106" t="s">
        <v>394</v>
      </c>
      <c r="D106" t="s">
        <v>947</v>
      </c>
      <c r="E106">
        <v>2015</v>
      </c>
      <c r="F106">
        <v>67</v>
      </c>
      <c r="G106">
        <v>8</v>
      </c>
      <c r="H106">
        <v>0</v>
      </c>
      <c r="I106">
        <v>14</v>
      </c>
      <c r="J106">
        <v>11</v>
      </c>
      <c r="K106">
        <v>12</v>
      </c>
      <c r="L106">
        <v>18</v>
      </c>
      <c r="M106">
        <v>12</v>
      </c>
      <c r="N106">
        <v>5</v>
      </c>
      <c r="O106">
        <v>0</v>
      </c>
      <c r="P106">
        <v>1</v>
      </c>
      <c r="Q106">
        <v>2</v>
      </c>
      <c r="R106">
        <v>0</v>
      </c>
      <c r="S106">
        <v>0</v>
      </c>
      <c r="T106">
        <v>0</v>
      </c>
      <c r="U106">
        <v>72</v>
      </c>
      <c r="V106">
        <v>2</v>
      </c>
      <c r="W106">
        <v>1</v>
      </c>
      <c r="X106">
        <v>41</v>
      </c>
      <c r="Y106">
        <v>17</v>
      </c>
      <c r="Z106">
        <v>17</v>
      </c>
      <c r="AA106">
        <v>9</v>
      </c>
      <c r="AB106">
        <v>0</v>
      </c>
      <c r="AC106">
        <v>0</v>
      </c>
      <c r="AD106">
        <v>66</v>
      </c>
      <c r="AE106">
        <v>4</v>
      </c>
      <c r="AF106">
        <v>61</v>
      </c>
      <c r="AG106">
        <v>3</v>
      </c>
      <c r="AH106">
        <v>0</v>
      </c>
      <c r="AI106">
        <v>1</v>
      </c>
      <c r="AJ106">
        <v>6</v>
      </c>
      <c r="AK106">
        <v>0</v>
      </c>
      <c r="AL106">
        <v>13</v>
      </c>
      <c r="AM106">
        <v>59</v>
      </c>
      <c r="AN106">
        <v>3</v>
      </c>
      <c r="AO106">
        <v>75</v>
      </c>
      <c r="AP106">
        <v>0.89333333333333331</v>
      </c>
      <c r="AQ106">
        <v>0.1066666666666667</v>
      </c>
      <c r="AR106">
        <v>0</v>
      </c>
      <c r="AS106">
        <v>0.1866666666666667</v>
      </c>
      <c r="AT106">
        <v>0.1466666666666667</v>
      </c>
      <c r="AU106">
        <v>0.16</v>
      </c>
      <c r="AV106">
        <v>0.24</v>
      </c>
      <c r="AW106">
        <v>0.16</v>
      </c>
      <c r="AX106">
        <v>6.6666666666666666E-2</v>
      </c>
      <c r="AY106">
        <v>0</v>
      </c>
      <c r="AZ106">
        <v>1.3333333333333331E-2</v>
      </c>
      <c r="BA106">
        <v>2.6666666666666668E-2</v>
      </c>
      <c r="BB106">
        <v>0</v>
      </c>
      <c r="BC106">
        <v>0</v>
      </c>
      <c r="BD106">
        <v>0</v>
      </c>
      <c r="BE106">
        <v>0.96</v>
      </c>
      <c r="BF106">
        <v>2.6666666666666668E-2</v>
      </c>
      <c r="BG106">
        <v>1.3333333333333331E-2</v>
      </c>
      <c r="BH106">
        <v>0.54666666666666663</v>
      </c>
      <c r="BI106">
        <v>0.22666666666666671</v>
      </c>
      <c r="BJ106">
        <v>0.22666666666666671</v>
      </c>
      <c r="BK106">
        <v>0.12</v>
      </c>
      <c r="BL106">
        <v>0</v>
      </c>
      <c r="BM106">
        <v>0</v>
      </c>
      <c r="BN106">
        <v>0.88</v>
      </c>
      <c r="BO106">
        <v>5.3333333333333337E-2</v>
      </c>
      <c r="BP106">
        <v>0.81333333333333335</v>
      </c>
      <c r="BQ106">
        <v>0.04</v>
      </c>
      <c r="BR106">
        <v>0</v>
      </c>
      <c r="BS106">
        <v>1.3333333333333331E-2</v>
      </c>
      <c r="BT106">
        <v>0.08</v>
      </c>
      <c r="BU106">
        <v>0</v>
      </c>
      <c r="BV106">
        <v>0.17333333333333331</v>
      </c>
      <c r="BW106">
        <v>0.78666666666666663</v>
      </c>
      <c r="BX106">
        <v>0.04</v>
      </c>
      <c r="BY106" t="s">
        <v>3397</v>
      </c>
      <c r="BZ106" t="s">
        <v>3519</v>
      </c>
      <c r="CA106">
        <v>441</v>
      </c>
      <c r="CB106">
        <v>0.17006802721088429</v>
      </c>
      <c r="CC106">
        <v>0</v>
      </c>
    </row>
    <row r="107" spans="1:81" x14ac:dyDescent="0.25">
      <c r="A107" t="s">
        <v>3521</v>
      </c>
      <c r="B107" t="s">
        <v>95</v>
      </c>
      <c r="C107" t="s">
        <v>394</v>
      </c>
      <c r="D107" t="s">
        <v>949</v>
      </c>
      <c r="E107">
        <v>2015</v>
      </c>
      <c r="F107">
        <v>245</v>
      </c>
      <c r="G107">
        <v>25</v>
      </c>
      <c r="H107">
        <v>0</v>
      </c>
      <c r="I107">
        <v>30</v>
      </c>
      <c r="J107">
        <v>50</v>
      </c>
      <c r="K107">
        <v>47</v>
      </c>
      <c r="L107">
        <v>52</v>
      </c>
      <c r="M107">
        <v>41</v>
      </c>
      <c r="N107">
        <v>27</v>
      </c>
      <c r="O107">
        <v>15</v>
      </c>
      <c r="P107">
        <v>7</v>
      </c>
      <c r="Q107">
        <v>0</v>
      </c>
      <c r="R107">
        <v>0</v>
      </c>
      <c r="S107">
        <v>1</v>
      </c>
      <c r="T107">
        <v>0</v>
      </c>
      <c r="U107">
        <v>263</v>
      </c>
      <c r="V107">
        <v>6</v>
      </c>
      <c r="W107">
        <v>1</v>
      </c>
      <c r="X107">
        <v>185</v>
      </c>
      <c r="Y107">
        <v>51</v>
      </c>
      <c r="Z107">
        <v>34</v>
      </c>
      <c r="AA107">
        <v>33</v>
      </c>
      <c r="AB107">
        <v>1</v>
      </c>
      <c r="AC107">
        <v>7</v>
      </c>
      <c r="AD107">
        <v>229</v>
      </c>
      <c r="AE107">
        <v>8</v>
      </c>
      <c r="AF107">
        <v>240</v>
      </c>
      <c r="AG107">
        <v>9</v>
      </c>
      <c r="AH107">
        <v>0</v>
      </c>
      <c r="AI107">
        <v>1</v>
      </c>
      <c r="AJ107">
        <v>11</v>
      </c>
      <c r="AK107">
        <v>1</v>
      </c>
      <c r="AL107">
        <v>53</v>
      </c>
      <c r="AM107">
        <v>215</v>
      </c>
      <c r="AN107">
        <v>2</v>
      </c>
      <c r="AO107">
        <v>270</v>
      </c>
      <c r="AP107">
        <v>0.90740740740740744</v>
      </c>
      <c r="AQ107">
        <v>9.2592592592592587E-2</v>
      </c>
      <c r="AR107">
        <v>0</v>
      </c>
      <c r="AS107">
        <v>0.1111111111111111</v>
      </c>
      <c r="AT107">
        <v>0.1851851851851852</v>
      </c>
      <c r="AU107">
        <v>0.1740740740740741</v>
      </c>
      <c r="AV107">
        <v>0.19259259259259259</v>
      </c>
      <c r="AW107">
        <v>0.15185185185185179</v>
      </c>
      <c r="AX107">
        <v>0.1</v>
      </c>
      <c r="AY107">
        <v>5.5555555555555552E-2</v>
      </c>
      <c r="AZ107">
        <v>2.5925925925925929E-2</v>
      </c>
      <c r="BA107">
        <v>0</v>
      </c>
      <c r="BB107">
        <v>0</v>
      </c>
      <c r="BC107">
        <v>3.7037037037037038E-3</v>
      </c>
      <c r="BD107">
        <v>0</v>
      </c>
      <c r="BE107">
        <v>0.97407407407407409</v>
      </c>
      <c r="BF107">
        <v>2.222222222222222E-2</v>
      </c>
      <c r="BG107">
        <v>3.7037037037037038E-3</v>
      </c>
      <c r="BH107">
        <v>0.68518518518518523</v>
      </c>
      <c r="BI107">
        <v>0.18888888888888891</v>
      </c>
      <c r="BJ107">
        <v>0.12592592592592591</v>
      </c>
      <c r="BK107">
        <v>0.1222222222222222</v>
      </c>
      <c r="BL107">
        <v>3.7037037037037038E-3</v>
      </c>
      <c r="BM107">
        <v>2.5925925925925929E-2</v>
      </c>
      <c r="BN107">
        <v>0.8481481481481481</v>
      </c>
      <c r="BO107">
        <v>2.9629629629629631E-2</v>
      </c>
      <c r="BP107">
        <v>0.88888888888888884</v>
      </c>
      <c r="BQ107">
        <v>3.3333333333333333E-2</v>
      </c>
      <c r="BR107">
        <v>0</v>
      </c>
      <c r="BS107">
        <v>3.7037037037037038E-3</v>
      </c>
      <c r="BT107">
        <v>4.0740740740740737E-2</v>
      </c>
      <c r="BU107">
        <v>3.7037037037037038E-3</v>
      </c>
      <c r="BV107">
        <v>0.1962962962962963</v>
      </c>
      <c r="BW107">
        <v>0.79629629629629628</v>
      </c>
      <c r="BX107">
        <v>7.4074074074074077E-3</v>
      </c>
      <c r="BY107" t="s">
        <v>3397</v>
      </c>
      <c r="BZ107" t="s">
        <v>3519</v>
      </c>
      <c r="CA107">
        <v>441</v>
      </c>
      <c r="CB107">
        <v>0.61224489795918369</v>
      </c>
      <c r="CC107">
        <v>0</v>
      </c>
    </row>
    <row r="108" spans="1:81" x14ac:dyDescent="0.25">
      <c r="A108" t="s">
        <v>3522</v>
      </c>
      <c r="B108" t="s">
        <v>95</v>
      </c>
      <c r="C108" t="s">
        <v>394</v>
      </c>
      <c r="D108" t="s">
        <v>951</v>
      </c>
      <c r="E108">
        <v>2015</v>
      </c>
      <c r="F108">
        <v>21</v>
      </c>
      <c r="G108">
        <v>6</v>
      </c>
      <c r="H108">
        <v>0</v>
      </c>
      <c r="I108">
        <v>3</v>
      </c>
      <c r="J108">
        <v>7</v>
      </c>
      <c r="K108">
        <v>4</v>
      </c>
      <c r="L108">
        <v>3</v>
      </c>
      <c r="M108">
        <v>3</v>
      </c>
      <c r="N108">
        <v>1</v>
      </c>
      <c r="O108">
        <v>1</v>
      </c>
      <c r="P108">
        <v>4</v>
      </c>
      <c r="Q108">
        <v>0</v>
      </c>
      <c r="R108">
        <v>0</v>
      </c>
      <c r="S108">
        <v>1</v>
      </c>
      <c r="T108">
        <v>0</v>
      </c>
      <c r="U108">
        <v>26</v>
      </c>
      <c r="V108">
        <v>1</v>
      </c>
      <c r="W108">
        <v>0</v>
      </c>
      <c r="X108">
        <v>16</v>
      </c>
      <c r="Y108">
        <v>7</v>
      </c>
      <c r="Z108">
        <v>4</v>
      </c>
      <c r="AA108">
        <v>2</v>
      </c>
      <c r="AB108">
        <v>0</v>
      </c>
      <c r="AC108">
        <v>2</v>
      </c>
      <c r="AD108">
        <v>23</v>
      </c>
      <c r="AE108">
        <v>0</v>
      </c>
      <c r="AF108">
        <v>25</v>
      </c>
      <c r="AG108">
        <v>1</v>
      </c>
      <c r="AH108">
        <v>0</v>
      </c>
      <c r="AI108">
        <v>0</v>
      </c>
      <c r="AJ108">
        <v>1</v>
      </c>
      <c r="AK108">
        <v>0</v>
      </c>
      <c r="AL108">
        <v>9</v>
      </c>
      <c r="AM108">
        <v>17</v>
      </c>
      <c r="AN108">
        <v>1</v>
      </c>
      <c r="AO108">
        <v>27</v>
      </c>
      <c r="AP108">
        <v>0.77777777777777779</v>
      </c>
      <c r="AQ108">
        <v>0.22222222222222221</v>
      </c>
      <c r="AR108">
        <v>0</v>
      </c>
      <c r="AS108">
        <v>0.1111111111111111</v>
      </c>
      <c r="AT108">
        <v>0.25925925925925919</v>
      </c>
      <c r="AU108">
        <v>0.14814814814814811</v>
      </c>
      <c r="AV108">
        <v>0.1111111111111111</v>
      </c>
      <c r="AW108">
        <v>0.1111111111111111</v>
      </c>
      <c r="AX108">
        <v>3.7037037037037028E-2</v>
      </c>
      <c r="AY108">
        <v>3.7037037037037028E-2</v>
      </c>
      <c r="AZ108">
        <v>0.14814814814814811</v>
      </c>
      <c r="BA108">
        <v>0</v>
      </c>
      <c r="BB108">
        <v>0</v>
      </c>
      <c r="BC108">
        <v>3.7037037037037028E-2</v>
      </c>
      <c r="BD108">
        <v>0</v>
      </c>
      <c r="BE108">
        <v>0.96296296296296291</v>
      </c>
      <c r="BF108">
        <v>3.7037037037037028E-2</v>
      </c>
      <c r="BG108">
        <v>0</v>
      </c>
      <c r="BH108">
        <v>0.59259259259259256</v>
      </c>
      <c r="BI108">
        <v>0.25925925925925919</v>
      </c>
      <c r="BJ108">
        <v>0.14814814814814811</v>
      </c>
      <c r="BK108">
        <v>7.407407407407407E-2</v>
      </c>
      <c r="BL108">
        <v>0</v>
      </c>
      <c r="BM108">
        <v>7.407407407407407E-2</v>
      </c>
      <c r="BN108">
        <v>0.85185185185185186</v>
      </c>
      <c r="BO108">
        <v>0</v>
      </c>
      <c r="BP108">
        <v>0.92592592592592593</v>
      </c>
      <c r="BQ108">
        <v>3.7037037037037028E-2</v>
      </c>
      <c r="BR108">
        <v>0</v>
      </c>
      <c r="BS108">
        <v>0</v>
      </c>
      <c r="BT108">
        <v>3.7037037037037028E-2</v>
      </c>
      <c r="BU108">
        <v>0</v>
      </c>
      <c r="BV108">
        <v>0.33333333333333331</v>
      </c>
      <c r="BW108">
        <v>0.62962962962962965</v>
      </c>
      <c r="BX108">
        <v>3.7037037037037028E-2</v>
      </c>
      <c r="BY108" t="s">
        <v>3397</v>
      </c>
      <c r="BZ108" t="s">
        <v>3519</v>
      </c>
      <c r="CA108">
        <v>441</v>
      </c>
      <c r="CB108">
        <v>6.1224489795918373E-2</v>
      </c>
      <c r="CC108">
        <v>0</v>
      </c>
    </row>
    <row r="109" spans="1:81" x14ac:dyDescent="0.25">
      <c r="A109" t="s">
        <v>3523</v>
      </c>
      <c r="B109" t="s">
        <v>95</v>
      </c>
      <c r="C109" t="s">
        <v>394</v>
      </c>
      <c r="D109" t="s">
        <v>953</v>
      </c>
      <c r="E109">
        <v>2015</v>
      </c>
      <c r="F109">
        <v>64</v>
      </c>
      <c r="G109">
        <v>5</v>
      </c>
      <c r="H109">
        <v>0</v>
      </c>
      <c r="I109">
        <v>7</v>
      </c>
      <c r="J109">
        <v>4</v>
      </c>
      <c r="K109">
        <v>9</v>
      </c>
      <c r="L109">
        <v>18</v>
      </c>
      <c r="M109">
        <v>12</v>
      </c>
      <c r="N109">
        <v>8</v>
      </c>
      <c r="O109">
        <v>8</v>
      </c>
      <c r="P109">
        <v>2</v>
      </c>
      <c r="Q109">
        <v>1</v>
      </c>
      <c r="R109">
        <v>0</v>
      </c>
      <c r="S109">
        <v>0</v>
      </c>
      <c r="T109">
        <v>0</v>
      </c>
      <c r="U109">
        <v>67</v>
      </c>
      <c r="V109">
        <v>2</v>
      </c>
      <c r="W109">
        <v>0</v>
      </c>
      <c r="X109">
        <v>47</v>
      </c>
      <c r="Y109">
        <v>11</v>
      </c>
      <c r="Z109">
        <v>11</v>
      </c>
      <c r="AA109">
        <v>21</v>
      </c>
      <c r="AB109">
        <v>0</v>
      </c>
      <c r="AC109">
        <v>25</v>
      </c>
      <c r="AD109">
        <v>23</v>
      </c>
      <c r="AE109">
        <v>12</v>
      </c>
      <c r="AF109">
        <v>28</v>
      </c>
      <c r="AG109">
        <v>10</v>
      </c>
      <c r="AH109">
        <v>9</v>
      </c>
      <c r="AI109">
        <v>5</v>
      </c>
      <c r="AJ109">
        <v>5</v>
      </c>
      <c r="AK109">
        <v>0</v>
      </c>
      <c r="AL109">
        <v>4</v>
      </c>
      <c r="AM109">
        <v>64</v>
      </c>
      <c r="AN109">
        <v>1</v>
      </c>
      <c r="AO109">
        <v>69</v>
      </c>
      <c r="AP109">
        <v>0.92753623188405798</v>
      </c>
      <c r="AQ109">
        <v>7.2463768115942032E-2</v>
      </c>
      <c r="AR109">
        <v>0</v>
      </c>
      <c r="AS109">
        <v>0.10144927536231881</v>
      </c>
      <c r="AT109">
        <v>5.7971014492753617E-2</v>
      </c>
      <c r="AU109">
        <v>0.13043478260869559</v>
      </c>
      <c r="AV109">
        <v>0.2608695652173913</v>
      </c>
      <c r="AW109">
        <v>0.17391304347826089</v>
      </c>
      <c r="AX109">
        <v>0.11594202898550721</v>
      </c>
      <c r="AY109">
        <v>0.11594202898550721</v>
      </c>
      <c r="AZ109">
        <v>2.8985507246376808E-2</v>
      </c>
      <c r="BA109">
        <v>1.4492753623188409E-2</v>
      </c>
      <c r="BB109">
        <v>0</v>
      </c>
      <c r="BC109">
        <v>0</v>
      </c>
      <c r="BD109">
        <v>0</v>
      </c>
      <c r="BE109">
        <v>0.97101449275362317</v>
      </c>
      <c r="BF109">
        <v>2.8985507246376808E-2</v>
      </c>
      <c r="BG109">
        <v>0</v>
      </c>
      <c r="BH109">
        <v>0.6811594202898551</v>
      </c>
      <c r="BI109">
        <v>0.15942028985507251</v>
      </c>
      <c r="BJ109">
        <v>0.15942028985507251</v>
      </c>
      <c r="BK109">
        <v>0.30434782608695649</v>
      </c>
      <c r="BL109">
        <v>0</v>
      </c>
      <c r="BM109">
        <v>0.36231884057971009</v>
      </c>
      <c r="BN109">
        <v>0.33333333333333331</v>
      </c>
      <c r="BO109">
        <v>0.17391304347826089</v>
      </c>
      <c r="BP109">
        <v>0.40579710144927539</v>
      </c>
      <c r="BQ109">
        <v>0.14492753623188409</v>
      </c>
      <c r="BR109">
        <v>0.13043478260869559</v>
      </c>
      <c r="BS109">
        <v>7.2463768115942032E-2</v>
      </c>
      <c r="BT109">
        <v>7.2463768115942032E-2</v>
      </c>
      <c r="BU109">
        <v>0</v>
      </c>
      <c r="BV109">
        <v>5.7971014492753617E-2</v>
      </c>
      <c r="BW109">
        <v>0.92753623188405798</v>
      </c>
      <c r="BX109">
        <v>1.4492753623188409E-2</v>
      </c>
      <c r="BY109" t="s">
        <v>3397</v>
      </c>
      <c r="BZ109" t="s">
        <v>3519</v>
      </c>
      <c r="CA109">
        <v>441</v>
      </c>
      <c r="CB109">
        <v>0.15646258503401361</v>
      </c>
      <c r="CC109">
        <v>0</v>
      </c>
    </row>
    <row r="110" spans="1:81" x14ac:dyDescent="0.25">
      <c r="A110" t="s">
        <v>3524</v>
      </c>
      <c r="B110" t="s">
        <v>95</v>
      </c>
      <c r="C110" t="s">
        <v>400</v>
      </c>
      <c r="D110" t="s">
        <v>44</v>
      </c>
      <c r="E110">
        <v>2015</v>
      </c>
      <c r="F110" t="s">
        <v>74</v>
      </c>
      <c r="G110" t="s">
        <v>74</v>
      </c>
      <c r="H110" t="s">
        <v>74</v>
      </c>
      <c r="I110" t="s">
        <v>74</v>
      </c>
      <c r="J110" t="s">
        <v>74</v>
      </c>
      <c r="K110" t="s">
        <v>74</v>
      </c>
      <c r="L110" t="s">
        <v>74</v>
      </c>
      <c r="M110" t="s">
        <v>74</v>
      </c>
      <c r="N110" t="s">
        <v>74</v>
      </c>
      <c r="O110" t="s">
        <v>74</v>
      </c>
      <c r="P110" t="s">
        <v>74</v>
      </c>
      <c r="Q110" t="s">
        <v>74</v>
      </c>
      <c r="R110" t="s">
        <v>74</v>
      </c>
      <c r="S110" t="s">
        <v>74</v>
      </c>
      <c r="T110" t="s">
        <v>74</v>
      </c>
      <c r="U110" t="s">
        <v>74</v>
      </c>
      <c r="V110" t="s">
        <v>74</v>
      </c>
      <c r="W110" t="s">
        <v>74</v>
      </c>
      <c r="X110" t="s">
        <v>74</v>
      </c>
      <c r="Y110" t="s">
        <v>74</v>
      </c>
      <c r="Z110" t="s">
        <v>74</v>
      </c>
      <c r="AA110" t="s">
        <v>74</v>
      </c>
      <c r="AB110" t="s">
        <v>74</v>
      </c>
      <c r="AC110" t="s">
        <v>74</v>
      </c>
      <c r="AD110" t="s">
        <v>74</v>
      </c>
      <c r="AE110" t="s">
        <v>74</v>
      </c>
      <c r="AF110" t="s">
        <v>74</v>
      </c>
      <c r="AG110" t="s">
        <v>74</v>
      </c>
      <c r="AH110" t="s">
        <v>74</v>
      </c>
      <c r="AI110" t="s">
        <v>74</v>
      </c>
      <c r="AJ110" t="s">
        <v>74</v>
      </c>
      <c r="AK110" t="s">
        <v>74</v>
      </c>
      <c r="AL110" t="s">
        <v>74</v>
      </c>
      <c r="AM110" t="s">
        <v>74</v>
      </c>
      <c r="AN110" t="s">
        <v>74</v>
      </c>
      <c r="AO110" t="s">
        <v>74</v>
      </c>
      <c r="AP110" t="s">
        <v>74</v>
      </c>
      <c r="AQ110" t="s">
        <v>74</v>
      </c>
      <c r="AR110" t="s">
        <v>74</v>
      </c>
      <c r="AS110" t="s">
        <v>74</v>
      </c>
      <c r="AT110" t="s">
        <v>74</v>
      </c>
      <c r="AU110" t="s">
        <v>74</v>
      </c>
      <c r="AV110" t="s">
        <v>74</v>
      </c>
      <c r="AW110" t="s">
        <v>74</v>
      </c>
      <c r="AX110" t="s">
        <v>74</v>
      </c>
      <c r="AY110" t="s">
        <v>74</v>
      </c>
      <c r="AZ110" t="s">
        <v>74</v>
      </c>
      <c r="BA110" t="s">
        <v>74</v>
      </c>
      <c r="BB110" t="s">
        <v>74</v>
      </c>
      <c r="BC110" t="s">
        <v>74</v>
      </c>
      <c r="BD110" t="s">
        <v>74</v>
      </c>
      <c r="BE110" t="s">
        <v>74</v>
      </c>
      <c r="BF110" t="s">
        <v>74</v>
      </c>
      <c r="BG110" t="s">
        <v>74</v>
      </c>
      <c r="BH110" t="s">
        <v>74</v>
      </c>
      <c r="BI110" t="s">
        <v>74</v>
      </c>
      <c r="BJ110" t="s">
        <v>74</v>
      </c>
      <c r="BK110" t="s">
        <v>74</v>
      </c>
      <c r="BL110" t="s">
        <v>74</v>
      </c>
      <c r="BM110" t="s">
        <v>74</v>
      </c>
      <c r="BN110" t="s">
        <v>74</v>
      </c>
      <c r="BO110" t="s">
        <v>74</v>
      </c>
      <c r="BP110" t="s">
        <v>74</v>
      </c>
      <c r="BQ110" t="s">
        <v>74</v>
      </c>
      <c r="BR110" t="s">
        <v>74</v>
      </c>
      <c r="BS110" t="s">
        <v>74</v>
      </c>
      <c r="BT110" t="s">
        <v>74</v>
      </c>
      <c r="BU110" t="s">
        <v>74</v>
      </c>
      <c r="BV110" t="s">
        <v>74</v>
      </c>
      <c r="BW110" t="s">
        <v>74</v>
      </c>
      <c r="BX110" t="s">
        <v>74</v>
      </c>
      <c r="BY110" t="s">
        <v>74</v>
      </c>
      <c r="BZ110" t="s">
        <v>3525</v>
      </c>
      <c r="CA110" t="s">
        <v>74</v>
      </c>
      <c r="CB110" t="s">
        <v>74</v>
      </c>
      <c r="CC110">
        <v>1</v>
      </c>
    </row>
    <row r="111" spans="1:81" x14ac:dyDescent="0.25">
      <c r="A111" t="s">
        <v>3526</v>
      </c>
      <c r="B111" t="s">
        <v>95</v>
      </c>
      <c r="C111" t="s">
        <v>400</v>
      </c>
      <c r="D111" t="s">
        <v>947</v>
      </c>
      <c r="E111">
        <v>2015</v>
      </c>
      <c r="F111" t="s">
        <v>74</v>
      </c>
      <c r="G111" t="s">
        <v>74</v>
      </c>
      <c r="H111" t="s">
        <v>74</v>
      </c>
      <c r="I111" t="s">
        <v>74</v>
      </c>
      <c r="J111" t="s">
        <v>74</v>
      </c>
      <c r="K111" t="s">
        <v>74</v>
      </c>
      <c r="L111" t="s">
        <v>74</v>
      </c>
      <c r="M111" t="s">
        <v>74</v>
      </c>
      <c r="N111" t="s">
        <v>74</v>
      </c>
      <c r="O111" t="s">
        <v>74</v>
      </c>
      <c r="P111" t="s">
        <v>74</v>
      </c>
      <c r="Q111" t="s">
        <v>74</v>
      </c>
      <c r="R111" t="s">
        <v>74</v>
      </c>
      <c r="S111" t="s">
        <v>74</v>
      </c>
      <c r="T111" t="s">
        <v>74</v>
      </c>
      <c r="U111" t="s">
        <v>74</v>
      </c>
      <c r="V111" t="s">
        <v>74</v>
      </c>
      <c r="W111" t="s">
        <v>74</v>
      </c>
      <c r="X111" t="s">
        <v>74</v>
      </c>
      <c r="Y111" t="s">
        <v>74</v>
      </c>
      <c r="Z111" t="s">
        <v>74</v>
      </c>
      <c r="AA111" t="s">
        <v>74</v>
      </c>
      <c r="AB111" t="s">
        <v>74</v>
      </c>
      <c r="AC111" t="s">
        <v>74</v>
      </c>
      <c r="AD111" t="s">
        <v>74</v>
      </c>
      <c r="AE111" t="s">
        <v>74</v>
      </c>
      <c r="AF111" t="s">
        <v>74</v>
      </c>
      <c r="AG111" t="s">
        <v>74</v>
      </c>
      <c r="AH111" t="s">
        <v>74</v>
      </c>
      <c r="AI111" t="s">
        <v>74</v>
      </c>
      <c r="AJ111" t="s">
        <v>74</v>
      </c>
      <c r="AK111" t="s">
        <v>74</v>
      </c>
      <c r="AL111" t="s">
        <v>74</v>
      </c>
      <c r="AM111" t="s">
        <v>74</v>
      </c>
      <c r="AN111" t="s">
        <v>74</v>
      </c>
      <c r="AO111" t="s">
        <v>74</v>
      </c>
      <c r="AP111" t="s">
        <v>74</v>
      </c>
      <c r="AQ111" t="s">
        <v>74</v>
      </c>
      <c r="AR111" t="s">
        <v>74</v>
      </c>
      <c r="AS111" t="s">
        <v>74</v>
      </c>
      <c r="AT111" t="s">
        <v>74</v>
      </c>
      <c r="AU111" t="s">
        <v>74</v>
      </c>
      <c r="AV111" t="s">
        <v>74</v>
      </c>
      <c r="AW111" t="s">
        <v>74</v>
      </c>
      <c r="AX111" t="s">
        <v>74</v>
      </c>
      <c r="AY111" t="s">
        <v>74</v>
      </c>
      <c r="AZ111" t="s">
        <v>74</v>
      </c>
      <c r="BA111" t="s">
        <v>74</v>
      </c>
      <c r="BB111" t="s">
        <v>74</v>
      </c>
      <c r="BC111" t="s">
        <v>74</v>
      </c>
      <c r="BD111" t="s">
        <v>74</v>
      </c>
      <c r="BE111" t="s">
        <v>74</v>
      </c>
      <c r="BF111" t="s">
        <v>74</v>
      </c>
      <c r="BG111" t="s">
        <v>74</v>
      </c>
      <c r="BH111" t="s">
        <v>74</v>
      </c>
      <c r="BI111" t="s">
        <v>74</v>
      </c>
      <c r="BJ111" t="s">
        <v>74</v>
      </c>
      <c r="BK111" t="s">
        <v>74</v>
      </c>
      <c r="BL111" t="s">
        <v>74</v>
      </c>
      <c r="BM111" t="s">
        <v>74</v>
      </c>
      <c r="BN111" t="s">
        <v>74</v>
      </c>
      <c r="BO111" t="s">
        <v>74</v>
      </c>
      <c r="BP111" t="s">
        <v>74</v>
      </c>
      <c r="BQ111" t="s">
        <v>74</v>
      </c>
      <c r="BR111" t="s">
        <v>74</v>
      </c>
      <c r="BS111" t="s">
        <v>74</v>
      </c>
      <c r="BT111" t="s">
        <v>74</v>
      </c>
      <c r="BU111" t="s">
        <v>74</v>
      </c>
      <c r="BV111" t="s">
        <v>74</v>
      </c>
      <c r="BW111" t="s">
        <v>74</v>
      </c>
      <c r="BX111" t="s">
        <v>74</v>
      </c>
      <c r="BY111" t="s">
        <v>74</v>
      </c>
      <c r="BZ111" t="s">
        <v>3525</v>
      </c>
      <c r="CA111" t="s">
        <v>74</v>
      </c>
      <c r="CB111" t="s">
        <v>74</v>
      </c>
      <c r="CC111">
        <v>1</v>
      </c>
    </row>
    <row r="112" spans="1:81" x14ac:dyDescent="0.25">
      <c r="A112" t="s">
        <v>3527</v>
      </c>
      <c r="B112" t="s">
        <v>95</v>
      </c>
      <c r="C112" t="s">
        <v>400</v>
      </c>
      <c r="D112" t="s">
        <v>949</v>
      </c>
      <c r="E112">
        <v>2015</v>
      </c>
      <c r="F112" t="s">
        <v>74</v>
      </c>
      <c r="G112" t="s">
        <v>74</v>
      </c>
      <c r="H112" t="s">
        <v>74</v>
      </c>
      <c r="I112" t="s">
        <v>74</v>
      </c>
      <c r="J112" t="s">
        <v>74</v>
      </c>
      <c r="K112" t="s">
        <v>74</v>
      </c>
      <c r="L112" t="s">
        <v>74</v>
      </c>
      <c r="M112" t="s">
        <v>74</v>
      </c>
      <c r="N112" t="s">
        <v>74</v>
      </c>
      <c r="O112" t="s">
        <v>74</v>
      </c>
      <c r="P112" t="s">
        <v>74</v>
      </c>
      <c r="Q112" t="s">
        <v>74</v>
      </c>
      <c r="R112" t="s">
        <v>74</v>
      </c>
      <c r="S112" t="s">
        <v>74</v>
      </c>
      <c r="T112" t="s">
        <v>74</v>
      </c>
      <c r="U112" t="s">
        <v>74</v>
      </c>
      <c r="V112" t="s">
        <v>74</v>
      </c>
      <c r="W112" t="s">
        <v>74</v>
      </c>
      <c r="X112" t="s">
        <v>74</v>
      </c>
      <c r="Y112" t="s">
        <v>74</v>
      </c>
      <c r="Z112" t="s">
        <v>74</v>
      </c>
      <c r="AA112" t="s">
        <v>74</v>
      </c>
      <c r="AB112" t="s">
        <v>74</v>
      </c>
      <c r="AC112" t="s">
        <v>74</v>
      </c>
      <c r="AD112" t="s">
        <v>74</v>
      </c>
      <c r="AE112" t="s">
        <v>74</v>
      </c>
      <c r="AF112" t="s">
        <v>74</v>
      </c>
      <c r="AG112" t="s">
        <v>74</v>
      </c>
      <c r="AH112" t="s">
        <v>74</v>
      </c>
      <c r="AI112" t="s">
        <v>74</v>
      </c>
      <c r="AJ112" t="s">
        <v>74</v>
      </c>
      <c r="AK112" t="s">
        <v>74</v>
      </c>
      <c r="AL112" t="s">
        <v>74</v>
      </c>
      <c r="AM112" t="s">
        <v>74</v>
      </c>
      <c r="AN112" t="s">
        <v>74</v>
      </c>
      <c r="AO112" t="s">
        <v>74</v>
      </c>
      <c r="AP112" t="s">
        <v>74</v>
      </c>
      <c r="AQ112" t="s">
        <v>74</v>
      </c>
      <c r="AR112" t="s">
        <v>74</v>
      </c>
      <c r="AS112" t="s">
        <v>74</v>
      </c>
      <c r="AT112" t="s">
        <v>74</v>
      </c>
      <c r="AU112" t="s">
        <v>74</v>
      </c>
      <c r="AV112" t="s">
        <v>74</v>
      </c>
      <c r="AW112" t="s">
        <v>74</v>
      </c>
      <c r="AX112" t="s">
        <v>74</v>
      </c>
      <c r="AY112" t="s">
        <v>74</v>
      </c>
      <c r="AZ112" t="s">
        <v>74</v>
      </c>
      <c r="BA112" t="s">
        <v>74</v>
      </c>
      <c r="BB112" t="s">
        <v>74</v>
      </c>
      <c r="BC112" t="s">
        <v>74</v>
      </c>
      <c r="BD112" t="s">
        <v>74</v>
      </c>
      <c r="BE112" t="s">
        <v>74</v>
      </c>
      <c r="BF112" t="s">
        <v>74</v>
      </c>
      <c r="BG112" t="s">
        <v>74</v>
      </c>
      <c r="BH112" t="s">
        <v>74</v>
      </c>
      <c r="BI112" t="s">
        <v>74</v>
      </c>
      <c r="BJ112" t="s">
        <v>74</v>
      </c>
      <c r="BK112" t="s">
        <v>74</v>
      </c>
      <c r="BL112" t="s">
        <v>74</v>
      </c>
      <c r="BM112" t="s">
        <v>74</v>
      </c>
      <c r="BN112" t="s">
        <v>74</v>
      </c>
      <c r="BO112" t="s">
        <v>74</v>
      </c>
      <c r="BP112" t="s">
        <v>74</v>
      </c>
      <c r="BQ112" t="s">
        <v>74</v>
      </c>
      <c r="BR112" t="s">
        <v>74</v>
      </c>
      <c r="BS112" t="s">
        <v>74</v>
      </c>
      <c r="BT112" t="s">
        <v>74</v>
      </c>
      <c r="BU112" t="s">
        <v>74</v>
      </c>
      <c r="BV112" t="s">
        <v>74</v>
      </c>
      <c r="BW112" t="s">
        <v>74</v>
      </c>
      <c r="BX112" t="s">
        <v>74</v>
      </c>
      <c r="BY112" t="s">
        <v>74</v>
      </c>
      <c r="BZ112" t="s">
        <v>3525</v>
      </c>
      <c r="CA112" t="s">
        <v>74</v>
      </c>
      <c r="CB112" t="s">
        <v>74</v>
      </c>
      <c r="CC112">
        <v>1</v>
      </c>
    </row>
    <row r="113" spans="1:81" x14ac:dyDescent="0.25">
      <c r="A113" t="s">
        <v>3528</v>
      </c>
      <c r="B113" t="s">
        <v>95</v>
      </c>
      <c r="C113" t="s">
        <v>400</v>
      </c>
      <c r="D113" t="s">
        <v>953</v>
      </c>
      <c r="E113">
        <v>2015</v>
      </c>
      <c r="F113" t="s">
        <v>74</v>
      </c>
      <c r="G113" t="s">
        <v>74</v>
      </c>
      <c r="H113" t="s">
        <v>74</v>
      </c>
      <c r="I113" t="s">
        <v>74</v>
      </c>
      <c r="J113" t="s">
        <v>74</v>
      </c>
      <c r="K113" t="s">
        <v>74</v>
      </c>
      <c r="L113" t="s">
        <v>74</v>
      </c>
      <c r="M113" t="s">
        <v>74</v>
      </c>
      <c r="N113" t="s">
        <v>74</v>
      </c>
      <c r="O113" t="s">
        <v>74</v>
      </c>
      <c r="P113" t="s">
        <v>74</v>
      </c>
      <c r="Q113" t="s">
        <v>74</v>
      </c>
      <c r="R113" t="s">
        <v>74</v>
      </c>
      <c r="S113" t="s">
        <v>74</v>
      </c>
      <c r="T113" t="s">
        <v>74</v>
      </c>
      <c r="U113" t="s">
        <v>74</v>
      </c>
      <c r="V113" t="s">
        <v>74</v>
      </c>
      <c r="W113" t="s">
        <v>74</v>
      </c>
      <c r="X113" t="s">
        <v>74</v>
      </c>
      <c r="Y113" t="s">
        <v>74</v>
      </c>
      <c r="Z113" t="s">
        <v>74</v>
      </c>
      <c r="AA113" t="s">
        <v>74</v>
      </c>
      <c r="AB113" t="s">
        <v>74</v>
      </c>
      <c r="AC113" t="s">
        <v>74</v>
      </c>
      <c r="AD113" t="s">
        <v>74</v>
      </c>
      <c r="AE113" t="s">
        <v>74</v>
      </c>
      <c r="AF113" t="s">
        <v>74</v>
      </c>
      <c r="AG113" t="s">
        <v>74</v>
      </c>
      <c r="AH113" t="s">
        <v>74</v>
      </c>
      <c r="AI113" t="s">
        <v>74</v>
      </c>
      <c r="AJ113" t="s">
        <v>74</v>
      </c>
      <c r="AK113" t="s">
        <v>74</v>
      </c>
      <c r="AL113" t="s">
        <v>74</v>
      </c>
      <c r="AM113" t="s">
        <v>74</v>
      </c>
      <c r="AN113" t="s">
        <v>74</v>
      </c>
      <c r="AO113" t="s">
        <v>74</v>
      </c>
      <c r="AP113" t="s">
        <v>74</v>
      </c>
      <c r="AQ113" t="s">
        <v>74</v>
      </c>
      <c r="AR113" t="s">
        <v>74</v>
      </c>
      <c r="AS113" t="s">
        <v>74</v>
      </c>
      <c r="AT113" t="s">
        <v>74</v>
      </c>
      <c r="AU113" t="s">
        <v>74</v>
      </c>
      <c r="AV113" t="s">
        <v>74</v>
      </c>
      <c r="AW113" t="s">
        <v>74</v>
      </c>
      <c r="AX113" t="s">
        <v>74</v>
      </c>
      <c r="AY113" t="s">
        <v>74</v>
      </c>
      <c r="AZ113" t="s">
        <v>74</v>
      </c>
      <c r="BA113" t="s">
        <v>74</v>
      </c>
      <c r="BB113" t="s">
        <v>74</v>
      </c>
      <c r="BC113" t="s">
        <v>74</v>
      </c>
      <c r="BD113" t="s">
        <v>74</v>
      </c>
      <c r="BE113" t="s">
        <v>74</v>
      </c>
      <c r="BF113" t="s">
        <v>74</v>
      </c>
      <c r="BG113" t="s">
        <v>74</v>
      </c>
      <c r="BH113" t="s">
        <v>74</v>
      </c>
      <c r="BI113" t="s">
        <v>74</v>
      </c>
      <c r="BJ113" t="s">
        <v>74</v>
      </c>
      <c r="BK113" t="s">
        <v>74</v>
      </c>
      <c r="BL113" t="s">
        <v>74</v>
      </c>
      <c r="BM113" t="s">
        <v>74</v>
      </c>
      <c r="BN113" t="s">
        <v>74</v>
      </c>
      <c r="BO113" t="s">
        <v>74</v>
      </c>
      <c r="BP113" t="s">
        <v>74</v>
      </c>
      <c r="BQ113" t="s">
        <v>74</v>
      </c>
      <c r="BR113" t="s">
        <v>74</v>
      </c>
      <c r="BS113" t="s">
        <v>74</v>
      </c>
      <c r="BT113" t="s">
        <v>74</v>
      </c>
      <c r="BU113" t="s">
        <v>74</v>
      </c>
      <c r="BV113" t="s">
        <v>74</v>
      </c>
      <c r="BW113" t="s">
        <v>74</v>
      </c>
      <c r="BX113" t="s">
        <v>74</v>
      </c>
      <c r="BY113" t="s">
        <v>74</v>
      </c>
      <c r="BZ113" t="s">
        <v>3525</v>
      </c>
      <c r="CA113" t="s">
        <v>74</v>
      </c>
      <c r="CB113" t="s">
        <v>74</v>
      </c>
      <c r="CC113">
        <v>1</v>
      </c>
    </row>
    <row r="114" spans="1:81" x14ac:dyDescent="0.25">
      <c r="A114" t="s">
        <v>3529</v>
      </c>
      <c r="B114" t="s">
        <v>95</v>
      </c>
      <c r="C114" t="s">
        <v>43</v>
      </c>
      <c r="D114" t="s">
        <v>44</v>
      </c>
      <c r="E114">
        <v>2015</v>
      </c>
      <c r="F114">
        <v>4794</v>
      </c>
      <c r="G114">
        <v>374</v>
      </c>
      <c r="H114">
        <v>0</v>
      </c>
      <c r="I114">
        <v>710</v>
      </c>
      <c r="J114">
        <v>892</v>
      </c>
      <c r="K114">
        <v>860</v>
      </c>
      <c r="L114">
        <v>884</v>
      </c>
      <c r="M114">
        <v>664</v>
      </c>
      <c r="N114">
        <v>502</v>
      </c>
      <c r="O114">
        <v>393</v>
      </c>
      <c r="P114">
        <v>177</v>
      </c>
      <c r="Q114">
        <v>61</v>
      </c>
      <c r="R114">
        <v>11</v>
      </c>
      <c r="S114">
        <v>14</v>
      </c>
      <c r="T114">
        <v>0</v>
      </c>
      <c r="U114">
        <v>4671</v>
      </c>
      <c r="V114">
        <v>497</v>
      </c>
      <c r="W114">
        <v>0</v>
      </c>
      <c r="X114">
        <v>3602</v>
      </c>
      <c r="Y114">
        <v>1564</v>
      </c>
      <c r="Z114">
        <v>2</v>
      </c>
      <c r="AA114">
        <v>692</v>
      </c>
      <c r="AB114">
        <v>2</v>
      </c>
      <c r="AC114">
        <v>379</v>
      </c>
      <c r="AD114">
        <v>4095</v>
      </c>
      <c r="AE114">
        <v>123</v>
      </c>
      <c r="AF114">
        <v>4169</v>
      </c>
      <c r="AG114">
        <v>454</v>
      </c>
      <c r="AH114">
        <v>93</v>
      </c>
      <c r="AI114">
        <v>49</v>
      </c>
      <c r="AJ114">
        <v>262</v>
      </c>
      <c r="AK114">
        <v>18</v>
      </c>
      <c r="AL114">
        <v>112</v>
      </c>
      <c r="AM114">
        <v>5044</v>
      </c>
      <c r="AN114">
        <v>12</v>
      </c>
      <c r="AO114">
        <v>5168</v>
      </c>
      <c r="AP114">
        <v>0.92763157894736847</v>
      </c>
      <c r="AQ114">
        <v>7.2368421052631582E-2</v>
      </c>
      <c r="AR114">
        <v>0</v>
      </c>
      <c r="AS114">
        <v>0.1373839009287926</v>
      </c>
      <c r="AT114">
        <v>0.17260061919504641</v>
      </c>
      <c r="AU114">
        <v>0.16640866873065019</v>
      </c>
      <c r="AV114">
        <v>0.1710526315789474</v>
      </c>
      <c r="AW114">
        <v>0.12848297213622289</v>
      </c>
      <c r="AX114">
        <v>9.7136222910216716E-2</v>
      </c>
      <c r="AY114">
        <v>7.6044891640866877E-2</v>
      </c>
      <c r="AZ114">
        <v>3.424922600619195E-2</v>
      </c>
      <c r="BA114">
        <v>1.1803405572755421E-2</v>
      </c>
      <c r="BB114">
        <v>2.1284829721362232E-3</v>
      </c>
      <c r="BC114">
        <v>2.7089783281733751E-3</v>
      </c>
      <c r="BD114">
        <v>0</v>
      </c>
      <c r="BE114">
        <v>0.90383126934984526</v>
      </c>
      <c r="BF114">
        <v>9.6168730650154799E-2</v>
      </c>
      <c r="BG114">
        <v>0</v>
      </c>
      <c r="BH114">
        <v>0.69698142414860687</v>
      </c>
      <c r="BI114">
        <v>0.30263157894736842</v>
      </c>
      <c r="BJ114">
        <v>3.8699690402476783E-4</v>
      </c>
      <c r="BK114">
        <v>0.13390092879256971</v>
      </c>
      <c r="BL114">
        <v>3.8699690402476783E-4</v>
      </c>
      <c r="BM114">
        <v>7.3335913312693499E-2</v>
      </c>
      <c r="BN114">
        <v>0.79237616099071206</v>
      </c>
      <c r="BO114">
        <v>2.3800309597523221E-2</v>
      </c>
      <c r="BP114">
        <v>0.80669504643962853</v>
      </c>
      <c r="BQ114">
        <v>8.7848297213622292E-2</v>
      </c>
      <c r="BR114">
        <v>1.7995356037151699E-2</v>
      </c>
      <c r="BS114">
        <v>9.4814241486068113E-3</v>
      </c>
      <c r="BT114">
        <v>5.0696594427244578E-2</v>
      </c>
      <c r="BU114">
        <v>3.4829721362229101E-3</v>
      </c>
      <c r="BV114">
        <v>2.1671826625387001E-2</v>
      </c>
      <c r="BW114">
        <v>0.97600619195046434</v>
      </c>
      <c r="BX114">
        <v>2.3219814241486072E-3</v>
      </c>
      <c r="BY114" t="s">
        <v>3397</v>
      </c>
      <c r="BZ114" t="s">
        <v>3530</v>
      </c>
      <c r="CA114">
        <v>5168</v>
      </c>
      <c r="CB114">
        <v>1</v>
      </c>
      <c r="CC114">
        <v>0</v>
      </c>
    </row>
    <row r="115" spans="1:81" x14ac:dyDescent="0.25">
      <c r="A115" t="s">
        <v>3531</v>
      </c>
      <c r="B115" t="s">
        <v>95</v>
      </c>
      <c r="C115" t="s">
        <v>43</v>
      </c>
      <c r="D115" t="s">
        <v>947</v>
      </c>
      <c r="E115">
        <v>2015</v>
      </c>
      <c r="F115">
        <v>2076</v>
      </c>
      <c r="G115">
        <v>171</v>
      </c>
      <c r="H115">
        <v>0</v>
      </c>
      <c r="I115">
        <v>326</v>
      </c>
      <c r="J115">
        <v>404</v>
      </c>
      <c r="K115">
        <v>323</v>
      </c>
      <c r="L115">
        <v>387</v>
      </c>
      <c r="M115">
        <v>277</v>
      </c>
      <c r="N115">
        <v>232</v>
      </c>
      <c r="O115">
        <v>155</v>
      </c>
      <c r="P115">
        <v>88</v>
      </c>
      <c r="Q115">
        <v>38</v>
      </c>
      <c r="R115">
        <v>8</v>
      </c>
      <c r="S115">
        <v>9</v>
      </c>
      <c r="T115">
        <v>0</v>
      </c>
      <c r="U115">
        <v>1992</v>
      </c>
      <c r="V115">
        <v>255</v>
      </c>
      <c r="W115">
        <v>0</v>
      </c>
      <c r="X115">
        <v>1463</v>
      </c>
      <c r="Y115">
        <v>783</v>
      </c>
      <c r="Z115">
        <v>1</v>
      </c>
      <c r="AA115">
        <v>319</v>
      </c>
      <c r="AB115">
        <v>0</v>
      </c>
      <c r="AC115">
        <v>137</v>
      </c>
      <c r="AD115">
        <v>1791</v>
      </c>
      <c r="AE115">
        <v>25</v>
      </c>
      <c r="AF115">
        <v>1770</v>
      </c>
      <c r="AG115">
        <v>345</v>
      </c>
      <c r="AH115">
        <v>3</v>
      </c>
      <c r="AI115">
        <v>2</v>
      </c>
      <c r="AJ115">
        <v>96</v>
      </c>
      <c r="AK115">
        <v>6</v>
      </c>
      <c r="AL115">
        <v>69</v>
      </c>
      <c r="AM115">
        <v>2174</v>
      </c>
      <c r="AN115">
        <v>4</v>
      </c>
      <c r="AO115">
        <v>2247</v>
      </c>
      <c r="AP115">
        <v>0.92389853137516686</v>
      </c>
      <c r="AQ115">
        <v>7.6101468624833107E-2</v>
      </c>
      <c r="AR115">
        <v>0</v>
      </c>
      <c r="AS115">
        <v>0.14508233199821979</v>
      </c>
      <c r="AT115">
        <v>0.17979528259902089</v>
      </c>
      <c r="AU115">
        <v>0.14374721851357369</v>
      </c>
      <c r="AV115">
        <v>0.17222963951935921</v>
      </c>
      <c r="AW115">
        <v>0.1232754784156653</v>
      </c>
      <c r="AX115">
        <v>0.1032487761459724</v>
      </c>
      <c r="AY115">
        <v>6.8980863373386742E-2</v>
      </c>
      <c r="AZ115">
        <v>3.9163328882955047E-2</v>
      </c>
      <c r="BA115">
        <v>1.691143747218514E-2</v>
      </c>
      <c r="BB115">
        <v>3.5603026257231859E-3</v>
      </c>
      <c r="BC115">
        <v>4.0053404539385851E-3</v>
      </c>
      <c r="BD115">
        <v>0</v>
      </c>
      <c r="BE115">
        <v>0.8865153538050734</v>
      </c>
      <c r="BF115">
        <v>0.1134846461949266</v>
      </c>
      <c r="BG115">
        <v>0</v>
      </c>
      <c r="BH115">
        <v>0.65109034267912769</v>
      </c>
      <c r="BI115">
        <v>0.34846461949265689</v>
      </c>
      <c r="BJ115">
        <v>4.450378282153983E-4</v>
      </c>
      <c r="BK115">
        <v>0.14196706720071209</v>
      </c>
      <c r="BL115">
        <v>0</v>
      </c>
      <c r="BM115">
        <v>6.0970182465509573E-2</v>
      </c>
      <c r="BN115">
        <v>0.79706275033377838</v>
      </c>
      <c r="BO115">
        <v>1.112594570538496E-2</v>
      </c>
      <c r="BP115">
        <v>0.78771695594125501</v>
      </c>
      <c r="BQ115">
        <v>0.1535380507343124</v>
      </c>
      <c r="BR115">
        <v>1.3351134846461951E-3</v>
      </c>
      <c r="BS115">
        <v>8.9007565643079659E-4</v>
      </c>
      <c r="BT115">
        <v>4.2723631508678243E-2</v>
      </c>
      <c r="BU115">
        <v>2.6702269692923902E-3</v>
      </c>
      <c r="BV115">
        <v>3.070761014686248E-2</v>
      </c>
      <c r="BW115">
        <v>0.9675122385402759</v>
      </c>
      <c r="BX115">
        <v>1.780151312861593E-3</v>
      </c>
      <c r="BY115" t="s">
        <v>3397</v>
      </c>
      <c r="BZ115" t="s">
        <v>3530</v>
      </c>
      <c r="CA115">
        <v>5168</v>
      </c>
      <c r="CB115">
        <v>0.43479102167182659</v>
      </c>
      <c r="CC115">
        <v>0</v>
      </c>
    </row>
    <row r="116" spans="1:81" x14ac:dyDescent="0.25">
      <c r="A116" t="s">
        <v>3532</v>
      </c>
      <c r="B116" t="s">
        <v>95</v>
      </c>
      <c r="C116" t="s">
        <v>43</v>
      </c>
      <c r="D116" t="s">
        <v>949</v>
      </c>
      <c r="E116">
        <v>2015</v>
      </c>
      <c r="F116">
        <v>2215</v>
      </c>
      <c r="G116">
        <v>157</v>
      </c>
      <c r="H116">
        <v>0</v>
      </c>
      <c r="I116">
        <v>331</v>
      </c>
      <c r="J116">
        <v>392</v>
      </c>
      <c r="K116">
        <v>444</v>
      </c>
      <c r="L116">
        <v>409</v>
      </c>
      <c r="M116">
        <v>318</v>
      </c>
      <c r="N116">
        <v>211</v>
      </c>
      <c r="O116">
        <v>180</v>
      </c>
      <c r="P116">
        <v>65</v>
      </c>
      <c r="Q116">
        <v>17</v>
      </c>
      <c r="R116">
        <v>1</v>
      </c>
      <c r="S116">
        <v>4</v>
      </c>
      <c r="T116">
        <v>0</v>
      </c>
      <c r="U116">
        <v>2196</v>
      </c>
      <c r="V116">
        <v>176</v>
      </c>
      <c r="W116">
        <v>0</v>
      </c>
      <c r="X116">
        <v>1769</v>
      </c>
      <c r="Y116">
        <v>603</v>
      </c>
      <c r="Z116">
        <v>0</v>
      </c>
      <c r="AA116">
        <v>234</v>
      </c>
      <c r="AB116">
        <v>1</v>
      </c>
      <c r="AC116">
        <v>71</v>
      </c>
      <c r="AD116">
        <v>2066</v>
      </c>
      <c r="AE116">
        <v>68</v>
      </c>
      <c r="AF116">
        <v>2126</v>
      </c>
      <c r="AG116">
        <v>46</v>
      </c>
      <c r="AH116">
        <v>4</v>
      </c>
      <c r="AI116">
        <v>17</v>
      </c>
      <c r="AJ116">
        <v>101</v>
      </c>
      <c r="AK116">
        <v>10</v>
      </c>
      <c r="AL116">
        <v>37</v>
      </c>
      <c r="AM116">
        <v>2330</v>
      </c>
      <c r="AN116">
        <v>5</v>
      </c>
      <c r="AO116">
        <v>2372</v>
      </c>
      <c r="AP116">
        <v>0.93381112984822934</v>
      </c>
      <c r="AQ116">
        <v>6.6188870151770662E-2</v>
      </c>
      <c r="AR116">
        <v>0</v>
      </c>
      <c r="AS116">
        <v>0.13954468802698139</v>
      </c>
      <c r="AT116">
        <v>0.16526138279932551</v>
      </c>
      <c r="AU116">
        <v>0.18718381112984819</v>
      </c>
      <c r="AV116">
        <v>0.1724283305227656</v>
      </c>
      <c r="AW116">
        <v>0.13406408094435079</v>
      </c>
      <c r="AX116">
        <v>8.8954468802698139E-2</v>
      </c>
      <c r="AY116">
        <v>7.5885328836424959E-2</v>
      </c>
      <c r="AZ116">
        <v>2.7403035413153459E-2</v>
      </c>
      <c r="BA116">
        <v>7.166947723440135E-3</v>
      </c>
      <c r="BB116">
        <v>4.2158516020236091E-4</v>
      </c>
      <c r="BC116">
        <v>1.686340640809443E-3</v>
      </c>
      <c r="BD116">
        <v>0</v>
      </c>
      <c r="BE116">
        <v>0.92580101180438445</v>
      </c>
      <c r="BF116">
        <v>7.4198988195615517E-2</v>
      </c>
      <c r="BG116">
        <v>0</v>
      </c>
      <c r="BH116">
        <v>0.74578414839797635</v>
      </c>
      <c r="BI116">
        <v>0.25421585160202359</v>
      </c>
      <c r="BJ116">
        <v>0</v>
      </c>
      <c r="BK116">
        <v>9.8650927487352449E-2</v>
      </c>
      <c r="BL116">
        <v>4.2158516020236091E-4</v>
      </c>
      <c r="BM116">
        <v>2.9932546374367621E-2</v>
      </c>
      <c r="BN116">
        <v>0.87099494097807761</v>
      </c>
      <c r="BO116">
        <v>2.866779089376054E-2</v>
      </c>
      <c r="BP116">
        <v>0.89629005059021927</v>
      </c>
      <c r="BQ116">
        <v>1.93929173693086E-2</v>
      </c>
      <c r="BR116">
        <v>1.686340640809443E-3</v>
      </c>
      <c r="BS116">
        <v>7.166947723440135E-3</v>
      </c>
      <c r="BT116">
        <v>4.2580101180438451E-2</v>
      </c>
      <c r="BU116">
        <v>4.2158516020236094E-3</v>
      </c>
      <c r="BV116">
        <v>1.5598650927487349E-2</v>
      </c>
      <c r="BW116">
        <v>0.98229342327150082</v>
      </c>
      <c r="BX116">
        <v>2.1079258010118038E-3</v>
      </c>
      <c r="BY116" t="s">
        <v>3397</v>
      </c>
      <c r="BZ116" t="s">
        <v>3530</v>
      </c>
      <c r="CA116">
        <v>5168</v>
      </c>
      <c r="CB116">
        <v>0.45897832817337458</v>
      </c>
      <c r="CC116">
        <v>0</v>
      </c>
    </row>
    <row r="117" spans="1:81" x14ac:dyDescent="0.25">
      <c r="A117" t="s">
        <v>3533</v>
      </c>
      <c r="B117" t="s">
        <v>95</v>
      </c>
      <c r="C117" t="s">
        <v>43</v>
      </c>
      <c r="D117" t="s">
        <v>951</v>
      </c>
      <c r="E117">
        <v>2015</v>
      </c>
      <c r="F117">
        <v>78</v>
      </c>
      <c r="G117">
        <v>13</v>
      </c>
      <c r="H117">
        <v>0</v>
      </c>
      <c r="I117">
        <v>10</v>
      </c>
      <c r="J117">
        <v>16</v>
      </c>
      <c r="K117">
        <v>20</v>
      </c>
      <c r="L117">
        <v>12</v>
      </c>
      <c r="M117">
        <v>9</v>
      </c>
      <c r="N117">
        <v>8</v>
      </c>
      <c r="O117">
        <v>9</v>
      </c>
      <c r="P117">
        <v>6</v>
      </c>
      <c r="Q117">
        <v>0</v>
      </c>
      <c r="R117">
        <v>1</v>
      </c>
      <c r="S117">
        <v>0</v>
      </c>
      <c r="T117">
        <v>0</v>
      </c>
      <c r="U117">
        <v>64</v>
      </c>
      <c r="V117">
        <v>27</v>
      </c>
      <c r="W117">
        <v>0</v>
      </c>
      <c r="X117">
        <v>53</v>
      </c>
      <c r="Y117">
        <v>38</v>
      </c>
      <c r="Z117">
        <v>0</v>
      </c>
      <c r="AA117">
        <v>15</v>
      </c>
      <c r="AB117">
        <v>0</v>
      </c>
      <c r="AC117">
        <v>4</v>
      </c>
      <c r="AD117">
        <v>72</v>
      </c>
      <c r="AE117">
        <v>2</v>
      </c>
      <c r="AF117">
        <v>82</v>
      </c>
      <c r="AG117">
        <v>5</v>
      </c>
      <c r="AH117">
        <v>0</v>
      </c>
      <c r="AI117">
        <v>0</v>
      </c>
      <c r="AJ117">
        <v>1</v>
      </c>
      <c r="AK117">
        <v>1</v>
      </c>
      <c r="AL117">
        <v>1</v>
      </c>
      <c r="AM117">
        <v>90</v>
      </c>
      <c r="AN117">
        <v>0</v>
      </c>
      <c r="AO117">
        <v>91</v>
      </c>
      <c r="AP117">
        <v>0.8571428571428571</v>
      </c>
      <c r="AQ117">
        <v>0.14285714285714279</v>
      </c>
      <c r="AR117">
        <v>0</v>
      </c>
      <c r="AS117">
        <v>0.1098901098901099</v>
      </c>
      <c r="AT117">
        <v>0.17582417582417581</v>
      </c>
      <c r="AU117">
        <v>0.2197802197802198</v>
      </c>
      <c r="AV117">
        <v>0.1318681318681319</v>
      </c>
      <c r="AW117">
        <v>9.8901098901098897E-2</v>
      </c>
      <c r="AX117">
        <v>8.7912087912087919E-2</v>
      </c>
      <c r="AY117">
        <v>9.8901098901098897E-2</v>
      </c>
      <c r="AZ117">
        <v>6.5934065934065936E-2</v>
      </c>
      <c r="BA117">
        <v>0</v>
      </c>
      <c r="BB117">
        <v>1.098901098901099E-2</v>
      </c>
      <c r="BC117">
        <v>0</v>
      </c>
      <c r="BD117">
        <v>0</v>
      </c>
      <c r="BE117">
        <v>0.70329670329670335</v>
      </c>
      <c r="BF117">
        <v>0.2967032967032967</v>
      </c>
      <c r="BG117">
        <v>0</v>
      </c>
      <c r="BH117">
        <v>0.58241758241758246</v>
      </c>
      <c r="BI117">
        <v>0.4175824175824176</v>
      </c>
      <c r="BJ117">
        <v>0</v>
      </c>
      <c r="BK117">
        <v>0.1648351648351648</v>
      </c>
      <c r="BL117">
        <v>0</v>
      </c>
      <c r="BM117">
        <v>4.3956043956043959E-2</v>
      </c>
      <c r="BN117">
        <v>0.79120879120879117</v>
      </c>
      <c r="BO117">
        <v>2.197802197802198E-2</v>
      </c>
      <c r="BP117">
        <v>0.90109890109890112</v>
      </c>
      <c r="BQ117">
        <v>5.4945054945054937E-2</v>
      </c>
      <c r="BR117">
        <v>0</v>
      </c>
      <c r="BS117">
        <v>0</v>
      </c>
      <c r="BT117">
        <v>1.098901098901099E-2</v>
      </c>
      <c r="BU117">
        <v>1.098901098901099E-2</v>
      </c>
      <c r="BV117">
        <v>1.098901098901099E-2</v>
      </c>
      <c r="BW117">
        <v>0.98901098901098905</v>
      </c>
      <c r="BX117">
        <v>0</v>
      </c>
      <c r="BY117" t="s">
        <v>3397</v>
      </c>
      <c r="BZ117" t="s">
        <v>3530</v>
      </c>
      <c r="CA117">
        <v>5168</v>
      </c>
      <c r="CB117">
        <v>1.760835913312693E-2</v>
      </c>
      <c r="CC117">
        <v>0</v>
      </c>
    </row>
    <row r="118" spans="1:81" x14ac:dyDescent="0.25">
      <c r="A118" t="s">
        <v>3534</v>
      </c>
      <c r="B118" t="s">
        <v>95</v>
      </c>
      <c r="C118" t="s">
        <v>43</v>
      </c>
      <c r="D118" t="s">
        <v>953</v>
      </c>
      <c r="E118">
        <v>2015</v>
      </c>
      <c r="F118">
        <v>423</v>
      </c>
      <c r="G118">
        <v>33</v>
      </c>
      <c r="H118">
        <v>0</v>
      </c>
      <c r="I118">
        <v>41</v>
      </c>
      <c r="J118">
        <v>80</v>
      </c>
      <c r="K118">
        <v>73</v>
      </c>
      <c r="L118">
        <v>76</v>
      </c>
      <c r="M118">
        <v>60</v>
      </c>
      <c r="N118">
        <v>51</v>
      </c>
      <c r="O118">
        <v>49</v>
      </c>
      <c r="P118">
        <v>18</v>
      </c>
      <c r="Q118">
        <v>6</v>
      </c>
      <c r="R118">
        <v>1</v>
      </c>
      <c r="S118">
        <v>1</v>
      </c>
      <c r="T118">
        <v>0</v>
      </c>
      <c r="U118">
        <v>417</v>
      </c>
      <c r="V118">
        <v>39</v>
      </c>
      <c r="W118">
        <v>0</v>
      </c>
      <c r="X118">
        <v>317</v>
      </c>
      <c r="Y118">
        <v>139</v>
      </c>
      <c r="Z118">
        <v>0</v>
      </c>
      <c r="AA118">
        <v>124</v>
      </c>
      <c r="AB118">
        <v>0</v>
      </c>
      <c r="AC118">
        <v>167</v>
      </c>
      <c r="AD118">
        <v>165</v>
      </c>
      <c r="AE118">
        <v>28</v>
      </c>
      <c r="AF118">
        <v>190</v>
      </c>
      <c r="AG118">
        <v>58</v>
      </c>
      <c r="AH118">
        <v>86</v>
      </c>
      <c r="AI118">
        <v>30</v>
      </c>
      <c r="AJ118">
        <v>64</v>
      </c>
      <c r="AK118">
        <v>0</v>
      </c>
      <c r="AL118">
        <v>6</v>
      </c>
      <c r="AM118">
        <v>447</v>
      </c>
      <c r="AN118">
        <v>3</v>
      </c>
      <c r="AO118">
        <v>456</v>
      </c>
      <c r="AP118">
        <v>0.92763157894736847</v>
      </c>
      <c r="AQ118">
        <v>7.2368421052631582E-2</v>
      </c>
      <c r="AR118">
        <v>0</v>
      </c>
      <c r="AS118">
        <v>8.9912280701754388E-2</v>
      </c>
      <c r="AT118">
        <v>0.17543859649122809</v>
      </c>
      <c r="AU118">
        <v>0.16008771929824561</v>
      </c>
      <c r="AV118">
        <v>0.16666666666666671</v>
      </c>
      <c r="AW118">
        <v>0.13157894736842099</v>
      </c>
      <c r="AX118">
        <v>0.1118421052631579</v>
      </c>
      <c r="AY118">
        <v>0.10745614035087719</v>
      </c>
      <c r="AZ118">
        <v>3.9473684210526307E-2</v>
      </c>
      <c r="BA118">
        <v>1.3157894736842099E-2</v>
      </c>
      <c r="BB118">
        <v>2.1929824561403512E-3</v>
      </c>
      <c r="BC118">
        <v>2.1929824561403512E-3</v>
      </c>
      <c r="BD118">
        <v>0</v>
      </c>
      <c r="BE118">
        <v>0.91447368421052633</v>
      </c>
      <c r="BF118">
        <v>8.5526315789473686E-2</v>
      </c>
      <c r="BG118">
        <v>0</v>
      </c>
      <c r="BH118">
        <v>0.69517543859649122</v>
      </c>
      <c r="BI118">
        <v>0.30482456140350878</v>
      </c>
      <c r="BJ118">
        <v>0</v>
      </c>
      <c r="BK118">
        <v>0.27192982456140352</v>
      </c>
      <c r="BL118">
        <v>0</v>
      </c>
      <c r="BM118">
        <v>0.36622807017543862</v>
      </c>
      <c r="BN118">
        <v>0.36184210526315791</v>
      </c>
      <c r="BO118">
        <v>6.1403508771929821E-2</v>
      </c>
      <c r="BP118">
        <v>0.41666666666666669</v>
      </c>
      <c r="BQ118">
        <v>0.12719298245614041</v>
      </c>
      <c r="BR118">
        <v>0.18859649122807021</v>
      </c>
      <c r="BS118">
        <v>6.5789473684210523E-2</v>
      </c>
      <c r="BT118">
        <v>0.14035087719298239</v>
      </c>
      <c r="BU118">
        <v>0</v>
      </c>
      <c r="BV118">
        <v>1.3157894736842099E-2</v>
      </c>
      <c r="BW118">
        <v>0.98026315789473684</v>
      </c>
      <c r="BX118">
        <v>6.5789473684210523E-3</v>
      </c>
      <c r="BY118" t="s">
        <v>3397</v>
      </c>
      <c r="BZ118" t="s">
        <v>3530</v>
      </c>
      <c r="CA118">
        <v>5168</v>
      </c>
      <c r="CB118">
        <v>8.8235294117647065E-2</v>
      </c>
      <c r="CC118">
        <v>0</v>
      </c>
    </row>
    <row r="119" spans="1:81" x14ac:dyDescent="0.25">
      <c r="A119" t="s">
        <v>3535</v>
      </c>
      <c r="B119" t="s">
        <v>95</v>
      </c>
      <c r="C119" t="s">
        <v>43</v>
      </c>
      <c r="D119" t="s">
        <v>961</v>
      </c>
      <c r="E119">
        <v>2015</v>
      </c>
      <c r="F119">
        <v>2</v>
      </c>
      <c r="G119">
        <v>0</v>
      </c>
      <c r="H119">
        <v>0</v>
      </c>
      <c r="I119">
        <v>2</v>
      </c>
      <c r="J119">
        <v>0</v>
      </c>
      <c r="K119">
        <v>0</v>
      </c>
      <c r="L119">
        <v>0</v>
      </c>
      <c r="M119">
        <v>0</v>
      </c>
      <c r="N119">
        <v>0</v>
      </c>
      <c r="O119">
        <v>0</v>
      </c>
      <c r="P119">
        <v>0</v>
      </c>
      <c r="Q119">
        <v>0</v>
      </c>
      <c r="R119">
        <v>0</v>
      </c>
      <c r="S119">
        <v>0</v>
      </c>
      <c r="T119">
        <v>0</v>
      </c>
      <c r="U119">
        <v>2</v>
      </c>
      <c r="V119">
        <v>0</v>
      </c>
      <c r="W119">
        <v>0</v>
      </c>
      <c r="X119">
        <v>0</v>
      </c>
      <c r="Y119">
        <v>1</v>
      </c>
      <c r="Z119">
        <v>1</v>
      </c>
      <c r="AA119">
        <v>0</v>
      </c>
      <c r="AB119">
        <v>1</v>
      </c>
      <c r="AC119">
        <v>0</v>
      </c>
      <c r="AD119">
        <v>1</v>
      </c>
      <c r="AE119">
        <v>0</v>
      </c>
      <c r="AF119">
        <v>1</v>
      </c>
      <c r="AG119">
        <v>0</v>
      </c>
      <c r="AH119">
        <v>0</v>
      </c>
      <c r="AI119">
        <v>0</v>
      </c>
      <c r="AJ119">
        <v>0</v>
      </c>
      <c r="AK119">
        <v>1</v>
      </c>
      <c r="AL119">
        <v>0</v>
      </c>
      <c r="AM119">
        <v>2</v>
      </c>
      <c r="AN119">
        <v>0</v>
      </c>
      <c r="AO119">
        <v>2</v>
      </c>
      <c r="AP119">
        <v>1</v>
      </c>
      <c r="AQ119">
        <v>0</v>
      </c>
      <c r="AR119">
        <v>0</v>
      </c>
      <c r="AS119">
        <v>1</v>
      </c>
      <c r="AT119">
        <v>0</v>
      </c>
      <c r="AU119">
        <v>0</v>
      </c>
      <c r="AV119">
        <v>0</v>
      </c>
      <c r="AW119">
        <v>0</v>
      </c>
      <c r="AX119">
        <v>0</v>
      </c>
      <c r="AY119">
        <v>0</v>
      </c>
      <c r="AZ119">
        <v>0</v>
      </c>
      <c r="BA119">
        <v>0</v>
      </c>
      <c r="BB119">
        <v>0</v>
      </c>
      <c r="BC119">
        <v>0</v>
      </c>
      <c r="BD119">
        <v>0</v>
      </c>
      <c r="BE119">
        <v>1</v>
      </c>
      <c r="BF119">
        <v>0</v>
      </c>
      <c r="BG119">
        <v>0</v>
      </c>
      <c r="BH119">
        <v>0</v>
      </c>
      <c r="BI119">
        <v>0.5</v>
      </c>
      <c r="BJ119">
        <v>0.5</v>
      </c>
      <c r="BK119">
        <v>0</v>
      </c>
      <c r="BL119">
        <v>0.5</v>
      </c>
      <c r="BM119">
        <v>0</v>
      </c>
      <c r="BN119">
        <v>0.5</v>
      </c>
      <c r="BO119">
        <v>0</v>
      </c>
      <c r="BP119">
        <v>0.5</v>
      </c>
      <c r="BQ119">
        <v>0</v>
      </c>
      <c r="BR119">
        <v>0</v>
      </c>
      <c r="BS119">
        <v>0</v>
      </c>
      <c r="BT119">
        <v>0</v>
      </c>
      <c r="BU119">
        <v>0.5</v>
      </c>
      <c r="BV119">
        <v>0</v>
      </c>
      <c r="BW119">
        <v>1</v>
      </c>
      <c r="BX119">
        <v>0</v>
      </c>
      <c r="BY119" t="s">
        <v>3397</v>
      </c>
      <c r="BZ119" t="s">
        <v>3530</v>
      </c>
      <c r="CA119">
        <v>5168</v>
      </c>
      <c r="CB119">
        <v>3.8699690402476783E-4</v>
      </c>
      <c r="CC119">
        <v>0</v>
      </c>
    </row>
    <row r="120" spans="1:81" x14ac:dyDescent="0.25">
      <c r="A120" t="s">
        <v>3536</v>
      </c>
      <c r="B120" t="s">
        <v>95</v>
      </c>
      <c r="C120" t="s">
        <v>187</v>
      </c>
      <c r="D120" t="s">
        <v>44</v>
      </c>
      <c r="E120">
        <v>2015</v>
      </c>
      <c r="F120">
        <v>52</v>
      </c>
      <c r="G120">
        <v>5</v>
      </c>
      <c r="H120">
        <v>0</v>
      </c>
      <c r="I120">
        <v>9</v>
      </c>
      <c r="J120">
        <v>3</v>
      </c>
      <c r="K120">
        <v>11</v>
      </c>
      <c r="L120">
        <v>8</v>
      </c>
      <c r="M120">
        <v>6</v>
      </c>
      <c r="N120">
        <v>8</v>
      </c>
      <c r="O120">
        <v>2</v>
      </c>
      <c r="P120">
        <v>5</v>
      </c>
      <c r="Q120">
        <v>0</v>
      </c>
      <c r="R120">
        <v>1</v>
      </c>
      <c r="S120">
        <v>4</v>
      </c>
      <c r="T120">
        <v>0</v>
      </c>
      <c r="U120">
        <v>56</v>
      </c>
      <c r="V120">
        <v>1</v>
      </c>
      <c r="W120">
        <v>0</v>
      </c>
      <c r="X120">
        <v>28</v>
      </c>
      <c r="Y120">
        <v>29</v>
      </c>
      <c r="Z120">
        <v>0</v>
      </c>
      <c r="AA120">
        <v>3</v>
      </c>
      <c r="AB120">
        <v>0</v>
      </c>
      <c r="AC120">
        <v>2</v>
      </c>
      <c r="AD120">
        <v>52</v>
      </c>
      <c r="AE120">
        <v>0</v>
      </c>
      <c r="AF120">
        <v>53</v>
      </c>
      <c r="AG120">
        <v>0</v>
      </c>
      <c r="AH120">
        <v>1</v>
      </c>
      <c r="AI120">
        <v>0</v>
      </c>
      <c r="AJ120">
        <v>2</v>
      </c>
      <c r="AK120">
        <v>1</v>
      </c>
      <c r="AL120">
        <v>8</v>
      </c>
      <c r="AM120">
        <v>48</v>
      </c>
      <c r="AN120">
        <v>1</v>
      </c>
      <c r="AO120">
        <v>57</v>
      </c>
      <c r="AP120">
        <v>0.91228070175438591</v>
      </c>
      <c r="AQ120">
        <v>8.771929824561403E-2</v>
      </c>
      <c r="AR120">
        <v>0</v>
      </c>
      <c r="AS120">
        <v>0.15789473684210531</v>
      </c>
      <c r="AT120">
        <v>5.2631578947368418E-2</v>
      </c>
      <c r="AU120">
        <v>0.19298245614035089</v>
      </c>
      <c r="AV120">
        <v>0.14035087719298239</v>
      </c>
      <c r="AW120">
        <v>0.10526315789473679</v>
      </c>
      <c r="AX120">
        <v>0.14035087719298239</v>
      </c>
      <c r="AY120">
        <v>3.5087719298245612E-2</v>
      </c>
      <c r="AZ120">
        <v>8.771929824561403E-2</v>
      </c>
      <c r="BA120">
        <v>0</v>
      </c>
      <c r="BB120">
        <v>1.754385964912281E-2</v>
      </c>
      <c r="BC120">
        <v>7.0175438596491224E-2</v>
      </c>
      <c r="BD120">
        <v>0</v>
      </c>
      <c r="BE120">
        <v>0.98245614035087714</v>
      </c>
      <c r="BF120">
        <v>1.754385964912281E-2</v>
      </c>
      <c r="BG120">
        <v>0</v>
      </c>
      <c r="BH120">
        <v>0.49122807017543862</v>
      </c>
      <c r="BI120">
        <v>0.50877192982456143</v>
      </c>
      <c r="BJ120">
        <v>0</v>
      </c>
      <c r="BK120">
        <v>5.2631578947368418E-2</v>
      </c>
      <c r="BL120">
        <v>0</v>
      </c>
      <c r="BM120">
        <v>3.5087719298245612E-2</v>
      </c>
      <c r="BN120">
        <v>0.91228070175438591</v>
      </c>
      <c r="BO120">
        <v>0</v>
      </c>
      <c r="BP120">
        <v>0.92982456140350878</v>
      </c>
      <c r="BQ120">
        <v>0</v>
      </c>
      <c r="BR120">
        <v>1.754385964912281E-2</v>
      </c>
      <c r="BS120">
        <v>0</v>
      </c>
      <c r="BT120">
        <v>3.5087719298245612E-2</v>
      </c>
      <c r="BU120">
        <v>1.754385964912281E-2</v>
      </c>
      <c r="BV120">
        <v>0.14035087719298239</v>
      </c>
      <c r="BW120">
        <v>0.84210526315789469</v>
      </c>
      <c r="BX120">
        <v>1.754385964912281E-2</v>
      </c>
      <c r="BY120" t="s">
        <v>3397</v>
      </c>
      <c r="BZ120" t="s">
        <v>3537</v>
      </c>
      <c r="CA120">
        <v>57</v>
      </c>
      <c r="CB120">
        <v>1</v>
      </c>
      <c r="CC120">
        <v>0</v>
      </c>
    </row>
    <row r="121" spans="1:81" x14ac:dyDescent="0.25">
      <c r="A121" t="s">
        <v>3538</v>
      </c>
      <c r="B121" t="s">
        <v>95</v>
      </c>
      <c r="C121" t="s">
        <v>187</v>
      </c>
      <c r="D121" t="s">
        <v>947</v>
      </c>
      <c r="E121">
        <v>2015</v>
      </c>
      <c r="F121" t="s">
        <v>74</v>
      </c>
      <c r="G121" t="s">
        <v>74</v>
      </c>
      <c r="H121" t="s">
        <v>74</v>
      </c>
      <c r="I121" t="s">
        <v>74</v>
      </c>
      <c r="J121" t="s">
        <v>74</v>
      </c>
      <c r="K121" t="s">
        <v>74</v>
      </c>
      <c r="L121" t="s">
        <v>74</v>
      </c>
      <c r="M121" t="s">
        <v>74</v>
      </c>
      <c r="N121" t="s">
        <v>74</v>
      </c>
      <c r="O121" t="s">
        <v>74</v>
      </c>
      <c r="P121" t="s">
        <v>74</v>
      </c>
      <c r="Q121" t="s">
        <v>74</v>
      </c>
      <c r="R121" t="s">
        <v>74</v>
      </c>
      <c r="S121" t="s">
        <v>74</v>
      </c>
      <c r="T121" t="s">
        <v>74</v>
      </c>
      <c r="U121" t="s">
        <v>74</v>
      </c>
      <c r="V121" t="s">
        <v>74</v>
      </c>
      <c r="W121" t="s">
        <v>74</v>
      </c>
      <c r="X121" t="s">
        <v>74</v>
      </c>
      <c r="Y121" t="s">
        <v>74</v>
      </c>
      <c r="Z121" t="s">
        <v>74</v>
      </c>
      <c r="AA121" t="s">
        <v>74</v>
      </c>
      <c r="AB121" t="s">
        <v>74</v>
      </c>
      <c r="AC121" t="s">
        <v>74</v>
      </c>
      <c r="AD121" t="s">
        <v>74</v>
      </c>
      <c r="AE121" t="s">
        <v>74</v>
      </c>
      <c r="AF121" t="s">
        <v>74</v>
      </c>
      <c r="AG121" t="s">
        <v>74</v>
      </c>
      <c r="AH121" t="s">
        <v>74</v>
      </c>
      <c r="AI121" t="s">
        <v>74</v>
      </c>
      <c r="AJ121" t="s">
        <v>74</v>
      </c>
      <c r="AK121" t="s">
        <v>74</v>
      </c>
      <c r="AL121" t="s">
        <v>74</v>
      </c>
      <c r="AM121" t="s">
        <v>74</v>
      </c>
      <c r="AN121" t="s">
        <v>74</v>
      </c>
      <c r="AO121" t="s">
        <v>74</v>
      </c>
      <c r="AP121" t="s">
        <v>74</v>
      </c>
      <c r="AQ121" t="s">
        <v>74</v>
      </c>
      <c r="AR121" t="s">
        <v>74</v>
      </c>
      <c r="AS121" t="s">
        <v>74</v>
      </c>
      <c r="AT121" t="s">
        <v>74</v>
      </c>
      <c r="AU121" t="s">
        <v>74</v>
      </c>
      <c r="AV121" t="s">
        <v>74</v>
      </c>
      <c r="AW121" t="s">
        <v>74</v>
      </c>
      <c r="AX121" t="s">
        <v>74</v>
      </c>
      <c r="AY121" t="s">
        <v>74</v>
      </c>
      <c r="AZ121" t="s">
        <v>74</v>
      </c>
      <c r="BA121" t="s">
        <v>74</v>
      </c>
      <c r="BB121" t="s">
        <v>74</v>
      </c>
      <c r="BC121" t="s">
        <v>74</v>
      </c>
      <c r="BD121" t="s">
        <v>74</v>
      </c>
      <c r="BE121" t="s">
        <v>74</v>
      </c>
      <c r="BF121" t="s">
        <v>74</v>
      </c>
      <c r="BG121" t="s">
        <v>74</v>
      </c>
      <c r="BH121" t="s">
        <v>74</v>
      </c>
      <c r="BI121" t="s">
        <v>74</v>
      </c>
      <c r="BJ121" t="s">
        <v>74</v>
      </c>
      <c r="BK121" t="s">
        <v>74</v>
      </c>
      <c r="BL121" t="s">
        <v>74</v>
      </c>
      <c r="BM121" t="s">
        <v>74</v>
      </c>
      <c r="BN121" t="s">
        <v>74</v>
      </c>
      <c r="BO121" t="s">
        <v>74</v>
      </c>
      <c r="BP121" t="s">
        <v>74</v>
      </c>
      <c r="BQ121" t="s">
        <v>74</v>
      </c>
      <c r="BR121" t="s">
        <v>74</v>
      </c>
      <c r="BS121" t="s">
        <v>74</v>
      </c>
      <c r="BT121" t="s">
        <v>74</v>
      </c>
      <c r="BU121" t="s">
        <v>74</v>
      </c>
      <c r="BV121" t="s">
        <v>74</v>
      </c>
      <c r="BW121" t="s">
        <v>74</v>
      </c>
      <c r="BX121" t="s">
        <v>74</v>
      </c>
      <c r="BY121" t="s">
        <v>74</v>
      </c>
      <c r="BZ121" t="s">
        <v>3537</v>
      </c>
      <c r="CA121" t="s">
        <v>74</v>
      </c>
      <c r="CB121" t="s">
        <v>74</v>
      </c>
      <c r="CC121">
        <v>0</v>
      </c>
    </row>
    <row r="122" spans="1:81" x14ac:dyDescent="0.25">
      <c r="A122" t="s">
        <v>3539</v>
      </c>
      <c r="B122" t="s">
        <v>95</v>
      </c>
      <c r="C122" t="s">
        <v>187</v>
      </c>
      <c r="D122" t="s">
        <v>949</v>
      </c>
      <c r="E122">
        <v>2015</v>
      </c>
      <c r="F122" t="s">
        <v>74</v>
      </c>
      <c r="G122" t="s">
        <v>74</v>
      </c>
      <c r="H122" t="s">
        <v>74</v>
      </c>
      <c r="I122" t="s">
        <v>74</v>
      </c>
      <c r="J122" t="s">
        <v>74</v>
      </c>
      <c r="K122" t="s">
        <v>74</v>
      </c>
      <c r="L122" t="s">
        <v>74</v>
      </c>
      <c r="M122" t="s">
        <v>74</v>
      </c>
      <c r="N122" t="s">
        <v>74</v>
      </c>
      <c r="O122" t="s">
        <v>74</v>
      </c>
      <c r="P122" t="s">
        <v>74</v>
      </c>
      <c r="Q122" t="s">
        <v>74</v>
      </c>
      <c r="R122" t="s">
        <v>74</v>
      </c>
      <c r="S122" t="s">
        <v>74</v>
      </c>
      <c r="T122" t="s">
        <v>74</v>
      </c>
      <c r="U122" t="s">
        <v>74</v>
      </c>
      <c r="V122" t="s">
        <v>74</v>
      </c>
      <c r="W122" t="s">
        <v>74</v>
      </c>
      <c r="X122" t="s">
        <v>74</v>
      </c>
      <c r="Y122" t="s">
        <v>74</v>
      </c>
      <c r="Z122" t="s">
        <v>74</v>
      </c>
      <c r="AA122" t="s">
        <v>74</v>
      </c>
      <c r="AB122" t="s">
        <v>74</v>
      </c>
      <c r="AC122" t="s">
        <v>74</v>
      </c>
      <c r="AD122" t="s">
        <v>74</v>
      </c>
      <c r="AE122" t="s">
        <v>74</v>
      </c>
      <c r="AF122" t="s">
        <v>74</v>
      </c>
      <c r="AG122" t="s">
        <v>74</v>
      </c>
      <c r="AH122" t="s">
        <v>74</v>
      </c>
      <c r="AI122" t="s">
        <v>74</v>
      </c>
      <c r="AJ122" t="s">
        <v>74</v>
      </c>
      <c r="AK122" t="s">
        <v>74</v>
      </c>
      <c r="AL122" t="s">
        <v>74</v>
      </c>
      <c r="AM122" t="s">
        <v>74</v>
      </c>
      <c r="AN122" t="s">
        <v>74</v>
      </c>
      <c r="AO122" t="s">
        <v>74</v>
      </c>
      <c r="AP122" t="s">
        <v>74</v>
      </c>
      <c r="AQ122" t="s">
        <v>74</v>
      </c>
      <c r="AR122" t="s">
        <v>74</v>
      </c>
      <c r="AS122" t="s">
        <v>74</v>
      </c>
      <c r="AT122" t="s">
        <v>74</v>
      </c>
      <c r="AU122" t="s">
        <v>74</v>
      </c>
      <c r="AV122" t="s">
        <v>74</v>
      </c>
      <c r="AW122" t="s">
        <v>74</v>
      </c>
      <c r="AX122" t="s">
        <v>74</v>
      </c>
      <c r="AY122" t="s">
        <v>74</v>
      </c>
      <c r="AZ122" t="s">
        <v>74</v>
      </c>
      <c r="BA122" t="s">
        <v>74</v>
      </c>
      <c r="BB122" t="s">
        <v>74</v>
      </c>
      <c r="BC122" t="s">
        <v>74</v>
      </c>
      <c r="BD122" t="s">
        <v>74</v>
      </c>
      <c r="BE122" t="s">
        <v>74</v>
      </c>
      <c r="BF122" t="s">
        <v>74</v>
      </c>
      <c r="BG122" t="s">
        <v>74</v>
      </c>
      <c r="BH122" t="s">
        <v>74</v>
      </c>
      <c r="BI122" t="s">
        <v>74</v>
      </c>
      <c r="BJ122" t="s">
        <v>74</v>
      </c>
      <c r="BK122" t="s">
        <v>74</v>
      </c>
      <c r="BL122" t="s">
        <v>74</v>
      </c>
      <c r="BM122" t="s">
        <v>74</v>
      </c>
      <c r="BN122" t="s">
        <v>74</v>
      </c>
      <c r="BO122" t="s">
        <v>74</v>
      </c>
      <c r="BP122" t="s">
        <v>74</v>
      </c>
      <c r="BQ122" t="s">
        <v>74</v>
      </c>
      <c r="BR122" t="s">
        <v>74</v>
      </c>
      <c r="BS122" t="s">
        <v>74</v>
      </c>
      <c r="BT122" t="s">
        <v>74</v>
      </c>
      <c r="BU122" t="s">
        <v>74</v>
      </c>
      <c r="BV122" t="s">
        <v>74</v>
      </c>
      <c r="BW122" t="s">
        <v>74</v>
      </c>
      <c r="BX122" t="s">
        <v>74</v>
      </c>
      <c r="BY122" t="s">
        <v>74</v>
      </c>
      <c r="BZ122" t="s">
        <v>3537</v>
      </c>
      <c r="CA122" t="s">
        <v>74</v>
      </c>
      <c r="CB122" t="s">
        <v>74</v>
      </c>
      <c r="CC122">
        <v>0</v>
      </c>
    </row>
    <row r="123" spans="1:81" x14ac:dyDescent="0.25">
      <c r="A123" t="s">
        <v>3540</v>
      </c>
      <c r="B123" t="s">
        <v>95</v>
      </c>
      <c r="C123" t="s">
        <v>187</v>
      </c>
      <c r="D123" t="s">
        <v>951</v>
      </c>
      <c r="E123">
        <v>2015</v>
      </c>
      <c r="F123" t="s">
        <v>74</v>
      </c>
      <c r="G123" t="s">
        <v>74</v>
      </c>
      <c r="H123" t="s">
        <v>74</v>
      </c>
      <c r="I123" t="s">
        <v>74</v>
      </c>
      <c r="J123" t="s">
        <v>74</v>
      </c>
      <c r="K123" t="s">
        <v>74</v>
      </c>
      <c r="L123" t="s">
        <v>74</v>
      </c>
      <c r="M123" t="s">
        <v>74</v>
      </c>
      <c r="N123" t="s">
        <v>74</v>
      </c>
      <c r="O123" t="s">
        <v>74</v>
      </c>
      <c r="P123" t="s">
        <v>74</v>
      </c>
      <c r="Q123" t="s">
        <v>74</v>
      </c>
      <c r="R123" t="s">
        <v>74</v>
      </c>
      <c r="S123" t="s">
        <v>74</v>
      </c>
      <c r="T123" t="s">
        <v>74</v>
      </c>
      <c r="U123" t="s">
        <v>74</v>
      </c>
      <c r="V123" t="s">
        <v>74</v>
      </c>
      <c r="W123" t="s">
        <v>74</v>
      </c>
      <c r="X123" t="s">
        <v>74</v>
      </c>
      <c r="Y123" t="s">
        <v>74</v>
      </c>
      <c r="Z123" t="s">
        <v>74</v>
      </c>
      <c r="AA123" t="s">
        <v>74</v>
      </c>
      <c r="AB123" t="s">
        <v>74</v>
      </c>
      <c r="AC123" t="s">
        <v>74</v>
      </c>
      <c r="AD123" t="s">
        <v>74</v>
      </c>
      <c r="AE123" t="s">
        <v>74</v>
      </c>
      <c r="AF123" t="s">
        <v>74</v>
      </c>
      <c r="AG123" t="s">
        <v>74</v>
      </c>
      <c r="AH123" t="s">
        <v>74</v>
      </c>
      <c r="AI123" t="s">
        <v>74</v>
      </c>
      <c r="AJ123" t="s">
        <v>74</v>
      </c>
      <c r="AK123" t="s">
        <v>74</v>
      </c>
      <c r="AL123" t="s">
        <v>74</v>
      </c>
      <c r="AM123" t="s">
        <v>74</v>
      </c>
      <c r="AN123" t="s">
        <v>74</v>
      </c>
      <c r="AO123" t="s">
        <v>74</v>
      </c>
      <c r="AP123" t="s">
        <v>74</v>
      </c>
      <c r="AQ123" t="s">
        <v>74</v>
      </c>
      <c r="AR123" t="s">
        <v>74</v>
      </c>
      <c r="AS123" t="s">
        <v>74</v>
      </c>
      <c r="AT123" t="s">
        <v>74</v>
      </c>
      <c r="AU123" t="s">
        <v>74</v>
      </c>
      <c r="AV123" t="s">
        <v>74</v>
      </c>
      <c r="AW123" t="s">
        <v>74</v>
      </c>
      <c r="AX123" t="s">
        <v>74</v>
      </c>
      <c r="AY123" t="s">
        <v>74</v>
      </c>
      <c r="AZ123" t="s">
        <v>74</v>
      </c>
      <c r="BA123" t="s">
        <v>74</v>
      </c>
      <c r="BB123" t="s">
        <v>74</v>
      </c>
      <c r="BC123" t="s">
        <v>74</v>
      </c>
      <c r="BD123" t="s">
        <v>74</v>
      </c>
      <c r="BE123" t="s">
        <v>74</v>
      </c>
      <c r="BF123" t="s">
        <v>74</v>
      </c>
      <c r="BG123" t="s">
        <v>74</v>
      </c>
      <c r="BH123" t="s">
        <v>74</v>
      </c>
      <c r="BI123" t="s">
        <v>74</v>
      </c>
      <c r="BJ123" t="s">
        <v>74</v>
      </c>
      <c r="BK123" t="s">
        <v>74</v>
      </c>
      <c r="BL123" t="s">
        <v>74</v>
      </c>
      <c r="BM123" t="s">
        <v>74</v>
      </c>
      <c r="BN123" t="s">
        <v>74</v>
      </c>
      <c r="BO123" t="s">
        <v>74</v>
      </c>
      <c r="BP123" t="s">
        <v>74</v>
      </c>
      <c r="BQ123" t="s">
        <v>74</v>
      </c>
      <c r="BR123" t="s">
        <v>74</v>
      </c>
      <c r="BS123" t="s">
        <v>74</v>
      </c>
      <c r="BT123" t="s">
        <v>74</v>
      </c>
      <c r="BU123" t="s">
        <v>74</v>
      </c>
      <c r="BV123" t="s">
        <v>74</v>
      </c>
      <c r="BW123" t="s">
        <v>74</v>
      </c>
      <c r="BX123" t="s">
        <v>74</v>
      </c>
      <c r="BY123" t="s">
        <v>74</v>
      </c>
      <c r="BZ123" t="s">
        <v>3537</v>
      </c>
      <c r="CA123" t="s">
        <v>74</v>
      </c>
      <c r="CB123" t="s">
        <v>74</v>
      </c>
      <c r="CC123">
        <v>1</v>
      </c>
    </row>
    <row r="124" spans="1:81" x14ac:dyDescent="0.25">
      <c r="A124" t="s">
        <v>3541</v>
      </c>
      <c r="B124" t="s">
        <v>95</v>
      </c>
      <c r="C124" t="s">
        <v>187</v>
      </c>
      <c r="D124" t="s">
        <v>953</v>
      </c>
      <c r="E124">
        <v>2015</v>
      </c>
      <c r="F124" t="s">
        <v>74</v>
      </c>
      <c r="G124" t="s">
        <v>74</v>
      </c>
      <c r="H124" t="s">
        <v>74</v>
      </c>
      <c r="I124" t="s">
        <v>74</v>
      </c>
      <c r="J124" t="s">
        <v>74</v>
      </c>
      <c r="K124" t="s">
        <v>74</v>
      </c>
      <c r="L124" t="s">
        <v>74</v>
      </c>
      <c r="M124" t="s">
        <v>74</v>
      </c>
      <c r="N124" t="s">
        <v>74</v>
      </c>
      <c r="O124" t="s">
        <v>74</v>
      </c>
      <c r="P124" t="s">
        <v>74</v>
      </c>
      <c r="Q124" t="s">
        <v>74</v>
      </c>
      <c r="R124" t="s">
        <v>74</v>
      </c>
      <c r="S124" t="s">
        <v>74</v>
      </c>
      <c r="T124" t="s">
        <v>74</v>
      </c>
      <c r="U124" t="s">
        <v>74</v>
      </c>
      <c r="V124" t="s">
        <v>74</v>
      </c>
      <c r="W124" t="s">
        <v>74</v>
      </c>
      <c r="X124" t="s">
        <v>74</v>
      </c>
      <c r="Y124" t="s">
        <v>74</v>
      </c>
      <c r="Z124" t="s">
        <v>74</v>
      </c>
      <c r="AA124" t="s">
        <v>74</v>
      </c>
      <c r="AB124" t="s">
        <v>74</v>
      </c>
      <c r="AC124" t="s">
        <v>74</v>
      </c>
      <c r="AD124" t="s">
        <v>74</v>
      </c>
      <c r="AE124" t="s">
        <v>74</v>
      </c>
      <c r="AF124" t="s">
        <v>74</v>
      </c>
      <c r="AG124" t="s">
        <v>74</v>
      </c>
      <c r="AH124" t="s">
        <v>74</v>
      </c>
      <c r="AI124" t="s">
        <v>74</v>
      </c>
      <c r="AJ124" t="s">
        <v>74</v>
      </c>
      <c r="AK124" t="s">
        <v>74</v>
      </c>
      <c r="AL124" t="s">
        <v>74</v>
      </c>
      <c r="AM124" t="s">
        <v>74</v>
      </c>
      <c r="AN124" t="s">
        <v>74</v>
      </c>
      <c r="AO124" t="s">
        <v>74</v>
      </c>
      <c r="AP124" t="s">
        <v>74</v>
      </c>
      <c r="AQ124" t="s">
        <v>74</v>
      </c>
      <c r="AR124" t="s">
        <v>74</v>
      </c>
      <c r="AS124" t="s">
        <v>74</v>
      </c>
      <c r="AT124" t="s">
        <v>74</v>
      </c>
      <c r="AU124" t="s">
        <v>74</v>
      </c>
      <c r="AV124" t="s">
        <v>74</v>
      </c>
      <c r="AW124" t="s">
        <v>74</v>
      </c>
      <c r="AX124" t="s">
        <v>74</v>
      </c>
      <c r="AY124" t="s">
        <v>74</v>
      </c>
      <c r="AZ124" t="s">
        <v>74</v>
      </c>
      <c r="BA124" t="s">
        <v>74</v>
      </c>
      <c r="BB124" t="s">
        <v>74</v>
      </c>
      <c r="BC124" t="s">
        <v>74</v>
      </c>
      <c r="BD124" t="s">
        <v>74</v>
      </c>
      <c r="BE124" t="s">
        <v>74</v>
      </c>
      <c r="BF124" t="s">
        <v>74</v>
      </c>
      <c r="BG124" t="s">
        <v>74</v>
      </c>
      <c r="BH124" t="s">
        <v>74</v>
      </c>
      <c r="BI124" t="s">
        <v>74</v>
      </c>
      <c r="BJ124" t="s">
        <v>74</v>
      </c>
      <c r="BK124" t="s">
        <v>74</v>
      </c>
      <c r="BL124" t="s">
        <v>74</v>
      </c>
      <c r="BM124" t="s">
        <v>74</v>
      </c>
      <c r="BN124" t="s">
        <v>74</v>
      </c>
      <c r="BO124" t="s">
        <v>74</v>
      </c>
      <c r="BP124" t="s">
        <v>74</v>
      </c>
      <c r="BQ124" t="s">
        <v>74</v>
      </c>
      <c r="BR124" t="s">
        <v>74</v>
      </c>
      <c r="BS124" t="s">
        <v>74</v>
      </c>
      <c r="BT124" t="s">
        <v>74</v>
      </c>
      <c r="BU124" t="s">
        <v>74</v>
      </c>
      <c r="BV124" t="s">
        <v>74</v>
      </c>
      <c r="BW124" t="s">
        <v>74</v>
      </c>
      <c r="BX124" t="s">
        <v>74</v>
      </c>
      <c r="BY124" t="s">
        <v>74</v>
      </c>
      <c r="BZ124" t="s">
        <v>3537</v>
      </c>
      <c r="CA124" t="s">
        <v>74</v>
      </c>
      <c r="CB124" t="s">
        <v>74</v>
      </c>
      <c r="CC124">
        <v>0</v>
      </c>
    </row>
    <row r="125" spans="1:81" x14ac:dyDescent="0.25">
      <c r="A125" t="s">
        <v>3542</v>
      </c>
      <c r="B125" t="s">
        <v>95</v>
      </c>
      <c r="C125" t="s">
        <v>420</v>
      </c>
      <c r="D125" t="s">
        <v>44</v>
      </c>
      <c r="E125">
        <v>2015</v>
      </c>
      <c r="F125">
        <v>3973</v>
      </c>
      <c r="G125">
        <v>357</v>
      </c>
      <c r="H125">
        <v>0</v>
      </c>
      <c r="I125">
        <v>929</v>
      </c>
      <c r="J125">
        <v>776</v>
      </c>
      <c r="K125">
        <v>634</v>
      </c>
      <c r="L125">
        <v>633</v>
      </c>
      <c r="M125">
        <v>531</v>
      </c>
      <c r="N125">
        <v>429</v>
      </c>
      <c r="O125">
        <v>210</v>
      </c>
      <c r="P125">
        <v>48</v>
      </c>
      <c r="Q125">
        <v>15</v>
      </c>
      <c r="R125">
        <v>4</v>
      </c>
      <c r="S125">
        <v>121</v>
      </c>
      <c r="T125">
        <v>0</v>
      </c>
      <c r="U125">
        <v>4303</v>
      </c>
      <c r="V125">
        <v>27</v>
      </c>
      <c r="W125">
        <v>0</v>
      </c>
      <c r="X125">
        <v>2761</v>
      </c>
      <c r="Y125">
        <v>1567</v>
      </c>
      <c r="Z125">
        <v>2</v>
      </c>
      <c r="AA125" t="s">
        <v>74</v>
      </c>
      <c r="AB125">
        <v>503</v>
      </c>
      <c r="AC125" t="s">
        <v>74</v>
      </c>
      <c r="AD125">
        <v>3827</v>
      </c>
      <c r="AE125" t="s">
        <v>74</v>
      </c>
      <c r="AF125" t="s">
        <v>74</v>
      </c>
      <c r="AG125" t="s">
        <v>74</v>
      </c>
      <c r="AH125" t="s">
        <v>74</v>
      </c>
      <c r="AI125" t="s">
        <v>74</v>
      </c>
      <c r="AJ125" t="s">
        <v>74</v>
      </c>
      <c r="AK125" t="s">
        <v>74</v>
      </c>
      <c r="AL125" t="s">
        <v>74</v>
      </c>
      <c r="AM125" t="s">
        <v>74</v>
      </c>
      <c r="AN125" t="s">
        <v>74</v>
      </c>
      <c r="AO125">
        <v>4330</v>
      </c>
      <c r="AP125">
        <v>0.91755196304849884</v>
      </c>
      <c r="AQ125">
        <v>8.2448036951501158E-2</v>
      </c>
      <c r="AR125">
        <v>0</v>
      </c>
      <c r="AS125">
        <v>0.2145496535796767</v>
      </c>
      <c r="AT125">
        <v>0.17921478060046189</v>
      </c>
      <c r="AU125">
        <v>0.14642032332563509</v>
      </c>
      <c r="AV125">
        <v>0.14618937644341801</v>
      </c>
      <c r="AW125">
        <v>0.1226327944572748</v>
      </c>
      <c r="AX125">
        <v>9.9076212471131644E-2</v>
      </c>
      <c r="AY125">
        <v>4.8498845265588918E-2</v>
      </c>
      <c r="AZ125">
        <v>1.108545034642032E-2</v>
      </c>
      <c r="BA125">
        <v>3.4642032332563512E-3</v>
      </c>
      <c r="BB125">
        <v>9.2378752886836026E-4</v>
      </c>
      <c r="BC125">
        <v>2.79445727482679E-2</v>
      </c>
      <c r="BD125">
        <v>0</v>
      </c>
      <c r="BE125">
        <v>0.9937644341801386</v>
      </c>
      <c r="BF125">
        <v>6.2355658198614324E-3</v>
      </c>
      <c r="BG125">
        <v>0</v>
      </c>
      <c r="BH125">
        <v>0.63764434180138563</v>
      </c>
      <c r="BI125">
        <v>0.36189376443418009</v>
      </c>
      <c r="BJ125">
        <v>4.6189376443418008E-4</v>
      </c>
      <c r="BK125">
        <v>0</v>
      </c>
      <c r="BL125">
        <v>0.1161662817551963</v>
      </c>
      <c r="BM125">
        <v>0</v>
      </c>
      <c r="BN125">
        <v>0.88383371824480372</v>
      </c>
      <c r="BO125">
        <v>0</v>
      </c>
      <c r="BP125">
        <v>0</v>
      </c>
      <c r="BQ125">
        <v>0</v>
      </c>
      <c r="BR125">
        <v>0</v>
      </c>
      <c r="BS125">
        <v>0</v>
      </c>
      <c r="BT125">
        <v>0</v>
      </c>
      <c r="BU125">
        <v>0</v>
      </c>
      <c r="BV125">
        <v>0</v>
      </c>
      <c r="BW125">
        <v>0</v>
      </c>
      <c r="BX125">
        <v>0</v>
      </c>
      <c r="BY125" t="s">
        <v>3397</v>
      </c>
      <c r="BZ125" t="s">
        <v>3543</v>
      </c>
      <c r="CA125">
        <v>4330</v>
      </c>
      <c r="CB125">
        <v>1</v>
      </c>
      <c r="CC125">
        <v>0</v>
      </c>
    </row>
    <row r="126" spans="1:81" x14ac:dyDescent="0.25">
      <c r="A126" t="s">
        <v>3544</v>
      </c>
      <c r="B126" t="s">
        <v>95</v>
      </c>
      <c r="C126" t="s">
        <v>420</v>
      </c>
      <c r="D126" t="s">
        <v>947</v>
      </c>
      <c r="E126">
        <v>2015</v>
      </c>
      <c r="F126">
        <v>1465</v>
      </c>
      <c r="G126">
        <v>159</v>
      </c>
      <c r="H126">
        <v>0</v>
      </c>
      <c r="I126">
        <v>407</v>
      </c>
      <c r="J126">
        <v>271</v>
      </c>
      <c r="K126">
        <v>222</v>
      </c>
      <c r="L126">
        <v>240</v>
      </c>
      <c r="M126">
        <v>184</v>
      </c>
      <c r="N126">
        <v>130</v>
      </c>
      <c r="O126">
        <v>62</v>
      </c>
      <c r="P126">
        <v>15</v>
      </c>
      <c r="Q126">
        <v>3</v>
      </c>
      <c r="R126">
        <v>4</v>
      </c>
      <c r="S126">
        <v>86</v>
      </c>
      <c r="T126">
        <v>0</v>
      </c>
      <c r="U126">
        <v>1611</v>
      </c>
      <c r="V126">
        <v>13</v>
      </c>
      <c r="W126">
        <v>0</v>
      </c>
      <c r="X126">
        <v>972</v>
      </c>
      <c r="Y126">
        <v>652</v>
      </c>
      <c r="Z126">
        <v>0</v>
      </c>
      <c r="AA126" t="s">
        <v>74</v>
      </c>
      <c r="AB126">
        <v>91</v>
      </c>
      <c r="AC126" t="s">
        <v>74</v>
      </c>
      <c r="AD126">
        <v>1533</v>
      </c>
      <c r="AE126" t="s">
        <v>74</v>
      </c>
      <c r="AF126" t="s">
        <v>74</v>
      </c>
      <c r="AG126" t="s">
        <v>74</v>
      </c>
      <c r="AH126" t="s">
        <v>74</v>
      </c>
      <c r="AI126" t="s">
        <v>74</v>
      </c>
      <c r="AJ126" t="s">
        <v>74</v>
      </c>
      <c r="AK126" t="s">
        <v>74</v>
      </c>
      <c r="AL126">
        <v>0</v>
      </c>
      <c r="AM126">
        <v>0</v>
      </c>
      <c r="AN126">
        <v>1624</v>
      </c>
      <c r="AO126">
        <v>1624</v>
      </c>
      <c r="AP126">
        <v>0.90209359605911332</v>
      </c>
      <c r="AQ126">
        <v>9.7906403940886705E-2</v>
      </c>
      <c r="AR126">
        <v>0</v>
      </c>
      <c r="AS126">
        <v>0.25061576354679799</v>
      </c>
      <c r="AT126">
        <v>0.16687192118226599</v>
      </c>
      <c r="AU126">
        <v>0.13669950738916259</v>
      </c>
      <c r="AV126">
        <v>0.14778325123152711</v>
      </c>
      <c r="AW126">
        <v>0.1133004926108374</v>
      </c>
      <c r="AX126">
        <v>8.0049261083743842E-2</v>
      </c>
      <c r="AY126">
        <v>3.8177339901477828E-2</v>
      </c>
      <c r="AZ126">
        <v>9.2364532019704442E-3</v>
      </c>
      <c r="BA126">
        <v>1.847290640394089E-3</v>
      </c>
      <c r="BB126">
        <v>2.4630541871921178E-3</v>
      </c>
      <c r="BC126">
        <v>5.295566502463054E-2</v>
      </c>
      <c r="BD126">
        <v>0</v>
      </c>
      <c r="BE126">
        <v>0.99199507389162567</v>
      </c>
      <c r="BF126">
        <v>8.0049261083743849E-3</v>
      </c>
      <c r="BG126">
        <v>0</v>
      </c>
      <c r="BH126">
        <v>0.59852216748768472</v>
      </c>
      <c r="BI126">
        <v>0.40147783251231528</v>
      </c>
      <c r="BJ126">
        <v>0</v>
      </c>
      <c r="BK126">
        <v>0</v>
      </c>
      <c r="BL126">
        <v>5.6034482758620691E-2</v>
      </c>
      <c r="BM126">
        <v>0</v>
      </c>
      <c r="BN126">
        <v>0.94396551724137934</v>
      </c>
      <c r="BO126">
        <v>0</v>
      </c>
      <c r="BP126">
        <v>0</v>
      </c>
      <c r="BQ126">
        <v>0</v>
      </c>
      <c r="BR126">
        <v>0</v>
      </c>
      <c r="BS126">
        <v>0</v>
      </c>
      <c r="BT126">
        <v>0</v>
      </c>
      <c r="BU126">
        <v>0</v>
      </c>
      <c r="BV126">
        <v>0</v>
      </c>
      <c r="BW126">
        <v>0</v>
      </c>
      <c r="BX126">
        <v>1</v>
      </c>
      <c r="BY126" t="s">
        <v>3397</v>
      </c>
      <c r="BZ126" t="s">
        <v>3543</v>
      </c>
      <c r="CA126">
        <v>4330</v>
      </c>
      <c r="CB126">
        <v>0.37505773672055431</v>
      </c>
      <c r="CC126">
        <v>0</v>
      </c>
    </row>
    <row r="127" spans="1:81" x14ac:dyDescent="0.25">
      <c r="A127" t="s">
        <v>3545</v>
      </c>
      <c r="B127" t="s">
        <v>95</v>
      </c>
      <c r="C127" t="s">
        <v>420</v>
      </c>
      <c r="D127" t="s">
        <v>949</v>
      </c>
      <c r="E127">
        <v>2015</v>
      </c>
      <c r="F127">
        <v>1897</v>
      </c>
      <c r="G127">
        <v>125</v>
      </c>
      <c r="H127">
        <v>0</v>
      </c>
      <c r="I127">
        <v>402</v>
      </c>
      <c r="J127">
        <v>423</v>
      </c>
      <c r="K127">
        <v>324</v>
      </c>
      <c r="L127">
        <v>284</v>
      </c>
      <c r="M127">
        <v>237</v>
      </c>
      <c r="N127">
        <v>206</v>
      </c>
      <c r="O127">
        <v>98</v>
      </c>
      <c r="P127">
        <v>17</v>
      </c>
      <c r="Q127">
        <v>4</v>
      </c>
      <c r="R127">
        <v>0</v>
      </c>
      <c r="S127">
        <v>27</v>
      </c>
      <c r="T127">
        <v>0</v>
      </c>
      <c r="U127">
        <v>2015</v>
      </c>
      <c r="V127">
        <v>7</v>
      </c>
      <c r="W127">
        <v>0</v>
      </c>
      <c r="X127">
        <v>1394</v>
      </c>
      <c r="Y127">
        <v>628</v>
      </c>
      <c r="Z127">
        <v>0</v>
      </c>
      <c r="AA127" t="s">
        <v>74</v>
      </c>
      <c r="AB127">
        <v>158</v>
      </c>
      <c r="AC127" t="s">
        <v>74</v>
      </c>
      <c r="AD127">
        <v>1864</v>
      </c>
      <c r="AE127" t="s">
        <v>74</v>
      </c>
      <c r="AF127" t="s">
        <v>74</v>
      </c>
      <c r="AG127" t="s">
        <v>74</v>
      </c>
      <c r="AH127" t="s">
        <v>74</v>
      </c>
      <c r="AI127" t="s">
        <v>74</v>
      </c>
      <c r="AJ127" t="s">
        <v>74</v>
      </c>
      <c r="AK127" t="s">
        <v>74</v>
      </c>
      <c r="AL127">
        <v>0</v>
      </c>
      <c r="AM127">
        <v>0</v>
      </c>
      <c r="AN127">
        <v>2022</v>
      </c>
      <c r="AO127">
        <v>2022</v>
      </c>
      <c r="AP127">
        <v>0.93818001978239363</v>
      </c>
      <c r="AQ127">
        <v>6.1819980217606332E-2</v>
      </c>
      <c r="AR127">
        <v>0</v>
      </c>
      <c r="AS127">
        <v>0.198813056379822</v>
      </c>
      <c r="AT127">
        <v>0.2091988130563798</v>
      </c>
      <c r="AU127">
        <v>0.16023738872403559</v>
      </c>
      <c r="AV127">
        <v>0.14045499505440159</v>
      </c>
      <c r="AW127">
        <v>0.1172106824925816</v>
      </c>
      <c r="AX127">
        <v>0.1018793273986152</v>
      </c>
      <c r="AY127">
        <v>4.8466864490603362E-2</v>
      </c>
      <c r="AZ127">
        <v>8.4075173095944609E-3</v>
      </c>
      <c r="BA127">
        <v>1.9782393669634021E-3</v>
      </c>
      <c r="BB127">
        <v>0</v>
      </c>
      <c r="BC127">
        <v>1.335311572700297E-2</v>
      </c>
      <c r="BD127">
        <v>0</v>
      </c>
      <c r="BE127">
        <v>0.99653808110781406</v>
      </c>
      <c r="BF127">
        <v>3.461918892185954E-3</v>
      </c>
      <c r="BG127">
        <v>0</v>
      </c>
      <c r="BH127">
        <v>0.6894164193867458</v>
      </c>
      <c r="BI127">
        <v>0.3105835806132542</v>
      </c>
      <c r="BJ127">
        <v>0</v>
      </c>
      <c r="BK127">
        <v>0</v>
      </c>
      <c r="BL127">
        <v>7.8140454995054398E-2</v>
      </c>
      <c r="BM127">
        <v>0</v>
      </c>
      <c r="BN127">
        <v>0.9218595450049456</v>
      </c>
      <c r="BO127">
        <v>0</v>
      </c>
      <c r="BP127">
        <v>0</v>
      </c>
      <c r="BQ127">
        <v>0</v>
      </c>
      <c r="BR127">
        <v>0</v>
      </c>
      <c r="BS127">
        <v>0</v>
      </c>
      <c r="BT127">
        <v>0</v>
      </c>
      <c r="BU127">
        <v>0</v>
      </c>
      <c r="BV127">
        <v>0</v>
      </c>
      <c r="BW127">
        <v>0</v>
      </c>
      <c r="BX127">
        <v>1</v>
      </c>
      <c r="BY127" t="s">
        <v>3397</v>
      </c>
      <c r="BZ127" t="s">
        <v>3543</v>
      </c>
      <c r="CA127">
        <v>4330</v>
      </c>
      <c r="CB127">
        <v>0.46697459584295609</v>
      </c>
      <c r="CC127">
        <v>0</v>
      </c>
    </row>
    <row r="128" spans="1:81" x14ac:dyDescent="0.25">
      <c r="A128" t="s">
        <v>3546</v>
      </c>
      <c r="B128" t="s">
        <v>95</v>
      </c>
      <c r="C128" t="s">
        <v>420</v>
      </c>
      <c r="D128" t="s">
        <v>951</v>
      </c>
      <c r="E128">
        <v>2015</v>
      </c>
      <c r="F128">
        <v>304</v>
      </c>
      <c r="G128">
        <v>23</v>
      </c>
      <c r="H128">
        <v>0</v>
      </c>
      <c r="I128">
        <v>65</v>
      </c>
      <c r="J128">
        <v>42</v>
      </c>
      <c r="K128">
        <v>36</v>
      </c>
      <c r="L128">
        <v>50</v>
      </c>
      <c r="M128">
        <v>53</v>
      </c>
      <c r="N128">
        <v>44</v>
      </c>
      <c r="O128">
        <v>23</v>
      </c>
      <c r="P128">
        <v>6</v>
      </c>
      <c r="Q128">
        <v>2</v>
      </c>
      <c r="R128">
        <v>0</v>
      </c>
      <c r="S128">
        <v>6</v>
      </c>
      <c r="T128">
        <v>0</v>
      </c>
      <c r="U128">
        <v>322</v>
      </c>
      <c r="V128">
        <v>5</v>
      </c>
      <c r="W128">
        <v>0</v>
      </c>
      <c r="X128">
        <v>159</v>
      </c>
      <c r="Y128">
        <v>168</v>
      </c>
      <c r="Z128">
        <v>0</v>
      </c>
      <c r="AA128" t="s">
        <v>74</v>
      </c>
      <c r="AB128">
        <v>17</v>
      </c>
      <c r="AC128" t="s">
        <v>74</v>
      </c>
      <c r="AD128">
        <v>310</v>
      </c>
      <c r="AE128" t="s">
        <v>74</v>
      </c>
      <c r="AF128" t="s">
        <v>74</v>
      </c>
      <c r="AG128" t="s">
        <v>74</v>
      </c>
      <c r="AH128" t="s">
        <v>74</v>
      </c>
      <c r="AI128" t="s">
        <v>74</v>
      </c>
      <c r="AJ128" t="s">
        <v>74</v>
      </c>
      <c r="AK128" t="s">
        <v>74</v>
      </c>
      <c r="AL128">
        <v>0</v>
      </c>
      <c r="AM128">
        <v>0</v>
      </c>
      <c r="AN128">
        <v>327</v>
      </c>
      <c r="AO128">
        <v>327</v>
      </c>
      <c r="AP128">
        <v>0.92966360856269115</v>
      </c>
      <c r="AQ128">
        <v>7.0336391437308868E-2</v>
      </c>
      <c r="AR128">
        <v>0</v>
      </c>
      <c r="AS128">
        <v>0.1987767584097859</v>
      </c>
      <c r="AT128">
        <v>0.1284403669724771</v>
      </c>
      <c r="AU128">
        <v>0.1100917431192661</v>
      </c>
      <c r="AV128">
        <v>0.1529051987767584</v>
      </c>
      <c r="AW128">
        <v>0.1620795107033639</v>
      </c>
      <c r="AX128">
        <v>0.13455657492354739</v>
      </c>
      <c r="AY128">
        <v>7.0336391437308868E-2</v>
      </c>
      <c r="AZ128">
        <v>1.834862385321101E-2</v>
      </c>
      <c r="BA128">
        <v>6.1162079510703356E-3</v>
      </c>
      <c r="BB128">
        <v>0</v>
      </c>
      <c r="BC128">
        <v>1.834862385321101E-2</v>
      </c>
      <c r="BD128">
        <v>0</v>
      </c>
      <c r="BE128">
        <v>0.98470948012232418</v>
      </c>
      <c r="BF128">
        <v>1.5290519877675841E-2</v>
      </c>
      <c r="BG128">
        <v>0</v>
      </c>
      <c r="BH128">
        <v>0.48623853211009183</v>
      </c>
      <c r="BI128">
        <v>0.51376146788990829</v>
      </c>
      <c r="BJ128">
        <v>0</v>
      </c>
      <c r="BK128">
        <v>0</v>
      </c>
      <c r="BL128">
        <v>5.1987767584097858E-2</v>
      </c>
      <c r="BM128">
        <v>0</v>
      </c>
      <c r="BN128">
        <v>0.94801223241590216</v>
      </c>
      <c r="BO128">
        <v>0</v>
      </c>
      <c r="BP128">
        <v>0</v>
      </c>
      <c r="BQ128">
        <v>0</v>
      </c>
      <c r="BR128">
        <v>0</v>
      </c>
      <c r="BS128">
        <v>0</v>
      </c>
      <c r="BT128">
        <v>0</v>
      </c>
      <c r="BU128">
        <v>0</v>
      </c>
      <c r="BV128">
        <v>0</v>
      </c>
      <c r="BW128">
        <v>0</v>
      </c>
      <c r="BX128">
        <v>1</v>
      </c>
      <c r="BY128" t="s">
        <v>3397</v>
      </c>
      <c r="BZ128" t="s">
        <v>3543</v>
      </c>
      <c r="CA128">
        <v>4330</v>
      </c>
      <c r="CB128">
        <v>7.5519630484988456E-2</v>
      </c>
      <c r="CC128">
        <v>0</v>
      </c>
    </row>
    <row r="129" spans="1:81" x14ac:dyDescent="0.25">
      <c r="A129" t="s">
        <v>3547</v>
      </c>
      <c r="B129" t="s">
        <v>95</v>
      </c>
      <c r="C129" t="s">
        <v>420</v>
      </c>
      <c r="D129" t="s">
        <v>953</v>
      </c>
      <c r="E129">
        <v>2015</v>
      </c>
      <c r="F129">
        <v>180</v>
      </c>
      <c r="G129">
        <v>33</v>
      </c>
      <c r="H129">
        <v>0</v>
      </c>
      <c r="I129">
        <v>21</v>
      </c>
      <c r="J129">
        <v>19</v>
      </c>
      <c r="K129">
        <v>35</v>
      </c>
      <c r="L129">
        <v>33</v>
      </c>
      <c r="M129">
        <v>37</v>
      </c>
      <c r="N129">
        <v>34</v>
      </c>
      <c r="O129">
        <v>19</v>
      </c>
      <c r="P129">
        <v>9</v>
      </c>
      <c r="Q129">
        <v>5</v>
      </c>
      <c r="R129">
        <v>0</v>
      </c>
      <c r="S129">
        <v>1</v>
      </c>
      <c r="T129">
        <v>0</v>
      </c>
      <c r="U129">
        <v>211</v>
      </c>
      <c r="V129">
        <v>2</v>
      </c>
      <c r="W129">
        <v>0</v>
      </c>
      <c r="X129">
        <v>136</v>
      </c>
      <c r="Y129">
        <v>76</v>
      </c>
      <c r="Z129">
        <v>1</v>
      </c>
      <c r="AA129" t="s">
        <v>74</v>
      </c>
      <c r="AB129">
        <v>179</v>
      </c>
      <c r="AC129" t="s">
        <v>74</v>
      </c>
      <c r="AD129">
        <v>34</v>
      </c>
      <c r="AE129" t="s">
        <v>74</v>
      </c>
      <c r="AF129" t="s">
        <v>74</v>
      </c>
      <c r="AG129" t="s">
        <v>74</v>
      </c>
      <c r="AH129" t="s">
        <v>74</v>
      </c>
      <c r="AI129" t="s">
        <v>74</v>
      </c>
      <c r="AJ129" t="s">
        <v>74</v>
      </c>
      <c r="AK129" t="s">
        <v>74</v>
      </c>
      <c r="AL129">
        <v>0</v>
      </c>
      <c r="AM129">
        <v>0</v>
      </c>
      <c r="AN129">
        <v>213</v>
      </c>
      <c r="AO129">
        <v>213</v>
      </c>
      <c r="AP129">
        <v>0.84507042253521125</v>
      </c>
      <c r="AQ129">
        <v>0.15492957746478869</v>
      </c>
      <c r="AR129">
        <v>0</v>
      </c>
      <c r="AS129">
        <v>9.8591549295774641E-2</v>
      </c>
      <c r="AT129">
        <v>8.9201877934272297E-2</v>
      </c>
      <c r="AU129">
        <v>0.16431924882629109</v>
      </c>
      <c r="AV129">
        <v>0.15492957746478869</v>
      </c>
      <c r="AW129">
        <v>0.17370892018779341</v>
      </c>
      <c r="AX129">
        <v>0.15962441314553991</v>
      </c>
      <c r="AY129">
        <v>8.9201877934272297E-2</v>
      </c>
      <c r="AZ129">
        <v>4.2253521126760563E-2</v>
      </c>
      <c r="BA129">
        <v>2.3474178403755871E-2</v>
      </c>
      <c r="BB129">
        <v>0</v>
      </c>
      <c r="BC129">
        <v>4.6948356807511738E-3</v>
      </c>
      <c r="BD129">
        <v>0</v>
      </c>
      <c r="BE129">
        <v>0.99061032863849763</v>
      </c>
      <c r="BF129">
        <v>9.3896713615023476E-3</v>
      </c>
      <c r="BG129">
        <v>0</v>
      </c>
      <c r="BH129">
        <v>0.63849765258215962</v>
      </c>
      <c r="BI129">
        <v>0.35680751173708919</v>
      </c>
      <c r="BJ129">
        <v>4.6948356807511738E-3</v>
      </c>
      <c r="BK129">
        <v>0</v>
      </c>
      <c r="BL129">
        <v>0.84037558685446012</v>
      </c>
      <c r="BM129">
        <v>0</v>
      </c>
      <c r="BN129">
        <v>0.15962441314553991</v>
      </c>
      <c r="BO129">
        <v>0</v>
      </c>
      <c r="BP129">
        <v>0</v>
      </c>
      <c r="BQ129">
        <v>0</v>
      </c>
      <c r="BR129">
        <v>0</v>
      </c>
      <c r="BS129">
        <v>0</v>
      </c>
      <c r="BT129">
        <v>0</v>
      </c>
      <c r="BU129">
        <v>0</v>
      </c>
      <c r="BV129">
        <v>0</v>
      </c>
      <c r="BW129">
        <v>0</v>
      </c>
      <c r="BX129">
        <v>1</v>
      </c>
      <c r="BY129" t="s">
        <v>3397</v>
      </c>
      <c r="BZ129" t="s">
        <v>3543</v>
      </c>
      <c r="CA129">
        <v>4330</v>
      </c>
      <c r="CB129">
        <v>4.9191685912240192E-2</v>
      </c>
      <c r="CC129">
        <v>0</v>
      </c>
    </row>
    <row r="130" spans="1:81" x14ac:dyDescent="0.25">
      <c r="A130" t="s">
        <v>3548</v>
      </c>
      <c r="B130" t="s">
        <v>95</v>
      </c>
      <c r="C130" t="s">
        <v>420</v>
      </c>
      <c r="D130" t="s">
        <v>961</v>
      </c>
      <c r="E130">
        <v>2015</v>
      </c>
      <c r="F130">
        <v>127</v>
      </c>
      <c r="G130">
        <v>17</v>
      </c>
      <c r="H130">
        <v>0</v>
      </c>
      <c r="I130">
        <v>34</v>
      </c>
      <c r="J130">
        <v>21</v>
      </c>
      <c r="K130">
        <v>17</v>
      </c>
      <c r="L130">
        <v>26</v>
      </c>
      <c r="M130">
        <v>20</v>
      </c>
      <c r="N130">
        <v>15</v>
      </c>
      <c r="O130">
        <v>8</v>
      </c>
      <c r="P130">
        <v>1</v>
      </c>
      <c r="Q130">
        <v>1</v>
      </c>
      <c r="R130">
        <v>0</v>
      </c>
      <c r="S130">
        <v>1</v>
      </c>
      <c r="T130">
        <v>0</v>
      </c>
      <c r="U130">
        <v>144</v>
      </c>
      <c r="V130">
        <v>0</v>
      </c>
      <c r="W130">
        <v>0</v>
      </c>
      <c r="X130">
        <v>100</v>
      </c>
      <c r="Y130">
        <v>43</v>
      </c>
      <c r="Z130">
        <v>1</v>
      </c>
      <c r="AA130" t="s">
        <v>74</v>
      </c>
      <c r="AB130">
        <v>58</v>
      </c>
      <c r="AC130" t="s">
        <v>74</v>
      </c>
      <c r="AD130">
        <v>86</v>
      </c>
      <c r="AE130" t="s">
        <v>74</v>
      </c>
      <c r="AF130" t="s">
        <v>74</v>
      </c>
      <c r="AG130" t="s">
        <v>74</v>
      </c>
      <c r="AH130" t="s">
        <v>74</v>
      </c>
      <c r="AI130" t="s">
        <v>74</v>
      </c>
      <c r="AJ130" t="s">
        <v>74</v>
      </c>
      <c r="AK130" t="s">
        <v>74</v>
      </c>
      <c r="AL130">
        <v>0</v>
      </c>
      <c r="AM130">
        <v>0</v>
      </c>
      <c r="AN130">
        <v>144</v>
      </c>
      <c r="AO130">
        <v>144</v>
      </c>
      <c r="AP130">
        <v>0.88194444444444442</v>
      </c>
      <c r="AQ130">
        <v>0.11805555555555559</v>
      </c>
      <c r="AR130">
        <v>0</v>
      </c>
      <c r="AS130">
        <v>0.2361111111111111</v>
      </c>
      <c r="AT130">
        <v>0.14583333333333329</v>
      </c>
      <c r="AU130">
        <v>0.11805555555555559</v>
      </c>
      <c r="AV130">
        <v>0.18055555555555561</v>
      </c>
      <c r="AW130">
        <v>0.1388888888888889</v>
      </c>
      <c r="AX130">
        <v>0.1041666666666667</v>
      </c>
      <c r="AY130">
        <v>5.5555555555555552E-2</v>
      </c>
      <c r="AZ130">
        <v>6.9444444444444441E-3</v>
      </c>
      <c r="BA130">
        <v>6.9444444444444441E-3</v>
      </c>
      <c r="BB130">
        <v>0</v>
      </c>
      <c r="BC130">
        <v>6.9444444444444441E-3</v>
      </c>
      <c r="BD130">
        <v>0</v>
      </c>
      <c r="BE130">
        <v>1</v>
      </c>
      <c r="BF130">
        <v>0</v>
      </c>
      <c r="BG130">
        <v>0</v>
      </c>
      <c r="BH130">
        <v>0.69444444444444442</v>
      </c>
      <c r="BI130">
        <v>0.2986111111111111</v>
      </c>
      <c r="BJ130">
        <v>6.9444444444444441E-3</v>
      </c>
      <c r="BK130">
        <v>0</v>
      </c>
      <c r="BL130">
        <v>0.40277777777777779</v>
      </c>
      <c r="BM130">
        <v>0</v>
      </c>
      <c r="BN130">
        <v>0.59722222222222221</v>
      </c>
      <c r="BO130">
        <v>0</v>
      </c>
      <c r="BP130">
        <v>0</v>
      </c>
      <c r="BQ130">
        <v>0</v>
      </c>
      <c r="BR130">
        <v>0</v>
      </c>
      <c r="BS130">
        <v>0</v>
      </c>
      <c r="BT130">
        <v>0</v>
      </c>
      <c r="BU130">
        <v>0</v>
      </c>
      <c r="BV130">
        <v>0</v>
      </c>
      <c r="BW130">
        <v>0</v>
      </c>
      <c r="BX130">
        <v>1</v>
      </c>
      <c r="BY130" t="s">
        <v>3397</v>
      </c>
      <c r="BZ130" t="s">
        <v>3543</v>
      </c>
      <c r="CA130">
        <v>4330</v>
      </c>
      <c r="CB130">
        <v>3.3256351039260973E-2</v>
      </c>
      <c r="CC130">
        <v>0</v>
      </c>
    </row>
    <row r="131" spans="1:81" x14ac:dyDescent="0.25">
      <c r="A131" t="s">
        <v>3549</v>
      </c>
      <c r="B131" t="s">
        <v>95</v>
      </c>
      <c r="C131" t="s">
        <v>426</v>
      </c>
      <c r="D131" t="s">
        <v>44</v>
      </c>
      <c r="E131">
        <v>2015</v>
      </c>
      <c r="F131">
        <v>291</v>
      </c>
      <c r="G131">
        <v>39</v>
      </c>
      <c r="H131">
        <v>0</v>
      </c>
      <c r="I131">
        <v>68</v>
      </c>
      <c r="J131">
        <v>57</v>
      </c>
      <c r="K131">
        <v>61</v>
      </c>
      <c r="L131">
        <v>47</v>
      </c>
      <c r="M131">
        <v>32</v>
      </c>
      <c r="N131">
        <v>22</v>
      </c>
      <c r="O131">
        <v>22</v>
      </c>
      <c r="P131">
        <v>11</v>
      </c>
      <c r="Q131">
        <v>3</v>
      </c>
      <c r="R131">
        <v>0</v>
      </c>
      <c r="S131">
        <v>7</v>
      </c>
      <c r="T131">
        <v>0</v>
      </c>
      <c r="U131">
        <v>310</v>
      </c>
      <c r="V131">
        <v>19</v>
      </c>
      <c r="W131">
        <v>1</v>
      </c>
      <c r="X131">
        <v>234</v>
      </c>
      <c r="Y131">
        <v>86</v>
      </c>
      <c r="Z131">
        <v>10</v>
      </c>
      <c r="AA131">
        <v>21</v>
      </c>
      <c r="AB131">
        <v>10</v>
      </c>
      <c r="AC131">
        <v>8</v>
      </c>
      <c r="AD131">
        <v>291</v>
      </c>
      <c r="AE131">
        <v>9</v>
      </c>
      <c r="AF131">
        <v>231</v>
      </c>
      <c r="AG131">
        <v>5</v>
      </c>
      <c r="AH131">
        <v>1</v>
      </c>
      <c r="AI131">
        <v>0</v>
      </c>
      <c r="AJ131">
        <v>73</v>
      </c>
      <c r="AK131">
        <v>11</v>
      </c>
      <c r="AL131">
        <v>33</v>
      </c>
      <c r="AM131">
        <v>297</v>
      </c>
      <c r="AN131">
        <v>0</v>
      </c>
      <c r="AO131">
        <v>330</v>
      </c>
      <c r="AP131">
        <v>0.88181818181818183</v>
      </c>
      <c r="AQ131">
        <v>0.11818181818181819</v>
      </c>
      <c r="AR131">
        <v>0</v>
      </c>
      <c r="AS131">
        <v>0.20606060606060611</v>
      </c>
      <c r="AT131">
        <v>0.1727272727272727</v>
      </c>
      <c r="AU131">
        <v>0.18484848484848479</v>
      </c>
      <c r="AV131">
        <v>0.1424242424242424</v>
      </c>
      <c r="AW131">
        <v>9.696969696969697E-2</v>
      </c>
      <c r="AX131">
        <v>6.6666666666666666E-2</v>
      </c>
      <c r="AY131">
        <v>6.6666666666666666E-2</v>
      </c>
      <c r="AZ131">
        <v>3.3333333333333333E-2</v>
      </c>
      <c r="BA131">
        <v>9.0909090909090905E-3</v>
      </c>
      <c r="BB131">
        <v>0</v>
      </c>
      <c r="BC131">
        <v>2.121212121212121E-2</v>
      </c>
      <c r="BD131">
        <v>0</v>
      </c>
      <c r="BE131">
        <v>0.93939393939393945</v>
      </c>
      <c r="BF131">
        <v>5.7575757575757579E-2</v>
      </c>
      <c r="BG131">
        <v>3.0303030303030299E-3</v>
      </c>
      <c r="BH131">
        <v>0.70909090909090911</v>
      </c>
      <c r="BI131">
        <v>0.26060606060606062</v>
      </c>
      <c r="BJ131">
        <v>3.03030303030303E-2</v>
      </c>
      <c r="BK131">
        <v>6.363636363636363E-2</v>
      </c>
      <c r="BL131">
        <v>3.03030303030303E-2</v>
      </c>
      <c r="BM131">
        <v>2.4242424242424239E-2</v>
      </c>
      <c r="BN131">
        <v>0.88181818181818183</v>
      </c>
      <c r="BO131">
        <v>2.7272727272727271E-2</v>
      </c>
      <c r="BP131">
        <v>0.7</v>
      </c>
      <c r="BQ131">
        <v>1.515151515151515E-2</v>
      </c>
      <c r="BR131">
        <v>3.0303030303030299E-3</v>
      </c>
      <c r="BS131">
        <v>0</v>
      </c>
      <c r="BT131">
        <v>0.22121212121212119</v>
      </c>
      <c r="BU131">
        <v>3.3333333333333333E-2</v>
      </c>
      <c r="BV131">
        <v>0.1</v>
      </c>
      <c r="BW131">
        <v>0.9</v>
      </c>
      <c r="BX131">
        <v>0</v>
      </c>
      <c r="BY131" t="s">
        <v>3397</v>
      </c>
      <c r="BZ131" t="s">
        <v>3550</v>
      </c>
      <c r="CA131">
        <v>330</v>
      </c>
      <c r="CB131">
        <v>1</v>
      </c>
      <c r="CC131">
        <v>0</v>
      </c>
    </row>
    <row r="132" spans="1:81" x14ac:dyDescent="0.25">
      <c r="A132" t="s">
        <v>3551</v>
      </c>
      <c r="B132" t="s">
        <v>95</v>
      </c>
      <c r="C132" t="s">
        <v>426</v>
      </c>
      <c r="D132" t="s">
        <v>947</v>
      </c>
      <c r="E132">
        <v>2015</v>
      </c>
      <c r="F132">
        <v>92</v>
      </c>
      <c r="G132">
        <v>15</v>
      </c>
      <c r="H132">
        <v>0</v>
      </c>
      <c r="I132">
        <v>23</v>
      </c>
      <c r="J132">
        <v>17</v>
      </c>
      <c r="K132">
        <v>22</v>
      </c>
      <c r="L132">
        <v>9</v>
      </c>
      <c r="M132">
        <v>15</v>
      </c>
      <c r="N132">
        <v>8</v>
      </c>
      <c r="O132">
        <v>5</v>
      </c>
      <c r="P132">
        <v>5</v>
      </c>
      <c r="Q132">
        <v>2</v>
      </c>
      <c r="R132">
        <v>0</v>
      </c>
      <c r="S132">
        <v>1</v>
      </c>
      <c r="T132">
        <v>0</v>
      </c>
      <c r="U132">
        <v>98</v>
      </c>
      <c r="V132">
        <v>9</v>
      </c>
      <c r="W132">
        <v>0</v>
      </c>
      <c r="X132">
        <v>68</v>
      </c>
      <c r="Y132">
        <v>35</v>
      </c>
      <c r="Z132">
        <v>4</v>
      </c>
      <c r="AA132">
        <v>4</v>
      </c>
      <c r="AB132">
        <v>4</v>
      </c>
      <c r="AC132">
        <v>2</v>
      </c>
      <c r="AD132">
        <v>97</v>
      </c>
      <c r="AE132">
        <v>2</v>
      </c>
      <c r="AF132">
        <v>64</v>
      </c>
      <c r="AG132">
        <v>2</v>
      </c>
      <c r="AH132">
        <v>0</v>
      </c>
      <c r="AI132">
        <v>0</v>
      </c>
      <c r="AJ132">
        <v>34</v>
      </c>
      <c r="AK132">
        <v>5</v>
      </c>
      <c r="AL132">
        <v>24</v>
      </c>
      <c r="AM132">
        <v>83</v>
      </c>
      <c r="AN132">
        <v>0</v>
      </c>
      <c r="AO132">
        <v>107</v>
      </c>
      <c r="AP132">
        <v>0.85981308411214952</v>
      </c>
      <c r="AQ132">
        <v>0.14018691588785051</v>
      </c>
      <c r="AR132">
        <v>0</v>
      </c>
      <c r="AS132">
        <v>0.21495327102803741</v>
      </c>
      <c r="AT132">
        <v>0.15887850467289719</v>
      </c>
      <c r="AU132">
        <v>0.20560747663551401</v>
      </c>
      <c r="AV132">
        <v>8.4112149532710276E-2</v>
      </c>
      <c r="AW132">
        <v>0.14018691588785051</v>
      </c>
      <c r="AX132">
        <v>7.476635514018691E-2</v>
      </c>
      <c r="AY132">
        <v>4.6728971962616821E-2</v>
      </c>
      <c r="AZ132">
        <v>4.6728971962616821E-2</v>
      </c>
      <c r="BA132">
        <v>1.8691588785046731E-2</v>
      </c>
      <c r="BB132">
        <v>0</v>
      </c>
      <c r="BC132">
        <v>9.3457943925233638E-3</v>
      </c>
      <c r="BD132">
        <v>0</v>
      </c>
      <c r="BE132">
        <v>0.91588785046728971</v>
      </c>
      <c r="BF132">
        <v>8.4112149532710276E-2</v>
      </c>
      <c r="BG132">
        <v>0</v>
      </c>
      <c r="BH132">
        <v>0.63551401869158874</v>
      </c>
      <c r="BI132">
        <v>0.32710280373831768</v>
      </c>
      <c r="BJ132">
        <v>3.7383177570093462E-2</v>
      </c>
      <c r="BK132">
        <v>3.7383177570093462E-2</v>
      </c>
      <c r="BL132">
        <v>3.7383177570093462E-2</v>
      </c>
      <c r="BM132">
        <v>1.8691588785046731E-2</v>
      </c>
      <c r="BN132">
        <v>0.90654205607476634</v>
      </c>
      <c r="BO132">
        <v>1.8691588785046731E-2</v>
      </c>
      <c r="BP132">
        <v>0.59813084112149528</v>
      </c>
      <c r="BQ132">
        <v>1.8691588785046731E-2</v>
      </c>
      <c r="BR132">
        <v>0</v>
      </c>
      <c r="BS132">
        <v>0</v>
      </c>
      <c r="BT132">
        <v>0.31775700934579437</v>
      </c>
      <c r="BU132">
        <v>4.6728971962616821E-2</v>
      </c>
      <c r="BV132">
        <v>0.22429906542056069</v>
      </c>
      <c r="BW132">
        <v>0.77570093457943923</v>
      </c>
      <c r="BX132">
        <v>0</v>
      </c>
      <c r="BY132" t="s">
        <v>3397</v>
      </c>
      <c r="BZ132" t="s">
        <v>3550</v>
      </c>
      <c r="CA132">
        <v>330</v>
      </c>
      <c r="CB132">
        <v>0.32424242424242422</v>
      </c>
      <c r="CC132">
        <v>0</v>
      </c>
    </row>
    <row r="133" spans="1:81" x14ac:dyDescent="0.25">
      <c r="A133" t="s">
        <v>3552</v>
      </c>
      <c r="B133" t="s">
        <v>95</v>
      </c>
      <c r="C133" t="s">
        <v>426</v>
      </c>
      <c r="D133" t="s">
        <v>949</v>
      </c>
      <c r="E133">
        <v>2015</v>
      </c>
      <c r="F133">
        <v>155</v>
      </c>
      <c r="G133">
        <v>19</v>
      </c>
      <c r="H133">
        <v>0</v>
      </c>
      <c r="I133">
        <v>40</v>
      </c>
      <c r="J133">
        <v>33</v>
      </c>
      <c r="K133">
        <v>34</v>
      </c>
      <c r="L133">
        <v>23</v>
      </c>
      <c r="M133">
        <v>14</v>
      </c>
      <c r="N133">
        <v>8</v>
      </c>
      <c r="O133">
        <v>16</v>
      </c>
      <c r="P133">
        <v>2</v>
      </c>
      <c r="Q133">
        <v>0</v>
      </c>
      <c r="R133">
        <v>0</v>
      </c>
      <c r="S133">
        <v>4</v>
      </c>
      <c r="T133">
        <v>0</v>
      </c>
      <c r="U133">
        <v>163</v>
      </c>
      <c r="V133">
        <v>10</v>
      </c>
      <c r="W133">
        <v>1</v>
      </c>
      <c r="X133">
        <v>129</v>
      </c>
      <c r="Y133">
        <v>40</v>
      </c>
      <c r="Z133">
        <v>5</v>
      </c>
      <c r="AA133">
        <v>10</v>
      </c>
      <c r="AB133">
        <v>5</v>
      </c>
      <c r="AC133">
        <v>2</v>
      </c>
      <c r="AD133">
        <v>157</v>
      </c>
      <c r="AE133">
        <v>5</v>
      </c>
      <c r="AF133">
        <v>134</v>
      </c>
      <c r="AG133">
        <v>1</v>
      </c>
      <c r="AH133">
        <v>0</v>
      </c>
      <c r="AI133">
        <v>0</v>
      </c>
      <c r="AJ133">
        <v>29</v>
      </c>
      <c r="AK133">
        <v>5</v>
      </c>
      <c r="AL133">
        <v>5</v>
      </c>
      <c r="AM133">
        <v>169</v>
      </c>
      <c r="AN133">
        <v>0</v>
      </c>
      <c r="AO133">
        <v>174</v>
      </c>
      <c r="AP133">
        <v>0.89080459770114939</v>
      </c>
      <c r="AQ133">
        <v>0.10919540229885059</v>
      </c>
      <c r="AR133">
        <v>0</v>
      </c>
      <c r="AS133">
        <v>0.22988505747126439</v>
      </c>
      <c r="AT133">
        <v>0.18965517241379309</v>
      </c>
      <c r="AU133">
        <v>0.1954022988505747</v>
      </c>
      <c r="AV133">
        <v>0.13218390804597699</v>
      </c>
      <c r="AW133">
        <v>8.0459770114942528E-2</v>
      </c>
      <c r="AX133">
        <v>4.5977011494252873E-2</v>
      </c>
      <c r="AY133">
        <v>9.1954022988505746E-2</v>
      </c>
      <c r="AZ133">
        <v>1.149425287356322E-2</v>
      </c>
      <c r="BA133">
        <v>0</v>
      </c>
      <c r="BB133">
        <v>0</v>
      </c>
      <c r="BC133">
        <v>2.298850574712644E-2</v>
      </c>
      <c r="BD133">
        <v>0</v>
      </c>
      <c r="BE133">
        <v>0.93678160919540232</v>
      </c>
      <c r="BF133">
        <v>5.7471264367816091E-2</v>
      </c>
      <c r="BG133">
        <v>5.7471264367816091E-3</v>
      </c>
      <c r="BH133">
        <v>0.74137931034482762</v>
      </c>
      <c r="BI133">
        <v>0.22988505747126439</v>
      </c>
      <c r="BJ133">
        <v>2.8735632183908049E-2</v>
      </c>
      <c r="BK133">
        <v>5.7471264367816091E-2</v>
      </c>
      <c r="BL133">
        <v>2.8735632183908049E-2</v>
      </c>
      <c r="BM133">
        <v>1.149425287356322E-2</v>
      </c>
      <c r="BN133">
        <v>0.9022988505747126</v>
      </c>
      <c r="BO133">
        <v>2.8735632183908049E-2</v>
      </c>
      <c r="BP133">
        <v>0.77011494252873558</v>
      </c>
      <c r="BQ133">
        <v>5.7471264367816091E-3</v>
      </c>
      <c r="BR133">
        <v>0</v>
      </c>
      <c r="BS133">
        <v>0</v>
      </c>
      <c r="BT133">
        <v>0.16666666666666671</v>
      </c>
      <c r="BU133">
        <v>2.8735632183908049E-2</v>
      </c>
      <c r="BV133">
        <v>2.8735632183908049E-2</v>
      </c>
      <c r="BW133">
        <v>0.97126436781609193</v>
      </c>
      <c r="BX133">
        <v>0</v>
      </c>
      <c r="BY133" t="s">
        <v>3397</v>
      </c>
      <c r="BZ133" t="s">
        <v>3550</v>
      </c>
      <c r="CA133">
        <v>330</v>
      </c>
      <c r="CB133">
        <v>0.52727272727272723</v>
      </c>
      <c r="CC133">
        <v>0</v>
      </c>
    </row>
    <row r="134" spans="1:81" x14ac:dyDescent="0.25">
      <c r="A134" t="s">
        <v>3553</v>
      </c>
      <c r="B134" t="s">
        <v>95</v>
      </c>
      <c r="C134" t="s">
        <v>426</v>
      </c>
      <c r="D134" t="s">
        <v>951</v>
      </c>
      <c r="E134">
        <v>2015</v>
      </c>
      <c r="F134">
        <v>26</v>
      </c>
      <c r="G134">
        <v>3</v>
      </c>
      <c r="H134">
        <v>0</v>
      </c>
      <c r="I134">
        <v>5</v>
      </c>
      <c r="J134">
        <v>2</v>
      </c>
      <c r="K134">
        <v>3</v>
      </c>
      <c r="L134">
        <v>9</v>
      </c>
      <c r="M134">
        <v>3</v>
      </c>
      <c r="N134">
        <v>3</v>
      </c>
      <c r="O134">
        <v>1</v>
      </c>
      <c r="P134">
        <v>2</v>
      </c>
      <c r="Q134">
        <v>0</v>
      </c>
      <c r="R134">
        <v>0</v>
      </c>
      <c r="S134">
        <v>1</v>
      </c>
      <c r="T134">
        <v>0</v>
      </c>
      <c r="U134">
        <v>29</v>
      </c>
      <c r="V134">
        <v>0</v>
      </c>
      <c r="W134">
        <v>0</v>
      </c>
      <c r="X134">
        <v>23</v>
      </c>
      <c r="Y134">
        <v>6</v>
      </c>
      <c r="Z134">
        <v>0</v>
      </c>
      <c r="AA134">
        <v>6</v>
      </c>
      <c r="AB134">
        <v>0</v>
      </c>
      <c r="AC134">
        <v>0</v>
      </c>
      <c r="AD134">
        <v>23</v>
      </c>
      <c r="AE134">
        <v>2</v>
      </c>
      <c r="AF134">
        <v>22</v>
      </c>
      <c r="AG134">
        <v>1</v>
      </c>
      <c r="AH134">
        <v>0</v>
      </c>
      <c r="AI134">
        <v>0</v>
      </c>
      <c r="AJ134">
        <v>4</v>
      </c>
      <c r="AK134">
        <v>0</v>
      </c>
      <c r="AL134">
        <v>0</v>
      </c>
      <c r="AM134">
        <v>29</v>
      </c>
      <c r="AN134">
        <v>0</v>
      </c>
      <c r="AO134">
        <v>29</v>
      </c>
      <c r="AP134">
        <v>0.89655172413793105</v>
      </c>
      <c r="AQ134">
        <v>0.10344827586206901</v>
      </c>
      <c r="AR134">
        <v>0</v>
      </c>
      <c r="AS134">
        <v>0.17241379310344829</v>
      </c>
      <c r="AT134">
        <v>6.8965517241379309E-2</v>
      </c>
      <c r="AU134">
        <v>0.10344827586206901</v>
      </c>
      <c r="AV134">
        <v>0.31034482758620691</v>
      </c>
      <c r="AW134">
        <v>0.10344827586206901</v>
      </c>
      <c r="AX134">
        <v>0.10344827586206901</v>
      </c>
      <c r="AY134">
        <v>3.4482758620689648E-2</v>
      </c>
      <c r="AZ134">
        <v>6.8965517241379309E-2</v>
      </c>
      <c r="BA134">
        <v>0</v>
      </c>
      <c r="BB134">
        <v>0</v>
      </c>
      <c r="BC134">
        <v>3.4482758620689648E-2</v>
      </c>
      <c r="BD134">
        <v>0</v>
      </c>
      <c r="BE134">
        <v>1</v>
      </c>
      <c r="BF134">
        <v>0</v>
      </c>
      <c r="BG134">
        <v>0</v>
      </c>
      <c r="BH134">
        <v>0.7931034482758621</v>
      </c>
      <c r="BI134">
        <v>0.2068965517241379</v>
      </c>
      <c r="BJ134">
        <v>0</v>
      </c>
      <c r="BK134">
        <v>0.2068965517241379</v>
      </c>
      <c r="BL134">
        <v>0</v>
      </c>
      <c r="BM134">
        <v>0</v>
      </c>
      <c r="BN134">
        <v>0.7931034482758621</v>
      </c>
      <c r="BO134">
        <v>6.8965517241379309E-2</v>
      </c>
      <c r="BP134">
        <v>0.75862068965517238</v>
      </c>
      <c r="BQ134">
        <v>3.4482758620689648E-2</v>
      </c>
      <c r="BR134">
        <v>0</v>
      </c>
      <c r="BS134">
        <v>0</v>
      </c>
      <c r="BT134">
        <v>0.13793103448275859</v>
      </c>
      <c r="BU134">
        <v>0</v>
      </c>
      <c r="BV134">
        <v>0</v>
      </c>
      <c r="BW134">
        <v>1</v>
      </c>
      <c r="BX134">
        <v>0</v>
      </c>
      <c r="BY134" t="s">
        <v>3397</v>
      </c>
      <c r="BZ134" t="s">
        <v>3550</v>
      </c>
      <c r="CA134">
        <v>330</v>
      </c>
      <c r="CB134">
        <v>8.7878787878787876E-2</v>
      </c>
      <c r="CC134">
        <v>0</v>
      </c>
    </row>
    <row r="135" spans="1:81" x14ac:dyDescent="0.25">
      <c r="A135" t="s">
        <v>3554</v>
      </c>
      <c r="B135" t="s">
        <v>95</v>
      </c>
      <c r="C135" t="s">
        <v>426</v>
      </c>
      <c r="D135" t="s">
        <v>953</v>
      </c>
      <c r="E135">
        <v>2015</v>
      </c>
      <c r="F135">
        <v>18</v>
      </c>
      <c r="G135">
        <v>2</v>
      </c>
      <c r="H135">
        <v>0</v>
      </c>
      <c r="I135">
        <v>0</v>
      </c>
      <c r="J135">
        <v>5</v>
      </c>
      <c r="K135">
        <v>2</v>
      </c>
      <c r="L135">
        <v>6</v>
      </c>
      <c r="M135">
        <v>0</v>
      </c>
      <c r="N135">
        <v>3</v>
      </c>
      <c r="O135">
        <v>0</v>
      </c>
      <c r="P135">
        <v>2</v>
      </c>
      <c r="Q135">
        <v>1</v>
      </c>
      <c r="R135">
        <v>0</v>
      </c>
      <c r="S135">
        <v>1</v>
      </c>
      <c r="T135">
        <v>0</v>
      </c>
      <c r="U135">
        <v>20</v>
      </c>
      <c r="V135">
        <v>0</v>
      </c>
      <c r="W135">
        <v>0</v>
      </c>
      <c r="X135">
        <v>14</v>
      </c>
      <c r="Y135">
        <v>5</v>
      </c>
      <c r="Z135">
        <v>1</v>
      </c>
      <c r="AA135">
        <v>1</v>
      </c>
      <c r="AB135">
        <v>1</v>
      </c>
      <c r="AC135">
        <v>4</v>
      </c>
      <c r="AD135">
        <v>14</v>
      </c>
      <c r="AE135">
        <v>0</v>
      </c>
      <c r="AF135">
        <v>11</v>
      </c>
      <c r="AG135">
        <v>1</v>
      </c>
      <c r="AH135">
        <v>1</v>
      </c>
      <c r="AI135">
        <v>0</v>
      </c>
      <c r="AJ135">
        <v>6</v>
      </c>
      <c r="AK135">
        <v>1</v>
      </c>
      <c r="AL135">
        <v>4</v>
      </c>
      <c r="AM135">
        <v>16</v>
      </c>
      <c r="AN135">
        <v>0</v>
      </c>
      <c r="AO135">
        <v>20</v>
      </c>
      <c r="AP135">
        <v>0.9</v>
      </c>
      <c r="AQ135">
        <v>0.1</v>
      </c>
      <c r="AR135">
        <v>0</v>
      </c>
      <c r="AS135">
        <v>0</v>
      </c>
      <c r="AT135">
        <v>0.25</v>
      </c>
      <c r="AU135">
        <v>0.1</v>
      </c>
      <c r="AV135">
        <v>0.3</v>
      </c>
      <c r="AW135">
        <v>0</v>
      </c>
      <c r="AX135">
        <v>0.15</v>
      </c>
      <c r="AY135">
        <v>0</v>
      </c>
      <c r="AZ135">
        <v>0.1</v>
      </c>
      <c r="BA135">
        <v>0.05</v>
      </c>
      <c r="BB135">
        <v>0</v>
      </c>
      <c r="BC135">
        <v>0.05</v>
      </c>
      <c r="BD135">
        <v>0</v>
      </c>
      <c r="BE135">
        <v>1</v>
      </c>
      <c r="BF135">
        <v>0</v>
      </c>
      <c r="BG135">
        <v>0</v>
      </c>
      <c r="BH135">
        <v>0.7</v>
      </c>
      <c r="BI135">
        <v>0.25</v>
      </c>
      <c r="BJ135">
        <v>0.05</v>
      </c>
      <c r="BK135">
        <v>0.05</v>
      </c>
      <c r="BL135">
        <v>0.05</v>
      </c>
      <c r="BM135">
        <v>0.2</v>
      </c>
      <c r="BN135">
        <v>0.7</v>
      </c>
      <c r="BO135">
        <v>0</v>
      </c>
      <c r="BP135">
        <v>0.55000000000000004</v>
      </c>
      <c r="BQ135">
        <v>0.05</v>
      </c>
      <c r="BR135">
        <v>0.05</v>
      </c>
      <c r="BS135">
        <v>0</v>
      </c>
      <c r="BT135">
        <v>0.3</v>
      </c>
      <c r="BU135">
        <v>0.05</v>
      </c>
      <c r="BV135">
        <v>0.2</v>
      </c>
      <c r="BW135">
        <v>0.8</v>
      </c>
      <c r="BX135">
        <v>0</v>
      </c>
      <c r="BY135" t="s">
        <v>3397</v>
      </c>
      <c r="BZ135" t="s">
        <v>3550</v>
      </c>
      <c r="CA135">
        <v>330</v>
      </c>
      <c r="CB135">
        <v>6.0606060606060608E-2</v>
      </c>
      <c r="CC135">
        <v>0</v>
      </c>
    </row>
    <row r="136" spans="1:81" x14ac:dyDescent="0.25">
      <c r="A136" t="s">
        <v>3555</v>
      </c>
      <c r="B136" t="s">
        <v>95</v>
      </c>
      <c r="C136" t="s">
        <v>433</v>
      </c>
      <c r="D136" t="s">
        <v>44</v>
      </c>
      <c r="E136">
        <v>2015</v>
      </c>
      <c r="F136">
        <v>14</v>
      </c>
      <c r="G136">
        <v>3</v>
      </c>
      <c r="H136">
        <v>0</v>
      </c>
      <c r="I136">
        <v>2</v>
      </c>
      <c r="J136">
        <v>4</v>
      </c>
      <c r="K136">
        <v>4</v>
      </c>
      <c r="L136">
        <v>2</v>
      </c>
      <c r="M136">
        <v>2</v>
      </c>
      <c r="N136">
        <v>1</v>
      </c>
      <c r="O136">
        <v>2</v>
      </c>
      <c r="P136">
        <v>0</v>
      </c>
      <c r="Q136">
        <v>0</v>
      </c>
      <c r="R136">
        <v>0</v>
      </c>
      <c r="S136">
        <v>0</v>
      </c>
      <c r="T136">
        <v>0</v>
      </c>
      <c r="U136">
        <v>17</v>
      </c>
      <c r="V136">
        <v>0</v>
      </c>
      <c r="W136">
        <v>0</v>
      </c>
      <c r="X136">
        <v>13</v>
      </c>
      <c r="Y136">
        <v>4</v>
      </c>
      <c r="Z136">
        <v>0</v>
      </c>
      <c r="AA136">
        <v>4</v>
      </c>
      <c r="AB136">
        <v>0</v>
      </c>
      <c r="AC136">
        <v>1</v>
      </c>
      <c r="AD136">
        <v>12</v>
      </c>
      <c r="AE136">
        <v>1</v>
      </c>
      <c r="AF136">
        <v>10</v>
      </c>
      <c r="AG136">
        <v>3</v>
      </c>
      <c r="AH136">
        <v>0</v>
      </c>
      <c r="AI136">
        <v>0</v>
      </c>
      <c r="AJ136">
        <v>2</v>
      </c>
      <c r="AK136">
        <v>1</v>
      </c>
      <c r="AL136">
        <v>1</v>
      </c>
      <c r="AM136">
        <v>15</v>
      </c>
      <c r="AN136">
        <v>1</v>
      </c>
      <c r="AO136">
        <v>17</v>
      </c>
      <c r="AP136">
        <v>0.82352941176470584</v>
      </c>
      <c r="AQ136">
        <v>0.1764705882352941</v>
      </c>
      <c r="AR136">
        <v>0</v>
      </c>
      <c r="AS136">
        <v>0.1176470588235294</v>
      </c>
      <c r="AT136">
        <v>0.23529411764705879</v>
      </c>
      <c r="AU136">
        <v>0.23529411764705879</v>
      </c>
      <c r="AV136">
        <v>0.1176470588235294</v>
      </c>
      <c r="AW136">
        <v>0.1176470588235294</v>
      </c>
      <c r="AX136">
        <v>5.8823529411764712E-2</v>
      </c>
      <c r="AY136">
        <v>0.1176470588235294</v>
      </c>
      <c r="AZ136">
        <v>0</v>
      </c>
      <c r="BA136">
        <v>0</v>
      </c>
      <c r="BB136">
        <v>0</v>
      </c>
      <c r="BC136">
        <v>0</v>
      </c>
      <c r="BD136">
        <v>0</v>
      </c>
      <c r="BE136">
        <v>1</v>
      </c>
      <c r="BF136">
        <v>0</v>
      </c>
      <c r="BG136">
        <v>0</v>
      </c>
      <c r="BH136">
        <v>0.76470588235294112</v>
      </c>
      <c r="BI136">
        <v>0.23529411764705879</v>
      </c>
      <c r="BJ136">
        <v>0</v>
      </c>
      <c r="BK136">
        <v>0.23529411764705879</v>
      </c>
      <c r="BL136">
        <v>0</v>
      </c>
      <c r="BM136">
        <v>5.8823529411764712E-2</v>
      </c>
      <c r="BN136">
        <v>0.70588235294117652</v>
      </c>
      <c r="BO136">
        <v>5.8823529411764712E-2</v>
      </c>
      <c r="BP136">
        <v>0.58823529411764708</v>
      </c>
      <c r="BQ136">
        <v>0.1764705882352941</v>
      </c>
      <c r="BR136">
        <v>0</v>
      </c>
      <c r="BS136">
        <v>0</v>
      </c>
      <c r="BT136">
        <v>0.1176470588235294</v>
      </c>
      <c r="BU136">
        <v>5.8823529411764712E-2</v>
      </c>
      <c r="BV136">
        <v>5.8823529411764712E-2</v>
      </c>
      <c r="BW136">
        <v>0.88235294117647056</v>
      </c>
      <c r="BX136">
        <v>5.8823529411764712E-2</v>
      </c>
      <c r="BY136" t="s">
        <v>3397</v>
      </c>
      <c r="BZ136" t="s">
        <v>3556</v>
      </c>
      <c r="CA136">
        <v>17</v>
      </c>
      <c r="CB136">
        <v>1</v>
      </c>
      <c r="CC136">
        <v>0</v>
      </c>
    </row>
    <row r="137" spans="1:81" x14ac:dyDescent="0.25">
      <c r="A137" t="s">
        <v>3557</v>
      </c>
      <c r="B137" t="s">
        <v>95</v>
      </c>
      <c r="C137" t="s">
        <v>433</v>
      </c>
      <c r="D137" t="s">
        <v>947</v>
      </c>
      <c r="E137">
        <v>2015</v>
      </c>
      <c r="F137" t="s">
        <v>74</v>
      </c>
      <c r="G137" t="s">
        <v>74</v>
      </c>
      <c r="H137" t="s">
        <v>74</v>
      </c>
      <c r="I137" t="s">
        <v>74</v>
      </c>
      <c r="J137" t="s">
        <v>74</v>
      </c>
      <c r="K137" t="s">
        <v>74</v>
      </c>
      <c r="L137" t="s">
        <v>74</v>
      </c>
      <c r="M137" t="s">
        <v>74</v>
      </c>
      <c r="N137" t="s">
        <v>74</v>
      </c>
      <c r="O137" t="s">
        <v>74</v>
      </c>
      <c r="P137" t="s">
        <v>74</v>
      </c>
      <c r="Q137" t="s">
        <v>74</v>
      </c>
      <c r="R137" t="s">
        <v>74</v>
      </c>
      <c r="S137" t="s">
        <v>74</v>
      </c>
      <c r="T137" t="s">
        <v>74</v>
      </c>
      <c r="U137" t="s">
        <v>74</v>
      </c>
      <c r="V137" t="s">
        <v>74</v>
      </c>
      <c r="W137" t="s">
        <v>74</v>
      </c>
      <c r="X137" t="s">
        <v>74</v>
      </c>
      <c r="Y137" t="s">
        <v>74</v>
      </c>
      <c r="Z137" t="s">
        <v>74</v>
      </c>
      <c r="AA137" t="s">
        <v>74</v>
      </c>
      <c r="AB137" t="s">
        <v>74</v>
      </c>
      <c r="AC137" t="s">
        <v>74</v>
      </c>
      <c r="AD137" t="s">
        <v>74</v>
      </c>
      <c r="AE137" t="s">
        <v>74</v>
      </c>
      <c r="AF137" t="s">
        <v>74</v>
      </c>
      <c r="AG137" t="s">
        <v>74</v>
      </c>
      <c r="AH137" t="s">
        <v>74</v>
      </c>
      <c r="AI137" t="s">
        <v>74</v>
      </c>
      <c r="AJ137" t="s">
        <v>74</v>
      </c>
      <c r="AK137" t="s">
        <v>74</v>
      </c>
      <c r="AL137" t="s">
        <v>74</v>
      </c>
      <c r="AM137" t="s">
        <v>74</v>
      </c>
      <c r="AN137" t="s">
        <v>74</v>
      </c>
      <c r="AO137" t="s">
        <v>74</v>
      </c>
      <c r="AP137" t="s">
        <v>74</v>
      </c>
      <c r="AQ137" t="s">
        <v>74</v>
      </c>
      <c r="AR137" t="s">
        <v>74</v>
      </c>
      <c r="AS137" t="s">
        <v>74</v>
      </c>
      <c r="AT137" t="s">
        <v>74</v>
      </c>
      <c r="AU137" t="s">
        <v>74</v>
      </c>
      <c r="AV137" t="s">
        <v>74</v>
      </c>
      <c r="AW137" t="s">
        <v>74</v>
      </c>
      <c r="AX137" t="s">
        <v>74</v>
      </c>
      <c r="AY137" t="s">
        <v>74</v>
      </c>
      <c r="AZ137" t="s">
        <v>74</v>
      </c>
      <c r="BA137" t="s">
        <v>74</v>
      </c>
      <c r="BB137" t="s">
        <v>74</v>
      </c>
      <c r="BC137" t="s">
        <v>74</v>
      </c>
      <c r="BD137" t="s">
        <v>74</v>
      </c>
      <c r="BE137" t="s">
        <v>74</v>
      </c>
      <c r="BF137" t="s">
        <v>74</v>
      </c>
      <c r="BG137" t="s">
        <v>74</v>
      </c>
      <c r="BH137" t="s">
        <v>74</v>
      </c>
      <c r="BI137" t="s">
        <v>74</v>
      </c>
      <c r="BJ137" t="s">
        <v>74</v>
      </c>
      <c r="BK137" t="s">
        <v>74</v>
      </c>
      <c r="BL137" t="s">
        <v>74</v>
      </c>
      <c r="BM137" t="s">
        <v>74</v>
      </c>
      <c r="BN137" t="s">
        <v>74</v>
      </c>
      <c r="BO137" t="s">
        <v>74</v>
      </c>
      <c r="BP137" t="s">
        <v>74</v>
      </c>
      <c r="BQ137" t="s">
        <v>74</v>
      </c>
      <c r="BR137" t="s">
        <v>74</v>
      </c>
      <c r="BS137" t="s">
        <v>74</v>
      </c>
      <c r="BT137" t="s">
        <v>74</v>
      </c>
      <c r="BU137" t="s">
        <v>74</v>
      </c>
      <c r="BV137" t="s">
        <v>74</v>
      </c>
      <c r="BW137" t="s">
        <v>74</v>
      </c>
      <c r="BX137" t="s">
        <v>74</v>
      </c>
      <c r="BY137" t="s">
        <v>74</v>
      </c>
      <c r="BZ137" t="s">
        <v>3556</v>
      </c>
      <c r="CA137" t="s">
        <v>74</v>
      </c>
      <c r="CB137" t="s">
        <v>74</v>
      </c>
      <c r="CC137">
        <v>1</v>
      </c>
    </row>
    <row r="138" spans="1:81" x14ac:dyDescent="0.25">
      <c r="A138" t="s">
        <v>3558</v>
      </c>
      <c r="B138" t="s">
        <v>95</v>
      </c>
      <c r="C138" t="s">
        <v>433</v>
      </c>
      <c r="D138" t="s">
        <v>949</v>
      </c>
      <c r="E138">
        <v>2015</v>
      </c>
      <c r="F138" t="s">
        <v>74</v>
      </c>
      <c r="G138" t="s">
        <v>74</v>
      </c>
      <c r="H138" t="s">
        <v>74</v>
      </c>
      <c r="I138" t="s">
        <v>74</v>
      </c>
      <c r="J138" t="s">
        <v>74</v>
      </c>
      <c r="K138" t="s">
        <v>74</v>
      </c>
      <c r="L138" t="s">
        <v>74</v>
      </c>
      <c r="M138" t="s">
        <v>74</v>
      </c>
      <c r="N138" t="s">
        <v>74</v>
      </c>
      <c r="O138" t="s">
        <v>74</v>
      </c>
      <c r="P138" t="s">
        <v>74</v>
      </c>
      <c r="Q138" t="s">
        <v>74</v>
      </c>
      <c r="R138" t="s">
        <v>74</v>
      </c>
      <c r="S138" t="s">
        <v>74</v>
      </c>
      <c r="T138" t="s">
        <v>74</v>
      </c>
      <c r="U138" t="s">
        <v>74</v>
      </c>
      <c r="V138" t="s">
        <v>74</v>
      </c>
      <c r="W138" t="s">
        <v>74</v>
      </c>
      <c r="X138" t="s">
        <v>74</v>
      </c>
      <c r="Y138" t="s">
        <v>74</v>
      </c>
      <c r="Z138" t="s">
        <v>74</v>
      </c>
      <c r="AA138" t="s">
        <v>74</v>
      </c>
      <c r="AB138" t="s">
        <v>74</v>
      </c>
      <c r="AC138" t="s">
        <v>74</v>
      </c>
      <c r="AD138" t="s">
        <v>74</v>
      </c>
      <c r="AE138" t="s">
        <v>74</v>
      </c>
      <c r="AF138" t="s">
        <v>74</v>
      </c>
      <c r="AG138" t="s">
        <v>74</v>
      </c>
      <c r="AH138" t="s">
        <v>74</v>
      </c>
      <c r="AI138" t="s">
        <v>74</v>
      </c>
      <c r="AJ138" t="s">
        <v>74</v>
      </c>
      <c r="AK138" t="s">
        <v>74</v>
      </c>
      <c r="AL138" t="s">
        <v>74</v>
      </c>
      <c r="AM138" t="s">
        <v>74</v>
      </c>
      <c r="AN138" t="s">
        <v>74</v>
      </c>
      <c r="AO138" t="s">
        <v>74</v>
      </c>
      <c r="AP138" t="s">
        <v>74</v>
      </c>
      <c r="AQ138" t="s">
        <v>74</v>
      </c>
      <c r="AR138" t="s">
        <v>74</v>
      </c>
      <c r="AS138" t="s">
        <v>74</v>
      </c>
      <c r="AT138" t="s">
        <v>74</v>
      </c>
      <c r="AU138" t="s">
        <v>74</v>
      </c>
      <c r="AV138" t="s">
        <v>74</v>
      </c>
      <c r="AW138" t="s">
        <v>74</v>
      </c>
      <c r="AX138" t="s">
        <v>74</v>
      </c>
      <c r="AY138" t="s">
        <v>74</v>
      </c>
      <c r="AZ138" t="s">
        <v>74</v>
      </c>
      <c r="BA138" t="s">
        <v>74</v>
      </c>
      <c r="BB138" t="s">
        <v>74</v>
      </c>
      <c r="BC138" t="s">
        <v>74</v>
      </c>
      <c r="BD138" t="s">
        <v>74</v>
      </c>
      <c r="BE138" t="s">
        <v>74</v>
      </c>
      <c r="BF138" t="s">
        <v>74</v>
      </c>
      <c r="BG138" t="s">
        <v>74</v>
      </c>
      <c r="BH138" t="s">
        <v>74</v>
      </c>
      <c r="BI138" t="s">
        <v>74</v>
      </c>
      <c r="BJ138" t="s">
        <v>74</v>
      </c>
      <c r="BK138" t="s">
        <v>74</v>
      </c>
      <c r="BL138" t="s">
        <v>74</v>
      </c>
      <c r="BM138" t="s">
        <v>74</v>
      </c>
      <c r="BN138" t="s">
        <v>74</v>
      </c>
      <c r="BO138" t="s">
        <v>74</v>
      </c>
      <c r="BP138" t="s">
        <v>74</v>
      </c>
      <c r="BQ138" t="s">
        <v>74</v>
      </c>
      <c r="BR138" t="s">
        <v>74</v>
      </c>
      <c r="BS138" t="s">
        <v>74</v>
      </c>
      <c r="BT138" t="s">
        <v>74</v>
      </c>
      <c r="BU138" t="s">
        <v>74</v>
      </c>
      <c r="BV138" t="s">
        <v>74</v>
      </c>
      <c r="BW138" t="s">
        <v>74</v>
      </c>
      <c r="BX138" t="s">
        <v>74</v>
      </c>
      <c r="BY138" t="s">
        <v>74</v>
      </c>
      <c r="BZ138" t="s">
        <v>3556</v>
      </c>
      <c r="CA138" t="s">
        <v>74</v>
      </c>
      <c r="CB138" t="s">
        <v>74</v>
      </c>
      <c r="CC138">
        <v>1</v>
      </c>
    </row>
    <row r="139" spans="1:81" x14ac:dyDescent="0.25">
      <c r="A139" t="s">
        <v>3559</v>
      </c>
      <c r="B139" t="s">
        <v>95</v>
      </c>
      <c r="C139" t="s">
        <v>433</v>
      </c>
      <c r="D139" t="s">
        <v>951</v>
      </c>
      <c r="E139">
        <v>2015</v>
      </c>
      <c r="F139" t="s">
        <v>74</v>
      </c>
      <c r="G139" t="s">
        <v>74</v>
      </c>
      <c r="H139" t="s">
        <v>74</v>
      </c>
      <c r="I139" t="s">
        <v>74</v>
      </c>
      <c r="J139" t="s">
        <v>74</v>
      </c>
      <c r="K139" t="s">
        <v>74</v>
      </c>
      <c r="L139" t="s">
        <v>74</v>
      </c>
      <c r="M139" t="s">
        <v>74</v>
      </c>
      <c r="N139" t="s">
        <v>74</v>
      </c>
      <c r="O139" t="s">
        <v>74</v>
      </c>
      <c r="P139" t="s">
        <v>74</v>
      </c>
      <c r="Q139" t="s">
        <v>74</v>
      </c>
      <c r="R139" t="s">
        <v>74</v>
      </c>
      <c r="S139" t="s">
        <v>74</v>
      </c>
      <c r="T139" t="s">
        <v>74</v>
      </c>
      <c r="U139" t="s">
        <v>74</v>
      </c>
      <c r="V139" t="s">
        <v>74</v>
      </c>
      <c r="W139" t="s">
        <v>74</v>
      </c>
      <c r="X139" t="s">
        <v>74</v>
      </c>
      <c r="Y139" t="s">
        <v>74</v>
      </c>
      <c r="Z139" t="s">
        <v>74</v>
      </c>
      <c r="AA139" t="s">
        <v>74</v>
      </c>
      <c r="AB139" t="s">
        <v>74</v>
      </c>
      <c r="AC139" t="s">
        <v>74</v>
      </c>
      <c r="AD139" t="s">
        <v>74</v>
      </c>
      <c r="AE139" t="s">
        <v>74</v>
      </c>
      <c r="AF139" t="s">
        <v>74</v>
      </c>
      <c r="AG139" t="s">
        <v>74</v>
      </c>
      <c r="AH139" t="s">
        <v>74</v>
      </c>
      <c r="AI139" t="s">
        <v>74</v>
      </c>
      <c r="AJ139" t="s">
        <v>74</v>
      </c>
      <c r="AK139" t="s">
        <v>74</v>
      </c>
      <c r="AL139" t="s">
        <v>74</v>
      </c>
      <c r="AM139" t="s">
        <v>74</v>
      </c>
      <c r="AN139" t="s">
        <v>74</v>
      </c>
      <c r="AO139" t="s">
        <v>74</v>
      </c>
      <c r="AP139" t="s">
        <v>74</v>
      </c>
      <c r="AQ139" t="s">
        <v>74</v>
      </c>
      <c r="AR139" t="s">
        <v>74</v>
      </c>
      <c r="AS139" t="s">
        <v>74</v>
      </c>
      <c r="AT139" t="s">
        <v>74</v>
      </c>
      <c r="AU139" t="s">
        <v>74</v>
      </c>
      <c r="AV139" t="s">
        <v>74</v>
      </c>
      <c r="AW139" t="s">
        <v>74</v>
      </c>
      <c r="AX139" t="s">
        <v>74</v>
      </c>
      <c r="AY139" t="s">
        <v>74</v>
      </c>
      <c r="AZ139" t="s">
        <v>74</v>
      </c>
      <c r="BA139" t="s">
        <v>74</v>
      </c>
      <c r="BB139" t="s">
        <v>74</v>
      </c>
      <c r="BC139" t="s">
        <v>74</v>
      </c>
      <c r="BD139" t="s">
        <v>74</v>
      </c>
      <c r="BE139" t="s">
        <v>74</v>
      </c>
      <c r="BF139" t="s">
        <v>74</v>
      </c>
      <c r="BG139" t="s">
        <v>74</v>
      </c>
      <c r="BH139" t="s">
        <v>74</v>
      </c>
      <c r="BI139" t="s">
        <v>74</v>
      </c>
      <c r="BJ139" t="s">
        <v>74</v>
      </c>
      <c r="BK139" t="s">
        <v>74</v>
      </c>
      <c r="BL139" t="s">
        <v>74</v>
      </c>
      <c r="BM139" t="s">
        <v>74</v>
      </c>
      <c r="BN139" t="s">
        <v>74</v>
      </c>
      <c r="BO139" t="s">
        <v>74</v>
      </c>
      <c r="BP139" t="s">
        <v>74</v>
      </c>
      <c r="BQ139" t="s">
        <v>74</v>
      </c>
      <c r="BR139" t="s">
        <v>74</v>
      </c>
      <c r="BS139" t="s">
        <v>74</v>
      </c>
      <c r="BT139" t="s">
        <v>74</v>
      </c>
      <c r="BU139" t="s">
        <v>74</v>
      </c>
      <c r="BV139" t="s">
        <v>74</v>
      </c>
      <c r="BW139" t="s">
        <v>74</v>
      </c>
      <c r="BX139" t="s">
        <v>74</v>
      </c>
      <c r="BY139" t="s">
        <v>74</v>
      </c>
      <c r="BZ139" t="s">
        <v>3556</v>
      </c>
      <c r="CA139" t="s">
        <v>74</v>
      </c>
      <c r="CB139" t="s">
        <v>74</v>
      </c>
      <c r="CC139">
        <v>1</v>
      </c>
    </row>
    <row r="140" spans="1:81" x14ac:dyDescent="0.25">
      <c r="A140" t="s">
        <v>3560</v>
      </c>
      <c r="B140" t="s">
        <v>95</v>
      </c>
      <c r="C140" t="s">
        <v>433</v>
      </c>
      <c r="D140" t="s">
        <v>953</v>
      </c>
      <c r="E140">
        <v>2015</v>
      </c>
      <c r="F140" t="s">
        <v>74</v>
      </c>
      <c r="G140" t="s">
        <v>74</v>
      </c>
      <c r="H140" t="s">
        <v>74</v>
      </c>
      <c r="I140" t="s">
        <v>74</v>
      </c>
      <c r="J140" t="s">
        <v>74</v>
      </c>
      <c r="K140" t="s">
        <v>74</v>
      </c>
      <c r="L140" t="s">
        <v>74</v>
      </c>
      <c r="M140" t="s">
        <v>74</v>
      </c>
      <c r="N140" t="s">
        <v>74</v>
      </c>
      <c r="O140" t="s">
        <v>74</v>
      </c>
      <c r="P140" t="s">
        <v>74</v>
      </c>
      <c r="Q140" t="s">
        <v>74</v>
      </c>
      <c r="R140" t="s">
        <v>74</v>
      </c>
      <c r="S140" t="s">
        <v>74</v>
      </c>
      <c r="T140" t="s">
        <v>74</v>
      </c>
      <c r="U140" t="s">
        <v>74</v>
      </c>
      <c r="V140" t="s">
        <v>74</v>
      </c>
      <c r="W140" t="s">
        <v>74</v>
      </c>
      <c r="X140" t="s">
        <v>74</v>
      </c>
      <c r="Y140" t="s">
        <v>74</v>
      </c>
      <c r="Z140" t="s">
        <v>74</v>
      </c>
      <c r="AA140" t="s">
        <v>74</v>
      </c>
      <c r="AB140" t="s">
        <v>74</v>
      </c>
      <c r="AC140" t="s">
        <v>74</v>
      </c>
      <c r="AD140" t="s">
        <v>74</v>
      </c>
      <c r="AE140" t="s">
        <v>74</v>
      </c>
      <c r="AF140" t="s">
        <v>74</v>
      </c>
      <c r="AG140" t="s">
        <v>74</v>
      </c>
      <c r="AH140" t="s">
        <v>74</v>
      </c>
      <c r="AI140" t="s">
        <v>74</v>
      </c>
      <c r="AJ140" t="s">
        <v>74</v>
      </c>
      <c r="AK140" t="s">
        <v>74</v>
      </c>
      <c r="AL140" t="s">
        <v>74</v>
      </c>
      <c r="AM140" t="s">
        <v>74</v>
      </c>
      <c r="AN140" t="s">
        <v>74</v>
      </c>
      <c r="AO140" t="s">
        <v>74</v>
      </c>
      <c r="AP140" t="s">
        <v>74</v>
      </c>
      <c r="AQ140" t="s">
        <v>74</v>
      </c>
      <c r="AR140" t="s">
        <v>74</v>
      </c>
      <c r="AS140" t="s">
        <v>74</v>
      </c>
      <c r="AT140" t="s">
        <v>74</v>
      </c>
      <c r="AU140" t="s">
        <v>74</v>
      </c>
      <c r="AV140" t="s">
        <v>74</v>
      </c>
      <c r="AW140" t="s">
        <v>74</v>
      </c>
      <c r="AX140" t="s">
        <v>74</v>
      </c>
      <c r="AY140" t="s">
        <v>74</v>
      </c>
      <c r="AZ140" t="s">
        <v>74</v>
      </c>
      <c r="BA140" t="s">
        <v>74</v>
      </c>
      <c r="BB140" t="s">
        <v>74</v>
      </c>
      <c r="BC140" t="s">
        <v>74</v>
      </c>
      <c r="BD140" t="s">
        <v>74</v>
      </c>
      <c r="BE140" t="s">
        <v>74</v>
      </c>
      <c r="BF140" t="s">
        <v>74</v>
      </c>
      <c r="BG140" t="s">
        <v>74</v>
      </c>
      <c r="BH140" t="s">
        <v>74</v>
      </c>
      <c r="BI140" t="s">
        <v>74</v>
      </c>
      <c r="BJ140" t="s">
        <v>74</v>
      </c>
      <c r="BK140" t="s">
        <v>74</v>
      </c>
      <c r="BL140" t="s">
        <v>74</v>
      </c>
      <c r="BM140" t="s">
        <v>74</v>
      </c>
      <c r="BN140" t="s">
        <v>74</v>
      </c>
      <c r="BO140" t="s">
        <v>74</v>
      </c>
      <c r="BP140" t="s">
        <v>74</v>
      </c>
      <c r="BQ140" t="s">
        <v>74</v>
      </c>
      <c r="BR140" t="s">
        <v>74</v>
      </c>
      <c r="BS140" t="s">
        <v>74</v>
      </c>
      <c r="BT140" t="s">
        <v>74</v>
      </c>
      <c r="BU140" t="s">
        <v>74</v>
      </c>
      <c r="BV140" t="s">
        <v>74</v>
      </c>
      <c r="BW140" t="s">
        <v>74</v>
      </c>
      <c r="BX140" t="s">
        <v>74</v>
      </c>
      <c r="BY140" t="s">
        <v>74</v>
      </c>
      <c r="BZ140" t="s">
        <v>3556</v>
      </c>
      <c r="CA140" t="s">
        <v>74</v>
      </c>
      <c r="CB140" t="s">
        <v>74</v>
      </c>
      <c r="CC140">
        <v>0</v>
      </c>
    </row>
    <row r="141" spans="1:81" x14ac:dyDescent="0.25">
      <c r="A141" t="s">
        <v>3561</v>
      </c>
      <c r="B141" t="s">
        <v>95</v>
      </c>
      <c r="C141" t="s">
        <v>124</v>
      </c>
      <c r="D141" t="s">
        <v>44</v>
      </c>
      <c r="E141">
        <v>2016</v>
      </c>
      <c r="F141">
        <v>1722</v>
      </c>
      <c r="G141">
        <v>185</v>
      </c>
      <c r="H141">
        <v>0</v>
      </c>
      <c r="I141">
        <v>329</v>
      </c>
      <c r="J141">
        <v>416</v>
      </c>
      <c r="K141">
        <v>289</v>
      </c>
      <c r="L141">
        <v>279</v>
      </c>
      <c r="M141">
        <v>227</v>
      </c>
      <c r="N141">
        <v>167</v>
      </c>
      <c r="O141">
        <v>114</v>
      </c>
      <c r="P141">
        <v>66</v>
      </c>
      <c r="Q141">
        <v>10</v>
      </c>
      <c r="R141">
        <v>4</v>
      </c>
      <c r="S141">
        <v>6</v>
      </c>
      <c r="T141">
        <v>0</v>
      </c>
      <c r="U141">
        <v>1769</v>
      </c>
      <c r="V141">
        <v>135</v>
      </c>
      <c r="W141">
        <v>3</v>
      </c>
      <c r="X141" t="s">
        <v>74</v>
      </c>
      <c r="Y141" t="s">
        <v>74</v>
      </c>
      <c r="Z141" t="s">
        <v>74</v>
      </c>
      <c r="AA141">
        <v>177</v>
      </c>
      <c r="AB141">
        <v>4</v>
      </c>
      <c r="AC141">
        <v>106</v>
      </c>
      <c r="AD141">
        <v>1620</v>
      </c>
      <c r="AE141">
        <v>46</v>
      </c>
      <c r="AF141">
        <v>1583</v>
      </c>
      <c r="AG141">
        <v>82</v>
      </c>
      <c r="AH141">
        <v>28</v>
      </c>
      <c r="AI141">
        <v>18</v>
      </c>
      <c r="AJ141">
        <v>146</v>
      </c>
      <c r="AK141">
        <v>4</v>
      </c>
      <c r="AL141">
        <v>147</v>
      </c>
      <c r="AM141">
        <v>1623</v>
      </c>
      <c r="AN141">
        <v>137</v>
      </c>
      <c r="AO141">
        <v>1907</v>
      </c>
      <c r="AP141">
        <v>0.90298898793917148</v>
      </c>
      <c r="AQ141">
        <v>9.701101206082853E-2</v>
      </c>
      <c r="AR141">
        <v>0</v>
      </c>
      <c r="AS141">
        <v>0.17252228631358149</v>
      </c>
      <c r="AT141">
        <v>0.2181436811746198</v>
      </c>
      <c r="AU141">
        <v>0.15154693235448349</v>
      </c>
      <c r="AV141">
        <v>0.14630309386470899</v>
      </c>
      <c r="AW141">
        <v>0.11903513371788151</v>
      </c>
      <c r="AX141">
        <v>8.7572102779234398E-2</v>
      </c>
      <c r="AY141">
        <v>5.9779758783429469E-2</v>
      </c>
      <c r="AZ141">
        <v>3.4609334032511797E-2</v>
      </c>
      <c r="BA141">
        <v>5.243838489774515E-3</v>
      </c>
      <c r="BB141">
        <v>2.097535395909806E-3</v>
      </c>
      <c r="BC141">
        <v>3.146303093864709E-3</v>
      </c>
      <c r="BD141">
        <v>0</v>
      </c>
      <c r="BE141">
        <v>0.92763502884111171</v>
      </c>
      <c r="BF141">
        <v>7.079181961195595E-2</v>
      </c>
      <c r="BG141">
        <v>1.5731515469323549E-3</v>
      </c>
      <c r="BH141">
        <v>0</v>
      </c>
      <c r="BI141">
        <v>0</v>
      </c>
      <c r="BJ141">
        <v>0</v>
      </c>
      <c r="BK141">
        <v>9.2815941269008911E-2</v>
      </c>
      <c r="BL141">
        <v>2.097535395909806E-3</v>
      </c>
      <c r="BM141">
        <v>5.5584687991609857E-2</v>
      </c>
      <c r="BN141">
        <v>0.84950183534347146</v>
      </c>
      <c r="BO141">
        <v>2.4121657052962771E-2</v>
      </c>
      <c r="BP141">
        <v>0.83009963293130573</v>
      </c>
      <c r="BQ141">
        <v>4.2999475616151021E-2</v>
      </c>
      <c r="BR141">
        <v>1.468274777136864E-2</v>
      </c>
      <c r="BS141">
        <v>9.438909281594127E-3</v>
      </c>
      <c r="BT141">
        <v>7.6560041950707924E-2</v>
      </c>
      <c r="BU141">
        <v>2.097535395909806E-3</v>
      </c>
      <c r="BV141">
        <v>7.7084425799685372E-2</v>
      </c>
      <c r="BW141">
        <v>0.85107498689040373</v>
      </c>
      <c r="BX141">
        <v>7.1840587309910858E-2</v>
      </c>
      <c r="BY141" t="s">
        <v>3397</v>
      </c>
      <c r="BZ141" t="s">
        <v>3562</v>
      </c>
      <c r="CA141">
        <v>1907</v>
      </c>
      <c r="CB141">
        <v>1</v>
      </c>
      <c r="CC141">
        <v>0</v>
      </c>
    </row>
    <row r="142" spans="1:81" x14ac:dyDescent="0.25">
      <c r="A142" t="s">
        <v>3563</v>
      </c>
      <c r="B142" t="s">
        <v>95</v>
      </c>
      <c r="C142" t="s">
        <v>124</v>
      </c>
      <c r="D142" t="s">
        <v>947</v>
      </c>
      <c r="E142">
        <v>2016</v>
      </c>
      <c r="F142">
        <v>741</v>
      </c>
      <c r="G142">
        <v>71</v>
      </c>
      <c r="H142">
        <v>0</v>
      </c>
      <c r="I142">
        <v>146</v>
      </c>
      <c r="J142">
        <v>146</v>
      </c>
      <c r="K142">
        <v>125</v>
      </c>
      <c r="L142">
        <v>148</v>
      </c>
      <c r="M142">
        <v>86</v>
      </c>
      <c r="N142">
        <v>78</v>
      </c>
      <c r="O142">
        <v>50</v>
      </c>
      <c r="P142">
        <v>27</v>
      </c>
      <c r="Q142">
        <v>4</v>
      </c>
      <c r="R142">
        <v>1</v>
      </c>
      <c r="S142">
        <v>1</v>
      </c>
      <c r="T142">
        <v>0</v>
      </c>
      <c r="U142">
        <v>757</v>
      </c>
      <c r="V142">
        <v>55</v>
      </c>
      <c r="W142">
        <v>0</v>
      </c>
      <c r="X142" t="s">
        <v>74</v>
      </c>
      <c r="Y142" t="s">
        <v>74</v>
      </c>
      <c r="Z142" t="s">
        <v>74</v>
      </c>
      <c r="AA142">
        <v>64</v>
      </c>
      <c r="AB142">
        <v>1</v>
      </c>
      <c r="AC142">
        <v>32</v>
      </c>
      <c r="AD142">
        <v>715</v>
      </c>
      <c r="AE142">
        <v>15</v>
      </c>
      <c r="AF142">
        <v>654</v>
      </c>
      <c r="AG142">
        <v>51</v>
      </c>
      <c r="AH142">
        <v>7</v>
      </c>
      <c r="AI142">
        <v>0</v>
      </c>
      <c r="AJ142">
        <v>85</v>
      </c>
      <c r="AK142">
        <v>0</v>
      </c>
      <c r="AL142">
        <v>70</v>
      </c>
      <c r="AM142">
        <v>700</v>
      </c>
      <c r="AN142">
        <v>42</v>
      </c>
      <c r="AO142">
        <v>812</v>
      </c>
      <c r="AP142">
        <v>0.91256157635467983</v>
      </c>
      <c r="AQ142">
        <v>8.7438423645320201E-2</v>
      </c>
      <c r="AR142">
        <v>0</v>
      </c>
      <c r="AS142">
        <v>0.17980295566502461</v>
      </c>
      <c r="AT142">
        <v>0.17980295566502461</v>
      </c>
      <c r="AU142">
        <v>0.1539408866995074</v>
      </c>
      <c r="AV142">
        <v>0.18226600985221669</v>
      </c>
      <c r="AW142">
        <v>0.10591133004926109</v>
      </c>
      <c r="AX142">
        <v>9.6059113300492605E-2</v>
      </c>
      <c r="AY142">
        <v>6.1576354679802957E-2</v>
      </c>
      <c r="AZ142">
        <v>3.3251231527093597E-2</v>
      </c>
      <c r="BA142">
        <v>4.9261083743842374E-3</v>
      </c>
      <c r="BB142">
        <v>1.2315270935960589E-3</v>
      </c>
      <c r="BC142">
        <v>1.2315270935960589E-3</v>
      </c>
      <c r="BD142">
        <v>0</v>
      </c>
      <c r="BE142">
        <v>0.93226600985221675</v>
      </c>
      <c r="BF142">
        <v>6.7733990147783252E-2</v>
      </c>
      <c r="BG142">
        <v>0</v>
      </c>
      <c r="BH142">
        <v>0</v>
      </c>
      <c r="BI142">
        <v>0</v>
      </c>
      <c r="BJ142">
        <v>0</v>
      </c>
      <c r="BK142">
        <v>7.8817733990147784E-2</v>
      </c>
      <c r="BL142">
        <v>1.2315270935960589E-3</v>
      </c>
      <c r="BM142">
        <v>3.9408866995073892E-2</v>
      </c>
      <c r="BN142">
        <v>0.88054187192118227</v>
      </c>
      <c r="BO142">
        <v>1.8472906403940888E-2</v>
      </c>
      <c r="BP142">
        <v>0.80541871921182262</v>
      </c>
      <c r="BQ142">
        <v>6.2807881773399021E-2</v>
      </c>
      <c r="BR142">
        <v>8.6206896551724137E-3</v>
      </c>
      <c r="BS142">
        <v>0</v>
      </c>
      <c r="BT142">
        <v>0.10467980295566499</v>
      </c>
      <c r="BU142">
        <v>0</v>
      </c>
      <c r="BV142">
        <v>8.6206896551724144E-2</v>
      </c>
      <c r="BW142">
        <v>0.86206896551724133</v>
      </c>
      <c r="BX142">
        <v>5.1724137931034482E-2</v>
      </c>
      <c r="BY142" t="s">
        <v>3397</v>
      </c>
      <c r="BZ142" t="s">
        <v>3562</v>
      </c>
      <c r="CA142">
        <v>1907</v>
      </c>
      <c r="CB142">
        <v>0.42579968536969059</v>
      </c>
      <c r="CC142">
        <v>0</v>
      </c>
    </row>
    <row r="143" spans="1:81" x14ac:dyDescent="0.25">
      <c r="A143" t="s">
        <v>3564</v>
      </c>
      <c r="B143" t="s">
        <v>95</v>
      </c>
      <c r="C143" t="s">
        <v>124</v>
      </c>
      <c r="D143" t="s">
        <v>949</v>
      </c>
      <c r="E143">
        <v>2016</v>
      </c>
      <c r="F143">
        <v>625</v>
      </c>
      <c r="G143">
        <v>82</v>
      </c>
      <c r="H143">
        <v>0</v>
      </c>
      <c r="I143">
        <v>114</v>
      </c>
      <c r="J143">
        <v>175</v>
      </c>
      <c r="K143">
        <v>107</v>
      </c>
      <c r="L143">
        <v>79</v>
      </c>
      <c r="M143">
        <v>100</v>
      </c>
      <c r="N143">
        <v>57</v>
      </c>
      <c r="O143">
        <v>44</v>
      </c>
      <c r="P143">
        <v>22</v>
      </c>
      <c r="Q143">
        <v>5</v>
      </c>
      <c r="R143">
        <v>1</v>
      </c>
      <c r="S143">
        <v>3</v>
      </c>
      <c r="T143">
        <v>0</v>
      </c>
      <c r="U143">
        <v>661</v>
      </c>
      <c r="V143">
        <v>45</v>
      </c>
      <c r="W143">
        <v>1</v>
      </c>
      <c r="X143" t="s">
        <v>74</v>
      </c>
      <c r="Y143" t="s">
        <v>74</v>
      </c>
      <c r="Z143" t="s">
        <v>74</v>
      </c>
      <c r="AA143">
        <v>63</v>
      </c>
      <c r="AB143">
        <v>1</v>
      </c>
      <c r="AC143">
        <v>16</v>
      </c>
      <c r="AD143">
        <v>627</v>
      </c>
      <c r="AE143">
        <v>14</v>
      </c>
      <c r="AF143">
        <v>642</v>
      </c>
      <c r="AG143">
        <v>18</v>
      </c>
      <c r="AH143">
        <v>5</v>
      </c>
      <c r="AI143">
        <v>4</v>
      </c>
      <c r="AJ143">
        <v>22</v>
      </c>
      <c r="AK143">
        <v>2</v>
      </c>
      <c r="AL143">
        <v>65</v>
      </c>
      <c r="AM143">
        <v>641</v>
      </c>
      <c r="AN143">
        <v>1</v>
      </c>
      <c r="AO143">
        <v>707</v>
      </c>
      <c r="AP143">
        <v>0.88401697312588401</v>
      </c>
      <c r="AQ143">
        <v>0.115983026874116</v>
      </c>
      <c r="AR143">
        <v>0</v>
      </c>
      <c r="AS143">
        <v>0.16124469589816121</v>
      </c>
      <c r="AT143">
        <v>0.24752475247524749</v>
      </c>
      <c r="AU143">
        <v>0.15134370579915141</v>
      </c>
      <c r="AV143">
        <v>0.1117397454031117</v>
      </c>
      <c r="AW143">
        <v>0.14144271570014141</v>
      </c>
      <c r="AX143">
        <v>8.0622347949080617E-2</v>
      </c>
      <c r="AY143">
        <v>6.2234794908062233E-2</v>
      </c>
      <c r="AZ143">
        <v>3.111739745403112E-2</v>
      </c>
      <c r="BA143">
        <v>7.0721357850070717E-3</v>
      </c>
      <c r="BB143">
        <v>1.414427157001414E-3</v>
      </c>
      <c r="BC143">
        <v>4.2432814710042432E-3</v>
      </c>
      <c r="BD143">
        <v>0</v>
      </c>
      <c r="BE143">
        <v>0.93493635077793491</v>
      </c>
      <c r="BF143">
        <v>6.3649222065063654E-2</v>
      </c>
      <c r="BG143">
        <v>1.414427157001414E-3</v>
      </c>
      <c r="BH143">
        <v>0</v>
      </c>
      <c r="BI143">
        <v>0</v>
      </c>
      <c r="BJ143">
        <v>0</v>
      </c>
      <c r="BK143">
        <v>8.9108910891089105E-2</v>
      </c>
      <c r="BL143">
        <v>1.414427157001414E-3</v>
      </c>
      <c r="BM143">
        <v>2.2630834512022632E-2</v>
      </c>
      <c r="BN143">
        <v>0.88684582743988682</v>
      </c>
      <c r="BO143">
        <v>1.9801980198019799E-2</v>
      </c>
      <c r="BP143">
        <v>0.90806223479490811</v>
      </c>
      <c r="BQ143">
        <v>2.5459688826025461E-2</v>
      </c>
      <c r="BR143">
        <v>7.0721357850070717E-3</v>
      </c>
      <c r="BS143">
        <v>5.6577086280056579E-3</v>
      </c>
      <c r="BT143">
        <v>3.111739745403112E-2</v>
      </c>
      <c r="BU143">
        <v>2.828854314002829E-3</v>
      </c>
      <c r="BV143">
        <v>9.1937765205091934E-2</v>
      </c>
      <c r="BW143">
        <v>0.90664780763790664</v>
      </c>
      <c r="BX143">
        <v>1.414427157001414E-3</v>
      </c>
      <c r="BY143" t="s">
        <v>3397</v>
      </c>
      <c r="BZ143" t="s">
        <v>3562</v>
      </c>
      <c r="CA143">
        <v>1907</v>
      </c>
      <c r="CB143">
        <v>0.37073938122705818</v>
      </c>
      <c r="CC143">
        <v>0</v>
      </c>
    </row>
    <row r="144" spans="1:81" x14ac:dyDescent="0.25">
      <c r="A144" t="s">
        <v>3565</v>
      </c>
      <c r="B144" t="s">
        <v>95</v>
      </c>
      <c r="C144" t="s">
        <v>124</v>
      </c>
      <c r="D144" t="s">
        <v>951</v>
      </c>
      <c r="E144">
        <v>2016</v>
      </c>
      <c r="F144">
        <v>92</v>
      </c>
      <c r="G144">
        <v>7</v>
      </c>
      <c r="H144">
        <v>0</v>
      </c>
      <c r="I144">
        <v>21</v>
      </c>
      <c r="J144">
        <v>24</v>
      </c>
      <c r="K144">
        <v>18</v>
      </c>
      <c r="L144">
        <v>13</v>
      </c>
      <c r="M144">
        <v>8</v>
      </c>
      <c r="N144">
        <v>7</v>
      </c>
      <c r="O144">
        <v>6</v>
      </c>
      <c r="P144">
        <v>1</v>
      </c>
      <c r="Q144">
        <v>0</v>
      </c>
      <c r="R144">
        <v>0</v>
      </c>
      <c r="S144">
        <v>1</v>
      </c>
      <c r="T144">
        <v>0</v>
      </c>
      <c r="U144">
        <v>89</v>
      </c>
      <c r="V144">
        <v>10</v>
      </c>
      <c r="W144">
        <v>0</v>
      </c>
      <c r="X144" t="s">
        <v>74</v>
      </c>
      <c r="Y144" t="s">
        <v>74</v>
      </c>
      <c r="Z144" t="s">
        <v>74</v>
      </c>
      <c r="AA144">
        <v>14</v>
      </c>
      <c r="AB144">
        <v>0</v>
      </c>
      <c r="AC144">
        <v>2</v>
      </c>
      <c r="AD144">
        <v>83</v>
      </c>
      <c r="AE144">
        <v>5</v>
      </c>
      <c r="AF144">
        <v>88</v>
      </c>
      <c r="AG144">
        <v>1</v>
      </c>
      <c r="AH144">
        <v>1</v>
      </c>
      <c r="AI144">
        <v>0</v>
      </c>
      <c r="AJ144">
        <v>4</v>
      </c>
      <c r="AK144">
        <v>0</v>
      </c>
      <c r="AL144">
        <v>4</v>
      </c>
      <c r="AM144">
        <v>95</v>
      </c>
      <c r="AN144">
        <v>0</v>
      </c>
      <c r="AO144">
        <v>99</v>
      </c>
      <c r="AP144">
        <v>0.92929292929292928</v>
      </c>
      <c r="AQ144">
        <v>7.0707070707070704E-2</v>
      </c>
      <c r="AR144">
        <v>0</v>
      </c>
      <c r="AS144">
        <v>0.2121212121212121</v>
      </c>
      <c r="AT144">
        <v>0.2424242424242424</v>
      </c>
      <c r="AU144">
        <v>0.1818181818181818</v>
      </c>
      <c r="AV144">
        <v>0.1313131313131313</v>
      </c>
      <c r="AW144">
        <v>8.0808080808080815E-2</v>
      </c>
      <c r="AX144">
        <v>7.0707070707070704E-2</v>
      </c>
      <c r="AY144">
        <v>6.0606060606060608E-2</v>
      </c>
      <c r="AZ144">
        <v>1.01010101010101E-2</v>
      </c>
      <c r="BA144">
        <v>0</v>
      </c>
      <c r="BB144">
        <v>0</v>
      </c>
      <c r="BC144">
        <v>1.01010101010101E-2</v>
      </c>
      <c r="BD144">
        <v>0</v>
      </c>
      <c r="BE144">
        <v>0.89898989898989901</v>
      </c>
      <c r="BF144">
        <v>0.10101010101010099</v>
      </c>
      <c r="BG144">
        <v>0</v>
      </c>
      <c r="BH144">
        <v>0</v>
      </c>
      <c r="BI144">
        <v>0</v>
      </c>
      <c r="BJ144">
        <v>0</v>
      </c>
      <c r="BK144">
        <v>0.14141414141414141</v>
      </c>
      <c r="BL144">
        <v>0</v>
      </c>
      <c r="BM144">
        <v>2.02020202020202E-2</v>
      </c>
      <c r="BN144">
        <v>0.83838383838383834</v>
      </c>
      <c r="BO144">
        <v>5.0505050505050497E-2</v>
      </c>
      <c r="BP144">
        <v>0.88888888888888884</v>
      </c>
      <c r="BQ144">
        <v>1.01010101010101E-2</v>
      </c>
      <c r="BR144">
        <v>1.01010101010101E-2</v>
      </c>
      <c r="BS144">
        <v>0</v>
      </c>
      <c r="BT144">
        <v>4.0404040404040407E-2</v>
      </c>
      <c r="BU144">
        <v>0</v>
      </c>
      <c r="BV144">
        <v>4.0404040404040407E-2</v>
      </c>
      <c r="BW144">
        <v>0.95959595959595956</v>
      </c>
      <c r="BX144">
        <v>0</v>
      </c>
      <c r="BY144" t="s">
        <v>3397</v>
      </c>
      <c r="BZ144" t="s">
        <v>3562</v>
      </c>
      <c r="CA144">
        <v>1907</v>
      </c>
      <c r="CB144">
        <v>5.1914001048767699E-2</v>
      </c>
      <c r="CC144">
        <v>0</v>
      </c>
    </row>
    <row r="145" spans="1:81" x14ac:dyDescent="0.25">
      <c r="A145" t="s">
        <v>3566</v>
      </c>
      <c r="B145" t="s">
        <v>95</v>
      </c>
      <c r="C145" t="s">
        <v>124</v>
      </c>
      <c r="D145" t="s">
        <v>953</v>
      </c>
      <c r="E145">
        <v>2016</v>
      </c>
      <c r="F145">
        <v>260</v>
      </c>
      <c r="G145">
        <v>25</v>
      </c>
      <c r="H145">
        <v>0</v>
      </c>
      <c r="I145">
        <v>48</v>
      </c>
      <c r="J145">
        <v>69</v>
      </c>
      <c r="K145">
        <v>39</v>
      </c>
      <c r="L145">
        <v>38</v>
      </c>
      <c r="M145">
        <v>33</v>
      </c>
      <c r="N145">
        <v>25</v>
      </c>
      <c r="O145">
        <v>14</v>
      </c>
      <c r="P145">
        <v>16</v>
      </c>
      <c r="Q145">
        <v>1</v>
      </c>
      <c r="R145">
        <v>1</v>
      </c>
      <c r="S145">
        <v>1</v>
      </c>
      <c r="T145">
        <v>0</v>
      </c>
      <c r="U145">
        <v>258</v>
      </c>
      <c r="V145">
        <v>25</v>
      </c>
      <c r="W145">
        <v>2</v>
      </c>
      <c r="X145" t="s">
        <v>74</v>
      </c>
      <c r="Y145" t="s">
        <v>74</v>
      </c>
      <c r="Z145" t="s">
        <v>74</v>
      </c>
      <c r="AA145">
        <v>36</v>
      </c>
      <c r="AB145">
        <v>0</v>
      </c>
      <c r="AC145">
        <v>56</v>
      </c>
      <c r="AD145">
        <v>193</v>
      </c>
      <c r="AE145">
        <v>12</v>
      </c>
      <c r="AF145">
        <v>197</v>
      </c>
      <c r="AG145">
        <v>12</v>
      </c>
      <c r="AH145">
        <v>15</v>
      </c>
      <c r="AI145">
        <v>14</v>
      </c>
      <c r="AJ145">
        <v>35</v>
      </c>
      <c r="AK145">
        <v>0</v>
      </c>
      <c r="AL145">
        <v>7</v>
      </c>
      <c r="AM145">
        <v>186</v>
      </c>
      <c r="AN145">
        <v>92</v>
      </c>
      <c r="AO145">
        <v>285</v>
      </c>
      <c r="AP145">
        <v>0.91228070175438591</v>
      </c>
      <c r="AQ145">
        <v>8.771929824561403E-2</v>
      </c>
      <c r="AR145">
        <v>0</v>
      </c>
      <c r="AS145">
        <v>0.16842105263157889</v>
      </c>
      <c r="AT145">
        <v>0.24210526315789471</v>
      </c>
      <c r="AU145">
        <v>0.1368421052631579</v>
      </c>
      <c r="AV145">
        <v>0.1333333333333333</v>
      </c>
      <c r="AW145">
        <v>0.1157894736842105</v>
      </c>
      <c r="AX145">
        <v>8.771929824561403E-2</v>
      </c>
      <c r="AY145">
        <v>4.912280701754386E-2</v>
      </c>
      <c r="AZ145">
        <v>5.6140350877192977E-2</v>
      </c>
      <c r="BA145">
        <v>3.508771929824561E-3</v>
      </c>
      <c r="BB145">
        <v>3.508771929824561E-3</v>
      </c>
      <c r="BC145">
        <v>3.508771929824561E-3</v>
      </c>
      <c r="BD145">
        <v>0</v>
      </c>
      <c r="BE145">
        <v>0.90526315789473688</v>
      </c>
      <c r="BF145">
        <v>8.771929824561403E-2</v>
      </c>
      <c r="BG145">
        <v>7.0175438596491229E-3</v>
      </c>
      <c r="BH145">
        <v>0</v>
      </c>
      <c r="BI145">
        <v>0</v>
      </c>
      <c r="BJ145">
        <v>0</v>
      </c>
      <c r="BK145">
        <v>0.12631578947368419</v>
      </c>
      <c r="BL145">
        <v>0</v>
      </c>
      <c r="BM145">
        <v>0.19649122807017541</v>
      </c>
      <c r="BN145">
        <v>0.67719298245614035</v>
      </c>
      <c r="BO145">
        <v>4.2105263157894743E-2</v>
      </c>
      <c r="BP145">
        <v>0.69122807017543864</v>
      </c>
      <c r="BQ145">
        <v>4.2105263157894743E-2</v>
      </c>
      <c r="BR145">
        <v>5.2631578947368418E-2</v>
      </c>
      <c r="BS145">
        <v>4.912280701754386E-2</v>
      </c>
      <c r="BT145">
        <v>0.1228070175438596</v>
      </c>
      <c r="BU145">
        <v>0</v>
      </c>
      <c r="BV145">
        <v>2.456140350877193E-2</v>
      </c>
      <c r="BW145">
        <v>0.65263157894736845</v>
      </c>
      <c r="BX145">
        <v>0.32280701754385971</v>
      </c>
      <c r="BY145" t="s">
        <v>3397</v>
      </c>
      <c r="BZ145" t="s">
        <v>3562</v>
      </c>
      <c r="CA145">
        <v>1907</v>
      </c>
      <c r="CB145">
        <v>0.1494493969585737</v>
      </c>
      <c r="CC145">
        <v>0</v>
      </c>
    </row>
    <row r="146" spans="1:81" x14ac:dyDescent="0.25">
      <c r="A146" t="s">
        <v>3567</v>
      </c>
      <c r="B146" t="s">
        <v>95</v>
      </c>
      <c r="C146" t="s">
        <v>124</v>
      </c>
      <c r="D146" t="s">
        <v>961</v>
      </c>
      <c r="E146">
        <v>2016</v>
      </c>
      <c r="F146">
        <v>4</v>
      </c>
      <c r="G146">
        <v>0</v>
      </c>
      <c r="H146">
        <v>0</v>
      </c>
      <c r="I146">
        <v>0</v>
      </c>
      <c r="J146">
        <v>2</v>
      </c>
      <c r="K146">
        <v>0</v>
      </c>
      <c r="L146">
        <v>1</v>
      </c>
      <c r="M146">
        <v>0</v>
      </c>
      <c r="N146">
        <v>0</v>
      </c>
      <c r="O146">
        <v>0</v>
      </c>
      <c r="P146">
        <v>0</v>
      </c>
      <c r="Q146">
        <v>0</v>
      </c>
      <c r="R146">
        <v>1</v>
      </c>
      <c r="S146">
        <v>0</v>
      </c>
      <c r="T146">
        <v>0</v>
      </c>
      <c r="U146">
        <v>4</v>
      </c>
      <c r="V146">
        <v>0</v>
      </c>
      <c r="W146">
        <v>0</v>
      </c>
      <c r="X146" t="s">
        <v>74</v>
      </c>
      <c r="Y146" t="s">
        <v>74</v>
      </c>
      <c r="Z146" t="s">
        <v>74</v>
      </c>
      <c r="AA146">
        <v>0</v>
      </c>
      <c r="AB146">
        <v>2</v>
      </c>
      <c r="AC146">
        <v>0</v>
      </c>
      <c r="AD146">
        <v>2</v>
      </c>
      <c r="AE146">
        <v>0</v>
      </c>
      <c r="AF146">
        <v>2</v>
      </c>
      <c r="AG146">
        <v>0</v>
      </c>
      <c r="AH146">
        <v>0</v>
      </c>
      <c r="AI146">
        <v>0</v>
      </c>
      <c r="AJ146">
        <v>0</v>
      </c>
      <c r="AK146">
        <v>2</v>
      </c>
      <c r="AL146">
        <v>0</v>
      </c>
      <c r="AM146">
        <v>2</v>
      </c>
      <c r="AN146">
        <v>2</v>
      </c>
      <c r="AO146">
        <v>4</v>
      </c>
      <c r="AP146">
        <v>1</v>
      </c>
      <c r="AQ146">
        <v>0</v>
      </c>
      <c r="AR146">
        <v>0</v>
      </c>
      <c r="AS146">
        <v>0</v>
      </c>
      <c r="AT146">
        <v>0.5</v>
      </c>
      <c r="AU146">
        <v>0</v>
      </c>
      <c r="AV146">
        <v>0.25</v>
      </c>
      <c r="AW146">
        <v>0</v>
      </c>
      <c r="AX146">
        <v>0</v>
      </c>
      <c r="AY146">
        <v>0</v>
      </c>
      <c r="AZ146">
        <v>0</v>
      </c>
      <c r="BA146">
        <v>0</v>
      </c>
      <c r="BB146">
        <v>0.25</v>
      </c>
      <c r="BC146">
        <v>0</v>
      </c>
      <c r="BD146">
        <v>0</v>
      </c>
      <c r="BE146">
        <v>1</v>
      </c>
      <c r="BF146">
        <v>0</v>
      </c>
      <c r="BG146">
        <v>0</v>
      </c>
      <c r="BH146">
        <v>0</v>
      </c>
      <c r="BI146">
        <v>0</v>
      </c>
      <c r="BJ146">
        <v>0</v>
      </c>
      <c r="BK146">
        <v>0</v>
      </c>
      <c r="BL146">
        <v>0.5</v>
      </c>
      <c r="BM146">
        <v>0</v>
      </c>
      <c r="BN146">
        <v>0.5</v>
      </c>
      <c r="BO146">
        <v>0</v>
      </c>
      <c r="BP146">
        <v>0.5</v>
      </c>
      <c r="BQ146">
        <v>0</v>
      </c>
      <c r="BR146">
        <v>0</v>
      </c>
      <c r="BS146">
        <v>0</v>
      </c>
      <c r="BT146">
        <v>0</v>
      </c>
      <c r="BU146">
        <v>0.5</v>
      </c>
      <c r="BV146">
        <v>0</v>
      </c>
      <c r="BW146">
        <v>0.5</v>
      </c>
      <c r="BX146">
        <v>0.5</v>
      </c>
      <c r="BY146" t="s">
        <v>3397</v>
      </c>
      <c r="BZ146" t="s">
        <v>3562</v>
      </c>
      <c r="CA146">
        <v>1907</v>
      </c>
      <c r="CB146">
        <v>2.097535395909806E-3</v>
      </c>
      <c r="CC146">
        <v>0</v>
      </c>
    </row>
    <row r="147" spans="1:81" x14ac:dyDescent="0.25">
      <c r="A147" t="s">
        <v>3568</v>
      </c>
      <c r="B147" t="s">
        <v>95</v>
      </c>
      <c r="C147" t="s">
        <v>123</v>
      </c>
      <c r="D147" t="s">
        <v>44</v>
      </c>
      <c r="E147">
        <v>2016</v>
      </c>
      <c r="F147">
        <v>1921</v>
      </c>
      <c r="G147">
        <v>257</v>
      </c>
      <c r="H147">
        <v>0</v>
      </c>
      <c r="I147">
        <v>264</v>
      </c>
      <c r="J147">
        <v>422</v>
      </c>
      <c r="K147">
        <v>337</v>
      </c>
      <c r="L147">
        <v>328</v>
      </c>
      <c r="M147">
        <v>277</v>
      </c>
      <c r="N147">
        <v>221</v>
      </c>
      <c r="O147">
        <v>201</v>
      </c>
      <c r="P147">
        <v>88</v>
      </c>
      <c r="Q147">
        <v>30</v>
      </c>
      <c r="R147">
        <v>3</v>
      </c>
      <c r="S147">
        <v>7</v>
      </c>
      <c r="T147">
        <v>0</v>
      </c>
      <c r="U147">
        <v>1850</v>
      </c>
      <c r="V147">
        <v>328</v>
      </c>
      <c r="W147">
        <v>0</v>
      </c>
      <c r="X147">
        <v>1274</v>
      </c>
      <c r="Y147">
        <v>896</v>
      </c>
      <c r="Z147">
        <v>8</v>
      </c>
      <c r="AA147">
        <v>179</v>
      </c>
      <c r="AB147">
        <v>9</v>
      </c>
      <c r="AC147">
        <v>124</v>
      </c>
      <c r="AD147">
        <v>1866</v>
      </c>
      <c r="AE147">
        <v>47</v>
      </c>
      <c r="AF147">
        <v>1881</v>
      </c>
      <c r="AG147">
        <v>132</v>
      </c>
      <c r="AH147">
        <v>16</v>
      </c>
      <c r="AI147">
        <v>9</v>
      </c>
      <c r="AJ147">
        <v>85</v>
      </c>
      <c r="AK147">
        <v>8</v>
      </c>
      <c r="AL147">
        <v>68</v>
      </c>
      <c r="AM147">
        <v>2093</v>
      </c>
      <c r="AN147">
        <v>17</v>
      </c>
      <c r="AO147">
        <v>2178</v>
      </c>
      <c r="AP147">
        <v>0.88200183654729114</v>
      </c>
      <c r="AQ147">
        <v>0.1179981634527089</v>
      </c>
      <c r="AR147">
        <v>0</v>
      </c>
      <c r="AS147">
        <v>0.1212121212121212</v>
      </c>
      <c r="AT147">
        <v>0.19375573921028469</v>
      </c>
      <c r="AU147">
        <v>0.15472910927456379</v>
      </c>
      <c r="AV147">
        <v>0.15059687786960521</v>
      </c>
      <c r="AW147">
        <v>0.12718089990817261</v>
      </c>
      <c r="AX147">
        <v>0.1014692378328742</v>
      </c>
      <c r="AY147">
        <v>9.2286501377410471E-2</v>
      </c>
      <c r="AZ147">
        <v>4.0404040404040407E-2</v>
      </c>
      <c r="BA147">
        <v>1.3774104683195589E-2</v>
      </c>
      <c r="BB147">
        <v>1.3774104683195591E-3</v>
      </c>
      <c r="BC147">
        <v>3.2139577594123051E-3</v>
      </c>
      <c r="BD147">
        <v>0</v>
      </c>
      <c r="BE147">
        <v>0.84940312213039482</v>
      </c>
      <c r="BF147">
        <v>0.15059687786960521</v>
      </c>
      <c r="BG147">
        <v>0</v>
      </c>
      <c r="BH147">
        <v>0.58494031221303944</v>
      </c>
      <c r="BI147">
        <v>0.411386593204775</v>
      </c>
      <c r="BJ147">
        <v>3.6730945821854908E-3</v>
      </c>
      <c r="BK147">
        <v>8.2185491276400374E-2</v>
      </c>
      <c r="BL147">
        <v>4.1322314049586778E-3</v>
      </c>
      <c r="BM147">
        <v>5.6932966023875112E-2</v>
      </c>
      <c r="BN147">
        <v>0.85674931129476584</v>
      </c>
      <c r="BO147">
        <v>2.157943067033976E-2</v>
      </c>
      <c r="BP147">
        <v>0.86363636363636365</v>
      </c>
      <c r="BQ147">
        <v>6.0606060606060608E-2</v>
      </c>
      <c r="BR147">
        <v>7.3461891643709816E-3</v>
      </c>
      <c r="BS147">
        <v>4.1322314049586778E-3</v>
      </c>
      <c r="BT147">
        <v>3.9026629935720848E-2</v>
      </c>
      <c r="BU147">
        <v>3.6730945821854908E-3</v>
      </c>
      <c r="BV147">
        <v>3.1221303948576671E-2</v>
      </c>
      <c r="BW147">
        <v>0.96097337006427919</v>
      </c>
      <c r="BX147">
        <v>7.8053259871441686E-3</v>
      </c>
      <c r="BY147" t="s">
        <v>3397</v>
      </c>
      <c r="BZ147" t="s">
        <v>3569</v>
      </c>
      <c r="CA147">
        <v>2178</v>
      </c>
      <c r="CB147">
        <v>1</v>
      </c>
      <c r="CC147">
        <v>0</v>
      </c>
    </row>
    <row r="148" spans="1:81" x14ac:dyDescent="0.25">
      <c r="A148" t="s">
        <v>3570</v>
      </c>
      <c r="B148" t="s">
        <v>95</v>
      </c>
      <c r="C148" t="s">
        <v>123</v>
      </c>
      <c r="D148" t="s">
        <v>947</v>
      </c>
      <c r="E148">
        <v>2016</v>
      </c>
      <c r="F148">
        <v>871</v>
      </c>
      <c r="G148">
        <v>121</v>
      </c>
      <c r="H148">
        <v>0</v>
      </c>
      <c r="I148">
        <v>111</v>
      </c>
      <c r="J148">
        <v>177</v>
      </c>
      <c r="K148">
        <v>151</v>
      </c>
      <c r="L148">
        <v>161</v>
      </c>
      <c r="M148">
        <v>144</v>
      </c>
      <c r="N148">
        <v>105</v>
      </c>
      <c r="O148">
        <v>78</v>
      </c>
      <c r="P148">
        <v>46</v>
      </c>
      <c r="Q148">
        <v>14</v>
      </c>
      <c r="R148">
        <v>1</v>
      </c>
      <c r="S148">
        <v>4</v>
      </c>
      <c r="T148">
        <v>0</v>
      </c>
      <c r="U148">
        <v>836</v>
      </c>
      <c r="V148">
        <v>156</v>
      </c>
      <c r="W148">
        <v>0</v>
      </c>
      <c r="X148">
        <v>563</v>
      </c>
      <c r="Y148">
        <v>429</v>
      </c>
      <c r="Z148">
        <v>0</v>
      </c>
      <c r="AA148">
        <v>61</v>
      </c>
      <c r="AB148">
        <v>1</v>
      </c>
      <c r="AC148">
        <v>24</v>
      </c>
      <c r="AD148">
        <v>906</v>
      </c>
      <c r="AE148">
        <v>12</v>
      </c>
      <c r="AF148">
        <v>848</v>
      </c>
      <c r="AG148">
        <v>104</v>
      </c>
      <c r="AH148">
        <v>5</v>
      </c>
      <c r="AI148">
        <v>0</v>
      </c>
      <c r="AJ148">
        <v>23</v>
      </c>
      <c r="AK148">
        <v>0</v>
      </c>
      <c r="AL148">
        <v>40</v>
      </c>
      <c r="AM148">
        <v>942</v>
      </c>
      <c r="AN148">
        <v>10</v>
      </c>
      <c r="AO148">
        <v>992</v>
      </c>
      <c r="AP148">
        <v>0.87802419354838712</v>
      </c>
      <c r="AQ148">
        <v>0.12197580645161291</v>
      </c>
      <c r="AR148">
        <v>0</v>
      </c>
      <c r="AS148">
        <v>0.11189516129032261</v>
      </c>
      <c r="AT148">
        <v>0.17842741935483869</v>
      </c>
      <c r="AU148">
        <v>0.1522177419354839</v>
      </c>
      <c r="AV148">
        <v>0.16229838709677419</v>
      </c>
      <c r="AW148">
        <v>0.14516129032258071</v>
      </c>
      <c r="AX148">
        <v>0.1058467741935484</v>
      </c>
      <c r="AY148">
        <v>7.8629032258064516E-2</v>
      </c>
      <c r="AZ148">
        <v>4.6370967741935477E-2</v>
      </c>
      <c r="BA148">
        <v>1.4112903225806449E-2</v>
      </c>
      <c r="BB148">
        <v>1.008064516129032E-3</v>
      </c>
      <c r="BC148">
        <v>4.0322580645161289E-3</v>
      </c>
      <c r="BD148">
        <v>0</v>
      </c>
      <c r="BE148">
        <v>0.842741935483871</v>
      </c>
      <c r="BF148">
        <v>0.157258064516129</v>
      </c>
      <c r="BG148">
        <v>0</v>
      </c>
      <c r="BH148">
        <v>0.56754032258064513</v>
      </c>
      <c r="BI148">
        <v>0.43245967741935482</v>
      </c>
      <c r="BJ148">
        <v>0</v>
      </c>
      <c r="BK148">
        <v>6.1491935483870969E-2</v>
      </c>
      <c r="BL148">
        <v>1.008064516129032E-3</v>
      </c>
      <c r="BM148">
        <v>2.419354838709677E-2</v>
      </c>
      <c r="BN148">
        <v>0.91330645161290325</v>
      </c>
      <c r="BO148">
        <v>1.209677419354839E-2</v>
      </c>
      <c r="BP148">
        <v>0.85483870967741937</v>
      </c>
      <c r="BQ148">
        <v>0.1048387096774194</v>
      </c>
      <c r="BR148">
        <v>5.0403225806451612E-3</v>
      </c>
      <c r="BS148">
        <v>0</v>
      </c>
      <c r="BT148">
        <v>2.3185483870967739E-2</v>
      </c>
      <c r="BU148">
        <v>0</v>
      </c>
      <c r="BV148">
        <v>4.0322580645161289E-2</v>
      </c>
      <c r="BW148">
        <v>0.94959677419354838</v>
      </c>
      <c r="BX148">
        <v>1.0080645161290321E-2</v>
      </c>
      <c r="BY148" t="s">
        <v>3397</v>
      </c>
      <c r="BZ148" t="s">
        <v>3569</v>
      </c>
      <c r="CA148">
        <v>2178</v>
      </c>
      <c r="CB148">
        <v>0.45546372819100089</v>
      </c>
      <c r="CC148">
        <v>0</v>
      </c>
    </row>
    <row r="149" spans="1:81" x14ac:dyDescent="0.25">
      <c r="A149" t="s">
        <v>3571</v>
      </c>
      <c r="B149" t="s">
        <v>95</v>
      </c>
      <c r="C149" t="s">
        <v>123</v>
      </c>
      <c r="D149" t="s">
        <v>949</v>
      </c>
      <c r="E149">
        <v>2016</v>
      </c>
      <c r="F149">
        <v>717</v>
      </c>
      <c r="G149">
        <v>96</v>
      </c>
      <c r="H149">
        <v>0</v>
      </c>
      <c r="I149">
        <v>123</v>
      </c>
      <c r="J149">
        <v>187</v>
      </c>
      <c r="K149">
        <v>134</v>
      </c>
      <c r="L149">
        <v>122</v>
      </c>
      <c r="M149">
        <v>79</v>
      </c>
      <c r="N149">
        <v>69</v>
      </c>
      <c r="O149">
        <v>63</v>
      </c>
      <c r="P149">
        <v>25</v>
      </c>
      <c r="Q149">
        <v>7</v>
      </c>
      <c r="R149">
        <v>1</v>
      </c>
      <c r="S149">
        <v>3</v>
      </c>
      <c r="T149">
        <v>0</v>
      </c>
      <c r="U149">
        <v>714</v>
      </c>
      <c r="V149">
        <v>99</v>
      </c>
      <c r="W149">
        <v>0</v>
      </c>
      <c r="X149">
        <v>516</v>
      </c>
      <c r="Y149">
        <v>297</v>
      </c>
      <c r="Z149">
        <v>0</v>
      </c>
      <c r="AA149">
        <v>74</v>
      </c>
      <c r="AB149">
        <v>0</v>
      </c>
      <c r="AC149">
        <v>28</v>
      </c>
      <c r="AD149">
        <v>711</v>
      </c>
      <c r="AE149">
        <v>17</v>
      </c>
      <c r="AF149">
        <v>765</v>
      </c>
      <c r="AG149">
        <v>8</v>
      </c>
      <c r="AH149">
        <v>3</v>
      </c>
      <c r="AI149">
        <v>0</v>
      </c>
      <c r="AJ149">
        <v>20</v>
      </c>
      <c r="AK149">
        <v>0</v>
      </c>
      <c r="AL149">
        <v>12</v>
      </c>
      <c r="AM149">
        <v>799</v>
      </c>
      <c r="AN149">
        <v>2</v>
      </c>
      <c r="AO149">
        <v>813</v>
      </c>
      <c r="AP149">
        <v>0.88191881918819193</v>
      </c>
      <c r="AQ149">
        <v>0.1180811808118081</v>
      </c>
      <c r="AR149">
        <v>0</v>
      </c>
      <c r="AS149">
        <v>0.15129151291512921</v>
      </c>
      <c r="AT149">
        <v>0.2300123001230012</v>
      </c>
      <c r="AU149">
        <v>0.16482164821648221</v>
      </c>
      <c r="AV149">
        <v>0.15006150061500609</v>
      </c>
      <c r="AW149">
        <v>9.7170971709717099E-2</v>
      </c>
      <c r="AX149">
        <v>8.4870848708487087E-2</v>
      </c>
      <c r="AY149">
        <v>7.7490774907749083E-2</v>
      </c>
      <c r="AZ149">
        <v>3.0750307503075031E-2</v>
      </c>
      <c r="BA149">
        <v>8.6100861008610082E-3</v>
      </c>
      <c r="BB149">
        <v>1.230012300123001E-3</v>
      </c>
      <c r="BC149">
        <v>3.690036900369004E-3</v>
      </c>
      <c r="BD149">
        <v>0</v>
      </c>
      <c r="BE149">
        <v>0.87822878228782286</v>
      </c>
      <c r="BF149">
        <v>0.1217712177121771</v>
      </c>
      <c r="BG149">
        <v>0</v>
      </c>
      <c r="BH149">
        <v>0.63468634686346859</v>
      </c>
      <c r="BI149">
        <v>0.36531365313653141</v>
      </c>
      <c r="BJ149">
        <v>0</v>
      </c>
      <c r="BK149">
        <v>9.1020910209102093E-2</v>
      </c>
      <c r="BL149">
        <v>0</v>
      </c>
      <c r="BM149">
        <v>3.4440344403444033E-2</v>
      </c>
      <c r="BN149">
        <v>0.87453874538745391</v>
      </c>
      <c r="BO149">
        <v>2.0910209102091019E-2</v>
      </c>
      <c r="BP149">
        <v>0.94095940959409596</v>
      </c>
      <c r="BQ149">
        <v>9.8400984009840101E-3</v>
      </c>
      <c r="BR149">
        <v>3.690036900369004E-3</v>
      </c>
      <c r="BS149">
        <v>0</v>
      </c>
      <c r="BT149">
        <v>2.4600246002460021E-2</v>
      </c>
      <c r="BU149">
        <v>0</v>
      </c>
      <c r="BV149">
        <v>1.4760147601476011E-2</v>
      </c>
      <c r="BW149">
        <v>0.98277982779827799</v>
      </c>
      <c r="BX149">
        <v>2.460024600246003E-3</v>
      </c>
      <c r="BY149" t="s">
        <v>3397</v>
      </c>
      <c r="BZ149" t="s">
        <v>3569</v>
      </c>
      <c r="CA149">
        <v>2178</v>
      </c>
      <c r="CB149">
        <v>0.37327823691460049</v>
      </c>
      <c r="CC149">
        <v>0</v>
      </c>
    </row>
    <row r="150" spans="1:81" x14ac:dyDescent="0.25">
      <c r="A150" t="s">
        <v>3572</v>
      </c>
      <c r="B150" t="s">
        <v>95</v>
      </c>
      <c r="C150" t="s">
        <v>123</v>
      </c>
      <c r="D150" t="s">
        <v>951</v>
      </c>
      <c r="E150">
        <v>2016</v>
      </c>
      <c r="F150">
        <v>124</v>
      </c>
      <c r="G150">
        <v>14</v>
      </c>
      <c r="H150">
        <v>0</v>
      </c>
      <c r="I150">
        <v>15</v>
      </c>
      <c r="J150">
        <v>22</v>
      </c>
      <c r="K150">
        <v>15</v>
      </c>
      <c r="L150">
        <v>23</v>
      </c>
      <c r="M150">
        <v>12</v>
      </c>
      <c r="N150">
        <v>17</v>
      </c>
      <c r="O150">
        <v>22</v>
      </c>
      <c r="P150">
        <v>5</v>
      </c>
      <c r="Q150">
        <v>6</v>
      </c>
      <c r="R150">
        <v>1</v>
      </c>
      <c r="S150">
        <v>0</v>
      </c>
      <c r="T150">
        <v>0</v>
      </c>
      <c r="U150">
        <v>106</v>
      </c>
      <c r="V150">
        <v>32</v>
      </c>
      <c r="W150">
        <v>0</v>
      </c>
      <c r="X150">
        <v>52</v>
      </c>
      <c r="Y150">
        <v>86</v>
      </c>
      <c r="Z150">
        <v>0</v>
      </c>
      <c r="AA150">
        <v>5</v>
      </c>
      <c r="AB150">
        <v>0</v>
      </c>
      <c r="AC150">
        <v>3</v>
      </c>
      <c r="AD150">
        <v>130</v>
      </c>
      <c r="AE150">
        <v>2</v>
      </c>
      <c r="AF150">
        <v>133</v>
      </c>
      <c r="AG150">
        <v>2</v>
      </c>
      <c r="AH150">
        <v>0</v>
      </c>
      <c r="AI150">
        <v>0</v>
      </c>
      <c r="AJ150">
        <v>1</v>
      </c>
      <c r="AK150">
        <v>0</v>
      </c>
      <c r="AL150">
        <v>8</v>
      </c>
      <c r="AM150">
        <v>130</v>
      </c>
      <c r="AN150">
        <v>0</v>
      </c>
      <c r="AO150">
        <v>138</v>
      </c>
      <c r="AP150">
        <v>0.89855072463768115</v>
      </c>
      <c r="AQ150">
        <v>0.10144927536231881</v>
      </c>
      <c r="AR150">
        <v>0</v>
      </c>
      <c r="AS150">
        <v>0.108695652173913</v>
      </c>
      <c r="AT150">
        <v>0.15942028985507251</v>
      </c>
      <c r="AU150">
        <v>0.108695652173913</v>
      </c>
      <c r="AV150">
        <v>0.16666666666666671</v>
      </c>
      <c r="AW150">
        <v>8.6956521739130432E-2</v>
      </c>
      <c r="AX150">
        <v>0.1231884057971015</v>
      </c>
      <c r="AY150">
        <v>0.15942028985507251</v>
      </c>
      <c r="AZ150">
        <v>3.6231884057971023E-2</v>
      </c>
      <c r="BA150">
        <v>4.3478260869565223E-2</v>
      </c>
      <c r="BB150">
        <v>7.246376811594203E-3</v>
      </c>
      <c r="BC150">
        <v>0</v>
      </c>
      <c r="BD150">
        <v>0</v>
      </c>
      <c r="BE150">
        <v>0.76811594202898548</v>
      </c>
      <c r="BF150">
        <v>0.2318840579710145</v>
      </c>
      <c r="BG150">
        <v>0</v>
      </c>
      <c r="BH150">
        <v>0.37681159420289861</v>
      </c>
      <c r="BI150">
        <v>0.62318840579710144</v>
      </c>
      <c r="BJ150">
        <v>0</v>
      </c>
      <c r="BK150">
        <v>3.6231884057971023E-2</v>
      </c>
      <c r="BL150">
        <v>0</v>
      </c>
      <c r="BM150">
        <v>2.1739130434782612E-2</v>
      </c>
      <c r="BN150">
        <v>0.94202898550724634</v>
      </c>
      <c r="BO150">
        <v>1.4492753623188409E-2</v>
      </c>
      <c r="BP150">
        <v>0.96376811594202894</v>
      </c>
      <c r="BQ150">
        <v>1.4492753623188409E-2</v>
      </c>
      <c r="BR150">
        <v>0</v>
      </c>
      <c r="BS150">
        <v>0</v>
      </c>
      <c r="BT150">
        <v>7.246376811594203E-3</v>
      </c>
      <c r="BU150">
        <v>0</v>
      </c>
      <c r="BV150">
        <v>5.7971014492753617E-2</v>
      </c>
      <c r="BW150">
        <v>0.94202898550724634</v>
      </c>
      <c r="BX150">
        <v>0</v>
      </c>
      <c r="BY150" t="s">
        <v>3397</v>
      </c>
      <c r="BZ150" t="s">
        <v>3569</v>
      </c>
      <c r="CA150">
        <v>2178</v>
      </c>
      <c r="CB150">
        <v>6.3360881542699726E-2</v>
      </c>
      <c r="CC150">
        <v>0</v>
      </c>
    </row>
    <row r="151" spans="1:81" x14ac:dyDescent="0.25">
      <c r="A151" t="s">
        <v>3573</v>
      </c>
      <c r="B151" t="s">
        <v>95</v>
      </c>
      <c r="C151" t="s">
        <v>123</v>
      </c>
      <c r="D151" t="s">
        <v>953</v>
      </c>
      <c r="E151">
        <v>2016</v>
      </c>
      <c r="F151">
        <v>204</v>
      </c>
      <c r="G151">
        <v>23</v>
      </c>
      <c r="H151">
        <v>0</v>
      </c>
      <c r="I151">
        <v>13</v>
      </c>
      <c r="J151">
        <v>33</v>
      </c>
      <c r="K151">
        <v>35</v>
      </c>
      <c r="L151">
        <v>22</v>
      </c>
      <c r="M151">
        <v>42</v>
      </c>
      <c r="N151">
        <v>29</v>
      </c>
      <c r="O151">
        <v>38</v>
      </c>
      <c r="P151">
        <v>12</v>
      </c>
      <c r="Q151">
        <v>3</v>
      </c>
      <c r="R151">
        <v>0</v>
      </c>
      <c r="S151">
        <v>0</v>
      </c>
      <c r="T151">
        <v>0</v>
      </c>
      <c r="U151">
        <v>187</v>
      </c>
      <c r="V151">
        <v>40</v>
      </c>
      <c r="W151">
        <v>0</v>
      </c>
      <c r="X151">
        <v>143</v>
      </c>
      <c r="Y151">
        <v>84</v>
      </c>
      <c r="Z151">
        <v>0</v>
      </c>
      <c r="AA151">
        <v>39</v>
      </c>
      <c r="AB151">
        <v>0</v>
      </c>
      <c r="AC151">
        <v>69</v>
      </c>
      <c r="AD151">
        <v>119</v>
      </c>
      <c r="AE151">
        <v>16</v>
      </c>
      <c r="AF151">
        <v>135</v>
      </c>
      <c r="AG151">
        <v>18</v>
      </c>
      <c r="AH151">
        <v>8</v>
      </c>
      <c r="AI151">
        <v>9</v>
      </c>
      <c r="AJ151">
        <v>41</v>
      </c>
      <c r="AK151">
        <v>0</v>
      </c>
      <c r="AL151">
        <v>8</v>
      </c>
      <c r="AM151">
        <v>214</v>
      </c>
      <c r="AN151">
        <v>5</v>
      </c>
      <c r="AO151">
        <v>227</v>
      </c>
      <c r="AP151">
        <v>0.89867841409691629</v>
      </c>
      <c r="AQ151">
        <v>0.1013215859030837</v>
      </c>
      <c r="AR151">
        <v>0</v>
      </c>
      <c r="AS151">
        <v>5.7268722466960353E-2</v>
      </c>
      <c r="AT151">
        <v>0.14537444933920701</v>
      </c>
      <c r="AU151">
        <v>0.1541850220264317</v>
      </c>
      <c r="AV151">
        <v>9.6916299559471369E-2</v>
      </c>
      <c r="AW151">
        <v>0.18502202643171811</v>
      </c>
      <c r="AX151">
        <v>0.1277533039647577</v>
      </c>
      <c r="AY151">
        <v>0.16740088105726869</v>
      </c>
      <c r="AZ151">
        <v>5.2863436123348019E-2</v>
      </c>
      <c r="BA151">
        <v>1.3215859030837E-2</v>
      </c>
      <c r="BB151">
        <v>0</v>
      </c>
      <c r="BC151">
        <v>0</v>
      </c>
      <c r="BD151">
        <v>0</v>
      </c>
      <c r="BE151">
        <v>0.82378854625550657</v>
      </c>
      <c r="BF151">
        <v>0.1762114537444934</v>
      </c>
      <c r="BG151">
        <v>0</v>
      </c>
      <c r="BH151">
        <v>0.62995594713656389</v>
      </c>
      <c r="BI151">
        <v>0.37004405286343611</v>
      </c>
      <c r="BJ151">
        <v>0</v>
      </c>
      <c r="BK151">
        <v>0.17180616740088109</v>
      </c>
      <c r="BL151">
        <v>0</v>
      </c>
      <c r="BM151">
        <v>0.30396475770925108</v>
      </c>
      <c r="BN151">
        <v>0.52422907488986781</v>
      </c>
      <c r="BO151">
        <v>7.0484581497797363E-2</v>
      </c>
      <c r="BP151">
        <v>0.59471365638766516</v>
      </c>
      <c r="BQ151">
        <v>7.9295154185022032E-2</v>
      </c>
      <c r="BR151">
        <v>3.5242290748898682E-2</v>
      </c>
      <c r="BS151">
        <v>3.9647577092511023E-2</v>
      </c>
      <c r="BT151">
        <v>0.18061674008810569</v>
      </c>
      <c r="BU151">
        <v>0</v>
      </c>
      <c r="BV151">
        <v>3.5242290748898682E-2</v>
      </c>
      <c r="BW151">
        <v>0.94273127753303965</v>
      </c>
      <c r="BX151">
        <v>2.2026431718061679E-2</v>
      </c>
      <c r="BY151" t="s">
        <v>3397</v>
      </c>
      <c r="BZ151" t="s">
        <v>3569</v>
      </c>
      <c r="CA151">
        <v>2178</v>
      </c>
      <c r="CB151">
        <v>0.10422405876951329</v>
      </c>
      <c r="CC151">
        <v>0</v>
      </c>
    </row>
    <row r="152" spans="1:81" x14ac:dyDescent="0.25">
      <c r="A152" t="s">
        <v>3574</v>
      </c>
      <c r="B152" t="s">
        <v>95</v>
      </c>
      <c r="C152" t="s">
        <v>123</v>
      </c>
      <c r="D152" t="s">
        <v>961</v>
      </c>
      <c r="E152">
        <v>2016</v>
      </c>
      <c r="F152">
        <v>5</v>
      </c>
      <c r="G152">
        <v>3</v>
      </c>
      <c r="H152">
        <v>0</v>
      </c>
      <c r="I152">
        <v>2</v>
      </c>
      <c r="J152">
        <v>3</v>
      </c>
      <c r="K152">
        <v>2</v>
      </c>
      <c r="L152">
        <v>0</v>
      </c>
      <c r="M152">
        <v>0</v>
      </c>
      <c r="N152">
        <v>1</v>
      </c>
      <c r="O152">
        <v>0</v>
      </c>
      <c r="P152">
        <v>0</v>
      </c>
      <c r="Q152">
        <v>0</v>
      </c>
      <c r="R152">
        <v>0</v>
      </c>
      <c r="S152">
        <v>0</v>
      </c>
      <c r="T152">
        <v>0</v>
      </c>
      <c r="U152">
        <v>7</v>
      </c>
      <c r="V152">
        <v>1</v>
      </c>
      <c r="W152">
        <v>0</v>
      </c>
      <c r="X152">
        <v>0</v>
      </c>
      <c r="Y152">
        <v>0</v>
      </c>
      <c r="Z152">
        <v>8</v>
      </c>
      <c r="AA152">
        <v>0</v>
      </c>
      <c r="AB152">
        <v>8</v>
      </c>
      <c r="AC152">
        <v>0</v>
      </c>
      <c r="AD152">
        <v>0</v>
      </c>
      <c r="AE152">
        <v>0</v>
      </c>
      <c r="AF152">
        <v>0</v>
      </c>
      <c r="AG152">
        <v>0</v>
      </c>
      <c r="AH152">
        <v>0</v>
      </c>
      <c r="AI152">
        <v>0</v>
      </c>
      <c r="AJ152">
        <v>0</v>
      </c>
      <c r="AK152">
        <v>8</v>
      </c>
      <c r="AL152">
        <v>0</v>
      </c>
      <c r="AM152">
        <v>8</v>
      </c>
      <c r="AN152">
        <v>0</v>
      </c>
      <c r="AO152">
        <v>8</v>
      </c>
      <c r="AP152">
        <v>0.625</v>
      </c>
      <c r="AQ152">
        <v>0.375</v>
      </c>
      <c r="AR152">
        <v>0</v>
      </c>
      <c r="AS152">
        <v>0.25</v>
      </c>
      <c r="AT152">
        <v>0.375</v>
      </c>
      <c r="AU152">
        <v>0.25</v>
      </c>
      <c r="AV152">
        <v>0</v>
      </c>
      <c r="AW152">
        <v>0</v>
      </c>
      <c r="AX152">
        <v>0.125</v>
      </c>
      <c r="AY152">
        <v>0</v>
      </c>
      <c r="AZ152">
        <v>0</v>
      </c>
      <c r="BA152">
        <v>0</v>
      </c>
      <c r="BB152">
        <v>0</v>
      </c>
      <c r="BC152">
        <v>0</v>
      </c>
      <c r="BD152">
        <v>0</v>
      </c>
      <c r="BE152">
        <v>0.875</v>
      </c>
      <c r="BF152">
        <v>0.125</v>
      </c>
      <c r="BG152">
        <v>0</v>
      </c>
      <c r="BH152">
        <v>0</v>
      </c>
      <c r="BI152">
        <v>0</v>
      </c>
      <c r="BJ152">
        <v>1</v>
      </c>
      <c r="BK152">
        <v>0</v>
      </c>
      <c r="BL152">
        <v>1</v>
      </c>
      <c r="BM152">
        <v>0</v>
      </c>
      <c r="BN152">
        <v>0</v>
      </c>
      <c r="BO152">
        <v>0</v>
      </c>
      <c r="BP152">
        <v>0</v>
      </c>
      <c r="BQ152">
        <v>0</v>
      </c>
      <c r="BR152">
        <v>0</v>
      </c>
      <c r="BS152">
        <v>0</v>
      </c>
      <c r="BT152">
        <v>0</v>
      </c>
      <c r="BU152">
        <v>1</v>
      </c>
      <c r="BV152">
        <v>0</v>
      </c>
      <c r="BW152">
        <v>1</v>
      </c>
      <c r="BX152">
        <v>0</v>
      </c>
      <c r="BY152" t="s">
        <v>3397</v>
      </c>
      <c r="BZ152" t="s">
        <v>3569</v>
      </c>
      <c r="CA152">
        <v>2178</v>
      </c>
      <c r="CB152">
        <v>3.6730945821854908E-3</v>
      </c>
      <c r="CC152">
        <v>0</v>
      </c>
    </row>
    <row r="153" spans="1:81" x14ac:dyDescent="0.25">
      <c r="A153" t="s">
        <v>3575</v>
      </c>
      <c r="B153" t="s">
        <v>95</v>
      </c>
      <c r="C153" t="s">
        <v>369</v>
      </c>
      <c r="D153" t="s">
        <v>44</v>
      </c>
      <c r="E153">
        <v>2016</v>
      </c>
      <c r="F153" t="s">
        <v>74</v>
      </c>
      <c r="G153" t="s">
        <v>74</v>
      </c>
      <c r="H153" t="s">
        <v>74</v>
      </c>
      <c r="I153">
        <v>87</v>
      </c>
      <c r="J153">
        <v>113</v>
      </c>
      <c r="K153">
        <v>96</v>
      </c>
      <c r="L153">
        <v>92</v>
      </c>
      <c r="M153">
        <v>73</v>
      </c>
      <c r="N153">
        <v>51</v>
      </c>
      <c r="O153">
        <v>42</v>
      </c>
      <c r="P153">
        <v>26</v>
      </c>
      <c r="Q153">
        <v>0</v>
      </c>
      <c r="R153">
        <v>0</v>
      </c>
      <c r="S153">
        <v>6</v>
      </c>
      <c r="T153">
        <v>43</v>
      </c>
      <c r="U153">
        <v>605</v>
      </c>
      <c r="V153">
        <v>24</v>
      </c>
      <c r="W153">
        <v>0</v>
      </c>
      <c r="X153">
        <v>366</v>
      </c>
      <c r="Y153">
        <v>228</v>
      </c>
      <c r="Z153">
        <v>35</v>
      </c>
      <c r="AA153">
        <v>42</v>
      </c>
      <c r="AB153">
        <v>62</v>
      </c>
      <c r="AC153">
        <v>46</v>
      </c>
      <c r="AD153">
        <v>479</v>
      </c>
      <c r="AE153">
        <v>25</v>
      </c>
      <c r="AF153">
        <v>502</v>
      </c>
      <c r="AG153">
        <v>17</v>
      </c>
      <c r="AH153">
        <v>18</v>
      </c>
      <c r="AI153">
        <v>4</v>
      </c>
      <c r="AJ153">
        <v>28</v>
      </c>
      <c r="AK153">
        <v>35</v>
      </c>
      <c r="AL153">
        <v>39</v>
      </c>
      <c r="AM153">
        <v>540</v>
      </c>
      <c r="AN153">
        <v>50</v>
      </c>
      <c r="AO153">
        <v>629</v>
      </c>
      <c r="AP153" t="s">
        <v>74</v>
      </c>
      <c r="AQ153" t="s">
        <v>74</v>
      </c>
      <c r="AR153" t="s">
        <v>74</v>
      </c>
      <c r="AS153">
        <v>0.13831478537360889</v>
      </c>
      <c r="AT153">
        <v>0.1796502384737679</v>
      </c>
      <c r="AU153">
        <v>0.15262321144674079</v>
      </c>
      <c r="AV153">
        <v>0.1462639109697933</v>
      </c>
      <c r="AW153">
        <v>0.1160572337042925</v>
      </c>
      <c r="AX153">
        <v>8.1081081081081086E-2</v>
      </c>
      <c r="AY153">
        <v>6.6772655007949128E-2</v>
      </c>
      <c r="AZ153">
        <v>4.133545310015898E-2</v>
      </c>
      <c r="BA153">
        <v>0</v>
      </c>
      <c r="BB153">
        <v>0</v>
      </c>
      <c r="BC153">
        <v>9.538950715421303E-3</v>
      </c>
      <c r="BD153">
        <v>6.8362480127186015E-2</v>
      </c>
      <c r="BE153">
        <v>0.96184419713831482</v>
      </c>
      <c r="BF153">
        <v>3.8155802861685212E-2</v>
      </c>
      <c r="BG153">
        <v>0</v>
      </c>
      <c r="BH153">
        <v>0.58187599364069953</v>
      </c>
      <c r="BI153">
        <v>0.36248012718600953</v>
      </c>
      <c r="BJ153">
        <v>5.5643879173290937E-2</v>
      </c>
      <c r="BK153">
        <v>6.6772655007949128E-2</v>
      </c>
      <c r="BL153">
        <v>9.8569157392686804E-2</v>
      </c>
      <c r="BM153">
        <v>7.3131955484896663E-2</v>
      </c>
      <c r="BN153">
        <v>0.76152623211446746</v>
      </c>
      <c r="BO153">
        <v>3.9745627980922099E-2</v>
      </c>
      <c r="BP153">
        <v>0.79809220985691576</v>
      </c>
      <c r="BQ153">
        <v>2.7027027027027029E-2</v>
      </c>
      <c r="BR153">
        <v>2.8616852146263909E-2</v>
      </c>
      <c r="BS153">
        <v>6.3593004769475362E-3</v>
      </c>
      <c r="BT153">
        <v>4.4515103338632747E-2</v>
      </c>
      <c r="BU153">
        <v>5.5643879173290937E-2</v>
      </c>
      <c r="BV153">
        <v>6.2003179650238473E-2</v>
      </c>
      <c r="BW153">
        <v>0.85850556438791736</v>
      </c>
      <c r="BX153">
        <v>7.9491255961844198E-2</v>
      </c>
      <c r="BY153" t="s">
        <v>3397</v>
      </c>
      <c r="BZ153" t="s">
        <v>3576</v>
      </c>
      <c r="CA153">
        <v>629</v>
      </c>
      <c r="CB153">
        <v>1</v>
      </c>
      <c r="CC153">
        <v>0</v>
      </c>
    </row>
    <row r="154" spans="1:81" x14ac:dyDescent="0.25">
      <c r="A154" t="s">
        <v>3577</v>
      </c>
      <c r="B154" t="s">
        <v>95</v>
      </c>
      <c r="C154" t="s">
        <v>369</v>
      </c>
      <c r="D154" t="s">
        <v>947</v>
      </c>
      <c r="E154">
        <v>2016</v>
      </c>
      <c r="F154" t="s">
        <v>74</v>
      </c>
      <c r="G154" t="s">
        <v>74</v>
      </c>
      <c r="H154" t="s">
        <v>74</v>
      </c>
      <c r="I154" t="s">
        <v>74</v>
      </c>
      <c r="J154" t="s">
        <v>74</v>
      </c>
      <c r="K154" t="s">
        <v>74</v>
      </c>
      <c r="L154" t="s">
        <v>74</v>
      </c>
      <c r="M154" t="s">
        <v>74</v>
      </c>
      <c r="N154" t="s">
        <v>74</v>
      </c>
      <c r="O154" t="s">
        <v>74</v>
      </c>
      <c r="P154" t="s">
        <v>74</v>
      </c>
      <c r="Q154" t="s">
        <v>74</v>
      </c>
      <c r="R154" t="s">
        <v>74</v>
      </c>
      <c r="S154" t="s">
        <v>74</v>
      </c>
      <c r="T154" t="s">
        <v>74</v>
      </c>
      <c r="U154">
        <v>157</v>
      </c>
      <c r="V154">
        <v>4</v>
      </c>
      <c r="W154">
        <v>0</v>
      </c>
      <c r="X154">
        <v>96</v>
      </c>
      <c r="Y154">
        <v>65</v>
      </c>
      <c r="Z154">
        <v>0</v>
      </c>
      <c r="AA154">
        <v>11</v>
      </c>
      <c r="AB154">
        <v>9</v>
      </c>
      <c r="AC154">
        <v>2</v>
      </c>
      <c r="AD154">
        <v>139</v>
      </c>
      <c r="AE154">
        <v>7</v>
      </c>
      <c r="AF154">
        <v>147</v>
      </c>
      <c r="AG154">
        <v>4</v>
      </c>
      <c r="AH154">
        <v>0</v>
      </c>
      <c r="AI154">
        <v>0</v>
      </c>
      <c r="AJ154">
        <v>3</v>
      </c>
      <c r="AK154">
        <v>0</v>
      </c>
      <c r="AL154">
        <v>14</v>
      </c>
      <c r="AM154">
        <v>139</v>
      </c>
      <c r="AN154">
        <v>8</v>
      </c>
      <c r="AO154">
        <v>161</v>
      </c>
      <c r="AP154" t="s">
        <v>74</v>
      </c>
      <c r="AQ154" t="s">
        <v>74</v>
      </c>
      <c r="AR154" t="s">
        <v>74</v>
      </c>
      <c r="AS154" t="s">
        <v>74</v>
      </c>
      <c r="AT154" t="s">
        <v>74</v>
      </c>
      <c r="AU154" t="s">
        <v>74</v>
      </c>
      <c r="AV154" t="s">
        <v>74</v>
      </c>
      <c r="AW154" t="s">
        <v>74</v>
      </c>
      <c r="AX154" t="s">
        <v>74</v>
      </c>
      <c r="AY154" t="s">
        <v>74</v>
      </c>
      <c r="AZ154" t="s">
        <v>74</v>
      </c>
      <c r="BA154" t="s">
        <v>74</v>
      </c>
      <c r="BB154" t="s">
        <v>74</v>
      </c>
      <c r="BC154" t="s">
        <v>74</v>
      </c>
      <c r="BD154" t="s">
        <v>74</v>
      </c>
      <c r="BE154">
        <v>0.97515527950310554</v>
      </c>
      <c r="BF154">
        <v>2.4844720496894412E-2</v>
      </c>
      <c r="BG154">
        <v>0</v>
      </c>
      <c r="BH154">
        <v>0.59627329192546585</v>
      </c>
      <c r="BI154">
        <v>0.40372670807453409</v>
      </c>
      <c r="BJ154">
        <v>0</v>
      </c>
      <c r="BK154">
        <v>6.8322981366459631E-2</v>
      </c>
      <c r="BL154">
        <v>5.5900621118012417E-2</v>
      </c>
      <c r="BM154">
        <v>1.2422360248447201E-2</v>
      </c>
      <c r="BN154">
        <v>0.86335403726708071</v>
      </c>
      <c r="BO154">
        <v>4.3478260869565223E-2</v>
      </c>
      <c r="BP154">
        <v>0.91304347826086951</v>
      </c>
      <c r="BQ154">
        <v>2.4844720496894412E-2</v>
      </c>
      <c r="BR154">
        <v>0</v>
      </c>
      <c r="BS154">
        <v>0</v>
      </c>
      <c r="BT154">
        <v>1.8633540372670811E-2</v>
      </c>
      <c r="BU154">
        <v>0</v>
      </c>
      <c r="BV154">
        <v>8.6956521739130432E-2</v>
      </c>
      <c r="BW154">
        <v>0.86335403726708071</v>
      </c>
      <c r="BX154">
        <v>4.9689440993788823E-2</v>
      </c>
      <c r="BY154" t="s">
        <v>3397</v>
      </c>
      <c r="BZ154" t="s">
        <v>3576</v>
      </c>
      <c r="CA154">
        <v>629</v>
      </c>
      <c r="CB154">
        <v>0.2559618441971383</v>
      </c>
      <c r="CC154">
        <v>0</v>
      </c>
    </row>
    <row r="155" spans="1:81" x14ac:dyDescent="0.25">
      <c r="A155" t="s">
        <v>3578</v>
      </c>
      <c r="B155" t="s">
        <v>95</v>
      </c>
      <c r="C155" t="s">
        <v>369</v>
      </c>
      <c r="D155" t="s">
        <v>949</v>
      </c>
      <c r="E155">
        <v>2016</v>
      </c>
      <c r="F155" t="s">
        <v>74</v>
      </c>
      <c r="G155" t="s">
        <v>74</v>
      </c>
      <c r="H155" t="s">
        <v>74</v>
      </c>
      <c r="I155" t="s">
        <v>74</v>
      </c>
      <c r="J155" t="s">
        <v>74</v>
      </c>
      <c r="K155" t="s">
        <v>74</v>
      </c>
      <c r="L155" t="s">
        <v>74</v>
      </c>
      <c r="M155" t="s">
        <v>74</v>
      </c>
      <c r="N155" t="s">
        <v>74</v>
      </c>
      <c r="O155" t="s">
        <v>74</v>
      </c>
      <c r="P155" t="s">
        <v>74</v>
      </c>
      <c r="Q155" t="s">
        <v>74</v>
      </c>
      <c r="R155" t="s">
        <v>74</v>
      </c>
      <c r="S155" t="s">
        <v>74</v>
      </c>
      <c r="T155" t="s">
        <v>74</v>
      </c>
      <c r="U155">
        <v>244</v>
      </c>
      <c r="V155">
        <v>14</v>
      </c>
      <c r="W155">
        <v>0</v>
      </c>
      <c r="X155">
        <v>149</v>
      </c>
      <c r="Y155">
        <v>109</v>
      </c>
      <c r="Z155">
        <v>0</v>
      </c>
      <c r="AA155">
        <v>12</v>
      </c>
      <c r="AB155">
        <v>10</v>
      </c>
      <c r="AC155">
        <v>6</v>
      </c>
      <c r="AD155">
        <v>230</v>
      </c>
      <c r="AE155">
        <v>7</v>
      </c>
      <c r="AF155">
        <v>242</v>
      </c>
      <c r="AG155">
        <v>2</v>
      </c>
      <c r="AH155">
        <v>1</v>
      </c>
      <c r="AI155">
        <v>0</v>
      </c>
      <c r="AJ155">
        <v>6</v>
      </c>
      <c r="AK155">
        <v>0</v>
      </c>
      <c r="AL155">
        <v>17</v>
      </c>
      <c r="AM155">
        <v>237</v>
      </c>
      <c r="AN155">
        <v>4</v>
      </c>
      <c r="AO155">
        <v>258</v>
      </c>
      <c r="AP155" t="s">
        <v>74</v>
      </c>
      <c r="AQ155" t="s">
        <v>74</v>
      </c>
      <c r="AR155" t="s">
        <v>74</v>
      </c>
      <c r="AS155" t="s">
        <v>74</v>
      </c>
      <c r="AT155" t="s">
        <v>74</v>
      </c>
      <c r="AU155" t="s">
        <v>74</v>
      </c>
      <c r="AV155" t="s">
        <v>74</v>
      </c>
      <c r="AW155" t="s">
        <v>74</v>
      </c>
      <c r="AX155" t="s">
        <v>74</v>
      </c>
      <c r="AY155" t="s">
        <v>74</v>
      </c>
      <c r="AZ155" t="s">
        <v>74</v>
      </c>
      <c r="BA155" t="s">
        <v>74</v>
      </c>
      <c r="BB155" t="s">
        <v>74</v>
      </c>
      <c r="BC155" t="s">
        <v>74</v>
      </c>
      <c r="BD155" t="s">
        <v>74</v>
      </c>
      <c r="BE155">
        <v>0.94573643410852715</v>
      </c>
      <c r="BF155">
        <v>5.4263565891472867E-2</v>
      </c>
      <c r="BG155">
        <v>0</v>
      </c>
      <c r="BH155">
        <v>0.57751937984496127</v>
      </c>
      <c r="BI155">
        <v>0.42248062015503868</v>
      </c>
      <c r="BJ155">
        <v>0</v>
      </c>
      <c r="BK155">
        <v>4.6511627906976737E-2</v>
      </c>
      <c r="BL155">
        <v>3.875968992248062E-2</v>
      </c>
      <c r="BM155">
        <v>2.3255813953488368E-2</v>
      </c>
      <c r="BN155">
        <v>0.89147286821705429</v>
      </c>
      <c r="BO155">
        <v>2.713178294573643E-2</v>
      </c>
      <c r="BP155">
        <v>0.93798449612403101</v>
      </c>
      <c r="BQ155">
        <v>7.7519379844961239E-3</v>
      </c>
      <c r="BR155">
        <v>3.875968992248062E-3</v>
      </c>
      <c r="BS155">
        <v>0</v>
      </c>
      <c r="BT155">
        <v>2.3255813953488368E-2</v>
      </c>
      <c r="BU155">
        <v>0</v>
      </c>
      <c r="BV155">
        <v>6.589147286821706E-2</v>
      </c>
      <c r="BW155">
        <v>0.91860465116279066</v>
      </c>
      <c r="BX155">
        <v>1.550387596899225E-2</v>
      </c>
      <c r="BY155" t="s">
        <v>3397</v>
      </c>
      <c r="BZ155" t="s">
        <v>3576</v>
      </c>
      <c r="CA155">
        <v>629</v>
      </c>
      <c r="CB155">
        <v>0.41017488076311598</v>
      </c>
      <c r="CC155">
        <v>0</v>
      </c>
    </row>
    <row r="156" spans="1:81" x14ac:dyDescent="0.25">
      <c r="A156" t="s">
        <v>3579</v>
      </c>
      <c r="B156" t="s">
        <v>95</v>
      </c>
      <c r="C156" t="s">
        <v>369</v>
      </c>
      <c r="D156" t="s">
        <v>951</v>
      </c>
      <c r="E156">
        <v>2016</v>
      </c>
      <c r="F156" t="s">
        <v>74</v>
      </c>
      <c r="G156" t="s">
        <v>74</v>
      </c>
      <c r="H156" t="s">
        <v>74</v>
      </c>
      <c r="I156" t="s">
        <v>74</v>
      </c>
      <c r="J156" t="s">
        <v>74</v>
      </c>
      <c r="K156" t="s">
        <v>74</v>
      </c>
      <c r="L156" t="s">
        <v>74</v>
      </c>
      <c r="M156" t="s">
        <v>74</v>
      </c>
      <c r="N156" t="s">
        <v>74</v>
      </c>
      <c r="O156" t="s">
        <v>74</v>
      </c>
      <c r="P156" t="s">
        <v>74</v>
      </c>
      <c r="Q156" t="s">
        <v>74</v>
      </c>
      <c r="R156" t="s">
        <v>74</v>
      </c>
      <c r="S156" t="s">
        <v>74</v>
      </c>
      <c r="T156" t="s">
        <v>74</v>
      </c>
      <c r="U156">
        <v>17</v>
      </c>
      <c r="V156">
        <v>0</v>
      </c>
      <c r="W156">
        <v>0</v>
      </c>
      <c r="X156">
        <v>12</v>
      </c>
      <c r="Y156">
        <v>5</v>
      </c>
      <c r="Z156">
        <v>0</v>
      </c>
      <c r="AA156">
        <v>2</v>
      </c>
      <c r="AB156">
        <v>0</v>
      </c>
      <c r="AC156">
        <v>0</v>
      </c>
      <c r="AD156">
        <v>15</v>
      </c>
      <c r="AE156">
        <v>1</v>
      </c>
      <c r="AF156">
        <v>15</v>
      </c>
      <c r="AG156">
        <v>1</v>
      </c>
      <c r="AH156">
        <v>0</v>
      </c>
      <c r="AI156">
        <v>0</v>
      </c>
      <c r="AJ156">
        <v>0</v>
      </c>
      <c r="AK156">
        <v>0</v>
      </c>
      <c r="AL156">
        <v>0</v>
      </c>
      <c r="AM156">
        <v>17</v>
      </c>
      <c r="AN156">
        <v>0</v>
      </c>
      <c r="AO156">
        <v>17</v>
      </c>
      <c r="AP156" t="s">
        <v>74</v>
      </c>
      <c r="AQ156" t="s">
        <v>74</v>
      </c>
      <c r="AR156" t="s">
        <v>74</v>
      </c>
      <c r="AS156" t="s">
        <v>74</v>
      </c>
      <c r="AT156" t="s">
        <v>74</v>
      </c>
      <c r="AU156" t="s">
        <v>74</v>
      </c>
      <c r="AV156" t="s">
        <v>74</v>
      </c>
      <c r="AW156" t="s">
        <v>74</v>
      </c>
      <c r="AX156" t="s">
        <v>74</v>
      </c>
      <c r="AY156" t="s">
        <v>74</v>
      </c>
      <c r="AZ156" t="s">
        <v>74</v>
      </c>
      <c r="BA156" t="s">
        <v>74</v>
      </c>
      <c r="BB156" t="s">
        <v>74</v>
      </c>
      <c r="BC156" t="s">
        <v>74</v>
      </c>
      <c r="BD156" t="s">
        <v>74</v>
      </c>
      <c r="BE156">
        <v>1</v>
      </c>
      <c r="BF156">
        <v>0</v>
      </c>
      <c r="BG156">
        <v>0</v>
      </c>
      <c r="BH156">
        <v>0.70588235294117652</v>
      </c>
      <c r="BI156">
        <v>0.29411764705882348</v>
      </c>
      <c r="BJ156">
        <v>0</v>
      </c>
      <c r="BK156">
        <v>0.1176470588235294</v>
      </c>
      <c r="BL156">
        <v>0</v>
      </c>
      <c r="BM156">
        <v>0</v>
      </c>
      <c r="BN156">
        <v>0.88235294117647056</v>
      </c>
      <c r="BO156">
        <v>5.8823529411764712E-2</v>
      </c>
      <c r="BP156">
        <v>0.88235294117647056</v>
      </c>
      <c r="BQ156">
        <v>5.8823529411764712E-2</v>
      </c>
      <c r="BR156">
        <v>0</v>
      </c>
      <c r="BS156">
        <v>0</v>
      </c>
      <c r="BT156">
        <v>0</v>
      </c>
      <c r="BU156">
        <v>0</v>
      </c>
      <c r="BV156">
        <v>0</v>
      </c>
      <c r="BW156">
        <v>1</v>
      </c>
      <c r="BX156">
        <v>0</v>
      </c>
      <c r="BY156" t="s">
        <v>3397</v>
      </c>
      <c r="BZ156" t="s">
        <v>3576</v>
      </c>
      <c r="CA156">
        <v>629</v>
      </c>
      <c r="CB156">
        <v>2.7027027027027029E-2</v>
      </c>
      <c r="CC156">
        <v>0</v>
      </c>
    </row>
    <row r="157" spans="1:81" x14ac:dyDescent="0.25">
      <c r="A157" t="s">
        <v>3580</v>
      </c>
      <c r="B157" t="s">
        <v>95</v>
      </c>
      <c r="C157" t="s">
        <v>369</v>
      </c>
      <c r="D157" t="s">
        <v>953</v>
      </c>
      <c r="E157">
        <v>2016</v>
      </c>
      <c r="F157" t="s">
        <v>74</v>
      </c>
      <c r="G157" t="s">
        <v>74</v>
      </c>
      <c r="H157" t="s">
        <v>74</v>
      </c>
      <c r="I157" t="s">
        <v>74</v>
      </c>
      <c r="J157" t="s">
        <v>74</v>
      </c>
      <c r="K157" t="s">
        <v>74</v>
      </c>
      <c r="L157" t="s">
        <v>74</v>
      </c>
      <c r="M157" t="s">
        <v>74</v>
      </c>
      <c r="N157" t="s">
        <v>74</v>
      </c>
      <c r="O157" t="s">
        <v>74</v>
      </c>
      <c r="P157" t="s">
        <v>74</v>
      </c>
      <c r="Q157" t="s">
        <v>74</v>
      </c>
      <c r="R157" t="s">
        <v>74</v>
      </c>
      <c r="S157" t="s">
        <v>74</v>
      </c>
      <c r="T157" t="s">
        <v>74</v>
      </c>
      <c r="U157">
        <v>95</v>
      </c>
      <c r="V157">
        <v>2</v>
      </c>
      <c r="W157">
        <v>0</v>
      </c>
      <c r="X157">
        <v>73</v>
      </c>
      <c r="Y157">
        <v>24</v>
      </c>
      <c r="Z157">
        <v>0</v>
      </c>
      <c r="AA157">
        <v>10</v>
      </c>
      <c r="AB157">
        <v>7</v>
      </c>
      <c r="AC157">
        <v>33</v>
      </c>
      <c r="AD157">
        <v>47</v>
      </c>
      <c r="AE157">
        <v>7</v>
      </c>
      <c r="AF157">
        <v>49</v>
      </c>
      <c r="AG157">
        <v>10</v>
      </c>
      <c r="AH157">
        <v>15</v>
      </c>
      <c r="AI157">
        <v>4</v>
      </c>
      <c r="AJ157">
        <v>12</v>
      </c>
      <c r="AK157">
        <v>0</v>
      </c>
      <c r="AL157">
        <v>5</v>
      </c>
      <c r="AM157">
        <v>91</v>
      </c>
      <c r="AN157">
        <v>1</v>
      </c>
      <c r="AO157">
        <v>97</v>
      </c>
      <c r="AP157" t="s">
        <v>74</v>
      </c>
      <c r="AQ157" t="s">
        <v>74</v>
      </c>
      <c r="AR157" t="s">
        <v>74</v>
      </c>
      <c r="AS157" t="s">
        <v>74</v>
      </c>
      <c r="AT157" t="s">
        <v>74</v>
      </c>
      <c r="AU157" t="s">
        <v>74</v>
      </c>
      <c r="AV157" t="s">
        <v>74</v>
      </c>
      <c r="AW157" t="s">
        <v>74</v>
      </c>
      <c r="AX157" t="s">
        <v>74</v>
      </c>
      <c r="AY157" t="s">
        <v>74</v>
      </c>
      <c r="AZ157" t="s">
        <v>74</v>
      </c>
      <c r="BA157" t="s">
        <v>74</v>
      </c>
      <c r="BB157" t="s">
        <v>74</v>
      </c>
      <c r="BC157" t="s">
        <v>74</v>
      </c>
      <c r="BD157" t="s">
        <v>74</v>
      </c>
      <c r="BE157">
        <v>0.97938144329896903</v>
      </c>
      <c r="BF157">
        <v>2.0618556701030931E-2</v>
      </c>
      <c r="BG157">
        <v>0</v>
      </c>
      <c r="BH157">
        <v>0.75257731958762886</v>
      </c>
      <c r="BI157">
        <v>0.24742268041237109</v>
      </c>
      <c r="BJ157">
        <v>0</v>
      </c>
      <c r="BK157">
        <v>0.10309278350515461</v>
      </c>
      <c r="BL157">
        <v>7.2164948453608241E-2</v>
      </c>
      <c r="BM157">
        <v>0.34020618556701032</v>
      </c>
      <c r="BN157">
        <v>0.4845360824742268</v>
      </c>
      <c r="BO157">
        <v>7.2164948453608241E-2</v>
      </c>
      <c r="BP157">
        <v>0.50515463917525771</v>
      </c>
      <c r="BQ157">
        <v>0.10309278350515461</v>
      </c>
      <c r="BR157">
        <v>0.15463917525773199</v>
      </c>
      <c r="BS157">
        <v>4.1237113402061848E-2</v>
      </c>
      <c r="BT157">
        <v>0.1237113402061856</v>
      </c>
      <c r="BU157">
        <v>0</v>
      </c>
      <c r="BV157">
        <v>5.1546391752577317E-2</v>
      </c>
      <c r="BW157">
        <v>0.93814432989690721</v>
      </c>
      <c r="BX157">
        <v>1.030927835051546E-2</v>
      </c>
      <c r="BY157" t="s">
        <v>3397</v>
      </c>
      <c r="BZ157" t="s">
        <v>3576</v>
      </c>
      <c r="CA157">
        <v>629</v>
      </c>
      <c r="CB157">
        <v>0.15421303656597771</v>
      </c>
      <c r="CC157">
        <v>0</v>
      </c>
    </row>
    <row r="158" spans="1:81" x14ac:dyDescent="0.25">
      <c r="A158" t="s">
        <v>3581</v>
      </c>
      <c r="B158" t="s">
        <v>95</v>
      </c>
      <c r="C158" t="s">
        <v>369</v>
      </c>
      <c r="D158" t="s">
        <v>961</v>
      </c>
      <c r="E158">
        <v>2016</v>
      </c>
      <c r="F158" t="s">
        <v>74</v>
      </c>
      <c r="G158" t="s">
        <v>74</v>
      </c>
      <c r="H158" t="s">
        <v>74</v>
      </c>
      <c r="I158" t="s">
        <v>74</v>
      </c>
      <c r="J158" t="s">
        <v>74</v>
      </c>
      <c r="K158" t="s">
        <v>74</v>
      </c>
      <c r="L158" t="s">
        <v>74</v>
      </c>
      <c r="M158" t="s">
        <v>74</v>
      </c>
      <c r="N158" t="s">
        <v>74</v>
      </c>
      <c r="O158" t="s">
        <v>74</v>
      </c>
      <c r="P158" t="s">
        <v>74</v>
      </c>
      <c r="Q158" t="s">
        <v>74</v>
      </c>
      <c r="R158" t="s">
        <v>74</v>
      </c>
      <c r="S158" t="s">
        <v>74</v>
      </c>
      <c r="T158" t="s">
        <v>74</v>
      </c>
      <c r="U158">
        <v>92</v>
      </c>
      <c r="V158">
        <v>4</v>
      </c>
      <c r="W158">
        <v>0</v>
      </c>
      <c r="X158">
        <v>36</v>
      </c>
      <c r="Y158">
        <v>25</v>
      </c>
      <c r="Z158">
        <v>35</v>
      </c>
      <c r="AA158">
        <v>7</v>
      </c>
      <c r="AB158">
        <v>36</v>
      </c>
      <c r="AC158">
        <v>5</v>
      </c>
      <c r="AD158">
        <v>48</v>
      </c>
      <c r="AE158">
        <v>3</v>
      </c>
      <c r="AF158">
        <v>49</v>
      </c>
      <c r="AG158">
        <v>0</v>
      </c>
      <c r="AH158">
        <v>2</v>
      </c>
      <c r="AI158">
        <v>0</v>
      </c>
      <c r="AJ158">
        <v>7</v>
      </c>
      <c r="AK158">
        <v>35</v>
      </c>
      <c r="AL158">
        <v>3</v>
      </c>
      <c r="AM158">
        <v>56</v>
      </c>
      <c r="AN158">
        <v>37</v>
      </c>
      <c r="AO158">
        <v>96</v>
      </c>
      <c r="AP158" t="s">
        <v>74</v>
      </c>
      <c r="AQ158" t="s">
        <v>74</v>
      </c>
      <c r="AR158" t="s">
        <v>74</v>
      </c>
      <c r="AS158" t="s">
        <v>74</v>
      </c>
      <c r="AT158" t="s">
        <v>74</v>
      </c>
      <c r="AU158" t="s">
        <v>74</v>
      </c>
      <c r="AV158" t="s">
        <v>74</v>
      </c>
      <c r="AW158" t="s">
        <v>74</v>
      </c>
      <c r="AX158" t="s">
        <v>74</v>
      </c>
      <c r="AY158" t="s">
        <v>74</v>
      </c>
      <c r="AZ158" t="s">
        <v>74</v>
      </c>
      <c r="BA158" t="s">
        <v>74</v>
      </c>
      <c r="BB158" t="s">
        <v>74</v>
      </c>
      <c r="BC158" t="s">
        <v>74</v>
      </c>
      <c r="BD158" t="s">
        <v>74</v>
      </c>
      <c r="BE158">
        <v>0.95833333333333337</v>
      </c>
      <c r="BF158">
        <v>4.1666666666666657E-2</v>
      </c>
      <c r="BG158">
        <v>0</v>
      </c>
      <c r="BH158">
        <v>0.375</v>
      </c>
      <c r="BI158">
        <v>0.26041666666666669</v>
      </c>
      <c r="BJ158">
        <v>0.36458333333333331</v>
      </c>
      <c r="BK158">
        <v>7.2916666666666671E-2</v>
      </c>
      <c r="BL158">
        <v>0.375</v>
      </c>
      <c r="BM158">
        <v>5.2083333333333343E-2</v>
      </c>
      <c r="BN158">
        <v>0.5</v>
      </c>
      <c r="BO158">
        <v>3.125E-2</v>
      </c>
      <c r="BP158">
        <v>0.51041666666666663</v>
      </c>
      <c r="BQ158">
        <v>0</v>
      </c>
      <c r="BR158">
        <v>2.0833333333333329E-2</v>
      </c>
      <c r="BS158">
        <v>0</v>
      </c>
      <c r="BT158">
        <v>7.2916666666666671E-2</v>
      </c>
      <c r="BU158">
        <v>0.36458333333333331</v>
      </c>
      <c r="BV158">
        <v>3.125E-2</v>
      </c>
      <c r="BW158">
        <v>0.58333333333333337</v>
      </c>
      <c r="BX158">
        <v>0.38541666666666669</v>
      </c>
      <c r="BY158" t="s">
        <v>3397</v>
      </c>
      <c r="BZ158" t="s">
        <v>3576</v>
      </c>
      <c r="CA158">
        <v>629</v>
      </c>
      <c r="CB158">
        <v>0.15262321144674079</v>
      </c>
      <c r="CC158">
        <v>0</v>
      </c>
    </row>
    <row r="159" spans="1:81" x14ac:dyDescent="0.25">
      <c r="A159" t="s">
        <v>3582</v>
      </c>
      <c r="B159" t="s">
        <v>95</v>
      </c>
      <c r="C159" t="s">
        <v>376</v>
      </c>
      <c r="D159" t="s">
        <v>44</v>
      </c>
      <c r="E159">
        <v>2016</v>
      </c>
      <c r="F159">
        <v>323</v>
      </c>
      <c r="G159">
        <v>24</v>
      </c>
      <c r="H159">
        <v>0</v>
      </c>
      <c r="I159">
        <v>41</v>
      </c>
      <c r="J159">
        <v>60</v>
      </c>
      <c r="K159">
        <v>66</v>
      </c>
      <c r="L159">
        <v>73</v>
      </c>
      <c r="M159">
        <v>51</v>
      </c>
      <c r="N159">
        <v>32</v>
      </c>
      <c r="O159">
        <v>15</v>
      </c>
      <c r="P159">
        <v>4</v>
      </c>
      <c r="Q159">
        <v>2</v>
      </c>
      <c r="R159">
        <v>0</v>
      </c>
      <c r="S159">
        <v>3</v>
      </c>
      <c r="T159">
        <v>0</v>
      </c>
      <c r="U159">
        <v>343</v>
      </c>
      <c r="V159">
        <v>3</v>
      </c>
      <c r="W159">
        <v>1</v>
      </c>
      <c r="X159">
        <v>268</v>
      </c>
      <c r="Y159">
        <v>73</v>
      </c>
      <c r="Z159">
        <v>6</v>
      </c>
      <c r="AA159">
        <v>26</v>
      </c>
      <c r="AB159">
        <v>0</v>
      </c>
      <c r="AC159">
        <v>7</v>
      </c>
      <c r="AD159">
        <v>314</v>
      </c>
      <c r="AE159">
        <v>0</v>
      </c>
      <c r="AF159">
        <v>322</v>
      </c>
      <c r="AG159">
        <v>0</v>
      </c>
      <c r="AH159">
        <v>0</v>
      </c>
      <c r="AI159">
        <v>0</v>
      </c>
      <c r="AJ159">
        <v>8</v>
      </c>
      <c r="AK159">
        <v>17</v>
      </c>
      <c r="AL159">
        <v>48</v>
      </c>
      <c r="AM159">
        <v>299</v>
      </c>
      <c r="AN159">
        <v>0</v>
      </c>
      <c r="AO159">
        <v>347</v>
      </c>
      <c r="AP159">
        <v>0.93083573487031701</v>
      </c>
      <c r="AQ159">
        <v>6.9164265129683003E-2</v>
      </c>
      <c r="AR159">
        <v>0</v>
      </c>
      <c r="AS159">
        <v>0.11815561959654181</v>
      </c>
      <c r="AT159">
        <v>0.1729106628242075</v>
      </c>
      <c r="AU159">
        <v>0.19020172910662819</v>
      </c>
      <c r="AV159">
        <v>0.21037463976945239</v>
      </c>
      <c r="AW159">
        <v>0.14697406340057639</v>
      </c>
      <c r="AX159">
        <v>9.2219020172910657E-2</v>
      </c>
      <c r="AY159">
        <v>4.3227665706051882E-2</v>
      </c>
      <c r="AZ159">
        <v>1.152737752161383E-2</v>
      </c>
      <c r="BA159">
        <v>5.763688760806916E-3</v>
      </c>
      <c r="BB159">
        <v>0</v>
      </c>
      <c r="BC159">
        <v>8.6455331412103754E-3</v>
      </c>
      <c r="BD159">
        <v>0</v>
      </c>
      <c r="BE159">
        <v>0.98847262247838619</v>
      </c>
      <c r="BF159">
        <v>8.6455331412103754E-3</v>
      </c>
      <c r="BG159">
        <v>2.881844380403458E-3</v>
      </c>
      <c r="BH159">
        <v>0.7723342939481268</v>
      </c>
      <c r="BI159">
        <v>0.21037463976945239</v>
      </c>
      <c r="BJ159">
        <v>1.7291066282420751E-2</v>
      </c>
      <c r="BK159">
        <v>7.492795389048991E-2</v>
      </c>
      <c r="BL159">
        <v>0</v>
      </c>
      <c r="BM159">
        <v>2.0172910662824211E-2</v>
      </c>
      <c r="BN159">
        <v>0.90489913544668588</v>
      </c>
      <c r="BO159">
        <v>0</v>
      </c>
      <c r="BP159">
        <v>0.9279538904899135</v>
      </c>
      <c r="BQ159">
        <v>0</v>
      </c>
      <c r="BR159">
        <v>0</v>
      </c>
      <c r="BS159">
        <v>0</v>
      </c>
      <c r="BT159">
        <v>2.3054755043227661E-2</v>
      </c>
      <c r="BU159">
        <v>4.8991354466858789E-2</v>
      </c>
      <c r="BV159">
        <v>0.13832853025936601</v>
      </c>
      <c r="BW159">
        <v>0.86167146974063402</v>
      </c>
      <c r="BX159">
        <v>0</v>
      </c>
      <c r="BY159" t="s">
        <v>3397</v>
      </c>
      <c r="BZ159" t="s">
        <v>3583</v>
      </c>
      <c r="CA159">
        <v>347</v>
      </c>
      <c r="CB159">
        <v>1</v>
      </c>
      <c r="CC159">
        <v>0</v>
      </c>
    </row>
    <row r="160" spans="1:81" x14ac:dyDescent="0.25">
      <c r="A160" t="s">
        <v>3584</v>
      </c>
      <c r="B160" t="s">
        <v>95</v>
      </c>
      <c r="C160" t="s">
        <v>376</v>
      </c>
      <c r="D160" t="s">
        <v>947</v>
      </c>
      <c r="E160">
        <v>2016</v>
      </c>
      <c r="F160">
        <v>143</v>
      </c>
      <c r="G160">
        <v>11</v>
      </c>
      <c r="H160">
        <v>0</v>
      </c>
      <c r="I160">
        <v>16</v>
      </c>
      <c r="J160">
        <v>24</v>
      </c>
      <c r="K160">
        <v>31</v>
      </c>
      <c r="L160">
        <v>38</v>
      </c>
      <c r="M160">
        <v>25</v>
      </c>
      <c r="N160">
        <v>11</v>
      </c>
      <c r="O160">
        <v>6</v>
      </c>
      <c r="P160">
        <v>1</v>
      </c>
      <c r="Q160">
        <v>2</v>
      </c>
      <c r="R160">
        <v>0</v>
      </c>
      <c r="S160">
        <v>0</v>
      </c>
      <c r="T160">
        <v>0</v>
      </c>
      <c r="U160">
        <v>151</v>
      </c>
      <c r="V160">
        <v>2</v>
      </c>
      <c r="W160">
        <v>1</v>
      </c>
      <c r="X160">
        <v>115</v>
      </c>
      <c r="Y160">
        <v>35</v>
      </c>
      <c r="Z160">
        <v>4</v>
      </c>
      <c r="AA160">
        <v>7</v>
      </c>
      <c r="AB160">
        <v>0</v>
      </c>
      <c r="AC160">
        <v>1</v>
      </c>
      <c r="AD160">
        <v>146</v>
      </c>
      <c r="AE160">
        <v>0</v>
      </c>
      <c r="AF160">
        <v>148</v>
      </c>
      <c r="AG160">
        <v>0</v>
      </c>
      <c r="AH160">
        <v>0</v>
      </c>
      <c r="AI160">
        <v>0</v>
      </c>
      <c r="AJ160">
        <v>4</v>
      </c>
      <c r="AK160">
        <v>2</v>
      </c>
      <c r="AL160">
        <v>31</v>
      </c>
      <c r="AM160">
        <v>123</v>
      </c>
      <c r="AN160">
        <v>0</v>
      </c>
      <c r="AO160">
        <v>154</v>
      </c>
      <c r="AP160">
        <v>0.9285714285714286</v>
      </c>
      <c r="AQ160">
        <v>7.1428571428571425E-2</v>
      </c>
      <c r="AR160">
        <v>0</v>
      </c>
      <c r="AS160">
        <v>0.1038961038961039</v>
      </c>
      <c r="AT160">
        <v>0.15584415584415581</v>
      </c>
      <c r="AU160">
        <v>0.20129870129870131</v>
      </c>
      <c r="AV160">
        <v>0.24675324675324681</v>
      </c>
      <c r="AW160">
        <v>0.16233766233766231</v>
      </c>
      <c r="AX160">
        <v>7.1428571428571425E-2</v>
      </c>
      <c r="AY160">
        <v>3.896103896103896E-2</v>
      </c>
      <c r="AZ160">
        <v>6.4935064935064939E-3</v>
      </c>
      <c r="BA160">
        <v>1.298701298701299E-2</v>
      </c>
      <c r="BB160">
        <v>0</v>
      </c>
      <c r="BC160">
        <v>0</v>
      </c>
      <c r="BD160">
        <v>0</v>
      </c>
      <c r="BE160">
        <v>0.98051948051948057</v>
      </c>
      <c r="BF160">
        <v>1.298701298701299E-2</v>
      </c>
      <c r="BG160">
        <v>6.4935064935064939E-3</v>
      </c>
      <c r="BH160">
        <v>0.74675324675324672</v>
      </c>
      <c r="BI160">
        <v>0.22727272727272729</v>
      </c>
      <c r="BJ160">
        <v>2.5974025974025979E-2</v>
      </c>
      <c r="BK160">
        <v>4.5454545454545463E-2</v>
      </c>
      <c r="BL160">
        <v>0</v>
      </c>
      <c r="BM160">
        <v>6.4935064935064939E-3</v>
      </c>
      <c r="BN160">
        <v>0.94805194805194803</v>
      </c>
      <c r="BO160">
        <v>0</v>
      </c>
      <c r="BP160">
        <v>0.96103896103896103</v>
      </c>
      <c r="BQ160">
        <v>0</v>
      </c>
      <c r="BR160">
        <v>0</v>
      </c>
      <c r="BS160">
        <v>0</v>
      </c>
      <c r="BT160">
        <v>2.5974025974025979E-2</v>
      </c>
      <c r="BU160">
        <v>1.298701298701299E-2</v>
      </c>
      <c r="BV160">
        <v>0.20129870129870131</v>
      </c>
      <c r="BW160">
        <v>0.79870129870129869</v>
      </c>
      <c r="BX160">
        <v>0</v>
      </c>
      <c r="BY160" t="s">
        <v>3397</v>
      </c>
      <c r="BZ160" t="s">
        <v>3583</v>
      </c>
      <c r="CA160">
        <v>347</v>
      </c>
      <c r="CB160">
        <v>0.44380403458213258</v>
      </c>
      <c r="CC160">
        <v>0</v>
      </c>
    </row>
    <row r="161" spans="1:81" x14ac:dyDescent="0.25">
      <c r="A161" t="s">
        <v>3585</v>
      </c>
      <c r="B161" t="s">
        <v>95</v>
      </c>
      <c r="C161" t="s">
        <v>376</v>
      </c>
      <c r="D161" t="s">
        <v>949</v>
      </c>
      <c r="E161">
        <v>2016</v>
      </c>
      <c r="F161">
        <v>162</v>
      </c>
      <c r="G161">
        <v>12</v>
      </c>
      <c r="H161">
        <v>0</v>
      </c>
      <c r="I161">
        <v>25</v>
      </c>
      <c r="J161">
        <v>35</v>
      </c>
      <c r="K161">
        <v>32</v>
      </c>
      <c r="L161">
        <v>29</v>
      </c>
      <c r="M161">
        <v>20</v>
      </c>
      <c r="N161">
        <v>18</v>
      </c>
      <c r="O161">
        <v>9</v>
      </c>
      <c r="P161">
        <v>3</v>
      </c>
      <c r="Q161">
        <v>0</v>
      </c>
      <c r="R161">
        <v>0</v>
      </c>
      <c r="S161">
        <v>3</v>
      </c>
      <c r="T161">
        <v>0</v>
      </c>
      <c r="U161">
        <v>173</v>
      </c>
      <c r="V161">
        <v>1</v>
      </c>
      <c r="W161">
        <v>0</v>
      </c>
      <c r="X161">
        <v>139</v>
      </c>
      <c r="Y161">
        <v>33</v>
      </c>
      <c r="Z161">
        <v>2</v>
      </c>
      <c r="AA161">
        <v>16</v>
      </c>
      <c r="AB161">
        <v>0</v>
      </c>
      <c r="AC161">
        <v>3</v>
      </c>
      <c r="AD161">
        <v>155</v>
      </c>
      <c r="AE161">
        <v>0</v>
      </c>
      <c r="AF161">
        <v>161</v>
      </c>
      <c r="AG161">
        <v>0</v>
      </c>
      <c r="AH161">
        <v>0</v>
      </c>
      <c r="AI161">
        <v>0</v>
      </c>
      <c r="AJ161">
        <v>3</v>
      </c>
      <c r="AK161">
        <v>10</v>
      </c>
      <c r="AL161">
        <v>17</v>
      </c>
      <c r="AM161">
        <v>157</v>
      </c>
      <c r="AN161">
        <v>0</v>
      </c>
      <c r="AO161">
        <v>174</v>
      </c>
      <c r="AP161">
        <v>0.93103448275862066</v>
      </c>
      <c r="AQ161">
        <v>6.8965517241379309E-2</v>
      </c>
      <c r="AR161">
        <v>0</v>
      </c>
      <c r="AS161">
        <v>0.14367816091954019</v>
      </c>
      <c r="AT161">
        <v>0.2011494252873563</v>
      </c>
      <c r="AU161">
        <v>0.18390804597701149</v>
      </c>
      <c r="AV161">
        <v>0.16666666666666671</v>
      </c>
      <c r="AW161">
        <v>0.1149425287356322</v>
      </c>
      <c r="AX161">
        <v>0.10344827586206901</v>
      </c>
      <c r="AY161">
        <v>5.1724137931034482E-2</v>
      </c>
      <c r="AZ161">
        <v>1.7241379310344831E-2</v>
      </c>
      <c r="BA161">
        <v>0</v>
      </c>
      <c r="BB161">
        <v>0</v>
      </c>
      <c r="BC161">
        <v>1.7241379310344831E-2</v>
      </c>
      <c r="BD161">
        <v>0</v>
      </c>
      <c r="BE161">
        <v>0.99425287356321834</v>
      </c>
      <c r="BF161">
        <v>5.7471264367816091E-3</v>
      </c>
      <c r="BG161">
        <v>0</v>
      </c>
      <c r="BH161">
        <v>0.79885057471264365</v>
      </c>
      <c r="BI161">
        <v>0.18965517241379309</v>
      </c>
      <c r="BJ161">
        <v>1.149425287356322E-2</v>
      </c>
      <c r="BK161">
        <v>9.1954022988505746E-2</v>
      </c>
      <c r="BL161">
        <v>0</v>
      </c>
      <c r="BM161">
        <v>1.7241379310344831E-2</v>
      </c>
      <c r="BN161">
        <v>0.89080459770114939</v>
      </c>
      <c r="BO161">
        <v>0</v>
      </c>
      <c r="BP161">
        <v>0.92528735632183912</v>
      </c>
      <c r="BQ161">
        <v>0</v>
      </c>
      <c r="BR161">
        <v>0</v>
      </c>
      <c r="BS161">
        <v>0</v>
      </c>
      <c r="BT161">
        <v>1.7241379310344831E-2</v>
      </c>
      <c r="BU161">
        <v>5.7471264367816091E-2</v>
      </c>
      <c r="BV161">
        <v>9.7701149425287362E-2</v>
      </c>
      <c r="BW161">
        <v>0.9022988505747126</v>
      </c>
      <c r="BX161">
        <v>0</v>
      </c>
      <c r="BY161" t="s">
        <v>3397</v>
      </c>
      <c r="BZ161" t="s">
        <v>3583</v>
      </c>
      <c r="CA161">
        <v>347</v>
      </c>
      <c r="CB161">
        <v>0.50144092219020175</v>
      </c>
      <c r="CC161">
        <v>0</v>
      </c>
    </row>
    <row r="162" spans="1:81" x14ac:dyDescent="0.25">
      <c r="A162" t="s">
        <v>3586</v>
      </c>
      <c r="B162" t="s">
        <v>95</v>
      </c>
      <c r="C162" t="s">
        <v>376</v>
      </c>
      <c r="D162" t="s">
        <v>951</v>
      </c>
      <c r="E162">
        <v>2016</v>
      </c>
      <c r="F162">
        <v>8</v>
      </c>
      <c r="G162">
        <v>0</v>
      </c>
      <c r="H162">
        <v>0</v>
      </c>
      <c r="I162">
        <v>0</v>
      </c>
      <c r="J162">
        <v>1</v>
      </c>
      <c r="K162">
        <v>1</v>
      </c>
      <c r="L162">
        <v>2</v>
      </c>
      <c r="M162">
        <v>3</v>
      </c>
      <c r="N162">
        <v>1</v>
      </c>
      <c r="O162">
        <v>0</v>
      </c>
      <c r="P162">
        <v>0</v>
      </c>
      <c r="Q162">
        <v>0</v>
      </c>
      <c r="R162">
        <v>0</v>
      </c>
      <c r="S162">
        <v>0</v>
      </c>
      <c r="T162">
        <v>0</v>
      </c>
      <c r="U162">
        <v>8</v>
      </c>
      <c r="V162">
        <v>0</v>
      </c>
      <c r="W162">
        <v>0</v>
      </c>
      <c r="X162">
        <v>6</v>
      </c>
      <c r="Y162">
        <v>2</v>
      </c>
      <c r="Z162">
        <v>0</v>
      </c>
      <c r="AA162">
        <v>0</v>
      </c>
      <c r="AB162">
        <v>0</v>
      </c>
      <c r="AC162">
        <v>0</v>
      </c>
      <c r="AD162">
        <v>8</v>
      </c>
      <c r="AE162">
        <v>0</v>
      </c>
      <c r="AF162">
        <v>8</v>
      </c>
      <c r="AG162">
        <v>0</v>
      </c>
      <c r="AH162">
        <v>0</v>
      </c>
      <c r="AI162">
        <v>0</v>
      </c>
      <c r="AJ162">
        <v>0</v>
      </c>
      <c r="AK162">
        <v>0</v>
      </c>
      <c r="AL162">
        <v>0</v>
      </c>
      <c r="AM162">
        <v>8</v>
      </c>
      <c r="AN162">
        <v>0</v>
      </c>
      <c r="AO162">
        <v>8</v>
      </c>
      <c r="AP162">
        <v>1</v>
      </c>
      <c r="AQ162">
        <v>0</v>
      </c>
      <c r="AR162">
        <v>0</v>
      </c>
      <c r="AS162">
        <v>0</v>
      </c>
      <c r="AT162">
        <v>0.125</v>
      </c>
      <c r="AU162">
        <v>0.125</v>
      </c>
      <c r="AV162">
        <v>0.25</v>
      </c>
      <c r="AW162">
        <v>0.375</v>
      </c>
      <c r="AX162">
        <v>0.125</v>
      </c>
      <c r="AY162">
        <v>0</v>
      </c>
      <c r="AZ162">
        <v>0</v>
      </c>
      <c r="BA162">
        <v>0</v>
      </c>
      <c r="BB162">
        <v>0</v>
      </c>
      <c r="BC162">
        <v>0</v>
      </c>
      <c r="BD162">
        <v>0</v>
      </c>
      <c r="BE162">
        <v>1</v>
      </c>
      <c r="BF162">
        <v>0</v>
      </c>
      <c r="BG162">
        <v>0</v>
      </c>
      <c r="BH162">
        <v>0.75</v>
      </c>
      <c r="BI162">
        <v>0.25</v>
      </c>
      <c r="BJ162">
        <v>0</v>
      </c>
      <c r="BK162">
        <v>0</v>
      </c>
      <c r="BL162">
        <v>0</v>
      </c>
      <c r="BM162">
        <v>0</v>
      </c>
      <c r="BN162">
        <v>1</v>
      </c>
      <c r="BO162">
        <v>0</v>
      </c>
      <c r="BP162">
        <v>1</v>
      </c>
      <c r="BQ162">
        <v>0</v>
      </c>
      <c r="BR162">
        <v>0</v>
      </c>
      <c r="BS162">
        <v>0</v>
      </c>
      <c r="BT162">
        <v>0</v>
      </c>
      <c r="BU162">
        <v>0</v>
      </c>
      <c r="BV162">
        <v>0</v>
      </c>
      <c r="BW162">
        <v>1</v>
      </c>
      <c r="BX162">
        <v>0</v>
      </c>
      <c r="BY162" t="s">
        <v>3397</v>
      </c>
      <c r="BZ162" t="s">
        <v>3583</v>
      </c>
      <c r="CA162">
        <v>347</v>
      </c>
      <c r="CB162">
        <v>2.3054755043227661E-2</v>
      </c>
      <c r="CC162">
        <v>0</v>
      </c>
    </row>
    <row r="163" spans="1:81" x14ac:dyDescent="0.25">
      <c r="A163" t="s">
        <v>3587</v>
      </c>
      <c r="B163" t="s">
        <v>95</v>
      </c>
      <c r="C163" t="s">
        <v>376</v>
      </c>
      <c r="D163" t="s">
        <v>953</v>
      </c>
      <c r="E163">
        <v>2016</v>
      </c>
      <c r="F163">
        <v>10</v>
      </c>
      <c r="G163">
        <v>1</v>
      </c>
      <c r="H163">
        <v>0</v>
      </c>
      <c r="I163">
        <v>0</v>
      </c>
      <c r="J163">
        <v>0</v>
      </c>
      <c r="K163">
        <v>2</v>
      </c>
      <c r="L163">
        <v>4</v>
      </c>
      <c r="M163">
        <v>3</v>
      </c>
      <c r="N163">
        <v>2</v>
      </c>
      <c r="O163">
        <v>0</v>
      </c>
      <c r="P163">
        <v>0</v>
      </c>
      <c r="Q163">
        <v>0</v>
      </c>
      <c r="R163">
        <v>0</v>
      </c>
      <c r="S163">
        <v>0</v>
      </c>
      <c r="T163">
        <v>0</v>
      </c>
      <c r="U163">
        <v>11</v>
      </c>
      <c r="V163">
        <v>0</v>
      </c>
      <c r="W163">
        <v>0</v>
      </c>
      <c r="X163">
        <v>8</v>
      </c>
      <c r="Y163">
        <v>3</v>
      </c>
      <c r="Z163">
        <v>0</v>
      </c>
      <c r="AA163">
        <v>3</v>
      </c>
      <c r="AB163">
        <v>0</v>
      </c>
      <c r="AC163">
        <v>3</v>
      </c>
      <c r="AD163">
        <v>5</v>
      </c>
      <c r="AE163">
        <v>0</v>
      </c>
      <c r="AF163">
        <v>5</v>
      </c>
      <c r="AG163">
        <v>0</v>
      </c>
      <c r="AH163">
        <v>0</v>
      </c>
      <c r="AI163">
        <v>0</v>
      </c>
      <c r="AJ163">
        <v>1</v>
      </c>
      <c r="AK163">
        <v>5</v>
      </c>
      <c r="AL163">
        <v>0</v>
      </c>
      <c r="AM163">
        <v>11</v>
      </c>
      <c r="AN163">
        <v>0</v>
      </c>
      <c r="AO163">
        <v>11</v>
      </c>
      <c r="AP163">
        <v>0.90909090909090906</v>
      </c>
      <c r="AQ163">
        <v>9.0909090909090912E-2</v>
      </c>
      <c r="AR163">
        <v>0</v>
      </c>
      <c r="AS163">
        <v>0</v>
      </c>
      <c r="AT163">
        <v>0</v>
      </c>
      <c r="AU163">
        <v>0.1818181818181818</v>
      </c>
      <c r="AV163">
        <v>0.36363636363636359</v>
      </c>
      <c r="AW163">
        <v>0.27272727272727271</v>
      </c>
      <c r="AX163">
        <v>0.1818181818181818</v>
      </c>
      <c r="AY163">
        <v>0</v>
      </c>
      <c r="AZ163">
        <v>0</v>
      </c>
      <c r="BA163">
        <v>0</v>
      </c>
      <c r="BB163">
        <v>0</v>
      </c>
      <c r="BC163">
        <v>0</v>
      </c>
      <c r="BD163">
        <v>0</v>
      </c>
      <c r="BE163">
        <v>1</v>
      </c>
      <c r="BF163">
        <v>0</v>
      </c>
      <c r="BG163">
        <v>0</v>
      </c>
      <c r="BH163">
        <v>0.72727272727272729</v>
      </c>
      <c r="BI163">
        <v>0.27272727272727271</v>
      </c>
      <c r="BJ163">
        <v>0</v>
      </c>
      <c r="BK163">
        <v>0.27272727272727271</v>
      </c>
      <c r="BL163">
        <v>0</v>
      </c>
      <c r="BM163">
        <v>0.27272727272727271</v>
      </c>
      <c r="BN163">
        <v>0.45454545454545447</v>
      </c>
      <c r="BO163">
        <v>0</v>
      </c>
      <c r="BP163">
        <v>0.45454545454545447</v>
      </c>
      <c r="BQ163">
        <v>0</v>
      </c>
      <c r="BR163">
        <v>0</v>
      </c>
      <c r="BS163">
        <v>0</v>
      </c>
      <c r="BT163">
        <v>9.0909090909090912E-2</v>
      </c>
      <c r="BU163">
        <v>0.45454545454545447</v>
      </c>
      <c r="BV163">
        <v>0</v>
      </c>
      <c r="BW163">
        <v>1</v>
      </c>
      <c r="BX163">
        <v>0</v>
      </c>
      <c r="BY163" t="s">
        <v>3397</v>
      </c>
      <c r="BZ163" t="s">
        <v>3583</v>
      </c>
      <c r="CA163">
        <v>347</v>
      </c>
      <c r="CB163">
        <v>3.1700288184438041E-2</v>
      </c>
      <c r="CC163">
        <v>0</v>
      </c>
    </row>
    <row r="164" spans="1:81" x14ac:dyDescent="0.25">
      <c r="A164" t="s">
        <v>3588</v>
      </c>
      <c r="B164" t="s">
        <v>95</v>
      </c>
      <c r="C164" t="s">
        <v>382</v>
      </c>
      <c r="D164" t="s">
        <v>44</v>
      </c>
      <c r="E164">
        <v>2016</v>
      </c>
      <c r="F164">
        <v>185</v>
      </c>
      <c r="G164">
        <v>21</v>
      </c>
      <c r="H164">
        <v>0</v>
      </c>
      <c r="I164">
        <v>24</v>
      </c>
      <c r="J164">
        <v>27</v>
      </c>
      <c r="K164">
        <v>49</v>
      </c>
      <c r="L164">
        <v>41</v>
      </c>
      <c r="M164">
        <v>36</v>
      </c>
      <c r="N164">
        <v>18</v>
      </c>
      <c r="O164">
        <v>6</v>
      </c>
      <c r="P164">
        <v>2</v>
      </c>
      <c r="Q164">
        <v>0</v>
      </c>
      <c r="R164">
        <v>1</v>
      </c>
      <c r="S164">
        <v>1</v>
      </c>
      <c r="T164">
        <v>1</v>
      </c>
      <c r="U164">
        <v>200</v>
      </c>
      <c r="V164">
        <v>6</v>
      </c>
      <c r="W164">
        <v>0</v>
      </c>
      <c r="X164">
        <v>174</v>
      </c>
      <c r="Y164">
        <v>32</v>
      </c>
      <c r="Z164">
        <v>0</v>
      </c>
      <c r="AA164">
        <v>20</v>
      </c>
      <c r="AB164">
        <v>0</v>
      </c>
      <c r="AC164">
        <v>5</v>
      </c>
      <c r="AD164">
        <v>181</v>
      </c>
      <c r="AE164">
        <v>3</v>
      </c>
      <c r="AF164">
        <v>188</v>
      </c>
      <c r="AG164">
        <v>3</v>
      </c>
      <c r="AH164">
        <v>1</v>
      </c>
      <c r="AI164">
        <v>0</v>
      </c>
      <c r="AJ164">
        <v>11</v>
      </c>
      <c r="AK164">
        <v>0</v>
      </c>
      <c r="AL164">
        <v>31</v>
      </c>
      <c r="AM164">
        <v>172</v>
      </c>
      <c r="AN164">
        <v>3</v>
      </c>
      <c r="AO164">
        <v>206</v>
      </c>
      <c r="AP164">
        <v>0.89805825242718451</v>
      </c>
      <c r="AQ164">
        <v>0.1019417475728155</v>
      </c>
      <c r="AR164">
        <v>0</v>
      </c>
      <c r="AS164">
        <v>0.116504854368932</v>
      </c>
      <c r="AT164">
        <v>0.13106796116504851</v>
      </c>
      <c r="AU164">
        <v>0.23786407766990289</v>
      </c>
      <c r="AV164">
        <v>0.1990291262135922</v>
      </c>
      <c r="AW164">
        <v>0.17475728155339809</v>
      </c>
      <c r="AX164">
        <v>8.7378640776699032E-2</v>
      </c>
      <c r="AY164">
        <v>2.9126213592233011E-2</v>
      </c>
      <c r="AZ164">
        <v>9.7087378640776691E-3</v>
      </c>
      <c r="BA164">
        <v>0</v>
      </c>
      <c r="BB164">
        <v>4.8543689320388354E-3</v>
      </c>
      <c r="BC164">
        <v>4.8543689320388354E-3</v>
      </c>
      <c r="BD164">
        <v>4.8543689320388354E-3</v>
      </c>
      <c r="BE164">
        <v>0.970873786407767</v>
      </c>
      <c r="BF164">
        <v>2.9126213592233011E-2</v>
      </c>
      <c r="BG164">
        <v>0</v>
      </c>
      <c r="BH164">
        <v>0.84466019417475724</v>
      </c>
      <c r="BI164">
        <v>0.1553398058252427</v>
      </c>
      <c r="BJ164">
        <v>0</v>
      </c>
      <c r="BK164">
        <v>9.7087378640776698E-2</v>
      </c>
      <c r="BL164">
        <v>0</v>
      </c>
      <c r="BM164">
        <v>2.4271844660194171E-2</v>
      </c>
      <c r="BN164">
        <v>0.87864077669902918</v>
      </c>
      <c r="BO164">
        <v>1.4563106796116511E-2</v>
      </c>
      <c r="BP164">
        <v>0.91262135922330101</v>
      </c>
      <c r="BQ164">
        <v>1.4563106796116511E-2</v>
      </c>
      <c r="BR164">
        <v>4.8543689320388354E-3</v>
      </c>
      <c r="BS164">
        <v>0</v>
      </c>
      <c r="BT164">
        <v>5.3398058252427182E-2</v>
      </c>
      <c r="BU164">
        <v>0</v>
      </c>
      <c r="BV164">
        <v>0.1504854368932039</v>
      </c>
      <c r="BW164">
        <v>0.83495145631067957</v>
      </c>
      <c r="BX164">
        <v>1.4563106796116511E-2</v>
      </c>
      <c r="BY164" t="s">
        <v>3397</v>
      </c>
      <c r="BZ164" t="s">
        <v>3589</v>
      </c>
      <c r="CA164">
        <v>206</v>
      </c>
      <c r="CB164">
        <v>1</v>
      </c>
      <c r="CC164">
        <v>0</v>
      </c>
    </row>
    <row r="165" spans="1:81" x14ac:dyDescent="0.25">
      <c r="A165" t="s">
        <v>3590</v>
      </c>
      <c r="B165" t="s">
        <v>95</v>
      </c>
      <c r="C165" t="s">
        <v>382</v>
      </c>
      <c r="D165" t="s">
        <v>947</v>
      </c>
      <c r="E165">
        <v>2016</v>
      </c>
      <c r="F165">
        <v>52</v>
      </c>
      <c r="G165">
        <v>12</v>
      </c>
      <c r="H165">
        <v>0</v>
      </c>
      <c r="I165">
        <v>6</v>
      </c>
      <c r="J165">
        <v>10</v>
      </c>
      <c r="K165">
        <v>15</v>
      </c>
      <c r="L165">
        <v>15</v>
      </c>
      <c r="M165">
        <v>11</v>
      </c>
      <c r="N165">
        <v>6</v>
      </c>
      <c r="O165">
        <v>0</v>
      </c>
      <c r="P165">
        <v>0</v>
      </c>
      <c r="Q165">
        <v>0</v>
      </c>
      <c r="R165">
        <v>1</v>
      </c>
      <c r="S165">
        <v>0</v>
      </c>
      <c r="T165">
        <v>0</v>
      </c>
      <c r="U165">
        <v>61</v>
      </c>
      <c r="V165">
        <v>3</v>
      </c>
      <c r="W165">
        <v>0</v>
      </c>
      <c r="X165">
        <v>55</v>
      </c>
      <c r="Y165">
        <v>9</v>
      </c>
      <c r="Z165">
        <v>0</v>
      </c>
      <c r="AA165">
        <v>8</v>
      </c>
      <c r="AB165">
        <v>0</v>
      </c>
      <c r="AC165">
        <v>1</v>
      </c>
      <c r="AD165">
        <v>55</v>
      </c>
      <c r="AE165">
        <v>2</v>
      </c>
      <c r="AF165">
        <v>59</v>
      </c>
      <c r="AG165">
        <v>0</v>
      </c>
      <c r="AH165">
        <v>0</v>
      </c>
      <c r="AI165">
        <v>0</v>
      </c>
      <c r="AJ165">
        <v>3</v>
      </c>
      <c r="AK165">
        <v>0</v>
      </c>
      <c r="AL165">
        <v>13</v>
      </c>
      <c r="AM165">
        <v>51</v>
      </c>
      <c r="AN165">
        <v>0</v>
      </c>
      <c r="AO165">
        <v>64</v>
      </c>
      <c r="AP165">
        <v>0.8125</v>
      </c>
      <c r="AQ165">
        <v>0.1875</v>
      </c>
      <c r="AR165">
        <v>0</v>
      </c>
      <c r="AS165">
        <v>9.375E-2</v>
      </c>
      <c r="AT165">
        <v>0.15625</v>
      </c>
      <c r="AU165">
        <v>0.234375</v>
      </c>
      <c r="AV165">
        <v>0.234375</v>
      </c>
      <c r="AW165">
        <v>0.171875</v>
      </c>
      <c r="AX165">
        <v>9.375E-2</v>
      </c>
      <c r="AY165">
        <v>0</v>
      </c>
      <c r="AZ165">
        <v>0</v>
      </c>
      <c r="BA165">
        <v>0</v>
      </c>
      <c r="BB165">
        <v>1.5625E-2</v>
      </c>
      <c r="BC165">
        <v>0</v>
      </c>
      <c r="BD165">
        <v>0</v>
      </c>
      <c r="BE165">
        <v>0.953125</v>
      </c>
      <c r="BF165">
        <v>4.6875E-2</v>
      </c>
      <c r="BG165">
        <v>0</v>
      </c>
      <c r="BH165">
        <v>0.859375</v>
      </c>
      <c r="BI165">
        <v>0.140625</v>
      </c>
      <c r="BJ165">
        <v>0</v>
      </c>
      <c r="BK165">
        <v>0.125</v>
      </c>
      <c r="BL165">
        <v>0</v>
      </c>
      <c r="BM165">
        <v>1.5625E-2</v>
      </c>
      <c r="BN165">
        <v>0.859375</v>
      </c>
      <c r="BO165">
        <v>3.125E-2</v>
      </c>
      <c r="BP165">
        <v>0.921875</v>
      </c>
      <c r="BQ165">
        <v>0</v>
      </c>
      <c r="BR165">
        <v>0</v>
      </c>
      <c r="BS165">
        <v>0</v>
      </c>
      <c r="BT165">
        <v>4.6875E-2</v>
      </c>
      <c r="BU165">
        <v>0</v>
      </c>
      <c r="BV165">
        <v>0.203125</v>
      </c>
      <c r="BW165">
        <v>0.796875</v>
      </c>
      <c r="BX165">
        <v>0</v>
      </c>
      <c r="BY165" t="s">
        <v>3397</v>
      </c>
      <c r="BZ165" t="s">
        <v>3589</v>
      </c>
      <c r="CA165">
        <v>206</v>
      </c>
      <c r="CB165">
        <v>0.31067961165048541</v>
      </c>
      <c r="CC165">
        <v>0</v>
      </c>
    </row>
    <row r="166" spans="1:81" x14ac:dyDescent="0.25">
      <c r="A166" t="s">
        <v>3591</v>
      </c>
      <c r="B166" t="s">
        <v>95</v>
      </c>
      <c r="C166" t="s">
        <v>382</v>
      </c>
      <c r="D166" t="s">
        <v>949</v>
      </c>
      <c r="E166">
        <v>2016</v>
      </c>
      <c r="F166">
        <v>111</v>
      </c>
      <c r="G166">
        <v>9</v>
      </c>
      <c r="H166">
        <v>0</v>
      </c>
      <c r="I166">
        <v>17</v>
      </c>
      <c r="J166">
        <v>17</v>
      </c>
      <c r="K166">
        <v>29</v>
      </c>
      <c r="L166">
        <v>20</v>
      </c>
      <c r="M166">
        <v>22</v>
      </c>
      <c r="N166">
        <v>7</v>
      </c>
      <c r="O166">
        <v>4</v>
      </c>
      <c r="P166">
        <v>2</v>
      </c>
      <c r="Q166">
        <v>0</v>
      </c>
      <c r="R166">
        <v>0</v>
      </c>
      <c r="S166">
        <v>1</v>
      </c>
      <c r="T166">
        <v>1</v>
      </c>
      <c r="U166">
        <v>117</v>
      </c>
      <c r="V166">
        <v>3</v>
      </c>
      <c r="W166">
        <v>0</v>
      </c>
      <c r="X166">
        <v>104</v>
      </c>
      <c r="Y166">
        <v>16</v>
      </c>
      <c r="Z166">
        <v>0</v>
      </c>
      <c r="AA166">
        <v>7</v>
      </c>
      <c r="AB166">
        <v>0</v>
      </c>
      <c r="AC166">
        <v>1</v>
      </c>
      <c r="AD166">
        <v>112</v>
      </c>
      <c r="AE166">
        <v>1</v>
      </c>
      <c r="AF166">
        <v>113</v>
      </c>
      <c r="AG166">
        <v>0</v>
      </c>
      <c r="AH166">
        <v>0</v>
      </c>
      <c r="AI166">
        <v>0</v>
      </c>
      <c r="AJ166">
        <v>6</v>
      </c>
      <c r="AK166">
        <v>0</v>
      </c>
      <c r="AL166">
        <v>13</v>
      </c>
      <c r="AM166">
        <v>105</v>
      </c>
      <c r="AN166">
        <v>2</v>
      </c>
      <c r="AO166">
        <v>120</v>
      </c>
      <c r="AP166">
        <v>0.92500000000000004</v>
      </c>
      <c r="AQ166">
        <v>7.4999999999999997E-2</v>
      </c>
      <c r="AR166">
        <v>0</v>
      </c>
      <c r="AS166">
        <v>0.14166666666666669</v>
      </c>
      <c r="AT166">
        <v>0.14166666666666669</v>
      </c>
      <c r="AU166">
        <v>0.2416666666666667</v>
      </c>
      <c r="AV166">
        <v>0.16666666666666671</v>
      </c>
      <c r="AW166">
        <v>0.18333333333333329</v>
      </c>
      <c r="AX166">
        <v>5.8333333333333327E-2</v>
      </c>
      <c r="AY166">
        <v>3.3333333333333333E-2</v>
      </c>
      <c r="AZ166">
        <v>1.666666666666667E-2</v>
      </c>
      <c r="BA166">
        <v>0</v>
      </c>
      <c r="BB166">
        <v>0</v>
      </c>
      <c r="BC166">
        <v>8.3333333333333332E-3</v>
      </c>
      <c r="BD166">
        <v>8.3333333333333332E-3</v>
      </c>
      <c r="BE166">
        <v>0.97499999999999998</v>
      </c>
      <c r="BF166">
        <v>2.5000000000000001E-2</v>
      </c>
      <c r="BG166">
        <v>0</v>
      </c>
      <c r="BH166">
        <v>0.8666666666666667</v>
      </c>
      <c r="BI166">
        <v>0.1333333333333333</v>
      </c>
      <c r="BJ166">
        <v>0</v>
      </c>
      <c r="BK166">
        <v>5.8333333333333327E-2</v>
      </c>
      <c r="BL166">
        <v>0</v>
      </c>
      <c r="BM166">
        <v>8.3333333333333332E-3</v>
      </c>
      <c r="BN166">
        <v>0.93333333333333335</v>
      </c>
      <c r="BO166">
        <v>8.3333333333333332E-3</v>
      </c>
      <c r="BP166">
        <v>0.94166666666666665</v>
      </c>
      <c r="BQ166">
        <v>0</v>
      </c>
      <c r="BR166">
        <v>0</v>
      </c>
      <c r="BS166">
        <v>0</v>
      </c>
      <c r="BT166">
        <v>0.05</v>
      </c>
      <c r="BU166">
        <v>0</v>
      </c>
      <c r="BV166">
        <v>0.1083333333333333</v>
      </c>
      <c r="BW166">
        <v>0.875</v>
      </c>
      <c r="BX166">
        <v>1.666666666666667E-2</v>
      </c>
      <c r="BY166" t="s">
        <v>3397</v>
      </c>
      <c r="BZ166" t="s">
        <v>3589</v>
      </c>
      <c r="CA166">
        <v>206</v>
      </c>
      <c r="CB166">
        <v>0.58252427184466016</v>
      </c>
      <c r="CC166">
        <v>0</v>
      </c>
    </row>
    <row r="167" spans="1:81" x14ac:dyDescent="0.25">
      <c r="A167" t="s">
        <v>3592</v>
      </c>
      <c r="B167" t="s">
        <v>95</v>
      </c>
      <c r="C167" t="s">
        <v>382</v>
      </c>
      <c r="D167" t="s">
        <v>951</v>
      </c>
      <c r="E167">
        <v>2016</v>
      </c>
      <c r="F167">
        <v>13</v>
      </c>
      <c r="G167">
        <v>0</v>
      </c>
      <c r="H167">
        <v>0</v>
      </c>
      <c r="I167">
        <v>1</v>
      </c>
      <c r="J167">
        <v>0</v>
      </c>
      <c r="K167">
        <v>3</v>
      </c>
      <c r="L167">
        <v>4</v>
      </c>
      <c r="M167">
        <v>3</v>
      </c>
      <c r="N167">
        <v>2</v>
      </c>
      <c r="O167">
        <v>0</v>
      </c>
      <c r="P167">
        <v>0</v>
      </c>
      <c r="Q167">
        <v>0</v>
      </c>
      <c r="R167">
        <v>0</v>
      </c>
      <c r="S167">
        <v>0</v>
      </c>
      <c r="T167">
        <v>0</v>
      </c>
      <c r="U167">
        <v>13</v>
      </c>
      <c r="V167">
        <v>0</v>
      </c>
      <c r="W167">
        <v>0</v>
      </c>
      <c r="X167">
        <v>9</v>
      </c>
      <c r="Y167">
        <v>4</v>
      </c>
      <c r="Z167">
        <v>0</v>
      </c>
      <c r="AA167">
        <v>1</v>
      </c>
      <c r="AB167">
        <v>0</v>
      </c>
      <c r="AC167">
        <v>0</v>
      </c>
      <c r="AD167">
        <v>12</v>
      </c>
      <c r="AE167">
        <v>0</v>
      </c>
      <c r="AF167">
        <v>12</v>
      </c>
      <c r="AG167">
        <v>1</v>
      </c>
      <c r="AH167">
        <v>0</v>
      </c>
      <c r="AI167">
        <v>0</v>
      </c>
      <c r="AJ167">
        <v>0</v>
      </c>
      <c r="AK167">
        <v>0</v>
      </c>
      <c r="AL167">
        <v>3</v>
      </c>
      <c r="AM167">
        <v>9</v>
      </c>
      <c r="AN167">
        <v>1</v>
      </c>
      <c r="AO167">
        <v>13</v>
      </c>
      <c r="AP167">
        <v>1</v>
      </c>
      <c r="AQ167">
        <v>0</v>
      </c>
      <c r="AR167">
        <v>0</v>
      </c>
      <c r="AS167">
        <v>7.6923076923076927E-2</v>
      </c>
      <c r="AT167">
        <v>0</v>
      </c>
      <c r="AU167">
        <v>0.23076923076923081</v>
      </c>
      <c r="AV167">
        <v>0.30769230769230771</v>
      </c>
      <c r="AW167">
        <v>0.23076923076923081</v>
      </c>
      <c r="AX167">
        <v>0.15384615384615391</v>
      </c>
      <c r="AY167">
        <v>0</v>
      </c>
      <c r="AZ167">
        <v>0</v>
      </c>
      <c r="BA167">
        <v>0</v>
      </c>
      <c r="BB167">
        <v>0</v>
      </c>
      <c r="BC167">
        <v>0</v>
      </c>
      <c r="BD167">
        <v>0</v>
      </c>
      <c r="BE167">
        <v>1</v>
      </c>
      <c r="BF167">
        <v>0</v>
      </c>
      <c r="BG167">
        <v>0</v>
      </c>
      <c r="BH167">
        <v>0.69230769230769229</v>
      </c>
      <c r="BI167">
        <v>0.30769230769230771</v>
      </c>
      <c r="BJ167">
        <v>0</v>
      </c>
      <c r="BK167">
        <v>7.6923076923076927E-2</v>
      </c>
      <c r="BL167">
        <v>0</v>
      </c>
      <c r="BM167">
        <v>0</v>
      </c>
      <c r="BN167">
        <v>0.92307692307692313</v>
      </c>
      <c r="BO167">
        <v>0</v>
      </c>
      <c r="BP167">
        <v>0.92307692307692313</v>
      </c>
      <c r="BQ167">
        <v>7.6923076923076927E-2</v>
      </c>
      <c r="BR167">
        <v>0</v>
      </c>
      <c r="BS167">
        <v>0</v>
      </c>
      <c r="BT167">
        <v>0</v>
      </c>
      <c r="BU167">
        <v>0</v>
      </c>
      <c r="BV167">
        <v>0.23076923076923081</v>
      </c>
      <c r="BW167">
        <v>0.69230769230769229</v>
      </c>
      <c r="BX167">
        <v>7.6923076923076927E-2</v>
      </c>
      <c r="BY167" t="s">
        <v>3397</v>
      </c>
      <c r="BZ167" t="s">
        <v>3589</v>
      </c>
      <c r="CA167">
        <v>206</v>
      </c>
      <c r="CB167">
        <v>6.3106796116504854E-2</v>
      </c>
      <c r="CC167">
        <v>0</v>
      </c>
    </row>
    <row r="168" spans="1:81" x14ac:dyDescent="0.25">
      <c r="A168" t="s">
        <v>3593</v>
      </c>
      <c r="B168" t="s">
        <v>95</v>
      </c>
      <c r="C168" t="s">
        <v>382</v>
      </c>
      <c r="D168" t="s">
        <v>953</v>
      </c>
      <c r="E168">
        <v>2016</v>
      </c>
      <c r="F168">
        <v>9</v>
      </c>
      <c r="G168">
        <v>0</v>
      </c>
      <c r="H168">
        <v>0</v>
      </c>
      <c r="I168">
        <v>0</v>
      </c>
      <c r="J168">
        <v>0</v>
      </c>
      <c r="K168">
        <v>2</v>
      </c>
      <c r="L168">
        <v>2</v>
      </c>
      <c r="M168">
        <v>0</v>
      </c>
      <c r="N168">
        <v>3</v>
      </c>
      <c r="O168">
        <v>2</v>
      </c>
      <c r="P168">
        <v>0</v>
      </c>
      <c r="Q168">
        <v>0</v>
      </c>
      <c r="R168">
        <v>0</v>
      </c>
      <c r="S168">
        <v>0</v>
      </c>
      <c r="T168">
        <v>0</v>
      </c>
      <c r="U168">
        <v>9</v>
      </c>
      <c r="V168">
        <v>0</v>
      </c>
      <c r="W168">
        <v>0</v>
      </c>
      <c r="X168">
        <v>6</v>
      </c>
      <c r="Y168">
        <v>3</v>
      </c>
      <c r="Z168">
        <v>0</v>
      </c>
      <c r="AA168">
        <v>4</v>
      </c>
      <c r="AB168">
        <v>0</v>
      </c>
      <c r="AC168">
        <v>3</v>
      </c>
      <c r="AD168">
        <v>2</v>
      </c>
      <c r="AE168">
        <v>0</v>
      </c>
      <c r="AF168">
        <v>4</v>
      </c>
      <c r="AG168">
        <v>2</v>
      </c>
      <c r="AH168">
        <v>1</v>
      </c>
      <c r="AI168">
        <v>0</v>
      </c>
      <c r="AJ168">
        <v>2</v>
      </c>
      <c r="AK168">
        <v>0</v>
      </c>
      <c r="AL168">
        <v>2</v>
      </c>
      <c r="AM168">
        <v>7</v>
      </c>
      <c r="AN168">
        <v>0</v>
      </c>
      <c r="AO168">
        <v>9</v>
      </c>
      <c r="AP168">
        <v>1</v>
      </c>
      <c r="AQ168">
        <v>0</v>
      </c>
      <c r="AR168">
        <v>0</v>
      </c>
      <c r="AS168">
        <v>0</v>
      </c>
      <c r="AT168">
        <v>0</v>
      </c>
      <c r="AU168">
        <v>0.22222222222222221</v>
      </c>
      <c r="AV168">
        <v>0.22222222222222221</v>
      </c>
      <c r="AW168">
        <v>0</v>
      </c>
      <c r="AX168">
        <v>0.33333333333333331</v>
      </c>
      <c r="AY168">
        <v>0.22222222222222221</v>
      </c>
      <c r="AZ168">
        <v>0</v>
      </c>
      <c r="BA168">
        <v>0</v>
      </c>
      <c r="BB168">
        <v>0</v>
      </c>
      <c r="BC168">
        <v>0</v>
      </c>
      <c r="BD168">
        <v>0</v>
      </c>
      <c r="BE168">
        <v>1</v>
      </c>
      <c r="BF168">
        <v>0</v>
      </c>
      <c r="BG168">
        <v>0</v>
      </c>
      <c r="BH168">
        <v>0.66666666666666663</v>
      </c>
      <c r="BI168">
        <v>0.33333333333333331</v>
      </c>
      <c r="BJ168">
        <v>0</v>
      </c>
      <c r="BK168">
        <v>0.44444444444444442</v>
      </c>
      <c r="BL168">
        <v>0</v>
      </c>
      <c r="BM168">
        <v>0.33333333333333331</v>
      </c>
      <c r="BN168">
        <v>0.22222222222222221</v>
      </c>
      <c r="BO168">
        <v>0</v>
      </c>
      <c r="BP168">
        <v>0.44444444444444442</v>
      </c>
      <c r="BQ168">
        <v>0.22222222222222221</v>
      </c>
      <c r="BR168">
        <v>0.1111111111111111</v>
      </c>
      <c r="BS168">
        <v>0</v>
      </c>
      <c r="BT168">
        <v>0.22222222222222221</v>
      </c>
      <c r="BU168">
        <v>0</v>
      </c>
      <c r="BV168">
        <v>0.22222222222222221</v>
      </c>
      <c r="BW168">
        <v>0.77777777777777779</v>
      </c>
      <c r="BX168">
        <v>0</v>
      </c>
      <c r="BY168" t="s">
        <v>3397</v>
      </c>
      <c r="BZ168" t="s">
        <v>3589</v>
      </c>
      <c r="CA168">
        <v>206</v>
      </c>
      <c r="CB168">
        <v>4.3689320388349523E-2</v>
      </c>
      <c r="CC168">
        <v>0</v>
      </c>
    </row>
    <row r="169" spans="1:81" x14ac:dyDescent="0.25">
      <c r="A169" t="s">
        <v>3594</v>
      </c>
      <c r="B169" t="s">
        <v>95</v>
      </c>
      <c r="C169" t="s">
        <v>388</v>
      </c>
      <c r="D169" t="s">
        <v>44</v>
      </c>
      <c r="E169">
        <v>2016</v>
      </c>
      <c r="F169">
        <v>16</v>
      </c>
      <c r="G169">
        <v>0</v>
      </c>
      <c r="H169">
        <v>0</v>
      </c>
      <c r="I169">
        <v>1</v>
      </c>
      <c r="J169">
        <v>6</v>
      </c>
      <c r="K169">
        <v>3</v>
      </c>
      <c r="L169">
        <v>2</v>
      </c>
      <c r="M169">
        <v>0</v>
      </c>
      <c r="N169">
        <v>2</v>
      </c>
      <c r="O169">
        <v>1</v>
      </c>
      <c r="P169">
        <v>1</v>
      </c>
      <c r="Q169">
        <v>0</v>
      </c>
      <c r="R169">
        <v>0</v>
      </c>
      <c r="S169">
        <v>0</v>
      </c>
      <c r="T169">
        <v>0</v>
      </c>
      <c r="U169">
        <v>16</v>
      </c>
      <c r="V169">
        <v>0</v>
      </c>
      <c r="W169">
        <v>0</v>
      </c>
      <c r="X169">
        <v>11</v>
      </c>
      <c r="Y169">
        <v>4</v>
      </c>
      <c r="Z169">
        <v>1</v>
      </c>
      <c r="AA169">
        <v>2</v>
      </c>
      <c r="AB169">
        <v>0</v>
      </c>
      <c r="AC169">
        <v>1</v>
      </c>
      <c r="AD169">
        <v>13</v>
      </c>
      <c r="AE169">
        <v>0</v>
      </c>
      <c r="AF169">
        <v>12</v>
      </c>
      <c r="AG169">
        <v>1</v>
      </c>
      <c r="AH169">
        <v>0</v>
      </c>
      <c r="AI169">
        <v>0</v>
      </c>
      <c r="AJ169">
        <v>2</v>
      </c>
      <c r="AK169">
        <v>1</v>
      </c>
      <c r="AL169">
        <v>6</v>
      </c>
      <c r="AM169">
        <v>9</v>
      </c>
      <c r="AN169">
        <v>1</v>
      </c>
      <c r="AO169">
        <v>16</v>
      </c>
      <c r="AP169">
        <v>1</v>
      </c>
      <c r="AQ169">
        <v>0</v>
      </c>
      <c r="AR169">
        <v>0</v>
      </c>
      <c r="AS169">
        <v>6.25E-2</v>
      </c>
      <c r="AT169">
        <v>0.375</v>
      </c>
      <c r="AU169">
        <v>0.1875</v>
      </c>
      <c r="AV169">
        <v>0.125</v>
      </c>
      <c r="AW169">
        <v>0</v>
      </c>
      <c r="AX169">
        <v>0.125</v>
      </c>
      <c r="AY169">
        <v>6.25E-2</v>
      </c>
      <c r="AZ169">
        <v>6.25E-2</v>
      </c>
      <c r="BA169">
        <v>0</v>
      </c>
      <c r="BB169">
        <v>0</v>
      </c>
      <c r="BC169">
        <v>0</v>
      </c>
      <c r="BD169">
        <v>0</v>
      </c>
      <c r="BE169">
        <v>1</v>
      </c>
      <c r="BF169">
        <v>0</v>
      </c>
      <c r="BG169">
        <v>0</v>
      </c>
      <c r="BH169">
        <v>0.6875</v>
      </c>
      <c r="BI169">
        <v>0.25</v>
      </c>
      <c r="BJ169">
        <v>6.25E-2</v>
      </c>
      <c r="BK169">
        <v>0.125</v>
      </c>
      <c r="BL169">
        <v>0</v>
      </c>
      <c r="BM169">
        <v>6.25E-2</v>
      </c>
      <c r="BN169">
        <v>0.8125</v>
      </c>
      <c r="BO169">
        <v>0</v>
      </c>
      <c r="BP169">
        <v>0.75</v>
      </c>
      <c r="BQ169">
        <v>6.25E-2</v>
      </c>
      <c r="BR169">
        <v>0</v>
      </c>
      <c r="BS169">
        <v>0</v>
      </c>
      <c r="BT169">
        <v>0.125</v>
      </c>
      <c r="BU169">
        <v>6.25E-2</v>
      </c>
      <c r="BV169">
        <v>0.375</v>
      </c>
      <c r="BW169">
        <v>0.5625</v>
      </c>
      <c r="BX169">
        <v>6.25E-2</v>
      </c>
      <c r="BY169" t="s">
        <v>3397</v>
      </c>
      <c r="BZ169" t="s">
        <v>3595</v>
      </c>
      <c r="CA169">
        <v>16</v>
      </c>
      <c r="CB169">
        <v>1</v>
      </c>
      <c r="CC169">
        <v>0</v>
      </c>
    </row>
    <row r="170" spans="1:81" x14ac:dyDescent="0.25">
      <c r="A170" t="s">
        <v>3596</v>
      </c>
      <c r="B170" t="s">
        <v>95</v>
      </c>
      <c r="C170" t="s">
        <v>388</v>
      </c>
      <c r="D170" t="s">
        <v>947</v>
      </c>
      <c r="E170">
        <v>2016</v>
      </c>
      <c r="F170" t="s">
        <v>74</v>
      </c>
      <c r="G170" t="s">
        <v>74</v>
      </c>
      <c r="H170" t="s">
        <v>74</v>
      </c>
      <c r="I170" t="s">
        <v>74</v>
      </c>
      <c r="J170" t="s">
        <v>74</v>
      </c>
      <c r="K170" t="s">
        <v>74</v>
      </c>
      <c r="L170" t="s">
        <v>74</v>
      </c>
      <c r="M170" t="s">
        <v>74</v>
      </c>
      <c r="N170" t="s">
        <v>74</v>
      </c>
      <c r="O170" t="s">
        <v>74</v>
      </c>
      <c r="P170" t="s">
        <v>74</v>
      </c>
      <c r="Q170" t="s">
        <v>74</v>
      </c>
      <c r="R170" t="s">
        <v>74</v>
      </c>
      <c r="S170" t="s">
        <v>74</v>
      </c>
      <c r="T170" t="s">
        <v>74</v>
      </c>
      <c r="U170" t="s">
        <v>74</v>
      </c>
      <c r="V170" t="s">
        <v>74</v>
      </c>
      <c r="W170" t="s">
        <v>74</v>
      </c>
      <c r="X170" t="s">
        <v>74</v>
      </c>
      <c r="Y170" t="s">
        <v>74</v>
      </c>
      <c r="Z170" t="s">
        <v>74</v>
      </c>
      <c r="AA170" t="s">
        <v>74</v>
      </c>
      <c r="AB170" t="s">
        <v>74</v>
      </c>
      <c r="AC170" t="s">
        <v>74</v>
      </c>
      <c r="AD170" t="s">
        <v>74</v>
      </c>
      <c r="AE170" t="s">
        <v>74</v>
      </c>
      <c r="AF170" t="s">
        <v>74</v>
      </c>
      <c r="AG170" t="s">
        <v>74</v>
      </c>
      <c r="AH170" t="s">
        <v>74</v>
      </c>
      <c r="AI170" t="s">
        <v>74</v>
      </c>
      <c r="AJ170" t="s">
        <v>74</v>
      </c>
      <c r="AK170" t="s">
        <v>74</v>
      </c>
      <c r="AL170" t="s">
        <v>74</v>
      </c>
      <c r="AM170" t="s">
        <v>74</v>
      </c>
      <c r="AN170" t="s">
        <v>74</v>
      </c>
      <c r="AO170" t="s">
        <v>74</v>
      </c>
      <c r="AP170" t="s">
        <v>74</v>
      </c>
      <c r="AQ170" t="s">
        <v>74</v>
      </c>
      <c r="AR170" t="s">
        <v>74</v>
      </c>
      <c r="AS170" t="s">
        <v>74</v>
      </c>
      <c r="AT170" t="s">
        <v>74</v>
      </c>
      <c r="AU170" t="s">
        <v>74</v>
      </c>
      <c r="AV170" t="s">
        <v>74</v>
      </c>
      <c r="AW170" t="s">
        <v>74</v>
      </c>
      <c r="AX170" t="s">
        <v>74</v>
      </c>
      <c r="AY170" t="s">
        <v>74</v>
      </c>
      <c r="AZ170" t="s">
        <v>74</v>
      </c>
      <c r="BA170" t="s">
        <v>74</v>
      </c>
      <c r="BB170" t="s">
        <v>74</v>
      </c>
      <c r="BC170" t="s">
        <v>74</v>
      </c>
      <c r="BD170" t="s">
        <v>74</v>
      </c>
      <c r="BE170" t="s">
        <v>74</v>
      </c>
      <c r="BF170" t="s">
        <v>74</v>
      </c>
      <c r="BG170" t="s">
        <v>74</v>
      </c>
      <c r="BH170" t="s">
        <v>74</v>
      </c>
      <c r="BI170" t="s">
        <v>74</v>
      </c>
      <c r="BJ170" t="s">
        <v>74</v>
      </c>
      <c r="BK170" t="s">
        <v>74</v>
      </c>
      <c r="BL170" t="s">
        <v>74</v>
      </c>
      <c r="BM170" t="s">
        <v>74</v>
      </c>
      <c r="BN170" t="s">
        <v>74</v>
      </c>
      <c r="BO170" t="s">
        <v>74</v>
      </c>
      <c r="BP170" t="s">
        <v>74</v>
      </c>
      <c r="BQ170" t="s">
        <v>74</v>
      </c>
      <c r="BR170" t="s">
        <v>74</v>
      </c>
      <c r="BS170" t="s">
        <v>74</v>
      </c>
      <c r="BT170" t="s">
        <v>74</v>
      </c>
      <c r="BU170" t="s">
        <v>74</v>
      </c>
      <c r="BV170" t="s">
        <v>74</v>
      </c>
      <c r="BW170" t="s">
        <v>74</v>
      </c>
      <c r="BX170" t="s">
        <v>74</v>
      </c>
      <c r="BY170" t="s">
        <v>74</v>
      </c>
      <c r="BZ170" t="s">
        <v>3595</v>
      </c>
      <c r="CA170" t="s">
        <v>74</v>
      </c>
      <c r="CB170" t="s">
        <v>74</v>
      </c>
      <c r="CC170">
        <v>1</v>
      </c>
    </row>
    <row r="171" spans="1:81" x14ac:dyDescent="0.25">
      <c r="A171" t="s">
        <v>3597</v>
      </c>
      <c r="B171" t="s">
        <v>95</v>
      </c>
      <c r="C171" t="s">
        <v>388</v>
      </c>
      <c r="D171" t="s">
        <v>949</v>
      </c>
      <c r="E171">
        <v>2016</v>
      </c>
      <c r="F171" t="s">
        <v>74</v>
      </c>
      <c r="G171" t="s">
        <v>74</v>
      </c>
      <c r="H171" t="s">
        <v>74</v>
      </c>
      <c r="I171" t="s">
        <v>74</v>
      </c>
      <c r="J171" t="s">
        <v>74</v>
      </c>
      <c r="K171" t="s">
        <v>74</v>
      </c>
      <c r="L171" t="s">
        <v>74</v>
      </c>
      <c r="M171" t="s">
        <v>74</v>
      </c>
      <c r="N171" t="s">
        <v>74</v>
      </c>
      <c r="O171" t="s">
        <v>74</v>
      </c>
      <c r="P171" t="s">
        <v>74</v>
      </c>
      <c r="Q171" t="s">
        <v>74</v>
      </c>
      <c r="R171" t="s">
        <v>74</v>
      </c>
      <c r="S171" t="s">
        <v>74</v>
      </c>
      <c r="T171" t="s">
        <v>74</v>
      </c>
      <c r="U171" t="s">
        <v>74</v>
      </c>
      <c r="V171" t="s">
        <v>74</v>
      </c>
      <c r="W171" t="s">
        <v>74</v>
      </c>
      <c r="X171" t="s">
        <v>74</v>
      </c>
      <c r="Y171" t="s">
        <v>74</v>
      </c>
      <c r="Z171" t="s">
        <v>74</v>
      </c>
      <c r="AA171" t="s">
        <v>74</v>
      </c>
      <c r="AB171" t="s">
        <v>74</v>
      </c>
      <c r="AC171" t="s">
        <v>74</v>
      </c>
      <c r="AD171" t="s">
        <v>74</v>
      </c>
      <c r="AE171" t="s">
        <v>74</v>
      </c>
      <c r="AF171" t="s">
        <v>74</v>
      </c>
      <c r="AG171" t="s">
        <v>74</v>
      </c>
      <c r="AH171" t="s">
        <v>74</v>
      </c>
      <c r="AI171" t="s">
        <v>74</v>
      </c>
      <c r="AJ171" t="s">
        <v>74</v>
      </c>
      <c r="AK171" t="s">
        <v>74</v>
      </c>
      <c r="AL171" t="s">
        <v>74</v>
      </c>
      <c r="AM171" t="s">
        <v>74</v>
      </c>
      <c r="AN171" t="s">
        <v>74</v>
      </c>
      <c r="AO171" t="s">
        <v>74</v>
      </c>
      <c r="AP171" t="s">
        <v>74</v>
      </c>
      <c r="AQ171" t="s">
        <v>74</v>
      </c>
      <c r="AR171" t="s">
        <v>74</v>
      </c>
      <c r="AS171" t="s">
        <v>74</v>
      </c>
      <c r="AT171" t="s">
        <v>74</v>
      </c>
      <c r="AU171" t="s">
        <v>74</v>
      </c>
      <c r="AV171" t="s">
        <v>74</v>
      </c>
      <c r="AW171" t="s">
        <v>74</v>
      </c>
      <c r="AX171" t="s">
        <v>74</v>
      </c>
      <c r="AY171" t="s">
        <v>74</v>
      </c>
      <c r="AZ171" t="s">
        <v>74</v>
      </c>
      <c r="BA171" t="s">
        <v>74</v>
      </c>
      <c r="BB171" t="s">
        <v>74</v>
      </c>
      <c r="BC171" t="s">
        <v>74</v>
      </c>
      <c r="BD171" t="s">
        <v>74</v>
      </c>
      <c r="BE171" t="s">
        <v>74</v>
      </c>
      <c r="BF171" t="s">
        <v>74</v>
      </c>
      <c r="BG171" t="s">
        <v>74</v>
      </c>
      <c r="BH171" t="s">
        <v>74</v>
      </c>
      <c r="BI171" t="s">
        <v>74</v>
      </c>
      <c r="BJ171" t="s">
        <v>74</v>
      </c>
      <c r="BK171" t="s">
        <v>74</v>
      </c>
      <c r="BL171" t="s">
        <v>74</v>
      </c>
      <c r="BM171" t="s">
        <v>74</v>
      </c>
      <c r="BN171" t="s">
        <v>74</v>
      </c>
      <c r="BO171" t="s">
        <v>74</v>
      </c>
      <c r="BP171" t="s">
        <v>74</v>
      </c>
      <c r="BQ171" t="s">
        <v>74</v>
      </c>
      <c r="BR171" t="s">
        <v>74</v>
      </c>
      <c r="BS171" t="s">
        <v>74</v>
      </c>
      <c r="BT171" t="s">
        <v>74</v>
      </c>
      <c r="BU171" t="s">
        <v>74</v>
      </c>
      <c r="BV171" t="s">
        <v>74</v>
      </c>
      <c r="BW171" t="s">
        <v>74</v>
      </c>
      <c r="BX171" t="s">
        <v>74</v>
      </c>
      <c r="BY171" t="s">
        <v>74</v>
      </c>
      <c r="BZ171" t="s">
        <v>3595</v>
      </c>
      <c r="CA171" t="s">
        <v>74</v>
      </c>
      <c r="CB171" t="s">
        <v>74</v>
      </c>
      <c r="CC171">
        <v>0</v>
      </c>
    </row>
    <row r="172" spans="1:81" x14ac:dyDescent="0.25">
      <c r="A172" t="s">
        <v>3598</v>
      </c>
      <c r="B172" t="s">
        <v>95</v>
      </c>
      <c r="C172" t="s">
        <v>388</v>
      </c>
      <c r="D172" t="s">
        <v>953</v>
      </c>
      <c r="E172">
        <v>2016</v>
      </c>
      <c r="F172" t="s">
        <v>74</v>
      </c>
      <c r="G172" t="s">
        <v>74</v>
      </c>
      <c r="H172" t="s">
        <v>74</v>
      </c>
      <c r="I172" t="s">
        <v>74</v>
      </c>
      <c r="J172" t="s">
        <v>74</v>
      </c>
      <c r="K172" t="s">
        <v>74</v>
      </c>
      <c r="L172" t="s">
        <v>74</v>
      </c>
      <c r="M172" t="s">
        <v>74</v>
      </c>
      <c r="N172" t="s">
        <v>74</v>
      </c>
      <c r="O172" t="s">
        <v>74</v>
      </c>
      <c r="P172" t="s">
        <v>74</v>
      </c>
      <c r="Q172" t="s">
        <v>74</v>
      </c>
      <c r="R172" t="s">
        <v>74</v>
      </c>
      <c r="S172" t="s">
        <v>74</v>
      </c>
      <c r="T172" t="s">
        <v>74</v>
      </c>
      <c r="U172" t="s">
        <v>74</v>
      </c>
      <c r="V172" t="s">
        <v>74</v>
      </c>
      <c r="W172" t="s">
        <v>74</v>
      </c>
      <c r="X172" t="s">
        <v>74</v>
      </c>
      <c r="Y172" t="s">
        <v>74</v>
      </c>
      <c r="Z172" t="s">
        <v>74</v>
      </c>
      <c r="AA172" t="s">
        <v>74</v>
      </c>
      <c r="AB172" t="s">
        <v>74</v>
      </c>
      <c r="AC172" t="s">
        <v>74</v>
      </c>
      <c r="AD172" t="s">
        <v>74</v>
      </c>
      <c r="AE172" t="s">
        <v>74</v>
      </c>
      <c r="AF172" t="s">
        <v>74</v>
      </c>
      <c r="AG172" t="s">
        <v>74</v>
      </c>
      <c r="AH172" t="s">
        <v>74</v>
      </c>
      <c r="AI172" t="s">
        <v>74</v>
      </c>
      <c r="AJ172" t="s">
        <v>74</v>
      </c>
      <c r="AK172" t="s">
        <v>74</v>
      </c>
      <c r="AL172" t="s">
        <v>74</v>
      </c>
      <c r="AM172" t="s">
        <v>74</v>
      </c>
      <c r="AN172" t="s">
        <v>74</v>
      </c>
      <c r="AO172" t="s">
        <v>74</v>
      </c>
      <c r="AP172" t="s">
        <v>74</v>
      </c>
      <c r="AQ172" t="s">
        <v>74</v>
      </c>
      <c r="AR172" t="s">
        <v>74</v>
      </c>
      <c r="AS172" t="s">
        <v>74</v>
      </c>
      <c r="AT172" t="s">
        <v>74</v>
      </c>
      <c r="AU172" t="s">
        <v>74</v>
      </c>
      <c r="AV172" t="s">
        <v>74</v>
      </c>
      <c r="AW172" t="s">
        <v>74</v>
      </c>
      <c r="AX172" t="s">
        <v>74</v>
      </c>
      <c r="AY172" t="s">
        <v>74</v>
      </c>
      <c r="AZ172" t="s">
        <v>74</v>
      </c>
      <c r="BA172" t="s">
        <v>74</v>
      </c>
      <c r="BB172" t="s">
        <v>74</v>
      </c>
      <c r="BC172" t="s">
        <v>74</v>
      </c>
      <c r="BD172" t="s">
        <v>74</v>
      </c>
      <c r="BE172" t="s">
        <v>74</v>
      </c>
      <c r="BF172" t="s">
        <v>74</v>
      </c>
      <c r="BG172" t="s">
        <v>74</v>
      </c>
      <c r="BH172" t="s">
        <v>74</v>
      </c>
      <c r="BI172" t="s">
        <v>74</v>
      </c>
      <c r="BJ172" t="s">
        <v>74</v>
      </c>
      <c r="BK172" t="s">
        <v>74</v>
      </c>
      <c r="BL172" t="s">
        <v>74</v>
      </c>
      <c r="BM172" t="s">
        <v>74</v>
      </c>
      <c r="BN172" t="s">
        <v>74</v>
      </c>
      <c r="BO172" t="s">
        <v>74</v>
      </c>
      <c r="BP172" t="s">
        <v>74</v>
      </c>
      <c r="BQ172" t="s">
        <v>74</v>
      </c>
      <c r="BR172" t="s">
        <v>74</v>
      </c>
      <c r="BS172" t="s">
        <v>74</v>
      </c>
      <c r="BT172" t="s">
        <v>74</v>
      </c>
      <c r="BU172" t="s">
        <v>74</v>
      </c>
      <c r="BV172" t="s">
        <v>74</v>
      </c>
      <c r="BW172" t="s">
        <v>74</v>
      </c>
      <c r="BX172" t="s">
        <v>74</v>
      </c>
      <c r="BY172" t="s">
        <v>74</v>
      </c>
      <c r="BZ172" t="s">
        <v>3595</v>
      </c>
      <c r="CA172" t="s">
        <v>74</v>
      </c>
      <c r="CB172" t="s">
        <v>74</v>
      </c>
      <c r="CC172">
        <v>1</v>
      </c>
    </row>
    <row r="173" spans="1:81" x14ac:dyDescent="0.25">
      <c r="A173" t="s">
        <v>3599</v>
      </c>
      <c r="B173" t="s">
        <v>95</v>
      </c>
      <c r="C173" t="s">
        <v>394</v>
      </c>
      <c r="D173" t="s">
        <v>44</v>
      </c>
      <c r="E173">
        <v>2016</v>
      </c>
      <c r="F173">
        <v>410</v>
      </c>
      <c r="G173">
        <v>43</v>
      </c>
      <c r="H173">
        <v>0</v>
      </c>
      <c r="I173">
        <v>51</v>
      </c>
      <c r="J173">
        <v>80</v>
      </c>
      <c r="K173">
        <v>76</v>
      </c>
      <c r="L173">
        <v>80</v>
      </c>
      <c r="M173">
        <v>84</v>
      </c>
      <c r="N173">
        <v>39</v>
      </c>
      <c r="O173">
        <v>27</v>
      </c>
      <c r="P173">
        <v>11</v>
      </c>
      <c r="Q173">
        <v>3</v>
      </c>
      <c r="R173">
        <v>0</v>
      </c>
      <c r="S173">
        <v>2</v>
      </c>
      <c r="T173">
        <v>0</v>
      </c>
      <c r="U173">
        <v>439</v>
      </c>
      <c r="V173">
        <v>11</v>
      </c>
      <c r="W173">
        <v>3</v>
      </c>
      <c r="X173">
        <v>281</v>
      </c>
      <c r="Y173">
        <v>80</v>
      </c>
      <c r="Z173">
        <v>92</v>
      </c>
      <c r="AA173">
        <v>65</v>
      </c>
      <c r="AB173">
        <v>1</v>
      </c>
      <c r="AC173">
        <v>40</v>
      </c>
      <c r="AD173">
        <v>347</v>
      </c>
      <c r="AE173">
        <v>24</v>
      </c>
      <c r="AF173">
        <v>368</v>
      </c>
      <c r="AG173">
        <v>21</v>
      </c>
      <c r="AH173">
        <v>9</v>
      </c>
      <c r="AI173">
        <v>8</v>
      </c>
      <c r="AJ173">
        <v>22</v>
      </c>
      <c r="AK173">
        <v>1</v>
      </c>
      <c r="AL173">
        <v>75</v>
      </c>
      <c r="AM173">
        <v>368</v>
      </c>
      <c r="AN173">
        <v>10</v>
      </c>
      <c r="AO173">
        <v>453</v>
      </c>
      <c r="AP173">
        <v>0.90507726269315669</v>
      </c>
      <c r="AQ173">
        <v>9.4922737306843266E-2</v>
      </c>
      <c r="AR173">
        <v>0</v>
      </c>
      <c r="AS173">
        <v>0.11258278145695361</v>
      </c>
      <c r="AT173">
        <v>0.17660044150110379</v>
      </c>
      <c r="AU173">
        <v>0.16777041942604859</v>
      </c>
      <c r="AV173">
        <v>0.17660044150110379</v>
      </c>
      <c r="AW173">
        <v>0.18543046357615889</v>
      </c>
      <c r="AX173">
        <v>8.6092715231788075E-2</v>
      </c>
      <c r="AY173">
        <v>5.9602649006622523E-2</v>
      </c>
      <c r="AZ173">
        <v>2.4282560706401769E-2</v>
      </c>
      <c r="BA173">
        <v>6.6225165562913907E-3</v>
      </c>
      <c r="BB173">
        <v>0</v>
      </c>
      <c r="BC173">
        <v>4.4150110375275938E-3</v>
      </c>
      <c r="BD173">
        <v>0</v>
      </c>
      <c r="BE173">
        <v>0.9690949227373068</v>
      </c>
      <c r="BF173">
        <v>2.4282560706401769E-2</v>
      </c>
      <c r="BG173">
        <v>6.6225165562913907E-3</v>
      </c>
      <c r="BH173">
        <v>0.62030905077262688</v>
      </c>
      <c r="BI173">
        <v>0.17660044150110379</v>
      </c>
      <c r="BJ173">
        <v>0.2030905077262693</v>
      </c>
      <c r="BK173">
        <v>0.14348785871964681</v>
      </c>
      <c r="BL173">
        <v>2.2075055187637969E-3</v>
      </c>
      <c r="BM173">
        <v>8.8300220750551883E-2</v>
      </c>
      <c r="BN173">
        <v>0.76600441501103755</v>
      </c>
      <c r="BO173">
        <v>5.2980132450331133E-2</v>
      </c>
      <c r="BP173">
        <v>0.8123620309050773</v>
      </c>
      <c r="BQ173">
        <v>4.6357615894039743E-2</v>
      </c>
      <c r="BR173">
        <v>1.986754966887417E-2</v>
      </c>
      <c r="BS173">
        <v>1.7660044150110379E-2</v>
      </c>
      <c r="BT173">
        <v>4.856512141280353E-2</v>
      </c>
      <c r="BU173">
        <v>2.2075055187637969E-3</v>
      </c>
      <c r="BV173">
        <v>0.16556291390728481</v>
      </c>
      <c r="BW173">
        <v>0.8123620309050773</v>
      </c>
      <c r="BX173">
        <v>2.2075055187637971E-2</v>
      </c>
      <c r="BY173" t="s">
        <v>3397</v>
      </c>
      <c r="BZ173" t="s">
        <v>3600</v>
      </c>
      <c r="CA173">
        <v>453</v>
      </c>
      <c r="CB173">
        <v>1</v>
      </c>
      <c r="CC173">
        <v>0</v>
      </c>
    </row>
    <row r="174" spans="1:81" x14ac:dyDescent="0.25">
      <c r="A174" t="s">
        <v>3601</v>
      </c>
      <c r="B174" t="s">
        <v>95</v>
      </c>
      <c r="C174" t="s">
        <v>394</v>
      </c>
      <c r="D174" t="s">
        <v>947</v>
      </c>
      <c r="E174">
        <v>2016</v>
      </c>
      <c r="F174">
        <v>72</v>
      </c>
      <c r="G174">
        <v>8</v>
      </c>
      <c r="H174">
        <v>0</v>
      </c>
      <c r="I174">
        <v>10</v>
      </c>
      <c r="J174">
        <v>14</v>
      </c>
      <c r="K174">
        <v>15</v>
      </c>
      <c r="L174">
        <v>10</v>
      </c>
      <c r="M174">
        <v>22</v>
      </c>
      <c r="N174">
        <v>5</v>
      </c>
      <c r="O174">
        <v>1</v>
      </c>
      <c r="P174">
        <v>0</v>
      </c>
      <c r="Q174">
        <v>3</v>
      </c>
      <c r="R174">
        <v>0</v>
      </c>
      <c r="S174">
        <v>0</v>
      </c>
      <c r="T174">
        <v>0</v>
      </c>
      <c r="U174">
        <v>77</v>
      </c>
      <c r="V174">
        <v>2</v>
      </c>
      <c r="W174">
        <v>1</v>
      </c>
      <c r="X174">
        <v>43</v>
      </c>
      <c r="Y174">
        <v>13</v>
      </c>
      <c r="Z174">
        <v>24</v>
      </c>
      <c r="AA174">
        <v>11</v>
      </c>
      <c r="AB174">
        <v>0</v>
      </c>
      <c r="AC174">
        <v>2</v>
      </c>
      <c r="AD174">
        <v>67</v>
      </c>
      <c r="AE174">
        <v>5</v>
      </c>
      <c r="AF174">
        <v>65</v>
      </c>
      <c r="AG174">
        <v>4</v>
      </c>
      <c r="AH174">
        <v>1</v>
      </c>
      <c r="AI174">
        <v>1</v>
      </c>
      <c r="AJ174">
        <v>4</v>
      </c>
      <c r="AK174">
        <v>0</v>
      </c>
      <c r="AL174">
        <v>13</v>
      </c>
      <c r="AM174">
        <v>63</v>
      </c>
      <c r="AN174">
        <v>4</v>
      </c>
      <c r="AO174">
        <v>80</v>
      </c>
      <c r="AP174">
        <v>0.9</v>
      </c>
      <c r="AQ174">
        <v>0.1</v>
      </c>
      <c r="AR174">
        <v>0</v>
      </c>
      <c r="AS174">
        <v>0.125</v>
      </c>
      <c r="AT174">
        <v>0.17499999999999999</v>
      </c>
      <c r="AU174">
        <v>0.1875</v>
      </c>
      <c r="AV174">
        <v>0.125</v>
      </c>
      <c r="AW174">
        <v>0.27500000000000002</v>
      </c>
      <c r="AX174">
        <v>6.25E-2</v>
      </c>
      <c r="AY174">
        <v>1.2500000000000001E-2</v>
      </c>
      <c r="AZ174">
        <v>0</v>
      </c>
      <c r="BA174">
        <v>3.7499999999999999E-2</v>
      </c>
      <c r="BB174">
        <v>0</v>
      </c>
      <c r="BC174">
        <v>0</v>
      </c>
      <c r="BD174">
        <v>0</v>
      </c>
      <c r="BE174">
        <v>0.96250000000000002</v>
      </c>
      <c r="BF174">
        <v>2.5000000000000001E-2</v>
      </c>
      <c r="BG174">
        <v>1.2500000000000001E-2</v>
      </c>
      <c r="BH174">
        <v>0.53749999999999998</v>
      </c>
      <c r="BI174">
        <v>0.16250000000000001</v>
      </c>
      <c r="BJ174">
        <v>0.3</v>
      </c>
      <c r="BK174">
        <v>0.13750000000000001</v>
      </c>
      <c r="BL174">
        <v>0</v>
      </c>
      <c r="BM174">
        <v>2.5000000000000001E-2</v>
      </c>
      <c r="BN174">
        <v>0.83750000000000002</v>
      </c>
      <c r="BO174">
        <v>6.25E-2</v>
      </c>
      <c r="BP174">
        <v>0.8125</v>
      </c>
      <c r="BQ174">
        <v>0.05</v>
      </c>
      <c r="BR174">
        <v>1.2500000000000001E-2</v>
      </c>
      <c r="BS174">
        <v>1.2500000000000001E-2</v>
      </c>
      <c r="BT174">
        <v>0.05</v>
      </c>
      <c r="BU174">
        <v>0</v>
      </c>
      <c r="BV174">
        <v>0.16250000000000001</v>
      </c>
      <c r="BW174">
        <v>0.78749999999999998</v>
      </c>
      <c r="BX174">
        <v>0.05</v>
      </c>
      <c r="BY174" t="s">
        <v>3397</v>
      </c>
      <c r="BZ174" t="s">
        <v>3600</v>
      </c>
      <c r="CA174">
        <v>453</v>
      </c>
      <c r="CB174">
        <v>0.17660044150110379</v>
      </c>
      <c r="CC174">
        <v>0</v>
      </c>
    </row>
    <row r="175" spans="1:81" x14ac:dyDescent="0.25">
      <c r="A175" t="s">
        <v>3602</v>
      </c>
      <c r="B175" t="s">
        <v>95</v>
      </c>
      <c r="C175" t="s">
        <v>394</v>
      </c>
      <c r="D175" t="s">
        <v>949</v>
      </c>
      <c r="E175">
        <v>2016</v>
      </c>
      <c r="F175">
        <v>243</v>
      </c>
      <c r="G175">
        <v>23</v>
      </c>
      <c r="H175">
        <v>0</v>
      </c>
      <c r="I175">
        <v>28</v>
      </c>
      <c r="J175">
        <v>48</v>
      </c>
      <c r="K175">
        <v>47</v>
      </c>
      <c r="L175">
        <v>53</v>
      </c>
      <c r="M175">
        <v>42</v>
      </c>
      <c r="N175">
        <v>27</v>
      </c>
      <c r="O175">
        <v>15</v>
      </c>
      <c r="P175">
        <v>6</v>
      </c>
      <c r="Q175">
        <v>0</v>
      </c>
      <c r="R175">
        <v>0</v>
      </c>
      <c r="S175">
        <v>0</v>
      </c>
      <c r="T175">
        <v>0</v>
      </c>
      <c r="U175">
        <v>259</v>
      </c>
      <c r="V175">
        <v>6</v>
      </c>
      <c r="W175">
        <v>1</v>
      </c>
      <c r="X175">
        <v>174</v>
      </c>
      <c r="Y175">
        <v>49</v>
      </c>
      <c r="Z175">
        <v>43</v>
      </c>
      <c r="AA175">
        <v>33</v>
      </c>
      <c r="AB175">
        <v>0</v>
      </c>
      <c r="AC175">
        <v>6</v>
      </c>
      <c r="AD175">
        <v>227</v>
      </c>
      <c r="AE175">
        <v>8</v>
      </c>
      <c r="AF175">
        <v>240</v>
      </c>
      <c r="AG175">
        <v>7</v>
      </c>
      <c r="AH175">
        <v>0</v>
      </c>
      <c r="AI175">
        <v>1</v>
      </c>
      <c r="AJ175">
        <v>10</v>
      </c>
      <c r="AK175">
        <v>0</v>
      </c>
      <c r="AL175">
        <v>52</v>
      </c>
      <c r="AM175">
        <v>212</v>
      </c>
      <c r="AN175">
        <v>2</v>
      </c>
      <c r="AO175">
        <v>266</v>
      </c>
      <c r="AP175">
        <v>0.9135338345864662</v>
      </c>
      <c r="AQ175">
        <v>8.646616541353383E-2</v>
      </c>
      <c r="AR175">
        <v>0</v>
      </c>
      <c r="AS175">
        <v>0.10526315789473679</v>
      </c>
      <c r="AT175">
        <v>0.18045112781954889</v>
      </c>
      <c r="AU175">
        <v>0.17669172932330829</v>
      </c>
      <c r="AV175">
        <v>0.1992481203007519</v>
      </c>
      <c r="AW175">
        <v>0.15789473684210531</v>
      </c>
      <c r="AX175">
        <v>0.10150375939849619</v>
      </c>
      <c r="AY175">
        <v>5.6390977443609019E-2</v>
      </c>
      <c r="AZ175">
        <v>2.2556390977443611E-2</v>
      </c>
      <c r="BA175">
        <v>0</v>
      </c>
      <c r="BB175">
        <v>0</v>
      </c>
      <c r="BC175">
        <v>0</v>
      </c>
      <c r="BD175">
        <v>0</v>
      </c>
      <c r="BE175">
        <v>0.97368421052631582</v>
      </c>
      <c r="BF175">
        <v>2.2556390977443611E-2</v>
      </c>
      <c r="BG175">
        <v>3.7593984962406009E-3</v>
      </c>
      <c r="BH175">
        <v>0.65413533834586468</v>
      </c>
      <c r="BI175">
        <v>0.18421052631578949</v>
      </c>
      <c r="BJ175">
        <v>0.16165413533834591</v>
      </c>
      <c r="BK175">
        <v>0.1240601503759398</v>
      </c>
      <c r="BL175">
        <v>0</v>
      </c>
      <c r="BM175">
        <v>2.2556390977443611E-2</v>
      </c>
      <c r="BN175">
        <v>0.85338345864661658</v>
      </c>
      <c r="BO175">
        <v>3.007518796992481E-2</v>
      </c>
      <c r="BP175">
        <v>0.90225563909774431</v>
      </c>
      <c r="BQ175">
        <v>2.6315789473684209E-2</v>
      </c>
      <c r="BR175">
        <v>0</v>
      </c>
      <c r="BS175">
        <v>3.7593984962406009E-3</v>
      </c>
      <c r="BT175">
        <v>3.7593984962406013E-2</v>
      </c>
      <c r="BU175">
        <v>0</v>
      </c>
      <c r="BV175">
        <v>0.1954887218045113</v>
      </c>
      <c r="BW175">
        <v>0.79699248120300747</v>
      </c>
      <c r="BX175">
        <v>7.5187969924812026E-3</v>
      </c>
      <c r="BY175" t="s">
        <v>3397</v>
      </c>
      <c r="BZ175" t="s">
        <v>3600</v>
      </c>
      <c r="CA175">
        <v>453</v>
      </c>
      <c r="CB175">
        <v>0.58719646799116998</v>
      </c>
      <c r="CC175">
        <v>0</v>
      </c>
    </row>
    <row r="176" spans="1:81" x14ac:dyDescent="0.25">
      <c r="A176" t="s">
        <v>3603</v>
      </c>
      <c r="B176" t="s">
        <v>95</v>
      </c>
      <c r="C176" t="s">
        <v>394</v>
      </c>
      <c r="D176" t="s">
        <v>951</v>
      </c>
      <c r="E176">
        <v>2016</v>
      </c>
      <c r="F176">
        <v>21</v>
      </c>
      <c r="G176">
        <v>6</v>
      </c>
      <c r="H176">
        <v>0</v>
      </c>
      <c r="I176">
        <v>4</v>
      </c>
      <c r="J176">
        <v>7</v>
      </c>
      <c r="K176">
        <v>3</v>
      </c>
      <c r="L176">
        <v>3</v>
      </c>
      <c r="M176">
        <v>3</v>
      </c>
      <c r="N176">
        <v>1</v>
      </c>
      <c r="O176">
        <v>1</v>
      </c>
      <c r="P176">
        <v>4</v>
      </c>
      <c r="Q176">
        <v>0</v>
      </c>
      <c r="R176">
        <v>0</v>
      </c>
      <c r="S176">
        <v>1</v>
      </c>
      <c r="T176">
        <v>0</v>
      </c>
      <c r="U176">
        <v>26</v>
      </c>
      <c r="V176">
        <v>1</v>
      </c>
      <c r="W176">
        <v>0</v>
      </c>
      <c r="X176">
        <v>14</v>
      </c>
      <c r="Y176">
        <v>6</v>
      </c>
      <c r="Z176">
        <v>7</v>
      </c>
      <c r="AA176">
        <v>2</v>
      </c>
      <c r="AB176">
        <v>0</v>
      </c>
      <c r="AC176">
        <v>2</v>
      </c>
      <c r="AD176">
        <v>23</v>
      </c>
      <c r="AE176">
        <v>0</v>
      </c>
      <c r="AF176">
        <v>26</v>
      </c>
      <c r="AG176">
        <v>1</v>
      </c>
      <c r="AH176">
        <v>0</v>
      </c>
      <c r="AI176">
        <v>0</v>
      </c>
      <c r="AJ176">
        <v>0</v>
      </c>
      <c r="AK176">
        <v>0</v>
      </c>
      <c r="AL176">
        <v>8</v>
      </c>
      <c r="AM176">
        <v>17</v>
      </c>
      <c r="AN176">
        <v>2</v>
      </c>
      <c r="AO176">
        <v>27</v>
      </c>
      <c r="AP176">
        <v>0.77777777777777779</v>
      </c>
      <c r="AQ176">
        <v>0.22222222222222221</v>
      </c>
      <c r="AR176">
        <v>0</v>
      </c>
      <c r="AS176">
        <v>0.14814814814814811</v>
      </c>
      <c r="AT176">
        <v>0.25925925925925919</v>
      </c>
      <c r="AU176">
        <v>0.1111111111111111</v>
      </c>
      <c r="AV176">
        <v>0.1111111111111111</v>
      </c>
      <c r="AW176">
        <v>0.1111111111111111</v>
      </c>
      <c r="AX176">
        <v>3.7037037037037028E-2</v>
      </c>
      <c r="AY176">
        <v>3.7037037037037028E-2</v>
      </c>
      <c r="AZ176">
        <v>0.14814814814814811</v>
      </c>
      <c r="BA176">
        <v>0</v>
      </c>
      <c r="BB176">
        <v>0</v>
      </c>
      <c r="BC176">
        <v>3.7037037037037028E-2</v>
      </c>
      <c r="BD176">
        <v>0</v>
      </c>
      <c r="BE176">
        <v>0.96296296296296291</v>
      </c>
      <c r="BF176">
        <v>3.7037037037037028E-2</v>
      </c>
      <c r="BG176">
        <v>0</v>
      </c>
      <c r="BH176">
        <v>0.51851851851851849</v>
      </c>
      <c r="BI176">
        <v>0.22222222222222221</v>
      </c>
      <c r="BJ176">
        <v>0.25925925925925919</v>
      </c>
      <c r="BK176">
        <v>7.407407407407407E-2</v>
      </c>
      <c r="BL176">
        <v>0</v>
      </c>
      <c r="BM176">
        <v>7.407407407407407E-2</v>
      </c>
      <c r="BN176">
        <v>0.85185185185185186</v>
      </c>
      <c r="BO176">
        <v>0</v>
      </c>
      <c r="BP176">
        <v>0.96296296296296291</v>
      </c>
      <c r="BQ176">
        <v>3.7037037037037028E-2</v>
      </c>
      <c r="BR176">
        <v>0</v>
      </c>
      <c r="BS176">
        <v>0</v>
      </c>
      <c r="BT176">
        <v>0</v>
      </c>
      <c r="BU176">
        <v>0</v>
      </c>
      <c r="BV176">
        <v>0.29629629629629628</v>
      </c>
      <c r="BW176">
        <v>0.62962962962962965</v>
      </c>
      <c r="BX176">
        <v>7.407407407407407E-2</v>
      </c>
      <c r="BY176" t="s">
        <v>3397</v>
      </c>
      <c r="BZ176" t="s">
        <v>3600</v>
      </c>
      <c r="CA176">
        <v>453</v>
      </c>
      <c r="CB176">
        <v>5.9602649006622523E-2</v>
      </c>
      <c r="CC176">
        <v>0</v>
      </c>
    </row>
    <row r="177" spans="1:81" x14ac:dyDescent="0.25">
      <c r="A177" t="s">
        <v>3604</v>
      </c>
      <c r="B177" t="s">
        <v>95</v>
      </c>
      <c r="C177" t="s">
        <v>394</v>
      </c>
      <c r="D177" t="s">
        <v>953</v>
      </c>
      <c r="E177">
        <v>2016</v>
      </c>
      <c r="F177">
        <v>73</v>
      </c>
      <c r="G177">
        <v>6</v>
      </c>
      <c r="H177">
        <v>0</v>
      </c>
      <c r="I177">
        <v>8</v>
      </c>
      <c r="J177">
        <v>11</v>
      </c>
      <c r="K177">
        <v>11</v>
      </c>
      <c r="L177">
        <v>14</v>
      </c>
      <c r="M177">
        <v>17</v>
      </c>
      <c r="N177">
        <v>6</v>
      </c>
      <c r="O177">
        <v>10</v>
      </c>
      <c r="P177">
        <v>1</v>
      </c>
      <c r="Q177">
        <v>0</v>
      </c>
      <c r="R177">
        <v>0</v>
      </c>
      <c r="S177">
        <v>1</v>
      </c>
      <c r="T177">
        <v>0</v>
      </c>
      <c r="U177">
        <v>76</v>
      </c>
      <c r="V177">
        <v>2</v>
      </c>
      <c r="W177">
        <v>1</v>
      </c>
      <c r="X177">
        <v>50</v>
      </c>
      <c r="Y177">
        <v>12</v>
      </c>
      <c r="Z177">
        <v>17</v>
      </c>
      <c r="AA177">
        <v>19</v>
      </c>
      <c r="AB177">
        <v>0</v>
      </c>
      <c r="AC177">
        <v>30</v>
      </c>
      <c r="AD177">
        <v>30</v>
      </c>
      <c r="AE177">
        <v>11</v>
      </c>
      <c r="AF177">
        <v>37</v>
      </c>
      <c r="AG177">
        <v>9</v>
      </c>
      <c r="AH177">
        <v>8</v>
      </c>
      <c r="AI177">
        <v>6</v>
      </c>
      <c r="AJ177">
        <v>8</v>
      </c>
      <c r="AK177">
        <v>0</v>
      </c>
      <c r="AL177">
        <v>2</v>
      </c>
      <c r="AM177">
        <v>76</v>
      </c>
      <c r="AN177">
        <v>1</v>
      </c>
      <c r="AO177">
        <v>79</v>
      </c>
      <c r="AP177">
        <v>0.92405063291139244</v>
      </c>
      <c r="AQ177">
        <v>7.5949367088607597E-2</v>
      </c>
      <c r="AR177">
        <v>0</v>
      </c>
      <c r="AS177">
        <v>0.1012658227848101</v>
      </c>
      <c r="AT177">
        <v>0.13924050632911389</v>
      </c>
      <c r="AU177">
        <v>0.13924050632911389</v>
      </c>
      <c r="AV177">
        <v>0.17721518987341769</v>
      </c>
      <c r="AW177">
        <v>0.2151898734177215</v>
      </c>
      <c r="AX177">
        <v>7.5949367088607597E-2</v>
      </c>
      <c r="AY177">
        <v>0.12658227848101269</v>
      </c>
      <c r="AZ177">
        <v>1.2658227848101271E-2</v>
      </c>
      <c r="BA177">
        <v>0</v>
      </c>
      <c r="BB177">
        <v>0</v>
      </c>
      <c r="BC177">
        <v>1.2658227848101271E-2</v>
      </c>
      <c r="BD177">
        <v>0</v>
      </c>
      <c r="BE177">
        <v>0.96202531645569622</v>
      </c>
      <c r="BF177">
        <v>2.5316455696202531E-2</v>
      </c>
      <c r="BG177">
        <v>1.2658227848101271E-2</v>
      </c>
      <c r="BH177">
        <v>0.63291139240506333</v>
      </c>
      <c r="BI177">
        <v>0.15189873417721519</v>
      </c>
      <c r="BJ177">
        <v>0.2151898734177215</v>
      </c>
      <c r="BK177">
        <v>0.24050632911392411</v>
      </c>
      <c r="BL177">
        <v>0</v>
      </c>
      <c r="BM177">
        <v>0.379746835443038</v>
      </c>
      <c r="BN177">
        <v>0.379746835443038</v>
      </c>
      <c r="BO177">
        <v>0.13924050632911389</v>
      </c>
      <c r="BP177">
        <v>0.46835443037974678</v>
      </c>
      <c r="BQ177">
        <v>0.1139240506329114</v>
      </c>
      <c r="BR177">
        <v>0.1012658227848101</v>
      </c>
      <c r="BS177">
        <v>7.5949367088607597E-2</v>
      </c>
      <c r="BT177">
        <v>0.1012658227848101</v>
      </c>
      <c r="BU177">
        <v>0</v>
      </c>
      <c r="BV177">
        <v>2.5316455696202531E-2</v>
      </c>
      <c r="BW177">
        <v>0.96202531645569622</v>
      </c>
      <c r="BX177">
        <v>1.2658227848101271E-2</v>
      </c>
      <c r="BY177" t="s">
        <v>3397</v>
      </c>
      <c r="BZ177" t="s">
        <v>3600</v>
      </c>
      <c r="CA177">
        <v>453</v>
      </c>
      <c r="CB177">
        <v>0.17439293598234001</v>
      </c>
      <c r="CC177">
        <v>0</v>
      </c>
    </row>
    <row r="178" spans="1:81" x14ac:dyDescent="0.25">
      <c r="A178" t="s">
        <v>3605</v>
      </c>
      <c r="B178" t="s">
        <v>95</v>
      </c>
      <c r="C178" t="s">
        <v>394</v>
      </c>
      <c r="D178" t="s">
        <v>961</v>
      </c>
      <c r="E178">
        <v>2016</v>
      </c>
      <c r="F178">
        <v>1</v>
      </c>
      <c r="G178">
        <v>0</v>
      </c>
      <c r="H178">
        <v>0</v>
      </c>
      <c r="I178">
        <v>1</v>
      </c>
      <c r="J178">
        <v>0</v>
      </c>
      <c r="K178">
        <v>0</v>
      </c>
      <c r="L178">
        <v>0</v>
      </c>
      <c r="M178">
        <v>0</v>
      </c>
      <c r="N178">
        <v>0</v>
      </c>
      <c r="O178">
        <v>0</v>
      </c>
      <c r="P178">
        <v>0</v>
      </c>
      <c r="Q178">
        <v>0</v>
      </c>
      <c r="R178">
        <v>0</v>
      </c>
      <c r="S178">
        <v>0</v>
      </c>
      <c r="T178">
        <v>0</v>
      </c>
      <c r="U178">
        <v>1</v>
      </c>
      <c r="V178">
        <v>0</v>
      </c>
      <c r="W178">
        <v>0</v>
      </c>
      <c r="X178">
        <v>0</v>
      </c>
      <c r="Y178">
        <v>0</v>
      </c>
      <c r="Z178">
        <v>1</v>
      </c>
      <c r="AA178">
        <v>0</v>
      </c>
      <c r="AB178">
        <v>1</v>
      </c>
      <c r="AC178">
        <v>0</v>
      </c>
      <c r="AD178">
        <v>0</v>
      </c>
      <c r="AE178">
        <v>0</v>
      </c>
      <c r="AF178">
        <v>0</v>
      </c>
      <c r="AG178">
        <v>0</v>
      </c>
      <c r="AH178">
        <v>0</v>
      </c>
      <c r="AI178">
        <v>0</v>
      </c>
      <c r="AJ178">
        <v>0</v>
      </c>
      <c r="AK178">
        <v>1</v>
      </c>
      <c r="AL178">
        <v>0</v>
      </c>
      <c r="AM178">
        <v>0</v>
      </c>
      <c r="AN178">
        <v>1</v>
      </c>
      <c r="AO178">
        <v>1</v>
      </c>
      <c r="AP178">
        <v>1</v>
      </c>
      <c r="AQ178">
        <v>0</v>
      </c>
      <c r="AR178">
        <v>0</v>
      </c>
      <c r="AS178">
        <v>1</v>
      </c>
      <c r="AT178">
        <v>0</v>
      </c>
      <c r="AU178">
        <v>0</v>
      </c>
      <c r="AV178">
        <v>0</v>
      </c>
      <c r="AW178">
        <v>0</v>
      </c>
      <c r="AX178">
        <v>0</v>
      </c>
      <c r="AY178">
        <v>0</v>
      </c>
      <c r="AZ178">
        <v>0</v>
      </c>
      <c r="BA178">
        <v>0</v>
      </c>
      <c r="BB178">
        <v>0</v>
      </c>
      <c r="BC178">
        <v>0</v>
      </c>
      <c r="BD178">
        <v>0</v>
      </c>
      <c r="BE178">
        <v>1</v>
      </c>
      <c r="BF178">
        <v>0</v>
      </c>
      <c r="BG178">
        <v>0</v>
      </c>
      <c r="BH178">
        <v>0</v>
      </c>
      <c r="BI178">
        <v>0</v>
      </c>
      <c r="BJ178">
        <v>1</v>
      </c>
      <c r="BK178">
        <v>0</v>
      </c>
      <c r="BL178">
        <v>1</v>
      </c>
      <c r="BM178">
        <v>0</v>
      </c>
      <c r="BN178">
        <v>0</v>
      </c>
      <c r="BO178">
        <v>0</v>
      </c>
      <c r="BP178">
        <v>0</v>
      </c>
      <c r="BQ178">
        <v>0</v>
      </c>
      <c r="BR178">
        <v>0</v>
      </c>
      <c r="BS178">
        <v>0</v>
      </c>
      <c r="BT178">
        <v>0</v>
      </c>
      <c r="BU178">
        <v>1</v>
      </c>
      <c r="BV178">
        <v>0</v>
      </c>
      <c r="BW178">
        <v>0</v>
      </c>
      <c r="BX178">
        <v>1</v>
      </c>
      <c r="BY178" t="s">
        <v>3397</v>
      </c>
      <c r="BZ178" t="s">
        <v>3600</v>
      </c>
      <c r="CA178">
        <v>453</v>
      </c>
      <c r="CB178">
        <v>2.2075055187637969E-3</v>
      </c>
      <c r="CC178">
        <v>0</v>
      </c>
    </row>
    <row r="179" spans="1:81" x14ac:dyDescent="0.25">
      <c r="A179" t="s">
        <v>3606</v>
      </c>
      <c r="B179" t="s">
        <v>95</v>
      </c>
      <c r="C179" t="s">
        <v>400</v>
      </c>
      <c r="D179" t="s">
        <v>44</v>
      </c>
      <c r="E179">
        <v>2016</v>
      </c>
      <c r="F179" t="s">
        <v>74</v>
      </c>
      <c r="G179" t="s">
        <v>74</v>
      </c>
      <c r="H179" t="s">
        <v>74</v>
      </c>
      <c r="I179" t="s">
        <v>74</v>
      </c>
      <c r="J179" t="s">
        <v>74</v>
      </c>
      <c r="K179" t="s">
        <v>74</v>
      </c>
      <c r="L179" t="s">
        <v>74</v>
      </c>
      <c r="M179" t="s">
        <v>74</v>
      </c>
      <c r="N179" t="s">
        <v>74</v>
      </c>
      <c r="O179" t="s">
        <v>74</v>
      </c>
      <c r="P179" t="s">
        <v>74</v>
      </c>
      <c r="Q179" t="s">
        <v>74</v>
      </c>
      <c r="R179" t="s">
        <v>74</v>
      </c>
      <c r="S179" t="s">
        <v>74</v>
      </c>
      <c r="T179" t="s">
        <v>74</v>
      </c>
      <c r="U179" t="s">
        <v>74</v>
      </c>
      <c r="V179" t="s">
        <v>74</v>
      </c>
      <c r="W179" t="s">
        <v>74</v>
      </c>
      <c r="X179" t="s">
        <v>74</v>
      </c>
      <c r="Y179" t="s">
        <v>74</v>
      </c>
      <c r="Z179" t="s">
        <v>74</v>
      </c>
      <c r="AA179" t="s">
        <v>74</v>
      </c>
      <c r="AB179" t="s">
        <v>74</v>
      </c>
      <c r="AC179" t="s">
        <v>74</v>
      </c>
      <c r="AD179" t="s">
        <v>74</v>
      </c>
      <c r="AE179" t="s">
        <v>74</v>
      </c>
      <c r="AF179" t="s">
        <v>74</v>
      </c>
      <c r="AG179" t="s">
        <v>74</v>
      </c>
      <c r="AH179" t="s">
        <v>74</v>
      </c>
      <c r="AI179" t="s">
        <v>74</v>
      </c>
      <c r="AJ179" t="s">
        <v>74</v>
      </c>
      <c r="AK179" t="s">
        <v>74</v>
      </c>
      <c r="AL179" t="s">
        <v>74</v>
      </c>
      <c r="AM179" t="s">
        <v>74</v>
      </c>
      <c r="AN179" t="s">
        <v>74</v>
      </c>
      <c r="AO179" t="s">
        <v>74</v>
      </c>
      <c r="AP179" t="s">
        <v>74</v>
      </c>
      <c r="AQ179" t="s">
        <v>74</v>
      </c>
      <c r="AR179" t="s">
        <v>74</v>
      </c>
      <c r="AS179" t="s">
        <v>74</v>
      </c>
      <c r="AT179" t="s">
        <v>74</v>
      </c>
      <c r="AU179" t="s">
        <v>74</v>
      </c>
      <c r="AV179" t="s">
        <v>74</v>
      </c>
      <c r="AW179" t="s">
        <v>74</v>
      </c>
      <c r="AX179" t="s">
        <v>74</v>
      </c>
      <c r="AY179" t="s">
        <v>74</v>
      </c>
      <c r="AZ179" t="s">
        <v>74</v>
      </c>
      <c r="BA179" t="s">
        <v>74</v>
      </c>
      <c r="BB179" t="s">
        <v>74</v>
      </c>
      <c r="BC179" t="s">
        <v>74</v>
      </c>
      <c r="BD179" t="s">
        <v>74</v>
      </c>
      <c r="BE179" t="s">
        <v>74</v>
      </c>
      <c r="BF179" t="s">
        <v>74</v>
      </c>
      <c r="BG179" t="s">
        <v>74</v>
      </c>
      <c r="BH179" t="s">
        <v>74</v>
      </c>
      <c r="BI179" t="s">
        <v>74</v>
      </c>
      <c r="BJ179" t="s">
        <v>74</v>
      </c>
      <c r="BK179" t="s">
        <v>74</v>
      </c>
      <c r="BL179" t="s">
        <v>74</v>
      </c>
      <c r="BM179" t="s">
        <v>74</v>
      </c>
      <c r="BN179" t="s">
        <v>74</v>
      </c>
      <c r="BO179" t="s">
        <v>74</v>
      </c>
      <c r="BP179" t="s">
        <v>74</v>
      </c>
      <c r="BQ179" t="s">
        <v>74</v>
      </c>
      <c r="BR179" t="s">
        <v>74</v>
      </c>
      <c r="BS179" t="s">
        <v>74</v>
      </c>
      <c r="BT179" t="s">
        <v>74</v>
      </c>
      <c r="BU179" t="s">
        <v>74</v>
      </c>
      <c r="BV179" t="s">
        <v>74</v>
      </c>
      <c r="BW179" t="s">
        <v>74</v>
      </c>
      <c r="BX179" t="s">
        <v>74</v>
      </c>
      <c r="BY179" t="s">
        <v>74</v>
      </c>
      <c r="BZ179" t="s">
        <v>3607</v>
      </c>
      <c r="CA179" t="s">
        <v>74</v>
      </c>
      <c r="CB179" t="s">
        <v>74</v>
      </c>
      <c r="CC179">
        <v>1</v>
      </c>
    </row>
    <row r="180" spans="1:81" x14ac:dyDescent="0.25">
      <c r="A180" t="s">
        <v>3608</v>
      </c>
      <c r="B180" t="s">
        <v>95</v>
      </c>
      <c r="C180" t="s">
        <v>400</v>
      </c>
      <c r="D180" t="s">
        <v>947</v>
      </c>
      <c r="E180">
        <v>2016</v>
      </c>
      <c r="F180" t="s">
        <v>74</v>
      </c>
      <c r="G180" t="s">
        <v>74</v>
      </c>
      <c r="H180" t="s">
        <v>74</v>
      </c>
      <c r="I180" t="s">
        <v>74</v>
      </c>
      <c r="J180" t="s">
        <v>74</v>
      </c>
      <c r="K180" t="s">
        <v>74</v>
      </c>
      <c r="L180" t="s">
        <v>74</v>
      </c>
      <c r="M180" t="s">
        <v>74</v>
      </c>
      <c r="N180" t="s">
        <v>74</v>
      </c>
      <c r="O180" t="s">
        <v>74</v>
      </c>
      <c r="P180" t="s">
        <v>74</v>
      </c>
      <c r="Q180" t="s">
        <v>74</v>
      </c>
      <c r="R180" t="s">
        <v>74</v>
      </c>
      <c r="S180" t="s">
        <v>74</v>
      </c>
      <c r="T180" t="s">
        <v>74</v>
      </c>
      <c r="U180" t="s">
        <v>74</v>
      </c>
      <c r="V180" t="s">
        <v>74</v>
      </c>
      <c r="W180" t="s">
        <v>74</v>
      </c>
      <c r="X180" t="s">
        <v>74</v>
      </c>
      <c r="Y180" t="s">
        <v>74</v>
      </c>
      <c r="Z180" t="s">
        <v>74</v>
      </c>
      <c r="AA180" t="s">
        <v>74</v>
      </c>
      <c r="AB180" t="s">
        <v>74</v>
      </c>
      <c r="AC180" t="s">
        <v>74</v>
      </c>
      <c r="AD180" t="s">
        <v>74</v>
      </c>
      <c r="AE180" t="s">
        <v>74</v>
      </c>
      <c r="AF180" t="s">
        <v>74</v>
      </c>
      <c r="AG180" t="s">
        <v>74</v>
      </c>
      <c r="AH180" t="s">
        <v>74</v>
      </c>
      <c r="AI180" t="s">
        <v>74</v>
      </c>
      <c r="AJ180" t="s">
        <v>74</v>
      </c>
      <c r="AK180" t="s">
        <v>74</v>
      </c>
      <c r="AL180" t="s">
        <v>74</v>
      </c>
      <c r="AM180" t="s">
        <v>74</v>
      </c>
      <c r="AN180" t="s">
        <v>74</v>
      </c>
      <c r="AO180" t="s">
        <v>74</v>
      </c>
      <c r="AP180" t="s">
        <v>74</v>
      </c>
      <c r="AQ180" t="s">
        <v>74</v>
      </c>
      <c r="AR180" t="s">
        <v>74</v>
      </c>
      <c r="AS180" t="s">
        <v>74</v>
      </c>
      <c r="AT180" t="s">
        <v>74</v>
      </c>
      <c r="AU180" t="s">
        <v>74</v>
      </c>
      <c r="AV180" t="s">
        <v>74</v>
      </c>
      <c r="AW180" t="s">
        <v>74</v>
      </c>
      <c r="AX180" t="s">
        <v>74</v>
      </c>
      <c r="AY180" t="s">
        <v>74</v>
      </c>
      <c r="AZ180" t="s">
        <v>74</v>
      </c>
      <c r="BA180" t="s">
        <v>74</v>
      </c>
      <c r="BB180" t="s">
        <v>74</v>
      </c>
      <c r="BC180" t="s">
        <v>74</v>
      </c>
      <c r="BD180" t="s">
        <v>74</v>
      </c>
      <c r="BE180" t="s">
        <v>74</v>
      </c>
      <c r="BF180" t="s">
        <v>74</v>
      </c>
      <c r="BG180" t="s">
        <v>74</v>
      </c>
      <c r="BH180" t="s">
        <v>74</v>
      </c>
      <c r="BI180" t="s">
        <v>74</v>
      </c>
      <c r="BJ180" t="s">
        <v>74</v>
      </c>
      <c r="BK180" t="s">
        <v>74</v>
      </c>
      <c r="BL180" t="s">
        <v>74</v>
      </c>
      <c r="BM180" t="s">
        <v>74</v>
      </c>
      <c r="BN180" t="s">
        <v>74</v>
      </c>
      <c r="BO180" t="s">
        <v>74</v>
      </c>
      <c r="BP180" t="s">
        <v>74</v>
      </c>
      <c r="BQ180" t="s">
        <v>74</v>
      </c>
      <c r="BR180" t="s">
        <v>74</v>
      </c>
      <c r="BS180" t="s">
        <v>74</v>
      </c>
      <c r="BT180" t="s">
        <v>74</v>
      </c>
      <c r="BU180" t="s">
        <v>74</v>
      </c>
      <c r="BV180" t="s">
        <v>74</v>
      </c>
      <c r="BW180" t="s">
        <v>74</v>
      </c>
      <c r="BX180" t="s">
        <v>74</v>
      </c>
      <c r="BY180" t="s">
        <v>74</v>
      </c>
      <c r="BZ180" t="s">
        <v>3607</v>
      </c>
      <c r="CA180" t="s">
        <v>74</v>
      </c>
      <c r="CB180" t="s">
        <v>74</v>
      </c>
      <c r="CC180">
        <v>1</v>
      </c>
    </row>
    <row r="181" spans="1:81" x14ac:dyDescent="0.25">
      <c r="A181" t="s">
        <v>3609</v>
      </c>
      <c r="B181" t="s">
        <v>95</v>
      </c>
      <c r="C181" t="s">
        <v>400</v>
      </c>
      <c r="D181" t="s">
        <v>949</v>
      </c>
      <c r="E181">
        <v>2016</v>
      </c>
      <c r="F181" t="s">
        <v>74</v>
      </c>
      <c r="G181" t="s">
        <v>74</v>
      </c>
      <c r="H181" t="s">
        <v>74</v>
      </c>
      <c r="I181" t="s">
        <v>74</v>
      </c>
      <c r="J181" t="s">
        <v>74</v>
      </c>
      <c r="K181" t="s">
        <v>74</v>
      </c>
      <c r="L181" t="s">
        <v>74</v>
      </c>
      <c r="M181" t="s">
        <v>74</v>
      </c>
      <c r="N181" t="s">
        <v>74</v>
      </c>
      <c r="O181" t="s">
        <v>74</v>
      </c>
      <c r="P181" t="s">
        <v>74</v>
      </c>
      <c r="Q181" t="s">
        <v>74</v>
      </c>
      <c r="R181" t="s">
        <v>74</v>
      </c>
      <c r="S181" t="s">
        <v>74</v>
      </c>
      <c r="T181" t="s">
        <v>74</v>
      </c>
      <c r="U181" t="s">
        <v>74</v>
      </c>
      <c r="V181" t="s">
        <v>74</v>
      </c>
      <c r="W181" t="s">
        <v>74</v>
      </c>
      <c r="X181" t="s">
        <v>74</v>
      </c>
      <c r="Y181" t="s">
        <v>74</v>
      </c>
      <c r="Z181" t="s">
        <v>74</v>
      </c>
      <c r="AA181" t="s">
        <v>74</v>
      </c>
      <c r="AB181" t="s">
        <v>74</v>
      </c>
      <c r="AC181" t="s">
        <v>74</v>
      </c>
      <c r="AD181" t="s">
        <v>74</v>
      </c>
      <c r="AE181" t="s">
        <v>74</v>
      </c>
      <c r="AF181" t="s">
        <v>74</v>
      </c>
      <c r="AG181" t="s">
        <v>74</v>
      </c>
      <c r="AH181" t="s">
        <v>74</v>
      </c>
      <c r="AI181" t="s">
        <v>74</v>
      </c>
      <c r="AJ181" t="s">
        <v>74</v>
      </c>
      <c r="AK181" t="s">
        <v>74</v>
      </c>
      <c r="AL181" t="s">
        <v>74</v>
      </c>
      <c r="AM181" t="s">
        <v>74</v>
      </c>
      <c r="AN181" t="s">
        <v>74</v>
      </c>
      <c r="AO181" t="s">
        <v>74</v>
      </c>
      <c r="AP181" t="s">
        <v>74</v>
      </c>
      <c r="AQ181" t="s">
        <v>74</v>
      </c>
      <c r="AR181" t="s">
        <v>74</v>
      </c>
      <c r="AS181" t="s">
        <v>74</v>
      </c>
      <c r="AT181" t="s">
        <v>74</v>
      </c>
      <c r="AU181" t="s">
        <v>74</v>
      </c>
      <c r="AV181" t="s">
        <v>74</v>
      </c>
      <c r="AW181" t="s">
        <v>74</v>
      </c>
      <c r="AX181" t="s">
        <v>74</v>
      </c>
      <c r="AY181" t="s">
        <v>74</v>
      </c>
      <c r="AZ181" t="s">
        <v>74</v>
      </c>
      <c r="BA181" t="s">
        <v>74</v>
      </c>
      <c r="BB181" t="s">
        <v>74</v>
      </c>
      <c r="BC181" t="s">
        <v>74</v>
      </c>
      <c r="BD181" t="s">
        <v>74</v>
      </c>
      <c r="BE181" t="s">
        <v>74</v>
      </c>
      <c r="BF181" t="s">
        <v>74</v>
      </c>
      <c r="BG181" t="s">
        <v>74</v>
      </c>
      <c r="BH181" t="s">
        <v>74</v>
      </c>
      <c r="BI181" t="s">
        <v>74</v>
      </c>
      <c r="BJ181" t="s">
        <v>74</v>
      </c>
      <c r="BK181" t="s">
        <v>74</v>
      </c>
      <c r="BL181" t="s">
        <v>74</v>
      </c>
      <c r="BM181" t="s">
        <v>74</v>
      </c>
      <c r="BN181" t="s">
        <v>74</v>
      </c>
      <c r="BO181" t="s">
        <v>74</v>
      </c>
      <c r="BP181" t="s">
        <v>74</v>
      </c>
      <c r="BQ181" t="s">
        <v>74</v>
      </c>
      <c r="BR181" t="s">
        <v>74</v>
      </c>
      <c r="BS181" t="s">
        <v>74</v>
      </c>
      <c r="BT181" t="s">
        <v>74</v>
      </c>
      <c r="BU181" t="s">
        <v>74</v>
      </c>
      <c r="BV181" t="s">
        <v>74</v>
      </c>
      <c r="BW181" t="s">
        <v>74</v>
      </c>
      <c r="BX181" t="s">
        <v>74</v>
      </c>
      <c r="BY181" t="s">
        <v>74</v>
      </c>
      <c r="BZ181" t="s">
        <v>3607</v>
      </c>
      <c r="CA181" t="s">
        <v>74</v>
      </c>
      <c r="CB181" t="s">
        <v>74</v>
      </c>
      <c r="CC181">
        <v>1</v>
      </c>
    </row>
    <row r="182" spans="1:81" x14ac:dyDescent="0.25">
      <c r="A182" t="s">
        <v>3610</v>
      </c>
      <c r="B182" t="s">
        <v>95</v>
      </c>
      <c r="C182" t="s">
        <v>400</v>
      </c>
      <c r="D182" t="s">
        <v>953</v>
      </c>
      <c r="E182">
        <v>2016</v>
      </c>
      <c r="F182" t="s">
        <v>74</v>
      </c>
      <c r="G182" t="s">
        <v>74</v>
      </c>
      <c r="H182" t="s">
        <v>74</v>
      </c>
      <c r="I182" t="s">
        <v>74</v>
      </c>
      <c r="J182" t="s">
        <v>74</v>
      </c>
      <c r="K182" t="s">
        <v>74</v>
      </c>
      <c r="L182" t="s">
        <v>74</v>
      </c>
      <c r="M182" t="s">
        <v>74</v>
      </c>
      <c r="N182" t="s">
        <v>74</v>
      </c>
      <c r="O182" t="s">
        <v>74</v>
      </c>
      <c r="P182" t="s">
        <v>74</v>
      </c>
      <c r="Q182" t="s">
        <v>74</v>
      </c>
      <c r="R182" t="s">
        <v>74</v>
      </c>
      <c r="S182" t="s">
        <v>74</v>
      </c>
      <c r="T182" t="s">
        <v>74</v>
      </c>
      <c r="U182" t="s">
        <v>74</v>
      </c>
      <c r="V182" t="s">
        <v>74</v>
      </c>
      <c r="W182" t="s">
        <v>74</v>
      </c>
      <c r="X182" t="s">
        <v>74</v>
      </c>
      <c r="Y182" t="s">
        <v>74</v>
      </c>
      <c r="Z182" t="s">
        <v>74</v>
      </c>
      <c r="AA182" t="s">
        <v>74</v>
      </c>
      <c r="AB182" t="s">
        <v>74</v>
      </c>
      <c r="AC182" t="s">
        <v>74</v>
      </c>
      <c r="AD182" t="s">
        <v>74</v>
      </c>
      <c r="AE182" t="s">
        <v>74</v>
      </c>
      <c r="AF182" t="s">
        <v>74</v>
      </c>
      <c r="AG182" t="s">
        <v>74</v>
      </c>
      <c r="AH182" t="s">
        <v>74</v>
      </c>
      <c r="AI182" t="s">
        <v>74</v>
      </c>
      <c r="AJ182" t="s">
        <v>74</v>
      </c>
      <c r="AK182" t="s">
        <v>74</v>
      </c>
      <c r="AL182" t="s">
        <v>74</v>
      </c>
      <c r="AM182" t="s">
        <v>74</v>
      </c>
      <c r="AN182" t="s">
        <v>74</v>
      </c>
      <c r="AO182" t="s">
        <v>74</v>
      </c>
      <c r="AP182" t="s">
        <v>74</v>
      </c>
      <c r="AQ182" t="s">
        <v>74</v>
      </c>
      <c r="AR182" t="s">
        <v>74</v>
      </c>
      <c r="AS182" t="s">
        <v>74</v>
      </c>
      <c r="AT182" t="s">
        <v>74</v>
      </c>
      <c r="AU182" t="s">
        <v>74</v>
      </c>
      <c r="AV182" t="s">
        <v>74</v>
      </c>
      <c r="AW182" t="s">
        <v>74</v>
      </c>
      <c r="AX182" t="s">
        <v>74</v>
      </c>
      <c r="AY182" t="s">
        <v>74</v>
      </c>
      <c r="AZ182" t="s">
        <v>74</v>
      </c>
      <c r="BA182" t="s">
        <v>74</v>
      </c>
      <c r="BB182" t="s">
        <v>74</v>
      </c>
      <c r="BC182" t="s">
        <v>74</v>
      </c>
      <c r="BD182" t="s">
        <v>74</v>
      </c>
      <c r="BE182" t="s">
        <v>74</v>
      </c>
      <c r="BF182" t="s">
        <v>74</v>
      </c>
      <c r="BG182" t="s">
        <v>74</v>
      </c>
      <c r="BH182" t="s">
        <v>74</v>
      </c>
      <c r="BI182" t="s">
        <v>74</v>
      </c>
      <c r="BJ182" t="s">
        <v>74</v>
      </c>
      <c r="BK182" t="s">
        <v>74</v>
      </c>
      <c r="BL182" t="s">
        <v>74</v>
      </c>
      <c r="BM182" t="s">
        <v>74</v>
      </c>
      <c r="BN182" t="s">
        <v>74</v>
      </c>
      <c r="BO182" t="s">
        <v>74</v>
      </c>
      <c r="BP182" t="s">
        <v>74</v>
      </c>
      <c r="BQ182" t="s">
        <v>74</v>
      </c>
      <c r="BR182" t="s">
        <v>74</v>
      </c>
      <c r="BS182" t="s">
        <v>74</v>
      </c>
      <c r="BT182" t="s">
        <v>74</v>
      </c>
      <c r="BU182" t="s">
        <v>74</v>
      </c>
      <c r="BV182" t="s">
        <v>74</v>
      </c>
      <c r="BW182" t="s">
        <v>74</v>
      </c>
      <c r="BX182" t="s">
        <v>74</v>
      </c>
      <c r="BY182" t="s">
        <v>74</v>
      </c>
      <c r="BZ182" t="s">
        <v>3607</v>
      </c>
      <c r="CA182" t="s">
        <v>74</v>
      </c>
      <c r="CB182" t="s">
        <v>74</v>
      </c>
      <c r="CC182">
        <v>1</v>
      </c>
    </row>
    <row r="183" spans="1:81" x14ac:dyDescent="0.25">
      <c r="A183" t="s">
        <v>3611</v>
      </c>
      <c r="B183" t="s">
        <v>95</v>
      </c>
      <c r="C183" t="s">
        <v>43</v>
      </c>
      <c r="D183" t="s">
        <v>44</v>
      </c>
      <c r="E183">
        <v>2016</v>
      </c>
      <c r="F183">
        <v>5028</v>
      </c>
      <c r="G183">
        <v>412</v>
      </c>
      <c r="H183">
        <v>0</v>
      </c>
      <c r="I183">
        <v>807</v>
      </c>
      <c r="J183">
        <v>927</v>
      </c>
      <c r="K183">
        <v>847</v>
      </c>
      <c r="L183">
        <v>908</v>
      </c>
      <c r="M183">
        <v>709</v>
      </c>
      <c r="N183">
        <v>546</v>
      </c>
      <c r="O183">
        <v>407</v>
      </c>
      <c r="P183">
        <v>186</v>
      </c>
      <c r="Q183">
        <v>63</v>
      </c>
      <c r="R183">
        <v>16</v>
      </c>
      <c r="S183">
        <v>24</v>
      </c>
      <c r="T183">
        <v>0</v>
      </c>
      <c r="U183">
        <v>4924</v>
      </c>
      <c r="V183">
        <v>516</v>
      </c>
      <c r="W183">
        <v>0</v>
      </c>
      <c r="X183">
        <v>3729</v>
      </c>
      <c r="Y183">
        <v>1637</v>
      </c>
      <c r="Z183">
        <v>74</v>
      </c>
      <c r="AA183">
        <v>755</v>
      </c>
      <c r="AB183">
        <v>76</v>
      </c>
      <c r="AC183">
        <v>419</v>
      </c>
      <c r="AD183">
        <v>4190</v>
      </c>
      <c r="AE183">
        <v>120</v>
      </c>
      <c r="AF183">
        <v>4291</v>
      </c>
      <c r="AG183">
        <v>487</v>
      </c>
      <c r="AH183">
        <v>91</v>
      </c>
      <c r="AI183">
        <v>57</v>
      </c>
      <c r="AJ183">
        <v>293</v>
      </c>
      <c r="AK183">
        <v>101</v>
      </c>
      <c r="AL183">
        <v>115</v>
      </c>
      <c r="AM183">
        <v>5257</v>
      </c>
      <c r="AN183">
        <v>68</v>
      </c>
      <c r="AO183">
        <v>5440</v>
      </c>
      <c r="AP183">
        <v>0.92426470588235299</v>
      </c>
      <c r="AQ183">
        <v>7.5735294117647053E-2</v>
      </c>
      <c r="AR183">
        <v>0</v>
      </c>
      <c r="AS183">
        <v>0.14834558823529409</v>
      </c>
      <c r="AT183">
        <v>0.17040441176470589</v>
      </c>
      <c r="AU183">
        <v>0.15569852941176471</v>
      </c>
      <c r="AV183">
        <v>0.16691176470588229</v>
      </c>
      <c r="AW183">
        <v>0.13033088235294121</v>
      </c>
      <c r="AX183">
        <v>0.10036764705882351</v>
      </c>
      <c r="AY183">
        <v>7.4816176470588233E-2</v>
      </c>
      <c r="AZ183">
        <v>3.4191176470588239E-2</v>
      </c>
      <c r="BA183">
        <v>1.158088235294118E-2</v>
      </c>
      <c r="BB183">
        <v>2.9411764705882348E-3</v>
      </c>
      <c r="BC183">
        <v>4.4117647058823529E-3</v>
      </c>
      <c r="BD183">
        <v>0</v>
      </c>
      <c r="BE183">
        <v>0.90514705882352942</v>
      </c>
      <c r="BF183">
        <v>9.4852941176470584E-2</v>
      </c>
      <c r="BG183">
        <v>0</v>
      </c>
      <c r="BH183">
        <v>0.68547794117647054</v>
      </c>
      <c r="BI183">
        <v>0.30091911764705881</v>
      </c>
      <c r="BJ183">
        <v>1.360294117647059E-2</v>
      </c>
      <c r="BK183">
        <v>0.13878676470588239</v>
      </c>
      <c r="BL183">
        <v>1.397058823529412E-2</v>
      </c>
      <c r="BM183">
        <v>7.7022058823529416E-2</v>
      </c>
      <c r="BN183">
        <v>0.77022058823529416</v>
      </c>
      <c r="BO183">
        <v>2.205882352941177E-2</v>
      </c>
      <c r="BP183">
        <v>0.78878676470588238</v>
      </c>
      <c r="BQ183">
        <v>8.9522058823529413E-2</v>
      </c>
      <c r="BR183">
        <v>1.6727941176470591E-2</v>
      </c>
      <c r="BS183">
        <v>1.0477941176470589E-2</v>
      </c>
      <c r="BT183">
        <v>5.3860294117647062E-2</v>
      </c>
      <c r="BU183">
        <v>1.8566176470588239E-2</v>
      </c>
      <c r="BV183">
        <v>2.1139705882352939E-2</v>
      </c>
      <c r="BW183">
        <v>0.96636029411764701</v>
      </c>
      <c r="BX183">
        <v>1.2500000000000001E-2</v>
      </c>
      <c r="BY183" t="s">
        <v>3397</v>
      </c>
      <c r="BZ183" t="s">
        <v>3612</v>
      </c>
      <c r="CA183">
        <v>5440</v>
      </c>
      <c r="CB183">
        <v>1</v>
      </c>
      <c r="CC183">
        <v>0</v>
      </c>
    </row>
    <row r="184" spans="1:81" x14ac:dyDescent="0.25">
      <c r="A184" t="s">
        <v>3613</v>
      </c>
      <c r="B184" t="s">
        <v>95</v>
      </c>
      <c r="C184" t="s">
        <v>43</v>
      </c>
      <c r="D184" t="s">
        <v>947</v>
      </c>
      <c r="E184">
        <v>2016</v>
      </c>
      <c r="F184">
        <v>2163</v>
      </c>
      <c r="G184">
        <v>183</v>
      </c>
      <c r="H184">
        <v>0</v>
      </c>
      <c r="I184">
        <v>362</v>
      </c>
      <c r="J184">
        <v>420</v>
      </c>
      <c r="K184">
        <v>332</v>
      </c>
      <c r="L184">
        <v>378</v>
      </c>
      <c r="M184">
        <v>299</v>
      </c>
      <c r="N184">
        <v>240</v>
      </c>
      <c r="O184">
        <v>168</v>
      </c>
      <c r="P184">
        <v>91</v>
      </c>
      <c r="Q184">
        <v>39</v>
      </c>
      <c r="R184">
        <v>10</v>
      </c>
      <c r="S184">
        <v>7</v>
      </c>
      <c r="T184">
        <v>0</v>
      </c>
      <c r="U184">
        <v>2082</v>
      </c>
      <c r="V184">
        <v>264</v>
      </c>
      <c r="W184">
        <v>0</v>
      </c>
      <c r="X184">
        <v>1526</v>
      </c>
      <c r="Y184">
        <v>819</v>
      </c>
      <c r="Z184">
        <v>1</v>
      </c>
      <c r="AA184">
        <v>350</v>
      </c>
      <c r="AB184">
        <v>1</v>
      </c>
      <c r="AC184">
        <v>147</v>
      </c>
      <c r="AD184">
        <v>1848</v>
      </c>
      <c r="AE184">
        <v>25</v>
      </c>
      <c r="AF184">
        <v>1837</v>
      </c>
      <c r="AG184">
        <v>364</v>
      </c>
      <c r="AH184">
        <v>2</v>
      </c>
      <c r="AI184">
        <v>1</v>
      </c>
      <c r="AJ184">
        <v>111</v>
      </c>
      <c r="AK184">
        <v>6</v>
      </c>
      <c r="AL184">
        <v>66</v>
      </c>
      <c r="AM184">
        <v>2270</v>
      </c>
      <c r="AN184">
        <v>10</v>
      </c>
      <c r="AO184">
        <v>2346</v>
      </c>
      <c r="AP184">
        <v>0.92199488491048598</v>
      </c>
      <c r="AQ184">
        <v>7.8005115089514063E-2</v>
      </c>
      <c r="AR184">
        <v>0</v>
      </c>
      <c r="AS184">
        <v>0.154305200341006</v>
      </c>
      <c r="AT184">
        <v>0.17902813299232739</v>
      </c>
      <c r="AU184">
        <v>0.14151747655583971</v>
      </c>
      <c r="AV184">
        <v>0.1611253196930946</v>
      </c>
      <c r="AW184">
        <v>0.12745098039215691</v>
      </c>
      <c r="AX184">
        <v>0.10230179028132989</v>
      </c>
      <c r="AY184">
        <v>7.1611253196930943E-2</v>
      </c>
      <c r="AZ184">
        <v>3.8789428815004259E-2</v>
      </c>
      <c r="BA184">
        <v>1.6624040920716111E-2</v>
      </c>
      <c r="BB184">
        <v>4.2625745950554137E-3</v>
      </c>
      <c r="BC184">
        <v>2.9838022165387889E-3</v>
      </c>
      <c r="BD184">
        <v>0</v>
      </c>
      <c r="BE184">
        <v>0.88746803069053704</v>
      </c>
      <c r="BF184">
        <v>0.1125319693094629</v>
      </c>
      <c r="BG184">
        <v>0</v>
      </c>
      <c r="BH184">
        <v>0.65046888320545615</v>
      </c>
      <c r="BI184">
        <v>0.34910485933503838</v>
      </c>
      <c r="BJ184">
        <v>4.2625745950554129E-4</v>
      </c>
      <c r="BK184">
        <v>0.1491901108269395</v>
      </c>
      <c r="BL184">
        <v>4.2625745950554129E-4</v>
      </c>
      <c r="BM184">
        <v>6.2659846547314574E-2</v>
      </c>
      <c r="BN184">
        <v>0.78772378516624042</v>
      </c>
      <c r="BO184">
        <v>1.065643648763853E-2</v>
      </c>
      <c r="BP184">
        <v>0.78303495311167948</v>
      </c>
      <c r="BQ184">
        <v>0.15515771526001701</v>
      </c>
      <c r="BR184">
        <v>8.5251491901108269E-4</v>
      </c>
      <c r="BS184">
        <v>4.2625745950554129E-4</v>
      </c>
      <c r="BT184">
        <v>4.7314578005115092E-2</v>
      </c>
      <c r="BU184">
        <v>2.5575447570332479E-3</v>
      </c>
      <c r="BV184">
        <v>2.8132992327365731E-2</v>
      </c>
      <c r="BW184">
        <v>0.96760443307757882</v>
      </c>
      <c r="BX184">
        <v>4.2625745950554137E-3</v>
      </c>
      <c r="BY184" t="s">
        <v>3397</v>
      </c>
      <c r="BZ184" t="s">
        <v>3612</v>
      </c>
      <c r="CA184">
        <v>5440</v>
      </c>
      <c r="CB184">
        <v>0.43125000000000002</v>
      </c>
      <c r="CC184">
        <v>0</v>
      </c>
    </row>
    <row r="185" spans="1:81" x14ac:dyDescent="0.25">
      <c r="A185" t="s">
        <v>3614</v>
      </c>
      <c r="B185" t="s">
        <v>95</v>
      </c>
      <c r="C185" t="s">
        <v>43</v>
      </c>
      <c r="D185" t="s">
        <v>949</v>
      </c>
      <c r="E185">
        <v>2016</v>
      </c>
      <c r="F185">
        <v>2244</v>
      </c>
      <c r="G185">
        <v>163</v>
      </c>
      <c r="H185">
        <v>0</v>
      </c>
      <c r="I185">
        <v>337</v>
      </c>
      <c r="J185">
        <v>400</v>
      </c>
      <c r="K185">
        <v>410</v>
      </c>
      <c r="L185">
        <v>427</v>
      </c>
      <c r="M185">
        <v>329</v>
      </c>
      <c r="N185">
        <v>233</v>
      </c>
      <c r="O185">
        <v>182</v>
      </c>
      <c r="P185">
        <v>64</v>
      </c>
      <c r="Q185">
        <v>16</v>
      </c>
      <c r="R185">
        <v>3</v>
      </c>
      <c r="S185">
        <v>6</v>
      </c>
      <c r="T185">
        <v>0</v>
      </c>
      <c r="U185">
        <v>2240</v>
      </c>
      <c r="V185">
        <v>167</v>
      </c>
      <c r="W185">
        <v>0</v>
      </c>
      <c r="X185">
        <v>1783</v>
      </c>
      <c r="Y185">
        <v>624</v>
      </c>
      <c r="Z185">
        <v>0</v>
      </c>
      <c r="AA185">
        <v>240</v>
      </c>
      <c r="AB185">
        <v>0</v>
      </c>
      <c r="AC185">
        <v>82</v>
      </c>
      <c r="AD185">
        <v>2085</v>
      </c>
      <c r="AE185">
        <v>68</v>
      </c>
      <c r="AF185">
        <v>2149</v>
      </c>
      <c r="AG185">
        <v>47</v>
      </c>
      <c r="AH185">
        <v>4</v>
      </c>
      <c r="AI185">
        <v>19</v>
      </c>
      <c r="AJ185">
        <v>103</v>
      </c>
      <c r="AK185">
        <v>17</v>
      </c>
      <c r="AL185">
        <v>37</v>
      </c>
      <c r="AM185">
        <v>2364</v>
      </c>
      <c r="AN185">
        <v>6</v>
      </c>
      <c r="AO185">
        <v>2407</v>
      </c>
      <c r="AP185">
        <v>0.93228084752804319</v>
      </c>
      <c r="AQ185">
        <v>6.7719152471956798E-2</v>
      </c>
      <c r="AR185">
        <v>0</v>
      </c>
      <c r="AS185">
        <v>0.14000830909846279</v>
      </c>
      <c r="AT185">
        <v>0.16618196925633569</v>
      </c>
      <c r="AU185">
        <v>0.17033651848774409</v>
      </c>
      <c r="AV185">
        <v>0.17739925218113831</v>
      </c>
      <c r="AW185">
        <v>0.13668466971333609</v>
      </c>
      <c r="AX185">
        <v>9.6800997091815541E-2</v>
      </c>
      <c r="AY185">
        <v>7.5612796011632732E-2</v>
      </c>
      <c r="AZ185">
        <v>2.658911508101371E-2</v>
      </c>
      <c r="BA185">
        <v>6.6472787702534274E-3</v>
      </c>
      <c r="BB185">
        <v>1.2463647694225179E-3</v>
      </c>
      <c r="BC185">
        <v>2.4927295388450349E-3</v>
      </c>
      <c r="BD185">
        <v>0</v>
      </c>
      <c r="BE185">
        <v>0.9306190278354799</v>
      </c>
      <c r="BF185">
        <v>6.9380972164520147E-2</v>
      </c>
      <c r="BG185">
        <v>0</v>
      </c>
      <c r="BH185">
        <v>0.74075612796011636</v>
      </c>
      <c r="BI185">
        <v>0.25924387203988369</v>
      </c>
      <c r="BJ185">
        <v>0</v>
      </c>
      <c r="BK185">
        <v>9.9709181553801415E-2</v>
      </c>
      <c r="BL185">
        <v>0</v>
      </c>
      <c r="BM185">
        <v>3.4067303697548817E-2</v>
      </c>
      <c r="BN185">
        <v>0.86622351474864978</v>
      </c>
      <c r="BO185">
        <v>2.8250934773577069E-2</v>
      </c>
      <c r="BP185">
        <v>0.89281262982966347</v>
      </c>
      <c r="BQ185">
        <v>1.9526381387619439E-2</v>
      </c>
      <c r="BR185">
        <v>1.6618196925633571E-3</v>
      </c>
      <c r="BS185">
        <v>7.8936435396759451E-3</v>
      </c>
      <c r="BT185">
        <v>4.279185708350644E-2</v>
      </c>
      <c r="BU185">
        <v>7.0627336933942663E-3</v>
      </c>
      <c r="BV185">
        <v>1.537183215621105E-2</v>
      </c>
      <c r="BW185">
        <v>0.98213543830494388</v>
      </c>
      <c r="BX185">
        <v>2.4927295388450349E-3</v>
      </c>
      <c r="BY185" t="s">
        <v>3397</v>
      </c>
      <c r="BZ185" t="s">
        <v>3612</v>
      </c>
      <c r="CA185">
        <v>5440</v>
      </c>
      <c r="CB185">
        <v>0.44246323529411757</v>
      </c>
      <c r="CC185">
        <v>0</v>
      </c>
    </row>
    <row r="186" spans="1:81" x14ac:dyDescent="0.25">
      <c r="A186" t="s">
        <v>3615</v>
      </c>
      <c r="B186" t="s">
        <v>95</v>
      </c>
      <c r="C186" t="s">
        <v>43</v>
      </c>
      <c r="D186" t="s">
        <v>951</v>
      </c>
      <c r="E186">
        <v>2016</v>
      </c>
      <c r="F186">
        <v>80</v>
      </c>
      <c r="G186">
        <v>12</v>
      </c>
      <c r="H186">
        <v>0</v>
      </c>
      <c r="I186">
        <v>8</v>
      </c>
      <c r="J186">
        <v>16</v>
      </c>
      <c r="K186">
        <v>17</v>
      </c>
      <c r="L186">
        <v>12</v>
      </c>
      <c r="M186">
        <v>9</v>
      </c>
      <c r="N186">
        <v>10</v>
      </c>
      <c r="O186">
        <v>13</v>
      </c>
      <c r="P186">
        <v>5</v>
      </c>
      <c r="Q186">
        <v>0</v>
      </c>
      <c r="R186">
        <v>2</v>
      </c>
      <c r="S186">
        <v>0</v>
      </c>
      <c r="T186">
        <v>0</v>
      </c>
      <c r="U186">
        <v>64</v>
      </c>
      <c r="V186">
        <v>28</v>
      </c>
      <c r="W186">
        <v>0</v>
      </c>
      <c r="X186">
        <v>50</v>
      </c>
      <c r="Y186">
        <v>42</v>
      </c>
      <c r="Z186">
        <v>0</v>
      </c>
      <c r="AA186">
        <v>13</v>
      </c>
      <c r="AB186">
        <v>0</v>
      </c>
      <c r="AC186">
        <v>6</v>
      </c>
      <c r="AD186">
        <v>73</v>
      </c>
      <c r="AE186">
        <v>0</v>
      </c>
      <c r="AF186">
        <v>84</v>
      </c>
      <c r="AG186">
        <v>4</v>
      </c>
      <c r="AH186">
        <v>0</v>
      </c>
      <c r="AI186">
        <v>1</v>
      </c>
      <c r="AJ186">
        <v>2</v>
      </c>
      <c r="AK186">
        <v>1</v>
      </c>
      <c r="AL186">
        <v>2</v>
      </c>
      <c r="AM186">
        <v>90</v>
      </c>
      <c r="AN186">
        <v>0</v>
      </c>
      <c r="AO186">
        <v>92</v>
      </c>
      <c r="AP186">
        <v>0.86956521739130432</v>
      </c>
      <c r="AQ186">
        <v>0.13043478260869559</v>
      </c>
      <c r="AR186">
        <v>0</v>
      </c>
      <c r="AS186">
        <v>8.6956521739130432E-2</v>
      </c>
      <c r="AT186">
        <v>0.17391304347826089</v>
      </c>
      <c r="AU186">
        <v>0.18478260869565219</v>
      </c>
      <c r="AV186">
        <v>0.13043478260869559</v>
      </c>
      <c r="AW186">
        <v>9.7826086956521743E-2</v>
      </c>
      <c r="AX186">
        <v>0.108695652173913</v>
      </c>
      <c r="AY186">
        <v>0.14130434782608689</v>
      </c>
      <c r="AZ186">
        <v>5.434782608695652E-2</v>
      </c>
      <c r="BA186">
        <v>0</v>
      </c>
      <c r="BB186">
        <v>2.1739130434782612E-2</v>
      </c>
      <c r="BC186">
        <v>0</v>
      </c>
      <c r="BD186">
        <v>0</v>
      </c>
      <c r="BE186">
        <v>0.69565217391304346</v>
      </c>
      <c r="BF186">
        <v>0.30434782608695649</v>
      </c>
      <c r="BG186">
        <v>0</v>
      </c>
      <c r="BH186">
        <v>0.54347826086956519</v>
      </c>
      <c r="BI186">
        <v>0.45652173913043481</v>
      </c>
      <c r="BJ186">
        <v>0</v>
      </c>
      <c r="BK186">
        <v>0.14130434782608689</v>
      </c>
      <c r="BL186">
        <v>0</v>
      </c>
      <c r="BM186">
        <v>6.5217391304347824E-2</v>
      </c>
      <c r="BN186">
        <v>0.79347826086956519</v>
      </c>
      <c r="BO186">
        <v>0</v>
      </c>
      <c r="BP186">
        <v>0.91304347826086951</v>
      </c>
      <c r="BQ186">
        <v>4.3478260869565223E-2</v>
      </c>
      <c r="BR186">
        <v>0</v>
      </c>
      <c r="BS186">
        <v>1.0869565217391301E-2</v>
      </c>
      <c r="BT186">
        <v>2.1739130434782612E-2</v>
      </c>
      <c r="BU186">
        <v>1.0869565217391301E-2</v>
      </c>
      <c r="BV186">
        <v>2.1739130434782612E-2</v>
      </c>
      <c r="BW186">
        <v>0.97826086956521741</v>
      </c>
      <c r="BX186">
        <v>0</v>
      </c>
      <c r="BY186" t="s">
        <v>3397</v>
      </c>
      <c r="BZ186" t="s">
        <v>3612</v>
      </c>
      <c r="CA186">
        <v>5440</v>
      </c>
      <c r="CB186">
        <v>1.6911764705882348E-2</v>
      </c>
      <c r="CC186">
        <v>0</v>
      </c>
    </row>
    <row r="187" spans="1:81" x14ac:dyDescent="0.25">
      <c r="A187" t="s">
        <v>3616</v>
      </c>
      <c r="B187" t="s">
        <v>95</v>
      </c>
      <c r="C187" t="s">
        <v>43</v>
      </c>
      <c r="D187" t="s">
        <v>953</v>
      </c>
      <c r="E187">
        <v>2016</v>
      </c>
      <c r="F187">
        <v>472</v>
      </c>
      <c r="G187">
        <v>46</v>
      </c>
      <c r="H187">
        <v>0</v>
      </c>
      <c r="I187">
        <v>65</v>
      </c>
      <c r="J187">
        <v>76</v>
      </c>
      <c r="K187">
        <v>83</v>
      </c>
      <c r="L187">
        <v>87</v>
      </c>
      <c r="M187">
        <v>68</v>
      </c>
      <c r="N187">
        <v>59</v>
      </c>
      <c r="O187">
        <v>42</v>
      </c>
      <c r="P187">
        <v>25</v>
      </c>
      <c r="Q187">
        <v>8</v>
      </c>
      <c r="R187">
        <v>1</v>
      </c>
      <c r="S187">
        <v>4</v>
      </c>
      <c r="T187">
        <v>0</v>
      </c>
      <c r="U187">
        <v>470</v>
      </c>
      <c r="V187">
        <v>48</v>
      </c>
      <c r="W187">
        <v>0</v>
      </c>
      <c r="X187">
        <v>367</v>
      </c>
      <c r="Y187">
        <v>151</v>
      </c>
      <c r="Z187">
        <v>0</v>
      </c>
      <c r="AA187">
        <v>152</v>
      </c>
      <c r="AB187">
        <v>0</v>
      </c>
      <c r="AC187">
        <v>184</v>
      </c>
      <c r="AD187">
        <v>182</v>
      </c>
      <c r="AE187">
        <v>27</v>
      </c>
      <c r="AF187">
        <v>221</v>
      </c>
      <c r="AG187">
        <v>72</v>
      </c>
      <c r="AH187">
        <v>85</v>
      </c>
      <c r="AI187">
        <v>36</v>
      </c>
      <c r="AJ187">
        <v>77</v>
      </c>
      <c r="AK187">
        <v>0</v>
      </c>
      <c r="AL187">
        <v>9</v>
      </c>
      <c r="AM187">
        <v>506</v>
      </c>
      <c r="AN187">
        <v>3</v>
      </c>
      <c r="AO187">
        <v>518</v>
      </c>
      <c r="AP187">
        <v>0.91119691119691115</v>
      </c>
      <c r="AQ187">
        <v>8.8803088803088806E-2</v>
      </c>
      <c r="AR187">
        <v>0</v>
      </c>
      <c r="AS187">
        <v>0.12548262548262551</v>
      </c>
      <c r="AT187">
        <v>0.1467181467181467</v>
      </c>
      <c r="AU187">
        <v>0.16023166023166019</v>
      </c>
      <c r="AV187">
        <v>0.16795366795366801</v>
      </c>
      <c r="AW187">
        <v>0.13127413127413129</v>
      </c>
      <c r="AX187">
        <v>0.11389961389961389</v>
      </c>
      <c r="AY187">
        <v>8.1081081081081086E-2</v>
      </c>
      <c r="AZ187">
        <v>4.8262548262548263E-2</v>
      </c>
      <c r="BA187">
        <v>1.5444015444015439E-2</v>
      </c>
      <c r="BB187">
        <v>1.930501930501931E-3</v>
      </c>
      <c r="BC187">
        <v>7.7220077220077222E-3</v>
      </c>
      <c r="BD187">
        <v>0</v>
      </c>
      <c r="BE187">
        <v>0.9073359073359073</v>
      </c>
      <c r="BF187">
        <v>9.2664092664092659E-2</v>
      </c>
      <c r="BG187">
        <v>0</v>
      </c>
      <c r="BH187">
        <v>0.70849420849420852</v>
      </c>
      <c r="BI187">
        <v>0.29150579150579148</v>
      </c>
      <c r="BJ187">
        <v>0</v>
      </c>
      <c r="BK187">
        <v>0.29343629343629352</v>
      </c>
      <c r="BL187">
        <v>0</v>
      </c>
      <c r="BM187">
        <v>0.35521235521235522</v>
      </c>
      <c r="BN187">
        <v>0.35135135135135143</v>
      </c>
      <c r="BO187">
        <v>5.2123552123552117E-2</v>
      </c>
      <c r="BP187">
        <v>0.42664092664092662</v>
      </c>
      <c r="BQ187">
        <v>0.138996138996139</v>
      </c>
      <c r="BR187">
        <v>0.1640926640926641</v>
      </c>
      <c r="BS187">
        <v>6.9498069498069498E-2</v>
      </c>
      <c r="BT187">
        <v>0.14864864864864871</v>
      </c>
      <c r="BU187">
        <v>0</v>
      </c>
      <c r="BV187">
        <v>1.7374517374517371E-2</v>
      </c>
      <c r="BW187">
        <v>0.97683397683397688</v>
      </c>
      <c r="BX187">
        <v>5.7915057915057912E-3</v>
      </c>
      <c r="BY187" t="s">
        <v>3397</v>
      </c>
      <c r="BZ187" t="s">
        <v>3612</v>
      </c>
      <c r="CA187">
        <v>5440</v>
      </c>
      <c r="CB187">
        <v>9.5220588235294112E-2</v>
      </c>
      <c r="CC187">
        <v>0</v>
      </c>
    </row>
    <row r="188" spans="1:81" x14ac:dyDescent="0.25">
      <c r="A188" t="s">
        <v>3617</v>
      </c>
      <c r="B188" t="s">
        <v>95</v>
      </c>
      <c r="C188" t="s">
        <v>43</v>
      </c>
      <c r="D188" t="s">
        <v>961</v>
      </c>
      <c r="E188">
        <v>2016</v>
      </c>
      <c r="F188">
        <v>69</v>
      </c>
      <c r="G188">
        <v>8</v>
      </c>
      <c r="H188">
        <v>0</v>
      </c>
      <c r="I188">
        <v>35</v>
      </c>
      <c r="J188">
        <v>15</v>
      </c>
      <c r="K188">
        <v>5</v>
      </c>
      <c r="L188">
        <v>4</v>
      </c>
      <c r="M188">
        <v>4</v>
      </c>
      <c r="N188">
        <v>4</v>
      </c>
      <c r="O188">
        <v>2</v>
      </c>
      <c r="P188">
        <v>1</v>
      </c>
      <c r="Q188">
        <v>0</v>
      </c>
      <c r="R188">
        <v>0</v>
      </c>
      <c r="S188">
        <v>7</v>
      </c>
      <c r="T188">
        <v>0</v>
      </c>
      <c r="U188">
        <v>68</v>
      </c>
      <c r="V188">
        <v>9</v>
      </c>
      <c r="W188">
        <v>0</v>
      </c>
      <c r="X188">
        <v>3</v>
      </c>
      <c r="Y188">
        <v>1</v>
      </c>
      <c r="Z188">
        <v>73</v>
      </c>
      <c r="AA188">
        <v>0</v>
      </c>
      <c r="AB188">
        <v>75</v>
      </c>
      <c r="AC188">
        <v>0</v>
      </c>
      <c r="AD188">
        <v>2</v>
      </c>
      <c r="AE188">
        <v>0</v>
      </c>
      <c r="AF188">
        <v>0</v>
      </c>
      <c r="AG188">
        <v>0</v>
      </c>
      <c r="AH188">
        <v>0</v>
      </c>
      <c r="AI188">
        <v>0</v>
      </c>
      <c r="AJ188">
        <v>0</v>
      </c>
      <c r="AK188">
        <v>77</v>
      </c>
      <c r="AL188">
        <v>2</v>
      </c>
      <c r="AM188">
        <v>26</v>
      </c>
      <c r="AN188">
        <v>49</v>
      </c>
      <c r="AO188">
        <v>77</v>
      </c>
      <c r="AP188">
        <v>0.89610389610389607</v>
      </c>
      <c r="AQ188">
        <v>0.1038961038961039</v>
      </c>
      <c r="AR188">
        <v>0</v>
      </c>
      <c r="AS188">
        <v>0.45454545454545447</v>
      </c>
      <c r="AT188">
        <v>0.19480519480519479</v>
      </c>
      <c r="AU188">
        <v>6.4935064935064929E-2</v>
      </c>
      <c r="AV188">
        <v>5.1948051948051951E-2</v>
      </c>
      <c r="AW188">
        <v>5.1948051948051951E-2</v>
      </c>
      <c r="AX188">
        <v>5.1948051948051951E-2</v>
      </c>
      <c r="AY188">
        <v>2.5974025974025979E-2</v>
      </c>
      <c r="AZ188">
        <v>1.298701298701299E-2</v>
      </c>
      <c r="BA188">
        <v>0</v>
      </c>
      <c r="BB188">
        <v>0</v>
      </c>
      <c r="BC188">
        <v>9.0909090909090912E-2</v>
      </c>
      <c r="BD188">
        <v>0</v>
      </c>
      <c r="BE188">
        <v>0.88311688311688308</v>
      </c>
      <c r="BF188">
        <v>0.11688311688311689</v>
      </c>
      <c r="BG188">
        <v>0</v>
      </c>
      <c r="BH188">
        <v>3.896103896103896E-2</v>
      </c>
      <c r="BI188">
        <v>1.298701298701299E-2</v>
      </c>
      <c r="BJ188">
        <v>0.94805194805194803</v>
      </c>
      <c r="BK188">
        <v>0</v>
      </c>
      <c r="BL188">
        <v>0.97402597402597402</v>
      </c>
      <c r="BM188">
        <v>0</v>
      </c>
      <c r="BN188">
        <v>2.5974025974025979E-2</v>
      </c>
      <c r="BO188">
        <v>0</v>
      </c>
      <c r="BP188">
        <v>0</v>
      </c>
      <c r="BQ188">
        <v>0</v>
      </c>
      <c r="BR188">
        <v>0</v>
      </c>
      <c r="BS188">
        <v>0</v>
      </c>
      <c r="BT188">
        <v>0</v>
      </c>
      <c r="BU188">
        <v>1</v>
      </c>
      <c r="BV188">
        <v>2.5974025974025979E-2</v>
      </c>
      <c r="BW188">
        <v>0.33766233766233772</v>
      </c>
      <c r="BX188">
        <v>0.63636363636363635</v>
      </c>
      <c r="BY188" t="s">
        <v>3397</v>
      </c>
      <c r="BZ188" t="s">
        <v>3612</v>
      </c>
      <c r="CA188">
        <v>5440</v>
      </c>
      <c r="CB188">
        <v>1.4154411764705881E-2</v>
      </c>
      <c r="CC188">
        <v>0</v>
      </c>
    </row>
    <row r="189" spans="1:81" x14ac:dyDescent="0.25">
      <c r="A189" t="s">
        <v>3618</v>
      </c>
      <c r="B189" t="s">
        <v>95</v>
      </c>
      <c r="C189" t="s">
        <v>187</v>
      </c>
      <c r="D189" t="s">
        <v>44</v>
      </c>
      <c r="E189">
        <v>2016</v>
      </c>
      <c r="F189">
        <v>55</v>
      </c>
      <c r="G189">
        <v>6</v>
      </c>
      <c r="H189">
        <v>0</v>
      </c>
      <c r="I189">
        <v>13</v>
      </c>
      <c r="J189">
        <v>6</v>
      </c>
      <c r="K189">
        <v>9</v>
      </c>
      <c r="L189">
        <v>8</v>
      </c>
      <c r="M189">
        <v>8</v>
      </c>
      <c r="N189">
        <v>8</v>
      </c>
      <c r="O189">
        <v>2</v>
      </c>
      <c r="P189">
        <v>5</v>
      </c>
      <c r="Q189">
        <v>0</v>
      </c>
      <c r="R189">
        <v>1</v>
      </c>
      <c r="S189">
        <v>1</v>
      </c>
      <c r="T189">
        <v>0</v>
      </c>
      <c r="U189">
        <v>60</v>
      </c>
      <c r="V189">
        <v>1</v>
      </c>
      <c r="W189">
        <v>0</v>
      </c>
      <c r="X189">
        <v>32</v>
      </c>
      <c r="Y189">
        <v>29</v>
      </c>
      <c r="Z189">
        <v>0</v>
      </c>
      <c r="AA189">
        <v>3</v>
      </c>
      <c r="AB189">
        <v>0</v>
      </c>
      <c r="AC189">
        <v>2</v>
      </c>
      <c r="AD189">
        <v>56</v>
      </c>
      <c r="AE189">
        <v>1</v>
      </c>
      <c r="AF189">
        <v>57</v>
      </c>
      <c r="AG189">
        <v>0</v>
      </c>
      <c r="AH189">
        <v>1</v>
      </c>
      <c r="AI189">
        <v>0</v>
      </c>
      <c r="AJ189">
        <v>2</v>
      </c>
      <c r="AK189">
        <v>0</v>
      </c>
      <c r="AL189">
        <v>8</v>
      </c>
      <c r="AM189">
        <v>53</v>
      </c>
      <c r="AN189">
        <v>0</v>
      </c>
      <c r="AO189">
        <v>61</v>
      </c>
      <c r="AP189">
        <v>0.90163934426229508</v>
      </c>
      <c r="AQ189">
        <v>9.8360655737704916E-2</v>
      </c>
      <c r="AR189">
        <v>0</v>
      </c>
      <c r="AS189">
        <v>0.21311475409836059</v>
      </c>
      <c r="AT189">
        <v>9.8360655737704916E-2</v>
      </c>
      <c r="AU189">
        <v>0.1475409836065574</v>
      </c>
      <c r="AV189">
        <v>0.13114754098360659</v>
      </c>
      <c r="AW189">
        <v>0.13114754098360659</v>
      </c>
      <c r="AX189">
        <v>0.13114754098360659</v>
      </c>
      <c r="AY189">
        <v>3.2786885245901641E-2</v>
      </c>
      <c r="AZ189">
        <v>8.1967213114754092E-2</v>
      </c>
      <c r="BA189">
        <v>0</v>
      </c>
      <c r="BB189">
        <v>1.6393442622950821E-2</v>
      </c>
      <c r="BC189">
        <v>1.6393442622950821E-2</v>
      </c>
      <c r="BD189">
        <v>0</v>
      </c>
      <c r="BE189">
        <v>0.98360655737704916</v>
      </c>
      <c r="BF189">
        <v>1.6393442622950821E-2</v>
      </c>
      <c r="BG189">
        <v>0</v>
      </c>
      <c r="BH189">
        <v>0.52459016393442626</v>
      </c>
      <c r="BI189">
        <v>0.47540983606557369</v>
      </c>
      <c r="BJ189">
        <v>0</v>
      </c>
      <c r="BK189">
        <v>4.9180327868852458E-2</v>
      </c>
      <c r="BL189">
        <v>0</v>
      </c>
      <c r="BM189">
        <v>3.2786885245901641E-2</v>
      </c>
      <c r="BN189">
        <v>0.91803278688524592</v>
      </c>
      <c r="BO189">
        <v>1.6393442622950821E-2</v>
      </c>
      <c r="BP189">
        <v>0.93442622950819676</v>
      </c>
      <c r="BQ189">
        <v>0</v>
      </c>
      <c r="BR189">
        <v>1.6393442622950821E-2</v>
      </c>
      <c r="BS189">
        <v>0</v>
      </c>
      <c r="BT189">
        <v>3.2786885245901641E-2</v>
      </c>
      <c r="BU189">
        <v>0</v>
      </c>
      <c r="BV189">
        <v>0.13114754098360659</v>
      </c>
      <c r="BW189">
        <v>0.86885245901639341</v>
      </c>
      <c r="BX189">
        <v>0</v>
      </c>
      <c r="BY189" t="s">
        <v>3397</v>
      </c>
      <c r="BZ189" t="s">
        <v>3619</v>
      </c>
      <c r="CA189">
        <v>61</v>
      </c>
      <c r="CB189">
        <v>1</v>
      </c>
      <c r="CC189">
        <v>0</v>
      </c>
    </row>
    <row r="190" spans="1:81" x14ac:dyDescent="0.25">
      <c r="A190" t="s">
        <v>3620</v>
      </c>
      <c r="B190" t="s">
        <v>95</v>
      </c>
      <c r="C190" t="s">
        <v>187</v>
      </c>
      <c r="D190" t="s">
        <v>947</v>
      </c>
      <c r="E190">
        <v>2016</v>
      </c>
      <c r="F190" t="s">
        <v>74</v>
      </c>
      <c r="G190" t="s">
        <v>74</v>
      </c>
      <c r="H190" t="s">
        <v>74</v>
      </c>
      <c r="I190" t="s">
        <v>74</v>
      </c>
      <c r="J190" t="s">
        <v>74</v>
      </c>
      <c r="K190" t="s">
        <v>74</v>
      </c>
      <c r="L190" t="s">
        <v>74</v>
      </c>
      <c r="M190" t="s">
        <v>74</v>
      </c>
      <c r="N190" t="s">
        <v>74</v>
      </c>
      <c r="O190" t="s">
        <v>74</v>
      </c>
      <c r="P190" t="s">
        <v>74</v>
      </c>
      <c r="Q190" t="s">
        <v>74</v>
      </c>
      <c r="R190" t="s">
        <v>74</v>
      </c>
      <c r="S190" t="s">
        <v>74</v>
      </c>
      <c r="T190" t="s">
        <v>74</v>
      </c>
      <c r="U190" t="s">
        <v>74</v>
      </c>
      <c r="V190" t="s">
        <v>74</v>
      </c>
      <c r="W190" t="s">
        <v>74</v>
      </c>
      <c r="X190" t="s">
        <v>74</v>
      </c>
      <c r="Y190" t="s">
        <v>74</v>
      </c>
      <c r="Z190" t="s">
        <v>74</v>
      </c>
      <c r="AA190" t="s">
        <v>74</v>
      </c>
      <c r="AB190" t="s">
        <v>74</v>
      </c>
      <c r="AC190" t="s">
        <v>74</v>
      </c>
      <c r="AD190" t="s">
        <v>74</v>
      </c>
      <c r="AE190" t="s">
        <v>74</v>
      </c>
      <c r="AF190" t="s">
        <v>74</v>
      </c>
      <c r="AG190" t="s">
        <v>74</v>
      </c>
      <c r="AH190" t="s">
        <v>74</v>
      </c>
      <c r="AI190" t="s">
        <v>74</v>
      </c>
      <c r="AJ190" t="s">
        <v>74</v>
      </c>
      <c r="AK190" t="s">
        <v>74</v>
      </c>
      <c r="AL190" t="s">
        <v>74</v>
      </c>
      <c r="AM190" t="s">
        <v>74</v>
      </c>
      <c r="AN190" t="s">
        <v>74</v>
      </c>
      <c r="AO190" t="s">
        <v>74</v>
      </c>
      <c r="AP190" t="s">
        <v>74</v>
      </c>
      <c r="AQ190" t="s">
        <v>74</v>
      </c>
      <c r="AR190" t="s">
        <v>74</v>
      </c>
      <c r="AS190" t="s">
        <v>74</v>
      </c>
      <c r="AT190" t="s">
        <v>74</v>
      </c>
      <c r="AU190" t="s">
        <v>74</v>
      </c>
      <c r="AV190" t="s">
        <v>74</v>
      </c>
      <c r="AW190" t="s">
        <v>74</v>
      </c>
      <c r="AX190" t="s">
        <v>74</v>
      </c>
      <c r="AY190" t="s">
        <v>74</v>
      </c>
      <c r="AZ190" t="s">
        <v>74</v>
      </c>
      <c r="BA190" t="s">
        <v>74</v>
      </c>
      <c r="BB190" t="s">
        <v>74</v>
      </c>
      <c r="BC190" t="s">
        <v>74</v>
      </c>
      <c r="BD190" t="s">
        <v>74</v>
      </c>
      <c r="BE190" t="s">
        <v>74</v>
      </c>
      <c r="BF190" t="s">
        <v>74</v>
      </c>
      <c r="BG190" t="s">
        <v>74</v>
      </c>
      <c r="BH190" t="s">
        <v>74</v>
      </c>
      <c r="BI190" t="s">
        <v>74</v>
      </c>
      <c r="BJ190" t="s">
        <v>74</v>
      </c>
      <c r="BK190" t="s">
        <v>74</v>
      </c>
      <c r="BL190" t="s">
        <v>74</v>
      </c>
      <c r="BM190" t="s">
        <v>74</v>
      </c>
      <c r="BN190" t="s">
        <v>74</v>
      </c>
      <c r="BO190" t="s">
        <v>74</v>
      </c>
      <c r="BP190" t="s">
        <v>74</v>
      </c>
      <c r="BQ190" t="s">
        <v>74</v>
      </c>
      <c r="BR190" t="s">
        <v>74</v>
      </c>
      <c r="BS190" t="s">
        <v>74</v>
      </c>
      <c r="BT190" t="s">
        <v>74</v>
      </c>
      <c r="BU190" t="s">
        <v>74</v>
      </c>
      <c r="BV190" t="s">
        <v>74</v>
      </c>
      <c r="BW190" t="s">
        <v>74</v>
      </c>
      <c r="BX190" t="s">
        <v>74</v>
      </c>
      <c r="BY190" t="s">
        <v>74</v>
      </c>
      <c r="BZ190" t="s">
        <v>3619</v>
      </c>
      <c r="CA190" t="s">
        <v>74</v>
      </c>
      <c r="CB190" t="s">
        <v>74</v>
      </c>
      <c r="CC190">
        <v>0</v>
      </c>
    </row>
    <row r="191" spans="1:81" x14ac:dyDescent="0.25">
      <c r="A191" t="s">
        <v>3621</v>
      </c>
      <c r="B191" t="s">
        <v>95</v>
      </c>
      <c r="C191" t="s">
        <v>187</v>
      </c>
      <c r="D191" t="s">
        <v>949</v>
      </c>
      <c r="E191">
        <v>2016</v>
      </c>
      <c r="F191" t="s">
        <v>74</v>
      </c>
      <c r="G191" t="s">
        <v>74</v>
      </c>
      <c r="H191" t="s">
        <v>74</v>
      </c>
      <c r="I191" t="s">
        <v>74</v>
      </c>
      <c r="J191" t="s">
        <v>74</v>
      </c>
      <c r="K191" t="s">
        <v>74</v>
      </c>
      <c r="L191" t="s">
        <v>74</v>
      </c>
      <c r="M191" t="s">
        <v>74</v>
      </c>
      <c r="N191" t="s">
        <v>74</v>
      </c>
      <c r="O191" t="s">
        <v>74</v>
      </c>
      <c r="P191" t="s">
        <v>74</v>
      </c>
      <c r="Q191" t="s">
        <v>74</v>
      </c>
      <c r="R191" t="s">
        <v>74</v>
      </c>
      <c r="S191" t="s">
        <v>74</v>
      </c>
      <c r="T191" t="s">
        <v>74</v>
      </c>
      <c r="U191" t="s">
        <v>74</v>
      </c>
      <c r="V191" t="s">
        <v>74</v>
      </c>
      <c r="W191" t="s">
        <v>74</v>
      </c>
      <c r="X191" t="s">
        <v>74</v>
      </c>
      <c r="Y191" t="s">
        <v>74</v>
      </c>
      <c r="Z191" t="s">
        <v>74</v>
      </c>
      <c r="AA191" t="s">
        <v>74</v>
      </c>
      <c r="AB191" t="s">
        <v>74</v>
      </c>
      <c r="AC191" t="s">
        <v>74</v>
      </c>
      <c r="AD191" t="s">
        <v>74</v>
      </c>
      <c r="AE191" t="s">
        <v>74</v>
      </c>
      <c r="AF191" t="s">
        <v>74</v>
      </c>
      <c r="AG191" t="s">
        <v>74</v>
      </c>
      <c r="AH191" t="s">
        <v>74</v>
      </c>
      <c r="AI191" t="s">
        <v>74</v>
      </c>
      <c r="AJ191" t="s">
        <v>74</v>
      </c>
      <c r="AK191" t="s">
        <v>74</v>
      </c>
      <c r="AL191" t="s">
        <v>74</v>
      </c>
      <c r="AM191" t="s">
        <v>74</v>
      </c>
      <c r="AN191" t="s">
        <v>74</v>
      </c>
      <c r="AO191" t="s">
        <v>74</v>
      </c>
      <c r="AP191" t="s">
        <v>74</v>
      </c>
      <c r="AQ191" t="s">
        <v>74</v>
      </c>
      <c r="AR191" t="s">
        <v>74</v>
      </c>
      <c r="AS191" t="s">
        <v>74</v>
      </c>
      <c r="AT191" t="s">
        <v>74</v>
      </c>
      <c r="AU191" t="s">
        <v>74</v>
      </c>
      <c r="AV191" t="s">
        <v>74</v>
      </c>
      <c r="AW191" t="s">
        <v>74</v>
      </c>
      <c r="AX191" t="s">
        <v>74</v>
      </c>
      <c r="AY191" t="s">
        <v>74</v>
      </c>
      <c r="AZ191" t="s">
        <v>74</v>
      </c>
      <c r="BA191" t="s">
        <v>74</v>
      </c>
      <c r="BB191" t="s">
        <v>74</v>
      </c>
      <c r="BC191" t="s">
        <v>74</v>
      </c>
      <c r="BD191" t="s">
        <v>74</v>
      </c>
      <c r="BE191" t="s">
        <v>74</v>
      </c>
      <c r="BF191" t="s">
        <v>74</v>
      </c>
      <c r="BG191" t="s">
        <v>74</v>
      </c>
      <c r="BH191" t="s">
        <v>74</v>
      </c>
      <c r="BI191" t="s">
        <v>74</v>
      </c>
      <c r="BJ191" t="s">
        <v>74</v>
      </c>
      <c r="BK191" t="s">
        <v>74</v>
      </c>
      <c r="BL191" t="s">
        <v>74</v>
      </c>
      <c r="BM191" t="s">
        <v>74</v>
      </c>
      <c r="BN191" t="s">
        <v>74</v>
      </c>
      <c r="BO191" t="s">
        <v>74</v>
      </c>
      <c r="BP191" t="s">
        <v>74</v>
      </c>
      <c r="BQ191" t="s">
        <v>74</v>
      </c>
      <c r="BR191" t="s">
        <v>74</v>
      </c>
      <c r="BS191" t="s">
        <v>74</v>
      </c>
      <c r="BT191" t="s">
        <v>74</v>
      </c>
      <c r="BU191" t="s">
        <v>74</v>
      </c>
      <c r="BV191" t="s">
        <v>74</v>
      </c>
      <c r="BW191" t="s">
        <v>74</v>
      </c>
      <c r="BX191" t="s">
        <v>74</v>
      </c>
      <c r="BY191" t="s">
        <v>74</v>
      </c>
      <c r="BZ191" t="s">
        <v>3619</v>
      </c>
      <c r="CA191" t="s">
        <v>74</v>
      </c>
      <c r="CB191" t="s">
        <v>74</v>
      </c>
      <c r="CC191">
        <v>0</v>
      </c>
    </row>
    <row r="192" spans="1:81" x14ac:dyDescent="0.25">
      <c r="A192" t="s">
        <v>3622</v>
      </c>
      <c r="B192" t="s">
        <v>95</v>
      </c>
      <c r="C192" t="s">
        <v>187</v>
      </c>
      <c r="D192" t="s">
        <v>951</v>
      </c>
      <c r="E192">
        <v>2016</v>
      </c>
      <c r="F192" t="s">
        <v>74</v>
      </c>
      <c r="G192" t="s">
        <v>74</v>
      </c>
      <c r="H192" t="s">
        <v>74</v>
      </c>
      <c r="I192" t="s">
        <v>74</v>
      </c>
      <c r="J192" t="s">
        <v>74</v>
      </c>
      <c r="K192" t="s">
        <v>74</v>
      </c>
      <c r="L192" t="s">
        <v>74</v>
      </c>
      <c r="M192" t="s">
        <v>74</v>
      </c>
      <c r="N192" t="s">
        <v>74</v>
      </c>
      <c r="O192" t="s">
        <v>74</v>
      </c>
      <c r="P192" t="s">
        <v>74</v>
      </c>
      <c r="Q192" t="s">
        <v>74</v>
      </c>
      <c r="R192" t="s">
        <v>74</v>
      </c>
      <c r="S192" t="s">
        <v>74</v>
      </c>
      <c r="T192" t="s">
        <v>74</v>
      </c>
      <c r="U192" t="s">
        <v>74</v>
      </c>
      <c r="V192" t="s">
        <v>74</v>
      </c>
      <c r="W192" t="s">
        <v>74</v>
      </c>
      <c r="X192" t="s">
        <v>74</v>
      </c>
      <c r="Y192" t="s">
        <v>74</v>
      </c>
      <c r="Z192" t="s">
        <v>74</v>
      </c>
      <c r="AA192" t="s">
        <v>74</v>
      </c>
      <c r="AB192" t="s">
        <v>74</v>
      </c>
      <c r="AC192" t="s">
        <v>74</v>
      </c>
      <c r="AD192" t="s">
        <v>74</v>
      </c>
      <c r="AE192" t="s">
        <v>74</v>
      </c>
      <c r="AF192" t="s">
        <v>74</v>
      </c>
      <c r="AG192" t="s">
        <v>74</v>
      </c>
      <c r="AH192" t="s">
        <v>74</v>
      </c>
      <c r="AI192" t="s">
        <v>74</v>
      </c>
      <c r="AJ192" t="s">
        <v>74</v>
      </c>
      <c r="AK192" t="s">
        <v>74</v>
      </c>
      <c r="AL192" t="s">
        <v>74</v>
      </c>
      <c r="AM192" t="s">
        <v>74</v>
      </c>
      <c r="AN192" t="s">
        <v>74</v>
      </c>
      <c r="AO192" t="s">
        <v>74</v>
      </c>
      <c r="AP192" t="s">
        <v>74</v>
      </c>
      <c r="AQ192" t="s">
        <v>74</v>
      </c>
      <c r="AR192" t="s">
        <v>74</v>
      </c>
      <c r="AS192" t="s">
        <v>74</v>
      </c>
      <c r="AT192" t="s">
        <v>74</v>
      </c>
      <c r="AU192" t="s">
        <v>74</v>
      </c>
      <c r="AV192" t="s">
        <v>74</v>
      </c>
      <c r="AW192" t="s">
        <v>74</v>
      </c>
      <c r="AX192" t="s">
        <v>74</v>
      </c>
      <c r="AY192" t="s">
        <v>74</v>
      </c>
      <c r="AZ192" t="s">
        <v>74</v>
      </c>
      <c r="BA192" t="s">
        <v>74</v>
      </c>
      <c r="BB192" t="s">
        <v>74</v>
      </c>
      <c r="BC192" t="s">
        <v>74</v>
      </c>
      <c r="BD192" t="s">
        <v>74</v>
      </c>
      <c r="BE192" t="s">
        <v>74</v>
      </c>
      <c r="BF192" t="s">
        <v>74</v>
      </c>
      <c r="BG192" t="s">
        <v>74</v>
      </c>
      <c r="BH192" t="s">
        <v>74</v>
      </c>
      <c r="BI192" t="s">
        <v>74</v>
      </c>
      <c r="BJ192" t="s">
        <v>74</v>
      </c>
      <c r="BK192" t="s">
        <v>74</v>
      </c>
      <c r="BL192" t="s">
        <v>74</v>
      </c>
      <c r="BM192" t="s">
        <v>74</v>
      </c>
      <c r="BN192" t="s">
        <v>74</v>
      </c>
      <c r="BO192" t="s">
        <v>74</v>
      </c>
      <c r="BP192" t="s">
        <v>74</v>
      </c>
      <c r="BQ192" t="s">
        <v>74</v>
      </c>
      <c r="BR192" t="s">
        <v>74</v>
      </c>
      <c r="BS192" t="s">
        <v>74</v>
      </c>
      <c r="BT192" t="s">
        <v>74</v>
      </c>
      <c r="BU192" t="s">
        <v>74</v>
      </c>
      <c r="BV192" t="s">
        <v>74</v>
      </c>
      <c r="BW192" t="s">
        <v>74</v>
      </c>
      <c r="BX192" t="s">
        <v>74</v>
      </c>
      <c r="BY192" t="s">
        <v>74</v>
      </c>
      <c r="BZ192" t="s">
        <v>3619</v>
      </c>
      <c r="CA192" t="s">
        <v>74</v>
      </c>
      <c r="CB192" t="s">
        <v>74</v>
      </c>
      <c r="CC192">
        <v>1</v>
      </c>
    </row>
    <row r="193" spans="1:81" x14ac:dyDescent="0.25">
      <c r="A193" t="s">
        <v>3623</v>
      </c>
      <c r="B193" t="s">
        <v>95</v>
      </c>
      <c r="C193" t="s">
        <v>187</v>
      </c>
      <c r="D193" t="s">
        <v>953</v>
      </c>
      <c r="E193">
        <v>2016</v>
      </c>
      <c r="F193" t="s">
        <v>74</v>
      </c>
      <c r="G193" t="s">
        <v>74</v>
      </c>
      <c r="H193" t="s">
        <v>74</v>
      </c>
      <c r="I193" t="s">
        <v>74</v>
      </c>
      <c r="J193" t="s">
        <v>74</v>
      </c>
      <c r="K193" t="s">
        <v>74</v>
      </c>
      <c r="L193" t="s">
        <v>74</v>
      </c>
      <c r="M193" t="s">
        <v>74</v>
      </c>
      <c r="N193" t="s">
        <v>74</v>
      </c>
      <c r="O193" t="s">
        <v>74</v>
      </c>
      <c r="P193" t="s">
        <v>74</v>
      </c>
      <c r="Q193" t="s">
        <v>74</v>
      </c>
      <c r="R193" t="s">
        <v>74</v>
      </c>
      <c r="S193" t="s">
        <v>74</v>
      </c>
      <c r="T193" t="s">
        <v>74</v>
      </c>
      <c r="U193" t="s">
        <v>74</v>
      </c>
      <c r="V193" t="s">
        <v>74</v>
      </c>
      <c r="W193" t="s">
        <v>74</v>
      </c>
      <c r="X193" t="s">
        <v>74</v>
      </c>
      <c r="Y193" t="s">
        <v>74</v>
      </c>
      <c r="Z193" t="s">
        <v>74</v>
      </c>
      <c r="AA193" t="s">
        <v>74</v>
      </c>
      <c r="AB193" t="s">
        <v>74</v>
      </c>
      <c r="AC193" t="s">
        <v>74</v>
      </c>
      <c r="AD193" t="s">
        <v>74</v>
      </c>
      <c r="AE193" t="s">
        <v>74</v>
      </c>
      <c r="AF193" t="s">
        <v>74</v>
      </c>
      <c r="AG193" t="s">
        <v>74</v>
      </c>
      <c r="AH193" t="s">
        <v>74</v>
      </c>
      <c r="AI193" t="s">
        <v>74</v>
      </c>
      <c r="AJ193" t="s">
        <v>74</v>
      </c>
      <c r="AK193" t="s">
        <v>74</v>
      </c>
      <c r="AL193" t="s">
        <v>74</v>
      </c>
      <c r="AM193" t="s">
        <v>74</v>
      </c>
      <c r="AN193" t="s">
        <v>74</v>
      </c>
      <c r="AO193" t="s">
        <v>74</v>
      </c>
      <c r="AP193" t="s">
        <v>74</v>
      </c>
      <c r="AQ193" t="s">
        <v>74</v>
      </c>
      <c r="AR193" t="s">
        <v>74</v>
      </c>
      <c r="AS193" t="s">
        <v>74</v>
      </c>
      <c r="AT193" t="s">
        <v>74</v>
      </c>
      <c r="AU193" t="s">
        <v>74</v>
      </c>
      <c r="AV193" t="s">
        <v>74</v>
      </c>
      <c r="AW193" t="s">
        <v>74</v>
      </c>
      <c r="AX193" t="s">
        <v>74</v>
      </c>
      <c r="AY193" t="s">
        <v>74</v>
      </c>
      <c r="AZ193" t="s">
        <v>74</v>
      </c>
      <c r="BA193" t="s">
        <v>74</v>
      </c>
      <c r="BB193" t="s">
        <v>74</v>
      </c>
      <c r="BC193" t="s">
        <v>74</v>
      </c>
      <c r="BD193" t="s">
        <v>74</v>
      </c>
      <c r="BE193" t="s">
        <v>74</v>
      </c>
      <c r="BF193" t="s">
        <v>74</v>
      </c>
      <c r="BG193" t="s">
        <v>74</v>
      </c>
      <c r="BH193" t="s">
        <v>74</v>
      </c>
      <c r="BI193" t="s">
        <v>74</v>
      </c>
      <c r="BJ193" t="s">
        <v>74</v>
      </c>
      <c r="BK193" t="s">
        <v>74</v>
      </c>
      <c r="BL193" t="s">
        <v>74</v>
      </c>
      <c r="BM193" t="s">
        <v>74</v>
      </c>
      <c r="BN193" t="s">
        <v>74</v>
      </c>
      <c r="BO193" t="s">
        <v>74</v>
      </c>
      <c r="BP193" t="s">
        <v>74</v>
      </c>
      <c r="BQ193" t="s">
        <v>74</v>
      </c>
      <c r="BR193" t="s">
        <v>74</v>
      </c>
      <c r="BS193" t="s">
        <v>74</v>
      </c>
      <c r="BT193" t="s">
        <v>74</v>
      </c>
      <c r="BU193" t="s">
        <v>74</v>
      </c>
      <c r="BV193" t="s">
        <v>74</v>
      </c>
      <c r="BW193" t="s">
        <v>74</v>
      </c>
      <c r="BX193" t="s">
        <v>74</v>
      </c>
      <c r="BY193" t="s">
        <v>74</v>
      </c>
      <c r="BZ193" t="s">
        <v>3619</v>
      </c>
      <c r="CA193" t="s">
        <v>74</v>
      </c>
      <c r="CB193" t="s">
        <v>74</v>
      </c>
      <c r="CC193">
        <v>0</v>
      </c>
    </row>
    <row r="194" spans="1:81" x14ac:dyDescent="0.25">
      <c r="A194" t="s">
        <v>3624</v>
      </c>
      <c r="B194" t="s">
        <v>95</v>
      </c>
      <c r="C194" t="s">
        <v>420</v>
      </c>
      <c r="D194" t="s">
        <v>44</v>
      </c>
      <c r="E194">
        <v>2016</v>
      </c>
      <c r="F194">
        <v>4088</v>
      </c>
      <c r="G194">
        <v>367</v>
      </c>
      <c r="H194">
        <v>0</v>
      </c>
      <c r="I194">
        <v>965</v>
      </c>
      <c r="J194">
        <v>777</v>
      </c>
      <c r="K194">
        <v>676</v>
      </c>
      <c r="L194">
        <v>658</v>
      </c>
      <c r="M194">
        <v>518</v>
      </c>
      <c r="N194">
        <v>457</v>
      </c>
      <c r="O194">
        <v>234</v>
      </c>
      <c r="P194">
        <v>55</v>
      </c>
      <c r="Q194">
        <v>10</v>
      </c>
      <c r="R194">
        <v>4</v>
      </c>
      <c r="S194">
        <v>101</v>
      </c>
      <c r="T194">
        <v>0</v>
      </c>
      <c r="U194">
        <v>4428</v>
      </c>
      <c r="V194">
        <v>27</v>
      </c>
      <c r="W194">
        <v>0</v>
      </c>
      <c r="X194">
        <v>2831</v>
      </c>
      <c r="Y194">
        <v>1622</v>
      </c>
      <c r="Z194">
        <v>2</v>
      </c>
      <c r="AA194" t="s">
        <v>74</v>
      </c>
      <c r="AB194">
        <v>501</v>
      </c>
      <c r="AC194" t="s">
        <v>74</v>
      </c>
      <c r="AD194">
        <v>3954</v>
      </c>
      <c r="AE194" t="s">
        <v>74</v>
      </c>
      <c r="AF194" t="s">
        <v>74</v>
      </c>
      <c r="AG194" t="s">
        <v>74</v>
      </c>
      <c r="AH194" t="s">
        <v>74</v>
      </c>
      <c r="AI194" t="s">
        <v>74</v>
      </c>
      <c r="AJ194" t="s">
        <v>74</v>
      </c>
      <c r="AK194" t="s">
        <v>74</v>
      </c>
      <c r="AL194" t="s">
        <v>74</v>
      </c>
      <c r="AM194" t="s">
        <v>74</v>
      </c>
      <c r="AN194" t="s">
        <v>74</v>
      </c>
      <c r="AO194">
        <v>4455</v>
      </c>
      <c r="AP194">
        <v>0.91762065095398426</v>
      </c>
      <c r="AQ194">
        <v>8.237934904601571E-2</v>
      </c>
      <c r="AR194">
        <v>0</v>
      </c>
      <c r="AS194">
        <v>0.21661054994388329</v>
      </c>
      <c r="AT194">
        <v>0.17441077441077441</v>
      </c>
      <c r="AU194">
        <v>0.15173961840628511</v>
      </c>
      <c r="AV194">
        <v>0.14769921436588099</v>
      </c>
      <c r="AW194">
        <v>0.1162738496071829</v>
      </c>
      <c r="AX194">
        <v>0.1025813692480359</v>
      </c>
      <c r="AY194">
        <v>5.2525252525252517E-2</v>
      </c>
      <c r="AZ194">
        <v>1.234567901234568E-2</v>
      </c>
      <c r="BA194">
        <v>2.2446689113355782E-3</v>
      </c>
      <c r="BB194">
        <v>8.9786756453423121E-4</v>
      </c>
      <c r="BC194">
        <v>2.2671156004489341E-2</v>
      </c>
      <c r="BD194">
        <v>0</v>
      </c>
      <c r="BE194">
        <v>0.9939393939393939</v>
      </c>
      <c r="BF194">
        <v>6.0606060606060606E-3</v>
      </c>
      <c r="BG194">
        <v>0</v>
      </c>
      <c r="BH194">
        <v>0.6354657687991021</v>
      </c>
      <c r="BI194">
        <v>0.36408529741863083</v>
      </c>
      <c r="BJ194">
        <v>4.4893378226711561E-4</v>
      </c>
      <c r="BK194">
        <v>0</v>
      </c>
      <c r="BL194">
        <v>0.11245791245791251</v>
      </c>
      <c r="BM194">
        <v>0</v>
      </c>
      <c r="BN194">
        <v>0.88754208754208752</v>
      </c>
      <c r="BO194">
        <v>0</v>
      </c>
      <c r="BP194">
        <v>0</v>
      </c>
      <c r="BQ194">
        <v>0</v>
      </c>
      <c r="BR194">
        <v>0</v>
      </c>
      <c r="BS194">
        <v>0</v>
      </c>
      <c r="BT194">
        <v>0</v>
      </c>
      <c r="BU194">
        <v>0</v>
      </c>
      <c r="BV194">
        <v>0</v>
      </c>
      <c r="BW194">
        <v>0</v>
      </c>
      <c r="BX194">
        <v>0</v>
      </c>
      <c r="BY194" t="s">
        <v>3397</v>
      </c>
      <c r="BZ194" t="s">
        <v>3625</v>
      </c>
      <c r="CA194">
        <v>4455</v>
      </c>
      <c r="CB194">
        <v>1</v>
      </c>
      <c r="CC194">
        <v>0</v>
      </c>
    </row>
    <row r="195" spans="1:81" x14ac:dyDescent="0.25">
      <c r="A195" t="s">
        <v>3626</v>
      </c>
      <c r="B195" t="s">
        <v>95</v>
      </c>
      <c r="C195" t="s">
        <v>420</v>
      </c>
      <c r="D195" t="s">
        <v>947</v>
      </c>
      <c r="E195">
        <v>2016</v>
      </c>
      <c r="F195">
        <v>1552</v>
      </c>
      <c r="G195">
        <v>166</v>
      </c>
      <c r="H195">
        <v>0</v>
      </c>
      <c r="I195">
        <v>484</v>
      </c>
      <c r="J195">
        <v>289</v>
      </c>
      <c r="K195">
        <v>225</v>
      </c>
      <c r="L195">
        <v>256</v>
      </c>
      <c r="M195">
        <v>181</v>
      </c>
      <c r="N195">
        <v>133</v>
      </c>
      <c r="O195">
        <v>62</v>
      </c>
      <c r="P195">
        <v>22</v>
      </c>
      <c r="Q195">
        <v>3</v>
      </c>
      <c r="R195">
        <v>3</v>
      </c>
      <c r="S195">
        <v>60</v>
      </c>
      <c r="T195">
        <v>0</v>
      </c>
      <c r="U195">
        <v>1709</v>
      </c>
      <c r="V195">
        <v>9</v>
      </c>
      <c r="W195">
        <v>0</v>
      </c>
      <c r="X195">
        <v>1016</v>
      </c>
      <c r="Y195">
        <v>702</v>
      </c>
      <c r="Z195">
        <v>0</v>
      </c>
      <c r="AA195" t="s">
        <v>74</v>
      </c>
      <c r="AB195">
        <v>87</v>
      </c>
      <c r="AC195" t="s">
        <v>74</v>
      </c>
      <c r="AD195">
        <v>1631</v>
      </c>
      <c r="AE195" t="s">
        <v>74</v>
      </c>
      <c r="AF195" t="s">
        <v>74</v>
      </c>
      <c r="AG195" t="s">
        <v>74</v>
      </c>
      <c r="AH195" t="s">
        <v>74</v>
      </c>
      <c r="AI195" t="s">
        <v>74</v>
      </c>
      <c r="AJ195" t="s">
        <v>74</v>
      </c>
      <c r="AK195" t="s">
        <v>74</v>
      </c>
      <c r="AL195">
        <v>0</v>
      </c>
      <c r="AM195">
        <v>0</v>
      </c>
      <c r="AN195">
        <v>1718</v>
      </c>
      <c r="AO195">
        <v>1718</v>
      </c>
      <c r="AP195">
        <v>0.90337601862630967</v>
      </c>
      <c r="AQ195">
        <v>9.662398137369034E-2</v>
      </c>
      <c r="AR195">
        <v>0</v>
      </c>
      <c r="AS195">
        <v>0.28172293364377182</v>
      </c>
      <c r="AT195">
        <v>0.16821885913853321</v>
      </c>
      <c r="AU195">
        <v>0.1309662398137369</v>
      </c>
      <c r="AV195">
        <v>0.1490104772991851</v>
      </c>
      <c r="AW195">
        <v>0.1053550640279395</v>
      </c>
      <c r="AX195">
        <v>7.7415599534342253E-2</v>
      </c>
      <c r="AY195">
        <v>3.6088474970896393E-2</v>
      </c>
      <c r="AZ195">
        <v>1.280558789289872E-2</v>
      </c>
      <c r="BA195">
        <v>1.7462165308498249E-3</v>
      </c>
      <c r="BB195">
        <v>1.7462165308498249E-3</v>
      </c>
      <c r="BC195">
        <v>3.4924330616996513E-2</v>
      </c>
      <c r="BD195">
        <v>0</v>
      </c>
      <c r="BE195">
        <v>0.99476135040745051</v>
      </c>
      <c r="BF195">
        <v>5.2386495925494762E-3</v>
      </c>
      <c r="BG195">
        <v>0</v>
      </c>
      <c r="BH195">
        <v>0.59138533178114083</v>
      </c>
      <c r="BI195">
        <v>0.40861466821885911</v>
      </c>
      <c r="BJ195">
        <v>0</v>
      </c>
      <c r="BK195">
        <v>0</v>
      </c>
      <c r="BL195">
        <v>5.0640279394644938E-2</v>
      </c>
      <c r="BM195">
        <v>0</v>
      </c>
      <c r="BN195">
        <v>0.94935972060535512</v>
      </c>
      <c r="BO195">
        <v>0</v>
      </c>
      <c r="BP195">
        <v>0</v>
      </c>
      <c r="BQ195">
        <v>0</v>
      </c>
      <c r="BR195">
        <v>0</v>
      </c>
      <c r="BS195">
        <v>0</v>
      </c>
      <c r="BT195">
        <v>0</v>
      </c>
      <c r="BU195">
        <v>0</v>
      </c>
      <c r="BV195">
        <v>0</v>
      </c>
      <c r="BW195">
        <v>0</v>
      </c>
      <c r="BX195">
        <v>1</v>
      </c>
      <c r="BY195" t="s">
        <v>3397</v>
      </c>
      <c r="BZ195" t="s">
        <v>3625</v>
      </c>
      <c r="CA195">
        <v>4455</v>
      </c>
      <c r="CB195">
        <v>0.38563411896745231</v>
      </c>
      <c r="CC195">
        <v>0</v>
      </c>
    </row>
    <row r="196" spans="1:81" x14ac:dyDescent="0.25">
      <c r="A196" t="s">
        <v>3627</v>
      </c>
      <c r="B196" t="s">
        <v>95</v>
      </c>
      <c r="C196" t="s">
        <v>420</v>
      </c>
      <c r="D196" t="s">
        <v>949</v>
      </c>
      <c r="E196">
        <v>2016</v>
      </c>
      <c r="F196">
        <v>1921</v>
      </c>
      <c r="G196">
        <v>127</v>
      </c>
      <c r="H196">
        <v>0</v>
      </c>
      <c r="I196">
        <v>363</v>
      </c>
      <c r="J196">
        <v>412</v>
      </c>
      <c r="K196">
        <v>347</v>
      </c>
      <c r="L196">
        <v>300</v>
      </c>
      <c r="M196">
        <v>228</v>
      </c>
      <c r="N196">
        <v>229</v>
      </c>
      <c r="O196">
        <v>116</v>
      </c>
      <c r="P196">
        <v>20</v>
      </c>
      <c r="Q196">
        <v>2</v>
      </c>
      <c r="R196">
        <v>0</v>
      </c>
      <c r="S196">
        <v>31</v>
      </c>
      <c r="T196">
        <v>0</v>
      </c>
      <c r="U196">
        <v>2038</v>
      </c>
      <c r="V196">
        <v>10</v>
      </c>
      <c r="W196">
        <v>0</v>
      </c>
      <c r="X196">
        <v>1427</v>
      </c>
      <c r="Y196">
        <v>621</v>
      </c>
      <c r="Z196">
        <v>0</v>
      </c>
      <c r="AA196" t="s">
        <v>74</v>
      </c>
      <c r="AB196">
        <v>159</v>
      </c>
      <c r="AC196" t="s">
        <v>74</v>
      </c>
      <c r="AD196">
        <v>1889</v>
      </c>
      <c r="AE196" t="s">
        <v>74</v>
      </c>
      <c r="AF196" t="s">
        <v>74</v>
      </c>
      <c r="AG196" t="s">
        <v>74</v>
      </c>
      <c r="AH196" t="s">
        <v>74</v>
      </c>
      <c r="AI196" t="s">
        <v>74</v>
      </c>
      <c r="AJ196" t="s">
        <v>74</v>
      </c>
      <c r="AK196" t="s">
        <v>74</v>
      </c>
      <c r="AL196">
        <v>0</v>
      </c>
      <c r="AM196">
        <v>0</v>
      </c>
      <c r="AN196">
        <v>2048</v>
      </c>
      <c r="AO196">
        <v>2048</v>
      </c>
      <c r="AP196">
        <v>0.93798828125</v>
      </c>
      <c r="AQ196">
        <v>6.201171875E-2</v>
      </c>
      <c r="AR196">
        <v>0</v>
      </c>
      <c r="AS196">
        <v>0.17724609375</v>
      </c>
      <c r="AT196">
        <v>0.201171875</v>
      </c>
      <c r="AU196">
        <v>0.16943359375</v>
      </c>
      <c r="AV196">
        <v>0.146484375</v>
      </c>
      <c r="AW196">
        <v>0.111328125</v>
      </c>
      <c r="AX196">
        <v>0.11181640625</v>
      </c>
      <c r="AY196">
        <v>5.6640625E-2</v>
      </c>
      <c r="AZ196">
        <v>9.765625E-3</v>
      </c>
      <c r="BA196">
        <v>9.765625E-4</v>
      </c>
      <c r="BB196">
        <v>0</v>
      </c>
      <c r="BC196">
        <v>1.513671875E-2</v>
      </c>
      <c r="BD196">
        <v>0</v>
      </c>
      <c r="BE196">
        <v>0.9951171875</v>
      </c>
      <c r="BF196">
        <v>4.8828125E-3</v>
      </c>
      <c r="BG196">
        <v>0</v>
      </c>
      <c r="BH196">
        <v>0.69677734375</v>
      </c>
      <c r="BI196">
        <v>0.30322265625</v>
      </c>
      <c r="BJ196">
        <v>0</v>
      </c>
      <c r="BK196">
        <v>0</v>
      </c>
      <c r="BL196">
        <v>7.763671875E-2</v>
      </c>
      <c r="BM196">
        <v>0</v>
      </c>
      <c r="BN196">
        <v>0.92236328125</v>
      </c>
      <c r="BO196">
        <v>0</v>
      </c>
      <c r="BP196">
        <v>0</v>
      </c>
      <c r="BQ196">
        <v>0</v>
      </c>
      <c r="BR196">
        <v>0</v>
      </c>
      <c r="BS196">
        <v>0</v>
      </c>
      <c r="BT196">
        <v>0</v>
      </c>
      <c r="BU196">
        <v>0</v>
      </c>
      <c r="BV196">
        <v>0</v>
      </c>
      <c r="BW196">
        <v>0</v>
      </c>
      <c r="BX196">
        <v>1</v>
      </c>
      <c r="BY196" t="s">
        <v>3397</v>
      </c>
      <c r="BZ196" t="s">
        <v>3625</v>
      </c>
      <c r="CA196">
        <v>4455</v>
      </c>
      <c r="CB196">
        <v>0.45970819304152638</v>
      </c>
      <c r="CC196">
        <v>0</v>
      </c>
    </row>
    <row r="197" spans="1:81" x14ac:dyDescent="0.25">
      <c r="A197" t="s">
        <v>3628</v>
      </c>
      <c r="B197" t="s">
        <v>95</v>
      </c>
      <c r="C197" t="s">
        <v>420</v>
      </c>
      <c r="D197" t="s">
        <v>951</v>
      </c>
      <c r="E197">
        <v>2016</v>
      </c>
      <c r="F197">
        <v>308</v>
      </c>
      <c r="G197">
        <v>28</v>
      </c>
      <c r="H197">
        <v>0</v>
      </c>
      <c r="I197">
        <v>73</v>
      </c>
      <c r="J197">
        <v>40</v>
      </c>
      <c r="K197">
        <v>46</v>
      </c>
      <c r="L197">
        <v>47</v>
      </c>
      <c r="M197">
        <v>52</v>
      </c>
      <c r="N197">
        <v>45</v>
      </c>
      <c r="O197">
        <v>24</v>
      </c>
      <c r="P197">
        <v>4</v>
      </c>
      <c r="Q197">
        <v>1</v>
      </c>
      <c r="R197">
        <v>0</v>
      </c>
      <c r="S197">
        <v>4</v>
      </c>
      <c r="T197">
        <v>0</v>
      </c>
      <c r="U197">
        <v>333</v>
      </c>
      <c r="V197">
        <v>3</v>
      </c>
      <c r="W197">
        <v>0</v>
      </c>
      <c r="X197">
        <v>156</v>
      </c>
      <c r="Y197">
        <v>180</v>
      </c>
      <c r="Z197">
        <v>0</v>
      </c>
      <c r="AA197" t="s">
        <v>74</v>
      </c>
      <c r="AB197">
        <v>15</v>
      </c>
      <c r="AC197" t="s">
        <v>74</v>
      </c>
      <c r="AD197">
        <v>321</v>
      </c>
      <c r="AE197" t="s">
        <v>74</v>
      </c>
      <c r="AF197" t="s">
        <v>74</v>
      </c>
      <c r="AG197" t="s">
        <v>74</v>
      </c>
      <c r="AH197" t="s">
        <v>74</v>
      </c>
      <c r="AI197" t="s">
        <v>74</v>
      </c>
      <c r="AJ197" t="s">
        <v>74</v>
      </c>
      <c r="AK197" t="s">
        <v>74</v>
      </c>
      <c r="AL197">
        <v>0</v>
      </c>
      <c r="AM197">
        <v>0</v>
      </c>
      <c r="AN197">
        <v>336</v>
      </c>
      <c r="AO197">
        <v>336</v>
      </c>
      <c r="AP197">
        <v>0.91666666666666663</v>
      </c>
      <c r="AQ197">
        <v>8.3333333333333329E-2</v>
      </c>
      <c r="AR197">
        <v>0</v>
      </c>
      <c r="AS197">
        <v>0.21726190476190479</v>
      </c>
      <c r="AT197">
        <v>0.119047619047619</v>
      </c>
      <c r="AU197">
        <v>0.13690476190476189</v>
      </c>
      <c r="AV197">
        <v>0.13988095238095241</v>
      </c>
      <c r="AW197">
        <v>0.15476190476190479</v>
      </c>
      <c r="AX197">
        <v>0.1339285714285714</v>
      </c>
      <c r="AY197">
        <v>7.1428571428571425E-2</v>
      </c>
      <c r="AZ197">
        <v>1.1904761904761901E-2</v>
      </c>
      <c r="BA197">
        <v>2.976190476190476E-3</v>
      </c>
      <c r="BB197">
        <v>0</v>
      </c>
      <c r="BC197">
        <v>1.1904761904761901E-2</v>
      </c>
      <c r="BD197">
        <v>0</v>
      </c>
      <c r="BE197">
        <v>0.9910714285714286</v>
      </c>
      <c r="BF197">
        <v>8.9285714285714281E-3</v>
      </c>
      <c r="BG197">
        <v>0</v>
      </c>
      <c r="BH197">
        <v>0.4642857142857143</v>
      </c>
      <c r="BI197">
        <v>0.5357142857142857</v>
      </c>
      <c r="BJ197">
        <v>0</v>
      </c>
      <c r="BK197">
        <v>0</v>
      </c>
      <c r="BL197">
        <v>4.4642857142857137E-2</v>
      </c>
      <c r="BM197">
        <v>0</v>
      </c>
      <c r="BN197">
        <v>0.9553571428571429</v>
      </c>
      <c r="BO197">
        <v>0</v>
      </c>
      <c r="BP197">
        <v>0</v>
      </c>
      <c r="BQ197">
        <v>0</v>
      </c>
      <c r="BR197">
        <v>0</v>
      </c>
      <c r="BS197">
        <v>0</v>
      </c>
      <c r="BT197">
        <v>0</v>
      </c>
      <c r="BU197">
        <v>0</v>
      </c>
      <c r="BV197">
        <v>0</v>
      </c>
      <c r="BW197">
        <v>0</v>
      </c>
      <c r="BX197">
        <v>1</v>
      </c>
      <c r="BY197" t="s">
        <v>3397</v>
      </c>
      <c r="BZ197" t="s">
        <v>3625</v>
      </c>
      <c r="CA197">
        <v>4455</v>
      </c>
      <c r="CB197">
        <v>7.5420875420875416E-2</v>
      </c>
      <c r="CC197">
        <v>0</v>
      </c>
    </row>
    <row r="198" spans="1:81" x14ac:dyDescent="0.25">
      <c r="A198" t="s">
        <v>3629</v>
      </c>
      <c r="B198" t="s">
        <v>95</v>
      </c>
      <c r="C198" t="s">
        <v>420</v>
      </c>
      <c r="D198" t="s">
        <v>953</v>
      </c>
      <c r="E198">
        <v>2016</v>
      </c>
      <c r="F198">
        <v>185</v>
      </c>
      <c r="G198">
        <v>33</v>
      </c>
      <c r="H198">
        <v>0</v>
      </c>
      <c r="I198">
        <v>18</v>
      </c>
      <c r="J198">
        <v>14</v>
      </c>
      <c r="K198">
        <v>40</v>
      </c>
      <c r="L198">
        <v>31</v>
      </c>
      <c r="M198">
        <v>40</v>
      </c>
      <c r="N198">
        <v>31</v>
      </c>
      <c r="O198">
        <v>25</v>
      </c>
      <c r="P198">
        <v>9</v>
      </c>
      <c r="Q198">
        <v>4</v>
      </c>
      <c r="R198">
        <v>1</v>
      </c>
      <c r="S198">
        <v>5</v>
      </c>
      <c r="T198">
        <v>0</v>
      </c>
      <c r="U198">
        <v>215</v>
      </c>
      <c r="V198">
        <v>3</v>
      </c>
      <c r="W198">
        <v>0</v>
      </c>
      <c r="X198">
        <v>133</v>
      </c>
      <c r="Y198">
        <v>84</v>
      </c>
      <c r="Z198">
        <v>1</v>
      </c>
      <c r="AA198" t="s">
        <v>74</v>
      </c>
      <c r="AB198">
        <v>188</v>
      </c>
      <c r="AC198" t="s">
        <v>74</v>
      </c>
      <c r="AD198">
        <v>30</v>
      </c>
      <c r="AE198" t="s">
        <v>74</v>
      </c>
      <c r="AF198" t="s">
        <v>74</v>
      </c>
      <c r="AG198" t="s">
        <v>74</v>
      </c>
      <c r="AH198" t="s">
        <v>74</v>
      </c>
      <c r="AI198" t="s">
        <v>74</v>
      </c>
      <c r="AJ198" t="s">
        <v>74</v>
      </c>
      <c r="AK198" t="s">
        <v>74</v>
      </c>
      <c r="AL198">
        <v>0</v>
      </c>
      <c r="AM198">
        <v>0</v>
      </c>
      <c r="AN198">
        <v>218</v>
      </c>
      <c r="AO198">
        <v>218</v>
      </c>
      <c r="AP198">
        <v>0.84862385321100919</v>
      </c>
      <c r="AQ198">
        <v>0.15137614678899081</v>
      </c>
      <c r="AR198">
        <v>0</v>
      </c>
      <c r="AS198">
        <v>8.2568807339449546E-2</v>
      </c>
      <c r="AT198">
        <v>6.4220183486238536E-2</v>
      </c>
      <c r="AU198">
        <v>0.1834862385321101</v>
      </c>
      <c r="AV198">
        <v>0.1422018348623853</v>
      </c>
      <c r="AW198">
        <v>0.1834862385321101</v>
      </c>
      <c r="AX198">
        <v>0.1422018348623853</v>
      </c>
      <c r="AY198">
        <v>0.1146788990825688</v>
      </c>
      <c r="AZ198">
        <v>4.1284403669724773E-2</v>
      </c>
      <c r="BA198">
        <v>1.834862385321101E-2</v>
      </c>
      <c r="BB198">
        <v>4.5871559633027534E-3</v>
      </c>
      <c r="BC198">
        <v>2.2935779816513759E-2</v>
      </c>
      <c r="BD198">
        <v>0</v>
      </c>
      <c r="BE198">
        <v>0.98623853211009171</v>
      </c>
      <c r="BF198">
        <v>1.3761467889908259E-2</v>
      </c>
      <c r="BG198">
        <v>0</v>
      </c>
      <c r="BH198">
        <v>0.61009174311926606</v>
      </c>
      <c r="BI198">
        <v>0.38532110091743121</v>
      </c>
      <c r="BJ198">
        <v>4.5871559633027534E-3</v>
      </c>
      <c r="BK198">
        <v>0</v>
      </c>
      <c r="BL198">
        <v>0.86238532110091748</v>
      </c>
      <c r="BM198">
        <v>0</v>
      </c>
      <c r="BN198">
        <v>0.1376146788990826</v>
      </c>
      <c r="BO198">
        <v>0</v>
      </c>
      <c r="BP198">
        <v>0</v>
      </c>
      <c r="BQ198">
        <v>0</v>
      </c>
      <c r="BR198">
        <v>0</v>
      </c>
      <c r="BS198">
        <v>0</v>
      </c>
      <c r="BT198">
        <v>0</v>
      </c>
      <c r="BU198">
        <v>0</v>
      </c>
      <c r="BV198">
        <v>0</v>
      </c>
      <c r="BW198">
        <v>0</v>
      </c>
      <c r="BX198">
        <v>1</v>
      </c>
      <c r="BY198" t="s">
        <v>3397</v>
      </c>
      <c r="BZ198" t="s">
        <v>3625</v>
      </c>
      <c r="CA198">
        <v>4455</v>
      </c>
      <c r="CB198">
        <v>4.8933782267115603E-2</v>
      </c>
      <c r="CC198">
        <v>0</v>
      </c>
    </row>
    <row r="199" spans="1:81" x14ac:dyDescent="0.25">
      <c r="A199" t="s">
        <v>3630</v>
      </c>
      <c r="B199" t="s">
        <v>95</v>
      </c>
      <c r="C199" t="s">
        <v>420</v>
      </c>
      <c r="D199" t="s">
        <v>961</v>
      </c>
      <c r="E199">
        <v>2016</v>
      </c>
      <c r="F199">
        <v>122</v>
      </c>
      <c r="G199">
        <v>13</v>
      </c>
      <c r="H199">
        <v>0</v>
      </c>
      <c r="I199">
        <v>27</v>
      </c>
      <c r="J199">
        <v>22</v>
      </c>
      <c r="K199">
        <v>18</v>
      </c>
      <c r="L199">
        <v>24</v>
      </c>
      <c r="M199">
        <v>17</v>
      </c>
      <c r="N199">
        <v>19</v>
      </c>
      <c r="O199">
        <v>7</v>
      </c>
      <c r="P199">
        <v>0</v>
      </c>
      <c r="Q199">
        <v>0</v>
      </c>
      <c r="R199">
        <v>0</v>
      </c>
      <c r="S199">
        <v>1</v>
      </c>
      <c r="T199">
        <v>0</v>
      </c>
      <c r="U199">
        <v>133</v>
      </c>
      <c r="V199">
        <v>2</v>
      </c>
      <c r="W199">
        <v>0</v>
      </c>
      <c r="X199">
        <v>99</v>
      </c>
      <c r="Y199">
        <v>35</v>
      </c>
      <c r="Z199">
        <v>1</v>
      </c>
      <c r="AA199" t="s">
        <v>74</v>
      </c>
      <c r="AB199">
        <v>52</v>
      </c>
      <c r="AC199" t="s">
        <v>74</v>
      </c>
      <c r="AD199">
        <v>83</v>
      </c>
      <c r="AE199" t="s">
        <v>74</v>
      </c>
      <c r="AF199" t="s">
        <v>74</v>
      </c>
      <c r="AG199" t="s">
        <v>74</v>
      </c>
      <c r="AH199" t="s">
        <v>74</v>
      </c>
      <c r="AI199" t="s">
        <v>74</v>
      </c>
      <c r="AJ199" t="s">
        <v>74</v>
      </c>
      <c r="AK199" t="s">
        <v>74</v>
      </c>
      <c r="AL199">
        <v>0</v>
      </c>
      <c r="AM199">
        <v>0</v>
      </c>
      <c r="AN199">
        <v>135</v>
      </c>
      <c r="AO199">
        <v>135</v>
      </c>
      <c r="AP199">
        <v>0.90370370370370368</v>
      </c>
      <c r="AQ199">
        <v>9.6296296296296297E-2</v>
      </c>
      <c r="AR199">
        <v>0</v>
      </c>
      <c r="AS199">
        <v>0.2</v>
      </c>
      <c r="AT199">
        <v>0.162962962962963</v>
      </c>
      <c r="AU199">
        <v>0.1333333333333333</v>
      </c>
      <c r="AV199">
        <v>0.17777777777777781</v>
      </c>
      <c r="AW199">
        <v>0.12592592592592591</v>
      </c>
      <c r="AX199">
        <v>0.14074074074074069</v>
      </c>
      <c r="AY199">
        <v>5.185185185185185E-2</v>
      </c>
      <c r="AZ199">
        <v>0</v>
      </c>
      <c r="BA199">
        <v>0</v>
      </c>
      <c r="BB199">
        <v>0</v>
      </c>
      <c r="BC199">
        <v>7.4074074074074077E-3</v>
      </c>
      <c r="BD199">
        <v>0</v>
      </c>
      <c r="BE199">
        <v>0.98518518518518516</v>
      </c>
      <c r="BF199">
        <v>1.4814814814814821E-2</v>
      </c>
      <c r="BG199">
        <v>0</v>
      </c>
      <c r="BH199">
        <v>0.73333333333333328</v>
      </c>
      <c r="BI199">
        <v>0.25925925925925919</v>
      </c>
      <c r="BJ199">
        <v>7.4074074074074077E-3</v>
      </c>
      <c r="BK199">
        <v>0</v>
      </c>
      <c r="BL199">
        <v>0.38518518518518519</v>
      </c>
      <c r="BM199">
        <v>0</v>
      </c>
      <c r="BN199">
        <v>0.61481481481481481</v>
      </c>
      <c r="BO199">
        <v>0</v>
      </c>
      <c r="BP199">
        <v>0</v>
      </c>
      <c r="BQ199">
        <v>0</v>
      </c>
      <c r="BR199">
        <v>0</v>
      </c>
      <c r="BS199">
        <v>0</v>
      </c>
      <c r="BT199">
        <v>0</v>
      </c>
      <c r="BU199">
        <v>0</v>
      </c>
      <c r="BV199">
        <v>0</v>
      </c>
      <c r="BW199">
        <v>0</v>
      </c>
      <c r="BX199">
        <v>1</v>
      </c>
      <c r="BY199" t="s">
        <v>3397</v>
      </c>
      <c r="BZ199" t="s">
        <v>3625</v>
      </c>
      <c r="CA199">
        <v>4455</v>
      </c>
      <c r="CB199">
        <v>3.03030303030303E-2</v>
      </c>
      <c r="CC199">
        <v>0</v>
      </c>
    </row>
    <row r="200" spans="1:81" x14ac:dyDescent="0.25">
      <c r="A200" t="s">
        <v>3631</v>
      </c>
      <c r="B200" t="s">
        <v>95</v>
      </c>
      <c r="C200" t="s">
        <v>426</v>
      </c>
      <c r="D200" t="s">
        <v>44</v>
      </c>
      <c r="E200">
        <v>2016</v>
      </c>
      <c r="F200">
        <v>294</v>
      </c>
      <c r="G200">
        <v>40</v>
      </c>
      <c r="H200">
        <v>0</v>
      </c>
      <c r="I200">
        <v>60</v>
      </c>
      <c r="J200">
        <v>64</v>
      </c>
      <c r="K200">
        <v>58</v>
      </c>
      <c r="L200">
        <v>55</v>
      </c>
      <c r="M200">
        <v>35</v>
      </c>
      <c r="N200">
        <v>27</v>
      </c>
      <c r="O200">
        <v>15</v>
      </c>
      <c r="P200">
        <v>16</v>
      </c>
      <c r="Q200">
        <v>3</v>
      </c>
      <c r="R200">
        <v>0</v>
      </c>
      <c r="S200">
        <v>1</v>
      </c>
      <c r="T200">
        <v>0</v>
      </c>
      <c r="U200">
        <v>311</v>
      </c>
      <c r="V200">
        <v>22</v>
      </c>
      <c r="W200">
        <v>1</v>
      </c>
      <c r="X200">
        <v>243</v>
      </c>
      <c r="Y200">
        <v>88</v>
      </c>
      <c r="Z200">
        <v>3</v>
      </c>
      <c r="AA200">
        <v>24</v>
      </c>
      <c r="AB200">
        <v>3</v>
      </c>
      <c r="AC200">
        <v>8</v>
      </c>
      <c r="AD200">
        <v>299</v>
      </c>
      <c r="AE200">
        <v>10</v>
      </c>
      <c r="AF200">
        <v>253</v>
      </c>
      <c r="AG200">
        <v>4</v>
      </c>
      <c r="AH200">
        <v>2</v>
      </c>
      <c r="AI200">
        <v>0</v>
      </c>
      <c r="AJ200">
        <v>61</v>
      </c>
      <c r="AK200">
        <v>4</v>
      </c>
      <c r="AL200">
        <v>32</v>
      </c>
      <c r="AM200">
        <v>302</v>
      </c>
      <c r="AN200">
        <v>0</v>
      </c>
      <c r="AO200">
        <v>334</v>
      </c>
      <c r="AP200">
        <v>0.88023952095808389</v>
      </c>
      <c r="AQ200">
        <v>0.1197604790419162</v>
      </c>
      <c r="AR200">
        <v>0</v>
      </c>
      <c r="AS200">
        <v>0.17964071856287431</v>
      </c>
      <c r="AT200">
        <v>0.19161676646706591</v>
      </c>
      <c r="AU200">
        <v>0.17365269461077851</v>
      </c>
      <c r="AV200">
        <v>0.1646706586826347</v>
      </c>
      <c r="AW200">
        <v>0.1047904191616766</v>
      </c>
      <c r="AX200">
        <v>8.0838323353293412E-2</v>
      </c>
      <c r="AY200">
        <v>4.4910179640718563E-2</v>
      </c>
      <c r="AZ200">
        <v>4.790419161676647E-2</v>
      </c>
      <c r="BA200">
        <v>8.9820359281437123E-3</v>
      </c>
      <c r="BB200">
        <v>0</v>
      </c>
      <c r="BC200">
        <v>2.9940119760479039E-3</v>
      </c>
      <c r="BD200">
        <v>0</v>
      </c>
      <c r="BE200">
        <v>0.93113772455089816</v>
      </c>
      <c r="BF200">
        <v>6.5868263473053898E-2</v>
      </c>
      <c r="BG200">
        <v>2.9940119760479039E-3</v>
      </c>
      <c r="BH200">
        <v>0.72754491017964074</v>
      </c>
      <c r="BI200">
        <v>0.26347305389221559</v>
      </c>
      <c r="BJ200">
        <v>8.9820359281437123E-3</v>
      </c>
      <c r="BK200">
        <v>7.1856287425149698E-2</v>
      </c>
      <c r="BL200">
        <v>8.9820359281437123E-3</v>
      </c>
      <c r="BM200">
        <v>2.3952095808383232E-2</v>
      </c>
      <c r="BN200">
        <v>0.89520958083832336</v>
      </c>
      <c r="BO200">
        <v>2.9940119760479039E-2</v>
      </c>
      <c r="BP200">
        <v>0.75748502994011979</v>
      </c>
      <c r="BQ200">
        <v>1.1976047904191619E-2</v>
      </c>
      <c r="BR200">
        <v>5.9880239520958087E-3</v>
      </c>
      <c r="BS200">
        <v>0</v>
      </c>
      <c r="BT200">
        <v>0.18263473053892221</v>
      </c>
      <c r="BU200">
        <v>1.1976047904191619E-2</v>
      </c>
      <c r="BV200">
        <v>9.580838323353294E-2</v>
      </c>
      <c r="BW200">
        <v>0.90419161676646709</v>
      </c>
      <c r="BX200">
        <v>0</v>
      </c>
      <c r="BY200" t="s">
        <v>3397</v>
      </c>
      <c r="BZ200" t="s">
        <v>3632</v>
      </c>
      <c r="CA200">
        <v>334</v>
      </c>
      <c r="CB200">
        <v>1</v>
      </c>
      <c r="CC200">
        <v>0</v>
      </c>
    </row>
    <row r="201" spans="1:81" x14ac:dyDescent="0.25">
      <c r="A201" t="s">
        <v>3633</v>
      </c>
      <c r="B201" t="s">
        <v>95</v>
      </c>
      <c r="C201" t="s">
        <v>426</v>
      </c>
      <c r="D201" t="s">
        <v>947</v>
      </c>
      <c r="E201">
        <v>2016</v>
      </c>
      <c r="F201">
        <v>93</v>
      </c>
      <c r="G201">
        <v>14</v>
      </c>
      <c r="H201">
        <v>0</v>
      </c>
      <c r="I201">
        <v>18</v>
      </c>
      <c r="J201">
        <v>22</v>
      </c>
      <c r="K201">
        <v>22</v>
      </c>
      <c r="L201">
        <v>12</v>
      </c>
      <c r="M201">
        <v>13</v>
      </c>
      <c r="N201">
        <v>9</v>
      </c>
      <c r="O201">
        <v>3</v>
      </c>
      <c r="P201">
        <v>6</v>
      </c>
      <c r="Q201">
        <v>2</v>
      </c>
      <c r="R201">
        <v>0</v>
      </c>
      <c r="S201">
        <v>0</v>
      </c>
      <c r="T201">
        <v>0</v>
      </c>
      <c r="U201">
        <v>99</v>
      </c>
      <c r="V201">
        <v>7</v>
      </c>
      <c r="W201">
        <v>1</v>
      </c>
      <c r="X201">
        <v>72</v>
      </c>
      <c r="Y201">
        <v>34</v>
      </c>
      <c r="Z201">
        <v>1</v>
      </c>
      <c r="AA201">
        <v>4</v>
      </c>
      <c r="AB201">
        <v>1</v>
      </c>
      <c r="AC201">
        <v>4</v>
      </c>
      <c r="AD201">
        <v>98</v>
      </c>
      <c r="AE201">
        <v>2</v>
      </c>
      <c r="AF201">
        <v>75</v>
      </c>
      <c r="AG201">
        <v>1</v>
      </c>
      <c r="AH201">
        <v>0</v>
      </c>
      <c r="AI201">
        <v>0</v>
      </c>
      <c r="AJ201">
        <v>27</v>
      </c>
      <c r="AK201">
        <v>2</v>
      </c>
      <c r="AL201">
        <v>21</v>
      </c>
      <c r="AM201">
        <v>86</v>
      </c>
      <c r="AN201">
        <v>0</v>
      </c>
      <c r="AO201">
        <v>107</v>
      </c>
      <c r="AP201">
        <v>0.86915887850467288</v>
      </c>
      <c r="AQ201">
        <v>0.13084112149532709</v>
      </c>
      <c r="AR201">
        <v>0</v>
      </c>
      <c r="AS201">
        <v>0.16822429906542061</v>
      </c>
      <c r="AT201">
        <v>0.20560747663551401</v>
      </c>
      <c r="AU201">
        <v>0.20560747663551401</v>
      </c>
      <c r="AV201">
        <v>0.1121495327102804</v>
      </c>
      <c r="AW201">
        <v>0.1214953271028037</v>
      </c>
      <c r="AX201">
        <v>8.4112149532710276E-2</v>
      </c>
      <c r="AY201">
        <v>2.803738317757009E-2</v>
      </c>
      <c r="AZ201">
        <v>5.6074766355140193E-2</v>
      </c>
      <c r="BA201">
        <v>1.8691588785046731E-2</v>
      </c>
      <c r="BB201">
        <v>0</v>
      </c>
      <c r="BC201">
        <v>0</v>
      </c>
      <c r="BD201">
        <v>0</v>
      </c>
      <c r="BE201">
        <v>0.92523364485981308</v>
      </c>
      <c r="BF201">
        <v>6.5420560747663545E-2</v>
      </c>
      <c r="BG201">
        <v>9.3457943925233638E-3</v>
      </c>
      <c r="BH201">
        <v>0.67289719626168221</v>
      </c>
      <c r="BI201">
        <v>0.31775700934579437</v>
      </c>
      <c r="BJ201">
        <v>9.3457943925233638E-3</v>
      </c>
      <c r="BK201">
        <v>3.7383177570093462E-2</v>
      </c>
      <c r="BL201">
        <v>9.3457943925233638E-3</v>
      </c>
      <c r="BM201">
        <v>3.7383177570093462E-2</v>
      </c>
      <c r="BN201">
        <v>0.91588785046728971</v>
      </c>
      <c r="BO201">
        <v>1.8691588785046731E-2</v>
      </c>
      <c r="BP201">
        <v>0.7009345794392523</v>
      </c>
      <c r="BQ201">
        <v>9.3457943925233638E-3</v>
      </c>
      <c r="BR201">
        <v>0</v>
      </c>
      <c r="BS201">
        <v>0</v>
      </c>
      <c r="BT201">
        <v>0.25233644859813081</v>
      </c>
      <c r="BU201">
        <v>1.8691588785046731E-2</v>
      </c>
      <c r="BV201">
        <v>0.19626168224299059</v>
      </c>
      <c r="BW201">
        <v>0.80373831775700932</v>
      </c>
      <c r="BX201">
        <v>0</v>
      </c>
      <c r="BY201" t="s">
        <v>3397</v>
      </c>
      <c r="BZ201" t="s">
        <v>3632</v>
      </c>
      <c r="CA201">
        <v>334</v>
      </c>
      <c r="CB201">
        <v>0.32035928143712578</v>
      </c>
      <c r="CC201">
        <v>0</v>
      </c>
    </row>
    <row r="202" spans="1:81" x14ac:dyDescent="0.25">
      <c r="A202" t="s">
        <v>3634</v>
      </c>
      <c r="B202" t="s">
        <v>95</v>
      </c>
      <c r="C202" t="s">
        <v>426</v>
      </c>
      <c r="D202" t="s">
        <v>949</v>
      </c>
      <c r="E202">
        <v>2016</v>
      </c>
      <c r="F202">
        <v>158</v>
      </c>
      <c r="G202">
        <v>20</v>
      </c>
      <c r="H202">
        <v>0</v>
      </c>
      <c r="I202">
        <v>37</v>
      </c>
      <c r="J202">
        <v>34</v>
      </c>
      <c r="K202">
        <v>31</v>
      </c>
      <c r="L202">
        <v>32</v>
      </c>
      <c r="M202">
        <v>15</v>
      </c>
      <c r="N202">
        <v>11</v>
      </c>
      <c r="O202">
        <v>11</v>
      </c>
      <c r="P202">
        <v>6</v>
      </c>
      <c r="Q202">
        <v>0</v>
      </c>
      <c r="R202">
        <v>0</v>
      </c>
      <c r="S202">
        <v>1</v>
      </c>
      <c r="T202">
        <v>0</v>
      </c>
      <c r="U202">
        <v>164</v>
      </c>
      <c r="V202">
        <v>14</v>
      </c>
      <c r="W202">
        <v>0</v>
      </c>
      <c r="X202">
        <v>136</v>
      </c>
      <c r="Y202">
        <v>41</v>
      </c>
      <c r="Z202">
        <v>1</v>
      </c>
      <c r="AA202">
        <v>13</v>
      </c>
      <c r="AB202">
        <v>1</v>
      </c>
      <c r="AC202">
        <v>2</v>
      </c>
      <c r="AD202">
        <v>162</v>
      </c>
      <c r="AE202">
        <v>5</v>
      </c>
      <c r="AF202">
        <v>144</v>
      </c>
      <c r="AG202">
        <v>1</v>
      </c>
      <c r="AH202">
        <v>1</v>
      </c>
      <c r="AI202">
        <v>0</v>
      </c>
      <c r="AJ202">
        <v>26</v>
      </c>
      <c r="AK202">
        <v>1</v>
      </c>
      <c r="AL202">
        <v>8</v>
      </c>
      <c r="AM202">
        <v>170</v>
      </c>
      <c r="AN202">
        <v>0</v>
      </c>
      <c r="AO202">
        <v>178</v>
      </c>
      <c r="AP202">
        <v>0.88764044943820219</v>
      </c>
      <c r="AQ202">
        <v>0.11235955056179769</v>
      </c>
      <c r="AR202">
        <v>0</v>
      </c>
      <c r="AS202">
        <v>0.20786516853932591</v>
      </c>
      <c r="AT202">
        <v>0.1910112359550562</v>
      </c>
      <c r="AU202">
        <v>0.1741573033707865</v>
      </c>
      <c r="AV202">
        <v>0.1797752808988764</v>
      </c>
      <c r="AW202">
        <v>8.4269662921348312E-2</v>
      </c>
      <c r="AX202">
        <v>6.1797752808988762E-2</v>
      </c>
      <c r="AY202">
        <v>6.1797752808988762E-2</v>
      </c>
      <c r="AZ202">
        <v>3.3707865168539318E-2</v>
      </c>
      <c r="BA202">
        <v>0</v>
      </c>
      <c r="BB202">
        <v>0</v>
      </c>
      <c r="BC202">
        <v>5.6179775280898866E-3</v>
      </c>
      <c r="BD202">
        <v>0</v>
      </c>
      <c r="BE202">
        <v>0.9213483146067416</v>
      </c>
      <c r="BF202">
        <v>7.8651685393258425E-2</v>
      </c>
      <c r="BG202">
        <v>0</v>
      </c>
      <c r="BH202">
        <v>0.7640449438202247</v>
      </c>
      <c r="BI202">
        <v>0.2303370786516854</v>
      </c>
      <c r="BJ202">
        <v>5.6179775280898866E-3</v>
      </c>
      <c r="BK202">
        <v>7.3033707865168537E-2</v>
      </c>
      <c r="BL202">
        <v>5.6179775280898866E-3</v>
      </c>
      <c r="BM202">
        <v>1.123595505617977E-2</v>
      </c>
      <c r="BN202">
        <v>0.9101123595505618</v>
      </c>
      <c r="BO202">
        <v>2.8089887640449441E-2</v>
      </c>
      <c r="BP202">
        <v>0.8089887640449438</v>
      </c>
      <c r="BQ202">
        <v>5.6179775280898866E-3</v>
      </c>
      <c r="BR202">
        <v>5.6179775280898866E-3</v>
      </c>
      <c r="BS202">
        <v>0</v>
      </c>
      <c r="BT202">
        <v>0.1460674157303371</v>
      </c>
      <c r="BU202">
        <v>5.6179775280898866E-3</v>
      </c>
      <c r="BV202">
        <v>4.49438202247191E-2</v>
      </c>
      <c r="BW202">
        <v>0.9550561797752809</v>
      </c>
      <c r="BX202">
        <v>0</v>
      </c>
      <c r="BY202" t="s">
        <v>3397</v>
      </c>
      <c r="BZ202" t="s">
        <v>3632</v>
      </c>
      <c r="CA202">
        <v>334</v>
      </c>
      <c r="CB202">
        <v>0.53293413173652693</v>
      </c>
      <c r="CC202">
        <v>0</v>
      </c>
    </row>
    <row r="203" spans="1:81" x14ac:dyDescent="0.25">
      <c r="A203" t="s">
        <v>3635</v>
      </c>
      <c r="B203" t="s">
        <v>95</v>
      </c>
      <c r="C203" t="s">
        <v>426</v>
      </c>
      <c r="D203" t="s">
        <v>951</v>
      </c>
      <c r="E203">
        <v>2016</v>
      </c>
      <c r="F203">
        <v>28</v>
      </c>
      <c r="G203">
        <v>3</v>
      </c>
      <c r="H203">
        <v>0</v>
      </c>
      <c r="I203">
        <v>5</v>
      </c>
      <c r="J203">
        <v>5</v>
      </c>
      <c r="K203">
        <v>2</v>
      </c>
      <c r="L203">
        <v>7</v>
      </c>
      <c r="M203">
        <v>5</v>
      </c>
      <c r="N203">
        <v>4</v>
      </c>
      <c r="O203">
        <v>1</v>
      </c>
      <c r="P203">
        <v>2</v>
      </c>
      <c r="Q203">
        <v>0</v>
      </c>
      <c r="R203">
        <v>0</v>
      </c>
      <c r="S203">
        <v>0</v>
      </c>
      <c r="T203">
        <v>0</v>
      </c>
      <c r="U203">
        <v>31</v>
      </c>
      <c r="V203">
        <v>0</v>
      </c>
      <c r="W203">
        <v>0</v>
      </c>
      <c r="X203">
        <v>23</v>
      </c>
      <c r="Y203">
        <v>8</v>
      </c>
      <c r="Z203">
        <v>0</v>
      </c>
      <c r="AA203">
        <v>4</v>
      </c>
      <c r="AB203">
        <v>0</v>
      </c>
      <c r="AC203">
        <v>0</v>
      </c>
      <c r="AD203">
        <v>27</v>
      </c>
      <c r="AE203">
        <v>3</v>
      </c>
      <c r="AF203">
        <v>24</v>
      </c>
      <c r="AG203">
        <v>1</v>
      </c>
      <c r="AH203">
        <v>0</v>
      </c>
      <c r="AI203">
        <v>0</v>
      </c>
      <c r="AJ203">
        <v>3</v>
      </c>
      <c r="AK203">
        <v>0</v>
      </c>
      <c r="AL203">
        <v>0</v>
      </c>
      <c r="AM203">
        <v>31</v>
      </c>
      <c r="AN203">
        <v>0</v>
      </c>
      <c r="AO203">
        <v>31</v>
      </c>
      <c r="AP203">
        <v>0.90322580645161288</v>
      </c>
      <c r="AQ203">
        <v>9.6774193548387094E-2</v>
      </c>
      <c r="AR203">
        <v>0</v>
      </c>
      <c r="AS203">
        <v>0.16129032258064521</v>
      </c>
      <c r="AT203">
        <v>0.16129032258064521</v>
      </c>
      <c r="AU203">
        <v>6.4516129032258063E-2</v>
      </c>
      <c r="AV203">
        <v>0.22580645161290319</v>
      </c>
      <c r="AW203">
        <v>0.16129032258064521</v>
      </c>
      <c r="AX203">
        <v>0.1290322580645161</v>
      </c>
      <c r="AY203">
        <v>3.2258064516129031E-2</v>
      </c>
      <c r="AZ203">
        <v>6.4516129032258063E-2</v>
      </c>
      <c r="BA203">
        <v>0</v>
      </c>
      <c r="BB203">
        <v>0</v>
      </c>
      <c r="BC203">
        <v>0</v>
      </c>
      <c r="BD203">
        <v>0</v>
      </c>
      <c r="BE203">
        <v>1</v>
      </c>
      <c r="BF203">
        <v>0</v>
      </c>
      <c r="BG203">
        <v>0</v>
      </c>
      <c r="BH203">
        <v>0.74193548387096775</v>
      </c>
      <c r="BI203">
        <v>0.25806451612903231</v>
      </c>
      <c r="BJ203">
        <v>0</v>
      </c>
      <c r="BK203">
        <v>0.1290322580645161</v>
      </c>
      <c r="BL203">
        <v>0</v>
      </c>
      <c r="BM203">
        <v>0</v>
      </c>
      <c r="BN203">
        <v>0.87096774193548387</v>
      </c>
      <c r="BO203">
        <v>9.6774193548387094E-2</v>
      </c>
      <c r="BP203">
        <v>0.77419354838709675</v>
      </c>
      <c r="BQ203">
        <v>3.2258064516129031E-2</v>
      </c>
      <c r="BR203">
        <v>0</v>
      </c>
      <c r="BS203">
        <v>0</v>
      </c>
      <c r="BT203">
        <v>9.6774193548387094E-2</v>
      </c>
      <c r="BU203">
        <v>0</v>
      </c>
      <c r="BV203">
        <v>0</v>
      </c>
      <c r="BW203">
        <v>1</v>
      </c>
      <c r="BX203">
        <v>0</v>
      </c>
      <c r="BY203" t="s">
        <v>3397</v>
      </c>
      <c r="BZ203" t="s">
        <v>3632</v>
      </c>
      <c r="CA203">
        <v>334</v>
      </c>
      <c r="CB203">
        <v>9.2814371257485026E-2</v>
      </c>
      <c r="CC203">
        <v>0</v>
      </c>
    </row>
    <row r="204" spans="1:81" x14ac:dyDescent="0.25">
      <c r="A204" t="s">
        <v>3636</v>
      </c>
      <c r="B204" t="s">
        <v>95</v>
      </c>
      <c r="C204" t="s">
        <v>426</v>
      </c>
      <c r="D204" t="s">
        <v>953</v>
      </c>
      <c r="E204">
        <v>2016</v>
      </c>
      <c r="F204">
        <v>15</v>
      </c>
      <c r="G204">
        <v>3</v>
      </c>
      <c r="H204">
        <v>0</v>
      </c>
      <c r="I204">
        <v>0</v>
      </c>
      <c r="J204">
        <v>3</v>
      </c>
      <c r="K204">
        <v>3</v>
      </c>
      <c r="L204">
        <v>4</v>
      </c>
      <c r="M204">
        <v>2</v>
      </c>
      <c r="N204">
        <v>3</v>
      </c>
      <c r="O204">
        <v>0</v>
      </c>
      <c r="P204">
        <v>2</v>
      </c>
      <c r="Q204">
        <v>1</v>
      </c>
      <c r="R204">
        <v>0</v>
      </c>
      <c r="S204">
        <v>0</v>
      </c>
      <c r="T204">
        <v>0</v>
      </c>
      <c r="U204">
        <v>17</v>
      </c>
      <c r="V204">
        <v>1</v>
      </c>
      <c r="W204">
        <v>0</v>
      </c>
      <c r="X204">
        <v>12</v>
      </c>
      <c r="Y204">
        <v>5</v>
      </c>
      <c r="Z204">
        <v>1</v>
      </c>
      <c r="AA204">
        <v>3</v>
      </c>
      <c r="AB204">
        <v>1</v>
      </c>
      <c r="AC204">
        <v>2</v>
      </c>
      <c r="AD204">
        <v>12</v>
      </c>
      <c r="AE204">
        <v>0</v>
      </c>
      <c r="AF204">
        <v>10</v>
      </c>
      <c r="AG204">
        <v>1</v>
      </c>
      <c r="AH204">
        <v>1</v>
      </c>
      <c r="AI204">
        <v>0</v>
      </c>
      <c r="AJ204">
        <v>5</v>
      </c>
      <c r="AK204">
        <v>1</v>
      </c>
      <c r="AL204">
        <v>3</v>
      </c>
      <c r="AM204">
        <v>15</v>
      </c>
      <c r="AN204">
        <v>0</v>
      </c>
      <c r="AO204">
        <v>18</v>
      </c>
      <c r="AP204">
        <v>0.83333333333333337</v>
      </c>
      <c r="AQ204">
        <v>0.16666666666666671</v>
      </c>
      <c r="AR204">
        <v>0</v>
      </c>
      <c r="AS204">
        <v>0</v>
      </c>
      <c r="AT204">
        <v>0.16666666666666671</v>
      </c>
      <c r="AU204">
        <v>0.16666666666666671</v>
      </c>
      <c r="AV204">
        <v>0.22222222222222221</v>
      </c>
      <c r="AW204">
        <v>0.1111111111111111</v>
      </c>
      <c r="AX204">
        <v>0.16666666666666671</v>
      </c>
      <c r="AY204">
        <v>0</v>
      </c>
      <c r="AZ204">
        <v>0.1111111111111111</v>
      </c>
      <c r="BA204">
        <v>5.5555555555555552E-2</v>
      </c>
      <c r="BB204">
        <v>0</v>
      </c>
      <c r="BC204">
        <v>0</v>
      </c>
      <c r="BD204">
        <v>0</v>
      </c>
      <c r="BE204">
        <v>0.94444444444444442</v>
      </c>
      <c r="BF204">
        <v>5.5555555555555552E-2</v>
      </c>
      <c r="BG204">
        <v>0</v>
      </c>
      <c r="BH204">
        <v>0.66666666666666663</v>
      </c>
      <c r="BI204">
        <v>0.27777777777777779</v>
      </c>
      <c r="BJ204">
        <v>5.5555555555555552E-2</v>
      </c>
      <c r="BK204">
        <v>0.16666666666666671</v>
      </c>
      <c r="BL204">
        <v>5.5555555555555552E-2</v>
      </c>
      <c r="BM204">
        <v>0.1111111111111111</v>
      </c>
      <c r="BN204">
        <v>0.66666666666666663</v>
      </c>
      <c r="BO204">
        <v>0</v>
      </c>
      <c r="BP204">
        <v>0.55555555555555558</v>
      </c>
      <c r="BQ204">
        <v>5.5555555555555552E-2</v>
      </c>
      <c r="BR204">
        <v>5.5555555555555552E-2</v>
      </c>
      <c r="BS204">
        <v>0</v>
      </c>
      <c r="BT204">
        <v>0.27777777777777779</v>
      </c>
      <c r="BU204">
        <v>5.5555555555555552E-2</v>
      </c>
      <c r="BV204">
        <v>0.16666666666666671</v>
      </c>
      <c r="BW204">
        <v>0.83333333333333337</v>
      </c>
      <c r="BX204">
        <v>0</v>
      </c>
      <c r="BY204" t="s">
        <v>3397</v>
      </c>
      <c r="BZ204" t="s">
        <v>3632</v>
      </c>
      <c r="CA204">
        <v>334</v>
      </c>
      <c r="CB204">
        <v>5.3892215568862277E-2</v>
      </c>
      <c r="CC204">
        <v>0</v>
      </c>
    </row>
    <row r="205" spans="1:81" x14ac:dyDescent="0.25">
      <c r="A205" t="s">
        <v>3637</v>
      </c>
      <c r="B205" t="s">
        <v>95</v>
      </c>
      <c r="C205" t="s">
        <v>433</v>
      </c>
      <c r="D205" t="s">
        <v>44</v>
      </c>
      <c r="E205">
        <v>2016</v>
      </c>
      <c r="F205">
        <v>13</v>
      </c>
      <c r="G205">
        <v>3</v>
      </c>
      <c r="H205">
        <v>1</v>
      </c>
      <c r="I205">
        <v>1</v>
      </c>
      <c r="J205">
        <v>5</v>
      </c>
      <c r="K205">
        <v>2</v>
      </c>
      <c r="L205">
        <v>0</v>
      </c>
      <c r="M205">
        <v>4</v>
      </c>
      <c r="N205">
        <v>2</v>
      </c>
      <c r="O205">
        <v>2</v>
      </c>
      <c r="P205">
        <v>0</v>
      </c>
      <c r="Q205">
        <v>0</v>
      </c>
      <c r="R205">
        <v>0</v>
      </c>
      <c r="S205">
        <v>0</v>
      </c>
      <c r="T205">
        <v>1</v>
      </c>
      <c r="U205">
        <v>17</v>
      </c>
      <c r="V205">
        <v>0</v>
      </c>
      <c r="W205">
        <v>0</v>
      </c>
      <c r="X205">
        <v>10</v>
      </c>
      <c r="Y205">
        <v>5</v>
      </c>
      <c r="Z205">
        <v>2</v>
      </c>
      <c r="AA205">
        <v>4</v>
      </c>
      <c r="AB205">
        <v>1</v>
      </c>
      <c r="AC205">
        <v>2</v>
      </c>
      <c r="AD205">
        <v>10</v>
      </c>
      <c r="AE205">
        <v>3</v>
      </c>
      <c r="AF205">
        <v>9</v>
      </c>
      <c r="AG205">
        <v>1</v>
      </c>
      <c r="AH205">
        <v>0</v>
      </c>
      <c r="AI205">
        <v>0</v>
      </c>
      <c r="AJ205">
        <v>2</v>
      </c>
      <c r="AK205">
        <v>2</v>
      </c>
      <c r="AL205">
        <v>1</v>
      </c>
      <c r="AM205">
        <v>14</v>
      </c>
      <c r="AN205">
        <v>2</v>
      </c>
      <c r="AO205">
        <v>17</v>
      </c>
      <c r="AP205">
        <v>0.76470588235294112</v>
      </c>
      <c r="AQ205">
        <v>0.1764705882352941</v>
      </c>
      <c r="AR205">
        <v>5.8823529411764712E-2</v>
      </c>
      <c r="AS205">
        <v>5.8823529411764712E-2</v>
      </c>
      <c r="AT205">
        <v>0.29411764705882348</v>
      </c>
      <c r="AU205">
        <v>0.1176470588235294</v>
      </c>
      <c r="AV205">
        <v>0</v>
      </c>
      <c r="AW205">
        <v>0.23529411764705879</v>
      </c>
      <c r="AX205">
        <v>0.1176470588235294</v>
      </c>
      <c r="AY205">
        <v>0.1176470588235294</v>
      </c>
      <c r="AZ205">
        <v>0</v>
      </c>
      <c r="BA205">
        <v>0</v>
      </c>
      <c r="BB205">
        <v>0</v>
      </c>
      <c r="BC205">
        <v>0</v>
      </c>
      <c r="BD205">
        <v>5.8823529411764712E-2</v>
      </c>
      <c r="BE205">
        <v>1</v>
      </c>
      <c r="BF205">
        <v>0</v>
      </c>
      <c r="BG205">
        <v>0</v>
      </c>
      <c r="BH205">
        <v>0.58823529411764708</v>
      </c>
      <c r="BI205">
        <v>0.29411764705882348</v>
      </c>
      <c r="BJ205">
        <v>0.1176470588235294</v>
      </c>
      <c r="BK205">
        <v>0.23529411764705879</v>
      </c>
      <c r="BL205">
        <v>5.8823529411764712E-2</v>
      </c>
      <c r="BM205">
        <v>0.1176470588235294</v>
      </c>
      <c r="BN205">
        <v>0.58823529411764708</v>
      </c>
      <c r="BO205">
        <v>0.1764705882352941</v>
      </c>
      <c r="BP205">
        <v>0.52941176470588236</v>
      </c>
      <c r="BQ205">
        <v>5.8823529411764712E-2</v>
      </c>
      <c r="BR205">
        <v>0</v>
      </c>
      <c r="BS205">
        <v>0</v>
      </c>
      <c r="BT205">
        <v>0.1176470588235294</v>
      </c>
      <c r="BU205">
        <v>0.1176470588235294</v>
      </c>
      <c r="BV205">
        <v>5.8823529411764712E-2</v>
      </c>
      <c r="BW205">
        <v>0.82352941176470584</v>
      </c>
      <c r="BX205">
        <v>0.1176470588235294</v>
      </c>
      <c r="BY205" t="s">
        <v>3397</v>
      </c>
      <c r="BZ205" t="s">
        <v>3638</v>
      </c>
      <c r="CA205">
        <v>17</v>
      </c>
      <c r="CB205">
        <v>1</v>
      </c>
      <c r="CC205">
        <v>0</v>
      </c>
    </row>
    <row r="206" spans="1:81" x14ac:dyDescent="0.25">
      <c r="A206" t="s">
        <v>3639</v>
      </c>
      <c r="B206" t="s">
        <v>95</v>
      </c>
      <c r="C206" t="s">
        <v>433</v>
      </c>
      <c r="D206" t="s">
        <v>947</v>
      </c>
      <c r="E206">
        <v>2016</v>
      </c>
      <c r="F206" t="s">
        <v>74</v>
      </c>
      <c r="G206" t="s">
        <v>74</v>
      </c>
      <c r="H206" t="s">
        <v>74</v>
      </c>
      <c r="I206" t="s">
        <v>74</v>
      </c>
      <c r="J206" t="s">
        <v>74</v>
      </c>
      <c r="K206" t="s">
        <v>74</v>
      </c>
      <c r="L206" t="s">
        <v>74</v>
      </c>
      <c r="M206" t="s">
        <v>74</v>
      </c>
      <c r="N206" t="s">
        <v>74</v>
      </c>
      <c r="O206" t="s">
        <v>74</v>
      </c>
      <c r="P206" t="s">
        <v>74</v>
      </c>
      <c r="Q206" t="s">
        <v>74</v>
      </c>
      <c r="R206" t="s">
        <v>74</v>
      </c>
      <c r="S206" t="s">
        <v>74</v>
      </c>
      <c r="T206" t="s">
        <v>74</v>
      </c>
      <c r="U206" t="s">
        <v>74</v>
      </c>
      <c r="V206" t="s">
        <v>74</v>
      </c>
      <c r="W206" t="s">
        <v>74</v>
      </c>
      <c r="X206" t="s">
        <v>74</v>
      </c>
      <c r="Y206" t="s">
        <v>74</v>
      </c>
      <c r="Z206" t="s">
        <v>74</v>
      </c>
      <c r="AA206" t="s">
        <v>74</v>
      </c>
      <c r="AB206" t="s">
        <v>74</v>
      </c>
      <c r="AC206" t="s">
        <v>74</v>
      </c>
      <c r="AD206" t="s">
        <v>74</v>
      </c>
      <c r="AE206" t="s">
        <v>74</v>
      </c>
      <c r="AF206" t="s">
        <v>74</v>
      </c>
      <c r="AG206" t="s">
        <v>74</v>
      </c>
      <c r="AH206" t="s">
        <v>74</v>
      </c>
      <c r="AI206" t="s">
        <v>74</v>
      </c>
      <c r="AJ206" t="s">
        <v>74</v>
      </c>
      <c r="AK206" t="s">
        <v>74</v>
      </c>
      <c r="AL206" t="s">
        <v>74</v>
      </c>
      <c r="AM206" t="s">
        <v>74</v>
      </c>
      <c r="AN206" t="s">
        <v>74</v>
      </c>
      <c r="AO206" t="s">
        <v>74</v>
      </c>
      <c r="AP206" t="s">
        <v>74</v>
      </c>
      <c r="AQ206" t="s">
        <v>74</v>
      </c>
      <c r="AR206" t="s">
        <v>74</v>
      </c>
      <c r="AS206" t="s">
        <v>74</v>
      </c>
      <c r="AT206" t="s">
        <v>74</v>
      </c>
      <c r="AU206" t="s">
        <v>74</v>
      </c>
      <c r="AV206" t="s">
        <v>74</v>
      </c>
      <c r="AW206" t="s">
        <v>74</v>
      </c>
      <c r="AX206" t="s">
        <v>74</v>
      </c>
      <c r="AY206" t="s">
        <v>74</v>
      </c>
      <c r="AZ206" t="s">
        <v>74</v>
      </c>
      <c r="BA206" t="s">
        <v>74</v>
      </c>
      <c r="BB206" t="s">
        <v>74</v>
      </c>
      <c r="BC206" t="s">
        <v>74</v>
      </c>
      <c r="BD206" t="s">
        <v>74</v>
      </c>
      <c r="BE206" t="s">
        <v>74</v>
      </c>
      <c r="BF206" t="s">
        <v>74</v>
      </c>
      <c r="BG206" t="s">
        <v>74</v>
      </c>
      <c r="BH206" t="s">
        <v>74</v>
      </c>
      <c r="BI206" t="s">
        <v>74</v>
      </c>
      <c r="BJ206" t="s">
        <v>74</v>
      </c>
      <c r="BK206" t="s">
        <v>74</v>
      </c>
      <c r="BL206" t="s">
        <v>74</v>
      </c>
      <c r="BM206" t="s">
        <v>74</v>
      </c>
      <c r="BN206" t="s">
        <v>74</v>
      </c>
      <c r="BO206" t="s">
        <v>74</v>
      </c>
      <c r="BP206" t="s">
        <v>74</v>
      </c>
      <c r="BQ206" t="s">
        <v>74</v>
      </c>
      <c r="BR206" t="s">
        <v>74</v>
      </c>
      <c r="BS206" t="s">
        <v>74</v>
      </c>
      <c r="BT206" t="s">
        <v>74</v>
      </c>
      <c r="BU206" t="s">
        <v>74</v>
      </c>
      <c r="BV206" t="s">
        <v>74</v>
      </c>
      <c r="BW206" t="s">
        <v>74</v>
      </c>
      <c r="BX206" t="s">
        <v>74</v>
      </c>
      <c r="BY206" t="s">
        <v>74</v>
      </c>
      <c r="BZ206" t="s">
        <v>3638</v>
      </c>
      <c r="CA206" t="s">
        <v>74</v>
      </c>
      <c r="CB206" t="s">
        <v>74</v>
      </c>
      <c r="CC206">
        <v>0</v>
      </c>
    </row>
    <row r="207" spans="1:81" x14ac:dyDescent="0.25">
      <c r="A207" t="s">
        <v>3640</v>
      </c>
      <c r="B207" t="s">
        <v>95</v>
      </c>
      <c r="C207" t="s">
        <v>433</v>
      </c>
      <c r="D207" t="s">
        <v>949</v>
      </c>
      <c r="E207">
        <v>2016</v>
      </c>
      <c r="F207" t="s">
        <v>74</v>
      </c>
      <c r="G207" t="s">
        <v>74</v>
      </c>
      <c r="H207" t="s">
        <v>74</v>
      </c>
      <c r="I207" t="s">
        <v>74</v>
      </c>
      <c r="J207" t="s">
        <v>74</v>
      </c>
      <c r="K207" t="s">
        <v>74</v>
      </c>
      <c r="L207" t="s">
        <v>74</v>
      </c>
      <c r="M207" t="s">
        <v>74</v>
      </c>
      <c r="N207" t="s">
        <v>74</v>
      </c>
      <c r="O207" t="s">
        <v>74</v>
      </c>
      <c r="P207" t="s">
        <v>74</v>
      </c>
      <c r="Q207" t="s">
        <v>74</v>
      </c>
      <c r="R207" t="s">
        <v>74</v>
      </c>
      <c r="S207" t="s">
        <v>74</v>
      </c>
      <c r="T207" t="s">
        <v>74</v>
      </c>
      <c r="U207" t="s">
        <v>74</v>
      </c>
      <c r="V207" t="s">
        <v>74</v>
      </c>
      <c r="W207" t="s">
        <v>74</v>
      </c>
      <c r="X207" t="s">
        <v>74</v>
      </c>
      <c r="Y207" t="s">
        <v>74</v>
      </c>
      <c r="Z207" t="s">
        <v>74</v>
      </c>
      <c r="AA207" t="s">
        <v>74</v>
      </c>
      <c r="AB207" t="s">
        <v>74</v>
      </c>
      <c r="AC207" t="s">
        <v>74</v>
      </c>
      <c r="AD207" t="s">
        <v>74</v>
      </c>
      <c r="AE207" t="s">
        <v>74</v>
      </c>
      <c r="AF207" t="s">
        <v>74</v>
      </c>
      <c r="AG207" t="s">
        <v>74</v>
      </c>
      <c r="AH207" t="s">
        <v>74</v>
      </c>
      <c r="AI207" t="s">
        <v>74</v>
      </c>
      <c r="AJ207" t="s">
        <v>74</v>
      </c>
      <c r="AK207" t="s">
        <v>74</v>
      </c>
      <c r="AL207" t="s">
        <v>74</v>
      </c>
      <c r="AM207" t="s">
        <v>74</v>
      </c>
      <c r="AN207" t="s">
        <v>74</v>
      </c>
      <c r="AO207" t="s">
        <v>74</v>
      </c>
      <c r="AP207" t="s">
        <v>74</v>
      </c>
      <c r="AQ207" t="s">
        <v>74</v>
      </c>
      <c r="AR207" t="s">
        <v>74</v>
      </c>
      <c r="AS207" t="s">
        <v>74</v>
      </c>
      <c r="AT207" t="s">
        <v>74</v>
      </c>
      <c r="AU207" t="s">
        <v>74</v>
      </c>
      <c r="AV207" t="s">
        <v>74</v>
      </c>
      <c r="AW207" t="s">
        <v>74</v>
      </c>
      <c r="AX207" t="s">
        <v>74</v>
      </c>
      <c r="AY207" t="s">
        <v>74</v>
      </c>
      <c r="AZ207" t="s">
        <v>74</v>
      </c>
      <c r="BA207" t="s">
        <v>74</v>
      </c>
      <c r="BB207" t="s">
        <v>74</v>
      </c>
      <c r="BC207" t="s">
        <v>74</v>
      </c>
      <c r="BD207" t="s">
        <v>74</v>
      </c>
      <c r="BE207" t="s">
        <v>74</v>
      </c>
      <c r="BF207" t="s">
        <v>74</v>
      </c>
      <c r="BG207" t="s">
        <v>74</v>
      </c>
      <c r="BH207" t="s">
        <v>74</v>
      </c>
      <c r="BI207" t="s">
        <v>74</v>
      </c>
      <c r="BJ207" t="s">
        <v>74</v>
      </c>
      <c r="BK207" t="s">
        <v>74</v>
      </c>
      <c r="BL207" t="s">
        <v>74</v>
      </c>
      <c r="BM207" t="s">
        <v>74</v>
      </c>
      <c r="BN207" t="s">
        <v>74</v>
      </c>
      <c r="BO207" t="s">
        <v>74</v>
      </c>
      <c r="BP207" t="s">
        <v>74</v>
      </c>
      <c r="BQ207" t="s">
        <v>74</v>
      </c>
      <c r="BR207" t="s">
        <v>74</v>
      </c>
      <c r="BS207" t="s">
        <v>74</v>
      </c>
      <c r="BT207" t="s">
        <v>74</v>
      </c>
      <c r="BU207" t="s">
        <v>74</v>
      </c>
      <c r="BV207" t="s">
        <v>74</v>
      </c>
      <c r="BW207" t="s">
        <v>74</v>
      </c>
      <c r="BX207" t="s">
        <v>74</v>
      </c>
      <c r="BY207" t="s">
        <v>74</v>
      </c>
      <c r="BZ207" t="s">
        <v>3638</v>
      </c>
      <c r="CA207" t="s">
        <v>74</v>
      </c>
      <c r="CB207" t="s">
        <v>74</v>
      </c>
      <c r="CC207">
        <v>1</v>
      </c>
    </row>
    <row r="208" spans="1:81" x14ac:dyDescent="0.25">
      <c r="A208" t="s">
        <v>3641</v>
      </c>
      <c r="B208" t="s">
        <v>95</v>
      </c>
      <c r="C208" t="s">
        <v>433</v>
      </c>
      <c r="D208" t="s">
        <v>951</v>
      </c>
      <c r="E208">
        <v>2016</v>
      </c>
      <c r="F208" t="s">
        <v>74</v>
      </c>
      <c r="G208" t="s">
        <v>74</v>
      </c>
      <c r="H208" t="s">
        <v>74</v>
      </c>
      <c r="I208" t="s">
        <v>74</v>
      </c>
      <c r="J208" t="s">
        <v>74</v>
      </c>
      <c r="K208" t="s">
        <v>74</v>
      </c>
      <c r="L208" t="s">
        <v>74</v>
      </c>
      <c r="M208" t="s">
        <v>74</v>
      </c>
      <c r="N208" t="s">
        <v>74</v>
      </c>
      <c r="O208" t="s">
        <v>74</v>
      </c>
      <c r="P208" t="s">
        <v>74</v>
      </c>
      <c r="Q208" t="s">
        <v>74</v>
      </c>
      <c r="R208" t="s">
        <v>74</v>
      </c>
      <c r="S208" t="s">
        <v>74</v>
      </c>
      <c r="T208" t="s">
        <v>74</v>
      </c>
      <c r="U208" t="s">
        <v>74</v>
      </c>
      <c r="V208" t="s">
        <v>74</v>
      </c>
      <c r="W208" t="s">
        <v>74</v>
      </c>
      <c r="X208" t="s">
        <v>74</v>
      </c>
      <c r="Y208" t="s">
        <v>74</v>
      </c>
      <c r="Z208" t="s">
        <v>74</v>
      </c>
      <c r="AA208" t="s">
        <v>74</v>
      </c>
      <c r="AB208" t="s">
        <v>74</v>
      </c>
      <c r="AC208" t="s">
        <v>74</v>
      </c>
      <c r="AD208" t="s">
        <v>74</v>
      </c>
      <c r="AE208" t="s">
        <v>74</v>
      </c>
      <c r="AF208" t="s">
        <v>74</v>
      </c>
      <c r="AG208" t="s">
        <v>74</v>
      </c>
      <c r="AH208" t="s">
        <v>74</v>
      </c>
      <c r="AI208" t="s">
        <v>74</v>
      </c>
      <c r="AJ208" t="s">
        <v>74</v>
      </c>
      <c r="AK208" t="s">
        <v>74</v>
      </c>
      <c r="AL208" t="s">
        <v>74</v>
      </c>
      <c r="AM208" t="s">
        <v>74</v>
      </c>
      <c r="AN208" t="s">
        <v>74</v>
      </c>
      <c r="AO208" t="s">
        <v>74</v>
      </c>
      <c r="AP208" t="s">
        <v>74</v>
      </c>
      <c r="AQ208" t="s">
        <v>74</v>
      </c>
      <c r="AR208" t="s">
        <v>74</v>
      </c>
      <c r="AS208" t="s">
        <v>74</v>
      </c>
      <c r="AT208" t="s">
        <v>74</v>
      </c>
      <c r="AU208" t="s">
        <v>74</v>
      </c>
      <c r="AV208" t="s">
        <v>74</v>
      </c>
      <c r="AW208" t="s">
        <v>74</v>
      </c>
      <c r="AX208" t="s">
        <v>74</v>
      </c>
      <c r="AY208" t="s">
        <v>74</v>
      </c>
      <c r="AZ208" t="s">
        <v>74</v>
      </c>
      <c r="BA208" t="s">
        <v>74</v>
      </c>
      <c r="BB208" t="s">
        <v>74</v>
      </c>
      <c r="BC208" t="s">
        <v>74</v>
      </c>
      <c r="BD208" t="s">
        <v>74</v>
      </c>
      <c r="BE208" t="s">
        <v>74</v>
      </c>
      <c r="BF208" t="s">
        <v>74</v>
      </c>
      <c r="BG208" t="s">
        <v>74</v>
      </c>
      <c r="BH208" t="s">
        <v>74</v>
      </c>
      <c r="BI208" t="s">
        <v>74</v>
      </c>
      <c r="BJ208" t="s">
        <v>74</v>
      </c>
      <c r="BK208" t="s">
        <v>74</v>
      </c>
      <c r="BL208" t="s">
        <v>74</v>
      </c>
      <c r="BM208" t="s">
        <v>74</v>
      </c>
      <c r="BN208" t="s">
        <v>74</v>
      </c>
      <c r="BO208" t="s">
        <v>74</v>
      </c>
      <c r="BP208" t="s">
        <v>74</v>
      </c>
      <c r="BQ208" t="s">
        <v>74</v>
      </c>
      <c r="BR208" t="s">
        <v>74</v>
      </c>
      <c r="BS208" t="s">
        <v>74</v>
      </c>
      <c r="BT208" t="s">
        <v>74</v>
      </c>
      <c r="BU208" t="s">
        <v>74</v>
      </c>
      <c r="BV208" t="s">
        <v>74</v>
      </c>
      <c r="BW208" t="s">
        <v>74</v>
      </c>
      <c r="BX208" t="s">
        <v>74</v>
      </c>
      <c r="BY208" t="s">
        <v>74</v>
      </c>
      <c r="BZ208" t="s">
        <v>3638</v>
      </c>
      <c r="CA208" t="s">
        <v>74</v>
      </c>
      <c r="CB208" t="s">
        <v>74</v>
      </c>
      <c r="CC208">
        <v>1</v>
      </c>
    </row>
    <row r="209" spans="1:81" x14ac:dyDescent="0.25">
      <c r="A209" t="s">
        <v>3642</v>
      </c>
      <c r="B209" t="s">
        <v>95</v>
      </c>
      <c r="C209" t="s">
        <v>433</v>
      </c>
      <c r="D209" t="s">
        <v>953</v>
      </c>
      <c r="E209">
        <v>2016</v>
      </c>
      <c r="F209" t="s">
        <v>74</v>
      </c>
      <c r="G209" t="s">
        <v>74</v>
      </c>
      <c r="H209" t="s">
        <v>74</v>
      </c>
      <c r="I209" t="s">
        <v>74</v>
      </c>
      <c r="J209" t="s">
        <v>74</v>
      </c>
      <c r="K209" t="s">
        <v>74</v>
      </c>
      <c r="L209" t="s">
        <v>74</v>
      </c>
      <c r="M209" t="s">
        <v>74</v>
      </c>
      <c r="N209" t="s">
        <v>74</v>
      </c>
      <c r="O209" t="s">
        <v>74</v>
      </c>
      <c r="P209" t="s">
        <v>74</v>
      </c>
      <c r="Q209" t="s">
        <v>74</v>
      </c>
      <c r="R209" t="s">
        <v>74</v>
      </c>
      <c r="S209" t="s">
        <v>74</v>
      </c>
      <c r="T209" t="s">
        <v>74</v>
      </c>
      <c r="U209" t="s">
        <v>74</v>
      </c>
      <c r="V209" t="s">
        <v>74</v>
      </c>
      <c r="W209" t="s">
        <v>74</v>
      </c>
      <c r="X209" t="s">
        <v>74</v>
      </c>
      <c r="Y209" t="s">
        <v>74</v>
      </c>
      <c r="Z209" t="s">
        <v>74</v>
      </c>
      <c r="AA209" t="s">
        <v>74</v>
      </c>
      <c r="AB209" t="s">
        <v>74</v>
      </c>
      <c r="AC209" t="s">
        <v>74</v>
      </c>
      <c r="AD209" t="s">
        <v>74</v>
      </c>
      <c r="AE209" t="s">
        <v>74</v>
      </c>
      <c r="AF209" t="s">
        <v>74</v>
      </c>
      <c r="AG209" t="s">
        <v>74</v>
      </c>
      <c r="AH209" t="s">
        <v>74</v>
      </c>
      <c r="AI209" t="s">
        <v>74</v>
      </c>
      <c r="AJ209" t="s">
        <v>74</v>
      </c>
      <c r="AK209" t="s">
        <v>74</v>
      </c>
      <c r="AL209" t="s">
        <v>74</v>
      </c>
      <c r="AM209" t="s">
        <v>74</v>
      </c>
      <c r="AN209" t="s">
        <v>74</v>
      </c>
      <c r="AO209" t="s">
        <v>74</v>
      </c>
      <c r="AP209" t="s">
        <v>74</v>
      </c>
      <c r="AQ209" t="s">
        <v>74</v>
      </c>
      <c r="AR209" t="s">
        <v>74</v>
      </c>
      <c r="AS209" t="s">
        <v>74</v>
      </c>
      <c r="AT209" t="s">
        <v>74</v>
      </c>
      <c r="AU209" t="s">
        <v>74</v>
      </c>
      <c r="AV209" t="s">
        <v>74</v>
      </c>
      <c r="AW209" t="s">
        <v>74</v>
      </c>
      <c r="AX209" t="s">
        <v>74</v>
      </c>
      <c r="AY209" t="s">
        <v>74</v>
      </c>
      <c r="AZ209" t="s">
        <v>74</v>
      </c>
      <c r="BA209" t="s">
        <v>74</v>
      </c>
      <c r="BB209" t="s">
        <v>74</v>
      </c>
      <c r="BC209" t="s">
        <v>74</v>
      </c>
      <c r="BD209" t="s">
        <v>74</v>
      </c>
      <c r="BE209" t="s">
        <v>74</v>
      </c>
      <c r="BF209" t="s">
        <v>74</v>
      </c>
      <c r="BG209" t="s">
        <v>74</v>
      </c>
      <c r="BH209" t="s">
        <v>74</v>
      </c>
      <c r="BI209" t="s">
        <v>74</v>
      </c>
      <c r="BJ209" t="s">
        <v>74</v>
      </c>
      <c r="BK209" t="s">
        <v>74</v>
      </c>
      <c r="BL209" t="s">
        <v>74</v>
      </c>
      <c r="BM209" t="s">
        <v>74</v>
      </c>
      <c r="BN209" t="s">
        <v>74</v>
      </c>
      <c r="BO209" t="s">
        <v>74</v>
      </c>
      <c r="BP209" t="s">
        <v>74</v>
      </c>
      <c r="BQ209" t="s">
        <v>74</v>
      </c>
      <c r="BR209" t="s">
        <v>74</v>
      </c>
      <c r="BS209" t="s">
        <v>74</v>
      </c>
      <c r="BT209" t="s">
        <v>74</v>
      </c>
      <c r="BU209" t="s">
        <v>74</v>
      </c>
      <c r="BV209" t="s">
        <v>74</v>
      </c>
      <c r="BW209" t="s">
        <v>74</v>
      </c>
      <c r="BX209" t="s">
        <v>74</v>
      </c>
      <c r="BY209" t="s">
        <v>74</v>
      </c>
      <c r="BZ209" t="s">
        <v>3638</v>
      </c>
      <c r="CA209" t="s">
        <v>74</v>
      </c>
      <c r="CB209" t="s">
        <v>74</v>
      </c>
      <c r="CC209">
        <v>0</v>
      </c>
    </row>
    <row r="210" spans="1:81" x14ac:dyDescent="0.25">
      <c r="A210" t="s">
        <v>3643</v>
      </c>
      <c r="B210" t="s">
        <v>95</v>
      </c>
      <c r="C210" t="s">
        <v>433</v>
      </c>
      <c r="D210" t="s">
        <v>961</v>
      </c>
      <c r="E210">
        <v>2016</v>
      </c>
      <c r="F210" t="s">
        <v>74</v>
      </c>
      <c r="G210" t="s">
        <v>74</v>
      </c>
      <c r="H210" t="s">
        <v>74</v>
      </c>
      <c r="I210" t="s">
        <v>74</v>
      </c>
      <c r="J210" t="s">
        <v>74</v>
      </c>
      <c r="K210" t="s">
        <v>74</v>
      </c>
      <c r="L210" t="s">
        <v>74</v>
      </c>
      <c r="M210" t="s">
        <v>74</v>
      </c>
      <c r="N210" t="s">
        <v>74</v>
      </c>
      <c r="O210" t="s">
        <v>74</v>
      </c>
      <c r="P210" t="s">
        <v>74</v>
      </c>
      <c r="Q210" t="s">
        <v>74</v>
      </c>
      <c r="R210" t="s">
        <v>74</v>
      </c>
      <c r="S210" t="s">
        <v>74</v>
      </c>
      <c r="T210" t="s">
        <v>74</v>
      </c>
      <c r="U210" t="s">
        <v>74</v>
      </c>
      <c r="V210" t="s">
        <v>74</v>
      </c>
      <c r="W210" t="s">
        <v>74</v>
      </c>
      <c r="X210" t="s">
        <v>74</v>
      </c>
      <c r="Y210" t="s">
        <v>74</v>
      </c>
      <c r="Z210" t="s">
        <v>74</v>
      </c>
      <c r="AA210" t="s">
        <v>74</v>
      </c>
      <c r="AB210" t="s">
        <v>74</v>
      </c>
      <c r="AC210" t="s">
        <v>74</v>
      </c>
      <c r="AD210" t="s">
        <v>74</v>
      </c>
      <c r="AE210" t="s">
        <v>74</v>
      </c>
      <c r="AF210" t="s">
        <v>74</v>
      </c>
      <c r="AG210" t="s">
        <v>74</v>
      </c>
      <c r="AH210" t="s">
        <v>74</v>
      </c>
      <c r="AI210" t="s">
        <v>74</v>
      </c>
      <c r="AJ210" t="s">
        <v>74</v>
      </c>
      <c r="AK210" t="s">
        <v>74</v>
      </c>
      <c r="AL210" t="s">
        <v>74</v>
      </c>
      <c r="AM210" t="s">
        <v>74</v>
      </c>
      <c r="AN210" t="s">
        <v>74</v>
      </c>
      <c r="AO210" t="s">
        <v>74</v>
      </c>
      <c r="AP210" t="s">
        <v>74</v>
      </c>
      <c r="AQ210" t="s">
        <v>74</v>
      </c>
      <c r="AR210" t="s">
        <v>74</v>
      </c>
      <c r="AS210" t="s">
        <v>74</v>
      </c>
      <c r="AT210" t="s">
        <v>74</v>
      </c>
      <c r="AU210" t="s">
        <v>74</v>
      </c>
      <c r="AV210" t="s">
        <v>74</v>
      </c>
      <c r="AW210" t="s">
        <v>74</v>
      </c>
      <c r="AX210" t="s">
        <v>74</v>
      </c>
      <c r="AY210" t="s">
        <v>74</v>
      </c>
      <c r="AZ210" t="s">
        <v>74</v>
      </c>
      <c r="BA210" t="s">
        <v>74</v>
      </c>
      <c r="BB210" t="s">
        <v>74</v>
      </c>
      <c r="BC210" t="s">
        <v>74</v>
      </c>
      <c r="BD210" t="s">
        <v>74</v>
      </c>
      <c r="BE210" t="s">
        <v>74</v>
      </c>
      <c r="BF210" t="s">
        <v>74</v>
      </c>
      <c r="BG210" t="s">
        <v>74</v>
      </c>
      <c r="BH210" t="s">
        <v>74</v>
      </c>
      <c r="BI210" t="s">
        <v>74</v>
      </c>
      <c r="BJ210" t="s">
        <v>74</v>
      </c>
      <c r="BK210" t="s">
        <v>74</v>
      </c>
      <c r="BL210" t="s">
        <v>74</v>
      </c>
      <c r="BM210" t="s">
        <v>74</v>
      </c>
      <c r="BN210" t="s">
        <v>74</v>
      </c>
      <c r="BO210" t="s">
        <v>74</v>
      </c>
      <c r="BP210" t="s">
        <v>74</v>
      </c>
      <c r="BQ210" t="s">
        <v>74</v>
      </c>
      <c r="BR210" t="s">
        <v>74</v>
      </c>
      <c r="BS210" t="s">
        <v>74</v>
      </c>
      <c r="BT210" t="s">
        <v>74</v>
      </c>
      <c r="BU210" t="s">
        <v>74</v>
      </c>
      <c r="BV210" t="s">
        <v>74</v>
      </c>
      <c r="BW210" t="s">
        <v>74</v>
      </c>
      <c r="BX210" t="s">
        <v>74</v>
      </c>
      <c r="BY210" t="s">
        <v>74</v>
      </c>
      <c r="BZ210" t="s">
        <v>3638</v>
      </c>
      <c r="CA210" t="s">
        <v>74</v>
      </c>
      <c r="CB210" t="s">
        <v>74</v>
      </c>
      <c r="CC210">
        <v>0</v>
      </c>
    </row>
    <row r="211" spans="1:81" x14ac:dyDescent="0.25">
      <c r="A211" t="s">
        <v>3644</v>
      </c>
      <c r="B211" t="s">
        <v>95</v>
      </c>
      <c r="C211" t="s">
        <v>124</v>
      </c>
      <c r="D211" t="s">
        <v>44</v>
      </c>
      <c r="E211">
        <v>2017</v>
      </c>
      <c r="F211">
        <v>1774</v>
      </c>
      <c r="G211">
        <v>188</v>
      </c>
      <c r="H211">
        <v>0</v>
      </c>
      <c r="I211">
        <v>311</v>
      </c>
      <c r="J211">
        <v>441</v>
      </c>
      <c r="K211">
        <v>306</v>
      </c>
      <c r="L211">
        <v>286</v>
      </c>
      <c r="M211">
        <v>240</v>
      </c>
      <c r="N211">
        <v>174</v>
      </c>
      <c r="O211">
        <v>123</v>
      </c>
      <c r="P211">
        <v>64</v>
      </c>
      <c r="Q211">
        <v>12</v>
      </c>
      <c r="R211">
        <v>2</v>
      </c>
      <c r="S211">
        <v>3</v>
      </c>
      <c r="T211">
        <v>0</v>
      </c>
      <c r="U211">
        <v>1819</v>
      </c>
      <c r="V211">
        <v>140</v>
      </c>
      <c r="W211">
        <v>3</v>
      </c>
      <c r="X211" t="s">
        <v>74</v>
      </c>
      <c r="Y211" t="s">
        <v>74</v>
      </c>
      <c r="Z211" t="s">
        <v>74</v>
      </c>
      <c r="AA211">
        <v>176</v>
      </c>
      <c r="AB211">
        <v>3</v>
      </c>
      <c r="AC211">
        <v>114</v>
      </c>
      <c r="AD211">
        <v>1669</v>
      </c>
      <c r="AE211">
        <v>44</v>
      </c>
      <c r="AF211">
        <v>1626</v>
      </c>
      <c r="AG211">
        <v>96</v>
      </c>
      <c r="AH211">
        <v>25</v>
      </c>
      <c r="AI211">
        <v>14</v>
      </c>
      <c r="AJ211">
        <v>155</v>
      </c>
      <c r="AK211">
        <v>2</v>
      </c>
      <c r="AL211">
        <v>148</v>
      </c>
      <c r="AM211">
        <v>1665</v>
      </c>
      <c r="AN211">
        <v>149</v>
      </c>
      <c r="AO211">
        <v>1962</v>
      </c>
      <c r="AP211">
        <v>0.90417940876656477</v>
      </c>
      <c r="AQ211">
        <v>9.5820591233435268E-2</v>
      </c>
      <c r="AR211">
        <v>0</v>
      </c>
      <c r="AS211">
        <v>0.1585117227319062</v>
      </c>
      <c r="AT211">
        <v>0.2247706422018349</v>
      </c>
      <c r="AU211">
        <v>0.15596330275229359</v>
      </c>
      <c r="AV211">
        <v>0.14576962283384301</v>
      </c>
      <c r="AW211">
        <v>0.1223241590214067</v>
      </c>
      <c r="AX211">
        <v>8.8685015290519878E-2</v>
      </c>
      <c r="AY211">
        <v>6.2691131498470942E-2</v>
      </c>
      <c r="AZ211">
        <v>3.2619775739041797E-2</v>
      </c>
      <c r="BA211">
        <v>6.1162079510703356E-3</v>
      </c>
      <c r="BB211">
        <v>1.0193679918450559E-3</v>
      </c>
      <c r="BC211">
        <v>1.5290519877675839E-3</v>
      </c>
      <c r="BD211">
        <v>0</v>
      </c>
      <c r="BE211">
        <v>0.92711518858307851</v>
      </c>
      <c r="BF211">
        <v>7.1355759429153925E-2</v>
      </c>
      <c r="BG211">
        <v>1.5290519877675839E-3</v>
      </c>
      <c r="BH211">
        <v>0</v>
      </c>
      <c r="BI211">
        <v>0</v>
      </c>
      <c r="BJ211">
        <v>0</v>
      </c>
      <c r="BK211">
        <v>8.9704383282364936E-2</v>
      </c>
      <c r="BL211">
        <v>1.5290519877675839E-3</v>
      </c>
      <c r="BM211">
        <v>5.8103975535168197E-2</v>
      </c>
      <c r="BN211">
        <v>0.85066258919469928</v>
      </c>
      <c r="BO211">
        <v>2.242609582059123E-2</v>
      </c>
      <c r="BP211">
        <v>0.82874617737003053</v>
      </c>
      <c r="BQ211">
        <v>4.8929663608562692E-2</v>
      </c>
      <c r="BR211">
        <v>1.27420998980632E-2</v>
      </c>
      <c r="BS211">
        <v>7.1355759429153924E-3</v>
      </c>
      <c r="BT211">
        <v>7.9001019367991851E-2</v>
      </c>
      <c r="BU211">
        <v>1.0193679918450559E-3</v>
      </c>
      <c r="BV211">
        <v>7.5433231396534142E-2</v>
      </c>
      <c r="BW211">
        <v>0.84862385321100919</v>
      </c>
      <c r="BX211">
        <v>7.5942915392456678E-2</v>
      </c>
      <c r="BY211" t="s">
        <v>3397</v>
      </c>
      <c r="BZ211" t="s">
        <v>3645</v>
      </c>
      <c r="CA211">
        <v>1962</v>
      </c>
      <c r="CB211">
        <v>1</v>
      </c>
      <c r="CC211">
        <v>0</v>
      </c>
    </row>
    <row r="212" spans="1:81" x14ac:dyDescent="0.25">
      <c r="A212" t="s">
        <v>3646</v>
      </c>
      <c r="B212" t="s">
        <v>95</v>
      </c>
      <c r="C212" t="s">
        <v>124</v>
      </c>
      <c r="D212" t="s">
        <v>947</v>
      </c>
      <c r="E212">
        <v>2017</v>
      </c>
      <c r="F212">
        <v>767</v>
      </c>
      <c r="G212">
        <v>71</v>
      </c>
      <c r="H212">
        <v>0</v>
      </c>
      <c r="I212">
        <v>135</v>
      </c>
      <c r="J212">
        <v>169</v>
      </c>
      <c r="K212">
        <v>124</v>
      </c>
      <c r="L212">
        <v>144</v>
      </c>
      <c r="M212">
        <v>94</v>
      </c>
      <c r="N212">
        <v>81</v>
      </c>
      <c r="O212">
        <v>61</v>
      </c>
      <c r="P212">
        <v>25</v>
      </c>
      <c r="Q212">
        <v>2</v>
      </c>
      <c r="R212">
        <v>1</v>
      </c>
      <c r="S212">
        <v>2</v>
      </c>
      <c r="T212">
        <v>0</v>
      </c>
      <c r="U212">
        <v>780</v>
      </c>
      <c r="V212">
        <v>58</v>
      </c>
      <c r="W212">
        <v>0</v>
      </c>
      <c r="X212" t="s">
        <v>74</v>
      </c>
      <c r="Y212" t="s">
        <v>74</v>
      </c>
      <c r="Z212" t="s">
        <v>74</v>
      </c>
      <c r="AA212">
        <v>57</v>
      </c>
      <c r="AB212">
        <v>1</v>
      </c>
      <c r="AC212">
        <v>39</v>
      </c>
      <c r="AD212">
        <v>741</v>
      </c>
      <c r="AE212">
        <v>14</v>
      </c>
      <c r="AF212">
        <v>672</v>
      </c>
      <c r="AG212">
        <v>60</v>
      </c>
      <c r="AH212">
        <v>6</v>
      </c>
      <c r="AI212">
        <v>0</v>
      </c>
      <c r="AJ212">
        <v>86</v>
      </c>
      <c r="AK212">
        <v>0</v>
      </c>
      <c r="AL212">
        <v>79</v>
      </c>
      <c r="AM212">
        <v>743</v>
      </c>
      <c r="AN212">
        <v>16</v>
      </c>
      <c r="AO212">
        <v>838</v>
      </c>
      <c r="AP212">
        <v>0.91527446300715987</v>
      </c>
      <c r="AQ212">
        <v>8.4725536992840092E-2</v>
      </c>
      <c r="AR212">
        <v>0</v>
      </c>
      <c r="AS212">
        <v>0.1610978520286396</v>
      </c>
      <c r="AT212">
        <v>0.20167064439140811</v>
      </c>
      <c r="AU212">
        <v>0.14797136038186159</v>
      </c>
      <c r="AV212">
        <v>0.17183770883054891</v>
      </c>
      <c r="AW212">
        <v>0.1121718377088305</v>
      </c>
      <c r="AX212">
        <v>9.6658711217183765E-2</v>
      </c>
      <c r="AY212">
        <v>7.2792362768496419E-2</v>
      </c>
      <c r="AZ212">
        <v>2.983293556085919E-2</v>
      </c>
      <c r="BA212">
        <v>2.3866348448687352E-3</v>
      </c>
      <c r="BB212">
        <v>1.193317422434368E-3</v>
      </c>
      <c r="BC212">
        <v>2.3866348448687352E-3</v>
      </c>
      <c r="BD212">
        <v>0</v>
      </c>
      <c r="BE212">
        <v>0.93078758949880669</v>
      </c>
      <c r="BF212">
        <v>6.9212410501193311E-2</v>
      </c>
      <c r="BG212">
        <v>0</v>
      </c>
      <c r="BH212">
        <v>0</v>
      </c>
      <c r="BI212">
        <v>0</v>
      </c>
      <c r="BJ212">
        <v>0</v>
      </c>
      <c r="BK212">
        <v>6.8019093078758947E-2</v>
      </c>
      <c r="BL212">
        <v>1.193317422434368E-3</v>
      </c>
      <c r="BM212">
        <v>4.6539379474940343E-2</v>
      </c>
      <c r="BN212">
        <v>0.88424821002386633</v>
      </c>
      <c r="BO212">
        <v>1.6706443914081149E-2</v>
      </c>
      <c r="BP212">
        <v>0.80190930787589498</v>
      </c>
      <c r="BQ212">
        <v>7.1599045346062054E-2</v>
      </c>
      <c r="BR212">
        <v>7.1599045346062056E-3</v>
      </c>
      <c r="BS212">
        <v>0</v>
      </c>
      <c r="BT212">
        <v>0.1026252983293556</v>
      </c>
      <c r="BU212">
        <v>0</v>
      </c>
      <c r="BV212">
        <v>9.4272076372315036E-2</v>
      </c>
      <c r="BW212">
        <v>0.88663484486873512</v>
      </c>
      <c r="BX212">
        <v>1.9093078758949882E-2</v>
      </c>
      <c r="BY212" t="s">
        <v>3397</v>
      </c>
      <c r="BZ212" t="s">
        <v>3645</v>
      </c>
      <c r="CA212">
        <v>1962</v>
      </c>
      <c r="CB212">
        <v>0.42711518858307851</v>
      </c>
      <c r="CC212">
        <v>0</v>
      </c>
    </row>
    <row r="213" spans="1:81" x14ac:dyDescent="0.25">
      <c r="A213" t="s">
        <v>3647</v>
      </c>
      <c r="B213" t="s">
        <v>95</v>
      </c>
      <c r="C213" t="s">
        <v>124</v>
      </c>
      <c r="D213" t="s">
        <v>949</v>
      </c>
      <c r="E213">
        <v>2017</v>
      </c>
      <c r="F213">
        <v>616</v>
      </c>
      <c r="G213">
        <v>79</v>
      </c>
      <c r="H213">
        <v>0</v>
      </c>
      <c r="I213">
        <v>108</v>
      </c>
      <c r="J213">
        <v>172</v>
      </c>
      <c r="K213">
        <v>112</v>
      </c>
      <c r="L213">
        <v>84</v>
      </c>
      <c r="M213">
        <v>90</v>
      </c>
      <c r="N213">
        <v>60</v>
      </c>
      <c r="O213">
        <v>39</v>
      </c>
      <c r="P213">
        <v>23</v>
      </c>
      <c r="Q213">
        <v>6</v>
      </c>
      <c r="R213">
        <v>0</v>
      </c>
      <c r="S213">
        <v>1</v>
      </c>
      <c r="T213">
        <v>0</v>
      </c>
      <c r="U213">
        <v>648</v>
      </c>
      <c r="V213">
        <v>46</v>
      </c>
      <c r="W213">
        <v>1</v>
      </c>
      <c r="X213" t="s">
        <v>74</v>
      </c>
      <c r="Y213" t="s">
        <v>74</v>
      </c>
      <c r="Z213" t="s">
        <v>74</v>
      </c>
      <c r="AA213">
        <v>64</v>
      </c>
      <c r="AB213">
        <v>1</v>
      </c>
      <c r="AC213">
        <v>15</v>
      </c>
      <c r="AD213">
        <v>615</v>
      </c>
      <c r="AE213">
        <v>14</v>
      </c>
      <c r="AF213">
        <v>636</v>
      </c>
      <c r="AG213">
        <v>17</v>
      </c>
      <c r="AH213">
        <v>3</v>
      </c>
      <c r="AI213">
        <v>1</v>
      </c>
      <c r="AJ213">
        <v>23</v>
      </c>
      <c r="AK213">
        <v>1</v>
      </c>
      <c r="AL213">
        <v>58</v>
      </c>
      <c r="AM213">
        <v>636</v>
      </c>
      <c r="AN213">
        <v>1</v>
      </c>
      <c r="AO213">
        <v>695</v>
      </c>
      <c r="AP213">
        <v>0.88633093525179851</v>
      </c>
      <c r="AQ213">
        <v>0.1136690647482014</v>
      </c>
      <c r="AR213">
        <v>0</v>
      </c>
      <c r="AS213">
        <v>0.1553956834532374</v>
      </c>
      <c r="AT213">
        <v>0.24748201438848921</v>
      </c>
      <c r="AU213">
        <v>0.16115107913669061</v>
      </c>
      <c r="AV213">
        <v>0.120863309352518</v>
      </c>
      <c r="AW213">
        <v>0.12949640287769781</v>
      </c>
      <c r="AX213">
        <v>8.6330935251798566E-2</v>
      </c>
      <c r="AY213">
        <v>5.6115107913669061E-2</v>
      </c>
      <c r="AZ213">
        <v>3.3093525179856108E-2</v>
      </c>
      <c r="BA213">
        <v>8.6330935251798559E-3</v>
      </c>
      <c r="BB213">
        <v>0</v>
      </c>
      <c r="BC213">
        <v>1.438848920863309E-3</v>
      </c>
      <c r="BD213">
        <v>0</v>
      </c>
      <c r="BE213">
        <v>0.9323741007194245</v>
      </c>
      <c r="BF213">
        <v>6.6187050359712229E-2</v>
      </c>
      <c r="BG213">
        <v>1.438848920863309E-3</v>
      </c>
      <c r="BH213">
        <v>0</v>
      </c>
      <c r="BI213">
        <v>0</v>
      </c>
      <c r="BJ213">
        <v>0</v>
      </c>
      <c r="BK213">
        <v>9.2086330935251801E-2</v>
      </c>
      <c r="BL213">
        <v>1.438848920863309E-3</v>
      </c>
      <c r="BM213">
        <v>2.1582733812949641E-2</v>
      </c>
      <c r="BN213">
        <v>0.8848920863309353</v>
      </c>
      <c r="BO213">
        <v>2.0143884892086329E-2</v>
      </c>
      <c r="BP213">
        <v>0.91510791366906474</v>
      </c>
      <c r="BQ213">
        <v>2.4460431654676259E-2</v>
      </c>
      <c r="BR213">
        <v>4.3165467625899279E-3</v>
      </c>
      <c r="BS213">
        <v>1.438848920863309E-3</v>
      </c>
      <c r="BT213">
        <v>3.3093525179856108E-2</v>
      </c>
      <c r="BU213">
        <v>1.438848920863309E-3</v>
      </c>
      <c r="BV213">
        <v>8.3453237410071948E-2</v>
      </c>
      <c r="BW213">
        <v>0.91510791366906474</v>
      </c>
      <c r="BX213">
        <v>1.438848920863309E-3</v>
      </c>
      <c r="BY213" t="s">
        <v>3397</v>
      </c>
      <c r="BZ213" t="s">
        <v>3645</v>
      </c>
      <c r="CA213">
        <v>1962</v>
      </c>
      <c r="CB213">
        <v>0.35423037716615702</v>
      </c>
      <c r="CC213">
        <v>0</v>
      </c>
    </row>
    <row r="214" spans="1:81" x14ac:dyDescent="0.25">
      <c r="A214" t="s">
        <v>3648</v>
      </c>
      <c r="B214" t="s">
        <v>95</v>
      </c>
      <c r="C214" t="s">
        <v>124</v>
      </c>
      <c r="D214" t="s">
        <v>951</v>
      </c>
      <c r="E214">
        <v>2017</v>
      </c>
      <c r="F214">
        <v>95</v>
      </c>
      <c r="G214">
        <v>11</v>
      </c>
      <c r="H214">
        <v>0</v>
      </c>
      <c r="I214">
        <v>18</v>
      </c>
      <c r="J214">
        <v>31</v>
      </c>
      <c r="K214">
        <v>16</v>
      </c>
      <c r="L214">
        <v>16</v>
      </c>
      <c r="M214">
        <v>11</v>
      </c>
      <c r="N214">
        <v>6</v>
      </c>
      <c r="O214">
        <v>5</v>
      </c>
      <c r="P214">
        <v>3</v>
      </c>
      <c r="Q214">
        <v>0</v>
      </c>
      <c r="R214">
        <v>0</v>
      </c>
      <c r="S214">
        <v>0</v>
      </c>
      <c r="T214">
        <v>0</v>
      </c>
      <c r="U214">
        <v>94</v>
      </c>
      <c r="V214">
        <v>12</v>
      </c>
      <c r="W214">
        <v>0</v>
      </c>
      <c r="X214" t="s">
        <v>74</v>
      </c>
      <c r="Y214" t="s">
        <v>74</v>
      </c>
      <c r="Z214" t="s">
        <v>74</v>
      </c>
      <c r="AA214">
        <v>12</v>
      </c>
      <c r="AB214">
        <v>0</v>
      </c>
      <c r="AC214">
        <v>4</v>
      </c>
      <c r="AD214">
        <v>90</v>
      </c>
      <c r="AE214">
        <v>3</v>
      </c>
      <c r="AF214">
        <v>96</v>
      </c>
      <c r="AG214">
        <v>2</v>
      </c>
      <c r="AH214">
        <v>1</v>
      </c>
      <c r="AI214">
        <v>0</v>
      </c>
      <c r="AJ214">
        <v>4</v>
      </c>
      <c r="AK214">
        <v>0</v>
      </c>
      <c r="AL214">
        <v>1</v>
      </c>
      <c r="AM214">
        <v>105</v>
      </c>
      <c r="AN214">
        <v>0</v>
      </c>
      <c r="AO214">
        <v>106</v>
      </c>
      <c r="AP214">
        <v>0.89622641509433965</v>
      </c>
      <c r="AQ214">
        <v>0.1037735849056604</v>
      </c>
      <c r="AR214">
        <v>0</v>
      </c>
      <c r="AS214">
        <v>0.169811320754717</v>
      </c>
      <c r="AT214">
        <v>0.29245283018867918</v>
      </c>
      <c r="AU214">
        <v>0.15094339622641509</v>
      </c>
      <c r="AV214">
        <v>0.15094339622641509</v>
      </c>
      <c r="AW214">
        <v>0.1037735849056604</v>
      </c>
      <c r="AX214">
        <v>5.6603773584905662E-2</v>
      </c>
      <c r="AY214">
        <v>4.716981132075472E-2</v>
      </c>
      <c r="AZ214">
        <v>2.8301886792452831E-2</v>
      </c>
      <c r="BA214">
        <v>0</v>
      </c>
      <c r="BB214">
        <v>0</v>
      </c>
      <c r="BC214">
        <v>0</v>
      </c>
      <c r="BD214">
        <v>0</v>
      </c>
      <c r="BE214">
        <v>0.8867924528301887</v>
      </c>
      <c r="BF214">
        <v>0.1132075471698113</v>
      </c>
      <c r="BG214">
        <v>0</v>
      </c>
      <c r="BH214">
        <v>0</v>
      </c>
      <c r="BI214">
        <v>0</v>
      </c>
      <c r="BJ214">
        <v>0</v>
      </c>
      <c r="BK214">
        <v>0.1132075471698113</v>
      </c>
      <c r="BL214">
        <v>0</v>
      </c>
      <c r="BM214">
        <v>3.7735849056603772E-2</v>
      </c>
      <c r="BN214">
        <v>0.84905660377358494</v>
      </c>
      <c r="BO214">
        <v>2.8301886792452831E-2</v>
      </c>
      <c r="BP214">
        <v>0.90566037735849059</v>
      </c>
      <c r="BQ214">
        <v>1.886792452830189E-2</v>
      </c>
      <c r="BR214">
        <v>9.433962264150943E-3</v>
      </c>
      <c r="BS214">
        <v>0</v>
      </c>
      <c r="BT214">
        <v>3.7735849056603772E-2</v>
      </c>
      <c r="BU214">
        <v>0</v>
      </c>
      <c r="BV214">
        <v>9.433962264150943E-3</v>
      </c>
      <c r="BW214">
        <v>0.99056603773584906</v>
      </c>
      <c r="BX214">
        <v>0</v>
      </c>
      <c r="BY214" t="s">
        <v>3397</v>
      </c>
      <c r="BZ214" t="s">
        <v>3645</v>
      </c>
      <c r="CA214">
        <v>1962</v>
      </c>
      <c r="CB214">
        <v>5.4026503567787973E-2</v>
      </c>
      <c r="CC214">
        <v>0</v>
      </c>
    </row>
    <row r="215" spans="1:81" x14ac:dyDescent="0.25">
      <c r="A215" t="s">
        <v>3649</v>
      </c>
      <c r="B215" t="s">
        <v>95</v>
      </c>
      <c r="C215" t="s">
        <v>124</v>
      </c>
      <c r="D215" t="s">
        <v>953</v>
      </c>
      <c r="E215">
        <v>2017</v>
      </c>
      <c r="F215">
        <v>291</v>
      </c>
      <c r="G215">
        <v>27</v>
      </c>
      <c r="H215">
        <v>0</v>
      </c>
      <c r="I215">
        <v>49</v>
      </c>
      <c r="J215">
        <v>69</v>
      </c>
      <c r="K215">
        <v>52</v>
      </c>
      <c r="L215">
        <v>42</v>
      </c>
      <c r="M215">
        <v>43</v>
      </c>
      <c r="N215">
        <v>27</v>
      </c>
      <c r="O215">
        <v>18</v>
      </c>
      <c r="P215">
        <v>13</v>
      </c>
      <c r="Q215">
        <v>4</v>
      </c>
      <c r="R215">
        <v>1</v>
      </c>
      <c r="S215">
        <v>0</v>
      </c>
      <c r="T215">
        <v>0</v>
      </c>
      <c r="U215">
        <v>292</v>
      </c>
      <c r="V215">
        <v>24</v>
      </c>
      <c r="W215">
        <v>2</v>
      </c>
      <c r="X215" t="s">
        <v>74</v>
      </c>
      <c r="Y215" t="s">
        <v>74</v>
      </c>
      <c r="Z215" t="s">
        <v>74</v>
      </c>
      <c r="AA215">
        <v>43</v>
      </c>
      <c r="AB215">
        <v>0</v>
      </c>
      <c r="AC215">
        <v>56</v>
      </c>
      <c r="AD215">
        <v>219</v>
      </c>
      <c r="AE215">
        <v>13</v>
      </c>
      <c r="AF215">
        <v>218</v>
      </c>
      <c r="AG215">
        <v>17</v>
      </c>
      <c r="AH215">
        <v>15</v>
      </c>
      <c r="AI215">
        <v>13</v>
      </c>
      <c r="AJ215">
        <v>42</v>
      </c>
      <c r="AK215">
        <v>0</v>
      </c>
      <c r="AL215">
        <v>9</v>
      </c>
      <c r="AM215">
        <v>178</v>
      </c>
      <c r="AN215">
        <v>131</v>
      </c>
      <c r="AO215">
        <v>318</v>
      </c>
      <c r="AP215">
        <v>0.91509433962264153</v>
      </c>
      <c r="AQ215">
        <v>8.4905660377358486E-2</v>
      </c>
      <c r="AR215">
        <v>0</v>
      </c>
      <c r="AS215">
        <v>0.1540880503144654</v>
      </c>
      <c r="AT215">
        <v>0.21698113207547171</v>
      </c>
      <c r="AU215">
        <v>0.16352201257861629</v>
      </c>
      <c r="AV215">
        <v>0.13207547169811321</v>
      </c>
      <c r="AW215">
        <v>0.13522012578616349</v>
      </c>
      <c r="AX215">
        <v>8.4905660377358486E-2</v>
      </c>
      <c r="AY215">
        <v>5.6603773584905662E-2</v>
      </c>
      <c r="AZ215">
        <v>4.0880503144654093E-2</v>
      </c>
      <c r="BA215">
        <v>1.257861635220126E-2</v>
      </c>
      <c r="BB215">
        <v>3.1446540880503151E-3</v>
      </c>
      <c r="BC215">
        <v>0</v>
      </c>
      <c r="BD215">
        <v>0</v>
      </c>
      <c r="BE215">
        <v>0.91823899371069184</v>
      </c>
      <c r="BF215">
        <v>7.5471698113207544E-2</v>
      </c>
      <c r="BG215">
        <v>6.2893081761006293E-3</v>
      </c>
      <c r="BH215">
        <v>0</v>
      </c>
      <c r="BI215">
        <v>0</v>
      </c>
      <c r="BJ215">
        <v>0</v>
      </c>
      <c r="BK215">
        <v>0.13522012578616349</v>
      </c>
      <c r="BL215">
        <v>0</v>
      </c>
      <c r="BM215">
        <v>0.1761006289308176</v>
      </c>
      <c r="BN215">
        <v>0.68867924528301883</v>
      </c>
      <c r="BO215">
        <v>4.0880503144654093E-2</v>
      </c>
      <c r="BP215">
        <v>0.68553459119496851</v>
      </c>
      <c r="BQ215">
        <v>5.3459119496855348E-2</v>
      </c>
      <c r="BR215">
        <v>4.716981132075472E-2</v>
      </c>
      <c r="BS215">
        <v>4.0880503144654093E-2</v>
      </c>
      <c r="BT215">
        <v>0.13207547169811321</v>
      </c>
      <c r="BU215">
        <v>0</v>
      </c>
      <c r="BV215">
        <v>2.8301886792452831E-2</v>
      </c>
      <c r="BW215">
        <v>0.55974842767295596</v>
      </c>
      <c r="BX215">
        <v>0.41194968553459121</v>
      </c>
      <c r="BY215" t="s">
        <v>3397</v>
      </c>
      <c r="BZ215" t="s">
        <v>3645</v>
      </c>
      <c r="CA215">
        <v>1962</v>
      </c>
      <c r="CB215">
        <v>0.1620795107033639</v>
      </c>
      <c r="CC215">
        <v>0</v>
      </c>
    </row>
    <row r="216" spans="1:81" x14ac:dyDescent="0.25">
      <c r="A216" t="s">
        <v>3650</v>
      </c>
      <c r="B216" t="s">
        <v>95</v>
      </c>
      <c r="C216" t="s">
        <v>124</v>
      </c>
      <c r="D216" t="s">
        <v>961</v>
      </c>
      <c r="E216">
        <v>2017</v>
      </c>
      <c r="F216">
        <v>5</v>
      </c>
      <c r="G216">
        <v>0</v>
      </c>
      <c r="H216">
        <v>0</v>
      </c>
      <c r="I216">
        <v>1</v>
      </c>
      <c r="J216">
        <v>0</v>
      </c>
      <c r="K216">
        <v>2</v>
      </c>
      <c r="L216">
        <v>0</v>
      </c>
      <c r="M216">
        <v>2</v>
      </c>
      <c r="N216">
        <v>0</v>
      </c>
      <c r="O216">
        <v>0</v>
      </c>
      <c r="P216">
        <v>0</v>
      </c>
      <c r="Q216">
        <v>0</v>
      </c>
      <c r="R216">
        <v>0</v>
      </c>
      <c r="S216">
        <v>0</v>
      </c>
      <c r="T216">
        <v>0</v>
      </c>
      <c r="U216">
        <v>5</v>
      </c>
      <c r="V216">
        <v>0</v>
      </c>
      <c r="W216">
        <v>0</v>
      </c>
      <c r="X216" t="s">
        <v>74</v>
      </c>
      <c r="Y216" t="s">
        <v>74</v>
      </c>
      <c r="Z216" t="s">
        <v>74</v>
      </c>
      <c r="AA216">
        <v>0</v>
      </c>
      <c r="AB216">
        <v>1</v>
      </c>
      <c r="AC216">
        <v>0</v>
      </c>
      <c r="AD216">
        <v>4</v>
      </c>
      <c r="AE216">
        <v>0</v>
      </c>
      <c r="AF216">
        <v>4</v>
      </c>
      <c r="AG216">
        <v>0</v>
      </c>
      <c r="AH216">
        <v>0</v>
      </c>
      <c r="AI216">
        <v>0</v>
      </c>
      <c r="AJ216">
        <v>0</v>
      </c>
      <c r="AK216">
        <v>1</v>
      </c>
      <c r="AL216">
        <v>0</v>
      </c>
      <c r="AM216">
        <v>4</v>
      </c>
      <c r="AN216">
        <v>1</v>
      </c>
      <c r="AO216">
        <v>5</v>
      </c>
      <c r="AP216">
        <v>1</v>
      </c>
      <c r="AQ216">
        <v>0</v>
      </c>
      <c r="AR216">
        <v>0</v>
      </c>
      <c r="AS216">
        <v>0.2</v>
      </c>
      <c r="AT216">
        <v>0</v>
      </c>
      <c r="AU216">
        <v>0.4</v>
      </c>
      <c r="AV216">
        <v>0</v>
      </c>
      <c r="AW216">
        <v>0.4</v>
      </c>
      <c r="AX216">
        <v>0</v>
      </c>
      <c r="AY216">
        <v>0</v>
      </c>
      <c r="AZ216">
        <v>0</v>
      </c>
      <c r="BA216">
        <v>0</v>
      </c>
      <c r="BB216">
        <v>0</v>
      </c>
      <c r="BC216">
        <v>0</v>
      </c>
      <c r="BD216">
        <v>0</v>
      </c>
      <c r="BE216">
        <v>1</v>
      </c>
      <c r="BF216">
        <v>0</v>
      </c>
      <c r="BG216">
        <v>0</v>
      </c>
      <c r="BH216">
        <v>0</v>
      </c>
      <c r="BI216">
        <v>0</v>
      </c>
      <c r="BJ216">
        <v>0</v>
      </c>
      <c r="BK216">
        <v>0</v>
      </c>
      <c r="BL216">
        <v>0.2</v>
      </c>
      <c r="BM216">
        <v>0</v>
      </c>
      <c r="BN216">
        <v>0.8</v>
      </c>
      <c r="BO216">
        <v>0</v>
      </c>
      <c r="BP216">
        <v>0.8</v>
      </c>
      <c r="BQ216">
        <v>0</v>
      </c>
      <c r="BR216">
        <v>0</v>
      </c>
      <c r="BS216">
        <v>0</v>
      </c>
      <c r="BT216">
        <v>0</v>
      </c>
      <c r="BU216">
        <v>0.2</v>
      </c>
      <c r="BV216">
        <v>0</v>
      </c>
      <c r="BW216">
        <v>0.8</v>
      </c>
      <c r="BX216">
        <v>0.2</v>
      </c>
      <c r="BY216" t="s">
        <v>3397</v>
      </c>
      <c r="BZ216" t="s">
        <v>3645</v>
      </c>
      <c r="CA216">
        <v>1962</v>
      </c>
      <c r="CB216">
        <v>2.5484199796126398E-3</v>
      </c>
      <c r="CC216">
        <v>0</v>
      </c>
    </row>
    <row r="217" spans="1:81" x14ac:dyDescent="0.25">
      <c r="A217" t="s">
        <v>3651</v>
      </c>
      <c r="B217" t="s">
        <v>95</v>
      </c>
      <c r="C217" t="s">
        <v>123</v>
      </c>
      <c r="D217" t="s">
        <v>44</v>
      </c>
      <c r="E217">
        <v>2017</v>
      </c>
      <c r="F217">
        <v>2007</v>
      </c>
      <c r="G217">
        <v>269</v>
      </c>
      <c r="H217">
        <v>0</v>
      </c>
      <c r="I217">
        <v>283</v>
      </c>
      <c r="J217">
        <v>446</v>
      </c>
      <c r="K217">
        <v>346</v>
      </c>
      <c r="L217">
        <v>358</v>
      </c>
      <c r="M217">
        <v>280</v>
      </c>
      <c r="N217">
        <v>216</v>
      </c>
      <c r="O217">
        <v>201</v>
      </c>
      <c r="P217">
        <v>103</v>
      </c>
      <c r="Q217">
        <v>31</v>
      </c>
      <c r="R217">
        <v>5</v>
      </c>
      <c r="S217">
        <v>7</v>
      </c>
      <c r="T217">
        <v>0</v>
      </c>
      <c r="U217">
        <v>1936</v>
      </c>
      <c r="V217">
        <v>340</v>
      </c>
      <c r="W217">
        <v>0</v>
      </c>
      <c r="X217">
        <v>1338</v>
      </c>
      <c r="Y217">
        <v>933</v>
      </c>
      <c r="Z217">
        <v>5</v>
      </c>
      <c r="AA217">
        <v>181</v>
      </c>
      <c r="AB217">
        <v>4</v>
      </c>
      <c r="AC217">
        <v>132</v>
      </c>
      <c r="AD217">
        <v>1959</v>
      </c>
      <c r="AE217">
        <v>46</v>
      </c>
      <c r="AF217">
        <v>1958</v>
      </c>
      <c r="AG217">
        <v>145</v>
      </c>
      <c r="AH217">
        <v>19</v>
      </c>
      <c r="AI217">
        <v>10</v>
      </c>
      <c r="AJ217">
        <v>94</v>
      </c>
      <c r="AK217">
        <v>4</v>
      </c>
      <c r="AL217">
        <v>78</v>
      </c>
      <c r="AM217">
        <v>2181</v>
      </c>
      <c r="AN217">
        <v>17</v>
      </c>
      <c r="AO217">
        <v>2276</v>
      </c>
      <c r="AP217">
        <v>0.88181019332161692</v>
      </c>
      <c r="AQ217">
        <v>0.11818980667838309</v>
      </c>
      <c r="AR217">
        <v>0</v>
      </c>
      <c r="AS217">
        <v>0.12434094903339191</v>
      </c>
      <c r="AT217">
        <v>0.19595782073813711</v>
      </c>
      <c r="AU217">
        <v>0.1520210896309315</v>
      </c>
      <c r="AV217">
        <v>0.15729349736379611</v>
      </c>
      <c r="AW217">
        <v>0.12302284710017571</v>
      </c>
      <c r="AX217">
        <v>9.4903339191564143E-2</v>
      </c>
      <c r="AY217">
        <v>8.8312829525483305E-2</v>
      </c>
      <c r="AZ217">
        <v>4.5254833040421792E-2</v>
      </c>
      <c r="BA217">
        <v>1.3620386643233741E-2</v>
      </c>
      <c r="BB217">
        <v>2.196836555360281E-3</v>
      </c>
      <c r="BC217">
        <v>3.075571177504394E-3</v>
      </c>
      <c r="BD217">
        <v>0</v>
      </c>
      <c r="BE217">
        <v>0.85061511423550085</v>
      </c>
      <c r="BF217">
        <v>0.1493848857644991</v>
      </c>
      <c r="BG217">
        <v>0</v>
      </c>
      <c r="BH217">
        <v>0.58787346221441128</v>
      </c>
      <c r="BI217">
        <v>0.40992970123022848</v>
      </c>
      <c r="BJ217">
        <v>2.196836555360281E-3</v>
      </c>
      <c r="BK217">
        <v>7.9525483304042174E-2</v>
      </c>
      <c r="BL217">
        <v>1.7574692442882251E-3</v>
      </c>
      <c r="BM217">
        <v>5.7996485061511421E-2</v>
      </c>
      <c r="BN217">
        <v>0.86072056239015815</v>
      </c>
      <c r="BO217">
        <v>2.021089630931459E-2</v>
      </c>
      <c r="BP217">
        <v>0.86028119507908607</v>
      </c>
      <c r="BQ217">
        <v>6.3708260105448153E-2</v>
      </c>
      <c r="BR217">
        <v>8.347978910369069E-3</v>
      </c>
      <c r="BS217">
        <v>4.3936731107205628E-3</v>
      </c>
      <c r="BT217">
        <v>4.1300527240773287E-2</v>
      </c>
      <c r="BU217">
        <v>1.7574692442882251E-3</v>
      </c>
      <c r="BV217">
        <v>3.4270650263620389E-2</v>
      </c>
      <c r="BW217">
        <v>0.95826010544815465</v>
      </c>
      <c r="BX217">
        <v>7.4692442882249559E-3</v>
      </c>
      <c r="BY217" t="s">
        <v>3397</v>
      </c>
      <c r="BZ217" t="s">
        <v>3652</v>
      </c>
      <c r="CA217">
        <v>2276</v>
      </c>
      <c r="CB217">
        <v>1</v>
      </c>
      <c r="CC217">
        <v>0</v>
      </c>
    </row>
    <row r="218" spans="1:81" x14ac:dyDescent="0.25">
      <c r="A218" t="s">
        <v>3653</v>
      </c>
      <c r="B218" t="s">
        <v>95</v>
      </c>
      <c r="C218" t="s">
        <v>123</v>
      </c>
      <c r="D218" t="s">
        <v>947</v>
      </c>
      <c r="E218">
        <v>2017</v>
      </c>
      <c r="F218">
        <v>912</v>
      </c>
      <c r="G218">
        <v>136</v>
      </c>
      <c r="H218">
        <v>0</v>
      </c>
      <c r="I218">
        <v>114</v>
      </c>
      <c r="J218">
        <v>184</v>
      </c>
      <c r="K218">
        <v>162</v>
      </c>
      <c r="L218">
        <v>176</v>
      </c>
      <c r="M218">
        <v>148</v>
      </c>
      <c r="N218">
        <v>104</v>
      </c>
      <c r="O218">
        <v>84</v>
      </c>
      <c r="P218">
        <v>54</v>
      </c>
      <c r="Q218">
        <v>15</v>
      </c>
      <c r="R218">
        <v>2</v>
      </c>
      <c r="S218">
        <v>5</v>
      </c>
      <c r="T218">
        <v>0</v>
      </c>
      <c r="U218">
        <v>883</v>
      </c>
      <c r="V218">
        <v>165</v>
      </c>
      <c r="W218">
        <v>0</v>
      </c>
      <c r="X218">
        <v>607</v>
      </c>
      <c r="Y218">
        <v>440</v>
      </c>
      <c r="Z218">
        <v>1</v>
      </c>
      <c r="AA218">
        <v>56</v>
      </c>
      <c r="AB218">
        <v>0</v>
      </c>
      <c r="AC218">
        <v>32</v>
      </c>
      <c r="AD218">
        <v>960</v>
      </c>
      <c r="AE218">
        <v>11</v>
      </c>
      <c r="AF218">
        <v>887</v>
      </c>
      <c r="AG218">
        <v>116</v>
      </c>
      <c r="AH218">
        <v>6</v>
      </c>
      <c r="AI218">
        <v>0</v>
      </c>
      <c r="AJ218">
        <v>28</v>
      </c>
      <c r="AK218">
        <v>0</v>
      </c>
      <c r="AL218">
        <v>49</v>
      </c>
      <c r="AM218">
        <v>988</v>
      </c>
      <c r="AN218">
        <v>11</v>
      </c>
      <c r="AO218">
        <v>1048</v>
      </c>
      <c r="AP218">
        <v>0.87022900763358779</v>
      </c>
      <c r="AQ218">
        <v>0.12977099236641221</v>
      </c>
      <c r="AR218">
        <v>0</v>
      </c>
      <c r="AS218">
        <v>0.1087786259541985</v>
      </c>
      <c r="AT218">
        <v>0.17557251908396951</v>
      </c>
      <c r="AU218">
        <v>0.15458015267175571</v>
      </c>
      <c r="AV218">
        <v>0.1679389312977099</v>
      </c>
      <c r="AW218">
        <v>0.14122137404580151</v>
      </c>
      <c r="AX218">
        <v>9.9236641221374045E-2</v>
      </c>
      <c r="AY218">
        <v>8.0152671755725186E-2</v>
      </c>
      <c r="AZ218">
        <v>5.1526717557251911E-2</v>
      </c>
      <c r="BA218">
        <v>1.4312977099236641E-2</v>
      </c>
      <c r="BB218">
        <v>1.908396946564885E-3</v>
      </c>
      <c r="BC218">
        <v>4.7709923664122139E-3</v>
      </c>
      <c r="BD218">
        <v>0</v>
      </c>
      <c r="BE218">
        <v>0.84255725190839692</v>
      </c>
      <c r="BF218">
        <v>0.15744274809160311</v>
      </c>
      <c r="BG218">
        <v>0</v>
      </c>
      <c r="BH218">
        <v>0.57919847328244278</v>
      </c>
      <c r="BI218">
        <v>0.41984732824427479</v>
      </c>
      <c r="BJ218">
        <v>9.5419847328244271E-4</v>
      </c>
      <c r="BK218">
        <v>5.3435114503816793E-2</v>
      </c>
      <c r="BL218">
        <v>0</v>
      </c>
      <c r="BM218">
        <v>3.053435114503817E-2</v>
      </c>
      <c r="BN218">
        <v>0.91603053435114501</v>
      </c>
      <c r="BO218">
        <v>1.049618320610687E-2</v>
      </c>
      <c r="BP218">
        <v>0.84637404580152675</v>
      </c>
      <c r="BQ218">
        <v>0.1106870229007634</v>
      </c>
      <c r="BR218">
        <v>5.7251908396946556E-3</v>
      </c>
      <c r="BS218">
        <v>0</v>
      </c>
      <c r="BT218">
        <v>2.67175572519084E-2</v>
      </c>
      <c r="BU218">
        <v>0</v>
      </c>
      <c r="BV218">
        <v>4.6755725190839703E-2</v>
      </c>
      <c r="BW218">
        <v>0.9427480916030534</v>
      </c>
      <c r="BX218">
        <v>1.049618320610687E-2</v>
      </c>
      <c r="BY218" t="s">
        <v>3397</v>
      </c>
      <c r="BZ218" t="s">
        <v>3652</v>
      </c>
      <c r="CA218">
        <v>2276</v>
      </c>
      <c r="CB218">
        <v>0.46045694200351489</v>
      </c>
      <c r="CC218">
        <v>0</v>
      </c>
    </row>
    <row r="219" spans="1:81" x14ac:dyDescent="0.25">
      <c r="A219" t="s">
        <v>3654</v>
      </c>
      <c r="B219" t="s">
        <v>95</v>
      </c>
      <c r="C219" t="s">
        <v>123</v>
      </c>
      <c r="D219" t="s">
        <v>949</v>
      </c>
      <c r="E219">
        <v>2017</v>
      </c>
      <c r="F219">
        <v>740</v>
      </c>
      <c r="G219">
        <v>91</v>
      </c>
      <c r="H219">
        <v>0</v>
      </c>
      <c r="I219">
        <v>133</v>
      </c>
      <c r="J219">
        <v>201</v>
      </c>
      <c r="K219">
        <v>127</v>
      </c>
      <c r="L219">
        <v>127</v>
      </c>
      <c r="M219">
        <v>83</v>
      </c>
      <c r="N219">
        <v>64</v>
      </c>
      <c r="O219">
        <v>63</v>
      </c>
      <c r="P219">
        <v>23</v>
      </c>
      <c r="Q219">
        <v>6</v>
      </c>
      <c r="R219">
        <v>2</v>
      </c>
      <c r="S219">
        <v>2</v>
      </c>
      <c r="T219">
        <v>0</v>
      </c>
      <c r="U219">
        <v>733</v>
      </c>
      <c r="V219">
        <v>98</v>
      </c>
      <c r="W219">
        <v>0</v>
      </c>
      <c r="X219">
        <v>517</v>
      </c>
      <c r="Y219">
        <v>314</v>
      </c>
      <c r="Z219">
        <v>0</v>
      </c>
      <c r="AA219">
        <v>75</v>
      </c>
      <c r="AB219">
        <v>0</v>
      </c>
      <c r="AC219">
        <v>22</v>
      </c>
      <c r="AD219">
        <v>734</v>
      </c>
      <c r="AE219">
        <v>16</v>
      </c>
      <c r="AF219">
        <v>785</v>
      </c>
      <c r="AG219">
        <v>6</v>
      </c>
      <c r="AH219">
        <v>3</v>
      </c>
      <c r="AI219">
        <v>0</v>
      </c>
      <c r="AJ219">
        <v>21</v>
      </c>
      <c r="AK219">
        <v>0</v>
      </c>
      <c r="AL219">
        <v>14</v>
      </c>
      <c r="AM219">
        <v>816</v>
      </c>
      <c r="AN219">
        <v>1</v>
      </c>
      <c r="AO219">
        <v>831</v>
      </c>
      <c r="AP219">
        <v>0.89049338146811075</v>
      </c>
      <c r="AQ219">
        <v>0.1095066185318893</v>
      </c>
      <c r="AR219">
        <v>0</v>
      </c>
      <c r="AS219">
        <v>0.16004813477737659</v>
      </c>
      <c r="AT219">
        <v>0.2418772563176895</v>
      </c>
      <c r="AU219">
        <v>0.15282791817087851</v>
      </c>
      <c r="AV219">
        <v>0.15282791817087851</v>
      </c>
      <c r="AW219">
        <v>9.9879663056558363E-2</v>
      </c>
      <c r="AX219">
        <v>7.7015643802647415E-2</v>
      </c>
      <c r="AY219">
        <v>7.5812274368231042E-2</v>
      </c>
      <c r="AZ219">
        <v>2.7677496991576411E-2</v>
      </c>
      <c r="BA219">
        <v>7.2202166064981952E-3</v>
      </c>
      <c r="BB219">
        <v>2.4067388688327322E-3</v>
      </c>
      <c r="BC219">
        <v>2.4067388688327322E-3</v>
      </c>
      <c r="BD219">
        <v>0</v>
      </c>
      <c r="BE219">
        <v>0.8820697954271961</v>
      </c>
      <c r="BF219">
        <v>0.1179302045728039</v>
      </c>
      <c r="BG219">
        <v>0</v>
      </c>
      <c r="BH219">
        <v>0.62214199759326116</v>
      </c>
      <c r="BI219">
        <v>0.37785800240673889</v>
      </c>
      <c r="BJ219">
        <v>0</v>
      </c>
      <c r="BK219">
        <v>9.0252707581227443E-2</v>
      </c>
      <c r="BL219">
        <v>0</v>
      </c>
      <c r="BM219">
        <v>2.6474127557160051E-2</v>
      </c>
      <c r="BN219">
        <v>0.88327316486161256</v>
      </c>
      <c r="BO219">
        <v>1.925391095066185E-2</v>
      </c>
      <c r="BP219">
        <v>0.9446450060168472</v>
      </c>
      <c r="BQ219">
        <v>7.2202166064981952E-3</v>
      </c>
      <c r="BR219">
        <v>3.610108303249098E-3</v>
      </c>
      <c r="BS219">
        <v>0</v>
      </c>
      <c r="BT219">
        <v>2.5270758122743681E-2</v>
      </c>
      <c r="BU219">
        <v>0</v>
      </c>
      <c r="BV219">
        <v>1.684717208182912E-2</v>
      </c>
      <c r="BW219">
        <v>0.98194945848375448</v>
      </c>
      <c r="BX219">
        <v>1.2033694344163661E-3</v>
      </c>
      <c r="BY219" t="s">
        <v>3397</v>
      </c>
      <c r="BZ219" t="s">
        <v>3652</v>
      </c>
      <c r="CA219">
        <v>2276</v>
      </c>
      <c r="CB219">
        <v>0.36511423550087868</v>
      </c>
      <c r="CC219">
        <v>0</v>
      </c>
    </row>
    <row r="220" spans="1:81" x14ac:dyDescent="0.25">
      <c r="A220" t="s">
        <v>3655</v>
      </c>
      <c r="B220" t="s">
        <v>95</v>
      </c>
      <c r="C220" t="s">
        <v>123</v>
      </c>
      <c r="D220" t="s">
        <v>951</v>
      </c>
      <c r="E220">
        <v>2017</v>
      </c>
      <c r="F220">
        <v>125</v>
      </c>
      <c r="G220">
        <v>15</v>
      </c>
      <c r="H220">
        <v>0</v>
      </c>
      <c r="I220">
        <v>17</v>
      </c>
      <c r="J220">
        <v>19</v>
      </c>
      <c r="K220">
        <v>19</v>
      </c>
      <c r="L220">
        <v>23</v>
      </c>
      <c r="M220">
        <v>12</v>
      </c>
      <c r="N220">
        <v>16</v>
      </c>
      <c r="O220">
        <v>17</v>
      </c>
      <c r="P220">
        <v>10</v>
      </c>
      <c r="Q220">
        <v>6</v>
      </c>
      <c r="R220">
        <v>1</v>
      </c>
      <c r="S220">
        <v>0</v>
      </c>
      <c r="T220">
        <v>0</v>
      </c>
      <c r="U220">
        <v>106</v>
      </c>
      <c r="V220">
        <v>34</v>
      </c>
      <c r="W220">
        <v>0</v>
      </c>
      <c r="X220">
        <v>55</v>
      </c>
      <c r="Y220">
        <v>85</v>
      </c>
      <c r="Z220">
        <v>0</v>
      </c>
      <c r="AA220">
        <v>5</v>
      </c>
      <c r="AB220">
        <v>0</v>
      </c>
      <c r="AC220">
        <v>2</v>
      </c>
      <c r="AD220">
        <v>133</v>
      </c>
      <c r="AE220">
        <v>3</v>
      </c>
      <c r="AF220">
        <v>134</v>
      </c>
      <c r="AG220">
        <v>1</v>
      </c>
      <c r="AH220">
        <v>0</v>
      </c>
      <c r="AI220">
        <v>0</v>
      </c>
      <c r="AJ220">
        <v>2</v>
      </c>
      <c r="AK220">
        <v>0</v>
      </c>
      <c r="AL220">
        <v>10</v>
      </c>
      <c r="AM220">
        <v>130</v>
      </c>
      <c r="AN220">
        <v>0</v>
      </c>
      <c r="AO220">
        <v>140</v>
      </c>
      <c r="AP220">
        <v>0.8928571428571429</v>
      </c>
      <c r="AQ220">
        <v>0.1071428571428571</v>
      </c>
      <c r="AR220">
        <v>0</v>
      </c>
      <c r="AS220">
        <v>0.1214285714285714</v>
      </c>
      <c r="AT220">
        <v>0.1357142857142857</v>
      </c>
      <c r="AU220">
        <v>0.1357142857142857</v>
      </c>
      <c r="AV220">
        <v>0.16428571428571431</v>
      </c>
      <c r="AW220">
        <v>8.5714285714285715E-2</v>
      </c>
      <c r="AX220">
        <v>0.1142857142857143</v>
      </c>
      <c r="AY220">
        <v>0.1214285714285714</v>
      </c>
      <c r="AZ220">
        <v>7.1428571428571425E-2</v>
      </c>
      <c r="BA220">
        <v>4.2857142857142858E-2</v>
      </c>
      <c r="BB220">
        <v>7.1428571428571426E-3</v>
      </c>
      <c r="BC220">
        <v>0</v>
      </c>
      <c r="BD220">
        <v>0</v>
      </c>
      <c r="BE220">
        <v>0.75714285714285712</v>
      </c>
      <c r="BF220">
        <v>0.24285714285714291</v>
      </c>
      <c r="BG220">
        <v>0</v>
      </c>
      <c r="BH220">
        <v>0.39285714285714279</v>
      </c>
      <c r="BI220">
        <v>0.6071428571428571</v>
      </c>
      <c r="BJ220">
        <v>0</v>
      </c>
      <c r="BK220">
        <v>3.5714285714285712E-2</v>
      </c>
      <c r="BL220">
        <v>0</v>
      </c>
      <c r="BM220">
        <v>1.428571428571429E-2</v>
      </c>
      <c r="BN220">
        <v>0.95</v>
      </c>
      <c r="BO220">
        <v>2.1428571428571429E-2</v>
      </c>
      <c r="BP220">
        <v>0.95714285714285718</v>
      </c>
      <c r="BQ220">
        <v>7.1428571428571426E-3</v>
      </c>
      <c r="BR220">
        <v>0</v>
      </c>
      <c r="BS220">
        <v>0</v>
      </c>
      <c r="BT220">
        <v>1.428571428571429E-2</v>
      </c>
      <c r="BU220">
        <v>0</v>
      </c>
      <c r="BV220">
        <v>7.1428571428571425E-2</v>
      </c>
      <c r="BW220">
        <v>0.9285714285714286</v>
      </c>
      <c r="BX220">
        <v>0</v>
      </c>
      <c r="BY220" t="s">
        <v>3397</v>
      </c>
      <c r="BZ220" t="s">
        <v>3652</v>
      </c>
      <c r="CA220">
        <v>2276</v>
      </c>
      <c r="CB220">
        <v>6.1511423550087867E-2</v>
      </c>
      <c r="CC220">
        <v>0</v>
      </c>
    </row>
    <row r="221" spans="1:81" x14ac:dyDescent="0.25">
      <c r="A221" t="s">
        <v>3656</v>
      </c>
      <c r="B221" t="s">
        <v>95</v>
      </c>
      <c r="C221" t="s">
        <v>123</v>
      </c>
      <c r="D221" t="s">
        <v>953</v>
      </c>
      <c r="E221">
        <v>2017</v>
      </c>
      <c r="F221">
        <v>227</v>
      </c>
      <c r="G221">
        <v>26</v>
      </c>
      <c r="H221">
        <v>0</v>
      </c>
      <c r="I221">
        <v>17</v>
      </c>
      <c r="J221">
        <v>42</v>
      </c>
      <c r="K221">
        <v>37</v>
      </c>
      <c r="L221">
        <v>31</v>
      </c>
      <c r="M221">
        <v>37</v>
      </c>
      <c r="N221">
        <v>32</v>
      </c>
      <c r="O221">
        <v>37</v>
      </c>
      <c r="P221">
        <v>16</v>
      </c>
      <c r="Q221">
        <v>4</v>
      </c>
      <c r="R221">
        <v>0</v>
      </c>
      <c r="S221">
        <v>0</v>
      </c>
      <c r="T221">
        <v>0</v>
      </c>
      <c r="U221">
        <v>210</v>
      </c>
      <c r="V221">
        <v>43</v>
      </c>
      <c r="W221">
        <v>0</v>
      </c>
      <c r="X221">
        <v>159</v>
      </c>
      <c r="Y221">
        <v>94</v>
      </c>
      <c r="Z221">
        <v>0</v>
      </c>
      <c r="AA221">
        <v>45</v>
      </c>
      <c r="AB221">
        <v>0</v>
      </c>
      <c r="AC221">
        <v>76</v>
      </c>
      <c r="AD221">
        <v>132</v>
      </c>
      <c r="AE221">
        <v>16</v>
      </c>
      <c r="AF221">
        <v>152</v>
      </c>
      <c r="AG221">
        <v>22</v>
      </c>
      <c r="AH221">
        <v>10</v>
      </c>
      <c r="AI221">
        <v>10</v>
      </c>
      <c r="AJ221">
        <v>43</v>
      </c>
      <c r="AK221">
        <v>0</v>
      </c>
      <c r="AL221">
        <v>5</v>
      </c>
      <c r="AM221">
        <v>243</v>
      </c>
      <c r="AN221">
        <v>5</v>
      </c>
      <c r="AO221">
        <v>253</v>
      </c>
      <c r="AP221">
        <v>0.89723320158102771</v>
      </c>
      <c r="AQ221">
        <v>0.10276679841897229</v>
      </c>
      <c r="AR221">
        <v>0</v>
      </c>
      <c r="AS221">
        <v>6.7193675889328064E-2</v>
      </c>
      <c r="AT221">
        <v>0.16600790513833991</v>
      </c>
      <c r="AU221">
        <v>0.14624505928853751</v>
      </c>
      <c r="AV221">
        <v>0.1225296442687747</v>
      </c>
      <c r="AW221">
        <v>0.14624505928853751</v>
      </c>
      <c r="AX221">
        <v>0.1264822134387352</v>
      </c>
      <c r="AY221">
        <v>0.14624505928853751</v>
      </c>
      <c r="AZ221">
        <v>6.3241106719367585E-2</v>
      </c>
      <c r="BA221">
        <v>1.58102766798419E-2</v>
      </c>
      <c r="BB221">
        <v>0</v>
      </c>
      <c r="BC221">
        <v>0</v>
      </c>
      <c r="BD221">
        <v>0</v>
      </c>
      <c r="BE221">
        <v>0.83003952569169959</v>
      </c>
      <c r="BF221">
        <v>0.16996047430830041</v>
      </c>
      <c r="BG221">
        <v>0</v>
      </c>
      <c r="BH221">
        <v>0.62845849802371545</v>
      </c>
      <c r="BI221">
        <v>0.3715415019762846</v>
      </c>
      <c r="BJ221">
        <v>0</v>
      </c>
      <c r="BK221">
        <v>0.17786561264822129</v>
      </c>
      <c r="BL221">
        <v>0</v>
      </c>
      <c r="BM221">
        <v>0.30039525691699598</v>
      </c>
      <c r="BN221">
        <v>0.52173913043478259</v>
      </c>
      <c r="BO221">
        <v>6.3241106719367585E-2</v>
      </c>
      <c r="BP221">
        <v>0.60079051383399207</v>
      </c>
      <c r="BQ221">
        <v>8.6956521739130432E-2</v>
      </c>
      <c r="BR221">
        <v>3.9525691699604737E-2</v>
      </c>
      <c r="BS221">
        <v>3.9525691699604737E-2</v>
      </c>
      <c r="BT221">
        <v>0.16996047430830041</v>
      </c>
      <c r="BU221">
        <v>0</v>
      </c>
      <c r="BV221">
        <v>1.9762845849802368E-2</v>
      </c>
      <c r="BW221">
        <v>0.96047430830039526</v>
      </c>
      <c r="BX221">
        <v>1.9762845849802368E-2</v>
      </c>
      <c r="BY221" t="s">
        <v>3397</v>
      </c>
      <c r="BZ221" t="s">
        <v>3652</v>
      </c>
      <c r="CA221">
        <v>2276</v>
      </c>
      <c r="CB221">
        <v>0.1111599297012302</v>
      </c>
      <c r="CC221">
        <v>0</v>
      </c>
    </row>
    <row r="222" spans="1:81" x14ac:dyDescent="0.25">
      <c r="A222" t="s">
        <v>3657</v>
      </c>
      <c r="B222" t="s">
        <v>95</v>
      </c>
      <c r="C222" t="s">
        <v>123</v>
      </c>
      <c r="D222" t="s">
        <v>961</v>
      </c>
      <c r="E222">
        <v>2017</v>
      </c>
      <c r="F222">
        <v>3</v>
      </c>
      <c r="G222">
        <v>1</v>
      </c>
      <c r="H222">
        <v>0</v>
      </c>
      <c r="I222">
        <v>2</v>
      </c>
      <c r="J222">
        <v>0</v>
      </c>
      <c r="K222">
        <v>1</v>
      </c>
      <c r="L222">
        <v>1</v>
      </c>
      <c r="M222">
        <v>0</v>
      </c>
      <c r="N222">
        <v>0</v>
      </c>
      <c r="O222">
        <v>0</v>
      </c>
      <c r="P222">
        <v>0</v>
      </c>
      <c r="Q222">
        <v>0</v>
      </c>
      <c r="R222">
        <v>0</v>
      </c>
      <c r="S222">
        <v>0</v>
      </c>
      <c r="T222">
        <v>0</v>
      </c>
      <c r="U222">
        <v>4</v>
      </c>
      <c r="V222">
        <v>0</v>
      </c>
      <c r="W222">
        <v>0</v>
      </c>
      <c r="X222">
        <v>0</v>
      </c>
      <c r="Y222">
        <v>0</v>
      </c>
      <c r="Z222">
        <v>4</v>
      </c>
      <c r="AA222">
        <v>0</v>
      </c>
      <c r="AB222">
        <v>4</v>
      </c>
      <c r="AC222">
        <v>0</v>
      </c>
      <c r="AD222">
        <v>0</v>
      </c>
      <c r="AE222">
        <v>0</v>
      </c>
      <c r="AF222">
        <v>0</v>
      </c>
      <c r="AG222">
        <v>0</v>
      </c>
      <c r="AH222">
        <v>0</v>
      </c>
      <c r="AI222">
        <v>0</v>
      </c>
      <c r="AJ222">
        <v>0</v>
      </c>
      <c r="AK222">
        <v>4</v>
      </c>
      <c r="AL222">
        <v>0</v>
      </c>
      <c r="AM222">
        <v>4</v>
      </c>
      <c r="AN222">
        <v>0</v>
      </c>
      <c r="AO222">
        <v>4</v>
      </c>
      <c r="AP222">
        <v>0.75</v>
      </c>
      <c r="AQ222">
        <v>0.25</v>
      </c>
      <c r="AR222">
        <v>0</v>
      </c>
      <c r="AS222">
        <v>0.5</v>
      </c>
      <c r="AT222">
        <v>0</v>
      </c>
      <c r="AU222">
        <v>0.25</v>
      </c>
      <c r="AV222">
        <v>0.25</v>
      </c>
      <c r="AW222">
        <v>0</v>
      </c>
      <c r="AX222">
        <v>0</v>
      </c>
      <c r="AY222">
        <v>0</v>
      </c>
      <c r="AZ222">
        <v>0</v>
      </c>
      <c r="BA222">
        <v>0</v>
      </c>
      <c r="BB222">
        <v>0</v>
      </c>
      <c r="BC222">
        <v>0</v>
      </c>
      <c r="BD222">
        <v>0</v>
      </c>
      <c r="BE222">
        <v>1</v>
      </c>
      <c r="BF222">
        <v>0</v>
      </c>
      <c r="BG222">
        <v>0</v>
      </c>
      <c r="BH222">
        <v>0</v>
      </c>
      <c r="BI222">
        <v>0</v>
      </c>
      <c r="BJ222">
        <v>1</v>
      </c>
      <c r="BK222">
        <v>0</v>
      </c>
      <c r="BL222">
        <v>1</v>
      </c>
      <c r="BM222">
        <v>0</v>
      </c>
      <c r="BN222">
        <v>0</v>
      </c>
      <c r="BO222">
        <v>0</v>
      </c>
      <c r="BP222">
        <v>0</v>
      </c>
      <c r="BQ222">
        <v>0</v>
      </c>
      <c r="BR222">
        <v>0</v>
      </c>
      <c r="BS222">
        <v>0</v>
      </c>
      <c r="BT222">
        <v>0</v>
      </c>
      <c r="BU222">
        <v>1</v>
      </c>
      <c r="BV222">
        <v>0</v>
      </c>
      <c r="BW222">
        <v>1</v>
      </c>
      <c r="BX222">
        <v>0</v>
      </c>
      <c r="BY222" t="s">
        <v>3397</v>
      </c>
      <c r="BZ222" t="s">
        <v>3652</v>
      </c>
      <c r="CA222">
        <v>2276</v>
      </c>
      <c r="CB222">
        <v>1.7574692442882251E-3</v>
      </c>
      <c r="CC222">
        <v>0</v>
      </c>
    </row>
    <row r="223" spans="1:81" x14ac:dyDescent="0.25">
      <c r="A223" t="s">
        <v>3658</v>
      </c>
      <c r="B223" t="s">
        <v>95</v>
      </c>
      <c r="C223" t="s">
        <v>369</v>
      </c>
      <c r="D223" t="s">
        <v>44</v>
      </c>
      <c r="E223">
        <v>2017</v>
      </c>
      <c r="F223" t="s">
        <v>74</v>
      </c>
      <c r="G223" t="s">
        <v>74</v>
      </c>
      <c r="H223" t="s">
        <v>74</v>
      </c>
      <c r="I223">
        <v>85</v>
      </c>
      <c r="J223">
        <v>118</v>
      </c>
      <c r="K223">
        <v>84</v>
      </c>
      <c r="L223">
        <v>92</v>
      </c>
      <c r="M223">
        <v>82</v>
      </c>
      <c r="N223">
        <v>54</v>
      </c>
      <c r="O223">
        <v>36</v>
      </c>
      <c r="P223">
        <v>30</v>
      </c>
      <c r="Q223">
        <v>0</v>
      </c>
      <c r="R223">
        <v>0</v>
      </c>
      <c r="S223">
        <v>0</v>
      </c>
      <c r="T223">
        <v>60</v>
      </c>
      <c r="U223">
        <v>617</v>
      </c>
      <c r="V223">
        <v>21</v>
      </c>
      <c r="W223">
        <v>3</v>
      </c>
      <c r="X223">
        <v>383</v>
      </c>
      <c r="Y223">
        <v>236</v>
      </c>
      <c r="Z223">
        <v>22</v>
      </c>
      <c r="AA223">
        <v>59</v>
      </c>
      <c r="AB223">
        <v>26</v>
      </c>
      <c r="AC223">
        <v>52</v>
      </c>
      <c r="AD223">
        <v>504</v>
      </c>
      <c r="AE223">
        <v>26</v>
      </c>
      <c r="AF223">
        <v>515</v>
      </c>
      <c r="AG223">
        <v>21</v>
      </c>
      <c r="AH223">
        <v>17</v>
      </c>
      <c r="AI223">
        <v>5</v>
      </c>
      <c r="AJ223">
        <v>35</v>
      </c>
      <c r="AK223">
        <v>22</v>
      </c>
      <c r="AL223">
        <v>51</v>
      </c>
      <c r="AM223">
        <v>540</v>
      </c>
      <c r="AN223">
        <v>50</v>
      </c>
      <c r="AO223">
        <v>641</v>
      </c>
      <c r="AP223" t="s">
        <v>74</v>
      </c>
      <c r="AQ223" t="s">
        <v>74</v>
      </c>
      <c r="AR223" t="s">
        <v>74</v>
      </c>
      <c r="AS223">
        <v>0.13260530421216851</v>
      </c>
      <c r="AT223">
        <v>0.1840873634945398</v>
      </c>
      <c r="AU223">
        <v>0.13104524180967239</v>
      </c>
      <c r="AV223">
        <v>0.14352574102964119</v>
      </c>
      <c r="AW223">
        <v>0.12792511700468021</v>
      </c>
      <c r="AX223">
        <v>8.4243369734789394E-2</v>
      </c>
      <c r="AY223">
        <v>5.6162246489859603E-2</v>
      </c>
      <c r="AZ223">
        <v>4.6801872074882997E-2</v>
      </c>
      <c r="BA223">
        <v>0</v>
      </c>
      <c r="BB223">
        <v>0</v>
      </c>
      <c r="BC223">
        <v>0</v>
      </c>
      <c r="BD223">
        <v>9.3603744149765994E-2</v>
      </c>
      <c r="BE223">
        <v>0.96255850234009366</v>
      </c>
      <c r="BF223">
        <v>3.2761310452418098E-2</v>
      </c>
      <c r="BG223">
        <v>4.6801872074882997E-3</v>
      </c>
      <c r="BH223">
        <v>0.5975039001560063</v>
      </c>
      <c r="BI223">
        <v>0.36817472698907949</v>
      </c>
      <c r="BJ223">
        <v>3.4321372854914198E-2</v>
      </c>
      <c r="BK223">
        <v>9.2043681747269887E-2</v>
      </c>
      <c r="BL223">
        <v>4.0561622464898597E-2</v>
      </c>
      <c r="BM223">
        <v>8.1123244929797195E-2</v>
      </c>
      <c r="BN223">
        <v>0.78627145085803429</v>
      </c>
      <c r="BO223">
        <v>4.0561622464898597E-2</v>
      </c>
      <c r="BP223">
        <v>0.80343213728549145</v>
      </c>
      <c r="BQ223">
        <v>3.2761310452418098E-2</v>
      </c>
      <c r="BR223">
        <v>2.6521060842433698E-2</v>
      </c>
      <c r="BS223">
        <v>7.8003120124804986E-3</v>
      </c>
      <c r="BT223">
        <v>5.4602184087363503E-2</v>
      </c>
      <c r="BU223">
        <v>3.4321372854914198E-2</v>
      </c>
      <c r="BV223">
        <v>7.9563182527301088E-2</v>
      </c>
      <c r="BW223">
        <v>0.84243369734789386</v>
      </c>
      <c r="BX223">
        <v>7.8003120124804995E-2</v>
      </c>
      <c r="BY223" t="s">
        <v>3397</v>
      </c>
      <c r="BZ223" t="s">
        <v>3659</v>
      </c>
      <c r="CA223">
        <v>641</v>
      </c>
      <c r="CB223">
        <v>1</v>
      </c>
      <c r="CC223">
        <v>0</v>
      </c>
    </row>
    <row r="224" spans="1:81" x14ac:dyDescent="0.25">
      <c r="A224" t="s">
        <v>3660</v>
      </c>
      <c r="B224" t="s">
        <v>95</v>
      </c>
      <c r="C224" t="s">
        <v>369</v>
      </c>
      <c r="D224" t="s">
        <v>947</v>
      </c>
      <c r="E224">
        <v>2017</v>
      </c>
      <c r="F224" t="s">
        <v>74</v>
      </c>
      <c r="G224" t="s">
        <v>74</v>
      </c>
      <c r="H224" t="s">
        <v>74</v>
      </c>
      <c r="I224" t="s">
        <v>74</v>
      </c>
      <c r="J224" t="s">
        <v>74</v>
      </c>
      <c r="K224" t="s">
        <v>74</v>
      </c>
      <c r="L224" t="s">
        <v>74</v>
      </c>
      <c r="M224" t="s">
        <v>74</v>
      </c>
      <c r="N224" t="s">
        <v>74</v>
      </c>
      <c r="O224" t="s">
        <v>74</v>
      </c>
      <c r="P224" t="s">
        <v>74</v>
      </c>
      <c r="Q224" t="s">
        <v>74</v>
      </c>
      <c r="R224" t="s">
        <v>74</v>
      </c>
      <c r="S224" t="s">
        <v>74</v>
      </c>
      <c r="T224" t="s">
        <v>74</v>
      </c>
      <c r="U224">
        <v>187</v>
      </c>
      <c r="V224">
        <v>4</v>
      </c>
      <c r="W224">
        <v>0</v>
      </c>
      <c r="X224">
        <v>113</v>
      </c>
      <c r="Y224">
        <v>78</v>
      </c>
      <c r="Z224">
        <v>0</v>
      </c>
      <c r="AA224">
        <v>19</v>
      </c>
      <c r="AB224">
        <v>0</v>
      </c>
      <c r="AC224">
        <v>4</v>
      </c>
      <c r="AD224">
        <v>168</v>
      </c>
      <c r="AE224">
        <v>7</v>
      </c>
      <c r="AF224">
        <v>169</v>
      </c>
      <c r="AG224">
        <v>6</v>
      </c>
      <c r="AH224">
        <v>1</v>
      </c>
      <c r="AI224">
        <v>0</v>
      </c>
      <c r="AJ224">
        <v>8</v>
      </c>
      <c r="AK224">
        <v>0</v>
      </c>
      <c r="AL224">
        <v>19</v>
      </c>
      <c r="AM224">
        <v>156</v>
      </c>
      <c r="AN224">
        <v>16</v>
      </c>
      <c r="AO224">
        <v>191</v>
      </c>
      <c r="AP224" t="s">
        <v>74</v>
      </c>
      <c r="AQ224" t="s">
        <v>74</v>
      </c>
      <c r="AR224" t="s">
        <v>74</v>
      </c>
      <c r="AS224" t="s">
        <v>74</v>
      </c>
      <c r="AT224" t="s">
        <v>74</v>
      </c>
      <c r="AU224" t="s">
        <v>74</v>
      </c>
      <c r="AV224" t="s">
        <v>74</v>
      </c>
      <c r="AW224" t="s">
        <v>74</v>
      </c>
      <c r="AX224" t="s">
        <v>74</v>
      </c>
      <c r="AY224" t="s">
        <v>74</v>
      </c>
      <c r="AZ224" t="s">
        <v>74</v>
      </c>
      <c r="BA224" t="s">
        <v>74</v>
      </c>
      <c r="BB224" t="s">
        <v>74</v>
      </c>
      <c r="BC224" t="s">
        <v>74</v>
      </c>
      <c r="BD224" t="s">
        <v>74</v>
      </c>
      <c r="BE224">
        <v>0.97905759162303663</v>
      </c>
      <c r="BF224">
        <v>2.0942408376963349E-2</v>
      </c>
      <c r="BG224">
        <v>0</v>
      </c>
      <c r="BH224">
        <v>0.59162303664921467</v>
      </c>
      <c r="BI224">
        <v>0.40837696335078533</v>
      </c>
      <c r="BJ224">
        <v>0</v>
      </c>
      <c r="BK224">
        <v>9.947643979057591E-2</v>
      </c>
      <c r="BL224">
        <v>0</v>
      </c>
      <c r="BM224">
        <v>2.0942408376963349E-2</v>
      </c>
      <c r="BN224">
        <v>0.87958115183246077</v>
      </c>
      <c r="BO224">
        <v>3.6649214659685861E-2</v>
      </c>
      <c r="BP224">
        <v>0.88481675392670156</v>
      </c>
      <c r="BQ224">
        <v>3.1413612565445018E-2</v>
      </c>
      <c r="BR224">
        <v>5.235602094240838E-3</v>
      </c>
      <c r="BS224">
        <v>0</v>
      </c>
      <c r="BT224">
        <v>4.1884816753926697E-2</v>
      </c>
      <c r="BU224">
        <v>0</v>
      </c>
      <c r="BV224">
        <v>9.947643979057591E-2</v>
      </c>
      <c r="BW224">
        <v>0.81675392670157065</v>
      </c>
      <c r="BX224">
        <v>8.3769633507853408E-2</v>
      </c>
      <c r="BY224" t="s">
        <v>3397</v>
      </c>
      <c r="BZ224" t="s">
        <v>3659</v>
      </c>
      <c r="CA224">
        <v>641</v>
      </c>
      <c r="CB224">
        <v>0.29797191887675512</v>
      </c>
      <c r="CC224">
        <v>0</v>
      </c>
    </row>
    <row r="225" spans="1:81" x14ac:dyDescent="0.25">
      <c r="A225" t="s">
        <v>3661</v>
      </c>
      <c r="B225" t="s">
        <v>95</v>
      </c>
      <c r="C225" t="s">
        <v>369</v>
      </c>
      <c r="D225" t="s">
        <v>949</v>
      </c>
      <c r="E225">
        <v>2017</v>
      </c>
      <c r="F225" t="s">
        <v>74</v>
      </c>
      <c r="G225" t="s">
        <v>74</v>
      </c>
      <c r="H225" t="s">
        <v>74</v>
      </c>
      <c r="I225" t="s">
        <v>74</v>
      </c>
      <c r="J225" t="s">
        <v>74</v>
      </c>
      <c r="K225" t="s">
        <v>74</v>
      </c>
      <c r="L225" t="s">
        <v>74</v>
      </c>
      <c r="M225" t="s">
        <v>74</v>
      </c>
      <c r="N225" t="s">
        <v>74</v>
      </c>
      <c r="O225" t="s">
        <v>74</v>
      </c>
      <c r="P225" t="s">
        <v>74</v>
      </c>
      <c r="Q225" t="s">
        <v>74</v>
      </c>
      <c r="R225" t="s">
        <v>74</v>
      </c>
      <c r="S225" t="s">
        <v>74</v>
      </c>
      <c r="T225" t="s">
        <v>74</v>
      </c>
      <c r="U225">
        <v>268</v>
      </c>
      <c r="V225">
        <v>13</v>
      </c>
      <c r="W225">
        <v>1</v>
      </c>
      <c r="X225">
        <v>172</v>
      </c>
      <c r="Y225">
        <v>110</v>
      </c>
      <c r="Z225">
        <v>0</v>
      </c>
      <c r="AA225">
        <v>20</v>
      </c>
      <c r="AB225">
        <v>2</v>
      </c>
      <c r="AC225">
        <v>7</v>
      </c>
      <c r="AD225">
        <v>253</v>
      </c>
      <c r="AE225">
        <v>10</v>
      </c>
      <c r="AF225">
        <v>262</v>
      </c>
      <c r="AG225">
        <v>2</v>
      </c>
      <c r="AH225">
        <v>1</v>
      </c>
      <c r="AI225">
        <v>0</v>
      </c>
      <c r="AJ225">
        <v>7</v>
      </c>
      <c r="AK225">
        <v>0</v>
      </c>
      <c r="AL225">
        <v>26</v>
      </c>
      <c r="AM225">
        <v>253</v>
      </c>
      <c r="AN225">
        <v>3</v>
      </c>
      <c r="AO225">
        <v>282</v>
      </c>
      <c r="AP225" t="s">
        <v>74</v>
      </c>
      <c r="AQ225" t="s">
        <v>74</v>
      </c>
      <c r="AR225" t="s">
        <v>74</v>
      </c>
      <c r="AS225" t="s">
        <v>74</v>
      </c>
      <c r="AT225" t="s">
        <v>74</v>
      </c>
      <c r="AU225" t="s">
        <v>74</v>
      </c>
      <c r="AV225" t="s">
        <v>74</v>
      </c>
      <c r="AW225" t="s">
        <v>74</v>
      </c>
      <c r="AX225" t="s">
        <v>74</v>
      </c>
      <c r="AY225" t="s">
        <v>74</v>
      </c>
      <c r="AZ225" t="s">
        <v>74</v>
      </c>
      <c r="BA225" t="s">
        <v>74</v>
      </c>
      <c r="BB225" t="s">
        <v>74</v>
      </c>
      <c r="BC225" t="s">
        <v>74</v>
      </c>
      <c r="BD225" t="s">
        <v>74</v>
      </c>
      <c r="BE225">
        <v>0.95035460992907805</v>
      </c>
      <c r="BF225">
        <v>4.6099290780141841E-2</v>
      </c>
      <c r="BG225">
        <v>3.5460992907801422E-3</v>
      </c>
      <c r="BH225">
        <v>0.60992907801418439</v>
      </c>
      <c r="BI225">
        <v>0.39007092198581561</v>
      </c>
      <c r="BJ225">
        <v>0</v>
      </c>
      <c r="BK225">
        <v>7.0921985815602842E-2</v>
      </c>
      <c r="BL225">
        <v>7.0921985815602844E-3</v>
      </c>
      <c r="BM225">
        <v>2.4822695035460991E-2</v>
      </c>
      <c r="BN225">
        <v>0.8971631205673759</v>
      </c>
      <c r="BO225">
        <v>3.5460992907801421E-2</v>
      </c>
      <c r="BP225">
        <v>0.92907801418439717</v>
      </c>
      <c r="BQ225">
        <v>7.0921985815602844E-3</v>
      </c>
      <c r="BR225">
        <v>3.5460992907801422E-3</v>
      </c>
      <c r="BS225">
        <v>0</v>
      </c>
      <c r="BT225">
        <v>2.4822695035460991E-2</v>
      </c>
      <c r="BU225">
        <v>0</v>
      </c>
      <c r="BV225">
        <v>9.2198581560283682E-2</v>
      </c>
      <c r="BW225">
        <v>0.8971631205673759</v>
      </c>
      <c r="BX225">
        <v>1.063829787234043E-2</v>
      </c>
      <c r="BY225" t="s">
        <v>3397</v>
      </c>
      <c r="BZ225" t="s">
        <v>3659</v>
      </c>
      <c r="CA225">
        <v>641</v>
      </c>
      <c r="CB225">
        <v>0.43993759750390021</v>
      </c>
      <c r="CC225">
        <v>0</v>
      </c>
    </row>
    <row r="226" spans="1:81" x14ac:dyDescent="0.25">
      <c r="A226" t="s">
        <v>3662</v>
      </c>
      <c r="B226" t="s">
        <v>95</v>
      </c>
      <c r="C226" t="s">
        <v>369</v>
      </c>
      <c r="D226" t="s">
        <v>951</v>
      </c>
      <c r="E226">
        <v>2017</v>
      </c>
      <c r="F226" t="s">
        <v>74</v>
      </c>
      <c r="G226" t="s">
        <v>74</v>
      </c>
      <c r="H226" t="s">
        <v>74</v>
      </c>
      <c r="I226" t="s">
        <v>74</v>
      </c>
      <c r="J226" t="s">
        <v>74</v>
      </c>
      <c r="K226" t="s">
        <v>74</v>
      </c>
      <c r="L226" t="s">
        <v>74</v>
      </c>
      <c r="M226" t="s">
        <v>74</v>
      </c>
      <c r="N226" t="s">
        <v>74</v>
      </c>
      <c r="O226" t="s">
        <v>74</v>
      </c>
      <c r="P226" t="s">
        <v>74</v>
      </c>
      <c r="Q226" t="s">
        <v>74</v>
      </c>
      <c r="R226" t="s">
        <v>74</v>
      </c>
      <c r="S226" t="s">
        <v>74</v>
      </c>
      <c r="T226" t="s">
        <v>74</v>
      </c>
      <c r="U226">
        <v>18</v>
      </c>
      <c r="V226">
        <v>1</v>
      </c>
      <c r="W226">
        <v>0</v>
      </c>
      <c r="X226">
        <v>10</v>
      </c>
      <c r="Y226">
        <v>9</v>
      </c>
      <c r="Z226">
        <v>0</v>
      </c>
      <c r="AA226">
        <v>1</v>
      </c>
      <c r="AB226">
        <v>0</v>
      </c>
      <c r="AC226">
        <v>0</v>
      </c>
      <c r="AD226">
        <v>18</v>
      </c>
      <c r="AE226">
        <v>1</v>
      </c>
      <c r="AF226">
        <v>18</v>
      </c>
      <c r="AG226">
        <v>0</v>
      </c>
      <c r="AH226">
        <v>0</v>
      </c>
      <c r="AI226">
        <v>0</v>
      </c>
      <c r="AJ226">
        <v>0</v>
      </c>
      <c r="AK226">
        <v>0</v>
      </c>
      <c r="AL226">
        <v>0</v>
      </c>
      <c r="AM226">
        <v>18</v>
      </c>
      <c r="AN226">
        <v>1</v>
      </c>
      <c r="AO226">
        <v>19</v>
      </c>
      <c r="AP226" t="s">
        <v>74</v>
      </c>
      <c r="AQ226" t="s">
        <v>74</v>
      </c>
      <c r="AR226" t="s">
        <v>74</v>
      </c>
      <c r="AS226" t="s">
        <v>74</v>
      </c>
      <c r="AT226" t="s">
        <v>74</v>
      </c>
      <c r="AU226" t="s">
        <v>74</v>
      </c>
      <c r="AV226" t="s">
        <v>74</v>
      </c>
      <c r="AW226" t="s">
        <v>74</v>
      </c>
      <c r="AX226" t="s">
        <v>74</v>
      </c>
      <c r="AY226" t="s">
        <v>74</v>
      </c>
      <c r="AZ226" t="s">
        <v>74</v>
      </c>
      <c r="BA226" t="s">
        <v>74</v>
      </c>
      <c r="BB226" t="s">
        <v>74</v>
      </c>
      <c r="BC226" t="s">
        <v>74</v>
      </c>
      <c r="BD226" t="s">
        <v>74</v>
      </c>
      <c r="BE226">
        <v>0.94736842105263153</v>
      </c>
      <c r="BF226">
        <v>5.2631578947368418E-2</v>
      </c>
      <c r="BG226">
        <v>0</v>
      </c>
      <c r="BH226">
        <v>0.52631578947368418</v>
      </c>
      <c r="BI226">
        <v>0.47368421052631582</v>
      </c>
      <c r="BJ226">
        <v>0</v>
      </c>
      <c r="BK226">
        <v>5.2631578947368418E-2</v>
      </c>
      <c r="BL226">
        <v>0</v>
      </c>
      <c r="BM226">
        <v>0</v>
      </c>
      <c r="BN226">
        <v>0.94736842105263153</v>
      </c>
      <c r="BO226">
        <v>5.2631578947368418E-2</v>
      </c>
      <c r="BP226">
        <v>0.94736842105263153</v>
      </c>
      <c r="BQ226">
        <v>0</v>
      </c>
      <c r="BR226">
        <v>0</v>
      </c>
      <c r="BS226">
        <v>0</v>
      </c>
      <c r="BT226">
        <v>0</v>
      </c>
      <c r="BU226">
        <v>0</v>
      </c>
      <c r="BV226">
        <v>0</v>
      </c>
      <c r="BW226">
        <v>0.94736842105263153</v>
      </c>
      <c r="BX226">
        <v>5.2631578947368418E-2</v>
      </c>
      <c r="BY226" t="s">
        <v>3397</v>
      </c>
      <c r="BZ226" t="s">
        <v>3659</v>
      </c>
      <c r="CA226">
        <v>641</v>
      </c>
      <c r="CB226">
        <v>2.9641185647425902E-2</v>
      </c>
      <c r="CC226">
        <v>0</v>
      </c>
    </row>
    <row r="227" spans="1:81" x14ac:dyDescent="0.25">
      <c r="A227" t="s">
        <v>3663</v>
      </c>
      <c r="B227" t="s">
        <v>95</v>
      </c>
      <c r="C227" t="s">
        <v>369</v>
      </c>
      <c r="D227" t="s">
        <v>953</v>
      </c>
      <c r="E227">
        <v>2017</v>
      </c>
      <c r="F227" t="s">
        <v>74</v>
      </c>
      <c r="G227" t="s">
        <v>74</v>
      </c>
      <c r="H227" t="s">
        <v>74</v>
      </c>
      <c r="I227" t="s">
        <v>74</v>
      </c>
      <c r="J227" t="s">
        <v>74</v>
      </c>
      <c r="K227" t="s">
        <v>74</v>
      </c>
      <c r="L227" t="s">
        <v>74</v>
      </c>
      <c r="M227" t="s">
        <v>74</v>
      </c>
      <c r="N227" t="s">
        <v>74</v>
      </c>
      <c r="O227" t="s">
        <v>74</v>
      </c>
      <c r="P227" t="s">
        <v>74</v>
      </c>
      <c r="Q227" t="s">
        <v>74</v>
      </c>
      <c r="R227" t="s">
        <v>74</v>
      </c>
      <c r="S227" t="s">
        <v>74</v>
      </c>
      <c r="T227" t="s">
        <v>74</v>
      </c>
      <c r="U227">
        <v>105</v>
      </c>
      <c r="V227">
        <v>3</v>
      </c>
      <c r="W227">
        <v>1</v>
      </c>
      <c r="X227">
        <v>78</v>
      </c>
      <c r="Y227">
        <v>31</v>
      </c>
      <c r="Z227">
        <v>0</v>
      </c>
      <c r="AA227">
        <v>19</v>
      </c>
      <c r="AB227">
        <v>2</v>
      </c>
      <c r="AC227">
        <v>41</v>
      </c>
      <c r="AD227">
        <v>47</v>
      </c>
      <c r="AE227">
        <v>7</v>
      </c>
      <c r="AF227">
        <v>51</v>
      </c>
      <c r="AG227">
        <v>13</v>
      </c>
      <c r="AH227">
        <v>15</v>
      </c>
      <c r="AI227">
        <v>4</v>
      </c>
      <c r="AJ227">
        <v>19</v>
      </c>
      <c r="AK227">
        <v>0</v>
      </c>
      <c r="AL227">
        <v>4</v>
      </c>
      <c r="AM227">
        <v>99</v>
      </c>
      <c r="AN227">
        <v>6</v>
      </c>
      <c r="AO227">
        <v>109</v>
      </c>
      <c r="AP227" t="s">
        <v>74</v>
      </c>
      <c r="AQ227" t="s">
        <v>74</v>
      </c>
      <c r="AR227" t="s">
        <v>74</v>
      </c>
      <c r="AS227" t="s">
        <v>74</v>
      </c>
      <c r="AT227" t="s">
        <v>74</v>
      </c>
      <c r="AU227" t="s">
        <v>74</v>
      </c>
      <c r="AV227" t="s">
        <v>74</v>
      </c>
      <c r="AW227" t="s">
        <v>74</v>
      </c>
      <c r="AX227" t="s">
        <v>74</v>
      </c>
      <c r="AY227" t="s">
        <v>74</v>
      </c>
      <c r="AZ227" t="s">
        <v>74</v>
      </c>
      <c r="BA227" t="s">
        <v>74</v>
      </c>
      <c r="BB227" t="s">
        <v>74</v>
      </c>
      <c r="BC227" t="s">
        <v>74</v>
      </c>
      <c r="BD227" t="s">
        <v>74</v>
      </c>
      <c r="BE227">
        <v>0.96330275229357798</v>
      </c>
      <c r="BF227">
        <v>2.7522935779816519E-2</v>
      </c>
      <c r="BG227">
        <v>9.1743119266055051E-3</v>
      </c>
      <c r="BH227">
        <v>0.7155963302752294</v>
      </c>
      <c r="BI227">
        <v>0.28440366972477071</v>
      </c>
      <c r="BJ227">
        <v>0</v>
      </c>
      <c r="BK227">
        <v>0.1743119266055046</v>
      </c>
      <c r="BL227">
        <v>1.834862385321101E-2</v>
      </c>
      <c r="BM227">
        <v>0.37614678899082571</v>
      </c>
      <c r="BN227">
        <v>0.43119266055045868</v>
      </c>
      <c r="BO227">
        <v>6.4220183486238536E-2</v>
      </c>
      <c r="BP227">
        <v>0.46788990825688082</v>
      </c>
      <c r="BQ227">
        <v>0.11926605504587159</v>
      </c>
      <c r="BR227">
        <v>0.1376146788990826</v>
      </c>
      <c r="BS227">
        <v>3.669724770642202E-2</v>
      </c>
      <c r="BT227">
        <v>0.1743119266055046</v>
      </c>
      <c r="BU227">
        <v>0</v>
      </c>
      <c r="BV227">
        <v>3.669724770642202E-2</v>
      </c>
      <c r="BW227">
        <v>0.90825688073394495</v>
      </c>
      <c r="BX227">
        <v>5.5045871559633031E-2</v>
      </c>
      <c r="BY227" t="s">
        <v>3397</v>
      </c>
      <c r="BZ227" t="s">
        <v>3659</v>
      </c>
      <c r="CA227">
        <v>641</v>
      </c>
      <c r="CB227">
        <v>0.17004680187207491</v>
      </c>
      <c r="CC227">
        <v>0</v>
      </c>
    </row>
    <row r="228" spans="1:81" x14ac:dyDescent="0.25">
      <c r="A228" t="s">
        <v>3664</v>
      </c>
      <c r="B228" t="s">
        <v>95</v>
      </c>
      <c r="C228" t="s">
        <v>369</v>
      </c>
      <c r="D228" t="s">
        <v>961</v>
      </c>
      <c r="E228">
        <v>2017</v>
      </c>
      <c r="F228" t="s">
        <v>74</v>
      </c>
      <c r="G228" t="s">
        <v>74</v>
      </c>
      <c r="H228" t="s">
        <v>74</v>
      </c>
      <c r="I228" t="s">
        <v>74</v>
      </c>
      <c r="J228" t="s">
        <v>74</v>
      </c>
      <c r="K228" t="s">
        <v>74</v>
      </c>
      <c r="L228" t="s">
        <v>74</v>
      </c>
      <c r="M228" t="s">
        <v>74</v>
      </c>
      <c r="N228" t="s">
        <v>74</v>
      </c>
      <c r="O228" t="s">
        <v>74</v>
      </c>
      <c r="P228" t="s">
        <v>74</v>
      </c>
      <c r="Q228" t="s">
        <v>74</v>
      </c>
      <c r="R228" t="s">
        <v>74</v>
      </c>
      <c r="S228" t="s">
        <v>74</v>
      </c>
      <c r="T228" t="s">
        <v>74</v>
      </c>
      <c r="U228">
        <v>39</v>
      </c>
      <c r="V228">
        <v>0</v>
      </c>
      <c r="W228">
        <v>1</v>
      </c>
      <c r="X228">
        <v>10</v>
      </c>
      <c r="Y228">
        <v>8</v>
      </c>
      <c r="Z228">
        <v>22</v>
      </c>
      <c r="AA228">
        <v>0</v>
      </c>
      <c r="AB228">
        <v>22</v>
      </c>
      <c r="AC228">
        <v>0</v>
      </c>
      <c r="AD228">
        <v>18</v>
      </c>
      <c r="AE228">
        <v>1</v>
      </c>
      <c r="AF228">
        <v>15</v>
      </c>
      <c r="AG228">
        <v>0</v>
      </c>
      <c r="AH228">
        <v>0</v>
      </c>
      <c r="AI228">
        <v>1</v>
      </c>
      <c r="AJ228">
        <v>1</v>
      </c>
      <c r="AK228">
        <v>22</v>
      </c>
      <c r="AL228">
        <v>2</v>
      </c>
      <c r="AM228">
        <v>14</v>
      </c>
      <c r="AN228">
        <v>24</v>
      </c>
      <c r="AO228">
        <v>40</v>
      </c>
      <c r="AP228" t="s">
        <v>74</v>
      </c>
      <c r="AQ228" t="s">
        <v>74</v>
      </c>
      <c r="AR228" t="s">
        <v>74</v>
      </c>
      <c r="AS228" t="s">
        <v>74</v>
      </c>
      <c r="AT228" t="s">
        <v>74</v>
      </c>
      <c r="AU228" t="s">
        <v>74</v>
      </c>
      <c r="AV228" t="s">
        <v>74</v>
      </c>
      <c r="AW228" t="s">
        <v>74</v>
      </c>
      <c r="AX228" t="s">
        <v>74</v>
      </c>
      <c r="AY228" t="s">
        <v>74</v>
      </c>
      <c r="AZ228" t="s">
        <v>74</v>
      </c>
      <c r="BA228" t="s">
        <v>74</v>
      </c>
      <c r="BB228" t="s">
        <v>74</v>
      </c>
      <c r="BC228" t="s">
        <v>74</v>
      </c>
      <c r="BD228" t="s">
        <v>74</v>
      </c>
      <c r="BE228">
        <v>0.97499999999999998</v>
      </c>
      <c r="BF228">
        <v>0</v>
      </c>
      <c r="BG228">
        <v>2.5000000000000001E-2</v>
      </c>
      <c r="BH228">
        <v>0.25</v>
      </c>
      <c r="BI228">
        <v>0.2</v>
      </c>
      <c r="BJ228">
        <v>0.55000000000000004</v>
      </c>
      <c r="BK228">
        <v>0</v>
      </c>
      <c r="BL228">
        <v>0.55000000000000004</v>
      </c>
      <c r="BM228">
        <v>0</v>
      </c>
      <c r="BN228">
        <v>0.45</v>
      </c>
      <c r="BO228">
        <v>2.5000000000000001E-2</v>
      </c>
      <c r="BP228">
        <v>0.375</v>
      </c>
      <c r="BQ228">
        <v>0</v>
      </c>
      <c r="BR228">
        <v>0</v>
      </c>
      <c r="BS228">
        <v>2.5000000000000001E-2</v>
      </c>
      <c r="BT228">
        <v>2.5000000000000001E-2</v>
      </c>
      <c r="BU228">
        <v>0.55000000000000004</v>
      </c>
      <c r="BV228">
        <v>0.05</v>
      </c>
      <c r="BW228">
        <v>0.35</v>
      </c>
      <c r="BX228">
        <v>0.6</v>
      </c>
      <c r="BY228" t="s">
        <v>3397</v>
      </c>
      <c r="BZ228" t="s">
        <v>3659</v>
      </c>
      <c r="CA228">
        <v>641</v>
      </c>
      <c r="CB228">
        <v>6.2402496099844003E-2</v>
      </c>
      <c r="CC228">
        <v>0</v>
      </c>
    </row>
    <row r="229" spans="1:81" x14ac:dyDescent="0.25">
      <c r="A229" t="s">
        <v>3665</v>
      </c>
      <c r="B229" t="s">
        <v>95</v>
      </c>
      <c r="C229" t="s">
        <v>376</v>
      </c>
      <c r="D229" t="s">
        <v>44</v>
      </c>
      <c r="E229">
        <v>2017</v>
      </c>
      <c r="F229">
        <v>340</v>
      </c>
      <c r="G229">
        <v>24</v>
      </c>
      <c r="H229">
        <v>0</v>
      </c>
      <c r="I229">
        <v>48</v>
      </c>
      <c r="J229">
        <v>62</v>
      </c>
      <c r="K229">
        <v>63</v>
      </c>
      <c r="L229">
        <v>70</v>
      </c>
      <c r="M229">
        <v>63</v>
      </c>
      <c r="N229">
        <v>31</v>
      </c>
      <c r="O229">
        <v>20</v>
      </c>
      <c r="P229">
        <v>3</v>
      </c>
      <c r="Q229">
        <v>0</v>
      </c>
      <c r="R229">
        <v>0</v>
      </c>
      <c r="S229">
        <v>4</v>
      </c>
      <c r="T229">
        <v>0</v>
      </c>
      <c r="U229">
        <v>360</v>
      </c>
      <c r="V229">
        <v>4</v>
      </c>
      <c r="W229">
        <v>0</v>
      </c>
      <c r="X229">
        <v>282</v>
      </c>
      <c r="Y229">
        <v>71</v>
      </c>
      <c r="Z229">
        <v>11</v>
      </c>
      <c r="AA229">
        <v>24</v>
      </c>
      <c r="AB229">
        <v>1</v>
      </c>
      <c r="AC229">
        <v>6</v>
      </c>
      <c r="AD229">
        <v>333</v>
      </c>
      <c r="AE229">
        <v>0</v>
      </c>
      <c r="AF229">
        <v>341</v>
      </c>
      <c r="AG229">
        <v>0</v>
      </c>
      <c r="AH229">
        <v>0</v>
      </c>
      <c r="AI229">
        <v>0</v>
      </c>
      <c r="AJ229">
        <v>9</v>
      </c>
      <c r="AK229">
        <v>14</v>
      </c>
      <c r="AL229">
        <v>53</v>
      </c>
      <c r="AM229">
        <v>309</v>
      </c>
      <c r="AN229">
        <v>2</v>
      </c>
      <c r="AO229">
        <v>364</v>
      </c>
      <c r="AP229">
        <v>0.93406593406593408</v>
      </c>
      <c r="AQ229">
        <v>6.5934065934065936E-2</v>
      </c>
      <c r="AR229">
        <v>0</v>
      </c>
      <c r="AS229">
        <v>0.1318681318681319</v>
      </c>
      <c r="AT229">
        <v>0.17032967032967031</v>
      </c>
      <c r="AU229">
        <v>0.1730769230769231</v>
      </c>
      <c r="AV229">
        <v>0.19230769230769229</v>
      </c>
      <c r="AW229">
        <v>0.1730769230769231</v>
      </c>
      <c r="AX229">
        <v>8.5164835164835168E-2</v>
      </c>
      <c r="AY229">
        <v>5.4945054945054937E-2</v>
      </c>
      <c r="AZ229">
        <v>8.241758241758242E-3</v>
      </c>
      <c r="BA229">
        <v>0</v>
      </c>
      <c r="BB229">
        <v>0</v>
      </c>
      <c r="BC229">
        <v>1.098901098901099E-2</v>
      </c>
      <c r="BD229">
        <v>0</v>
      </c>
      <c r="BE229">
        <v>0.98901098901098905</v>
      </c>
      <c r="BF229">
        <v>1.098901098901099E-2</v>
      </c>
      <c r="BG229">
        <v>0</v>
      </c>
      <c r="BH229">
        <v>0.77472527472527475</v>
      </c>
      <c r="BI229">
        <v>0.19505494505494511</v>
      </c>
      <c r="BJ229">
        <v>3.021978021978022E-2</v>
      </c>
      <c r="BK229">
        <v>6.5934065934065936E-2</v>
      </c>
      <c r="BL229">
        <v>2.747252747252747E-3</v>
      </c>
      <c r="BM229">
        <v>1.648351648351648E-2</v>
      </c>
      <c r="BN229">
        <v>0.9148351648351648</v>
      </c>
      <c r="BO229">
        <v>0</v>
      </c>
      <c r="BP229">
        <v>0.93681318681318682</v>
      </c>
      <c r="BQ229">
        <v>0</v>
      </c>
      <c r="BR229">
        <v>0</v>
      </c>
      <c r="BS229">
        <v>0</v>
      </c>
      <c r="BT229">
        <v>2.4725274725274721E-2</v>
      </c>
      <c r="BU229">
        <v>3.8461538461538457E-2</v>
      </c>
      <c r="BV229">
        <v>0.14560439560439559</v>
      </c>
      <c r="BW229">
        <v>0.84890109890109888</v>
      </c>
      <c r="BX229">
        <v>5.4945054945054949E-3</v>
      </c>
      <c r="BY229" t="s">
        <v>3397</v>
      </c>
      <c r="BZ229" t="s">
        <v>3666</v>
      </c>
      <c r="CA229">
        <v>364</v>
      </c>
      <c r="CB229">
        <v>1</v>
      </c>
      <c r="CC229">
        <v>0</v>
      </c>
    </row>
    <row r="230" spans="1:81" x14ac:dyDescent="0.25">
      <c r="A230" t="s">
        <v>3667</v>
      </c>
      <c r="B230" t="s">
        <v>95</v>
      </c>
      <c r="C230" t="s">
        <v>376</v>
      </c>
      <c r="D230" t="s">
        <v>947</v>
      </c>
      <c r="E230">
        <v>2017</v>
      </c>
      <c r="F230">
        <v>158</v>
      </c>
      <c r="G230">
        <v>10</v>
      </c>
      <c r="H230">
        <v>0</v>
      </c>
      <c r="I230">
        <v>24</v>
      </c>
      <c r="J230">
        <v>22</v>
      </c>
      <c r="K230">
        <v>28</v>
      </c>
      <c r="L230">
        <v>36</v>
      </c>
      <c r="M230">
        <v>35</v>
      </c>
      <c r="N230">
        <v>10</v>
      </c>
      <c r="O230">
        <v>10</v>
      </c>
      <c r="P230">
        <v>1</v>
      </c>
      <c r="Q230">
        <v>0</v>
      </c>
      <c r="R230">
        <v>0</v>
      </c>
      <c r="S230">
        <v>2</v>
      </c>
      <c r="T230">
        <v>0</v>
      </c>
      <c r="U230">
        <v>165</v>
      </c>
      <c r="V230">
        <v>3</v>
      </c>
      <c r="W230">
        <v>0</v>
      </c>
      <c r="X230">
        <v>126</v>
      </c>
      <c r="Y230">
        <v>37</v>
      </c>
      <c r="Z230">
        <v>5</v>
      </c>
      <c r="AA230">
        <v>7</v>
      </c>
      <c r="AB230">
        <v>0</v>
      </c>
      <c r="AC230">
        <v>1</v>
      </c>
      <c r="AD230">
        <v>160</v>
      </c>
      <c r="AE230">
        <v>0</v>
      </c>
      <c r="AF230">
        <v>162</v>
      </c>
      <c r="AG230">
        <v>0</v>
      </c>
      <c r="AH230">
        <v>0</v>
      </c>
      <c r="AI230">
        <v>0</v>
      </c>
      <c r="AJ230">
        <v>5</v>
      </c>
      <c r="AK230">
        <v>1</v>
      </c>
      <c r="AL230">
        <v>37</v>
      </c>
      <c r="AM230">
        <v>130</v>
      </c>
      <c r="AN230">
        <v>1</v>
      </c>
      <c r="AO230">
        <v>168</v>
      </c>
      <c r="AP230">
        <v>0.94047619047619047</v>
      </c>
      <c r="AQ230">
        <v>5.9523809523809521E-2</v>
      </c>
      <c r="AR230">
        <v>0</v>
      </c>
      <c r="AS230">
        <v>0.14285714285714279</v>
      </c>
      <c r="AT230">
        <v>0.13095238095238099</v>
      </c>
      <c r="AU230">
        <v>0.16666666666666671</v>
      </c>
      <c r="AV230">
        <v>0.2142857142857143</v>
      </c>
      <c r="AW230">
        <v>0.20833333333333329</v>
      </c>
      <c r="AX230">
        <v>5.9523809523809521E-2</v>
      </c>
      <c r="AY230">
        <v>5.9523809523809521E-2</v>
      </c>
      <c r="AZ230">
        <v>5.9523809523809521E-3</v>
      </c>
      <c r="BA230">
        <v>0</v>
      </c>
      <c r="BB230">
        <v>0</v>
      </c>
      <c r="BC230">
        <v>1.1904761904761901E-2</v>
      </c>
      <c r="BD230">
        <v>0</v>
      </c>
      <c r="BE230">
        <v>0.9821428571428571</v>
      </c>
      <c r="BF230">
        <v>1.785714285714286E-2</v>
      </c>
      <c r="BG230">
        <v>0</v>
      </c>
      <c r="BH230">
        <v>0.75</v>
      </c>
      <c r="BI230">
        <v>0.22023809523809521</v>
      </c>
      <c r="BJ230">
        <v>2.976190476190476E-2</v>
      </c>
      <c r="BK230">
        <v>4.1666666666666657E-2</v>
      </c>
      <c r="BL230">
        <v>0</v>
      </c>
      <c r="BM230">
        <v>5.9523809523809521E-3</v>
      </c>
      <c r="BN230">
        <v>0.95238095238095233</v>
      </c>
      <c r="BO230">
        <v>0</v>
      </c>
      <c r="BP230">
        <v>0.9642857142857143</v>
      </c>
      <c r="BQ230">
        <v>0</v>
      </c>
      <c r="BR230">
        <v>0</v>
      </c>
      <c r="BS230">
        <v>0</v>
      </c>
      <c r="BT230">
        <v>2.976190476190476E-2</v>
      </c>
      <c r="BU230">
        <v>5.9523809523809521E-3</v>
      </c>
      <c r="BV230">
        <v>0.22023809523809521</v>
      </c>
      <c r="BW230">
        <v>0.77380952380952384</v>
      </c>
      <c r="BX230">
        <v>5.9523809523809521E-3</v>
      </c>
      <c r="BY230" t="s">
        <v>3397</v>
      </c>
      <c r="BZ230" t="s">
        <v>3666</v>
      </c>
      <c r="CA230">
        <v>364</v>
      </c>
      <c r="CB230">
        <v>0.46153846153846162</v>
      </c>
      <c r="CC230">
        <v>0</v>
      </c>
    </row>
    <row r="231" spans="1:81" x14ac:dyDescent="0.25">
      <c r="A231" t="s">
        <v>3668</v>
      </c>
      <c r="B231" t="s">
        <v>95</v>
      </c>
      <c r="C231" t="s">
        <v>376</v>
      </c>
      <c r="D231" t="s">
        <v>949</v>
      </c>
      <c r="E231">
        <v>2017</v>
      </c>
      <c r="F231">
        <v>163</v>
      </c>
      <c r="G231">
        <v>13</v>
      </c>
      <c r="H231">
        <v>0</v>
      </c>
      <c r="I231">
        <v>24</v>
      </c>
      <c r="J231">
        <v>37</v>
      </c>
      <c r="K231">
        <v>32</v>
      </c>
      <c r="L231">
        <v>29</v>
      </c>
      <c r="M231">
        <v>22</v>
      </c>
      <c r="N231">
        <v>18</v>
      </c>
      <c r="O231">
        <v>10</v>
      </c>
      <c r="P231">
        <v>2</v>
      </c>
      <c r="Q231">
        <v>0</v>
      </c>
      <c r="R231">
        <v>0</v>
      </c>
      <c r="S231">
        <v>2</v>
      </c>
      <c r="T231">
        <v>0</v>
      </c>
      <c r="U231">
        <v>175</v>
      </c>
      <c r="V231">
        <v>1</v>
      </c>
      <c r="W231">
        <v>0</v>
      </c>
      <c r="X231">
        <v>141</v>
      </c>
      <c r="Y231">
        <v>30</v>
      </c>
      <c r="Z231">
        <v>5</v>
      </c>
      <c r="AA231">
        <v>15</v>
      </c>
      <c r="AB231">
        <v>0</v>
      </c>
      <c r="AC231">
        <v>2</v>
      </c>
      <c r="AD231">
        <v>159</v>
      </c>
      <c r="AE231">
        <v>0</v>
      </c>
      <c r="AF231">
        <v>164</v>
      </c>
      <c r="AG231">
        <v>0</v>
      </c>
      <c r="AH231">
        <v>0</v>
      </c>
      <c r="AI231">
        <v>0</v>
      </c>
      <c r="AJ231">
        <v>3</v>
      </c>
      <c r="AK231">
        <v>9</v>
      </c>
      <c r="AL231">
        <v>16</v>
      </c>
      <c r="AM231">
        <v>160</v>
      </c>
      <c r="AN231">
        <v>0</v>
      </c>
      <c r="AO231">
        <v>176</v>
      </c>
      <c r="AP231">
        <v>0.92613636363636365</v>
      </c>
      <c r="AQ231">
        <v>7.3863636363636367E-2</v>
      </c>
      <c r="AR231">
        <v>0</v>
      </c>
      <c r="AS231">
        <v>0.13636363636363641</v>
      </c>
      <c r="AT231">
        <v>0.21022727272727271</v>
      </c>
      <c r="AU231">
        <v>0.1818181818181818</v>
      </c>
      <c r="AV231">
        <v>0.16477272727272729</v>
      </c>
      <c r="AW231">
        <v>0.125</v>
      </c>
      <c r="AX231">
        <v>0.10227272727272731</v>
      </c>
      <c r="AY231">
        <v>5.6818181818181823E-2</v>
      </c>
      <c r="AZ231">
        <v>1.136363636363636E-2</v>
      </c>
      <c r="BA231">
        <v>0</v>
      </c>
      <c r="BB231">
        <v>0</v>
      </c>
      <c r="BC231">
        <v>1.136363636363636E-2</v>
      </c>
      <c r="BD231">
        <v>0</v>
      </c>
      <c r="BE231">
        <v>0.99431818181818177</v>
      </c>
      <c r="BF231">
        <v>5.681818181818182E-3</v>
      </c>
      <c r="BG231">
        <v>0</v>
      </c>
      <c r="BH231">
        <v>0.80113636363636365</v>
      </c>
      <c r="BI231">
        <v>0.17045454545454539</v>
      </c>
      <c r="BJ231">
        <v>2.8409090909090912E-2</v>
      </c>
      <c r="BK231">
        <v>8.5227272727272721E-2</v>
      </c>
      <c r="BL231">
        <v>0</v>
      </c>
      <c r="BM231">
        <v>1.136363636363636E-2</v>
      </c>
      <c r="BN231">
        <v>0.90340909090909094</v>
      </c>
      <c r="BO231">
        <v>0</v>
      </c>
      <c r="BP231">
        <v>0.93181818181818177</v>
      </c>
      <c r="BQ231">
        <v>0</v>
      </c>
      <c r="BR231">
        <v>0</v>
      </c>
      <c r="BS231">
        <v>0</v>
      </c>
      <c r="BT231">
        <v>1.7045454545454541E-2</v>
      </c>
      <c r="BU231">
        <v>5.113636363636364E-2</v>
      </c>
      <c r="BV231">
        <v>9.0909090909090912E-2</v>
      </c>
      <c r="BW231">
        <v>0.90909090909090906</v>
      </c>
      <c r="BX231">
        <v>0</v>
      </c>
      <c r="BY231" t="s">
        <v>3397</v>
      </c>
      <c r="BZ231" t="s">
        <v>3666</v>
      </c>
      <c r="CA231">
        <v>364</v>
      </c>
      <c r="CB231">
        <v>0.48351648351648352</v>
      </c>
      <c r="CC231">
        <v>0</v>
      </c>
    </row>
    <row r="232" spans="1:81" x14ac:dyDescent="0.25">
      <c r="A232" t="s">
        <v>3669</v>
      </c>
      <c r="B232" t="s">
        <v>95</v>
      </c>
      <c r="C232" t="s">
        <v>376</v>
      </c>
      <c r="D232" t="s">
        <v>951</v>
      </c>
      <c r="E232">
        <v>2017</v>
      </c>
      <c r="F232">
        <v>8</v>
      </c>
      <c r="G232">
        <v>0</v>
      </c>
      <c r="H232">
        <v>0</v>
      </c>
      <c r="I232">
        <v>0</v>
      </c>
      <c r="J232">
        <v>1</v>
      </c>
      <c r="K232">
        <v>1</v>
      </c>
      <c r="L232">
        <v>2</v>
      </c>
      <c r="M232">
        <v>1</v>
      </c>
      <c r="N232">
        <v>3</v>
      </c>
      <c r="O232">
        <v>0</v>
      </c>
      <c r="P232">
        <v>0</v>
      </c>
      <c r="Q232">
        <v>0</v>
      </c>
      <c r="R232">
        <v>0</v>
      </c>
      <c r="S232">
        <v>0</v>
      </c>
      <c r="T232">
        <v>0</v>
      </c>
      <c r="U232">
        <v>8</v>
      </c>
      <c r="V232">
        <v>0</v>
      </c>
      <c r="W232">
        <v>0</v>
      </c>
      <c r="X232">
        <v>6</v>
      </c>
      <c r="Y232">
        <v>2</v>
      </c>
      <c r="Z232">
        <v>0</v>
      </c>
      <c r="AA232">
        <v>0</v>
      </c>
      <c r="AB232">
        <v>0</v>
      </c>
      <c r="AC232">
        <v>0</v>
      </c>
      <c r="AD232">
        <v>8</v>
      </c>
      <c r="AE232">
        <v>0</v>
      </c>
      <c r="AF232">
        <v>8</v>
      </c>
      <c r="AG232">
        <v>0</v>
      </c>
      <c r="AH232">
        <v>0</v>
      </c>
      <c r="AI232">
        <v>0</v>
      </c>
      <c r="AJ232">
        <v>0</v>
      </c>
      <c r="AK232">
        <v>0</v>
      </c>
      <c r="AL232">
        <v>0</v>
      </c>
      <c r="AM232">
        <v>8</v>
      </c>
      <c r="AN232">
        <v>0</v>
      </c>
      <c r="AO232">
        <v>8</v>
      </c>
      <c r="AP232">
        <v>1</v>
      </c>
      <c r="AQ232">
        <v>0</v>
      </c>
      <c r="AR232">
        <v>0</v>
      </c>
      <c r="AS232">
        <v>0</v>
      </c>
      <c r="AT232">
        <v>0.125</v>
      </c>
      <c r="AU232">
        <v>0.125</v>
      </c>
      <c r="AV232">
        <v>0.25</v>
      </c>
      <c r="AW232">
        <v>0.125</v>
      </c>
      <c r="AX232">
        <v>0.375</v>
      </c>
      <c r="AY232">
        <v>0</v>
      </c>
      <c r="AZ232">
        <v>0</v>
      </c>
      <c r="BA232">
        <v>0</v>
      </c>
      <c r="BB232">
        <v>0</v>
      </c>
      <c r="BC232">
        <v>0</v>
      </c>
      <c r="BD232">
        <v>0</v>
      </c>
      <c r="BE232">
        <v>1</v>
      </c>
      <c r="BF232">
        <v>0</v>
      </c>
      <c r="BG232">
        <v>0</v>
      </c>
      <c r="BH232">
        <v>0.75</v>
      </c>
      <c r="BI232">
        <v>0.25</v>
      </c>
      <c r="BJ232">
        <v>0</v>
      </c>
      <c r="BK232">
        <v>0</v>
      </c>
      <c r="BL232">
        <v>0</v>
      </c>
      <c r="BM232">
        <v>0</v>
      </c>
      <c r="BN232">
        <v>1</v>
      </c>
      <c r="BO232">
        <v>0</v>
      </c>
      <c r="BP232">
        <v>1</v>
      </c>
      <c r="BQ232">
        <v>0</v>
      </c>
      <c r="BR232">
        <v>0</v>
      </c>
      <c r="BS232">
        <v>0</v>
      </c>
      <c r="BT232">
        <v>0</v>
      </c>
      <c r="BU232">
        <v>0</v>
      </c>
      <c r="BV232">
        <v>0</v>
      </c>
      <c r="BW232">
        <v>1</v>
      </c>
      <c r="BX232">
        <v>0</v>
      </c>
      <c r="BY232" t="s">
        <v>3397</v>
      </c>
      <c r="BZ232" t="s">
        <v>3666</v>
      </c>
      <c r="CA232">
        <v>364</v>
      </c>
      <c r="CB232">
        <v>2.197802197802198E-2</v>
      </c>
      <c r="CC232">
        <v>0</v>
      </c>
    </row>
    <row r="233" spans="1:81" x14ac:dyDescent="0.25">
      <c r="A233" t="s">
        <v>3670</v>
      </c>
      <c r="B233" t="s">
        <v>95</v>
      </c>
      <c r="C233" t="s">
        <v>376</v>
      </c>
      <c r="D233" t="s">
        <v>953</v>
      </c>
      <c r="E233">
        <v>2017</v>
      </c>
      <c r="F233">
        <v>10</v>
      </c>
      <c r="G233">
        <v>1</v>
      </c>
      <c r="H233">
        <v>0</v>
      </c>
      <c r="I233">
        <v>0</v>
      </c>
      <c r="J233">
        <v>2</v>
      </c>
      <c r="K233">
        <v>2</v>
      </c>
      <c r="L233">
        <v>2</v>
      </c>
      <c r="M233">
        <v>5</v>
      </c>
      <c r="N233">
        <v>0</v>
      </c>
      <c r="O233">
        <v>0</v>
      </c>
      <c r="P233">
        <v>0</v>
      </c>
      <c r="Q233">
        <v>0</v>
      </c>
      <c r="R233">
        <v>0</v>
      </c>
      <c r="S233">
        <v>0</v>
      </c>
      <c r="T233">
        <v>0</v>
      </c>
      <c r="U233">
        <v>11</v>
      </c>
      <c r="V233">
        <v>0</v>
      </c>
      <c r="W233">
        <v>0</v>
      </c>
      <c r="X233">
        <v>9</v>
      </c>
      <c r="Y233">
        <v>2</v>
      </c>
      <c r="Z233">
        <v>0</v>
      </c>
      <c r="AA233">
        <v>2</v>
      </c>
      <c r="AB233">
        <v>0</v>
      </c>
      <c r="AC233">
        <v>3</v>
      </c>
      <c r="AD233">
        <v>6</v>
      </c>
      <c r="AE233">
        <v>0</v>
      </c>
      <c r="AF233">
        <v>7</v>
      </c>
      <c r="AG233">
        <v>0</v>
      </c>
      <c r="AH233">
        <v>0</v>
      </c>
      <c r="AI233">
        <v>0</v>
      </c>
      <c r="AJ233">
        <v>1</v>
      </c>
      <c r="AK233">
        <v>3</v>
      </c>
      <c r="AL233">
        <v>0</v>
      </c>
      <c r="AM233">
        <v>11</v>
      </c>
      <c r="AN233">
        <v>0</v>
      </c>
      <c r="AO233">
        <v>11</v>
      </c>
      <c r="AP233">
        <v>0.90909090909090906</v>
      </c>
      <c r="AQ233">
        <v>9.0909090909090912E-2</v>
      </c>
      <c r="AR233">
        <v>0</v>
      </c>
      <c r="AS233">
        <v>0</v>
      </c>
      <c r="AT233">
        <v>0.1818181818181818</v>
      </c>
      <c r="AU233">
        <v>0.1818181818181818</v>
      </c>
      <c r="AV233">
        <v>0.1818181818181818</v>
      </c>
      <c r="AW233">
        <v>0.45454545454545447</v>
      </c>
      <c r="AX233">
        <v>0</v>
      </c>
      <c r="AY233">
        <v>0</v>
      </c>
      <c r="AZ233">
        <v>0</v>
      </c>
      <c r="BA233">
        <v>0</v>
      </c>
      <c r="BB233">
        <v>0</v>
      </c>
      <c r="BC233">
        <v>0</v>
      </c>
      <c r="BD233">
        <v>0</v>
      </c>
      <c r="BE233">
        <v>1</v>
      </c>
      <c r="BF233">
        <v>0</v>
      </c>
      <c r="BG233">
        <v>0</v>
      </c>
      <c r="BH233">
        <v>0.81818181818181823</v>
      </c>
      <c r="BI233">
        <v>0.1818181818181818</v>
      </c>
      <c r="BJ233">
        <v>0</v>
      </c>
      <c r="BK233">
        <v>0.1818181818181818</v>
      </c>
      <c r="BL233">
        <v>0</v>
      </c>
      <c r="BM233">
        <v>0.27272727272727271</v>
      </c>
      <c r="BN233">
        <v>0.54545454545454541</v>
      </c>
      <c r="BO233">
        <v>0</v>
      </c>
      <c r="BP233">
        <v>0.63636363636363635</v>
      </c>
      <c r="BQ233">
        <v>0</v>
      </c>
      <c r="BR233">
        <v>0</v>
      </c>
      <c r="BS233">
        <v>0</v>
      </c>
      <c r="BT233">
        <v>9.0909090909090912E-2</v>
      </c>
      <c r="BU233">
        <v>0.27272727272727271</v>
      </c>
      <c r="BV233">
        <v>0</v>
      </c>
      <c r="BW233">
        <v>1</v>
      </c>
      <c r="BX233">
        <v>0</v>
      </c>
      <c r="BY233" t="s">
        <v>3397</v>
      </c>
      <c r="BZ233" t="s">
        <v>3666</v>
      </c>
      <c r="CA233">
        <v>364</v>
      </c>
      <c r="CB233">
        <v>3.021978021978022E-2</v>
      </c>
      <c r="CC233">
        <v>0</v>
      </c>
    </row>
    <row r="234" spans="1:81" x14ac:dyDescent="0.25">
      <c r="A234" t="s">
        <v>3671</v>
      </c>
      <c r="B234" t="s">
        <v>95</v>
      </c>
      <c r="C234" t="s">
        <v>376</v>
      </c>
      <c r="D234" t="s">
        <v>961</v>
      </c>
      <c r="E234">
        <v>2017</v>
      </c>
      <c r="F234">
        <v>1</v>
      </c>
      <c r="G234">
        <v>0</v>
      </c>
      <c r="H234">
        <v>0</v>
      </c>
      <c r="I234">
        <v>0</v>
      </c>
      <c r="J234">
        <v>0</v>
      </c>
      <c r="K234">
        <v>0</v>
      </c>
      <c r="L234">
        <v>1</v>
      </c>
      <c r="M234">
        <v>0</v>
      </c>
      <c r="N234">
        <v>0</v>
      </c>
      <c r="O234">
        <v>0</v>
      </c>
      <c r="P234">
        <v>0</v>
      </c>
      <c r="Q234">
        <v>0</v>
      </c>
      <c r="R234">
        <v>0</v>
      </c>
      <c r="S234">
        <v>0</v>
      </c>
      <c r="T234">
        <v>0</v>
      </c>
      <c r="U234">
        <v>1</v>
      </c>
      <c r="V234">
        <v>0</v>
      </c>
      <c r="W234">
        <v>0</v>
      </c>
      <c r="X234">
        <v>0</v>
      </c>
      <c r="Y234">
        <v>0</v>
      </c>
      <c r="Z234">
        <v>1</v>
      </c>
      <c r="AA234">
        <v>0</v>
      </c>
      <c r="AB234">
        <v>1</v>
      </c>
      <c r="AC234">
        <v>0</v>
      </c>
      <c r="AD234">
        <v>0</v>
      </c>
      <c r="AE234">
        <v>0</v>
      </c>
      <c r="AF234">
        <v>0</v>
      </c>
      <c r="AG234">
        <v>0</v>
      </c>
      <c r="AH234">
        <v>0</v>
      </c>
      <c r="AI234">
        <v>0</v>
      </c>
      <c r="AJ234">
        <v>0</v>
      </c>
      <c r="AK234">
        <v>1</v>
      </c>
      <c r="AL234">
        <v>0</v>
      </c>
      <c r="AM234">
        <v>0</v>
      </c>
      <c r="AN234">
        <v>1</v>
      </c>
      <c r="AO234">
        <v>1</v>
      </c>
      <c r="AP234">
        <v>1</v>
      </c>
      <c r="AQ234">
        <v>0</v>
      </c>
      <c r="AR234">
        <v>0</v>
      </c>
      <c r="AS234">
        <v>0</v>
      </c>
      <c r="AT234">
        <v>0</v>
      </c>
      <c r="AU234">
        <v>0</v>
      </c>
      <c r="AV234">
        <v>1</v>
      </c>
      <c r="AW234">
        <v>0</v>
      </c>
      <c r="AX234">
        <v>0</v>
      </c>
      <c r="AY234">
        <v>0</v>
      </c>
      <c r="AZ234">
        <v>0</v>
      </c>
      <c r="BA234">
        <v>0</v>
      </c>
      <c r="BB234">
        <v>0</v>
      </c>
      <c r="BC234">
        <v>0</v>
      </c>
      <c r="BD234">
        <v>0</v>
      </c>
      <c r="BE234">
        <v>1</v>
      </c>
      <c r="BF234">
        <v>0</v>
      </c>
      <c r="BG234">
        <v>0</v>
      </c>
      <c r="BH234">
        <v>0</v>
      </c>
      <c r="BI234">
        <v>0</v>
      </c>
      <c r="BJ234">
        <v>1</v>
      </c>
      <c r="BK234">
        <v>0</v>
      </c>
      <c r="BL234">
        <v>1</v>
      </c>
      <c r="BM234">
        <v>0</v>
      </c>
      <c r="BN234">
        <v>0</v>
      </c>
      <c r="BO234">
        <v>0</v>
      </c>
      <c r="BP234">
        <v>0</v>
      </c>
      <c r="BQ234">
        <v>0</v>
      </c>
      <c r="BR234">
        <v>0</v>
      </c>
      <c r="BS234">
        <v>0</v>
      </c>
      <c r="BT234">
        <v>0</v>
      </c>
      <c r="BU234">
        <v>1</v>
      </c>
      <c r="BV234">
        <v>0</v>
      </c>
      <c r="BW234">
        <v>0</v>
      </c>
      <c r="BX234">
        <v>1</v>
      </c>
      <c r="BY234" t="s">
        <v>3397</v>
      </c>
      <c r="BZ234" t="s">
        <v>3666</v>
      </c>
      <c r="CA234">
        <v>364</v>
      </c>
      <c r="CB234">
        <v>2.747252747252747E-3</v>
      </c>
      <c r="CC234">
        <v>0</v>
      </c>
    </row>
    <row r="235" spans="1:81" x14ac:dyDescent="0.25">
      <c r="A235" t="s">
        <v>3672</v>
      </c>
      <c r="B235" t="s">
        <v>95</v>
      </c>
      <c r="C235" t="s">
        <v>382</v>
      </c>
      <c r="D235" t="s">
        <v>44</v>
      </c>
      <c r="E235">
        <v>2017</v>
      </c>
      <c r="F235">
        <v>183</v>
      </c>
      <c r="G235">
        <v>19</v>
      </c>
      <c r="H235">
        <v>1</v>
      </c>
      <c r="I235">
        <v>17</v>
      </c>
      <c r="J235">
        <v>32</v>
      </c>
      <c r="K235">
        <v>36</v>
      </c>
      <c r="L235">
        <v>46</v>
      </c>
      <c r="M235">
        <v>33</v>
      </c>
      <c r="N235">
        <v>24</v>
      </c>
      <c r="O235">
        <v>8</v>
      </c>
      <c r="P235">
        <v>2</v>
      </c>
      <c r="Q235">
        <v>0</v>
      </c>
      <c r="R235">
        <v>0</v>
      </c>
      <c r="S235">
        <v>3</v>
      </c>
      <c r="T235">
        <v>2</v>
      </c>
      <c r="U235">
        <v>198</v>
      </c>
      <c r="V235">
        <v>4</v>
      </c>
      <c r="W235">
        <v>1</v>
      </c>
      <c r="X235">
        <v>173</v>
      </c>
      <c r="Y235">
        <v>30</v>
      </c>
      <c r="Z235">
        <v>0</v>
      </c>
      <c r="AA235">
        <v>24</v>
      </c>
      <c r="AB235">
        <v>0</v>
      </c>
      <c r="AC235">
        <v>3</v>
      </c>
      <c r="AD235">
        <v>176</v>
      </c>
      <c r="AE235">
        <v>5</v>
      </c>
      <c r="AF235">
        <v>184</v>
      </c>
      <c r="AG235">
        <v>4</v>
      </c>
      <c r="AH235">
        <v>1</v>
      </c>
      <c r="AI235">
        <v>0</v>
      </c>
      <c r="AJ235">
        <v>9</v>
      </c>
      <c r="AK235">
        <v>0</v>
      </c>
      <c r="AL235">
        <v>31</v>
      </c>
      <c r="AM235">
        <v>172</v>
      </c>
      <c r="AN235">
        <v>0</v>
      </c>
      <c r="AO235">
        <v>203</v>
      </c>
      <c r="AP235">
        <v>0.90147783251231528</v>
      </c>
      <c r="AQ235">
        <v>9.3596059113300489E-2</v>
      </c>
      <c r="AR235">
        <v>4.9261083743842374E-3</v>
      </c>
      <c r="AS235">
        <v>8.3743842364532015E-2</v>
      </c>
      <c r="AT235">
        <v>0.1576354679802956</v>
      </c>
      <c r="AU235">
        <v>0.17733990147783249</v>
      </c>
      <c r="AV235">
        <v>0.22660098522167491</v>
      </c>
      <c r="AW235">
        <v>0.1625615763546798</v>
      </c>
      <c r="AX235">
        <v>0.1182266009852217</v>
      </c>
      <c r="AY235">
        <v>3.9408866995073892E-2</v>
      </c>
      <c r="AZ235">
        <v>9.852216748768473E-3</v>
      </c>
      <c r="BA235">
        <v>0</v>
      </c>
      <c r="BB235">
        <v>0</v>
      </c>
      <c r="BC235">
        <v>1.477832512315271E-2</v>
      </c>
      <c r="BD235">
        <v>9.852216748768473E-3</v>
      </c>
      <c r="BE235">
        <v>0.97536945812807885</v>
      </c>
      <c r="BF235">
        <v>1.970443349753695E-2</v>
      </c>
      <c r="BG235">
        <v>4.9261083743842374E-3</v>
      </c>
      <c r="BH235">
        <v>0.85221674876847286</v>
      </c>
      <c r="BI235">
        <v>0.14778325123152711</v>
      </c>
      <c r="BJ235">
        <v>0</v>
      </c>
      <c r="BK235">
        <v>0.1182266009852217</v>
      </c>
      <c r="BL235">
        <v>0</v>
      </c>
      <c r="BM235">
        <v>1.477832512315271E-2</v>
      </c>
      <c r="BN235">
        <v>0.86699507389162567</v>
      </c>
      <c r="BO235">
        <v>2.463054187192118E-2</v>
      </c>
      <c r="BP235">
        <v>0.90640394088669951</v>
      </c>
      <c r="BQ235">
        <v>1.970443349753695E-2</v>
      </c>
      <c r="BR235">
        <v>4.9261083743842374E-3</v>
      </c>
      <c r="BS235">
        <v>0</v>
      </c>
      <c r="BT235">
        <v>4.4334975369458129E-2</v>
      </c>
      <c r="BU235">
        <v>0</v>
      </c>
      <c r="BV235">
        <v>0.15270935960591131</v>
      </c>
      <c r="BW235">
        <v>0.84729064039408863</v>
      </c>
      <c r="BX235">
        <v>0</v>
      </c>
      <c r="BY235" t="s">
        <v>3397</v>
      </c>
      <c r="BZ235" t="s">
        <v>3673</v>
      </c>
      <c r="CA235">
        <v>203</v>
      </c>
      <c r="CB235">
        <v>1</v>
      </c>
      <c r="CC235">
        <v>0</v>
      </c>
    </row>
    <row r="236" spans="1:81" x14ac:dyDescent="0.25">
      <c r="A236" t="s">
        <v>3674</v>
      </c>
      <c r="B236" t="s">
        <v>95</v>
      </c>
      <c r="C236" t="s">
        <v>382</v>
      </c>
      <c r="D236" t="s">
        <v>947</v>
      </c>
      <c r="E236">
        <v>2017</v>
      </c>
      <c r="F236">
        <v>54</v>
      </c>
      <c r="G236">
        <v>11</v>
      </c>
      <c r="H236">
        <v>0</v>
      </c>
      <c r="I236">
        <v>2</v>
      </c>
      <c r="J236">
        <v>11</v>
      </c>
      <c r="K236">
        <v>11</v>
      </c>
      <c r="L236">
        <v>17</v>
      </c>
      <c r="M236">
        <v>13</v>
      </c>
      <c r="N236">
        <v>7</v>
      </c>
      <c r="O236">
        <v>2</v>
      </c>
      <c r="P236">
        <v>1</v>
      </c>
      <c r="Q236">
        <v>0</v>
      </c>
      <c r="R236">
        <v>0</v>
      </c>
      <c r="S236">
        <v>0</v>
      </c>
      <c r="T236">
        <v>1</v>
      </c>
      <c r="U236">
        <v>63</v>
      </c>
      <c r="V236">
        <v>1</v>
      </c>
      <c r="W236">
        <v>1</v>
      </c>
      <c r="X236">
        <v>55</v>
      </c>
      <c r="Y236">
        <v>10</v>
      </c>
      <c r="Z236">
        <v>0</v>
      </c>
      <c r="AA236">
        <v>9</v>
      </c>
      <c r="AB236">
        <v>0</v>
      </c>
      <c r="AC236">
        <v>2</v>
      </c>
      <c r="AD236">
        <v>54</v>
      </c>
      <c r="AE236">
        <v>2</v>
      </c>
      <c r="AF236">
        <v>58</v>
      </c>
      <c r="AG236">
        <v>1</v>
      </c>
      <c r="AH236">
        <v>1</v>
      </c>
      <c r="AI236">
        <v>0</v>
      </c>
      <c r="AJ236">
        <v>3</v>
      </c>
      <c r="AK236">
        <v>0</v>
      </c>
      <c r="AL236">
        <v>13</v>
      </c>
      <c r="AM236">
        <v>52</v>
      </c>
      <c r="AN236">
        <v>0</v>
      </c>
      <c r="AO236">
        <v>65</v>
      </c>
      <c r="AP236">
        <v>0.83076923076923082</v>
      </c>
      <c r="AQ236">
        <v>0.16923076923076921</v>
      </c>
      <c r="AR236">
        <v>0</v>
      </c>
      <c r="AS236">
        <v>3.0769230769230771E-2</v>
      </c>
      <c r="AT236">
        <v>0.16923076923076921</v>
      </c>
      <c r="AU236">
        <v>0.16923076923076921</v>
      </c>
      <c r="AV236">
        <v>0.26153846153846161</v>
      </c>
      <c r="AW236">
        <v>0.2</v>
      </c>
      <c r="AX236">
        <v>0.1076923076923077</v>
      </c>
      <c r="AY236">
        <v>3.0769230769230771E-2</v>
      </c>
      <c r="AZ236">
        <v>1.5384615384615391E-2</v>
      </c>
      <c r="BA236">
        <v>0</v>
      </c>
      <c r="BB236">
        <v>0</v>
      </c>
      <c r="BC236">
        <v>0</v>
      </c>
      <c r="BD236">
        <v>1.5384615384615391E-2</v>
      </c>
      <c r="BE236">
        <v>0.96923076923076923</v>
      </c>
      <c r="BF236">
        <v>1.5384615384615391E-2</v>
      </c>
      <c r="BG236">
        <v>1.5384615384615391E-2</v>
      </c>
      <c r="BH236">
        <v>0.84615384615384615</v>
      </c>
      <c r="BI236">
        <v>0.15384615384615391</v>
      </c>
      <c r="BJ236">
        <v>0</v>
      </c>
      <c r="BK236">
        <v>0.1384615384615385</v>
      </c>
      <c r="BL236">
        <v>0</v>
      </c>
      <c r="BM236">
        <v>3.0769230769230771E-2</v>
      </c>
      <c r="BN236">
        <v>0.83076923076923082</v>
      </c>
      <c r="BO236">
        <v>3.0769230769230771E-2</v>
      </c>
      <c r="BP236">
        <v>0.89230769230769236</v>
      </c>
      <c r="BQ236">
        <v>1.5384615384615391E-2</v>
      </c>
      <c r="BR236">
        <v>1.5384615384615391E-2</v>
      </c>
      <c r="BS236">
        <v>0</v>
      </c>
      <c r="BT236">
        <v>4.6153846153846163E-2</v>
      </c>
      <c r="BU236">
        <v>0</v>
      </c>
      <c r="BV236">
        <v>0.2</v>
      </c>
      <c r="BW236">
        <v>0.8</v>
      </c>
      <c r="BX236">
        <v>0</v>
      </c>
      <c r="BY236" t="s">
        <v>3397</v>
      </c>
      <c r="BZ236" t="s">
        <v>3673</v>
      </c>
      <c r="CA236">
        <v>203</v>
      </c>
      <c r="CB236">
        <v>0.32019704433497542</v>
      </c>
      <c r="CC236">
        <v>0</v>
      </c>
    </row>
    <row r="237" spans="1:81" x14ac:dyDescent="0.25">
      <c r="A237" t="s">
        <v>3675</v>
      </c>
      <c r="B237" t="s">
        <v>95</v>
      </c>
      <c r="C237" t="s">
        <v>382</v>
      </c>
      <c r="D237" t="s">
        <v>949</v>
      </c>
      <c r="E237">
        <v>2017</v>
      </c>
      <c r="F237">
        <v>109</v>
      </c>
      <c r="G237">
        <v>8</v>
      </c>
      <c r="H237">
        <v>1</v>
      </c>
      <c r="I237">
        <v>14</v>
      </c>
      <c r="J237">
        <v>20</v>
      </c>
      <c r="K237">
        <v>21</v>
      </c>
      <c r="L237">
        <v>23</v>
      </c>
      <c r="M237">
        <v>17</v>
      </c>
      <c r="N237">
        <v>12</v>
      </c>
      <c r="O237">
        <v>6</v>
      </c>
      <c r="P237">
        <v>1</v>
      </c>
      <c r="Q237">
        <v>0</v>
      </c>
      <c r="R237">
        <v>0</v>
      </c>
      <c r="S237">
        <v>3</v>
      </c>
      <c r="T237">
        <v>1</v>
      </c>
      <c r="U237">
        <v>116</v>
      </c>
      <c r="V237">
        <v>2</v>
      </c>
      <c r="W237">
        <v>0</v>
      </c>
      <c r="X237">
        <v>103</v>
      </c>
      <c r="Y237">
        <v>15</v>
      </c>
      <c r="Z237">
        <v>0</v>
      </c>
      <c r="AA237">
        <v>10</v>
      </c>
      <c r="AB237">
        <v>0</v>
      </c>
      <c r="AC237">
        <v>0</v>
      </c>
      <c r="AD237">
        <v>108</v>
      </c>
      <c r="AE237">
        <v>3</v>
      </c>
      <c r="AF237">
        <v>109</v>
      </c>
      <c r="AG237">
        <v>1</v>
      </c>
      <c r="AH237">
        <v>0</v>
      </c>
      <c r="AI237">
        <v>0</v>
      </c>
      <c r="AJ237">
        <v>5</v>
      </c>
      <c r="AK237">
        <v>0</v>
      </c>
      <c r="AL237">
        <v>14</v>
      </c>
      <c r="AM237">
        <v>104</v>
      </c>
      <c r="AN237">
        <v>0</v>
      </c>
      <c r="AO237">
        <v>118</v>
      </c>
      <c r="AP237">
        <v>0.92372881355932202</v>
      </c>
      <c r="AQ237">
        <v>6.7796610169491525E-2</v>
      </c>
      <c r="AR237">
        <v>8.4745762711864406E-3</v>
      </c>
      <c r="AS237">
        <v>0.1186440677966102</v>
      </c>
      <c r="AT237">
        <v>0.16949152542372881</v>
      </c>
      <c r="AU237">
        <v>0.17796610169491531</v>
      </c>
      <c r="AV237">
        <v>0.19491525423728809</v>
      </c>
      <c r="AW237">
        <v>0.1440677966101695</v>
      </c>
      <c r="AX237">
        <v>0.10169491525423729</v>
      </c>
      <c r="AY237">
        <v>5.0847457627118647E-2</v>
      </c>
      <c r="AZ237">
        <v>8.4745762711864406E-3</v>
      </c>
      <c r="BA237">
        <v>0</v>
      </c>
      <c r="BB237">
        <v>0</v>
      </c>
      <c r="BC237">
        <v>2.542372881355932E-2</v>
      </c>
      <c r="BD237">
        <v>8.4745762711864406E-3</v>
      </c>
      <c r="BE237">
        <v>0.98305084745762716</v>
      </c>
      <c r="BF237">
        <v>1.6949152542372881E-2</v>
      </c>
      <c r="BG237">
        <v>0</v>
      </c>
      <c r="BH237">
        <v>0.8728813559322034</v>
      </c>
      <c r="BI237">
        <v>0.1271186440677966</v>
      </c>
      <c r="BJ237">
        <v>0</v>
      </c>
      <c r="BK237">
        <v>8.4745762711864403E-2</v>
      </c>
      <c r="BL237">
        <v>0</v>
      </c>
      <c r="BM237">
        <v>0</v>
      </c>
      <c r="BN237">
        <v>0.9152542372881356</v>
      </c>
      <c r="BO237">
        <v>2.542372881355932E-2</v>
      </c>
      <c r="BP237">
        <v>0.92372881355932202</v>
      </c>
      <c r="BQ237">
        <v>8.4745762711864406E-3</v>
      </c>
      <c r="BR237">
        <v>0</v>
      </c>
      <c r="BS237">
        <v>0</v>
      </c>
      <c r="BT237">
        <v>4.2372881355932202E-2</v>
      </c>
      <c r="BU237">
        <v>0</v>
      </c>
      <c r="BV237">
        <v>0.1186440677966102</v>
      </c>
      <c r="BW237">
        <v>0.88135593220338981</v>
      </c>
      <c r="BX237">
        <v>0</v>
      </c>
      <c r="BY237" t="s">
        <v>3397</v>
      </c>
      <c r="BZ237" t="s">
        <v>3673</v>
      </c>
      <c r="CA237">
        <v>203</v>
      </c>
      <c r="CB237">
        <v>0.58128078817733986</v>
      </c>
      <c r="CC237">
        <v>0</v>
      </c>
    </row>
    <row r="238" spans="1:81" x14ac:dyDescent="0.25">
      <c r="A238" t="s">
        <v>3676</v>
      </c>
      <c r="B238" t="s">
        <v>95</v>
      </c>
      <c r="C238" t="s">
        <v>382</v>
      </c>
      <c r="D238" t="s">
        <v>951</v>
      </c>
      <c r="E238">
        <v>2017</v>
      </c>
      <c r="F238">
        <v>13</v>
      </c>
      <c r="G238">
        <v>0</v>
      </c>
      <c r="H238">
        <v>0</v>
      </c>
      <c r="I238">
        <v>0</v>
      </c>
      <c r="J238">
        <v>1</v>
      </c>
      <c r="K238">
        <v>2</v>
      </c>
      <c r="L238">
        <v>5</v>
      </c>
      <c r="M238">
        <v>3</v>
      </c>
      <c r="N238">
        <v>2</v>
      </c>
      <c r="O238">
        <v>0</v>
      </c>
      <c r="P238">
        <v>0</v>
      </c>
      <c r="Q238">
        <v>0</v>
      </c>
      <c r="R238">
        <v>0</v>
      </c>
      <c r="S238">
        <v>0</v>
      </c>
      <c r="T238">
        <v>0</v>
      </c>
      <c r="U238">
        <v>13</v>
      </c>
      <c r="V238">
        <v>0</v>
      </c>
      <c r="W238">
        <v>0</v>
      </c>
      <c r="X238">
        <v>9</v>
      </c>
      <c r="Y238">
        <v>4</v>
      </c>
      <c r="Z238">
        <v>0</v>
      </c>
      <c r="AA238">
        <v>2</v>
      </c>
      <c r="AB238">
        <v>0</v>
      </c>
      <c r="AC238">
        <v>0</v>
      </c>
      <c r="AD238">
        <v>11</v>
      </c>
      <c r="AE238">
        <v>0</v>
      </c>
      <c r="AF238">
        <v>12</v>
      </c>
      <c r="AG238">
        <v>1</v>
      </c>
      <c r="AH238">
        <v>0</v>
      </c>
      <c r="AI238">
        <v>0</v>
      </c>
      <c r="AJ238">
        <v>0</v>
      </c>
      <c r="AK238">
        <v>0</v>
      </c>
      <c r="AL238">
        <v>2</v>
      </c>
      <c r="AM238">
        <v>11</v>
      </c>
      <c r="AN238">
        <v>0</v>
      </c>
      <c r="AO238">
        <v>13</v>
      </c>
      <c r="AP238">
        <v>1</v>
      </c>
      <c r="AQ238">
        <v>0</v>
      </c>
      <c r="AR238">
        <v>0</v>
      </c>
      <c r="AS238">
        <v>0</v>
      </c>
      <c r="AT238">
        <v>7.6923076923076927E-2</v>
      </c>
      <c r="AU238">
        <v>0.15384615384615391</v>
      </c>
      <c r="AV238">
        <v>0.38461538461538458</v>
      </c>
      <c r="AW238">
        <v>0.23076923076923081</v>
      </c>
      <c r="AX238">
        <v>0.15384615384615391</v>
      </c>
      <c r="AY238">
        <v>0</v>
      </c>
      <c r="AZ238">
        <v>0</v>
      </c>
      <c r="BA238">
        <v>0</v>
      </c>
      <c r="BB238">
        <v>0</v>
      </c>
      <c r="BC238">
        <v>0</v>
      </c>
      <c r="BD238">
        <v>0</v>
      </c>
      <c r="BE238">
        <v>1</v>
      </c>
      <c r="BF238">
        <v>0</v>
      </c>
      <c r="BG238">
        <v>0</v>
      </c>
      <c r="BH238">
        <v>0.69230769230769229</v>
      </c>
      <c r="BI238">
        <v>0.30769230769230771</v>
      </c>
      <c r="BJ238">
        <v>0</v>
      </c>
      <c r="BK238">
        <v>0.15384615384615391</v>
      </c>
      <c r="BL238">
        <v>0</v>
      </c>
      <c r="BM238">
        <v>0</v>
      </c>
      <c r="BN238">
        <v>0.84615384615384615</v>
      </c>
      <c r="BO238">
        <v>0</v>
      </c>
      <c r="BP238">
        <v>0.92307692307692313</v>
      </c>
      <c r="BQ238">
        <v>7.6923076923076927E-2</v>
      </c>
      <c r="BR238">
        <v>0</v>
      </c>
      <c r="BS238">
        <v>0</v>
      </c>
      <c r="BT238">
        <v>0</v>
      </c>
      <c r="BU238">
        <v>0</v>
      </c>
      <c r="BV238">
        <v>0.15384615384615391</v>
      </c>
      <c r="BW238">
        <v>0.84615384615384615</v>
      </c>
      <c r="BX238">
        <v>0</v>
      </c>
      <c r="BY238" t="s">
        <v>3397</v>
      </c>
      <c r="BZ238" t="s">
        <v>3673</v>
      </c>
      <c r="CA238">
        <v>203</v>
      </c>
      <c r="CB238">
        <v>6.4039408866995079E-2</v>
      </c>
      <c r="CC238">
        <v>0</v>
      </c>
    </row>
    <row r="239" spans="1:81" x14ac:dyDescent="0.25">
      <c r="A239" t="s">
        <v>3677</v>
      </c>
      <c r="B239" t="s">
        <v>95</v>
      </c>
      <c r="C239" t="s">
        <v>382</v>
      </c>
      <c r="D239" t="s">
        <v>953</v>
      </c>
      <c r="E239">
        <v>2017</v>
      </c>
      <c r="F239">
        <v>7</v>
      </c>
      <c r="G239">
        <v>0</v>
      </c>
      <c r="H239">
        <v>0</v>
      </c>
      <c r="I239">
        <v>1</v>
      </c>
      <c r="J239">
        <v>0</v>
      </c>
      <c r="K239">
        <v>2</v>
      </c>
      <c r="L239">
        <v>1</v>
      </c>
      <c r="M239">
        <v>0</v>
      </c>
      <c r="N239">
        <v>3</v>
      </c>
      <c r="O239">
        <v>0</v>
      </c>
      <c r="P239">
        <v>0</v>
      </c>
      <c r="Q239">
        <v>0</v>
      </c>
      <c r="R239">
        <v>0</v>
      </c>
      <c r="S239">
        <v>0</v>
      </c>
      <c r="T239">
        <v>0</v>
      </c>
      <c r="U239">
        <v>6</v>
      </c>
      <c r="V239">
        <v>1</v>
      </c>
      <c r="W239">
        <v>0</v>
      </c>
      <c r="X239">
        <v>6</v>
      </c>
      <c r="Y239">
        <v>1</v>
      </c>
      <c r="Z239">
        <v>0</v>
      </c>
      <c r="AA239">
        <v>3</v>
      </c>
      <c r="AB239">
        <v>0</v>
      </c>
      <c r="AC239">
        <v>1</v>
      </c>
      <c r="AD239">
        <v>3</v>
      </c>
      <c r="AE239">
        <v>0</v>
      </c>
      <c r="AF239">
        <v>5</v>
      </c>
      <c r="AG239">
        <v>1</v>
      </c>
      <c r="AH239">
        <v>0</v>
      </c>
      <c r="AI239">
        <v>0</v>
      </c>
      <c r="AJ239">
        <v>1</v>
      </c>
      <c r="AK239">
        <v>0</v>
      </c>
      <c r="AL239">
        <v>2</v>
      </c>
      <c r="AM239">
        <v>5</v>
      </c>
      <c r="AN239">
        <v>0</v>
      </c>
      <c r="AO239">
        <v>7</v>
      </c>
      <c r="AP239">
        <v>1</v>
      </c>
      <c r="AQ239">
        <v>0</v>
      </c>
      <c r="AR239">
        <v>0</v>
      </c>
      <c r="AS239">
        <v>0.14285714285714279</v>
      </c>
      <c r="AT239">
        <v>0</v>
      </c>
      <c r="AU239">
        <v>0.2857142857142857</v>
      </c>
      <c r="AV239">
        <v>0.14285714285714279</v>
      </c>
      <c r="AW239">
        <v>0</v>
      </c>
      <c r="AX239">
        <v>0.42857142857142849</v>
      </c>
      <c r="AY239">
        <v>0</v>
      </c>
      <c r="AZ239">
        <v>0</v>
      </c>
      <c r="BA239">
        <v>0</v>
      </c>
      <c r="BB239">
        <v>0</v>
      </c>
      <c r="BC239">
        <v>0</v>
      </c>
      <c r="BD239">
        <v>0</v>
      </c>
      <c r="BE239">
        <v>0.8571428571428571</v>
      </c>
      <c r="BF239">
        <v>0.14285714285714279</v>
      </c>
      <c r="BG239">
        <v>0</v>
      </c>
      <c r="BH239">
        <v>0.8571428571428571</v>
      </c>
      <c r="BI239">
        <v>0.14285714285714279</v>
      </c>
      <c r="BJ239">
        <v>0</v>
      </c>
      <c r="BK239">
        <v>0.42857142857142849</v>
      </c>
      <c r="BL239">
        <v>0</v>
      </c>
      <c r="BM239">
        <v>0.14285714285714279</v>
      </c>
      <c r="BN239">
        <v>0.42857142857142849</v>
      </c>
      <c r="BO239">
        <v>0</v>
      </c>
      <c r="BP239">
        <v>0.7142857142857143</v>
      </c>
      <c r="BQ239">
        <v>0.14285714285714279</v>
      </c>
      <c r="BR239">
        <v>0</v>
      </c>
      <c r="BS239">
        <v>0</v>
      </c>
      <c r="BT239">
        <v>0.14285714285714279</v>
      </c>
      <c r="BU239">
        <v>0</v>
      </c>
      <c r="BV239">
        <v>0.2857142857142857</v>
      </c>
      <c r="BW239">
        <v>0.7142857142857143</v>
      </c>
      <c r="BX239">
        <v>0</v>
      </c>
      <c r="BY239" t="s">
        <v>3397</v>
      </c>
      <c r="BZ239" t="s">
        <v>3673</v>
      </c>
      <c r="CA239">
        <v>203</v>
      </c>
      <c r="CB239">
        <v>3.4482758620689648E-2</v>
      </c>
      <c r="CC239">
        <v>0</v>
      </c>
    </row>
    <row r="240" spans="1:81" x14ac:dyDescent="0.25">
      <c r="A240" t="s">
        <v>3678</v>
      </c>
      <c r="B240" t="s">
        <v>95</v>
      </c>
      <c r="C240" t="s">
        <v>388</v>
      </c>
      <c r="D240" t="s">
        <v>44</v>
      </c>
      <c r="E240">
        <v>2017</v>
      </c>
      <c r="F240">
        <v>11</v>
      </c>
      <c r="G240">
        <v>0</v>
      </c>
      <c r="H240">
        <v>0</v>
      </c>
      <c r="I240">
        <v>1</v>
      </c>
      <c r="J240">
        <v>4</v>
      </c>
      <c r="K240">
        <v>1</v>
      </c>
      <c r="L240">
        <v>3</v>
      </c>
      <c r="M240">
        <v>0</v>
      </c>
      <c r="N240">
        <v>0</v>
      </c>
      <c r="O240">
        <v>1</v>
      </c>
      <c r="P240">
        <v>1</v>
      </c>
      <c r="Q240">
        <v>0</v>
      </c>
      <c r="R240">
        <v>0</v>
      </c>
      <c r="S240">
        <v>0</v>
      </c>
      <c r="T240">
        <v>0</v>
      </c>
      <c r="U240">
        <v>11</v>
      </c>
      <c r="V240">
        <v>0</v>
      </c>
      <c r="W240">
        <v>0</v>
      </c>
      <c r="X240">
        <v>8</v>
      </c>
      <c r="Y240">
        <v>3</v>
      </c>
      <c r="Z240">
        <v>0</v>
      </c>
      <c r="AA240">
        <v>1</v>
      </c>
      <c r="AB240">
        <v>0</v>
      </c>
      <c r="AC240">
        <v>1</v>
      </c>
      <c r="AD240">
        <v>9</v>
      </c>
      <c r="AE240">
        <v>0</v>
      </c>
      <c r="AF240">
        <v>9</v>
      </c>
      <c r="AG240">
        <v>0</v>
      </c>
      <c r="AH240">
        <v>0</v>
      </c>
      <c r="AI240">
        <v>0</v>
      </c>
      <c r="AJ240">
        <v>2</v>
      </c>
      <c r="AK240">
        <v>0</v>
      </c>
      <c r="AL240">
        <v>5</v>
      </c>
      <c r="AM240">
        <v>4</v>
      </c>
      <c r="AN240">
        <v>2</v>
      </c>
      <c r="AO240">
        <v>11</v>
      </c>
      <c r="AP240">
        <v>1</v>
      </c>
      <c r="AQ240">
        <v>0</v>
      </c>
      <c r="AR240">
        <v>0</v>
      </c>
      <c r="AS240">
        <v>9.0909090909090912E-2</v>
      </c>
      <c r="AT240">
        <v>0.36363636363636359</v>
      </c>
      <c r="AU240">
        <v>9.0909090909090912E-2</v>
      </c>
      <c r="AV240">
        <v>0.27272727272727271</v>
      </c>
      <c r="AW240">
        <v>0</v>
      </c>
      <c r="AX240">
        <v>0</v>
      </c>
      <c r="AY240">
        <v>9.0909090909090912E-2</v>
      </c>
      <c r="AZ240">
        <v>9.0909090909090912E-2</v>
      </c>
      <c r="BA240">
        <v>0</v>
      </c>
      <c r="BB240">
        <v>0</v>
      </c>
      <c r="BC240">
        <v>0</v>
      </c>
      <c r="BD240">
        <v>0</v>
      </c>
      <c r="BE240">
        <v>1</v>
      </c>
      <c r="BF240">
        <v>0</v>
      </c>
      <c r="BG240">
        <v>0</v>
      </c>
      <c r="BH240">
        <v>0.72727272727272729</v>
      </c>
      <c r="BI240">
        <v>0.27272727272727271</v>
      </c>
      <c r="BJ240">
        <v>0</v>
      </c>
      <c r="BK240">
        <v>9.0909090909090912E-2</v>
      </c>
      <c r="BL240">
        <v>0</v>
      </c>
      <c r="BM240">
        <v>9.0909090909090912E-2</v>
      </c>
      <c r="BN240">
        <v>0.81818181818181823</v>
      </c>
      <c r="BO240">
        <v>0</v>
      </c>
      <c r="BP240">
        <v>0.81818181818181823</v>
      </c>
      <c r="BQ240">
        <v>0</v>
      </c>
      <c r="BR240">
        <v>0</v>
      </c>
      <c r="BS240">
        <v>0</v>
      </c>
      <c r="BT240">
        <v>0.1818181818181818</v>
      </c>
      <c r="BU240">
        <v>0</v>
      </c>
      <c r="BV240">
        <v>0.45454545454545447</v>
      </c>
      <c r="BW240">
        <v>0.36363636363636359</v>
      </c>
      <c r="BX240">
        <v>0.1818181818181818</v>
      </c>
      <c r="BY240" t="s">
        <v>3397</v>
      </c>
      <c r="BZ240" t="s">
        <v>3679</v>
      </c>
      <c r="CA240">
        <v>11</v>
      </c>
      <c r="CB240">
        <v>1</v>
      </c>
      <c r="CC240">
        <v>0</v>
      </c>
    </row>
    <row r="241" spans="1:81" x14ac:dyDescent="0.25">
      <c r="A241" t="s">
        <v>3680</v>
      </c>
      <c r="B241" t="s">
        <v>95</v>
      </c>
      <c r="C241" t="s">
        <v>388</v>
      </c>
      <c r="D241" t="s">
        <v>949</v>
      </c>
      <c r="E241">
        <v>2017</v>
      </c>
      <c r="F241">
        <v>5</v>
      </c>
      <c r="G241">
        <v>0</v>
      </c>
      <c r="H241">
        <v>0</v>
      </c>
      <c r="I241">
        <v>0</v>
      </c>
      <c r="J241">
        <v>3</v>
      </c>
      <c r="K241">
        <v>1</v>
      </c>
      <c r="L241">
        <v>0</v>
      </c>
      <c r="M241">
        <v>0</v>
      </c>
      <c r="N241">
        <v>0</v>
      </c>
      <c r="O241">
        <v>1</v>
      </c>
      <c r="P241">
        <v>0</v>
      </c>
      <c r="Q241">
        <v>0</v>
      </c>
      <c r="R241">
        <v>0</v>
      </c>
      <c r="S241">
        <v>0</v>
      </c>
      <c r="T241">
        <v>0</v>
      </c>
      <c r="U241">
        <v>5</v>
      </c>
      <c r="V241">
        <v>0</v>
      </c>
      <c r="W241">
        <v>0</v>
      </c>
      <c r="X241">
        <v>4</v>
      </c>
      <c r="Y241">
        <v>1</v>
      </c>
      <c r="Z241">
        <v>0</v>
      </c>
      <c r="AA241">
        <v>0</v>
      </c>
      <c r="AB241">
        <v>0</v>
      </c>
      <c r="AC241">
        <v>0</v>
      </c>
      <c r="AD241">
        <v>5</v>
      </c>
      <c r="AE241">
        <v>0</v>
      </c>
      <c r="AF241">
        <v>5</v>
      </c>
      <c r="AG241">
        <v>0</v>
      </c>
      <c r="AH241">
        <v>0</v>
      </c>
      <c r="AI241">
        <v>0</v>
      </c>
      <c r="AJ241">
        <v>0</v>
      </c>
      <c r="AK241">
        <v>0</v>
      </c>
      <c r="AL241">
        <v>2</v>
      </c>
      <c r="AM241">
        <v>2</v>
      </c>
      <c r="AN241">
        <v>1</v>
      </c>
      <c r="AO241">
        <v>5</v>
      </c>
      <c r="AP241">
        <v>1</v>
      </c>
      <c r="AQ241">
        <v>0</v>
      </c>
      <c r="AR241">
        <v>0</v>
      </c>
      <c r="AS241">
        <v>0</v>
      </c>
      <c r="AT241">
        <v>0.6</v>
      </c>
      <c r="AU241">
        <v>0.2</v>
      </c>
      <c r="AV241">
        <v>0</v>
      </c>
      <c r="AW241">
        <v>0</v>
      </c>
      <c r="AX241">
        <v>0</v>
      </c>
      <c r="AY241">
        <v>0.2</v>
      </c>
      <c r="AZ241">
        <v>0</v>
      </c>
      <c r="BA241">
        <v>0</v>
      </c>
      <c r="BB241">
        <v>0</v>
      </c>
      <c r="BC241">
        <v>0</v>
      </c>
      <c r="BD241">
        <v>0</v>
      </c>
      <c r="BE241">
        <v>1</v>
      </c>
      <c r="BF241">
        <v>0</v>
      </c>
      <c r="BG241">
        <v>0</v>
      </c>
      <c r="BH241">
        <v>0.8</v>
      </c>
      <c r="BI241">
        <v>0.2</v>
      </c>
      <c r="BJ241">
        <v>0</v>
      </c>
      <c r="BK241">
        <v>0</v>
      </c>
      <c r="BL241">
        <v>0</v>
      </c>
      <c r="BM241">
        <v>0</v>
      </c>
      <c r="BN241">
        <v>1</v>
      </c>
      <c r="BO241">
        <v>0</v>
      </c>
      <c r="BP241">
        <v>1</v>
      </c>
      <c r="BQ241">
        <v>0</v>
      </c>
      <c r="BR241">
        <v>0</v>
      </c>
      <c r="BS241">
        <v>0</v>
      </c>
      <c r="BT241">
        <v>0</v>
      </c>
      <c r="BU241">
        <v>0</v>
      </c>
      <c r="BV241">
        <v>0.4</v>
      </c>
      <c r="BW241">
        <v>0.4</v>
      </c>
      <c r="BX241">
        <v>0.2</v>
      </c>
      <c r="BY241" t="s">
        <v>3397</v>
      </c>
      <c r="BZ241" t="s">
        <v>3679</v>
      </c>
      <c r="CA241">
        <v>11</v>
      </c>
      <c r="CB241">
        <v>0.45454545454545447</v>
      </c>
      <c r="CC241">
        <v>0</v>
      </c>
    </row>
    <row r="242" spans="1:81" x14ac:dyDescent="0.25">
      <c r="A242" t="s">
        <v>3681</v>
      </c>
      <c r="B242" t="s">
        <v>95</v>
      </c>
      <c r="C242" t="s">
        <v>388</v>
      </c>
      <c r="D242" t="s">
        <v>953</v>
      </c>
      <c r="E242">
        <v>2017</v>
      </c>
      <c r="F242">
        <v>6</v>
      </c>
      <c r="G242">
        <v>0</v>
      </c>
      <c r="H242">
        <v>0</v>
      </c>
      <c r="I242">
        <v>1</v>
      </c>
      <c r="J242">
        <v>1</v>
      </c>
      <c r="K242">
        <v>0</v>
      </c>
      <c r="L242">
        <v>3</v>
      </c>
      <c r="M242">
        <v>0</v>
      </c>
      <c r="N242">
        <v>0</v>
      </c>
      <c r="O242">
        <v>0</v>
      </c>
      <c r="P242">
        <v>1</v>
      </c>
      <c r="Q242">
        <v>0</v>
      </c>
      <c r="R242">
        <v>0</v>
      </c>
      <c r="S242">
        <v>0</v>
      </c>
      <c r="T242">
        <v>0</v>
      </c>
      <c r="U242">
        <v>6</v>
      </c>
      <c r="V242">
        <v>0</v>
      </c>
      <c r="W242">
        <v>0</v>
      </c>
      <c r="X242">
        <v>4</v>
      </c>
      <c r="Y242">
        <v>2</v>
      </c>
      <c r="Z242">
        <v>0</v>
      </c>
      <c r="AA242">
        <v>1</v>
      </c>
      <c r="AB242">
        <v>0</v>
      </c>
      <c r="AC242">
        <v>1</v>
      </c>
      <c r="AD242">
        <v>4</v>
      </c>
      <c r="AE242">
        <v>0</v>
      </c>
      <c r="AF242">
        <v>4</v>
      </c>
      <c r="AG242">
        <v>0</v>
      </c>
      <c r="AH242">
        <v>0</v>
      </c>
      <c r="AI242">
        <v>0</v>
      </c>
      <c r="AJ242">
        <v>2</v>
      </c>
      <c r="AK242">
        <v>0</v>
      </c>
      <c r="AL242">
        <v>3</v>
      </c>
      <c r="AM242">
        <v>2</v>
      </c>
      <c r="AN242">
        <v>1</v>
      </c>
      <c r="AO242">
        <v>6</v>
      </c>
      <c r="AP242">
        <v>1</v>
      </c>
      <c r="AQ242">
        <v>0</v>
      </c>
      <c r="AR242">
        <v>0</v>
      </c>
      <c r="AS242">
        <v>0.16666666666666671</v>
      </c>
      <c r="AT242">
        <v>0.16666666666666671</v>
      </c>
      <c r="AU242">
        <v>0</v>
      </c>
      <c r="AV242">
        <v>0.5</v>
      </c>
      <c r="AW242">
        <v>0</v>
      </c>
      <c r="AX242">
        <v>0</v>
      </c>
      <c r="AY242">
        <v>0</v>
      </c>
      <c r="AZ242">
        <v>0.16666666666666671</v>
      </c>
      <c r="BA242">
        <v>0</v>
      </c>
      <c r="BB242">
        <v>0</v>
      </c>
      <c r="BC242">
        <v>0</v>
      </c>
      <c r="BD242">
        <v>0</v>
      </c>
      <c r="BE242">
        <v>1</v>
      </c>
      <c r="BF242">
        <v>0</v>
      </c>
      <c r="BG242">
        <v>0</v>
      </c>
      <c r="BH242">
        <v>0.66666666666666663</v>
      </c>
      <c r="BI242">
        <v>0.33333333333333331</v>
      </c>
      <c r="BJ242">
        <v>0</v>
      </c>
      <c r="BK242">
        <v>0.16666666666666671</v>
      </c>
      <c r="BL242">
        <v>0</v>
      </c>
      <c r="BM242">
        <v>0.16666666666666671</v>
      </c>
      <c r="BN242">
        <v>0.66666666666666663</v>
      </c>
      <c r="BO242">
        <v>0</v>
      </c>
      <c r="BP242">
        <v>0.66666666666666663</v>
      </c>
      <c r="BQ242">
        <v>0</v>
      </c>
      <c r="BR242">
        <v>0</v>
      </c>
      <c r="BS242">
        <v>0</v>
      </c>
      <c r="BT242">
        <v>0.33333333333333331</v>
      </c>
      <c r="BU242">
        <v>0</v>
      </c>
      <c r="BV242">
        <v>0.5</v>
      </c>
      <c r="BW242">
        <v>0.33333333333333331</v>
      </c>
      <c r="BX242">
        <v>0.16666666666666671</v>
      </c>
      <c r="BY242" t="s">
        <v>3397</v>
      </c>
      <c r="BZ242" t="s">
        <v>3679</v>
      </c>
      <c r="CA242">
        <v>11</v>
      </c>
      <c r="CB242">
        <v>0.54545454545454541</v>
      </c>
      <c r="CC242">
        <v>0</v>
      </c>
    </row>
    <row r="243" spans="1:81" x14ac:dyDescent="0.25">
      <c r="A243" t="s">
        <v>3682</v>
      </c>
      <c r="B243" t="s">
        <v>95</v>
      </c>
      <c r="C243" t="s">
        <v>394</v>
      </c>
      <c r="D243" t="s">
        <v>44</v>
      </c>
      <c r="E243">
        <v>2017</v>
      </c>
      <c r="F243">
        <v>424</v>
      </c>
      <c r="G243">
        <v>44</v>
      </c>
      <c r="H243">
        <v>0</v>
      </c>
      <c r="I243">
        <v>52</v>
      </c>
      <c r="J243">
        <v>69</v>
      </c>
      <c r="K243">
        <v>81</v>
      </c>
      <c r="L243">
        <v>94</v>
      </c>
      <c r="M243">
        <v>83</v>
      </c>
      <c r="N243">
        <v>46</v>
      </c>
      <c r="O243">
        <v>24</v>
      </c>
      <c r="P243">
        <v>15</v>
      </c>
      <c r="Q243">
        <v>3</v>
      </c>
      <c r="R243">
        <v>0</v>
      </c>
      <c r="S243">
        <v>1</v>
      </c>
      <c r="T243">
        <v>0</v>
      </c>
      <c r="U243">
        <v>457</v>
      </c>
      <c r="V243">
        <v>8</v>
      </c>
      <c r="W243">
        <v>3</v>
      </c>
      <c r="X243">
        <v>278</v>
      </c>
      <c r="Y243">
        <v>89</v>
      </c>
      <c r="Z243">
        <v>101</v>
      </c>
      <c r="AA243">
        <v>64</v>
      </c>
      <c r="AB243">
        <v>4</v>
      </c>
      <c r="AC243">
        <v>48</v>
      </c>
      <c r="AD243">
        <v>352</v>
      </c>
      <c r="AE243">
        <v>23</v>
      </c>
      <c r="AF243">
        <v>378</v>
      </c>
      <c r="AG243">
        <v>21</v>
      </c>
      <c r="AH243">
        <v>11</v>
      </c>
      <c r="AI243">
        <v>6</v>
      </c>
      <c r="AJ243">
        <v>25</v>
      </c>
      <c r="AK243">
        <v>4</v>
      </c>
      <c r="AL243">
        <v>74</v>
      </c>
      <c r="AM243">
        <v>364</v>
      </c>
      <c r="AN243">
        <v>30</v>
      </c>
      <c r="AO243">
        <v>468</v>
      </c>
      <c r="AP243">
        <v>0.90598290598290598</v>
      </c>
      <c r="AQ243">
        <v>9.4017094017094016E-2</v>
      </c>
      <c r="AR243">
        <v>0</v>
      </c>
      <c r="AS243">
        <v>0.1111111111111111</v>
      </c>
      <c r="AT243">
        <v>0.14743589743589741</v>
      </c>
      <c r="AU243">
        <v>0.1730769230769231</v>
      </c>
      <c r="AV243">
        <v>0.20085470085470089</v>
      </c>
      <c r="AW243">
        <v>0.17735042735042739</v>
      </c>
      <c r="AX243">
        <v>9.8290598290598288E-2</v>
      </c>
      <c r="AY243">
        <v>5.128205128205128E-2</v>
      </c>
      <c r="AZ243">
        <v>3.2051282051282048E-2</v>
      </c>
      <c r="BA243">
        <v>6.41025641025641E-3</v>
      </c>
      <c r="BB243">
        <v>0</v>
      </c>
      <c r="BC243">
        <v>2.136752136752137E-3</v>
      </c>
      <c r="BD243">
        <v>0</v>
      </c>
      <c r="BE243">
        <v>0.97649572649572647</v>
      </c>
      <c r="BF243">
        <v>1.7094017094017099E-2</v>
      </c>
      <c r="BG243">
        <v>6.41025641025641E-3</v>
      </c>
      <c r="BH243">
        <v>0.59401709401709402</v>
      </c>
      <c r="BI243">
        <v>0.19017094017094019</v>
      </c>
      <c r="BJ243">
        <v>0.21581196581196579</v>
      </c>
      <c r="BK243">
        <v>0.13675213675213679</v>
      </c>
      <c r="BL243">
        <v>8.5470085470085479E-3</v>
      </c>
      <c r="BM243">
        <v>0.1025641025641026</v>
      </c>
      <c r="BN243">
        <v>0.75213675213675213</v>
      </c>
      <c r="BO243">
        <v>4.9145299145299137E-2</v>
      </c>
      <c r="BP243">
        <v>0.80769230769230771</v>
      </c>
      <c r="BQ243">
        <v>4.4871794871794872E-2</v>
      </c>
      <c r="BR243">
        <v>2.3504273504273501E-2</v>
      </c>
      <c r="BS243">
        <v>1.282051282051282E-2</v>
      </c>
      <c r="BT243">
        <v>5.3418803418803423E-2</v>
      </c>
      <c r="BU243">
        <v>8.5470085470085479E-3</v>
      </c>
      <c r="BV243">
        <v>0.15811965811965811</v>
      </c>
      <c r="BW243">
        <v>0.77777777777777779</v>
      </c>
      <c r="BX243">
        <v>6.4102564102564097E-2</v>
      </c>
      <c r="BY243" t="s">
        <v>3397</v>
      </c>
      <c r="BZ243" t="s">
        <v>3683</v>
      </c>
      <c r="CA243">
        <v>468</v>
      </c>
      <c r="CB243">
        <v>1</v>
      </c>
      <c r="CC243">
        <v>0</v>
      </c>
    </row>
    <row r="244" spans="1:81" x14ac:dyDescent="0.25">
      <c r="A244" t="s">
        <v>3684</v>
      </c>
      <c r="B244" t="s">
        <v>95</v>
      </c>
      <c r="C244" t="s">
        <v>394</v>
      </c>
      <c r="D244" t="s">
        <v>947</v>
      </c>
      <c r="E244">
        <v>2017</v>
      </c>
      <c r="F244">
        <v>74</v>
      </c>
      <c r="G244">
        <v>7</v>
      </c>
      <c r="H244">
        <v>0</v>
      </c>
      <c r="I244">
        <v>13</v>
      </c>
      <c r="J244">
        <v>12</v>
      </c>
      <c r="K244">
        <v>13</v>
      </c>
      <c r="L244">
        <v>14</v>
      </c>
      <c r="M244">
        <v>18</v>
      </c>
      <c r="N244">
        <v>7</v>
      </c>
      <c r="O244">
        <v>2</v>
      </c>
      <c r="P244">
        <v>0</v>
      </c>
      <c r="Q244">
        <v>2</v>
      </c>
      <c r="R244">
        <v>0</v>
      </c>
      <c r="S244">
        <v>0</v>
      </c>
      <c r="T244">
        <v>0</v>
      </c>
      <c r="U244">
        <v>79</v>
      </c>
      <c r="V244">
        <v>1</v>
      </c>
      <c r="W244">
        <v>1</v>
      </c>
      <c r="X244">
        <v>42</v>
      </c>
      <c r="Y244">
        <v>16</v>
      </c>
      <c r="Z244">
        <v>23</v>
      </c>
      <c r="AA244">
        <v>8</v>
      </c>
      <c r="AB244">
        <v>0</v>
      </c>
      <c r="AC244">
        <v>4</v>
      </c>
      <c r="AD244">
        <v>69</v>
      </c>
      <c r="AE244">
        <v>5</v>
      </c>
      <c r="AF244">
        <v>68</v>
      </c>
      <c r="AG244">
        <v>2</v>
      </c>
      <c r="AH244">
        <v>2</v>
      </c>
      <c r="AI244">
        <v>1</v>
      </c>
      <c r="AJ244">
        <v>3</v>
      </c>
      <c r="AK244">
        <v>0</v>
      </c>
      <c r="AL244">
        <v>12</v>
      </c>
      <c r="AM244">
        <v>62</v>
      </c>
      <c r="AN244">
        <v>7</v>
      </c>
      <c r="AO244">
        <v>81</v>
      </c>
      <c r="AP244">
        <v>0.9135802469135802</v>
      </c>
      <c r="AQ244">
        <v>8.6419753086419748E-2</v>
      </c>
      <c r="AR244">
        <v>0</v>
      </c>
      <c r="AS244">
        <v>0.16049382716049379</v>
      </c>
      <c r="AT244">
        <v>0.14814814814814811</v>
      </c>
      <c r="AU244">
        <v>0.16049382716049379</v>
      </c>
      <c r="AV244">
        <v>0.1728395061728395</v>
      </c>
      <c r="AW244">
        <v>0.22222222222222221</v>
      </c>
      <c r="AX244">
        <v>8.6419753086419748E-2</v>
      </c>
      <c r="AY244">
        <v>2.469135802469136E-2</v>
      </c>
      <c r="AZ244">
        <v>0</v>
      </c>
      <c r="BA244">
        <v>2.469135802469136E-2</v>
      </c>
      <c r="BB244">
        <v>0</v>
      </c>
      <c r="BC244">
        <v>0</v>
      </c>
      <c r="BD244">
        <v>0</v>
      </c>
      <c r="BE244">
        <v>0.97530864197530864</v>
      </c>
      <c r="BF244">
        <v>1.234567901234568E-2</v>
      </c>
      <c r="BG244">
        <v>1.234567901234568E-2</v>
      </c>
      <c r="BH244">
        <v>0.51851851851851849</v>
      </c>
      <c r="BI244">
        <v>0.19753086419753091</v>
      </c>
      <c r="BJ244">
        <v>0.2839506172839506</v>
      </c>
      <c r="BK244">
        <v>9.8765432098765427E-2</v>
      </c>
      <c r="BL244">
        <v>0</v>
      </c>
      <c r="BM244">
        <v>4.9382716049382713E-2</v>
      </c>
      <c r="BN244">
        <v>0.85185185185185186</v>
      </c>
      <c r="BO244">
        <v>6.1728395061728392E-2</v>
      </c>
      <c r="BP244">
        <v>0.83950617283950613</v>
      </c>
      <c r="BQ244">
        <v>2.469135802469136E-2</v>
      </c>
      <c r="BR244">
        <v>2.469135802469136E-2</v>
      </c>
      <c r="BS244">
        <v>1.234567901234568E-2</v>
      </c>
      <c r="BT244">
        <v>3.7037037037037028E-2</v>
      </c>
      <c r="BU244">
        <v>0</v>
      </c>
      <c r="BV244">
        <v>0.14814814814814811</v>
      </c>
      <c r="BW244">
        <v>0.76543209876543206</v>
      </c>
      <c r="BX244">
        <v>8.6419753086419748E-2</v>
      </c>
      <c r="BY244" t="s">
        <v>3397</v>
      </c>
      <c r="BZ244" t="s">
        <v>3683</v>
      </c>
      <c r="CA244">
        <v>468</v>
      </c>
      <c r="CB244">
        <v>0.1730769230769231</v>
      </c>
      <c r="CC244">
        <v>0</v>
      </c>
    </row>
    <row r="245" spans="1:81" x14ac:dyDescent="0.25">
      <c r="A245" t="s">
        <v>3685</v>
      </c>
      <c r="B245" t="s">
        <v>95</v>
      </c>
      <c r="C245" t="s">
        <v>394</v>
      </c>
      <c r="D245" t="s">
        <v>949</v>
      </c>
      <c r="E245">
        <v>2017</v>
      </c>
      <c r="F245">
        <v>248</v>
      </c>
      <c r="G245">
        <v>24</v>
      </c>
      <c r="H245">
        <v>0</v>
      </c>
      <c r="I245">
        <v>26</v>
      </c>
      <c r="J245">
        <v>37</v>
      </c>
      <c r="K245">
        <v>57</v>
      </c>
      <c r="L245">
        <v>58</v>
      </c>
      <c r="M245">
        <v>41</v>
      </c>
      <c r="N245">
        <v>31</v>
      </c>
      <c r="O245">
        <v>16</v>
      </c>
      <c r="P245">
        <v>6</v>
      </c>
      <c r="Q245">
        <v>0</v>
      </c>
      <c r="R245">
        <v>0</v>
      </c>
      <c r="S245">
        <v>0</v>
      </c>
      <c r="T245">
        <v>0</v>
      </c>
      <c r="U245">
        <v>266</v>
      </c>
      <c r="V245">
        <v>5</v>
      </c>
      <c r="W245">
        <v>1</v>
      </c>
      <c r="X245">
        <v>175</v>
      </c>
      <c r="Y245">
        <v>51</v>
      </c>
      <c r="Z245">
        <v>46</v>
      </c>
      <c r="AA245">
        <v>36</v>
      </c>
      <c r="AB245">
        <v>0</v>
      </c>
      <c r="AC245">
        <v>9</v>
      </c>
      <c r="AD245">
        <v>227</v>
      </c>
      <c r="AE245">
        <v>9</v>
      </c>
      <c r="AF245">
        <v>243</v>
      </c>
      <c r="AG245">
        <v>7</v>
      </c>
      <c r="AH245">
        <v>0</v>
      </c>
      <c r="AI245">
        <v>0</v>
      </c>
      <c r="AJ245">
        <v>13</v>
      </c>
      <c r="AK245">
        <v>0</v>
      </c>
      <c r="AL245">
        <v>51</v>
      </c>
      <c r="AM245">
        <v>208</v>
      </c>
      <c r="AN245">
        <v>13</v>
      </c>
      <c r="AO245">
        <v>272</v>
      </c>
      <c r="AP245">
        <v>0.91176470588235292</v>
      </c>
      <c r="AQ245">
        <v>8.8235294117647065E-2</v>
      </c>
      <c r="AR245">
        <v>0</v>
      </c>
      <c r="AS245">
        <v>9.5588235294117641E-2</v>
      </c>
      <c r="AT245">
        <v>0.1360294117647059</v>
      </c>
      <c r="AU245">
        <v>0.2095588235294118</v>
      </c>
      <c r="AV245">
        <v>0.21323529411764711</v>
      </c>
      <c r="AW245">
        <v>0.15073529411764711</v>
      </c>
      <c r="AX245">
        <v>0.1139705882352941</v>
      </c>
      <c r="AY245">
        <v>5.8823529411764712E-2</v>
      </c>
      <c r="AZ245">
        <v>2.205882352941177E-2</v>
      </c>
      <c r="BA245">
        <v>0</v>
      </c>
      <c r="BB245">
        <v>0</v>
      </c>
      <c r="BC245">
        <v>0</v>
      </c>
      <c r="BD245">
        <v>0</v>
      </c>
      <c r="BE245">
        <v>0.9779411764705882</v>
      </c>
      <c r="BF245">
        <v>1.8382352941176471E-2</v>
      </c>
      <c r="BG245">
        <v>3.6764705882352941E-3</v>
      </c>
      <c r="BH245">
        <v>0.64338235294117652</v>
      </c>
      <c r="BI245">
        <v>0.1875</v>
      </c>
      <c r="BJ245">
        <v>0.16911764705882351</v>
      </c>
      <c r="BK245">
        <v>0.13235294117647059</v>
      </c>
      <c r="BL245">
        <v>0</v>
      </c>
      <c r="BM245">
        <v>3.3088235294117647E-2</v>
      </c>
      <c r="BN245">
        <v>0.8345588235294118</v>
      </c>
      <c r="BO245">
        <v>3.3088235294117647E-2</v>
      </c>
      <c r="BP245">
        <v>0.89338235294117652</v>
      </c>
      <c r="BQ245">
        <v>2.5735294117647061E-2</v>
      </c>
      <c r="BR245">
        <v>0</v>
      </c>
      <c r="BS245">
        <v>0</v>
      </c>
      <c r="BT245">
        <v>4.779411764705882E-2</v>
      </c>
      <c r="BU245">
        <v>0</v>
      </c>
      <c r="BV245">
        <v>0.1875</v>
      </c>
      <c r="BW245">
        <v>0.76470588235294112</v>
      </c>
      <c r="BX245">
        <v>4.779411764705882E-2</v>
      </c>
      <c r="BY245" t="s">
        <v>3397</v>
      </c>
      <c r="BZ245" t="s">
        <v>3683</v>
      </c>
      <c r="CA245">
        <v>468</v>
      </c>
      <c r="CB245">
        <v>0.58119658119658124</v>
      </c>
      <c r="CC245">
        <v>0</v>
      </c>
    </row>
    <row r="246" spans="1:81" x14ac:dyDescent="0.25">
      <c r="A246" t="s">
        <v>3686</v>
      </c>
      <c r="B246" t="s">
        <v>95</v>
      </c>
      <c r="C246" t="s">
        <v>394</v>
      </c>
      <c r="D246" t="s">
        <v>951</v>
      </c>
      <c r="E246">
        <v>2017</v>
      </c>
      <c r="F246">
        <v>27</v>
      </c>
      <c r="G246">
        <v>6</v>
      </c>
      <c r="H246">
        <v>0</v>
      </c>
      <c r="I246">
        <v>7</v>
      </c>
      <c r="J246">
        <v>9</v>
      </c>
      <c r="K246">
        <v>3</v>
      </c>
      <c r="L246">
        <v>2</v>
      </c>
      <c r="M246">
        <v>5</v>
      </c>
      <c r="N246">
        <v>1</v>
      </c>
      <c r="O246">
        <v>1</v>
      </c>
      <c r="P246">
        <v>3</v>
      </c>
      <c r="Q246">
        <v>1</v>
      </c>
      <c r="R246">
        <v>0</v>
      </c>
      <c r="S246">
        <v>1</v>
      </c>
      <c r="T246">
        <v>0</v>
      </c>
      <c r="U246">
        <v>32</v>
      </c>
      <c r="V246">
        <v>1</v>
      </c>
      <c r="W246">
        <v>0</v>
      </c>
      <c r="X246">
        <v>12</v>
      </c>
      <c r="Y246">
        <v>10</v>
      </c>
      <c r="Z246">
        <v>11</v>
      </c>
      <c r="AA246">
        <v>2</v>
      </c>
      <c r="AB246">
        <v>0</v>
      </c>
      <c r="AC246">
        <v>2</v>
      </c>
      <c r="AD246">
        <v>29</v>
      </c>
      <c r="AE246">
        <v>0</v>
      </c>
      <c r="AF246">
        <v>32</v>
      </c>
      <c r="AG246">
        <v>1</v>
      </c>
      <c r="AH246">
        <v>0</v>
      </c>
      <c r="AI246">
        <v>0</v>
      </c>
      <c r="AJ246">
        <v>0</v>
      </c>
      <c r="AK246">
        <v>0</v>
      </c>
      <c r="AL246">
        <v>8</v>
      </c>
      <c r="AM246">
        <v>21</v>
      </c>
      <c r="AN246">
        <v>4</v>
      </c>
      <c r="AO246">
        <v>33</v>
      </c>
      <c r="AP246">
        <v>0.81818181818181823</v>
      </c>
      <c r="AQ246">
        <v>0.1818181818181818</v>
      </c>
      <c r="AR246">
        <v>0</v>
      </c>
      <c r="AS246">
        <v>0.2121212121212121</v>
      </c>
      <c r="AT246">
        <v>0.27272727272727271</v>
      </c>
      <c r="AU246">
        <v>9.0909090909090912E-2</v>
      </c>
      <c r="AV246">
        <v>6.0606060606060608E-2</v>
      </c>
      <c r="AW246">
        <v>0.15151515151515149</v>
      </c>
      <c r="AX246">
        <v>3.03030303030303E-2</v>
      </c>
      <c r="AY246">
        <v>3.03030303030303E-2</v>
      </c>
      <c r="AZ246">
        <v>9.0909090909090912E-2</v>
      </c>
      <c r="BA246">
        <v>3.03030303030303E-2</v>
      </c>
      <c r="BB246">
        <v>0</v>
      </c>
      <c r="BC246">
        <v>3.03030303030303E-2</v>
      </c>
      <c r="BD246">
        <v>0</v>
      </c>
      <c r="BE246">
        <v>0.96969696969696972</v>
      </c>
      <c r="BF246">
        <v>3.03030303030303E-2</v>
      </c>
      <c r="BG246">
        <v>0</v>
      </c>
      <c r="BH246">
        <v>0.36363636363636359</v>
      </c>
      <c r="BI246">
        <v>0.30303030303030298</v>
      </c>
      <c r="BJ246">
        <v>0.33333333333333331</v>
      </c>
      <c r="BK246">
        <v>6.0606060606060608E-2</v>
      </c>
      <c r="BL246">
        <v>0</v>
      </c>
      <c r="BM246">
        <v>6.0606060606060608E-2</v>
      </c>
      <c r="BN246">
        <v>0.87878787878787878</v>
      </c>
      <c r="BO246">
        <v>0</v>
      </c>
      <c r="BP246">
        <v>0.96969696969696972</v>
      </c>
      <c r="BQ246">
        <v>3.03030303030303E-2</v>
      </c>
      <c r="BR246">
        <v>0</v>
      </c>
      <c r="BS246">
        <v>0</v>
      </c>
      <c r="BT246">
        <v>0</v>
      </c>
      <c r="BU246">
        <v>0</v>
      </c>
      <c r="BV246">
        <v>0.2424242424242424</v>
      </c>
      <c r="BW246">
        <v>0.63636363636363635</v>
      </c>
      <c r="BX246">
        <v>0.1212121212121212</v>
      </c>
      <c r="BY246" t="s">
        <v>3397</v>
      </c>
      <c r="BZ246" t="s">
        <v>3683</v>
      </c>
      <c r="CA246">
        <v>468</v>
      </c>
      <c r="CB246">
        <v>7.0512820512820512E-2</v>
      </c>
      <c r="CC246">
        <v>0</v>
      </c>
    </row>
    <row r="247" spans="1:81" x14ac:dyDescent="0.25">
      <c r="A247" t="s">
        <v>3687</v>
      </c>
      <c r="B247" t="s">
        <v>95</v>
      </c>
      <c r="C247" t="s">
        <v>394</v>
      </c>
      <c r="D247" t="s">
        <v>953</v>
      </c>
      <c r="E247">
        <v>2017</v>
      </c>
      <c r="F247">
        <v>71</v>
      </c>
      <c r="G247">
        <v>7</v>
      </c>
      <c r="H247">
        <v>0</v>
      </c>
      <c r="I247">
        <v>6</v>
      </c>
      <c r="J247">
        <v>11</v>
      </c>
      <c r="K247">
        <v>7</v>
      </c>
      <c r="L247">
        <v>19</v>
      </c>
      <c r="M247">
        <v>17</v>
      </c>
      <c r="N247">
        <v>7</v>
      </c>
      <c r="O247">
        <v>5</v>
      </c>
      <c r="P247">
        <v>6</v>
      </c>
      <c r="Q247">
        <v>0</v>
      </c>
      <c r="R247">
        <v>0</v>
      </c>
      <c r="S247">
        <v>0</v>
      </c>
      <c r="T247">
        <v>0</v>
      </c>
      <c r="U247">
        <v>76</v>
      </c>
      <c r="V247">
        <v>1</v>
      </c>
      <c r="W247">
        <v>1</v>
      </c>
      <c r="X247">
        <v>49</v>
      </c>
      <c r="Y247">
        <v>12</v>
      </c>
      <c r="Z247">
        <v>17</v>
      </c>
      <c r="AA247">
        <v>18</v>
      </c>
      <c r="AB247">
        <v>0</v>
      </c>
      <c r="AC247">
        <v>33</v>
      </c>
      <c r="AD247">
        <v>27</v>
      </c>
      <c r="AE247">
        <v>9</v>
      </c>
      <c r="AF247">
        <v>35</v>
      </c>
      <c r="AG247">
        <v>11</v>
      </c>
      <c r="AH247">
        <v>9</v>
      </c>
      <c r="AI247">
        <v>5</v>
      </c>
      <c r="AJ247">
        <v>9</v>
      </c>
      <c r="AK247">
        <v>0</v>
      </c>
      <c r="AL247">
        <v>3</v>
      </c>
      <c r="AM247">
        <v>73</v>
      </c>
      <c r="AN247">
        <v>2</v>
      </c>
      <c r="AO247">
        <v>78</v>
      </c>
      <c r="AP247">
        <v>0.91025641025641024</v>
      </c>
      <c r="AQ247">
        <v>8.9743589743589744E-2</v>
      </c>
      <c r="AR247">
        <v>0</v>
      </c>
      <c r="AS247">
        <v>7.6923076923076927E-2</v>
      </c>
      <c r="AT247">
        <v>0.141025641025641</v>
      </c>
      <c r="AU247">
        <v>8.9743589743589744E-2</v>
      </c>
      <c r="AV247">
        <v>0.24358974358974361</v>
      </c>
      <c r="AW247">
        <v>0.21794871794871801</v>
      </c>
      <c r="AX247">
        <v>8.9743589743589744E-2</v>
      </c>
      <c r="AY247">
        <v>6.4102564102564097E-2</v>
      </c>
      <c r="AZ247">
        <v>7.6923076923076927E-2</v>
      </c>
      <c r="BA247">
        <v>0</v>
      </c>
      <c r="BB247">
        <v>0</v>
      </c>
      <c r="BC247">
        <v>0</v>
      </c>
      <c r="BD247">
        <v>0</v>
      </c>
      <c r="BE247">
        <v>0.97435897435897434</v>
      </c>
      <c r="BF247">
        <v>1.282051282051282E-2</v>
      </c>
      <c r="BG247">
        <v>1.282051282051282E-2</v>
      </c>
      <c r="BH247">
        <v>0.62820512820512819</v>
      </c>
      <c r="BI247">
        <v>0.15384615384615391</v>
      </c>
      <c r="BJ247">
        <v>0.21794871794871801</v>
      </c>
      <c r="BK247">
        <v>0.23076923076923081</v>
      </c>
      <c r="BL247">
        <v>0</v>
      </c>
      <c r="BM247">
        <v>0.42307692307692307</v>
      </c>
      <c r="BN247">
        <v>0.34615384615384609</v>
      </c>
      <c r="BO247">
        <v>0.1153846153846154</v>
      </c>
      <c r="BP247">
        <v>0.44871794871794868</v>
      </c>
      <c r="BQ247">
        <v>0.141025641025641</v>
      </c>
      <c r="BR247">
        <v>0.1153846153846154</v>
      </c>
      <c r="BS247">
        <v>6.4102564102564097E-2</v>
      </c>
      <c r="BT247">
        <v>0.1153846153846154</v>
      </c>
      <c r="BU247">
        <v>0</v>
      </c>
      <c r="BV247">
        <v>3.8461538461538457E-2</v>
      </c>
      <c r="BW247">
        <v>0.9358974358974359</v>
      </c>
      <c r="BX247">
        <v>2.564102564102564E-2</v>
      </c>
      <c r="BY247" t="s">
        <v>3397</v>
      </c>
      <c r="BZ247" t="s">
        <v>3683</v>
      </c>
      <c r="CA247">
        <v>468</v>
      </c>
      <c r="CB247">
        <v>0.16666666666666671</v>
      </c>
      <c r="CC247">
        <v>0</v>
      </c>
    </row>
    <row r="248" spans="1:81" x14ac:dyDescent="0.25">
      <c r="A248" t="s">
        <v>3688</v>
      </c>
      <c r="B248" t="s">
        <v>95</v>
      </c>
      <c r="C248" t="s">
        <v>394</v>
      </c>
      <c r="D248" t="s">
        <v>961</v>
      </c>
      <c r="E248">
        <v>2017</v>
      </c>
      <c r="F248">
        <v>4</v>
      </c>
      <c r="G248">
        <v>0</v>
      </c>
      <c r="H248">
        <v>0</v>
      </c>
      <c r="I248">
        <v>0</v>
      </c>
      <c r="J248">
        <v>0</v>
      </c>
      <c r="K248">
        <v>1</v>
      </c>
      <c r="L248">
        <v>1</v>
      </c>
      <c r="M248">
        <v>2</v>
      </c>
      <c r="N248">
        <v>0</v>
      </c>
      <c r="O248">
        <v>0</v>
      </c>
      <c r="P248">
        <v>0</v>
      </c>
      <c r="Q248">
        <v>0</v>
      </c>
      <c r="R248">
        <v>0</v>
      </c>
      <c r="S248">
        <v>0</v>
      </c>
      <c r="T248">
        <v>0</v>
      </c>
      <c r="U248">
        <v>4</v>
      </c>
      <c r="V248">
        <v>0</v>
      </c>
      <c r="W248">
        <v>0</v>
      </c>
      <c r="X248">
        <v>0</v>
      </c>
      <c r="Y248">
        <v>0</v>
      </c>
      <c r="Z248">
        <v>4</v>
      </c>
      <c r="AA248">
        <v>0</v>
      </c>
      <c r="AB248">
        <v>4</v>
      </c>
      <c r="AC248">
        <v>0</v>
      </c>
      <c r="AD248">
        <v>0</v>
      </c>
      <c r="AE248">
        <v>0</v>
      </c>
      <c r="AF248">
        <v>0</v>
      </c>
      <c r="AG248">
        <v>0</v>
      </c>
      <c r="AH248">
        <v>0</v>
      </c>
      <c r="AI248">
        <v>0</v>
      </c>
      <c r="AJ248">
        <v>0</v>
      </c>
      <c r="AK248">
        <v>4</v>
      </c>
      <c r="AL248">
        <v>0</v>
      </c>
      <c r="AM248">
        <v>0</v>
      </c>
      <c r="AN248">
        <v>4</v>
      </c>
      <c r="AO248">
        <v>4</v>
      </c>
      <c r="AP248">
        <v>1</v>
      </c>
      <c r="AQ248">
        <v>0</v>
      </c>
      <c r="AR248">
        <v>0</v>
      </c>
      <c r="AS248">
        <v>0</v>
      </c>
      <c r="AT248">
        <v>0</v>
      </c>
      <c r="AU248">
        <v>0.25</v>
      </c>
      <c r="AV248">
        <v>0.25</v>
      </c>
      <c r="AW248">
        <v>0.5</v>
      </c>
      <c r="AX248">
        <v>0</v>
      </c>
      <c r="AY248">
        <v>0</v>
      </c>
      <c r="AZ248">
        <v>0</v>
      </c>
      <c r="BA248">
        <v>0</v>
      </c>
      <c r="BB248">
        <v>0</v>
      </c>
      <c r="BC248">
        <v>0</v>
      </c>
      <c r="BD248">
        <v>0</v>
      </c>
      <c r="BE248">
        <v>1</v>
      </c>
      <c r="BF248">
        <v>0</v>
      </c>
      <c r="BG248">
        <v>0</v>
      </c>
      <c r="BH248">
        <v>0</v>
      </c>
      <c r="BI248">
        <v>0</v>
      </c>
      <c r="BJ248">
        <v>1</v>
      </c>
      <c r="BK248">
        <v>0</v>
      </c>
      <c r="BL248">
        <v>1</v>
      </c>
      <c r="BM248">
        <v>0</v>
      </c>
      <c r="BN248">
        <v>0</v>
      </c>
      <c r="BO248">
        <v>0</v>
      </c>
      <c r="BP248">
        <v>0</v>
      </c>
      <c r="BQ248">
        <v>0</v>
      </c>
      <c r="BR248">
        <v>0</v>
      </c>
      <c r="BS248">
        <v>0</v>
      </c>
      <c r="BT248">
        <v>0</v>
      </c>
      <c r="BU248">
        <v>1</v>
      </c>
      <c r="BV248">
        <v>0</v>
      </c>
      <c r="BW248">
        <v>0</v>
      </c>
      <c r="BX248">
        <v>1</v>
      </c>
      <c r="BY248" t="s">
        <v>3397</v>
      </c>
      <c r="BZ248" t="s">
        <v>3683</v>
      </c>
      <c r="CA248">
        <v>468</v>
      </c>
      <c r="CB248">
        <v>8.5470085470085479E-3</v>
      </c>
      <c r="CC248">
        <v>0</v>
      </c>
    </row>
    <row r="249" spans="1:81" x14ac:dyDescent="0.25">
      <c r="A249" t="s">
        <v>3689</v>
      </c>
      <c r="B249" t="s">
        <v>95</v>
      </c>
      <c r="C249" t="s">
        <v>400</v>
      </c>
      <c r="D249" t="s">
        <v>44</v>
      </c>
      <c r="E249">
        <v>2017</v>
      </c>
      <c r="F249">
        <v>4</v>
      </c>
      <c r="G249">
        <v>1</v>
      </c>
      <c r="H249">
        <v>0</v>
      </c>
      <c r="I249">
        <v>1</v>
      </c>
      <c r="J249">
        <v>2</v>
      </c>
      <c r="K249">
        <v>2</v>
      </c>
      <c r="L249">
        <v>0</v>
      </c>
      <c r="M249">
        <v>0</v>
      </c>
      <c r="N249">
        <v>0</v>
      </c>
      <c r="O249">
        <v>0</v>
      </c>
      <c r="P249">
        <v>0</v>
      </c>
      <c r="Q249">
        <v>0</v>
      </c>
      <c r="R249">
        <v>0</v>
      </c>
      <c r="S249">
        <v>0</v>
      </c>
      <c r="T249">
        <v>0</v>
      </c>
      <c r="U249">
        <v>5</v>
      </c>
      <c r="V249">
        <v>0</v>
      </c>
      <c r="W249">
        <v>0</v>
      </c>
      <c r="X249">
        <v>5</v>
      </c>
      <c r="Y249">
        <v>0</v>
      </c>
      <c r="Z249">
        <v>0</v>
      </c>
      <c r="AA249">
        <v>1</v>
      </c>
      <c r="AB249">
        <v>0</v>
      </c>
      <c r="AC249">
        <v>0</v>
      </c>
      <c r="AD249">
        <v>4</v>
      </c>
      <c r="AE249">
        <v>1</v>
      </c>
      <c r="AF249">
        <v>4</v>
      </c>
      <c r="AG249">
        <v>0</v>
      </c>
      <c r="AH249">
        <v>0</v>
      </c>
      <c r="AI249">
        <v>0</v>
      </c>
      <c r="AJ249">
        <v>0</v>
      </c>
      <c r="AK249">
        <v>0</v>
      </c>
      <c r="AL249" t="s">
        <v>74</v>
      </c>
      <c r="AM249" t="s">
        <v>74</v>
      </c>
      <c r="AN249" t="s">
        <v>74</v>
      </c>
      <c r="AO249">
        <v>5</v>
      </c>
      <c r="AP249">
        <v>0.8</v>
      </c>
      <c r="AQ249">
        <v>0.2</v>
      </c>
      <c r="AR249">
        <v>0</v>
      </c>
      <c r="AS249">
        <v>0.2</v>
      </c>
      <c r="AT249">
        <v>0.4</v>
      </c>
      <c r="AU249">
        <v>0.4</v>
      </c>
      <c r="AV249">
        <v>0</v>
      </c>
      <c r="AW249">
        <v>0</v>
      </c>
      <c r="AX249">
        <v>0</v>
      </c>
      <c r="AY249">
        <v>0</v>
      </c>
      <c r="AZ249">
        <v>0</v>
      </c>
      <c r="BA249">
        <v>0</v>
      </c>
      <c r="BB249">
        <v>0</v>
      </c>
      <c r="BC249">
        <v>0</v>
      </c>
      <c r="BD249">
        <v>0</v>
      </c>
      <c r="BE249">
        <v>1</v>
      </c>
      <c r="BF249">
        <v>0</v>
      </c>
      <c r="BG249">
        <v>0</v>
      </c>
      <c r="BH249">
        <v>1</v>
      </c>
      <c r="BI249">
        <v>0</v>
      </c>
      <c r="BJ249">
        <v>0</v>
      </c>
      <c r="BK249">
        <v>0.2</v>
      </c>
      <c r="BL249">
        <v>0</v>
      </c>
      <c r="BM249">
        <v>0</v>
      </c>
      <c r="BN249">
        <v>0.8</v>
      </c>
      <c r="BO249">
        <v>0.2</v>
      </c>
      <c r="BP249">
        <v>0.8</v>
      </c>
      <c r="BQ249">
        <v>0</v>
      </c>
      <c r="BR249">
        <v>0</v>
      </c>
      <c r="BS249">
        <v>0</v>
      </c>
      <c r="BT249">
        <v>0</v>
      </c>
      <c r="BU249">
        <v>0</v>
      </c>
      <c r="BV249">
        <v>0</v>
      </c>
      <c r="BW249">
        <v>0</v>
      </c>
      <c r="BX249">
        <v>0</v>
      </c>
      <c r="BY249" t="s">
        <v>3397</v>
      </c>
      <c r="BZ249" t="s">
        <v>3690</v>
      </c>
      <c r="CA249">
        <v>5</v>
      </c>
      <c r="CB249">
        <v>1</v>
      </c>
      <c r="CC249">
        <v>0</v>
      </c>
    </row>
    <row r="250" spans="1:81" x14ac:dyDescent="0.25">
      <c r="A250" t="s">
        <v>3691</v>
      </c>
      <c r="B250" t="s">
        <v>95</v>
      </c>
      <c r="C250" t="s">
        <v>400</v>
      </c>
      <c r="D250" t="s">
        <v>947</v>
      </c>
      <c r="E250">
        <v>2017</v>
      </c>
      <c r="F250" t="s">
        <v>74</v>
      </c>
      <c r="G250" t="s">
        <v>74</v>
      </c>
      <c r="H250" t="s">
        <v>74</v>
      </c>
      <c r="I250" t="s">
        <v>74</v>
      </c>
      <c r="J250" t="s">
        <v>74</v>
      </c>
      <c r="K250" t="s">
        <v>74</v>
      </c>
      <c r="L250" t="s">
        <v>74</v>
      </c>
      <c r="M250" t="s">
        <v>74</v>
      </c>
      <c r="N250" t="s">
        <v>74</v>
      </c>
      <c r="O250" t="s">
        <v>74</v>
      </c>
      <c r="P250" t="s">
        <v>74</v>
      </c>
      <c r="Q250" t="s">
        <v>74</v>
      </c>
      <c r="R250" t="s">
        <v>74</v>
      </c>
      <c r="S250" t="s">
        <v>74</v>
      </c>
      <c r="T250" t="s">
        <v>74</v>
      </c>
      <c r="U250" t="s">
        <v>74</v>
      </c>
      <c r="V250" t="s">
        <v>74</v>
      </c>
      <c r="W250" t="s">
        <v>74</v>
      </c>
      <c r="X250" t="s">
        <v>74</v>
      </c>
      <c r="Y250" t="s">
        <v>74</v>
      </c>
      <c r="Z250" t="s">
        <v>74</v>
      </c>
      <c r="AA250" t="s">
        <v>74</v>
      </c>
      <c r="AB250" t="s">
        <v>74</v>
      </c>
      <c r="AC250" t="s">
        <v>74</v>
      </c>
      <c r="AD250" t="s">
        <v>74</v>
      </c>
      <c r="AE250" t="s">
        <v>74</v>
      </c>
      <c r="AF250" t="s">
        <v>74</v>
      </c>
      <c r="AG250" t="s">
        <v>74</v>
      </c>
      <c r="AH250" t="s">
        <v>74</v>
      </c>
      <c r="AI250" t="s">
        <v>74</v>
      </c>
      <c r="AJ250" t="s">
        <v>74</v>
      </c>
      <c r="AK250" t="s">
        <v>74</v>
      </c>
      <c r="AL250" t="s">
        <v>74</v>
      </c>
      <c r="AM250" t="s">
        <v>74</v>
      </c>
      <c r="AN250" t="s">
        <v>74</v>
      </c>
      <c r="AO250" t="s">
        <v>74</v>
      </c>
      <c r="AP250" t="s">
        <v>74</v>
      </c>
      <c r="AQ250" t="s">
        <v>74</v>
      </c>
      <c r="AR250" t="s">
        <v>74</v>
      </c>
      <c r="AS250" t="s">
        <v>74</v>
      </c>
      <c r="AT250" t="s">
        <v>74</v>
      </c>
      <c r="AU250" t="s">
        <v>74</v>
      </c>
      <c r="AV250" t="s">
        <v>74</v>
      </c>
      <c r="AW250" t="s">
        <v>74</v>
      </c>
      <c r="AX250" t="s">
        <v>74</v>
      </c>
      <c r="AY250" t="s">
        <v>74</v>
      </c>
      <c r="AZ250" t="s">
        <v>74</v>
      </c>
      <c r="BA250" t="s">
        <v>74</v>
      </c>
      <c r="BB250" t="s">
        <v>74</v>
      </c>
      <c r="BC250" t="s">
        <v>74</v>
      </c>
      <c r="BD250" t="s">
        <v>74</v>
      </c>
      <c r="BE250" t="s">
        <v>74</v>
      </c>
      <c r="BF250" t="s">
        <v>74</v>
      </c>
      <c r="BG250" t="s">
        <v>74</v>
      </c>
      <c r="BH250" t="s">
        <v>74</v>
      </c>
      <c r="BI250" t="s">
        <v>74</v>
      </c>
      <c r="BJ250" t="s">
        <v>74</v>
      </c>
      <c r="BK250" t="s">
        <v>74</v>
      </c>
      <c r="BL250" t="s">
        <v>74</v>
      </c>
      <c r="BM250" t="s">
        <v>74</v>
      </c>
      <c r="BN250" t="s">
        <v>74</v>
      </c>
      <c r="BO250" t="s">
        <v>74</v>
      </c>
      <c r="BP250" t="s">
        <v>74</v>
      </c>
      <c r="BQ250" t="s">
        <v>74</v>
      </c>
      <c r="BR250" t="s">
        <v>74</v>
      </c>
      <c r="BS250" t="s">
        <v>74</v>
      </c>
      <c r="BT250" t="s">
        <v>74</v>
      </c>
      <c r="BU250" t="s">
        <v>74</v>
      </c>
      <c r="BV250" t="s">
        <v>74</v>
      </c>
      <c r="BW250" t="s">
        <v>74</v>
      </c>
      <c r="BX250" t="s">
        <v>74</v>
      </c>
      <c r="BY250" t="s">
        <v>74</v>
      </c>
      <c r="BZ250" t="s">
        <v>3690</v>
      </c>
      <c r="CA250" t="s">
        <v>74</v>
      </c>
      <c r="CB250" t="s">
        <v>74</v>
      </c>
      <c r="CC250">
        <v>1</v>
      </c>
    </row>
    <row r="251" spans="1:81" x14ac:dyDescent="0.25">
      <c r="A251" t="s">
        <v>3692</v>
      </c>
      <c r="B251" t="s">
        <v>95</v>
      </c>
      <c r="C251" t="s">
        <v>400</v>
      </c>
      <c r="D251" t="s">
        <v>953</v>
      </c>
      <c r="E251">
        <v>2017</v>
      </c>
      <c r="F251" t="s">
        <v>74</v>
      </c>
      <c r="G251" t="s">
        <v>74</v>
      </c>
      <c r="H251" t="s">
        <v>74</v>
      </c>
      <c r="I251" t="s">
        <v>74</v>
      </c>
      <c r="J251" t="s">
        <v>74</v>
      </c>
      <c r="K251" t="s">
        <v>74</v>
      </c>
      <c r="L251" t="s">
        <v>74</v>
      </c>
      <c r="M251" t="s">
        <v>74</v>
      </c>
      <c r="N251" t="s">
        <v>74</v>
      </c>
      <c r="O251" t="s">
        <v>74</v>
      </c>
      <c r="P251" t="s">
        <v>74</v>
      </c>
      <c r="Q251" t="s">
        <v>74</v>
      </c>
      <c r="R251" t="s">
        <v>74</v>
      </c>
      <c r="S251" t="s">
        <v>74</v>
      </c>
      <c r="T251" t="s">
        <v>74</v>
      </c>
      <c r="U251" t="s">
        <v>74</v>
      </c>
      <c r="V251" t="s">
        <v>74</v>
      </c>
      <c r="W251" t="s">
        <v>74</v>
      </c>
      <c r="X251" t="s">
        <v>74</v>
      </c>
      <c r="Y251" t="s">
        <v>74</v>
      </c>
      <c r="Z251" t="s">
        <v>74</v>
      </c>
      <c r="AA251" t="s">
        <v>74</v>
      </c>
      <c r="AB251" t="s">
        <v>74</v>
      </c>
      <c r="AC251" t="s">
        <v>74</v>
      </c>
      <c r="AD251" t="s">
        <v>74</v>
      </c>
      <c r="AE251" t="s">
        <v>74</v>
      </c>
      <c r="AF251" t="s">
        <v>74</v>
      </c>
      <c r="AG251" t="s">
        <v>74</v>
      </c>
      <c r="AH251" t="s">
        <v>74</v>
      </c>
      <c r="AI251" t="s">
        <v>74</v>
      </c>
      <c r="AJ251" t="s">
        <v>74</v>
      </c>
      <c r="AK251" t="s">
        <v>74</v>
      </c>
      <c r="AL251" t="s">
        <v>74</v>
      </c>
      <c r="AM251" t="s">
        <v>74</v>
      </c>
      <c r="AN251" t="s">
        <v>74</v>
      </c>
      <c r="AO251" t="s">
        <v>74</v>
      </c>
      <c r="AP251" t="s">
        <v>74</v>
      </c>
      <c r="AQ251" t="s">
        <v>74</v>
      </c>
      <c r="AR251" t="s">
        <v>74</v>
      </c>
      <c r="AS251" t="s">
        <v>74</v>
      </c>
      <c r="AT251" t="s">
        <v>74</v>
      </c>
      <c r="AU251" t="s">
        <v>74</v>
      </c>
      <c r="AV251" t="s">
        <v>74</v>
      </c>
      <c r="AW251" t="s">
        <v>74</v>
      </c>
      <c r="AX251" t="s">
        <v>74</v>
      </c>
      <c r="AY251" t="s">
        <v>74</v>
      </c>
      <c r="AZ251" t="s">
        <v>74</v>
      </c>
      <c r="BA251" t="s">
        <v>74</v>
      </c>
      <c r="BB251" t="s">
        <v>74</v>
      </c>
      <c r="BC251" t="s">
        <v>74</v>
      </c>
      <c r="BD251" t="s">
        <v>74</v>
      </c>
      <c r="BE251" t="s">
        <v>74</v>
      </c>
      <c r="BF251" t="s">
        <v>74</v>
      </c>
      <c r="BG251" t="s">
        <v>74</v>
      </c>
      <c r="BH251" t="s">
        <v>74</v>
      </c>
      <c r="BI251" t="s">
        <v>74</v>
      </c>
      <c r="BJ251" t="s">
        <v>74</v>
      </c>
      <c r="BK251" t="s">
        <v>74</v>
      </c>
      <c r="BL251" t="s">
        <v>74</v>
      </c>
      <c r="BM251" t="s">
        <v>74</v>
      </c>
      <c r="BN251" t="s">
        <v>74</v>
      </c>
      <c r="BO251" t="s">
        <v>74</v>
      </c>
      <c r="BP251" t="s">
        <v>74</v>
      </c>
      <c r="BQ251" t="s">
        <v>74</v>
      </c>
      <c r="BR251" t="s">
        <v>74</v>
      </c>
      <c r="BS251" t="s">
        <v>74</v>
      </c>
      <c r="BT251" t="s">
        <v>74</v>
      </c>
      <c r="BU251" t="s">
        <v>74</v>
      </c>
      <c r="BV251" t="s">
        <v>74</v>
      </c>
      <c r="BW251" t="s">
        <v>74</v>
      </c>
      <c r="BX251" t="s">
        <v>74</v>
      </c>
      <c r="BY251" t="s">
        <v>74</v>
      </c>
      <c r="BZ251" t="s">
        <v>3690</v>
      </c>
      <c r="CA251" t="s">
        <v>74</v>
      </c>
      <c r="CB251" t="s">
        <v>74</v>
      </c>
      <c r="CC251">
        <v>1</v>
      </c>
    </row>
    <row r="252" spans="1:81" x14ac:dyDescent="0.25">
      <c r="A252" t="s">
        <v>3693</v>
      </c>
      <c r="B252" t="s">
        <v>95</v>
      </c>
      <c r="C252" t="s">
        <v>43</v>
      </c>
      <c r="D252" t="s">
        <v>44</v>
      </c>
      <c r="E252">
        <v>2017</v>
      </c>
      <c r="F252">
        <v>5169</v>
      </c>
      <c r="G252">
        <v>428</v>
      </c>
      <c r="H252">
        <v>0</v>
      </c>
      <c r="I252">
        <v>807</v>
      </c>
      <c r="J252">
        <v>963</v>
      </c>
      <c r="K252">
        <v>864</v>
      </c>
      <c r="L252">
        <v>930</v>
      </c>
      <c r="M252">
        <v>737</v>
      </c>
      <c r="N252">
        <v>560</v>
      </c>
      <c r="O252">
        <v>412</v>
      </c>
      <c r="P252">
        <v>208</v>
      </c>
      <c r="Q252">
        <v>73</v>
      </c>
      <c r="R252">
        <v>21</v>
      </c>
      <c r="S252">
        <v>22</v>
      </c>
      <c r="T252">
        <v>0</v>
      </c>
      <c r="U252">
        <v>5073</v>
      </c>
      <c r="V252">
        <v>524</v>
      </c>
      <c r="W252">
        <v>0</v>
      </c>
      <c r="X252">
        <v>3902</v>
      </c>
      <c r="Y252">
        <v>1693</v>
      </c>
      <c r="Z252">
        <v>2</v>
      </c>
      <c r="AA252">
        <v>790</v>
      </c>
      <c r="AB252">
        <v>0</v>
      </c>
      <c r="AC252">
        <v>450</v>
      </c>
      <c r="AD252">
        <v>4357</v>
      </c>
      <c r="AE252">
        <v>122</v>
      </c>
      <c r="AF252">
        <v>4465</v>
      </c>
      <c r="AG252">
        <v>515</v>
      </c>
      <c r="AH252">
        <v>96</v>
      </c>
      <c r="AI252">
        <v>53</v>
      </c>
      <c r="AJ252">
        <v>326</v>
      </c>
      <c r="AK252">
        <v>20</v>
      </c>
      <c r="AL252">
        <v>131</v>
      </c>
      <c r="AM252">
        <v>5439</v>
      </c>
      <c r="AN252">
        <v>27</v>
      </c>
      <c r="AO252">
        <v>5597</v>
      </c>
      <c r="AP252">
        <v>0.92353046274790063</v>
      </c>
      <c r="AQ252">
        <v>7.6469537252099345E-2</v>
      </c>
      <c r="AR252">
        <v>0</v>
      </c>
      <c r="AS252">
        <v>0.14418438449169199</v>
      </c>
      <c r="AT252">
        <v>0.17205645881722351</v>
      </c>
      <c r="AU252">
        <v>0.1543684116490977</v>
      </c>
      <c r="AV252">
        <v>0.16616044309451489</v>
      </c>
      <c r="AW252">
        <v>0.1316776844738253</v>
      </c>
      <c r="AX252">
        <v>0.1000536001429337</v>
      </c>
      <c r="AY252">
        <v>7.3610862962301238E-2</v>
      </c>
      <c r="AZ252">
        <v>3.7162765767375379E-2</v>
      </c>
      <c r="BA252">
        <v>1.3042701447203859E-2</v>
      </c>
      <c r="BB252">
        <v>3.7520100053600141E-3</v>
      </c>
      <c r="BC252">
        <v>3.9306771484723963E-3</v>
      </c>
      <c r="BD252">
        <v>0</v>
      </c>
      <c r="BE252">
        <v>0.90637841700911204</v>
      </c>
      <c r="BF252">
        <v>9.3621582990887978E-2</v>
      </c>
      <c r="BG252">
        <v>0</v>
      </c>
      <c r="BH252">
        <v>0.69715919242451319</v>
      </c>
      <c r="BI252">
        <v>0.30248347328926212</v>
      </c>
      <c r="BJ252">
        <v>3.5733428622476319E-4</v>
      </c>
      <c r="BK252">
        <v>0.14114704305878151</v>
      </c>
      <c r="BL252">
        <v>0</v>
      </c>
      <c r="BM252">
        <v>8.040021440057174E-2</v>
      </c>
      <c r="BN252">
        <v>0.77845274254064678</v>
      </c>
      <c r="BO252">
        <v>2.1797391459710561E-2</v>
      </c>
      <c r="BP252">
        <v>0.797748793996784</v>
      </c>
      <c r="BQ252">
        <v>9.2013578702876547E-2</v>
      </c>
      <c r="BR252">
        <v>1.7152045738788639E-2</v>
      </c>
      <c r="BS252">
        <v>9.4693585849562265E-3</v>
      </c>
      <c r="BT252">
        <v>5.8245488654636413E-2</v>
      </c>
      <c r="BU252">
        <v>3.5733428622476329E-3</v>
      </c>
      <c r="BV252">
        <v>2.3405395747721991E-2</v>
      </c>
      <c r="BW252">
        <v>0.97177059138824373</v>
      </c>
      <c r="BX252">
        <v>4.8240128640343041E-3</v>
      </c>
      <c r="BY252" t="s">
        <v>3397</v>
      </c>
      <c r="BZ252" t="s">
        <v>3694</v>
      </c>
      <c r="CA252">
        <v>5597</v>
      </c>
      <c r="CB252">
        <v>1</v>
      </c>
      <c r="CC252">
        <v>0</v>
      </c>
    </row>
    <row r="253" spans="1:81" x14ac:dyDescent="0.25">
      <c r="A253" t="s">
        <v>3695</v>
      </c>
      <c r="B253" t="s">
        <v>95</v>
      </c>
      <c r="C253" t="s">
        <v>43</v>
      </c>
      <c r="D253" t="s">
        <v>947</v>
      </c>
      <c r="E253">
        <v>2017</v>
      </c>
      <c r="F253">
        <v>2247</v>
      </c>
      <c r="G253">
        <v>183</v>
      </c>
      <c r="H253">
        <v>0</v>
      </c>
      <c r="I253">
        <v>388</v>
      </c>
      <c r="J253">
        <v>431</v>
      </c>
      <c r="K253">
        <v>362</v>
      </c>
      <c r="L253">
        <v>361</v>
      </c>
      <c r="M253">
        <v>315</v>
      </c>
      <c r="N253">
        <v>231</v>
      </c>
      <c r="O253">
        <v>167</v>
      </c>
      <c r="P253">
        <v>103</v>
      </c>
      <c r="Q253">
        <v>43</v>
      </c>
      <c r="R253">
        <v>14</v>
      </c>
      <c r="S253">
        <v>15</v>
      </c>
      <c r="T253">
        <v>0</v>
      </c>
      <c r="U253">
        <v>2155</v>
      </c>
      <c r="V253">
        <v>275</v>
      </c>
      <c r="W253">
        <v>0</v>
      </c>
      <c r="X253">
        <v>1593</v>
      </c>
      <c r="Y253">
        <v>836</v>
      </c>
      <c r="Z253">
        <v>1</v>
      </c>
      <c r="AA253">
        <v>369</v>
      </c>
      <c r="AB253">
        <v>0</v>
      </c>
      <c r="AC253">
        <v>162</v>
      </c>
      <c r="AD253">
        <v>1899</v>
      </c>
      <c r="AE253">
        <v>22</v>
      </c>
      <c r="AF253">
        <v>1892</v>
      </c>
      <c r="AG253">
        <v>385</v>
      </c>
      <c r="AH253">
        <v>2</v>
      </c>
      <c r="AI253">
        <v>2</v>
      </c>
      <c r="AJ253">
        <v>122</v>
      </c>
      <c r="AK253">
        <v>5</v>
      </c>
      <c r="AL253">
        <v>74</v>
      </c>
      <c r="AM253">
        <v>2342</v>
      </c>
      <c r="AN253">
        <v>14</v>
      </c>
      <c r="AO253">
        <v>2430</v>
      </c>
      <c r="AP253">
        <v>0.92469135802469138</v>
      </c>
      <c r="AQ253">
        <v>7.5308641975308649E-2</v>
      </c>
      <c r="AR253">
        <v>0</v>
      </c>
      <c r="AS253">
        <v>0.1596707818930041</v>
      </c>
      <c r="AT253">
        <v>0.1773662551440329</v>
      </c>
      <c r="AU253">
        <v>0.14897119341563789</v>
      </c>
      <c r="AV253">
        <v>0.148559670781893</v>
      </c>
      <c r="AW253">
        <v>0.12962962962962959</v>
      </c>
      <c r="AX253">
        <v>9.5061728395061731E-2</v>
      </c>
      <c r="AY253">
        <v>6.872427983539095E-2</v>
      </c>
      <c r="AZ253">
        <v>4.2386831275720162E-2</v>
      </c>
      <c r="BA253">
        <v>1.7695473251028809E-2</v>
      </c>
      <c r="BB253">
        <v>5.7613168724279839E-3</v>
      </c>
      <c r="BC253">
        <v>6.1728395061728392E-3</v>
      </c>
      <c r="BD253">
        <v>0</v>
      </c>
      <c r="BE253">
        <v>0.88683127572016462</v>
      </c>
      <c r="BF253">
        <v>0.1131687242798354</v>
      </c>
      <c r="BG253">
        <v>0</v>
      </c>
      <c r="BH253">
        <v>0.65555555555555556</v>
      </c>
      <c r="BI253">
        <v>0.34403292181069961</v>
      </c>
      <c r="BJ253">
        <v>4.1152263374485601E-4</v>
      </c>
      <c r="BK253">
        <v>0.15185185185185179</v>
      </c>
      <c r="BL253">
        <v>0</v>
      </c>
      <c r="BM253">
        <v>6.6666666666666666E-2</v>
      </c>
      <c r="BN253">
        <v>0.78148148148148144</v>
      </c>
      <c r="BO253">
        <v>9.0534979423868307E-3</v>
      </c>
      <c r="BP253">
        <v>0.77860082304526745</v>
      </c>
      <c r="BQ253">
        <v>0.15843621399176949</v>
      </c>
      <c r="BR253">
        <v>8.2304526748971192E-4</v>
      </c>
      <c r="BS253">
        <v>8.2304526748971192E-4</v>
      </c>
      <c r="BT253">
        <v>5.0205761316872433E-2</v>
      </c>
      <c r="BU253">
        <v>2.05761316872428E-3</v>
      </c>
      <c r="BV253">
        <v>3.045267489711934E-2</v>
      </c>
      <c r="BW253">
        <v>0.96378600823045268</v>
      </c>
      <c r="BX253">
        <v>5.7613168724279839E-3</v>
      </c>
      <c r="BY253" t="s">
        <v>3397</v>
      </c>
      <c r="BZ253" t="s">
        <v>3694</v>
      </c>
      <c r="CA253">
        <v>5597</v>
      </c>
      <c r="CB253">
        <v>0.43416115776308739</v>
      </c>
      <c r="CC253">
        <v>0</v>
      </c>
    </row>
    <row r="254" spans="1:81" x14ac:dyDescent="0.25">
      <c r="A254" t="s">
        <v>3696</v>
      </c>
      <c r="B254" t="s">
        <v>95</v>
      </c>
      <c r="C254" t="s">
        <v>43</v>
      </c>
      <c r="D254" t="s">
        <v>949</v>
      </c>
      <c r="E254">
        <v>2017</v>
      </c>
      <c r="F254">
        <v>2317</v>
      </c>
      <c r="G254">
        <v>180</v>
      </c>
      <c r="H254">
        <v>0</v>
      </c>
      <c r="I254">
        <v>347</v>
      </c>
      <c r="J254">
        <v>420</v>
      </c>
      <c r="K254">
        <v>403</v>
      </c>
      <c r="L254">
        <v>454</v>
      </c>
      <c r="M254">
        <v>343</v>
      </c>
      <c r="N254">
        <v>242</v>
      </c>
      <c r="O254">
        <v>186</v>
      </c>
      <c r="P254">
        <v>76</v>
      </c>
      <c r="Q254">
        <v>19</v>
      </c>
      <c r="R254">
        <v>3</v>
      </c>
      <c r="S254">
        <v>4</v>
      </c>
      <c r="T254">
        <v>0</v>
      </c>
      <c r="U254">
        <v>2331</v>
      </c>
      <c r="V254">
        <v>166</v>
      </c>
      <c r="W254">
        <v>0</v>
      </c>
      <c r="X254">
        <v>1843</v>
      </c>
      <c r="Y254">
        <v>654</v>
      </c>
      <c r="Z254">
        <v>0</v>
      </c>
      <c r="AA254">
        <v>243</v>
      </c>
      <c r="AB254">
        <v>0</v>
      </c>
      <c r="AC254">
        <v>87</v>
      </c>
      <c r="AD254">
        <v>2167</v>
      </c>
      <c r="AE254">
        <v>72</v>
      </c>
      <c r="AF254">
        <v>2236</v>
      </c>
      <c r="AG254">
        <v>46</v>
      </c>
      <c r="AH254">
        <v>5</v>
      </c>
      <c r="AI254">
        <v>15</v>
      </c>
      <c r="AJ254">
        <v>112</v>
      </c>
      <c r="AK254">
        <v>11</v>
      </c>
      <c r="AL254">
        <v>45</v>
      </c>
      <c r="AM254">
        <v>2443</v>
      </c>
      <c r="AN254">
        <v>9</v>
      </c>
      <c r="AO254">
        <v>2497</v>
      </c>
      <c r="AP254">
        <v>0.92791349619543451</v>
      </c>
      <c r="AQ254">
        <v>7.208650380456548E-2</v>
      </c>
      <c r="AR254">
        <v>0</v>
      </c>
      <c r="AS254">
        <v>0.1389667601121346</v>
      </c>
      <c r="AT254">
        <v>0.16820184221065279</v>
      </c>
      <c r="AU254">
        <v>0.16139367240688829</v>
      </c>
      <c r="AV254">
        <v>0.1818181818181818</v>
      </c>
      <c r="AW254">
        <v>0.1373648378053664</v>
      </c>
      <c r="AX254">
        <v>9.6916299559471369E-2</v>
      </c>
      <c r="AY254">
        <v>7.4489387264717655E-2</v>
      </c>
      <c r="AZ254">
        <v>3.0436523828594311E-2</v>
      </c>
      <c r="BA254">
        <v>7.6091309571485787E-3</v>
      </c>
      <c r="BB254">
        <v>1.2014417300760911E-3</v>
      </c>
      <c r="BC254">
        <v>1.601922306768122E-3</v>
      </c>
      <c r="BD254">
        <v>0</v>
      </c>
      <c r="BE254">
        <v>0.93352022426912296</v>
      </c>
      <c r="BF254">
        <v>6.6479775730877058E-2</v>
      </c>
      <c r="BG254">
        <v>0</v>
      </c>
      <c r="BH254">
        <v>0.73808570284341213</v>
      </c>
      <c r="BI254">
        <v>0.26191429715658793</v>
      </c>
      <c r="BJ254">
        <v>0</v>
      </c>
      <c r="BK254">
        <v>9.7316780136163392E-2</v>
      </c>
      <c r="BL254">
        <v>0</v>
      </c>
      <c r="BM254">
        <v>3.4841810172206653E-2</v>
      </c>
      <c r="BN254">
        <v>0.86784140969162993</v>
      </c>
      <c r="BO254">
        <v>2.8834601521826191E-2</v>
      </c>
      <c r="BP254">
        <v>0.89547456948338</v>
      </c>
      <c r="BQ254">
        <v>1.8422106527833399E-2</v>
      </c>
      <c r="BR254">
        <v>2.0024028834601522E-3</v>
      </c>
      <c r="BS254">
        <v>6.0072086503804569E-3</v>
      </c>
      <c r="BT254">
        <v>4.4853824589507409E-2</v>
      </c>
      <c r="BU254">
        <v>4.4052863436123352E-3</v>
      </c>
      <c r="BV254">
        <v>1.802162595114137E-2</v>
      </c>
      <c r="BW254">
        <v>0.97837404885863033</v>
      </c>
      <c r="BX254">
        <v>3.6043251902282739E-3</v>
      </c>
      <c r="BY254" t="s">
        <v>3397</v>
      </c>
      <c r="BZ254" t="s">
        <v>3694</v>
      </c>
      <c r="CA254">
        <v>5597</v>
      </c>
      <c r="CB254">
        <v>0.44613185635161701</v>
      </c>
      <c r="CC254">
        <v>0</v>
      </c>
    </row>
    <row r="255" spans="1:81" x14ac:dyDescent="0.25">
      <c r="A255" t="s">
        <v>3697</v>
      </c>
      <c r="B255" t="s">
        <v>95</v>
      </c>
      <c r="C255" t="s">
        <v>43</v>
      </c>
      <c r="D255" t="s">
        <v>951</v>
      </c>
      <c r="E255">
        <v>2017</v>
      </c>
      <c r="F255">
        <v>84</v>
      </c>
      <c r="G255">
        <v>11</v>
      </c>
      <c r="H255">
        <v>0</v>
      </c>
      <c r="I255">
        <v>10</v>
      </c>
      <c r="J255">
        <v>15</v>
      </c>
      <c r="K255">
        <v>17</v>
      </c>
      <c r="L255">
        <v>15</v>
      </c>
      <c r="M255">
        <v>7</v>
      </c>
      <c r="N255">
        <v>12</v>
      </c>
      <c r="O255">
        <v>11</v>
      </c>
      <c r="P255">
        <v>4</v>
      </c>
      <c r="Q255">
        <v>3</v>
      </c>
      <c r="R255">
        <v>1</v>
      </c>
      <c r="S255">
        <v>0</v>
      </c>
      <c r="T255">
        <v>0</v>
      </c>
      <c r="U255">
        <v>71</v>
      </c>
      <c r="V255">
        <v>24</v>
      </c>
      <c r="W255">
        <v>0</v>
      </c>
      <c r="X255">
        <v>56</v>
      </c>
      <c r="Y255">
        <v>39</v>
      </c>
      <c r="Z255">
        <v>0</v>
      </c>
      <c r="AA255">
        <v>14</v>
      </c>
      <c r="AB255">
        <v>0</v>
      </c>
      <c r="AC255">
        <v>10</v>
      </c>
      <c r="AD255">
        <v>71</v>
      </c>
      <c r="AE255">
        <v>0</v>
      </c>
      <c r="AF255">
        <v>85</v>
      </c>
      <c r="AG255">
        <v>3</v>
      </c>
      <c r="AH255">
        <v>0</v>
      </c>
      <c r="AI255">
        <v>1</v>
      </c>
      <c r="AJ255">
        <v>3</v>
      </c>
      <c r="AK255">
        <v>3</v>
      </c>
      <c r="AL255">
        <v>2</v>
      </c>
      <c r="AM255">
        <v>93</v>
      </c>
      <c r="AN255">
        <v>0</v>
      </c>
      <c r="AO255">
        <v>95</v>
      </c>
      <c r="AP255">
        <v>0.88421052631578945</v>
      </c>
      <c r="AQ255">
        <v>0.1157894736842105</v>
      </c>
      <c r="AR255">
        <v>0</v>
      </c>
      <c r="AS255">
        <v>0.10526315789473679</v>
      </c>
      <c r="AT255">
        <v>0.15789473684210531</v>
      </c>
      <c r="AU255">
        <v>0.1789473684210526</v>
      </c>
      <c r="AV255">
        <v>0.15789473684210531</v>
      </c>
      <c r="AW255">
        <v>7.3684210526315783E-2</v>
      </c>
      <c r="AX255">
        <v>0.12631578947368419</v>
      </c>
      <c r="AY255">
        <v>0.1157894736842105</v>
      </c>
      <c r="AZ255">
        <v>4.2105263157894743E-2</v>
      </c>
      <c r="BA255">
        <v>3.1578947368421047E-2</v>
      </c>
      <c r="BB255">
        <v>1.0526315789473681E-2</v>
      </c>
      <c r="BC255">
        <v>0</v>
      </c>
      <c r="BD255">
        <v>0</v>
      </c>
      <c r="BE255">
        <v>0.74736842105263157</v>
      </c>
      <c r="BF255">
        <v>0.25263157894736837</v>
      </c>
      <c r="BG255">
        <v>0</v>
      </c>
      <c r="BH255">
        <v>0.58947368421052626</v>
      </c>
      <c r="BI255">
        <v>0.41052631578947368</v>
      </c>
      <c r="BJ255">
        <v>0</v>
      </c>
      <c r="BK255">
        <v>0.14736842105263159</v>
      </c>
      <c r="BL255">
        <v>0</v>
      </c>
      <c r="BM255">
        <v>0.10526315789473679</v>
      </c>
      <c r="BN255">
        <v>0.74736842105263157</v>
      </c>
      <c r="BO255">
        <v>0</v>
      </c>
      <c r="BP255">
        <v>0.89473684210526316</v>
      </c>
      <c r="BQ255">
        <v>3.1578947368421047E-2</v>
      </c>
      <c r="BR255">
        <v>0</v>
      </c>
      <c r="BS255">
        <v>1.0526315789473681E-2</v>
      </c>
      <c r="BT255">
        <v>3.1578947368421047E-2</v>
      </c>
      <c r="BU255">
        <v>3.1578947368421047E-2</v>
      </c>
      <c r="BV255">
        <v>2.1052631578947371E-2</v>
      </c>
      <c r="BW255">
        <v>0.97894736842105268</v>
      </c>
      <c r="BX255">
        <v>0</v>
      </c>
      <c r="BY255" t="s">
        <v>3397</v>
      </c>
      <c r="BZ255" t="s">
        <v>3694</v>
      </c>
      <c r="CA255">
        <v>5597</v>
      </c>
      <c r="CB255">
        <v>1.6973378595676259E-2</v>
      </c>
      <c r="CC255">
        <v>0</v>
      </c>
    </row>
    <row r="256" spans="1:81" x14ac:dyDescent="0.25">
      <c r="A256" t="s">
        <v>3698</v>
      </c>
      <c r="B256" t="s">
        <v>95</v>
      </c>
      <c r="C256" t="s">
        <v>43</v>
      </c>
      <c r="D256" t="s">
        <v>953</v>
      </c>
      <c r="E256">
        <v>2017</v>
      </c>
      <c r="F256">
        <v>519</v>
      </c>
      <c r="G256">
        <v>53</v>
      </c>
      <c r="H256">
        <v>0</v>
      </c>
      <c r="I256">
        <v>60</v>
      </c>
      <c r="J256">
        <v>97</v>
      </c>
      <c r="K256">
        <v>82</v>
      </c>
      <c r="L256">
        <v>100</v>
      </c>
      <c r="M256">
        <v>72</v>
      </c>
      <c r="N256">
        <v>75</v>
      </c>
      <c r="O256">
        <v>48</v>
      </c>
      <c r="P256">
        <v>25</v>
      </c>
      <c r="Q256">
        <v>8</v>
      </c>
      <c r="R256">
        <v>3</v>
      </c>
      <c r="S256">
        <v>2</v>
      </c>
      <c r="T256">
        <v>0</v>
      </c>
      <c r="U256">
        <v>513</v>
      </c>
      <c r="V256">
        <v>59</v>
      </c>
      <c r="W256">
        <v>0</v>
      </c>
      <c r="X256">
        <v>408</v>
      </c>
      <c r="Y256">
        <v>164</v>
      </c>
      <c r="Z256">
        <v>0</v>
      </c>
      <c r="AA256">
        <v>164</v>
      </c>
      <c r="AB256">
        <v>0</v>
      </c>
      <c r="AC256">
        <v>191</v>
      </c>
      <c r="AD256">
        <v>217</v>
      </c>
      <c r="AE256">
        <v>28</v>
      </c>
      <c r="AF256">
        <v>250</v>
      </c>
      <c r="AG256">
        <v>81</v>
      </c>
      <c r="AH256">
        <v>89</v>
      </c>
      <c r="AI256">
        <v>35</v>
      </c>
      <c r="AJ256">
        <v>89</v>
      </c>
      <c r="AK256">
        <v>0</v>
      </c>
      <c r="AL256">
        <v>11</v>
      </c>
      <c r="AM256">
        <v>557</v>
      </c>
      <c r="AN256">
        <v>4</v>
      </c>
      <c r="AO256">
        <v>572</v>
      </c>
      <c r="AP256">
        <v>0.90734265734265729</v>
      </c>
      <c r="AQ256">
        <v>9.2657342657342656E-2</v>
      </c>
      <c r="AR256">
        <v>0</v>
      </c>
      <c r="AS256">
        <v>0.1048951048951049</v>
      </c>
      <c r="AT256">
        <v>0.16958041958041961</v>
      </c>
      <c r="AU256">
        <v>0.14335664335664339</v>
      </c>
      <c r="AV256">
        <v>0.17482517482517479</v>
      </c>
      <c r="AW256">
        <v>0.12587412587412589</v>
      </c>
      <c r="AX256">
        <v>0.13111888111888109</v>
      </c>
      <c r="AY256">
        <v>8.3916083916083919E-2</v>
      </c>
      <c r="AZ256">
        <v>4.3706293706293697E-2</v>
      </c>
      <c r="BA256">
        <v>1.3986013986013989E-2</v>
      </c>
      <c r="BB256">
        <v>5.244755244755245E-3</v>
      </c>
      <c r="BC256">
        <v>3.4965034965034969E-3</v>
      </c>
      <c r="BD256">
        <v>0</v>
      </c>
      <c r="BE256">
        <v>0.89685314685314688</v>
      </c>
      <c r="BF256">
        <v>0.10314685314685321</v>
      </c>
      <c r="BG256">
        <v>0</v>
      </c>
      <c r="BH256">
        <v>0.71328671328671334</v>
      </c>
      <c r="BI256">
        <v>0.28671328671328672</v>
      </c>
      <c r="BJ256">
        <v>0</v>
      </c>
      <c r="BK256">
        <v>0.28671328671328672</v>
      </c>
      <c r="BL256">
        <v>0</v>
      </c>
      <c r="BM256">
        <v>0.33391608391608391</v>
      </c>
      <c r="BN256">
        <v>0.37937062937062938</v>
      </c>
      <c r="BO256">
        <v>4.8951048951048952E-2</v>
      </c>
      <c r="BP256">
        <v>0.43706293706293708</v>
      </c>
      <c r="BQ256">
        <v>0.14160839160839159</v>
      </c>
      <c r="BR256">
        <v>0.1555944055944056</v>
      </c>
      <c r="BS256">
        <v>6.1188811188811192E-2</v>
      </c>
      <c r="BT256">
        <v>0.1555944055944056</v>
      </c>
      <c r="BU256">
        <v>0</v>
      </c>
      <c r="BV256">
        <v>1.9230769230769228E-2</v>
      </c>
      <c r="BW256">
        <v>0.97377622377622375</v>
      </c>
      <c r="BX256">
        <v>6.993006993006993E-3</v>
      </c>
      <c r="BY256" t="s">
        <v>3397</v>
      </c>
      <c r="BZ256" t="s">
        <v>3694</v>
      </c>
      <c r="CA256">
        <v>5597</v>
      </c>
      <c r="CB256">
        <v>0.1021976058602823</v>
      </c>
      <c r="CC256">
        <v>0</v>
      </c>
    </row>
    <row r="257" spans="1:81" x14ac:dyDescent="0.25">
      <c r="A257" t="s">
        <v>3699</v>
      </c>
      <c r="B257" t="s">
        <v>95</v>
      </c>
      <c r="C257" t="s">
        <v>43</v>
      </c>
      <c r="D257" t="s">
        <v>961</v>
      </c>
      <c r="E257">
        <v>2017</v>
      </c>
      <c r="F257">
        <v>2</v>
      </c>
      <c r="G257">
        <v>1</v>
      </c>
      <c r="H257">
        <v>0</v>
      </c>
      <c r="I257">
        <v>2</v>
      </c>
      <c r="J257">
        <v>0</v>
      </c>
      <c r="K257">
        <v>0</v>
      </c>
      <c r="L257">
        <v>0</v>
      </c>
      <c r="M257">
        <v>0</v>
      </c>
      <c r="N257">
        <v>0</v>
      </c>
      <c r="O257">
        <v>0</v>
      </c>
      <c r="P257">
        <v>0</v>
      </c>
      <c r="Q257">
        <v>0</v>
      </c>
      <c r="R257">
        <v>0</v>
      </c>
      <c r="S257">
        <v>1</v>
      </c>
      <c r="T257">
        <v>0</v>
      </c>
      <c r="U257">
        <v>3</v>
      </c>
      <c r="V257">
        <v>0</v>
      </c>
      <c r="W257">
        <v>0</v>
      </c>
      <c r="X257">
        <v>2</v>
      </c>
      <c r="Y257">
        <v>0</v>
      </c>
      <c r="Z257">
        <v>1</v>
      </c>
      <c r="AA257">
        <v>0</v>
      </c>
      <c r="AB257">
        <v>0</v>
      </c>
      <c r="AC257">
        <v>0</v>
      </c>
      <c r="AD257">
        <v>3</v>
      </c>
      <c r="AE257">
        <v>0</v>
      </c>
      <c r="AF257">
        <v>2</v>
      </c>
      <c r="AG257">
        <v>0</v>
      </c>
      <c r="AH257">
        <v>0</v>
      </c>
      <c r="AI257">
        <v>0</v>
      </c>
      <c r="AJ257">
        <v>0</v>
      </c>
      <c r="AK257">
        <v>1</v>
      </c>
      <c r="AL257">
        <v>0</v>
      </c>
      <c r="AM257">
        <v>3</v>
      </c>
      <c r="AN257">
        <v>0</v>
      </c>
      <c r="AO257">
        <v>3</v>
      </c>
      <c r="AP257">
        <v>0.66666666666666663</v>
      </c>
      <c r="AQ257">
        <v>0.33333333333333331</v>
      </c>
      <c r="AR257">
        <v>0</v>
      </c>
      <c r="AS257">
        <v>0.66666666666666663</v>
      </c>
      <c r="AT257">
        <v>0</v>
      </c>
      <c r="AU257">
        <v>0</v>
      </c>
      <c r="AV257">
        <v>0</v>
      </c>
      <c r="AW257">
        <v>0</v>
      </c>
      <c r="AX257">
        <v>0</v>
      </c>
      <c r="AY257">
        <v>0</v>
      </c>
      <c r="AZ257">
        <v>0</v>
      </c>
      <c r="BA257">
        <v>0</v>
      </c>
      <c r="BB257">
        <v>0</v>
      </c>
      <c r="BC257">
        <v>0.33333333333333331</v>
      </c>
      <c r="BD257">
        <v>0</v>
      </c>
      <c r="BE257">
        <v>1</v>
      </c>
      <c r="BF257">
        <v>0</v>
      </c>
      <c r="BG257">
        <v>0</v>
      </c>
      <c r="BH257">
        <v>0.66666666666666663</v>
      </c>
      <c r="BI257">
        <v>0</v>
      </c>
      <c r="BJ257">
        <v>0.33333333333333331</v>
      </c>
      <c r="BK257">
        <v>0</v>
      </c>
      <c r="BL257">
        <v>0</v>
      </c>
      <c r="BM257">
        <v>0</v>
      </c>
      <c r="BN257">
        <v>1</v>
      </c>
      <c r="BO257">
        <v>0</v>
      </c>
      <c r="BP257">
        <v>0.66666666666666663</v>
      </c>
      <c r="BQ257">
        <v>0</v>
      </c>
      <c r="BR257">
        <v>0</v>
      </c>
      <c r="BS257">
        <v>0</v>
      </c>
      <c r="BT257">
        <v>0</v>
      </c>
      <c r="BU257">
        <v>0.33333333333333331</v>
      </c>
      <c r="BV257">
        <v>0</v>
      </c>
      <c r="BW257">
        <v>1</v>
      </c>
      <c r="BX257">
        <v>0</v>
      </c>
      <c r="BY257" t="s">
        <v>3397</v>
      </c>
      <c r="BZ257" t="s">
        <v>3694</v>
      </c>
      <c r="CA257">
        <v>5597</v>
      </c>
      <c r="CB257">
        <v>5.3600142933714486E-4</v>
      </c>
      <c r="CC257">
        <v>0</v>
      </c>
    </row>
    <row r="258" spans="1:81" x14ac:dyDescent="0.25">
      <c r="A258" t="s">
        <v>3700</v>
      </c>
      <c r="B258" t="s">
        <v>95</v>
      </c>
      <c r="C258" t="s">
        <v>187</v>
      </c>
      <c r="D258" t="s">
        <v>44</v>
      </c>
      <c r="E258">
        <v>2017</v>
      </c>
      <c r="F258">
        <v>57</v>
      </c>
      <c r="G258">
        <v>7</v>
      </c>
      <c r="H258">
        <v>0</v>
      </c>
      <c r="I258">
        <v>13</v>
      </c>
      <c r="J258">
        <v>8</v>
      </c>
      <c r="K258">
        <v>6</v>
      </c>
      <c r="L258">
        <v>10</v>
      </c>
      <c r="M258">
        <v>7</v>
      </c>
      <c r="N258">
        <v>6</v>
      </c>
      <c r="O258">
        <v>5</v>
      </c>
      <c r="P258">
        <v>6</v>
      </c>
      <c r="Q258">
        <v>0</v>
      </c>
      <c r="R258">
        <v>0</v>
      </c>
      <c r="S258">
        <v>3</v>
      </c>
      <c r="T258">
        <v>0</v>
      </c>
      <c r="U258">
        <v>63</v>
      </c>
      <c r="V258">
        <v>1</v>
      </c>
      <c r="W258">
        <v>0</v>
      </c>
      <c r="X258">
        <v>30</v>
      </c>
      <c r="Y258">
        <v>32</v>
      </c>
      <c r="Z258">
        <v>2</v>
      </c>
      <c r="AA258">
        <v>2</v>
      </c>
      <c r="AB258">
        <v>2</v>
      </c>
      <c r="AC258">
        <v>2</v>
      </c>
      <c r="AD258">
        <v>58</v>
      </c>
      <c r="AE258">
        <v>2</v>
      </c>
      <c r="AF258">
        <v>58</v>
      </c>
      <c r="AG258">
        <v>0</v>
      </c>
      <c r="AH258">
        <v>0</v>
      </c>
      <c r="AI258">
        <v>0</v>
      </c>
      <c r="AJ258">
        <v>2</v>
      </c>
      <c r="AK258">
        <v>2</v>
      </c>
      <c r="AL258">
        <v>9</v>
      </c>
      <c r="AM258">
        <v>47</v>
      </c>
      <c r="AN258">
        <v>8</v>
      </c>
      <c r="AO258">
        <v>64</v>
      </c>
      <c r="AP258">
        <v>0.890625</v>
      </c>
      <c r="AQ258">
        <v>0.109375</v>
      </c>
      <c r="AR258">
        <v>0</v>
      </c>
      <c r="AS258">
        <v>0.203125</v>
      </c>
      <c r="AT258">
        <v>0.125</v>
      </c>
      <c r="AU258">
        <v>9.375E-2</v>
      </c>
      <c r="AV258">
        <v>0.15625</v>
      </c>
      <c r="AW258">
        <v>0.109375</v>
      </c>
      <c r="AX258">
        <v>9.375E-2</v>
      </c>
      <c r="AY258">
        <v>7.8125E-2</v>
      </c>
      <c r="AZ258">
        <v>9.375E-2</v>
      </c>
      <c r="BA258">
        <v>0</v>
      </c>
      <c r="BB258">
        <v>0</v>
      </c>
      <c r="BC258">
        <v>4.6875E-2</v>
      </c>
      <c r="BD258">
        <v>0</v>
      </c>
      <c r="BE258">
        <v>0.984375</v>
      </c>
      <c r="BF258">
        <v>1.5625E-2</v>
      </c>
      <c r="BG258">
        <v>0</v>
      </c>
      <c r="BH258">
        <v>0.46875</v>
      </c>
      <c r="BI258">
        <v>0.5</v>
      </c>
      <c r="BJ258">
        <v>3.125E-2</v>
      </c>
      <c r="BK258">
        <v>3.125E-2</v>
      </c>
      <c r="BL258">
        <v>3.125E-2</v>
      </c>
      <c r="BM258">
        <v>3.125E-2</v>
      </c>
      <c r="BN258">
        <v>0.90625</v>
      </c>
      <c r="BO258">
        <v>3.125E-2</v>
      </c>
      <c r="BP258">
        <v>0.90625</v>
      </c>
      <c r="BQ258">
        <v>0</v>
      </c>
      <c r="BR258">
        <v>0</v>
      </c>
      <c r="BS258">
        <v>0</v>
      </c>
      <c r="BT258">
        <v>3.125E-2</v>
      </c>
      <c r="BU258">
        <v>3.125E-2</v>
      </c>
      <c r="BV258">
        <v>0.140625</v>
      </c>
      <c r="BW258">
        <v>0.734375</v>
      </c>
      <c r="BX258">
        <v>0.125</v>
      </c>
      <c r="BY258" t="s">
        <v>3397</v>
      </c>
      <c r="BZ258" t="s">
        <v>3701</v>
      </c>
      <c r="CA258">
        <v>64</v>
      </c>
      <c r="CB258">
        <v>1</v>
      </c>
      <c r="CC258">
        <v>0</v>
      </c>
    </row>
    <row r="259" spans="1:81" x14ac:dyDescent="0.25">
      <c r="A259" t="s">
        <v>3702</v>
      </c>
      <c r="B259" t="s">
        <v>95</v>
      </c>
      <c r="C259" t="s">
        <v>187</v>
      </c>
      <c r="D259" t="s">
        <v>947</v>
      </c>
      <c r="E259">
        <v>2017</v>
      </c>
      <c r="F259">
        <v>19</v>
      </c>
      <c r="G259">
        <v>3</v>
      </c>
      <c r="H259">
        <v>0</v>
      </c>
      <c r="I259">
        <v>6</v>
      </c>
      <c r="J259">
        <v>2</v>
      </c>
      <c r="K259">
        <v>2</v>
      </c>
      <c r="L259">
        <v>4</v>
      </c>
      <c r="M259">
        <v>3</v>
      </c>
      <c r="N259">
        <v>2</v>
      </c>
      <c r="O259">
        <v>1</v>
      </c>
      <c r="P259">
        <v>1</v>
      </c>
      <c r="Q259">
        <v>0</v>
      </c>
      <c r="R259">
        <v>0</v>
      </c>
      <c r="S259">
        <v>1</v>
      </c>
      <c r="T259">
        <v>0</v>
      </c>
      <c r="U259">
        <v>22</v>
      </c>
      <c r="V259">
        <v>0</v>
      </c>
      <c r="W259">
        <v>0</v>
      </c>
      <c r="X259">
        <v>13</v>
      </c>
      <c r="Y259">
        <v>9</v>
      </c>
      <c r="Z259">
        <v>0</v>
      </c>
      <c r="AA259">
        <v>1</v>
      </c>
      <c r="AB259">
        <v>0</v>
      </c>
      <c r="AC259">
        <v>0</v>
      </c>
      <c r="AD259">
        <v>21</v>
      </c>
      <c r="AE259">
        <v>1</v>
      </c>
      <c r="AF259">
        <v>20</v>
      </c>
      <c r="AG259">
        <v>0</v>
      </c>
      <c r="AH259">
        <v>0</v>
      </c>
      <c r="AI259">
        <v>0</v>
      </c>
      <c r="AJ259">
        <v>1</v>
      </c>
      <c r="AK259">
        <v>0</v>
      </c>
      <c r="AL259">
        <v>6</v>
      </c>
      <c r="AM259">
        <v>14</v>
      </c>
      <c r="AN259">
        <v>2</v>
      </c>
      <c r="AO259">
        <v>22</v>
      </c>
      <c r="AP259">
        <v>0.86363636363636365</v>
      </c>
      <c r="AQ259">
        <v>0.13636363636363641</v>
      </c>
      <c r="AR259">
        <v>0</v>
      </c>
      <c r="AS259">
        <v>0.27272727272727271</v>
      </c>
      <c r="AT259">
        <v>9.0909090909090912E-2</v>
      </c>
      <c r="AU259">
        <v>9.0909090909090912E-2</v>
      </c>
      <c r="AV259">
        <v>0.1818181818181818</v>
      </c>
      <c r="AW259">
        <v>0.13636363636363641</v>
      </c>
      <c r="AX259">
        <v>9.0909090909090912E-2</v>
      </c>
      <c r="AY259">
        <v>4.5454545454545463E-2</v>
      </c>
      <c r="AZ259">
        <v>4.5454545454545463E-2</v>
      </c>
      <c r="BA259">
        <v>0</v>
      </c>
      <c r="BB259">
        <v>0</v>
      </c>
      <c r="BC259">
        <v>4.5454545454545463E-2</v>
      </c>
      <c r="BD259">
        <v>0</v>
      </c>
      <c r="BE259">
        <v>1</v>
      </c>
      <c r="BF259">
        <v>0</v>
      </c>
      <c r="BG259">
        <v>0</v>
      </c>
      <c r="BH259">
        <v>0.59090909090909094</v>
      </c>
      <c r="BI259">
        <v>0.40909090909090912</v>
      </c>
      <c r="BJ259">
        <v>0</v>
      </c>
      <c r="BK259">
        <v>4.5454545454545463E-2</v>
      </c>
      <c r="BL259">
        <v>0</v>
      </c>
      <c r="BM259">
        <v>0</v>
      </c>
      <c r="BN259">
        <v>0.95454545454545459</v>
      </c>
      <c r="BO259">
        <v>4.5454545454545463E-2</v>
      </c>
      <c r="BP259">
        <v>0.90909090909090906</v>
      </c>
      <c r="BQ259">
        <v>0</v>
      </c>
      <c r="BR259">
        <v>0</v>
      </c>
      <c r="BS259">
        <v>0</v>
      </c>
      <c r="BT259">
        <v>4.5454545454545463E-2</v>
      </c>
      <c r="BU259">
        <v>0</v>
      </c>
      <c r="BV259">
        <v>0.27272727272727271</v>
      </c>
      <c r="BW259">
        <v>0.63636363636363635</v>
      </c>
      <c r="BX259">
        <v>9.0909090909090912E-2</v>
      </c>
      <c r="BY259" t="s">
        <v>3397</v>
      </c>
      <c r="BZ259" t="s">
        <v>3701</v>
      </c>
      <c r="CA259">
        <v>64</v>
      </c>
      <c r="CB259">
        <v>0.34375</v>
      </c>
      <c r="CC259">
        <v>0</v>
      </c>
    </row>
    <row r="260" spans="1:81" x14ac:dyDescent="0.25">
      <c r="A260" t="s">
        <v>3703</v>
      </c>
      <c r="B260" t="s">
        <v>95</v>
      </c>
      <c r="C260" t="s">
        <v>187</v>
      </c>
      <c r="D260" t="s">
        <v>949</v>
      </c>
      <c r="E260">
        <v>2017</v>
      </c>
      <c r="F260">
        <v>24</v>
      </c>
      <c r="G260">
        <v>4</v>
      </c>
      <c r="H260">
        <v>0</v>
      </c>
      <c r="I260">
        <v>5</v>
      </c>
      <c r="J260">
        <v>5</v>
      </c>
      <c r="K260">
        <v>3</v>
      </c>
      <c r="L260">
        <v>5</v>
      </c>
      <c r="M260">
        <v>3</v>
      </c>
      <c r="N260">
        <v>0</v>
      </c>
      <c r="O260">
        <v>2</v>
      </c>
      <c r="P260">
        <v>3</v>
      </c>
      <c r="Q260">
        <v>0</v>
      </c>
      <c r="R260">
        <v>0</v>
      </c>
      <c r="S260">
        <v>2</v>
      </c>
      <c r="T260">
        <v>0</v>
      </c>
      <c r="U260">
        <v>28</v>
      </c>
      <c r="V260">
        <v>0</v>
      </c>
      <c r="W260">
        <v>0</v>
      </c>
      <c r="X260">
        <v>12</v>
      </c>
      <c r="Y260">
        <v>16</v>
      </c>
      <c r="Z260">
        <v>0</v>
      </c>
      <c r="AA260">
        <v>0</v>
      </c>
      <c r="AB260">
        <v>0</v>
      </c>
      <c r="AC260">
        <v>0</v>
      </c>
      <c r="AD260">
        <v>28</v>
      </c>
      <c r="AE260">
        <v>0</v>
      </c>
      <c r="AF260">
        <v>28</v>
      </c>
      <c r="AG260">
        <v>0</v>
      </c>
      <c r="AH260">
        <v>0</v>
      </c>
      <c r="AI260">
        <v>0</v>
      </c>
      <c r="AJ260">
        <v>0</v>
      </c>
      <c r="AK260">
        <v>0</v>
      </c>
      <c r="AL260">
        <v>1</v>
      </c>
      <c r="AM260">
        <v>24</v>
      </c>
      <c r="AN260">
        <v>3</v>
      </c>
      <c r="AO260">
        <v>28</v>
      </c>
      <c r="AP260">
        <v>0.8571428571428571</v>
      </c>
      <c r="AQ260">
        <v>0.14285714285714279</v>
      </c>
      <c r="AR260">
        <v>0</v>
      </c>
      <c r="AS260">
        <v>0.1785714285714286</v>
      </c>
      <c r="AT260">
        <v>0.1785714285714286</v>
      </c>
      <c r="AU260">
        <v>0.1071428571428571</v>
      </c>
      <c r="AV260">
        <v>0.1785714285714286</v>
      </c>
      <c r="AW260">
        <v>0.1071428571428571</v>
      </c>
      <c r="AX260">
        <v>0</v>
      </c>
      <c r="AY260">
        <v>7.1428571428571425E-2</v>
      </c>
      <c r="AZ260">
        <v>0.1071428571428571</v>
      </c>
      <c r="BA260">
        <v>0</v>
      </c>
      <c r="BB260">
        <v>0</v>
      </c>
      <c r="BC260">
        <v>7.1428571428571425E-2</v>
      </c>
      <c r="BD260">
        <v>0</v>
      </c>
      <c r="BE260">
        <v>1</v>
      </c>
      <c r="BF260">
        <v>0</v>
      </c>
      <c r="BG260">
        <v>0</v>
      </c>
      <c r="BH260">
        <v>0.42857142857142849</v>
      </c>
      <c r="BI260">
        <v>0.5714285714285714</v>
      </c>
      <c r="BJ260">
        <v>0</v>
      </c>
      <c r="BK260">
        <v>0</v>
      </c>
      <c r="BL260">
        <v>0</v>
      </c>
      <c r="BM260">
        <v>0</v>
      </c>
      <c r="BN260">
        <v>1</v>
      </c>
      <c r="BO260">
        <v>0</v>
      </c>
      <c r="BP260">
        <v>1</v>
      </c>
      <c r="BQ260">
        <v>0</v>
      </c>
      <c r="BR260">
        <v>0</v>
      </c>
      <c r="BS260">
        <v>0</v>
      </c>
      <c r="BT260">
        <v>0</v>
      </c>
      <c r="BU260">
        <v>0</v>
      </c>
      <c r="BV260">
        <v>3.5714285714285712E-2</v>
      </c>
      <c r="BW260">
        <v>0.8571428571428571</v>
      </c>
      <c r="BX260">
        <v>0.1071428571428571</v>
      </c>
      <c r="BY260" t="s">
        <v>3397</v>
      </c>
      <c r="BZ260" t="s">
        <v>3701</v>
      </c>
      <c r="CA260">
        <v>64</v>
      </c>
      <c r="CB260">
        <v>0.4375</v>
      </c>
      <c r="CC260">
        <v>0</v>
      </c>
    </row>
    <row r="261" spans="1:81" x14ac:dyDescent="0.25">
      <c r="A261" t="s">
        <v>3704</v>
      </c>
      <c r="B261" t="s">
        <v>95</v>
      </c>
      <c r="C261" t="s">
        <v>187</v>
      </c>
      <c r="D261" t="s">
        <v>951</v>
      </c>
      <c r="E261">
        <v>2017</v>
      </c>
      <c r="F261">
        <v>5</v>
      </c>
      <c r="G261">
        <v>0</v>
      </c>
      <c r="H261">
        <v>0</v>
      </c>
      <c r="I261">
        <v>0</v>
      </c>
      <c r="J261">
        <v>0</v>
      </c>
      <c r="K261">
        <v>0</v>
      </c>
      <c r="L261">
        <v>0</v>
      </c>
      <c r="M261">
        <v>1</v>
      </c>
      <c r="N261">
        <v>2</v>
      </c>
      <c r="O261">
        <v>1</v>
      </c>
      <c r="P261">
        <v>1</v>
      </c>
      <c r="Q261">
        <v>0</v>
      </c>
      <c r="R261">
        <v>0</v>
      </c>
      <c r="S261">
        <v>0</v>
      </c>
      <c r="T261">
        <v>0</v>
      </c>
      <c r="U261">
        <v>4</v>
      </c>
      <c r="V261">
        <v>1</v>
      </c>
      <c r="W261">
        <v>0</v>
      </c>
      <c r="X261">
        <v>1</v>
      </c>
      <c r="Y261">
        <v>4</v>
      </c>
      <c r="Z261">
        <v>0</v>
      </c>
      <c r="AA261">
        <v>0</v>
      </c>
      <c r="AB261">
        <v>0</v>
      </c>
      <c r="AC261">
        <v>0</v>
      </c>
      <c r="AD261">
        <v>5</v>
      </c>
      <c r="AE261">
        <v>0</v>
      </c>
      <c r="AF261">
        <v>5</v>
      </c>
      <c r="AG261">
        <v>0</v>
      </c>
      <c r="AH261">
        <v>0</v>
      </c>
      <c r="AI261">
        <v>0</v>
      </c>
      <c r="AJ261">
        <v>0</v>
      </c>
      <c r="AK261">
        <v>0</v>
      </c>
      <c r="AL261">
        <v>1</v>
      </c>
      <c r="AM261">
        <v>4</v>
      </c>
      <c r="AN261">
        <v>0</v>
      </c>
      <c r="AO261">
        <v>5</v>
      </c>
      <c r="AP261">
        <v>1</v>
      </c>
      <c r="AQ261">
        <v>0</v>
      </c>
      <c r="AR261">
        <v>0</v>
      </c>
      <c r="AS261">
        <v>0</v>
      </c>
      <c r="AT261">
        <v>0</v>
      </c>
      <c r="AU261">
        <v>0</v>
      </c>
      <c r="AV261">
        <v>0</v>
      </c>
      <c r="AW261">
        <v>0.2</v>
      </c>
      <c r="AX261">
        <v>0.4</v>
      </c>
      <c r="AY261">
        <v>0.2</v>
      </c>
      <c r="AZ261">
        <v>0.2</v>
      </c>
      <c r="BA261">
        <v>0</v>
      </c>
      <c r="BB261">
        <v>0</v>
      </c>
      <c r="BC261">
        <v>0</v>
      </c>
      <c r="BD261">
        <v>0</v>
      </c>
      <c r="BE261">
        <v>0.8</v>
      </c>
      <c r="BF261">
        <v>0.2</v>
      </c>
      <c r="BG261">
        <v>0</v>
      </c>
      <c r="BH261">
        <v>0.2</v>
      </c>
      <c r="BI261">
        <v>0.8</v>
      </c>
      <c r="BJ261">
        <v>0</v>
      </c>
      <c r="BK261">
        <v>0</v>
      </c>
      <c r="BL261">
        <v>0</v>
      </c>
      <c r="BM261">
        <v>0</v>
      </c>
      <c r="BN261">
        <v>1</v>
      </c>
      <c r="BO261">
        <v>0</v>
      </c>
      <c r="BP261">
        <v>1</v>
      </c>
      <c r="BQ261">
        <v>0</v>
      </c>
      <c r="BR261">
        <v>0</v>
      </c>
      <c r="BS261">
        <v>0</v>
      </c>
      <c r="BT261">
        <v>0</v>
      </c>
      <c r="BU261">
        <v>0</v>
      </c>
      <c r="BV261">
        <v>0.2</v>
      </c>
      <c r="BW261">
        <v>0.8</v>
      </c>
      <c r="BX261">
        <v>0</v>
      </c>
      <c r="BY261" t="s">
        <v>3397</v>
      </c>
      <c r="BZ261" t="s">
        <v>3701</v>
      </c>
      <c r="CA261">
        <v>64</v>
      </c>
      <c r="CB261">
        <v>7.8125E-2</v>
      </c>
      <c r="CC261">
        <v>0</v>
      </c>
    </row>
    <row r="262" spans="1:81" x14ac:dyDescent="0.25">
      <c r="A262" t="s">
        <v>3705</v>
      </c>
      <c r="B262" t="s">
        <v>95</v>
      </c>
      <c r="C262" t="s">
        <v>187</v>
      </c>
      <c r="D262" t="s">
        <v>953</v>
      </c>
      <c r="E262">
        <v>2017</v>
      </c>
      <c r="F262">
        <v>7</v>
      </c>
      <c r="G262">
        <v>0</v>
      </c>
      <c r="H262">
        <v>0</v>
      </c>
      <c r="I262">
        <v>2</v>
      </c>
      <c r="J262">
        <v>0</v>
      </c>
      <c r="K262">
        <v>0</v>
      </c>
      <c r="L262">
        <v>1</v>
      </c>
      <c r="M262">
        <v>0</v>
      </c>
      <c r="N262">
        <v>2</v>
      </c>
      <c r="O262">
        <v>1</v>
      </c>
      <c r="P262">
        <v>1</v>
      </c>
      <c r="Q262">
        <v>0</v>
      </c>
      <c r="R262">
        <v>0</v>
      </c>
      <c r="S262">
        <v>0</v>
      </c>
      <c r="T262">
        <v>0</v>
      </c>
      <c r="U262">
        <v>7</v>
      </c>
      <c r="V262">
        <v>0</v>
      </c>
      <c r="W262">
        <v>0</v>
      </c>
      <c r="X262">
        <v>4</v>
      </c>
      <c r="Y262">
        <v>3</v>
      </c>
      <c r="Z262">
        <v>0</v>
      </c>
      <c r="AA262">
        <v>1</v>
      </c>
      <c r="AB262">
        <v>0</v>
      </c>
      <c r="AC262">
        <v>2</v>
      </c>
      <c r="AD262">
        <v>4</v>
      </c>
      <c r="AE262">
        <v>1</v>
      </c>
      <c r="AF262">
        <v>5</v>
      </c>
      <c r="AG262">
        <v>0</v>
      </c>
      <c r="AH262">
        <v>0</v>
      </c>
      <c r="AI262">
        <v>0</v>
      </c>
      <c r="AJ262">
        <v>1</v>
      </c>
      <c r="AK262">
        <v>0</v>
      </c>
      <c r="AL262">
        <v>1</v>
      </c>
      <c r="AM262">
        <v>5</v>
      </c>
      <c r="AN262">
        <v>1</v>
      </c>
      <c r="AO262">
        <v>7</v>
      </c>
      <c r="AP262">
        <v>1</v>
      </c>
      <c r="AQ262">
        <v>0</v>
      </c>
      <c r="AR262">
        <v>0</v>
      </c>
      <c r="AS262">
        <v>0.2857142857142857</v>
      </c>
      <c r="AT262">
        <v>0</v>
      </c>
      <c r="AU262">
        <v>0</v>
      </c>
      <c r="AV262">
        <v>0.14285714285714279</v>
      </c>
      <c r="AW262">
        <v>0</v>
      </c>
      <c r="AX262">
        <v>0.2857142857142857</v>
      </c>
      <c r="AY262">
        <v>0.14285714285714279</v>
      </c>
      <c r="AZ262">
        <v>0.14285714285714279</v>
      </c>
      <c r="BA262">
        <v>0</v>
      </c>
      <c r="BB262">
        <v>0</v>
      </c>
      <c r="BC262">
        <v>0</v>
      </c>
      <c r="BD262">
        <v>0</v>
      </c>
      <c r="BE262">
        <v>1</v>
      </c>
      <c r="BF262">
        <v>0</v>
      </c>
      <c r="BG262">
        <v>0</v>
      </c>
      <c r="BH262">
        <v>0.5714285714285714</v>
      </c>
      <c r="BI262">
        <v>0.42857142857142849</v>
      </c>
      <c r="BJ262">
        <v>0</v>
      </c>
      <c r="BK262">
        <v>0.14285714285714279</v>
      </c>
      <c r="BL262">
        <v>0</v>
      </c>
      <c r="BM262">
        <v>0.2857142857142857</v>
      </c>
      <c r="BN262">
        <v>0.5714285714285714</v>
      </c>
      <c r="BO262">
        <v>0.14285714285714279</v>
      </c>
      <c r="BP262">
        <v>0.7142857142857143</v>
      </c>
      <c r="BQ262">
        <v>0</v>
      </c>
      <c r="BR262">
        <v>0</v>
      </c>
      <c r="BS262">
        <v>0</v>
      </c>
      <c r="BT262">
        <v>0.14285714285714279</v>
      </c>
      <c r="BU262">
        <v>0</v>
      </c>
      <c r="BV262">
        <v>0.14285714285714279</v>
      </c>
      <c r="BW262">
        <v>0.7142857142857143</v>
      </c>
      <c r="BX262">
        <v>0.14285714285714279</v>
      </c>
      <c r="BY262" t="s">
        <v>3397</v>
      </c>
      <c r="BZ262" t="s">
        <v>3701</v>
      </c>
      <c r="CA262">
        <v>64</v>
      </c>
      <c r="CB262">
        <v>0.109375</v>
      </c>
      <c r="CC262">
        <v>0</v>
      </c>
    </row>
    <row r="263" spans="1:81" x14ac:dyDescent="0.25">
      <c r="A263" t="s">
        <v>3706</v>
      </c>
      <c r="B263" t="s">
        <v>95</v>
      </c>
      <c r="C263" t="s">
        <v>187</v>
      </c>
      <c r="D263" t="s">
        <v>961</v>
      </c>
      <c r="E263">
        <v>2017</v>
      </c>
      <c r="F263">
        <v>2</v>
      </c>
      <c r="G263">
        <v>0</v>
      </c>
      <c r="H263">
        <v>0</v>
      </c>
      <c r="I263">
        <v>0</v>
      </c>
      <c r="J263">
        <v>1</v>
      </c>
      <c r="K263">
        <v>1</v>
      </c>
      <c r="L263">
        <v>0</v>
      </c>
      <c r="M263">
        <v>0</v>
      </c>
      <c r="N263">
        <v>0</v>
      </c>
      <c r="O263">
        <v>0</v>
      </c>
      <c r="P263">
        <v>0</v>
      </c>
      <c r="Q263">
        <v>0</v>
      </c>
      <c r="R263">
        <v>0</v>
      </c>
      <c r="S263">
        <v>0</v>
      </c>
      <c r="T263">
        <v>0</v>
      </c>
      <c r="U263">
        <v>2</v>
      </c>
      <c r="V263">
        <v>0</v>
      </c>
      <c r="W263">
        <v>0</v>
      </c>
      <c r="X263">
        <v>0</v>
      </c>
      <c r="Y263">
        <v>0</v>
      </c>
      <c r="Z263">
        <v>2</v>
      </c>
      <c r="AA263">
        <v>0</v>
      </c>
      <c r="AB263">
        <v>2</v>
      </c>
      <c r="AC263">
        <v>0</v>
      </c>
      <c r="AD263">
        <v>0</v>
      </c>
      <c r="AE263">
        <v>0</v>
      </c>
      <c r="AF263">
        <v>0</v>
      </c>
      <c r="AG263">
        <v>0</v>
      </c>
      <c r="AH263">
        <v>0</v>
      </c>
      <c r="AI263">
        <v>0</v>
      </c>
      <c r="AJ263">
        <v>0</v>
      </c>
      <c r="AK263">
        <v>2</v>
      </c>
      <c r="AL263">
        <v>0</v>
      </c>
      <c r="AM263">
        <v>0</v>
      </c>
      <c r="AN263">
        <v>2</v>
      </c>
      <c r="AO263">
        <v>2</v>
      </c>
      <c r="AP263">
        <v>1</v>
      </c>
      <c r="AQ263">
        <v>0</v>
      </c>
      <c r="AR263">
        <v>0</v>
      </c>
      <c r="AS263">
        <v>0</v>
      </c>
      <c r="AT263">
        <v>0.5</v>
      </c>
      <c r="AU263">
        <v>0.5</v>
      </c>
      <c r="AV263">
        <v>0</v>
      </c>
      <c r="AW263">
        <v>0</v>
      </c>
      <c r="AX263">
        <v>0</v>
      </c>
      <c r="AY263">
        <v>0</v>
      </c>
      <c r="AZ263">
        <v>0</v>
      </c>
      <c r="BA263">
        <v>0</v>
      </c>
      <c r="BB263">
        <v>0</v>
      </c>
      <c r="BC263">
        <v>0</v>
      </c>
      <c r="BD263">
        <v>0</v>
      </c>
      <c r="BE263">
        <v>1</v>
      </c>
      <c r="BF263">
        <v>0</v>
      </c>
      <c r="BG263">
        <v>0</v>
      </c>
      <c r="BH263">
        <v>0</v>
      </c>
      <c r="BI263">
        <v>0</v>
      </c>
      <c r="BJ263">
        <v>1</v>
      </c>
      <c r="BK263">
        <v>0</v>
      </c>
      <c r="BL263">
        <v>1</v>
      </c>
      <c r="BM263">
        <v>0</v>
      </c>
      <c r="BN263">
        <v>0</v>
      </c>
      <c r="BO263">
        <v>0</v>
      </c>
      <c r="BP263">
        <v>0</v>
      </c>
      <c r="BQ263">
        <v>0</v>
      </c>
      <c r="BR263">
        <v>0</v>
      </c>
      <c r="BS263">
        <v>0</v>
      </c>
      <c r="BT263">
        <v>0</v>
      </c>
      <c r="BU263">
        <v>1</v>
      </c>
      <c r="BV263">
        <v>0</v>
      </c>
      <c r="BW263">
        <v>0</v>
      </c>
      <c r="BX263">
        <v>1</v>
      </c>
      <c r="BY263" t="s">
        <v>3397</v>
      </c>
      <c r="BZ263" t="s">
        <v>3701</v>
      </c>
      <c r="CA263">
        <v>64</v>
      </c>
      <c r="CB263">
        <v>3.125E-2</v>
      </c>
      <c r="CC263">
        <v>0</v>
      </c>
    </row>
    <row r="264" spans="1:81" x14ac:dyDescent="0.25">
      <c r="A264" t="s">
        <v>3707</v>
      </c>
      <c r="B264" t="s">
        <v>95</v>
      </c>
      <c r="C264" t="s">
        <v>420</v>
      </c>
      <c r="D264" t="s">
        <v>44</v>
      </c>
      <c r="E264">
        <v>2017</v>
      </c>
      <c r="F264">
        <v>4297</v>
      </c>
      <c r="G264">
        <v>380</v>
      </c>
      <c r="H264">
        <v>0</v>
      </c>
      <c r="I264">
        <v>1013</v>
      </c>
      <c r="J264">
        <v>829</v>
      </c>
      <c r="K264">
        <v>730</v>
      </c>
      <c r="L264">
        <v>654</v>
      </c>
      <c r="M264">
        <v>544</v>
      </c>
      <c r="N264">
        <v>451</v>
      </c>
      <c r="O264">
        <v>260</v>
      </c>
      <c r="P264">
        <v>68</v>
      </c>
      <c r="Q264">
        <v>13</v>
      </c>
      <c r="R264">
        <v>5</v>
      </c>
      <c r="S264">
        <v>110</v>
      </c>
      <c r="T264">
        <v>0</v>
      </c>
      <c r="U264">
        <v>4646</v>
      </c>
      <c r="V264">
        <v>31</v>
      </c>
      <c r="W264">
        <v>0</v>
      </c>
      <c r="X264">
        <v>2962</v>
      </c>
      <c r="Y264">
        <v>1712</v>
      </c>
      <c r="Z264">
        <v>3</v>
      </c>
      <c r="AA264" t="s">
        <v>74</v>
      </c>
      <c r="AB264">
        <v>549</v>
      </c>
      <c r="AC264" t="s">
        <v>74</v>
      </c>
      <c r="AD264">
        <v>4128</v>
      </c>
      <c r="AE264" t="s">
        <v>74</v>
      </c>
      <c r="AF264" t="s">
        <v>74</v>
      </c>
      <c r="AG264" t="s">
        <v>74</v>
      </c>
      <c r="AH264" t="s">
        <v>74</v>
      </c>
      <c r="AI264" t="s">
        <v>74</v>
      </c>
      <c r="AJ264" t="s">
        <v>74</v>
      </c>
      <c r="AK264" t="s">
        <v>74</v>
      </c>
      <c r="AL264" t="s">
        <v>74</v>
      </c>
      <c r="AM264" t="s">
        <v>74</v>
      </c>
      <c r="AN264" t="s">
        <v>74</v>
      </c>
      <c r="AO264">
        <v>4677</v>
      </c>
      <c r="AP264">
        <v>0.91875133632670514</v>
      </c>
      <c r="AQ264">
        <v>8.1248663673294849E-2</v>
      </c>
      <c r="AR264">
        <v>0</v>
      </c>
      <c r="AS264">
        <v>0.2165918323711781</v>
      </c>
      <c r="AT264">
        <v>0.1772503741714774</v>
      </c>
      <c r="AU264">
        <v>0.15608295916185591</v>
      </c>
      <c r="AV264">
        <v>0.13983322642719689</v>
      </c>
      <c r="AW264">
        <v>0.1163138764165063</v>
      </c>
      <c r="AX264">
        <v>9.6429335043831513E-2</v>
      </c>
      <c r="AY264">
        <v>5.559119093435963E-2</v>
      </c>
      <c r="AZ264">
        <v>1.4539234552063291E-2</v>
      </c>
      <c r="BA264">
        <v>2.7795595467179821E-3</v>
      </c>
      <c r="BB264">
        <v>1.0690613641223009E-3</v>
      </c>
      <c r="BC264">
        <v>2.3519350010690609E-2</v>
      </c>
      <c r="BD264">
        <v>0</v>
      </c>
      <c r="BE264">
        <v>0.99337181954244169</v>
      </c>
      <c r="BF264">
        <v>6.6281804575582639E-3</v>
      </c>
      <c r="BG264">
        <v>0</v>
      </c>
      <c r="BH264">
        <v>0.63331195210605085</v>
      </c>
      <c r="BI264">
        <v>0.36604661107547581</v>
      </c>
      <c r="BJ264">
        <v>6.4143681847338033E-4</v>
      </c>
      <c r="BK264">
        <v>0</v>
      </c>
      <c r="BL264">
        <v>0.1173829377806286</v>
      </c>
      <c r="BM264">
        <v>0</v>
      </c>
      <c r="BN264">
        <v>0.88261706221937142</v>
      </c>
      <c r="BO264">
        <v>0</v>
      </c>
      <c r="BP264">
        <v>0</v>
      </c>
      <c r="BQ264">
        <v>0</v>
      </c>
      <c r="BR264">
        <v>0</v>
      </c>
      <c r="BS264">
        <v>0</v>
      </c>
      <c r="BT264">
        <v>0</v>
      </c>
      <c r="BU264">
        <v>0</v>
      </c>
      <c r="BV264">
        <v>0</v>
      </c>
      <c r="BW264">
        <v>0</v>
      </c>
      <c r="BX264">
        <v>0</v>
      </c>
      <c r="BY264" t="s">
        <v>3397</v>
      </c>
      <c r="BZ264" t="s">
        <v>3708</v>
      </c>
      <c r="CA264">
        <v>4677</v>
      </c>
      <c r="CB264">
        <v>1</v>
      </c>
      <c r="CC264">
        <v>0</v>
      </c>
    </row>
    <row r="265" spans="1:81" x14ac:dyDescent="0.25">
      <c r="A265" t="s">
        <v>3709</v>
      </c>
      <c r="B265" t="s">
        <v>95</v>
      </c>
      <c r="C265" t="s">
        <v>420</v>
      </c>
      <c r="D265" t="s">
        <v>947</v>
      </c>
      <c r="E265">
        <v>2017</v>
      </c>
      <c r="F265">
        <v>1672</v>
      </c>
      <c r="G265">
        <v>174</v>
      </c>
      <c r="H265">
        <v>0</v>
      </c>
      <c r="I265">
        <v>510</v>
      </c>
      <c r="J265">
        <v>336</v>
      </c>
      <c r="K265">
        <v>262</v>
      </c>
      <c r="L265">
        <v>241</v>
      </c>
      <c r="M265">
        <v>198</v>
      </c>
      <c r="N265">
        <v>132</v>
      </c>
      <c r="O265">
        <v>71</v>
      </c>
      <c r="P265">
        <v>23</v>
      </c>
      <c r="Q265">
        <v>6</v>
      </c>
      <c r="R265">
        <v>3</v>
      </c>
      <c r="S265">
        <v>64</v>
      </c>
      <c r="T265">
        <v>0</v>
      </c>
      <c r="U265">
        <v>1832</v>
      </c>
      <c r="V265">
        <v>14</v>
      </c>
      <c r="W265">
        <v>0</v>
      </c>
      <c r="X265">
        <v>1092</v>
      </c>
      <c r="Y265">
        <v>753</v>
      </c>
      <c r="Z265">
        <v>1</v>
      </c>
      <c r="AA265" t="s">
        <v>74</v>
      </c>
      <c r="AB265">
        <v>96</v>
      </c>
      <c r="AC265" t="s">
        <v>74</v>
      </c>
      <c r="AD265">
        <v>1750</v>
      </c>
      <c r="AE265" t="s">
        <v>74</v>
      </c>
      <c r="AF265" t="s">
        <v>74</v>
      </c>
      <c r="AG265" t="s">
        <v>74</v>
      </c>
      <c r="AH265" t="s">
        <v>74</v>
      </c>
      <c r="AI265" t="s">
        <v>74</v>
      </c>
      <c r="AJ265" t="s">
        <v>74</v>
      </c>
      <c r="AK265" t="s">
        <v>74</v>
      </c>
      <c r="AL265">
        <v>0</v>
      </c>
      <c r="AM265">
        <v>0</v>
      </c>
      <c r="AN265">
        <v>1846</v>
      </c>
      <c r="AO265">
        <v>1846</v>
      </c>
      <c r="AP265">
        <v>0.90574214517876495</v>
      </c>
      <c r="AQ265">
        <v>9.425785482123511E-2</v>
      </c>
      <c r="AR265">
        <v>0</v>
      </c>
      <c r="AS265">
        <v>0.27627302275189602</v>
      </c>
      <c r="AT265">
        <v>0.18201516793066089</v>
      </c>
      <c r="AU265">
        <v>0.14192849404117011</v>
      </c>
      <c r="AV265">
        <v>0.13055254604550379</v>
      </c>
      <c r="AW265">
        <v>0.1072589382448537</v>
      </c>
      <c r="AX265">
        <v>7.1505958829902488E-2</v>
      </c>
      <c r="AY265">
        <v>3.8461538461538457E-2</v>
      </c>
      <c r="AZ265">
        <v>1.245937161430119E-2</v>
      </c>
      <c r="BA265">
        <v>3.2502708559046592E-3</v>
      </c>
      <c r="BB265">
        <v>1.6251354279523289E-3</v>
      </c>
      <c r="BC265">
        <v>3.4669555796316358E-2</v>
      </c>
      <c r="BD265">
        <v>0</v>
      </c>
      <c r="BE265">
        <v>0.99241603466955575</v>
      </c>
      <c r="BF265">
        <v>7.5839653304442039E-3</v>
      </c>
      <c r="BG265">
        <v>0</v>
      </c>
      <c r="BH265">
        <v>0.59154929577464788</v>
      </c>
      <c r="BI265">
        <v>0.40790899241603468</v>
      </c>
      <c r="BJ265">
        <v>5.4171180931744309E-4</v>
      </c>
      <c r="BK265">
        <v>0</v>
      </c>
      <c r="BL265">
        <v>5.200433369447454E-2</v>
      </c>
      <c r="BM265">
        <v>0</v>
      </c>
      <c r="BN265">
        <v>0.94799566630552545</v>
      </c>
      <c r="BO265">
        <v>0</v>
      </c>
      <c r="BP265">
        <v>0</v>
      </c>
      <c r="BQ265">
        <v>0</v>
      </c>
      <c r="BR265">
        <v>0</v>
      </c>
      <c r="BS265">
        <v>0</v>
      </c>
      <c r="BT265">
        <v>0</v>
      </c>
      <c r="BU265">
        <v>0</v>
      </c>
      <c r="BV265">
        <v>0</v>
      </c>
      <c r="BW265">
        <v>0</v>
      </c>
      <c r="BX265">
        <v>1</v>
      </c>
      <c r="BY265" t="s">
        <v>3397</v>
      </c>
      <c r="BZ265" t="s">
        <v>3708</v>
      </c>
      <c r="CA265">
        <v>4677</v>
      </c>
      <c r="CB265">
        <v>0.39469745563395342</v>
      </c>
      <c r="CC265">
        <v>0</v>
      </c>
    </row>
    <row r="266" spans="1:81" x14ac:dyDescent="0.25">
      <c r="A266" t="s">
        <v>3710</v>
      </c>
      <c r="B266" t="s">
        <v>95</v>
      </c>
      <c r="C266" t="s">
        <v>420</v>
      </c>
      <c r="D266" t="s">
        <v>949</v>
      </c>
      <c r="E266">
        <v>2017</v>
      </c>
      <c r="F266">
        <v>2014</v>
      </c>
      <c r="G266">
        <v>130</v>
      </c>
      <c r="H266">
        <v>0</v>
      </c>
      <c r="I266">
        <v>387</v>
      </c>
      <c r="J266">
        <v>408</v>
      </c>
      <c r="K266">
        <v>374</v>
      </c>
      <c r="L266">
        <v>303</v>
      </c>
      <c r="M266">
        <v>248</v>
      </c>
      <c r="N266">
        <v>225</v>
      </c>
      <c r="O266">
        <v>134</v>
      </c>
      <c r="P266">
        <v>24</v>
      </c>
      <c r="Q266">
        <v>5</v>
      </c>
      <c r="R266">
        <v>0</v>
      </c>
      <c r="S266">
        <v>36</v>
      </c>
      <c r="T266">
        <v>0</v>
      </c>
      <c r="U266">
        <v>2136</v>
      </c>
      <c r="V266">
        <v>8</v>
      </c>
      <c r="W266">
        <v>0</v>
      </c>
      <c r="X266">
        <v>1482</v>
      </c>
      <c r="Y266">
        <v>662</v>
      </c>
      <c r="Z266">
        <v>0</v>
      </c>
      <c r="AA266" t="s">
        <v>74</v>
      </c>
      <c r="AB266">
        <v>183</v>
      </c>
      <c r="AC266" t="s">
        <v>74</v>
      </c>
      <c r="AD266">
        <v>1961</v>
      </c>
      <c r="AE266" t="s">
        <v>74</v>
      </c>
      <c r="AF266" t="s">
        <v>74</v>
      </c>
      <c r="AG266" t="s">
        <v>74</v>
      </c>
      <c r="AH266" t="s">
        <v>74</v>
      </c>
      <c r="AI266" t="s">
        <v>74</v>
      </c>
      <c r="AJ266" t="s">
        <v>74</v>
      </c>
      <c r="AK266" t="s">
        <v>74</v>
      </c>
      <c r="AL266">
        <v>0</v>
      </c>
      <c r="AM266">
        <v>0</v>
      </c>
      <c r="AN266">
        <v>2144</v>
      </c>
      <c r="AO266">
        <v>2144</v>
      </c>
      <c r="AP266">
        <v>0.93936567164179108</v>
      </c>
      <c r="AQ266">
        <v>6.0634328358208957E-2</v>
      </c>
      <c r="AR266">
        <v>0</v>
      </c>
      <c r="AS266">
        <v>0.1805037313432836</v>
      </c>
      <c r="AT266">
        <v>0.19029850746268659</v>
      </c>
      <c r="AU266">
        <v>0.1744402985074627</v>
      </c>
      <c r="AV266">
        <v>0.14132462686567171</v>
      </c>
      <c r="AW266">
        <v>0.1156716417910448</v>
      </c>
      <c r="AX266">
        <v>0.1049440298507463</v>
      </c>
      <c r="AY266">
        <v>6.25E-2</v>
      </c>
      <c r="AZ266">
        <v>1.119402985074627E-2</v>
      </c>
      <c r="BA266">
        <v>2.3320895522388062E-3</v>
      </c>
      <c r="BB266">
        <v>0</v>
      </c>
      <c r="BC266">
        <v>1.6791044776119399E-2</v>
      </c>
      <c r="BD266">
        <v>0</v>
      </c>
      <c r="BE266">
        <v>0.99626865671641796</v>
      </c>
      <c r="BF266">
        <v>3.731343283582089E-3</v>
      </c>
      <c r="BG266">
        <v>0</v>
      </c>
      <c r="BH266">
        <v>0.69123134328358204</v>
      </c>
      <c r="BI266">
        <v>0.3087686567164179</v>
      </c>
      <c r="BJ266">
        <v>0</v>
      </c>
      <c r="BK266">
        <v>0</v>
      </c>
      <c r="BL266">
        <v>8.5354477611940302E-2</v>
      </c>
      <c r="BM266">
        <v>0</v>
      </c>
      <c r="BN266">
        <v>0.91464552238805974</v>
      </c>
      <c r="BO266">
        <v>0</v>
      </c>
      <c r="BP266">
        <v>0</v>
      </c>
      <c r="BQ266">
        <v>0</v>
      </c>
      <c r="BR266">
        <v>0</v>
      </c>
      <c r="BS266">
        <v>0</v>
      </c>
      <c r="BT266">
        <v>0</v>
      </c>
      <c r="BU266">
        <v>0</v>
      </c>
      <c r="BV266">
        <v>0</v>
      </c>
      <c r="BW266">
        <v>0</v>
      </c>
      <c r="BX266">
        <v>1</v>
      </c>
      <c r="BY266" t="s">
        <v>3397</v>
      </c>
      <c r="BZ266" t="s">
        <v>3708</v>
      </c>
      <c r="CA266">
        <v>4677</v>
      </c>
      <c r="CB266">
        <v>0.45841351293564248</v>
      </c>
      <c r="CC266">
        <v>0</v>
      </c>
    </row>
    <row r="267" spans="1:81" x14ac:dyDescent="0.25">
      <c r="A267" t="s">
        <v>3711</v>
      </c>
      <c r="B267" t="s">
        <v>95</v>
      </c>
      <c r="C267" t="s">
        <v>420</v>
      </c>
      <c r="D267" t="s">
        <v>951</v>
      </c>
      <c r="E267">
        <v>2017</v>
      </c>
      <c r="F267">
        <v>299</v>
      </c>
      <c r="G267">
        <v>29</v>
      </c>
      <c r="H267">
        <v>0</v>
      </c>
      <c r="I267">
        <v>67</v>
      </c>
      <c r="J267">
        <v>40</v>
      </c>
      <c r="K267">
        <v>42</v>
      </c>
      <c r="L267">
        <v>45</v>
      </c>
      <c r="M267">
        <v>51</v>
      </c>
      <c r="N267">
        <v>45</v>
      </c>
      <c r="O267">
        <v>22</v>
      </c>
      <c r="P267">
        <v>9</v>
      </c>
      <c r="Q267">
        <v>0</v>
      </c>
      <c r="R267">
        <v>0</v>
      </c>
      <c r="S267">
        <v>7</v>
      </c>
      <c r="T267">
        <v>0</v>
      </c>
      <c r="U267">
        <v>325</v>
      </c>
      <c r="V267">
        <v>3</v>
      </c>
      <c r="W267">
        <v>0</v>
      </c>
      <c r="X267">
        <v>153</v>
      </c>
      <c r="Y267">
        <v>175</v>
      </c>
      <c r="Z267">
        <v>0</v>
      </c>
      <c r="AA267" t="s">
        <v>74</v>
      </c>
      <c r="AB267">
        <v>14</v>
      </c>
      <c r="AC267" t="s">
        <v>74</v>
      </c>
      <c r="AD267">
        <v>314</v>
      </c>
      <c r="AE267" t="s">
        <v>74</v>
      </c>
      <c r="AF267" t="s">
        <v>74</v>
      </c>
      <c r="AG267" t="s">
        <v>74</v>
      </c>
      <c r="AH267" t="s">
        <v>74</v>
      </c>
      <c r="AI267" t="s">
        <v>74</v>
      </c>
      <c r="AJ267" t="s">
        <v>74</v>
      </c>
      <c r="AK267" t="s">
        <v>74</v>
      </c>
      <c r="AL267">
        <v>0</v>
      </c>
      <c r="AM267">
        <v>0</v>
      </c>
      <c r="AN267">
        <v>328</v>
      </c>
      <c r="AO267">
        <v>328</v>
      </c>
      <c r="AP267">
        <v>0.91158536585365857</v>
      </c>
      <c r="AQ267">
        <v>8.8414634146341459E-2</v>
      </c>
      <c r="AR267">
        <v>0</v>
      </c>
      <c r="AS267">
        <v>0.20426829268292679</v>
      </c>
      <c r="AT267">
        <v>0.12195121951219511</v>
      </c>
      <c r="AU267">
        <v>0.12804878048780491</v>
      </c>
      <c r="AV267">
        <v>0.1371951219512195</v>
      </c>
      <c r="AW267">
        <v>0.15548780487804881</v>
      </c>
      <c r="AX267">
        <v>0.1371951219512195</v>
      </c>
      <c r="AY267">
        <v>6.7073170731707321E-2</v>
      </c>
      <c r="AZ267">
        <v>2.7439024390243899E-2</v>
      </c>
      <c r="BA267">
        <v>0</v>
      </c>
      <c r="BB267">
        <v>0</v>
      </c>
      <c r="BC267">
        <v>2.1341463414634151E-2</v>
      </c>
      <c r="BD267">
        <v>0</v>
      </c>
      <c r="BE267">
        <v>0.99085365853658536</v>
      </c>
      <c r="BF267">
        <v>9.1463414634146336E-3</v>
      </c>
      <c r="BG267">
        <v>0</v>
      </c>
      <c r="BH267">
        <v>0.46646341463414642</v>
      </c>
      <c r="BI267">
        <v>0.53353658536585369</v>
      </c>
      <c r="BJ267">
        <v>0</v>
      </c>
      <c r="BK267">
        <v>0</v>
      </c>
      <c r="BL267">
        <v>4.2682926829268303E-2</v>
      </c>
      <c r="BM267">
        <v>0</v>
      </c>
      <c r="BN267">
        <v>0.95731707317073167</v>
      </c>
      <c r="BO267">
        <v>0</v>
      </c>
      <c r="BP267">
        <v>0</v>
      </c>
      <c r="BQ267">
        <v>0</v>
      </c>
      <c r="BR267">
        <v>0</v>
      </c>
      <c r="BS267">
        <v>0</v>
      </c>
      <c r="BT267">
        <v>0</v>
      </c>
      <c r="BU267">
        <v>0</v>
      </c>
      <c r="BV267">
        <v>0</v>
      </c>
      <c r="BW267">
        <v>0</v>
      </c>
      <c r="BX267">
        <v>1</v>
      </c>
      <c r="BY267" t="s">
        <v>3397</v>
      </c>
      <c r="BZ267" t="s">
        <v>3708</v>
      </c>
      <c r="CA267">
        <v>4677</v>
      </c>
      <c r="CB267">
        <v>7.0130425486422926E-2</v>
      </c>
      <c r="CC267">
        <v>0</v>
      </c>
    </row>
    <row r="268" spans="1:81" x14ac:dyDescent="0.25">
      <c r="A268" t="s">
        <v>3712</v>
      </c>
      <c r="B268" t="s">
        <v>95</v>
      </c>
      <c r="C268" t="s">
        <v>420</v>
      </c>
      <c r="D268" t="s">
        <v>953</v>
      </c>
      <c r="E268">
        <v>2017</v>
      </c>
      <c r="F268">
        <v>204</v>
      </c>
      <c r="G268">
        <v>29</v>
      </c>
      <c r="H268">
        <v>0</v>
      </c>
      <c r="I268">
        <v>25</v>
      </c>
      <c r="J268">
        <v>23</v>
      </c>
      <c r="K268">
        <v>33</v>
      </c>
      <c r="L268">
        <v>43</v>
      </c>
      <c r="M268">
        <v>34</v>
      </c>
      <c r="N268">
        <v>31</v>
      </c>
      <c r="O268">
        <v>26</v>
      </c>
      <c r="P268">
        <v>12</v>
      </c>
      <c r="Q268">
        <v>2</v>
      </c>
      <c r="R268">
        <v>2</v>
      </c>
      <c r="S268">
        <v>2</v>
      </c>
      <c r="T268">
        <v>0</v>
      </c>
      <c r="U268">
        <v>230</v>
      </c>
      <c r="V268">
        <v>3</v>
      </c>
      <c r="W268">
        <v>0</v>
      </c>
      <c r="X268">
        <v>144</v>
      </c>
      <c r="Y268">
        <v>88</v>
      </c>
      <c r="Z268">
        <v>1</v>
      </c>
      <c r="AA268" t="s">
        <v>74</v>
      </c>
      <c r="AB268">
        <v>201</v>
      </c>
      <c r="AC268" t="s">
        <v>74</v>
      </c>
      <c r="AD268">
        <v>32</v>
      </c>
      <c r="AE268" t="s">
        <v>74</v>
      </c>
      <c r="AF268" t="s">
        <v>74</v>
      </c>
      <c r="AG268" t="s">
        <v>74</v>
      </c>
      <c r="AH268" t="s">
        <v>74</v>
      </c>
      <c r="AI268" t="s">
        <v>74</v>
      </c>
      <c r="AJ268" t="s">
        <v>74</v>
      </c>
      <c r="AK268" t="s">
        <v>74</v>
      </c>
      <c r="AL268">
        <v>0</v>
      </c>
      <c r="AM268">
        <v>0</v>
      </c>
      <c r="AN268">
        <v>233</v>
      </c>
      <c r="AO268">
        <v>233</v>
      </c>
      <c r="AP268">
        <v>0.87553648068669532</v>
      </c>
      <c r="AQ268">
        <v>0.1244635193133047</v>
      </c>
      <c r="AR268">
        <v>0</v>
      </c>
      <c r="AS268">
        <v>0.1072961373390558</v>
      </c>
      <c r="AT268">
        <v>9.8712446351931327E-2</v>
      </c>
      <c r="AU268">
        <v>0.14163090128755371</v>
      </c>
      <c r="AV268">
        <v>0.184549356223176</v>
      </c>
      <c r="AW268">
        <v>0.14592274678111589</v>
      </c>
      <c r="AX268">
        <v>0.13304721030042921</v>
      </c>
      <c r="AY268">
        <v>0.111587982832618</v>
      </c>
      <c r="AZ268">
        <v>5.1502145922746781E-2</v>
      </c>
      <c r="BA268">
        <v>8.5836909871244635E-3</v>
      </c>
      <c r="BB268">
        <v>8.5836909871244635E-3</v>
      </c>
      <c r="BC268">
        <v>8.5836909871244635E-3</v>
      </c>
      <c r="BD268">
        <v>0</v>
      </c>
      <c r="BE268">
        <v>0.98712446351931327</v>
      </c>
      <c r="BF268">
        <v>1.28755364806867E-2</v>
      </c>
      <c r="BG268">
        <v>0</v>
      </c>
      <c r="BH268">
        <v>0.61802575107296143</v>
      </c>
      <c r="BI268">
        <v>0.37768240343347642</v>
      </c>
      <c r="BJ268">
        <v>4.2918454935622317E-3</v>
      </c>
      <c r="BK268">
        <v>0</v>
      </c>
      <c r="BL268">
        <v>0.86266094420600858</v>
      </c>
      <c r="BM268">
        <v>0</v>
      </c>
      <c r="BN268">
        <v>0.13733905579399139</v>
      </c>
      <c r="BO268">
        <v>0</v>
      </c>
      <c r="BP268">
        <v>0</v>
      </c>
      <c r="BQ268">
        <v>0</v>
      </c>
      <c r="BR268">
        <v>0</v>
      </c>
      <c r="BS268">
        <v>0</v>
      </c>
      <c r="BT268">
        <v>0</v>
      </c>
      <c r="BU268">
        <v>0</v>
      </c>
      <c r="BV268">
        <v>0</v>
      </c>
      <c r="BW268">
        <v>0</v>
      </c>
      <c r="BX268">
        <v>1</v>
      </c>
      <c r="BY268" t="s">
        <v>3397</v>
      </c>
      <c r="BZ268" t="s">
        <v>3708</v>
      </c>
      <c r="CA268">
        <v>4677</v>
      </c>
      <c r="CB268">
        <v>4.981825956809921E-2</v>
      </c>
      <c r="CC268">
        <v>0</v>
      </c>
    </row>
    <row r="269" spans="1:81" x14ac:dyDescent="0.25">
      <c r="A269" t="s">
        <v>3713</v>
      </c>
      <c r="B269" t="s">
        <v>95</v>
      </c>
      <c r="C269" t="s">
        <v>420</v>
      </c>
      <c r="D269" t="s">
        <v>961</v>
      </c>
      <c r="E269">
        <v>2017</v>
      </c>
      <c r="F269">
        <v>108</v>
      </c>
      <c r="G269">
        <v>18</v>
      </c>
      <c r="H269">
        <v>0</v>
      </c>
      <c r="I269">
        <v>24</v>
      </c>
      <c r="J269">
        <v>22</v>
      </c>
      <c r="K269">
        <v>19</v>
      </c>
      <c r="L269">
        <v>22</v>
      </c>
      <c r="M269">
        <v>13</v>
      </c>
      <c r="N269">
        <v>18</v>
      </c>
      <c r="O269">
        <v>7</v>
      </c>
      <c r="P269">
        <v>0</v>
      </c>
      <c r="Q269">
        <v>0</v>
      </c>
      <c r="R269">
        <v>0</v>
      </c>
      <c r="S269">
        <v>1</v>
      </c>
      <c r="T269">
        <v>0</v>
      </c>
      <c r="U269">
        <v>123</v>
      </c>
      <c r="V269">
        <v>3</v>
      </c>
      <c r="W269">
        <v>0</v>
      </c>
      <c r="X269">
        <v>91</v>
      </c>
      <c r="Y269">
        <v>34</v>
      </c>
      <c r="Z269">
        <v>1</v>
      </c>
      <c r="AA269" t="s">
        <v>74</v>
      </c>
      <c r="AB269">
        <v>55</v>
      </c>
      <c r="AC269" t="s">
        <v>74</v>
      </c>
      <c r="AD269">
        <v>71</v>
      </c>
      <c r="AE269" t="s">
        <v>74</v>
      </c>
      <c r="AF269" t="s">
        <v>74</v>
      </c>
      <c r="AG269" t="s">
        <v>74</v>
      </c>
      <c r="AH269" t="s">
        <v>74</v>
      </c>
      <c r="AI269" t="s">
        <v>74</v>
      </c>
      <c r="AJ269" t="s">
        <v>74</v>
      </c>
      <c r="AK269" t="s">
        <v>74</v>
      </c>
      <c r="AL269">
        <v>0</v>
      </c>
      <c r="AM269">
        <v>0</v>
      </c>
      <c r="AN269">
        <v>126</v>
      </c>
      <c r="AO269">
        <v>126</v>
      </c>
      <c r="AP269">
        <v>0.8571428571428571</v>
      </c>
      <c r="AQ269">
        <v>0.14285714285714279</v>
      </c>
      <c r="AR269">
        <v>0</v>
      </c>
      <c r="AS269">
        <v>0.19047619047619049</v>
      </c>
      <c r="AT269">
        <v>0.17460317460317459</v>
      </c>
      <c r="AU269">
        <v>0.15079365079365081</v>
      </c>
      <c r="AV269">
        <v>0.17460317460317459</v>
      </c>
      <c r="AW269">
        <v>0.1031746031746032</v>
      </c>
      <c r="AX269">
        <v>0.14285714285714279</v>
      </c>
      <c r="AY269">
        <v>5.5555555555555552E-2</v>
      </c>
      <c r="AZ269">
        <v>0</v>
      </c>
      <c r="BA269">
        <v>0</v>
      </c>
      <c r="BB269">
        <v>0</v>
      </c>
      <c r="BC269">
        <v>7.9365079365079361E-3</v>
      </c>
      <c r="BD269">
        <v>0</v>
      </c>
      <c r="BE269">
        <v>0.97619047619047616</v>
      </c>
      <c r="BF269">
        <v>2.3809523809523812E-2</v>
      </c>
      <c r="BG269">
        <v>0</v>
      </c>
      <c r="BH269">
        <v>0.72222222222222221</v>
      </c>
      <c r="BI269">
        <v>0.26984126984126983</v>
      </c>
      <c r="BJ269">
        <v>7.9365079365079361E-3</v>
      </c>
      <c r="BK269">
        <v>0</v>
      </c>
      <c r="BL269">
        <v>0.43650793650793651</v>
      </c>
      <c r="BM269">
        <v>0</v>
      </c>
      <c r="BN269">
        <v>0.56349206349206349</v>
      </c>
      <c r="BO269">
        <v>0</v>
      </c>
      <c r="BP269">
        <v>0</v>
      </c>
      <c r="BQ269">
        <v>0</v>
      </c>
      <c r="BR269">
        <v>0</v>
      </c>
      <c r="BS269">
        <v>0</v>
      </c>
      <c r="BT269">
        <v>0</v>
      </c>
      <c r="BU269">
        <v>0</v>
      </c>
      <c r="BV269">
        <v>0</v>
      </c>
      <c r="BW269">
        <v>0</v>
      </c>
      <c r="BX269">
        <v>1</v>
      </c>
      <c r="BY269" t="s">
        <v>3397</v>
      </c>
      <c r="BZ269" t="s">
        <v>3708</v>
      </c>
      <c r="CA269">
        <v>4677</v>
      </c>
      <c r="CB269">
        <v>2.6940346375881979E-2</v>
      </c>
      <c r="CC269">
        <v>0</v>
      </c>
    </row>
    <row r="270" spans="1:81" x14ac:dyDescent="0.25">
      <c r="A270" t="s">
        <v>3714</v>
      </c>
      <c r="B270" t="s">
        <v>95</v>
      </c>
      <c r="C270" t="s">
        <v>426</v>
      </c>
      <c r="D270" t="s">
        <v>44</v>
      </c>
      <c r="E270">
        <v>2017</v>
      </c>
      <c r="F270">
        <v>300</v>
      </c>
      <c r="G270">
        <v>41</v>
      </c>
      <c r="H270">
        <v>0</v>
      </c>
      <c r="I270">
        <v>63</v>
      </c>
      <c r="J270">
        <v>71</v>
      </c>
      <c r="K270">
        <v>52</v>
      </c>
      <c r="L270">
        <v>56</v>
      </c>
      <c r="M270">
        <v>36</v>
      </c>
      <c r="N270">
        <v>29</v>
      </c>
      <c r="O270">
        <v>17</v>
      </c>
      <c r="P270">
        <v>10</v>
      </c>
      <c r="Q270">
        <v>5</v>
      </c>
      <c r="R270">
        <v>1</v>
      </c>
      <c r="S270">
        <v>1</v>
      </c>
      <c r="T270">
        <v>0</v>
      </c>
      <c r="U270">
        <v>320</v>
      </c>
      <c r="V270">
        <v>19</v>
      </c>
      <c r="W270">
        <v>2</v>
      </c>
      <c r="X270">
        <v>249</v>
      </c>
      <c r="Y270">
        <v>89</v>
      </c>
      <c r="Z270">
        <v>3</v>
      </c>
      <c r="AA270">
        <v>20</v>
      </c>
      <c r="AB270">
        <v>3</v>
      </c>
      <c r="AC270">
        <v>9</v>
      </c>
      <c r="AD270">
        <v>309</v>
      </c>
      <c r="AE270">
        <v>8</v>
      </c>
      <c r="AF270">
        <v>267</v>
      </c>
      <c r="AG270">
        <v>4</v>
      </c>
      <c r="AH270">
        <v>1</v>
      </c>
      <c r="AI270">
        <v>0</v>
      </c>
      <c r="AJ270">
        <v>56</v>
      </c>
      <c r="AK270">
        <v>5</v>
      </c>
      <c r="AL270">
        <v>32</v>
      </c>
      <c r="AM270">
        <v>309</v>
      </c>
      <c r="AN270">
        <v>0</v>
      </c>
      <c r="AO270">
        <v>341</v>
      </c>
      <c r="AP270">
        <v>0.87976539589442815</v>
      </c>
      <c r="AQ270">
        <v>0.12023460410557189</v>
      </c>
      <c r="AR270">
        <v>0</v>
      </c>
      <c r="AS270">
        <v>0.18475073313782989</v>
      </c>
      <c r="AT270">
        <v>0.2082111436950147</v>
      </c>
      <c r="AU270">
        <v>0.15249266862170091</v>
      </c>
      <c r="AV270">
        <v>0.16422287390029319</v>
      </c>
      <c r="AW270">
        <v>0.1055718475073314</v>
      </c>
      <c r="AX270">
        <v>8.5043988269794715E-2</v>
      </c>
      <c r="AY270">
        <v>4.9853372434017593E-2</v>
      </c>
      <c r="AZ270">
        <v>2.932551319648094E-2</v>
      </c>
      <c r="BA270">
        <v>1.466275659824047E-2</v>
      </c>
      <c r="BB270">
        <v>2.9325513196480938E-3</v>
      </c>
      <c r="BC270">
        <v>2.9325513196480938E-3</v>
      </c>
      <c r="BD270">
        <v>0</v>
      </c>
      <c r="BE270">
        <v>0.93841642228739008</v>
      </c>
      <c r="BF270">
        <v>5.5718475073313782E-2</v>
      </c>
      <c r="BG270">
        <v>5.8651026392961877E-3</v>
      </c>
      <c r="BH270">
        <v>0.73020527859237538</v>
      </c>
      <c r="BI270">
        <v>0.26099706744868029</v>
      </c>
      <c r="BJ270">
        <v>8.7976539589442824E-3</v>
      </c>
      <c r="BK270">
        <v>5.865102639296188E-2</v>
      </c>
      <c r="BL270">
        <v>8.7976539589442824E-3</v>
      </c>
      <c r="BM270">
        <v>2.6392961876832849E-2</v>
      </c>
      <c r="BN270">
        <v>0.90615835777126097</v>
      </c>
      <c r="BO270">
        <v>2.3460410557184751E-2</v>
      </c>
      <c r="BP270">
        <v>0.78299120234604103</v>
      </c>
      <c r="BQ270">
        <v>1.1730205278592381E-2</v>
      </c>
      <c r="BR270">
        <v>2.9325513196480938E-3</v>
      </c>
      <c r="BS270">
        <v>0</v>
      </c>
      <c r="BT270">
        <v>0.16422287390029319</v>
      </c>
      <c r="BU270">
        <v>1.466275659824047E-2</v>
      </c>
      <c r="BV270">
        <v>9.3841642228739003E-2</v>
      </c>
      <c r="BW270">
        <v>0.90615835777126097</v>
      </c>
      <c r="BX270">
        <v>0</v>
      </c>
      <c r="BY270" t="s">
        <v>3397</v>
      </c>
      <c r="BZ270" t="s">
        <v>3715</v>
      </c>
      <c r="CA270">
        <v>341</v>
      </c>
      <c r="CB270">
        <v>1</v>
      </c>
      <c r="CC270">
        <v>0</v>
      </c>
    </row>
    <row r="271" spans="1:81" x14ac:dyDescent="0.25">
      <c r="A271" t="s">
        <v>3716</v>
      </c>
      <c r="B271" t="s">
        <v>95</v>
      </c>
      <c r="C271" t="s">
        <v>426</v>
      </c>
      <c r="D271" t="s">
        <v>947</v>
      </c>
      <c r="E271">
        <v>2017</v>
      </c>
      <c r="F271">
        <v>90</v>
      </c>
      <c r="G271">
        <v>16</v>
      </c>
      <c r="H271">
        <v>0</v>
      </c>
      <c r="I271">
        <v>19</v>
      </c>
      <c r="J271">
        <v>22</v>
      </c>
      <c r="K271">
        <v>18</v>
      </c>
      <c r="L271">
        <v>14</v>
      </c>
      <c r="M271">
        <v>10</v>
      </c>
      <c r="N271">
        <v>11</v>
      </c>
      <c r="O271">
        <v>4</v>
      </c>
      <c r="P271">
        <v>2</v>
      </c>
      <c r="Q271">
        <v>4</v>
      </c>
      <c r="R271">
        <v>1</v>
      </c>
      <c r="S271">
        <v>1</v>
      </c>
      <c r="T271">
        <v>0</v>
      </c>
      <c r="U271">
        <v>98</v>
      </c>
      <c r="V271">
        <v>7</v>
      </c>
      <c r="W271">
        <v>1</v>
      </c>
      <c r="X271">
        <v>75</v>
      </c>
      <c r="Y271">
        <v>30</v>
      </c>
      <c r="Z271">
        <v>1</v>
      </c>
      <c r="AA271">
        <v>4</v>
      </c>
      <c r="AB271">
        <v>1</v>
      </c>
      <c r="AC271">
        <v>3</v>
      </c>
      <c r="AD271">
        <v>98</v>
      </c>
      <c r="AE271">
        <v>2</v>
      </c>
      <c r="AF271">
        <v>77</v>
      </c>
      <c r="AG271">
        <v>2</v>
      </c>
      <c r="AH271">
        <v>0</v>
      </c>
      <c r="AI271">
        <v>0</v>
      </c>
      <c r="AJ271">
        <v>23</v>
      </c>
      <c r="AK271">
        <v>2</v>
      </c>
      <c r="AL271">
        <v>22</v>
      </c>
      <c r="AM271">
        <v>84</v>
      </c>
      <c r="AN271">
        <v>0</v>
      </c>
      <c r="AO271">
        <v>106</v>
      </c>
      <c r="AP271">
        <v>0.84905660377358494</v>
      </c>
      <c r="AQ271">
        <v>0.15094339622641509</v>
      </c>
      <c r="AR271">
        <v>0</v>
      </c>
      <c r="AS271">
        <v>0.17924528301886791</v>
      </c>
      <c r="AT271">
        <v>0.20754716981132079</v>
      </c>
      <c r="AU271">
        <v>0.169811320754717</v>
      </c>
      <c r="AV271">
        <v>0.13207547169811321</v>
      </c>
      <c r="AW271">
        <v>9.4339622641509441E-2</v>
      </c>
      <c r="AX271">
        <v>0.1037735849056604</v>
      </c>
      <c r="AY271">
        <v>3.7735849056603772E-2</v>
      </c>
      <c r="AZ271">
        <v>1.886792452830189E-2</v>
      </c>
      <c r="BA271">
        <v>3.7735849056603772E-2</v>
      </c>
      <c r="BB271">
        <v>9.433962264150943E-3</v>
      </c>
      <c r="BC271">
        <v>9.433962264150943E-3</v>
      </c>
      <c r="BD271">
        <v>0</v>
      </c>
      <c r="BE271">
        <v>0.92452830188679247</v>
      </c>
      <c r="BF271">
        <v>6.6037735849056603E-2</v>
      </c>
      <c r="BG271">
        <v>9.433962264150943E-3</v>
      </c>
      <c r="BH271">
        <v>0.70754716981132071</v>
      </c>
      <c r="BI271">
        <v>0.28301886792452829</v>
      </c>
      <c r="BJ271">
        <v>9.433962264150943E-3</v>
      </c>
      <c r="BK271">
        <v>3.7735849056603772E-2</v>
      </c>
      <c r="BL271">
        <v>9.433962264150943E-3</v>
      </c>
      <c r="BM271">
        <v>2.8301886792452831E-2</v>
      </c>
      <c r="BN271">
        <v>0.92452830188679247</v>
      </c>
      <c r="BO271">
        <v>1.886792452830189E-2</v>
      </c>
      <c r="BP271">
        <v>0.72641509433962259</v>
      </c>
      <c r="BQ271">
        <v>1.886792452830189E-2</v>
      </c>
      <c r="BR271">
        <v>0</v>
      </c>
      <c r="BS271">
        <v>0</v>
      </c>
      <c r="BT271">
        <v>0.21698113207547171</v>
      </c>
      <c r="BU271">
        <v>1.886792452830189E-2</v>
      </c>
      <c r="BV271">
        <v>0.20754716981132079</v>
      </c>
      <c r="BW271">
        <v>0.79245283018867929</v>
      </c>
      <c r="BX271">
        <v>0</v>
      </c>
      <c r="BY271" t="s">
        <v>3397</v>
      </c>
      <c r="BZ271" t="s">
        <v>3715</v>
      </c>
      <c r="CA271">
        <v>341</v>
      </c>
      <c r="CB271">
        <v>0.31085043988269789</v>
      </c>
      <c r="CC271">
        <v>0</v>
      </c>
    </row>
    <row r="272" spans="1:81" x14ac:dyDescent="0.25">
      <c r="A272" t="s">
        <v>3717</v>
      </c>
      <c r="B272" t="s">
        <v>95</v>
      </c>
      <c r="C272" t="s">
        <v>426</v>
      </c>
      <c r="D272" t="s">
        <v>949</v>
      </c>
      <c r="E272">
        <v>2017</v>
      </c>
      <c r="F272">
        <v>167</v>
      </c>
      <c r="G272">
        <v>20</v>
      </c>
      <c r="H272">
        <v>0</v>
      </c>
      <c r="I272">
        <v>38</v>
      </c>
      <c r="J272">
        <v>40</v>
      </c>
      <c r="K272">
        <v>29</v>
      </c>
      <c r="L272">
        <v>34</v>
      </c>
      <c r="M272">
        <v>17</v>
      </c>
      <c r="N272">
        <v>12</v>
      </c>
      <c r="O272">
        <v>11</v>
      </c>
      <c r="P272">
        <v>6</v>
      </c>
      <c r="Q272">
        <v>0</v>
      </c>
      <c r="R272">
        <v>0</v>
      </c>
      <c r="S272">
        <v>0</v>
      </c>
      <c r="T272">
        <v>0</v>
      </c>
      <c r="U272">
        <v>175</v>
      </c>
      <c r="V272">
        <v>11</v>
      </c>
      <c r="W272">
        <v>1</v>
      </c>
      <c r="X272">
        <v>140</v>
      </c>
      <c r="Y272">
        <v>46</v>
      </c>
      <c r="Z272">
        <v>1</v>
      </c>
      <c r="AA272">
        <v>11</v>
      </c>
      <c r="AB272">
        <v>1</v>
      </c>
      <c r="AC272">
        <v>3</v>
      </c>
      <c r="AD272">
        <v>172</v>
      </c>
      <c r="AE272">
        <v>4</v>
      </c>
      <c r="AF272">
        <v>154</v>
      </c>
      <c r="AG272">
        <v>1</v>
      </c>
      <c r="AH272">
        <v>0</v>
      </c>
      <c r="AI272">
        <v>0</v>
      </c>
      <c r="AJ272">
        <v>26</v>
      </c>
      <c r="AK272">
        <v>2</v>
      </c>
      <c r="AL272">
        <v>8</v>
      </c>
      <c r="AM272">
        <v>179</v>
      </c>
      <c r="AN272">
        <v>0</v>
      </c>
      <c r="AO272">
        <v>187</v>
      </c>
      <c r="AP272">
        <v>0.89304812834224601</v>
      </c>
      <c r="AQ272">
        <v>0.10695187165775399</v>
      </c>
      <c r="AR272">
        <v>0</v>
      </c>
      <c r="AS272">
        <v>0.2032085561497326</v>
      </c>
      <c r="AT272">
        <v>0.21390374331550799</v>
      </c>
      <c r="AU272">
        <v>0.1550802139037433</v>
      </c>
      <c r="AV272">
        <v>0.1818181818181818</v>
      </c>
      <c r="AW272">
        <v>9.0909090909090912E-2</v>
      </c>
      <c r="AX272">
        <v>6.4171122994652413E-2</v>
      </c>
      <c r="AY272">
        <v>5.8823529411764712E-2</v>
      </c>
      <c r="AZ272">
        <v>3.2085561497326207E-2</v>
      </c>
      <c r="BA272">
        <v>0</v>
      </c>
      <c r="BB272">
        <v>0</v>
      </c>
      <c r="BC272">
        <v>0</v>
      </c>
      <c r="BD272">
        <v>0</v>
      </c>
      <c r="BE272">
        <v>0.93582887700534756</v>
      </c>
      <c r="BF272">
        <v>5.8823529411764712E-2</v>
      </c>
      <c r="BG272">
        <v>5.3475935828877002E-3</v>
      </c>
      <c r="BH272">
        <v>0.74866310160427807</v>
      </c>
      <c r="BI272">
        <v>0.24598930481283421</v>
      </c>
      <c r="BJ272">
        <v>5.3475935828877002E-3</v>
      </c>
      <c r="BK272">
        <v>5.8823529411764712E-2</v>
      </c>
      <c r="BL272">
        <v>5.3475935828877002E-3</v>
      </c>
      <c r="BM272">
        <v>1.60427807486631E-2</v>
      </c>
      <c r="BN272">
        <v>0.9197860962566845</v>
      </c>
      <c r="BO272">
        <v>2.1390374331550801E-2</v>
      </c>
      <c r="BP272">
        <v>0.82352941176470584</v>
      </c>
      <c r="BQ272">
        <v>5.3475935828877002E-3</v>
      </c>
      <c r="BR272">
        <v>0</v>
      </c>
      <c r="BS272">
        <v>0</v>
      </c>
      <c r="BT272">
        <v>0.13903743315508019</v>
      </c>
      <c r="BU272">
        <v>1.06951871657754E-2</v>
      </c>
      <c r="BV272">
        <v>4.2780748663101602E-2</v>
      </c>
      <c r="BW272">
        <v>0.95721925133689845</v>
      </c>
      <c r="BX272">
        <v>0</v>
      </c>
      <c r="BY272" t="s">
        <v>3397</v>
      </c>
      <c r="BZ272" t="s">
        <v>3715</v>
      </c>
      <c r="CA272">
        <v>341</v>
      </c>
      <c r="CB272">
        <v>0.54838709677419351</v>
      </c>
      <c r="CC272">
        <v>0</v>
      </c>
    </row>
    <row r="273" spans="1:81" x14ac:dyDescent="0.25">
      <c r="A273" t="s">
        <v>3718</v>
      </c>
      <c r="B273" t="s">
        <v>95</v>
      </c>
      <c r="C273" t="s">
        <v>426</v>
      </c>
      <c r="D273" t="s">
        <v>951</v>
      </c>
      <c r="E273">
        <v>2017</v>
      </c>
      <c r="F273">
        <v>29</v>
      </c>
      <c r="G273">
        <v>3</v>
      </c>
      <c r="H273">
        <v>0</v>
      </c>
      <c r="I273">
        <v>4</v>
      </c>
      <c r="J273">
        <v>7</v>
      </c>
      <c r="K273">
        <v>1</v>
      </c>
      <c r="L273">
        <v>6</v>
      </c>
      <c r="M273">
        <v>6</v>
      </c>
      <c r="N273">
        <v>5</v>
      </c>
      <c r="O273">
        <v>1</v>
      </c>
      <c r="P273">
        <v>2</v>
      </c>
      <c r="Q273">
        <v>0</v>
      </c>
      <c r="R273">
        <v>0</v>
      </c>
      <c r="S273">
        <v>0</v>
      </c>
      <c r="T273">
        <v>0</v>
      </c>
      <c r="U273">
        <v>32</v>
      </c>
      <c r="V273">
        <v>0</v>
      </c>
      <c r="W273">
        <v>0</v>
      </c>
      <c r="X273">
        <v>22</v>
      </c>
      <c r="Y273">
        <v>9</v>
      </c>
      <c r="Z273">
        <v>1</v>
      </c>
      <c r="AA273">
        <v>4</v>
      </c>
      <c r="AB273">
        <v>1</v>
      </c>
      <c r="AC273">
        <v>0</v>
      </c>
      <c r="AD273">
        <v>27</v>
      </c>
      <c r="AE273">
        <v>2</v>
      </c>
      <c r="AF273">
        <v>26</v>
      </c>
      <c r="AG273">
        <v>1</v>
      </c>
      <c r="AH273">
        <v>0</v>
      </c>
      <c r="AI273">
        <v>0</v>
      </c>
      <c r="AJ273">
        <v>2</v>
      </c>
      <c r="AK273">
        <v>1</v>
      </c>
      <c r="AL273">
        <v>0</v>
      </c>
      <c r="AM273">
        <v>32</v>
      </c>
      <c r="AN273">
        <v>0</v>
      </c>
      <c r="AO273">
        <v>32</v>
      </c>
      <c r="AP273">
        <v>0.90625</v>
      </c>
      <c r="AQ273">
        <v>9.375E-2</v>
      </c>
      <c r="AR273">
        <v>0</v>
      </c>
      <c r="AS273">
        <v>0.125</v>
      </c>
      <c r="AT273">
        <v>0.21875</v>
      </c>
      <c r="AU273">
        <v>3.125E-2</v>
      </c>
      <c r="AV273">
        <v>0.1875</v>
      </c>
      <c r="AW273">
        <v>0.1875</v>
      </c>
      <c r="AX273">
        <v>0.15625</v>
      </c>
      <c r="AY273">
        <v>3.125E-2</v>
      </c>
      <c r="AZ273">
        <v>6.25E-2</v>
      </c>
      <c r="BA273">
        <v>0</v>
      </c>
      <c r="BB273">
        <v>0</v>
      </c>
      <c r="BC273">
        <v>0</v>
      </c>
      <c r="BD273">
        <v>0</v>
      </c>
      <c r="BE273">
        <v>1</v>
      </c>
      <c r="BF273">
        <v>0</v>
      </c>
      <c r="BG273">
        <v>0</v>
      </c>
      <c r="BH273">
        <v>0.6875</v>
      </c>
      <c r="BI273">
        <v>0.28125</v>
      </c>
      <c r="BJ273">
        <v>3.125E-2</v>
      </c>
      <c r="BK273">
        <v>0.125</v>
      </c>
      <c r="BL273">
        <v>3.125E-2</v>
      </c>
      <c r="BM273">
        <v>0</v>
      </c>
      <c r="BN273">
        <v>0.84375</v>
      </c>
      <c r="BO273">
        <v>6.25E-2</v>
      </c>
      <c r="BP273">
        <v>0.8125</v>
      </c>
      <c r="BQ273">
        <v>3.125E-2</v>
      </c>
      <c r="BR273">
        <v>0</v>
      </c>
      <c r="BS273">
        <v>0</v>
      </c>
      <c r="BT273">
        <v>6.25E-2</v>
      </c>
      <c r="BU273">
        <v>3.125E-2</v>
      </c>
      <c r="BV273">
        <v>0</v>
      </c>
      <c r="BW273">
        <v>1</v>
      </c>
      <c r="BX273">
        <v>0</v>
      </c>
      <c r="BY273" t="s">
        <v>3397</v>
      </c>
      <c r="BZ273" t="s">
        <v>3715</v>
      </c>
      <c r="CA273">
        <v>341</v>
      </c>
      <c r="CB273">
        <v>9.3841642228739003E-2</v>
      </c>
      <c r="CC273">
        <v>0</v>
      </c>
    </row>
    <row r="274" spans="1:81" x14ac:dyDescent="0.25">
      <c r="A274" t="s">
        <v>3719</v>
      </c>
      <c r="B274" t="s">
        <v>95</v>
      </c>
      <c r="C274" t="s">
        <v>426</v>
      </c>
      <c r="D274" t="s">
        <v>953</v>
      </c>
      <c r="E274">
        <v>2017</v>
      </c>
      <c r="F274">
        <v>14</v>
      </c>
      <c r="G274">
        <v>2</v>
      </c>
      <c r="H274">
        <v>0</v>
      </c>
      <c r="I274">
        <v>2</v>
      </c>
      <c r="J274">
        <v>2</v>
      </c>
      <c r="K274">
        <v>4</v>
      </c>
      <c r="L274">
        <v>2</v>
      </c>
      <c r="M274">
        <v>3</v>
      </c>
      <c r="N274">
        <v>1</v>
      </c>
      <c r="O274">
        <v>1</v>
      </c>
      <c r="P274">
        <v>0</v>
      </c>
      <c r="Q274">
        <v>1</v>
      </c>
      <c r="R274">
        <v>0</v>
      </c>
      <c r="S274">
        <v>0</v>
      </c>
      <c r="T274">
        <v>0</v>
      </c>
      <c r="U274">
        <v>15</v>
      </c>
      <c r="V274">
        <v>1</v>
      </c>
      <c r="W274">
        <v>0</v>
      </c>
      <c r="X274">
        <v>12</v>
      </c>
      <c r="Y274">
        <v>4</v>
      </c>
      <c r="Z274">
        <v>0</v>
      </c>
      <c r="AA274">
        <v>1</v>
      </c>
      <c r="AB274">
        <v>0</v>
      </c>
      <c r="AC274">
        <v>3</v>
      </c>
      <c r="AD274">
        <v>12</v>
      </c>
      <c r="AE274">
        <v>0</v>
      </c>
      <c r="AF274">
        <v>10</v>
      </c>
      <c r="AG274">
        <v>0</v>
      </c>
      <c r="AH274">
        <v>1</v>
      </c>
      <c r="AI274">
        <v>0</v>
      </c>
      <c r="AJ274">
        <v>5</v>
      </c>
      <c r="AK274">
        <v>0</v>
      </c>
      <c r="AL274">
        <v>2</v>
      </c>
      <c r="AM274">
        <v>14</v>
      </c>
      <c r="AN274">
        <v>0</v>
      </c>
      <c r="AO274">
        <v>16</v>
      </c>
      <c r="AP274">
        <v>0.875</v>
      </c>
      <c r="AQ274">
        <v>0.125</v>
      </c>
      <c r="AR274">
        <v>0</v>
      </c>
      <c r="AS274">
        <v>0.125</v>
      </c>
      <c r="AT274">
        <v>0.125</v>
      </c>
      <c r="AU274">
        <v>0.25</v>
      </c>
      <c r="AV274">
        <v>0.125</v>
      </c>
      <c r="AW274">
        <v>0.1875</v>
      </c>
      <c r="AX274">
        <v>6.25E-2</v>
      </c>
      <c r="AY274">
        <v>6.25E-2</v>
      </c>
      <c r="AZ274">
        <v>0</v>
      </c>
      <c r="BA274">
        <v>6.25E-2</v>
      </c>
      <c r="BB274">
        <v>0</v>
      </c>
      <c r="BC274">
        <v>0</v>
      </c>
      <c r="BD274">
        <v>0</v>
      </c>
      <c r="BE274">
        <v>0.9375</v>
      </c>
      <c r="BF274">
        <v>6.25E-2</v>
      </c>
      <c r="BG274">
        <v>0</v>
      </c>
      <c r="BH274">
        <v>0.75</v>
      </c>
      <c r="BI274">
        <v>0.25</v>
      </c>
      <c r="BJ274">
        <v>0</v>
      </c>
      <c r="BK274">
        <v>6.25E-2</v>
      </c>
      <c r="BL274">
        <v>0</v>
      </c>
      <c r="BM274">
        <v>0.1875</v>
      </c>
      <c r="BN274">
        <v>0.75</v>
      </c>
      <c r="BO274">
        <v>0</v>
      </c>
      <c r="BP274">
        <v>0.625</v>
      </c>
      <c r="BQ274">
        <v>0</v>
      </c>
      <c r="BR274">
        <v>6.25E-2</v>
      </c>
      <c r="BS274">
        <v>0</v>
      </c>
      <c r="BT274">
        <v>0.3125</v>
      </c>
      <c r="BU274">
        <v>0</v>
      </c>
      <c r="BV274">
        <v>0.125</v>
      </c>
      <c r="BW274">
        <v>0.875</v>
      </c>
      <c r="BX274">
        <v>0</v>
      </c>
      <c r="BY274" t="s">
        <v>3397</v>
      </c>
      <c r="BZ274" t="s">
        <v>3715</v>
      </c>
      <c r="CA274">
        <v>341</v>
      </c>
      <c r="CB274">
        <v>4.6920821114369501E-2</v>
      </c>
      <c r="CC274">
        <v>0</v>
      </c>
    </row>
    <row r="275" spans="1:81" x14ac:dyDescent="0.25">
      <c r="A275" t="s">
        <v>3720</v>
      </c>
      <c r="B275" t="s">
        <v>95</v>
      </c>
      <c r="C275" t="s">
        <v>433</v>
      </c>
      <c r="D275" t="s">
        <v>44</v>
      </c>
      <c r="E275">
        <v>2017</v>
      </c>
      <c r="F275">
        <v>10</v>
      </c>
      <c r="G275">
        <v>2</v>
      </c>
      <c r="H275">
        <v>0</v>
      </c>
      <c r="I275">
        <v>2</v>
      </c>
      <c r="J275">
        <v>2</v>
      </c>
      <c r="K275">
        <v>2</v>
      </c>
      <c r="L275">
        <v>0</v>
      </c>
      <c r="M275">
        <v>3</v>
      </c>
      <c r="N275">
        <v>2</v>
      </c>
      <c r="O275">
        <v>1</v>
      </c>
      <c r="P275">
        <v>0</v>
      </c>
      <c r="Q275">
        <v>0</v>
      </c>
      <c r="R275">
        <v>0</v>
      </c>
      <c r="S275">
        <v>0</v>
      </c>
      <c r="T275">
        <v>0</v>
      </c>
      <c r="U275">
        <v>12</v>
      </c>
      <c r="V275">
        <v>0</v>
      </c>
      <c r="W275">
        <v>0</v>
      </c>
      <c r="X275">
        <v>10</v>
      </c>
      <c r="Y275">
        <v>2</v>
      </c>
      <c r="Z275">
        <v>0</v>
      </c>
      <c r="AA275">
        <v>4</v>
      </c>
      <c r="AB275">
        <v>0</v>
      </c>
      <c r="AC275">
        <v>0</v>
      </c>
      <c r="AD275">
        <v>8</v>
      </c>
      <c r="AE275">
        <v>2</v>
      </c>
      <c r="AF275">
        <v>8</v>
      </c>
      <c r="AG275">
        <v>1</v>
      </c>
      <c r="AH275">
        <v>0</v>
      </c>
      <c r="AI275">
        <v>0</v>
      </c>
      <c r="AJ275">
        <v>1</v>
      </c>
      <c r="AK275">
        <v>0</v>
      </c>
      <c r="AL275" t="s">
        <v>74</v>
      </c>
      <c r="AM275" t="s">
        <v>74</v>
      </c>
      <c r="AN275" t="s">
        <v>74</v>
      </c>
      <c r="AO275">
        <v>12</v>
      </c>
      <c r="AP275">
        <v>0.83333333333333337</v>
      </c>
      <c r="AQ275">
        <v>0.16666666666666671</v>
      </c>
      <c r="AR275">
        <v>0</v>
      </c>
      <c r="AS275">
        <v>0.16666666666666671</v>
      </c>
      <c r="AT275">
        <v>0.16666666666666671</v>
      </c>
      <c r="AU275">
        <v>0.16666666666666671</v>
      </c>
      <c r="AV275">
        <v>0</v>
      </c>
      <c r="AW275">
        <v>0.25</v>
      </c>
      <c r="AX275">
        <v>0.16666666666666671</v>
      </c>
      <c r="AY275">
        <v>8.3333333333333329E-2</v>
      </c>
      <c r="AZ275">
        <v>0</v>
      </c>
      <c r="BA275">
        <v>0</v>
      </c>
      <c r="BB275">
        <v>0</v>
      </c>
      <c r="BC275">
        <v>0</v>
      </c>
      <c r="BD275">
        <v>0</v>
      </c>
      <c r="BE275">
        <v>1</v>
      </c>
      <c r="BF275">
        <v>0</v>
      </c>
      <c r="BG275">
        <v>0</v>
      </c>
      <c r="BH275">
        <v>0.83333333333333337</v>
      </c>
      <c r="BI275">
        <v>0.16666666666666671</v>
      </c>
      <c r="BJ275">
        <v>0</v>
      </c>
      <c r="BK275">
        <v>0.33333333333333331</v>
      </c>
      <c r="BL275">
        <v>0</v>
      </c>
      <c r="BM275">
        <v>0</v>
      </c>
      <c r="BN275">
        <v>0.66666666666666663</v>
      </c>
      <c r="BO275">
        <v>0.16666666666666671</v>
      </c>
      <c r="BP275">
        <v>0.66666666666666663</v>
      </c>
      <c r="BQ275">
        <v>8.3333333333333329E-2</v>
      </c>
      <c r="BR275">
        <v>0</v>
      </c>
      <c r="BS275">
        <v>0</v>
      </c>
      <c r="BT275">
        <v>8.3333333333333329E-2</v>
      </c>
      <c r="BU275">
        <v>0</v>
      </c>
      <c r="BV275">
        <v>0</v>
      </c>
      <c r="BW275">
        <v>0</v>
      </c>
      <c r="BX275">
        <v>0</v>
      </c>
      <c r="BY275" t="s">
        <v>3397</v>
      </c>
      <c r="BZ275" t="s">
        <v>3721</v>
      </c>
      <c r="CA275">
        <v>12</v>
      </c>
      <c r="CB275">
        <v>1</v>
      </c>
      <c r="CC275">
        <v>0</v>
      </c>
    </row>
    <row r="276" spans="1:81" x14ac:dyDescent="0.25">
      <c r="A276" t="s">
        <v>3722</v>
      </c>
      <c r="B276" t="s">
        <v>95</v>
      </c>
      <c r="C276" t="s">
        <v>433</v>
      </c>
      <c r="D276" t="s">
        <v>947</v>
      </c>
      <c r="E276">
        <v>2017</v>
      </c>
      <c r="F276" t="s">
        <v>74</v>
      </c>
      <c r="G276" t="s">
        <v>74</v>
      </c>
      <c r="H276" t="s">
        <v>74</v>
      </c>
      <c r="I276" t="s">
        <v>74</v>
      </c>
      <c r="J276" t="s">
        <v>74</v>
      </c>
      <c r="K276" t="s">
        <v>74</v>
      </c>
      <c r="L276" t="s">
        <v>74</v>
      </c>
      <c r="M276" t="s">
        <v>74</v>
      </c>
      <c r="N276" t="s">
        <v>74</v>
      </c>
      <c r="O276" t="s">
        <v>74</v>
      </c>
      <c r="P276" t="s">
        <v>74</v>
      </c>
      <c r="Q276" t="s">
        <v>74</v>
      </c>
      <c r="R276" t="s">
        <v>74</v>
      </c>
      <c r="S276" t="s">
        <v>74</v>
      </c>
      <c r="T276" t="s">
        <v>74</v>
      </c>
      <c r="U276" t="s">
        <v>74</v>
      </c>
      <c r="V276" t="s">
        <v>74</v>
      </c>
      <c r="W276" t="s">
        <v>74</v>
      </c>
      <c r="X276" t="s">
        <v>74</v>
      </c>
      <c r="Y276" t="s">
        <v>74</v>
      </c>
      <c r="Z276" t="s">
        <v>74</v>
      </c>
      <c r="AA276" t="s">
        <v>74</v>
      </c>
      <c r="AB276" t="s">
        <v>74</v>
      </c>
      <c r="AC276" t="s">
        <v>74</v>
      </c>
      <c r="AD276" t="s">
        <v>74</v>
      </c>
      <c r="AE276" t="s">
        <v>74</v>
      </c>
      <c r="AF276" t="s">
        <v>74</v>
      </c>
      <c r="AG276" t="s">
        <v>74</v>
      </c>
      <c r="AH276" t="s">
        <v>74</v>
      </c>
      <c r="AI276" t="s">
        <v>74</v>
      </c>
      <c r="AJ276" t="s">
        <v>74</v>
      </c>
      <c r="AK276" t="s">
        <v>74</v>
      </c>
      <c r="AL276" t="s">
        <v>74</v>
      </c>
      <c r="AM276" t="s">
        <v>74</v>
      </c>
      <c r="AN276" t="s">
        <v>74</v>
      </c>
      <c r="AO276" t="s">
        <v>74</v>
      </c>
      <c r="AP276" t="s">
        <v>74</v>
      </c>
      <c r="AQ276" t="s">
        <v>74</v>
      </c>
      <c r="AR276" t="s">
        <v>74</v>
      </c>
      <c r="AS276" t="s">
        <v>74</v>
      </c>
      <c r="AT276" t="s">
        <v>74</v>
      </c>
      <c r="AU276" t="s">
        <v>74</v>
      </c>
      <c r="AV276" t="s">
        <v>74</v>
      </c>
      <c r="AW276" t="s">
        <v>74</v>
      </c>
      <c r="AX276" t="s">
        <v>74</v>
      </c>
      <c r="AY276" t="s">
        <v>74</v>
      </c>
      <c r="AZ276" t="s">
        <v>74</v>
      </c>
      <c r="BA276" t="s">
        <v>74</v>
      </c>
      <c r="BB276" t="s">
        <v>74</v>
      </c>
      <c r="BC276" t="s">
        <v>74</v>
      </c>
      <c r="BD276" t="s">
        <v>74</v>
      </c>
      <c r="BE276" t="s">
        <v>74</v>
      </c>
      <c r="BF276" t="s">
        <v>74</v>
      </c>
      <c r="BG276" t="s">
        <v>74</v>
      </c>
      <c r="BH276" t="s">
        <v>74</v>
      </c>
      <c r="BI276" t="s">
        <v>74</v>
      </c>
      <c r="BJ276" t="s">
        <v>74</v>
      </c>
      <c r="BK276" t="s">
        <v>74</v>
      </c>
      <c r="BL276" t="s">
        <v>74</v>
      </c>
      <c r="BM276" t="s">
        <v>74</v>
      </c>
      <c r="BN276" t="s">
        <v>74</v>
      </c>
      <c r="BO276" t="s">
        <v>74</v>
      </c>
      <c r="BP276" t="s">
        <v>74</v>
      </c>
      <c r="BQ276" t="s">
        <v>74</v>
      </c>
      <c r="BR276" t="s">
        <v>74</v>
      </c>
      <c r="BS276" t="s">
        <v>74</v>
      </c>
      <c r="BT276" t="s">
        <v>74</v>
      </c>
      <c r="BU276" t="s">
        <v>74</v>
      </c>
      <c r="BV276" t="s">
        <v>74</v>
      </c>
      <c r="BW276" t="s">
        <v>74</v>
      </c>
      <c r="BX276" t="s">
        <v>74</v>
      </c>
      <c r="BY276" t="s">
        <v>74</v>
      </c>
      <c r="BZ276" t="s">
        <v>3721</v>
      </c>
      <c r="CA276" t="s">
        <v>74</v>
      </c>
      <c r="CB276" t="s">
        <v>74</v>
      </c>
      <c r="CC276">
        <v>1</v>
      </c>
    </row>
    <row r="277" spans="1:81" x14ac:dyDescent="0.25">
      <c r="A277" t="s">
        <v>3723</v>
      </c>
      <c r="B277" t="s">
        <v>95</v>
      </c>
      <c r="C277" t="s">
        <v>433</v>
      </c>
      <c r="D277" t="s">
        <v>949</v>
      </c>
      <c r="E277">
        <v>2017</v>
      </c>
      <c r="F277" t="s">
        <v>74</v>
      </c>
      <c r="G277" t="s">
        <v>74</v>
      </c>
      <c r="H277" t="s">
        <v>74</v>
      </c>
      <c r="I277" t="s">
        <v>74</v>
      </c>
      <c r="J277" t="s">
        <v>74</v>
      </c>
      <c r="K277" t="s">
        <v>74</v>
      </c>
      <c r="L277" t="s">
        <v>74</v>
      </c>
      <c r="M277" t="s">
        <v>74</v>
      </c>
      <c r="N277" t="s">
        <v>74</v>
      </c>
      <c r="O277" t="s">
        <v>74</v>
      </c>
      <c r="P277" t="s">
        <v>74</v>
      </c>
      <c r="Q277" t="s">
        <v>74</v>
      </c>
      <c r="R277" t="s">
        <v>74</v>
      </c>
      <c r="S277" t="s">
        <v>74</v>
      </c>
      <c r="T277" t="s">
        <v>74</v>
      </c>
      <c r="U277" t="s">
        <v>74</v>
      </c>
      <c r="V277" t="s">
        <v>74</v>
      </c>
      <c r="W277" t="s">
        <v>74</v>
      </c>
      <c r="X277" t="s">
        <v>74</v>
      </c>
      <c r="Y277" t="s">
        <v>74</v>
      </c>
      <c r="Z277" t="s">
        <v>74</v>
      </c>
      <c r="AA277" t="s">
        <v>74</v>
      </c>
      <c r="AB277" t="s">
        <v>74</v>
      </c>
      <c r="AC277" t="s">
        <v>74</v>
      </c>
      <c r="AD277" t="s">
        <v>74</v>
      </c>
      <c r="AE277" t="s">
        <v>74</v>
      </c>
      <c r="AF277" t="s">
        <v>74</v>
      </c>
      <c r="AG277" t="s">
        <v>74</v>
      </c>
      <c r="AH277" t="s">
        <v>74</v>
      </c>
      <c r="AI277" t="s">
        <v>74</v>
      </c>
      <c r="AJ277" t="s">
        <v>74</v>
      </c>
      <c r="AK277" t="s">
        <v>74</v>
      </c>
      <c r="AL277" t="s">
        <v>74</v>
      </c>
      <c r="AM277" t="s">
        <v>74</v>
      </c>
      <c r="AN277" t="s">
        <v>74</v>
      </c>
      <c r="AO277" t="s">
        <v>74</v>
      </c>
      <c r="AP277" t="s">
        <v>74</v>
      </c>
      <c r="AQ277" t="s">
        <v>74</v>
      </c>
      <c r="AR277" t="s">
        <v>74</v>
      </c>
      <c r="AS277" t="s">
        <v>74</v>
      </c>
      <c r="AT277" t="s">
        <v>74</v>
      </c>
      <c r="AU277" t="s">
        <v>74</v>
      </c>
      <c r="AV277" t="s">
        <v>74</v>
      </c>
      <c r="AW277" t="s">
        <v>74</v>
      </c>
      <c r="AX277" t="s">
        <v>74</v>
      </c>
      <c r="AY277" t="s">
        <v>74</v>
      </c>
      <c r="AZ277" t="s">
        <v>74</v>
      </c>
      <c r="BA277" t="s">
        <v>74</v>
      </c>
      <c r="BB277" t="s">
        <v>74</v>
      </c>
      <c r="BC277" t="s">
        <v>74</v>
      </c>
      <c r="BD277" t="s">
        <v>74</v>
      </c>
      <c r="BE277" t="s">
        <v>74</v>
      </c>
      <c r="BF277" t="s">
        <v>74</v>
      </c>
      <c r="BG277" t="s">
        <v>74</v>
      </c>
      <c r="BH277" t="s">
        <v>74</v>
      </c>
      <c r="BI277" t="s">
        <v>74</v>
      </c>
      <c r="BJ277" t="s">
        <v>74</v>
      </c>
      <c r="BK277" t="s">
        <v>74</v>
      </c>
      <c r="BL277" t="s">
        <v>74</v>
      </c>
      <c r="BM277" t="s">
        <v>74</v>
      </c>
      <c r="BN277" t="s">
        <v>74</v>
      </c>
      <c r="BO277" t="s">
        <v>74</v>
      </c>
      <c r="BP277" t="s">
        <v>74</v>
      </c>
      <c r="BQ277" t="s">
        <v>74</v>
      </c>
      <c r="BR277" t="s">
        <v>74</v>
      </c>
      <c r="BS277" t="s">
        <v>74</v>
      </c>
      <c r="BT277" t="s">
        <v>74</v>
      </c>
      <c r="BU277" t="s">
        <v>74</v>
      </c>
      <c r="BV277" t="s">
        <v>74</v>
      </c>
      <c r="BW277" t="s">
        <v>74</v>
      </c>
      <c r="BX277" t="s">
        <v>74</v>
      </c>
      <c r="BY277" t="s">
        <v>74</v>
      </c>
      <c r="BZ277" t="s">
        <v>3721</v>
      </c>
      <c r="CA277" t="s">
        <v>74</v>
      </c>
      <c r="CB277" t="s">
        <v>74</v>
      </c>
      <c r="CC277">
        <v>1</v>
      </c>
    </row>
    <row r="278" spans="1:81" x14ac:dyDescent="0.25">
      <c r="A278" t="s">
        <v>3724</v>
      </c>
      <c r="B278" t="s">
        <v>95</v>
      </c>
      <c r="C278" t="s">
        <v>433</v>
      </c>
      <c r="D278" t="s">
        <v>951</v>
      </c>
      <c r="E278">
        <v>2017</v>
      </c>
      <c r="F278" t="s">
        <v>74</v>
      </c>
      <c r="G278" t="s">
        <v>74</v>
      </c>
      <c r="H278" t="s">
        <v>74</v>
      </c>
      <c r="I278" t="s">
        <v>74</v>
      </c>
      <c r="J278" t="s">
        <v>74</v>
      </c>
      <c r="K278" t="s">
        <v>74</v>
      </c>
      <c r="L278" t="s">
        <v>74</v>
      </c>
      <c r="M278" t="s">
        <v>74</v>
      </c>
      <c r="N278" t="s">
        <v>74</v>
      </c>
      <c r="O278" t="s">
        <v>74</v>
      </c>
      <c r="P278" t="s">
        <v>74</v>
      </c>
      <c r="Q278" t="s">
        <v>74</v>
      </c>
      <c r="R278" t="s">
        <v>74</v>
      </c>
      <c r="S278" t="s">
        <v>74</v>
      </c>
      <c r="T278" t="s">
        <v>74</v>
      </c>
      <c r="U278" t="s">
        <v>74</v>
      </c>
      <c r="V278" t="s">
        <v>74</v>
      </c>
      <c r="W278" t="s">
        <v>74</v>
      </c>
      <c r="X278" t="s">
        <v>74</v>
      </c>
      <c r="Y278" t="s">
        <v>74</v>
      </c>
      <c r="Z278" t="s">
        <v>74</v>
      </c>
      <c r="AA278" t="s">
        <v>74</v>
      </c>
      <c r="AB278" t="s">
        <v>74</v>
      </c>
      <c r="AC278" t="s">
        <v>74</v>
      </c>
      <c r="AD278" t="s">
        <v>74</v>
      </c>
      <c r="AE278" t="s">
        <v>74</v>
      </c>
      <c r="AF278" t="s">
        <v>74</v>
      </c>
      <c r="AG278" t="s">
        <v>74</v>
      </c>
      <c r="AH278" t="s">
        <v>74</v>
      </c>
      <c r="AI278" t="s">
        <v>74</v>
      </c>
      <c r="AJ278" t="s">
        <v>74</v>
      </c>
      <c r="AK278" t="s">
        <v>74</v>
      </c>
      <c r="AL278" t="s">
        <v>74</v>
      </c>
      <c r="AM278" t="s">
        <v>74</v>
      </c>
      <c r="AN278" t="s">
        <v>74</v>
      </c>
      <c r="AO278" t="s">
        <v>74</v>
      </c>
      <c r="AP278" t="s">
        <v>74</v>
      </c>
      <c r="AQ278" t="s">
        <v>74</v>
      </c>
      <c r="AR278" t="s">
        <v>74</v>
      </c>
      <c r="AS278" t="s">
        <v>74</v>
      </c>
      <c r="AT278" t="s">
        <v>74</v>
      </c>
      <c r="AU278" t="s">
        <v>74</v>
      </c>
      <c r="AV278" t="s">
        <v>74</v>
      </c>
      <c r="AW278" t="s">
        <v>74</v>
      </c>
      <c r="AX278" t="s">
        <v>74</v>
      </c>
      <c r="AY278" t="s">
        <v>74</v>
      </c>
      <c r="AZ278" t="s">
        <v>74</v>
      </c>
      <c r="BA278" t="s">
        <v>74</v>
      </c>
      <c r="BB278" t="s">
        <v>74</v>
      </c>
      <c r="BC278" t="s">
        <v>74</v>
      </c>
      <c r="BD278" t="s">
        <v>74</v>
      </c>
      <c r="BE278" t="s">
        <v>74</v>
      </c>
      <c r="BF278" t="s">
        <v>74</v>
      </c>
      <c r="BG278" t="s">
        <v>74</v>
      </c>
      <c r="BH278" t="s">
        <v>74</v>
      </c>
      <c r="BI278" t="s">
        <v>74</v>
      </c>
      <c r="BJ278" t="s">
        <v>74</v>
      </c>
      <c r="BK278" t="s">
        <v>74</v>
      </c>
      <c r="BL278" t="s">
        <v>74</v>
      </c>
      <c r="BM278" t="s">
        <v>74</v>
      </c>
      <c r="BN278" t="s">
        <v>74</v>
      </c>
      <c r="BO278" t="s">
        <v>74</v>
      </c>
      <c r="BP278" t="s">
        <v>74</v>
      </c>
      <c r="BQ278" t="s">
        <v>74</v>
      </c>
      <c r="BR278" t="s">
        <v>74</v>
      </c>
      <c r="BS278" t="s">
        <v>74</v>
      </c>
      <c r="BT278" t="s">
        <v>74</v>
      </c>
      <c r="BU278" t="s">
        <v>74</v>
      </c>
      <c r="BV278" t="s">
        <v>74</v>
      </c>
      <c r="BW278" t="s">
        <v>74</v>
      </c>
      <c r="BX278" t="s">
        <v>74</v>
      </c>
      <c r="BY278" t="s">
        <v>74</v>
      </c>
      <c r="BZ278" t="s">
        <v>3721</v>
      </c>
      <c r="CA278" t="s">
        <v>74</v>
      </c>
      <c r="CB278" t="s">
        <v>74</v>
      </c>
      <c r="CC278">
        <v>1</v>
      </c>
    </row>
    <row r="279" spans="1:81" x14ac:dyDescent="0.25">
      <c r="A279" t="s">
        <v>3725</v>
      </c>
      <c r="B279" t="s">
        <v>95</v>
      </c>
      <c r="C279" t="s">
        <v>433</v>
      </c>
      <c r="D279" t="s">
        <v>953</v>
      </c>
      <c r="E279">
        <v>2017</v>
      </c>
      <c r="F279" t="s">
        <v>74</v>
      </c>
      <c r="G279" t="s">
        <v>74</v>
      </c>
      <c r="H279" t="s">
        <v>74</v>
      </c>
      <c r="I279" t="s">
        <v>74</v>
      </c>
      <c r="J279" t="s">
        <v>74</v>
      </c>
      <c r="K279" t="s">
        <v>74</v>
      </c>
      <c r="L279" t="s">
        <v>74</v>
      </c>
      <c r="M279" t="s">
        <v>74</v>
      </c>
      <c r="N279" t="s">
        <v>74</v>
      </c>
      <c r="O279" t="s">
        <v>74</v>
      </c>
      <c r="P279" t="s">
        <v>74</v>
      </c>
      <c r="Q279" t="s">
        <v>74</v>
      </c>
      <c r="R279" t="s">
        <v>74</v>
      </c>
      <c r="S279" t="s">
        <v>74</v>
      </c>
      <c r="T279" t="s">
        <v>74</v>
      </c>
      <c r="U279" t="s">
        <v>74</v>
      </c>
      <c r="V279" t="s">
        <v>74</v>
      </c>
      <c r="W279" t="s">
        <v>74</v>
      </c>
      <c r="X279" t="s">
        <v>74</v>
      </c>
      <c r="Y279" t="s">
        <v>74</v>
      </c>
      <c r="Z279" t="s">
        <v>74</v>
      </c>
      <c r="AA279" t="s">
        <v>74</v>
      </c>
      <c r="AB279" t="s">
        <v>74</v>
      </c>
      <c r="AC279" t="s">
        <v>74</v>
      </c>
      <c r="AD279" t="s">
        <v>74</v>
      </c>
      <c r="AE279" t="s">
        <v>74</v>
      </c>
      <c r="AF279" t="s">
        <v>74</v>
      </c>
      <c r="AG279" t="s">
        <v>74</v>
      </c>
      <c r="AH279" t="s">
        <v>74</v>
      </c>
      <c r="AI279" t="s">
        <v>74</v>
      </c>
      <c r="AJ279" t="s">
        <v>74</v>
      </c>
      <c r="AK279" t="s">
        <v>74</v>
      </c>
      <c r="AL279" t="s">
        <v>74</v>
      </c>
      <c r="AM279" t="s">
        <v>74</v>
      </c>
      <c r="AN279" t="s">
        <v>74</v>
      </c>
      <c r="AO279" t="s">
        <v>74</v>
      </c>
      <c r="AP279" t="s">
        <v>74</v>
      </c>
      <c r="AQ279" t="s">
        <v>74</v>
      </c>
      <c r="AR279" t="s">
        <v>74</v>
      </c>
      <c r="AS279" t="s">
        <v>74</v>
      </c>
      <c r="AT279" t="s">
        <v>74</v>
      </c>
      <c r="AU279" t="s">
        <v>74</v>
      </c>
      <c r="AV279" t="s">
        <v>74</v>
      </c>
      <c r="AW279" t="s">
        <v>74</v>
      </c>
      <c r="AX279" t="s">
        <v>74</v>
      </c>
      <c r="AY279" t="s">
        <v>74</v>
      </c>
      <c r="AZ279" t="s">
        <v>74</v>
      </c>
      <c r="BA279" t="s">
        <v>74</v>
      </c>
      <c r="BB279" t="s">
        <v>74</v>
      </c>
      <c r="BC279" t="s">
        <v>74</v>
      </c>
      <c r="BD279" t="s">
        <v>74</v>
      </c>
      <c r="BE279" t="s">
        <v>74</v>
      </c>
      <c r="BF279" t="s">
        <v>74</v>
      </c>
      <c r="BG279" t="s">
        <v>74</v>
      </c>
      <c r="BH279" t="s">
        <v>74</v>
      </c>
      <c r="BI279" t="s">
        <v>74</v>
      </c>
      <c r="BJ279" t="s">
        <v>74</v>
      </c>
      <c r="BK279" t="s">
        <v>74</v>
      </c>
      <c r="BL279" t="s">
        <v>74</v>
      </c>
      <c r="BM279" t="s">
        <v>74</v>
      </c>
      <c r="BN279" t="s">
        <v>74</v>
      </c>
      <c r="BO279" t="s">
        <v>74</v>
      </c>
      <c r="BP279" t="s">
        <v>74</v>
      </c>
      <c r="BQ279" t="s">
        <v>74</v>
      </c>
      <c r="BR279" t="s">
        <v>74</v>
      </c>
      <c r="BS279" t="s">
        <v>74</v>
      </c>
      <c r="BT279" t="s">
        <v>74</v>
      </c>
      <c r="BU279" t="s">
        <v>74</v>
      </c>
      <c r="BV279" t="s">
        <v>74</v>
      </c>
      <c r="BW279" t="s">
        <v>74</v>
      </c>
      <c r="BX279" t="s">
        <v>74</v>
      </c>
      <c r="BY279" t="s">
        <v>74</v>
      </c>
      <c r="BZ279" t="s">
        <v>3721</v>
      </c>
      <c r="CA279" t="s">
        <v>74</v>
      </c>
      <c r="CB279" t="s">
        <v>74</v>
      </c>
      <c r="CC279">
        <v>0</v>
      </c>
    </row>
    <row r="280" spans="1:81" x14ac:dyDescent="0.25">
      <c r="A280" t="s">
        <v>3726</v>
      </c>
      <c r="B280" t="s">
        <v>95</v>
      </c>
      <c r="C280" t="s">
        <v>124</v>
      </c>
      <c r="D280" t="s">
        <v>44</v>
      </c>
      <c r="E280">
        <v>2018</v>
      </c>
      <c r="F280">
        <v>1818</v>
      </c>
      <c r="G280">
        <v>207</v>
      </c>
      <c r="H280">
        <v>0</v>
      </c>
      <c r="I280">
        <v>308</v>
      </c>
      <c r="J280">
        <v>444</v>
      </c>
      <c r="K280">
        <v>334</v>
      </c>
      <c r="L280">
        <v>267</v>
      </c>
      <c r="M280">
        <v>266</v>
      </c>
      <c r="N280">
        <v>195</v>
      </c>
      <c r="O280">
        <v>131</v>
      </c>
      <c r="P280">
        <v>59</v>
      </c>
      <c r="Q280">
        <v>18</v>
      </c>
      <c r="R280">
        <v>3</v>
      </c>
      <c r="S280">
        <v>0</v>
      </c>
      <c r="T280">
        <v>0</v>
      </c>
      <c r="U280">
        <v>1876</v>
      </c>
      <c r="V280">
        <v>146</v>
      </c>
      <c r="W280">
        <v>3</v>
      </c>
      <c r="X280" t="s">
        <v>74</v>
      </c>
      <c r="Y280" t="s">
        <v>74</v>
      </c>
      <c r="Z280" t="s">
        <v>74</v>
      </c>
      <c r="AA280">
        <v>174</v>
      </c>
      <c r="AB280">
        <v>1</v>
      </c>
      <c r="AC280">
        <v>121</v>
      </c>
      <c r="AD280">
        <v>1729</v>
      </c>
      <c r="AE280">
        <v>42</v>
      </c>
      <c r="AF280">
        <v>1674</v>
      </c>
      <c r="AG280">
        <v>106</v>
      </c>
      <c r="AH280">
        <v>27</v>
      </c>
      <c r="AI280">
        <v>16</v>
      </c>
      <c r="AJ280">
        <v>159</v>
      </c>
      <c r="AK280">
        <v>1</v>
      </c>
      <c r="AL280">
        <v>138</v>
      </c>
      <c r="AM280">
        <v>1703</v>
      </c>
      <c r="AN280">
        <v>184</v>
      </c>
      <c r="AO280">
        <v>2025</v>
      </c>
      <c r="AP280">
        <v>0.89777777777777779</v>
      </c>
      <c r="AQ280">
        <v>0.1022222222222222</v>
      </c>
      <c r="AR280">
        <v>0</v>
      </c>
      <c r="AS280">
        <v>0.1520987654320988</v>
      </c>
      <c r="AT280">
        <v>0.21925925925925929</v>
      </c>
      <c r="AU280">
        <v>0.16493827160493829</v>
      </c>
      <c r="AV280">
        <v>0.13185185185185189</v>
      </c>
      <c r="AW280">
        <v>0.13135802469135799</v>
      </c>
      <c r="AX280">
        <v>9.6296296296296297E-2</v>
      </c>
      <c r="AY280">
        <v>6.4691358024691364E-2</v>
      </c>
      <c r="AZ280">
        <v>2.9135802469135798E-2</v>
      </c>
      <c r="BA280">
        <v>8.8888888888888889E-3</v>
      </c>
      <c r="BB280">
        <v>1.481481481481481E-3</v>
      </c>
      <c r="BC280">
        <v>0</v>
      </c>
      <c r="BD280">
        <v>0</v>
      </c>
      <c r="BE280">
        <v>0.92641975308641977</v>
      </c>
      <c r="BF280">
        <v>7.2098765432098769E-2</v>
      </c>
      <c r="BG280">
        <v>1.481481481481481E-3</v>
      </c>
      <c r="BH280">
        <v>0</v>
      </c>
      <c r="BI280">
        <v>0</v>
      </c>
      <c r="BJ280">
        <v>0</v>
      </c>
      <c r="BK280">
        <v>8.5925925925925919E-2</v>
      </c>
      <c r="BL280">
        <v>4.9382716049382717E-4</v>
      </c>
      <c r="BM280">
        <v>5.9753086419753083E-2</v>
      </c>
      <c r="BN280">
        <v>0.85382716049382712</v>
      </c>
      <c r="BO280">
        <v>2.074074074074074E-2</v>
      </c>
      <c r="BP280">
        <v>0.82666666666666666</v>
      </c>
      <c r="BQ280">
        <v>5.2345679012345679E-2</v>
      </c>
      <c r="BR280">
        <v>1.3333333333333331E-2</v>
      </c>
      <c r="BS280">
        <v>7.9012345679012348E-3</v>
      </c>
      <c r="BT280">
        <v>7.8518518518518515E-2</v>
      </c>
      <c r="BU280">
        <v>4.9382716049382717E-4</v>
      </c>
      <c r="BV280">
        <v>6.8148148148148152E-2</v>
      </c>
      <c r="BW280">
        <v>0.84098765432098765</v>
      </c>
      <c r="BX280">
        <v>9.0864197530864194E-2</v>
      </c>
      <c r="BY280" t="s">
        <v>3397</v>
      </c>
      <c r="BZ280" t="s">
        <v>3727</v>
      </c>
      <c r="CA280">
        <v>2025</v>
      </c>
      <c r="CB280">
        <v>1</v>
      </c>
      <c r="CC280">
        <v>0</v>
      </c>
    </row>
    <row r="281" spans="1:81" x14ac:dyDescent="0.25">
      <c r="A281" t="s">
        <v>3728</v>
      </c>
      <c r="B281" t="s">
        <v>95</v>
      </c>
      <c r="C281" t="s">
        <v>124</v>
      </c>
      <c r="D281" t="s">
        <v>947</v>
      </c>
      <c r="E281">
        <v>2018</v>
      </c>
      <c r="F281">
        <v>773</v>
      </c>
      <c r="G281">
        <v>84</v>
      </c>
      <c r="H281">
        <v>0</v>
      </c>
      <c r="I281">
        <v>121</v>
      </c>
      <c r="J281">
        <v>181</v>
      </c>
      <c r="K281">
        <v>137</v>
      </c>
      <c r="L281">
        <v>129</v>
      </c>
      <c r="M281">
        <v>117</v>
      </c>
      <c r="N281">
        <v>81</v>
      </c>
      <c r="O281">
        <v>62</v>
      </c>
      <c r="P281">
        <v>22</v>
      </c>
      <c r="Q281">
        <v>6</v>
      </c>
      <c r="R281">
        <v>1</v>
      </c>
      <c r="S281">
        <v>0</v>
      </c>
      <c r="T281">
        <v>0</v>
      </c>
      <c r="U281">
        <v>792</v>
      </c>
      <c r="V281">
        <v>64</v>
      </c>
      <c r="W281">
        <v>1</v>
      </c>
      <c r="X281" t="s">
        <v>74</v>
      </c>
      <c r="Y281" t="s">
        <v>74</v>
      </c>
      <c r="Z281" t="s">
        <v>74</v>
      </c>
      <c r="AA281">
        <v>57</v>
      </c>
      <c r="AB281">
        <v>0</v>
      </c>
      <c r="AC281">
        <v>40</v>
      </c>
      <c r="AD281">
        <v>760</v>
      </c>
      <c r="AE281">
        <v>13</v>
      </c>
      <c r="AF281">
        <v>683</v>
      </c>
      <c r="AG281">
        <v>71</v>
      </c>
      <c r="AH281">
        <v>6</v>
      </c>
      <c r="AI281">
        <v>0</v>
      </c>
      <c r="AJ281">
        <v>84</v>
      </c>
      <c r="AK281">
        <v>0</v>
      </c>
      <c r="AL281">
        <v>71</v>
      </c>
      <c r="AM281">
        <v>772</v>
      </c>
      <c r="AN281">
        <v>14</v>
      </c>
      <c r="AO281">
        <v>857</v>
      </c>
      <c r="AP281">
        <v>0.90198366394399065</v>
      </c>
      <c r="AQ281">
        <v>9.8016336056009332E-2</v>
      </c>
      <c r="AR281">
        <v>0</v>
      </c>
      <c r="AS281">
        <v>0.1411901983663944</v>
      </c>
      <c r="AT281">
        <v>0.21120186697782961</v>
      </c>
      <c r="AU281">
        <v>0.1598599766627771</v>
      </c>
      <c r="AV281">
        <v>0.15052508751458579</v>
      </c>
      <c r="AW281">
        <v>0.1365227537922987</v>
      </c>
      <c r="AX281">
        <v>9.4515752625437571E-2</v>
      </c>
      <c r="AY281">
        <v>7.2345390898483075E-2</v>
      </c>
      <c r="AZ281">
        <v>2.567094515752625E-2</v>
      </c>
      <c r="BA281">
        <v>7.0011668611435242E-3</v>
      </c>
      <c r="BB281">
        <v>1.166861143523921E-3</v>
      </c>
      <c r="BC281">
        <v>0</v>
      </c>
      <c r="BD281">
        <v>0</v>
      </c>
      <c r="BE281">
        <v>0.92415402567094518</v>
      </c>
      <c r="BF281">
        <v>7.4679113185530915E-2</v>
      </c>
      <c r="BG281">
        <v>1.166861143523921E-3</v>
      </c>
      <c r="BH281">
        <v>0</v>
      </c>
      <c r="BI281">
        <v>0</v>
      </c>
      <c r="BJ281">
        <v>0</v>
      </c>
      <c r="BK281">
        <v>6.6511085180863475E-2</v>
      </c>
      <c r="BL281">
        <v>0</v>
      </c>
      <c r="BM281">
        <v>4.6674445740956833E-2</v>
      </c>
      <c r="BN281">
        <v>0.88681446907817973</v>
      </c>
      <c r="BO281">
        <v>1.516919486581097E-2</v>
      </c>
      <c r="BP281">
        <v>0.79696616102683782</v>
      </c>
      <c r="BQ281">
        <v>8.284714119019837E-2</v>
      </c>
      <c r="BR281">
        <v>7.0011668611435242E-3</v>
      </c>
      <c r="BS281">
        <v>0</v>
      </c>
      <c r="BT281">
        <v>9.8016336056009332E-2</v>
      </c>
      <c r="BU281">
        <v>0</v>
      </c>
      <c r="BV281">
        <v>8.284714119019837E-2</v>
      </c>
      <c r="BW281">
        <v>0.90081680280046672</v>
      </c>
      <c r="BX281">
        <v>1.6336056009334889E-2</v>
      </c>
      <c r="BY281" t="s">
        <v>3397</v>
      </c>
      <c r="BZ281" t="s">
        <v>3727</v>
      </c>
      <c r="CA281">
        <v>2025</v>
      </c>
      <c r="CB281">
        <v>0.42320987654320991</v>
      </c>
      <c r="CC281">
        <v>0</v>
      </c>
    </row>
    <row r="282" spans="1:81" x14ac:dyDescent="0.25">
      <c r="A282" t="s">
        <v>3729</v>
      </c>
      <c r="B282" t="s">
        <v>95</v>
      </c>
      <c r="C282" t="s">
        <v>124</v>
      </c>
      <c r="D282" t="s">
        <v>949</v>
      </c>
      <c r="E282">
        <v>2018</v>
      </c>
      <c r="F282">
        <v>616</v>
      </c>
      <c r="G282">
        <v>86</v>
      </c>
      <c r="H282">
        <v>0</v>
      </c>
      <c r="I282">
        <v>113</v>
      </c>
      <c r="J282">
        <v>159</v>
      </c>
      <c r="K282">
        <v>127</v>
      </c>
      <c r="L282">
        <v>75</v>
      </c>
      <c r="M282">
        <v>84</v>
      </c>
      <c r="N282">
        <v>75</v>
      </c>
      <c r="O282">
        <v>40</v>
      </c>
      <c r="P282">
        <v>20</v>
      </c>
      <c r="Q282">
        <v>8</v>
      </c>
      <c r="R282">
        <v>1</v>
      </c>
      <c r="S282">
        <v>0</v>
      </c>
      <c r="T282">
        <v>0</v>
      </c>
      <c r="U282">
        <v>656</v>
      </c>
      <c r="V282">
        <v>46</v>
      </c>
      <c r="W282">
        <v>0</v>
      </c>
      <c r="X282" t="s">
        <v>74</v>
      </c>
      <c r="Y282" t="s">
        <v>74</v>
      </c>
      <c r="Z282" t="s">
        <v>74</v>
      </c>
      <c r="AA282">
        <v>66</v>
      </c>
      <c r="AB282">
        <v>1</v>
      </c>
      <c r="AC282">
        <v>14</v>
      </c>
      <c r="AD282">
        <v>621</v>
      </c>
      <c r="AE282">
        <v>14</v>
      </c>
      <c r="AF282">
        <v>644</v>
      </c>
      <c r="AG282">
        <v>14</v>
      </c>
      <c r="AH282">
        <v>2</v>
      </c>
      <c r="AI282">
        <v>1</v>
      </c>
      <c r="AJ282">
        <v>26</v>
      </c>
      <c r="AK282">
        <v>1</v>
      </c>
      <c r="AL282">
        <v>57</v>
      </c>
      <c r="AM282">
        <v>643</v>
      </c>
      <c r="AN282">
        <v>2</v>
      </c>
      <c r="AO282">
        <v>702</v>
      </c>
      <c r="AP282">
        <v>0.87749287749287752</v>
      </c>
      <c r="AQ282">
        <v>0.12250712250712251</v>
      </c>
      <c r="AR282">
        <v>0</v>
      </c>
      <c r="AS282">
        <v>0.160968660968661</v>
      </c>
      <c r="AT282">
        <v>0.2264957264957265</v>
      </c>
      <c r="AU282">
        <v>0.18091168091168089</v>
      </c>
      <c r="AV282">
        <v>0.1068376068376068</v>
      </c>
      <c r="AW282">
        <v>0.1196581196581197</v>
      </c>
      <c r="AX282">
        <v>0.1068376068376068</v>
      </c>
      <c r="AY282">
        <v>5.6980056980056981E-2</v>
      </c>
      <c r="AZ282">
        <v>2.8490028490028491E-2</v>
      </c>
      <c r="BA282">
        <v>1.13960113960114E-2</v>
      </c>
      <c r="BB282">
        <v>1.424501424501425E-3</v>
      </c>
      <c r="BC282">
        <v>0</v>
      </c>
      <c r="BD282">
        <v>0</v>
      </c>
      <c r="BE282">
        <v>0.93447293447293445</v>
      </c>
      <c r="BF282">
        <v>6.5527065527065526E-2</v>
      </c>
      <c r="BG282">
        <v>0</v>
      </c>
      <c r="BH282">
        <v>0</v>
      </c>
      <c r="BI282">
        <v>0</v>
      </c>
      <c r="BJ282">
        <v>0</v>
      </c>
      <c r="BK282">
        <v>9.4017094017094016E-2</v>
      </c>
      <c r="BL282">
        <v>1.424501424501425E-3</v>
      </c>
      <c r="BM282">
        <v>1.9943019943019939E-2</v>
      </c>
      <c r="BN282">
        <v>0.88461538461538458</v>
      </c>
      <c r="BO282">
        <v>1.9943019943019939E-2</v>
      </c>
      <c r="BP282">
        <v>0.91737891737891741</v>
      </c>
      <c r="BQ282">
        <v>1.9943019943019939E-2</v>
      </c>
      <c r="BR282">
        <v>2.8490028490028491E-3</v>
      </c>
      <c r="BS282">
        <v>1.424501424501425E-3</v>
      </c>
      <c r="BT282">
        <v>3.7037037037037028E-2</v>
      </c>
      <c r="BU282">
        <v>1.424501424501425E-3</v>
      </c>
      <c r="BV282">
        <v>8.11965811965812E-2</v>
      </c>
      <c r="BW282">
        <v>0.91595441595441596</v>
      </c>
      <c r="BX282">
        <v>2.8490028490028491E-3</v>
      </c>
      <c r="BY282" t="s">
        <v>3397</v>
      </c>
      <c r="BZ282" t="s">
        <v>3727</v>
      </c>
      <c r="CA282">
        <v>2025</v>
      </c>
      <c r="CB282">
        <v>0.34666666666666668</v>
      </c>
      <c r="CC282">
        <v>0</v>
      </c>
    </row>
    <row r="283" spans="1:81" x14ac:dyDescent="0.25">
      <c r="A283" t="s">
        <v>3730</v>
      </c>
      <c r="B283" t="s">
        <v>95</v>
      </c>
      <c r="C283" t="s">
        <v>124</v>
      </c>
      <c r="D283" t="s">
        <v>951</v>
      </c>
      <c r="E283">
        <v>2018</v>
      </c>
      <c r="F283">
        <v>90</v>
      </c>
      <c r="G283">
        <v>8</v>
      </c>
      <c r="H283">
        <v>0</v>
      </c>
      <c r="I283">
        <v>18</v>
      </c>
      <c r="J283">
        <v>23</v>
      </c>
      <c r="K283">
        <v>17</v>
      </c>
      <c r="L283">
        <v>13</v>
      </c>
      <c r="M283">
        <v>14</v>
      </c>
      <c r="N283">
        <v>4</v>
      </c>
      <c r="O283">
        <v>7</v>
      </c>
      <c r="P283">
        <v>2</v>
      </c>
      <c r="Q283">
        <v>0</v>
      </c>
      <c r="R283">
        <v>0</v>
      </c>
      <c r="S283">
        <v>0</v>
      </c>
      <c r="T283">
        <v>0</v>
      </c>
      <c r="U283">
        <v>87</v>
      </c>
      <c r="V283">
        <v>11</v>
      </c>
      <c r="W283">
        <v>0</v>
      </c>
      <c r="X283" t="s">
        <v>74</v>
      </c>
      <c r="Y283" t="s">
        <v>74</v>
      </c>
      <c r="Z283" t="s">
        <v>74</v>
      </c>
      <c r="AA283">
        <v>9</v>
      </c>
      <c r="AB283">
        <v>0</v>
      </c>
      <c r="AC283">
        <v>5</v>
      </c>
      <c r="AD283">
        <v>84</v>
      </c>
      <c r="AE283">
        <v>2</v>
      </c>
      <c r="AF283">
        <v>90</v>
      </c>
      <c r="AG283">
        <v>2</v>
      </c>
      <c r="AH283">
        <v>1</v>
      </c>
      <c r="AI283">
        <v>0</v>
      </c>
      <c r="AJ283">
        <v>3</v>
      </c>
      <c r="AK283">
        <v>0</v>
      </c>
      <c r="AL283">
        <v>1</v>
      </c>
      <c r="AM283">
        <v>97</v>
      </c>
      <c r="AN283">
        <v>0</v>
      </c>
      <c r="AO283">
        <v>98</v>
      </c>
      <c r="AP283">
        <v>0.91836734693877553</v>
      </c>
      <c r="AQ283">
        <v>8.1632653061224483E-2</v>
      </c>
      <c r="AR283">
        <v>0</v>
      </c>
      <c r="AS283">
        <v>0.18367346938775511</v>
      </c>
      <c r="AT283">
        <v>0.23469387755102039</v>
      </c>
      <c r="AU283">
        <v>0.17346938775510201</v>
      </c>
      <c r="AV283">
        <v>0.1326530612244898</v>
      </c>
      <c r="AW283">
        <v>0.14285714285714279</v>
      </c>
      <c r="AX283">
        <v>4.0816326530612242E-2</v>
      </c>
      <c r="AY283">
        <v>7.1428571428571425E-2</v>
      </c>
      <c r="AZ283">
        <v>2.0408163265306121E-2</v>
      </c>
      <c r="BA283">
        <v>0</v>
      </c>
      <c r="BB283">
        <v>0</v>
      </c>
      <c r="BC283">
        <v>0</v>
      </c>
      <c r="BD283">
        <v>0</v>
      </c>
      <c r="BE283">
        <v>0.88775510204081631</v>
      </c>
      <c r="BF283">
        <v>0.1122448979591837</v>
      </c>
      <c r="BG283">
        <v>0</v>
      </c>
      <c r="BH283">
        <v>0</v>
      </c>
      <c r="BI283">
        <v>0</v>
      </c>
      <c r="BJ283">
        <v>0</v>
      </c>
      <c r="BK283">
        <v>9.1836734693877556E-2</v>
      </c>
      <c r="BL283">
        <v>0</v>
      </c>
      <c r="BM283">
        <v>5.1020408163265307E-2</v>
      </c>
      <c r="BN283">
        <v>0.8571428571428571</v>
      </c>
      <c r="BO283">
        <v>2.0408163265306121E-2</v>
      </c>
      <c r="BP283">
        <v>0.91836734693877553</v>
      </c>
      <c r="BQ283">
        <v>2.0408163265306121E-2</v>
      </c>
      <c r="BR283">
        <v>1.020408163265306E-2</v>
      </c>
      <c r="BS283">
        <v>0</v>
      </c>
      <c r="BT283">
        <v>3.0612244897959179E-2</v>
      </c>
      <c r="BU283">
        <v>0</v>
      </c>
      <c r="BV283">
        <v>1.020408163265306E-2</v>
      </c>
      <c r="BW283">
        <v>0.98979591836734693</v>
      </c>
      <c r="BX283">
        <v>0</v>
      </c>
      <c r="BY283" t="s">
        <v>3397</v>
      </c>
      <c r="BZ283" t="s">
        <v>3727</v>
      </c>
      <c r="CA283">
        <v>2025</v>
      </c>
      <c r="CB283">
        <v>4.8395061728395063E-2</v>
      </c>
      <c r="CC283">
        <v>0</v>
      </c>
    </row>
    <row r="284" spans="1:81" x14ac:dyDescent="0.25">
      <c r="A284" t="s">
        <v>3731</v>
      </c>
      <c r="B284" t="s">
        <v>95</v>
      </c>
      <c r="C284" t="s">
        <v>124</v>
      </c>
      <c r="D284" t="s">
        <v>953</v>
      </c>
      <c r="E284">
        <v>2018</v>
      </c>
      <c r="F284">
        <v>339</v>
      </c>
      <c r="G284">
        <v>29</v>
      </c>
      <c r="H284">
        <v>0</v>
      </c>
      <c r="I284">
        <v>56</v>
      </c>
      <c r="J284">
        <v>81</v>
      </c>
      <c r="K284">
        <v>53</v>
      </c>
      <c r="L284">
        <v>50</v>
      </c>
      <c r="M284">
        <v>51</v>
      </c>
      <c r="N284">
        <v>35</v>
      </c>
      <c r="O284">
        <v>22</v>
      </c>
      <c r="P284">
        <v>15</v>
      </c>
      <c r="Q284">
        <v>4</v>
      </c>
      <c r="R284">
        <v>1</v>
      </c>
      <c r="S284">
        <v>0</v>
      </c>
      <c r="T284">
        <v>0</v>
      </c>
      <c r="U284">
        <v>341</v>
      </c>
      <c r="V284">
        <v>25</v>
      </c>
      <c r="W284">
        <v>2</v>
      </c>
      <c r="X284" t="s">
        <v>74</v>
      </c>
      <c r="Y284" t="s">
        <v>74</v>
      </c>
      <c r="Z284" t="s">
        <v>74</v>
      </c>
      <c r="AA284">
        <v>42</v>
      </c>
      <c r="AB284">
        <v>0</v>
      </c>
      <c r="AC284">
        <v>62</v>
      </c>
      <c r="AD284">
        <v>264</v>
      </c>
      <c r="AE284">
        <v>13</v>
      </c>
      <c r="AF284">
        <v>257</v>
      </c>
      <c r="AG284">
        <v>19</v>
      </c>
      <c r="AH284">
        <v>18</v>
      </c>
      <c r="AI284">
        <v>15</v>
      </c>
      <c r="AJ284">
        <v>46</v>
      </c>
      <c r="AK284">
        <v>0</v>
      </c>
      <c r="AL284">
        <v>8</v>
      </c>
      <c r="AM284">
        <v>192</v>
      </c>
      <c r="AN284">
        <v>168</v>
      </c>
      <c r="AO284">
        <v>368</v>
      </c>
      <c r="AP284">
        <v>0.92119565217391308</v>
      </c>
      <c r="AQ284">
        <v>7.880434782608696E-2</v>
      </c>
      <c r="AR284">
        <v>0</v>
      </c>
      <c r="AS284">
        <v>0.1521739130434783</v>
      </c>
      <c r="AT284">
        <v>0.22010869565217389</v>
      </c>
      <c r="AU284">
        <v>0.14402173913043481</v>
      </c>
      <c r="AV284">
        <v>0.1358695652173913</v>
      </c>
      <c r="AW284">
        <v>0.13858695652173911</v>
      </c>
      <c r="AX284">
        <v>9.5108695652173919E-2</v>
      </c>
      <c r="AY284">
        <v>5.9782608695652183E-2</v>
      </c>
      <c r="AZ284">
        <v>4.0760869565217392E-2</v>
      </c>
      <c r="BA284">
        <v>1.0869565217391301E-2</v>
      </c>
      <c r="BB284">
        <v>2.717391304347826E-3</v>
      </c>
      <c r="BC284">
        <v>0</v>
      </c>
      <c r="BD284">
        <v>0</v>
      </c>
      <c r="BE284">
        <v>0.92663043478260865</v>
      </c>
      <c r="BF284">
        <v>6.7934782608695649E-2</v>
      </c>
      <c r="BG284">
        <v>5.434782608695652E-3</v>
      </c>
      <c r="BH284">
        <v>0</v>
      </c>
      <c r="BI284">
        <v>0</v>
      </c>
      <c r="BJ284">
        <v>0</v>
      </c>
      <c r="BK284">
        <v>0.1141304347826087</v>
      </c>
      <c r="BL284">
        <v>0</v>
      </c>
      <c r="BM284">
        <v>0.16847826086956519</v>
      </c>
      <c r="BN284">
        <v>0.71739130434782605</v>
      </c>
      <c r="BO284">
        <v>3.5326086956521743E-2</v>
      </c>
      <c r="BP284">
        <v>0.69836956521739135</v>
      </c>
      <c r="BQ284">
        <v>5.1630434782608703E-2</v>
      </c>
      <c r="BR284">
        <v>4.8913043478260872E-2</v>
      </c>
      <c r="BS284">
        <v>4.0760869565217392E-2</v>
      </c>
      <c r="BT284">
        <v>0.125</v>
      </c>
      <c r="BU284">
        <v>0</v>
      </c>
      <c r="BV284">
        <v>2.1739130434782612E-2</v>
      </c>
      <c r="BW284">
        <v>0.52173913043478259</v>
      </c>
      <c r="BX284">
        <v>0.45652173913043481</v>
      </c>
      <c r="BY284" t="s">
        <v>3397</v>
      </c>
      <c r="BZ284" t="s">
        <v>3727</v>
      </c>
      <c r="CA284">
        <v>2025</v>
      </c>
      <c r="CB284">
        <v>0.18172839506172839</v>
      </c>
      <c r="CC284">
        <v>0</v>
      </c>
    </row>
    <row r="285" spans="1:81" x14ac:dyDescent="0.25">
      <c r="A285" t="s">
        <v>3732</v>
      </c>
      <c r="B285" t="s">
        <v>95</v>
      </c>
      <c r="C285" t="s">
        <v>123</v>
      </c>
      <c r="D285" t="s">
        <v>44</v>
      </c>
      <c r="E285">
        <v>2018</v>
      </c>
      <c r="F285">
        <v>2067</v>
      </c>
      <c r="G285">
        <v>280</v>
      </c>
      <c r="H285">
        <v>2</v>
      </c>
      <c r="I285">
        <v>312</v>
      </c>
      <c r="J285">
        <v>436</v>
      </c>
      <c r="K285">
        <v>357</v>
      </c>
      <c r="L285">
        <v>359</v>
      </c>
      <c r="M285">
        <v>291</v>
      </c>
      <c r="N285">
        <v>231</v>
      </c>
      <c r="O285">
        <v>199</v>
      </c>
      <c r="P285">
        <v>115</v>
      </c>
      <c r="Q285">
        <v>34</v>
      </c>
      <c r="R285">
        <v>8</v>
      </c>
      <c r="S285">
        <v>7</v>
      </c>
      <c r="T285">
        <v>0</v>
      </c>
      <c r="U285">
        <v>2018</v>
      </c>
      <c r="V285">
        <v>331</v>
      </c>
      <c r="W285">
        <v>0</v>
      </c>
      <c r="X285">
        <v>1377</v>
      </c>
      <c r="Y285">
        <v>962</v>
      </c>
      <c r="Z285">
        <v>10</v>
      </c>
      <c r="AA285">
        <v>195</v>
      </c>
      <c r="AB285">
        <v>10</v>
      </c>
      <c r="AC285">
        <v>142</v>
      </c>
      <c r="AD285">
        <v>2002</v>
      </c>
      <c r="AE285">
        <v>43</v>
      </c>
      <c r="AF285">
        <v>2012</v>
      </c>
      <c r="AG285">
        <v>153</v>
      </c>
      <c r="AH285">
        <v>19</v>
      </c>
      <c r="AI285">
        <v>13</v>
      </c>
      <c r="AJ285">
        <v>99</v>
      </c>
      <c r="AK285">
        <v>10</v>
      </c>
      <c r="AL285">
        <v>69</v>
      </c>
      <c r="AM285">
        <v>2258</v>
      </c>
      <c r="AN285">
        <v>22</v>
      </c>
      <c r="AO285">
        <v>2349</v>
      </c>
      <c r="AP285">
        <v>0.879948914431673</v>
      </c>
      <c r="AQ285">
        <v>0.1191996594295445</v>
      </c>
      <c r="AR285">
        <v>8.5142613878246064E-4</v>
      </c>
      <c r="AS285">
        <v>0.13282247765006391</v>
      </c>
      <c r="AT285">
        <v>0.18561089825457641</v>
      </c>
      <c r="AU285">
        <v>0.15197956577266919</v>
      </c>
      <c r="AV285">
        <v>0.15283099191145169</v>
      </c>
      <c r="AW285">
        <v>0.12388250319284801</v>
      </c>
      <c r="AX285">
        <v>9.8339719029374204E-2</v>
      </c>
      <c r="AY285">
        <v>8.4716900808854828E-2</v>
      </c>
      <c r="AZ285">
        <v>4.8957002979991483E-2</v>
      </c>
      <c r="BA285">
        <v>1.447424435930183E-2</v>
      </c>
      <c r="BB285">
        <v>3.405704555129843E-3</v>
      </c>
      <c r="BC285">
        <v>2.9799914857386121E-3</v>
      </c>
      <c r="BD285">
        <v>0</v>
      </c>
      <c r="BE285">
        <v>0.85908897403150275</v>
      </c>
      <c r="BF285">
        <v>0.14091102596849719</v>
      </c>
      <c r="BG285">
        <v>0</v>
      </c>
      <c r="BH285">
        <v>0.58620689655172409</v>
      </c>
      <c r="BI285">
        <v>0.40953597275436349</v>
      </c>
      <c r="BJ285">
        <v>4.2571306939123031E-3</v>
      </c>
      <c r="BK285">
        <v>8.3014048531289908E-2</v>
      </c>
      <c r="BL285">
        <v>4.2571306939123031E-3</v>
      </c>
      <c r="BM285">
        <v>6.0451255853554701E-2</v>
      </c>
      <c r="BN285">
        <v>0.85227756492124307</v>
      </c>
      <c r="BO285">
        <v>1.8305661983822899E-2</v>
      </c>
      <c r="BP285">
        <v>0.85653469561515538</v>
      </c>
      <c r="BQ285">
        <v>6.5134099616858232E-2</v>
      </c>
      <c r="BR285">
        <v>8.0885483184333761E-3</v>
      </c>
      <c r="BS285">
        <v>5.5342699020859941E-3</v>
      </c>
      <c r="BT285">
        <v>4.2145593869731802E-2</v>
      </c>
      <c r="BU285">
        <v>4.2571306939123031E-3</v>
      </c>
      <c r="BV285">
        <v>2.9374201787994891E-2</v>
      </c>
      <c r="BW285">
        <v>0.96126011068539807</v>
      </c>
      <c r="BX285">
        <v>9.3656875266070663E-3</v>
      </c>
      <c r="BY285" t="s">
        <v>3397</v>
      </c>
      <c r="BZ285" t="s">
        <v>3733</v>
      </c>
      <c r="CA285">
        <v>2349</v>
      </c>
      <c r="CB285">
        <v>1</v>
      </c>
      <c r="CC285">
        <v>0</v>
      </c>
    </row>
    <row r="286" spans="1:81" x14ac:dyDescent="0.25">
      <c r="A286" t="s">
        <v>3734</v>
      </c>
      <c r="B286" t="s">
        <v>95</v>
      </c>
      <c r="C286" t="s">
        <v>123</v>
      </c>
      <c r="D286" t="s">
        <v>947</v>
      </c>
      <c r="E286">
        <v>2018</v>
      </c>
      <c r="F286">
        <v>917</v>
      </c>
      <c r="G286">
        <v>138</v>
      </c>
      <c r="H286">
        <v>0</v>
      </c>
      <c r="I286">
        <v>127</v>
      </c>
      <c r="J286">
        <v>170</v>
      </c>
      <c r="K286">
        <v>164</v>
      </c>
      <c r="L286">
        <v>168</v>
      </c>
      <c r="M286">
        <v>153</v>
      </c>
      <c r="N286">
        <v>110</v>
      </c>
      <c r="O286">
        <v>83</v>
      </c>
      <c r="P286">
        <v>56</v>
      </c>
      <c r="Q286">
        <v>19</v>
      </c>
      <c r="R286">
        <v>3</v>
      </c>
      <c r="S286">
        <v>2</v>
      </c>
      <c r="T286">
        <v>0</v>
      </c>
      <c r="U286">
        <v>896</v>
      </c>
      <c r="V286">
        <v>159</v>
      </c>
      <c r="W286">
        <v>0</v>
      </c>
      <c r="X286">
        <v>618</v>
      </c>
      <c r="Y286">
        <v>437</v>
      </c>
      <c r="Z286">
        <v>0</v>
      </c>
      <c r="AA286">
        <v>55</v>
      </c>
      <c r="AB286">
        <v>0</v>
      </c>
      <c r="AC286">
        <v>29</v>
      </c>
      <c r="AD286">
        <v>971</v>
      </c>
      <c r="AE286">
        <v>10</v>
      </c>
      <c r="AF286">
        <v>895</v>
      </c>
      <c r="AG286">
        <v>120</v>
      </c>
      <c r="AH286">
        <v>5</v>
      </c>
      <c r="AI286">
        <v>0</v>
      </c>
      <c r="AJ286">
        <v>25</v>
      </c>
      <c r="AK286">
        <v>0</v>
      </c>
      <c r="AL286">
        <v>43</v>
      </c>
      <c r="AM286">
        <v>1001</v>
      </c>
      <c r="AN286">
        <v>11</v>
      </c>
      <c r="AO286">
        <v>1055</v>
      </c>
      <c r="AP286">
        <v>0.86919431279620851</v>
      </c>
      <c r="AQ286">
        <v>0.13080568720379149</v>
      </c>
      <c r="AR286">
        <v>0</v>
      </c>
      <c r="AS286">
        <v>0.1203791469194313</v>
      </c>
      <c r="AT286">
        <v>0.16113744075829381</v>
      </c>
      <c r="AU286">
        <v>0.15545023696682461</v>
      </c>
      <c r="AV286">
        <v>0.15924170616113739</v>
      </c>
      <c r="AW286">
        <v>0.14502369668246451</v>
      </c>
      <c r="AX286">
        <v>0.1042654028436019</v>
      </c>
      <c r="AY286">
        <v>7.8672985781990515E-2</v>
      </c>
      <c r="AZ286">
        <v>5.3080568720379147E-2</v>
      </c>
      <c r="BA286">
        <v>1.8009478672985781E-2</v>
      </c>
      <c r="BB286">
        <v>2.843601895734597E-3</v>
      </c>
      <c r="BC286">
        <v>1.8957345971563979E-3</v>
      </c>
      <c r="BD286">
        <v>0</v>
      </c>
      <c r="BE286">
        <v>0.84928909952606635</v>
      </c>
      <c r="BF286">
        <v>0.15071090047393371</v>
      </c>
      <c r="BG286">
        <v>0</v>
      </c>
      <c r="BH286">
        <v>0.58578199052132707</v>
      </c>
      <c r="BI286">
        <v>0.41421800947867299</v>
      </c>
      <c r="BJ286">
        <v>0</v>
      </c>
      <c r="BK286">
        <v>5.2132701421800938E-2</v>
      </c>
      <c r="BL286">
        <v>0</v>
      </c>
      <c r="BM286">
        <v>2.7488151658767768E-2</v>
      </c>
      <c r="BN286">
        <v>0.92037914691943123</v>
      </c>
      <c r="BO286">
        <v>9.4786729857819912E-3</v>
      </c>
      <c r="BP286">
        <v>0.84834123222748814</v>
      </c>
      <c r="BQ286">
        <v>0.11374407582938389</v>
      </c>
      <c r="BR286">
        <v>4.7393364928909956E-3</v>
      </c>
      <c r="BS286">
        <v>0</v>
      </c>
      <c r="BT286">
        <v>2.3696682464454971E-2</v>
      </c>
      <c r="BU286">
        <v>0</v>
      </c>
      <c r="BV286">
        <v>4.0758293838862557E-2</v>
      </c>
      <c r="BW286">
        <v>0.94881516587677728</v>
      </c>
      <c r="BX286">
        <v>1.042654028436019E-2</v>
      </c>
      <c r="BY286" t="s">
        <v>3397</v>
      </c>
      <c r="BZ286" t="s">
        <v>3733</v>
      </c>
      <c r="CA286">
        <v>2349</v>
      </c>
      <c r="CB286">
        <v>0.449127288207748</v>
      </c>
      <c r="CC286">
        <v>0</v>
      </c>
    </row>
    <row r="287" spans="1:81" x14ac:dyDescent="0.25">
      <c r="A287" t="s">
        <v>3735</v>
      </c>
      <c r="B287" t="s">
        <v>95</v>
      </c>
      <c r="C287" t="s">
        <v>123</v>
      </c>
      <c r="D287" t="s">
        <v>949</v>
      </c>
      <c r="E287">
        <v>2018</v>
      </c>
      <c r="F287">
        <v>750</v>
      </c>
      <c r="G287">
        <v>96</v>
      </c>
      <c r="H287">
        <v>2</v>
      </c>
      <c r="I287">
        <v>135</v>
      </c>
      <c r="J287">
        <v>199</v>
      </c>
      <c r="K287">
        <v>119</v>
      </c>
      <c r="L287">
        <v>133</v>
      </c>
      <c r="M287">
        <v>83</v>
      </c>
      <c r="N287">
        <v>72</v>
      </c>
      <c r="O287">
        <v>65</v>
      </c>
      <c r="P287">
        <v>28</v>
      </c>
      <c r="Q287">
        <v>8</v>
      </c>
      <c r="R287">
        <v>2</v>
      </c>
      <c r="S287">
        <v>4</v>
      </c>
      <c r="T287">
        <v>0</v>
      </c>
      <c r="U287">
        <v>754</v>
      </c>
      <c r="V287">
        <v>94</v>
      </c>
      <c r="W287">
        <v>0</v>
      </c>
      <c r="X287">
        <v>518</v>
      </c>
      <c r="Y287">
        <v>330</v>
      </c>
      <c r="Z287">
        <v>0</v>
      </c>
      <c r="AA287">
        <v>78</v>
      </c>
      <c r="AB287">
        <v>0</v>
      </c>
      <c r="AC287">
        <v>23</v>
      </c>
      <c r="AD287">
        <v>747</v>
      </c>
      <c r="AE287">
        <v>15</v>
      </c>
      <c r="AF287">
        <v>801</v>
      </c>
      <c r="AG287">
        <v>5</v>
      </c>
      <c r="AH287">
        <v>2</v>
      </c>
      <c r="AI287">
        <v>0</v>
      </c>
      <c r="AJ287">
        <v>25</v>
      </c>
      <c r="AK287">
        <v>0</v>
      </c>
      <c r="AL287">
        <v>12</v>
      </c>
      <c r="AM287">
        <v>834</v>
      </c>
      <c r="AN287">
        <v>2</v>
      </c>
      <c r="AO287">
        <v>848</v>
      </c>
      <c r="AP287">
        <v>0.88443396226415094</v>
      </c>
      <c r="AQ287">
        <v>0.1132075471698113</v>
      </c>
      <c r="AR287">
        <v>2.3584905660377362E-3</v>
      </c>
      <c r="AS287">
        <v>0.1591981132075472</v>
      </c>
      <c r="AT287">
        <v>0.23466981132075471</v>
      </c>
      <c r="AU287">
        <v>0.14033018867924529</v>
      </c>
      <c r="AV287">
        <v>0.15683962264150941</v>
      </c>
      <c r="AW287">
        <v>9.7877358490566044E-2</v>
      </c>
      <c r="AX287">
        <v>8.4905660377358486E-2</v>
      </c>
      <c r="AY287">
        <v>7.6650943396226412E-2</v>
      </c>
      <c r="AZ287">
        <v>3.3018867924528301E-2</v>
      </c>
      <c r="BA287">
        <v>9.433962264150943E-3</v>
      </c>
      <c r="BB287">
        <v>2.3584905660377362E-3</v>
      </c>
      <c r="BC287">
        <v>4.7169811320754724E-3</v>
      </c>
      <c r="BD287">
        <v>0</v>
      </c>
      <c r="BE287">
        <v>0.88915094339622647</v>
      </c>
      <c r="BF287">
        <v>0.1108490566037736</v>
      </c>
      <c r="BG287">
        <v>0</v>
      </c>
      <c r="BH287">
        <v>0.61084905660377353</v>
      </c>
      <c r="BI287">
        <v>0.38915094339622641</v>
      </c>
      <c r="BJ287">
        <v>0</v>
      </c>
      <c r="BK287">
        <v>9.1981132075471692E-2</v>
      </c>
      <c r="BL287">
        <v>0</v>
      </c>
      <c r="BM287">
        <v>2.712264150943396E-2</v>
      </c>
      <c r="BN287">
        <v>0.88089622641509435</v>
      </c>
      <c r="BO287">
        <v>1.7688679245283018E-2</v>
      </c>
      <c r="BP287">
        <v>0.94457547169811318</v>
      </c>
      <c r="BQ287">
        <v>5.89622641509434E-3</v>
      </c>
      <c r="BR287">
        <v>2.3584905660377362E-3</v>
      </c>
      <c r="BS287">
        <v>0</v>
      </c>
      <c r="BT287">
        <v>2.9481132075471699E-2</v>
      </c>
      <c r="BU287">
        <v>0</v>
      </c>
      <c r="BV287">
        <v>1.4150943396226421E-2</v>
      </c>
      <c r="BW287">
        <v>0.98349056603773588</v>
      </c>
      <c r="BX287">
        <v>2.3584905660377362E-3</v>
      </c>
      <c r="BY287" t="s">
        <v>3397</v>
      </c>
      <c r="BZ287" t="s">
        <v>3733</v>
      </c>
      <c r="CA287">
        <v>2349</v>
      </c>
      <c r="CB287">
        <v>0.3610046828437633</v>
      </c>
      <c r="CC287">
        <v>0</v>
      </c>
    </row>
    <row r="288" spans="1:81" x14ac:dyDescent="0.25">
      <c r="A288" t="s">
        <v>3736</v>
      </c>
      <c r="B288" t="s">
        <v>95</v>
      </c>
      <c r="C288" t="s">
        <v>123</v>
      </c>
      <c r="D288" t="s">
        <v>951</v>
      </c>
      <c r="E288">
        <v>2018</v>
      </c>
      <c r="F288">
        <v>131</v>
      </c>
      <c r="G288">
        <v>12</v>
      </c>
      <c r="H288">
        <v>0</v>
      </c>
      <c r="I288">
        <v>16</v>
      </c>
      <c r="J288">
        <v>18</v>
      </c>
      <c r="K288">
        <v>22</v>
      </c>
      <c r="L288">
        <v>22</v>
      </c>
      <c r="M288">
        <v>18</v>
      </c>
      <c r="N288">
        <v>16</v>
      </c>
      <c r="O288">
        <v>19</v>
      </c>
      <c r="P288">
        <v>7</v>
      </c>
      <c r="Q288">
        <v>3</v>
      </c>
      <c r="R288">
        <v>2</v>
      </c>
      <c r="S288">
        <v>0</v>
      </c>
      <c r="T288">
        <v>0</v>
      </c>
      <c r="U288">
        <v>111</v>
      </c>
      <c r="V288">
        <v>32</v>
      </c>
      <c r="W288">
        <v>0</v>
      </c>
      <c r="X288">
        <v>53</v>
      </c>
      <c r="Y288">
        <v>90</v>
      </c>
      <c r="Z288">
        <v>0</v>
      </c>
      <c r="AA288">
        <v>7</v>
      </c>
      <c r="AB288">
        <v>0</v>
      </c>
      <c r="AC288">
        <v>4</v>
      </c>
      <c r="AD288">
        <v>132</v>
      </c>
      <c r="AE288">
        <v>3</v>
      </c>
      <c r="AF288">
        <v>135</v>
      </c>
      <c r="AG288">
        <v>3</v>
      </c>
      <c r="AH288">
        <v>0</v>
      </c>
      <c r="AI288">
        <v>0</v>
      </c>
      <c r="AJ288">
        <v>2</v>
      </c>
      <c r="AK288">
        <v>0</v>
      </c>
      <c r="AL288">
        <v>8</v>
      </c>
      <c r="AM288">
        <v>135</v>
      </c>
      <c r="AN288">
        <v>0</v>
      </c>
      <c r="AO288">
        <v>143</v>
      </c>
      <c r="AP288">
        <v>0.91608391608391604</v>
      </c>
      <c r="AQ288">
        <v>8.3916083916083919E-2</v>
      </c>
      <c r="AR288">
        <v>0</v>
      </c>
      <c r="AS288">
        <v>0.1118881118881119</v>
      </c>
      <c r="AT288">
        <v>0.12587412587412589</v>
      </c>
      <c r="AU288">
        <v>0.15384615384615391</v>
      </c>
      <c r="AV288">
        <v>0.15384615384615391</v>
      </c>
      <c r="AW288">
        <v>0.12587412587412589</v>
      </c>
      <c r="AX288">
        <v>0.1118881118881119</v>
      </c>
      <c r="AY288">
        <v>0.13286713286713289</v>
      </c>
      <c r="AZ288">
        <v>4.8951048951048952E-2</v>
      </c>
      <c r="BA288">
        <v>2.097902097902098E-2</v>
      </c>
      <c r="BB288">
        <v>1.3986013986013989E-2</v>
      </c>
      <c r="BC288">
        <v>0</v>
      </c>
      <c r="BD288">
        <v>0</v>
      </c>
      <c r="BE288">
        <v>0.77622377622377625</v>
      </c>
      <c r="BF288">
        <v>0.2237762237762238</v>
      </c>
      <c r="BG288">
        <v>0</v>
      </c>
      <c r="BH288">
        <v>0.37062937062937062</v>
      </c>
      <c r="BI288">
        <v>0.62937062937062938</v>
      </c>
      <c r="BJ288">
        <v>0</v>
      </c>
      <c r="BK288">
        <v>4.8951048951048952E-2</v>
      </c>
      <c r="BL288">
        <v>0</v>
      </c>
      <c r="BM288">
        <v>2.7972027972027969E-2</v>
      </c>
      <c r="BN288">
        <v>0.92307692307692313</v>
      </c>
      <c r="BO288">
        <v>2.097902097902098E-2</v>
      </c>
      <c r="BP288">
        <v>0.94405594405594406</v>
      </c>
      <c r="BQ288">
        <v>2.097902097902098E-2</v>
      </c>
      <c r="BR288">
        <v>0</v>
      </c>
      <c r="BS288">
        <v>0</v>
      </c>
      <c r="BT288">
        <v>1.3986013986013989E-2</v>
      </c>
      <c r="BU288">
        <v>0</v>
      </c>
      <c r="BV288">
        <v>5.5944055944055937E-2</v>
      </c>
      <c r="BW288">
        <v>0.94405594405594406</v>
      </c>
      <c r="BX288">
        <v>0</v>
      </c>
      <c r="BY288" t="s">
        <v>3397</v>
      </c>
      <c r="BZ288" t="s">
        <v>3733</v>
      </c>
      <c r="CA288">
        <v>2349</v>
      </c>
      <c r="CB288">
        <v>6.0876968922945932E-2</v>
      </c>
      <c r="CC288">
        <v>0</v>
      </c>
    </row>
    <row r="289" spans="1:81" x14ac:dyDescent="0.25">
      <c r="A289" t="s">
        <v>3737</v>
      </c>
      <c r="B289" t="s">
        <v>95</v>
      </c>
      <c r="C289" t="s">
        <v>123</v>
      </c>
      <c r="D289" t="s">
        <v>953</v>
      </c>
      <c r="E289">
        <v>2018</v>
      </c>
      <c r="F289">
        <v>260</v>
      </c>
      <c r="G289">
        <v>33</v>
      </c>
      <c r="H289">
        <v>0</v>
      </c>
      <c r="I289">
        <v>29</v>
      </c>
      <c r="J289">
        <v>48</v>
      </c>
      <c r="K289">
        <v>50</v>
      </c>
      <c r="L289">
        <v>35</v>
      </c>
      <c r="M289">
        <v>37</v>
      </c>
      <c r="N289">
        <v>33</v>
      </c>
      <c r="O289">
        <v>32</v>
      </c>
      <c r="P289">
        <v>24</v>
      </c>
      <c r="Q289">
        <v>4</v>
      </c>
      <c r="R289">
        <v>1</v>
      </c>
      <c r="S289">
        <v>0</v>
      </c>
      <c r="T289">
        <v>0</v>
      </c>
      <c r="U289">
        <v>248</v>
      </c>
      <c r="V289">
        <v>45</v>
      </c>
      <c r="W289">
        <v>0</v>
      </c>
      <c r="X289">
        <v>188</v>
      </c>
      <c r="Y289">
        <v>105</v>
      </c>
      <c r="Z289">
        <v>0</v>
      </c>
      <c r="AA289">
        <v>55</v>
      </c>
      <c r="AB289">
        <v>0</v>
      </c>
      <c r="AC289">
        <v>86</v>
      </c>
      <c r="AD289">
        <v>152</v>
      </c>
      <c r="AE289">
        <v>15</v>
      </c>
      <c r="AF289">
        <v>181</v>
      </c>
      <c r="AG289">
        <v>25</v>
      </c>
      <c r="AH289">
        <v>12</v>
      </c>
      <c r="AI289">
        <v>13</v>
      </c>
      <c r="AJ289">
        <v>47</v>
      </c>
      <c r="AK289">
        <v>0</v>
      </c>
      <c r="AL289">
        <v>6</v>
      </c>
      <c r="AM289">
        <v>280</v>
      </c>
      <c r="AN289">
        <v>7</v>
      </c>
      <c r="AO289">
        <v>293</v>
      </c>
      <c r="AP289">
        <v>0.88737201365187712</v>
      </c>
      <c r="AQ289">
        <v>0.1126279863481229</v>
      </c>
      <c r="AR289">
        <v>0</v>
      </c>
      <c r="AS289">
        <v>9.8976109215017066E-2</v>
      </c>
      <c r="AT289">
        <v>0.16382252559726959</v>
      </c>
      <c r="AU289">
        <v>0.17064846416382251</v>
      </c>
      <c r="AV289">
        <v>0.1194539249146758</v>
      </c>
      <c r="AW289">
        <v>0.12627986348122869</v>
      </c>
      <c r="AX289">
        <v>0.1126279863481229</v>
      </c>
      <c r="AY289">
        <v>0.1092150170648464</v>
      </c>
      <c r="AZ289">
        <v>8.191126279863481E-2</v>
      </c>
      <c r="BA289">
        <v>1.36518771331058E-2</v>
      </c>
      <c r="BB289">
        <v>3.412969283276451E-3</v>
      </c>
      <c r="BC289">
        <v>0</v>
      </c>
      <c r="BD289">
        <v>0</v>
      </c>
      <c r="BE289">
        <v>0.84641638225255977</v>
      </c>
      <c r="BF289">
        <v>0.15358361774744031</v>
      </c>
      <c r="BG289">
        <v>0</v>
      </c>
      <c r="BH289">
        <v>0.64163822525597269</v>
      </c>
      <c r="BI289">
        <v>0.35836177474402731</v>
      </c>
      <c r="BJ289">
        <v>0</v>
      </c>
      <c r="BK289">
        <v>0.1877133105802048</v>
      </c>
      <c r="BL289">
        <v>0</v>
      </c>
      <c r="BM289">
        <v>0.29351535836177473</v>
      </c>
      <c r="BN289">
        <v>0.51877133105802042</v>
      </c>
      <c r="BO289">
        <v>5.1194539249146763E-2</v>
      </c>
      <c r="BP289">
        <v>0.61774744027303752</v>
      </c>
      <c r="BQ289">
        <v>8.5324232081911269E-2</v>
      </c>
      <c r="BR289">
        <v>4.0955631399317398E-2</v>
      </c>
      <c r="BS289">
        <v>4.4368600682593858E-2</v>
      </c>
      <c r="BT289">
        <v>0.1604095563139932</v>
      </c>
      <c r="BU289">
        <v>0</v>
      </c>
      <c r="BV289">
        <v>2.0477815699658699E-2</v>
      </c>
      <c r="BW289">
        <v>0.95563139931740615</v>
      </c>
      <c r="BX289">
        <v>2.3890784982935159E-2</v>
      </c>
      <c r="BY289" t="s">
        <v>3397</v>
      </c>
      <c r="BZ289" t="s">
        <v>3733</v>
      </c>
      <c r="CA289">
        <v>2349</v>
      </c>
      <c r="CB289">
        <v>0.12473392933163049</v>
      </c>
      <c r="CC289">
        <v>0</v>
      </c>
    </row>
    <row r="290" spans="1:81" x14ac:dyDescent="0.25">
      <c r="A290" t="s">
        <v>3738</v>
      </c>
      <c r="B290" t="s">
        <v>95</v>
      </c>
      <c r="C290" t="s">
        <v>123</v>
      </c>
      <c r="D290" t="s">
        <v>961</v>
      </c>
      <c r="E290">
        <v>2018</v>
      </c>
      <c r="F290">
        <v>9</v>
      </c>
      <c r="G290">
        <v>1</v>
      </c>
      <c r="H290">
        <v>0</v>
      </c>
      <c r="I290">
        <v>5</v>
      </c>
      <c r="J290">
        <v>1</v>
      </c>
      <c r="K290">
        <v>2</v>
      </c>
      <c r="L290">
        <v>1</v>
      </c>
      <c r="M290">
        <v>0</v>
      </c>
      <c r="N290">
        <v>0</v>
      </c>
      <c r="O290">
        <v>0</v>
      </c>
      <c r="P290">
        <v>0</v>
      </c>
      <c r="Q290">
        <v>0</v>
      </c>
      <c r="R290">
        <v>0</v>
      </c>
      <c r="S290">
        <v>1</v>
      </c>
      <c r="T290">
        <v>0</v>
      </c>
      <c r="U290">
        <v>9</v>
      </c>
      <c r="V290">
        <v>1</v>
      </c>
      <c r="W290">
        <v>0</v>
      </c>
      <c r="X290">
        <v>0</v>
      </c>
      <c r="Y290">
        <v>0</v>
      </c>
      <c r="Z290">
        <v>10</v>
      </c>
      <c r="AA290">
        <v>0</v>
      </c>
      <c r="AB290">
        <v>10</v>
      </c>
      <c r="AC290">
        <v>0</v>
      </c>
      <c r="AD290">
        <v>0</v>
      </c>
      <c r="AE290">
        <v>0</v>
      </c>
      <c r="AF290">
        <v>0</v>
      </c>
      <c r="AG290">
        <v>0</v>
      </c>
      <c r="AH290">
        <v>0</v>
      </c>
      <c r="AI290">
        <v>0</v>
      </c>
      <c r="AJ290">
        <v>0</v>
      </c>
      <c r="AK290">
        <v>10</v>
      </c>
      <c r="AL290">
        <v>0</v>
      </c>
      <c r="AM290">
        <v>8</v>
      </c>
      <c r="AN290">
        <v>2</v>
      </c>
      <c r="AO290">
        <v>10</v>
      </c>
      <c r="AP290">
        <v>0.9</v>
      </c>
      <c r="AQ290">
        <v>0.1</v>
      </c>
      <c r="AR290">
        <v>0</v>
      </c>
      <c r="AS290">
        <v>0.5</v>
      </c>
      <c r="AT290">
        <v>0.1</v>
      </c>
      <c r="AU290">
        <v>0.2</v>
      </c>
      <c r="AV290">
        <v>0.1</v>
      </c>
      <c r="AW290">
        <v>0</v>
      </c>
      <c r="AX290">
        <v>0</v>
      </c>
      <c r="AY290">
        <v>0</v>
      </c>
      <c r="AZ290">
        <v>0</v>
      </c>
      <c r="BA290">
        <v>0</v>
      </c>
      <c r="BB290">
        <v>0</v>
      </c>
      <c r="BC290">
        <v>0.1</v>
      </c>
      <c r="BD290">
        <v>0</v>
      </c>
      <c r="BE290">
        <v>0.9</v>
      </c>
      <c r="BF290">
        <v>0.1</v>
      </c>
      <c r="BG290">
        <v>0</v>
      </c>
      <c r="BH290">
        <v>0</v>
      </c>
      <c r="BI290">
        <v>0</v>
      </c>
      <c r="BJ290">
        <v>1</v>
      </c>
      <c r="BK290">
        <v>0</v>
      </c>
      <c r="BL290">
        <v>1</v>
      </c>
      <c r="BM290">
        <v>0</v>
      </c>
      <c r="BN290">
        <v>0</v>
      </c>
      <c r="BO290">
        <v>0</v>
      </c>
      <c r="BP290">
        <v>0</v>
      </c>
      <c r="BQ290">
        <v>0</v>
      </c>
      <c r="BR290">
        <v>0</v>
      </c>
      <c r="BS290">
        <v>0</v>
      </c>
      <c r="BT290">
        <v>0</v>
      </c>
      <c r="BU290">
        <v>1</v>
      </c>
      <c r="BV290">
        <v>0</v>
      </c>
      <c r="BW290">
        <v>0.8</v>
      </c>
      <c r="BX290">
        <v>0.2</v>
      </c>
      <c r="BY290" t="s">
        <v>3397</v>
      </c>
      <c r="BZ290" t="s">
        <v>3733</v>
      </c>
      <c r="CA290">
        <v>2349</v>
      </c>
      <c r="CB290">
        <v>4.2571306939123031E-3</v>
      </c>
      <c r="CC290">
        <v>0</v>
      </c>
    </row>
    <row r="291" spans="1:81" x14ac:dyDescent="0.25">
      <c r="A291" t="s">
        <v>3739</v>
      </c>
      <c r="B291" t="s">
        <v>95</v>
      </c>
      <c r="C291" t="s">
        <v>369</v>
      </c>
      <c r="D291" t="s">
        <v>44</v>
      </c>
      <c r="E291">
        <v>2018</v>
      </c>
      <c r="F291" t="s">
        <v>74</v>
      </c>
      <c r="G291" t="s">
        <v>74</v>
      </c>
      <c r="H291" t="s">
        <v>74</v>
      </c>
      <c r="I291">
        <v>91</v>
      </c>
      <c r="J291">
        <v>124</v>
      </c>
      <c r="K291">
        <v>102</v>
      </c>
      <c r="L291">
        <v>87</v>
      </c>
      <c r="M291">
        <v>91</v>
      </c>
      <c r="N291">
        <v>47</v>
      </c>
      <c r="O291">
        <v>41</v>
      </c>
      <c r="P291">
        <v>36</v>
      </c>
      <c r="Q291">
        <v>0</v>
      </c>
      <c r="R291">
        <v>0</v>
      </c>
      <c r="S291">
        <v>4</v>
      </c>
      <c r="T291">
        <v>49</v>
      </c>
      <c r="U291">
        <v>650</v>
      </c>
      <c r="V291">
        <v>20</v>
      </c>
      <c r="W291">
        <v>2</v>
      </c>
      <c r="X291">
        <v>422</v>
      </c>
      <c r="Y291">
        <v>250</v>
      </c>
      <c r="Z291">
        <v>0</v>
      </c>
      <c r="AA291">
        <v>75</v>
      </c>
      <c r="AB291">
        <v>0</v>
      </c>
      <c r="AC291">
        <v>56</v>
      </c>
      <c r="AD291">
        <v>541</v>
      </c>
      <c r="AE291">
        <v>26</v>
      </c>
      <c r="AF291">
        <v>537</v>
      </c>
      <c r="AG291">
        <v>31</v>
      </c>
      <c r="AH291">
        <v>20</v>
      </c>
      <c r="AI291">
        <v>4</v>
      </c>
      <c r="AJ291">
        <v>54</v>
      </c>
      <c r="AK291">
        <v>0</v>
      </c>
      <c r="AL291">
        <v>53</v>
      </c>
      <c r="AM291">
        <v>590</v>
      </c>
      <c r="AN291">
        <v>29</v>
      </c>
      <c r="AO291">
        <v>672</v>
      </c>
      <c r="AP291" t="s">
        <v>74</v>
      </c>
      <c r="AQ291" t="s">
        <v>74</v>
      </c>
      <c r="AR291" t="s">
        <v>74</v>
      </c>
      <c r="AS291">
        <v>0.13541666666666671</v>
      </c>
      <c r="AT291">
        <v>0.18452380952380951</v>
      </c>
      <c r="AU291">
        <v>0.1517857142857143</v>
      </c>
      <c r="AV291">
        <v>0.1294642857142857</v>
      </c>
      <c r="AW291">
        <v>0.13541666666666671</v>
      </c>
      <c r="AX291">
        <v>6.9940476190476192E-2</v>
      </c>
      <c r="AY291">
        <v>6.101190476190476E-2</v>
      </c>
      <c r="AZ291">
        <v>5.3571428571428568E-2</v>
      </c>
      <c r="BA291">
        <v>0</v>
      </c>
      <c r="BB291">
        <v>0</v>
      </c>
      <c r="BC291">
        <v>5.9523809523809521E-3</v>
      </c>
      <c r="BD291">
        <v>7.2916666666666671E-2</v>
      </c>
      <c r="BE291">
        <v>0.96726190476190477</v>
      </c>
      <c r="BF291">
        <v>2.976190476190476E-2</v>
      </c>
      <c r="BG291">
        <v>2.976190476190476E-3</v>
      </c>
      <c r="BH291">
        <v>0.62797619047619047</v>
      </c>
      <c r="BI291">
        <v>0.37202380952380948</v>
      </c>
      <c r="BJ291">
        <v>0</v>
      </c>
      <c r="BK291">
        <v>0.1116071428571429</v>
      </c>
      <c r="BL291">
        <v>0</v>
      </c>
      <c r="BM291">
        <v>8.3333333333333329E-2</v>
      </c>
      <c r="BN291">
        <v>0.80505952380952384</v>
      </c>
      <c r="BO291">
        <v>3.8690476190476192E-2</v>
      </c>
      <c r="BP291">
        <v>0.7991071428571429</v>
      </c>
      <c r="BQ291">
        <v>4.6130952380952377E-2</v>
      </c>
      <c r="BR291">
        <v>2.976190476190476E-2</v>
      </c>
      <c r="BS291">
        <v>5.9523809523809521E-3</v>
      </c>
      <c r="BT291">
        <v>8.0357142857142863E-2</v>
      </c>
      <c r="BU291">
        <v>0</v>
      </c>
      <c r="BV291">
        <v>7.8869047619047616E-2</v>
      </c>
      <c r="BW291">
        <v>0.87797619047619047</v>
      </c>
      <c r="BX291">
        <v>4.3154761904761897E-2</v>
      </c>
      <c r="BY291" t="s">
        <v>3397</v>
      </c>
      <c r="BZ291" t="s">
        <v>3740</v>
      </c>
      <c r="CA291">
        <v>672</v>
      </c>
      <c r="CB291">
        <v>1</v>
      </c>
      <c r="CC291">
        <v>0</v>
      </c>
    </row>
    <row r="292" spans="1:81" x14ac:dyDescent="0.25">
      <c r="A292" t="s">
        <v>3741</v>
      </c>
      <c r="B292" t="s">
        <v>95</v>
      </c>
      <c r="C292" t="s">
        <v>369</v>
      </c>
      <c r="D292" t="s">
        <v>947</v>
      </c>
      <c r="E292">
        <v>2018</v>
      </c>
      <c r="F292" t="s">
        <v>74</v>
      </c>
      <c r="G292" t="s">
        <v>74</v>
      </c>
      <c r="H292" t="s">
        <v>74</v>
      </c>
      <c r="I292" t="s">
        <v>74</v>
      </c>
      <c r="J292" t="s">
        <v>74</v>
      </c>
      <c r="K292" t="s">
        <v>74</v>
      </c>
      <c r="L292" t="s">
        <v>74</v>
      </c>
      <c r="M292" t="s">
        <v>74</v>
      </c>
      <c r="N292" t="s">
        <v>74</v>
      </c>
      <c r="O292" t="s">
        <v>74</v>
      </c>
      <c r="P292" t="s">
        <v>74</v>
      </c>
      <c r="Q292" t="s">
        <v>74</v>
      </c>
      <c r="R292" t="s">
        <v>74</v>
      </c>
      <c r="S292" t="s">
        <v>74</v>
      </c>
      <c r="T292" t="s">
        <v>74</v>
      </c>
      <c r="U292">
        <v>213</v>
      </c>
      <c r="V292">
        <v>4</v>
      </c>
      <c r="W292">
        <v>0</v>
      </c>
      <c r="X292">
        <v>138</v>
      </c>
      <c r="Y292">
        <v>79</v>
      </c>
      <c r="Z292">
        <v>0</v>
      </c>
      <c r="AA292">
        <v>19</v>
      </c>
      <c r="AB292">
        <v>0</v>
      </c>
      <c r="AC292">
        <v>7</v>
      </c>
      <c r="AD292">
        <v>191</v>
      </c>
      <c r="AE292">
        <v>7</v>
      </c>
      <c r="AF292">
        <v>179</v>
      </c>
      <c r="AG292">
        <v>12</v>
      </c>
      <c r="AH292">
        <v>1</v>
      </c>
      <c r="AI292">
        <v>0</v>
      </c>
      <c r="AJ292">
        <v>18</v>
      </c>
      <c r="AK292">
        <v>0</v>
      </c>
      <c r="AL292">
        <v>19</v>
      </c>
      <c r="AM292">
        <v>180</v>
      </c>
      <c r="AN292">
        <v>18</v>
      </c>
      <c r="AO292">
        <v>217</v>
      </c>
      <c r="AP292" t="s">
        <v>74</v>
      </c>
      <c r="AQ292" t="s">
        <v>74</v>
      </c>
      <c r="AR292" t="s">
        <v>74</v>
      </c>
      <c r="AS292" t="s">
        <v>74</v>
      </c>
      <c r="AT292" t="s">
        <v>74</v>
      </c>
      <c r="AU292" t="s">
        <v>74</v>
      </c>
      <c r="AV292" t="s">
        <v>74</v>
      </c>
      <c r="AW292" t="s">
        <v>74</v>
      </c>
      <c r="AX292" t="s">
        <v>74</v>
      </c>
      <c r="AY292" t="s">
        <v>74</v>
      </c>
      <c r="AZ292" t="s">
        <v>74</v>
      </c>
      <c r="BA292" t="s">
        <v>74</v>
      </c>
      <c r="BB292" t="s">
        <v>74</v>
      </c>
      <c r="BC292" t="s">
        <v>74</v>
      </c>
      <c r="BD292" t="s">
        <v>74</v>
      </c>
      <c r="BE292">
        <v>0.98156682027649766</v>
      </c>
      <c r="BF292">
        <v>1.8433179723502301E-2</v>
      </c>
      <c r="BG292">
        <v>0</v>
      </c>
      <c r="BH292">
        <v>0.63594470046082952</v>
      </c>
      <c r="BI292">
        <v>0.36405529953917048</v>
      </c>
      <c r="BJ292">
        <v>0</v>
      </c>
      <c r="BK292">
        <v>8.755760368663594E-2</v>
      </c>
      <c r="BL292">
        <v>0</v>
      </c>
      <c r="BM292">
        <v>3.2258064516129031E-2</v>
      </c>
      <c r="BN292">
        <v>0.88018433179723499</v>
      </c>
      <c r="BO292">
        <v>3.2258064516129031E-2</v>
      </c>
      <c r="BP292">
        <v>0.82488479262672809</v>
      </c>
      <c r="BQ292">
        <v>5.5299539170506923E-2</v>
      </c>
      <c r="BR292">
        <v>4.608294930875576E-3</v>
      </c>
      <c r="BS292">
        <v>0</v>
      </c>
      <c r="BT292">
        <v>8.294930875576037E-2</v>
      </c>
      <c r="BU292">
        <v>0</v>
      </c>
      <c r="BV292">
        <v>8.755760368663594E-2</v>
      </c>
      <c r="BW292">
        <v>0.82949308755760365</v>
      </c>
      <c r="BX292">
        <v>8.294930875576037E-2</v>
      </c>
      <c r="BY292" t="s">
        <v>3397</v>
      </c>
      <c r="BZ292" t="s">
        <v>3740</v>
      </c>
      <c r="CA292">
        <v>672</v>
      </c>
      <c r="CB292">
        <v>0.32291666666666669</v>
      </c>
      <c r="CC292">
        <v>0</v>
      </c>
    </row>
    <row r="293" spans="1:81" x14ac:dyDescent="0.25">
      <c r="A293" t="s">
        <v>3742</v>
      </c>
      <c r="B293" t="s">
        <v>95</v>
      </c>
      <c r="C293" t="s">
        <v>369</v>
      </c>
      <c r="D293" t="s">
        <v>949</v>
      </c>
      <c r="E293">
        <v>2018</v>
      </c>
      <c r="F293" t="s">
        <v>74</v>
      </c>
      <c r="G293" t="s">
        <v>74</v>
      </c>
      <c r="H293" t="s">
        <v>74</v>
      </c>
      <c r="I293" t="s">
        <v>74</v>
      </c>
      <c r="J293" t="s">
        <v>74</v>
      </c>
      <c r="K293" t="s">
        <v>74</v>
      </c>
      <c r="L293" t="s">
        <v>74</v>
      </c>
      <c r="M293" t="s">
        <v>74</v>
      </c>
      <c r="N293" t="s">
        <v>74</v>
      </c>
      <c r="O293" t="s">
        <v>74</v>
      </c>
      <c r="P293" t="s">
        <v>74</v>
      </c>
      <c r="Q293" t="s">
        <v>74</v>
      </c>
      <c r="R293" t="s">
        <v>74</v>
      </c>
      <c r="S293" t="s">
        <v>74</v>
      </c>
      <c r="T293" t="s">
        <v>74</v>
      </c>
      <c r="U293">
        <v>291</v>
      </c>
      <c r="V293">
        <v>12</v>
      </c>
      <c r="W293">
        <v>1</v>
      </c>
      <c r="X293">
        <v>179</v>
      </c>
      <c r="Y293">
        <v>125</v>
      </c>
      <c r="Z293">
        <v>0</v>
      </c>
      <c r="AA293">
        <v>30</v>
      </c>
      <c r="AB293">
        <v>0</v>
      </c>
      <c r="AC293">
        <v>7</v>
      </c>
      <c r="AD293">
        <v>267</v>
      </c>
      <c r="AE293">
        <v>10</v>
      </c>
      <c r="AF293">
        <v>278</v>
      </c>
      <c r="AG293">
        <v>4</v>
      </c>
      <c r="AH293">
        <v>1</v>
      </c>
      <c r="AI293">
        <v>0</v>
      </c>
      <c r="AJ293">
        <v>11</v>
      </c>
      <c r="AK293">
        <v>0</v>
      </c>
      <c r="AL293">
        <v>26</v>
      </c>
      <c r="AM293">
        <v>272</v>
      </c>
      <c r="AN293">
        <v>6</v>
      </c>
      <c r="AO293">
        <v>304</v>
      </c>
      <c r="AP293" t="s">
        <v>74</v>
      </c>
      <c r="AQ293" t="s">
        <v>74</v>
      </c>
      <c r="AR293" t="s">
        <v>74</v>
      </c>
      <c r="AS293" t="s">
        <v>74</v>
      </c>
      <c r="AT293" t="s">
        <v>74</v>
      </c>
      <c r="AU293" t="s">
        <v>74</v>
      </c>
      <c r="AV293" t="s">
        <v>74</v>
      </c>
      <c r="AW293" t="s">
        <v>74</v>
      </c>
      <c r="AX293" t="s">
        <v>74</v>
      </c>
      <c r="AY293" t="s">
        <v>74</v>
      </c>
      <c r="AZ293" t="s">
        <v>74</v>
      </c>
      <c r="BA293" t="s">
        <v>74</v>
      </c>
      <c r="BB293" t="s">
        <v>74</v>
      </c>
      <c r="BC293" t="s">
        <v>74</v>
      </c>
      <c r="BD293" t="s">
        <v>74</v>
      </c>
      <c r="BE293">
        <v>0.95723684210526316</v>
      </c>
      <c r="BF293">
        <v>3.9473684210526307E-2</v>
      </c>
      <c r="BG293">
        <v>3.2894736842105261E-3</v>
      </c>
      <c r="BH293">
        <v>0.58881578947368418</v>
      </c>
      <c r="BI293">
        <v>0.41118421052631582</v>
      </c>
      <c r="BJ293">
        <v>0</v>
      </c>
      <c r="BK293">
        <v>9.8684210526315791E-2</v>
      </c>
      <c r="BL293">
        <v>0</v>
      </c>
      <c r="BM293">
        <v>2.3026315789473679E-2</v>
      </c>
      <c r="BN293">
        <v>0.87828947368421051</v>
      </c>
      <c r="BO293">
        <v>3.2894736842105261E-2</v>
      </c>
      <c r="BP293">
        <v>0.91447368421052633</v>
      </c>
      <c r="BQ293">
        <v>1.3157894736842099E-2</v>
      </c>
      <c r="BR293">
        <v>3.2894736842105261E-3</v>
      </c>
      <c r="BS293">
        <v>0</v>
      </c>
      <c r="BT293">
        <v>3.6184210526315791E-2</v>
      </c>
      <c r="BU293">
        <v>0</v>
      </c>
      <c r="BV293">
        <v>8.5526315789473686E-2</v>
      </c>
      <c r="BW293">
        <v>0.89473684210526316</v>
      </c>
      <c r="BX293">
        <v>1.973684210526316E-2</v>
      </c>
      <c r="BY293" t="s">
        <v>3397</v>
      </c>
      <c r="BZ293" t="s">
        <v>3740</v>
      </c>
      <c r="CA293">
        <v>672</v>
      </c>
      <c r="CB293">
        <v>0.45238095238095238</v>
      </c>
      <c r="CC293">
        <v>0</v>
      </c>
    </row>
    <row r="294" spans="1:81" x14ac:dyDescent="0.25">
      <c r="A294" t="s">
        <v>3743</v>
      </c>
      <c r="B294" t="s">
        <v>95</v>
      </c>
      <c r="C294" t="s">
        <v>369</v>
      </c>
      <c r="D294" t="s">
        <v>951</v>
      </c>
      <c r="E294">
        <v>2018</v>
      </c>
      <c r="F294" t="s">
        <v>74</v>
      </c>
      <c r="G294" t="s">
        <v>74</v>
      </c>
      <c r="H294" t="s">
        <v>74</v>
      </c>
      <c r="I294" t="s">
        <v>74</v>
      </c>
      <c r="J294" t="s">
        <v>74</v>
      </c>
      <c r="K294" t="s">
        <v>74</v>
      </c>
      <c r="L294" t="s">
        <v>74</v>
      </c>
      <c r="M294" t="s">
        <v>74</v>
      </c>
      <c r="N294" t="s">
        <v>74</v>
      </c>
      <c r="O294" t="s">
        <v>74</v>
      </c>
      <c r="P294" t="s">
        <v>74</v>
      </c>
      <c r="Q294" t="s">
        <v>74</v>
      </c>
      <c r="R294" t="s">
        <v>74</v>
      </c>
      <c r="S294" t="s">
        <v>74</v>
      </c>
      <c r="T294" t="s">
        <v>74</v>
      </c>
      <c r="U294">
        <v>26</v>
      </c>
      <c r="V294">
        <v>1</v>
      </c>
      <c r="W294">
        <v>0</v>
      </c>
      <c r="X294">
        <v>13</v>
      </c>
      <c r="Y294">
        <v>14</v>
      </c>
      <c r="Z294">
        <v>0</v>
      </c>
      <c r="AA294">
        <v>2</v>
      </c>
      <c r="AB294">
        <v>0</v>
      </c>
      <c r="AC294">
        <v>0</v>
      </c>
      <c r="AD294">
        <v>25</v>
      </c>
      <c r="AE294">
        <v>1</v>
      </c>
      <c r="AF294">
        <v>24</v>
      </c>
      <c r="AG294">
        <v>1</v>
      </c>
      <c r="AH294">
        <v>0</v>
      </c>
      <c r="AI294">
        <v>0</v>
      </c>
      <c r="AJ294">
        <v>1</v>
      </c>
      <c r="AK294">
        <v>0</v>
      </c>
      <c r="AL294">
        <v>3</v>
      </c>
      <c r="AM294">
        <v>24</v>
      </c>
      <c r="AN294">
        <v>0</v>
      </c>
      <c r="AO294">
        <v>27</v>
      </c>
      <c r="AP294" t="s">
        <v>74</v>
      </c>
      <c r="AQ294" t="s">
        <v>74</v>
      </c>
      <c r="AR294" t="s">
        <v>74</v>
      </c>
      <c r="AS294" t="s">
        <v>74</v>
      </c>
      <c r="AT294" t="s">
        <v>74</v>
      </c>
      <c r="AU294" t="s">
        <v>74</v>
      </c>
      <c r="AV294" t="s">
        <v>74</v>
      </c>
      <c r="AW294" t="s">
        <v>74</v>
      </c>
      <c r="AX294" t="s">
        <v>74</v>
      </c>
      <c r="AY294" t="s">
        <v>74</v>
      </c>
      <c r="AZ294" t="s">
        <v>74</v>
      </c>
      <c r="BA294" t="s">
        <v>74</v>
      </c>
      <c r="BB294" t="s">
        <v>74</v>
      </c>
      <c r="BC294" t="s">
        <v>74</v>
      </c>
      <c r="BD294" t="s">
        <v>74</v>
      </c>
      <c r="BE294">
        <v>0.96296296296296291</v>
      </c>
      <c r="BF294">
        <v>3.7037037037037028E-2</v>
      </c>
      <c r="BG294">
        <v>0</v>
      </c>
      <c r="BH294">
        <v>0.48148148148148151</v>
      </c>
      <c r="BI294">
        <v>0.51851851851851849</v>
      </c>
      <c r="BJ294">
        <v>0</v>
      </c>
      <c r="BK294">
        <v>7.407407407407407E-2</v>
      </c>
      <c r="BL294">
        <v>0</v>
      </c>
      <c r="BM294">
        <v>0</v>
      </c>
      <c r="BN294">
        <v>0.92592592592592593</v>
      </c>
      <c r="BO294">
        <v>3.7037037037037028E-2</v>
      </c>
      <c r="BP294">
        <v>0.88888888888888884</v>
      </c>
      <c r="BQ294">
        <v>3.7037037037037028E-2</v>
      </c>
      <c r="BR294">
        <v>0</v>
      </c>
      <c r="BS294">
        <v>0</v>
      </c>
      <c r="BT294">
        <v>3.7037037037037028E-2</v>
      </c>
      <c r="BU294">
        <v>0</v>
      </c>
      <c r="BV294">
        <v>0.1111111111111111</v>
      </c>
      <c r="BW294">
        <v>0.88888888888888884</v>
      </c>
      <c r="BX294">
        <v>0</v>
      </c>
      <c r="BY294" t="s">
        <v>3397</v>
      </c>
      <c r="BZ294" t="s">
        <v>3740</v>
      </c>
      <c r="CA294">
        <v>672</v>
      </c>
      <c r="CB294">
        <v>4.0178571428571432E-2</v>
      </c>
      <c r="CC294">
        <v>0</v>
      </c>
    </row>
    <row r="295" spans="1:81" x14ac:dyDescent="0.25">
      <c r="A295" t="s">
        <v>3744</v>
      </c>
      <c r="B295" t="s">
        <v>95</v>
      </c>
      <c r="C295" t="s">
        <v>369</v>
      </c>
      <c r="D295" t="s">
        <v>953</v>
      </c>
      <c r="E295">
        <v>2018</v>
      </c>
      <c r="F295" t="s">
        <v>74</v>
      </c>
      <c r="G295" t="s">
        <v>74</v>
      </c>
      <c r="H295" t="s">
        <v>74</v>
      </c>
      <c r="I295" t="s">
        <v>74</v>
      </c>
      <c r="J295" t="s">
        <v>74</v>
      </c>
      <c r="K295" t="s">
        <v>74</v>
      </c>
      <c r="L295" t="s">
        <v>74</v>
      </c>
      <c r="M295" t="s">
        <v>74</v>
      </c>
      <c r="N295" t="s">
        <v>74</v>
      </c>
      <c r="O295" t="s">
        <v>74</v>
      </c>
      <c r="P295" t="s">
        <v>74</v>
      </c>
      <c r="Q295" t="s">
        <v>74</v>
      </c>
      <c r="R295" t="s">
        <v>74</v>
      </c>
      <c r="S295" t="s">
        <v>74</v>
      </c>
      <c r="T295" t="s">
        <v>74</v>
      </c>
      <c r="U295">
        <v>120</v>
      </c>
      <c r="V295">
        <v>3</v>
      </c>
      <c r="W295">
        <v>1</v>
      </c>
      <c r="X295">
        <v>92</v>
      </c>
      <c r="Y295">
        <v>32</v>
      </c>
      <c r="Z295">
        <v>0</v>
      </c>
      <c r="AA295">
        <v>24</v>
      </c>
      <c r="AB295">
        <v>0</v>
      </c>
      <c r="AC295">
        <v>42</v>
      </c>
      <c r="AD295">
        <v>58</v>
      </c>
      <c r="AE295">
        <v>8</v>
      </c>
      <c r="AF295">
        <v>56</v>
      </c>
      <c r="AG295">
        <v>14</v>
      </c>
      <c r="AH295">
        <v>18</v>
      </c>
      <c r="AI295">
        <v>4</v>
      </c>
      <c r="AJ295">
        <v>24</v>
      </c>
      <c r="AK295">
        <v>0</v>
      </c>
      <c r="AL295">
        <v>5</v>
      </c>
      <c r="AM295">
        <v>114</v>
      </c>
      <c r="AN295">
        <v>5</v>
      </c>
      <c r="AO295">
        <v>124</v>
      </c>
      <c r="AP295" t="s">
        <v>74</v>
      </c>
      <c r="AQ295" t="s">
        <v>74</v>
      </c>
      <c r="AR295" t="s">
        <v>74</v>
      </c>
      <c r="AS295" t="s">
        <v>74</v>
      </c>
      <c r="AT295" t="s">
        <v>74</v>
      </c>
      <c r="AU295" t="s">
        <v>74</v>
      </c>
      <c r="AV295" t="s">
        <v>74</v>
      </c>
      <c r="AW295" t="s">
        <v>74</v>
      </c>
      <c r="AX295" t="s">
        <v>74</v>
      </c>
      <c r="AY295" t="s">
        <v>74</v>
      </c>
      <c r="AZ295" t="s">
        <v>74</v>
      </c>
      <c r="BA295" t="s">
        <v>74</v>
      </c>
      <c r="BB295" t="s">
        <v>74</v>
      </c>
      <c r="BC295" t="s">
        <v>74</v>
      </c>
      <c r="BD295" t="s">
        <v>74</v>
      </c>
      <c r="BE295">
        <v>0.967741935483871</v>
      </c>
      <c r="BF295">
        <v>2.419354838709677E-2</v>
      </c>
      <c r="BG295">
        <v>8.0645161290322578E-3</v>
      </c>
      <c r="BH295">
        <v>0.74193548387096775</v>
      </c>
      <c r="BI295">
        <v>0.25806451612903231</v>
      </c>
      <c r="BJ295">
        <v>0</v>
      </c>
      <c r="BK295">
        <v>0.19354838709677419</v>
      </c>
      <c r="BL295">
        <v>0</v>
      </c>
      <c r="BM295">
        <v>0.33870967741935482</v>
      </c>
      <c r="BN295">
        <v>0.46774193548387089</v>
      </c>
      <c r="BO295">
        <v>6.4516129032258063E-2</v>
      </c>
      <c r="BP295">
        <v>0.45161290322580638</v>
      </c>
      <c r="BQ295">
        <v>0.1129032258064516</v>
      </c>
      <c r="BR295">
        <v>0.14516129032258071</v>
      </c>
      <c r="BS295">
        <v>3.2258064516129031E-2</v>
      </c>
      <c r="BT295">
        <v>0.19354838709677419</v>
      </c>
      <c r="BU295">
        <v>0</v>
      </c>
      <c r="BV295">
        <v>4.0322580645161289E-2</v>
      </c>
      <c r="BW295">
        <v>0.91935483870967738</v>
      </c>
      <c r="BX295">
        <v>4.0322580645161289E-2</v>
      </c>
      <c r="BY295" t="s">
        <v>3397</v>
      </c>
      <c r="BZ295" t="s">
        <v>3740</v>
      </c>
      <c r="CA295">
        <v>672</v>
      </c>
      <c r="CB295">
        <v>0.18452380952380951</v>
      </c>
      <c r="CC295">
        <v>0</v>
      </c>
    </row>
    <row r="296" spans="1:81" x14ac:dyDescent="0.25">
      <c r="A296" t="s">
        <v>3745</v>
      </c>
      <c r="B296" t="s">
        <v>95</v>
      </c>
      <c r="C296" t="s">
        <v>376</v>
      </c>
      <c r="D296" t="s">
        <v>44</v>
      </c>
      <c r="E296">
        <v>2018</v>
      </c>
      <c r="F296">
        <v>341</v>
      </c>
      <c r="G296">
        <v>25</v>
      </c>
      <c r="H296">
        <v>0</v>
      </c>
      <c r="I296">
        <v>51</v>
      </c>
      <c r="J296">
        <v>54</v>
      </c>
      <c r="K296">
        <v>59</v>
      </c>
      <c r="L296">
        <v>73</v>
      </c>
      <c r="M296">
        <v>67</v>
      </c>
      <c r="N296">
        <v>34</v>
      </c>
      <c r="O296">
        <v>18</v>
      </c>
      <c r="P296">
        <v>5</v>
      </c>
      <c r="Q296">
        <v>1</v>
      </c>
      <c r="R296">
        <v>0</v>
      </c>
      <c r="S296">
        <v>4</v>
      </c>
      <c r="T296">
        <v>0</v>
      </c>
      <c r="U296">
        <v>361</v>
      </c>
      <c r="V296">
        <v>4</v>
      </c>
      <c r="W296">
        <v>1</v>
      </c>
      <c r="X296">
        <v>284</v>
      </c>
      <c r="Y296">
        <v>73</v>
      </c>
      <c r="Z296">
        <v>9</v>
      </c>
      <c r="AA296">
        <v>23</v>
      </c>
      <c r="AB296">
        <v>1</v>
      </c>
      <c r="AC296">
        <v>8</v>
      </c>
      <c r="AD296">
        <v>334</v>
      </c>
      <c r="AE296">
        <v>0</v>
      </c>
      <c r="AF296">
        <v>343</v>
      </c>
      <c r="AG296">
        <v>0</v>
      </c>
      <c r="AH296">
        <v>0</v>
      </c>
      <c r="AI296">
        <v>0</v>
      </c>
      <c r="AJ296">
        <v>10</v>
      </c>
      <c r="AK296">
        <v>13</v>
      </c>
      <c r="AL296">
        <v>50</v>
      </c>
      <c r="AM296">
        <v>315</v>
      </c>
      <c r="AN296">
        <v>1</v>
      </c>
      <c r="AO296">
        <v>366</v>
      </c>
      <c r="AP296">
        <v>0.93169398907103829</v>
      </c>
      <c r="AQ296">
        <v>6.8306010928961755E-2</v>
      </c>
      <c r="AR296">
        <v>0</v>
      </c>
      <c r="AS296">
        <v>0.13934426229508201</v>
      </c>
      <c r="AT296">
        <v>0.1475409836065574</v>
      </c>
      <c r="AU296">
        <v>0.16120218579234971</v>
      </c>
      <c r="AV296">
        <v>0.19945355191256831</v>
      </c>
      <c r="AW296">
        <v>0.1830601092896175</v>
      </c>
      <c r="AX296">
        <v>9.2896174863387984E-2</v>
      </c>
      <c r="AY296">
        <v>4.9180327868852458E-2</v>
      </c>
      <c r="AZ296">
        <v>1.3661202185792349E-2</v>
      </c>
      <c r="BA296">
        <v>2.7322404371584699E-3</v>
      </c>
      <c r="BB296">
        <v>0</v>
      </c>
      <c r="BC296">
        <v>1.092896174863388E-2</v>
      </c>
      <c r="BD296">
        <v>0</v>
      </c>
      <c r="BE296">
        <v>0.98633879781420764</v>
      </c>
      <c r="BF296">
        <v>1.092896174863388E-2</v>
      </c>
      <c r="BG296">
        <v>2.7322404371584699E-3</v>
      </c>
      <c r="BH296">
        <v>0.77595628415300544</v>
      </c>
      <c r="BI296">
        <v>0.19945355191256831</v>
      </c>
      <c r="BJ296">
        <v>2.4590163934426229E-2</v>
      </c>
      <c r="BK296">
        <v>6.2841530054644809E-2</v>
      </c>
      <c r="BL296">
        <v>2.7322404371584699E-3</v>
      </c>
      <c r="BM296">
        <v>2.185792349726776E-2</v>
      </c>
      <c r="BN296">
        <v>0.91256830601092898</v>
      </c>
      <c r="BO296">
        <v>0</v>
      </c>
      <c r="BP296">
        <v>0.93715846994535523</v>
      </c>
      <c r="BQ296">
        <v>0</v>
      </c>
      <c r="BR296">
        <v>0</v>
      </c>
      <c r="BS296">
        <v>0</v>
      </c>
      <c r="BT296">
        <v>2.7322404371584699E-2</v>
      </c>
      <c r="BU296">
        <v>3.5519125683060107E-2</v>
      </c>
      <c r="BV296">
        <v>0.13661202185792351</v>
      </c>
      <c r="BW296">
        <v>0.86065573770491799</v>
      </c>
      <c r="BX296">
        <v>2.7322404371584699E-3</v>
      </c>
      <c r="BY296" t="s">
        <v>3397</v>
      </c>
      <c r="BZ296" t="s">
        <v>3746</v>
      </c>
      <c r="CA296">
        <v>366</v>
      </c>
      <c r="CB296">
        <v>1</v>
      </c>
      <c r="CC296">
        <v>0</v>
      </c>
    </row>
    <row r="297" spans="1:81" x14ac:dyDescent="0.25">
      <c r="A297" t="s">
        <v>3747</v>
      </c>
      <c r="B297" t="s">
        <v>95</v>
      </c>
      <c r="C297" t="s">
        <v>376</v>
      </c>
      <c r="D297" t="s">
        <v>947</v>
      </c>
      <c r="E297">
        <v>2018</v>
      </c>
      <c r="F297">
        <v>159</v>
      </c>
      <c r="G297">
        <v>11</v>
      </c>
      <c r="H297">
        <v>0</v>
      </c>
      <c r="I297">
        <v>24</v>
      </c>
      <c r="J297">
        <v>24</v>
      </c>
      <c r="K297">
        <v>26</v>
      </c>
      <c r="L297">
        <v>38</v>
      </c>
      <c r="M297">
        <v>35</v>
      </c>
      <c r="N297">
        <v>10</v>
      </c>
      <c r="O297">
        <v>9</v>
      </c>
      <c r="P297">
        <v>2</v>
      </c>
      <c r="Q297">
        <v>0</v>
      </c>
      <c r="R297">
        <v>0</v>
      </c>
      <c r="S297">
        <v>2</v>
      </c>
      <c r="T297">
        <v>0</v>
      </c>
      <c r="U297">
        <v>167</v>
      </c>
      <c r="V297">
        <v>3</v>
      </c>
      <c r="W297">
        <v>0</v>
      </c>
      <c r="X297">
        <v>129</v>
      </c>
      <c r="Y297">
        <v>39</v>
      </c>
      <c r="Z297">
        <v>2</v>
      </c>
      <c r="AA297">
        <v>7</v>
      </c>
      <c r="AB297">
        <v>0</v>
      </c>
      <c r="AC297">
        <v>2</v>
      </c>
      <c r="AD297">
        <v>161</v>
      </c>
      <c r="AE297">
        <v>0</v>
      </c>
      <c r="AF297">
        <v>165</v>
      </c>
      <c r="AG297">
        <v>0</v>
      </c>
      <c r="AH297">
        <v>0</v>
      </c>
      <c r="AI297">
        <v>0</v>
      </c>
      <c r="AJ297">
        <v>4</v>
      </c>
      <c r="AK297">
        <v>1</v>
      </c>
      <c r="AL297">
        <v>33</v>
      </c>
      <c r="AM297">
        <v>137</v>
      </c>
      <c r="AN297">
        <v>0</v>
      </c>
      <c r="AO297">
        <v>170</v>
      </c>
      <c r="AP297">
        <v>0.93529411764705883</v>
      </c>
      <c r="AQ297">
        <v>6.4705882352941183E-2</v>
      </c>
      <c r="AR297">
        <v>0</v>
      </c>
      <c r="AS297">
        <v>0.14117647058823529</v>
      </c>
      <c r="AT297">
        <v>0.14117647058823529</v>
      </c>
      <c r="AU297">
        <v>0.15294117647058819</v>
      </c>
      <c r="AV297">
        <v>0.22352941176470589</v>
      </c>
      <c r="AW297">
        <v>0.20588235294117649</v>
      </c>
      <c r="AX297">
        <v>5.8823529411764712E-2</v>
      </c>
      <c r="AY297">
        <v>5.2941176470588228E-2</v>
      </c>
      <c r="AZ297">
        <v>1.1764705882352939E-2</v>
      </c>
      <c r="BA297">
        <v>0</v>
      </c>
      <c r="BB297">
        <v>0</v>
      </c>
      <c r="BC297">
        <v>1.1764705882352939E-2</v>
      </c>
      <c r="BD297">
        <v>0</v>
      </c>
      <c r="BE297">
        <v>0.98235294117647054</v>
      </c>
      <c r="BF297">
        <v>1.7647058823529412E-2</v>
      </c>
      <c r="BG297">
        <v>0</v>
      </c>
      <c r="BH297">
        <v>0.75882352941176467</v>
      </c>
      <c r="BI297">
        <v>0.22941176470588229</v>
      </c>
      <c r="BJ297">
        <v>1.1764705882352939E-2</v>
      </c>
      <c r="BK297">
        <v>4.1176470588235287E-2</v>
      </c>
      <c r="BL297">
        <v>0</v>
      </c>
      <c r="BM297">
        <v>1.1764705882352939E-2</v>
      </c>
      <c r="BN297">
        <v>0.94705882352941173</v>
      </c>
      <c r="BO297">
        <v>0</v>
      </c>
      <c r="BP297">
        <v>0.97058823529411764</v>
      </c>
      <c r="BQ297">
        <v>0</v>
      </c>
      <c r="BR297">
        <v>0</v>
      </c>
      <c r="BS297">
        <v>0</v>
      </c>
      <c r="BT297">
        <v>2.3529411764705879E-2</v>
      </c>
      <c r="BU297">
        <v>5.8823529411764714E-3</v>
      </c>
      <c r="BV297">
        <v>0.19411764705882351</v>
      </c>
      <c r="BW297">
        <v>0.80588235294117649</v>
      </c>
      <c r="BX297">
        <v>0</v>
      </c>
      <c r="BY297" t="s">
        <v>3397</v>
      </c>
      <c r="BZ297" t="s">
        <v>3746</v>
      </c>
      <c r="CA297">
        <v>366</v>
      </c>
      <c r="CB297">
        <v>0.46448087431693991</v>
      </c>
      <c r="CC297">
        <v>0</v>
      </c>
    </row>
    <row r="298" spans="1:81" x14ac:dyDescent="0.25">
      <c r="A298" t="s">
        <v>3748</v>
      </c>
      <c r="B298" t="s">
        <v>95</v>
      </c>
      <c r="C298" t="s">
        <v>376</v>
      </c>
      <c r="D298" t="s">
        <v>949</v>
      </c>
      <c r="E298">
        <v>2018</v>
      </c>
      <c r="F298">
        <v>165</v>
      </c>
      <c r="G298">
        <v>13</v>
      </c>
      <c r="H298">
        <v>0</v>
      </c>
      <c r="I298">
        <v>26</v>
      </c>
      <c r="J298">
        <v>28</v>
      </c>
      <c r="K298">
        <v>31</v>
      </c>
      <c r="L298">
        <v>32</v>
      </c>
      <c r="M298">
        <v>25</v>
      </c>
      <c r="N298">
        <v>21</v>
      </c>
      <c r="O298">
        <v>9</v>
      </c>
      <c r="P298">
        <v>3</v>
      </c>
      <c r="Q298">
        <v>1</v>
      </c>
      <c r="R298">
        <v>0</v>
      </c>
      <c r="S298">
        <v>2</v>
      </c>
      <c r="T298">
        <v>0</v>
      </c>
      <c r="U298">
        <v>176</v>
      </c>
      <c r="V298">
        <v>1</v>
      </c>
      <c r="W298">
        <v>1</v>
      </c>
      <c r="X298">
        <v>142</v>
      </c>
      <c r="Y298">
        <v>30</v>
      </c>
      <c r="Z298">
        <v>6</v>
      </c>
      <c r="AA298">
        <v>14</v>
      </c>
      <c r="AB298">
        <v>0</v>
      </c>
      <c r="AC298">
        <v>3</v>
      </c>
      <c r="AD298">
        <v>161</v>
      </c>
      <c r="AE298">
        <v>0</v>
      </c>
      <c r="AF298">
        <v>165</v>
      </c>
      <c r="AG298">
        <v>0</v>
      </c>
      <c r="AH298">
        <v>0</v>
      </c>
      <c r="AI298">
        <v>0</v>
      </c>
      <c r="AJ298">
        <v>5</v>
      </c>
      <c r="AK298">
        <v>8</v>
      </c>
      <c r="AL298">
        <v>16</v>
      </c>
      <c r="AM298">
        <v>162</v>
      </c>
      <c r="AN298">
        <v>0</v>
      </c>
      <c r="AO298">
        <v>178</v>
      </c>
      <c r="AP298">
        <v>0.9269662921348315</v>
      </c>
      <c r="AQ298">
        <v>7.3033707865168537E-2</v>
      </c>
      <c r="AR298">
        <v>0</v>
      </c>
      <c r="AS298">
        <v>0.1460674157303371</v>
      </c>
      <c r="AT298">
        <v>0.15730337078651679</v>
      </c>
      <c r="AU298">
        <v>0.1741573033707865</v>
      </c>
      <c r="AV298">
        <v>0.1797752808988764</v>
      </c>
      <c r="AW298">
        <v>0.1404494382022472</v>
      </c>
      <c r="AX298">
        <v>0.1179775280898876</v>
      </c>
      <c r="AY298">
        <v>5.0561797752808987E-2</v>
      </c>
      <c r="AZ298">
        <v>1.6853932584269659E-2</v>
      </c>
      <c r="BA298">
        <v>5.6179775280898866E-3</v>
      </c>
      <c r="BB298">
        <v>0</v>
      </c>
      <c r="BC298">
        <v>1.123595505617977E-2</v>
      </c>
      <c r="BD298">
        <v>0</v>
      </c>
      <c r="BE298">
        <v>0.9887640449438202</v>
      </c>
      <c r="BF298">
        <v>5.6179775280898866E-3</v>
      </c>
      <c r="BG298">
        <v>5.6179775280898866E-3</v>
      </c>
      <c r="BH298">
        <v>0.797752808988764</v>
      </c>
      <c r="BI298">
        <v>0.1685393258426966</v>
      </c>
      <c r="BJ298">
        <v>3.3707865168539318E-2</v>
      </c>
      <c r="BK298">
        <v>7.8651685393258425E-2</v>
      </c>
      <c r="BL298">
        <v>0</v>
      </c>
      <c r="BM298">
        <v>1.6853932584269659E-2</v>
      </c>
      <c r="BN298">
        <v>0.9044943820224719</v>
      </c>
      <c r="BO298">
        <v>0</v>
      </c>
      <c r="BP298">
        <v>0.9269662921348315</v>
      </c>
      <c r="BQ298">
        <v>0</v>
      </c>
      <c r="BR298">
        <v>0</v>
      </c>
      <c r="BS298">
        <v>0</v>
      </c>
      <c r="BT298">
        <v>2.8089887640449441E-2</v>
      </c>
      <c r="BU298">
        <v>4.49438202247191E-2</v>
      </c>
      <c r="BV298">
        <v>8.98876404494382E-2</v>
      </c>
      <c r="BW298">
        <v>0.9101123595505618</v>
      </c>
      <c r="BX298">
        <v>0</v>
      </c>
      <c r="BY298" t="s">
        <v>3397</v>
      </c>
      <c r="BZ298" t="s">
        <v>3746</v>
      </c>
      <c r="CA298">
        <v>366</v>
      </c>
      <c r="CB298">
        <v>0.48633879781420758</v>
      </c>
      <c r="CC298">
        <v>0</v>
      </c>
    </row>
    <row r="299" spans="1:81" x14ac:dyDescent="0.25">
      <c r="A299" t="s">
        <v>3749</v>
      </c>
      <c r="B299" t="s">
        <v>95</v>
      </c>
      <c r="C299" t="s">
        <v>376</v>
      </c>
      <c r="D299" t="s">
        <v>951</v>
      </c>
      <c r="E299">
        <v>2018</v>
      </c>
      <c r="F299">
        <v>7</v>
      </c>
      <c r="G299">
        <v>0</v>
      </c>
      <c r="H299">
        <v>0</v>
      </c>
      <c r="I299">
        <v>0</v>
      </c>
      <c r="J299">
        <v>1</v>
      </c>
      <c r="K299">
        <v>0</v>
      </c>
      <c r="L299">
        <v>1</v>
      </c>
      <c r="M299">
        <v>2</v>
      </c>
      <c r="N299">
        <v>3</v>
      </c>
      <c r="O299">
        <v>0</v>
      </c>
      <c r="P299">
        <v>0</v>
      </c>
      <c r="Q299">
        <v>0</v>
      </c>
      <c r="R299">
        <v>0</v>
      </c>
      <c r="S299">
        <v>0</v>
      </c>
      <c r="T299">
        <v>0</v>
      </c>
      <c r="U299">
        <v>7</v>
      </c>
      <c r="V299">
        <v>0</v>
      </c>
      <c r="W299">
        <v>0</v>
      </c>
      <c r="X299">
        <v>5</v>
      </c>
      <c r="Y299">
        <v>2</v>
      </c>
      <c r="Z299">
        <v>0</v>
      </c>
      <c r="AA299">
        <v>0</v>
      </c>
      <c r="AB299">
        <v>0</v>
      </c>
      <c r="AC299">
        <v>0</v>
      </c>
      <c r="AD299">
        <v>7</v>
      </c>
      <c r="AE299">
        <v>0</v>
      </c>
      <c r="AF299">
        <v>7</v>
      </c>
      <c r="AG299">
        <v>0</v>
      </c>
      <c r="AH299">
        <v>0</v>
      </c>
      <c r="AI299">
        <v>0</v>
      </c>
      <c r="AJ299">
        <v>0</v>
      </c>
      <c r="AK299">
        <v>0</v>
      </c>
      <c r="AL299">
        <v>0</v>
      </c>
      <c r="AM299">
        <v>7</v>
      </c>
      <c r="AN299">
        <v>0</v>
      </c>
      <c r="AO299">
        <v>7</v>
      </c>
      <c r="AP299">
        <v>1</v>
      </c>
      <c r="AQ299">
        <v>0</v>
      </c>
      <c r="AR299">
        <v>0</v>
      </c>
      <c r="AS299">
        <v>0</v>
      </c>
      <c r="AT299">
        <v>0.14285714285714279</v>
      </c>
      <c r="AU299">
        <v>0</v>
      </c>
      <c r="AV299">
        <v>0.14285714285714279</v>
      </c>
      <c r="AW299">
        <v>0.2857142857142857</v>
      </c>
      <c r="AX299">
        <v>0.42857142857142849</v>
      </c>
      <c r="AY299">
        <v>0</v>
      </c>
      <c r="AZ299">
        <v>0</v>
      </c>
      <c r="BA299">
        <v>0</v>
      </c>
      <c r="BB299">
        <v>0</v>
      </c>
      <c r="BC299">
        <v>0</v>
      </c>
      <c r="BD299">
        <v>0</v>
      </c>
      <c r="BE299">
        <v>1</v>
      </c>
      <c r="BF299">
        <v>0</v>
      </c>
      <c r="BG299">
        <v>0</v>
      </c>
      <c r="BH299">
        <v>0.7142857142857143</v>
      </c>
      <c r="BI299">
        <v>0.2857142857142857</v>
      </c>
      <c r="BJ299">
        <v>0</v>
      </c>
      <c r="BK299">
        <v>0</v>
      </c>
      <c r="BL299">
        <v>0</v>
      </c>
      <c r="BM299">
        <v>0</v>
      </c>
      <c r="BN299">
        <v>1</v>
      </c>
      <c r="BO299">
        <v>0</v>
      </c>
      <c r="BP299">
        <v>1</v>
      </c>
      <c r="BQ299">
        <v>0</v>
      </c>
      <c r="BR299">
        <v>0</v>
      </c>
      <c r="BS299">
        <v>0</v>
      </c>
      <c r="BT299">
        <v>0</v>
      </c>
      <c r="BU299">
        <v>0</v>
      </c>
      <c r="BV299">
        <v>0</v>
      </c>
      <c r="BW299">
        <v>1</v>
      </c>
      <c r="BX299">
        <v>0</v>
      </c>
      <c r="BY299" t="s">
        <v>3397</v>
      </c>
      <c r="BZ299" t="s">
        <v>3746</v>
      </c>
      <c r="CA299">
        <v>366</v>
      </c>
      <c r="CB299">
        <v>1.912568306010929E-2</v>
      </c>
      <c r="CC299">
        <v>0</v>
      </c>
    </row>
    <row r="300" spans="1:81" x14ac:dyDescent="0.25">
      <c r="A300" t="s">
        <v>3750</v>
      </c>
      <c r="B300" t="s">
        <v>95</v>
      </c>
      <c r="C300" t="s">
        <v>376</v>
      </c>
      <c r="D300" t="s">
        <v>953</v>
      </c>
      <c r="E300">
        <v>2018</v>
      </c>
      <c r="F300">
        <v>9</v>
      </c>
      <c r="G300">
        <v>1</v>
      </c>
      <c r="H300">
        <v>0</v>
      </c>
      <c r="I300">
        <v>1</v>
      </c>
      <c r="J300">
        <v>0</v>
      </c>
      <c r="K300">
        <v>2</v>
      </c>
      <c r="L300">
        <v>2</v>
      </c>
      <c r="M300">
        <v>5</v>
      </c>
      <c r="N300">
        <v>0</v>
      </c>
      <c r="O300">
        <v>0</v>
      </c>
      <c r="P300">
        <v>0</v>
      </c>
      <c r="Q300">
        <v>0</v>
      </c>
      <c r="R300">
        <v>0</v>
      </c>
      <c r="S300">
        <v>0</v>
      </c>
      <c r="T300">
        <v>0</v>
      </c>
      <c r="U300">
        <v>10</v>
      </c>
      <c r="V300">
        <v>0</v>
      </c>
      <c r="W300">
        <v>0</v>
      </c>
      <c r="X300">
        <v>8</v>
      </c>
      <c r="Y300">
        <v>2</v>
      </c>
      <c r="Z300">
        <v>0</v>
      </c>
      <c r="AA300">
        <v>2</v>
      </c>
      <c r="AB300">
        <v>0</v>
      </c>
      <c r="AC300">
        <v>3</v>
      </c>
      <c r="AD300">
        <v>5</v>
      </c>
      <c r="AE300">
        <v>0</v>
      </c>
      <c r="AF300">
        <v>6</v>
      </c>
      <c r="AG300">
        <v>0</v>
      </c>
      <c r="AH300">
        <v>0</v>
      </c>
      <c r="AI300">
        <v>0</v>
      </c>
      <c r="AJ300">
        <v>1</v>
      </c>
      <c r="AK300">
        <v>3</v>
      </c>
      <c r="AL300">
        <v>1</v>
      </c>
      <c r="AM300">
        <v>9</v>
      </c>
      <c r="AN300">
        <v>0</v>
      </c>
      <c r="AO300">
        <v>10</v>
      </c>
      <c r="AP300">
        <v>0.9</v>
      </c>
      <c r="AQ300">
        <v>0.1</v>
      </c>
      <c r="AR300">
        <v>0</v>
      </c>
      <c r="AS300">
        <v>0.1</v>
      </c>
      <c r="AT300">
        <v>0</v>
      </c>
      <c r="AU300">
        <v>0.2</v>
      </c>
      <c r="AV300">
        <v>0.2</v>
      </c>
      <c r="AW300">
        <v>0.5</v>
      </c>
      <c r="AX300">
        <v>0</v>
      </c>
      <c r="AY300">
        <v>0</v>
      </c>
      <c r="AZ300">
        <v>0</v>
      </c>
      <c r="BA300">
        <v>0</v>
      </c>
      <c r="BB300">
        <v>0</v>
      </c>
      <c r="BC300">
        <v>0</v>
      </c>
      <c r="BD300">
        <v>0</v>
      </c>
      <c r="BE300">
        <v>1</v>
      </c>
      <c r="BF300">
        <v>0</v>
      </c>
      <c r="BG300">
        <v>0</v>
      </c>
      <c r="BH300">
        <v>0.8</v>
      </c>
      <c r="BI300">
        <v>0.2</v>
      </c>
      <c r="BJ300">
        <v>0</v>
      </c>
      <c r="BK300">
        <v>0.2</v>
      </c>
      <c r="BL300">
        <v>0</v>
      </c>
      <c r="BM300">
        <v>0.3</v>
      </c>
      <c r="BN300">
        <v>0.5</v>
      </c>
      <c r="BO300">
        <v>0</v>
      </c>
      <c r="BP300">
        <v>0.6</v>
      </c>
      <c r="BQ300">
        <v>0</v>
      </c>
      <c r="BR300">
        <v>0</v>
      </c>
      <c r="BS300">
        <v>0</v>
      </c>
      <c r="BT300">
        <v>0.1</v>
      </c>
      <c r="BU300">
        <v>0.3</v>
      </c>
      <c r="BV300">
        <v>0.1</v>
      </c>
      <c r="BW300">
        <v>0.9</v>
      </c>
      <c r="BX300">
        <v>0</v>
      </c>
      <c r="BY300" t="s">
        <v>3397</v>
      </c>
      <c r="BZ300" t="s">
        <v>3746</v>
      </c>
      <c r="CA300">
        <v>366</v>
      </c>
      <c r="CB300">
        <v>2.7322404371584699E-2</v>
      </c>
      <c r="CC300">
        <v>0</v>
      </c>
    </row>
    <row r="301" spans="1:81" x14ac:dyDescent="0.25">
      <c r="A301" t="s">
        <v>3751</v>
      </c>
      <c r="B301" t="s">
        <v>95</v>
      </c>
      <c r="C301" t="s">
        <v>376</v>
      </c>
      <c r="D301" t="s">
        <v>961</v>
      </c>
      <c r="E301">
        <v>2018</v>
      </c>
      <c r="F301">
        <v>1</v>
      </c>
      <c r="G301">
        <v>0</v>
      </c>
      <c r="H301">
        <v>0</v>
      </c>
      <c r="I301">
        <v>0</v>
      </c>
      <c r="J301">
        <v>1</v>
      </c>
      <c r="K301">
        <v>0</v>
      </c>
      <c r="L301">
        <v>0</v>
      </c>
      <c r="M301">
        <v>0</v>
      </c>
      <c r="N301">
        <v>0</v>
      </c>
      <c r="O301">
        <v>0</v>
      </c>
      <c r="P301">
        <v>0</v>
      </c>
      <c r="Q301">
        <v>0</v>
      </c>
      <c r="R301">
        <v>0</v>
      </c>
      <c r="S301">
        <v>0</v>
      </c>
      <c r="T301">
        <v>0</v>
      </c>
      <c r="U301">
        <v>1</v>
      </c>
      <c r="V301">
        <v>0</v>
      </c>
      <c r="W301">
        <v>0</v>
      </c>
      <c r="X301">
        <v>0</v>
      </c>
      <c r="Y301">
        <v>0</v>
      </c>
      <c r="Z301">
        <v>1</v>
      </c>
      <c r="AA301">
        <v>0</v>
      </c>
      <c r="AB301">
        <v>1</v>
      </c>
      <c r="AC301">
        <v>0</v>
      </c>
      <c r="AD301">
        <v>0</v>
      </c>
      <c r="AE301">
        <v>0</v>
      </c>
      <c r="AF301">
        <v>0</v>
      </c>
      <c r="AG301">
        <v>0</v>
      </c>
      <c r="AH301">
        <v>0</v>
      </c>
      <c r="AI301">
        <v>0</v>
      </c>
      <c r="AJ301">
        <v>0</v>
      </c>
      <c r="AK301">
        <v>1</v>
      </c>
      <c r="AL301">
        <v>0</v>
      </c>
      <c r="AM301">
        <v>0</v>
      </c>
      <c r="AN301">
        <v>1</v>
      </c>
      <c r="AO301">
        <v>1</v>
      </c>
      <c r="AP301">
        <v>1</v>
      </c>
      <c r="AQ301">
        <v>0</v>
      </c>
      <c r="AR301">
        <v>0</v>
      </c>
      <c r="AS301">
        <v>0</v>
      </c>
      <c r="AT301">
        <v>1</v>
      </c>
      <c r="AU301">
        <v>0</v>
      </c>
      <c r="AV301">
        <v>0</v>
      </c>
      <c r="AW301">
        <v>0</v>
      </c>
      <c r="AX301">
        <v>0</v>
      </c>
      <c r="AY301">
        <v>0</v>
      </c>
      <c r="AZ301">
        <v>0</v>
      </c>
      <c r="BA301">
        <v>0</v>
      </c>
      <c r="BB301">
        <v>0</v>
      </c>
      <c r="BC301">
        <v>0</v>
      </c>
      <c r="BD301">
        <v>0</v>
      </c>
      <c r="BE301">
        <v>1</v>
      </c>
      <c r="BF301">
        <v>0</v>
      </c>
      <c r="BG301">
        <v>0</v>
      </c>
      <c r="BH301">
        <v>0</v>
      </c>
      <c r="BI301">
        <v>0</v>
      </c>
      <c r="BJ301">
        <v>1</v>
      </c>
      <c r="BK301">
        <v>0</v>
      </c>
      <c r="BL301">
        <v>1</v>
      </c>
      <c r="BM301">
        <v>0</v>
      </c>
      <c r="BN301">
        <v>0</v>
      </c>
      <c r="BO301">
        <v>0</v>
      </c>
      <c r="BP301">
        <v>0</v>
      </c>
      <c r="BQ301">
        <v>0</v>
      </c>
      <c r="BR301">
        <v>0</v>
      </c>
      <c r="BS301">
        <v>0</v>
      </c>
      <c r="BT301">
        <v>0</v>
      </c>
      <c r="BU301">
        <v>1</v>
      </c>
      <c r="BV301">
        <v>0</v>
      </c>
      <c r="BW301">
        <v>0</v>
      </c>
      <c r="BX301">
        <v>1</v>
      </c>
      <c r="BY301" t="s">
        <v>3397</v>
      </c>
      <c r="BZ301" t="s">
        <v>3746</v>
      </c>
      <c r="CA301">
        <v>366</v>
      </c>
      <c r="CB301">
        <v>2.7322404371584699E-3</v>
      </c>
      <c r="CC301">
        <v>0</v>
      </c>
    </row>
    <row r="302" spans="1:81" x14ac:dyDescent="0.25">
      <c r="A302" t="s">
        <v>3752</v>
      </c>
      <c r="B302" t="s">
        <v>95</v>
      </c>
      <c r="C302" t="s">
        <v>382</v>
      </c>
      <c r="D302" t="s">
        <v>44</v>
      </c>
      <c r="E302">
        <v>2018</v>
      </c>
      <c r="F302">
        <v>186</v>
      </c>
      <c r="G302">
        <v>23</v>
      </c>
      <c r="H302">
        <v>0</v>
      </c>
      <c r="I302">
        <v>25</v>
      </c>
      <c r="J302">
        <v>22</v>
      </c>
      <c r="K302">
        <v>41</v>
      </c>
      <c r="L302">
        <v>46</v>
      </c>
      <c r="M302">
        <v>36</v>
      </c>
      <c r="N302">
        <v>25</v>
      </c>
      <c r="O302">
        <v>9</v>
      </c>
      <c r="P302">
        <v>2</v>
      </c>
      <c r="Q302">
        <v>0</v>
      </c>
      <c r="R302">
        <v>0</v>
      </c>
      <c r="S302">
        <v>2</v>
      </c>
      <c r="T302">
        <v>1</v>
      </c>
      <c r="U302">
        <v>204</v>
      </c>
      <c r="V302">
        <v>5</v>
      </c>
      <c r="W302">
        <v>0</v>
      </c>
      <c r="X302">
        <v>179</v>
      </c>
      <c r="Y302">
        <v>30</v>
      </c>
      <c r="Z302">
        <v>0</v>
      </c>
      <c r="AA302">
        <v>26</v>
      </c>
      <c r="AB302">
        <v>1</v>
      </c>
      <c r="AC302">
        <v>7</v>
      </c>
      <c r="AD302">
        <v>175</v>
      </c>
      <c r="AE302">
        <v>3</v>
      </c>
      <c r="AF302">
        <v>189</v>
      </c>
      <c r="AG302">
        <v>7</v>
      </c>
      <c r="AH302">
        <v>1</v>
      </c>
      <c r="AI302">
        <v>0</v>
      </c>
      <c r="AJ302">
        <v>8</v>
      </c>
      <c r="AK302">
        <v>1</v>
      </c>
      <c r="AL302">
        <v>36</v>
      </c>
      <c r="AM302">
        <v>168</v>
      </c>
      <c r="AN302">
        <v>5</v>
      </c>
      <c r="AO302">
        <v>209</v>
      </c>
      <c r="AP302">
        <v>0.88995215311004783</v>
      </c>
      <c r="AQ302">
        <v>0.1100478468899522</v>
      </c>
      <c r="AR302">
        <v>0</v>
      </c>
      <c r="AS302">
        <v>0.1196172248803828</v>
      </c>
      <c r="AT302">
        <v>0.10526315789473679</v>
      </c>
      <c r="AU302">
        <v>0.19617224880382769</v>
      </c>
      <c r="AV302">
        <v>0.22009569377990429</v>
      </c>
      <c r="AW302">
        <v>0.17224880382775121</v>
      </c>
      <c r="AX302">
        <v>0.1196172248803828</v>
      </c>
      <c r="AY302">
        <v>4.3062200956937802E-2</v>
      </c>
      <c r="AZ302">
        <v>9.5693779904306216E-3</v>
      </c>
      <c r="BA302">
        <v>0</v>
      </c>
      <c r="BB302">
        <v>0</v>
      </c>
      <c r="BC302">
        <v>9.5693779904306216E-3</v>
      </c>
      <c r="BD302">
        <v>4.7846889952153108E-3</v>
      </c>
      <c r="BE302">
        <v>0.97607655502392343</v>
      </c>
      <c r="BF302">
        <v>2.3923444976076551E-2</v>
      </c>
      <c r="BG302">
        <v>0</v>
      </c>
      <c r="BH302">
        <v>0.8564593301435407</v>
      </c>
      <c r="BI302">
        <v>0.1435406698564593</v>
      </c>
      <c r="BJ302">
        <v>0</v>
      </c>
      <c r="BK302">
        <v>0.1244019138755981</v>
      </c>
      <c r="BL302">
        <v>4.7846889952153108E-3</v>
      </c>
      <c r="BM302">
        <v>3.3492822966507178E-2</v>
      </c>
      <c r="BN302">
        <v>0.83732057416267947</v>
      </c>
      <c r="BO302">
        <v>1.435406698564593E-2</v>
      </c>
      <c r="BP302">
        <v>0.90430622009569372</v>
      </c>
      <c r="BQ302">
        <v>3.3492822966507178E-2</v>
      </c>
      <c r="BR302">
        <v>4.7846889952153108E-3</v>
      </c>
      <c r="BS302">
        <v>0</v>
      </c>
      <c r="BT302">
        <v>3.8277511961722487E-2</v>
      </c>
      <c r="BU302">
        <v>4.7846889952153108E-3</v>
      </c>
      <c r="BV302">
        <v>0.17224880382775121</v>
      </c>
      <c r="BW302">
        <v>0.80382775119617222</v>
      </c>
      <c r="BX302">
        <v>2.3923444976076551E-2</v>
      </c>
      <c r="BY302" t="s">
        <v>3397</v>
      </c>
      <c r="BZ302" t="s">
        <v>3753</v>
      </c>
      <c r="CA302">
        <v>209</v>
      </c>
      <c r="CB302">
        <v>1</v>
      </c>
      <c r="CC302">
        <v>0</v>
      </c>
    </row>
    <row r="303" spans="1:81" x14ac:dyDescent="0.25">
      <c r="A303" t="s">
        <v>3754</v>
      </c>
      <c r="B303" t="s">
        <v>95</v>
      </c>
      <c r="C303" t="s">
        <v>382</v>
      </c>
      <c r="D303" t="s">
        <v>947</v>
      </c>
      <c r="E303">
        <v>2018</v>
      </c>
      <c r="F303">
        <v>50</v>
      </c>
      <c r="G303">
        <v>9</v>
      </c>
      <c r="H303">
        <v>0</v>
      </c>
      <c r="I303">
        <v>3</v>
      </c>
      <c r="J303">
        <v>8</v>
      </c>
      <c r="K303">
        <v>9</v>
      </c>
      <c r="L303">
        <v>16</v>
      </c>
      <c r="M303">
        <v>10</v>
      </c>
      <c r="N303">
        <v>8</v>
      </c>
      <c r="O303">
        <v>3</v>
      </c>
      <c r="P303">
        <v>1</v>
      </c>
      <c r="Q303">
        <v>0</v>
      </c>
      <c r="R303">
        <v>0</v>
      </c>
      <c r="S303">
        <v>1</v>
      </c>
      <c r="T303">
        <v>0</v>
      </c>
      <c r="U303">
        <v>58</v>
      </c>
      <c r="V303">
        <v>1</v>
      </c>
      <c r="W303">
        <v>0</v>
      </c>
      <c r="X303">
        <v>50</v>
      </c>
      <c r="Y303">
        <v>9</v>
      </c>
      <c r="Z303">
        <v>0</v>
      </c>
      <c r="AA303">
        <v>7</v>
      </c>
      <c r="AB303">
        <v>0</v>
      </c>
      <c r="AC303">
        <v>2</v>
      </c>
      <c r="AD303">
        <v>50</v>
      </c>
      <c r="AE303">
        <v>1</v>
      </c>
      <c r="AF303">
        <v>56</v>
      </c>
      <c r="AG303">
        <v>0</v>
      </c>
      <c r="AH303">
        <v>0</v>
      </c>
      <c r="AI303">
        <v>0</v>
      </c>
      <c r="AJ303">
        <v>2</v>
      </c>
      <c r="AK303">
        <v>0</v>
      </c>
      <c r="AL303">
        <v>14</v>
      </c>
      <c r="AM303">
        <v>45</v>
      </c>
      <c r="AN303">
        <v>0</v>
      </c>
      <c r="AO303">
        <v>59</v>
      </c>
      <c r="AP303">
        <v>0.84745762711864403</v>
      </c>
      <c r="AQ303">
        <v>0.15254237288135589</v>
      </c>
      <c r="AR303">
        <v>0</v>
      </c>
      <c r="AS303">
        <v>5.0847457627118647E-2</v>
      </c>
      <c r="AT303">
        <v>0.13559322033898311</v>
      </c>
      <c r="AU303">
        <v>0.15254237288135589</v>
      </c>
      <c r="AV303">
        <v>0.2711864406779661</v>
      </c>
      <c r="AW303">
        <v>0.16949152542372881</v>
      </c>
      <c r="AX303">
        <v>0.13559322033898311</v>
      </c>
      <c r="AY303">
        <v>5.0847457627118647E-2</v>
      </c>
      <c r="AZ303">
        <v>1.6949152542372881E-2</v>
      </c>
      <c r="BA303">
        <v>0</v>
      </c>
      <c r="BB303">
        <v>0</v>
      </c>
      <c r="BC303">
        <v>1.6949152542372881E-2</v>
      </c>
      <c r="BD303">
        <v>0</v>
      </c>
      <c r="BE303">
        <v>0.98305084745762716</v>
      </c>
      <c r="BF303">
        <v>1.6949152542372881E-2</v>
      </c>
      <c r="BG303">
        <v>0</v>
      </c>
      <c r="BH303">
        <v>0.84745762711864403</v>
      </c>
      <c r="BI303">
        <v>0.15254237288135589</v>
      </c>
      <c r="BJ303">
        <v>0</v>
      </c>
      <c r="BK303">
        <v>0.1186440677966102</v>
      </c>
      <c r="BL303">
        <v>0</v>
      </c>
      <c r="BM303">
        <v>3.3898305084745763E-2</v>
      </c>
      <c r="BN303">
        <v>0.84745762711864403</v>
      </c>
      <c r="BO303">
        <v>1.6949152542372881E-2</v>
      </c>
      <c r="BP303">
        <v>0.94915254237288138</v>
      </c>
      <c r="BQ303">
        <v>0</v>
      </c>
      <c r="BR303">
        <v>0</v>
      </c>
      <c r="BS303">
        <v>0</v>
      </c>
      <c r="BT303">
        <v>3.3898305084745763E-2</v>
      </c>
      <c r="BU303">
        <v>0</v>
      </c>
      <c r="BV303">
        <v>0.23728813559322029</v>
      </c>
      <c r="BW303">
        <v>0.76271186440677963</v>
      </c>
      <c r="BX303">
        <v>0</v>
      </c>
      <c r="BY303" t="s">
        <v>3397</v>
      </c>
      <c r="BZ303" t="s">
        <v>3753</v>
      </c>
      <c r="CA303">
        <v>209</v>
      </c>
      <c r="CB303">
        <v>0.28229665071770332</v>
      </c>
      <c r="CC303">
        <v>0</v>
      </c>
    </row>
    <row r="304" spans="1:81" x14ac:dyDescent="0.25">
      <c r="A304" t="s">
        <v>3755</v>
      </c>
      <c r="B304" t="s">
        <v>95</v>
      </c>
      <c r="C304" t="s">
        <v>382</v>
      </c>
      <c r="D304" t="s">
        <v>949</v>
      </c>
      <c r="E304">
        <v>2018</v>
      </c>
      <c r="F304">
        <v>108</v>
      </c>
      <c r="G304">
        <v>14</v>
      </c>
      <c r="H304">
        <v>0</v>
      </c>
      <c r="I304">
        <v>20</v>
      </c>
      <c r="J304">
        <v>13</v>
      </c>
      <c r="K304">
        <v>26</v>
      </c>
      <c r="L304">
        <v>23</v>
      </c>
      <c r="M304">
        <v>21</v>
      </c>
      <c r="N304">
        <v>12</v>
      </c>
      <c r="O304">
        <v>5</v>
      </c>
      <c r="P304">
        <v>1</v>
      </c>
      <c r="Q304">
        <v>0</v>
      </c>
      <c r="R304">
        <v>0</v>
      </c>
      <c r="S304">
        <v>0</v>
      </c>
      <c r="T304">
        <v>1</v>
      </c>
      <c r="U304">
        <v>119</v>
      </c>
      <c r="V304">
        <v>3</v>
      </c>
      <c r="W304">
        <v>0</v>
      </c>
      <c r="X304">
        <v>109</v>
      </c>
      <c r="Y304">
        <v>13</v>
      </c>
      <c r="Z304">
        <v>0</v>
      </c>
      <c r="AA304">
        <v>11</v>
      </c>
      <c r="AB304">
        <v>0</v>
      </c>
      <c r="AC304">
        <v>0</v>
      </c>
      <c r="AD304">
        <v>111</v>
      </c>
      <c r="AE304">
        <v>2</v>
      </c>
      <c r="AF304">
        <v>116</v>
      </c>
      <c r="AG304">
        <v>1</v>
      </c>
      <c r="AH304">
        <v>0</v>
      </c>
      <c r="AI304">
        <v>0</v>
      </c>
      <c r="AJ304">
        <v>3</v>
      </c>
      <c r="AK304">
        <v>0</v>
      </c>
      <c r="AL304">
        <v>17</v>
      </c>
      <c r="AM304">
        <v>103</v>
      </c>
      <c r="AN304">
        <v>2</v>
      </c>
      <c r="AO304">
        <v>122</v>
      </c>
      <c r="AP304">
        <v>0.88524590163934425</v>
      </c>
      <c r="AQ304">
        <v>0.1147540983606557</v>
      </c>
      <c r="AR304">
        <v>0</v>
      </c>
      <c r="AS304">
        <v>0.16393442622950821</v>
      </c>
      <c r="AT304">
        <v>0.10655737704918029</v>
      </c>
      <c r="AU304">
        <v>0.21311475409836059</v>
      </c>
      <c r="AV304">
        <v>0.18852459016393441</v>
      </c>
      <c r="AW304">
        <v>0.1721311475409836</v>
      </c>
      <c r="AX304">
        <v>9.8360655737704916E-2</v>
      </c>
      <c r="AY304">
        <v>4.0983606557377053E-2</v>
      </c>
      <c r="AZ304">
        <v>8.1967213114754103E-3</v>
      </c>
      <c r="BA304">
        <v>0</v>
      </c>
      <c r="BB304">
        <v>0</v>
      </c>
      <c r="BC304">
        <v>0</v>
      </c>
      <c r="BD304">
        <v>8.1967213114754103E-3</v>
      </c>
      <c r="BE304">
        <v>0.97540983606557374</v>
      </c>
      <c r="BF304">
        <v>2.4590163934426229E-2</v>
      </c>
      <c r="BG304">
        <v>0</v>
      </c>
      <c r="BH304">
        <v>0.89344262295081966</v>
      </c>
      <c r="BI304">
        <v>0.10655737704918029</v>
      </c>
      <c r="BJ304">
        <v>0</v>
      </c>
      <c r="BK304">
        <v>9.0163934426229511E-2</v>
      </c>
      <c r="BL304">
        <v>0</v>
      </c>
      <c r="BM304">
        <v>0</v>
      </c>
      <c r="BN304">
        <v>0.9098360655737705</v>
      </c>
      <c r="BO304">
        <v>1.6393442622950821E-2</v>
      </c>
      <c r="BP304">
        <v>0.95081967213114749</v>
      </c>
      <c r="BQ304">
        <v>8.1967213114754103E-3</v>
      </c>
      <c r="BR304">
        <v>0</v>
      </c>
      <c r="BS304">
        <v>0</v>
      </c>
      <c r="BT304">
        <v>2.4590163934426229E-2</v>
      </c>
      <c r="BU304">
        <v>0</v>
      </c>
      <c r="BV304">
        <v>0.13934426229508201</v>
      </c>
      <c r="BW304">
        <v>0.84426229508196726</v>
      </c>
      <c r="BX304">
        <v>1.6393442622950821E-2</v>
      </c>
      <c r="BY304" t="s">
        <v>3397</v>
      </c>
      <c r="BZ304" t="s">
        <v>3753</v>
      </c>
      <c r="CA304">
        <v>209</v>
      </c>
      <c r="CB304">
        <v>0.58373205741626799</v>
      </c>
      <c r="CC304">
        <v>0</v>
      </c>
    </row>
    <row r="305" spans="1:81" x14ac:dyDescent="0.25">
      <c r="A305" t="s">
        <v>3756</v>
      </c>
      <c r="B305" t="s">
        <v>95</v>
      </c>
      <c r="C305" t="s">
        <v>382</v>
      </c>
      <c r="D305" t="s">
        <v>951</v>
      </c>
      <c r="E305">
        <v>2018</v>
      </c>
      <c r="F305">
        <v>10</v>
      </c>
      <c r="G305">
        <v>0</v>
      </c>
      <c r="H305">
        <v>0</v>
      </c>
      <c r="I305">
        <v>0</v>
      </c>
      <c r="J305">
        <v>0</v>
      </c>
      <c r="K305">
        <v>1</v>
      </c>
      <c r="L305">
        <v>4</v>
      </c>
      <c r="M305">
        <v>3</v>
      </c>
      <c r="N305">
        <v>1</v>
      </c>
      <c r="O305">
        <v>0</v>
      </c>
      <c r="P305">
        <v>0</v>
      </c>
      <c r="Q305">
        <v>0</v>
      </c>
      <c r="R305">
        <v>0</v>
      </c>
      <c r="S305">
        <v>1</v>
      </c>
      <c r="T305">
        <v>0</v>
      </c>
      <c r="U305">
        <v>10</v>
      </c>
      <c r="V305">
        <v>0</v>
      </c>
      <c r="W305">
        <v>0</v>
      </c>
      <c r="X305">
        <v>7</v>
      </c>
      <c r="Y305">
        <v>3</v>
      </c>
      <c r="Z305">
        <v>0</v>
      </c>
      <c r="AA305">
        <v>0</v>
      </c>
      <c r="AB305">
        <v>0</v>
      </c>
      <c r="AC305">
        <v>1</v>
      </c>
      <c r="AD305">
        <v>9</v>
      </c>
      <c r="AE305">
        <v>0</v>
      </c>
      <c r="AF305">
        <v>10</v>
      </c>
      <c r="AG305">
        <v>0</v>
      </c>
      <c r="AH305">
        <v>0</v>
      </c>
      <c r="AI305">
        <v>0</v>
      </c>
      <c r="AJ305">
        <v>0</v>
      </c>
      <c r="AK305">
        <v>0</v>
      </c>
      <c r="AL305">
        <v>2</v>
      </c>
      <c r="AM305">
        <v>6</v>
      </c>
      <c r="AN305">
        <v>2</v>
      </c>
      <c r="AO305">
        <v>10</v>
      </c>
      <c r="AP305">
        <v>1</v>
      </c>
      <c r="AQ305">
        <v>0</v>
      </c>
      <c r="AR305">
        <v>0</v>
      </c>
      <c r="AS305">
        <v>0</v>
      </c>
      <c r="AT305">
        <v>0</v>
      </c>
      <c r="AU305">
        <v>0.1</v>
      </c>
      <c r="AV305">
        <v>0.4</v>
      </c>
      <c r="AW305">
        <v>0.3</v>
      </c>
      <c r="AX305">
        <v>0.1</v>
      </c>
      <c r="AY305">
        <v>0</v>
      </c>
      <c r="AZ305">
        <v>0</v>
      </c>
      <c r="BA305">
        <v>0</v>
      </c>
      <c r="BB305">
        <v>0</v>
      </c>
      <c r="BC305">
        <v>0.1</v>
      </c>
      <c r="BD305">
        <v>0</v>
      </c>
      <c r="BE305">
        <v>1</v>
      </c>
      <c r="BF305">
        <v>0</v>
      </c>
      <c r="BG305">
        <v>0</v>
      </c>
      <c r="BH305">
        <v>0.7</v>
      </c>
      <c r="BI305">
        <v>0.3</v>
      </c>
      <c r="BJ305">
        <v>0</v>
      </c>
      <c r="BK305">
        <v>0</v>
      </c>
      <c r="BL305">
        <v>0</v>
      </c>
      <c r="BM305">
        <v>0.1</v>
      </c>
      <c r="BN305">
        <v>0.9</v>
      </c>
      <c r="BO305">
        <v>0</v>
      </c>
      <c r="BP305">
        <v>1</v>
      </c>
      <c r="BQ305">
        <v>0</v>
      </c>
      <c r="BR305">
        <v>0</v>
      </c>
      <c r="BS305">
        <v>0</v>
      </c>
      <c r="BT305">
        <v>0</v>
      </c>
      <c r="BU305">
        <v>0</v>
      </c>
      <c r="BV305">
        <v>0.2</v>
      </c>
      <c r="BW305">
        <v>0.6</v>
      </c>
      <c r="BX305">
        <v>0.2</v>
      </c>
      <c r="BY305" t="s">
        <v>3397</v>
      </c>
      <c r="BZ305" t="s">
        <v>3753</v>
      </c>
      <c r="CA305">
        <v>209</v>
      </c>
      <c r="CB305">
        <v>4.784688995215311E-2</v>
      </c>
      <c r="CC305">
        <v>0</v>
      </c>
    </row>
    <row r="306" spans="1:81" x14ac:dyDescent="0.25">
      <c r="A306" t="s">
        <v>3757</v>
      </c>
      <c r="B306" t="s">
        <v>95</v>
      </c>
      <c r="C306" t="s">
        <v>382</v>
      </c>
      <c r="D306" t="s">
        <v>953</v>
      </c>
      <c r="E306">
        <v>2018</v>
      </c>
      <c r="F306">
        <v>17</v>
      </c>
      <c r="G306">
        <v>0</v>
      </c>
      <c r="H306">
        <v>0</v>
      </c>
      <c r="I306">
        <v>1</v>
      </c>
      <c r="J306">
        <v>1</v>
      </c>
      <c r="K306">
        <v>5</v>
      </c>
      <c r="L306">
        <v>3</v>
      </c>
      <c r="M306">
        <v>2</v>
      </c>
      <c r="N306">
        <v>4</v>
      </c>
      <c r="O306">
        <v>1</v>
      </c>
      <c r="P306">
        <v>0</v>
      </c>
      <c r="Q306">
        <v>0</v>
      </c>
      <c r="R306">
        <v>0</v>
      </c>
      <c r="S306">
        <v>0</v>
      </c>
      <c r="T306">
        <v>0</v>
      </c>
      <c r="U306">
        <v>16</v>
      </c>
      <c r="V306">
        <v>1</v>
      </c>
      <c r="W306">
        <v>0</v>
      </c>
      <c r="X306">
        <v>12</v>
      </c>
      <c r="Y306">
        <v>5</v>
      </c>
      <c r="Z306">
        <v>0</v>
      </c>
      <c r="AA306">
        <v>8</v>
      </c>
      <c r="AB306">
        <v>0</v>
      </c>
      <c r="AC306">
        <v>4</v>
      </c>
      <c r="AD306">
        <v>5</v>
      </c>
      <c r="AE306">
        <v>0</v>
      </c>
      <c r="AF306">
        <v>7</v>
      </c>
      <c r="AG306">
        <v>6</v>
      </c>
      <c r="AH306">
        <v>1</v>
      </c>
      <c r="AI306">
        <v>0</v>
      </c>
      <c r="AJ306">
        <v>3</v>
      </c>
      <c r="AK306">
        <v>0</v>
      </c>
      <c r="AL306">
        <v>3</v>
      </c>
      <c r="AM306">
        <v>14</v>
      </c>
      <c r="AN306">
        <v>0</v>
      </c>
      <c r="AO306">
        <v>17</v>
      </c>
      <c r="AP306">
        <v>1</v>
      </c>
      <c r="AQ306">
        <v>0</v>
      </c>
      <c r="AR306">
        <v>0</v>
      </c>
      <c r="AS306">
        <v>5.8823529411764712E-2</v>
      </c>
      <c r="AT306">
        <v>5.8823529411764712E-2</v>
      </c>
      <c r="AU306">
        <v>0.29411764705882348</v>
      </c>
      <c r="AV306">
        <v>0.1764705882352941</v>
      </c>
      <c r="AW306">
        <v>0.1176470588235294</v>
      </c>
      <c r="AX306">
        <v>0.23529411764705879</v>
      </c>
      <c r="AY306">
        <v>5.8823529411764712E-2</v>
      </c>
      <c r="AZ306">
        <v>0</v>
      </c>
      <c r="BA306">
        <v>0</v>
      </c>
      <c r="BB306">
        <v>0</v>
      </c>
      <c r="BC306">
        <v>0</v>
      </c>
      <c r="BD306">
        <v>0</v>
      </c>
      <c r="BE306">
        <v>0.94117647058823528</v>
      </c>
      <c r="BF306">
        <v>5.8823529411764712E-2</v>
      </c>
      <c r="BG306">
        <v>0</v>
      </c>
      <c r="BH306">
        <v>0.70588235294117652</v>
      </c>
      <c r="BI306">
        <v>0.29411764705882348</v>
      </c>
      <c r="BJ306">
        <v>0</v>
      </c>
      <c r="BK306">
        <v>0.47058823529411759</v>
      </c>
      <c r="BL306">
        <v>0</v>
      </c>
      <c r="BM306">
        <v>0.23529411764705879</v>
      </c>
      <c r="BN306">
        <v>0.29411764705882348</v>
      </c>
      <c r="BO306">
        <v>0</v>
      </c>
      <c r="BP306">
        <v>0.41176470588235292</v>
      </c>
      <c r="BQ306">
        <v>0.35294117647058831</v>
      </c>
      <c r="BR306">
        <v>5.8823529411764712E-2</v>
      </c>
      <c r="BS306">
        <v>0</v>
      </c>
      <c r="BT306">
        <v>0.1764705882352941</v>
      </c>
      <c r="BU306">
        <v>0</v>
      </c>
      <c r="BV306">
        <v>0.1764705882352941</v>
      </c>
      <c r="BW306">
        <v>0.82352941176470584</v>
      </c>
      <c r="BX306">
        <v>0</v>
      </c>
      <c r="BY306" t="s">
        <v>3397</v>
      </c>
      <c r="BZ306" t="s">
        <v>3753</v>
      </c>
      <c r="CA306">
        <v>209</v>
      </c>
      <c r="CB306">
        <v>8.1339712918660281E-2</v>
      </c>
      <c r="CC306">
        <v>0</v>
      </c>
    </row>
    <row r="307" spans="1:81" x14ac:dyDescent="0.25">
      <c r="A307" t="s">
        <v>3758</v>
      </c>
      <c r="B307" t="s">
        <v>95</v>
      </c>
      <c r="C307" t="s">
        <v>382</v>
      </c>
      <c r="D307" t="s">
        <v>961</v>
      </c>
      <c r="E307">
        <v>2018</v>
      </c>
      <c r="F307">
        <v>1</v>
      </c>
      <c r="G307">
        <v>0</v>
      </c>
      <c r="H307">
        <v>0</v>
      </c>
      <c r="I307">
        <v>1</v>
      </c>
      <c r="J307">
        <v>0</v>
      </c>
      <c r="K307">
        <v>0</v>
      </c>
      <c r="L307">
        <v>0</v>
      </c>
      <c r="M307">
        <v>0</v>
      </c>
      <c r="N307">
        <v>0</v>
      </c>
      <c r="O307">
        <v>0</v>
      </c>
      <c r="P307">
        <v>0</v>
      </c>
      <c r="Q307">
        <v>0</v>
      </c>
      <c r="R307">
        <v>0</v>
      </c>
      <c r="S307">
        <v>0</v>
      </c>
      <c r="T307">
        <v>0</v>
      </c>
      <c r="U307">
        <v>1</v>
      </c>
      <c r="V307">
        <v>0</v>
      </c>
      <c r="W307">
        <v>0</v>
      </c>
      <c r="X307">
        <v>1</v>
      </c>
      <c r="Y307">
        <v>0</v>
      </c>
      <c r="Z307">
        <v>0</v>
      </c>
      <c r="AA307">
        <v>0</v>
      </c>
      <c r="AB307">
        <v>1</v>
      </c>
      <c r="AC307">
        <v>0</v>
      </c>
      <c r="AD307">
        <v>0</v>
      </c>
      <c r="AE307">
        <v>0</v>
      </c>
      <c r="AF307">
        <v>0</v>
      </c>
      <c r="AG307">
        <v>0</v>
      </c>
      <c r="AH307">
        <v>0</v>
      </c>
      <c r="AI307">
        <v>0</v>
      </c>
      <c r="AJ307">
        <v>0</v>
      </c>
      <c r="AK307">
        <v>1</v>
      </c>
      <c r="AL307">
        <v>0</v>
      </c>
      <c r="AM307">
        <v>0</v>
      </c>
      <c r="AN307">
        <v>1</v>
      </c>
      <c r="AO307">
        <v>1</v>
      </c>
      <c r="AP307">
        <v>1</v>
      </c>
      <c r="AQ307">
        <v>0</v>
      </c>
      <c r="AR307">
        <v>0</v>
      </c>
      <c r="AS307">
        <v>1</v>
      </c>
      <c r="AT307">
        <v>0</v>
      </c>
      <c r="AU307">
        <v>0</v>
      </c>
      <c r="AV307">
        <v>0</v>
      </c>
      <c r="AW307">
        <v>0</v>
      </c>
      <c r="AX307">
        <v>0</v>
      </c>
      <c r="AY307">
        <v>0</v>
      </c>
      <c r="AZ307">
        <v>0</v>
      </c>
      <c r="BA307">
        <v>0</v>
      </c>
      <c r="BB307">
        <v>0</v>
      </c>
      <c r="BC307">
        <v>0</v>
      </c>
      <c r="BD307">
        <v>0</v>
      </c>
      <c r="BE307">
        <v>1</v>
      </c>
      <c r="BF307">
        <v>0</v>
      </c>
      <c r="BG307">
        <v>0</v>
      </c>
      <c r="BH307">
        <v>1</v>
      </c>
      <c r="BI307">
        <v>0</v>
      </c>
      <c r="BJ307">
        <v>0</v>
      </c>
      <c r="BK307">
        <v>0</v>
      </c>
      <c r="BL307">
        <v>1</v>
      </c>
      <c r="BM307">
        <v>0</v>
      </c>
      <c r="BN307">
        <v>0</v>
      </c>
      <c r="BO307">
        <v>0</v>
      </c>
      <c r="BP307">
        <v>0</v>
      </c>
      <c r="BQ307">
        <v>0</v>
      </c>
      <c r="BR307">
        <v>0</v>
      </c>
      <c r="BS307">
        <v>0</v>
      </c>
      <c r="BT307">
        <v>0</v>
      </c>
      <c r="BU307">
        <v>1</v>
      </c>
      <c r="BV307">
        <v>0</v>
      </c>
      <c r="BW307">
        <v>0</v>
      </c>
      <c r="BX307">
        <v>1</v>
      </c>
      <c r="BY307" t="s">
        <v>3397</v>
      </c>
      <c r="BZ307" t="s">
        <v>3753</v>
      </c>
      <c r="CA307">
        <v>209</v>
      </c>
      <c r="CB307">
        <v>4.7846889952153108E-3</v>
      </c>
      <c r="CC307">
        <v>0</v>
      </c>
    </row>
    <row r="308" spans="1:81" x14ac:dyDescent="0.25">
      <c r="A308" t="s">
        <v>3759</v>
      </c>
      <c r="B308" t="s">
        <v>95</v>
      </c>
      <c r="C308" t="s">
        <v>388</v>
      </c>
      <c r="D308" t="s">
        <v>44</v>
      </c>
      <c r="E308">
        <v>2018</v>
      </c>
      <c r="F308">
        <v>17</v>
      </c>
      <c r="G308">
        <v>0</v>
      </c>
      <c r="H308">
        <v>0</v>
      </c>
      <c r="I308">
        <v>2</v>
      </c>
      <c r="J308">
        <v>5</v>
      </c>
      <c r="K308">
        <v>3</v>
      </c>
      <c r="L308">
        <v>2</v>
      </c>
      <c r="M308">
        <v>1</v>
      </c>
      <c r="N308">
        <v>0</v>
      </c>
      <c r="O308">
        <v>2</v>
      </c>
      <c r="P308">
        <v>2</v>
      </c>
      <c r="Q308">
        <v>0</v>
      </c>
      <c r="R308">
        <v>0</v>
      </c>
      <c r="S308">
        <v>0</v>
      </c>
      <c r="T308">
        <v>0</v>
      </c>
      <c r="U308">
        <v>17</v>
      </c>
      <c r="V308">
        <v>0</v>
      </c>
      <c r="W308">
        <v>0</v>
      </c>
      <c r="X308">
        <v>12</v>
      </c>
      <c r="Y308">
        <v>5</v>
      </c>
      <c r="Z308">
        <v>0</v>
      </c>
      <c r="AA308">
        <v>2</v>
      </c>
      <c r="AB308">
        <v>0</v>
      </c>
      <c r="AC308">
        <v>2</v>
      </c>
      <c r="AD308">
        <v>13</v>
      </c>
      <c r="AE308">
        <v>0</v>
      </c>
      <c r="AF308">
        <v>13</v>
      </c>
      <c r="AG308">
        <v>2</v>
      </c>
      <c r="AH308">
        <v>0</v>
      </c>
      <c r="AI308">
        <v>0</v>
      </c>
      <c r="AJ308">
        <v>2</v>
      </c>
      <c r="AK308">
        <v>0</v>
      </c>
      <c r="AL308">
        <v>7</v>
      </c>
      <c r="AM308">
        <v>9</v>
      </c>
      <c r="AN308">
        <v>1</v>
      </c>
      <c r="AO308">
        <v>17</v>
      </c>
      <c r="AP308">
        <v>1</v>
      </c>
      <c r="AQ308">
        <v>0</v>
      </c>
      <c r="AR308">
        <v>0</v>
      </c>
      <c r="AS308">
        <v>0.1176470588235294</v>
      </c>
      <c r="AT308">
        <v>0.29411764705882348</v>
      </c>
      <c r="AU308">
        <v>0.1764705882352941</v>
      </c>
      <c r="AV308">
        <v>0.1176470588235294</v>
      </c>
      <c r="AW308">
        <v>5.8823529411764712E-2</v>
      </c>
      <c r="AX308">
        <v>0</v>
      </c>
      <c r="AY308">
        <v>0.1176470588235294</v>
      </c>
      <c r="AZ308">
        <v>0.1176470588235294</v>
      </c>
      <c r="BA308">
        <v>0</v>
      </c>
      <c r="BB308">
        <v>0</v>
      </c>
      <c r="BC308">
        <v>0</v>
      </c>
      <c r="BD308">
        <v>0</v>
      </c>
      <c r="BE308">
        <v>1</v>
      </c>
      <c r="BF308">
        <v>0</v>
      </c>
      <c r="BG308">
        <v>0</v>
      </c>
      <c r="BH308">
        <v>0.70588235294117652</v>
      </c>
      <c r="BI308">
        <v>0.29411764705882348</v>
      </c>
      <c r="BJ308">
        <v>0</v>
      </c>
      <c r="BK308">
        <v>0.1176470588235294</v>
      </c>
      <c r="BL308">
        <v>0</v>
      </c>
      <c r="BM308">
        <v>0.1176470588235294</v>
      </c>
      <c r="BN308">
        <v>0.76470588235294112</v>
      </c>
      <c r="BO308">
        <v>0</v>
      </c>
      <c r="BP308">
        <v>0.76470588235294112</v>
      </c>
      <c r="BQ308">
        <v>0.1176470588235294</v>
      </c>
      <c r="BR308">
        <v>0</v>
      </c>
      <c r="BS308">
        <v>0</v>
      </c>
      <c r="BT308">
        <v>0.1176470588235294</v>
      </c>
      <c r="BU308">
        <v>0</v>
      </c>
      <c r="BV308">
        <v>0.41176470588235292</v>
      </c>
      <c r="BW308">
        <v>0.52941176470588236</v>
      </c>
      <c r="BX308">
        <v>5.8823529411764712E-2</v>
      </c>
      <c r="BY308" t="s">
        <v>3397</v>
      </c>
      <c r="BZ308" t="s">
        <v>3760</v>
      </c>
      <c r="CA308">
        <v>17</v>
      </c>
      <c r="CB308">
        <v>1</v>
      </c>
      <c r="CC308">
        <v>0</v>
      </c>
    </row>
    <row r="309" spans="1:81" x14ac:dyDescent="0.25">
      <c r="A309" t="s">
        <v>3761</v>
      </c>
      <c r="B309" t="s">
        <v>95</v>
      </c>
      <c r="C309" t="s">
        <v>388</v>
      </c>
      <c r="D309" t="s">
        <v>947</v>
      </c>
      <c r="E309">
        <v>2018</v>
      </c>
      <c r="F309" t="s">
        <v>74</v>
      </c>
      <c r="G309" t="s">
        <v>74</v>
      </c>
      <c r="H309" t="s">
        <v>74</v>
      </c>
      <c r="I309" t="s">
        <v>74</v>
      </c>
      <c r="J309" t="s">
        <v>74</v>
      </c>
      <c r="K309" t="s">
        <v>74</v>
      </c>
      <c r="L309" t="s">
        <v>74</v>
      </c>
      <c r="M309" t="s">
        <v>74</v>
      </c>
      <c r="N309" t="s">
        <v>74</v>
      </c>
      <c r="O309" t="s">
        <v>74</v>
      </c>
      <c r="P309" t="s">
        <v>74</v>
      </c>
      <c r="Q309" t="s">
        <v>74</v>
      </c>
      <c r="R309" t="s">
        <v>74</v>
      </c>
      <c r="S309" t="s">
        <v>74</v>
      </c>
      <c r="T309" t="s">
        <v>74</v>
      </c>
      <c r="U309" t="s">
        <v>74</v>
      </c>
      <c r="V309" t="s">
        <v>74</v>
      </c>
      <c r="W309" t="s">
        <v>74</v>
      </c>
      <c r="X309" t="s">
        <v>74</v>
      </c>
      <c r="Y309" t="s">
        <v>74</v>
      </c>
      <c r="Z309" t="s">
        <v>74</v>
      </c>
      <c r="AA309" t="s">
        <v>74</v>
      </c>
      <c r="AB309" t="s">
        <v>74</v>
      </c>
      <c r="AC309" t="s">
        <v>74</v>
      </c>
      <c r="AD309" t="s">
        <v>74</v>
      </c>
      <c r="AE309" t="s">
        <v>74</v>
      </c>
      <c r="AF309" t="s">
        <v>74</v>
      </c>
      <c r="AG309" t="s">
        <v>74</v>
      </c>
      <c r="AH309" t="s">
        <v>74</v>
      </c>
      <c r="AI309" t="s">
        <v>74</v>
      </c>
      <c r="AJ309" t="s">
        <v>74</v>
      </c>
      <c r="AK309" t="s">
        <v>74</v>
      </c>
      <c r="AL309" t="s">
        <v>74</v>
      </c>
      <c r="AM309" t="s">
        <v>74</v>
      </c>
      <c r="AN309" t="s">
        <v>74</v>
      </c>
      <c r="AO309" t="s">
        <v>74</v>
      </c>
      <c r="AP309" t="s">
        <v>74</v>
      </c>
      <c r="AQ309" t="s">
        <v>74</v>
      </c>
      <c r="AR309" t="s">
        <v>74</v>
      </c>
      <c r="AS309" t="s">
        <v>74</v>
      </c>
      <c r="AT309" t="s">
        <v>74</v>
      </c>
      <c r="AU309" t="s">
        <v>74</v>
      </c>
      <c r="AV309" t="s">
        <v>74</v>
      </c>
      <c r="AW309" t="s">
        <v>74</v>
      </c>
      <c r="AX309" t="s">
        <v>74</v>
      </c>
      <c r="AY309" t="s">
        <v>74</v>
      </c>
      <c r="AZ309" t="s">
        <v>74</v>
      </c>
      <c r="BA309" t="s">
        <v>74</v>
      </c>
      <c r="BB309" t="s">
        <v>74</v>
      </c>
      <c r="BC309" t="s">
        <v>74</v>
      </c>
      <c r="BD309" t="s">
        <v>74</v>
      </c>
      <c r="BE309" t="s">
        <v>74</v>
      </c>
      <c r="BF309" t="s">
        <v>74</v>
      </c>
      <c r="BG309" t="s">
        <v>74</v>
      </c>
      <c r="BH309" t="s">
        <v>74</v>
      </c>
      <c r="BI309" t="s">
        <v>74</v>
      </c>
      <c r="BJ309" t="s">
        <v>74</v>
      </c>
      <c r="BK309" t="s">
        <v>74</v>
      </c>
      <c r="BL309" t="s">
        <v>74</v>
      </c>
      <c r="BM309" t="s">
        <v>74</v>
      </c>
      <c r="BN309" t="s">
        <v>74</v>
      </c>
      <c r="BO309" t="s">
        <v>74</v>
      </c>
      <c r="BP309" t="s">
        <v>74</v>
      </c>
      <c r="BQ309" t="s">
        <v>74</v>
      </c>
      <c r="BR309" t="s">
        <v>74</v>
      </c>
      <c r="BS309" t="s">
        <v>74</v>
      </c>
      <c r="BT309" t="s">
        <v>74</v>
      </c>
      <c r="BU309" t="s">
        <v>74</v>
      </c>
      <c r="BV309" t="s">
        <v>74</v>
      </c>
      <c r="BW309" t="s">
        <v>74</v>
      </c>
      <c r="BX309" t="s">
        <v>74</v>
      </c>
      <c r="BY309" t="s">
        <v>74</v>
      </c>
      <c r="BZ309" t="s">
        <v>3760</v>
      </c>
      <c r="CA309" t="s">
        <v>74</v>
      </c>
      <c r="CB309" t="s">
        <v>74</v>
      </c>
      <c r="CC309">
        <v>1</v>
      </c>
    </row>
    <row r="310" spans="1:81" x14ac:dyDescent="0.25">
      <c r="A310" t="s">
        <v>3762</v>
      </c>
      <c r="B310" t="s">
        <v>95</v>
      </c>
      <c r="C310" t="s">
        <v>388</v>
      </c>
      <c r="D310" t="s">
        <v>949</v>
      </c>
      <c r="E310">
        <v>2018</v>
      </c>
      <c r="F310" t="s">
        <v>74</v>
      </c>
      <c r="G310" t="s">
        <v>74</v>
      </c>
      <c r="H310" t="s">
        <v>74</v>
      </c>
      <c r="I310" t="s">
        <v>74</v>
      </c>
      <c r="J310" t="s">
        <v>74</v>
      </c>
      <c r="K310" t="s">
        <v>74</v>
      </c>
      <c r="L310" t="s">
        <v>74</v>
      </c>
      <c r="M310" t="s">
        <v>74</v>
      </c>
      <c r="N310" t="s">
        <v>74</v>
      </c>
      <c r="O310" t="s">
        <v>74</v>
      </c>
      <c r="P310" t="s">
        <v>74</v>
      </c>
      <c r="Q310" t="s">
        <v>74</v>
      </c>
      <c r="R310" t="s">
        <v>74</v>
      </c>
      <c r="S310" t="s">
        <v>74</v>
      </c>
      <c r="T310" t="s">
        <v>74</v>
      </c>
      <c r="U310" t="s">
        <v>74</v>
      </c>
      <c r="V310" t="s">
        <v>74</v>
      </c>
      <c r="W310" t="s">
        <v>74</v>
      </c>
      <c r="X310" t="s">
        <v>74</v>
      </c>
      <c r="Y310" t="s">
        <v>74</v>
      </c>
      <c r="Z310" t="s">
        <v>74</v>
      </c>
      <c r="AA310" t="s">
        <v>74</v>
      </c>
      <c r="AB310" t="s">
        <v>74</v>
      </c>
      <c r="AC310" t="s">
        <v>74</v>
      </c>
      <c r="AD310" t="s">
        <v>74</v>
      </c>
      <c r="AE310" t="s">
        <v>74</v>
      </c>
      <c r="AF310" t="s">
        <v>74</v>
      </c>
      <c r="AG310" t="s">
        <v>74</v>
      </c>
      <c r="AH310" t="s">
        <v>74</v>
      </c>
      <c r="AI310" t="s">
        <v>74</v>
      </c>
      <c r="AJ310" t="s">
        <v>74</v>
      </c>
      <c r="AK310" t="s">
        <v>74</v>
      </c>
      <c r="AL310" t="s">
        <v>74</v>
      </c>
      <c r="AM310" t="s">
        <v>74</v>
      </c>
      <c r="AN310" t="s">
        <v>74</v>
      </c>
      <c r="AO310" t="s">
        <v>74</v>
      </c>
      <c r="AP310" t="s">
        <v>74</v>
      </c>
      <c r="AQ310" t="s">
        <v>74</v>
      </c>
      <c r="AR310" t="s">
        <v>74</v>
      </c>
      <c r="AS310" t="s">
        <v>74</v>
      </c>
      <c r="AT310" t="s">
        <v>74</v>
      </c>
      <c r="AU310" t="s">
        <v>74</v>
      </c>
      <c r="AV310" t="s">
        <v>74</v>
      </c>
      <c r="AW310" t="s">
        <v>74</v>
      </c>
      <c r="AX310" t="s">
        <v>74</v>
      </c>
      <c r="AY310" t="s">
        <v>74</v>
      </c>
      <c r="AZ310" t="s">
        <v>74</v>
      </c>
      <c r="BA310" t="s">
        <v>74</v>
      </c>
      <c r="BB310" t="s">
        <v>74</v>
      </c>
      <c r="BC310" t="s">
        <v>74</v>
      </c>
      <c r="BD310" t="s">
        <v>74</v>
      </c>
      <c r="BE310" t="s">
        <v>74</v>
      </c>
      <c r="BF310" t="s">
        <v>74</v>
      </c>
      <c r="BG310" t="s">
        <v>74</v>
      </c>
      <c r="BH310" t="s">
        <v>74</v>
      </c>
      <c r="BI310" t="s">
        <v>74</v>
      </c>
      <c r="BJ310" t="s">
        <v>74</v>
      </c>
      <c r="BK310" t="s">
        <v>74</v>
      </c>
      <c r="BL310" t="s">
        <v>74</v>
      </c>
      <c r="BM310" t="s">
        <v>74</v>
      </c>
      <c r="BN310" t="s">
        <v>74</v>
      </c>
      <c r="BO310" t="s">
        <v>74</v>
      </c>
      <c r="BP310" t="s">
        <v>74</v>
      </c>
      <c r="BQ310" t="s">
        <v>74</v>
      </c>
      <c r="BR310" t="s">
        <v>74</v>
      </c>
      <c r="BS310" t="s">
        <v>74</v>
      </c>
      <c r="BT310" t="s">
        <v>74</v>
      </c>
      <c r="BU310" t="s">
        <v>74</v>
      </c>
      <c r="BV310" t="s">
        <v>74</v>
      </c>
      <c r="BW310" t="s">
        <v>74</v>
      </c>
      <c r="BX310" t="s">
        <v>74</v>
      </c>
      <c r="BY310" t="s">
        <v>74</v>
      </c>
      <c r="BZ310" t="s">
        <v>3760</v>
      </c>
      <c r="CA310" t="s">
        <v>74</v>
      </c>
      <c r="CB310" t="s">
        <v>74</v>
      </c>
      <c r="CC310">
        <v>0</v>
      </c>
    </row>
    <row r="311" spans="1:81" x14ac:dyDescent="0.25">
      <c r="A311" t="s">
        <v>3763</v>
      </c>
      <c r="B311" t="s">
        <v>95</v>
      </c>
      <c r="C311" t="s">
        <v>388</v>
      </c>
      <c r="D311" t="s">
        <v>953</v>
      </c>
      <c r="E311">
        <v>2018</v>
      </c>
      <c r="F311" t="s">
        <v>74</v>
      </c>
      <c r="G311" t="s">
        <v>74</v>
      </c>
      <c r="H311" t="s">
        <v>74</v>
      </c>
      <c r="I311" t="s">
        <v>74</v>
      </c>
      <c r="J311" t="s">
        <v>74</v>
      </c>
      <c r="K311" t="s">
        <v>74</v>
      </c>
      <c r="L311" t="s">
        <v>74</v>
      </c>
      <c r="M311" t="s">
        <v>74</v>
      </c>
      <c r="N311" t="s">
        <v>74</v>
      </c>
      <c r="O311" t="s">
        <v>74</v>
      </c>
      <c r="P311" t="s">
        <v>74</v>
      </c>
      <c r="Q311" t="s">
        <v>74</v>
      </c>
      <c r="R311" t="s">
        <v>74</v>
      </c>
      <c r="S311" t="s">
        <v>74</v>
      </c>
      <c r="T311" t="s">
        <v>74</v>
      </c>
      <c r="U311" t="s">
        <v>74</v>
      </c>
      <c r="V311" t="s">
        <v>74</v>
      </c>
      <c r="W311" t="s">
        <v>74</v>
      </c>
      <c r="X311" t="s">
        <v>74</v>
      </c>
      <c r="Y311" t="s">
        <v>74</v>
      </c>
      <c r="Z311" t="s">
        <v>74</v>
      </c>
      <c r="AA311" t="s">
        <v>74</v>
      </c>
      <c r="AB311" t="s">
        <v>74</v>
      </c>
      <c r="AC311" t="s">
        <v>74</v>
      </c>
      <c r="AD311" t="s">
        <v>74</v>
      </c>
      <c r="AE311" t="s">
        <v>74</v>
      </c>
      <c r="AF311" t="s">
        <v>74</v>
      </c>
      <c r="AG311" t="s">
        <v>74</v>
      </c>
      <c r="AH311" t="s">
        <v>74</v>
      </c>
      <c r="AI311" t="s">
        <v>74</v>
      </c>
      <c r="AJ311" t="s">
        <v>74</v>
      </c>
      <c r="AK311" t="s">
        <v>74</v>
      </c>
      <c r="AL311" t="s">
        <v>74</v>
      </c>
      <c r="AM311" t="s">
        <v>74</v>
      </c>
      <c r="AN311" t="s">
        <v>74</v>
      </c>
      <c r="AO311" t="s">
        <v>74</v>
      </c>
      <c r="AP311" t="s">
        <v>74</v>
      </c>
      <c r="AQ311" t="s">
        <v>74</v>
      </c>
      <c r="AR311" t="s">
        <v>74</v>
      </c>
      <c r="AS311" t="s">
        <v>74</v>
      </c>
      <c r="AT311" t="s">
        <v>74</v>
      </c>
      <c r="AU311" t="s">
        <v>74</v>
      </c>
      <c r="AV311" t="s">
        <v>74</v>
      </c>
      <c r="AW311" t="s">
        <v>74</v>
      </c>
      <c r="AX311" t="s">
        <v>74</v>
      </c>
      <c r="AY311" t="s">
        <v>74</v>
      </c>
      <c r="AZ311" t="s">
        <v>74</v>
      </c>
      <c r="BA311" t="s">
        <v>74</v>
      </c>
      <c r="BB311" t="s">
        <v>74</v>
      </c>
      <c r="BC311" t="s">
        <v>74</v>
      </c>
      <c r="BD311" t="s">
        <v>74</v>
      </c>
      <c r="BE311" t="s">
        <v>74</v>
      </c>
      <c r="BF311" t="s">
        <v>74</v>
      </c>
      <c r="BG311" t="s">
        <v>74</v>
      </c>
      <c r="BH311" t="s">
        <v>74</v>
      </c>
      <c r="BI311" t="s">
        <v>74</v>
      </c>
      <c r="BJ311" t="s">
        <v>74</v>
      </c>
      <c r="BK311" t="s">
        <v>74</v>
      </c>
      <c r="BL311" t="s">
        <v>74</v>
      </c>
      <c r="BM311" t="s">
        <v>74</v>
      </c>
      <c r="BN311" t="s">
        <v>74</v>
      </c>
      <c r="BO311" t="s">
        <v>74</v>
      </c>
      <c r="BP311" t="s">
        <v>74</v>
      </c>
      <c r="BQ311" t="s">
        <v>74</v>
      </c>
      <c r="BR311" t="s">
        <v>74</v>
      </c>
      <c r="BS311" t="s">
        <v>74</v>
      </c>
      <c r="BT311" t="s">
        <v>74</v>
      </c>
      <c r="BU311" t="s">
        <v>74</v>
      </c>
      <c r="BV311" t="s">
        <v>74</v>
      </c>
      <c r="BW311" t="s">
        <v>74</v>
      </c>
      <c r="BX311" t="s">
        <v>74</v>
      </c>
      <c r="BY311" t="s">
        <v>74</v>
      </c>
      <c r="BZ311" t="s">
        <v>3760</v>
      </c>
      <c r="CA311" t="s">
        <v>74</v>
      </c>
      <c r="CB311" t="s">
        <v>74</v>
      </c>
      <c r="CC311">
        <v>0</v>
      </c>
    </row>
    <row r="312" spans="1:81" x14ac:dyDescent="0.25">
      <c r="A312" t="s">
        <v>3764</v>
      </c>
      <c r="B312" t="s">
        <v>95</v>
      </c>
      <c r="C312" t="s">
        <v>394</v>
      </c>
      <c r="D312" t="s">
        <v>44</v>
      </c>
      <c r="E312">
        <v>2018</v>
      </c>
      <c r="F312">
        <v>473</v>
      </c>
      <c r="G312">
        <v>56</v>
      </c>
      <c r="H312">
        <v>0</v>
      </c>
      <c r="I312">
        <v>84</v>
      </c>
      <c r="J312">
        <v>83</v>
      </c>
      <c r="K312">
        <v>81</v>
      </c>
      <c r="L312">
        <v>86</v>
      </c>
      <c r="M312">
        <v>96</v>
      </c>
      <c r="N312">
        <v>51</v>
      </c>
      <c r="O312">
        <v>30</v>
      </c>
      <c r="P312">
        <v>13</v>
      </c>
      <c r="Q312">
        <v>3</v>
      </c>
      <c r="R312">
        <v>0</v>
      </c>
      <c r="S312">
        <v>2</v>
      </c>
      <c r="T312">
        <v>0</v>
      </c>
      <c r="U312">
        <v>514</v>
      </c>
      <c r="V312">
        <v>12</v>
      </c>
      <c r="W312">
        <v>3</v>
      </c>
      <c r="X312">
        <v>355</v>
      </c>
      <c r="Y312">
        <v>101</v>
      </c>
      <c r="Z312">
        <v>73</v>
      </c>
      <c r="AA312">
        <v>65</v>
      </c>
      <c r="AB312">
        <v>3</v>
      </c>
      <c r="AC312">
        <v>69</v>
      </c>
      <c r="AD312">
        <v>392</v>
      </c>
      <c r="AE312">
        <v>17</v>
      </c>
      <c r="AF312">
        <v>418</v>
      </c>
      <c r="AG312">
        <v>37</v>
      </c>
      <c r="AH312">
        <v>11</v>
      </c>
      <c r="AI312">
        <v>6</v>
      </c>
      <c r="AJ312">
        <v>35</v>
      </c>
      <c r="AK312">
        <v>5</v>
      </c>
      <c r="AL312">
        <v>96</v>
      </c>
      <c r="AM312">
        <v>426</v>
      </c>
      <c r="AN312">
        <v>7</v>
      </c>
      <c r="AO312">
        <v>529</v>
      </c>
      <c r="AP312">
        <v>0.89413988657844989</v>
      </c>
      <c r="AQ312">
        <v>0.10586011342155011</v>
      </c>
      <c r="AR312">
        <v>0</v>
      </c>
      <c r="AS312">
        <v>0.1587901701323251</v>
      </c>
      <c r="AT312">
        <v>0.1568998109640832</v>
      </c>
      <c r="AU312">
        <v>0.15311909262759921</v>
      </c>
      <c r="AV312">
        <v>0.1625708884688091</v>
      </c>
      <c r="AW312">
        <v>0.18147448015122869</v>
      </c>
      <c r="AX312">
        <v>9.6408317580340269E-2</v>
      </c>
      <c r="AY312">
        <v>5.6710775047258979E-2</v>
      </c>
      <c r="AZ312">
        <v>2.457466918714556E-2</v>
      </c>
      <c r="BA312">
        <v>5.6710775047258983E-3</v>
      </c>
      <c r="BB312">
        <v>0</v>
      </c>
      <c r="BC312">
        <v>3.780718336483932E-3</v>
      </c>
      <c r="BD312">
        <v>0</v>
      </c>
      <c r="BE312">
        <v>0.97164461247637046</v>
      </c>
      <c r="BF312">
        <v>2.268431001890359E-2</v>
      </c>
      <c r="BG312">
        <v>5.6710775047258983E-3</v>
      </c>
      <c r="BH312">
        <v>0.67107750472589789</v>
      </c>
      <c r="BI312">
        <v>0.19092627599243861</v>
      </c>
      <c r="BJ312">
        <v>0.1379962192816635</v>
      </c>
      <c r="BK312">
        <v>0.1228733459357278</v>
      </c>
      <c r="BL312">
        <v>5.6710775047258983E-3</v>
      </c>
      <c r="BM312">
        <v>0.13043478260869559</v>
      </c>
      <c r="BN312">
        <v>0.74102079395085063</v>
      </c>
      <c r="BO312">
        <v>3.2136105860113423E-2</v>
      </c>
      <c r="BP312">
        <v>0.79017013232514177</v>
      </c>
      <c r="BQ312">
        <v>6.9943289224952743E-2</v>
      </c>
      <c r="BR312">
        <v>2.079395085066163E-2</v>
      </c>
      <c r="BS312">
        <v>1.13421550094518E-2</v>
      </c>
      <c r="BT312">
        <v>6.6162570888468802E-2</v>
      </c>
      <c r="BU312">
        <v>9.4517958412098299E-3</v>
      </c>
      <c r="BV312">
        <v>0.18147448015122869</v>
      </c>
      <c r="BW312">
        <v>0.80529300567107753</v>
      </c>
      <c r="BX312">
        <v>1.323251417769376E-2</v>
      </c>
      <c r="BY312" t="s">
        <v>3397</v>
      </c>
      <c r="BZ312" t="s">
        <v>3765</v>
      </c>
      <c r="CA312">
        <v>529</v>
      </c>
      <c r="CB312">
        <v>1</v>
      </c>
      <c r="CC312">
        <v>0</v>
      </c>
    </row>
    <row r="313" spans="1:81" x14ac:dyDescent="0.25">
      <c r="A313" t="s">
        <v>3766</v>
      </c>
      <c r="B313" t="s">
        <v>95</v>
      </c>
      <c r="C313" t="s">
        <v>394</v>
      </c>
      <c r="D313" t="s">
        <v>947</v>
      </c>
      <c r="E313">
        <v>2018</v>
      </c>
      <c r="F313">
        <v>77</v>
      </c>
      <c r="G313">
        <v>9</v>
      </c>
      <c r="H313">
        <v>0</v>
      </c>
      <c r="I313">
        <v>21</v>
      </c>
      <c r="J313">
        <v>8</v>
      </c>
      <c r="K313">
        <v>12</v>
      </c>
      <c r="L313">
        <v>14</v>
      </c>
      <c r="M313">
        <v>19</v>
      </c>
      <c r="N313">
        <v>7</v>
      </c>
      <c r="O313">
        <v>2</v>
      </c>
      <c r="P313">
        <v>0</v>
      </c>
      <c r="Q313">
        <v>1</v>
      </c>
      <c r="R313">
        <v>0</v>
      </c>
      <c r="S313">
        <v>2</v>
      </c>
      <c r="T313">
        <v>0</v>
      </c>
      <c r="U313">
        <v>81</v>
      </c>
      <c r="V313">
        <v>3</v>
      </c>
      <c r="W313">
        <v>2</v>
      </c>
      <c r="X313">
        <v>55</v>
      </c>
      <c r="Y313">
        <v>14</v>
      </c>
      <c r="Z313">
        <v>17</v>
      </c>
      <c r="AA313">
        <v>5</v>
      </c>
      <c r="AB313">
        <v>0</v>
      </c>
      <c r="AC313">
        <v>3</v>
      </c>
      <c r="AD313">
        <v>78</v>
      </c>
      <c r="AE313">
        <v>0</v>
      </c>
      <c r="AF313">
        <v>78</v>
      </c>
      <c r="AG313">
        <v>3</v>
      </c>
      <c r="AH313">
        <v>0</v>
      </c>
      <c r="AI313">
        <v>1</v>
      </c>
      <c r="AJ313">
        <v>3</v>
      </c>
      <c r="AK313">
        <v>1</v>
      </c>
      <c r="AL313">
        <v>16</v>
      </c>
      <c r="AM313">
        <v>69</v>
      </c>
      <c r="AN313">
        <v>1</v>
      </c>
      <c r="AO313">
        <v>86</v>
      </c>
      <c r="AP313">
        <v>0.89534883720930236</v>
      </c>
      <c r="AQ313">
        <v>0.10465116279069769</v>
      </c>
      <c r="AR313">
        <v>0</v>
      </c>
      <c r="AS313">
        <v>0.2441860465116279</v>
      </c>
      <c r="AT313">
        <v>9.3023255813953487E-2</v>
      </c>
      <c r="AU313">
        <v>0.1395348837209302</v>
      </c>
      <c r="AV313">
        <v>0.16279069767441859</v>
      </c>
      <c r="AW313">
        <v>0.22093023255813951</v>
      </c>
      <c r="AX313">
        <v>8.1395348837209308E-2</v>
      </c>
      <c r="AY313">
        <v>2.3255813953488368E-2</v>
      </c>
      <c r="AZ313">
        <v>0</v>
      </c>
      <c r="BA313">
        <v>1.1627906976744189E-2</v>
      </c>
      <c r="BB313">
        <v>0</v>
      </c>
      <c r="BC313">
        <v>2.3255813953488368E-2</v>
      </c>
      <c r="BD313">
        <v>0</v>
      </c>
      <c r="BE313">
        <v>0.94186046511627908</v>
      </c>
      <c r="BF313">
        <v>3.4883720930232558E-2</v>
      </c>
      <c r="BG313">
        <v>2.3255813953488368E-2</v>
      </c>
      <c r="BH313">
        <v>0.63953488372093026</v>
      </c>
      <c r="BI313">
        <v>0.16279069767441859</v>
      </c>
      <c r="BJ313">
        <v>0.19767441860465121</v>
      </c>
      <c r="BK313">
        <v>5.8139534883720929E-2</v>
      </c>
      <c r="BL313">
        <v>0</v>
      </c>
      <c r="BM313">
        <v>3.4883720930232558E-2</v>
      </c>
      <c r="BN313">
        <v>0.90697674418604646</v>
      </c>
      <c r="BO313">
        <v>0</v>
      </c>
      <c r="BP313">
        <v>0.90697674418604646</v>
      </c>
      <c r="BQ313">
        <v>3.4883720930232558E-2</v>
      </c>
      <c r="BR313">
        <v>0</v>
      </c>
      <c r="BS313">
        <v>1.1627906976744189E-2</v>
      </c>
      <c r="BT313">
        <v>3.4883720930232558E-2</v>
      </c>
      <c r="BU313">
        <v>1.1627906976744189E-2</v>
      </c>
      <c r="BV313">
        <v>0.186046511627907</v>
      </c>
      <c r="BW313">
        <v>0.80232558139534882</v>
      </c>
      <c r="BX313">
        <v>1.1627906976744189E-2</v>
      </c>
      <c r="BY313" t="s">
        <v>3397</v>
      </c>
      <c r="BZ313" t="s">
        <v>3765</v>
      </c>
      <c r="CA313">
        <v>529</v>
      </c>
      <c r="CB313">
        <v>0.1625708884688091</v>
      </c>
      <c r="CC313">
        <v>0</v>
      </c>
    </row>
    <row r="314" spans="1:81" x14ac:dyDescent="0.25">
      <c r="A314" t="s">
        <v>3767</v>
      </c>
      <c r="B314" t="s">
        <v>95</v>
      </c>
      <c r="C314" t="s">
        <v>394</v>
      </c>
      <c r="D314" t="s">
        <v>949</v>
      </c>
      <c r="E314">
        <v>2018</v>
      </c>
      <c r="F314">
        <v>269</v>
      </c>
      <c r="G314">
        <v>28</v>
      </c>
      <c r="H314">
        <v>0</v>
      </c>
      <c r="I314">
        <v>39</v>
      </c>
      <c r="J314">
        <v>48</v>
      </c>
      <c r="K314">
        <v>57</v>
      </c>
      <c r="L314">
        <v>48</v>
      </c>
      <c r="M314">
        <v>50</v>
      </c>
      <c r="N314">
        <v>29</v>
      </c>
      <c r="O314">
        <v>21</v>
      </c>
      <c r="P314">
        <v>5</v>
      </c>
      <c r="Q314">
        <v>0</v>
      </c>
      <c r="R314">
        <v>0</v>
      </c>
      <c r="S314">
        <v>0</v>
      </c>
      <c r="T314">
        <v>0</v>
      </c>
      <c r="U314">
        <v>292</v>
      </c>
      <c r="V314">
        <v>5</v>
      </c>
      <c r="W314">
        <v>0</v>
      </c>
      <c r="X314">
        <v>207</v>
      </c>
      <c r="Y314">
        <v>61</v>
      </c>
      <c r="Z314">
        <v>29</v>
      </c>
      <c r="AA314">
        <v>34</v>
      </c>
      <c r="AB314">
        <v>0</v>
      </c>
      <c r="AC314">
        <v>15</v>
      </c>
      <c r="AD314">
        <v>248</v>
      </c>
      <c r="AE314">
        <v>7</v>
      </c>
      <c r="AF314">
        <v>268</v>
      </c>
      <c r="AG314">
        <v>10</v>
      </c>
      <c r="AH314">
        <v>1</v>
      </c>
      <c r="AI314">
        <v>0</v>
      </c>
      <c r="AJ314">
        <v>10</v>
      </c>
      <c r="AK314">
        <v>1</v>
      </c>
      <c r="AL314">
        <v>59</v>
      </c>
      <c r="AM314">
        <v>237</v>
      </c>
      <c r="AN314">
        <v>1</v>
      </c>
      <c r="AO314">
        <v>297</v>
      </c>
      <c r="AP314">
        <v>0.90572390572390571</v>
      </c>
      <c r="AQ314">
        <v>9.4276094276094277E-2</v>
      </c>
      <c r="AR314">
        <v>0</v>
      </c>
      <c r="AS314">
        <v>0.1313131313131313</v>
      </c>
      <c r="AT314">
        <v>0.1616161616161616</v>
      </c>
      <c r="AU314">
        <v>0.19191919191919191</v>
      </c>
      <c r="AV314">
        <v>0.1616161616161616</v>
      </c>
      <c r="AW314">
        <v>0.16835016835016839</v>
      </c>
      <c r="AX314">
        <v>9.7643097643097643E-2</v>
      </c>
      <c r="AY314">
        <v>7.0707070707070704E-2</v>
      </c>
      <c r="AZ314">
        <v>1.6835016835016831E-2</v>
      </c>
      <c r="BA314">
        <v>0</v>
      </c>
      <c r="BB314">
        <v>0</v>
      </c>
      <c r="BC314">
        <v>0</v>
      </c>
      <c r="BD314">
        <v>0</v>
      </c>
      <c r="BE314">
        <v>0.98316498316498313</v>
      </c>
      <c r="BF314">
        <v>1.6835016835016831E-2</v>
      </c>
      <c r="BG314">
        <v>0</v>
      </c>
      <c r="BH314">
        <v>0.69696969696969702</v>
      </c>
      <c r="BI314">
        <v>0.2053872053872054</v>
      </c>
      <c r="BJ314">
        <v>9.7643097643097643E-2</v>
      </c>
      <c r="BK314">
        <v>0.1144781144781145</v>
      </c>
      <c r="BL314">
        <v>0</v>
      </c>
      <c r="BM314">
        <v>5.0505050505050497E-2</v>
      </c>
      <c r="BN314">
        <v>0.83501683501683499</v>
      </c>
      <c r="BO314">
        <v>2.3569023569023569E-2</v>
      </c>
      <c r="BP314">
        <v>0.90235690235690236</v>
      </c>
      <c r="BQ314">
        <v>3.3670033670033669E-2</v>
      </c>
      <c r="BR314">
        <v>3.3670033670033669E-3</v>
      </c>
      <c r="BS314">
        <v>0</v>
      </c>
      <c r="BT314">
        <v>3.3670033670033669E-2</v>
      </c>
      <c r="BU314">
        <v>3.3670033670033669E-3</v>
      </c>
      <c r="BV314">
        <v>0.19865319865319869</v>
      </c>
      <c r="BW314">
        <v>0.79797979797979801</v>
      </c>
      <c r="BX314">
        <v>3.3670033670033669E-3</v>
      </c>
      <c r="BY314" t="s">
        <v>3397</v>
      </c>
      <c r="BZ314" t="s">
        <v>3765</v>
      </c>
      <c r="CA314">
        <v>529</v>
      </c>
      <c r="CB314">
        <v>0.56143667296786393</v>
      </c>
      <c r="CC314">
        <v>0</v>
      </c>
    </row>
    <row r="315" spans="1:81" x14ac:dyDescent="0.25">
      <c r="A315" t="s">
        <v>3768</v>
      </c>
      <c r="B315" t="s">
        <v>95</v>
      </c>
      <c r="C315" t="s">
        <v>394</v>
      </c>
      <c r="D315" t="s">
        <v>951</v>
      </c>
      <c r="E315">
        <v>2018</v>
      </c>
      <c r="F315">
        <v>28</v>
      </c>
      <c r="G315">
        <v>7</v>
      </c>
      <c r="H315">
        <v>0</v>
      </c>
      <c r="I315">
        <v>10</v>
      </c>
      <c r="J315">
        <v>9</v>
      </c>
      <c r="K315">
        <v>4</v>
      </c>
      <c r="L315">
        <v>2</v>
      </c>
      <c r="M315">
        <v>4</v>
      </c>
      <c r="N315">
        <v>1</v>
      </c>
      <c r="O315">
        <v>1</v>
      </c>
      <c r="P315">
        <v>3</v>
      </c>
      <c r="Q315">
        <v>1</v>
      </c>
      <c r="R315">
        <v>0</v>
      </c>
      <c r="S315">
        <v>0</v>
      </c>
      <c r="T315">
        <v>0</v>
      </c>
      <c r="U315">
        <v>33</v>
      </c>
      <c r="V315">
        <v>1</v>
      </c>
      <c r="W315">
        <v>1</v>
      </c>
      <c r="X315">
        <v>12</v>
      </c>
      <c r="Y315">
        <v>14</v>
      </c>
      <c r="Z315">
        <v>9</v>
      </c>
      <c r="AA315">
        <v>4</v>
      </c>
      <c r="AB315">
        <v>0</v>
      </c>
      <c r="AC315">
        <v>3</v>
      </c>
      <c r="AD315">
        <v>28</v>
      </c>
      <c r="AE315">
        <v>1</v>
      </c>
      <c r="AF315">
        <v>31</v>
      </c>
      <c r="AG315">
        <v>0</v>
      </c>
      <c r="AH315">
        <v>1</v>
      </c>
      <c r="AI315">
        <v>0</v>
      </c>
      <c r="AJ315">
        <v>2</v>
      </c>
      <c r="AK315">
        <v>0</v>
      </c>
      <c r="AL315">
        <v>13</v>
      </c>
      <c r="AM315">
        <v>20</v>
      </c>
      <c r="AN315">
        <v>2</v>
      </c>
      <c r="AO315">
        <v>35</v>
      </c>
      <c r="AP315">
        <v>0.8</v>
      </c>
      <c r="AQ315">
        <v>0.2</v>
      </c>
      <c r="AR315">
        <v>0</v>
      </c>
      <c r="AS315">
        <v>0.2857142857142857</v>
      </c>
      <c r="AT315">
        <v>0.25714285714285712</v>
      </c>
      <c r="AU315">
        <v>0.1142857142857143</v>
      </c>
      <c r="AV315">
        <v>5.7142857142857141E-2</v>
      </c>
      <c r="AW315">
        <v>0.1142857142857143</v>
      </c>
      <c r="AX315">
        <v>2.8571428571428571E-2</v>
      </c>
      <c r="AY315">
        <v>2.8571428571428571E-2</v>
      </c>
      <c r="AZ315">
        <v>8.5714285714285715E-2</v>
      </c>
      <c r="BA315">
        <v>2.8571428571428571E-2</v>
      </c>
      <c r="BB315">
        <v>0</v>
      </c>
      <c r="BC315">
        <v>0</v>
      </c>
      <c r="BD315">
        <v>0</v>
      </c>
      <c r="BE315">
        <v>0.94285714285714284</v>
      </c>
      <c r="BF315">
        <v>2.8571428571428571E-2</v>
      </c>
      <c r="BG315">
        <v>2.8571428571428571E-2</v>
      </c>
      <c r="BH315">
        <v>0.34285714285714292</v>
      </c>
      <c r="BI315">
        <v>0.4</v>
      </c>
      <c r="BJ315">
        <v>0.25714285714285712</v>
      </c>
      <c r="BK315">
        <v>0.1142857142857143</v>
      </c>
      <c r="BL315">
        <v>0</v>
      </c>
      <c r="BM315">
        <v>8.5714285714285715E-2</v>
      </c>
      <c r="BN315">
        <v>0.8</v>
      </c>
      <c r="BO315">
        <v>2.8571428571428571E-2</v>
      </c>
      <c r="BP315">
        <v>0.88571428571428568</v>
      </c>
      <c r="BQ315">
        <v>0</v>
      </c>
      <c r="BR315">
        <v>2.8571428571428571E-2</v>
      </c>
      <c r="BS315">
        <v>0</v>
      </c>
      <c r="BT315">
        <v>5.7142857142857141E-2</v>
      </c>
      <c r="BU315">
        <v>0</v>
      </c>
      <c r="BV315">
        <v>0.37142857142857139</v>
      </c>
      <c r="BW315">
        <v>0.5714285714285714</v>
      </c>
      <c r="BX315">
        <v>5.7142857142857141E-2</v>
      </c>
      <c r="BY315" t="s">
        <v>3397</v>
      </c>
      <c r="BZ315" t="s">
        <v>3765</v>
      </c>
      <c r="CA315">
        <v>529</v>
      </c>
      <c r="CB315">
        <v>6.6162570888468802E-2</v>
      </c>
      <c r="CC315">
        <v>0</v>
      </c>
    </row>
    <row r="316" spans="1:81" x14ac:dyDescent="0.25">
      <c r="A316" t="s">
        <v>3769</v>
      </c>
      <c r="B316" t="s">
        <v>95</v>
      </c>
      <c r="C316" t="s">
        <v>394</v>
      </c>
      <c r="D316" t="s">
        <v>953</v>
      </c>
      <c r="E316">
        <v>2018</v>
      </c>
      <c r="F316">
        <v>98</v>
      </c>
      <c r="G316">
        <v>10</v>
      </c>
      <c r="H316">
        <v>0</v>
      </c>
      <c r="I316">
        <v>14</v>
      </c>
      <c r="J316">
        <v>18</v>
      </c>
      <c r="K316">
        <v>8</v>
      </c>
      <c r="L316">
        <v>22</v>
      </c>
      <c r="M316">
        <v>22</v>
      </c>
      <c r="N316">
        <v>13</v>
      </c>
      <c r="O316">
        <v>5</v>
      </c>
      <c r="P316">
        <v>5</v>
      </c>
      <c r="Q316">
        <v>1</v>
      </c>
      <c r="R316">
        <v>0</v>
      </c>
      <c r="S316">
        <v>0</v>
      </c>
      <c r="T316">
        <v>0</v>
      </c>
      <c r="U316">
        <v>105</v>
      </c>
      <c r="V316">
        <v>3</v>
      </c>
      <c r="W316">
        <v>0</v>
      </c>
      <c r="X316">
        <v>81</v>
      </c>
      <c r="Y316">
        <v>12</v>
      </c>
      <c r="Z316">
        <v>15</v>
      </c>
      <c r="AA316">
        <v>22</v>
      </c>
      <c r="AB316">
        <v>0</v>
      </c>
      <c r="AC316">
        <v>48</v>
      </c>
      <c r="AD316">
        <v>38</v>
      </c>
      <c r="AE316">
        <v>9</v>
      </c>
      <c r="AF316">
        <v>41</v>
      </c>
      <c r="AG316">
        <v>24</v>
      </c>
      <c r="AH316">
        <v>9</v>
      </c>
      <c r="AI316">
        <v>5</v>
      </c>
      <c r="AJ316">
        <v>20</v>
      </c>
      <c r="AK316">
        <v>0</v>
      </c>
      <c r="AL316">
        <v>8</v>
      </c>
      <c r="AM316">
        <v>100</v>
      </c>
      <c r="AN316">
        <v>0</v>
      </c>
      <c r="AO316">
        <v>108</v>
      </c>
      <c r="AP316">
        <v>0.90740740740740744</v>
      </c>
      <c r="AQ316">
        <v>9.2592592592592587E-2</v>
      </c>
      <c r="AR316">
        <v>0</v>
      </c>
      <c r="AS316">
        <v>0.12962962962962959</v>
      </c>
      <c r="AT316">
        <v>0.16666666666666671</v>
      </c>
      <c r="AU316">
        <v>7.407407407407407E-2</v>
      </c>
      <c r="AV316">
        <v>0.20370370370370369</v>
      </c>
      <c r="AW316">
        <v>0.20370370370370369</v>
      </c>
      <c r="AX316">
        <v>0.12037037037037041</v>
      </c>
      <c r="AY316">
        <v>4.6296296296296287E-2</v>
      </c>
      <c r="AZ316">
        <v>4.6296296296296287E-2</v>
      </c>
      <c r="BA316">
        <v>9.2592592592592587E-3</v>
      </c>
      <c r="BB316">
        <v>0</v>
      </c>
      <c r="BC316">
        <v>0</v>
      </c>
      <c r="BD316">
        <v>0</v>
      </c>
      <c r="BE316">
        <v>0.97222222222222221</v>
      </c>
      <c r="BF316">
        <v>2.777777777777778E-2</v>
      </c>
      <c r="BG316">
        <v>0</v>
      </c>
      <c r="BH316">
        <v>0.75</v>
      </c>
      <c r="BI316">
        <v>0.1111111111111111</v>
      </c>
      <c r="BJ316">
        <v>0.1388888888888889</v>
      </c>
      <c r="BK316">
        <v>0.20370370370370369</v>
      </c>
      <c r="BL316">
        <v>0</v>
      </c>
      <c r="BM316">
        <v>0.44444444444444442</v>
      </c>
      <c r="BN316">
        <v>0.35185185185185192</v>
      </c>
      <c r="BO316">
        <v>8.3333333333333329E-2</v>
      </c>
      <c r="BP316">
        <v>0.37962962962962971</v>
      </c>
      <c r="BQ316">
        <v>0.22222222222222221</v>
      </c>
      <c r="BR316">
        <v>8.3333333333333329E-2</v>
      </c>
      <c r="BS316">
        <v>4.6296296296296287E-2</v>
      </c>
      <c r="BT316">
        <v>0.1851851851851852</v>
      </c>
      <c r="BU316">
        <v>0</v>
      </c>
      <c r="BV316">
        <v>7.407407407407407E-2</v>
      </c>
      <c r="BW316">
        <v>0.92592592592592593</v>
      </c>
      <c r="BX316">
        <v>0</v>
      </c>
      <c r="BY316" t="s">
        <v>3397</v>
      </c>
      <c r="BZ316" t="s">
        <v>3765</v>
      </c>
      <c r="CA316">
        <v>529</v>
      </c>
      <c r="CB316">
        <v>0.2041587901701323</v>
      </c>
      <c r="CC316">
        <v>0</v>
      </c>
    </row>
    <row r="317" spans="1:81" x14ac:dyDescent="0.25">
      <c r="A317" t="s">
        <v>3770</v>
      </c>
      <c r="B317" t="s">
        <v>95</v>
      </c>
      <c r="C317" t="s">
        <v>394</v>
      </c>
      <c r="D317" t="s">
        <v>961</v>
      </c>
      <c r="E317">
        <v>2018</v>
      </c>
      <c r="F317">
        <v>1</v>
      </c>
      <c r="G317">
        <v>2</v>
      </c>
      <c r="H317">
        <v>0</v>
      </c>
      <c r="I317">
        <v>0</v>
      </c>
      <c r="J317">
        <v>0</v>
      </c>
      <c r="K317">
        <v>0</v>
      </c>
      <c r="L317">
        <v>0</v>
      </c>
      <c r="M317">
        <v>1</v>
      </c>
      <c r="N317">
        <v>1</v>
      </c>
      <c r="O317">
        <v>1</v>
      </c>
      <c r="P317">
        <v>0</v>
      </c>
      <c r="Q317">
        <v>0</v>
      </c>
      <c r="R317">
        <v>0</v>
      </c>
      <c r="S317">
        <v>0</v>
      </c>
      <c r="T317">
        <v>0</v>
      </c>
      <c r="U317">
        <v>3</v>
      </c>
      <c r="V317">
        <v>0</v>
      </c>
      <c r="W317">
        <v>0</v>
      </c>
      <c r="X317">
        <v>0</v>
      </c>
      <c r="Y317">
        <v>0</v>
      </c>
      <c r="Z317">
        <v>3</v>
      </c>
      <c r="AA317">
        <v>0</v>
      </c>
      <c r="AB317">
        <v>3</v>
      </c>
      <c r="AC317">
        <v>0</v>
      </c>
      <c r="AD317">
        <v>0</v>
      </c>
      <c r="AE317">
        <v>0</v>
      </c>
      <c r="AF317">
        <v>0</v>
      </c>
      <c r="AG317">
        <v>0</v>
      </c>
      <c r="AH317">
        <v>0</v>
      </c>
      <c r="AI317">
        <v>0</v>
      </c>
      <c r="AJ317">
        <v>0</v>
      </c>
      <c r="AK317">
        <v>3</v>
      </c>
      <c r="AL317">
        <v>0</v>
      </c>
      <c r="AM317">
        <v>0</v>
      </c>
      <c r="AN317">
        <v>3</v>
      </c>
      <c r="AO317">
        <v>3</v>
      </c>
      <c r="AP317">
        <v>0.33333333333333331</v>
      </c>
      <c r="AQ317">
        <v>0.66666666666666663</v>
      </c>
      <c r="AR317">
        <v>0</v>
      </c>
      <c r="AS317">
        <v>0</v>
      </c>
      <c r="AT317">
        <v>0</v>
      </c>
      <c r="AU317">
        <v>0</v>
      </c>
      <c r="AV317">
        <v>0</v>
      </c>
      <c r="AW317">
        <v>0.33333333333333331</v>
      </c>
      <c r="AX317">
        <v>0.33333333333333331</v>
      </c>
      <c r="AY317">
        <v>0.33333333333333331</v>
      </c>
      <c r="AZ317">
        <v>0</v>
      </c>
      <c r="BA317">
        <v>0</v>
      </c>
      <c r="BB317">
        <v>0</v>
      </c>
      <c r="BC317">
        <v>0</v>
      </c>
      <c r="BD317">
        <v>0</v>
      </c>
      <c r="BE317">
        <v>1</v>
      </c>
      <c r="BF317">
        <v>0</v>
      </c>
      <c r="BG317">
        <v>0</v>
      </c>
      <c r="BH317">
        <v>0</v>
      </c>
      <c r="BI317">
        <v>0</v>
      </c>
      <c r="BJ317">
        <v>1</v>
      </c>
      <c r="BK317">
        <v>0</v>
      </c>
      <c r="BL317">
        <v>1</v>
      </c>
      <c r="BM317">
        <v>0</v>
      </c>
      <c r="BN317">
        <v>0</v>
      </c>
      <c r="BO317">
        <v>0</v>
      </c>
      <c r="BP317">
        <v>0</v>
      </c>
      <c r="BQ317">
        <v>0</v>
      </c>
      <c r="BR317">
        <v>0</v>
      </c>
      <c r="BS317">
        <v>0</v>
      </c>
      <c r="BT317">
        <v>0</v>
      </c>
      <c r="BU317">
        <v>1</v>
      </c>
      <c r="BV317">
        <v>0</v>
      </c>
      <c r="BW317">
        <v>0</v>
      </c>
      <c r="BX317">
        <v>1</v>
      </c>
      <c r="BY317" t="s">
        <v>3397</v>
      </c>
      <c r="BZ317" t="s">
        <v>3765</v>
      </c>
      <c r="CA317">
        <v>529</v>
      </c>
      <c r="CB317">
        <v>5.6710775047258983E-3</v>
      </c>
      <c r="CC317">
        <v>0</v>
      </c>
    </row>
    <row r="318" spans="1:81" x14ac:dyDescent="0.25">
      <c r="A318" t="s">
        <v>3771</v>
      </c>
      <c r="B318" t="s">
        <v>95</v>
      </c>
      <c r="C318" t="s">
        <v>400</v>
      </c>
      <c r="D318" t="s">
        <v>44</v>
      </c>
      <c r="E318">
        <v>2018</v>
      </c>
      <c r="F318" t="s">
        <v>74</v>
      </c>
      <c r="G318" t="s">
        <v>74</v>
      </c>
      <c r="H318" t="s">
        <v>74</v>
      </c>
      <c r="I318" t="s">
        <v>74</v>
      </c>
      <c r="J318" t="s">
        <v>74</v>
      </c>
      <c r="K318" t="s">
        <v>74</v>
      </c>
      <c r="L318" t="s">
        <v>74</v>
      </c>
      <c r="M318" t="s">
        <v>74</v>
      </c>
      <c r="N318" t="s">
        <v>74</v>
      </c>
      <c r="O318" t="s">
        <v>74</v>
      </c>
      <c r="P318" t="s">
        <v>74</v>
      </c>
      <c r="Q318" t="s">
        <v>74</v>
      </c>
      <c r="R318" t="s">
        <v>74</v>
      </c>
      <c r="S318" t="s">
        <v>74</v>
      </c>
      <c r="T318" t="s">
        <v>74</v>
      </c>
      <c r="U318" t="s">
        <v>74</v>
      </c>
      <c r="V318" t="s">
        <v>74</v>
      </c>
      <c r="W318" t="s">
        <v>74</v>
      </c>
      <c r="X318" t="s">
        <v>74</v>
      </c>
      <c r="Y318" t="s">
        <v>74</v>
      </c>
      <c r="Z318" t="s">
        <v>74</v>
      </c>
      <c r="AA318" t="s">
        <v>74</v>
      </c>
      <c r="AB318" t="s">
        <v>74</v>
      </c>
      <c r="AC318" t="s">
        <v>74</v>
      </c>
      <c r="AD318" t="s">
        <v>74</v>
      </c>
      <c r="AE318" t="s">
        <v>74</v>
      </c>
      <c r="AF318" t="s">
        <v>74</v>
      </c>
      <c r="AG318" t="s">
        <v>74</v>
      </c>
      <c r="AH318" t="s">
        <v>74</v>
      </c>
      <c r="AI318" t="s">
        <v>74</v>
      </c>
      <c r="AJ318" t="s">
        <v>74</v>
      </c>
      <c r="AK318" t="s">
        <v>74</v>
      </c>
      <c r="AL318" t="s">
        <v>74</v>
      </c>
      <c r="AM318" t="s">
        <v>74</v>
      </c>
      <c r="AN318" t="s">
        <v>74</v>
      </c>
      <c r="AO318" t="s">
        <v>74</v>
      </c>
      <c r="AP318" t="s">
        <v>74</v>
      </c>
      <c r="AQ318" t="s">
        <v>74</v>
      </c>
      <c r="AR318" t="s">
        <v>74</v>
      </c>
      <c r="AS318" t="s">
        <v>74</v>
      </c>
      <c r="AT318" t="s">
        <v>74</v>
      </c>
      <c r="AU318" t="s">
        <v>74</v>
      </c>
      <c r="AV318" t="s">
        <v>74</v>
      </c>
      <c r="AW318" t="s">
        <v>74</v>
      </c>
      <c r="AX318" t="s">
        <v>74</v>
      </c>
      <c r="AY318" t="s">
        <v>74</v>
      </c>
      <c r="AZ318" t="s">
        <v>74</v>
      </c>
      <c r="BA318" t="s">
        <v>74</v>
      </c>
      <c r="BB318" t="s">
        <v>74</v>
      </c>
      <c r="BC318" t="s">
        <v>74</v>
      </c>
      <c r="BD318" t="s">
        <v>74</v>
      </c>
      <c r="BE318" t="s">
        <v>74</v>
      </c>
      <c r="BF318" t="s">
        <v>74</v>
      </c>
      <c r="BG318" t="s">
        <v>74</v>
      </c>
      <c r="BH318" t="s">
        <v>74</v>
      </c>
      <c r="BI318" t="s">
        <v>74</v>
      </c>
      <c r="BJ318" t="s">
        <v>74</v>
      </c>
      <c r="BK318" t="s">
        <v>74</v>
      </c>
      <c r="BL318" t="s">
        <v>74</v>
      </c>
      <c r="BM318" t="s">
        <v>74</v>
      </c>
      <c r="BN318" t="s">
        <v>74</v>
      </c>
      <c r="BO318" t="s">
        <v>74</v>
      </c>
      <c r="BP318" t="s">
        <v>74</v>
      </c>
      <c r="BQ318" t="s">
        <v>74</v>
      </c>
      <c r="BR318" t="s">
        <v>74</v>
      </c>
      <c r="BS318" t="s">
        <v>74</v>
      </c>
      <c r="BT318" t="s">
        <v>74</v>
      </c>
      <c r="BU318" t="s">
        <v>74</v>
      </c>
      <c r="BV318" t="s">
        <v>74</v>
      </c>
      <c r="BW318" t="s">
        <v>74</v>
      </c>
      <c r="BX318" t="s">
        <v>74</v>
      </c>
      <c r="BY318" t="s">
        <v>74</v>
      </c>
      <c r="BZ318" t="s">
        <v>3772</v>
      </c>
      <c r="CA318" t="s">
        <v>74</v>
      </c>
      <c r="CB318" t="s">
        <v>74</v>
      </c>
      <c r="CC318">
        <v>1</v>
      </c>
    </row>
    <row r="319" spans="1:81" x14ac:dyDescent="0.25">
      <c r="A319" t="s">
        <v>3773</v>
      </c>
      <c r="B319" t="s">
        <v>95</v>
      </c>
      <c r="C319" t="s">
        <v>400</v>
      </c>
      <c r="D319" t="s">
        <v>947</v>
      </c>
      <c r="E319">
        <v>2018</v>
      </c>
      <c r="F319" t="s">
        <v>74</v>
      </c>
      <c r="G319" t="s">
        <v>74</v>
      </c>
      <c r="H319" t="s">
        <v>74</v>
      </c>
      <c r="I319" t="s">
        <v>74</v>
      </c>
      <c r="J319" t="s">
        <v>74</v>
      </c>
      <c r="K319" t="s">
        <v>74</v>
      </c>
      <c r="L319" t="s">
        <v>74</v>
      </c>
      <c r="M319" t="s">
        <v>74</v>
      </c>
      <c r="N319" t="s">
        <v>74</v>
      </c>
      <c r="O319" t="s">
        <v>74</v>
      </c>
      <c r="P319" t="s">
        <v>74</v>
      </c>
      <c r="Q319" t="s">
        <v>74</v>
      </c>
      <c r="R319" t="s">
        <v>74</v>
      </c>
      <c r="S319" t="s">
        <v>74</v>
      </c>
      <c r="T319" t="s">
        <v>74</v>
      </c>
      <c r="U319" t="s">
        <v>74</v>
      </c>
      <c r="V319" t="s">
        <v>74</v>
      </c>
      <c r="W319" t="s">
        <v>74</v>
      </c>
      <c r="X319" t="s">
        <v>74</v>
      </c>
      <c r="Y319" t="s">
        <v>74</v>
      </c>
      <c r="Z319" t="s">
        <v>74</v>
      </c>
      <c r="AA319" t="s">
        <v>74</v>
      </c>
      <c r="AB319" t="s">
        <v>74</v>
      </c>
      <c r="AC319" t="s">
        <v>74</v>
      </c>
      <c r="AD319" t="s">
        <v>74</v>
      </c>
      <c r="AE319" t="s">
        <v>74</v>
      </c>
      <c r="AF319" t="s">
        <v>74</v>
      </c>
      <c r="AG319" t="s">
        <v>74</v>
      </c>
      <c r="AH319" t="s">
        <v>74</v>
      </c>
      <c r="AI319" t="s">
        <v>74</v>
      </c>
      <c r="AJ319" t="s">
        <v>74</v>
      </c>
      <c r="AK319" t="s">
        <v>74</v>
      </c>
      <c r="AL319" t="s">
        <v>74</v>
      </c>
      <c r="AM319" t="s">
        <v>74</v>
      </c>
      <c r="AN319" t="s">
        <v>74</v>
      </c>
      <c r="AO319" t="s">
        <v>74</v>
      </c>
      <c r="AP319" t="s">
        <v>74</v>
      </c>
      <c r="AQ319" t="s">
        <v>74</v>
      </c>
      <c r="AR319" t="s">
        <v>74</v>
      </c>
      <c r="AS319" t="s">
        <v>74</v>
      </c>
      <c r="AT319" t="s">
        <v>74</v>
      </c>
      <c r="AU319" t="s">
        <v>74</v>
      </c>
      <c r="AV319" t="s">
        <v>74</v>
      </c>
      <c r="AW319" t="s">
        <v>74</v>
      </c>
      <c r="AX319" t="s">
        <v>74</v>
      </c>
      <c r="AY319" t="s">
        <v>74</v>
      </c>
      <c r="AZ319" t="s">
        <v>74</v>
      </c>
      <c r="BA319" t="s">
        <v>74</v>
      </c>
      <c r="BB319" t="s">
        <v>74</v>
      </c>
      <c r="BC319" t="s">
        <v>74</v>
      </c>
      <c r="BD319" t="s">
        <v>74</v>
      </c>
      <c r="BE319" t="s">
        <v>74</v>
      </c>
      <c r="BF319" t="s">
        <v>74</v>
      </c>
      <c r="BG319" t="s">
        <v>74</v>
      </c>
      <c r="BH319" t="s">
        <v>74</v>
      </c>
      <c r="BI319" t="s">
        <v>74</v>
      </c>
      <c r="BJ319" t="s">
        <v>74</v>
      </c>
      <c r="BK319" t="s">
        <v>74</v>
      </c>
      <c r="BL319" t="s">
        <v>74</v>
      </c>
      <c r="BM319" t="s">
        <v>74</v>
      </c>
      <c r="BN319" t="s">
        <v>74</v>
      </c>
      <c r="BO319" t="s">
        <v>74</v>
      </c>
      <c r="BP319" t="s">
        <v>74</v>
      </c>
      <c r="BQ319" t="s">
        <v>74</v>
      </c>
      <c r="BR319" t="s">
        <v>74</v>
      </c>
      <c r="BS319" t="s">
        <v>74</v>
      </c>
      <c r="BT319" t="s">
        <v>74</v>
      </c>
      <c r="BU319" t="s">
        <v>74</v>
      </c>
      <c r="BV319" t="s">
        <v>74</v>
      </c>
      <c r="BW319" t="s">
        <v>74</v>
      </c>
      <c r="BX319" t="s">
        <v>74</v>
      </c>
      <c r="BY319" t="s">
        <v>74</v>
      </c>
      <c r="BZ319" t="s">
        <v>3772</v>
      </c>
      <c r="CA319" t="s">
        <v>74</v>
      </c>
      <c r="CB319" t="s">
        <v>74</v>
      </c>
      <c r="CC319">
        <v>1</v>
      </c>
    </row>
    <row r="320" spans="1:81" x14ac:dyDescent="0.25">
      <c r="A320" t="s">
        <v>3774</v>
      </c>
      <c r="B320" t="s">
        <v>95</v>
      </c>
      <c r="C320" t="s">
        <v>400</v>
      </c>
      <c r="D320" t="s">
        <v>953</v>
      </c>
      <c r="E320">
        <v>2018</v>
      </c>
      <c r="F320" t="s">
        <v>74</v>
      </c>
      <c r="G320" t="s">
        <v>74</v>
      </c>
      <c r="H320" t="s">
        <v>74</v>
      </c>
      <c r="I320" t="s">
        <v>74</v>
      </c>
      <c r="J320" t="s">
        <v>74</v>
      </c>
      <c r="K320" t="s">
        <v>74</v>
      </c>
      <c r="L320" t="s">
        <v>74</v>
      </c>
      <c r="M320" t="s">
        <v>74</v>
      </c>
      <c r="N320" t="s">
        <v>74</v>
      </c>
      <c r="O320" t="s">
        <v>74</v>
      </c>
      <c r="P320" t="s">
        <v>74</v>
      </c>
      <c r="Q320" t="s">
        <v>74</v>
      </c>
      <c r="R320" t="s">
        <v>74</v>
      </c>
      <c r="S320" t="s">
        <v>74</v>
      </c>
      <c r="T320" t="s">
        <v>74</v>
      </c>
      <c r="U320" t="s">
        <v>74</v>
      </c>
      <c r="V320" t="s">
        <v>74</v>
      </c>
      <c r="W320" t="s">
        <v>74</v>
      </c>
      <c r="X320" t="s">
        <v>74</v>
      </c>
      <c r="Y320" t="s">
        <v>74</v>
      </c>
      <c r="Z320" t="s">
        <v>74</v>
      </c>
      <c r="AA320" t="s">
        <v>74</v>
      </c>
      <c r="AB320" t="s">
        <v>74</v>
      </c>
      <c r="AC320" t="s">
        <v>74</v>
      </c>
      <c r="AD320" t="s">
        <v>74</v>
      </c>
      <c r="AE320" t="s">
        <v>74</v>
      </c>
      <c r="AF320" t="s">
        <v>74</v>
      </c>
      <c r="AG320" t="s">
        <v>74</v>
      </c>
      <c r="AH320" t="s">
        <v>74</v>
      </c>
      <c r="AI320" t="s">
        <v>74</v>
      </c>
      <c r="AJ320" t="s">
        <v>74</v>
      </c>
      <c r="AK320" t="s">
        <v>74</v>
      </c>
      <c r="AL320" t="s">
        <v>74</v>
      </c>
      <c r="AM320" t="s">
        <v>74</v>
      </c>
      <c r="AN320" t="s">
        <v>74</v>
      </c>
      <c r="AO320" t="s">
        <v>74</v>
      </c>
      <c r="AP320" t="s">
        <v>74</v>
      </c>
      <c r="AQ320" t="s">
        <v>74</v>
      </c>
      <c r="AR320" t="s">
        <v>74</v>
      </c>
      <c r="AS320" t="s">
        <v>74</v>
      </c>
      <c r="AT320" t="s">
        <v>74</v>
      </c>
      <c r="AU320" t="s">
        <v>74</v>
      </c>
      <c r="AV320" t="s">
        <v>74</v>
      </c>
      <c r="AW320" t="s">
        <v>74</v>
      </c>
      <c r="AX320" t="s">
        <v>74</v>
      </c>
      <c r="AY320" t="s">
        <v>74</v>
      </c>
      <c r="AZ320" t="s">
        <v>74</v>
      </c>
      <c r="BA320" t="s">
        <v>74</v>
      </c>
      <c r="BB320" t="s">
        <v>74</v>
      </c>
      <c r="BC320" t="s">
        <v>74</v>
      </c>
      <c r="BD320" t="s">
        <v>74</v>
      </c>
      <c r="BE320" t="s">
        <v>74</v>
      </c>
      <c r="BF320" t="s">
        <v>74</v>
      </c>
      <c r="BG320" t="s">
        <v>74</v>
      </c>
      <c r="BH320" t="s">
        <v>74</v>
      </c>
      <c r="BI320" t="s">
        <v>74</v>
      </c>
      <c r="BJ320" t="s">
        <v>74</v>
      </c>
      <c r="BK320" t="s">
        <v>74</v>
      </c>
      <c r="BL320" t="s">
        <v>74</v>
      </c>
      <c r="BM320" t="s">
        <v>74</v>
      </c>
      <c r="BN320" t="s">
        <v>74</v>
      </c>
      <c r="BO320" t="s">
        <v>74</v>
      </c>
      <c r="BP320" t="s">
        <v>74</v>
      </c>
      <c r="BQ320" t="s">
        <v>74</v>
      </c>
      <c r="BR320" t="s">
        <v>74</v>
      </c>
      <c r="BS320" t="s">
        <v>74</v>
      </c>
      <c r="BT320" t="s">
        <v>74</v>
      </c>
      <c r="BU320" t="s">
        <v>74</v>
      </c>
      <c r="BV320" t="s">
        <v>74</v>
      </c>
      <c r="BW320" t="s">
        <v>74</v>
      </c>
      <c r="BX320" t="s">
        <v>74</v>
      </c>
      <c r="BY320" t="s">
        <v>74</v>
      </c>
      <c r="BZ320" t="s">
        <v>3772</v>
      </c>
      <c r="CA320" t="s">
        <v>74</v>
      </c>
      <c r="CB320" t="s">
        <v>74</v>
      </c>
      <c r="CC320">
        <v>1</v>
      </c>
    </row>
    <row r="321" spans="1:81" x14ac:dyDescent="0.25">
      <c r="A321" t="s">
        <v>3775</v>
      </c>
      <c r="B321" t="s">
        <v>95</v>
      </c>
      <c r="C321" t="s">
        <v>43</v>
      </c>
      <c r="D321" t="s">
        <v>44</v>
      </c>
      <c r="E321">
        <v>2018</v>
      </c>
      <c r="F321">
        <v>5400</v>
      </c>
      <c r="G321">
        <v>464</v>
      </c>
      <c r="H321">
        <v>0</v>
      </c>
      <c r="I321">
        <v>877</v>
      </c>
      <c r="J321">
        <v>1009</v>
      </c>
      <c r="K321">
        <v>890</v>
      </c>
      <c r="L321">
        <v>936</v>
      </c>
      <c r="M321">
        <v>773</v>
      </c>
      <c r="N321">
        <v>597</v>
      </c>
      <c r="O321">
        <v>417</v>
      </c>
      <c r="P321">
        <v>229</v>
      </c>
      <c r="Q321">
        <v>75</v>
      </c>
      <c r="R321">
        <v>25</v>
      </c>
      <c r="S321">
        <v>36</v>
      </c>
      <c r="T321">
        <v>0</v>
      </c>
      <c r="U321">
        <v>5328</v>
      </c>
      <c r="V321">
        <v>536</v>
      </c>
      <c r="W321">
        <v>0</v>
      </c>
      <c r="X321">
        <v>4122</v>
      </c>
      <c r="Y321">
        <v>1689</v>
      </c>
      <c r="Z321">
        <v>53</v>
      </c>
      <c r="AA321">
        <v>840</v>
      </c>
      <c r="AB321">
        <v>54</v>
      </c>
      <c r="AC321">
        <v>459</v>
      </c>
      <c r="AD321">
        <v>4511</v>
      </c>
      <c r="AE321">
        <v>128</v>
      </c>
      <c r="AF321">
        <v>4651</v>
      </c>
      <c r="AG321">
        <v>507</v>
      </c>
      <c r="AH321">
        <v>98</v>
      </c>
      <c r="AI321">
        <v>60</v>
      </c>
      <c r="AJ321">
        <v>343</v>
      </c>
      <c r="AK321">
        <v>77</v>
      </c>
      <c r="AL321">
        <v>124</v>
      </c>
      <c r="AM321">
        <v>5657</v>
      </c>
      <c r="AN321">
        <v>83</v>
      </c>
      <c r="AO321">
        <v>5864</v>
      </c>
      <c r="AP321">
        <v>0.92087312414733968</v>
      </c>
      <c r="AQ321">
        <v>7.9126875852660303E-2</v>
      </c>
      <c r="AR321">
        <v>0</v>
      </c>
      <c r="AS321">
        <v>0.14955661664392911</v>
      </c>
      <c r="AT321">
        <v>0.17206684856753071</v>
      </c>
      <c r="AU321">
        <v>0.15177353342428379</v>
      </c>
      <c r="AV321">
        <v>0.1596180081855389</v>
      </c>
      <c r="AW321">
        <v>0.13182128240109139</v>
      </c>
      <c r="AX321">
        <v>0.1018076398362892</v>
      </c>
      <c r="AY321">
        <v>7.1111869031377895E-2</v>
      </c>
      <c r="AZ321">
        <v>3.9051841746248303E-2</v>
      </c>
      <c r="BA321">
        <v>1.278990450204638E-2</v>
      </c>
      <c r="BB321">
        <v>4.2633015006821283E-3</v>
      </c>
      <c r="BC321">
        <v>6.1391541609822648E-3</v>
      </c>
      <c r="BD321">
        <v>0</v>
      </c>
      <c r="BE321">
        <v>0.90859481582537516</v>
      </c>
      <c r="BF321">
        <v>9.1405184174624829E-2</v>
      </c>
      <c r="BG321">
        <v>0</v>
      </c>
      <c r="BH321">
        <v>0.70293315143246926</v>
      </c>
      <c r="BI321">
        <v>0.28802864938608458</v>
      </c>
      <c r="BJ321">
        <v>9.0381991814461118E-3</v>
      </c>
      <c r="BK321">
        <v>0.1432469304229195</v>
      </c>
      <c r="BL321">
        <v>9.2087312414733963E-3</v>
      </c>
      <c r="BM321">
        <v>7.8274215552523868E-2</v>
      </c>
      <c r="BN321">
        <v>0.76927012278308327</v>
      </c>
      <c r="BO321">
        <v>2.18281036834925E-2</v>
      </c>
      <c r="BP321">
        <v>0.79314461118690316</v>
      </c>
      <c r="BQ321">
        <v>8.6459754433833566E-2</v>
      </c>
      <c r="BR321">
        <v>1.6712141882673941E-2</v>
      </c>
      <c r="BS321">
        <v>1.023192360163711E-2</v>
      </c>
      <c r="BT321">
        <v>5.8492496589358803E-2</v>
      </c>
      <c r="BU321">
        <v>1.3130968622100961E-2</v>
      </c>
      <c r="BV321">
        <v>2.1145975443383359E-2</v>
      </c>
      <c r="BW321">
        <v>0.964699863574352</v>
      </c>
      <c r="BX321">
        <v>1.415416098226467E-2</v>
      </c>
      <c r="BY321" t="s">
        <v>3397</v>
      </c>
      <c r="BZ321" t="s">
        <v>3776</v>
      </c>
      <c r="CA321">
        <v>5864</v>
      </c>
      <c r="CB321">
        <v>1</v>
      </c>
      <c r="CC321">
        <v>0</v>
      </c>
    </row>
    <row r="322" spans="1:81" x14ac:dyDescent="0.25">
      <c r="A322" t="s">
        <v>3777</v>
      </c>
      <c r="B322" t="s">
        <v>95</v>
      </c>
      <c r="C322" t="s">
        <v>43</v>
      </c>
      <c r="D322" t="s">
        <v>947</v>
      </c>
      <c r="E322">
        <v>2018</v>
      </c>
      <c r="F322">
        <v>2311</v>
      </c>
      <c r="G322">
        <v>210</v>
      </c>
      <c r="H322">
        <v>0</v>
      </c>
      <c r="I322">
        <v>410</v>
      </c>
      <c r="J322">
        <v>444</v>
      </c>
      <c r="K322">
        <v>385</v>
      </c>
      <c r="L322">
        <v>350</v>
      </c>
      <c r="M322">
        <v>338</v>
      </c>
      <c r="N322">
        <v>245</v>
      </c>
      <c r="O322">
        <v>167</v>
      </c>
      <c r="P322">
        <v>109</v>
      </c>
      <c r="Q322">
        <v>47</v>
      </c>
      <c r="R322">
        <v>16</v>
      </c>
      <c r="S322">
        <v>10</v>
      </c>
      <c r="T322">
        <v>0</v>
      </c>
      <c r="U322">
        <v>2240</v>
      </c>
      <c r="V322">
        <v>281</v>
      </c>
      <c r="W322">
        <v>0</v>
      </c>
      <c r="X322">
        <v>1669</v>
      </c>
      <c r="Y322">
        <v>852</v>
      </c>
      <c r="Z322">
        <v>0</v>
      </c>
      <c r="AA322">
        <v>394</v>
      </c>
      <c r="AB322">
        <v>0</v>
      </c>
      <c r="AC322">
        <v>158</v>
      </c>
      <c r="AD322">
        <v>1969</v>
      </c>
      <c r="AE322">
        <v>21</v>
      </c>
      <c r="AF322">
        <v>1978</v>
      </c>
      <c r="AG322">
        <v>386</v>
      </c>
      <c r="AH322">
        <v>1</v>
      </c>
      <c r="AI322">
        <v>1</v>
      </c>
      <c r="AJ322">
        <v>126</v>
      </c>
      <c r="AK322">
        <v>8</v>
      </c>
      <c r="AL322">
        <v>74</v>
      </c>
      <c r="AM322">
        <v>2431</v>
      </c>
      <c r="AN322">
        <v>16</v>
      </c>
      <c r="AO322">
        <v>2521</v>
      </c>
      <c r="AP322">
        <v>0.91669972233240782</v>
      </c>
      <c r="AQ322">
        <v>8.3300277667592224E-2</v>
      </c>
      <c r="AR322">
        <v>0</v>
      </c>
      <c r="AS322">
        <v>0.16263387544625149</v>
      </c>
      <c r="AT322">
        <v>0.1761205870686236</v>
      </c>
      <c r="AU322">
        <v>0.1527171757239191</v>
      </c>
      <c r="AV322">
        <v>0.1388337961126537</v>
      </c>
      <c r="AW322">
        <v>0.13407378024593419</v>
      </c>
      <c r="AX322">
        <v>9.7183657278857596E-2</v>
      </c>
      <c r="AY322">
        <v>6.6243554145180489E-2</v>
      </c>
      <c r="AZ322">
        <v>4.32368107893693E-2</v>
      </c>
      <c r="BA322">
        <v>1.864339547798493E-2</v>
      </c>
      <c r="BB322">
        <v>6.346687822292741E-3</v>
      </c>
      <c r="BC322">
        <v>3.9666798889329627E-3</v>
      </c>
      <c r="BD322">
        <v>0</v>
      </c>
      <c r="BE322">
        <v>0.88853629512098375</v>
      </c>
      <c r="BF322">
        <v>0.1114637048790163</v>
      </c>
      <c r="BG322">
        <v>0</v>
      </c>
      <c r="BH322">
        <v>0.66203887346291157</v>
      </c>
      <c r="BI322">
        <v>0.33796112653708837</v>
      </c>
      <c r="BJ322">
        <v>0</v>
      </c>
      <c r="BK322">
        <v>0.15628718762395871</v>
      </c>
      <c r="BL322">
        <v>0</v>
      </c>
      <c r="BM322">
        <v>6.2673542245140823E-2</v>
      </c>
      <c r="BN322">
        <v>0.78103927013090046</v>
      </c>
      <c r="BO322">
        <v>8.3300277667592224E-3</v>
      </c>
      <c r="BP322">
        <v>0.78460928203094016</v>
      </c>
      <c r="BQ322">
        <v>0.15311384371281239</v>
      </c>
      <c r="BR322">
        <v>3.9666798889329631E-4</v>
      </c>
      <c r="BS322">
        <v>3.9666798889329631E-4</v>
      </c>
      <c r="BT322">
        <v>4.9980166600555327E-2</v>
      </c>
      <c r="BU322">
        <v>3.1733439111463709E-3</v>
      </c>
      <c r="BV322">
        <v>2.935343117810393E-2</v>
      </c>
      <c r="BW322">
        <v>0.96429988099960329</v>
      </c>
      <c r="BX322">
        <v>6.346687822292741E-3</v>
      </c>
      <c r="BY322" t="s">
        <v>3397</v>
      </c>
      <c r="BZ322" t="s">
        <v>3776</v>
      </c>
      <c r="CA322">
        <v>5864</v>
      </c>
      <c r="CB322">
        <v>0.42991132332878579</v>
      </c>
      <c r="CC322">
        <v>0</v>
      </c>
    </row>
    <row r="323" spans="1:81" x14ac:dyDescent="0.25">
      <c r="A323" t="s">
        <v>3778</v>
      </c>
      <c r="B323" t="s">
        <v>95</v>
      </c>
      <c r="C323" t="s">
        <v>43</v>
      </c>
      <c r="D323" t="s">
        <v>949</v>
      </c>
      <c r="E323">
        <v>2018</v>
      </c>
      <c r="F323">
        <v>2391</v>
      </c>
      <c r="G323">
        <v>186</v>
      </c>
      <c r="H323">
        <v>0</v>
      </c>
      <c r="I323">
        <v>358</v>
      </c>
      <c r="J323">
        <v>434</v>
      </c>
      <c r="K323">
        <v>396</v>
      </c>
      <c r="L323">
        <v>470</v>
      </c>
      <c r="M323">
        <v>344</v>
      </c>
      <c r="N323">
        <v>267</v>
      </c>
      <c r="O323">
        <v>187</v>
      </c>
      <c r="P323">
        <v>85</v>
      </c>
      <c r="Q323">
        <v>18</v>
      </c>
      <c r="R323">
        <v>5</v>
      </c>
      <c r="S323">
        <v>13</v>
      </c>
      <c r="T323">
        <v>0</v>
      </c>
      <c r="U323">
        <v>2410</v>
      </c>
      <c r="V323">
        <v>167</v>
      </c>
      <c r="W323">
        <v>0</v>
      </c>
      <c r="X323">
        <v>1934</v>
      </c>
      <c r="Y323">
        <v>643</v>
      </c>
      <c r="Z323">
        <v>0</v>
      </c>
      <c r="AA323">
        <v>259</v>
      </c>
      <c r="AB323">
        <v>0</v>
      </c>
      <c r="AC323">
        <v>104</v>
      </c>
      <c r="AD323">
        <v>2214</v>
      </c>
      <c r="AE323">
        <v>71</v>
      </c>
      <c r="AF323">
        <v>2309</v>
      </c>
      <c r="AG323">
        <v>40</v>
      </c>
      <c r="AH323">
        <v>4</v>
      </c>
      <c r="AI323">
        <v>19</v>
      </c>
      <c r="AJ323">
        <v>127</v>
      </c>
      <c r="AK323">
        <v>7</v>
      </c>
      <c r="AL323">
        <v>37</v>
      </c>
      <c r="AM323">
        <v>2530</v>
      </c>
      <c r="AN323">
        <v>10</v>
      </c>
      <c r="AO323">
        <v>2577</v>
      </c>
      <c r="AP323">
        <v>0.9278230500582072</v>
      </c>
      <c r="AQ323">
        <v>7.2176949941792787E-2</v>
      </c>
      <c r="AR323">
        <v>0</v>
      </c>
      <c r="AS323">
        <v>0.1389212262320528</v>
      </c>
      <c r="AT323">
        <v>0.16841288319751649</v>
      </c>
      <c r="AU323">
        <v>0.15366705471478459</v>
      </c>
      <c r="AV323">
        <v>0.18238261544431511</v>
      </c>
      <c r="AW323">
        <v>0.13348855258052</v>
      </c>
      <c r="AX323">
        <v>0.1036088474970896</v>
      </c>
      <c r="AY323">
        <v>7.2564998059759411E-2</v>
      </c>
      <c r="AZ323">
        <v>3.2984090027163369E-2</v>
      </c>
      <c r="BA323">
        <v>6.9848661233993014E-3</v>
      </c>
      <c r="BB323">
        <v>1.9402405898331389E-3</v>
      </c>
      <c r="BC323">
        <v>5.0446255335661622E-3</v>
      </c>
      <c r="BD323">
        <v>0</v>
      </c>
      <c r="BE323">
        <v>0.93519596429957319</v>
      </c>
      <c r="BF323">
        <v>6.4804035700426851E-2</v>
      </c>
      <c r="BG323">
        <v>0</v>
      </c>
      <c r="BH323">
        <v>0.7504850601474583</v>
      </c>
      <c r="BI323">
        <v>0.2495149398525417</v>
      </c>
      <c r="BJ323">
        <v>0</v>
      </c>
      <c r="BK323">
        <v>0.1005044625533566</v>
      </c>
      <c r="BL323">
        <v>0</v>
      </c>
      <c r="BM323">
        <v>4.0357004268529298E-2</v>
      </c>
      <c r="BN323">
        <v>0.85913853317811406</v>
      </c>
      <c r="BO323">
        <v>2.7551416375630581E-2</v>
      </c>
      <c r="BP323">
        <v>0.89600310438494368</v>
      </c>
      <c r="BQ323">
        <v>1.552192471866511E-2</v>
      </c>
      <c r="BR323">
        <v>1.5521924718665109E-3</v>
      </c>
      <c r="BS323">
        <v>7.3729142413659294E-3</v>
      </c>
      <c r="BT323">
        <v>4.9282110981761738E-2</v>
      </c>
      <c r="BU323">
        <v>2.7163368257663951E-3</v>
      </c>
      <c r="BV323">
        <v>1.4357780364765231E-2</v>
      </c>
      <c r="BW323">
        <v>0.98176173845556847</v>
      </c>
      <c r="BX323">
        <v>3.8804811796662791E-3</v>
      </c>
      <c r="BY323" t="s">
        <v>3397</v>
      </c>
      <c r="BZ323" t="s">
        <v>3776</v>
      </c>
      <c r="CA323">
        <v>5864</v>
      </c>
      <c r="CB323">
        <v>0.43946111869031379</v>
      </c>
      <c r="CC323">
        <v>0</v>
      </c>
    </row>
    <row r="324" spans="1:81" x14ac:dyDescent="0.25">
      <c r="A324" t="s">
        <v>3779</v>
      </c>
      <c r="B324" t="s">
        <v>95</v>
      </c>
      <c r="C324" t="s">
        <v>43</v>
      </c>
      <c r="D324" t="s">
        <v>951</v>
      </c>
      <c r="E324">
        <v>2018</v>
      </c>
      <c r="F324">
        <v>79</v>
      </c>
      <c r="G324">
        <v>10</v>
      </c>
      <c r="H324">
        <v>0</v>
      </c>
      <c r="I324">
        <v>10</v>
      </c>
      <c r="J324">
        <v>13</v>
      </c>
      <c r="K324">
        <v>11</v>
      </c>
      <c r="L324">
        <v>16</v>
      </c>
      <c r="M324">
        <v>7</v>
      </c>
      <c r="N324">
        <v>12</v>
      </c>
      <c r="O324">
        <v>13</v>
      </c>
      <c r="P324">
        <v>4</v>
      </c>
      <c r="Q324">
        <v>2</v>
      </c>
      <c r="R324">
        <v>1</v>
      </c>
      <c r="S324">
        <v>0</v>
      </c>
      <c r="T324">
        <v>0</v>
      </c>
      <c r="U324">
        <v>68</v>
      </c>
      <c r="V324">
        <v>21</v>
      </c>
      <c r="W324">
        <v>0</v>
      </c>
      <c r="X324">
        <v>49</v>
      </c>
      <c r="Y324">
        <v>40</v>
      </c>
      <c r="Z324">
        <v>0</v>
      </c>
      <c r="AA324">
        <v>13</v>
      </c>
      <c r="AB324">
        <v>0</v>
      </c>
      <c r="AC324">
        <v>5</v>
      </c>
      <c r="AD324">
        <v>71</v>
      </c>
      <c r="AE324">
        <v>0</v>
      </c>
      <c r="AF324">
        <v>80</v>
      </c>
      <c r="AG324">
        <v>2</v>
      </c>
      <c r="AH324">
        <v>0</v>
      </c>
      <c r="AI324">
        <v>1</v>
      </c>
      <c r="AJ324">
        <v>3</v>
      </c>
      <c r="AK324">
        <v>3</v>
      </c>
      <c r="AL324">
        <v>2</v>
      </c>
      <c r="AM324">
        <v>87</v>
      </c>
      <c r="AN324">
        <v>0</v>
      </c>
      <c r="AO324">
        <v>89</v>
      </c>
      <c r="AP324">
        <v>0.88764044943820219</v>
      </c>
      <c r="AQ324">
        <v>0.11235955056179769</v>
      </c>
      <c r="AR324">
        <v>0</v>
      </c>
      <c r="AS324">
        <v>0.11235955056179769</v>
      </c>
      <c r="AT324">
        <v>0.1460674157303371</v>
      </c>
      <c r="AU324">
        <v>0.1235955056179775</v>
      </c>
      <c r="AV324">
        <v>0.1797752808988764</v>
      </c>
      <c r="AW324">
        <v>7.8651685393258425E-2</v>
      </c>
      <c r="AX324">
        <v>0.1348314606741573</v>
      </c>
      <c r="AY324">
        <v>0.1460674157303371</v>
      </c>
      <c r="AZ324">
        <v>4.49438202247191E-2</v>
      </c>
      <c r="BA324">
        <v>2.247191011235955E-2</v>
      </c>
      <c r="BB324">
        <v>1.123595505617977E-2</v>
      </c>
      <c r="BC324">
        <v>0</v>
      </c>
      <c r="BD324">
        <v>0</v>
      </c>
      <c r="BE324">
        <v>0.7640449438202247</v>
      </c>
      <c r="BF324">
        <v>0.2359550561797753</v>
      </c>
      <c r="BG324">
        <v>0</v>
      </c>
      <c r="BH324">
        <v>0.550561797752809</v>
      </c>
      <c r="BI324">
        <v>0.449438202247191</v>
      </c>
      <c r="BJ324">
        <v>0</v>
      </c>
      <c r="BK324">
        <v>0.1460674157303371</v>
      </c>
      <c r="BL324">
        <v>0</v>
      </c>
      <c r="BM324">
        <v>5.6179775280898868E-2</v>
      </c>
      <c r="BN324">
        <v>0.797752808988764</v>
      </c>
      <c r="BO324">
        <v>0</v>
      </c>
      <c r="BP324">
        <v>0.898876404494382</v>
      </c>
      <c r="BQ324">
        <v>2.247191011235955E-2</v>
      </c>
      <c r="BR324">
        <v>0</v>
      </c>
      <c r="BS324">
        <v>1.123595505617977E-2</v>
      </c>
      <c r="BT324">
        <v>3.3707865168539318E-2</v>
      </c>
      <c r="BU324">
        <v>3.3707865168539318E-2</v>
      </c>
      <c r="BV324">
        <v>2.247191011235955E-2</v>
      </c>
      <c r="BW324">
        <v>0.97752808988764039</v>
      </c>
      <c r="BX324">
        <v>0</v>
      </c>
      <c r="BY324" t="s">
        <v>3397</v>
      </c>
      <c r="BZ324" t="s">
        <v>3776</v>
      </c>
      <c r="CA324">
        <v>5864</v>
      </c>
      <c r="CB324">
        <v>1.517735334242838E-2</v>
      </c>
      <c r="CC324">
        <v>0</v>
      </c>
    </row>
    <row r="325" spans="1:81" x14ac:dyDescent="0.25">
      <c r="A325" t="s">
        <v>3780</v>
      </c>
      <c r="B325" t="s">
        <v>95</v>
      </c>
      <c r="C325" t="s">
        <v>43</v>
      </c>
      <c r="D325" t="s">
        <v>953</v>
      </c>
      <c r="E325">
        <v>2018</v>
      </c>
      <c r="F325">
        <v>564</v>
      </c>
      <c r="G325">
        <v>55</v>
      </c>
      <c r="H325">
        <v>0</v>
      </c>
      <c r="I325">
        <v>72</v>
      </c>
      <c r="J325">
        <v>106</v>
      </c>
      <c r="K325">
        <v>93</v>
      </c>
      <c r="L325">
        <v>99</v>
      </c>
      <c r="M325">
        <v>83</v>
      </c>
      <c r="N325">
        <v>73</v>
      </c>
      <c r="O325">
        <v>50</v>
      </c>
      <c r="P325">
        <v>29</v>
      </c>
      <c r="Q325">
        <v>8</v>
      </c>
      <c r="R325">
        <v>3</v>
      </c>
      <c r="S325">
        <v>3</v>
      </c>
      <c r="T325">
        <v>0</v>
      </c>
      <c r="U325">
        <v>555</v>
      </c>
      <c r="V325">
        <v>64</v>
      </c>
      <c r="W325">
        <v>0</v>
      </c>
      <c r="X325">
        <v>466</v>
      </c>
      <c r="Y325">
        <v>153</v>
      </c>
      <c r="Z325">
        <v>0</v>
      </c>
      <c r="AA325">
        <v>174</v>
      </c>
      <c r="AB325">
        <v>0</v>
      </c>
      <c r="AC325">
        <v>192</v>
      </c>
      <c r="AD325">
        <v>253</v>
      </c>
      <c r="AE325">
        <v>36</v>
      </c>
      <c r="AF325">
        <v>284</v>
      </c>
      <c r="AG325">
        <v>79</v>
      </c>
      <c r="AH325">
        <v>93</v>
      </c>
      <c r="AI325">
        <v>39</v>
      </c>
      <c r="AJ325">
        <v>87</v>
      </c>
      <c r="AK325">
        <v>1</v>
      </c>
      <c r="AL325">
        <v>11</v>
      </c>
      <c r="AM325">
        <v>603</v>
      </c>
      <c r="AN325">
        <v>5</v>
      </c>
      <c r="AO325">
        <v>619</v>
      </c>
      <c r="AP325">
        <v>0.91114701130856224</v>
      </c>
      <c r="AQ325">
        <v>8.8852988691437804E-2</v>
      </c>
      <c r="AR325">
        <v>0</v>
      </c>
      <c r="AS325">
        <v>0.1163166397415186</v>
      </c>
      <c r="AT325">
        <v>0.1712439418416801</v>
      </c>
      <c r="AU325">
        <v>0.1502423263327948</v>
      </c>
      <c r="AV325">
        <v>0.15993537964458801</v>
      </c>
      <c r="AW325">
        <v>0.13408723747980611</v>
      </c>
      <c r="AX325">
        <v>0.1179321486268174</v>
      </c>
      <c r="AY325">
        <v>8.0775444264943458E-2</v>
      </c>
      <c r="AZ325">
        <v>4.6849757673667197E-2</v>
      </c>
      <c r="BA325">
        <v>1.292407108239095E-2</v>
      </c>
      <c r="BB325">
        <v>4.8465266558966073E-3</v>
      </c>
      <c r="BC325">
        <v>4.8465266558966073E-3</v>
      </c>
      <c r="BD325">
        <v>0</v>
      </c>
      <c r="BE325">
        <v>0.8966074313408724</v>
      </c>
      <c r="BF325">
        <v>0.1033925686591276</v>
      </c>
      <c r="BG325">
        <v>0</v>
      </c>
      <c r="BH325">
        <v>0.75282714054927302</v>
      </c>
      <c r="BI325">
        <v>0.24717285945072701</v>
      </c>
      <c r="BJ325">
        <v>0</v>
      </c>
      <c r="BK325">
        <v>0.28109854604200318</v>
      </c>
      <c r="BL325">
        <v>0</v>
      </c>
      <c r="BM325">
        <v>0.31017770597738292</v>
      </c>
      <c r="BN325">
        <v>0.40872374798061389</v>
      </c>
      <c r="BO325">
        <v>5.8158319870759291E-2</v>
      </c>
      <c r="BP325">
        <v>0.45880452342487882</v>
      </c>
      <c r="BQ325">
        <v>0.12762520193861071</v>
      </c>
      <c r="BR325">
        <v>0.1502423263327948</v>
      </c>
      <c r="BS325">
        <v>6.3004846526655903E-2</v>
      </c>
      <c r="BT325">
        <v>0.14054927302100159</v>
      </c>
      <c r="BU325">
        <v>1.615508885298869E-3</v>
      </c>
      <c r="BV325">
        <v>1.7770597738287559E-2</v>
      </c>
      <c r="BW325">
        <v>0.97415185783521807</v>
      </c>
      <c r="BX325">
        <v>8.0775444264943458E-3</v>
      </c>
      <c r="BY325" t="s">
        <v>3397</v>
      </c>
      <c r="BZ325" t="s">
        <v>3776</v>
      </c>
      <c r="CA325">
        <v>5864</v>
      </c>
      <c r="CB325">
        <v>0.1055593451568895</v>
      </c>
      <c r="CC325">
        <v>0</v>
      </c>
    </row>
    <row r="326" spans="1:81" x14ac:dyDescent="0.25">
      <c r="A326" t="s">
        <v>3781</v>
      </c>
      <c r="B326" t="s">
        <v>95</v>
      </c>
      <c r="C326" t="s">
        <v>43</v>
      </c>
      <c r="D326" t="s">
        <v>961</v>
      </c>
      <c r="E326">
        <v>2018</v>
      </c>
      <c r="F326">
        <v>55</v>
      </c>
      <c r="G326">
        <v>3</v>
      </c>
      <c r="H326">
        <v>0</v>
      </c>
      <c r="I326">
        <v>27</v>
      </c>
      <c r="J326">
        <v>12</v>
      </c>
      <c r="K326">
        <v>5</v>
      </c>
      <c r="L326">
        <v>1</v>
      </c>
      <c r="M326">
        <v>1</v>
      </c>
      <c r="N326">
        <v>0</v>
      </c>
      <c r="O326">
        <v>0</v>
      </c>
      <c r="P326">
        <v>2</v>
      </c>
      <c r="Q326">
        <v>0</v>
      </c>
      <c r="R326">
        <v>0</v>
      </c>
      <c r="S326">
        <v>10</v>
      </c>
      <c r="T326">
        <v>0</v>
      </c>
      <c r="U326">
        <v>55</v>
      </c>
      <c r="V326">
        <v>3</v>
      </c>
      <c r="W326">
        <v>0</v>
      </c>
      <c r="X326">
        <v>4</v>
      </c>
      <c r="Y326">
        <v>1</v>
      </c>
      <c r="Z326">
        <v>53</v>
      </c>
      <c r="AA326">
        <v>0</v>
      </c>
      <c r="AB326">
        <v>54</v>
      </c>
      <c r="AC326">
        <v>0</v>
      </c>
      <c r="AD326">
        <v>4</v>
      </c>
      <c r="AE326">
        <v>0</v>
      </c>
      <c r="AF326">
        <v>0</v>
      </c>
      <c r="AG326">
        <v>0</v>
      </c>
      <c r="AH326">
        <v>0</v>
      </c>
      <c r="AI326">
        <v>0</v>
      </c>
      <c r="AJ326">
        <v>0</v>
      </c>
      <c r="AK326">
        <v>58</v>
      </c>
      <c r="AL326">
        <v>0</v>
      </c>
      <c r="AM326">
        <v>6</v>
      </c>
      <c r="AN326">
        <v>52</v>
      </c>
      <c r="AO326">
        <v>58</v>
      </c>
      <c r="AP326">
        <v>0.94827586206896552</v>
      </c>
      <c r="AQ326">
        <v>5.1724137931034482E-2</v>
      </c>
      <c r="AR326">
        <v>0</v>
      </c>
      <c r="AS326">
        <v>0.46551724137931028</v>
      </c>
      <c r="AT326">
        <v>0.2068965517241379</v>
      </c>
      <c r="AU326">
        <v>8.6206896551724144E-2</v>
      </c>
      <c r="AV326">
        <v>1.7241379310344831E-2</v>
      </c>
      <c r="AW326">
        <v>1.7241379310344831E-2</v>
      </c>
      <c r="AX326">
        <v>0</v>
      </c>
      <c r="AY326">
        <v>0</v>
      </c>
      <c r="AZ326">
        <v>3.4482758620689648E-2</v>
      </c>
      <c r="BA326">
        <v>0</v>
      </c>
      <c r="BB326">
        <v>0</v>
      </c>
      <c r="BC326">
        <v>0.17241379310344829</v>
      </c>
      <c r="BD326">
        <v>0</v>
      </c>
      <c r="BE326">
        <v>0.94827586206896552</v>
      </c>
      <c r="BF326">
        <v>5.1724137931034482E-2</v>
      </c>
      <c r="BG326">
        <v>0</v>
      </c>
      <c r="BH326">
        <v>6.8965517241379309E-2</v>
      </c>
      <c r="BI326">
        <v>1.7241379310344831E-2</v>
      </c>
      <c r="BJ326">
        <v>0.91379310344827591</v>
      </c>
      <c r="BK326">
        <v>0</v>
      </c>
      <c r="BL326">
        <v>0.93103448275862066</v>
      </c>
      <c r="BM326">
        <v>0</v>
      </c>
      <c r="BN326">
        <v>6.8965517241379309E-2</v>
      </c>
      <c r="BO326">
        <v>0</v>
      </c>
      <c r="BP326">
        <v>0</v>
      </c>
      <c r="BQ326">
        <v>0</v>
      </c>
      <c r="BR326">
        <v>0</v>
      </c>
      <c r="BS326">
        <v>0</v>
      </c>
      <c r="BT326">
        <v>0</v>
      </c>
      <c r="BU326">
        <v>1</v>
      </c>
      <c r="BV326">
        <v>0</v>
      </c>
      <c r="BW326">
        <v>0.10344827586206901</v>
      </c>
      <c r="BX326">
        <v>0.89655172413793105</v>
      </c>
      <c r="BY326" t="s">
        <v>3397</v>
      </c>
      <c r="BZ326" t="s">
        <v>3776</v>
      </c>
      <c r="CA326">
        <v>5864</v>
      </c>
      <c r="CB326">
        <v>9.8908594815825378E-3</v>
      </c>
      <c r="CC326">
        <v>0</v>
      </c>
    </row>
    <row r="327" spans="1:81" x14ac:dyDescent="0.25">
      <c r="A327" t="s">
        <v>3782</v>
      </c>
      <c r="B327" t="s">
        <v>95</v>
      </c>
      <c r="C327" t="s">
        <v>187</v>
      </c>
      <c r="D327" t="s">
        <v>44</v>
      </c>
      <c r="E327">
        <v>2018</v>
      </c>
      <c r="F327">
        <v>58</v>
      </c>
      <c r="G327">
        <v>8</v>
      </c>
      <c r="H327">
        <v>0</v>
      </c>
      <c r="I327">
        <v>14</v>
      </c>
      <c r="J327">
        <v>11</v>
      </c>
      <c r="K327">
        <v>5</v>
      </c>
      <c r="L327">
        <v>12</v>
      </c>
      <c r="M327">
        <v>7</v>
      </c>
      <c r="N327">
        <v>6</v>
      </c>
      <c r="O327">
        <v>7</v>
      </c>
      <c r="P327">
        <v>3</v>
      </c>
      <c r="Q327">
        <v>0</v>
      </c>
      <c r="R327">
        <v>0</v>
      </c>
      <c r="S327">
        <v>1</v>
      </c>
      <c r="T327">
        <v>0</v>
      </c>
      <c r="U327">
        <v>65</v>
      </c>
      <c r="V327">
        <v>1</v>
      </c>
      <c r="W327">
        <v>0</v>
      </c>
      <c r="X327">
        <v>39</v>
      </c>
      <c r="Y327">
        <v>27</v>
      </c>
      <c r="Z327">
        <v>0</v>
      </c>
      <c r="AA327">
        <v>6</v>
      </c>
      <c r="AB327">
        <v>0</v>
      </c>
      <c r="AC327">
        <v>2</v>
      </c>
      <c r="AD327">
        <v>58</v>
      </c>
      <c r="AE327">
        <v>0</v>
      </c>
      <c r="AF327">
        <v>60</v>
      </c>
      <c r="AG327">
        <v>3</v>
      </c>
      <c r="AH327">
        <v>1</v>
      </c>
      <c r="AI327">
        <v>0</v>
      </c>
      <c r="AJ327">
        <v>2</v>
      </c>
      <c r="AK327">
        <v>0</v>
      </c>
      <c r="AL327">
        <v>12</v>
      </c>
      <c r="AM327">
        <v>53</v>
      </c>
      <c r="AN327">
        <v>1</v>
      </c>
      <c r="AO327">
        <v>66</v>
      </c>
      <c r="AP327">
        <v>0.87878787878787878</v>
      </c>
      <c r="AQ327">
        <v>0.1212121212121212</v>
      </c>
      <c r="AR327">
        <v>0</v>
      </c>
      <c r="AS327">
        <v>0.2121212121212121</v>
      </c>
      <c r="AT327">
        <v>0.16666666666666671</v>
      </c>
      <c r="AU327">
        <v>7.575757575757576E-2</v>
      </c>
      <c r="AV327">
        <v>0.1818181818181818</v>
      </c>
      <c r="AW327">
        <v>0.10606060606060611</v>
      </c>
      <c r="AX327">
        <v>9.0909090909090912E-2</v>
      </c>
      <c r="AY327">
        <v>0.10606060606060611</v>
      </c>
      <c r="AZ327">
        <v>4.5454545454545463E-2</v>
      </c>
      <c r="BA327">
        <v>0</v>
      </c>
      <c r="BB327">
        <v>0</v>
      </c>
      <c r="BC327">
        <v>1.515151515151515E-2</v>
      </c>
      <c r="BD327">
        <v>0</v>
      </c>
      <c r="BE327">
        <v>0.98484848484848486</v>
      </c>
      <c r="BF327">
        <v>1.515151515151515E-2</v>
      </c>
      <c r="BG327">
        <v>0</v>
      </c>
      <c r="BH327">
        <v>0.59090909090909094</v>
      </c>
      <c r="BI327">
        <v>0.40909090909090912</v>
      </c>
      <c r="BJ327">
        <v>0</v>
      </c>
      <c r="BK327">
        <v>9.0909090909090912E-2</v>
      </c>
      <c r="BL327">
        <v>0</v>
      </c>
      <c r="BM327">
        <v>3.03030303030303E-2</v>
      </c>
      <c r="BN327">
        <v>0.87878787878787878</v>
      </c>
      <c r="BO327">
        <v>0</v>
      </c>
      <c r="BP327">
        <v>0.90909090909090906</v>
      </c>
      <c r="BQ327">
        <v>4.5454545454545463E-2</v>
      </c>
      <c r="BR327">
        <v>1.515151515151515E-2</v>
      </c>
      <c r="BS327">
        <v>0</v>
      </c>
      <c r="BT327">
        <v>3.03030303030303E-2</v>
      </c>
      <c r="BU327">
        <v>0</v>
      </c>
      <c r="BV327">
        <v>0.1818181818181818</v>
      </c>
      <c r="BW327">
        <v>0.80303030303030298</v>
      </c>
      <c r="BX327">
        <v>1.515151515151515E-2</v>
      </c>
      <c r="BY327" t="s">
        <v>3397</v>
      </c>
      <c r="BZ327" t="s">
        <v>3783</v>
      </c>
      <c r="CA327">
        <v>66</v>
      </c>
      <c r="CB327">
        <v>1</v>
      </c>
      <c r="CC327">
        <v>0</v>
      </c>
    </row>
    <row r="328" spans="1:81" x14ac:dyDescent="0.25">
      <c r="A328" t="s">
        <v>3784</v>
      </c>
      <c r="B328" t="s">
        <v>95</v>
      </c>
      <c r="C328" t="s">
        <v>187</v>
      </c>
      <c r="D328" t="s">
        <v>947</v>
      </c>
      <c r="E328">
        <v>2018</v>
      </c>
      <c r="F328">
        <v>16</v>
      </c>
      <c r="G328">
        <v>5</v>
      </c>
      <c r="H328">
        <v>0</v>
      </c>
      <c r="I328">
        <v>5</v>
      </c>
      <c r="J328">
        <v>3</v>
      </c>
      <c r="K328">
        <v>1</v>
      </c>
      <c r="L328">
        <v>5</v>
      </c>
      <c r="M328">
        <v>3</v>
      </c>
      <c r="N328">
        <v>1</v>
      </c>
      <c r="O328">
        <v>2</v>
      </c>
      <c r="P328">
        <v>0</v>
      </c>
      <c r="Q328">
        <v>0</v>
      </c>
      <c r="R328">
        <v>0</v>
      </c>
      <c r="S328">
        <v>1</v>
      </c>
      <c r="T328">
        <v>0</v>
      </c>
      <c r="U328">
        <v>21</v>
      </c>
      <c r="V328">
        <v>0</v>
      </c>
      <c r="W328">
        <v>0</v>
      </c>
      <c r="X328">
        <v>14</v>
      </c>
      <c r="Y328">
        <v>7</v>
      </c>
      <c r="Z328">
        <v>0</v>
      </c>
      <c r="AA328">
        <v>0</v>
      </c>
      <c r="AB328">
        <v>0</v>
      </c>
      <c r="AC328">
        <v>0</v>
      </c>
      <c r="AD328">
        <v>21</v>
      </c>
      <c r="AE328">
        <v>0</v>
      </c>
      <c r="AF328">
        <v>20</v>
      </c>
      <c r="AG328">
        <v>0</v>
      </c>
      <c r="AH328">
        <v>0</v>
      </c>
      <c r="AI328">
        <v>0</v>
      </c>
      <c r="AJ328">
        <v>1</v>
      </c>
      <c r="AK328">
        <v>0</v>
      </c>
      <c r="AL328">
        <v>8</v>
      </c>
      <c r="AM328">
        <v>12</v>
      </c>
      <c r="AN328">
        <v>1</v>
      </c>
      <c r="AO328">
        <v>21</v>
      </c>
      <c r="AP328">
        <v>0.76190476190476186</v>
      </c>
      <c r="AQ328">
        <v>0.23809523809523811</v>
      </c>
      <c r="AR328">
        <v>0</v>
      </c>
      <c r="AS328">
        <v>0.23809523809523811</v>
      </c>
      <c r="AT328">
        <v>0.14285714285714279</v>
      </c>
      <c r="AU328">
        <v>4.7619047619047623E-2</v>
      </c>
      <c r="AV328">
        <v>0.23809523809523811</v>
      </c>
      <c r="AW328">
        <v>0.14285714285714279</v>
      </c>
      <c r="AX328">
        <v>4.7619047619047623E-2</v>
      </c>
      <c r="AY328">
        <v>9.5238095238095233E-2</v>
      </c>
      <c r="AZ328">
        <v>0</v>
      </c>
      <c r="BA328">
        <v>0</v>
      </c>
      <c r="BB328">
        <v>0</v>
      </c>
      <c r="BC328">
        <v>4.7619047619047623E-2</v>
      </c>
      <c r="BD328">
        <v>0</v>
      </c>
      <c r="BE328">
        <v>1</v>
      </c>
      <c r="BF328">
        <v>0</v>
      </c>
      <c r="BG328">
        <v>0</v>
      </c>
      <c r="BH328">
        <v>0.66666666666666663</v>
      </c>
      <c r="BI328">
        <v>0.33333333333333331</v>
      </c>
      <c r="BJ328">
        <v>0</v>
      </c>
      <c r="BK328">
        <v>0</v>
      </c>
      <c r="BL328">
        <v>0</v>
      </c>
      <c r="BM328">
        <v>0</v>
      </c>
      <c r="BN328">
        <v>1</v>
      </c>
      <c r="BO328">
        <v>0</v>
      </c>
      <c r="BP328">
        <v>0.95238095238095233</v>
      </c>
      <c r="BQ328">
        <v>0</v>
      </c>
      <c r="BR328">
        <v>0</v>
      </c>
      <c r="BS328">
        <v>0</v>
      </c>
      <c r="BT328">
        <v>4.7619047619047623E-2</v>
      </c>
      <c r="BU328">
        <v>0</v>
      </c>
      <c r="BV328">
        <v>0.38095238095238088</v>
      </c>
      <c r="BW328">
        <v>0.5714285714285714</v>
      </c>
      <c r="BX328">
        <v>4.7619047619047623E-2</v>
      </c>
      <c r="BY328" t="s">
        <v>3397</v>
      </c>
      <c r="BZ328" t="s">
        <v>3783</v>
      </c>
      <c r="CA328">
        <v>66</v>
      </c>
      <c r="CB328">
        <v>0.31818181818181818</v>
      </c>
      <c r="CC328">
        <v>0</v>
      </c>
    </row>
    <row r="329" spans="1:81" x14ac:dyDescent="0.25">
      <c r="A329" t="s">
        <v>3785</v>
      </c>
      <c r="B329" t="s">
        <v>95</v>
      </c>
      <c r="C329" t="s">
        <v>187</v>
      </c>
      <c r="D329" t="s">
        <v>949</v>
      </c>
      <c r="E329">
        <v>2018</v>
      </c>
      <c r="F329">
        <v>26</v>
      </c>
      <c r="G329">
        <v>2</v>
      </c>
      <c r="H329">
        <v>0</v>
      </c>
      <c r="I329">
        <v>7</v>
      </c>
      <c r="J329">
        <v>5</v>
      </c>
      <c r="K329">
        <v>2</v>
      </c>
      <c r="L329">
        <v>5</v>
      </c>
      <c r="M329">
        <v>3</v>
      </c>
      <c r="N329">
        <v>1</v>
      </c>
      <c r="O329">
        <v>3</v>
      </c>
      <c r="P329">
        <v>2</v>
      </c>
      <c r="Q329">
        <v>0</v>
      </c>
      <c r="R329">
        <v>0</v>
      </c>
      <c r="S329">
        <v>0</v>
      </c>
      <c r="T329">
        <v>0</v>
      </c>
      <c r="U329">
        <v>28</v>
      </c>
      <c r="V329">
        <v>0</v>
      </c>
      <c r="W329">
        <v>0</v>
      </c>
      <c r="X329">
        <v>15</v>
      </c>
      <c r="Y329">
        <v>13</v>
      </c>
      <c r="Z329">
        <v>0</v>
      </c>
      <c r="AA329">
        <v>2</v>
      </c>
      <c r="AB329">
        <v>0</v>
      </c>
      <c r="AC329">
        <v>0</v>
      </c>
      <c r="AD329">
        <v>26</v>
      </c>
      <c r="AE329">
        <v>0</v>
      </c>
      <c r="AF329">
        <v>28</v>
      </c>
      <c r="AG329">
        <v>0</v>
      </c>
      <c r="AH329">
        <v>0</v>
      </c>
      <c r="AI329">
        <v>0</v>
      </c>
      <c r="AJ329">
        <v>0</v>
      </c>
      <c r="AK329">
        <v>0</v>
      </c>
      <c r="AL329">
        <v>1</v>
      </c>
      <c r="AM329">
        <v>27</v>
      </c>
      <c r="AN329">
        <v>0</v>
      </c>
      <c r="AO329">
        <v>28</v>
      </c>
      <c r="AP329">
        <v>0.9285714285714286</v>
      </c>
      <c r="AQ329">
        <v>7.1428571428571425E-2</v>
      </c>
      <c r="AR329">
        <v>0</v>
      </c>
      <c r="AS329">
        <v>0.25</v>
      </c>
      <c r="AT329">
        <v>0.1785714285714286</v>
      </c>
      <c r="AU329">
        <v>7.1428571428571425E-2</v>
      </c>
      <c r="AV329">
        <v>0.1785714285714286</v>
      </c>
      <c r="AW329">
        <v>0.1071428571428571</v>
      </c>
      <c r="AX329">
        <v>3.5714285714285712E-2</v>
      </c>
      <c r="AY329">
        <v>0.1071428571428571</v>
      </c>
      <c r="AZ329">
        <v>7.1428571428571425E-2</v>
      </c>
      <c r="BA329">
        <v>0</v>
      </c>
      <c r="BB329">
        <v>0</v>
      </c>
      <c r="BC329">
        <v>0</v>
      </c>
      <c r="BD329">
        <v>0</v>
      </c>
      <c r="BE329">
        <v>1</v>
      </c>
      <c r="BF329">
        <v>0</v>
      </c>
      <c r="BG329">
        <v>0</v>
      </c>
      <c r="BH329">
        <v>0.5357142857142857</v>
      </c>
      <c r="BI329">
        <v>0.4642857142857143</v>
      </c>
      <c r="BJ329">
        <v>0</v>
      </c>
      <c r="BK329">
        <v>7.1428571428571425E-2</v>
      </c>
      <c r="BL329">
        <v>0</v>
      </c>
      <c r="BM329">
        <v>0</v>
      </c>
      <c r="BN329">
        <v>0.9285714285714286</v>
      </c>
      <c r="BO329">
        <v>0</v>
      </c>
      <c r="BP329">
        <v>1</v>
      </c>
      <c r="BQ329">
        <v>0</v>
      </c>
      <c r="BR329">
        <v>0</v>
      </c>
      <c r="BS329">
        <v>0</v>
      </c>
      <c r="BT329">
        <v>0</v>
      </c>
      <c r="BU329">
        <v>0</v>
      </c>
      <c r="BV329">
        <v>3.5714285714285712E-2</v>
      </c>
      <c r="BW329">
        <v>0.9642857142857143</v>
      </c>
      <c r="BX329">
        <v>0</v>
      </c>
      <c r="BY329" t="s">
        <v>3397</v>
      </c>
      <c r="BZ329" t="s">
        <v>3783</v>
      </c>
      <c r="CA329">
        <v>66</v>
      </c>
      <c r="CB329">
        <v>0.42424242424242431</v>
      </c>
      <c r="CC329">
        <v>0</v>
      </c>
    </row>
    <row r="330" spans="1:81" x14ac:dyDescent="0.25">
      <c r="A330" t="s">
        <v>3786</v>
      </c>
      <c r="B330" t="s">
        <v>95</v>
      </c>
      <c r="C330" t="s">
        <v>187</v>
      </c>
      <c r="D330" t="s">
        <v>951</v>
      </c>
      <c r="E330">
        <v>2018</v>
      </c>
      <c r="F330">
        <v>4</v>
      </c>
      <c r="G330">
        <v>1</v>
      </c>
      <c r="H330">
        <v>0</v>
      </c>
      <c r="I330">
        <v>0</v>
      </c>
      <c r="J330">
        <v>0</v>
      </c>
      <c r="K330">
        <v>1</v>
      </c>
      <c r="L330">
        <v>1</v>
      </c>
      <c r="M330">
        <v>1</v>
      </c>
      <c r="N330">
        <v>2</v>
      </c>
      <c r="O330">
        <v>0</v>
      </c>
      <c r="P330">
        <v>0</v>
      </c>
      <c r="Q330">
        <v>0</v>
      </c>
      <c r="R330">
        <v>0</v>
      </c>
      <c r="S330">
        <v>0</v>
      </c>
      <c r="T330">
        <v>0</v>
      </c>
      <c r="U330">
        <v>4</v>
      </c>
      <c r="V330">
        <v>1</v>
      </c>
      <c r="W330">
        <v>0</v>
      </c>
      <c r="X330">
        <v>1</v>
      </c>
      <c r="Y330">
        <v>4</v>
      </c>
      <c r="Z330">
        <v>0</v>
      </c>
      <c r="AA330">
        <v>0</v>
      </c>
      <c r="AB330">
        <v>0</v>
      </c>
      <c r="AC330">
        <v>0</v>
      </c>
      <c r="AD330">
        <v>5</v>
      </c>
      <c r="AE330">
        <v>0</v>
      </c>
      <c r="AF330">
        <v>5</v>
      </c>
      <c r="AG330">
        <v>0</v>
      </c>
      <c r="AH330">
        <v>0</v>
      </c>
      <c r="AI330">
        <v>0</v>
      </c>
      <c r="AJ330">
        <v>0</v>
      </c>
      <c r="AK330">
        <v>0</v>
      </c>
      <c r="AL330">
        <v>0</v>
      </c>
      <c r="AM330">
        <v>5</v>
      </c>
      <c r="AN330">
        <v>0</v>
      </c>
      <c r="AO330">
        <v>5</v>
      </c>
      <c r="AP330">
        <v>0.8</v>
      </c>
      <c r="AQ330">
        <v>0.2</v>
      </c>
      <c r="AR330">
        <v>0</v>
      </c>
      <c r="AS330">
        <v>0</v>
      </c>
      <c r="AT330">
        <v>0</v>
      </c>
      <c r="AU330">
        <v>0.2</v>
      </c>
      <c r="AV330">
        <v>0.2</v>
      </c>
      <c r="AW330">
        <v>0.2</v>
      </c>
      <c r="AX330">
        <v>0.4</v>
      </c>
      <c r="AY330">
        <v>0</v>
      </c>
      <c r="AZ330">
        <v>0</v>
      </c>
      <c r="BA330">
        <v>0</v>
      </c>
      <c r="BB330">
        <v>0</v>
      </c>
      <c r="BC330">
        <v>0</v>
      </c>
      <c r="BD330">
        <v>0</v>
      </c>
      <c r="BE330">
        <v>0.8</v>
      </c>
      <c r="BF330">
        <v>0.2</v>
      </c>
      <c r="BG330">
        <v>0</v>
      </c>
      <c r="BH330">
        <v>0.2</v>
      </c>
      <c r="BI330">
        <v>0.8</v>
      </c>
      <c r="BJ330">
        <v>0</v>
      </c>
      <c r="BK330">
        <v>0</v>
      </c>
      <c r="BL330">
        <v>0</v>
      </c>
      <c r="BM330">
        <v>0</v>
      </c>
      <c r="BN330">
        <v>1</v>
      </c>
      <c r="BO330">
        <v>0</v>
      </c>
      <c r="BP330">
        <v>1</v>
      </c>
      <c r="BQ330">
        <v>0</v>
      </c>
      <c r="BR330">
        <v>0</v>
      </c>
      <c r="BS330">
        <v>0</v>
      </c>
      <c r="BT330">
        <v>0</v>
      </c>
      <c r="BU330">
        <v>0</v>
      </c>
      <c r="BV330">
        <v>0</v>
      </c>
      <c r="BW330">
        <v>1</v>
      </c>
      <c r="BX330">
        <v>0</v>
      </c>
      <c r="BY330" t="s">
        <v>3397</v>
      </c>
      <c r="BZ330" t="s">
        <v>3783</v>
      </c>
      <c r="CA330">
        <v>66</v>
      </c>
      <c r="CB330">
        <v>7.575757575757576E-2</v>
      </c>
      <c r="CC330">
        <v>0</v>
      </c>
    </row>
    <row r="331" spans="1:81" x14ac:dyDescent="0.25">
      <c r="A331" t="s">
        <v>3787</v>
      </c>
      <c r="B331" t="s">
        <v>95</v>
      </c>
      <c r="C331" t="s">
        <v>187</v>
      </c>
      <c r="D331" t="s">
        <v>953</v>
      </c>
      <c r="E331">
        <v>2018</v>
      </c>
      <c r="F331">
        <v>12</v>
      </c>
      <c r="G331">
        <v>0</v>
      </c>
      <c r="H331">
        <v>0</v>
      </c>
      <c r="I331">
        <v>2</v>
      </c>
      <c r="J331">
        <v>3</v>
      </c>
      <c r="K331">
        <v>1</v>
      </c>
      <c r="L331">
        <v>1</v>
      </c>
      <c r="M331">
        <v>0</v>
      </c>
      <c r="N331">
        <v>2</v>
      </c>
      <c r="O331">
        <v>2</v>
      </c>
      <c r="P331">
        <v>1</v>
      </c>
      <c r="Q331">
        <v>0</v>
      </c>
      <c r="R331">
        <v>0</v>
      </c>
      <c r="S331">
        <v>0</v>
      </c>
      <c r="T331">
        <v>0</v>
      </c>
      <c r="U331">
        <v>12</v>
      </c>
      <c r="V331">
        <v>0</v>
      </c>
      <c r="W331">
        <v>0</v>
      </c>
      <c r="X331">
        <v>9</v>
      </c>
      <c r="Y331">
        <v>3</v>
      </c>
      <c r="Z331">
        <v>0</v>
      </c>
      <c r="AA331">
        <v>4</v>
      </c>
      <c r="AB331">
        <v>0</v>
      </c>
      <c r="AC331">
        <v>2</v>
      </c>
      <c r="AD331">
        <v>6</v>
      </c>
      <c r="AE331">
        <v>0</v>
      </c>
      <c r="AF331">
        <v>7</v>
      </c>
      <c r="AG331">
        <v>3</v>
      </c>
      <c r="AH331">
        <v>1</v>
      </c>
      <c r="AI331">
        <v>0</v>
      </c>
      <c r="AJ331">
        <v>1</v>
      </c>
      <c r="AK331">
        <v>0</v>
      </c>
      <c r="AL331">
        <v>3</v>
      </c>
      <c r="AM331">
        <v>9</v>
      </c>
      <c r="AN331">
        <v>0</v>
      </c>
      <c r="AO331">
        <v>12</v>
      </c>
      <c r="AP331">
        <v>1</v>
      </c>
      <c r="AQ331">
        <v>0</v>
      </c>
      <c r="AR331">
        <v>0</v>
      </c>
      <c r="AS331">
        <v>0.16666666666666671</v>
      </c>
      <c r="AT331">
        <v>0.25</v>
      </c>
      <c r="AU331">
        <v>8.3333333333333329E-2</v>
      </c>
      <c r="AV331">
        <v>8.3333333333333329E-2</v>
      </c>
      <c r="AW331">
        <v>0</v>
      </c>
      <c r="AX331">
        <v>0.16666666666666671</v>
      </c>
      <c r="AY331">
        <v>0.16666666666666671</v>
      </c>
      <c r="AZ331">
        <v>8.3333333333333329E-2</v>
      </c>
      <c r="BA331">
        <v>0</v>
      </c>
      <c r="BB331">
        <v>0</v>
      </c>
      <c r="BC331">
        <v>0</v>
      </c>
      <c r="BD331">
        <v>0</v>
      </c>
      <c r="BE331">
        <v>1</v>
      </c>
      <c r="BF331">
        <v>0</v>
      </c>
      <c r="BG331">
        <v>0</v>
      </c>
      <c r="BH331">
        <v>0.75</v>
      </c>
      <c r="BI331">
        <v>0.25</v>
      </c>
      <c r="BJ331">
        <v>0</v>
      </c>
      <c r="BK331">
        <v>0.33333333333333331</v>
      </c>
      <c r="BL331">
        <v>0</v>
      </c>
      <c r="BM331">
        <v>0.16666666666666671</v>
      </c>
      <c r="BN331">
        <v>0.5</v>
      </c>
      <c r="BO331">
        <v>0</v>
      </c>
      <c r="BP331">
        <v>0.58333333333333337</v>
      </c>
      <c r="BQ331">
        <v>0.25</v>
      </c>
      <c r="BR331">
        <v>8.3333333333333329E-2</v>
      </c>
      <c r="BS331">
        <v>0</v>
      </c>
      <c r="BT331">
        <v>8.3333333333333329E-2</v>
      </c>
      <c r="BU331">
        <v>0</v>
      </c>
      <c r="BV331">
        <v>0.25</v>
      </c>
      <c r="BW331">
        <v>0.75</v>
      </c>
      <c r="BX331">
        <v>0</v>
      </c>
      <c r="BY331" t="s">
        <v>3397</v>
      </c>
      <c r="BZ331" t="s">
        <v>3783</v>
      </c>
      <c r="CA331">
        <v>66</v>
      </c>
      <c r="CB331">
        <v>0.1818181818181818</v>
      </c>
      <c r="CC331">
        <v>0</v>
      </c>
    </row>
    <row r="332" spans="1:81" x14ac:dyDescent="0.25">
      <c r="A332" t="s">
        <v>3788</v>
      </c>
      <c r="B332" t="s">
        <v>95</v>
      </c>
      <c r="C332" t="s">
        <v>420</v>
      </c>
      <c r="D332" t="s">
        <v>44</v>
      </c>
      <c r="E332">
        <v>2018</v>
      </c>
      <c r="F332">
        <v>4479</v>
      </c>
      <c r="G332">
        <v>394</v>
      </c>
      <c r="H332">
        <v>0</v>
      </c>
      <c r="I332">
        <v>1014</v>
      </c>
      <c r="J332">
        <v>898</v>
      </c>
      <c r="K332">
        <v>768</v>
      </c>
      <c r="L332">
        <v>661</v>
      </c>
      <c r="M332">
        <v>575</v>
      </c>
      <c r="N332">
        <v>458</v>
      </c>
      <c r="O332">
        <v>283</v>
      </c>
      <c r="P332">
        <v>76</v>
      </c>
      <c r="Q332">
        <v>16</v>
      </c>
      <c r="R332">
        <v>5</v>
      </c>
      <c r="S332">
        <v>119</v>
      </c>
      <c r="T332">
        <v>0</v>
      </c>
      <c r="U332">
        <v>4839</v>
      </c>
      <c r="V332">
        <v>34</v>
      </c>
      <c r="W332">
        <v>0</v>
      </c>
      <c r="X332">
        <v>3144</v>
      </c>
      <c r="Y332">
        <v>1729</v>
      </c>
      <c r="Z332">
        <v>0</v>
      </c>
      <c r="AA332" t="s">
        <v>74</v>
      </c>
      <c r="AB332">
        <v>591</v>
      </c>
      <c r="AC332" t="s">
        <v>74</v>
      </c>
      <c r="AD332">
        <v>4282</v>
      </c>
      <c r="AE332" t="s">
        <v>74</v>
      </c>
      <c r="AF332" t="s">
        <v>74</v>
      </c>
      <c r="AG332" t="s">
        <v>74</v>
      </c>
      <c r="AH332" t="s">
        <v>74</v>
      </c>
      <c r="AI332" t="s">
        <v>74</v>
      </c>
      <c r="AJ332" t="s">
        <v>74</v>
      </c>
      <c r="AK332" t="s">
        <v>74</v>
      </c>
      <c r="AL332" t="s">
        <v>74</v>
      </c>
      <c r="AM332" t="s">
        <v>74</v>
      </c>
      <c r="AN332" t="s">
        <v>74</v>
      </c>
      <c r="AO332">
        <v>4873</v>
      </c>
      <c r="AP332">
        <v>0.91914631643751288</v>
      </c>
      <c r="AQ332">
        <v>8.0853683562487177E-2</v>
      </c>
      <c r="AR332">
        <v>0</v>
      </c>
      <c r="AS332">
        <v>0.20808536835624869</v>
      </c>
      <c r="AT332">
        <v>0.18428073055612559</v>
      </c>
      <c r="AU332">
        <v>0.15760311922840139</v>
      </c>
      <c r="AV332">
        <v>0.13564539298173611</v>
      </c>
      <c r="AW332">
        <v>0.1179971270264724</v>
      </c>
      <c r="AX332">
        <v>9.3987276831520625E-2</v>
      </c>
      <c r="AY332">
        <v>5.8075107736507293E-2</v>
      </c>
      <c r="AZ332">
        <v>1.5596142006977219E-2</v>
      </c>
      <c r="BA332">
        <v>3.2833983172583618E-3</v>
      </c>
      <c r="BB332">
        <v>1.0260619741432381E-3</v>
      </c>
      <c r="BC332">
        <v>2.442027498460907E-2</v>
      </c>
      <c r="BD332">
        <v>0</v>
      </c>
      <c r="BE332">
        <v>0.99302277857582599</v>
      </c>
      <c r="BF332">
        <v>6.9772214241740202E-3</v>
      </c>
      <c r="BG332">
        <v>0</v>
      </c>
      <c r="BH332">
        <v>0.6451877693412682</v>
      </c>
      <c r="BI332">
        <v>0.3548122306587318</v>
      </c>
      <c r="BJ332">
        <v>0</v>
      </c>
      <c r="BK332">
        <v>0</v>
      </c>
      <c r="BL332">
        <v>0.12128052534373079</v>
      </c>
      <c r="BM332">
        <v>0</v>
      </c>
      <c r="BN332">
        <v>0.87871947465626921</v>
      </c>
      <c r="BO332">
        <v>0</v>
      </c>
      <c r="BP332">
        <v>0</v>
      </c>
      <c r="BQ332">
        <v>0</v>
      </c>
      <c r="BR332">
        <v>0</v>
      </c>
      <c r="BS332">
        <v>0</v>
      </c>
      <c r="BT332">
        <v>0</v>
      </c>
      <c r="BU332">
        <v>0</v>
      </c>
      <c r="BV332">
        <v>0</v>
      </c>
      <c r="BW332">
        <v>0</v>
      </c>
      <c r="BX332">
        <v>0</v>
      </c>
      <c r="BY332" t="s">
        <v>3397</v>
      </c>
      <c r="BZ332" t="s">
        <v>3789</v>
      </c>
      <c r="CA332">
        <v>4873</v>
      </c>
      <c r="CB332">
        <v>1</v>
      </c>
      <c r="CC332">
        <v>0</v>
      </c>
    </row>
    <row r="333" spans="1:81" x14ac:dyDescent="0.25">
      <c r="A333" t="s">
        <v>3790</v>
      </c>
      <c r="B333" t="s">
        <v>95</v>
      </c>
      <c r="C333" t="s">
        <v>420</v>
      </c>
      <c r="D333" t="s">
        <v>947</v>
      </c>
      <c r="E333">
        <v>2018</v>
      </c>
      <c r="F333">
        <v>1772</v>
      </c>
      <c r="G333">
        <v>192</v>
      </c>
      <c r="H333">
        <v>0</v>
      </c>
      <c r="I333">
        <v>499</v>
      </c>
      <c r="J333">
        <v>397</v>
      </c>
      <c r="K333">
        <v>277</v>
      </c>
      <c r="L333">
        <v>239</v>
      </c>
      <c r="M333">
        <v>212</v>
      </c>
      <c r="N333">
        <v>145</v>
      </c>
      <c r="O333">
        <v>87</v>
      </c>
      <c r="P333">
        <v>24</v>
      </c>
      <c r="Q333">
        <v>7</v>
      </c>
      <c r="R333">
        <v>3</v>
      </c>
      <c r="S333">
        <v>74</v>
      </c>
      <c r="T333">
        <v>0</v>
      </c>
      <c r="U333">
        <v>1948</v>
      </c>
      <c r="V333">
        <v>16</v>
      </c>
      <c r="W333">
        <v>0</v>
      </c>
      <c r="X333">
        <v>1212</v>
      </c>
      <c r="Y333">
        <v>752</v>
      </c>
      <c r="Z333">
        <v>0</v>
      </c>
      <c r="AA333" t="s">
        <v>74</v>
      </c>
      <c r="AB333">
        <v>98</v>
      </c>
      <c r="AC333" t="s">
        <v>74</v>
      </c>
      <c r="AD333">
        <v>1866</v>
      </c>
      <c r="AE333" t="s">
        <v>74</v>
      </c>
      <c r="AF333" t="s">
        <v>74</v>
      </c>
      <c r="AG333" t="s">
        <v>74</v>
      </c>
      <c r="AH333" t="s">
        <v>74</v>
      </c>
      <c r="AI333" t="s">
        <v>74</v>
      </c>
      <c r="AJ333" t="s">
        <v>74</v>
      </c>
      <c r="AK333" t="s">
        <v>74</v>
      </c>
      <c r="AL333">
        <v>0</v>
      </c>
      <c r="AM333">
        <v>0</v>
      </c>
      <c r="AN333">
        <v>1964</v>
      </c>
      <c r="AO333">
        <v>1964</v>
      </c>
      <c r="AP333">
        <v>0.90224032586558045</v>
      </c>
      <c r="AQ333">
        <v>9.775967413441955E-2</v>
      </c>
      <c r="AR333">
        <v>0</v>
      </c>
      <c r="AS333">
        <v>0.25407331975560082</v>
      </c>
      <c r="AT333">
        <v>0.20213849287169039</v>
      </c>
      <c r="AU333">
        <v>0.1410386965376782</v>
      </c>
      <c r="AV333">
        <v>0.1216904276985743</v>
      </c>
      <c r="AW333">
        <v>0.1079429735234216</v>
      </c>
      <c r="AX333">
        <v>7.3828920570264772E-2</v>
      </c>
      <c r="AY333">
        <v>4.4297352342158862E-2</v>
      </c>
      <c r="AZ333">
        <v>1.221995926680244E-2</v>
      </c>
      <c r="BA333">
        <v>3.564154786150713E-3</v>
      </c>
      <c r="BB333">
        <v>1.527494908350305E-3</v>
      </c>
      <c r="BC333">
        <v>3.7678207739307537E-2</v>
      </c>
      <c r="BD333">
        <v>0</v>
      </c>
      <c r="BE333">
        <v>0.99185336048879835</v>
      </c>
      <c r="BF333">
        <v>8.1466395112016286E-3</v>
      </c>
      <c r="BG333">
        <v>0</v>
      </c>
      <c r="BH333">
        <v>0.61710794297352345</v>
      </c>
      <c r="BI333">
        <v>0.38289205702647661</v>
      </c>
      <c r="BJ333">
        <v>0</v>
      </c>
      <c r="BK333">
        <v>0</v>
      </c>
      <c r="BL333">
        <v>4.9898167006109981E-2</v>
      </c>
      <c r="BM333">
        <v>0</v>
      </c>
      <c r="BN333">
        <v>0.95010183299389006</v>
      </c>
      <c r="BO333">
        <v>0</v>
      </c>
      <c r="BP333">
        <v>0</v>
      </c>
      <c r="BQ333">
        <v>0</v>
      </c>
      <c r="BR333">
        <v>0</v>
      </c>
      <c r="BS333">
        <v>0</v>
      </c>
      <c r="BT333">
        <v>0</v>
      </c>
      <c r="BU333">
        <v>0</v>
      </c>
      <c r="BV333">
        <v>0</v>
      </c>
      <c r="BW333">
        <v>0</v>
      </c>
      <c r="BX333">
        <v>1</v>
      </c>
      <c r="BY333" t="s">
        <v>3397</v>
      </c>
      <c r="BZ333" t="s">
        <v>3789</v>
      </c>
      <c r="CA333">
        <v>4873</v>
      </c>
      <c r="CB333">
        <v>0.40303714344346397</v>
      </c>
      <c r="CC333">
        <v>0</v>
      </c>
    </row>
    <row r="334" spans="1:81" x14ac:dyDescent="0.25">
      <c r="A334" t="s">
        <v>3791</v>
      </c>
      <c r="B334" t="s">
        <v>95</v>
      </c>
      <c r="C334" t="s">
        <v>420</v>
      </c>
      <c r="D334" t="s">
        <v>949</v>
      </c>
      <c r="E334">
        <v>2018</v>
      </c>
      <c r="F334">
        <v>2079</v>
      </c>
      <c r="G334">
        <v>132</v>
      </c>
      <c r="H334">
        <v>0</v>
      </c>
      <c r="I334">
        <v>408</v>
      </c>
      <c r="J334">
        <v>406</v>
      </c>
      <c r="K334">
        <v>396</v>
      </c>
      <c r="L334">
        <v>308</v>
      </c>
      <c r="M334">
        <v>264</v>
      </c>
      <c r="N334">
        <v>221</v>
      </c>
      <c r="O334">
        <v>145</v>
      </c>
      <c r="P334">
        <v>29</v>
      </c>
      <c r="Q334">
        <v>5</v>
      </c>
      <c r="R334">
        <v>0</v>
      </c>
      <c r="S334">
        <v>29</v>
      </c>
      <c r="T334">
        <v>0</v>
      </c>
      <c r="U334">
        <v>2202</v>
      </c>
      <c r="V334">
        <v>9</v>
      </c>
      <c r="W334">
        <v>0</v>
      </c>
      <c r="X334">
        <v>1526</v>
      </c>
      <c r="Y334">
        <v>685</v>
      </c>
      <c r="Z334">
        <v>0</v>
      </c>
      <c r="AA334" t="s">
        <v>74</v>
      </c>
      <c r="AB334">
        <v>210</v>
      </c>
      <c r="AC334" t="s">
        <v>74</v>
      </c>
      <c r="AD334">
        <v>2001</v>
      </c>
      <c r="AE334" t="s">
        <v>74</v>
      </c>
      <c r="AF334" t="s">
        <v>74</v>
      </c>
      <c r="AG334" t="s">
        <v>74</v>
      </c>
      <c r="AH334" t="s">
        <v>74</v>
      </c>
      <c r="AI334" t="s">
        <v>74</v>
      </c>
      <c r="AJ334" t="s">
        <v>74</v>
      </c>
      <c r="AK334" t="s">
        <v>74</v>
      </c>
      <c r="AL334">
        <v>0</v>
      </c>
      <c r="AM334">
        <v>0</v>
      </c>
      <c r="AN334">
        <v>2211</v>
      </c>
      <c r="AO334">
        <v>2211</v>
      </c>
      <c r="AP334">
        <v>0.94029850746268662</v>
      </c>
      <c r="AQ334">
        <v>5.9701492537313432E-2</v>
      </c>
      <c r="AR334">
        <v>0</v>
      </c>
      <c r="AS334">
        <v>0.1845318860244233</v>
      </c>
      <c r="AT334">
        <v>0.18362731795567619</v>
      </c>
      <c r="AU334">
        <v>0.17910447761194029</v>
      </c>
      <c r="AV334">
        <v>0.13930348258706471</v>
      </c>
      <c r="AW334">
        <v>0.11940298507462691</v>
      </c>
      <c r="AX334">
        <v>9.9954771596562644E-2</v>
      </c>
      <c r="AY334">
        <v>6.5581184984170066E-2</v>
      </c>
      <c r="AZ334">
        <v>1.3116236996834009E-2</v>
      </c>
      <c r="BA334">
        <v>2.2614201718679332E-3</v>
      </c>
      <c r="BB334">
        <v>0</v>
      </c>
      <c r="BC334">
        <v>1.3116236996834009E-2</v>
      </c>
      <c r="BD334">
        <v>0</v>
      </c>
      <c r="BE334">
        <v>0.99592944369063774</v>
      </c>
      <c r="BF334">
        <v>4.0705563093622792E-3</v>
      </c>
      <c r="BG334">
        <v>0</v>
      </c>
      <c r="BH334">
        <v>0.69018543645409314</v>
      </c>
      <c r="BI334">
        <v>0.30981456354590681</v>
      </c>
      <c r="BJ334">
        <v>0</v>
      </c>
      <c r="BK334">
        <v>0</v>
      </c>
      <c r="BL334">
        <v>9.4979647218453186E-2</v>
      </c>
      <c r="BM334">
        <v>0</v>
      </c>
      <c r="BN334">
        <v>0.9050203527815468</v>
      </c>
      <c r="BO334">
        <v>0</v>
      </c>
      <c r="BP334">
        <v>0</v>
      </c>
      <c r="BQ334">
        <v>0</v>
      </c>
      <c r="BR334">
        <v>0</v>
      </c>
      <c r="BS334">
        <v>0</v>
      </c>
      <c r="BT334">
        <v>0</v>
      </c>
      <c r="BU334">
        <v>0</v>
      </c>
      <c r="BV334">
        <v>0</v>
      </c>
      <c r="BW334">
        <v>0</v>
      </c>
      <c r="BX334">
        <v>1</v>
      </c>
      <c r="BY334" t="s">
        <v>3397</v>
      </c>
      <c r="BZ334" t="s">
        <v>3789</v>
      </c>
      <c r="CA334">
        <v>4873</v>
      </c>
      <c r="CB334">
        <v>0.45372460496613998</v>
      </c>
      <c r="CC334">
        <v>0</v>
      </c>
    </row>
    <row r="335" spans="1:81" x14ac:dyDescent="0.25">
      <c r="A335" t="s">
        <v>3792</v>
      </c>
      <c r="B335" t="s">
        <v>95</v>
      </c>
      <c r="C335" t="s">
        <v>420</v>
      </c>
      <c r="D335" t="s">
        <v>951</v>
      </c>
      <c r="E335">
        <v>2018</v>
      </c>
      <c r="F335">
        <v>287</v>
      </c>
      <c r="G335">
        <v>27</v>
      </c>
      <c r="H335">
        <v>0</v>
      </c>
      <c r="I335">
        <v>50</v>
      </c>
      <c r="J335">
        <v>42</v>
      </c>
      <c r="K335">
        <v>40</v>
      </c>
      <c r="L335">
        <v>46</v>
      </c>
      <c r="M335">
        <v>49</v>
      </c>
      <c r="N335">
        <v>39</v>
      </c>
      <c r="O335">
        <v>25</v>
      </c>
      <c r="P335">
        <v>9</v>
      </c>
      <c r="Q335">
        <v>0</v>
      </c>
      <c r="R335">
        <v>1</v>
      </c>
      <c r="S335">
        <v>13</v>
      </c>
      <c r="T335">
        <v>0</v>
      </c>
      <c r="U335">
        <v>310</v>
      </c>
      <c r="V335">
        <v>4</v>
      </c>
      <c r="W335">
        <v>0</v>
      </c>
      <c r="X335">
        <v>139</v>
      </c>
      <c r="Y335">
        <v>175</v>
      </c>
      <c r="Z335">
        <v>0</v>
      </c>
      <c r="AA335" t="s">
        <v>74</v>
      </c>
      <c r="AB335">
        <v>12</v>
      </c>
      <c r="AC335" t="s">
        <v>74</v>
      </c>
      <c r="AD335">
        <v>302</v>
      </c>
      <c r="AE335" t="s">
        <v>74</v>
      </c>
      <c r="AF335" t="s">
        <v>74</v>
      </c>
      <c r="AG335" t="s">
        <v>74</v>
      </c>
      <c r="AH335" t="s">
        <v>74</v>
      </c>
      <c r="AI335" t="s">
        <v>74</v>
      </c>
      <c r="AJ335" t="s">
        <v>74</v>
      </c>
      <c r="AK335" t="s">
        <v>74</v>
      </c>
      <c r="AL335">
        <v>0</v>
      </c>
      <c r="AM335">
        <v>0</v>
      </c>
      <c r="AN335">
        <v>314</v>
      </c>
      <c r="AO335">
        <v>314</v>
      </c>
      <c r="AP335">
        <v>0.9140127388535032</v>
      </c>
      <c r="AQ335">
        <v>8.598726114649681E-2</v>
      </c>
      <c r="AR335">
        <v>0</v>
      </c>
      <c r="AS335">
        <v>0.15923566878980891</v>
      </c>
      <c r="AT335">
        <v>0.13375796178343949</v>
      </c>
      <c r="AU335">
        <v>0.12738853503184711</v>
      </c>
      <c r="AV335">
        <v>0.1464968152866242</v>
      </c>
      <c r="AW335">
        <v>0.1560509554140127</v>
      </c>
      <c r="AX335">
        <v>0.124203821656051</v>
      </c>
      <c r="AY335">
        <v>7.9617834394904455E-2</v>
      </c>
      <c r="AZ335">
        <v>2.8662420382165609E-2</v>
      </c>
      <c r="BA335">
        <v>0</v>
      </c>
      <c r="BB335">
        <v>3.1847133757961789E-3</v>
      </c>
      <c r="BC335">
        <v>4.1401273885350323E-2</v>
      </c>
      <c r="BD335">
        <v>0</v>
      </c>
      <c r="BE335">
        <v>0.98726114649681529</v>
      </c>
      <c r="BF335">
        <v>1.2738853503184711E-2</v>
      </c>
      <c r="BG335">
        <v>0</v>
      </c>
      <c r="BH335">
        <v>0.4426751592356688</v>
      </c>
      <c r="BI335">
        <v>0.5573248407643312</v>
      </c>
      <c r="BJ335">
        <v>0</v>
      </c>
      <c r="BK335">
        <v>0</v>
      </c>
      <c r="BL335">
        <v>3.8216560509554139E-2</v>
      </c>
      <c r="BM335">
        <v>0</v>
      </c>
      <c r="BN335">
        <v>0.96178343949044587</v>
      </c>
      <c r="BO335">
        <v>0</v>
      </c>
      <c r="BP335">
        <v>0</v>
      </c>
      <c r="BQ335">
        <v>0</v>
      </c>
      <c r="BR335">
        <v>0</v>
      </c>
      <c r="BS335">
        <v>0</v>
      </c>
      <c r="BT335">
        <v>0</v>
      </c>
      <c r="BU335">
        <v>0</v>
      </c>
      <c r="BV335">
        <v>0</v>
      </c>
      <c r="BW335">
        <v>0</v>
      </c>
      <c r="BX335">
        <v>1</v>
      </c>
      <c r="BY335" t="s">
        <v>3397</v>
      </c>
      <c r="BZ335" t="s">
        <v>3789</v>
      </c>
      <c r="CA335">
        <v>4873</v>
      </c>
      <c r="CB335">
        <v>6.4436691976195365E-2</v>
      </c>
      <c r="CC335">
        <v>0</v>
      </c>
    </row>
    <row r="336" spans="1:81" x14ac:dyDescent="0.25">
      <c r="A336" t="s">
        <v>3793</v>
      </c>
      <c r="B336" t="s">
        <v>95</v>
      </c>
      <c r="C336" t="s">
        <v>420</v>
      </c>
      <c r="D336" t="s">
        <v>953</v>
      </c>
      <c r="E336">
        <v>2018</v>
      </c>
      <c r="F336">
        <v>217</v>
      </c>
      <c r="G336">
        <v>31</v>
      </c>
      <c r="H336">
        <v>0</v>
      </c>
      <c r="I336">
        <v>24</v>
      </c>
      <c r="J336">
        <v>26</v>
      </c>
      <c r="K336">
        <v>36</v>
      </c>
      <c r="L336">
        <v>47</v>
      </c>
      <c r="M336">
        <v>38</v>
      </c>
      <c r="N336">
        <v>35</v>
      </c>
      <c r="O336">
        <v>20</v>
      </c>
      <c r="P336">
        <v>14</v>
      </c>
      <c r="Q336">
        <v>4</v>
      </c>
      <c r="R336">
        <v>1</v>
      </c>
      <c r="S336">
        <v>3</v>
      </c>
      <c r="T336">
        <v>0</v>
      </c>
      <c r="U336">
        <v>245</v>
      </c>
      <c r="V336">
        <v>3</v>
      </c>
      <c r="W336">
        <v>0</v>
      </c>
      <c r="X336">
        <v>158</v>
      </c>
      <c r="Y336">
        <v>90</v>
      </c>
      <c r="Z336">
        <v>0</v>
      </c>
      <c r="AA336" t="s">
        <v>74</v>
      </c>
      <c r="AB336">
        <v>217</v>
      </c>
      <c r="AC336" t="s">
        <v>74</v>
      </c>
      <c r="AD336">
        <v>31</v>
      </c>
      <c r="AE336" t="s">
        <v>74</v>
      </c>
      <c r="AF336" t="s">
        <v>74</v>
      </c>
      <c r="AG336" t="s">
        <v>74</v>
      </c>
      <c r="AH336" t="s">
        <v>74</v>
      </c>
      <c r="AI336" t="s">
        <v>74</v>
      </c>
      <c r="AJ336" t="s">
        <v>74</v>
      </c>
      <c r="AK336" t="s">
        <v>74</v>
      </c>
      <c r="AL336">
        <v>0</v>
      </c>
      <c r="AM336">
        <v>0</v>
      </c>
      <c r="AN336">
        <v>248</v>
      </c>
      <c r="AO336">
        <v>248</v>
      </c>
      <c r="AP336">
        <v>0.875</v>
      </c>
      <c r="AQ336">
        <v>0.125</v>
      </c>
      <c r="AR336">
        <v>0</v>
      </c>
      <c r="AS336">
        <v>9.6774193548387094E-2</v>
      </c>
      <c r="AT336">
        <v>0.1048387096774194</v>
      </c>
      <c r="AU336">
        <v>0.14516129032258071</v>
      </c>
      <c r="AV336">
        <v>0.18951612903225809</v>
      </c>
      <c r="AW336">
        <v>0.15322580645161291</v>
      </c>
      <c r="AX336">
        <v>0.1411290322580645</v>
      </c>
      <c r="AY336">
        <v>8.0645161290322578E-2</v>
      </c>
      <c r="AZ336">
        <v>5.6451612903225798E-2</v>
      </c>
      <c r="BA336">
        <v>1.6129032258064519E-2</v>
      </c>
      <c r="BB336">
        <v>4.0322580645161289E-3</v>
      </c>
      <c r="BC336">
        <v>1.209677419354839E-2</v>
      </c>
      <c r="BD336">
        <v>0</v>
      </c>
      <c r="BE336">
        <v>0.98790322580645162</v>
      </c>
      <c r="BF336">
        <v>1.209677419354839E-2</v>
      </c>
      <c r="BG336">
        <v>0</v>
      </c>
      <c r="BH336">
        <v>0.63709677419354838</v>
      </c>
      <c r="BI336">
        <v>0.36290322580645162</v>
      </c>
      <c r="BJ336">
        <v>0</v>
      </c>
      <c r="BK336">
        <v>0</v>
      </c>
      <c r="BL336">
        <v>0.875</v>
      </c>
      <c r="BM336">
        <v>0</v>
      </c>
      <c r="BN336">
        <v>0.125</v>
      </c>
      <c r="BO336">
        <v>0</v>
      </c>
      <c r="BP336">
        <v>0</v>
      </c>
      <c r="BQ336">
        <v>0</v>
      </c>
      <c r="BR336">
        <v>0</v>
      </c>
      <c r="BS336">
        <v>0</v>
      </c>
      <c r="BT336">
        <v>0</v>
      </c>
      <c r="BU336">
        <v>0</v>
      </c>
      <c r="BV336">
        <v>0</v>
      </c>
      <c r="BW336">
        <v>0</v>
      </c>
      <c r="BX336">
        <v>1</v>
      </c>
      <c r="BY336" t="s">
        <v>3397</v>
      </c>
      <c r="BZ336" t="s">
        <v>3789</v>
      </c>
      <c r="CA336">
        <v>4873</v>
      </c>
      <c r="CB336">
        <v>5.089267391750462E-2</v>
      </c>
      <c r="CC336">
        <v>0</v>
      </c>
    </row>
    <row r="337" spans="1:81" x14ac:dyDescent="0.25">
      <c r="A337" t="s">
        <v>3794</v>
      </c>
      <c r="B337" t="s">
        <v>95</v>
      </c>
      <c r="C337" t="s">
        <v>420</v>
      </c>
      <c r="D337" t="s">
        <v>961</v>
      </c>
      <c r="E337">
        <v>2018</v>
      </c>
      <c r="F337">
        <v>124</v>
      </c>
      <c r="G337">
        <v>12</v>
      </c>
      <c r="H337">
        <v>0</v>
      </c>
      <c r="I337">
        <v>33</v>
      </c>
      <c r="J337">
        <v>27</v>
      </c>
      <c r="K337">
        <v>19</v>
      </c>
      <c r="L337">
        <v>21</v>
      </c>
      <c r="M337">
        <v>12</v>
      </c>
      <c r="N337">
        <v>18</v>
      </c>
      <c r="O337">
        <v>6</v>
      </c>
      <c r="P337">
        <v>0</v>
      </c>
      <c r="Q337">
        <v>0</v>
      </c>
      <c r="R337">
        <v>0</v>
      </c>
      <c r="S337">
        <v>0</v>
      </c>
      <c r="T337">
        <v>0</v>
      </c>
      <c r="U337">
        <v>134</v>
      </c>
      <c r="V337">
        <v>2</v>
      </c>
      <c r="W337">
        <v>0</v>
      </c>
      <c r="X337">
        <v>109</v>
      </c>
      <c r="Y337">
        <v>27</v>
      </c>
      <c r="Z337">
        <v>0</v>
      </c>
      <c r="AA337" t="s">
        <v>74</v>
      </c>
      <c r="AB337">
        <v>54</v>
      </c>
      <c r="AC337" t="s">
        <v>74</v>
      </c>
      <c r="AD337">
        <v>82</v>
      </c>
      <c r="AE337" t="s">
        <v>74</v>
      </c>
      <c r="AF337" t="s">
        <v>74</v>
      </c>
      <c r="AG337" t="s">
        <v>74</v>
      </c>
      <c r="AH337" t="s">
        <v>74</v>
      </c>
      <c r="AI337" t="s">
        <v>74</v>
      </c>
      <c r="AJ337" t="s">
        <v>74</v>
      </c>
      <c r="AK337" t="s">
        <v>74</v>
      </c>
      <c r="AL337">
        <v>0</v>
      </c>
      <c r="AM337">
        <v>0</v>
      </c>
      <c r="AN337">
        <v>136</v>
      </c>
      <c r="AO337">
        <v>136</v>
      </c>
      <c r="AP337">
        <v>0.91176470588235292</v>
      </c>
      <c r="AQ337">
        <v>8.8235294117647065E-2</v>
      </c>
      <c r="AR337">
        <v>0</v>
      </c>
      <c r="AS337">
        <v>0.24264705882352941</v>
      </c>
      <c r="AT337">
        <v>0.1985294117647059</v>
      </c>
      <c r="AU337">
        <v>0.13970588235294121</v>
      </c>
      <c r="AV337">
        <v>0.15441176470588239</v>
      </c>
      <c r="AW337">
        <v>8.8235294117647065E-2</v>
      </c>
      <c r="AX337">
        <v>0.13235294117647059</v>
      </c>
      <c r="AY337">
        <v>4.4117647058823532E-2</v>
      </c>
      <c r="AZ337">
        <v>0</v>
      </c>
      <c r="BA337">
        <v>0</v>
      </c>
      <c r="BB337">
        <v>0</v>
      </c>
      <c r="BC337">
        <v>0</v>
      </c>
      <c r="BD337">
        <v>0</v>
      </c>
      <c r="BE337">
        <v>0.98529411764705888</v>
      </c>
      <c r="BF337">
        <v>1.470588235294118E-2</v>
      </c>
      <c r="BG337">
        <v>0</v>
      </c>
      <c r="BH337">
        <v>0.80147058823529416</v>
      </c>
      <c r="BI337">
        <v>0.1985294117647059</v>
      </c>
      <c r="BJ337">
        <v>0</v>
      </c>
      <c r="BK337">
        <v>0</v>
      </c>
      <c r="BL337">
        <v>0.39705882352941169</v>
      </c>
      <c r="BM337">
        <v>0</v>
      </c>
      <c r="BN337">
        <v>0.6029411764705882</v>
      </c>
      <c r="BO337">
        <v>0</v>
      </c>
      <c r="BP337">
        <v>0</v>
      </c>
      <c r="BQ337">
        <v>0</v>
      </c>
      <c r="BR337">
        <v>0</v>
      </c>
      <c r="BS337">
        <v>0</v>
      </c>
      <c r="BT337">
        <v>0</v>
      </c>
      <c r="BU337">
        <v>0</v>
      </c>
      <c r="BV337">
        <v>0</v>
      </c>
      <c r="BW337">
        <v>0</v>
      </c>
      <c r="BX337">
        <v>1</v>
      </c>
      <c r="BY337" t="s">
        <v>3397</v>
      </c>
      <c r="BZ337" t="s">
        <v>3789</v>
      </c>
      <c r="CA337">
        <v>4873</v>
      </c>
      <c r="CB337">
        <v>2.7908885696696081E-2</v>
      </c>
      <c r="CC337">
        <v>0</v>
      </c>
    </row>
    <row r="338" spans="1:81" x14ac:dyDescent="0.25">
      <c r="A338" t="s">
        <v>3795</v>
      </c>
      <c r="B338" t="s">
        <v>95</v>
      </c>
      <c r="C338" t="s">
        <v>426</v>
      </c>
      <c r="D338" t="s">
        <v>44</v>
      </c>
      <c r="E338">
        <v>2018</v>
      </c>
      <c r="F338">
        <v>302</v>
      </c>
      <c r="G338">
        <v>44</v>
      </c>
      <c r="H338">
        <v>0</v>
      </c>
      <c r="I338">
        <v>62</v>
      </c>
      <c r="J338">
        <v>67</v>
      </c>
      <c r="K338">
        <v>53</v>
      </c>
      <c r="L338">
        <v>58</v>
      </c>
      <c r="M338">
        <v>43</v>
      </c>
      <c r="N338">
        <v>26</v>
      </c>
      <c r="O338">
        <v>19</v>
      </c>
      <c r="P338">
        <v>13</v>
      </c>
      <c r="Q338">
        <v>3</v>
      </c>
      <c r="R338">
        <v>1</v>
      </c>
      <c r="S338">
        <v>1</v>
      </c>
      <c r="T338">
        <v>0</v>
      </c>
      <c r="U338">
        <v>328</v>
      </c>
      <c r="V338">
        <v>17</v>
      </c>
      <c r="W338">
        <v>1</v>
      </c>
      <c r="X338">
        <v>246</v>
      </c>
      <c r="Y338">
        <v>97</v>
      </c>
      <c r="Z338">
        <v>3</v>
      </c>
      <c r="AA338">
        <v>23</v>
      </c>
      <c r="AB338">
        <v>2</v>
      </c>
      <c r="AC338">
        <v>12</v>
      </c>
      <c r="AD338">
        <v>309</v>
      </c>
      <c r="AE338">
        <v>7</v>
      </c>
      <c r="AF338">
        <v>278</v>
      </c>
      <c r="AG338">
        <v>5</v>
      </c>
      <c r="AH338">
        <v>1</v>
      </c>
      <c r="AI338">
        <v>0</v>
      </c>
      <c r="AJ338">
        <v>52</v>
      </c>
      <c r="AK338">
        <v>3</v>
      </c>
      <c r="AL338">
        <v>33</v>
      </c>
      <c r="AM338">
        <v>313</v>
      </c>
      <c r="AN338">
        <v>0</v>
      </c>
      <c r="AO338">
        <v>346</v>
      </c>
      <c r="AP338">
        <v>0.87283236994219648</v>
      </c>
      <c r="AQ338">
        <v>0.12716763005780349</v>
      </c>
      <c r="AR338">
        <v>0</v>
      </c>
      <c r="AS338">
        <v>0.1791907514450867</v>
      </c>
      <c r="AT338">
        <v>0.19364161849710981</v>
      </c>
      <c r="AU338">
        <v>0.15317919075144509</v>
      </c>
      <c r="AV338">
        <v>0.16763005780346821</v>
      </c>
      <c r="AW338">
        <v>0.1242774566473988</v>
      </c>
      <c r="AX338">
        <v>7.5144508670520235E-2</v>
      </c>
      <c r="AY338">
        <v>5.4913294797687862E-2</v>
      </c>
      <c r="AZ338">
        <v>3.7572254335260118E-2</v>
      </c>
      <c r="BA338">
        <v>8.670520231213872E-3</v>
      </c>
      <c r="BB338">
        <v>2.8901734104046241E-3</v>
      </c>
      <c r="BC338">
        <v>2.8901734104046241E-3</v>
      </c>
      <c r="BD338">
        <v>0</v>
      </c>
      <c r="BE338">
        <v>0.94797687861271673</v>
      </c>
      <c r="BF338">
        <v>4.9132947976878623E-2</v>
      </c>
      <c r="BG338">
        <v>2.8901734104046241E-3</v>
      </c>
      <c r="BH338">
        <v>0.71098265895953761</v>
      </c>
      <c r="BI338">
        <v>0.28034682080924861</v>
      </c>
      <c r="BJ338">
        <v>8.670520231213872E-3</v>
      </c>
      <c r="BK338">
        <v>6.6473988439306353E-2</v>
      </c>
      <c r="BL338">
        <v>5.7803468208092483E-3</v>
      </c>
      <c r="BM338">
        <v>3.4682080924855488E-2</v>
      </c>
      <c r="BN338">
        <v>0.89306358381502893</v>
      </c>
      <c r="BO338">
        <v>2.023121387283237E-2</v>
      </c>
      <c r="BP338">
        <v>0.80346820809248554</v>
      </c>
      <c r="BQ338">
        <v>1.4450867052023119E-2</v>
      </c>
      <c r="BR338">
        <v>2.8901734104046241E-3</v>
      </c>
      <c r="BS338">
        <v>0</v>
      </c>
      <c r="BT338">
        <v>0.1502890173410405</v>
      </c>
      <c r="BU338">
        <v>8.670520231213872E-3</v>
      </c>
      <c r="BV338">
        <v>9.5375722543352595E-2</v>
      </c>
      <c r="BW338">
        <v>0.90462427745664742</v>
      </c>
      <c r="BX338">
        <v>0</v>
      </c>
      <c r="BY338" t="s">
        <v>3397</v>
      </c>
      <c r="BZ338" t="s">
        <v>3796</v>
      </c>
      <c r="CA338">
        <v>346</v>
      </c>
      <c r="CB338">
        <v>1</v>
      </c>
      <c r="CC338">
        <v>0</v>
      </c>
    </row>
    <row r="339" spans="1:81" x14ac:dyDescent="0.25">
      <c r="A339" t="s">
        <v>3797</v>
      </c>
      <c r="B339" t="s">
        <v>95</v>
      </c>
      <c r="C339" t="s">
        <v>426</v>
      </c>
      <c r="D339" t="s">
        <v>947</v>
      </c>
      <c r="E339">
        <v>2018</v>
      </c>
      <c r="F339">
        <v>92</v>
      </c>
      <c r="G339">
        <v>16</v>
      </c>
      <c r="H339">
        <v>0</v>
      </c>
      <c r="I339">
        <v>20</v>
      </c>
      <c r="J339">
        <v>22</v>
      </c>
      <c r="K339">
        <v>14</v>
      </c>
      <c r="L339">
        <v>20</v>
      </c>
      <c r="M339">
        <v>10</v>
      </c>
      <c r="N339">
        <v>10</v>
      </c>
      <c r="O339">
        <v>6</v>
      </c>
      <c r="P339">
        <v>2</v>
      </c>
      <c r="Q339">
        <v>3</v>
      </c>
      <c r="R339">
        <v>1</v>
      </c>
      <c r="S339">
        <v>0</v>
      </c>
      <c r="T339">
        <v>0</v>
      </c>
      <c r="U339">
        <v>102</v>
      </c>
      <c r="V339">
        <v>5</v>
      </c>
      <c r="W339">
        <v>1</v>
      </c>
      <c r="X339">
        <v>72</v>
      </c>
      <c r="Y339">
        <v>35</v>
      </c>
      <c r="Z339">
        <v>1</v>
      </c>
      <c r="AA339">
        <v>5</v>
      </c>
      <c r="AB339">
        <v>1</v>
      </c>
      <c r="AC339">
        <v>4</v>
      </c>
      <c r="AD339">
        <v>98</v>
      </c>
      <c r="AE339">
        <v>2</v>
      </c>
      <c r="AF339">
        <v>85</v>
      </c>
      <c r="AG339">
        <v>1</v>
      </c>
      <c r="AH339">
        <v>1</v>
      </c>
      <c r="AI339">
        <v>0</v>
      </c>
      <c r="AJ339">
        <v>18</v>
      </c>
      <c r="AK339">
        <v>1</v>
      </c>
      <c r="AL339">
        <v>23</v>
      </c>
      <c r="AM339">
        <v>85</v>
      </c>
      <c r="AN339">
        <v>0</v>
      </c>
      <c r="AO339">
        <v>108</v>
      </c>
      <c r="AP339">
        <v>0.85185185185185186</v>
      </c>
      <c r="AQ339">
        <v>0.14814814814814811</v>
      </c>
      <c r="AR339">
        <v>0</v>
      </c>
      <c r="AS339">
        <v>0.1851851851851852</v>
      </c>
      <c r="AT339">
        <v>0.20370370370370369</v>
      </c>
      <c r="AU339">
        <v>0.12962962962962959</v>
      </c>
      <c r="AV339">
        <v>0.1851851851851852</v>
      </c>
      <c r="AW339">
        <v>9.2592592592592587E-2</v>
      </c>
      <c r="AX339">
        <v>9.2592592592592587E-2</v>
      </c>
      <c r="AY339">
        <v>5.5555555555555552E-2</v>
      </c>
      <c r="AZ339">
        <v>1.8518518518518521E-2</v>
      </c>
      <c r="BA339">
        <v>2.777777777777778E-2</v>
      </c>
      <c r="BB339">
        <v>9.2592592592592587E-3</v>
      </c>
      <c r="BC339">
        <v>0</v>
      </c>
      <c r="BD339">
        <v>0</v>
      </c>
      <c r="BE339">
        <v>0.94444444444444442</v>
      </c>
      <c r="BF339">
        <v>4.6296296296296287E-2</v>
      </c>
      <c r="BG339">
        <v>9.2592592592592587E-3</v>
      </c>
      <c r="BH339">
        <v>0.66666666666666663</v>
      </c>
      <c r="BI339">
        <v>0.32407407407407413</v>
      </c>
      <c r="BJ339">
        <v>9.2592592592592587E-3</v>
      </c>
      <c r="BK339">
        <v>4.6296296296296287E-2</v>
      </c>
      <c r="BL339">
        <v>9.2592592592592587E-3</v>
      </c>
      <c r="BM339">
        <v>3.7037037037037028E-2</v>
      </c>
      <c r="BN339">
        <v>0.90740740740740744</v>
      </c>
      <c r="BO339">
        <v>1.8518518518518521E-2</v>
      </c>
      <c r="BP339">
        <v>0.78703703703703709</v>
      </c>
      <c r="BQ339">
        <v>9.2592592592592587E-3</v>
      </c>
      <c r="BR339">
        <v>9.2592592592592587E-3</v>
      </c>
      <c r="BS339">
        <v>0</v>
      </c>
      <c r="BT339">
        <v>0.16666666666666671</v>
      </c>
      <c r="BU339">
        <v>9.2592592592592587E-3</v>
      </c>
      <c r="BV339">
        <v>0.21296296296296299</v>
      </c>
      <c r="BW339">
        <v>0.78703703703703709</v>
      </c>
      <c r="BX339">
        <v>0</v>
      </c>
      <c r="BY339" t="s">
        <v>3397</v>
      </c>
      <c r="BZ339" t="s">
        <v>3796</v>
      </c>
      <c r="CA339">
        <v>346</v>
      </c>
      <c r="CB339">
        <v>0.31213872832369938</v>
      </c>
      <c r="CC339">
        <v>0</v>
      </c>
    </row>
    <row r="340" spans="1:81" x14ac:dyDescent="0.25">
      <c r="A340" t="s">
        <v>3798</v>
      </c>
      <c r="B340" t="s">
        <v>95</v>
      </c>
      <c r="C340" t="s">
        <v>426</v>
      </c>
      <c r="D340" t="s">
        <v>949</v>
      </c>
      <c r="E340">
        <v>2018</v>
      </c>
      <c r="F340">
        <v>165</v>
      </c>
      <c r="G340">
        <v>24</v>
      </c>
      <c r="H340">
        <v>0</v>
      </c>
      <c r="I340">
        <v>37</v>
      </c>
      <c r="J340">
        <v>33</v>
      </c>
      <c r="K340">
        <v>33</v>
      </c>
      <c r="L340">
        <v>32</v>
      </c>
      <c r="M340">
        <v>23</v>
      </c>
      <c r="N340">
        <v>12</v>
      </c>
      <c r="O340">
        <v>9</v>
      </c>
      <c r="P340">
        <v>9</v>
      </c>
      <c r="Q340">
        <v>0</v>
      </c>
      <c r="R340">
        <v>0</v>
      </c>
      <c r="S340">
        <v>1</v>
      </c>
      <c r="T340">
        <v>0</v>
      </c>
      <c r="U340">
        <v>177</v>
      </c>
      <c r="V340">
        <v>12</v>
      </c>
      <c r="W340">
        <v>0</v>
      </c>
      <c r="X340">
        <v>140</v>
      </c>
      <c r="Y340">
        <v>47</v>
      </c>
      <c r="Z340">
        <v>2</v>
      </c>
      <c r="AA340">
        <v>10</v>
      </c>
      <c r="AB340">
        <v>1</v>
      </c>
      <c r="AC340">
        <v>5</v>
      </c>
      <c r="AD340">
        <v>173</v>
      </c>
      <c r="AE340">
        <v>2</v>
      </c>
      <c r="AF340">
        <v>156</v>
      </c>
      <c r="AG340">
        <v>3</v>
      </c>
      <c r="AH340">
        <v>0</v>
      </c>
      <c r="AI340">
        <v>0</v>
      </c>
      <c r="AJ340">
        <v>26</v>
      </c>
      <c r="AK340">
        <v>2</v>
      </c>
      <c r="AL340">
        <v>8</v>
      </c>
      <c r="AM340">
        <v>181</v>
      </c>
      <c r="AN340">
        <v>0</v>
      </c>
      <c r="AO340">
        <v>189</v>
      </c>
      <c r="AP340">
        <v>0.87301587301587302</v>
      </c>
      <c r="AQ340">
        <v>0.126984126984127</v>
      </c>
      <c r="AR340">
        <v>0</v>
      </c>
      <c r="AS340">
        <v>0.19576719576719581</v>
      </c>
      <c r="AT340">
        <v>0.17460317460317459</v>
      </c>
      <c r="AU340">
        <v>0.17460317460317459</v>
      </c>
      <c r="AV340">
        <v>0.1693121693121693</v>
      </c>
      <c r="AW340">
        <v>0.1216931216931217</v>
      </c>
      <c r="AX340">
        <v>6.3492063492063489E-2</v>
      </c>
      <c r="AY340">
        <v>4.7619047619047623E-2</v>
      </c>
      <c r="AZ340">
        <v>4.7619047619047623E-2</v>
      </c>
      <c r="BA340">
        <v>0</v>
      </c>
      <c r="BB340">
        <v>0</v>
      </c>
      <c r="BC340">
        <v>5.2910052910052907E-3</v>
      </c>
      <c r="BD340">
        <v>0</v>
      </c>
      <c r="BE340">
        <v>0.93650793650793651</v>
      </c>
      <c r="BF340">
        <v>6.3492063492063489E-2</v>
      </c>
      <c r="BG340">
        <v>0</v>
      </c>
      <c r="BH340">
        <v>0.7407407407407407</v>
      </c>
      <c r="BI340">
        <v>0.24867724867724869</v>
      </c>
      <c r="BJ340">
        <v>1.058201058201058E-2</v>
      </c>
      <c r="BK340">
        <v>5.2910052910052907E-2</v>
      </c>
      <c r="BL340">
        <v>5.2910052910052907E-3</v>
      </c>
      <c r="BM340">
        <v>2.645502645502645E-2</v>
      </c>
      <c r="BN340">
        <v>0.91534391534391535</v>
      </c>
      <c r="BO340">
        <v>1.058201058201058E-2</v>
      </c>
      <c r="BP340">
        <v>0.82539682539682535</v>
      </c>
      <c r="BQ340">
        <v>1.5873015873015869E-2</v>
      </c>
      <c r="BR340">
        <v>0</v>
      </c>
      <c r="BS340">
        <v>0</v>
      </c>
      <c r="BT340">
        <v>0.13756613756613759</v>
      </c>
      <c r="BU340">
        <v>1.058201058201058E-2</v>
      </c>
      <c r="BV340">
        <v>4.2328042328042333E-2</v>
      </c>
      <c r="BW340">
        <v>0.95767195767195767</v>
      </c>
      <c r="BX340">
        <v>0</v>
      </c>
      <c r="BY340" t="s">
        <v>3397</v>
      </c>
      <c r="BZ340" t="s">
        <v>3796</v>
      </c>
      <c r="CA340">
        <v>346</v>
      </c>
      <c r="CB340">
        <v>0.54624277456647397</v>
      </c>
      <c r="CC340">
        <v>0</v>
      </c>
    </row>
    <row r="341" spans="1:81" x14ac:dyDescent="0.25">
      <c r="A341" t="s">
        <v>3799</v>
      </c>
      <c r="B341" t="s">
        <v>95</v>
      </c>
      <c r="C341" t="s">
        <v>426</v>
      </c>
      <c r="D341" t="s">
        <v>951</v>
      </c>
      <c r="E341">
        <v>2018</v>
      </c>
      <c r="F341">
        <v>29</v>
      </c>
      <c r="G341">
        <v>3</v>
      </c>
      <c r="H341">
        <v>0</v>
      </c>
      <c r="I341">
        <v>3</v>
      </c>
      <c r="J341">
        <v>9</v>
      </c>
      <c r="K341">
        <v>2</v>
      </c>
      <c r="L341">
        <v>4</v>
      </c>
      <c r="M341">
        <v>6</v>
      </c>
      <c r="N341">
        <v>4</v>
      </c>
      <c r="O341">
        <v>2</v>
      </c>
      <c r="P341">
        <v>2</v>
      </c>
      <c r="Q341">
        <v>0</v>
      </c>
      <c r="R341">
        <v>0</v>
      </c>
      <c r="S341">
        <v>0</v>
      </c>
      <c r="T341">
        <v>0</v>
      </c>
      <c r="U341">
        <v>32</v>
      </c>
      <c r="V341">
        <v>0</v>
      </c>
      <c r="W341">
        <v>0</v>
      </c>
      <c r="X341">
        <v>24</v>
      </c>
      <c r="Y341">
        <v>8</v>
      </c>
      <c r="Z341">
        <v>0</v>
      </c>
      <c r="AA341">
        <v>6</v>
      </c>
      <c r="AB341">
        <v>0</v>
      </c>
      <c r="AC341">
        <v>0</v>
      </c>
      <c r="AD341">
        <v>26</v>
      </c>
      <c r="AE341">
        <v>3</v>
      </c>
      <c r="AF341">
        <v>26</v>
      </c>
      <c r="AG341">
        <v>1</v>
      </c>
      <c r="AH341">
        <v>0</v>
      </c>
      <c r="AI341">
        <v>0</v>
      </c>
      <c r="AJ341">
        <v>2</v>
      </c>
      <c r="AK341">
        <v>0</v>
      </c>
      <c r="AL341">
        <v>0</v>
      </c>
      <c r="AM341">
        <v>32</v>
      </c>
      <c r="AN341">
        <v>0</v>
      </c>
      <c r="AO341">
        <v>32</v>
      </c>
      <c r="AP341">
        <v>0.90625</v>
      </c>
      <c r="AQ341">
        <v>9.375E-2</v>
      </c>
      <c r="AR341">
        <v>0</v>
      </c>
      <c r="AS341">
        <v>9.375E-2</v>
      </c>
      <c r="AT341">
        <v>0.28125</v>
      </c>
      <c r="AU341">
        <v>6.25E-2</v>
      </c>
      <c r="AV341">
        <v>0.125</v>
      </c>
      <c r="AW341">
        <v>0.1875</v>
      </c>
      <c r="AX341">
        <v>0.125</v>
      </c>
      <c r="AY341">
        <v>6.25E-2</v>
      </c>
      <c r="AZ341">
        <v>6.25E-2</v>
      </c>
      <c r="BA341">
        <v>0</v>
      </c>
      <c r="BB341">
        <v>0</v>
      </c>
      <c r="BC341">
        <v>0</v>
      </c>
      <c r="BD341">
        <v>0</v>
      </c>
      <c r="BE341">
        <v>1</v>
      </c>
      <c r="BF341">
        <v>0</v>
      </c>
      <c r="BG341">
        <v>0</v>
      </c>
      <c r="BH341">
        <v>0.75</v>
      </c>
      <c r="BI341">
        <v>0.25</v>
      </c>
      <c r="BJ341">
        <v>0</v>
      </c>
      <c r="BK341">
        <v>0.1875</v>
      </c>
      <c r="BL341">
        <v>0</v>
      </c>
      <c r="BM341">
        <v>0</v>
      </c>
      <c r="BN341">
        <v>0.8125</v>
      </c>
      <c r="BO341">
        <v>9.375E-2</v>
      </c>
      <c r="BP341">
        <v>0.8125</v>
      </c>
      <c r="BQ341">
        <v>3.125E-2</v>
      </c>
      <c r="BR341">
        <v>0</v>
      </c>
      <c r="BS341">
        <v>0</v>
      </c>
      <c r="BT341">
        <v>6.25E-2</v>
      </c>
      <c r="BU341">
        <v>0</v>
      </c>
      <c r="BV341">
        <v>0</v>
      </c>
      <c r="BW341">
        <v>1</v>
      </c>
      <c r="BX341">
        <v>0</v>
      </c>
      <c r="BY341" t="s">
        <v>3397</v>
      </c>
      <c r="BZ341" t="s">
        <v>3796</v>
      </c>
      <c r="CA341">
        <v>346</v>
      </c>
      <c r="CB341">
        <v>9.2485549132947972E-2</v>
      </c>
      <c r="CC341">
        <v>0</v>
      </c>
    </row>
    <row r="342" spans="1:81" x14ac:dyDescent="0.25">
      <c r="A342" t="s">
        <v>3800</v>
      </c>
      <c r="B342" t="s">
        <v>95</v>
      </c>
      <c r="C342" t="s">
        <v>426</v>
      </c>
      <c r="D342" t="s">
        <v>953</v>
      </c>
      <c r="E342">
        <v>2018</v>
      </c>
      <c r="F342">
        <v>16</v>
      </c>
      <c r="G342">
        <v>1</v>
      </c>
      <c r="H342">
        <v>0</v>
      </c>
      <c r="I342">
        <v>2</v>
      </c>
      <c r="J342">
        <v>3</v>
      </c>
      <c r="K342">
        <v>4</v>
      </c>
      <c r="L342">
        <v>2</v>
      </c>
      <c r="M342">
        <v>4</v>
      </c>
      <c r="N342">
        <v>0</v>
      </c>
      <c r="O342">
        <v>2</v>
      </c>
      <c r="P342">
        <v>0</v>
      </c>
      <c r="Q342">
        <v>0</v>
      </c>
      <c r="R342">
        <v>0</v>
      </c>
      <c r="S342">
        <v>0</v>
      </c>
      <c r="T342">
        <v>0</v>
      </c>
      <c r="U342">
        <v>17</v>
      </c>
      <c r="V342">
        <v>0</v>
      </c>
      <c r="W342">
        <v>0</v>
      </c>
      <c r="X342">
        <v>10</v>
      </c>
      <c r="Y342">
        <v>7</v>
      </c>
      <c r="Z342">
        <v>0</v>
      </c>
      <c r="AA342">
        <v>2</v>
      </c>
      <c r="AB342">
        <v>0</v>
      </c>
      <c r="AC342">
        <v>3</v>
      </c>
      <c r="AD342">
        <v>12</v>
      </c>
      <c r="AE342">
        <v>0</v>
      </c>
      <c r="AF342">
        <v>11</v>
      </c>
      <c r="AG342">
        <v>0</v>
      </c>
      <c r="AH342">
        <v>0</v>
      </c>
      <c r="AI342">
        <v>0</v>
      </c>
      <c r="AJ342">
        <v>6</v>
      </c>
      <c r="AK342">
        <v>0</v>
      </c>
      <c r="AL342">
        <v>2</v>
      </c>
      <c r="AM342">
        <v>15</v>
      </c>
      <c r="AN342">
        <v>0</v>
      </c>
      <c r="AO342">
        <v>17</v>
      </c>
      <c r="AP342">
        <v>0.94117647058823528</v>
      </c>
      <c r="AQ342">
        <v>5.8823529411764712E-2</v>
      </c>
      <c r="AR342">
        <v>0</v>
      </c>
      <c r="AS342">
        <v>0.1176470588235294</v>
      </c>
      <c r="AT342">
        <v>0.1764705882352941</v>
      </c>
      <c r="AU342">
        <v>0.23529411764705879</v>
      </c>
      <c r="AV342">
        <v>0.1176470588235294</v>
      </c>
      <c r="AW342">
        <v>0.23529411764705879</v>
      </c>
      <c r="AX342">
        <v>0</v>
      </c>
      <c r="AY342">
        <v>0.1176470588235294</v>
      </c>
      <c r="AZ342">
        <v>0</v>
      </c>
      <c r="BA342">
        <v>0</v>
      </c>
      <c r="BB342">
        <v>0</v>
      </c>
      <c r="BC342">
        <v>0</v>
      </c>
      <c r="BD342">
        <v>0</v>
      </c>
      <c r="BE342">
        <v>1</v>
      </c>
      <c r="BF342">
        <v>0</v>
      </c>
      <c r="BG342">
        <v>0</v>
      </c>
      <c r="BH342">
        <v>0.58823529411764708</v>
      </c>
      <c r="BI342">
        <v>0.41176470588235292</v>
      </c>
      <c r="BJ342">
        <v>0</v>
      </c>
      <c r="BK342">
        <v>0.1176470588235294</v>
      </c>
      <c r="BL342">
        <v>0</v>
      </c>
      <c r="BM342">
        <v>0.1764705882352941</v>
      </c>
      <c r="BN342">
        <v>0.70588235294117652</v>
      </c>
      <c r="BO342">
        <v>0</v>
      </c>
      <c r="BP342">
        <v>0.6470588235294118</v>
      </c>
      <c r="BQ342">
        <v>0</v>
      </c>
      <c r="BR342">
        <v>0</v>
      </c>
      <c r="BS342">
        <v>0</v>
      </c>
      <c r="BT342">
        <v>0.35294117647058831</v>
      </c>
      <c r="BU342">
        <v>0</v>
      </c>
      <c r="BV342">
        <v>0.1176470588235294</v>
      </c>
      <c r="BW342">
        <v>0.88235294117647056</v>
      </c>
      <c r="BX342">
        <v>0</v>
      </c>
      <c r="BY342" t="s">
        <v>3397</v>
      </c>
      <c r="BZ342" t="s">
        <v>3796</v>
      </c>
      <c r="CA342">
        <v>346</v>
      </c>
      <c r="CB342">
        <v>4.9132947976878623E-2</v>
      </c>
      <c r="CC342">
        <v>0</v>
      </c>
    </row>
    <row r="343" spans="1:81" x14ac:dyDescent="0.25">
      <c r="A343" t="s">
        <v>3801</v>
      </c>
      <c r="B343" t="s">
        <v>95</v>
      </c>
      <c r="C343" t="s">
        <v>433</v>
      </c>
      <c r="D343" t="s">
        <v>44</v>
      </c>
      <c r="E343">
        <v>2018</v>
      </c>
      <c r="F343">
        <v>13</v>
      </c>
      <c r="G343">
        <v>2</v>
      </c>
      <c r="H343">
        <v>0</v>
      </c>
      <c r="I343">
        <v>1</v>
      </c>
      <c r="J343">
        <v>3</v>
      </c>
      <c r="K343">
        <v>2</v>
      </c>
      <c r="L343">
        <v>3</v>
      </c>
      <c r="M343">
        <v>2</v>
      </c>
      <c r="N343">
        <v>3</v>
      </c>
      <c r="O343">
        <v>0</v>
      </c>
      <c r="P343">
        <v>1</v>
      </c>
      <c r="Q343">
        <v>0</v>
      </c>
      <c r="R343">
        <v>0</v>
      </c>
      <c r="S343">
        <v>0</v>
      </c>
      <c r="T343">
        <v>0</v>
      </c>
      <c r="U343">
        <v>15</v>
      </c>
      <c r="V343">
        <v>0</v>
      </c>
      <c r="W343">
        <v>0</v>
      </c>
      <c r="X343">
        <v>10</v>
      </c>
      <c r="Y343">
        <v>4</v>
      </c>
      <c r="Z343">
        <v>1</v>
      </c>
      <c r="AA343">
        <v>4</v>
      </c>
      <c r="AB343">
        <v>0</v>
      </c>
      <c r="AC343">
        <v>3</v>
      </c>
      <c r="AD343">
        <v>8</v>
      </c>
      <c r="AE343">
        <v>1</v>
      </c>
      <c r="AF343">
        <v>8</v>
      </c>
      <c r="AG343">
        <v>2</v>
      </c>
      <c r="AH343">
        <v>0</v>
      </c>
      <c r="AI343">
        <v>0</v>
      </c>
      <c r="AJ343">
        <v>4</v>
      </c>
      <c r="AK343">
        <v>0</v>
      </c>
      <c r="AL343">
        <v>0</v>
      </c>
      <c r="AM343">
        <v>12</v>
      </c>
      <c r="AN343">
        <v>3</v>
      </c>
      <c r="AO343">
        <v>15</v>
      </c>
      <c r="AP343">
        <v>0.8666666666666667</v>
      </c>
      <c r="AQ343">
        <v>0.1333333333333333</v>
      </c>
      <c r="AR343">
        <v>0</v>
      </c>
      <c r="AS343">
        <v>6.6666666666666666E-2</v>
      </c>
      <c r="AT343">
        <v>0.2</v>
      </c>
      <c r="AU343">
        <v>0.1333333333333333</v>
      </c>
      <c r="AV343">
        <v>0.2</v>
      </c>
      <c r="AW343">
        <v>0.1333333333333333</v>
      </c>
      <c r="AX343">
        <v>0.2</v>
      </c>
      <c r="AY343">
        <v>0</v>
      </c>
      <c r="AZ343">
        <v>6.6666666666666666E-2</v>
      </c>
      <c r="BA343">
        <v>0</v>
      </c>
      <c r="BB343">
        <v>0</v>
      </c>
      <c r="BC343">
        <v>0</v>
      </c>
      <c r="BD343">
        <v>0</v>
      </c>
      <c r="BE343">
        <v>1</v>
      </c>
      <c r="BF343">
        <v>0</v>
      </c>
      <c r="BG343">
        <v>0</v>
      </c>
      <c r="BH343">
        <v>0.66666666666666663</v>
      </c>
      <c r="BI343">
        <v>0.26666666666666672</v>
      </c>
      <c r="BJ343">
        <v>6.6666666666666666E-2</v>
      </c>
      <c r="BK343">
        <v>0.26666666666666672</v>
      </c>
      <c r="BL343">
        <v>0</v>
      </c>
      <c r="BM343">
        <v>0.2</v>
      </c>
      <c r="BN343">
        <v>0.53333333333333333</v>
      </c>
      <c r="BO343">
        <v>6.6666666666666666E-2</v>
      </c>
      <c r="BP343">
        <v>0.53333333333333333</v>
      </c>
      <c r="BQ343">
        <v>0.1333333333333333</v>
      </c>
      <c r="BR343">
        <v>0</v>
      </c>
      <c r="BS343">
        <v>0</v>
      </c>
      <c r="BT343">
        <v>0.26666666666666672</v>
      </c>
      <c r="BU343">
        <v>0</v>
      </c>
      <c r="BV343">
        <v>0</v>
      </c>
      <c r="BW343">
        <v>0.8</v>
      </c>
      <c r="BX343">
        <v>0.2</v>
      </c>
      <c r="BY343" t="s">
        <v>3397</v>
      </c>
      <c r="BZ343" t="s">
        <v>3802</v>
      </c>
      <c r="CA343">
        <v>15</v>
      </c>
      <c r="CB343">
        <v>1</v>
      </c>
      <c r="CC343">
        <v>0</v>
      </c>
    </row>
    <row r="344" spans="1:81" x14ac:dyDescent="0.25">
      <c r="A344" t="s">
        <v>3803</v>
      </c>
      <c r="B344" t="s">
        <v>95</v>
      </c>
      <c r="C344" t="s">
        <v>433</v>
      </c>
      <c r="D344" t="s">
        <v>947</v>
      </c>
      <c r="E344">
        <v>2018</v>
      </c>
      <c r="F344" t="s">
        <v>74</v>
      </c>
      <c r="G344" t="s">
        <v>74</v>
      </c>
      <c r="H344" t="s">
        <v>74</v>
      </c>
      <c r="I344" t="s">
        <v>74</v>
      </c>
      <c r="J344" t="s">
        <v>74</v>
      </c>
      <c r="K344" t="s">
        <v>74</v>
      </c>
      <c r="L344" t="s">
        <v>74</v>
      </c>
      <c r="M344" t="s">
        <v>74</v>
      </c>
      <c r="N344" t="s">
        <v>74</v>
      </c>
      <c r="O344" t="s">
        <v>74</v>
      </c>
      <c r="P344" t="s">
        <v>74</v>
      </c>
      <c r="Q344" t="s">
        <v>74</v>
      </c>
      <c r="R344" t="s">
        <v>74</v>
      </c>
      <c r="S344" t="s">
        <v>74</v>
      </c>
      <c r="T344" t="s">
        <v>74</v>
      </c>
      <c r="U344" t="s">
        <v>74</v>
      </c>
      <c r="V344" t="s">
        <v>74</v>
      </c>
      <c r="W344" t="s">
        <v>74</v>
      </c>
      <c r="X344" t="s">
        <v>74</v>
      </c>
      <c r="Y344" t="s">
        <v>74</v>
      </c>
      <c r="Z344" t="s">
        <v>74</v>
      </c>
      <c r="AA344" t="s">
        <v>74</v>
      </c>
      <c r="AB344" t="s">
        <v>74</v>
      </c>
      <c r="AC344" t="s">
        <v>74</v>
      </c>
      <c r="AD344" t="s">
        <v>74</v>
      </c>
      <c r="AE344" t="s">
        <v>74</v>
      </c>
      <c r="AF344" t="s">
        <v>74</v>
      </c>
      <c r="AG344" t="s">
        <v>74</v>
      </c>
      <c r="AH344" t="s">
        <v>74</v>
      </c>
      <c r="AI344" t="s">
        <v>74</v>
      </c>
      <c r="AJ344" t="s">
        <v>74</v>
      </c>
      <c r="AK344" t="s">
        <v>74</v>
      </c>
      <c r="AL344" t="s">
        <v>74</v>
      </c>
      <c r="AM344" t="s">
        <v>74</v>
      </c>
      <c r="AN344" t="s">
        <v>74</v>
      </c>
      <c r="AO344" t="s">
        <v>74</v>
      </c>
      <c r="AP344" t="s">
        <v>74</v>
      </c>
      <c r="AQ344" t="s">
        <v>74</v>
      </c>
      <c r="AR344" t="s">
        <v>74</v>
      </c>
      <c r="AS344" t="s">
        <v>74</v>
      </c>
      <c r="AT344" t="s">
        <v>74</v>
      </c>
      <c r="AU344" t="s">
        <v>74</v>
      </c>
      <c r="AV344" t="s">
        <v>74</v>
      </c>
      <c r="AW344" t="s">
        <v>74</v>
      </c>
      <c r="AX344" t="s">
        <v>74</v>
      </c>
      <c r="AY344" t="s">
        <v>74</v>
      </c>
      <c r="AZ344" t="s">
        <v>74</v>
      </c>
      <c r="BA344" t="s">
        <v>74</v>
      </c>
      <c r="BB344" t="s">
        <v>74</v>
      </c>
      <c r="BC344" t="s">
        <v>74</v>
      </c>
      <c r="BD344" t="s">
        <v>74</v>
      </c>
      <c r="BE344" t="s">
        <v>74</v>
      </c>
      <c r="BF344" t="s">
        <v>74</v>
      </c>
      <c r="BG344" t="s">
        <v>74</v>
      </c>
      <c r="BH344" t="s">
        <v>74</v>
      </c>
      <c r="BI344" t="s">
        <v>74</v>
      </c>
      <c r="BJ344" t="s">
        <v>74</v>
      </c>
      <c r="BK344" t="s">
        <v>74</v>
      </c>
      <c r="BL344" t="s">
        <v>74</v>
      </c>
      <c r="BM344" t="s">
        <v>74</v>
      </c>
      <c r="BN344" t="s">
        <v>74</v>
      </c>
      <c r="BO344" t="s">
        <v>74</v>
      </c>
      <c r="BP344" t="s">
        <v>74</v>
      </c>
      <c r="BQ344" t="s">
        <v>74</v>
      </c>
      <c r="BR344" t="s">
        <v>74</v>
      </c>
      <c r="BS344" t="s">
        <v>74</v>
      </c>
      <c r="BT344" t="s">
        <v>74</v>
      </c>
      <c r="BU344" t="s">
        <v>74</v>
      </c>
      <c r="BV344" t="s">
        <v>74</v>
      </c>
      <c r="BW344" t="s">
        <v>74</v>
      </c>
      <c r="BX344" t="s">
        <v>74</v>
      </c>
      <c r="BY344" t="s">
        <v>74</v>
      </c>
      <c r="BZ344" t="s">
        <v>3802</v>
      </c>
      <c r="CA344" t="s">
        <v>74</v>
      </c>
      <c r="CB344" t="s">
        <v>74</v>
      </c>
      <c r="CC344">
        <v>0</v>
      </c>
    </row>
    <row r="345" spans="1:81" x14ac:dyDescent="0.25">
      <c r="A345" t="s">
        <v>3804</v>
      </c>
      <c r="B345" t="s">
        <v>95</v>
      </c>
      <c r="C345" t="s">
        <v>433</v>
      </c>
      <c r="D345" t="s">
        <v>949</v>
      </c>
      <c r="E345">
        <v>2018</v>
      </c>
      <c r="F345" t="s">
        <v>74</v>
      </c>
      <c r="G345" t="s">
        <v>74</v>
      </c>
      <c r="H345" t="s">
        <v>74</v>
      </c>
      <c r="I345" t="s">
        <v>74</v>
      </c>
      <c r="J345" t="s">
        <v>74</v>
      </c>
      <c r="K345" t="s">
        <v>74</v>
      </c>
      <c r="L345" t="s">
        <v>74</v>
      </c>
      <c r="M345" t="s">
        <v>74</v>
      </c>
      <c r="N345" t="s">
        <v>74</v>
      </c>
      <c r="O345" t="s">
        <v>74</v>
      </c>
      <c r="P345" t="s">
        <v>74</v>
      </c>
      <c r="Q345" t="s">
        <v>74</v>
      </c>
      <c r="R345" t="s">
        <v>74</v>
      </c>
      <c r="S345" t="s">
        <v>74</v>
      </c>
      <c r="T345" t="s">
        <v>74</v>
      </c>
      <c r="U345" t="s">
        <v>74</v>
      </c>
      <c r="V345" t="s">
        <v>74</v>
      </c>
      <c r="W345" t="s">
        <v>74</v>
      </c>
      <c r="X345" t="s">
        <v>74</v>
      </c>
      <c r="Y345" t="s">
        <v>74</v>
      </c>
      <c r="Z345" t="s">
        <v>74</v>
      </c>
      <c r="AA345" t="s">
        <v>74</v>
      </c>
      <c r="AB345" t="s">
        <v>74</v>
      </c>
      <c r="AC345" t="s">
        <v>74</v>
      </c>
      <c r="AD345" t="s">
        <v>74</v>
      </c>
      <c r="AE345" t="s">
        <v>74</v>
      </c>
      <c r="AF345" t="s">
        <v>74</v>
      </c>
      <c r="AG345" t="s">
        <v>74</v>
      </c>
      <c r="AH345" t="s">
        <v>74</v>
      </c>
      <c r="AI345" t="s">
        <v>74</v>
      </c>
      <c r="AJ345" t="s">
        <v>74</v>
      </c>
      <c r="AK345" t="s">
        <v>74</v>
      </c>
      <c r="AL345" t="s">
        <v>74</v>
      </c>
      <c r="AM345" t="s">
        <v>74</v>
      </c>
      <c r="AN345" t="s">
        <v>74</v>
      </c>
      <c r="AO345" t="s">
        <v>74</v>
      </c>
      <c r="AP345" t="s">
        <v>74</v>
      </c>
      <c r="AQ345" t="s">
        <v>74</v>
      </c>
      <c r="AR345" t="s">
        <v>74</v>
      </c>
      <c r="AS345" t="s">
        <v>74</v>
      </c>
      <c r="AT345" t="s">
        <v>74</v>
      </c>
      <c r="AU345" t="s">
        <v>74</v>
      </c>
      <c r="AV345" t="s">
        <v>74</v>
      </c>
      <c r="AW345" t="s">
        <v>74</v>
      </c>
      <c r="AX345" t="s">
        <v>74</v>
      </c>
      <c r="AY345" t="s">
        <v>74</v>
      </c>
      <c r="AZ345" t="s">
        <v>74</v>
      </c>
      <c r="BA345" t="s">
        <v>74</v>
      </c>
      <c r="BB345" t="s">
        <v>74</v>
      </c>
      <c r="BC345" t="s">
        <v>74</v>
      </c>
      <c r="BD345" t="s">
        <v>74</v>
      </c>
      <c r="BE345" t="s">
        <v>74</v>
      </c>
      <c r="BF345" t="s">
        <v>74</v>
      </c>
      <c r="BG345" t="s">
        <v>74</v>
      </c>
      <c r="BH345" t="s">
        <v>74</v>
      </c>
      <c r="BI345" t="s">
        <v>74</v>
      </c>
      <c r="BJ345" t="s">
        <v>74</v>
      </c>
      <c r="BK345" t="s">
        <v>74</v>
      </c>
      <c r="BL345" t="s">
        <v>74</v>
      </c>
      <c r="BM345" t="s">
        <v>74</v>
      </c>
      <c r="BN345" t="s">
        <v>74</v>
      </c>
      <c r="BO345" t="s">
        <v>74</v>
      </c>
      <c r="BP345" t="s">
        <v>74</v>
      </c>
      <c r="BQ345" t="s">
        <v>74</v>
      </c>
      <c r="BR345" t="s">
        <v>74</v>
      </c>
      <c r="BS345" t="s">
        <v>74</v>
      </c>
      <c r="BT345" t="s">
        <v>74</v>
      </c>
      <c r="BU345" t="s">
        <v>74</v>
      </c>
      <c r="BV345" t="s">
        <v>74</v>
      </c>
      <c r="BW345" t="s">
        <v>74</v>
      </c>
      <c r="BX345" t="s">
        <v>74</v>
      </c>
      <c r="BY345" t="s">
        <v>74</v>
      </c>
      <c r="BZ345" t="s">
        <v>3802</v>
      </c>
      <c r="CA345" t="s">
        <v>74</v>
      </c>
      <c r="CB345" t="s">
        <v>74</v>
      </c>
      <c r="CC345">
        <v>1</v>
      </c>
    </row>
    <row r="346" spans="1:81" x14ac:dyDescent="0.25">
      <c r="A346" t="s">
        <v>3805</v>
      </c>
      <c r="B346" t="s">
        <v>95</v>
      </c>
      <c r="C346" t="s">
        <v>433</v>
      </c>
      <c r="D346" t="s">
        <v>951</v>
      </c>
      <c r="E346">
        <v>2018</v>
      </c>
      <c r="F346" t="s">
        <v>74</v>
      </c>
      <c r="G346" t="s">
        <v>74</v>
      </c>
      <c r="H346" t="s">
        <v>74</v>
      </c>
      <c r="I346" t="s">
        <v>74</v>
      </c>
      <c r="J346" t="s">
        <v>74</v>
      </c>
      <c r="K346" t="s">
        <v>74</v>
      </c>
      <c r="L346" t="s">
        <v>74</v>
      </c>
      <c r="M346" t="s">
        <v>74</v>
      </c>
      <c r="N346" t="s">
        <v>74</v>
      </c>
      <c r="O346" t="s">
        <v>74</v>
      </c>
      <c r="P346" t="s">
        <v>74</v>
      </c>
      <c r="Q346" t="s">
        <v>74</v>
      </c>
      <c r="R346" t="s">
        <v>74</v>
      </c>
      <c r="S346" t="s">
        <v>74</v>
      </c>
      <c r="T346" t="s">
        <v>74</v>
      </c>
      <c r="U346" t="s">
        <v>74</v>
      </c>
      <c r="V346" t="s">
        <v>74</v>
      </c>
      <c r="W346" t="s">
        <v>74</v>
      </c>
      <c r="X346" t="s">
        <v>74</v>
      </c>
      <c r="Y346" t="s">
        <v>74</v>
      </c>
      <c r="Z346" t="s">
        <v>74</v>
      </c>
      <c r="AA346" t="s">
        <v>74</v>
      </c>
      <c r="AB346" t="s">
        <v>74</v>
      </c>
      <c r="AC346" t="s">
        <v>74</v>
      </c>
      <c r="AD346" t="s">
        <v>74</v>
      </c>
      <c r="AE346" t="s">
        <v>74</v>
      </c>
      <c r="AF346" t="s">
        <v>74</v>
      </c>
      <c r="AG346" t="s">
        <v>74</v>
      </c>
      <c r="AH346" t="s">
        <v>74</v>
      </c>
      <c r="AI346" t="s">
        <v>74</v>
      </c>
      <c r="AJ346" t="s">
        <v>74</v>
      </c>
      <c r="AK346" t="s">
        <v>74</v>
      </c>
      <c r="AL346" t="s">
        <v>74</v>
      </c>
      <c r="AM346" t="s">
        <v>74</v>
      </c>
      <c r="AN346" t="s">
        <v>74</v>
      </c>
      <c r="AO346" t="s">
        <v>74</v>
      </c>
      <c r="AP346" t="s">
        <v>74</v>
      </c>
      <c r="AQ346" t="s">
        <v>74</v>
      </c>
      <c r="AR346" t="s">
        <v>74</v>
      </c>
      <c r="AS346" t="s">
        <v>74</v>
      </c>
      <c r="AT346" t="s">
        <v>74</v>
      </c>
      <c r="AU346" t="s">
        <v>74</v>
      </c>
      <c r="AV346" t="s">
        <v>74</v>
      </c>
      <c r="AW346" t="s">
        <v>74</v>
      </c>
      <c r="AX346" t="s">
        <v>74</v>
      </c>
      <c r="AY346" t="s">
        <v>74</v>
      </c>
      <c r="AZ346" t="s">
        <v>74</v>
      </c>
      <c r="BA346" t="s">
        <v>74</v>
      </c>
      <c r="BB346" t="s">
        <v>74</v>
      </c>
      <c r="BC346" t="s">
        <v>74</v>
      </c>
      <c r="BD346" t="s">
        <v>74</v>
      </c>
      <c r="BE346" t="s">
        <v>74</v>
      </c>
      <c r="BF346" t="s">
        <v>74</v>
      </c>
      <c r="BG346" t="s">
        <v>74</v>
      </c>
      <c r="BH346" t="s">
        <v>74</v>
      </c>
      <c r="BI346" t="s">
        <v>74</v>
      </c>
      <c r="BJ346" t="s">
        <v>74</v>
      </c>
      <c r="BK346" t="s">
        <v>74</v>
      </c>
      <c r="BL346" t="s">
        <v>74</v>
      </c>
      <c r="BM346" t="s">
        <v>74</v>
      </c>
      <c r="BN346" t="s">
        <v>74</v>
      </c>
      <c r="BO346" t="s">
        <v>74</v>
      </c>
      <c r="BP346" t="s">
        <v>74</v>
      </c>
      <c r="BQ346" t="s">
        <v>74</v>
      </c>
      <c r="BR346" t="s">
        <v>74</v>
      </c>
      <c r="BS346" t="s">
        <v>74</v>
      </c>
      <c r="BT346" t="s">
        <v>74</v>
      </c>
      <c r="BU346" t="s">
        <v>74</v>
      </c>
      <c r="BV346" t="s">
        <v>74</v>
      </c>
      <c r="BW346" t="s">
        <v>74</v>
      </c>
      <c r="BX346" t="s">
        <v>74</v>
      </c>
      <c r="BY346" t="s">
        <v>74</v>
      </c>
      <c r="BZ346" t="s">
        <v>3802</v>
      </c>
      <c r="CA346" t="s">
        <v>74</v>
      </c>
      <c r="CB346" t="s">
        <v>74</v>
      </c>
      <c r="CC346">
        <v>1</v>
      </c>
    </row>
    <row r="347" spans="1:81" x14ac:dyDescent="0.25">
      <c r="A347" t="s">
        <v>3806</v>
      </c>
      <c r="B347" t="s">
        <v>95</v>
      </c>
      <c r="C347" t="s">
        <v>433</v>
      </c>
      <c r="D347" t="s">
        <v>953</v>
      </c>
      <c r="E347">
        <v>2018</v>
      </c>
      <c r="F347" t="s">
        <v>74</v>
      </c>
      <c r="G347" t="s">
        <v>74</v>
      </c>
      <c r="H347" t="s">
        <v>74</v>
      </c>
      <c r="I347" t="s">
        <v>74</v>
      </c>
      <c r="J347" t="s">
        <v>74</v>
      </c>
      <c r="K347" t="s">
        <v>74</v>
      </c>
      <c r="L347" t="s">
        <v>74</v>
      </c>
      <c r="M347" t="s">
        <v>74</v>
      </c>
      <c r="N347" t="s">
        <v>74</v>
      </c>
      <c r="O347" t="s">
        <v>74</v>
      </c>
      <c r="P347" t="s">
        <v>74</v>
      </c>
      <c r="Q347" t="s">
        <v>74</v>
      </c>
      <c r="R347" t="s">
        <v>74</v>
      </c>
      <c r="S347" t="s">
        <v>74</v>
      </c>
      <c r="T347" t="s">
        <v>74</v>
      </c>
      <c r="U347" t="s">
        <v>74</v>
      </c>
      <c r="V347" t="s">
        <v>74</v>
      </c>
      <c r="W347" t="s">
        <v>74</v>
      </c>
      <c r="X347" t="s">
        <v>74</v>
      </c>
      <c r="Y347" t="s">
        <v>74</v>
      </c>
      <c r="Z347" t="s">
        <v>74</v>
      </c>
      <c r="AA347" t="s">
        <v>74</v>
      </c>
      <c r="AB347" t="s">
        <v>74</v>
      </c>
      <c r="AC347" t="s">
        <v>74</v>
      </c>
      <c r="AD347" t="s">
        <v>74</v>
      </c>
      <c r="AE347" t="s">
        <v>74</v>
      </c>
      <c r="AF347" t="s">
        <v>74</v>
      </c>
      <c r="AG347" t="s">
        <v>74</v>
      </c>
      <c r="AH347" t="s">
        <v>74</v>
      </c>
      <c r="AI347" t="s">
        <v>74</v>
      </c>
      <c r="AJ347" t="s">
        <v>74</v>
      </c>
      <c r="AK347" t="s">
        <v>74</v>
      </c>
      <c r="AL347" t="s">
        <v>74</v>
      </c>
      <c r="AM347" t="s">
        <v>74</v>
      </c>
      <c r="AN347" t="s">
        <v>74</v>
      </c>
      <c r="AO347" t="s">
        <v>74</v>
      </c>
      <c r="AP347" t="s">
        <v>74</v>
      </c>
      <c r="AQ347" t="s">
        <v>74</v>
      </c>
      <c r="AR347" t="s">
        <v>74</v>
      </c>
      <c r="AS347" t="s">
        <v>74</v>
      </c>
      <c r="AT347" t="s">
        <v>74</v>
      </c>
      <c r="AU347" t="s">
        <v>74</v>
      </c>
      <c r="AV347" t="s">
        <v>74</v>
      </c>
      <c r="AW347" t="s">
        <v>74</v>
      </c>
      <c r="AX347" t="s">
        <v>74</v>
      </c>
      <c r="AY347" t="s">
        <v>74</v>
      </c>
      <c r="AZ347" t="s">
        <v>74</v>
      </c>
      <c r="BA347" t="s">
        <v>74</v>
      </c>
      <c r="BB347" t="s">
        <v>74</v>
      </c>
      <c r="BC347" t="s">
        <v>74</v>
      </c>
      <c r="BD347" t="s">
        <v>74</v>
      </c>
      <c r="BE347" t="s">
        <v>74</v>
      </c>
      <c r="BF347" t="s">
        <v>74</v>
      </c>
      <c r="BG347" t="s">
        <v>74</v>
      </c>
      <c r="BH347" t="s">
        <v>74</v>
      </c>
      <c r="BI347" t="s">
        <v>74</v>
      </c>
      <c r="BJ347" t="s">
        <v>74</v>
      </c>
      <c r="BK347" t="s">
        <v>74</v>
      </c>
      <c r="BL347" t="s">
        <v>74</v>
      </c>
      <c r="BM347" t="s">
        <v>74</v>
      </c>
      <c r="BN347" t="s">
        <v>74</v>
      </c>
      <c r="BO347" t="s">
        <v>74</v>
      </c>
      <c r="BP347" t="s">
        <v>74</v>
      </c>
      <c r="BQ347" t="s">
        <v>74</v>
      </c>
      <c r="BR347" t="s">
        <v>74</v>
      </c>
      <c r="BS347" t="s">
        <v>74</v>
      </c>
      <c r="BT347" t="s">
        <v>74</v>
      </c>
      <c r="BU347" t="s">
        <v>74</v>
      </c>
      <c r="BV347" t="s">
        <v>74</v>
      </c>
      <c r="BW347" t="s">
        <v>74</v>
      </c>
      <c r="BX347" t="s">
        <v>74</v>
      </c>
      <c r="BY347" t="s">
        <v>74</v>
      </c>
      <c r="BZ347" t="s">
        <v>3802</v>
      </c>
      <c r="CA347" t="s">
        <v>74</v>
      </c>
      <c r="CB347" t="s">
        <v>74</v>
      </c>
      <c r="CC347">
        <v>1</v>
      </c>
    </row>
    <row r="348" spans="1:81" x14ac:dyDescent="0.25">
      <c r="A348" t="s">
        <v>3807</v>
      </c>
      <c r="B348" t="s">
        <v>95</v>
      </c>
      <c r="C348" t="s">
        <v>124</v>
      </c>
      <c r="D348" t="s">
        <v>44</v>
      </c>
      <c r="E348">
        <v>2019</v>
      </c>
      <c r="F348">
        <v>2006</v>
      </c>
      <c r="G348">
        <v>229</v>
      </c>
      <c r="H348">
        <v>0</v>
      </c>
      <c r="I348">
        <v>329</v>
      </c>
      <c r="J348">
        <v>456</v>
      </c>
      <c r="K348">
        <v>409</v>
      </c>
      <c r="L348">
        <v>296</v>
      </c>
      <c r="M348">
        <v>292</v>
      </c>
      <c r="N348">
        <v>203</v>
      </c>
      <c r="O348">
        <v>148</v>
      </c>
      <c r="P348">
        <v>72</v>
      </c>
      <c r="Q348">
        <v>22</v>
      </c>
      <c r="R348">
        <v>2</v>
      </c>
      <c r="S348">
        <v>6</v>
      </c>
      <c r="T348">
        <v>0</v>
      </c>
      <c r="U348">
        <v>2065</v>
      </c>
      <c r="V348">
        <v>163</v>
      </c>
      <c r="W348">
        <v>7</v>
      </c>
      <c r="X348" t="s">
        <v>74</v>
      </c>
      <c r="Y348" t="s">
        <v>74</v>
      </c>
      <c r="Z348" t="s">
        <v>74</v>
      </c>
      <c r="AA348">
        <v>173</v>
      </c>
      <c r="AB348">
        <v>177</v>
      </c>
      <c r="AC348">
        <v>119</v>
      </c>
      <c r="AD348">
        <v>1766</v>
      </c>
      <c r="AE348">
        <v>42</v>
      </c>
      <c r="AF348">
        <v>1703</v>
      </c>
      <c r="AG348">
        <v>110</v>
      </c>
      <c r="AH348">
        <v>27</v>
      </c>
      <c r="AI348">
        <v>12</v>
      </c>
      <c r="AJ348">
        <v>165</v>
      </c>
      <c r="AK348">
        <v>176</v>
      </c>
      <c r="AL348">
        <v>132</v>
      </c>
      <c r="AM348">
        <v>1712</v>
      </c>
      <c r="AN348">
        <v>391</v>
      </c>
      <c r="AO348">
        <v>2235</v>
      </c>
      <c r="AP348">
        <v>0.89753914988814321</v>
      </c>
      <c r="AQ348">
        <v>0.10246085011185679</v>
      </c>
      <c r="AR348">
        <v>0</v>
      </c>
      <c r="AS348">
        <v>0.1472035794183445</v>
      </c>
      <c r="AT348">
        <v>0.20402684563758389</v>
      </c>
      <c r="AU348">
        <v>0.1829977628635347</v>
      </c>
      <c r="AV348">
        <v>0.1324384787472036</v>
      </c>
      <c r="AW348">
        <v>0.13064876957494409</v>
      </c>
      <c r="AX348">
        <v>9.0827740492170017E-2</v>
      </c>
      <c r="AY348">
        <v>6.6219239373601788E-2</v>
      </c>
      <c r="AZ348">
        <v>3.2214765100671137E-2</v>
      </c>
      <c r="BA348">
        <v>9.8434004474272935E-3</v>
      </c>
      <c r="BB348">
        <v>8.9485458612975394E-4</v>
      </c>
      <c r="BC348">
        <v>2.684563758389262E-3</v>
      </c>
      <c r="BD348">
        <v>0</v>
      </c>
      <c r="BE348">
        <v>0.92393736017897088</v>
      </c>
      <c r="BF348">
        <v>7.2930648769574946E-2</v>
      </c>
      <c r="BG348">
        <v>3.1319910514541389E-3</v>
      </c>
      <c r="BH348">
        <v>0</v>
      </c>
      <c r="BI348">
        <v>0</v>
      </c>
      <c r="BJ348">
        <v>0</v>
      </c>
      <c r="BK348">
        <v>7.7404921700223714E-2</v>
      </c>
      <c r="BL348">
        <v>7.9194630872483227E-2</v>
      </c>
      <c r="BM348">
        <v>5.3243847874720363E-2</v>
      </c>
      <c r="BN348">
        <v>0.79015659955257267</v>
      </c>
      <c r="BO348">
        <v>1.8791946308724831E-2</v>
      </c>
      <c r="BP348">
        <v>0.76196868008948548</v>
      </c>
      <c r="BQ348">
        <v>4.9217002237136473E-2</v>
      </c>
      <c r="BR348">
        <v>1.2080536912751679E-2</v>
      </c>
      <c r="BS348">
        <v>5.3691275167785232E-3</v>
      </c>
      <c r="BT348">
        <v>7.3825503355704702E-2</v>
      </c>
      <c r="BU348">
        <v>7.8747203579418348E-2</v>
      </c>
      <c r="BV348">
        <v>5.9060402684563758E-2</v>
      </c>
      <c r="BW348">
        <v>0.7659955257270693</v>
      </c>
      <c r="BX348">
        <v>0.17494407158836689</v>
      </c>
      <c r="BY348" t="s">
        <v>3397</v>
      </c>
      <c r="BZ348" t="s">
        <v>3808</v>
      </c>
      <c r="CA348">
        <v>2235</v>
      </c>
      <c r="CB348">
        <v>1</v>
      </c>
      <c r="CC348">
        <v>0</v>
      </c>
    </row>
    <row r="349" spans="1:81" x14ac:dyDescent="0.25">
      <c r="A349" t="s">
        <v>3809</v>
      </c>
      <c r="B349" t="s">
        <v>95</v>
      </c>
      <c r="C349" t="s">
        <v>124</v>
      </c>
      <c r="D349" t="s">
        <v>947</v>
      </c>
      <c r="E349">
        <v>2019</v>
      </c>
      <c r="F349">
        <v>779</v>
      </c>
      <c r="G349">
        <v>83</v>
      </c>
      <c r="H349">
        <v>0</v>
      </c>
      <c r="I349">
        <v>113</v>
      </c>
      <c r="J349">
        <v>172</v>
      </c>
      <c r="K349">
        <v>158</v>
      </c>
      <c r="L349">
        <v>124</v>
      </c>
      <c r="M349">
        <v>132</v>
      </c>
      <c r="N349">
        <v>69</v>
      </c>
      <c r="O349">
        <v>59</v>
      </c>
      <c r="P349">
        <v>26</v>
      </c>
      <c r="Q349">
        <v>6</v>
      </c>
      <c r="R349">
        <v>1</v>
      </c>
      <c r="S349">
        <v>2</v>
      </c>
      <c r="T349">
        <v>0</v>
      </c>
      <c r="U349">
        <v>804</v>
      </c>
      <c r="V349">
        <v>55</v>
      </c>
      <c r="W349">
        <v>3</v>
      </c>
      <c r="X349" t="s">
        <v>74</v>
      </c>
      <c r="Y349" t="s">
        <v>74</v>
      </c>
      <c r="Z349" t="s">
        <v>74</v>
      </c>
      <c r="AA349">
        <v>54</v>
      </c>
      <c r="AB349">
        <v>2</v>
      </c>
      <c r="AC349">
        <v>34</v>
      </c>
      <c r="AD349">
        <v>772</v>
      </c>
      <c r="AE349">
        <v>12</v>
      </c>
      <c r="AF349">
        <v>696</v>
      </c>
      <c r="AG349">
        <v>68</v>
      </c>
      <c r="AH349">
        <v>6</v>
      </c>
      <c r="AI349">
        <v>0</v>
      </c>
      <c r="AJ349">
        <v>79</v>
      </c>
      <c r="AK349">
        <v>1</v>
      </c>
      <c r="AL349">
        <v>70</v>
      </c>
      <c r="AM349">
        <v>776</v>
      </c>
      <c r="AN349">
        <v>16</v>
      </c>
      <c r="AO349">
        <v>862</v>
      </c>
      <c r="AP349">
        <v>0.90371229698375866</v>
      </c>
      <c r="AQ349">
        <v>9.6287703016241302E-2</v>
      </c>
      <c r="AR349">
        <v>0</v>
      </c>
      <c r="AS349">
        <v>0.13109048723897909</v>
      </c>
      <c r="AT349">
        <v>0.19953596287703021</v>
      </c>
      <c r="AU349">
        <v>0.18329466357308591</v>
      </c>
      <c r="AV349">
        <v>0.14385150812064959</v>
      </c>
      <c r="AW349">
        <v>0.1531322505800464</v>
      </c>
      <c r="AX349">
        <v>8.0046403712296987E-2</v>
      </c>
      <c r="AY349">
        <v>6.8445475638051048E-2</v>
      </c>
      <c r="AZ349">
        <v>3.0162412993039438E-2</v>
      </c>
      <c r="BA349">
        <v>6.9605568445475644E-3</v>
      </c>
      <c r="BB349">
        <v>1.1600928074245939E-3</v>
      </c>
      <c r="BC349">
        <v>2.3201856148491878E-3</v>
      </c>
      <c r="BD349">
        <v>0</v>
      </c>
      <c r="BE349">
        <v>0.93271461716937354</v>
      </c>
      <c r="BF349">
        <v>6.3805104408352672E-2</v>
      </c>
      <c r="BG349">
        <v>3.4802784222737822E-3</v>
      </c>
      <c r="BH349">
        <v>0</v>
      </c>
      <c r="BI349">
        <v>0</v>
      </c>
      <c r="BJ349">
        <v>0</v>
      </c>
      <c r="BK349">
        <v>6.2645011600928072E-2</v>
      </c>
      <c r="BL349">
        <v>2.3201856148491878E-3</v>
      </c>
      <c r="BM349">
        <v>3.9443155452436193E-2</v>
      </c>
      <c r="BN349">
        <v>0.89559164733178653</v>
      </c>
      <c r="BO349">
        <v>1.3921113689095131E-2</v>
      </c>
      <c r="BP349">
        <v>0.80742459396751742</v>
      </c>
      <c r="BQ349">
        <v>7.8886310904872387E-2</v>
      </c>
      <c r="BR349">
        <v>6.9605568445475644E-3</v>
      </c>
      <c r="BS349">
        <v>0</v>
      </c>
      <c r="BT349">
        <v>9.1647331786542927E-2</v>
      </c>
      <c r="BU349">
        <v>1.1600928074245939E-3</v>
      </c>
      <c r="BV349">
        <v>8.1206496519721574E-2</v>
      </c>
      <c r="BW349">
        <v>0.90023201856148494</v>
      </c>
      <c r="BX349">
        <v>1.8561484918793499E-2</v>
      </c>
      <c r="BY349" t="s">
        <v>3397</v>
      </c>
      <c r="BZ349" t="s">
        <v>3808</v>
      </c>
      <c r="CA349">
        <v>2235</v>
      </c>
      <c r="CB349">
        <v>0.38568232662192392</v>
      </c>
      <c r="CC349">
        <v>0</v>
      </c>
    </row>
    <row r="350" spans="1:81" x14ac:dyDescent="0.25">
      <c r="A350" t="s">
        <v>3810</v>
      </c>
      <c r="B350" t="s">
        <v>95</v>
      </c>
      <c r="C350" t="s">
        <v>124</v>
      </c>
      <c r="D350" t="s">
        <v>949</v>
      </c>
      <c r="E350">
        <v>2019</v>
      </c>
      <c r="F350">
        <v>603</v>
      </c>
      <c r="G350">
        <v>87</v>
      </c>
      <c r="H350">
        <v>0</v>
      </c>
      <c r="I350">
        <v>111</v>
      </c>
      <c r="J350">
        <v>137</v>
      </c>
      <c r="K350">
        <v>127</v>
      </c>
      <c r="L350">
        <v>83</v>
      </c>
      <c r="M350">
        <v>76</v>
      </c>
      <c r="N350">
        <v>80</v>
      </c>
      <c r="O350">
        <v>45</v>
      </c>
      <c r="P350">
        <v>20</v>
      </c>
      <c r="Q350">
        <v>9</v>
      </c>
      <c r="R350">
        <v>1</v>
      </c>
      <c r="S350">
        <v>1</v>
      </c>
      <c r="T350">
        <v>0</v>
      </c>
      <c r="U350">
        <v>645</v>
      </c>
      <c r="V350">
        <v>44</v>
      </c>
      <c r="W350">
        <v>1</v>
      </c>
      <c r="X350" t="s">
        <v>74</v>
      </c>
      <c r="Y350" t="s">
        <v>74</v>
      </c>
      <c r="Z350" t="s">
        <v>74</v>
      </c>
      <c r="AA350">
        <v>61</v>
      </c>
      <c r="AB350">
        <v>1</v>
      </c>
      <c r="AC350">
        <v>17</v>
      </c>
      <c r="AD350">
        <v>611</v>
      </c>
      <c r="AE350">
        <v>13</v>
      </c>
      <c r="AF350">
        <v>629</v>
      </c>
      <c r="AG350">
        <v>16</v>
      </c>
      <c r="AH350">
        <v>2</v>
      </c>
      <c r="AI350">
        <v>0</v>
      </c>
      <c r="AJ350">
        <v>29</v>
      </c>
      <c r="AK350">
        <v>1</v>
      </c>
      <c r="AL350">
        <v>53</v>
      </c>
      <c r="AM350">
        <v>635</v>
      </c>
      <c r="AN350">
        <v>2</v>
      </c>
      <c r="AO350">
        <v>690</v>
      </c>
      <c r="AP350">
        <v>0.87391304347826082</v>
      </c>
      <c r="AQ350">
        <v>0.1260869565217391</v>
      </c>
      <c r="AR350">
        <v>0</v>
      </c>
      <c r="AS350">
        <v>0.16086956521739129</v>
      </c>
      <c r="AT350">
        <v>0.1985507246376812</v>
      </c>
      <c r="AU350">
        <v>0.18405797101449281</v>
      </c>
      <c r="AV350">
        <v>0.1202898550724638</v>
      </c>
      <c r="AW350">
        <v>0.1101449275362319</v>
      </c>
      <c r="AX350">
        <v>0.11594202898550721</v>
      </c>
      <c r="AY350">
        <v>6.5217391304347824E-2</v>
      </c>
      <c r="AZ350">
        <v>2.8985507246376808E-2</v>
      </c>
      <c r="BA350">
        <v>1.3043478260869559E-2</v>
      </c>
      <c r="BB350">
        <v>1.449275362318841E-3</v>
      </c>
      <c r="BC350">
        <v>1.449275362318841E-3</v>
      </c>
      <c r="BD350">
        <v>0</v>
      </c>
      <c r="BE350">
        <v>0.93478260869565222</v>
      </c>
      <c r="BF350">
        <v>6.3768115942028983E-2</v>
      </c>
      <c r="BG350">
        <v>1.449275362318841E-3</v>
      </c>
      <c r="BH350">
        <v>0</v>
      </c>
      <c r="BI350">
        <v>0</v>
      </c>
      <c r="BJ350">
        <v>0</v>
      </c>
      <c r="BK350">
        <v>8.8405797101449274E-2</v>
      </c>
      <c r="BL350">
        <v>1.449275362318841E-3</v>
      </c>
      <c r="BM350">
        <v>2.4637681159420291E-2</v>
      </c>
      <c r="BN350">
        <v>0.88550724637681155</v>
      </c>
      <c r="BO350">
        <v>1.8840579710144929E-2</v>
      </c>
      <c r="BP350">
        <v>0.91159420289855075</v>
      </c>
      <c r="BQ350">
        <v>2.318840579710145E-2</v>
      </c>
      <c r="BR350">
        <v>2.8985507246376812E-3</v>
      </c>
      <c r="BS350">
        <v>0</v>
      </c>
      <c r="BT350">
        <v>4.2028985507246368E-2</v>
      </c>
      <c r="BU350">
        <v>1.449275362318841E-3</v>
      </c>
      <c r="BV350">
        <v>7.6811594202898556E-2</v>
      </c>
      <c r="BW350">
        <v>0.92028985507246375</v>
      </c>
      <c r="BX350">
        <v>2.8985507246376812E-3</v>
      </c>
      <c r="BY350" t="s">
        <v>3397</v>
      </c>
      <c r="BZ350" t="s">
        <v>3808</v>
      </c>
      <c r="CA350">
        <v>2235</v>
      </c>
      <c r="CB350">
        <v>0.3087248322147651</v>
      </c>
      <c r="CC350">
        <v>0</v>
      </c>
    </row>
    <row r="351" spans="1:81" x14ac:dyDescent="0.25">
      <c r="A351" t="s">
        <v>3811</v>
      </c>
      <c r="B351" t="s">
        <v>95</v>
      </c>
      <c r="C351" t="s">
        <v>124</v>
      </c>
      <c r="D351" t="s">
        <v>951</v>
      </c>
      <c r="E351">
        <v>2019</v>
      </c>
      <c r="F351">
        <v>102</v>
      </c>
      <c r="G351">
        <v>9</v>
      </c>
      <c r="H351">
        <v>0</v>
      </c>
      <c r="I351">
        <v>30</v>
      </c>
      <c r="J351">
        <v>20</v>
      </c>
      <c r="K351">
        <v>17</v>
      </c>
      <c r="L351">
        <v>16</v>
      </c>
      <c r="M351">
        <v>9</v>
      </c>
      <c r="N351">
        <v>6</v>
      </c>
      <c r="O351">
        <v>7</v>
      </c>
      <c r="P351">
        <v>3</v>
      </c>
      <c r="Q351">
        <v>0</v>
      </c>
      <c r="R351">
        <v>0</v>
      </c>
      <c r="S351">
        <v>3</v>
      </c>
      <c r="T351">
        <v>0</v>
      </c>
      <c r="U351">
        <v>101</v>
      </c>
      <c r="V351">
        <v>10</v>
      </c>
      <c r="W351">
        <v>0</v>
      </c>
      <c r="X351" t="s">
        <v>74</v>
      </c>
      <c r="Y351" t="s">
        <v>74</v>
      </c>
      <c r="Z351" t="s">
        <v>74</v>
      </c>
      <c r="AA351">
        <v>9</v>
      </c>
      <c r="AB351">
        <v>0</v>
      </c>
      <c r="AC351">
        <v>4</v>
      </c>
      <c r="AD351">
        <v>98</v>
      </c>
      <c r="AE351">
        <v>1</v>
      </c>
      <c r="AF351">
        <v>105</v>
      </c>
      <c r="AG351">
        <v>2</v>
      </c>
      <c r="AH351">
        <v>1</v>
      </c>
      <c r="AI351">
        <v>0</v>
      </c>
      <c r="AJ351">
        <v>2</v>
      </c>
      <c r="AK351">
        <v>0</v>
      </c>
      <c r="AL351">
        <v>2</v>
      </c>
      <c r="AM351">
        <v>109</v>
      </c>
      <c r="AN351">
        <v>0</v>
      </c>
      <c r="AO351">
        <v>111</v>
      </c>
      <c r="AP351">
        <v>0.91891891891891897</v>
      </c>
      <c r="AQ351">
        <v>8.1081081081081086E-2</v>
      </c>
      <c r="AR351">
        <v>0</v>
      </c>
      <c r="AS351">
        <v>0.27027027027027029</v>
      </c>
      <c r="AT351">
        <v>0.1801801801801802</v>
      </c>
      <c r="AU351">
        <v>0.15315315315315309</v>
      </c>
      <c r="AV351">
        <v>0.14414414414414409</v>
      </c>
      <c r="AW351">
        <v>8.1081081081081086E-2</v>
      </c>
      <c r="AX351">
        <v>5.4054054054054057E-2</v>
      </c>
      <c r="AY351">
        <v>6.3063063063063057E-2</v>
      </c>
      <c r="AZ351">
        <v>2.7027027027027029E-2</v>
      </c>
      <c r="BA351">
        <v>0</v>
      </c>
      <c r="BB351">
        <v>0</v>
      </c>
      <c r="BC351">
        <v>2.7027027027027029E-2</v>
      </c>
      <c r="BD351">
        <v>0</v>
      </c>
      <c r="BE351">
        <v>0.90990990990990994</v>
      </c>
      <c r="BF351">
        <v>9.0090090090090086E-2</v>
      </c>
      <c r="BG351">
        <v>0</v>
      </c>
      <c r="BH351">
        <v>0</v>
      </c>
      <c r="BI351">
        <v>0</v>
      </c>
      <c r="BJ351">
        <v>0</v>
      </c>
      <c r="BK351">
        <v>8.1081081081081086E-2</v>
      </c>
      <c r="BL351">
        <v>0</v>
      </c>
      <c r="BM351">
        <v>3.6036036036036043E-2</v>
      </c>
      <c r="BN351">
        <v>0.88288288288288286</v>
      </c>
      <c r="BO351">
        <v>9.0090090090090089E-3</v>
      </c>
      <c r="BP351">
        <v>0.94594594594594594</v>
      </c>
      <c r="BQ351">
        <v>1.8018018018018021E-2</v>
      </c>
      <c r="BR351">
        <v>9.0090090090090089E-3</v>
      </c>
      <c r="BS351">
        <v>0</v>
      </c>
      <c r="BT351">
        <v>1.8018018018018021E-2</v>
      </c>
      <c r="BU351">
        <v>0</v>
      </c>
      <c r="BV351">
        <v>1.8018018018018021E-2</v>
      </c>
      <c r="BW351">
        <v>0.98198198198198194</v>
      </c>
      <c r="BX351">
        <v>0</v>
      </c>
      <c r="BY351" t="s">
        <v>3397</v>
      </c>
      <c r="BZ351" t="s">
        <v>3808</v>
      </c>
      <c r="CA351">
        <v>2235</v>
      </c>
      <c r="CB351">
        <v>4.9664429530201337E-2</v>
      </c>
      <c r="CC351">
        <v>0</v>
      </c>
    </row>
    <row r="352" spans="1:81" x14ac:dyDescent="0.25">
      <c r="A352" t="s">
        <v>3812</v>
      </c>
      <c r="B352" t="s">
        <v>95</v>
      </c>
      <c r="C352" t="s">
        <v>124</v>
      </c>
      <c r="D352" t="s">
        <v>953</v>
      </c>
      <c r="E352">
        <v>2019</v>
      </c>
      <c r="F352">
        <v>361</v>
      </c>
      <c r="G352">
        <v>37</v>
      </c>
      <c r="H352">
        <v>0</v>
      </c>
      <c r="I352">
        <v>49</v>
      </c>
      <c r="J352">
        <v>85</v>
      </c>
      <c r="K352">
        <v>72</v>
      </c>
      <c r="L352">
        <v>46</v>
      </c>
      <c r="M352">
        <v>56</v>
      </c>
      <c r="N352">
        <v>42</v>
      </c>
      <c r="O352">
        <v>28</v>
      </c>
      <c r="P352">
        <v>15</v>
      </c>
      <c r="Q352">
        <v>5</v>
      </c>
      <c r="R352">
        <v>0</v>
      </c>
      <c r="S352">
        <v>0</v>
      </c>
      <c r="T352">
        <v>0</v>
      </c>
      <c r="U352">
        <v>362</v>
      </c>
      <c r="V352">
        <v>33</v>
      </c>
      <c r="W352">
        <v>3</v>
      </c>
      <c r="X352" t="s">
        <v>74</v>
      </c>
      <c r="Y352" t="s">
        <v>74</v>
      </c>
      <c r="Z352" t="s">
        <v>74</v>
      </c>
      <c r="AA352">
        <v>49</v>
      </c>
      <c r="AB352">
        <v>0</v>
      </c>
      <c r="AC352">
        <v>64</v>
      </c>
      <c r="AD352">
        <v>285</v>
      </c>
      <c r="AE352">
        <v>16</v>
      </c>
      <c r="AF352">
        <v>273</v>
      </c>
      <c r="AG352">
        <v>24</v>
      </c>
      <c r="AH352">
        <v>18</v>
      </c>
      <c r="AI352">
        <v>12</v>
      </c>
      <c r="AJ352">
        <v>55</v>
      </c>
      <c r="AK352">
        <v>0</v>
      </c>
      <c r="AL352">
        <v>7</v>
      </c>
      <c r="AM352">
        <v>192</v>
      </c>
      <c r="AN352">
        <v>199</v>
      </c>
      <c r="AO352">
        <v>398</v>
      </c>
      <c r="AP352">
        <v>0.90703517587939697</v>
      </c>
      <c r="AQ352">
        <v>9.2964824120603015E-2</v>
      </c>
      <c r="AR352">
        <v>0</v>
      </c>
      <c r="AS352">
        <v>0.1231155778894472</v>
      </c>
      <c r="AT352">
        <v>0.21356783919597991</v>
      </c>
      <c r="AU352">
        <v>0.18090452261306531</v>
      </c>
      <c r="AV352">
        <v>0.1155778894472362</v>
      </c>
      <c r="AW352">
        <v>0.1407035175879397</v>
      </c>
      <c r="AX352">
        <v>0.1055276381909548</v>
      </c>
      <c r="AY352">
        <v>7.0351758793969849E-2</v>
      </c>
      <c r="AZ352">
        <v>3.7688442211055273E-2</v>
      </c>
      <c r="BA352">
        <v>1.2562814070351759E-2</v>
      </c>
      <c r="BB352">
        <v>0</v>
      </c>
      <c r="BC352">
        <v>0</v>
      </c>
      <c r="BD352">
        <v>0</v>
      </c>
      <c r="BE352">
        <v>0.90954773869346739</v>
      </c>
      <c r="BF352">
        <v>8.2914572864321606E-2</v>
      </c>
      <c r="BG352">
        <v>7.537688442211055E-3</v>
      </c>
      <c r="BH352">
        <v>0</v>
      </c>
      <c r="BI352">
        <v>0</v>
      </c>
      <c r="BJ352">
        <v>0</v>
      </c>
      <c r="BK352">
        <v>0.1231155778894472</v>
      </c>
      <c r="BL352">
        <v>0</v>
      </c>
      <c r="BM352">
        <v>0.16080402010050249</v>
      </c>
      <c r="BN352">
        <v>0.7160804020100503</v>
      </c>
      <c r="BO352">
        <v>4.0201005025125629E-2</v>
      </c>
      <c r="BP352">
        <v>0.68592964824120606</v>
      </c>
      <c r="BQ352">
        <v>6.030150753768844E-2</v>
      </c>
      <c r="BR352">
        <v>4.5226130653266333E-2</v>
      </c>
      <c r="BS352">
        <v>3.015075376884422E-2</v>
      </c>
      <c r="BT352">
        <v>0.13819095477386931</v>
      </c>
      <c r="BU352">
        <v>0</v>
      </c>
      <c r="BV352">
        <v>1.7587939698492459E-2</v>
      </c>
      <c r="BW352">
        <v>0.48241206030150752</v>
      </c>
      <c r="BX352">
        <v>0.5</v>
      </c>
      <c r="BY352" t="s">
        <v>3397</v>
      </c>
      <c r="BZ352" t="s">
        <v>3808</v>
      </c>
      <c r="CA352">
        <v>2235</v>
      </c>
      <c r="CB352">
        <v>0.17807606263982101</v>
      </c>
      <c r="CC352">
        <v>0</v>
      </c>
    </row>
    <row r="353" spans="1:81" x14ac:dyDescent="0.25">
      <c r="A353" t="s">
        <v>3813</v>
      </c>
      <c r="B353" t="s">
        <v>95</v>
      </c>
      <c r="C353" t="s">
        <v>124</v>
      </c>
      <c r="D353" t="s">
        <v>961</v>
      </c>
      <c r="E353">
        <v>2019</v>
      </c>
      <c r="F353">
        <v>161</v>
      </c>
      <c r="G353">
        <v>13</v>
      </c>
      <c r="H353">
        <v>0</v>
      </c>
      <c r="I353">
        <v>26</v>
      </c>
      <c r="J353">
        <v>42</v>
      </c>
      <c r="K353">
        <v>35</v>
      </c>
      <c r="L353">
        <v>27</v>
      </c>
      <c r="M353">
        <v>19</v>
      </c>
      <c r="N353">
        <v>6</v>
      </c>
      <c r="O353">
        <v>9</v>
      </c>
      <c r="P353">
        <v>8</v>
      </c>
      <c r="Q353">
        <v>2</v>
      </c>
      <c r="R353">
        <v>0</v>
      </c>
      <c r="S353">
        <v>0</v>
      </c>
      <c r="T353">
        <v>0</v>
      </c>
      <c r="U353">
        <v>153</v>
      </c>
      <c r="V353">
        <v>21</v>
      </c>
      <c r="W353">
        <v>0</v>
      </c>
      <c r="X353" t="s">
        <v>74</v>
      </c>
      <c r="Y353" t="s">
        <v>74</v>
      </c>
      <c r="Z353" t="s">
        <v>74</v>
      </c>
      <c r="AA353">
        <v>0</v>
      </c>
      <c r="AB353">
        <v>174</v>
      </c>
      <c r="AC353">
        <v>0</v>
      </c>
      <c r="AD353">
        <v>0</v>
      </c>
      <c r="AE353">
        <v>0</v>
      </c>
      <c r="AF353">
        <v>0</v>
      </c>
      <c r="AG353">
        <v>0</v>
      </c>
      <c r="AH353">
        <v>0</v>
      </c>
      <c r="AI353">
        <v>0</v>
      </c>
      <c r="AJ353">
        <v>0</v>
      </c>
      <c r="AK353">
        <v>174</v>
      </c>
      <c r="AL353">
        <v>0</v>
      </c>
      <c r="AM353">
        <v>0</v>
      </c>
      <c r="AN353">
        <v>174</v>
      </c>
      <c r="AO353">
        <v>174</v>
      </c>
      <c r="AP353">
        <v>0.92528735632183912</v>
      </c>
      <c r="AQ353">
        <v>7.4712643678160925E-2</v>
      </c>
      <c r="AR353">
        <v>0</v>
      </c>
      <c r="AS353">
        <v>0.14942528735632191</v>
      </c>
      <c r="AT353">
        <v>0.2413793103448276</v>
      </c>
      <c r="AU353">
        <v>0.2011494252873563</v>
      </c>
      <c r="AV353">
        <v>0.15517241379310351</v>
      </c>
      <c r="AW353">
        <v>0.10919540229885059</v>
      </c>
      <c r="AX353">
        <v>3.4482758620689648E-2</v>
      </c>
      <c r="AY353">
        <v>5.1724137931034482E-2</v>
      </c>
      <c r="AZ353">
        <v>4.5977011494252873E-2</v>
      </c>
      <c r="BA353">
        <v>1.149425287356322E-2</v>
      </c>
      <c r="BB353">
        <v>0</v>
      </c>
      <c r="BC353">
        <v>0</v>
      </c>
      <c r="BD353">
        <v>0</v>
      </c>
      <c r="BE353">
        <v>0.87931034482758619</v>
      </c>
      <c r="BF353">
        <v>0.1206896551724138</v>
      </c>
      <c r="BG353">
        <v>0</v>
      </c>
      <c r="BH353">
        <v>0</v>
      </c>
      <c r="BI353">
        <v>0</v>
      </c>
      <c r="BJ353">
        <v>0</v>
      </c>
      <c r="BK353">
        <v>0</v>
      </c>
      <c r="BL353">
        <v>1</v>
      </c>
      <c r="BM353">
        <v>0</v>
      </c>
      <c r="BN353">
        <v>0</v>
      </c>
      <c r="BO353">
        <v>0</v>
      </c>
      <c r="BP353">
        <v>0</v>
      </c>
      <c r="BQ353">
        <v>0</v>
      </c>
      <c r="BR353">
        <v>0</v>
      </c>
      <c r="BS353">
        <v>0</v>
      </c>
      <c r="BT353">
        <v>0</v>
      </c>
      <c r="BU353">
        <v>1</v>
      </c>
      <c r="BV353">
        <v>0</v>
      </c>
      <c r="BW353">
        <v>0</v>
      </c>
      <c r="BX353">
        <v>1</v>
      </c>
      <c r="BY353" t="s">
        <v>3397</v>
      </c>
      <c r="BZ353" t="s">
        <v>3808</v>
      </c>
      <c r="CA353">
        <v>2235</v>
      </c>
      <c r="CB353">
        <v>7.7852348993288592E-2</v>
      </c>
      <c r="CC353">
        <v>0</v>
      </c>
    </row>
    <row r="354" spans="1:81" x14ac:dyDescent="0.25">
      <c r="A354" t="s">
        <v>3814</v>
      </c>
      <c r="B354" t="s">
        <v>95</v>
      </c>
      <c r="C354" t="s">
        <v>123</v>
      </c>
      <c r="D354" t="s">
        <v>44</v>
      </c>
      <c r="E354">
        <v>2019</v>
      </c>
      <c r="F354">
        <v>2167</v>
      </c>
      <c r="G354">
        <v>296</v>
      </c>
      <c r="H354">
        <v>0</v>
      </c>
      <c r="I354">
        <v>325</v>
      </c>
      <c r="J354">
        <v>454</v>
      </c>
      <c r="K354">
        <v>395</v>
      </c>
      <c r="L354">
        <v>363</v>
      </c>
      <c r="M354">
        <v>295</v>
      </c>
      <c r="N354">
        <v>228</v>
      </c>
      <c r="O354">
        <v>206</v>
      </c>
      <c r="P354">
        <v>137</v>
      </c>
      <c r="Q354">
        <v>39</v>
      </c>
      <c r="R354">
        <v>10</v>
      </c>
      <c r="S354">
        <v>11</v>
      </c>
      <c r="T354">
        <v>0</v>
      </c>
      <c r="U354">
        <v>2115</v>
      </c>
      <c r="V354">
        <v>346</v>
      </c>
      <c r="W354">
        <v>2</v>
      </c>
      <c r="X354">
        <v>1492</v>
      </c>
      <c r="Y354">
        <v>961</v>
      </c>
      <c r="Z354">
        <v>10</v>
      </c>
      <c r="AA354">
        <v>200</v>
      </c>
      <c r="AB354">
        <v>9</v>
      </c>
      <c r="AC354">
        <v>137</v>
      </c>
      <c r="AD354">
        <v>2117</v>
      </c>
      <c r="AE354">
        <v>42</v>
      </c>
      <c r="AF354">
        <v>2116</v>
      </c>
      <c r="AG354">
        <v>165</v>
      </c>
      <c r="AH354">
        <v>21</v>
      </c>
      <c r="AI354">
        <v>13</v>
      </c>
      <c r="AJ354">
        <v>96</v>
      </c>
      <c r="AK354">
        <v>10</v>
      </c>
      <c r="AL354">
        <v>73</v>
      </c>
      <c r="AM354">
        <v>2349</v>
      </c>
      <c r="AN354">
        <v>41</v>
      </c>
      <c r="AO354">
        <v>2463</v>
      </c>
      <c r="AP354">
        <v>0.87982135606983358</v>
      </c>
      <c r="AQ354">
        <v>0.1201786439301665</v>
      </c>
      <c r="AR354">
        <v>0</v>
      </c>
      <c r="AS354">
        <v>0.13195290296386519</v>
      </c>
      <c r="AT354">
        <v>0.18432805521721479</v>
      </c>
      <c r="AU354">
        <v>0.1603735282176208</v>
      </c>
      <c r="AV354">
        <v>0.1473812423873325</v>
      </c>
      <c r="AW354">
        <v>0.11977263499797</v>
      </c>
      <c r="AX354">
        <v>9.2570036540803896E-2</v>
      </c>
      <c r="AY354">
        <v>8.3637840032480718E-2</v>
      </c>
      <c r="AZ354">
        <v>5.562322371092164E-2</v>
      </c>
      <c r="BA354">
        <v>1.5834348355663819E-2</v>
      </c>
      <c r="BB354">
        <v>4.0600893219650833E-3</v>
      </c>
      <c r="BC354">
        <v>4.4660982541615919E-3</v>
      </c>
      <c r="BD354">
        <v>0</v>
      </c>
      <c r="BE354">
        <v>0.85870889159561514</v>
      </c>
      <c r="BF354">
        <v>0.14047909053999191</v>
      </c>
      <c r="BG354">
        <v>8.1201786439301664E-4</v>
      </c>
      <c r="BH354">
        <v>0.60576532683719042</v>
      </c>
      <c r="BI354">
        <v>0.39017458384084452</v>
      </c>
      <c r="BJ354">
        <v>4.0600893219650833E-3</v>
      </c>
      <c r="BK354">
        <v>8.1201786439301663E-2</v>
      </c>
      <c r="BL354">
        <v>3.6540803897685751E-3</v>
      </c>
      <c r="BM354">
        <v>5.562322371092164E-2</v>
      </c>
      <c r="BN354">
        <v>0.85952090946000814</v>
      </c>
      <c r="BO354">
        <v>1.705237515225335E-2</v>
      </c>
      <c r="BP354">
        <v>0.85911490052781159</v>
      </c>
      <c r="BQ354">
        <v>6.6991473812423874E-2</v>
      </c>
      <c r="BR354">
        <v>8.5261875761266752E-3</v>
      </c>
      <c r="BS354">
        <v>5.2781161185546082E-3</v>
      </c>
      <c r="BT354">
        <v>3.8976857490864797E-2</v>
      </c>
      <c r="BU354">
        <v>4.0600893219650833E-3</v>
      </c>
      <c r="BV354">
        <v>2.9638652050345111E-2</v>
      </c>
      <c r="BW354">
        <v>0.95371498172959801</v>
      </c>
      <c r="BX354">
        <v>1.664636622005684E-2</v>
      </c>
      <c r="BY354" t="s">
        <v>3397</v>
      </c>
      <c r="BZ354" t="s">
        <v>3815</v>
      </c>
      <c r="CA354">
        <v>2463</v>
      </c>
      <c r="CB354">
        <v>1</v>
      </c>
      <c r="CC354">
        <v>0</v>
      </c>
    </row>
    <row r="355" spans="1:81" x14ac:dyDescent="0.25">
      <c r="A355" t="s">
        <v>3816</v>
      </c>
      <c r="B355" t="s">
        <v>95</v>
      </c>
      <c r="C355" t="s">
        <v>123</v>
      </c>
      <c r="D355" t="s">
        <v>947</v>
      </c>
      <c r="E355">
        <v>2019</v>
      </c>
      <c r="F355">
        <v>983</v>
      </c>
      <c r="G355">
        <v>155</v>
      </c>
      <c r="H355">
        <v>0</v>
      </c>
      <c r="I355">
        <v>138</v>
      </c>
      <c r="J355">
        <v>189</v>
      </c>
      <c r="K355">
        <v>194</v>
      </c>
      <c r="L355">
        <v>174</v>
      </c>
      <c r="M355">
        <v>153</v>
      </c>
      <c r="N355">
        <v>108</v>
      </c>
      <c r="O355">
        <v>86</v>
      </c>
      <c r="P355">
        <v>65</v>
      </c>
      <c r="Q355">
        <v>22</v>
      </c>
      <c r="R355">
        <v>6</v>
      </c>
      <c r="S355">
        <v>3</v>
      </c>
      <c r="T355">
        <v>0</v>
      </c>
      <c r="U355">
        <v>978</v>
      </c>
      <c r="V355">
        <v>160</v>
      </c>
      <c r="W355">
        <v>0</v>
      </c>
      <c r="X355">
        <v>692</v>
      </c>
      <c r="Y355">
        <v>446</v>
      </c>
      <c r="Z355">
        <v>0</v>
      </c>
      <c r="AA355">
        <v>59</v>
      </c>
      <c r="AB355">
        <v>0</v>
      </c>
      <c r="AC355">
        <v>32</v>
      </c>
      <c r="AD355">
        <v>1047</v>
      </c>
      <c r="AE355">
        <v>11</v>
      </c>
      <c r="AF355">
        <v>970</v>
      </c>
      <c r="AG355">
        <v>126</v>
      </c>
      <c r="AH355">
        <v>5</v>
      </c>
      <c r="AI355">
        <v>0</v>
      </c>
      <c r="AJ355">
        <v>26</v>
      </c>
      <c r="AK355">
        <v>0</v>
      </c>
      <c r="AL355">
        <v>45</v>
      </c>
      <c r="AM355">
        <v>1072</v>
      </c>
      <c r="AN355">
        <v>21</v>
      </c>
      <c r="AO355">
        <v>1138</v>
      </c>
      <c r="AP355">
        <v>0.86379613356766261</v>
      </c>
      <c r="AQ355">
        <v>0.13620386643233739</v>
      </c>
      <c r="AR355">
        <v>0</v>
      </c>
      <c r="AS355">
        <v>0.12126537785588749</v>
      </c>
      <c r="AT355">
        <v>0.16608084358523731</v>
      </c>
      <c r="AU355">
        <v>0.17047451669595781</v>
      </c>
      <c r="AV355">
        <v>0.15289982425307561</v>
      </c>
      <c r="AW355">
        <v>0.13444639718804921</v>
      </c>
      <c r="AX355">
        <v>9.4903339191564143E-2</v>
      </c>
      <c r="AY355">
        <v>7.5571177504393669E-2</v>
      </c>
      <c r="AZ355">
        <v>5.7117750439367308E-2</v>
      </c>
      <c r="BA355">
        <v>1.933216168717047E-2</v>
      </c>
      <c r="BB355">
        <v>5.272407732864675E-3</v>
      </c>
      <c r="BC355">
        <v>2.6362038664323371E-3</v>
      </c>
      <c r="BD355">
        <v>0</v>
      </c>
      <c r="BE355">
        <v>0.85940246045694202</v>
      </c>
      <c r="BF355">
        <v>0.14059753954305801</v>
      </c>
      <c r="BG355">
        <v>0</v>
      </c>
      <c r="BH355">
        <v>0.60808435852372589</v>
      </c>
      <c r="BI355">
        <v>0.39191564147627422</v>
      </c>
      <c r="BJ355">
        <v>0</v>
      </c>
      <c r="BK355">
        <v>5.1845342706502637E-2</v>
      </c>
      <c r="BL355">
        <v>0</v>
      </c>
      <c r="BM355">
        <v>2.8119507908611601E-2</v>
      </c>
      <c r="BN355">
        <v>0.92003514938488573</v>
      </c>
      <c r="BO355">
        <v>9.6660808435852369E-3</v>
      </c>
      <c r="BP355">
        <v>0.85237258347978906</v>
      </c>
      <c r="BQ355">
        <v>0.11072056239015821</v>
      </c>
      <c r="BR355">
        <v>4.3936731107205628E-3</v>
      </c>
      <c r="BS355">
        <v>0</v>
      </c>
      <c r="BT355">
        <v>2.284710017574693E-2</v>
      </c>
      <c r="BU355">
        <v>0</v>
      </c>
      <c r="BV355">
        <v>3.9543057996485061E-2</v>
      </c>
      <c r="BW355">
        <v>0.94200351493848855</v>
      </c>
      <c r="BX355">
        <v>1.8453427065026361E-2</v>
      </c>
      <c r="BY355" t="s">
        <v>3397</v>
      </c>
      <c r="BZ355" t="s">
        <v>3815</v>
      </c>
      <c r="CA355">
        <v>2463</v>
      </c>
      <c r="CB355">
        <v>0.46203816483962651</v>
      </c>
      <c r="CC355">
        <v>0</v>
      </c>
    </row>
    <row r="356" spans="1:81" x14ac:dyDescent="0.25">
      <c r="A356" t="s">
        <v>3817</v>
      </c>
      <c r="B356" t="s">
        <v>95</v>
      </c>
      <c r="C356" t="s">
        <v>123</v>
      </c>
      <c r="D356" t="s">
        <v>949</v>
      </c>
      <c r="E356">
        <v>2019</v>
      </c>
      <c r="F356">
        <v>786</v>
      </c>
      <c r="G356">
        <v>96</v>
      </c>
      <c r="H356">
        <v>0</v>
      </c>
      <c r="I356">
        <v>139</v>
      </c>
      <c r="J356">
        <v>198</v>
      </c>
      <c r="K356">
        <v>135</v>
      </c>
      <c r="L356">
        <v>129</v>
      </c>
      <c r="M356">
        <v>90</v>
      </c>
      <c r="N356">
        <v>74</v>
      </c>
      <c r="O356">
        <v>67</v>
      </c>
      <c r="P356">
        <v>34</v>
      </c>
      <c r="Q356">
        <v>10</v>
      </c>
      <c r="R356">
        <v>1</v>
      </c>
      <c r="S356">
        <v>5</v>
      </c>
      <c r="T356">
        <v>0</v>
      </c>
      <c r="U356">
        <v>777</v>
      </c>
      <c r="V356">
        <v>104</v>
      </c>
      <c r="W356">
        <v>1</v>
      </c>
      <c r="X356">
        <v>546</v>
      </c>
      <c r="Y356">
        <v>335</v>
      </c>
      <c r="Z356">
        <v>1</v>
      </c>
      <c r="AA356">
        <v>81</v>
      </c>
      <c r="AB356">
        <v>0</v>
      </c>
      <c r="AC356">
        <v>19</v>
      </c>
      <c r="AD356">
        <v>782</v>
      </c>
      <c r="AE356">
        <v>15</v>
      </c>
      <c r="AF356">
        <v>831</v>
      </c>
      <c r="AG356">
        <v>9</v>
      </c>
      <c r="AH356">
        <v>2</v>
      </c>
      <c r="AI356">
        <v>0</v>
      </c>
      <c r="AJ356">
        <v>24</v>
      </c>
      <c r="AK356">
        <v>1</v>
      </c>
      <c r="AL356">
        <v>13</v>
      </c>
      <c r="AM356">
        <v>867</v>
      </c>
      <c r="AN356">
        <v>2</v>
      </c>
      <c r="AO356">
        <v>882</v>
      </c>
      <c r="AP356">
        <v>0.891156462585034</v>
      </c>
      <c r="AQ356">
        <v>0.108843537414966</v>
      </c>
      <c r="AR356">
        <v>0</v>
      </c>
      <c r="AS356">
        <v>0.15759637188208619</v>
      </c>
      <c r="AT356">
        <v>0.22448979591836729</v>
      </c>
      <c r="AU356">
        <v>0.15306122448979589</v>
      </c>
      <c r="AV356">
        <v>0.14625850340136051</v>
      </c>
      <c r="AW356">
        <v>0.1020408163265306</v>
      </c>
      <c r="AX356">
        <v>8.390022675736962E-2</v>
      </c>
      <c r="AY356">
        <v>7.5963718820861684E-2</v>
      </c>
      <c r="AZ356">
        <v>3.8548752834467119E-2</v>
      </c>
      <c r="BA356">
        <v>1.133786848072562E-2</v>
      </c>
      <c r="BB356">
        <v>1.133786848072562E-3</v>
      </c>
      <c r="BC356">
        <v>5.6689342403628117E-3</v>
      </c>
      <c r="BD356">
        <v>0</v>
      </c>
      <c r="BE356">
        <v>0.88095238095238093</v>
      </c>
      <c r="BF356">
        <v>0.1179138321995465</v>
      </c>
      <c r="BG356">
        <v>1.133786848072562E-3</v>
      </c>
      <c r="BH356">
        <v>0.61904761904761907</v>
      </c>
      <c r="BI356">
        <v>0.3798185941043084</v>
      </c>
      <c r="BJ356">
        <v>1.133786848072562E-3</v>
      </c>
      <c r="BK356">
        <v>9.1836734693877556E-2</v>
      </c>
      <c r="BL356">
        <v>0</v>
      </c>
      <c r="BM356">
        <v>2.1541950113378689E-2</v>
      </c>
      <c r="BN356">
        <v>0.88662131519274379</v>
      </c>
      <c r="BO356">
        <v>1.700680272108844E-2</v>
      </c>
      <c r="BP356">
        <v>0.94217687074829937</v>
      </c>
      <c r="BQ356">
        <v>1.020408163265306E-2</v>
      </c>
      <c r="BR356">
        <v>2.2675736961451252E-3</v>
      </c>
      <c r="BS356">
        <v>0</v>
      </c>
      <c r="BT356">
        <v>2.7210884353741499E-2</v>
      </c>
      <c r="BU356">
        <v>1.133786848072562E-3</v>
      </c>
      <c r="BV356">
        <v>1.4739229024943311E-2</v>
      </c>
      <c r="BW356">
        <v>0.98299319727891155</v>
      </c>
      <c r="BX356">
        <v>2.2675736961451252E-3</v>
      </c>
      <c r="BY356" t="s">
        <v>3397</v>
      </c>
      <c r="BZ356" t="s">
        <v>3815</v>
      </c>
      <c r="CA356">
        <v>2463</v>
      </c>
      <c r="CB356">
        <v>0.35809987819732042</v>
      </c>
      <c r="CC356">
        <v>0</v>
      </c>
    </row>
    <row r="357" spans="1:81" x14ac:dyDescent="0.25">
      <c r="A357" t="s">
        <v>3818</v>
      </c>
      <c r="B357" t="s">
        <v>95</v>
      </c>
      <c r="C357" t="s">
        <v>123</v>
      </c>
      <c r="D357" t="s">
        <v>951</v>
      </c>
      <c r="E357">
        <v>2019</v>
      </c>
      <c r="F357">
        <v>125</v>
      </c>
      <c r="G357">
        <v>13</v>
      </c>
      <c r="H357">
        <v>0</v>
      </c>
      <c r="I357">
        <v>19</v>
      </c>
      <c r="J357">
        <v>17</v>
      </c>
      <c r="K357">
        <v>17</v>
      </c>
      <c r="L357">
        <v>20</v>
      </c>
      <c r="M357">
        <v>17</v>
      </c>
      <c r="N357">
        <v>12</v>
      </c>
      <c r="O357">
        <v>20</v>
      </c>
      <c r="P357">
        <v>11</v>
      </c>
      <c r="Q357">
        <v>2</v>
      </c>
      <c r="R357">
        <v>2</v>
      </c>
      <c r="S357">
        <v>1</v>
      </c>
      <c r="T357">
        <v>0</v>
      </c>
      <c r="U357">
        <v>111</v>
      </c>
      <c r="V357">
        <v>27</v>
      </c>
      <c r="W357">
        <v>0</v>
      </c>
      <c r="X357">
        <v>58</v>
      </c>
      <c r="Y357">
        <v>80</v>
      </c>
      <c r="Z357">
        <v>0</v>
      </c>
      <c r="AA357">
        <v>6</v>
      </c>
      <c r="AB357">
        <v>0</v>
      </c>
      <c r="AC357">
        <v>4</v>
      </c>
      <c r="AD357">
        <v>128</v>
      </c>
      <c r="AE357">
        <v>1</v>
      </c>
      <c r="AF357">
        <v>132</v>
      </c>
      <c r="AG357">
        <v>3</v>
      </c>
      <c r="AH357">
        <v>0</v>
      </c>
      <c r="AI357">
        <v>0</v>
      </c>
      <c r="AJ357">
        <v>2</v>
      </c>
      <c r="AK357">
        <v>0</v>
      </c>
      <c r="AL357">
        <v>7</v>
      </c>
      <c r="AM357">
        <v>131</v>
      </c>
      <c r="AN357">
        <v>0</v>
      </c>
      <c r="AO357">
        <v>138</v>
      </c>
      <c r="AP357">
        <v>0.90579710144927539</v>
      </c>
      <c r="AQ357">
        <v>9.420289855072464E-2</v>
      </c>
      <c r="AR357">
        <v>0</v>
      </c>
      <c r="AS357">
        <v>0.13768115942028991</v>
      </c>
      <c r="AT357">
        <v>0.1231884057971015</v>
      </c>
      <c r="AU357">
        <v>0.1231884057971015</v>
      </c>
      <c r="AV357">
        <v>0.14492753623188409</v>
      </c>
      <c r="AW357">
        <v>0.1231884057971015</v>
      </c>
      <c r="AX357">
        <v>8.6956521739130432E-2</v>
      </c>
      <c r="AY357">
        <v>0.14492753623188409</v>
      </c>
      <c r="AZ357">
        <v>7.9710144927536225E-2</v>
      </c>
      <c r="BA357">
        <v>1.4492753623188409E-2</v>
      </c>
      <c r="BB357">
        <v>1.4492753623188409E-2</v>
      </c>
      <c r="BC357">
        <v>7.246376811594203E-3</v>
      </c>
      <c r="BD357">
        <v>0</v>
      </c>
      <c r="BE357">
        <v>0.80434782608695654</v>
      </c>
      <c r="BF357">
        <v>0.19565217391304349</v>
      </c>
      <c r="BG357">
        <v>0</v>
      </c>
      <c r="BH357">
        <v>0.42028985507246369</v>
      </c>
      <c r="BI357">
        <v>0.57971014492753625</v>
      </c>
      <c r="BJ357">
        <v>0</v>
      </c>
      <c r="BK357">
        <v>4.3478260869565223E-2</v>
      </c>
      <c r="BL357">
        <v>0</v>
      </c>
      <c r="BM357">
        <v>2.8985507246376808E-2</v>
      </c>
      <c r="BN357">
        <v>0.92753623188405798</v>
      </c>
      <c r="BO357">
        <v>7.246376811594203E-3</v>
      </c>
      <c r="BP357">
        <v>0.95652173913043481</v>
      </c>
      <c r="BQ357">
        <v>2.1739130434782612E-2</v>
      </c>
      <c r="BR357">
        <v>0</v>
      </c>
      <c r="BS357">
        <v>0</v>
      </c>
      <c r="BT357">
        <v>1.4492753623188409E-2</v>
      </c>
      <c r="BU357">
        <v>0</v>
      </c>
      <c r="BV357">
        <v>5.0724637681159417E-2</v>
      </c>
      <c r="BW357">
        <v>0.94927536231884058</v>
      </c>
      <c r="BX357">
        <v>0</v>
      </c>
      <c r="BY357" t="s">
        <v>3397</v>
      </c>
      <c r="BZ357" t="s">
        <v>3815</v>
      </c>
      <c r="CA357">
        <v>2463</v>
      </c>
      <c r="CB357">
        <v>5.6029232643118147E-2</v>
      </c>
      <c r="CC357">
        <v>0</v>
      </c>
    </row>
    <row r="358" spans="1:81" x14ac:dyDescent="0.25">
      <c r="A358" t="s">
        <v>3819</v>
      </c>
      <c r="B358" t="s">
        <v>95</v>
      </c>
      <c r="C358" t="s">
        <v>123</v>
      </c>
      <c r="D358" t="s">
        <v>953</v>
      </c>
      <c r="E358">
        <v>2019</v>
      </c>
      <c r="F358">
        <v>264</v>
      </c>
      <c r="G358">
        <v>31</v>
      </c>
      <c r="H358">
        <v>0</v>
      </c>
      <c r="I358">
        <v>25</v>
      </c>
      <c r="J358">
        <v>48</v>
      </c>
      <c r="K358">
        <v>48</v>
      </c>
      <c r="L358">
        <v>38</v>
      </c>
      <c r="M358">
        <v>35</v>
      </c>
      <c r="N358">
        <v>34</v>
      </c>
      <c r="O358">
        <v>33</v>
      </c>
      <c r="P358">
        <v>26</v>
      </c>
      <c r="Q358">
        <v>5</v>
      </c>
      <c r="R358">
        <v>1</v>
      </c>
      <c r="S358">
        <v>2</v>
      </c>
      <c r="T358">
        <v>0</v>
      </c>
      <c r="U358">
        <v>241</v>
      </c>
      <c r="V358">
        <v>53</v>
      </c>
      <c r="W358">
        <v>1</v>
      </c>
      <c r="X358">
        <v>196</v>
      </c>
      <c r="Y358">
        <v>99</v>
      </c>
      <c r="Z358">
        <v>0</v>
      </c>
      <c r="AA358">
        <v>54</v>
      </c>
      <c r="AB358">
        <v>0</v>
      </c>
      <c r="AC358">
        <v>82</v>
      </c>
      <c r="AD358">
        <v>159</v>
      </c>
      <c r="AE358">
        <v>15</v>
      </c>
      <c r="AF358">
        <v>182</v>
      </c>
      <c r="AG358">
        <v>27</v>
      </c>
      <c r="AH358">
        <v>14</v>
      </c>
      <c r="AI358">
        <v>13</v>
      </c>
      <c r="AJ358">
        <v>44</v>
      </c>
      <c r="AK358">
        <v>0</v>
      </c>
      <c r="AL358">
        <v>8</v>
      </c>
      <c r="AM358">
        <v>278</v>
      </c>
      <c r="AN358">
        <v>9</v>
      </c>
      <c r="AO358">
        <v>295</v>
      </c>
      <c r="AP358">
        <v>0.89491525423728813</v>
      </c>
      <c r="AQ358">
        <v>0.1050847457627119</v>
      </c>
      <c r="AR358">
        <v>0</v>
      </c>
      <c r="AS358">
        <v>8.4745762711864403E-2</v>
      </c>
      <c r="AT358">
        <v>0.16271186440677959</v>
      </c>
      <c r="AU358">
        <v>0.16271186440677959</v>
      </c>
      <c r="AV358">
        <v>0.12881355932203389</v>
      </c>
      <c r="AW358">
        <v>0.1186440677966102</v>
      </c>
      <c r="AX358">
        <v>0.11525423728813559</v>
      </c>
      <c r="AY358">
        <v>0.111864406779661</v>
      </c>
      <c r="AZ358">
        <v>8.8135593220338981E-2</v>
      </c>
      <c r="BA358">
        <v>1.6949152542372881E-2</v>
      </c>
      <c r="BB358">
        <v>3.3898305084745762E-3</v>
      </c>
      <c r="BC358">
        <v>6.7796610169491523E-3</v>
      </c>
      <c r="BD358">
        <v>0</v>
      </c>
      <c r="BE358">
        <v>0.81694915254237288</v>
      </c>
      <c r="BF358">
        <v>0.17966101694915251</v>
      </c>
      <c r="BG358">
        <v>3.3898305084745762E-3</v>
      </c>
      <c r="BH358">
        <v>0.66440677966101691</v>
      </c>
      <c r="BI358">
        <v>0.33559322033898298</v>
      </c>
      <c r="BJ358">
        <v>0</v>
      </c>
      <c r="BK358">
        <v>0.18305084745762709</v>
      </c>
      <c r="BL358">
        <v>0</v>
      </c>
      <c r="BM358">
        <v>0.27796610169491531</v>
      </c>
      <c r="BN358">
        <v>0.53898305084745768</v>
      </c>
      <c r="BO358">
        <v>5.0847457627118647E-2</v>
      </c>
      <c r="BP358">
        <v>0.61694915254237293</v>
      </c>
      <c r="BQ358">
        <v>9.152542372881356E-2</v>
      </c>
      <c r="BR358">
        <v>4.7457627118644069E-2</v>
      </c>
      <c r="BS358">
        <v>4.4067796610169491E-2</v>
      </c>
      <c r="BT358">
        <v>0.14915254237288139</v>
      </c>
      <c r="BU358">
        <v>0</v>
      </c>
      <c r="BV358">
        <v>2.7118644067796609E-2</v>
      </c>
      <c r="BW358">
        <v>0.94237288135593222</v>
      </c>
      <c r="BX358">
        <v>3.0508474576271191E-2</v>
      </c>
      <c r="BY358" t="s">
        <v>3397</v>
      </c>
      <c r="BZ358" t="s">
        <v>3815</v>
      </c>
      <c r="CA358">
        <v>2463</v>
      </c>
      <c r="CB358">
        <v>0.11977263499797</v>
      </c>
      <c r="CC358">
        <v>0</v>
      </c>
    </row>
    <row r="359" spans="1:81" x14ac:dyDescent="0.25">
      <c r="A359" t="s">
        <v>3820</v>
      </c>
      <c r="B359" t="s">
        <v>95</v>
      </c>
      <c r="C359" t="s">
        <v>123</v>
      </c>
      <c r="D359" t="s">
        <v>961</v>
      </c>
      <c r="E359">
        <v>2019</v>
      </c>
      <c r="F359">
        <v>9</v>
      </c>
      <c r="G359">
        <v>1</v>
      </c>
      <c r="H359">
        <v>0</v>
      </c>
      <c r="I359">
        <v>4</v>
      </c>
      <c r="J359">
        <v>2</v>
      </c>
      <c r="K359">
        <v>1</v>
      </c>
      <c r="L359">
        <v>2</v>
      </c>
      <c r="M359">
        <v>0</v>
      </c>
      <c r="N359">
        <v>0</v>
      </c>
      <c r="O359">
        <v>0</v>
      </c>
      <c r="P359">
        <v>1</v>
      </c>
      <c r="Q359">
        <v>0</v>
      </c>
      <c r="R359">
        <v>0</v>
      </c>
      <c r="S359">
        <v>0</v>
      </c>
      <c r="T359">
        <v>0</v>
      </c>
      <c r="U359">
        <v>8</v>
      </c>
      <c r="V359">
        <v>2</v>
      </c>
      <c r="W359">
        <v>0</v>
      </c>
      <c r="X359">
        <v>0</v>
      </c>
      <c r="Y359">
        <v>1</v>
      </c>
      <c r="Z359">
        <v>9</v>
      </c>
      <c r="AA359">
        <v>0</v>
      </c>
      <c r="AB359">
        <v>9</v>
      </c>
      <c r="AC359">
        <v>0</v>
      </c>
      <c r="AD359">
        <v>1</v>
      </c>
      <c r="AE359">
        <v>0</v>
      </c>
      <c r="AF359">
        <v>1</v>
      </c>
      <c r="AG359">
        <v>0</v>
      </c>
      <c r="AH359">
        <v>0</v>
      </c>
      <c r="AI359">
        <v>0</v>
      </c>
      <c r="AJ359">
        <v>0</v>
      </c>
      <c r="AK359">
        <v>9</v>
      </c>
      <c r="AL359">
        <v>0</v>
      </c>
      <c r="AM359">
        <v>1</v>
      </c>
      <c r="AN359">
        <v>9</v>
      </c>
      <c r="AO359">
        <v>10</v>
      </c>
      <c r="AP359">
        <v>0.9</v>
      </c>
      <c r="AQ359">
        <v>0.1</v>
      </c>
      <c r="AR359">
        <v>0</v>
      </c>
      <c r="AS359">
        <v>0.4</v>
      </c>
      <c r="AT359">
        <v>0.2</v>
      </c>
      <c r="AU359">
        <v>0.1</v>
      </c>
      <c r="AV359">
        <v>0.2</v>
      </c>
      <c r="AW359">
        <v>0</v>
      </c>
      <c r="AX359">
        <v>0</v>
      </c>
      <c r="AY359">
        <v>0</v>
      </c>
      <c r="AZ359">
        <v>0.1</v>
      </c>
      <c r="BA359">
        <v>0</v>
      </c>
      <c r="BB359">
        <v>0</v>
      </c>
      <c r="BC359">
        <v>0</v>
      </c>
      <c r="BD359">
        <v>0</v>
      </c>
      <c r="BE359">
        <v>0.8</v>
      </c>
      <c r="BF359">
        <v>0.2</v>
      </c>
      <c r="BG359">
        <v>0</v>
      </c>
      <c r="BH359">
        <v>0</v>
      </c>
      <c r="BI359">
        <v>0.1</v>
      </c>
      <c r="BJ359">
        <v>0.9</v>
      </c>
      <c r="BK359">
        <v>0</v>
      </c>
      <c r="BL359">
        <v>0.9</v>
      </c>
      <c r="BM359">
        <v>0</v>
      </c>
      <c r="BN359">
        <v>0.1</v>
      </c>
      <c r="BO359">
        <v>0</v>
      </c>
      <c r="BP359">
        <v>0.1</v>
      </c>
      <c r="BQ359">
        <v>0</v>
      </c>
      <c r="BR359">
        <v>0</v>
      </c>
      <c r="BS359">
        <v>0</v>
      </c>
      <c r="BT359">
        <v>0</v>
      </c>
      <c r="BU359">
        <v>0.9</v>
      </c>
      <c r="BV359">
        <v>0</v>
      </c>
      <c r="BW359">
        <v>0.1</v>
      </c>
      <c r="BX359">
        <v>0.9</v>
      </c>
      <c r="BY359" t="s">
        <v>3397</v>
      </c>
      <c r="BZ359" t="s">
        <v>3815</v>
      </c>
      <c r="CA359">
        <v>2463</v>
      </c>
      <c r="CB359">
        <v>4.0600893219650833E-3</v>
      </c>
      <c r="CC359">
        <v>0</v>
      </c>
    </row>
    <row r="360" spans="1:81" x14ac:dyDescent="0.25">
      <c r="A360" t="s">
        <v>3821</v>
      </c>
      <c r="B360" t="s">
        <v>95</v>
      </c>
      <c r="C360" t="s">
        <v>369</v>
      </c>
      <c r="D360" t="s">
        <v>44</v>
      </c>
      <c r="E360">
        <v>2019</v>
      </c>
      <c r="F360" t="s">
        <v>74</v>
      </c>
      <c r="G360" t="s">
        <v>74</v>
      </c>
      <c r="H360" t="s">
        <v>74</v>
      </c>
      <c r="I360" t="s">
        <v>74</v>
      </c>
      <c r="J360" t="s">
        <v>74</v>
      </c>
      <c r="K360" t="s">
        <v>74</v>
      </c>
      <c r="L360" t="s">
        <v>74</v>
      </c>
      <c r="M360" t="s">
        <v>74</v>
      </c>
      <c r="N360" t="s">
        <v>74</v>
      </c>
      <c r="O360" t="s">
        <v>74</v>
      </c>
      <c r="P360" t="s">
        <v>74</v>
      </c>
      <c r="Q360" t="s">
        <v>74</v>
      </c>
      <c r="R360" t="s">
        <v>74</v>
      </c>
      <c r="S360" t="s">
        <v>74</v>
      </c>
      <c r="T360" t="s">
        <v>74</v>
      </c>
      <c r="U360">
        <v>665</v>
      </c>
      <c r="V360">
        <v>17</v>
      </c>
      <c r="W360">
        <v>3</v>
      </c>
      <c r="X360">
        <v>403</v>
      </c>
      <c r="Y360">
        <v>243</v>
      </c>
      <c r="Z360">
        <v>39</v>
      </c>
      <c r="AA360">
        <v>69</v>
      </c>
      <c r="AB360">
        <v>39</v>
      </c>
      <c r="AC360">
        <v>56</v>
      </c>
      <c r="AD360">
        <v>521</v>
      </c>
      <c r="AE360">
        <v>28</v>
      </c>
      <c r="AF360">
        <v>527</v>
      </c>
      <c r="AG360">
        <v>30</v>
      </c>
      <c r="AH360">
        <v>16</v>
      </c>
      <c r="AI360">
        <v>6</v>
      </c>
      <c r="AJ360">
        <v>39</v>
      </c>
      <c r="AK360">
        <v>39</v>
      </c>
      <c r="AL360">
        <v>48</v>
      </c>
      <c r="AM360">
        <v>561</v>
      </c>
      <c r="AN360">
        <v>76</v>
      </c>
      <c r="AO360">
        <v>685</v>
      </c>
      <c r="AP360" t="s">
        <v>74</v>
      </c>
      <c r="AQ360" t="s">
        <v>74</v>
      </c>
      <c r="AR360" t="s">
        <v>74</v>
      </c>
      <c r="AS360" t="s">
        <v>74</v>
      </c>
      <c r="AT360" t="s">
        <v>74</v>
      </c>
      <c r="AU360" t="s">
        <v>74</v>
      </c>
      <c r="AV360" t="s">
        <v>74</v>
      </c>
      <c r="AW360" t="s">
        <v>74</v>
      </c>
      <c r="AX360" t="s">
        <v>74</v>
      </c>
      <c r="AY360" t="s">
        <v>74</v>
      </c>
      <c r="AZ360" t="s">
        <v>74</v>
      </c>
      <c r="BA360" t="s">
        <v>74</v>
      </c>
      <c r="BB360" t="s">
        <v>74</v>
      </c>
      <c r="BC360" t="s">
        <v>74</v>
      </c>
      <c r="BD360" t="s">
        <v>74</v>
      </c>
      <c r="BE360">
        <v>0.97080291970802923</v>
      </c>
      <c r="BF360">
        <v>2.4817518248175179E-2</v>
      </c>
      <c r="BG360">
        <v>4.3795620437956208E-3</v>
      </c>
      <c r="BH360">
        <v>0.58832116788321165</v>
      </c>
      <c r="BI360">
        <v>0.35474452554744518</v>
      </c>
      <c r="BJ360">
        <v>5.6934306569343063E-2</v>
      </c>
      <c r="BK360">
        <v>0.1007299270072993</v>
      </c>
      <c r="BL360">
        <v>5.6934306569343063E-2</v>
      </c>
      <c r="BM360">
        <v>8.1751824817518248E-2</v>
      </c>
      <c r="BN360">
        <v>0.76058394160583942</v>
      </c>
      <c r="BO360">
        <v>4.0875912408759117E-2</v>
      </c>
      <c r="BP360">
        <v>0.76934306569343069</v>
      </c>
      <c r="BQ360">
        <v>4.3795620437956213E-2</v>
      </c>
      <c r="BR360">
        <v>2.3357664233576641E-2</v>
      </c>
      <c r="BS360">
        <v>8.7591240875912416E-3</v>
      </c>
      <c r="BT360">
        <v>5.6934306569343063E-2</v>
      </c>
      <c r="BU360">
        <v>5.6934306569343063E-2</v>
      </c>
      <c r="BV360">
        <v>7.0072992700729933E-2</v>
      </c>
      <c r="BW360">
        <v>0.81897810218978107</v>
      </c>
      <c r="BX360">
        <v>0.1109489051094891</v>
      </c>
      <c r="BY360" t="s">
        <v>3397</v>
      </c>
      <c r="BZ360" t="s">
        <v>3822</v>
      </c>
      <c r="CA360">
        <v>685</v>
      </c>
      <c r="CB360">
        <v>1</v>
      </c>
      <c r="CC360">
        <v>0</v>
      </c>
    </row>
    <row r="361" spans="1:81" x14ac:dyDescent="0.25">
      <c r="A361" t="s">
        <v>3823</v>
      </c>
      <c r="B361" t="s">
        <v>95</v>
      </c>
      <c r="C361" t="s">
        <v>369</v>
      </c>
      <c r="D361" t="s">
        <v>947</v>
      </c>
      <c r="E361">
        <v>2019</v>
      </c>
      <c r="F361" t="s">
        <v>74</v>
      </c>
      <c r="G361" t="s">
        <v>74</v>
      </c>
      <c r="H361" t="s">
        <v>74</v>
      </c>
      <c r="I361" t="s">
        <v>74</v>
      </c>
      <c r="J361" t="s">
        <v>74</v>
      </c>
      <c r="K361" t="s">
        <v>74</v>
      </c>
      <c r="L361" t="s">
        <v>74</v>
      </c>
      <c r="M361" t="s">
        <v>74</v>
      </c>
      <c r="N361" t="s">
        <v>74</v>
      </c>
      <c r="O361" t="s">
        <v>74</v>
      </c>
      <c r="P361" t="s">
        <v>74</v>
      </c>
      <c r="Q361" t="s">
        <v>74</v>
      </c>
      <c r="R361" t="s">
        <v>74</v>
      </c>
      <c r="S361" t="s">
        <v>74</v>
      </c>
      <c r="T361" t="s">
        <v>74</v>
      </c>
      <c r="U361">
        <v>199</v>
      </c>
      <c r="V361">
        <v>2</v>
      </c>
      <c r="W361">
        <v>0</v>
      </c>
      <c r="X361">
        <v>126</v>
      </c>
      <c r="Y361">
        <v>75</v>
      </c>
      <c r="Z361">
        <v>0</v>
      </c>
      <c r="AA361">
        <v>18</v>
      </c>
      <c r="AB361">
        <v>0</v>
      </c>
      <c r="AC361">
        <v>6</v>
      </c>
      <c r="AD361">
        <v>177</v>
      </c>
      <c r="AE361">
        <v>7</v>
      </c>
      <c r="AF361">
        <v>172</v>
      </c>
      <c r="AG361">
        <v>10</v>
      </c>
      <c r="AH361">
        <v>1</v>
      </c>
      <c r="AI361">
        <v>0</v>
      </c>
      <c r="AJ361">
        <v>11</v>
      </c>
      <c r="AK361">
        <v>0</v>
      </c>
      <c r="AL361">
        <v>17</v>
      </c>
      <c r="AM361">
        <v>160</v>
      </c>
      <c r="AN361">
        <v>24</v>
      </c>
      <c r="AO361">
        <v>201</v>
      </c>
      <c r="AP361" t="s">
        <v>74</v>
      </c>
      <c r="AQ361" t="s">
        <v>74</v>
      </c>
      <c r="AR361" t="s">
        <v>74</v>
      </c>
      <c r="AS361" t="s">
        <v>74</v>
      </c>
      <c r="AT361" t="s">
        <v>74</v>
      </c>
      <c r="AU361" t="s">
        <v>74</v>
      </c>
      <c r="AV361" t="s">
        <v>74</v>
      </c>
      <c r="AW361" t="s">
        <v>74</v>
      </c>
      <c r="AX361" t="s">
        <v>74</v>
      </c>
      <c r="AY361" t="s">
        <v>74</v>
      </c>
      <c r="AZ361" t="s">
        <v>74</v>
      </c>
      <c r="BA361" t="s">
        <v>74</v>
      </c>
      <c r="BB361" t="s">
        <v>74</v>
      </c>
      <c r="BC361" t="s">
        <v>74</v>
      </c>
      <c r="BD361" t="s">
        <v>74</v>
      </c>
      <c r="BE361">
        <v>0.99004975124378114</v>
      </c>
      <c r="BF361">
        <v>9.9502487562189053E-3</v>
      </c>
      <c r="BG361">
        <v>0</v>
      </c>
      <c r="BH361">
        <v>0.62686567164179108</v>
      </c>
      <c r="BI361">
        <v>0.37313432835820898</v>
      </c>
      <c r="BJ361">
        <v>0</v>
      </c>
      <c r="BK361">
        <v>8.9552238805970144E-2</v>
      </c>
      <c r="BL361">
        <v>0</v>
      </c>
      <c r="BM361">
        <v>2.9850746268656719E-2</v>
      </c>
      <c r="BN361">
        <v>0.88059701492537312</v>
      </c>
      <c r="BO361">
        <v>3.482587064676617E-2</v>
      </c>
      <c r="BP361">
        <v>0.85572139303482586</v>
      </c>
      <c r="BQ361">
        <v>4.975124378109453E-2</v>
      </c>
      <c r="BR361">
        <v>4.9751243781094526E-3</v>
      </c>
      <c r="BS361">
        <v>0</v>
      </c>
      <c r="BT361">
        <v>5.4726368159203981E-2</v>
      </c>
      <c r="BU361">
        <v>0</v>
      </c>
      <c r="BV361">
        <v>8.45771144278607E-2</v>
      </c>
      <c r="BW361">
        <v>0.79601990049751248</v>
      </c>
      <c r="BX361">
        <v>0.11940298507462691</v>
      </c>
      <c r="BY361" t="s">
        <v>3397</v>
      </c>
      <c r="BZ361" t="s">
        <v>3822</v>
      </c>
      <c r="CA361">
        <v>685</v>
      </c>
      <c r="CB361">
        <v>0.29343065693430659</v>
      </c>
      <c r="CC361">
        <v>0</v>
      </c>
    </row>
    <row r="362" spans="1:81" x14ac:dyDescent="0.25">
      <c r="A362" t="s">
        <v>3824</v>
      </c>
      <c r="B362" t="s">
        <v>95</v>
      </c>
      <c r="C362" t="s">
        <v>369</v>
      </c>
      <c r="D362" t="s">
        <v>949</v>
      </c>
      <c r="E362">
        <v>2019</v>
      </c>
      <c r="F362" t="s">
        <v>74</v>
      </c>
      <c r="G362" t="s">
        <v>74</v>
      </c>
      <c r="H362" t="s">
        <v>74</v>
      </c>
      <c r="I362" t="s">
        <v>74</v>
      </c>
      <c r="J362" t="s">
        <v>74</v>
      </c>
      <c r="K362" t="s">
        <v>74</v>
      </c>
      <c r="L362" t="s">
        <v>74</v>
      </c>
      <c r="M362" t="s">
        <v>74</v>
      </c>
      <c r="N362" t="s">
        <v>74</v>
      </c>
      <c r="O362" t="s">
        <v>74</v>
      </c>
      <c r="P362" t="s">
        <v>74</v>
      </c>
      <c r="Q362" t="s">
        <v>74</v>
      </c>
      <c r="R362" t="s">
        <v>74</v>
      </c>
      <c r="S362" t="s">
        <v>74</v>
      </c>
      <c r="T362" t="s">
        <v>74</v>
      </c>
      <c r="U362">
        <v>288</v>
      </c>
      <c r="V362">
        <v>11</v>
      </c>
      <c r="W362">
        <v>1</v>
      </c>
      <c r="X362">
        <v>174</v>
      </c>
      <c r="Y362">
        <v>126</v>
      </c>
      <c r="Z362">
        <v>0</v>
      </c>
      <c r="AA362">
        <v>27</v>
      </c>
      <c r="AB362">
        <v>0</v>
      </c>
      <c r="AC362">
        <v>7</v>
      </c>
      <c r="AD362">
        <v>266</v>
      </c>
      <c r="AE362">
        <v>11</v>
      </c>
      <c r="AF362">
        <v>273</v>
      </c>
      <c r="AG362">
        <v>5</v>
      </c>
      <c r="AH362">
        <v>1</v>
      </c>
      <c r="AI362">
        <v>0</v>
      </c>
      <c r="AJ362">
        <v>10</v>
      </c>
      <c r="AK362">
        <v>0</v>
      </c>
      <c r="AL362">
        <v>22</v>
      </c>
      <c r="AM362">
        <v>271</v>
      </c>
      <c r="AN362">
        <v>7</v>
      </c>
      <c r="AO362">
        <v>300</v>
      </c>
      <c r="AP362" t="s">
        <v>74</v>
      </c>
      <c r="AQ362" t="s">
        <v>74</v>
      </c>
      <c r="AR362" t="s">
        <v>74</v>
      </c>
      <c r="AS362" t="s">
        <v>74</v>
      </c>
      <c r="AT362" t="s">
        <v>74</v>
      </c>
      <c r="AU362" t="s">
        <v>74</v>
      </c>
      <c r="AV362" t="s">
        <v>74</v>
      </c>
      <c r="AW362" t="s">
        <v>74</v>
      </c>
      <c r="AX362" t="s">
        <v>74</v>
      </c>
      <c r="AY362" t="s">
        <v>74</v>
      </c>
      <c r="AZ362" t="s">
        <v>74</v>
      </c>
      <c r="BA362" t="s">
        <v>74</v>
      </c>
      <c r="BB362" t="s">
        <v>74</v>
      </c>
      <c r="BC362" t="s">
        <v>74</v>
      </c>
      <c r="BD362" t="s">
        <v>74</v>
      </c>
      <c r="BE362">
        <v>0.96</v>
      </c>
      <c r="BF362">
        <v>3.6666666666666667E-2</v>
      </c>
      <c r="BG362">
        <v>3.333333333333334E-3</v>
      </c>
      <c r="BH362">
        <v>0.57999999999999996</v>
      </c>
      <c r="BI362">
        <v>0.42</v>
      </c>
      <c r="BJ362">
        <v>0</v>
      </c>
      <c r="BK362">
        <v>0.09</v>
      </c>
      <c r="BL362">
        <v>0</v>
      </c>
      <c r="BM362">
        <v>2.3333333333333331E-2</v>
      </c>
      <c r="BN362">
        <v>0.88666666666666671</v>
      </c>
      <c r="BO362">
        <v>3.6666666666666667E-2</v>
      </c>
      <c r="BP362">
        <v>0.91</v>
      </c>
      <c r="BQ362">
        <v>1.666666666666667E-2</v>
      </c>
      <c r="BR362">
        <v>3.333333333333334E-3</v>
      </c>
      <c r="BS362">
        <v>0</v>
      </c>
      <c r="BT362">
        <v>3.3333333333333333E-2</v>
      </c>
      <c r="BU362">
        <v>0</v>
      </c>
      <c r="BV362">
        <v>7.3333333333333334E-2</v>
      </c>
      <c r="BW362">
        <v>0.90333333333333332</v>
      </c>
      <c r="BX362">
        <v>2.3333333333333331E-2</v>
      </c>
      <c r="BY362" t="s">
        <v>3397</v>
      </c>
      <c r="BZ362" t="s">
        <v>3822</v>
      </c>
      <c r="CA362">
        <v>685</v>
      </c>
      <c r="CB362">
        <v>0.43795620437956212</v>
      </c>
      <c r="CC362">
        <v>0</v>
      </c>
    </row>
    <row r="363" spans="1:81" x14ac:dyDescent="0.25">
      <c r="A363" t="s">
        <v>3825</v>
      </c>
      <c r="B363" t="s">
        <v>95</v>
      </c>
      <c r="C363" t="s">
        <v>369</v>
      </c>
      <c r="D363" t="s">
        <v>951</v>
      </c>
      <c r="E363">
        <v>2019</v>
      </c>
      <c r="F363" t="s">
        <v>74</v>
      </c>
      <c r="G363" t="s">
        <v>74</v>
      </c>
      <c r="H363" t="s">
        <v>74</v>
      </c>
      <c r="I363" t="s">
        <v>74</v>
      </c>
      <c r="J363" t="s">
        <v>74</v>
      </c>
      <c r="K363" t="s">
        <v>74</v>
      </c>
      <c r="L363" t="s">
        <v>74</v>
      </c>
      <c r="M363" t="s">
        <v>74</v>
      </c>
      <c r="N363" t="s">
        <v>74</v>
      </c>
      <c r="O363" t="s">
        <v>74</v>
      </c>
      <c r="P363" t="s">
        <v>74</v>
      </c>
      <c r="Q363" t="s">
        <v>74</v>
      </c>
      <c r="R363" t="s">
        <v>74</v>
      </c>
      <c r="S363" t="s">
        <v>74</v>
      </c>
      <c r="T363" t="s">
        <v>74</v>
      </c>
      <c r="U363">
        <v>23</v>
      </c>
      <c r="V363">
        <v>1</v>
      </c>
      <c r="W363">
        <v>0</v>
      </c>
      <c r="X363">
        <v>13</v>
      </c>
      <c r="Y363">
        <v>11</v>
      </c>
      <c r="Z363">
        <v>0</v>
      </c>
      <c r="AA363">
        <v>1</v>
      </c>
      <c r="AB363">
        <v>0</v>
      </c>
      <c r="AC363">
        <v>0</v>
      </c>
      <c r="AD363">
        <v>23</v>
      </c>
      <c r="AE363">
        <v>1</v>
      </c>
      <c r="AF363">
        <v>23</v>
      </c>
      <c r="AG363">
        <v>0</v>
      </c>
      <c r="AH363">
        <v>0</v>
      </c>
      <c r="AI363">
        <v>0</v>
      </c>
      <c r="AJ363">
        <v>0</v>
      </c>
      <c r="AK363">
        <v>0</v>
      </c>
      <c r="AL363">
        <v>2</v>
      </c>
      <c r="AM363">
        <v>22</v>
      </c>
      <c r="AN363">
        <v>0</v>
      </c>
      <c r="AO363">
        <v>24</v>
      </c>
      <c r="AP363" t="s">
        <v>74</v>
      </c>
      <c r="AQ363" t="s">
        <v>74</v>
      </c>
      <c r="AR363" t="s">
        <v>74</v>
      </c>
      <c r="AS363" t="s">
        <v>74</v>
      </c>
      <c r="AT363" t="s">
        <v>74</v>
      </c>
      <c r="AU363" t="s">
        <v>74</v>
      </c>
      <c r="AV363" t="s">
        <v>74</v>
      </c>
      <c r="AW363" t="s">
        <v>74</v>
      </c>
      <c r="AX363" t="s">
        <v>74</v>
      </c>
      <c r="AY363" t="s">
        <v>74</v>
      </c>
      <c r="AZ363" t="s">
        <v>74</v>
      </c>
      <c r="BA363" t="s">
        <v>74</v>
      </c>
      <c r="BB363" t="s">
        <v>74</v>
      </c>
      <c r="BC363" t="s">
        <v>74</v>
      </c>
      <c r="BD363" t="s">
        <v>74</v>
      </c>
      <c r="BE363">
        <v>0.95833333333333337</v>
      </c>
      <c r="BF363">
        <v>4.1666666666666657E-2</v>
      </c>
      <c r="BG363">
        <v>0</v>
      </c>
      <c r="BH363">
        <v>0.54166666666666663</v>
      </c>
      <c r="BI363">
        <v>0.45833333333333331</v>
      </c>
      <c r="BJ363">
        <v>0</v>
      </c>
      <c r="BK363">
        <v>4.1666666666666657E-2</v>
      </c>
      <c r="BL363">
        <v>0</v>
      </c>
      <c r="BM363">
        <v>0</v>
      </c>
      <c r="BN363">
        <v>0.95833333333333337</v>
      </c>
      <c r="BO363">
        <v>4.1666666666666657E-2</v>
      </c>
      <c r="BP363">
        <v>0.95833333333333337</v>
      </c>
      <c r="BQ363">
        <v>0</v>
      </c>
      <c r="BR363">
        <v>0</v>
      </c>
      <c r="BS363">
        <v>0</v>
      </c>
      <c r="BT363">
        <v>0</v>
      </c>
      <c r="BU363">
        <v>0</v>
      </c>
      <c r="BV363">
        <v>8.3333333333333329E-2</v>
      </c>
      <c r="BW363">
        <v>0.91666666666666663</v>
      </c>
      <c r="BX363">
        <v>0</v>
      </c>
      <c r="BY363" t="s">
        <v>3397</v>
      </c>
      <c r="BZ363" t="s">
        <v>3822</v>
      </c>
      <c r="CA363">
        <v>685</v>
      </c>
      <c r="CB363">
        <v>3.5036496350364973E-2</v>
      </c>
      <c r="CC363">
        <v>0</v>
      </c>
    </row>
    <row r="364" spans="1:81" x14ac:dyDescent="0.25">
      <c r="A364" t="s">
        <v>3826</v>
      </c>
      <c r="B364" t="s">
        <v>95</v>
      </c>
      <c r="C364" t="s">
        <v>369</v>
      </c>
      <c r="D364" t="s">
        <v>953</v>
      </c>
      <c r="E364">
        <v>2019</v>
      </c>
      <c r="F364" t="s">
        <v>74</v>
      </c>
      <c r="G364" t="s">
        <v>74</v>
      </c>
      <c r="H364" t="s">
        <v>74</v>
      </c>
      <c r="I364" t="s">
        <v>74</v>
      </c>
      <c r="J364" t="s">
        <v>74</v>
      </c>
      <c r="K364" t="s">
        <v>74</v>
      </c>
      <c r="L364" t="s">
        <v>74</v>
      </c>
      <c r="M364" t="s">
        <v>74</v>
      </c>
      <c r="N364" t="s">
        <v>74</v>
      </c>
      <c r="O364" t="s">
        <v>74</v>
      </c>
      <c r="P364" t="s">
        <v>74</v>
      </c>
      <c r="Q364" t="s">
        <v>74</v>
      </c>
      <c r="R364" t="s">
        <v>74</v>
      </c>
      <c r="S364" t="s">
        <v>74</v>
      </c>
      <c r="T364" t="s">
        <v>74</v>
      </c>
      <c r="U364">
        <v>117</v>
      </c>
      <c r="V364">
        <v>3</v>
      </c>
      <c r="W364">
        <v>1</v>
      </c>
      <c r="X364">
        <v>90</v>
      </c>
      <c r="Y364">
        <v>31</v>
      </c>
      <c r="Z364">
        <v>0</v>
      </c>
      <c r="AA364">
        <v>23</v>
      </c>
      <c r="AB364">
        <v>0</v>
      </c>
      <c r="AC364">
        <v>43</v>
      </c>
      <c r="AD364">
        <v>55</v>
      </c>
      <c r="AE364">
        <v>9</v>
      </c>
      <c r="AF364">
        <v>59</v>
      </c>
      <c r="AG364">
        <v>15</v>
      </c>
      <c r="AH364">
        <v>14</v>
      </c>
      <c r="AI364">
        <v>6</v>
      </c>
      <c r="AJ364">
        <v>18</v>
      </c>
      <c r="AK364">
        <v>0</v>
      </c>
      <c r="AL364">
        <v>7</v>
      </c>
      <c r="AM364">
        <v>108</v>
      </c>
      <c r="AN364">
        <v>6</v>
      </c>
      <c r="AO364">
        <v>121</v>
      </c>
      <c r="AP364" t="s">
        <v>74</v>
      </c>
      <c r="AQ364" t="s">
        <v>74</v>
      </c>
      <c r="AR364" t="s">
        <v>74</v>
      </c>
      <c r="AS364" t="s">
        <v>74</v>
      </c>
      <c r="AT364" t="s">
        <v>74</v>
      </c>
      <c r="AU364" t="s">
        <v>74</v>
      </c>
      <c r="AV364" t="s">
        <v>74</v>
      </c>
      <c r="AW364" t="s">
        <v>74</v>
      </c>
      <c r="AX364" t="s">
        <v>74</v>
      </c>
      <c r="AY364" t="s">
        <v>74</v>
      </c>
      <c r="AZ364" t="s">
        <v>74</v>
      </c>
      <c r="BA364" t="s">
        <v>74</v>
      </c>
      <c r="BB364" t="s">
        <v>74</v>
      </c>
      <c r="BC364" t="s">
        <v>74</v>
      </c>
      <c r="BD364" t="s">
        <v>74</v>
      </c>
      <c r="BE364">
        <v>0.96694214876033058</v>
      </c>
      <c r="BF364">
        <v>2.479338842975207E-2</v>
      </c>
      <c r="BG364">
        <v>8.2644628099173556E-3</v>
      </c>
      <c r="BH364">
        <v>0.74380165289256195</v>
      </c>
      <c r="BI364">
        <v>0.256198347107438</v>
      </c>
      <c r="BJ364">
        <v>0</v>
      </c>
      <c r="BK364">
        <v>0.19008264462809921</v>
      </c>
      <c r="BL364">
        <v>0</v>
      </c>
      <c r="BM364">
        <v>0.35537190082644632</v>
      </c>
      <c r="BN364">
        <v>0.45454545454545447</v>
      </c>
      <c r="BO364">
        <v>7.43801652892562E-2</v>
      </c>
      <c r="BP364">
        <v>0.48760330578512401</v>
      </c>
      <c r="BQ364">
        <v>0.12396694214876031</v>
      </c>
      <c r="BR364">
        <v>0.11570247933884301</v>
      </c>
      <c r="BS364">
        <v>4.9586776859504127E-2</v>
      </c>
      <c r="BT364">
        <v>0.1487603305785124</v>
      </c>
      <c r="BU364">
        <v>0</v>
      </c>
      <c r="BV364">
        <v>5.7851239669421489E-2</v>
      </c>
      <c r="BW364">
        <v>0.8925619834710744</v>
      </c>
      <c r="BX364">
        <v>4.9586776859504127E-2</v>
      </c>
      <c r="BY364" t="s">
        <v>3397</v>
      </c>
      <c r="BZ364" t="s">
        <v>3822</v>
      </c>
      <c r="CA364">
        <v>685</v>
      </c>
      <c r="CB364">
        <v>0.17664233576642341</v>
      </c>
      <c r="CC364">
        <v>0</v>
      </c>
    </row>
    <row r="365" spans="1:81" x14ac:dyDescent="0.25">
      <c r="A365" t="s">
        <v>3827</v>
      </c>
      <c r="B365" t="s">
        <v>95</v>
      </c>
      <c r="C365" t="s">
        <v>369</v>
      </c>
      <c r="D365" t="s">
        <v>961</v>
      </c>
      <c r="E365">
        <v>2019</v>
      </c>
      <c r="F365" t="s">
        <v>74</v>
      </c>
      <c r="G365" t="s">
        <v>74</v>
      </c>
      <c r="H365" t="s">
        <v>74</v>
      </c>
      <c r="I365" t="s">
        <v>74</v>
      </c>
      <c r="J365" t="s">
        <v>74</v>
      </c>
      <c r="K365" t="s">
        <v>74</v>
      </c>
      <c r="L365" t="s">
        <v>74</v>
      </c>
      <c r="M365" t="s">
        <v>74</v>
      </c>
      <c r="N365" t="s">
        <v>74</v>
      </c>
      <c r="O365" t="s">
        <v>74</v>
      </c>
      <c r="P365" t="s">
        <v>74</v>
      </c>
      <c r="Q365" t="s">
        <v>74</v>
      </c>
      <c r="R365" t="s">
        <v>74</v>
      </c>
      <c r="S365" t="s">
        <v>74</v>
      </c>
      <c r="T365" t="s">
        <v>74</v>
      </c>
      <c r="U365">
        <v>38</v>
      </c>
      <c r="V365">
        <v>0</v>
      </c>
      <c r="W365">
        <v>1</v>
      </c>
      <c r="X365">
        <v>0</v>
      </c>
      <c r="Y365">
        <v>0</v>
      </c>
      <c r="Z365">
        <v>39</v>
      </c>
      <c r="AA365">
        <v>0</v>
      </c>
      <c r="AB365">
        <v>39</v>
      </c>
      <c r="AC365">
        <v>0</v>
      </c>
      <c r="AD365">
        <v>0</v>
      </c>
      <c r="AE365">
        <v>0</v>
      </c>
      <c r="AF365">
        <v>0</v>
      </c>
      <c r="AG365">
        <v>0</v>
      </c>
      <c r="AH365">
        <v>0</v>
      </c>
      <c r="AI365">
        <v>0</v>
      </c>
      <c r="AJ365">
        <v>0</v>
      </c>
      <c r="AK365">
        <v>39</v>
      </c>
      <c r="AL365">
        <v>0</v>
      </c>
      <c r="AM365">
        <v>0</v>
      </c>
      <c r="AN365">
        <v>39</v>
      </c>
      <c r="AO365">
        <v>39</v>
      </c>
      <c r="AP365" t="s">
        <v>74</v>
      </c>
      <c r="AQ365" t="s">
        <v>74</v>
      </c>
      <c r="AR365" t="s">
        <v>74</v>
      </c>
      <c r="AS365" t="s">
        <v>74</v>
      </c>
      <c r="AT365" t="s">
        <v>74</v>
      </c>
      <c r="AU365" t="s">
        <v>74</v>
      </c>
      <c r="AV365" t="s">
        <v>74</v>
      </c>
      <c r="AW365" t="s">
        <v>74</v>
      </c>
      <c r="AX365" t="s">
        <v>74</v>
      </c>
      <c r="AY365" t="s">
        <v>74</v>
      </c>
      <c r="AZ365" t="s">
        <v>74</v>
      </c>
      <c r="BA365" t="s">
        <v>74</v>
      </c>
      <c r="BB365" t="s">
        <v>74</v>
      </c>
      <c r="BC365" t="s">
        <v>74</v>
      </c>
      <c r="BD365" t="s">
        <v>74</v>
      </c>
      <c r="BE365">
        <v>0.97435897435897434</v>
      </c>
      <c r="BF365">
        <v>0</v>
      </c>
      <c r="BG365">
        <v>2.564102564102564E-2</v>
      </c>
      <c r="BH365">
        <v>0</v>
      </c>
      <c r="BI365">
        <v>0</v>
      </c>
      <c r="BJ365">
        <v>1</v>
      </c>
      <c r="BK365">
        <v>0</v>
      </c>
      <c r="BL365">
        <v>1</v>
      </c>
      <c r="BM365">
        <v>0</v>
      </c>
      <c r="BN365">
        <v>0</v>
      </c>
      <c r="BO365">
        <v>0</v>
      </c>
      <c r="BP365">
        <v>0</v>
      </c>
      <c r="BQ365">
        <v>0</v>
      </c>
      <c r="BR365">
        <v>0</v>
      </c>
      <c r="BS365">
        <v>0</v>
      </c>
      <c r="BT365">
        <v>0</v>
      </c>
      <c r="BU365">
        <v>1</v>
      </c>
      <c r="BV365">
        <v>0</v>
      </c>
      <c r="BW365">
        <v>0</v>
      </c>
      <c r="BX365">
        <v>1</v>
      </c>
      <c r="BY365" t="s">
        <v>3397</v>
      </c>
      <c r="BZ365" t="s">
        <v>3822</v>
      </c>
      <c r="CA365">
        <v>685</v>
      </c>
      <c r="CB365">
        <v>5.6934306569343063E-2</v>
      </c>
      <c r="CC365">
        <v>0</v>
      </c>
    </row>
    <row r="366" spans="1:81" x14ac:dyDescent="0.25">
      <c r="A366" t="s">
        <v>3828</v>
      </c>
      <c r="B366" t="s">
        <v>95</v>
      </c>
      <c r="C366" t="s">
        <v>376</v>
      </c>
      <c r="D366" t="s">
        <v>44</v>
      </c>
      <c r="E366">
        <v>2019</v>
      </c>
      <c r="F366">
        <v>362</v>
      </c>
      <c r="G366">
        <v>29</v>
      </c>
      <c r="H366">
        <v>0</v>
      </c>
      <c r="I366">
        <v>62</v>
      </c>
      <c r="J366">
        <v>46</v>
      </c>
      <c r="K366">
        <v>64</v>
      </c>
      <c r="L366">
        <v>77</v>
      </c>
      <c r="M366">
        <v>66</v>
      </c>
      <c r="N366">
        <v>41</v>
      </c>
      <c r="O366">
        <v>22</v>
      </c>
      <c r="P366">
        <v>3</v>
      </c>
      <c r="Q366">
        <v>2</v>
      </c>
      <c r="R366">
        <v>0</v>
      </c>
      <c r="S366">
        <v>8</v>
      </c>
      <c r="T366">
        <v>0</v>
      </c>
      <c r="U366">
        <v>385</v>
      </c>
      <c r="V366">
        <v>5</v>
      </c>
      <c r="W366">
        <v>1</v>
      </c>
      <c r="X366">
        <v>310</v>
      </c>
      <c r="Y366">
        <v>76</v>
      </c>
      <c r="Z366">
        <v>5</v>
      </c>
      <c r="AA366">
        <v>20</v>
      </c>
      <c r="AB366">
        <v>1</v>
      </c>
      <c r="AC366">
        <v>7</v>
      </c>
      <c r="AD366">
        <v>363</v>
      </c>
      <c r="AE366">
        <v>0</v>
      </c>
      <c r="AF366">
        <v>371</v>
      </c>
      <c r="AG366">
        <v>0</v>
      </c>
      <c r="AH366">
        <v>0</v>
      </c>
      <c r="AI366">
        <v>0</v>
      </c>
      <c r="AJ366">
        <v>10</v>
      </c>
      <c r="AK366">
        <v>10</v>
      </c>
      <c r="AL366">
        <v>58</v>
      </c>
      <c r="AM366">
        <v>332</v>
      </c>
      <c r="AN366">
        <v>1</v>
      </c>
      <c r="AO366">
        <v>391</v>
      </c>
      <c r="AP366">
        <v>0.92583120204603575</v>
      </c>
      <c r="AQ366">
        <v>7.4168797953964194E-2</v>
      </c>
      <c r="AR366">
        <v>0</v>
      </c>
      <c r="AS366">
        <v>0.15856777493606139</v>
      </c>
      <c r="AT366">
        <v>0.1176470588235294</v>
      </c>
      <c r="AU366">
        <v>0.16368286445012789</v>
      </c>
      <c r="AV366">
        <v>0.1969309462915601</v>
      </c>
      <c r="AW366">
        <v>0.16879795396419439</v>
      </c>
      <c r="AX366">
        <v>0.1048593350383632</v>
      </c>
      <c r="AY366">
        <v>5.6265984654731448E-2</v>
      </c>
      <c r="AZ366">
        <v>7.6726342710997436E-3</v>
      </c>
      <c r="BA366">
        <v>5.1150895140664966E-3</v>
      </c>
      <c r="BB366">
        <v>0</v>
      </c>
      <c r="BC366">
        <v>2.046035805626599E-2</v>
      </c>
      <c r="BD366">
        <v>0</v>
      </c>
      <c r="BE366">
        <v>0.98465473145780047</v>
      </c>
      <c r="BF366">
        <v>1.278772378516624E-2</v>
      </c>
      <c r="BG366">
        <v>2.5575447570332479E-3</v>
      </c>
      <c r="BH366">
        <v>0.79283887468030689</v>
      </c>
      <c r="BI366">
        <v>0.19437340153452681</v>
      </c>
      <c r="BJ366">
        <v>1.278772378516624E-2</v>
      </c>
      <c r="BK366">
        <v>5.1150895140664961E-2</v>
      </c>
      <c r="BL366">
        <v>2.5575447570332479E-3</v>
      </c>
      <c r="BM366">
        <v>1.7902813299232739E-2</v>
      </c>
      <c r="BN366">
        <v>0.92838874680306904</v>
      </c>
      <c r="BO366">
        <v>0</v>
      </c>
      <c r="BP366">
        <v>0.94884910485933505</v>
      </c>
      <c r="BQ366">
        <v>0</v>
      </c>
      <c r="BR366">
        <v>0</v>
      </c>
      <c r="BS366">
        <v>0</v>
      </c>
      <c r="BT366">
        <v>2.557544757033248E-2</v>
      </c>
      <c r="BU366">
        <v>2.557544757033248E-2</v>
      </c>
      <c r="BV366">
        <v>0.14833759590792839</v>
      </c>
      <c r="BW366">
        <v>0.84910485933503832</v>
      </c>
      <c r="BX366">
        <v>2.5575447570332479E-3</v>
      </c>
      <c r="BY366" t="s">
        <v>3397</v>
      </c>
      <c r="BZ366" t="s">
        <v>3829</v>
      </c>
      <c r="CA366">
        <v>391</v>
      </c>
      <c r="CB366">
        <v>1</v>
      </c>
      <c r="CC366">
        <v>0</v>
      </c>
    </row>
    <row r="367" spans="1:81" x14ac:dyDescent="0.25">
      <c r="A367" t="s">
        <v>3830</v>
      </c>
      <c r="B367" t="s">
        <v>95</v>
      </c>
      <c r="C367" t="s">
        <v>376</v>
      </c>
      <c r="D367" t="s">
        <v>947</v>
      </c>
      <c r="E367">
        <v>2019</v>
      </c>
      <c r="F367">
        <v>184</v>
      </c>
      <c r="G367">
        <v>12</v>
      </c>
      <c r="H367">
        <v>0</v>
      </c>
      <c r="I367">
        <v>31</v>
      </c>
      <c r="J367">
        <v>26</v>
      </c>
      <c r="K367">
        <v>31</v>
      </c>
      <c r="L367">
        <v>36</v>
      </c>
      <c r="M367">
        <v>35</v>
      </c>
      <c r="N367">
        <v>17</v>
      </c>
      <c r="O367">
        <v>11</v>
      </c>
      <c r="P367">
        <v>2</v>
      </c>
      <c r="Q367">
        <v>0</v>
      </c>
      <c r="R367">
        <v>0</v>
      </c>
      <c r="S367">
        <v>7</v>
      </c>
      <c r="T367">
        <v>0</v>
      </c>
      <c r="U367">
        <v>192</v>
      </c>
      <c r="V367">
        <v>3</v>
      </c>
      <c r="W367">
        <v>1</v>
      </c>
      <c r="X367">
        <v>154</v>
      </c>
      <c r="Y367">
        <v>40</v>
      </c>
      <c r="Z367">
        <v>2</v>
      </c>
      <c r="AA367">
        <v>4</v>
      </c>
      <c r="AB367">
        <v>0</v>
      </c>
      <c r="AC367">
        <v>1</v>
      </c>
      <c r="AD367">
        <v>191</v>
      </c>
      <c r="AE367">
        <v>0</v>
      </c>
      <c r="AF367">
        <v>188</v>
      </c>
      <c r="AG367">
        <v>0</v>
      </c>
      <c r="AH367">
        <v>0</v>
      </c>
      <c r="AI367">
        <v>0</v>
      </c>
      <c r="AJ367">
        <v>7</v>
      </c>
      <c r="AK367">
        <v>1</v>
      </c>
      <c r="AL367">
        <v>41</v>
      </c>
      <c r="AM367">
        <v>155</v>
      </c>
      <c r="AN367">
        <v>0</v>
      </c>
      <c r="AO367">
        <v>196</v>
      </c>
      <c r="AP367">
        <v>0.93877551020408168</v>
      </c>
      <c r="AQ367">
        <v>6.1224489795918373E-2</v>
      </c>
      <c r="AR367">
        <v>0</v>
      </c>
      <c r="AS367">
        <v>0.15816326530612251</v>
      </c>
      <c r="AT367">
        <v>0.1326530612244898</v>
      </c>
      <c r="AU367">
        <v>0.15816326530612251</v>
      </c>
      <c r="AV367">
        <v>0.18367346938775511</v>
      </c>
      <c r="AW367">
        <v>0.1785714285714286</v>
      </c>
      <c r="AX367">
        <v>8.673469387755102E-2</v>
      </c>
      <c r="AY367">
        <v>5.6122448979591837E-2</v>
      </c>
      <c r="AZ367">
        <v>1.020408163265306E-2</v>
      </c>
      <c r="BA367">
        <v>0</v>
      </c>
      <c r="BB367">
        <v>0</v>
      </c>
      <c r="BC367">
        <v>3.5714285714285712E-2</v>
      </c>
      <c r="BD367">
        <v>0</v>
      </c>
      <c r="BE367">
        <v>0.97959183673469385</v>
      </c>
      <c r="BF367">
        <v>1.530612244897959E-2</v>
      </c>
      <c r="BG367">
        <v>5.1020408163265302E-3</v>
      </c>
      <c r="BH367">
        <v>0.7857142857142857</v>
      </c>
      <c r="BI367">
        <v>0.2040816326530612</v>
      </c>
      <c r="BJ367">
        <v>1.020408163265306E-2</v>
      </c>
      <c r="BK367">
        <v>2.0408163265306121E-2</v>
      </c>
      <c r="BL367">
        <v>0</v>
      </c>
      <c r="BM367">
        <v>5.1020408163265302E-3</v>
      </c>
      <c r="BN367">
        <v>0.97448979591836737</v>
      </c>
      <c r="BO367">
        <v>0</v>
      </c>
      <c r="BP367">
        <v>0.95918367346938771</v>
      </c>
      <c r="BQ367">
        <v>0</v>
      </c>
      <c r="BR367">
        <v>0</v>
      </c>
      <c r="BS367">
        <v>0</v>
      </c>
      <c r="BT367">
        <v>3.5714285714285712E-2</v>
      </c>
      <c r="BU367">
        <v>5.1020408163265302E-3</v>
      </c>
      <c r="BV367">
        <v>0.20918367346938779</v>
      </c>
      <c r="BW367">
        <v>0.79081632653061229</v>
      </c>
      <c r="BX367">
        <v>0</v>
      </c>
      <c r="BY367" t="s">
        <v>3397</v>
      </c>
      <c r="BZ367" t="s">
        <v>3829</v>
      </c>
      <c r="CA367">
        <v>391</v>
      </c>
      <c r="CB367">
        <v>0.50127877237851659</v>
      </c>
      <c r="CC367">
        <v>0</v>
      </c>
    </row>
    <row r="368" spans="1:81" x14ac:dyDescent="0.25">
      <c r="A368" t="s">
        <v>3831</v>
      </c>
      <c r="B368" t="s">
        <v>95</v>
      </c>
      <c r="C368" t="s">
        <v>376</v>
      </c>
      <c r="D368" t="s">
        <v>949</v>
      </c>
      <c r="E368">
        <v>2019</v>
      </c>
      <c r="F368">
        <v>158</v>
      </c>
      <c r="G368">
        <v>16</v>
      </c>
      <c r="H368">
        <v>0</v>
      </c>
      <c r="I368">
        <v>31</v>
      </c>
      <c r="J368">
        <v>17</v>
      </c>
      <c r="K368">
        <v>31</v>
      </c>
      <c r="L368">
        <v>37</v>
      </c>
      <c r="M368">
        <v>24</v>
      </c>
      <c r="N368">
        <v>19</v>
      </c>
      <c r="O368">
        <v>11</v>
      </c>
      <c r="P368">
        <v>1</v>
      </c>
      <c r="Q368">
        <v>2</v>
      </c>
      <c r="R368">
        <v>0</v>
      </c>
      <c r="S368">
        <v>1</v>
      </c>
      <c r="T368">
        <v>0</v>
      </c>
      <c r="U368">
        <v>172</v>
      </c>
      <c r="V368">
        <v>2</v>
      </c>
      <c r="W368">
        <v>0</v>
      </c>
      <c r="X368">
        <v>139</v>
      </c>
      <c r="Y368">
        <v>33</v>
      </c>
      <c r="Z368">
        <v>2</v>
      </c>
      <c r="AA368">
        <v>14</v>
      </c>
      <c r="AB368">
        <v>0</v>
      </c>
      <c r="AC368">
        <v>4</v>
      </c>
      <c r="AD368">
        <v>156</v>
      </c>
      <c r="AE368">
        <v>0</v>
      </c>
      <c r="AF368">
        <v>166</v>
      </c>
      <c r="AG368">
        <v>0</v>
      </c>
      <c r="AH368">
        <v>0</v>
      </c>
      <c r="AI368">
        <v>0</v>
      </c>
      <c r="AJ368">
        <v>2</v>
      </c>
      <c r="AK368">
        <v>6</v>
      </c>
      <c r="AL368">
        <v>16</v>
      </c>
      <c r="AM368">
        <v>158</v>
      </c>
      <c r="AN368">
        <v>0</v>
      </c>
      <c r="AO368">
        <v>174</v>
      </c>
      <c r="AP368">
        <v>0.90804597701149425</v>
      </c>
      <c r="AQ368">
        <v>9.1954022988505746E-2</v>
      </c>
      <c r="AR368">
        <v>0</v>
      </c>
      <c r="AS368">
        <v>0.17816091954022989</v>
      </c>
      <c r="AT368">
        <v>9.7701149425287362E-2</v>
      </c>
      <c r="AU368">
        <v>0.17816091954022989</v>
      </c>
      <c r="AV368">
        <v>0.2126436781609195</v>
      </c>
      <c r="AW368">
        <v>0.13793103448275859</v>
      </c>
      <c r="AX368">
        <v>0.10919540229885059</v>
      </c>
      <c r="AY368">
        <v>6.3218390804597707E-2</v>
      </c>
      <c r="AZ368">
        <v>5.7471264367816091E-3</v>
      </c>
      <c r="BA368">
        <v>1.149425287356322E-2</v>
      </c>
      <c r="BB368">
        <v>0</v>
      </c>
      <c r="BC368">
        <v>5.7471264367816091E-3</v>
      </c>
      <c r="BD368">
        <v>0</v>
      </c>
      <c r="BE368">
        <v>0.9885057471264368</v>
      </c>
      <c r="BF368">
        <v>1.149425287356322E-2</v>
      </c>
      <c r="BG368">
        <v>0</v>
      </c>
      <c r="BH368">
        <v>0.79885057471264365</v>
      </c>
      <c r="BI368">
        <v>0.18965517241379309</v>
      </c>
      <c r="BJ368">
        <v>1.149425287356322E-2</v>
      </c>
      <c r="BK368">
        <v>8.0459770114942528E-2</v>
      </c>
      <c r="BL368">
        <v>0</v>
      </c>
      <c r="BM368">
        <v>2.298850574712644E-2</v>
      </c>
      <c r="BN368">
        <v>0.89655172413793105</v>
      </c>
      <c r="BO368">
        <v>0</v>
      </c>
      <c r="BP368">
        <v>0.95402298850574707</v>
      </c>
      <c r="BQ368">
        <v>0</v>
      </c>
      <c r="BR368">
        <v>0</v>
      </c>
      <c r="BS368">
        <v>0</v>
      </c>
      <c r="BT368">
        <v>1.149425287356322E-2</v>
      </c>
      <c r="BU368">
        <v>3.4482758620689648E-2</v>
      </c>
      <c r="BV368">
        <v>9.1954022988505746E-2</v>
      </c>
      <c r="BW368">
        <v>0.90804597701149425</v>
      </c>
      <c r="BX368">
        <v>0</v>
      </c>
      <c r="BY368" t="s">
        <v>3397</v>
      </c>
      <c r="BZ368" t="s">
        <v>3829</v>
      </c>
      <c r="CA368">
        <v>391</v>
      </c>
      <c r="CB368">
        <v>0.44501278772378522</v>
      </c>
      <c r="CC368">
        <v>0</v>
      </c>
    </row>
    <row r="369" spans="1:81" x14ac:dyDescent="0.25">
      <c r="A369" t="s">
        <v>3832</v>
      </c>
      <c r="B369" t="s">
        <v>95</v>
      </c>
      <c r="C369" t="s">
        <v>376</v>
      </c>
      <c r="D369" t="s">
        <v>951</v>
      </c>
      <c r="E369">
        <v>2019</v>
      </c>
      <c r="F369">
        <v>7</v>
      </c>
      <c r="G369">
        <v>0</v>
      </c>
      <c r="H369">
        <v>0</v>
      </c>
      <c r="I369">
        <v>0</v>
      </c>
      <c r="J369">
        <v>0</v>
      </c>
      <c r="K369">
        <v>0</v>
      </c>
      <c r="L369">
        <v>0</v>
      </c>
      <c r="M369">
        <v>3</v>
      </c>
      <c r="N369">
        <v>4</v>
      </c>
      <c r="O369">
        <v>0</v>
      </c>
      <c r="P369">
        <v>0</v>
      </c>
      <c r="Q369">
        <v>0</v>
      </c>
      <c r="R369">
        <v>0</v>
      </c>
      <c r="S369">
        <v>0</v>
      </c>
      <c r="T369">
        <v>0</v>
      </c>
      <c r="U369">
        <v>7</v>
      </c>
      <c r="V369">
        <v>0</v>
      </c>
      <c r="W369">
        <v>0</v>
      </c>
      <c r="X369">
        <v>5</v>
      </c>
      <c r="Y369">
        <v>2</v>
      </c>
      <c r="Z369">
        <v>0</v>
      </c>
      <c r="AA369">
        <v>0</v>
      </c>
      <c r="AB369">
        <v>0</v>
      </c>
      <c r="AC369">
        <v>0</v>
      </c>
      <c r="AD369">
        <v>7</v>
      </c>
      <c r="AE369">
        <v>0</v>
      </c>
      <c r="AF369">
        <v>7</v>
      </c>
      <c r="AG369">
        <v>0</v>
      </c>
      <c r="AH369">
        <v>0</v>
      </c>
      <c r="AI369">
        <v>0</v>
      </c>
      <c r="AJ369">
        <v>0</v>
      </c>
      <c r="AK369">
        <v>0</v>
      </c>
      <c r="AL369">
        <v>0</v>
      </c>
      <c r="AM369">
        <v>7</v>
      </c>
      <c r="AN369">
        <v>0</v>
      </c>
      <c r="AO369">
        <v>7</v>
      </c>
      <c r="AP369">
        <v>1</v>
      </c>
      <c r="AQ369">
        <v>0</v>
      </c>
      <c r="AR369">
        <v>0</v>
      </c>
      <c r="AS369">
        <v>0</v>
      </c>
      <c r="AT369">
        <v>0</v>
      </c>
      <c r="AU369">
        <v>0</v>
      </c>
      <c r="AV369">
        <v>0</v>
      </c>
      <c r="AW369">
        <v>0.42857142857142849</v>
      </c>
      <c r="AX369">
        <v>0.5714285714285714</v>
      </c>
      <c r="AY369">
        <v>0</v>
      </c>
      <c r="AZ369">
        <v>0</v>
      </c>
      <c r="BA369">
        <v>0</v>
      </c>
      <c r="BB369">
        <v>0</v>
      </c>
      <c r="BC369">
        <v>0</v>
      </c>
      <c r="BD369">
        <v>0</v>
      </c>
      <c r="BE369">
        <v>1</v>
      </c>
      <c r="BF369">
        <v>0</v>
      </c>
      <c r="BG369">
        <v>0</v>
      </c>
      <c r="BH369">
        <v>0.7142857142857143</v>
      </c>
      <c r="BI369">
        <v>0.2857142857142857</v>
      </c>
      <c r="BJ369">
        <v>0</v>
      </c>
      <c r="BK369">
        <v>0</v>
      </c>
      <c r="BL369">
        <v>0</v>
      </c>
      <c r="BM369">
        <v>0</v>
      </c>
      <c r="BN369">
        <v>1</v>
      </c>
      <c r="BO369">
        <v>0</v>
      </c>
      <c r="BP369">
        <v>1</v>
      </c>
      <c r="BQ369">
        <v>0</v>
      </c>
      <c r="BR369">
        <v>0</v>
      </c>
      <c r="BS369">
        <v>0</v>
      </c>
      <c r="BT369">
        <v>0</v>
      </c>
      <c r="BU369">
        <v>0</v>
      </c>
      <c r="BV369">
        <v>0</v>
      </c>
      <c r="BW369">
        <v>1</v>
      </c>
      <c r="BX369">
        <v>0</v>
      </c>
      <c r="BY369" t="s">
        <v>3397</v>
      </c>
      <c r="BZ369" t="s">
        <v>3829</v>
      </c>
      <c r="CA369">
        <v>391</v>
      </c>
      <c r="CB369">
        <v>1.7902813299232739E-2</v>
      </c>
      <c r="CC369">
        <v>0</v>
      </c>
    </row>
    <row r="370" spans="1:81" x14ac:dyDescent="0.25">
      <c r="A370" t="s">
        <v>3833</v>
      </c>
      <c r="B370" t="s">
        <v>95</v>
      </c>
      <c r="C370" t="s">
        <v>376</v>
      </c>
      <c r="D370" t="s">
        <v>953</v>
      </c>
      <c r="E370">
        <v>2019</v>
      </c>
      <c r="F370">
        <v>12</v>
      </c>
      <c r="G370">
        <v>1</v>
      </c>
      <c r="H370">
        <v>0</v>
      </c>
      <c r="I370">
        <v>0</v>
      </c>
      <c r="J370">
        <v>2</v>
      </c>
      <c r="K370">
        <v>2</v>
      </c>
      <c r="L370">
        <v>4</v>
      </c>
      <c r="M370">
        <v>4</v>
      </c>
      <c r="N370">
        <v>1</v>
      </c>
      <c r="O370">
        <v>0</v>
      </c>
      <c r="P370">
        <v>0</v>
      </c>
      <c r="Q370">
        <v>0</v>
      </c>
      <c r="R370">
        <v>0</v>
      </c>
      <c r="S370">
        <v>0</v>
      </c>
      <c r="T370">
        <v>0</v>
      </c>
      <c r="U370">
        <v>13</v>
      </c>
      <c r="V370">
        <v>0</v>
      </c>
      <c r="W370">
        <v>0</v>
      </c>
      <c r="X370">
        <v>12</v>
      </c>
      <c r="Y370">
        <v>1</v>
      </c>
      <c r="Z370">
        <v>0</v>
      </c>
      <c r="AA370">
        <v>2</v>
      </c>
      <c r="AB370">
        <v>0</v>
      </c>
      <c r="AC370">
        <v>2</v>
      </c>
      <c r="AD370">
        <v>9</v>
      </c>
      <c r="AE370">
        <v>0</v>
      </c>
      <c r="AF370">
        <v>10</v>
      </c>
      <c r="AG370">
        <v>0</v>
      </c>
      <c r="AH370">
        <v>0</v>
      </c>
      <c r="AI370">
        <v>0</v>
      </c>
      <c r="AJ370">
        <v>1</v>
      </c>
      <c r="AK370">
        <v>2</v>
      </c>
      <c r="AL370">
        <v>1</v>
      </c>
      <c r="AM370">
        <v>12</v>
      </c>
      <c r="AN370">
        <v>0</v>
      </c>
      <c r="AO370">
        <v>13</v>
      </c>
      <c r="AP370">
        <v>0.92307692307692313</v>
      </c>
      <c r="AQ370">
        <v>7.6923076923076927E-2</v>
      </c>
      <c r="AR370">
        <v>0</v>
      </c>
      <c r="AS370">
        <v>0</v>
      </c>
      <c r="AT370">
        <v>0.15384615384615391</v>
      </c>
      <c r="AU370">
        <v>0.15384615384615391</v>
      </c>
      <c r="AV370">
        <v>0.30769230769230771</v>
      </c>
      <c r="AW370">
        <v>0.30769230769230771</v>
      </c>
      <c r="AX370">
        <v>7.6923076923076927E-2</v>
      </c>
      <c r="AY370">
        <v>0</v>
      </c>
      <c r="AZ370">
        <v>0</v>
      </c>
      <c r="BA370">
        <v>0</v>
      </c>
      <c r="BB370">
        <v>0</v>
      </c>
      <c r="BC370">
        <v>0</v>
      </c>
      <c r="BD370">
        <v>0</v>
      </c>
      <c r="BE370">
        <v>1</v>
      </c>
      <c r="BF370">
        <v>0</v>
      </c>
      <c r="BG370">
        <v>0</v>
      </c>
      <c r="BH370">
        <v>0.92307692307692313</v>
      </c>
      <c r="BI370">
        <v>7.6923076923076927E-2</v>
      </c>
      <c r="BJ370">
        <v>0</v>
      </c>
      <c r="BK370">
        <v>0.15384615384615391</v>
      </c>
      <c r="BL370">
        <v>0</v>
      </c>
      <c r="BM370">
        <v>0.15384615384615391</v>
      </c>
      <c r="BN370">
        <v>0.69230769230769229</v>
      </c>
      <c r="BO370">
        <v>0</v>
      </c>
      <c r="BP370">
        <v>0.76923076923076927</v>
      </c>
      <c r="BQ370">
        <v>0</v>
      </c>
      <c r="BR370">
        <v>0</v>
      </c>
      <c r="BS370">
        <v>0</v>
      </c>
      <c r="BT370">
        <v>7.6923076923076927E-2</v>
      </c>
      <c r="BU370">
        <v>0.15384615384615391</v>
      </c>
      <c r="BV370">
        <v>7.6923076923076927E-2</v>
      </c>
      <c r="BW370">
        <v>0.92307692307692313</v>
      </c>
      <c r="BX370">
        <v>0</v>
      </c>
      <c r="BY370" t="s">
        <v>3397</v>
      </c>
      <c r="BZ370" t="s">
        <v>3829</v>
      </c>
      <c r="CA370">
        <v>391</v>
      </c>
      <c r="CB370">
        <v>3.3248081841432228E-2</v>
      </c>
      <c r="CC370">
        <v>0</v>
      </c>
    </row>
    <row r="371" spans="1:81" x14ac:dyDescent="0.25">
      <c r="A371" t="s">
        <v>3834</v>
      </c>
      <c r="B371" t="s">
        <v>95</v>
      </c>
      <c r="C371" t="s">
        <v>376</v>
      </c>
      <c r="D371" t="s">
        <v>961</v>
      </c>
      <c r="E371">
        <v>2019</v>
      </c>
      <c r="F371">
        <v>1</v>
      </c>
      <c r="G371">
        <v>0</v>
      </c>
      <c r="H371">
        <v>0</v>
      </c>
      <c r="I371">
        <v>0</v>
      </c>
      <c r="J371">
        <v>1</v>
      </c>
      <c r="K371">
        <v>0</v>
      </c>
      <c r="L371">
        <v>0</v>
      </c>
      <c r="M371">
        <v>0</v>
      </c>
      <c r="N371">
        <v>0</v>
      </c>
      <c r="O371">
        <v>0</v>
      </c>
      <c r="P371">
        <v>0</v>
      </c>
      <c r="Q371">
        <v>0</v>
      </c>
      <c r="R371">
        <v>0</v>
      </c>
      <c r="S371">
        <v>0</v>
      </c>
      <c r="T371">
        <v>0</v>
      </c>
      <c r="U371">
        <v>1</v>
      </c>
      <c r="V371">
        <v>0</v>
      </c>
      <c r="W371">
        <v>0</v>
      </c>
      <c r="X371">
        <v>0</v>
      </c>
      <c r="Y371">
        <v>0</v>
      </c>
      <c r="Z371">
        <v>1</v>
      </c>
      <c r="AA371">
        <v>0</v>
      </c>
      <c r="AB371">
        <v>1</v>
      </c>
      <c r="AC371">
        <v>0</v>
      </c>
      <c r="AD371">
        <v>0</v>
      </c>
      <c r="AE371">
        <v>0</v>
      </c>
      <c r="AF371">
        <v>0</v>
      </c>
      <c r="AG371">
        <v>0</v>
      </c>
      <c r="AH371">
        <v>0</v>
      </c>
      <c r="AI371">
        <v>0</v>
      </c>
      <c r="AJ371">
        <v>0</v>
      </c>
      <c r="AK371">
        <v>1</v>
      </c>
      <c r="AL371">
        <v>0</v>
      </c>
      <c r="AM371">
        <v>0</v>
      </c>
      <c r="AN371">
        <v>1</v>
      </c>
      <c r="AO371">
        <v>1</v>
      </c>
      <c r="AP371">
        <v>1</v>
      </c>
      <c r="AQ371">
        <v>0</v>
      </c>
      <c r="AR371">
        <v>0</v>
      </c>
      <c r="AS371">
        <v>0</v>
      </c>
      <c r="AT371">
        <v>1</v>
      </c>
      <c r="AU371">
        <v>0</v>
      </c>
      <c r="AV371">
        <v>0</v>
      </c>
      <c r="AW371">
        <v>0</v>
      </c>
      <c r="AX371">
        <v>0</v>
      </c>
      <c r="AY371">
        <v>0</v>
      </c>
      <c r="AZ371">
        <v>0</v>
      </c>
      <c r="BA371">
        <v>0</v>
      </c>
      <c r="BB371">
        <v>0</v>
      </c>
      <c r="BC371">
        <v>0</v>
      </c>
      <c r="BD371">
        <v>0</v>
      </c>
      <c r="BE371">
        <v>1</v>
      </c>
      <c r="BF371">
        <v>0</v>
      </c>
      <c r="BG371">
        <v>0</v>
      </c>
      <c r="BH371">
        <v>0</v>
      </c>
      <c r="BI371">
        <v>0</v>
      </c>
      <c r="BJ371">
        <v>1</v>
      </c>
      <c r="BK371">
        <v>0</v>
      </c>
      <c r="BL371">
        <v>1</v>
      </c>
      <c r="BM371">
        <v>0</v>
      </c>
      <c r="BN371">
        <v>0</v>
      </c>
      <c r="BO371">
        <v>0</v>
      </c>
      <c r="BP371">
        <v>0</v>
      </c>
      <c r="BQ371">
        <v>0</v>
      </c>
      <c r="BR371">
        <v>0</v>
      </c>
      <c r="BS371">
        <v>0</v>
      </c>
      <c r="BT371">
        <v>0</v>
      </c>
      <c r="BU371">
        <v>1</v>
      </c>
      <c r="BV371">
        <v>0</v>
      </c>
      <c r="BW371">
        <v>0</v>
      </c>
      <c r="BX371">
        <v>1</v>
      </c>
      <c r="BY371" t="s">
        <v>3397</v>
      </c>
      <c r="BZ371" t="s">
        <v>3829</v>
      </c>
      <c r="CA371">
        <v>391</v>
      </c>
      <c r="CB371">
        <v>2.5575447570332479E-3</v>
      </c>
      <c r="CC371">
        <v>0</v>
      </c>
    </row>
    <row r="372" spans="1:81" x14ac:dyDescent="0.25">
      <c r="A372" t="s">
        <v>3835</v>
      </c>
      <c r="B372" t="s">
        <v>95</v>
      </c>
      <c r="C372" t="s">
        <v>382</v>
      </c>
      <c r="D372" t="s">
        <v>44</v>
      </c>
      <c r="E372">
        <v>2019</v>
      </c>
      <c r="F372">
        <v>185</v>
      </c>
      <c r="G372">
        <v>24</v>
      </c>
      <c r="H372">
        <v>0</v>
      </c>
      <c r="I372">
        <v>24</v>
      </c>
      <c r="J372">
        <v>23</v>
      </c>
      <c r="K372">
        <v>34</v>
      </c>
      <c r="L372">
        <v>49</v>
      </c>
      <c r="M372">
        <v>40</v>
      </c>
      <c r="N372">
        <v>27</v>
      </c>
      <c r="O372">
        <v>10</v>
      </c>
      <c r="P372">
        <v>1</v>
      </c>
      <c r="Q372">
        <v>0</v>
      </c>
      <c r="R372">
        <v>0</v>
      </c>
      <c r="S372">
        <v>1</v>
      </c>
      <c r="T372">
        <v>0</v>
      </c>
      <c r="U372">
        <v>204</v>
      </c>
      <c r="V372">
        <v>5</v>
      </c>
      <c r="W372">
        <v>0</v>
      </c>
      <c r="X372">
        <v>180</v>
      </c>
      <c r="Y372">
        <v>24</v>
      </c>
      <c r="Z372">
        <v>5</v>
      </c>
      <c r="AA372">
        <v>25</v>
      </c>
      <c r="AB372">
        <v>3</v>
      </c>
      <c r="AC372">
        <v>10</v>
      </c>
      <c r="AD372">
        <v>171</v>
      </c>
      <c r="AE372">
        <v>3</v>
      </c>
      <c r="AF372">
        <v>180</v>
      </c>
      <c r="AG372">
        <v>9</v>
      </c>
      <c r="AH372">
        <v>1</v>
      </c>
      <c r="AI372">
        <v>0</v>
      </c>
      <c r="AJ372">
        <v>11</v>
      </c>
      <c r="AK372">
        <v>5</v>
      </c>
      <c r="AL372">
        <v>35</v>
      </c>
      <c r="AM372">
        <v>169</v>
      </c>
      <c r="AN372">
        <v>5</v>
      </c>
      <c r="AO372">
        <v>209</v>
      </c>
      <c r="AP372">
        <v>0.88516746411483249</v>
      </c>
      <c r="AQ372">
        <v>0.11483253588516749</v>
      </c>
      <c r="AR372">
        <v>0</v>
      </c>
      <c r="AS372">
        <v>0.11483253588516749</v>
      </c>
      <c r="AT372">
        <v>0.1100478468899522</v>
      </c>
      <c r="AU372">
        <v>0.16267942583732059</v>
      </c>
      <c r="AV372">
        <v>0.23444976076555021</v>
      </c>
      <c r="AW372">
        <v>0.19138755980861241</v>
      </c>
      <c r="AX372">
        <v>0.12918660287081341</v>
      </c>
      <c r="AY372">
        <v>4.784688995215311E-2</v>
      </c>
      <c r="AZ372">
        <v>4.7846889952153108E-3</v>
      </c>
      <c r="BA372">
        <v>0</v>
      </c>
      <c r="BB372">
        <v>0</v>
      </c>
      <c r="BC372">
        <v>4.7846889952153108E-3</v>
      </c>
      <c r="BD372">
        <v>0</v>
      </c>
      <c r="BE372">
        <v>0.97607655502392343</v>
      </c>
      <c r="BF372">
        <v>2.3923444976076551E-2</v>
      </c>
      <c r="BG372">
        <v>0</v>
      </c>
      <c r="BH372">
        <v>0.86124401913875603</v>
      </c>
      <c r="BI372">
        <v>0.11483253588516749</v>
      </c>
      <c r="BJ372">
        <v>2.3923444976076551E-2</v>
      </c>
      <c r="BK372">
        <v>0.1196172248803828</v>
      </c>
      <c r="BL372">
        <v>1.435406698564593E-2</v>
      </c>
      <c r="BM372">
        <v>4.784688995215311E-2</v>
      </c>
      <c r="BN372">
        <v>0.81818181818181823</v>
      </c>
      <c r="BO372">
        <v>1.435406698564593E-2</v>
      </c>
      <c r="BP372">
        <v>0.86124401913875603</v>
      </c>
      <c r="BQ372">
        <v>4.3062200956937802E-2</v>
      </c>
      <c r="BR372">
        <v>4.7846889952153108E-3</v>
      </c>
      <c r="BS372">
        <v>0</v>
      </c>
      <c r="BT372">
        <v>5.2631578947368418E-2</v>
      </c>
      <c r="BU372">
        <v>2.3923444976076551E-2</v>
      </c>
      <c r="BV372">
        <v>0.1674641148325359</v>
      </c>
      <c r="BW372">
        <v>0.80861244019138756</v>
      </c>
      <c r="BX372">
        <v>2.3923444976076551E-2</v>
      </c>
      <c r="BY372" t="s">
        <v>3397</v>
      </c>
      <c r="BZ372" t="s">
        <v>3836</v>
      </c>
      <c r="CA372">
        <v>209</v>
      </c>
      <c r="CB372">
        <v>1</v>
      </c>
      <c r="CC372">
        <v>0</v>
      </c>
    </row>
    <row r="373" spans="1:81" x14ac:dyDescent="0.25">
      <c r="A373" t="s">
        <v>3837</v>
      </c>
      <c r="B373" t="s">
        <v>95</v>
      </c>
      <c r="C373" t="s">
        <v>382</v>
      </c>
      <c r="D373" t="s">
        <v>947</v>
      </c>
      <c r="E373">
        <v>2019</v>
      </c>
      <c r="F373">
        <v>46</v>
      </c>
      <c r="G373">
        <v>12</v>
      </c>
      <c r="H373">
        <v>0</v>
      </c>
      <c r="I373">
        <v>8</v>
      </c>
      <c r="J373">
        <v>6</v>
      </c>
      <c r="K373">
        <v>4</v>
      </c>
      <c r="L373">
        <v>16</v>
      </c>
      <c r="M373">
        <v>11</v>
      </c>
      <c r="N373">
        <v>9</v>
      </c>
      <c r="O373">
        <v>2</v>
      </c>
      <c r="P373">
        <v>1</v>
      </c>
      <c r="Q373">
        <v>0</v>
      </c>
      <c r="R373">
        <v>0</v>
      </c>
      <c r="S373">
        <v>1</v>
      </c>
      <c r="T373">
        <v>0</v>
      </c>
      <c r="U373">
        <v>57</v>
      </c>
      <c r="V373">
        <v>1</v>
      </c>
      <c r="W373">
        <v>0</v>
      </c>
      <c r="X373">
        <v>51</v>
      </c>
      <c r="Y373">
        <v>6</v>
      </c>
      <c r="Z373">
        <v>1</v>
      </c>
      <c r="AA373">
        <v>7</v>
      </c>
      <c r="AB373">
        <v>0</v>
      </c>
      <c r="AC373">
        <v>1</v>
      </c>
      <c r="AD373">
        <v>50</v>
      </c>
      <c r="AE373">
        <v>1</v>
      </c>
      <c r="AF373">
        <v>52</v>
      </c>
      <c r="AG373">
        <v>1</v>
      </c>
      <c r="AH373">
        <v>0</v>
      </c>
      <c r="AI373">
        <v>0</v>
      </c>
      <c r="AJ373">
        <v>3</v>
      </c>
      <c r="AK373">
        <v>1</v>
      </c>
      <c r="AL373">
        <v>15</v>
      </c>
      <c r="AM373">
        <v>43</v>
      </c>
      <c r="AN373">
        <v>0</v>
      </c>
      <c r="AO373">
        <v>58</v>
      </c>
      <c r="AP373">
        <v>0.7931034482758621</v>
      </c>
      <c r="AQ373">
        <v>0.2068965517241379</v>
      </c>
      <c r="AR373">
        <v>0</v>
      </c>
      <c r="AS373">
        <v>0.13793103448275859</v>
      </c>
      <c r="AT373">
        <v>0.10344827586206901</v>
      </c>
      <c r="AU373">
        <v>6.8965517241379309E-2</v>
      </c>
      <c r="AV373">
        <v>0.27586206896551718</v>
      </c>
      <c r="AW373">
        <v>0.18965517241379309</v>
      </c>
      <c r="AX373">
        <v>0.15517241379310351</v>
      </c>
      <c r="AY373">
        <v>3.4482758620689648E-2</v>
      </c>
      <c r="AZ373">
        <v>1.7241379310344831E-2</v>
      </c>
      <c r="BA373">
        <v>0</v>
      </c>
      <c r="BB373">
        <v>0</v>
      </c>
      <c r="BC373">
        <v>1.7241379310344831E-2</v>
      </c>
      <c r="BD373">
        <v>0</v>
      </c>
      <c r="BE373">
        <v>0.98275862068965514</v>
      </c>
      <c r="BF373">
        <v>1.7241379310344831E-2</v>
      </c>
      <c r="BG373">
        <v>0</v>
      </c>
      <c r="BH373">
        <v>0.87931034482758619</v>
      </c>
      <c r="BI373">
        <v>0.10344827586206901</v>
      </c>
      <c r="BJ373">
        <v>1.7241379310344831E-2</v>
      </c>
      <c r="BK373">
        <v>0.1206896551724138</v>
      </c>
      <c r="BL373">
        <v>0</v>
      </c>
      <c r="BM373">
        <v>1.7241379310344831E-2</v>
      </c>
      <c r="BN373">
        <v>0.86206896551724133</v>
      </c>
      <c r="BO373">
        <v>1.7241379310344831E-2</v>
      </c>
      <c r="BP373">
        <v>0.89655172413793105</v>
      </c>
      <c r="BQ373">
        <v>1.7241379310344831E-2</v>
      </c>
      <c r="BR373">
        <v>0</v>
      </c>
      <c r="BS373">
        <v>0</v>
      </c>
      <c r="BT373">
        <v>5.1724137931034482E-2</v>
      </c>
      <c r="BU373">
        <v>1.7241379310344831E-2</v>
      </c>
      <c r="BV373">
        <v>0.25862068965517238</v>
      </c>
      <c r="BW373">
        <v>0.74137931034482762</v>
      </c>
      <c r="BX373">
        <v>0</v>
      </c>
      <c r="BY373" t="s">
        <v>3397</v>
      </c>
      <c r="BZ373" t="s">
        <v>3836</v>
      </c>
      <c r="CA373">
        <v>209</v>
      </c>
      <c r="CB373">
        <v>0.27751196172248799</v>
      </c>
      <c r="CC373">
        <v>0</v>
      </c>
    </row>
    <row r="374" spans="1:81" x14ac:dyDescent="0.25">
      <c r="A374" t="s">
        <v>3838</v>
      </c>
      <c r="B374" t="s">
        <v>95</v>
      </c>
      <c r="C374" t="s">
        <v>382</v>
      </c>
      <c r="D374" t="s">
        <v>949</v>
      </c>
      <c r="E374">
        <v>2019</v>
      </c>
      <c r="F374">
        <v>105</v>
      </c>
      <c r="G374">
        <v>12</v>
      </c>
      <c r="H374">
        <v>0</v>
      </c>
      <c r="I374">
        <v>14</v>
      </c>
      <c r="J374">
        <v>14</v>
      </c>
      <c r="K374">
        <v>25</v>
      </c>
      <c r="L374">
        <v>23</v>
      </c>
      <c r="M374">
        <v>24</v>
      </c>
      <c r="N374">
        <v>11</v>
      </c>
      <c r="O374">
        <v>6</v>
      </c>
      <c r="P374">
        <v>0</v>
      </c>
      <c r="Q374">
        <v>0</v>
      </c>
      <c r="R374">
        <v>0</v>
      </c>
      <c r="S374">
        <v>0</v>
      </c>
      <c r="T374">
        <v>0</v>
      </c>
      <c r="U374">
        <v>114</v>
      </c>
      <c r="V374">
        <v>3</v>
      </c>
      <c r="W374">
        <v>0</v>
      </c>
      <c r="X374">
        <v>105</v>
      </c>
      <c r="Y374">
        <v>12</v>
      </c>
      <c r="Z374">
        <v>0</v>
      </c>
      <c r="AA374">
        <v>11</v>
      </c>
      <c r="AB374">
        <v>0</v>
      </c>
      <c r="AC374">
        <v>2</v>
      </c>
      <c r="AD374">
        <v>104</v>
      </c>
      <c r="AE374">
        <v>2</v>
      </c>
      <c r="AF374">
        <v>112</v>
      </c>
      <c r="AG374">
        <v>1</v>
      </c>
      <c r="AH374">
        <v>0</v>
      </c>
      <c r="AI374">
        <v>0</v>
      </c>
      <c r="AJ374">
        <v>2</v>
      </c>
      <c r="AK374">
        <v>0</v>
      </c>
      <c r="AL374">
        <v>16</v>
      </c>
      <c r="AM374">
        <v>100</v>
      </c>
      <c r="AN374">
        <v>1</v>
      </c>
      <c r="AO374">
        <v>117</v>
      </c>
      <c r="AP374">
        <v>0.89743589743589747</v>
      </c>
      <c r="AQ374">
        <v>0.1025641025641026</v>
      </c>
      <c r="AR374">
        <v>0</v>
      </c>
      <c r="AS374">
        <v>0.1196581196581197</v>
      </c>
      <c r="AT374">
        <v>0.1196581196581197</v>
      </c>
      <c r="AU374">
        <v>0.21367521367521369</v>
      </c>
      <c r="AV374">
        <v>0.1965811965811966</v>
      </c>
      <c r="AW374">
        <v>0.20512820512820509</v>
      </c>
      <c r="AX374">
        <v>9.4017094017094016E-2</v>
      </c>
      <c r="AY374">
        <v>5.128205128205128E-2</v>
      </c>
      <c r="AZ374">
        <v>0</v>
      </c>
      <c r="BA374">
        <v>0</v>
      </c>
      <c r="BB374">
        <v>0</v>
      </c>
      <c r="BC374">
        <v>0</v>
      </c>
      <c r="BD374">
        <v>0</v>
      </c>
      <c r="BE374">
        <v>0.97435897435897434</v>
      </c>
      <c r="BF374">
        <v>2.564102564102564E-2</v>
      </c>
      <c r="BG374">
        <v>0</v>
      </c>
      <c r="BH374">
        <v>0.89743589743589747</v>
      </c>
      <c r="BI374">
        <v>0.1025641025641026</v>
      </c>
      <c r="BJ374">
        <v>0</v>
      </c>
      <c r="BK374">
        <v>9.4017094017094016E-2</v>
      </c>
      <c r="BL374">
        <v>0</v>
      </c>
      <c r="BM374">
        <v>1.7094017094017099E-2</v>
      </c>
      <c r="BN374">
        <v>0.88888888888888884</v>
      </c>
      <c r="BO374">
        <v>1.7094017094017099E-2</v>
      </c>
      <c r="BP374">
        <v>0.95726495726495731</v>
      </c>
      <c r="BQ374">
        <v>8.5470085470085479E-3</v>
      </c>
      <c r="BR374">
        <v>0</v>
      </c>
      <c r="BS374">
        <v>0</v>
      </c>
      <c r="BT374">
        <v>1.7094017094017099E-2</v>
      </c>
      <c r="BU374">
        <v>0</v>
      </c>
      <c r="BV374">
        <v>0.13675213675213679</v>
      </c>
      <c r="BW374">
        <v>0.85470085470085466</v>
      </c>
      <c r="BX374">
        <v>8.5470085470085479E-3</v>
      </c>
      <c r="BY374" t="s">
        <v>3397</v>
      </c>
      <c r="BZ374" t="s">
        <v>3836</v>
      </c>
      <c r="CA374">
        <v>209</v>
      </c>
      <c r="CB374">
        <v>0.55980861244019142</v>
      </c>
      <c r="CC374">
        <v>0</v>
      </c>
    </row>
    <row r="375" spans="1:81" x14ac:dyDescent="0.25">
      <c r="A375" t="s">
        <v>3839</v>
      </c>
      <c r="B375" t="s">
        <v>95</v>
      </c>
      <c r="C375" t="s">
        <v>382</v>
      </c>
      <c r="D375" t="s">
        <v>951</v>
      </c>
      <c r="E375">
        <v>2019</v>
      </c>
      <c r="F375">
        <v>9</v>
      </c>
      <c r="G375">
        <v>0</v>
      </c>
      <c r="H375">
        <v>0</v>
      </c>
      <c r="I375">
        <v>0</v>
      </c>
      <c r="J375">
        <v>1</v>
      </c>
      <c r="K375">
        <v>0</v>
      </c>
      <c r="L375">
        <v>3</v>
      </c>
      <c r="M375">
        <v>3</v>
      </c>
      <c r="N375">
        <v>2</v>
      </c>
      <c r="O375">
        <v>0</v>
      </c>
      <c r="P375">
        <v>0</v>
      </c>
      <c r="Q375">
        <v>0</v>
      </c>
      <c r="R375">
        <v>0</v>
      </c>
      <c r="S375">
        <v>0</v>
      </c>
      <c r="T375">
        <v>0</v>
      </c>
      <c r="U375">
        <v>9</v>
      </c>
      <c r="V375">
        <v>0</v>
      </c>
      <c r="W375">
        <v>0</v>
      </c>
      <c r="X375">
        <v>7</v>
      </c>
      <c r="Y375">
        <v>2</v>
      </c>
      <c r="Z375">
        <v>0</v>
      </c>
      <c r="AA375">
        <v>0</v>
      </c>
      <c r="AB375">
        <v>0</v>
      </c>
      <c r="AC375">
        <v>0</v>
      </c>
      <c r="AD375">
        <v>9</v>
      </c>
      <c r="AE375">
        <v>0</v>
      </c>
      <c r="AF375">
        <v>8</v>
      </c>
      <c r="AG375">
        <v>1</v>
      </c>
      <c r="AH375">
        <v>0</v>
      </c>
      <c r="AI375">
        <v>0</v>
      </c>
      <c r="AJ375">
        <v>0</v>
      </c>
      <c r="AK375">
        <v>0</v>
      </c>
      <c r="AL375">
        <v>2</v>
      </c>
      <c r="AM375">
        <v>6</v>
      </c>
      <c r="AN375">
        <v>1</v>
      </c>
      <c r="AO375">
        <v>9</v>
      </c>
      <c r="AP375">
        <v>1</v>
      </c>
      <c r="AQ375">
        <v>0</v>
      </c>
      <c r="AR375">
        <v>0</v>
      </c>
      <c r="AS375">
        <v>0</v>
      </c>
      <c r="AT375">
        <v>0.1111111111111111</v>
      </c>
      <c r="AU375">
        <v>0</v>
      </c>
      <c r="AV375">
        <v>0.33333333333333331</v>
      </c>
      <c r="AW375">
        <v>0.33333333333333331</v>
      </c>
      <c r="AX375">
        <v>0.22222222222222221</v>
      </c>
      <c r="AY375">
        <v>0</v>
      </c>
      <c r="AZ375">
        <v>0</v>
      </c>
      <c r="BA375">
        <v>0</v>
      </c>
      <c r="BB375">
        <v>0</v>
      </c>
      <c r="BC375">
        <v>0</v>
      </c>
      <c r="BD375">
        <v>0</v>
      </c>
      <c r="BE375">
        <v>1</v>
      </c>
      <c r="BF375">
        <v>0</v>
      </c>
      <c r="BG375">
        <v>0</v>
      </c>
      <c r="BH375">
        <v>0.77777777777777779</v>
      </c>
      <c r="BI375">
        <v>0.22222222222222221</v>
      </c>
      <c r="BJ375">
        <v>0</v>
      </c>
      <c r="BK375">
        <v>0</v>
      </c>
      <c r="BL375">
        <v>0</v>
      </c>
      <c r="BM375">
        <v>0</v>
      </c>
      <c r="BN375">
        <v>1</v>
      </c>
      <c r="BO375">
        <v>0</v>
      </c>
      <c r="BP375">
        <v>0.88888888888888884</v>
      </c>
      <c r="BQ375">
        <v>0.1111111111111111</v>
      </c>
      <c r="BR375">
        <v>0</v>
      </c>
      <c r="BS375">
        <v>0</v>
      </c>
      <c r="BT375">
        <v>0</v>
      </c>
      <c r="BU375">
        <v>0</v>
      </c>
      <c r="BV375">
        <v>0.22222222222222221</v>
      </c>
      <c r="BW375">
        <v>0.66666666666666663</v>
      </c>
      <c r="BX375">
        <v>0.1111111111111111</v>
      </c>
      <c r="BY375" t="s">
        <v>3397</v>
      </c>
      <c r="BZ375" t="s">
        <v>3836</v>
      </c>
      <c r="CA375">
        <v>209</v>
      </c>
      <c r="CB375">
        <v>4.3062200956937802E-2</v>
      </c>
      <c r="CC375">
        <v>0</v>
      </c>
    </row>
    <row r="376" spans="1:81" x14ac:dyDescent="0.25">
      <c r="A376" t="s">
        <v>3840</v>
      </c>
      <c r="B376" t="s">
        <v>95</v>
      </c>
      <c r="C376" t="s">
        <v>382</v>
      </c>
      <c r="D376" t="s">
        <v>953</v>
      </c>
      <c r="E376">
        <v>2019</v>
      </c>
      <c r="F376">
        <v>22</v>
      </c>
      <c r="G376">
        <v>0</v>
      </c>
      <c r="H376">
        <v>0</v>
      </c>
      <c r="I376">
        <v>2</v>
      </c>
      <c r="J376">
        <v>2</v>
      </c>
      <c r="K376">
        <v>4</v>
      </c>
      <c r="L376">
        <v>7</v>
      </c>
      <c r="M376">
        <v>1</v>
      </c>
      <c r="N376">
        <v>5</v>
      </c>
      <c r="O376">
        <v>1</v>
      </c>
      <c r="P376">
        <v>0</v>
      </c>
      <c r="Q376">
        <v>0</v>
      </c>
      <c r="R376">
        <v>0</v>
      </c>
      <c r="S376">
        <v>0</v>
      </c>
      <c r="T376">
        <v>0</v>
      </c>
      <c r="U376">
        <v>21</v>
      </c>
      <c r="V376">
        <v>1</v>
      </c>
      <c r="W376">
        <v>0</v>
      </c>
      <c r="X376">
        <v>17</v>
      </c>
      <c r="Y376">
        <v>4</v>
      </c>
      <c r="Z376">
        <v>1</v>
      </c>
      <c r="AA376">
        <v>7</v>
      </c>
      <c r="AB376">
        <v>0</v>
      </c>
      <c r="AC376">
        <v>7</v>
      </c>
      <c r="AD376">
        <v>8</v>
      </c>
      <c r="AE376">
        <v>0</v>
      </c>
      <c r="AF376">
        <v>8</v>
      </c>
      <c r="AG376">
        <v>6</v>
      </c>
      <c r="AH376">
        <v>1</v>
      </c>
      <c r="AI376">
        <v>0</v>
      </c>
      <c r="AJ376">
        <v>6</v>
      </c>
      <c r="AK376">
        <v>1</v>
      </c>
      <c r="AL376">
        <v>2</v>
      </c>
      <c r="AM376">
        <v>20</v>
      </c>
      <c r="AN376">
        <v>0</v>
      </c>
      <c r="AO376">
        <v>22</v>
      </c>
      <c r="AP376">
        <v>1</v>
      </c>
      <c r="AQ376">
        <v>0</v>
      </c>
      <c r="AR376">
        <v>0</v>
      </c>
      <c r="AS376">
        <v>9.0909090909090912E-2</v>
      </c>
      <c r="AT376">
        <v>9.0909090909090912E-2</v>
      </c>
      <c r="AU376">
        <v>0.1818181818181818</v>
      </c>
      <c r="AV376">
        <v>0.31818181818181818</v>
      </c>
      <c r="AW376">
        <v>4.5454545454545463E-2</v>
      </c>
      <c r="AX376">
        <v>0.22727272727272729</v>
      </c>
      <c r="AY376">
        <v>4.5454545454545463E-2</v>
      </c>
      <c r="AZ376">
        <v>0</v>
      </c>
      <c r="BA376">
        <v>0</v>
      </c>
      <c r="BB376">
        <v>0</v>
      </c>
      <c r="BC376">
        <v>0</v>
      </c>
      <c r="BD376">
        <v>0</v>
      </c>
      <c r="BE376">
        <v>0.95454545454545459</v>
      </c>
      <c r="BF376">
        <v>4.5454545454545463E-2</v>
      </c>
      <c r="BG376">
        <v>0</v>
      </c>
      <c r="BH376">
        <v>0.77272727272727271</v>
      </c>
      <c r="BI376">
        <v>0.1818181818181818</v>
      </c>
      <c r="BJ376">
        <v>4.5454545454545463E-2</v>
      </c>
      <c r="BK376">
        <v>0.31818181818181818</v>
      </c>
      <c r="BL376">
        <v>0</v>
      </c>
      <c r="BM376">
        <v>0.31818181818181818</v>
      </c>
      <c r="BN376">
        <v>0.36363636363636359</v>
      </c>
      <c r="BO376">
        <v>0</v>
      </c>
      <c r="BP376">
        <v>0.36363636363636359</v>
      </c>
      <c r="BQ376">
        <v>0.27272727272727271</v>
      </c>
      <c r="BR376">
        <v>4.5454545454545463E-2</v>
      </c>
      <c r="BS376">
        <v>0</v>
      </c>
      <c r="BT376">
        <v>0.27272727272727271</v>
      </c>
      <c r="BU376">
        <v>4.5454545454545463E-2</v>
      </c>
      <c r="BV376">
        <v>9.0909090909090912E-2</v>
      </c>
      <c r="BW376">
        <v>0.90909090909090906</v>
      </c>
      <c r="BX376">
        <v>0</v>
      </c>
      <c r="BY376" t="s">
        <v>3397</v>
      </c>
      <c r="BZ376" t="s">
        <v>3836</v>
      </c>
      <c r="CA376">
        <v>209</v>
      </c>
      <c r="CB376">
        <v>0.10526315789473679</v>
      </c>
      <c r="CC376">
        <v>0</v>
      </c>
    </row>
    <row r="377" spans="1:81" x14ac:dyDescent="0.25">
      <c r="A377" t="s">
        <v>3841</v>
      </c>
      <c r="B377" t="s">
        <v>95</v>
      </c>
      <c r="C377" t="s">
        <v>382</v>
      </c>
      <c r="D377" t="s">
        <v>961</v>
      </c>
      <c r="E377">
        <v>2019</v>
      </c>
      <c r="F377">
        <v>3</v>
      </c>
      <c r="G377">
        <v>0</v>
      </c>
      <c r="H377">
        <v>0</v>
      </c>
      <c r="I377">
        <v>0</v>
      </c>
      <c r="J377">
        <v>0</v>
      </c>
      <c r="K377">
        <v>1</v>
      </c>
      <c r="L377">
        <v>0</v>
      </c>
      <c r="M377">
        <v>1</v>
      </c>
      <c r="N377">
        <v>0</v>
      </c>
      <c r="O377">
        <v>1</v>
      </c>
      <c r="P377">
        <v>0</v>
      </c>
      <c r="Q377">
        <v>0</v>
      </c>
      <c r="R377">
        <v>0</v>
      </c>
      <c r="S377">
        <v>0</v>
      </c>
      <c r="T377">
        <v>0</v>
      </c>
      <c r="U377">
        <v>3</v>
      </c>
      <c r="V377">
        <v>0</v>
      </c>
      <c r="W377">
        <v>0</v>
      </c>
      <c r="X377">
        <v>0</v>
      </c>
      <c r="Y377">
        <v>0</v>
      </c>
      <c r="Z377">
        <v>3</v>
      </c>
      <c r="AA377">
        <v>0</v>
      </c>
      <c r="AB377">
        <v>3</v>
      </c>
      <c r="AC377">
        <v>0</v>
      </c>
      <c r="AD377">
        <v>0</v>
      </c>
      <c r="AE377">
        <v>0</v>
      </c>
      <c r="AF377">
        <v>0</v>
      </c>
      <c r="AG377">
        <v>0</v>
      </c>
      <c r="AH377">
        <v>0</v>
      </c>
      <c r="AI377">
        <v>0</v>
      </c>
      <c r="AJ377">
        <v>0</v>
      </c>
      <c r="AK377">
        <v>3</v>
      </c>
      <c r="AL377">
        <v>0</v>
      </c>
      <c r="AM377">
        <v>0</v>
      </c>
      <c r="AN377">
        <v>3</v>
      </c>
      <c r="AO377">
        <v>3</v>
      </c>
      <c r="AP377">
        <v>1</v>
      </c>
      <c r="AQ377">
        <v>0</v>
      </c>
      <c r="AR377">
        <v>0</v>
      </c>
      <c r="AS377">
        <v>0</v>
      </c>
      <c r="AT377">
        <v>0</v>
      </c>
      <c r="AU377">
        <v>0.33333333333333331</v>
      </c>
      <c r="AV377">
        <v>0</v>
      </c>
      <c r="AW377">
        <v>0.33333333333333331</v>
      </c>
      <c r="AX377">
        <v>0</v>
      </c>
      <c r="AY377">
        <v>0.33333333333333331</v>
      </c>
      <c r="AZ377">
        <v>0</v>
      </c>
      <c r="BA377">
        <v>0</v>
      </c>
      <c r="BB377">
        <v>0</v>
      </c>
      <c r="BC377">
        <v>0</v>
      </c>
      <c r="BD377">
        <v>0</v>
      </c>
      <c r="BE377">
        <v>1</v>
      </c>
      <c r="BF377">
        <v>0</v>
      </c>
      <c r="BG377">
        <v>0</v>
      </c>
      <c r="BH377">
        <v>0</v>
      </c>
      <c r="BI377">
        <v>0</v>
      </c>
      <c r="BJ377">
        <v>1</v>
      </c>
      <c r="BK377">
        <v>0</v>
      </c>
      <c r="BL377">
        <v>1</v>
      </c>
      <c r="BM377">
        <v>0</v>
      </c>
      <c r="BN377">
        <v>0</v>
      </c>
      <c r="BO377">
        <v>0</v>
      </c>
      <c r="BP377">
        <v>0</v>
      </c>
      <c r="BQ377">
        <v>0</v>
      </c>
      <c r="BR377">
        <v>0</v>
      </c>
      <c r="BS377">
        <v>0</v>
      </c>
      <c r="BT377">
        <v>0</v>
      </c>
      <c r="BU377">
        <v>1</v>
      </c>
      <c r="BV377">
        <v>0</v>
      </c>
      <c r="BW377">
        <v>0</v>
      </c>
      <c r="BX377">
        <v>1</v>
      </c>
      <c r="BY377" t="s">
        <v>3397</v>
      </c>
      <c r="BZ377" t="s">
        <v>3836</v>
      </c>
      <c r="CA377">
        <v>209</v>
      </c>
      <c r="CB377">
        <v>1.435406698564593E-2</v>
      </c>
      <c r="CC377">
        <v>0</v>
      </c>
    </row>
    <row r="378" spans="1:81" x14ac:dyDescent="0.25">
      <c r="A378" t="s">
        <v>3842</v>
      </c>
      <c r="B378" t="s">
        <v>95</v>
      </c>
      <c r="C378" t="s">
        <v>388</v>
      </c>
      <c r="D378" t="s">
        <v>44</v>
      </c>
      <c r="E378">
        <v>2019</v>
      </c>
      <c r="F378">
        <v>18</v>
      </c>
      <c r="G378">
        <v>1</v>
      </c>
      <c r="H378">
        <v>0</v>
      </c>
      <c r="I378">
        <v>2</v>
      </c>
      <c r="J378">
        <v>4</v>
      </c>
      <c r="K378">
        <v>8</v>
      </c>
      <c r="L378">
        <v>1</v>
      </c>
      <c r="M378">
        <v>1</v>
      </c>
      <c r="N378">
        <v>0</v>
      </c>
      <c r="O378">
        <v>1</v>
      </c>
      <c r="P378">
        <v>2</v>
      </c>
      <c r="Q378">
        <v>0</v>
      </c>
      <c r="R378">
        <v>0</v>
      </c>
      <c r="S378">
        <v>0</v>
      </c>
      <c r="T378">
        <v>0</v>
      </c>
      <c r="U378">
        <v>19</v>
      </c>
      <c r="V378">
        <v>0</v>
      </c>
      <c r="W378">
        <v>0</v>
      </c>
      <c r="X378">
        <v>14</v>
      </c>
      <c r="Y378">
        <v>5</v>
      </c>
      <c r="Z378">
        <v>0</v>
      </c>
      <c r="AA378">
        <v>2</v>
      </c>
      <c r="AB378">
        <v>0</v>
      </c>
      <c r="AC378">
        <v>3</v>
      </c>
      <c r="AD378">
        <v>14</v>
      </c>
      <c r="AE378">
        <v>0</v>
      </c>
      <c r="AF378">
        <v>15</v>
      </c>
      <c r="AG378">
        <v>2</v>
      </c>
      <c r="AH378">
        <v>0</v>
      </c>
      <c r="AI378">
        <v>0</v>
      </c>
      <c r="AJ378">
        <v>2</v>
      </c>
      <c r="AK378">
        <v>0</v>
      </c>
      <c r="AL378">
        <v>6</v>
      </c>
      <c r="AM378">
        <v>13</v>
      </c>
      <c r="AN378">
        <v>0</v>
      </c>
      <c r="AO378">
        <v>19</v>
      </c>
      <c r="AP378">
        <v>0.94736842105263153</v>
      </c>
      <c r="AQ378">
        <v>5.2631578947368418E-2</v>
      </c>
      <c r="AR378">
        <v>0</v>
      </c>
      <c r="AS378">
        <v>0.10526315789473679</v>
      </c>
      <c r="AT378">
        <v>0.2105263157894737</v>
      </c>
      <c r="AU378">
        <v>0.42105263157894729</v>
      </c>
      <c r="AV378">
        <v>5.2631578947368418E-2</v>
      </c>
      <c r="AW378">
        <v>5.2631578947368418E-2</v>
      </c>
      <c r="AX378">
        <v>0</v>
      </c>
      <c r="AY378">
        <v>5.2631578947368418E-2</v>
      </c>
      <c r="AZ378">
        <v>0.10526315789473679</v>
      </c>
      <c r="BA378">
        <v>0</v>
      </c>
      <c r="BB378">
        <v>0</v>
      </c>
      <c r="BC378">
        <v>0</v>
      </c>
      <c r="BD378">
        <v>0</v>
      </c>
      <c r="BE378">
        <v>1</v>
      </c>
      <c r="BF378">
        <v>0</v>
      </c>
      <c r="BG378">
        <v>0</v>
      </c>
      <c r="BH378">
        <v>0.73684210526315785</v>
      </c>
      <c r="BI378">
        <v>0.26315789473684209</v>
      </c>
      <c r="BJ378">
        <v>0</v>
      </c>
      <c r="BK378">
        <v>0.10526315789473679</v>
      </c>
      <c r="BL378">
        <v>0</v>
      </c>
      <c r="BM378">
        <v>0.15789473684210531</v>
      </c>
      <c r="BN378">
        <v>0.73684210526315785</v>
      </c>
      <c r="BO378">
        <v>0</v>
      </c>
      <c r="BP378">
        <v>0.78947368421052633</v>
      </c>
      <c r="BQ378">
        <v>0.10526315789473679</v>
      </c>
      <c r="BR378">
        <v>0</v>
      </c>
      <c r="BS378">
        <v>0</v>
      </c>
      <c r="BT378">
        <v>0.10526315789473679</v>
      </c>
      <c r="BU378">
        <v>0</v>
      </c>
      <c r="BV378">
        <v>0.31578947368421051</v>
      </c>
      <c r="BW378">
        <v>0.68421052631578949</v>
      </c>
      <c r="BX378">
        <v>0</v>
      </c>
      <c r="BY378" t="s">
        <v>3397</v>
      </c>
      <c r="BZ378" t="s">
        <v>3843</v>
      </c>
      <c r="CA378">
        <v>19</v>
      </c>
      <c r="CB378">
        <v>1</v>
      </c>
      <c r="CC378">
        <v>0</v>
      </c>
    </row>
    <row r="379" spans="1:81" x14ac:dyDescent="0.25">
      <c r="A379" t="s">
        <v>3844</v>
      </c>
      <c r="B379" t="s">
        <v>95</v>
      </c>
      <c r="C379" t="s">
        <v>388</v>
      </c>
      <c r="D379" t="s">
        <v>947</v>
      </c>
      <c r="E379">
        <v>2019</v>
      </c>
      <c r="F379" t="s">
        <v>74</v>
      </c>
      <c r="G379" t="s">
        <v>74</v>
      </c>
      <c r="H379" t="s">
        <v>74</v>
      </c>
      <c r="I379" t="s">
        <v>74</v>
      </c>
      <c r="J379" t="s">
        <v>74</v>
      </c>
      <c r="K379" t="s">
        <v>74</v>
      </c>
      <c r="L379" t="s">
        <v>74</v>
      </c>
      <c r="M379" t="s">
        <v>74</v>
      </c>
      <c r="N379" t="s">
        <v>74</v>
      </c>
      <c r="O379" t="s">
        <v>74</v>
      </c>
      <c r="P379" t="s">
        <v>74</v>
      </c>
      <c r="Q379" t="s">
        <v>74</v>
      </c>
      <c r="R379" t="s">
        <v>74</v>
      </c>
      <c r="S379" t="s">
        <v>74</v>
      </c>
      <c r="T379" t="s">
        <v>74</v>
      </c>
      <c r="U379" t="s">
        <v>74</v>
      </c>
      <c r="V379" t="s">
        <v>74</v>
      </c>
      <c r="W379" t="s">
        <v>74</v>
      </c>
      <c r="X379" t="s">
        <v>74</v>
      </c>
      <c r="Y379" t="s">
        <v>74</v>
      </c>
      <c r="Z379" t="s">
        <v>74</v>
      </c>
      <c r="AA379" t="s">
        <v>74</v>
      </c>
      <c r="AB379" t="s">
        <v>74</v>
      </c>
      <c r="AC379" t="s">
        <v>74</v>
      </c>
      <c r="AD379" t="s">
        <v>74</v>
      </c>
      <c r="AE379" t="s">
        <v>74</v>
      </c>
      <c r="AF379" t="s">
        <v>74</v>
      </c>
      <c r="AG379" t="s">
        <v>74</v>
      </c>
      <c r="AH379" t="s">
        <v>74</v>
      </c>
      <c r="AI379" t="s">
        <v>74</v>
      </c>
      <c r="AJ379" t="s">
        <v>74</v>
      </c>
      <c r="AK379" t="s">
        <v>74</v>
      </c>
      <c r="AL379" t="s">
        <v>74</v>
      </c>
      <c r="AM379" t="s">
        <v>74</v>
      </c>
      <c r="AN379" t="s">
        <v>74</v>
      </c>
      <c r="AO379" t="s">
        <v>74</v>
      </c>
      <c r="AP379" t="s">
        <v>74</v>
      </c>
      <c r="AQ379" t="s">
        <v>74</v>
      </c>
      <c r="AR379" t="s">
        <v>74</v>
      </c>
      <c r="AS379" t="s">
        <v>74</v>
      </c>
      <c r="AT379" t="s">
        <v>74</v>
      </c>
      <c r="AU379" t="s">
        <v>74</v>
      </c>
      <c r="AV379" t="s">
        <v>74</v>
      </c>
      <c r="AW379" t="s">
        <v>74</v>
      </c>
      <c r="AX379" t="s">
        <v>74</v>
      </c>
      <c r="AY379" t="s">
        <v>74</v>
      </c>
      <c r="AZ379" t="s">
        <v>74</v>
      </c>
      <c r="BA379" t="s">
        <v>74</v>
      </c>
      <c r="BB379" t="s">
        <v>74</v>
      </c>
      <c r="BC379" t="s">
        <v>74</v>
      </c>
      <c r="BD379" t="s">
        <v>74</v>
      </c>
      <c r="BE379" t="s">
        <v>74</v>
      </c>
      <c r="BF379" t="s">
        <v>74</v>
      </c>
      <c r="BG379" t="s">
        <v>74</v>
      </c>
      <c r="BH379" t="s">
        <v>74</v>
      </c>
      <c r="BI379" t="s">
        <v>74</v>
      </c>
      <c r="BJ379" t="s">
        <v>74</v>
      </c>
      <c r="BK379" t="s">
        <v>74</v>
      </c>
      <c r="BL379" t="s">
        <v>74</v>
      </c>
      <c r="BM379" t="s">
        <v>74</v>
      </c>
      <c r="BN379" t="s">
        <v>74</v>
      </c>
      <c r="BO379" t="s">
        <v>74</v>
      </c>
      <c r="BP379" t="s">
        <v>74</v>
      </c>
      <c r="BQ379" t="s">
        <v>74</v>
      </c>
      <c r="BR379" t="s">
        <v>74</v>
      </c>
      <c r="BS379" t="s">
        <v>74</v>
      </c>
      <c r="BT379" t="s">
        <v>74</v>
      </c>
      <c r="BU379" t="s">
        <v>74</v>
      </c>
      <c r="BV379" t="s">
        <v>74</v>
      </c>
      <c r="BW379" t="s">
        <v>74</v>
      </c>
      <c r="BX379" t="s">
        <v>74</v>
      </c>
      <c r="BY379" t="s">
        <v>74</v>
      </c>
      <c r="BZ379" t="s">
        <v>3843</v>
      </c>
      <c r="CA379" t="s">
        <v>74</v>
      </c>
      <c r="CB379" t="s">
        <v>74</v>
      </c>
      <c r="CC379">
        <v>1</v>
      </c>
    </row>
    <row r="380" spans="1:81" x14ac:dyDescent="0.25">
      <c r="A380" t="s">
        <v>3845</v>
      </c>
      <c r="B380" t="s">
        <v>95</v>
      </c>
      <c r="C380" t="s">
        <v>388</v>
      </c>
      <c r="D380" t="s">
        <v>949</v>
      </c>
      <c r="E380">
        <v>2019</v>
      </c>
      <c r="F380" t="s">
        <v>74</v>
      </c>
      <c r="G380" t="s">
        <v>74</v>
      </c>
      <c r="H380" t="s">
        <v>74</v>
      </c>
      <c r="I380" t="s">
        <v>74</v>
      </c>
      <c r="J380" t="s">
        <v>74</v>
      </c>
      <c r="K380" t="s">
        <v>74</v>
      </c>
      <c r="L380" t="s">
        <v>74</v>
      </c>
      <c r="M380" t="s">
        <v>74</v>
      </c>
      <c r="N380" t="s">
        <v>74</v>
      </c>
      <c r="O380" t="s">
        <v>74</v>
      </c>
      <c r="P380" t="s">
        <v>74</v>
      </c>
      <c r="Q380" t="s">
        <v>74</v>
      </c>
      <c r="R380" t="s">
        <v>74</v>
      </c>
      <c r="S380" t="s">
        <v>74</v>
      </c>
      <c r="T380" t="s">
        <v>74</v>
      </c>
      <c r="U380" t="s">
        <v>74</v>
      </c>
      <c r="V380" t="s">
        <v>74</v>
      </c>
      <c r="W380" t="s">
        <v>74</v>
      </c>
      <c r="X380" t="s">
        <v>74</v>
      </c>
      <c r="Y380" t="s">
        <v>74</v>
      </c>
      <c r="Z380" t="s">
        <v>74</v>
      </c>
      <c r="AA380" t="s">
        <v>74</v>
      </c>
      <c r="AB380" t="s">
        <v>74</v>
      </c>
      <c r="AC380" t="s">
        <v>74</v>
      </c>
      <c r="AD380" t="s">
        <v>74</v>
      </c>
      <c r="AE380" t="s">
        <v>74</v>
      </c>
      <c r="AF380" t="s">
        <v>74</v>
      </c>
      <c r="AG380" t="s">
        <v>74</v>
      </c>
      <c r="AH380" t="s">
        <v>74</v>
      </c>
      <c r="AI380" t="s">
        <v>74</v>
      </c>
      <c r="AJ380" t="s">
        <v>74</v>
      </c>
      <c r="AK380" t="s">
        <v>74</v>
      </c>
      <c r="AL380" t="s">
        <v>74</v>
      </c>
      <c r="AM380" t="s">
        <v>74</v>
      </c>
      <c r="AN380" t="s">
        <v>74</v>
      </c>
      <c r="AO380" t="s">
        <v>74</v>
      </c>
      <c r="AP380" t="s">
        <v>74</v>
      </c>
      <c r="AQ380" t="s">
        <v>74</v>
      </c>
      <c r="AR380" t="s">
        <v>74</v>
      </c>
      <c r="AS380" t="s">
        <v>74</v>
      </c>
      <c r="AT380" t="s">
        <v>74</v>
      </c>
      <c r="AU380" t="s">
        <v>74</v>
      </c>
      <c r="AV380" t="s">
        <v>74</v>
      </c>
      <c r="AW380" t="s">
        <v>74</v>
      </c>
      <c r="AX380" t="s">
        <v>74</v>
      </c>
      <c r="AY380" t="s">
        <v>74</v>
      </c>
      <c r="AZ380" t="s">
        <v>74</v>
      </c>
      <c r="BA380" t="s">
        <v>74</v>
      </c>
      <c r="BB380" t="s">
        <v>74</v>
      </c>
      <c r="BC380" t="s">
        <v>74</v>
      </c>
      <c r="BD380" t="s">
        <v>74</v>
      </c>
      <c r="BE380" t="s">
        <v>74</v>
      </c>
      <c r="BF380" t="s">
        <v>74</v>
      </c>
      <c r="BG380" t="s">
        <v>74</v>
      </c>
      <c r="BH380" t="s">
        <v>74</v>
      </c>
      <c r="BI380" t="s">
        <v>74</v>
      </c>
      <c r="BJ380" t="s">
        <v>74</v>
      </c>
      <c r="BK380" t="s">
        <v>74</v>
      </c>
      <c r="BL380" t="s">
        <v>74</v>
      </c>
      <c r="BM380" t="s">
        <v>74</v>
      </c>
      <c r="BN380" t="s">
        <v>74</v>
      </c>
      <c r="BO380" t="s">
        <v>74</v>
      </c>
      <c r="BP380" t="s">
        <v>74</v>
      </c>
      <c r="BQ380" t="s">
        <v>74</v>
      </c>
      <c r="BR380" t="s">
        <v>74</v>
      </c>
      <c r="BS380" t="s">
        <v>74</v>
      </c>
      <c r="BT380" t="s">
        <v>74</v>
      </c>
      <c r="BU380" t="s">
        <v>74</v>
      </c>
      <c r="BV380" t="s">
        <v>74</v>
      </c>
      <c r="BW380" t="s">
        <v>74</v>
      </c>
      <c r="BX380" t="s">
        <v>74</v>
      </c>
      <c r="BY380" t="s">
        <v>74</v>
      </c>
      <c r="BZ380" t="s">
        <v>3843</v>
      </c>
      <c r="CA380" t="s">
        <v>74</v>
      </c>
      <c r="CB380" t="s">
        <v>74</v>
      </c>
      <c r="CC380">
        <v>0</v>
      </c>
    </row>
    <row r="381" spans="1:81" x14ac:dyDescent="0.25">
      <c r="A381" t="s">
        <v>3846</v>
      </c>
      <c r="B381" t="s">
        <v>95</v>
      </c>
      <c r="C381" t="s">
        <v>388</v>
      </c>
      <c r="D381" t="s">
        <v>953</v>
      </c>
      <c r="E381">
        <v>2019</v>
      </c>
      <c r="F381" t="s">
        <v>74</v>
      </c>
      <c r="G381" t="s">
        <v>74</v>
      </c>
      <c r="H381" t="s">
        <v>74</v>
      </c>
      <c r="I381" t="s">
        <v>74</v>
      </c>
      <c r="J381" t="s">
        <v>74</v>
      </c>
      <c r="K381" t="s">
        <v>74</v>
      </c>
      <c r="L381" t="s">
        <v>74</v>
      </c>
      <c r="M381" t="s">
        <v>74</v>
      </c>
      <c r="N381" t="s">
        <v>74</v>
      </c>
      <c r="O381" t="s">
        <v>74</v>
      </c>
      <c r="P381" t="s">
        <v>74</v>
      </c>
      <c r="Q381" t="s">
        <v>74</v>
      </c>
      <c r="R381" t="s">
        <v>74</v>
      </c>
      <c r="S381" t="s">
        <v>74</v>
      </c>
      <c r="T381" t="s">
        <v>74</v>
      </c>
      <c r="U381" t="s">
        <v>74</v>
      </c>
      <c r="V381" t="s">
        <v>74</v>
      </c>
      <c r="W381" t="s">
        <v>74</v>
      </c>
      <c r="X381" t="s">
        <v>74</v>
      </c>
      <c r="Y381" t="s">
        <v>74</v>
      </c>
      <c r="Z381" t="s">
        <v>74</v>
      </c>
      <c r="AA381" t="s">
        <v>74</v>
      </c>
      <c r="AB381" t="s">
        <v>74</v>
      </c>
      <c r="AC381" t="s">
        <v>74</v>
      </c>
      <c r="AD381" t="s">
        <v>74</v>
      </c>
      <c r="AE381" t="s">
        <v>74</v>
      </c>
      <c r="AF381" t="s">
        <v>74</v>
      </c>
      <c r="AG381" t="s">
        <v>74</v>
      </c>
      <c r="AH381" t="s">
        <v>74</v>
      </c>
      <c r="AI381" t="s">
        <v>74</v>
      </c>
      <c r="AJ381" t="s">
        <v>74</v>
      </c>
      <c r="AK381" t="s">
        <v>74</v>
      </c>
      <c r="AL381" t="s">
        <v>74</v>
      </c>
      <c r="AM381" t="s">
        <v>74</v>
      </c>
      <c r="AN381" t="s">
        <v>74</v>
      </c>
      <c r="AO381" t="s">
        <v>74</v>
      </c>
      <c r="AP381" t="s">
        <v>74</v>
      </c>
      <c r="AQ381" t="s">
        <v>74</v>
      </c>
      <c r="AR381" t="s">
        <v>74</v>
      </c>
      <c r="AS381" t="s">
        <v>74</v>
      </c>
      <c r="AT381" t="s">
        <v>74</v>
      </c>
      <c r="AU381" t="s">
        <v>74</v>
      </c>
      <c r="AV381" t="s">
        <v>74</v>
      </c>
      <c r="AW381" t="s">
        <v>74</v>
      </c>
      <c r="AX381" t="s">
        <v>74</v>
      </c>
      <c r="AY381" t="s">
        <v>74</v>
      </c>
      <c r="AZ381" t="s">
        <v>74</v>
      </c>
      <c r="BA381" t="s">
        <v>74</v>
      </c>
      <c r="BB381" t="s">
        <v>74</v>
      </c>
      <c r="BC381" t="s">
        <v>74</v>
      </c>
      <c r="BD381" t="s">
        <v>74</v>
      </c>
      <c r="BE381" t="s">
        <v>74</v>
      </c>
      <c r="BF381" t="s">
        <v>74</v>
      </c>
      <c r="BG381" t="s">
        <v>74</v>
      </c>
      <c r="BH381" t="s">
        <v>74</v>
      </c>
      <c r="BI381" t="s">
        <v>74</v>
      </c>
      <c r="BJ381" t="s">
        <v>74</v>
      </c>
      <c r="BK381" t="s">
        <v>74</v>
      </c>
      <c r="BL381" t="s">
        <v>74</v>
      </c>
      <c r="BM381" t="s">
        <v>74</v>
      </c>
      <c r="BN381" t="s">
        <v>74</v>
      </c>
      <c r="BO381" t="s">
        <v>74</v>
      </c>
      <c r="BP381" t="s">
        <v>74</v>
      </c>
      <c r="BQ381" t="s">
        <v>74</v>
      </c>
      <c r="BR381" t="s">
        <v>74</v>
      </c>
      <c r="BS381" t="s">
        <v>74</v>
      </c>
      <c r="BT381" t="s">
        <v>74</v>
      </c>
      <c r="BU381" t="s">
        <v>74</v>
      </c>
      <c r="BV381" t="s">
        <v>74</v>
      </c>
      <c r="BW381" t="s">
        <v>74</v>
      </c>
      <c r="BX381" t="s">
        <v>74</v>
      </c>
      <c r="BY381" t="s">
        <v>74</v>
      </c>
      <c r="BZ381" t="s">
        <v>3843</v>
      </c>
      <c r="CA381" t="s">
        <v>74</v>
      </c>
      <c r="CB381" t="s">
        <v>74</v>
      </c>
      <c r="CC381">
        <v>0</v>
      </c>
    </row>
    <row r="382" spans="1:81" x14ac:dyDescent="0.25">
      <c r="A382" t="s">
        <v>3847</v>
      </c>
      <c r="B382" t="s">
        <v>95</v>
      </c>
      <c r="C382" t="s">
        <v>394</v>
      </c>
      <c r="D382" t="s">
        <v>44</v>
      </c>
      <c r="E382">
        <v>2019</v>
      </c>
      <c r="F382">
        <v>504</v>
      </c>
      <c r="G382">
        <v>54</v>
      </c>
      <c r="H382">
        <v>1</v>
      </c>
      <c r="I382">
        <v>81</v>
      </c>
      <c r="J382">
        <v>91</v>
      </c>
      <c r="K382">
        <v>89</v>
      </c>
      <c r="L382">
        <v>83</v>
      </c>
      <c r="M382">
        <v>105</v>
      </c>
      <c r="N382">
        <v>59</v>
      </c>
      <c r="O382">
        <v>31</v>
      </c>
      <c r="P382">
        <v>8</v>
      </c>
      <c r="Q382">
        <v>5</v>
      </c>
      <c r="R382">
        <v>0</v>
      </c>
      <c r="S382">
        <v>7</v>
      </c>
      <c r="T382">
        <v>0</v>
      </c>
      <c r="U382">
        <v>546</v>
      </c>
      <c r="V382">
        <v>13</v>
      </c>
      <c r="W382">
        <v>0</v>
      </c>
      <c r="X382">
        <v>379</v>
      </c>
      <c r="Y382">
        <v>97</v>
      </c>
      <c r="Z382">
        <v>83</v>
      </c>
      <c r="AA382">
        <v>65</v>
      </c>
      <c r="AB382">
        <v>23</v>
      </c>
      <c r="AC382">
        <v>64</v>
      </c>
      <c r="AD382">
        <v>407</v>
      </c>
      <c r="AE382">
        <v>17</v>
      </c>
      <c r="AF382">
        <v>424</v>
      </c>
      <c r="AG382">
        <v>41</v>
      </c>
      <c r="AH382">
        <v>10</v>
      </c>
      <c r="AI382">
        <v>4</v>
      </c>
      <c r="AJ382">
        <v>40</v>
      </c>
      <c r="AK382">
        <v>23</v>
      </c>
      <c r="AL382">
        <v>98</v>
      </c>
      <c r="AM382">
        <v>434</v>
      </c>
      <c r="AN382">
        <v>27</v>
      </c>
      <c r="AO382">
        <v>559</v>
      </c>
      <c r="AP382">
        <v>0.90161001788908768</v>
      </c>
      <c r="AQ382">
        <v>9.6601073345259386E-2</v>
      </c>
      <c r="AR382">
        <v>1.7889087656529519E-3</v>
      </c>
      <c r="AS382">
        <v>0.14490161001788909</v>
      </c>
      <c r="AT382">
        <v>0.16279069767441859</v>
      </c>
      <c r="AU382">
        <v>0.15921288014311269</v>
      </c>
      <c r="AV382">
        <v>0.14847942754919499</v>
      </c>
      <c r="AW382">
        <v>0.18783542039355991</v>
      </c>
      <c r="AX382">
        <v>0.10554561717352411</v>
      </c>
      <c r="AY382">
        <v>5.5456171735241512E-2</v>
      </c>
      <c r="AZ382">
        <v>1.431127012522361E-2</v>
      </c>
      <c r="BA382">
        <v>8.9445438282647581E-3</v>
      </c>
      <c r="BB382">
        <v>0</v>
      </c>
      <c r="BC382">
        <v>1.2522361359570661E-2</v>
      </c>
      <c r="BD382">
        <v>0</v>
      </c>
      <c r="BE382">
        <v>0.97674418604651159</v>
      </c>
      <c r="BF382">
        <v>2.3255813953488368E-2</v>
      </c>
      <c r="BG382">
        <v>0</v>
      </c>
      <c r="BH382">
        <v>0.67799642218246869</v>
      </c>
      <c r="BI382">
        <v>0.17352415026833631</v>
      </c>
      <c r="BJ382">
        <v>0.14847942754919499</v>
      </c>
      <c r="BK382">
        <v>0.1162790697674419</v>
      </c>
      <c r="BL382">
        <v>4.1144901610017888E-2</v>
      </c>
      <c r="BM382">
        <v>0.1144901610017889</v>
      </c>
      <c r="BN382">
        <v>0.72808586762075134</v>
      </c>
      <c r="BO382">
        <v>3.041144901610018E-2</v>
      </c>
      <c r="BP382">
        <v>0.75849731663685149</v>
      </c>
      <c r="BQ382">
        <v>7.3345259391771014E-2</v>
      </c>
      <c r="BR382">
        <v>1.788908765652952E-2</v>
      </c>
      <c r="BS382">
        <v>7.1556350626118068E-3</v>
      </c>
      <c r="BT382">
        <v>7.1556350626118065E-2</v>
      </c>
      <c r="BU382">
        <v>4.1144901610017888E-2</v>
      </c>
      <c r="BV382">
        <v>0.1753130590339893</v>
      </c>
      <c r="BW382">
        <v>0.77638640429338102</v>
      </c>
      <c r="BX382">
        <v>4.8300536672629693E-2</v>
      </c>
      <c r="BY382" t="s">
        <v>3397</v>
      </c>
      <c r="BZ382" t="s">
        <v>3848</v>
      </c>
      <c r="CA382">
        <v>559</v>
      </c>
      <c r="CB382">
        <v>1</v>
      </c>
      <c r="CC382">
        <v>0</v>
      </c>
    </row>
    <row r="383" spans="1:81" x14ac:dyDescent="0.25">
      <c r="A383" t="s">
        <v>3849</v>
      </c>
      <c r="B383" t="s">
        <v>95</v>
      </c>
      <c r="C383" t="s">
        <v>394</v>
      </c>
      <c r="D383" t="s">
        <v>947</v>
      </c>
      <c r="E383">
        <v>2019</v>
      </c>
      <c r="F383">
        <v>80</v>
      </c>
      <c r="G383">
        <v>7</v>
      </c>
      <c r="H383">
        <v>0</v>
      </c>
      <c r="I383">
        <v>17</v>
      </c>
      <c r="J383">
        <v>10</v>
      </c>
      <c r="K383">
        <v>9</v>
      </c>
      <c r="L383">
        <v>20</v>
      </c>
      <c r="M383">
        <v>15</v>
      </c>
      <c r="N383">
        <v>11</v>
      </c>
      <c r="O383">
        <v>2</v>
      </c>
      <c r="P383">
        <v>0</v>
      </c>
      <c r="Q383">
        <v>1</v>
      </c>
      <c r="R383">
        <v>0</v>
      </c>
      <c r="S383">
        <v>2</v>
      </c>
      <c r="T383">
        <v>0</v>
      </c>
      <c r="U383">
        <v>81</v>
      </c>
      <c r="V383">
        <v>6</v>
      </c>
      <c r="W383">
        <v>0</v>
      </c>
      <c r="X383">
        <v>62</v>
      </c>
      <c r="Y383">
        <v>13</v>
      </c>
      <c r="Z383">
        <v>12</v>
      </c>
      <c r="AA383">
        <v>7</v>
      </c>
      <c r="AB383">
        <v>0</v>
      </c>
      <c r="AC383">
        <v>5</v>
      </c>
      <c r="AD383">
        <v>75</v>
      </c>
      <c r="AE383">
        <v>0</v>
      </c>
      <c r="AF383">
        <v>77</v>
      </c>
      <c r="AG383">
        <v>3</v>
      </c>
      <c r="AH383">
        <v>0</v>
      </c>
      <c r="AI383">
        <v>1</v>
      </c>
      <c r="AJ383">
        <v>6</v>
      </c>
      <c r="AK383">
        <v>0</v>
      </c>
      <c r="AL383">
        <v>16</v>
      </c>
      <c r="AM383">
        <v>70</v>
      </c>
      <c r="AN383">
        <v>1</v>
      </c>
      <c r="AO383">
        <v>87</v>
      </c>
      <c r="AP383">
        <v>0.91954022988505746</v>
      </c>
      <c r="AQ383">
        <v>8.0459770114942528E-2</v>
      </c>
      <c r="AR383">
        <v>0</v>
      </c>
      <c r="AS383">
        <v>0.1954022988505747</v>
      </c>
      <c r="AT383">
        <v>0.1149425287356322</v>
      </c>
      <c r="AU383">
        <v>0.10344827586206901</v>
      </c>
      <c r="AV383">
        <v>0.22988505747126439</v>
      </c>
      <c r="AW383">
        <v>0.17241379310344829</v>
      </c>
      <c r="AX383">
        <v>0.12643678160919539</v>
      </c>
      <c r="AY383">
        <v>2.298850574712644E-2</v>
      </c>
      <c r="AZ383">
        <v>0</v>
      </c>
      <c r="BA383">
        <v>1.149425287356322E-2</v>
      </c>
      <c r="BB383">
        <v>0</v>
      </c>
      <c r="BC383">
        <v>2.298850574712644E-2</v>
      </c>
      <c r="BD383">
        <v>0</v>
      </c>
      <c r="BE383">
        <v>0.93103448275862066</v>
      </c>
      <c r="BF383">
        <v>6.8965517241379309E-2</v>
      </c>
      <c r="BG383">
        <v>0</v>
      </c>
      <c r="BH383">
        <v>0.71264367816091956</v>
      </c>
      <c r="BI383">
        <v>0.14942528735632191</v>
      </c>
      <c r="BJ383">
        <v>0.13793103448275859</v>
      </c>
      <c r="BK383">
        <v>8.0459770114942528E-2</v>
      </c>
      <c r="BL383">
        <v>0</v>
      </c>
      <c r="BM383">
        <v>5.7471264367816091E-2</v>
      </c>
      <c r="BN383">
        <v>0.86206896551724133</v>
      </c>
      <c r="BO383">
        <v>0</v>
      </c>
      <c r="BP383">
        <v>0.88505747126436785</v>
      </c>
      <c r="BQ383">
        <v>3.4482758620689648E-2</v>
      </c>
      <c r="BR383">
        <v>0</v>
      </c>
      <c r="BS383">
        <v>1.149425287356322E-2</v>
      </c>
      <c r="BT383">
        <v>6.8965517241379309E-2</v>
      </c>
      <c r="BU383">
        <v>0</v>
      </c>
      <c r="BV383">
        <v>0.18390804597701149</v>
      </c>
      <c r="BW383">
        <v>0.8045977011494253</v>
      </c>
      <c r="BX383">
        <v>1.149425287356322E-2</v>
      </c>
      <c r="BY383" t="s">
        <v>3397</v>
      </c>
      <c r="BZ383" t="s">
        <v>3848</v>
      </c>
      <c r="CA383">
        <v>559</v>
      </c>
      <c r="CB383">
        <v>0.15563506261180679</v>
      </c>
      <c r="CC383">
        <v>0</v>
      </c>
    </row>
    <row r="384" spans="1:81" x14ac:dyDescent="0.25">
      <c r="A384" t="s">
        <v>3850</v>
      </c>
      <c r="B384" t="s">
        <v>95</v>
      </c>
      <c r="C384" t="s">
        <v>394</v>
      </c>
      <c r="D384" t="s">
        <v>949</v>
      </c>
      <c r="E384">
        <v>2019</v>
      </c>
      <c r="F384">
        <v>269</v>
      </c>
      <c r="G384">
        <v>30</v>
      </c>
      <c r="H384">
        <v>0</v>
      </c>
      <c r="I384">
        <v>42</v>
      </c>
      <c r="J384">
        <v>49</v>
      </c>
      <c r="K384">
        <v>53</v>
      </c>
      <c r="L384">
        <v>40</v>
      </c>
      <c r="M384">
        <v>54</v>
      </c>
      <c r="N384">
        <v>32</v>
      </c>
      <c r="O384">
        <v>20</v>
      </c>
      <c r="P384">
        <v>5</v>
      </c>
      <c r="Q384">
        <v>1</v>
      </c>
      <c r="R384">
        <v>0</v>
      </c>
      <c r="S384">
        <v>3</v>
      </c>
      <c r="T384">
        <v>0</v>
      </c>
      <c r="U384">
        <v>295</v>
      </c>
      <c r="V384">
        <v>4</v>
      </c>
      <c r="W384">
        <v>0</v>
      </c>
      <c r="X384">
        <v>210</v>
      </c>
      <c r="Y384">
        <v>59</v>
      </c>
      <c r="Z384">
        <v>30</v>
      </c>
      <c r="AA384">
        <v>31</v>
      </c>
      <c r="AB384">
        <v>0</v>
      </c>
      <c r="AC384">
        <v>10</v>
      </c>
      <c r="AD384">
        <v>258</v>
      </c>
      <c r="AE384">
        <v>7</v>
      </c>
      <c r="AF384">
        <v>268</v>
      </c>
      <c r="AG384">
        <v>11</v>
      </c>
      <c r="AH384">
        <v>0</v>
      </c>
      <c r="AI384">
        <v>0</v>
      </c>
      <c r="AJ384">
        <v>13</v>
      </c>
      <c r="AK384">
        <v>0</v>
      </c>
      <c r="AL384">
        <v>65</v>
      </c>
      <c r="AM384">
        <v>233</v>
      </c>
      <c r="AN384">
        <v>1</v>
      </c>
      <c r="AO384">
        <v>299</v>
      </c>
      <c r="AP384">
        <v>0.89966555183946484</v>
      </c>
      <c r="AQ384">
        <v>0.10033444816053511</v>
      </c>
      <c r="AR384">
        <v>0</v>
      </c>
      <c r="AS384">
        <v>0.14046822742474921</v>
      </c>
      <c r="AT384">
        <v>0.16387959866220739</v>
      </c>
      <c r="AU384">
        <v>0.17725752508361201</v>
      </c>
      <c r="AV384">
        <v>0.13377926421404679</v>
      </c>
      <c r="AW384">
        <v>0.1806020066889632</v>
      </c>
      <c r="AX384">
        <v>0.1070234113712375</v>
      </c>
      <c r="AY384">
        <v>6.6889632107023408E-2</v>
      </c>
      <c r="AZ384">
        <v>1.6722408026755849E-2</v>
      </c>
      <c r="BA384">
        <v>3.3444816053511709E-3</v>
      </c>
      <c r="BB384">
        <v>0</v>
      </c>
      <c r="BC384">
        <v>1.003344481605351E-2</v>
      </c>
      <c r="BD384">
        <v>0</v>
      </c>
      <c r="BE384">
        <v>0.98662207357859533</v>
      </c>
      <c r="BF384">
        <v>1.337792642140468E-2</v>
      </c>
      <c r="BG384">
        <v>0</v>
      </c>
      <c r="BH384">
        <v>0.7023411371237458</v>
      </c>
      <c r="BI384">
        <v>0.1973244147157191</v>
      </c>
      <c r="BJ384">
        <v>0.10033444816053511</v>
      </c>
      <c r="BK384">
        <v>0.1036789297658863</v>
      </c>
      <c r="BL384">
        <v>0</v>
      </c>
      <c r="BM384">
        <v>3.3444816053511697E-2</v>
      </c>
      <c r="BN384">
        <v>0.86287625418060199</v>
      </c>
      <c r="BO384">
        <v>2.3411371237458189E-2</v>
      </c>
      <c r="BP384">
        <v>0.89632107023411367</v>
      </c>
      <c r="BQ384">
        <v>3.678929765886288E-2</v>
      </c>
      <c r="BR384">
        <v>0</v>
      </c>
      <c r="BS384">
        <v>0</v>
      </c>
      <c r="BT384">
        <v>4.3478260869565223E-2</v>
      </c>
      <c r="BU384">
        <v>0</v>
      </c>
      <c r="BV384">
        <v>0.21739130434782611</v>
      </c>
      <c r="BW384">
        <v>0.77926421404682278</v>
      </c>
      <c r="BX384">
        <v>3.3444816053511709E-3</v>
      </c>
      <c r="BY384" t="s">
        <v>3397</v>
      </c>
      <c r="BZ384" t="s">
        <v>3848</v>
      </c>
      <c r="CA384">
        <v>559</v>
      </c>
      <c r="CB384">
        <v>0.53488372093023251</v>
      </c>
      <c r="CC384">
        <v>0</v>
      </c>
    </row>
    <row r="385" spans="1:81" x14ac:dyDescent="0.25">
      <c r="A385" t="s">
        <v>3851</v>
      </c>
      <c r="B385" t="s">
        <v>95</v>
      </c>
      <c r="C385" t="s">
        <v>394</v>
      </c>
      <c r="D385" t="s">
        <v>951</v>
      </c>
      <c r="E385">
        <v>2019</v>
      </c>
      <c r="F385">
        <v>27</v>
      </c>
      <c r="G385">
        <v>6</v>
      </c>
      <c r="H385">
        <v>1</v>
      </c>
      <c r="I385">
        <v>6</v>
      </c>
      <c r="J385">
        <v>8</v>
      </c>
      <c r="K385">
        <v>9</v>
      </c>
      <c r="L385">
        <v>2</v>
      </c>
      <c r="M385">
        <v>3</v>
      </c>
      <c r="N385">
        <v>1</v>
      </c>
      <c r="O385">
        <v>2</v>
      </c>
      <c r="P385">
        <v>0</v>
      </c>
      <c r="Q385">
        <v>2</v>
      </c>
      <c r="R385">
        <v>0</v>
      </c>
      <c r="S385">
        <v>1</v>
      </c>
      <c r="T385">
        <v>0</v>
      </c>
      <c r="U385">
        <v>34</v>
      </c>
      <c r="V385">
        <v>0</v>
      </c>
      <c r="W385">
        <v>0</v>
      </c>
      <c r="X385">
        <v>16</v>
      </c>
      <c r="Y385">
        <v>10</v>
      </c>
      <c r="Z385">
        <v>8</v>
      </c>
      <c r="AA385">
        <v>3</v>
      </c>
      <c r="AB385">
        <v>0</v>
      </c>
      <c r="AC385">
        <v>3</v>
      </c>
      <c r="AD385">
        <v>28</v>
      </c>
      <c r="AE385">
        <v>0</v>
      </c>
      <c r="AF385">
        <v>30</v>
      </c>
      <c r="AG385">
        <v>0</v>
      </c>
      <c r="AH385">
        <v>1</v>
      </c>
      <c r="AI385">
        <v>0</v>
      </c>
      <c r="AJ385">
        <v>3</v>
      </c>
      <c r="AK385">
        <v>0</v>
      </c>
      <c r="AL385">
        <v>11</v>
      </c>
      <c r="AM385">
        <v>22</v>
      </c>
      <c r="AN385">
        <v>1</v>
      </c>
      <c r="AO385">
        <v>34</v>
      </c>
      <c r="AP385">
        <v>0.79411764705882348</v>
      </c>
      <c r="AQ385">
        <v>0.1764705882352941</v>
      </c>
      <c r="AR385">
        <v>2.9411764705882349E-2</v>
      </c>
      <c r="AS385">
        <v>0.1764705882352941</v>
      </c>
      <c r="AT385">
        <v>0.23529411764705879</v>
      </c>
      <c r="AU385">
        <v>0.26470588235294118</v>
      </c>
      <c r="AV385">
        <v>5.8823529411764712E-2</v>
      </c>
      <c r="AW385">
        <v>8.8235294117647065E-2</v>
      </c>
      <c r="AX385">
        <v>2.9411764705882349E-2</v>
      </c>
      <c r="AY385">
        <v>5.8823529411764712E-2</v>
      </c>
      <c r="AZ385">
        <v>0</v>
      </c>
      <c r="BA385">
        <v>5.8823529411764712E-2</v>
      </c>
      <c r="BB385">
        <v>0</v>
      </c>
      <c r="BC385">
        <v>2.9411764705882349E-2</v>
      </c>
      <c r="BD385">
        <v>0</v>
      </c>
      <c r="BE385">
        <v>1</v>
      </c>
      <c r="BF385">
        <v>0</v>
      </c>
      <c r="BG385">
        <v>0</v>
      </c>
      <c r="BH385">
        <v>0.47058823529411759</v>
      </c>
      <c r="BI385">
        <v>0.29411764705882348</v>
      </c>
      <c r="BJ385">
        <v>0.23529411764705879</v>
      </c>
      <c r="BK385">
        <v>8.8235294117647065E-2</v>
      </c>
      <c r="BL385">
        <v>0</v>
      </c>
      <c r="BM385">
        <v>8.8235294117647065E-2</v>
      </c>
      <c r="BN385">
        <v>0.82352941176470584</v>
      </c>
      <c r="BO385">
        <v>0</v>
      </c>
      <c r="BP385">
        <v>0.88235294117647056</v>
      </c>
      <c r="BQ385">
        <v>0</v>
      </c>
      <c r="BR385">
        <v>2.9411764705882349E-2</v>
      </c>
      <c r="BS385">
        <v>0</v>
      </c>
      <c r="BT385">
        <v>8.8235294117647065E-2</v>
      </c>
      <c r="BU385">
        <v>0</v>
      </c>
      <c r="BV385">
        <v>0.3235294117647059</v>
      </c>
      <c r="BW385">
        <v>0.6470588235294118</v>
      </c>
      <c r="BX385">
        <v>2.9411764705882349E-2</v>
      </c>
      <c r="BY385" t="s">
        <v>3397</v>
      </c>
      <c r="BZ385" t="s">
        <v>3848</v>
      </c>
      <c r="CA385">
        <v>559</v>
      </c>
      <c r="CB385">
        <v>6.0822898032200361E-2</v>
      </c>
      <c r="CC385">
        <v>0</v>
      </c>
    </row>
    <row r="386" spans="1:81" x14ac:dyDescent="0.25">
      <c r="A386" t="s">
        <v>3852</v>
      </c>
      <c r="B386" t="s">
        <v>95</v>
      </c>
      <c r="C386" t="s">
        <v>394</v>
      </c>
      <c r="D386" t="s">
        <v>953</v>
      </c>
      <c r="E386">
        <v>2019</v>
      </c>
      <c r="F386">
        <v>106</v>
      </c>
      <c r="G386">
        <v>10</v>
      </c>
      <c r="H386">
        <v>0</v>
      </c>
      <c r="I386">
        <v>11</v>
      </c>
      <c r="J386">
        <v>20</v>
      </c>
      <c r="K386">
        <v>12</v>
      </c>
      <c r="L386">
        <v>19</v>
      </c>
      <c r="M386">
        <v>27</v>
      </c>
      <c r="N386">
        <v>15</v>
      </c>
      <c r="O386">
        <v>7</v>
      </c>
      <c r="P386">
        <v>3</v>
      </c>
      <c r="Q386">
        <v>1</v>
      </c>
      <c r="R386">
        <v>0</v>
      </c>
      <c r="S386">
        <v>1</v>
      </c>
      <c r="T386">
        <v>0</v>
      </c>
      <c r="U386">
        <v>113</v>
      </c>
      <c r="V386">
        <v>3</v>
      </c>
      <c r="W386">
        <v>0</v>
      </c>
      <c r="X386">
        <v>91</v>
      </c>
      <c r="Y386">
        <v>15</v>
      </c>
      <c r="Z386">
        <v>10</v>
      </c>
      <c r="AA386">
        <v>24</v>
      </c>
      <c r="AB386">
        <v>0</v>
      </c>
      <c r="AC386">
        <v>46</v>
      </c>
      <c r="AD386">
        <v>46</v>
      </c>
      <c r="AE386">
        <v>10</v>
      </c>
      <c r="AF386">
        <v>49</v>
      </c>
      <c r="AG386">
        <v>27</v>
      </c>
      <c r="AH386">
        <v>9</v>
      </c>
      <c r="AI386">
        <v>3</v>
      </c>
      <c r="AJ386">
        <v>18</v>
      </c>
      <c r="AK386">
        <v>0</v>
      </c>
      <c r="AL386">
        <v>6</v>
      </c>
      <c r="AM386">
        <v>109</v>
      </c>
      <c r="AN386">
        <v>1</v>
      </c>
      <c r="AO386">
        <v>116</v>
      </c>
      <c r="AP386">
        <v>0.91379310344827591</v>
      </c>
      <c r="AQ386">
        <v>8.6206896551724144E-2</v>
      </c>
      <c r="AR386">
        <v>0</v>
      </c>
      <c r="AS386">
        <v>9.4827586206896547E-2</v>
      </c>
      <c r="AT386">
        <v>0.17241379310344829</v>
      </c>
      <c r="AU386">
        <v>0.10344827586206901</v>
      </c>
      <c r="AV386">
        <v>0.16379310344827591</v>
      </c>
      <c r="AW386">
        <v>0.23275862068965519</v>
      </c>
      <c r="AX386">
        <v>0.12931034482758619</v>
      </c>
      <c r="AY386">
        <v>6.0344827586206899E-2</v>
      </c>
      <c r="AZ386">
        <v>2.5862068965517241E-2</v>
      </c>
      <c r="BA386">
        <v>8.6206896551724137E-3</v>
      </c>
      <c r="BB386">
        <v>0</v>
      </c>
      <c r="BC386">
        <v>8.6206896551724137E-3</v>
      </c>
      <c r="BD386">
        <v>0</v>
      </c>
      <c r="BE386">
        <v>0.97413793103448276</v>
      </c>
      <c r="BF386">
        <v>2.5862068965517241E-2</v>
      </c>
      <c r="BG386">
        <v>0</v>
      </c>
      <c r="BH386">
        <v>0.78448275862068961</v>
      </c>
      <c r="BI386">
        <v>0.12931034482758619</v>
      </c>
      <c r="BJ386">
        <v>8.6206896551724144E-2</v>
      </c>
      <c r="BK386">
        <v>0.2068965517241379</v>
      </c>
      <c r="BL386">
        <v>0</v>
      </c>
      <c r="BM386">
        <v>0.39655172413793099</v>
      </c>
      <c r="BN386">
        <v>0.39655172413793099</v>
      </c>
      <c r="BO386">
        <v>8.6206896551724144E-2</v>
      </c>
      <c r="BP386">
        <v>0.42241379310344829</v>
      </c>
      <c r="BQ386">
        <v>0.23275862068965519</v>
      </c>
      <c r="BR386">
        <v>7.7586206896551727E-2</v>
      </c>
      <c r="BS386">
        <v>2.5862068965517241E-2</v>
      </c>
      <c r="BT386">
        <v>0.15517241379310351</v>
      </c>
      <c r="BU386">
        <v>0</v>
      </c>
      <c r="BV386">
        <v>5.1724137931034482E-2</v>
      </c>
      <c r="BW386">
        <v>0.93965517241379315</v>
      </c>
      <c r="BX386">
        <v>8.6206896551724137E-3</v>
      </c>
      <c r="BY386" t="s">
        <v>3397</v>
      </c>
      <c r="BZ386" t="s">
        <v>3848</v>
      </c>
      <c r="CA386">
        <v>559</v>
      </c>
      <c r="CB386">
        <v>0.2075134168157424</v>
      </c>
      <c r="CC386">
        <v>0</v>
      </c>
    </row>
    <row r="387" spans="1:81" x14ac:dyDescent="0.25">
      <c r="A387" t="s">
        <v>3853</v>
      </c>
      <c r="B387" t="s">
        <v>95</v>
      </c>
      <c r="C387" t="s">
        <v>394</v>
      </c>
      <c r="D387" t="s">
        <v>961</v>
      </c>
      <c r="E387">
        <v>2019</v>
      </c>
      <c r="F387">
        <v>22</v>
      </c>
      <c r="G387">
        <v>1</v>
      </c>
      <c r="H387">
        <v>0</v>
      </c>
      <c r="I387">
        <v>5</v>
      </c>
      <c r="J387">
        <v>4</v>
      </c>
      <c r="K387">
        <v>6</v>
      </c>
      <c r="L387">
        <v>2</v>
      </c>
      <c r="M387">
        <v>6</v>
      </c>
      <c r="N387">
        <v>0</v>
      </c>
      <c r="O387">
        <v>0</v>
      </c>
      <c r="P387">
        <v>0</v>
      </c>
      <c r="Q387">
        <v>0</v>
      </c>
      <c r="R387">
        <v>0</v>
      </c>
      <c r="S387">
        <v>0</v>
      </c>
      <c r="T387">
        <v>0</v>
      </c>
      <c r="U387">
        <v>23</v>
      </c>
      <c r="V387">
        <v>0</v>
      </c>
      <c r="W387">
        <v>0</v>
      </c>
      <c r="X387">
        <v>0</v>
      </c>
      <c r="Y387">
        <v>0</v>
      </c>
      <c r="Z387">
        <v>23</v>
      </c>
      <c r="AA387">
        <v>0</v>
      </c>
      <c r="AB387">
        <v>23</v>
      </c>
      <c r="AC387">
        <v>0</v>
      </c>
      <c r="AD387">
        <v>0</v>
      </c>
      <c r="AE387">
        <v>0</v>
      </c>
      <c r="AF387">
        <v>0</v>
      </c>
      <c r="AG387">
        <v>0</v>
      </c>
      <c r="AH387">
        <v>0</v>
      </c>
      <c r="AI387">
        <v>0</v>
      </c>
      <c r="AJ387">
        <v>0</v>
      </c>
      <c r="AK387">
        <v>23</v>
      </c>
      <c r="AL387">
        <v>0</v>
      </c>
      <c r="AM387">
        <v>0</v>
      </c>
      <c r="AN387">
        <v>23</v>
      </c>
      <c r="AO387">
        <v>23</v>
      </c>
      <c r="AP387">
        <v>0.95652173913043481</v>
      </c>
      <c r="AQ387">
        <v>4.3478260869565223E-2</v>
      </c>
      <c r="AR387">
        <v>0</v>
      </c>
      <c r="AS387">
        <v>0.21739130434782611</v>
      </c>
      <c r="AT387">
        <v>0.17391304347826089</v>
      </c>
      <c r="AU387">
        <v>0.2608695652173913</v>
      </c>
      <c r="AV387">
        <v>8.6956521739130432E-2</v>
      </c>
      <c r="AW387">
        <v>0.2608695652173913</v>
      </c>
      <c r="AX387">
        <v>0</v>
      </c>
      <c r="AY387">
        <v>0</v>
      </c>
      <c r="AZ387">
        <v>0</v>
      </c>
      <c r="BA387">
        <v>0</v>
      </c>
      <c r="BB387">
        <v>0</v>
      </c>
      <c r="BC387">
        <v>0</v>
      </c>
      <c r="BD387">
        <v>0</v>
      </c>
      <c r="BE387">
        <v>1</v>
      </c>
      <c r="BF387">
        <v>0</v>
      </c>
      <c r="BG387">
        <v>0</v>
      </c>
      <c r="BH387">
        <v>0</v>
      </c>
      <c r="BI387">
        <v>0</v>
      </c>
      <c r="BJ387">
        <v>1</v>
      </c>
      <c r="BK387">
        <v>0</v>
      </c>
      <c r="BL387">
        <v>1</v>
      </c>
      <c r="BM387">
        <v>0</v>
      </c>
      <c r="BN387">
        <v>0</v>
      </c>
      <c r="BO387">
        <v>0</v>
      </c>
      <c r="BP387">
        <v>0</v>
      </c>
      <c r="BQ387">
        <v>0</v>
      </c>
      <c r="BR387">
        <v>0</v>
      </c>
      <c r="BS387">
        <v>0</v>
      </c>
      <c r="BT387">
        <v>0</v>
      </c>
      <c r="BU387">
        <v>1</v>
      </c>
      <c r="BV387">
        <v>0</v>
      </c>
      <c r="BW387">
        <v>0</v>
      </c>
      <c r="BX387">
        <v>1</v>
      </c>
      <c r="BY387" t="s">
        <v>3397</v>
      </c>
      <c r="BZ387" t="s">
        <v>3848</v>
      </c>
      <c r="CA387">
        <v>559</v>
      </c>
      <c r="CB387">
        <v>4.1144901610017888E-2</v>
      </c>
      <c r="CC387">
        <v>0</v>
      </c>
    </row>
    <row r="388" spans="1:81" x14ac:dyDescent="0.25">
      <c r="A388" t="s">
        <v>3854</v>
      </c>
      <c r="B388" t="s">
        <v>95</v>
      </c>
      <c r="C388" t="s">
        <v>400</v>
      </c>
      <c r="D388" t="s">
        <v>44</v>
      </c>
      <c r="E388">
        <v>2019</v>
      </c>
      <c r="F388">
        <v>4</v>
      </c>
      <c r="G388">
        <v>2</v>
      </c>
      <c r="H388">
        <v>0</v>
      </c>
      <c r="I388">
        <v>1</v>
      </c>
      <c r="J388">
        <v>2</v>
      </c>
      <c r="K388">
        <v>2</v>
      </c>
      <c r="L388">
        <v>0</v>
      </c>
      <c r="M388">
        <v>0</v>
      </c>
      <c r="N388">
        <v>0</v>
      </c>
      <c r="O388">
        <v>0</v>
      </c>
      <c r="P388">
        <v>1</v>
      </c>
      <c r="Q388">
        <v>0</v>
      </c>
      <c r="R388">
        <v>0</v>
      </c>
      <c r="S388">
        <v>0</v>
      </c>
      <c r="T388">
        <v>0</v>
      </c>
      <c r="U388">
        <v>6</v>
      </c>
      <c r="V388">
        <v>0</v>
      </c>
      <c r="W388">
        <v>0</v>
      </c>
      <c r="X388">
        <v>6</v>
      </c>
      <c r="Y388">
        <v>0</v>
      </c>
      <c r="Z388">
        <v>0</v>
      </c>
      <c r="AA388">
        <v>1</v>
      </c>
      <c r="AB388">
        <v>1</v>
      </c>
      <c r="AC388">
        <v>0</v>
      </c>
      <c r="AD388">
        <v>4</v>
      </c>
      <c r="AE388">
        <v>0</v>
      </c>
      <c r="AF388">
        <v>5</v>
      </c>
      <c r="AG388">
        <v>0</v>
      </c>
      <c r="AH388">
        <v>0</v>
      </c>
      <c r="AI388">
        <v>0</v>
      </c>
      <c r="AJ388">
        <v>0</v>
      </c>
      <c r="AK388">
        <v>1</v>
      </c>
      <c r="AL388">
        <v>6</v>
      </c>
      <c r="AM388">
        <v>0</v>
      </c>
      <c r="AN388">
        <v>0</v>
      </c>
      <c r="AO388">
        <v>6</v>
      </c>
      <c r="AP388">
        <v>0.66666666666666663</v>
      </c>
      <c r="AQ388">
        <v>0.33333333333333331</v>
      </c>
      <c r="AR388">
        <v>0</v>
      </c>
      <c r="AS388">
        <v>0.16666666666666671</v>
      </c>
      <c r="AT388">
        <v>0.33333333333333331</v>
      </c>
      <c r="AU388">
        <v>0.33333333333333331</v>
      </c>
      <c r="AV388">
        <v>0</v>
      </c>
      <c r="AW388">
        <v>0</v>
      </c>
      <c r="AX388">
        <v>0</v>
      </c>
      <c r="AY388">
        <v>0</v>
      </c>
      <c r="AZ388">
        <v>0.16666666666666671</v>
      </c>
      <c r="BA388">
        <v>0</v>
      </c>
      <c r="BB388">
        <v>0</v>
      </c>
      <c r="BC388">
        <v>0</v>
      </c>
      <c r="BD388">
        <v>0</v>
      </c>
      <c r="BE388">
        <v>1</v>
      </c>
      <c r="BF388">
        <v>0</v>
      </c>
      <c r="BG388">
        <v>0</v>
      </c>
      <c r="BH388">
        <v>1</v>
      </c>
      <c r="BI388">
        <v>0</v>
      </c>
      <c r="BJ388">
        <v>0</v>
      </c>
      <c r="BK388">
        <v>0.16666666666666671</v>
      </c>
      <c r="BL388">
        <v>0.16666666666666671</v>
      </c>
      <c r="BM388">
        <v>0</v>
      </c>
      <c r="BN388">
        <v>0.66666666666666663</v>
      </c>
      <c r="BO388">
        <v>0</v>
      </c>
      <c r="BP388">
        <v>0.83333333333333337</v>
      </c>
      <c r="BQ388">
        <v>0</v>
      </c>
      <c r="BR388">
        <v>0</v>
      </c>
      <c r="BS388">
        <v>0</v>
      </c>
      <c r="BT388">
        <v>0</v>
      </c>
      <c r="BU388">
        <v>0.16666666666666671</v>
      </c>
      <c r="BV388">
        <v>1</v>
      </c>
      <c r="BW388">
        <v>0</v>
      </c>
      <c r="BX388">
        <v>0</v>
      </c>
      <c r="BY388" t="s">
        <v>3397</v>
      </c>
      <c r="BZ388" t="s">
        <v>3855</v>
      </c>
      <c r="CA388">
        <v>6</v>
      </c>
      <c r="CB388">
        <v>1</v>
      </c>
      <c r="CC388">
        <v>0</v>
      </c>
    </row>
    <row r="389" spans="1:81" x14ac:dyDescent="0.25">
      <c r="A389" t="s">
        <v>3856</v>
      </c>
      <c r="B389" t="s">
        <v>95</v>
      </c>
      <c r="C389" t="s">
        <v>400</v>
      </c>
      <c r="D389" t="s">
        <v>947</v>
      </c>
      <c r="E389">
        <v>2019</v>
      </c>
      <c r="F389" t="s">
        <v>74</v>
      </c>
      <c r="G389" t="s">
        <v>74</v>
      </c>
      <c r="H389" t="s">
        <v>74</v>
      </c>
      <c r="I389" t="s">
        <v>74</v>
      </c>
      <c r="J389" t="s">
        <v>74</v>
      </c>
      <c r="K389" t="s">
        <v>74</v>
      </c>
      <c r="L389" t="s">
        <v>74</v>
      </c>
      <c r="M389" t="s">
        <v>74</v>
      </c>
      <c r="N389" t="s">
        <v>74</v>
      </c>
      <c r="O389" t="s">
        <v>74</v>
      </c>
      <c r="P389" t="s">
        <v>74</v>
      </c>
      <c r="Q389" t="s">
        <v>74</v>
      </c>
      <c r="R389" t="s">
        <v>74</v>
      </c>
      <c r="S389" t="s">
        <v>74</v>
      </c>
      <c r="T389" t="s">
        <v>74</v>
      </c>
      <c r="U389" t="s">
        <v>74</v>
      </c>
      <c r="V389" t="s">
        <v>74</v>
      </c>
      <c r="W389" t="s">
        <v>74</v>
      </c>
      <c r="X389" t="s">
        <v>74</v>
      </c>
      <c r="Y389" t="s">
        <v>74</v>
      </c>
      <c r="Z389" t="s">
        <v>74</v>
      </c>
      <c r="AA389" t="s">
        <v>74</v>
      </c>
      <c r="AB389" t="s">
        <v>74</v>
      </c>
      <c r="AC389" t="s">
        <v>74</v>
      </c>
      <c r="AD389" t="s">
        <v>74</v>
      </c>
      <c r="AE389" t="s">
        <v>74</v>
      </c>
      <c r="AF389" t="s">
        <v>74</v>
      </c>
      <c r="AG389" t="s">
        <v>74</v>
      </c>
      <c r="AH389" t="s">
        <v>74</v>
      </c>
      <c r="AI389" t="s">
        <v>74</v>
      </c>
      <c r="AJ389" t="s">
        <v>74</v>
      </c>
      <c r="AK389" t="s">
        <v>74</v>
      </c>
      <c r="AL389" t="s">
        <v>74</v>
      </c>
      <c r="AM389" t="s">
        <v>74</v>
      </c>
      <c r="AN389" t="s">
        <v>74</v>
      </c>
      <c r="AO389" t="s">
        <v>74</v>
      </c>
      <c r="AP389" t="s">
        <v>74</v>
      </c>
      <c r="AQ389" t="s">
        <v>74</v>
      </c>
      <c r="AR389" t="s">
        <v>74</v>
      </c>
      <c r="AS389" t="s">
        <v>74</v>
      </c>
      <c r="AT389" t="s">
        <v>74</v>
      </c>
      <c r="AU389" t="s">
        <v>74</v>
      </c>
      <c r="AV389" t="s">
        <v>74</v>
      </c>
      <c r="AW389" t="s">
        <v>74</v>
      </c>
      <c r="AX389" t="s">
        <v>74</v>
      </c>
      <c r="AY389" t="s">
        <v>74</v>
      </c>
      <c r="AZ389" t="s">
        <v>74</v>
      </c>
      <c r="BA389" t="s">
        <v>74</v>
      </c>
      <c r="BB389" t="s">
        <v>74</v>
      </c>
      <c r="BC389" t="s">
        <v>74</v>
      </c>
      <c r="BD389" t="s">
        <v>74</v>
      </c>
      <c r="BE389" t="s">
        <v>74</v>
      </c>
      <c r="BF389" t="s">
        <v>74</v>
      </c>
      <c r="BG389" t="s">
        <v>74</v>
      </c>
      <c r="BH389" t="s">
        <v>74</v>
      </c>
      <c r="BI389" t="s">
        <v>74</v>
      </c>
      <c r="BJ389" t="s">
        <v>74</v>
      </c>
      <c r="BK389" t="s">
        <v>74</v>
      </c>
      <c r="BL389" t="s">
        <v>74</v>
      </c>
      <c r="BM389" t="s">
        <v>74</v>
      </c>
      <c r="BN389" t="s">
        <v>74</v>
      </c>
      <c r="BO389" t="s">
        <v>74</v>
      </c>
      <c r="BP389" t="s">
        <v>74</v>
      </c>
      <c r="BQ389" t="s">
        <v>74</v>
      </c>
      <c r="BR389" t="s">
        <v>74</v>
      </c>
      <c r="BS389" t="s">
        <v>74</v>
      </c>
      <c r="BT389" t="s">
        <v>74</v>
      </c>
      <c r="BU389" t="s">
        <v>74</v>
      </c>
      <c r="BV389" t="s">
        <v>74</v>
      </c>
      <c r="BW389" t="s">
        <v>74</v>
      </c>
      <c r="BX389" t="s">
        <v>74</v>
      </c>
      <c r="BY389" t="s">
        <v>74</v>
      </c>
      <c r="BZ389" t="s">
        <v>3855</v>
      </c>
      <c r="CA389" t="s">
        <v>74</v>
      </c>
      <c r="CB389" t="s">
        <v>74</v>
      </c>
      <c r="CC389">
        <v>1</v>
      </c>
    </row>
    <row r="390" spans="1:81" x14ac:dyDescent="0.25">
      <c r="A390" t="s">
        <v>3857</v>
      </c>
      <c r="B390" t="s">
        <v>95</v>
      </c>
      <c r="C390" t="s">
        <v>400</v>
      </c>
      <c r="D390" t="s">
        <v>953</v>
      </c>
      <c r="E390">
        <v>2019</v>
      </c>
      <c r="F390" t="s">
        <v>74</v>
      </c>
      <c r="G390" t="s">
        <v>74</v>
      </c>
      <c r="H390" t="s">
        <v>74</v>
      </c>
      <c r="I390" t="s">
        <v>74</v>
      </c>
      <c r="J390" t="s">
        <v>74</v>
      </c>
      <c r="K390" t="s">
        <v>74</v>
      </c>
      <c r="L390" t="s">
        <v>74</v>
      </c>
      <c r="M390" t="s">
        <v>74</v>
      </c>
      <c r="N390" t="s">
        <v>74</v>
      </c>
      <c r="O390" t="s">
        <v>74</v>
      </c>
      <c r="P390" t="s">
        <v>74</v>
      </c>
      <c r="Q390" t="s">
        <v>74</v>
      </c>
      <c r="R390" t="s">
        <v>74</v>
      </c>
      <c r="S390" t="s">
        <v>74</v>
      </c>
      <c r="T390" t="s">
        <v>74</v>
      </c>
      <c r="U390" t="s">
        <v>74</v>
      </c>
      <c r="V390" t="s">
        <v>74</v>
      </c>
      <c r="W390" t="s">
        <v>74</v>
      </c>
      <c r="X390" t="s">
        <v>74</v>
      </c>
      <c r="Y390" t="s">
        <v>74</v>
      </c>
      <c r="Z390" t="s">
        <v>74</v>
      </c>
      <c r="AA390" t="s">
        <v>74</v>
      </c>
      <c r="AB390" t="s">
        <v>74</v>
      </c>
      <c r="AC390" t="s">
        <v>74</v>
      </c>
      <c r="AD390" t="s">
        <v>74</v>
      </c>
      <c r="AE390" t="s">
        <v>74</v>
      </c>
      <c r="AF390" t="s">
        <v>74</v>
      </c>
      <c r="AG390" t="s">
        <v>74</v>
      </c>
      <c r="AH390" t="s">
        <v>74</v>
      </c>
      <c r="AI390" t="s">
        <v>74</v>
      </c>
      <c r="AJ390" t="s">
        <v>74</v>
      </c>
      <c r="AK390" t="s">
        <v>74</v>
      </c>
      <c r="AL390" t="s">
        <v>74</v>
      </c>
      <c r="AM390" t="s">
        <v>74</v>
      </c>
      <c r="AN390" t="s">
        <v>74</v>
      </c>
      <c r="AO390" t="s">
        <v>74</v>
      </c>
      <c r="AP390" t="s">
        <v>74</v>
      </c>
      <c r="AQ390" t="s">
        <v>74</v>
      </c>
      <c r="AR390" t="s">
        <v>74</v>
      </c>
      <c r="AS390" t="s">
        <v>74</v>
      </c>
      <c r="AT390" t="s">
        <v>74</v>
      </c>
      <c r="AU390" t="s">
        <v>74</v>
      </c>
      <c r="AV390" t="s">
        <v>74</v>
      </c>
      <c r="AW390" t="s">
        <v>74</v>
      </c>
      <c r="AX390" t="s">
        <v>74</v>
      </c>
      <c r="AY390" t="s">
        <v>74</v>
      </c>
      <c r="AZ390" t="s">
        <v>74</v>
      </c>
      <c r="BA390" t="s">
        <v>74</v>
      </c>
      <c r="BB390" t="s">
        <v>74</v>
      </c>
      <c r="BC390" t="s">
        <v>74</v>
      </c>
      <c r="BD390" t="s">
        <v>74</v>
      </c>
      <c r="BE390" t="s">
        <v>74</v>
      </c>
      <c r="BF390" t="s">
        <v>74</v>
      </c>
      <c r="BG390" t="s">
        <v>74</v>
      </c>
      <c r="BH390" t="s">
        <v>74</v>
      </c>
      <c r="BI390" t="s">
        <v>74</v>
      </c>
      <c r="BJ390" t="s">
        <v>74</v>
      </c>
      <c r="BK390" t="s">
        <v>74</v>
      </c>
      <c r="BL390" t="s">
        <v>74</v>
      </c>
      <c r="BM390" t="s">
        <v>74</v>
      </c>
      <c r="BN390" t="s">
        <v>74</v>
      </c>
      <c r="BO390" t="s">
        <v>74</v>
      </c>
      <c r="BP390" t="s">
        <v>74</v>
      </c>
      <c r="BQ390" t="s">
        <v>74</v>
      </c>
      <c r="BR390" t="s">
        <v>74</v>
      </c>
      <c r="BS390" t="s">
        <v>74</v>
      </c>
      <c r="BT390" t="s">
        <v>74</v>
      </c>
      <c r="BU390" t="s">
        <v>74</v>
      </c>
      <c r="BV390" t="s">
        <v>74</v>
      </c>
      <c r="BW390" t="s">
        <v>74</v>
      </c>
      <c r="BX390" t="s">
        <v>74</v>
      </c>
      <c r="BY390" t="s">
        <v>74</v>
      </c>
      <c r="BZ390" t="s">
        <v>3855</v>
      </c>
      <c r="CA390" t="s">
        <v>74</v>
      </c>
      <c r="CB390" t="s">
        <v>74</v>
      </c>
      <c r="CC390">
        <v>1</v>
      </c>
    </row>
    <row r="391" spans="1:81" x14ac:dyDescent="0.25">
      <c r="A391" t="s">
        <v>3858</v>
      </c>
      <c r="B391" t="s">
        <v>95</v>
      </c>
      <c r="C391" t="s">
        <v>43</v>
      </c>
      <c r="D391" t="s">
        <v>44</v>
      </c>
      <c r="E391">
        <v>2019</v>
      </c>
      <c r="F391">
        <v>5607</v>
      </c>
      <c r="G391">
        <v>501</v>
      </c>
      <c r="H391">
        <v>0</v>
      </c>
      <c r="I391">
        <v>902</v>
      </c>
      <c r="J391">
        <v>1044</v>
      </c>
      <c r="K391">
        <v>961</v>
      </c>
      <c r="L391">
        <v>932</v>
      </c>
      <c r="M391">
        <v>805</v>
      </c>
      <c r="N391">
        <v>618</v>
      </c>
      <c r="O391">
        <v>443</v>
      </c>
      <c r="P391">
        <v>237</v>
      </c>
      <c r="Q391">
        <v>82</v>
      </c>
      <c r="R391">
        <v>30</v>
      </c>
      <c r="S391">
        <v>54</v>
      </c>
      <c r="T391">
        <v>0</v>
      </c>
      <c r="U391">
        <v>5552</v>
      </c>
      <c r="V391">
        <v>556</v>
      </c>
      <c r="W391">
        <v>0</v>
      </c>
      <c r="X391">
        <v>4354</v>
      </c>
      <c r="Y391">
        <v>1712</v>
      </c>
      <c r="Z391">
        <v>42</v>
      </c>
      <c r="AA391">
        <v>901</v>
      </c>
      <c r="AB391">
        <v>50</v>
      </c>
      <c r="AC391">
        <v>494</v>
      </c>
      <c r="AD391">
        <v>4663</v>
      </c>
      <c r="AE391">
        <v>146</v>
      </c>
      <c r="AF391">
        <v>4810</v>
      </c>
      <c r="AG391">
        <v>531</v>
      </c>
      <c r="AH391">
        <v>111</v>
      </c>
      <c r="AI391">
        <v>55</v>
      </c>
      <c r="AJ391">
        <v>340</v>
      </c>
      <c r="AK391">
        <v>115</v>
      </c>
      <c r="AL391">
        <v>141</v>
      </c>
      <c r="AM391">
        <v>5931</v>
      </c>
      <c r="AN391">
        <v>36</v>
      </c>
      <c r="AO391">
        <v>6108</v>
      </c>
      <c r="AP391">
        <v>0.91797642436149307</v>
      </c>
      <c r="AQ391">
        <v>8.2023575638506874E-2</v>
      </c>
      <c r="AR391">
        <v>0</v>
      </c>
      <c r="AS391">
        <v>0.14767518009168301</v>
      </c>
      <c r="AT391">
        <v>0.17092337917485259</v>
      </c>
      <c r="AU391">
        <v>0.15733464309102821</v>
      </c>
      <c r="AV391">
        <v>0.15258677144728219</v>
      </c>
      <c r="AW391">
        <v>0.13179436804191219</v>
      </c>
      <c r="AX391">
        <v>0.1011787819253438</v>
      </c>
      <c r="AY391">
        <v>7.2527832351015065E-2</v>
      </c>
      <c r="AZ391">
        <v>3.880157170923379E-2</v>
      </c>
      <c r="BA391">
        <v>1.342501637197119E-2</v>
      </c>
      <c r="BB391">
        <v>4.911591355599214E-3</v>
      </c>
      <c r="BC391">
        <v>8.840864440078585E-3</v>
      </c>
      <c r="BD391">
        <v>0</v>
      </c>
      <c r="BE391">
        <v>0.90897184020956123</v>
      </c>
      <c r="BF391">
        <v>9.1028159790438767E-2</v>
      </c>
      <c r="BG391">
        <v>0</v>
      </c>
      <c r="BH391">
        <v>0.71283562540929923</v>
      </c>
      <c r="BI391">
        <v>0.28028814669286178</v>
      </c>
      <c r="BJ391">
        <v>6.8762278978389E-3</v>
      </c>
      <c r="BK391">
        <v>0.14751146037982971</v>
      </c>
      <c r="BL391">
        <v>8.1859855926653576E-3</v>
      </c>
      <c r="BM391">
        <v>8.0877537655533724E-2</v>
      </c>
      <c r="BN391">
        <v>0.76342501637197113</v>
      </c>
      <c r="BO391">
        <v>2.3903077930582842E-2</v>
      </c>
      <c r="BP391">
        <v>0.78749181401440738</v>
      </c>
      <c r="BQ391">
        <v>8.6935166994106097E-2</v>
      </c>
      <c r="BR391">
        <v>1.8172888015717089E-2</v>
      </c>
      <c r="BS391">
        <v>9.0045841519318919E-3</v>
      </c>
      <c r="BT391">
        <v>5.5664702030124427E-2</v>
      </c>
      <c r="BU391">
        <v>1.882776686313032E-2</v>
      </c>
      <c r="BV391">
        <v>2.3084479371316309E-2</v>
      </c>
      <c r="BW391">
        <v>0.9710216110019646</v>
      </c>
      <c r="BX391">
        <v>5.893909626719057E-3</v>
      </c>
      <c r="BY391" t="s">
        <v>3397</v>
      </c>
      <c r="BZ391" t="s">
        <v>3859</v>
      </c>
      <c r="CA391">
        <v>6108</v>
      </c>
      <c r="CB391">
        <v>1</v>
      </c>
      <c r="CC391">
        <v>0</v>
      </c>
    </row>
    <row r="392" spans="1:81" x14ac:dyDescent="0.25">
      <c r="A392" t="s">
        <v>3860</v>
      </c>
      <c r="B392" t="s">
        <v>95</v>
      </c>
      <c r="C392" t="s">
        <v>43</v>
      </c>
      <c r="D392" t="s">
        <v>947</v>
      </c>
      <c r="E392">
        <v>2019</v>
      </c>
      <c r="F392">
        <v>2391</v>
      </c>
      <c r="G392">
        <v>228</v>
      </c>
      <c r="H392">
        <v>0</v>
      </c>
      <c r="I392">
        <v>414</v>
      </c>
      <c r="J392">
        <v>441</v>
      </c>
      <c r="K392">
        <v>414</v>
      </c>
      <c r="L392">
        <v>350</v>
      </c>
      <c r="M392">
        <v>344</v>
      </c>
      <c r="N392">
        <v>263</v>
      </c>
      <c r="O392">
        <v>186</v>
      </c>
      <c r="P392">
        <v>106</v>
      </c>
      <c r="Q392">
        <v>51</v>
      </c>
      <c r="R392">
        <v>18</v>
      </c>
      <c r="S392">
        <v>32</v>
      </c>
      <c r="T392">
        <v>0</v>
      </c>
      <c r="U392">
        <v>2324</v>
      </c>
      <c r="V392">
        <v>295</v>
      </c>
      <c r="W392">
        <v>0</v>
      </c>
      <c r="X392">
        <v>1772</v>
      </c>
      <c r="Y392">
        <v>847</v>
      </c>
      <c r="Z392">
        <v>0</v>
      </c>
      <c r="AA392">
        <v>406</v>
      </c>
      <c r="AB392">
        <v>0</v>
      </c>
      <c r="AC392">
        <v>171</v>
      </c>
      <c r="AD392">
        <v>2042</v>
      </c>
      <c r="AE392">
        <v>26</v>
      </c>
      <c r="AF392">
        <v>2056</v>
      </c>
      <c r="AG392">
        <v>389</v>
      </c>
      <c r="AH392">
        <v>1</v>
      </c>
      <c r="AI392">
        <v>0</v>
      </c>
      <c r="AJ392">
        <v>122</v>
      </c>
      <c r="AK392">
        <v>25</v>
      </c>
      <c r="AL392">
        <v>81</v>
      </c>
      <c r="AM392">
        <v>2528</v>
      </c>
      <c r="AN392">
        <v>10</v>
      </c>
      <c r="AO392">
        <v>2619</v>
      </c>
      <c r="AP392">
        <v>0.91294387170675828</v>
      </c>
      <c r="AQ392">
        <v>8.7056128293241691E-2</v>
      </c>
      <c r="AR392">
        <v>0</v>
      </c>
      <c r="AS392">
        <v>0.15807560137457041</v>
      </c>
      <c r="AT392">
        <v>0.1683848797250859</v>
      </c>
      <c r="AU392">
        <v>0.15807560137457041</v>
      </c>
      <c r="AV392">
        <v>0.1336387934326079</v>
      </c>
      <c r="AW392">
        <v>0.13134784268804889</v>
      </c>
      <c r="AX392">
        <v>0.1004200076365025</v>
      </c>
      <c r="AY392">
        <v>7.1019473081328749E-2</v>
      </c>
      <c r="AZ392">
        <v>4.0473463153875518E-2</v>
      </c>
      <c r="BA392">
        <v>1.9473081328751429E-2</v>
      </c>
      <c r="BB392">
        <v>6.8728522336769758E-3</v>
      </c>
      <c r="BC392">
        <v>1.2218403970981289E-2</v>
      </c>
      <c r="BD392">
        <v>0</v>
      </c>
      <c r="BE392">
        <v>0.88736158839251622</v>
      </c>
      <c r="BF392">
        <v>0.11263841160748379</v>
      </c>
      <c r="BG392">
        <v>0</v>
      </c>
      <c r="BH392">
        <v>0.67659411989308893</v>
      </c>
      <c r="BI392">
        <v>0.32340588010691101</v>
      </c>
      <c r="BJ392">
        <v>0</v>
      </c>
      <c r="BK392">
        <v>0.15502100038182509</v>
      </c>
      <c r="BL392">
        <v>0</v>
      </c>
      <c r="BM392">
        <v>6.5292096219931275E-2</v>
      </c>
      <c r="BN392">
        <v>0.77968690339824365</v>
      </c>
      <c r="BO392">
        <v>9.9274532264222986E-3</v>
      </c>
      <c r="BP392">
        <v>0.78503245513554787</v>
      </c>
      <c r="BQ392">
        <v>0.14852997327224129</v>
      </c>
      <c r="BR392">
        <v>3.8182512409316529E-4</v>
      </c>
      <c r="BS392">
        <v>0</v>
      </c>
      <c r="BT392">
        <v>4.6582665139366167E-2</v>
      </c>
      <c r="BU392">
        <v>9.5456281023291335E-3</v>
      </c>
      <c r="BV392">
        <v>3.0927835051546389E-2</v>
      </c>
      <c r="BW392">
        <v>0.965253913707522</v>
      </c>
      <c r="BX392">
        <v>3.818251240931653E-3</v>
      </c>
      <c r="BY392" t="s">
        <v>3397</v>
      </c>
      <c r="BZ392" t="s">
        <v>3859</v>
      </c>
      <c r="CA392">
        <v>6108</v>
      </c>
      <c r="CB392">
        <v>0.42878192534381138</v>
      </c>
      <c r="CC392">
        <v>0</v>
      </c>
    </row>
    <row r="393" spans="1:81" x14ac:dyDescent="0.25">
      <c r="A393" t="s">
        <v>3861</v>
      </c>
      <c r="B393" t="s">
        <v>95</v>
      </c>
      <c r="C393" t="s">
        <v>43</v>
      </c>
      <c r="D393" t="s">
        <v>949</v>
      </c>
      <c r="E393">
        <v>2019</v>
      </c>
      <c r="F393">
        <v>2468</v>
      </c>
      <c r="G393">
        <v>201</v>
      </c>
      <c r="H393">
        <v>0</v>
      </c>
      <c r="I393">
        <v>375</v>
      </c>
      <c r="J393">
        <v>471</v>
      </c>
      <c r="K393">
        <v>417</v>
      </c>
      <c r="L393">
        <v>460</v>
      </c>
      <c r="M393">
        <v>358</v>
      </c>
      <c r="N393">
        <v>283</v>
      </c>
      <c r="O393">
        <v>188</v>
      </c>
      <c r="P393">
        <v>88</v>
      </c>
      <c r="Q393">
        <v>19</v>
      </c>
      <c r="R393">
        <v>6</v>
      </c>
      <c r="S393">
        <v>4</v>
      </c>
      <c r="T393">
        <v>0</v>
      </c>
      <c r="U393">
        <v>2501</v>
      </c>
      <c r="V393">
        <v>168</v>
      </c>
      <c r="W393">
        <v>0</v>
      </c>
      <c r="X393">
        <v>2016</v>
      </c>
      <c r="Y393">
        <v>653</v>
      </c>
      <c r="Z393">
        <v>0</v>
      </c>
      <c r="AA393">
        <v>279</v>
      </c>
      <c r="AB393">
        <v>1</v>
      </c>
      <c r="AC393">
        <v>113</v>
      </c>
      <c r="AD393">
        <v>2276</v>
      </c>
      <c r="AE393">
        <v>75</v>
      </c>
      <c r="AF393">
        <v>2372</v>
      </c>
      <c r="AG393">
        <v>46</v>
      </c>
      <c r="AH393">
        <v>5</v>
      </c>
      <c r="AI393">
        <v>11</v>
      </c>
      <c r="AJ393">
        <v>130</v>
      </c>
      <c r="AK393">
        <v>30</v>
      </c>
      <c r="AL393">
        <v>40</v>
      </c>
      <c r="AM393">
        <v>2625</v>
      </c>
      <c r="AN393">
        <v>4</v>
      </c>
      <c r="AO393">
        <v>2669</v>
      </c>
      <c r="AP393">
        <v>0.92469089546646688</v>
      </c>
      <c r="AQ393">
        <v>7.5309104533533164E-2</v>
      </c>
      <c r="AR393">
        <v>0</v>
      </c>
      <c r="AS393">
        <v>0.1405020606968902</v>
      </c>
      <c r="AT393">
        <v>0.1764705882352941</v>
      </c>
      <c r="AU393">
        <v>0.15623829149494189</v>
      </c>
      <c r="AV393">
        <v>0.172349194454852</v>
      </c>
      <c r="AW393">
        <v>0.1341326339452979</v>
      </c>
      <c r="AX393">
        <v>0.1060322218059198</v>
      </c>
      <c r="AY393">
        <v>7.0438366429374302E-2</v>
      </c>
      <c r="AZ393">
        <v>3.2971150243536897E-2</v>
      </c>
      <c r="BA393">
        <v>7.1187710753091047E-3</v>
      </c>
      <c r="BB393">
        <v>2.2480329711502441E-3</v>
      </c>
      <c r="BC393">
        <v>1.4986886474334959E-3</v>
      </c>
      <c r="BD393">
        <v>0</v>
      </c>
      <c r="BE393">
        <v>0.93705507680779321</v>
      </c>
      <c r="BF393">
        <v>6.294492319220682E-2</v>
      </c>
      <c r="BG393">
        <v>0</v>
      </c>
      <c r="BH393">
        <v>0.75533907830648184</v>
      </c>
      <c r="BI393">
        <v>0.24466092169351819</v>
      </c>
      <c r="BJ393">
        <v>0</v>
      </c>
      <c r="BK393">
        <v>0.10453353315848631</v>
      </c>
      <c r="BL393">
        <v>3.7467216185837392E-4</v>
      </c>
      <c r="BM393">
        <v>4.2337954289996253E-2</v>
      </c>
      <c r="BN393">
        <v>0.85275384038965907</v>
      </c>
      <c r="BO393">
        <v>2.8100412139378049E-2</v>
      </c>
      <c r="BP393">
        <v>0.88872236792806292</v>
      </c>
      <c r="BQ393">
        <v>1.7234919445485199E-2</v>
      </c>
      <c r="BR393">
        <v>1.87336080929187E-3</v>
      </c>
      <c r="BS393">
        <v>4.121393780442113E-3</v>
      </c>
      <c r="BT393">
        <v>4.8707381041588609E-2</v>
      </c>
      <c r="BU393">
        <v>1.124016485575122E-2</v>
      </c>
      <c r="BV393">
        <v>1.498688647433496E-2</v>
      </c>
      <c r="BW393">
        <v>0.9835144248782316</v>
      </c>
      <c r="BX393">
        <v>1.4986886474334959E-3</v>
      </c>
      <c r="BY393" t="s">
        <v>3397</v>
      </c>
      <c r="BZ393" t="s">
        <v>3859</v>
      </c>
      <c r="CA393">
        <v>6108</v>
      </c>
      <c r="CB393">
        <v>0.43696791093647669</v>
      </c>
      <c r="CC393">
        <v>0</v>
      </c>
    </row>
    <row r="394" spans="1:81" x14ac:dyDescent="0.25">
      <c r="A394" t="s">
        <v>3862</v>
      </c>
      <c r="B394" t="s">
        <v>95</v>
      </c>
      <c r="C394" t="s">
        <v>43</v>
      </c>
      <c r="D394" t="s">
        <v>951</v>
      </c>
      <c r="E394">
        <v>2019</v>
      </c>
      <c r="F394">
        <v>81</v>
      </c>
      <c r="G394">
        <v>8</v>
      </c>
      <c r="H394">
        <v>0</v>
      </c>
      <c r="I394">
        <v>7</v>
      </c>
      <c r="J394">
        <v>18</v>
      </c>
      <c r="K394">
        <v>11</v>
      </c>
      <c r="L394">
        <v>16</v>
      </c>
      <c r="M394">
        <v>7</v>
      </c>
      <c r="N394">
        <v>8</v>
      </c>
      <c r="O394">
        <v>14</v>
      </c>
      <c r="P394">
        <v>4</v>
      </c>
      <c r="Q394">
        <v>3</v>
      </c>
      <c r="R394">
        <v>1</v>
      </c>
      <c r="S394">
        <v>0</v>
      </c>
      <c r="T394">
        <v>0</v>
      </c>
      <c r="U394">
        <v>69</v>
      </c>
      <c r="V394">
        <v>20</v>
      </c>
      <c r="W394">
        <v>0</v>
      </c>
      <c r="X394">
        <v>47</v>
      </c>
      <c r="Y394">
        <v>42</v>
      </c>
      <c r="Z394">
        <v>0</v>
      </c>
      <c r="AA394">
        <v>14</v>
      </c>
      <c r="AB394">
        <v>0</v>
      </c>
      <c r="AC394">
        <v>5</v>
      </c>
      <c r="AD394">
        <v>70</v>
      </c>
      <c r="AE394">
        <v>2</v>
      </c>
      <c r="AF394">
        <v>74</v>
      </c>
      <c r="AG394">
        <v>3</v>
      </c>
      <c r="AH394">
        <v>0</v>
      </c>
      <c r="AI394">
        <v>1</v>
      </c>
      <c r="AJ394">
        <v>3</v>
      </c>
      <c r="AK394">
        <v>6</v>
      </c>
      <c r="AL394">
        <v>3</v>
      </c>
      <c r="AM394">
        <v>85</v>
      </c>
      <c r="AN394">
        <v>1</v>
      </c>
      <c r="AO394">
        <v>89</v>
      </c>
      <c r="AP394">
        <v>0.9101123595505618</v>
      </c>
      <c r="AQ394">
        <v>8.98876404494382E-2</v>
      </c>
      <c r="AR394">
        <v>0</v>
      </c>
      <c r="AS394">
        <v>7.8651685393258425E-2</v>
      </c>
      <c r="AT394">
        <v>0.20224719101123589</v>
      </c>
      <c r="AU394">
        <v>0.1235955056179775</v>
      </c>
      <c r="AV394">
        <v>0.1797752808988764</v>
      </c>
      <c r="AW394">
        <v>7.8651685393258425E-2</v>
      </c>
      <c r="AX394">
        <v>8.98876404494382E-2</v>
      </c>
      <c r="AY394">
        <v>0.15730337078651679</v>
      </c>
      <c r="AZ394">
        <v>4.49438202247191E-2</v>
      </c>
      <c r="BA394">
        <v>3.3707865168539318E-2</v>
      </c>
      <c r="BB394">
        <v>1.123595505617977E-2</v>
      </c>
      <c r="BC394">
        <v>0</v>
      </c>
      <c r="BD394">
        <v>0</v>
      </c>
      <c r="BE394">
        <v>0.7752808988764045</v>
      </c>
      <c r="BF394">
        <v>0.2247191011235955</v>
      </c>
      <c r="BG394">
        <v>0</v>
      </c>
      <c r="BH394">
        <v>0.5280898876404494</v>
      </c>
      <c r="BI394">
        <v>0.47191011235955049</v>
      </c>
      <c r="BJ394">
        <v>0</v>
      </c>
      <c r="BK394">
        <v>0.15730337078651679</v>
      </c>
      <c r="BL394">
        <v>0</v>
      </c>
      <c r="BM394">
        <v>5.6179775280898868E-2</v>
      </c>
      <c r="BN394">
        <v>0.7865168539325843</v>
      </c>
      <c r="BO394">
        <v>2.247191011235955E-2</v>
      </c>
      <c r="BP394">
        <v>0.8314606741573034</v>
      </c>
      <c r="BQ394">
        <v>3.3707865168539318E-2</v>
      </c>
      <c r="BR394">
        <v>0</v>
      </c>
      <c r="BS394">
        <v>1.123595505617977E-2</v>
      </c>
      <c r="BT394">
        <v>3.3707865168539318E-2</v>
      </c>
      <c r="BU394">
        <v>6.741573033707865E-2</v>
      </c>
      <c r="BV394">
        <v>3.3707865168539318E-2</v>
      </c>
      <c r="BW394">
        <v>0.9550561797752809</v>
      </c>
      <c r="BX394">
        <v>1.123595505617977E-2</v>
      </c>
      <c r="BY394" t="s">
        <v>3397</v>
      </c>
      <c r="BZ394" t="s">
        <v>3859</v>
      </c>
      <c r="CA394">
        <v>6108</v>
      </c>
      <c r="CB394">
        <v>1.4571054354944339E-2</v>
      </c>
      <c r="CC394">
        <v>0</v>
      </c>
    </row>
    <row r="395" spans="1:81" x14ac:dyDescent="0.25">
      <c r="A395" t="s">
        <v>3863</v>
      </c>
      <c r="B395" t="s">
        <v>95</v>
      </c>
      <c r="C395" t="s">
        <v>43</v>
      </c>
      <c r="D395" t="s">
        <v>953</v>
      </c>
      <c r="E395">
        <v>2019</v>
      </c>
      <c r="F395">
        <v>616</v>
      </c>
      <c r="G395">
        <v>60</v>
      </c>
      <c r="H395">
        <v>0</v>
      </c>
      <c r="I395">
        <v>74</v>
      </c>
      <c r="J395">
        <v>109</v>
      </c>
      <c r="K395">
        <v>118</v>
      </c>
      <c r="L395">
        <v>104</v>
      </c>
      <c r="M395">
        <v>95</v>
      </c>
      <c r="N395">
        <v>64</v>
      </c>
      <c r="O395">
        <v>55</v>
      </c>
      <c r="P395">
        <v>39</v>
      </c>
      <c r="Q395">
        <v>9</v>
      </c>
      <c r="R395">
        <v>5</v>
      </c>
      <c r="S395">
        <v>4</v>
      </c>
      <c r="T395">
        <v>0</v>
      </c>
      <c r="U395">
        <v>606</v>
      </c>
      <c r="V395">
        <v>70</v>
      </c>
      <c r="W395">
        <v>0</v>
      </c>
      <c r="X395">
        <v>508</v>
      </c>
      <c r="Y395">
        <v>168</v>
      </c>
      <c r="Z395">
        <v>0</v>
      </c>
      <c r="AA395">
        <v>201</v>
      </c>
      <c r="AB395">
        <v>0</v>
      </c>
      <c r="AC395">
        <v>205</v>
      </c>
      <c r="AD395">
        <v>270</v>
      </c>
      <c r="AE395">
        <v>43</v>
      </c>
      <c r="AF395">
        <v>307</v>
      </c>
      <c r="AG395">
        <v>93</v>
      </c>
      <c r="AH395">
        <v>105</v>
      </c>
      <c r="AI395">
        <v>43</v>
      </c>
      <c r="AJ395">
        <v>85</v>
      </c>
      <c r="AK395">
        <v>0</v>
      </c>
      <c r="AL395">
        <v>16</v>
      </c>
      <c r="AM395">
        <v>656</v>
      </c>
      <c r="AN395">
        <v>4</v>
      </c>
      <c r="AO395">
        <v>676</v>
      </c>
      <c r="AP395">
        <v>0.91124260355029585</v>
      </c>
      <c r="AQ395">
        <v>8.8757396449704137E-2</v>
      </c>
      <c r="AR395">
        <v>0</v>
      </c>
      <c r="AS395">
        <v>0.10946745562130181</v>
      </c>
      <c r="AT395">
        <v>0.16124260355029579</v>
      </c>
      <c r="AU395">
        <v>0.17455621301775151</v>
      </c>
      <c r="AV395">
        <v>0.15384615384615391</v>
      </c>
      <c r="AW395">
        <v>0.14053254437869819</v>
      </c>
      <c r="AX395">
        <v>9.4674556213017749E-2</v>
      </c>
      <c r="AY395">
        <v>8.1360946745562129E-2</v>
      </c>
      <c r="AZ395">
        <v>5.7692307692307702E-2</v>
      </c>
      <c r="BA395">
        <v>1.331360946745562E-2</v>
      </c>
      <c r="BB395">
        <v>7.3964497041420106E-3</v>
      </c>
      <c r="BC395">
        <v>5.9171597633136093E-3</v>
      </c>
      <c r="BD395">
        <v>0</v>
      </c>
      <c r="BE395">
        <v>0.89644970414201186</v>
      </c>
      <c r="BF395">
        <v>0.10355029585798819</v>
      </c>
      <c r="BG395">
        <v>0</v>
      </c>
      <c r="BH395">
        <v>0.75147928994082835</v>
      </c>
      <c r="BI395">
        <v>0.24852071005917159</v>
      </c>
      <c r="BJ395">
        <v>0</v>
      </c>
      <c r="BK395">
        <v>0.2973372781065089</v>
      </c>
      <c r="BL395">
        <v>0</v>
      </c>
      <c r="BM395">
        <v>0.30325443786982248</v>
      </c>
      <c r="BN395">
        <v>0.39940828402366862</v>
      </c>
      <c r="BO395">
        <v>6.3609467455621307E-2</v>
      </c>
      <c r="BP395">
        <v>0.45414201183431951</v>
      </c>
      <c r="BQ395">
        <v>0.1375739644970414</v>
      </c>
      <c r="BR395">
        <v>0.15532544378698221</v>
      </c>
      <c r="BS395">
        <v>6.3609467455621307E-2</v>
      </c>
      <c r="BT395">
        <v>0.1257396449704142</v>
      </c>
      <c r="BU395">
        <v>0</v>
      </c>
      <c r="BV395">
        <v>2.3668639053254441E-2</v>
      </c>
      <c r="BW395">
        <v>0.97041420118343191</v>
      </c>
      <c r="BX395">
        <v>5.9171597633136093E-3</v>
      </c>
      <c r="BY395" t="s">
        <v>3397</v>
      </c>
      <c r="BZ395" t="s">
        <v>3859</v>
      </c>
      <c r="CA395">
        <v>6108</v>
      </c>
      <c r="CB395">
        <v>0.11067452521283561</v>
      </c>
      <c r="CC395">
        <v>0</v>
      </c>
    </row>
    <row r="396" spans="1:81" x14ac:dyDescent="0.25">
      <c r="A396" t="s">
        <v>3864</v>
      </c>
      <c r="B396" t="s">
        <v>95</v>
      </c>
      <c r="C396" t="s">
        <v>43</v>
      </c>
      <c r="D396" t="s">
        <v>961</v>
      </c>
      <c r="E396">
        <v>2019</v>
      </c>
      <c r="F396">
        <v>51</v>
      </c>
      <c r="G396">
        <v>4</v>
      </c>
      <c r="H396">
        <v>0</v>
      </c>
      <c r="I396">
        <v>32</v>
      </c>
      <c r="J396">
        <v>5</v>
      </c>
      <c r="K396">
        <v>1</v>
      </c>
      <c r="L396">
        <v>2</v>
      </c>
      <c r="M396">
        <v>1</v>
      </c>
      <c r="N396">
        <v>0</v>
      </c>
      <c r="O396">
        <v>0</v>
      </c>
      <c r="P396">
        <v>0</v>
      </c>
      <c r="Q396">
        <v>0</v>
      </c>
      <c r="R396">
        <v>0</v>
      </c>
      <c r="S396">
        <v>14</v>
      </c>
      <c r="T396">
        <v>0</v>
      </c>
      <c r="U396">
        <v>52</v>
      </c>
      <c r="V396">
        <v>3</v>
      </c>
      <c r="W396">
        <v>0</v>
      </c>
      <c r="X396">
        <v>11</v>
      </c>
      <c r="Y396">
        <v>2</v>
      </c>
      <c r="Z396">
        <v>42</v>
      </c>
      <c r="AA396">
        <v>1</v>
      </c>
      <c r="AB396">
        <v>49</v>
      </c>
      <c r="AC396">
        <v>0</v>
      </c>
      <c r="AD396">
        <v>5</v>
      </c>
      <c r="AE396">
        <v>0</v>
      </c>
      <c r="AF396">
        <v>1</v>
      </c>
      <c r="AG396">
        <v>0</v>
      </c>
      <c r="AH396">
        <v>0</v>
      </c>
      <c r="AI396">
        <v>0</v>
      </c>
      <c r="AJ396">
        <v>0</v>
      </c>
      <c r="AK396">
        <v>54</v>
      </c>
      <c r="AL396">
        <v>1</v>
      </c>
      <c r="AM396">
        <v>37</v>
      </c>
      <c r="AN396">
        <v>17</v>
      </c>
      <c r="AO396">
        <v>55</v>
      </c>
      <c r="AP396">
        <v>0.92727272727272725</v>
      </c>
      <c r="AQ396">
        <v>7.2727272727272724E-2</v>
      </c>
      <c r="AR396">
        <v>0</v>
      </c>
      <c r="AS396">
        <v>0.58181818181818179</v>
      </c>
      <c r="AT396">
        <v>9.0909090909090912E-2</v>
      </c>
      <c r="AU396">
        <v>1.8181818181818181E-2</v>
      </c>
      <c r="AV396">
        <v>3.6363636363636362E-2</v>
      </c>
      <c r="AW396">
        <v>1.8181818181818181E-2</v>
      </c>
      <c r="AX396">
        <v>0</v>
      </c>
      <c r="AY396">
        <v>0</v>
      </c>
      <c r="AZ396">
        <v>0</v>
      </c>
      <c r="BA396">
        <v>0</v>
      </c>
      <c r="BB396">
        <v>0</v>
      </c>
      <c r="BC396">
        <v>0.25454545454545452</v>
      </c>
      <c r="BD396">
        <v>0</v>
      </c>
      <c r="BE396">
        <v>0.94545454545454544</v>
      </c>
      <c r="BF396">
        <v>5.4545454545454543E-2</v>
      </c>
      <c r="BG396">
        <v>0</v>
      </c>
      <c r="BH396">
        <v>0.2</v>
      </c>
      <c r="BI396">
        <v>3.6363636363636362E-2</v>
      </c>
      <c r="BJ396">
        <v>0.76363636363636367</v>
      </c>
      <c r="BK396">
        <v>1.8181818181818181E-2</v>
      </c>
      <c r="BL396">
        <v>0.89090909090909087</v>
      </c>
      <c r="BM396">
        <v>0</v>
      </c>
      <c r="BN396">
        <v>9.0909090909090912E-2</v>
      </c>
      <c r="BO396">
        <v>0</v>
      </c>
      <c r="BP396">
        <v>1.8181818181818181E-2</v>
      </c>
      <c r="BQ396">
        <v>0</v>
      </c>
      <c r="BR396">
        <v>0</v>
      </c>
      <c r="BS396">
        <v>0</v>
      </c>
      <c r="BT396">
        <v>0</v>
      </c>
      <c r="BU396">
        <v>0.98181818181818181</v>
      </c>
      <c r="BV396">
        <v>1.8181818181818181E-2</v>
      </c>
      <c r="BW396">
        <v>0.67272727272727273</v>
      </c>
      <c r="BX396">
        <v>0.30909090909090908</v>
      </c>
      <c r="BY396" t="s">
        <v>3397</v>
      </c>
      <c r="BZ396" t="s">
        <v>3859</v>
      </c>
      <c r="CA396">
        <v>6108</v>
      </c>
      <c r="CB396">
        <v>9.0045841519318919E-3</v>
      </c>
      <c r="CC396">
        <v>0</v>
      </c>
    </row>
    <row r="397" spans="1:81" x14ac:dyDescent="0.25">
      <c r="A397" t="s">
        <v>3865</v>
      </c>
      <c r="B397" t="s">
        <v>95</v>
      </c>
      <c r="C397" t="s">
        <v>187</v>
      </c>
      <c r="D397" t="s">
        <v>44</v>
      </c>
      <c r="E397">
        <v>2019</v>
      </c>
      <c r="F397">
        <v>62</v>
      </c>
      <c r="G397">
        <v>8</v>
      </c>
      <c r="H397">
        <v>0</v>
      </c>
      <c r="I397">
        <v>13</v>
      </c>
      <c r="J397">
        <v>12</v>
      </c>
      <c r="K397">
        <v>6</v>
      </c>
      <c r="L397">
        <v>11</v>
      </c>
      <c r="M397">
        <v>9</v>
      </c>
      <c r="N397">
        <v>8</v>
      </c>
      <c r="O397">
        <v>7</v>
      </c>
      <c r="P397">
        <v>2</v>
      </c>
      <c r="Q397">
        <v>1</v>
      </c>
      <c r="R397">
        <v>0</v>
      </c>
      <c r="S397">
        <v>1</v>
      </c>
      <c r="T397">
        <v>0</v>
      </c>
      <c r="U397">
        <v>68</v>
      </c>
      <c r="V397">
        <v>2</v>
      </c>
      <c r="W397">
        <v>0</v>
      </c>
      <c r="X397">
        <v>43</v>
      </c>
      <c r="Y397">
        <v>26</v>
      </c>
      <c r="Z397">
        <v>1</v>
      </c>
      <c r="AA397">
        <v>9</v>
      </c>
      <c r="AB397">
        <v>1</v>
      </c>
      <c r="AC397">
        <v>3</v>
      </c>
      <c r="AD397">
        <v>57</v>
      </c>
      <c r="AE397">
        <v>0</v>
      </c>
      <c r="AF397">
        <v>62</v>
      </c>
      <c r="AG397">
        <v>4</v>
      </c>
      <c r="AH397">
        <v>1</v>
      </c>
      <c r="AI397">
        <v>0</v>
      </c>
      <c r="AJ397">
        <v>2</v>
      </c>
      <c r="AK397">
        <v>1</v>
      </c>
      <c r="AL397">
        <v>10</v>
      </c>
      <c r="AM397">
        <v>57</v>
      </c>
      <c r="AN397">
        <v>3</v>
      </c>
      <c r="AO397">
        <v>70</v>
      </c>
      <c r="AP397">
        <v>0.88571428571428568</v>
      </c>
      <c r="AQ397">
        <v>0.1142857142857143</v>
      </c>
      <c r="AR397">
        <v>0</v>
      </c>
      <c r="AS397">
        <v>0.18571428571428569</v>
      </c>
      <c r="AT397">
        <v>0.1714285714285714</v>
      </c>
      <c r="AU397">
        <v>8.5714285714285715E-2</v>
      </c>
      <c r="AV397">
        <v>0.15714285714285711</v>
      </c>
      <c r="AW397">
        <v>0.12857142857142859</v>
      </c>
      <c r="AX397">
        <v>0.1142857142857143</v>
      </c>
      <c r="AY397">
        <v>0.1</v>
      </c>
      <c r="AZ397">
        <v>2.8571428571428571E-2</v>
      </c>
      <c r="BA397">
        <v>1.428571428571429E-2</v>
      </c>
      <c r="BB397">
        <v>0</v>
      </c>
      <c r="BC397">
        <v>1.428571428571429E-2</v>
      </c>
      <c r="BD397">
        <v>0</v>
      </c>
      <c r="BE397">
        <v>0.97142857142857142</v>
      </c>
      <c r="BF397">
        <v>2.8571428571428571E-2</v>
      </c>
      <c r="BG397">
        <v>0</v>
      </c>
      <c r="BH397">
        <v>0.61428571428571432</v>
      </c>
      <c r="BI397">
        <v>0.37142857142857139</v>
      </c>
      <c r="BJ397">
        <v>1.428571428571429E-2</v>
      </c>
      <c r="BK397">
        <v>0.12857142857142859</v>
      </c>
      <c r="BL397">
        <v>1.428571428571429E-2</v>
      </c>
      <c r="BM397">
        <v>4.2857142857142858E-2</v>
      </c>
      <c r="BN397">
        <v>0.81428571428571428</v>
      </c>
      <c r="BO397">
        <v>0</v>
      </c>
      <c r="BP397">
        <v>0.88571428571428568</v>
      </c>
      <c r="BQ397">
        <v>5.7142857142857141E-2</v>
      </c>
      <c r="BR397">
        <v>1.428571428571429E-2</v>
      </c>
      <c r="BS397">
        <v>0</v>
      </c>
      <c r="BT397">
        <v>2.8571428571428571E-2</v>
      </c>
      <c r="BU397">
        <v>1.428571428571429E-2</v>
      </c>
      <c r="BV397">
        <v>0.14285714285714279</v>
      </c>
      <c r="BW397">
        <v>0.81428571428571428</v>
      </c>
      <c r="BX397">
        <v>4.2857142857142858E-2</v>
      </c>
      <c r="BY397" t="s">
        <v>3397</v>
      </c>
      <c r="BZ397" t="s">
        <v>3866</v>
      </c>
      <c r="CA397">
        <v>70</v>
      </c>
      <c r="CB397">
        <v>1</v>
      </c>
      <c r="CC397">
        <v>0</v>
      </c>
    </row>
    <row r="398" spans="1:81" x14ac:dyDescent="0.25">
      <c r="A398" t="s">
        <v>3867</v>
      </c>
      <c r="B398" t="s">
        <v>95</v>
      </c>
      <c r="C398" t="s">
        <v>187</v>
      </c>
      <c r="D398" t="s">
        <v>947</v>
      </c>
      <c r="E398">
        <v>2019</v>
      </c>
      <c r="F398" t="s">
        <v>74</v>
      </c>
      <c r="G398" t="s">
        <v>74</v>
      </c>
      <c r="H398" t="s">
        <v>74</v>
      </c>
      <c r="I398" t="s">
        <v>74</v>
      </c>
      <c r="J398" t="s">
        <v>74</v>
      </c>
      <c r="K398" t="s">
        <v>74</v>
      </c>
      <c r="L398" t="s">
        <v>74</v>
      </c>
      <c r="M398" t="s">
        <v>74</v>
      </c>
      <c r="N398" t="s">
        <v>74</v>
      </c>
      <c r="O398" t="s">
        <v>74</v>
      </c>
      <c r="P398" t="s">
        <v>74</v>
      </c>
      <c r="Q398" t="s">
        <v>74</v>
      </c>
      <c r="R398" t="s">
        <v>74</v>
      </c>
      <c r="S398" t="s">
        <v>74</v>
      </c>
      <c r="T398" t="s">
        <v>74</v>
      </c>
      <c r="U398" t="s">
        <v>74</v>
      </c>
      <c r="V398" t="s">
        <v>74</v>
      </c>
      <c r="W398" t="s">
        <v>74</v>
      </c>
      <c r="X398" t="s">
        <v>74</v>
      </c>
      <c r="Y398" t="s">
        <v>74</v>
      </c>
      <c r="Z398" t="s">
        <v>74</v>
      </c>
      <c r="AA398" t="s">
        <v>74</v>
      </c>
      <c r="AB398" t="s">
        <v>74</v>
      </c>
      <c r="AC398" t="s">
        <v>74</v>
      </c>
      <c r="AD398" t="s">
        <v>74</v>
      </c>
      <c r="AE398" t="s">
        <v>74</v>
      </c>
      <c r="AF398" t="s">
        <v>74</v>
      </c>
      <c r="AG398" t="s">
        <v>74</v>
      </c>
      <c r="AH398" t="s">
        <v>74</v>
      </c>
      <c r="AI398" t="s">
        <v>74</v>
      </c>
      <c r="AJ398" t="s">
        <v>74</v>
      </c>
      <c r="AK398" t="s">
        <v>74</v>
      </c>
      <c r="AL398" t="s">
        <v>74</v>
      </c>
      <c r="AM398" t="s">
        <v>74</v>
      </c>
      <c r="AN398" t="s">
        <v>74</v>
      </c>
      <c r="AO398" t="s">
        <v>74</v>
      </c>
      <c r="AP398" t="s">
        <v>74</v>
      </c>
      <c r="AQ398" t="s">
        <v>74</v>
      </c>
      <c r="AR398" t="s">
        <v>74</v>
      </c>
      <c r="AS398" t="s">
        <v>74</v>
      </c>
      <c r="AT398" t="s">
        <v>74</v>
      </c>
      <c r="AU398" t="s">
        <v>74</v>
      </c>
      <c r="AV398" t="s">
        <v>74</v>
      </c>
      <c r="AW398" t="s">
        <v>74</v>
      </c>
      <c r="AX398" t="s">
        <v>74</v>
      </c>
      <c r="AY398" t="s">
        <v>74</v>
      </c>
      <c r="AZ398" t="s">
        <v>74</v>
      </c>
      <c r="BA398" t="s">
        <v>74</v>
      </c>
      <c r="BB398" t="s">
        <v>74</v>
      </c>
      <c r="BC398" t="s">
        <v>74</v>
      </c>
      <c r="BD398" t="s">
        <v>74</v>
      </c>
      <c r="BE398" t="s">
        <v>74</v>
      </c>
      <c r="BF398" t="s">
        <v>74</v>
      </c>
      <c r="BG398" t="s">
        <v>74</v>
      </c>
      <c r="BH398" t="s">
        <v>74</v>
      </c>
      <c r="BI398" t="s">
        <v>74</v>
      </c>
      <c r="BJ398" t="s">
        <v>74</v>
      </c>
      <c r="BK398" t="s">
        <v>74</v>
      </c>
      <c r="BL398" t="s">
        <v>74</v>
      </c>
      <c r="BM398" t="s">
        <v>74</v>
      </c>
      <c r="BN398" t="s">
        <v>74</v>
      </c>
      <c r="BO398" t="s">
        <v>74</v>
      </c>
      <c r="BP398" t="s">
        <v>74</v>
      </c>
      <c r="BQ398" t="s">
        <v>74</v>
      </c>
      <c r="BR398" t="s">
        <v>74</v>
      </c>
      <c r="BS398" t="s">
        <v>74</v>
      </c>
      <c r="BT398" t="s">
        <v>74</v>
      </c>
      <c r="BU398" t="s">
        <v>74</v>
      </c>
      <c r="BV398" t="s">
        <v>74</v>
      </c>
      <c r="BW398" t="s">
        <v>74</v>
      </c>
      <c r="BX398" t="s">
        <v>74</v>
      </c>
      <c r="BY398" t="s">
        <v>74</v>
      </c>
      <c r="BZ398" t="s">
        <v>3866</v>
      </c>
      <c r="CA398" t="s">
        <v>74</v>
      </c>
      <c r="CB398" t="s">
        <v>74</v>
      </c>
      <c r="CC398">
        <v>0</v>
      </c>
    </row>
    <row r="399" spans="1:81" x14ac:dyDescent="0.25">
      <c r="A399" t="s">
        <v>3868</v>
      </c>
      <c r="B399" t="s">
        <v>95</v>
      </c>
      <c r="C399" t="s">
        <v>187</v>
      </c>
      <c r="D399" t="s">
        <v>949</v>
      </c>
      <c r="E399">
        <v>2019</v>
      </c>
      <c r="F399" t="s">
        <v>74</v>
      </c>
      <c r="G399" t="s">
        <v>74</v>
      </c>
      <c r="H399" t="s">
        <v>74</v>
      </c>
      <c r="I399" t="s">
        <v>74</v>
      </c>
      <c r="J399" t="s">
        <v>74</v>
      </c>
      <c r="K399" t="s">
        <v>74</v>
      </c>
      <c r="L399" t="s">
        <v>74</v>
      </c>
      <c r="M399" t="s">
        <v>74</v>
      </c>
      <c r="N399" t="s">
        <v>74</v>
      </c>
      <c r="O399" t="s">
        <v>74</v>
      </c>
      <c r="P399" t="s">
        <v>74</v>
      </c>
      <c r="Q399" t="s">
        <v>74</v>
      </c>
      <c r="R399" t="s">
        <v>74</v>
      </c>
      <c r="S399" t="s">
        <v>74</v>
      </c>
      <c r="T399" t="s">
        <v>74</v>
      </c>
      <c r="U399" t="s">
        <v>74</v>
      </c>
      <c r="V399" t="s">
        <v>74</v>
      </c>
      <c r="W399" t="s">
        <v>74</v>
      </c>
      <c r="X399" t="s">
        <v>74</v>
      </c>
      <c r="Y399" t="s">
        <v>74</v>
      </c>
      <c r="Z399" t="s">
        <v>74</v>
      </c>
      <c r="AA399" t="s">
        <v>74</v>
      </c>
      <c r="AB399" t="s">
        <v>74</v>
      </c>
      <c r="AC399" t="s">
        <v>74</v>
      </c>
      <c r="AD399" t="s">
        <v>74</v>
      </c>
      <c r="AE399" t="s">
        <v>74</v>
      </c>
      <c r="AF399" t="s">
        <v>74</v>
      </c>
      <c r="AG399" t="s">
        <v>74</v>
      </c>
      <c r="AH399" t="s">
        <v>74</v>
      </c>
      <c r="AI399" t="s">
        <v>74</v>
      </c>
      <c r="AJ399" t="s">
        <v>74</v>
      </c>
      <c r="AK399" t="s">
        <v>74</v>
      </c>
      <c r="AL399" t="s">
        <v>74</v>
      </c>
      <c r="AM399" t="s">
        <v>74</v>
      </c>
      <c r="AN399" t="s">
        <v>74</v>
      </c>
      <c r="AO399" t="s">
        <v>74</v>
      </c>
      <c r="AP399" t="s">
        <v>74</v>
      </c>
      <c r="AQ399" t="s">
        <v>74</v>
      </c>
      <c r="AR399" t="s">
        <v>74</v>
      </c>
      <c r="AS399" t="s">
        <v>74</v>
      </c>
      <c r="AT399" t="s">
        <v>74</v>
      </c>
      <c r="AU399" t="s">
        <v>74</v>
      </c>
      <c r="AV399" t="s">
        <v>74</v>
      </c>
      <c r="AW399" t="s">
        <v>74</v>
      </c>
      <c r="AX399" t="s">
        <v>74</v>
      </c>
      <c r="AY399" t="s">
        <v>74</v>
      </c>
      <c r="AZ399" t="s">
        <v>74</v>
      </c>
      <c r="BA399" t="s">
        <v>74</v>
      </c>
      <c r="BB399" t="s">
        <v>74</v>
      </c>
      <c r="BC399" t="s">
        <v>74</v>
      </c>
      <c r="BD399" t="s">
        <v>74</v>
      </c>
      <c r="BE399" t="s">
        <v>74</v>
      </c>
      <c r="BF399" t="s">
        <v>74</v>
      </c>
      <c r="BG399" t="s">
        <v>74</v>
      </c>
      <c r="BH399" t="s">
        <v>74</v>
      </c>
      <c r="BI399" t="s">
        <v>74</v>
      </c>
      <c r="BJ399" t="s">
        <v>74</v>
      </c>
      <c r="BK399" t="s">
        <v>74</v>
      </c>
      <c r="BL399" t="s">
        <v>74</v>
      </c>
      <c r="BM399" t="s">
        <v>74</v>
      </c>
      <c r="BN399" t="s">
        <v>74</v>
      </c>
      <c r="BO399" t="s">
        <v>74</v>
      </c>
      <c r="BP399" t="s">
        <v>74</v>
      </c>
      <c r="BQ399" t="s">
        <v>74</v>
      </c>
      <c r="BR399" t="s">
        <v>74</v>
      </c>
      <c r="BS399" t="s">
        <v>74</v>
      </c>
      <c r="BT399" t="s">
        <v>74</v>
      </c>
      <c r="BU399" t="s">
        <v>74</v>
      </c>
      <c r="BV399" t="s">
        <v>74</v>
      </c>
      <c r="BW399" t="s">
        <v>74</v>
      </c>
      <c r="BX399" t="s">
        <v>74</v>
      </c>
      <c r="BY399" t="s">
        <v>74</v>
      </c>
      <c r="BZ399" t="s">
        <v>3866</v>
      </c>
      <c r="CA399" t="s">
        <v>74</v>
      </c>
      <c r="CB399" t="s">
        <v>74</v>
      </c>
      <c r="CC399">
        <v>0</v>
      </c>
    </row>
    <row r="400" spans="1:81" x14ac:dyDescent="0.25">
      <c r="A400" t="s">
        <v>3869</v>
      </c>
      <c r="B400" t="s">
        <v>95</v>
      </c>
      <c r="C400" t="s">
        <v>187</v>
      </c>
      <c r="D400" t="s">
        <v>951</v>
      </c>
      <c r="E400">
        <v>2019</v>
      </c>
      <c r="F400" t="s">
        <v>74</v>
      </c>
      <c r="G400" t="s">
        <v>74</v>
      </c>
      <c r="H400" t="s">
        <v>74</v>
      </c>
      <c r="I400" t="s">
        <v>74</v>
      </c>
      <c r="J400" t="s">
        <v>74</v>
      </c>
      <c r="K400" t="s">
        <v>74</v>
      </c>
      <c r="L400" t="s">
        <v>74</v>
      </c>
      <c r="M400" t="s">
        <v>74</v>
      </c>
      <c r="N400" t="s">
        <v>74</v>
      </c>
      <c r="O400" t="s">
        <v>74</v>
      </c>
      <c r="P400" t="s">
        <v>74</v>
      </c>
      <c r="Q400" t="s">
        <v>74</v>
      </c>
      <c r="R400" t="s">
        <v>74</v>
      </c>
      <c r="S400" t="s">
        <v>74</v>
      </c>
      <c r="T400" t="s">
        <v>74</v>
      </c>
      <c r="U400" t="s">
        <v>74</v>
      </c>
      <c r="V400" t="s">
        <v>74</v>
      </c>
      <c r="W400" t="s">
        <v>74</v>
      </c>
      <c r="X400" t="s">
        <v>74</v>
      </c>
      <c r="Y400" t="s">
        <v>74</v>
      </c>
      <c r="Z400" t="s">
        <v>74</v>
      </c>
      <c r="AA400" t="s">
        <v>74</v>
      </c>
      <c r="AB400" t="s">
        <v>74</v>
      </c>
      <c r="AC400" t="s">
        <v>74</v>
      </c>
      <c r="AD400" t="s">
        <v>74</v>
      </c>
      <c r="AE400" t="s">
        <v>74</v>
      </c>
      <c r="AF400" t="s">
        <v>74</v>
      </c>
      <c r="AG400" t="s">
        <v>74</v>
      </c>
      <c r="AH400" t="s">
        <v>74</v>
      </c>
      <c r="AI400" t="s">
        <v>74</v>
      </c>
      <c r="AJ400" t="s">
        <v>74</v>
      </c>
      <c r="AK400" t="s">
        <v>74</v>
      </c>
      <c r="AL400" t="s">
        <v>74</v>
      </c>
      <c r="AM400" t="s">
        <v>74</v>
      </c>
      <c r="AN400" t="s">
        <v>74</v>
      </c>
      <c r="AO400" t="s">
        <v>74</v>
      </c>
      <c r="AP400" t="s">
        <v>74</v>
      </c>
      <c r="AQ400" t="s">
        <v>74</v>
      </c>
      <c r="AR400" t="s">
        <v>74</v>
      </c>
      <c r="AS400" t="s">
        <v>74</v>
      </c>
      <c r="AT400" t="s">
        <v>74</v>
      </c>
      <c r="AU400" t="s">
        <v>74</v>
      </c>
      <c r="AV400" t="s">
        <v>74</v>
      </c>
      <c r="AW400" t="s">
        <v>74</v>
      </c>
      <c r="AX400" t="s">
        <v>74</v>
      </c>
      <c r="AY400" t="s">
        <v>74</v>
      </c>
      <c r="AZ400" t="s">
        <v>74</v>
      </c>
      <c r="BA400" t="s">
        <v>74</v>
      </c>
      <c r="BB400" t="s">
        <v>74</v>
      </c>
      <c r="BC400" t="s">
        <v>74</v>
      </c>
      <c r="BD400" t="s">
        <v>74</v>
      </c>
      <c r="BE400" t="s">
        <v>74</v>
      </c>
      <c r="BF400" t="s">
        <v>74</v>
      </c>
      <c r="BG400" t="s">
        <v>74</v>
      </c>
      <c r="BH400" t="s">
        <v>74</v>
      </c>
      <c r="BI400" t="s">
        <v>74</v>
      </c>
      <c r="BJ400" t="s">
        <v>74</v>
      </c>
      <c r="BK400" t="s">
        <v>74</v>
      </c>
      <c r="BL400" t="s">
        <v>74</v>
      </c>
      <c r="BM400" t="s">
        <v>74</v>
      </c>
      <c r="BN400" t="s">
        <v>74</v>
      </c>
      <c r="BO400" t="s">
        <v>74</v>
      </c>
      <c r="BP400" t="s">
        <v>74</v>
      </c>
      <c r="BQ400" t="s">
        <v>74</v>
      </c>
      <c r="BR400" t="s">
        <v>74</v>
      </c>
      <c r="BS400" t="s">
        <v>74</v>
      </c>
      <c r="BT400" t="s">
        <v>74</v>
      </c>
      <c r="BU400" t="s">
        <v>74</v>
      </c>
      <c r="BV400" t="s">
        <v>74</v>
      </c>
      <c r="BW400" t="s">
        <v>74</v>
      </c>
      <c r="BX400" t="s">
        <v>74</v>
      </c>
      <c r="BY400" t="s">
        <v>74</v>
      </c>
      <c r="BZ400" t="s">
        <v>3866</v>
      </c>
      <c r="CA400" t="s">
        <v>74</v>
      </c>
      <c r="CB400" t="s">
        <v>74</v>
      </c>
      <c r="CC400">
        <v>1</v>
      </c>
    </row>
    <row r="401" spans="1:81" x14ac:dyDescent="0.25">
      <c r="A401" t="s">
        <v>3870</v>
      </c>
      <c r="B401" t="s">
        <v>95</v>
      </c>
      <c r="C401" t="s">
        <v>187</v>
      </c>
      <c r="D401" t="s">
        <v>953</v>
      </c>
      <c r="E401">
        <v>2019</v>
      </c>
      <c r="F401" t="s">
        <v>74</v>
      </c>
      <c r="G401" t="s">
        <v>74</v>
      </c>
      <c r="H401" t="s">
        <v>74</v>
      </c>
      <c r="I401" t="s">
        <v>74</v>
      </c>
      <c r="J401" t="s">
        <v>74</v>
      </c>
      <c r="K401" t="s">
        <v>74</v>
      </c>
      <c r="L401" t="s">
        <v>74</v>
      </c>
      <c r="M401" t="s">
        <v>74</v>
      </c>
      <c r="N401" t="s">
        <v>74</v>
      </c>
      <c r="O401" t="s">
        <v>74</v>
      </c>
      <c r="P401" t="s">
        <v>74</v>
      </c>
      <c r="Q401" t="s">
        <v>74</v>
      </c>
      <c r="R401" t="s">
        <v>74</v>
      </c>
      <c r="S401" t="s">
        <v>74</v>
      </c>
      <c r="T401" t="s">
        <v>74</v>
      </c>
      <c r="U401" t="s">
        <v>74</v>
      </c>
      <c r="V401" t="s">
        <v>74</v>
      </c>
      <c r="W401" t="s">
        <v>74</v>
      </c>
      <c r="X401" t="s">
        <v>74</v>
      </c>
      <c r="Y401" t="s">
        <v>74</v>
      </c>
      <c r="Z401" t="s">
        <v>74</v>
      </c>
      <c r="AA401" t="s">
        <v>74</v>
      </c>
      <c r="AB401" t="s">
        <v>74</v>
      </c>
      <c r="AC401" t="s">
        <v>74</v>
      </c>
      <c r="AD401" t="s">
        <v>74</v>
      </c>
      <c r="AE401" t="s">
        <v>74</v>
      </c>
      <c r="AF401" t="s">
        <v>74</v>
      </c>
      <c r="AG401" t="s">
        <v>74</v>
      </c>
      <c r="AH401" t="s">
        <v>74</v>
      </c>
      <c r="AI401" t="s">
        <v>74</v>
      </c>
      <c r="AJ401" t="s">
        <v>74</v>
      </c>
      <c r="AK401" t="s">
        <v>74</v>
      </c>
      <c r="AL401" t="s">
        <v>74</v>
      </c>
      <c r="AM401" t="s">
        <v>74</v>
      </c>
      <c r="AN401" t="s">
        <v>74</v>
      </c>
      <c r="AO401" t="s">
        <v>74</v>
      </c>
      <c r="AP401" t="s">
        <v>74</v>
      </c>
      <c r="AQ401" t="s">
        <v>74</v>
      </c>
      <c r="AR401" t="s">
        <v>74</v>
      </c>
      <c r="AS401" t="s">
        <v>74</v>
      </c>
      <c r="AT401" t="s">
        <v>74</v>
      </c>
      <c r="AU401" t="s">
        <v>74</v>
      </c>
      <c r="AV401" t="s">
        <v>74</v>
      </c>
      <c r="AW401" t="s">
        <v>74</v>
      </c>
      <c r="AX401" t="s">
        <v>74</v>
      </c>
      <c r="AY401" t="s">
        <v>74</v>
      </c>
      <c r="AZ401" t="s">
        <v>74</v>
      </c>
      <c r="BA401" t="s">
        <v>74</v>
      </c>
      <c r="BB401" t="s">
        <v>74</v>
      </c>
      <c r="BC401" t="s">
        <v>74</v>
      </c>
      <c r="BD401" t="s">
        <v>74</v>
      </c>
      <c r="BE401" t="s">
        <v>74</v>
      </c>
      <c r="BF401" t="s">
        <v>74</v>
      </c>
      <c r="BG401" t="s">
        <v>74</v>
      </c>
      <c r="BH401" t="s">
        <v>74</v>
      </c>
      <c r="BI401" t="s">
        <v>74</v>
      </c>
      <c r="BJ401" t="s">
        <v>74</v>
      </c>
      <c r="BK401" t="s">
        <v>74</v>
      </c>
      <c r="BL401" t="s">
        <v>74</v>
      </c>
      <c r="BM401" t="s">
        <v>74</v>
      </c>
      <c r="BN401" t="s">
        <v>74</v>
      </c>
      <c r="BO401" t="s">
        <v>74</v>
      </c>
      <c r="BP401" t="s">
        <v>74</v>
      </c>
      <c r="BQ401" t="s">
        <v>74</v>
      </c>
      <c r="BR401" t="s">
        <v>74</v>
      </c>
      <c r="BS401" t="s">
        <v>74</v>
      </c>
      <c r="BT401" t="s">
        <v>74</v>
      </c>
      <c r="BU401" t="s">
        <v>74</v>
      </c>
      <c r="BV401" t="s">
        <v>74</v>
      </c>
      <c r="BW401" t="s">
        <v>74</v>
      </c>
      <c r="BX401" t="s">
        <v>74</v>
      </c>
      <c r="BY401" t="s">
        <v>74</v>
      </c>
      <c r="BZ401" t="s">
        <v>3866</v>
      </c>
      <c r="CA401" t="s">
        <v>74</v>
      </c>
      <c r="CB401" t="s">
        <v>74</v>
      </c>
      <c r="CC401">
        <v>0</v>
      </c>
    </row>
    <row r="402" spans="1:81" x14ac:dyDescent="0.25">
      <c r="A402" t="s">
        <v>3871</v>
      </c>
      <c r="B402" t="s">
        <v>95</v>
      </c>
      <c r="C402" t="s">
        <v>187</v>
      </c>
      <c r="D402" t="s">
        <v>961</v>
      </c>
      <c r="E402">
        <v>2019</v>
      </c>
      <c r="F402" t="s">
        <v>74</v>
      </c>
      <c r="G402" t="s">
        <v>74</v>
      </c>
      <c r="H402" t="s">
        <v>74</v>
      </c>
      <c r="I402" t="s">
        <v>74</v>
      </c>
      <c r="J402" t="s">
        <v>74</v>
      </c>
      <c r="K402" t="s">
        <v>74</v>
      </c>
      <c r="L402" t="s">
        <v>74</v>
      </c>
      <c r="M402" t="s">
        <v>74</v>
      </c>
      <c r="N402" t="s">
        <v>74</v>
      </c>
      <c r="O402" t="s">
        <v>74</v>
      </c>
      <c r="P402" t="s">
        <v>74</v>
      </c>
      <c r="Q402" t="s">
        <v>74</v>
      </c>
      <c r="R402" t="s">
        <v>74</v>
      </c>
      <c r="S402" t="s">
        <v>74</v>
      </c>
      <c r="T402" t="s">
        <v>74</v>
      </c>
      <c r="U402" t="s">
        <v>74</v>
      </c>
      <c r="V402" t="s">
        <v>74</v>
      </c>
      <c r="W402" t="s">
        <v>74</v>
      </c>
      <c r="X402" t="s">
        <v>74</v>
      </c>
      <c r="Y402" t="s">
        <v>74</v>
      </c>
      <c r="Z402" t="s">
        <v>74</v>
      </c>
      <c r="AA402" t="s">
        <v>74</v>
      </c>
      <c r="AB402" t="s">
        <v>74</v>
      </c>
      <c r="AC402" t="s">
        <v>74</v>
      </c>
      <c r="AD402" t="s">
        <v>74</v>
      </c>
      <c r="AE402" t="s">
        <v>74</v>
      </c>
      <c r="AF402" t="s">
        <v>74</v>
      </c>
      <c r="AG402" t="s">
        <v>74</v>
      </c>
      <c r="AH402" t="s">
        <v>74</v>
      </c>
      <c r="AI402" t="s">
        <v>74</v>
      </c>
      <c r="AJ402" t="s">
        <v>74</v>
      </c>
      <c r="AK402" t="s">
        <v>74</v>
      </c>
      <c r="AL402" t="s">
        <v>74</v>
      </c>
      <c r="AM402" t="s">
        <v>74</v>
      </c>
      <c r="AN402" t="s">
        <v>74</v>
      </c>
      <c r="AO402" t="s">
        <v>74</v>
      </c>
      <c r="AP402" t="s">
        <v>74</v>
      </c>
      <c r="AQ402" t="s">
        <v>74</v>
      </c>
      <c r="AR402" t="s">
        <v>74</v>
      </c>
      <c r="AS402" t="s">
        <v>74</v>
      </c>
      <c r="AT402" t="s">
        <v>74</v>
      </c>
      <c r="AU402" t="s">
        <v>74</v>
      </c>
      <c r="AV402" t="s">
        <v>74</v>
      </c>
      <c r="AW402" t="s">
        <v>74</v>
      </c>
      <c r="AX402" t="s">
        <v>74</v>
      </c>
      <c r="AY402" t="s">
        <v>74</v>
      </c>
      <c r="AZ402" t="s">
        <v>74</v>
      </c>
      <c r="BA402" t="s">
        <v>74</v>
      </c>
      <c r="BB402" t="s">
        <v>74</v>
      </c>
      <c r="BC402" t="s">
        <v>74</v>
      </c>
      <c r="BD402" t="s">
        <v>74</v>
      </c>
      <c r="BE402" t="s">
        <v>74</v>
      </c>
      <c r="BF402" t="s">
        <v>74</v>
      </c>
      <c r="BG402" t="s">
        <v>74</v>
      </c>
      <c r="BH402" t="s">
        <v>74</v>
      </c>
      <c r="BI402" t="s">
        <v>74</v>
      </c>
      <c r="BJ402" t="s">
        <v>74</v>
      </c>
      <c r="BK402" t="s">
        <v>74</v>
      </c>
      <c r="BL402" t="s">
        <v>74</v>
      </c>
      <c r="BM402" t="s">
        <v>74</v>
      </c>
      <c r="BN402" t="s">
        <v>74</v>
      </c>
      <c r="BO402" t="s">
        <v>74</v>
      </c>
      <c r="BP402" t="s">
        <v>74</v>
      </c>
      <c r="BQ402" t="s">
        <v>74</v>
      </c>
      <c r="BR402" t="s">
        <v>74</v>
      </c>
      <c r="BS402" t="s">
        <v>74</v>
      </c>
      <c r="BT402" t="s">
        <v>74</v>
      </c>
      <c r="BU402" t="s">
        <v>74</v>
      </c>
      <c r="BV402" t="s">
        <v>74</v>
      </c>
      <c r="BW402" t="s">
        <v>74</v>
      </c>
      <c r="BX402" t="s">
        <v>74</v>
      </c>
      <c r="BY402" t="s">
        <v>74</v>
      </c>
      <c r="BZ402" t="s">
        <v>3866</v>
      </c>
      <c r="CA402" t="s">
        <v>74</v>
      </c>
      <c r="CB402" t="s">
        <v>74</v>
      </c>
      <c r="CC402">
        <v>0</v>
      </c>
    </row>
    <row r="403" spans="1:81" x14ac:dyDescent="0.25">
      <c r="A403" t="s">
        <v>3872</v>
      </c>
      <c r="B403" t="s">
        <v>95</v>
      </c>
      <c r="C403" t="s">
        <v>420</v>
      </c>
      <c r="D403" t="s">
        <v>44</v>
      </c>
      <c r="E403">
        <v>2019</v>
      </c>
      <c r="F403">
        <v>4638</v>
      </c>
      <c r="G403">
        <v>403</v>
      </c>
      <c r="H403">
        <v>0</v>
      </c>
      <c r="I403">
        <v>1056</v>
      </c>
      <c r="J403">
        <v>919</v>
      </c>
      <c r="K403">
        <v>812</v>
      </c>
      <c r="L403">
        <v>682</v>
      </c>
      <c r="M403">
        <v>581</v>
      </c>
      <c r="N403">
        <v>474</v>
      </c>
      <c r="O403">
        <v>324</v>
      </c>
      <c r="P403">
        <v>66</v>
      </c>
      <c r="Q403">
        <v>16</v>
      </c>
      <c r="R403">
        <v>5</v>
      </c>
      <c r="S403">
        <v>106</v>
      </c>
      <c r="T403">
        <v>0</v>
      </c>
      <c r="U403">
        <v>5008</v>
      </c>
      <c r="V403">
        <v>33</v>
      </c>
      <c r="W403">
        <v>0</v>
      </c>
      <c r="X403">
        <v>3306</v>
      </c>
      <c r="Y403">
        <v>1735</v>
      </c>
      <c r="Z403">
        <v>0</v>
      </c>
      <c r="AA403" t="s">
        <v>74</v>
      </c>
      <c r="AB403">
        <v>629</v>
      </c>
      <c r="AC403" t="s">
        <v>74</v>
      </c>
      <c r="AD403">
        <v>4412</v>
      </c>
      <c r="AE403" t="s">
        <v>74</v>
      </c>
      <c r="AF403" t="s">
        <v>74</v>
      </c>
      <c r="AG403" t="s">
        <v>74</v>
      </c>
      <c r="AH403" t="s">
        <v>74</v>
      </c>
      <c r="AI403" t="s">
        <v>74</v>
      </c>
      <c r="AJ403" t="s">
        <v>74</v>
      </c>
      <c r="AK403" t="s">
        <v>74</v>
      </c>
      <c r="AL403" t="s">
        <v>74</v>
      </c>
      <c r="AM403" t="s">
        <v>74</v>
      </c>
      <c r="AN403" t="s">
        <v>74</v>
      </c>
      <c r="AO403">
        <v>5041</v>
      </c>
      <c r="AP403">
        <v>0.92005554453481453</v>
      </c>
      <c r="AQ403">
        <v>7.9944455465185485E-2</v>
      </c>
      <c r="AR403">
        <v>0</v>
      </c>
      <c r="AS403">
        <v>0.20948224558619319</v>
      </c>
      <c r="AT403">
        <v>0.18230509819480259</v>
      </c>
      <c r="AU403">
        <v>0.1610791509621107</v>
      </c>
      <c r="AV403">
        <v>0.1352906169410831</v>
      </c>
      <c r="AW403">
        <v>0.1152549097401309</v>
      </c>
      <c r="AX403">
        <v>9.4028962507439001E-2</v>
      </c>
      <c r="AY403">
        <v>6.4272961713945642E-2</v>
      </c>
      <c r="AZ403">
        <v>1.3092640349137079E-2</v>
      </c>
      <c r="BA403">
        <v>3.173973417972624E-3</v>
      </c>
      <c r="BB403">
        <v>9.918666931164452E-4</v>
      </c>
      <c r="BC403">
        <v>2.1027573894068639E-2</v>
      </c>
      <c r="BD403">
        <v>0</v>
      </c>
      <c r="BE403">
        <v>0.99345367982543142</v>
      </c>
      <c r="BF403">
        <v>6.546320174568538E-3</v>
      </c>
      <c r="BG403">
        <v>0</v>
      </c>
      <c r="BH403">
        <v>0.65582225748859357</v>
      </c>
      <c r="BI403">
        <v>0.34417774251140648</v>
      </c>
      <c r="BJ403">
        <v>0</v>
      </c>
      <c r="BK403">
        <v>0</v>
      </c>
      <c r="BL403">
        <v>0.12477682999404879</v>
      </c>
      <c r="BM403">
        <v>0</v>
      </c>
      <c r="BN403">
        <v>0.87522317000595118</v>
      </c>
      <c r="BO403">
        <v>0</v>
      </c>
      <c r="BP403">
        <v>0</v>
      </c>
      <c r="BQ403">
        <v>0</v>
      </c>
      <c r="BR403">
        <v>0</v>
      </c>
      <c r="BS403">
        <v>0</v>
      </c>
      <c r="BT403">
        <v>0</v>
      </c>
      <c r="BU403">
        <v>0</v>
      </c>
      <c r="BV403">
        <v>0</v>
      </c>
      <c r="BW403">
        <v>0</v>
      </c>
      <c r="BX403">
        <v>0</v>
      </c>
      <c r="BY403" t="s">
        <v>3397</v>
      </c>
      <c r="BZ403" t="s">
        <v>3873</v>
      </c>
      <c r="CA403">
        <v>5041</v>
      </c>
      <c r="CB403">
        <v>1</v>
      </c>
      <c r="CC403">
        <v>0</v>
      </c>
    </row>
    <row r="404" spans="1:81" x14ac:dyDescent="0.25">
      <c r="A404" t="s">
        <v>3874</v>
      </c>
      <c r="B404" t="s">
        <v>95</v>
      </c>
      <c r="C404" t="s">
        <v>420</v>
      </c>
      <c r="D404" t="s">
        <v>947</v>
      </c>
      <c r="E404">
        <v>2019</v>
      </c>
      <c r="F404">
        <v>1879</v>
      </c>
      <c r="G404">
        <v>204</v>
      </c>
      <c r="H404">
        <v>0</v>
      </c>
      <c r="I404">
        <v>529</v>
      </c>
      <c r="J404">
        <v>421</v>
      </c>
      <c r="K404">
        <v>309</v>
      </c>
      <c r="L404">
        <v>247</v>
      </c>
      <c r="M404">
        <v>214</v>
      </c>
      <c r="N404">
        <v>163</v>
      </c>
      <c r="O404">
        <v>106</v>
      </c>
      <c r="P404">
        <v>26</v>
      </c>
      <c r="Q404">
        <v>5</v>
      </c>
      <c r="R404">
        <v>4</v>
      </c>
      <c r="S404">
        <v>59</v>
      </c>
      <c r="T404">
        <v>0</v>
      </c>
      <c r="U404">
        <v>2067</v>
      </c>
      <c r="V404">
        <v>16</v>
      </c>
      <c r="W404">
        <v>0</v>
      </c>
      <c r="X404">
        <v>1309</v>
      </c>
      <c r="Y404">
        <v>774</v>
      </c>
      <c r="Z404">
        <v>0</v>
      </c>
      <c r="AA404" t="s">
        <v>74</v>
      </c>
      <c r="AB404">
        <v>107</v>
      </c>
      <c r="AC404" t="s">
        <v>74</v>
      </c>
      <c r="AD404">
        <v>1976</v>
      </c>
      <c r="AE404" t="s">
        <v>74</v>
      </c>
      <c r="AF404" t="s">
        <v>74</v>
      </c>
      <c r="AG404" t="s">
        <v>74</v>
      </c>
      <c r="AH404" t="s">
        <v>74</v>
      </c>
      <c r="AI404" t="s">
        <v>74</v>
      </c>
      <c r="AJ404" t="s">
        <v>74</v>
      </c>
      <c r="AK404" t="s">
        <v>74</v>
      </c>
      <c r="AL404">
        <v>0</v>
      </c>
      <c r="AM404">
        <v>0</v>
      </c>
      <c r="AN404">
        <v>2083</v>
      </c>
      <c r="AO404">
        <v>2083</v>
      </c>
      <c r="AP404">
        <v>0.90206433029284683</v>
      </c>
      <c r="AQ404">
        <v>9.7935669707153145E-2</v>
      </c>
      <c r="AR404">
        <v>0</v>
      </c>
      <c r="AS404">
        <v>0.25396063370139221</v>
      </c>
      <c r="AT404">
        <v>0.20211233797407591</v>
      </c>
      <c r="AU404">
        <v>0.14834373499759959</v>
      </c>
      <c r="AV404">
        <v>0.1185789726356217</v>
      </c>
      <c r="AW404">
        <v>0.1027364378300528</v>
      </c>
      <c r="AX404">
        <v>7.8252520403264525E-2</v>
      </c>
      <c r="AY404">
        <v>5.0888142102736428E-2</v>
      </c>
      <c r="AZ404">
        <v>1.248199711953913E-2</v>
      </c>
      <c r="BA404">
        <v>2.400384061449832E-3</v>
      </c>
      <c r="BB404">
        <v>1.9203072491598651E-3</v>
      </c>
      <c r="BC404">
        <v>2.8324531925108021E-2</v>
      </c>
      <c r="BD404">
        <v>0</v>
      </c>
      <c r="BE404">
        <v>0.99231877100336052</v>
      </c>
      <c r="BF404">
        <v>7.6812289966394619E-3</v>
      </c>
      <c r="BG404">
        <v>0</v>
      </c>
      <c r="BH404">
        <v>0.62842054728756602</v>
      </c>
      <c r="BI404">
        <v>0.37157945271243398</v>
      </c>
      <c r="BJ404">
        <v>0</v>
      </c>
      <c r="BK404">
        <v>0</v>
      </c>
      <c r="BL404">
        <v>5.1368218915026402E-2</v>
      </c>
      <c r="BM404">
        <v>0</v>
      </c>
      <c r="BN404">
        <v>0.94863178108497359</v>
      </c>
      <c r="BO404">
        <v>0</v>
      </c>
      <c r="BP404">
        <v>0</v>
      </c>
      <c r="BQ404">
        <v>0</v>
      </c>
      <c r="BR404">
        <v>0</v>
      </c>
      <c r="BS404">
        <v>0</v>
      </c>
      <c r="BT404">
        <v>0</v>
      </c>
      <c r="BU404">
        <v>0</v>
      </c>
      <c r="BV404">
        <v>0</v>
      </c>
      <c r="BW404">
        <v>0</v>
      </c>
      <c r="BX404">
        <v>1</v>
      </c>
      <c r="BY404" t="s">
        <v>3397</v>
      </c>
      <c r="BZ404" t="s">
        <v>3873</v>
      </c>
      <c r="CA404">
        <v>5041</v>
      </c>
      <c r="CB404">
        <v>0.41321166435231099</v>
      </c>
      <c r="CC404">
        <v>0</v>
      </c>
    </row>
    <row r="405" spans="1:81" x14ac:dyDescent="0.25">
      <c r="A405" t="s">
        <v>3875</v>
      </c>
      <c r="B405" t="s">
        <v>95</v>
      </c>
      <c r="C405" t="s">
        <v>420</v>
      </c>
      <c r="D405" t="s">
        <v>949</v>
      </c>
      <c r="E405">
        <v>2019</v>
      </c>
      <c r="F405">
        <v>2091</v>
      </c>
      <c r="G405">
        <v>132</v>
      </c>
      <c r="H405">
        <v>0</v>
      </c>
      <c r="I405">
        <v>401</v>
      </c>
      <c r="J405">
        <v>388</v>
      </c>
      <c r="K405">
        <v>404</v>
      </c>
      <c r="L405">
        <v>333</v>
      </c>
      <c r="M405">
        <v>256</v>
      </c>
      <c r="N405">
        <v>221</v>
      </c>
      <c r="O405">
        <v>150</v>
      </c>
      <c r="P405">
        <v>23</v>
      </c>
      <c r="Q405">
        <v>6</v>
      </c>
      <c r="R405">
        <v>1</v>
      </c>
      <c r="S405">
        <v>40</v>
      </c>
      <c r="T405">
        <v>0</v>
      </c>
      <c r="U405">
        <v>2215</v>
      </c>
      <c r="V405">
        <v>8</v>
      </c>
      <c r="W405">
        <v>0</v>
      </c>
      <c r="X405">
        <v>1553</v>
      </c>
      <c r="Y405">
        <v>670</v>
      </c>
      <c r="Z405">
        <v>0</v>
      </c>
      <c r="AA405" t="s">
        <v>74</v>
      </c>
      <c r="AB405">
        <v>208</v>
      </c>
      <c r="AC405" t="s">
        <v>74</v>
      </c>
      <c r="AD405">
        <v>2015</v>
      </c>
      <c r="AE405" t="s">
        <v>74</v>
      </c>
      <c r="AF405" t="s">
        <v>74</v>
      </c>
      <c r="AG405" t="s">
        <v>74</v>
      </c>
      <c r="AH405" t="s">
        <v>74</v>
      </c>
      <c r="AI405" t="s">
        <v>74</v>
      </c>
      <c r="AJ405" t="s">
        <v>74</v>
      </c>
      <c r="AK405" t="s">
        <v>74</v>
      </c>
      <c r="AL405">
        <v>0</v>
      </c>
      <c r="AM405">
        <v>0</v>
      </c>
      <c r="AN405">
        <v>2223</v>
      </c>
      <c r="AO405">
        <v>2223</v>
      </c>
      <c r="AP405">
        <v>0.94062078272604588</v>
      </c>
      <c r="AQ405">
        <v>5.9379217273954107E-2</v>
      </c>
      <c r="AR405">
        <v>0</v>
      </c>
      <c r="AS405">
        <v>0.18038686459739089</v>
      </c>
      <c r="AT405">
        <v>0.17453891138101671</v>
      </c>
      <c r="AU405">
        <v>0.18173639226270799</v>
      </c>
      <c r="AV405">
        <v>0.1497975708502024</v>
      </c>
      <c r="AW405">
        <v>0.1151596941070625</v>
      </c>
      <c r="AX405">
        <v>9.9415204678362568E-2</v>
      </c>
      <c r="AY405">
        <v>6.7476383265856948E-2</v>
      </c>
      <c r="AZ405">
        <v>1.03463787674314E-2</v>
      </c>
      <c r="BA405">
        <v>2.6990553306342779E-3</v>
      </c>
      <c r="BB405">
        <v>4.4984255510571302E-4</v>
      </c>
      <c r="BC405">
        <v>1.799370220422852E-2</v>
      </c>
      <c r="BD405">
        <v>0</v>
      </c>
      <c r="BE405">
        <v>0.99640125955915426</v>
      </c>
      <c r="BF405">
        <v>3.5987404408457041E-3</v>
      </c>
      <c r="BG405">
        <v>0</v>
      </c>
      <c r="BH405">
        <v>0.69860548807917233</v>
      </c>
      <c r="BI405">
        <v>0.30139451192082772</v>
      </c>
      <c r="BJ405">
        <v>0</v>
      </c>
      <c r="BK405">
        <v>0</v>
      </c>
      <c r="BL405">
        <v>9.3567251461988299E-2</v>
      </c>
      <c r="BM405">
        <v>0</v>
      </c>
      <c r="BN405">
        <v>0.9064327485380117</v>
      </c>
      <c r="BO405">
        <v>0</v>
      </c>
      <c r="BP405">
        <v>0</v>
      </c>
      <c r="BQ405">
        <v>0</v>
      </c>
      <c r="BR405">
        <v>0</v>
      </c>
      <c r="BS405">
        <v>0</v>
      </c>
      <c r="BT405">
        <v>0</v>
      </c>
      <c r="BU405">
        <v>0</v>
      </c>
      <c r="BV405">
        <v>0</v>
      </c>
      <c r="BW405">
        <v>0</v>
      </c>
      <c r="BX405">
        <v>1</v>
      </c>
      <c r="BY405" t="s">
        <v>3397</v>
      </c>
      <c r="BZ405" t="s">
        <v>3873</v>
      </c>
      <c r="CA405">
        <v>5041</v>
      </c>
      <c r="CB405">
        <v>0.44098393175957151</v>
      </c>
      <c r="CC405">
        <v>0</v>
      </c>
    </row>
    <row r="406" spans="1:81" x14ac:dyDescent="0.25">
      <c r="A406" t="s">
        <v>3876</v>
      </c>
      <c r="B406" t="s">
        <v>95</v>
      </c>
      <c r="C406" t="s">
        <v>420</v>
      </c>
      <c r="D406" t="s">
        <v>951</v>
      </c>
      <c r="E406">
        <v>2019</v>
      </c>
      <c r="F406">
        <v>301</v>
      </c>
      <c r="G406">
        <v>25</v>
      </c>
      <c r="H406">
        <v>0</v>
      </c>
      <c r="I406">
        <v>68</v>
      </c>
      <c r="J406">
        <v>51</v>
      </c>
      <c r="K406">
        <v>38</v>
      </c>
      <c r="L406">
        <v>43</v>
      </c>
      <c r="M406">
        <v>50</v>
      </c>
      <c r="N406">
        <v>40</v>
      </c>
      <c r="O406">
        <v>28</v>
      </c>
      <c r="P406">
        <v>5</v>
      </c>
      <c r="Q406">
        <v>1</v>
      </c>
      <c r="R406">
        <v>0</v>
      </c>
      <c r="S406">
        <v>2</v>
      </c>
      <c r="T406">
        <v>0</v>
      </c>
      <c r="U406">
        <v>322</v>
      </c>
      <c r="V406">
        <v>4</v>
      </c>
      <c r="W406">
        <v>0</v>
      </c>
      <c r="X406">
        <v>151</v>
      </c>
      <c r="Y406">
        <v>175</v>
      </c>
      <c r="Z406">
        <v>0</v>
      </c>
      <c r="AA406" t="s">
        <v>74</v>
      </c>
      <c r="AB406">
        <v>16</v>
      </c>
      <c r="AC406" t="s">
        <v>74</v>
      </c>
      <c r="AD406">
        <v>310</v>
      </c>
      <c r="AE406" t="s">
        <v>74</v>
      </c>
      <c r="AF406" t="s">
        <v>74</v>
      </c>
      <c r="AG406" t="s">
        <v>74</v>
      </c>
      <c r="AH406" t="s">
        <v>74</v>
      </c>
      <c r="AI406" t="s">
        <v>74</v>
      </c>
      <c r="AJ406" t="s">
        <v>74</v>
      </c>
      <c r="AK406" t="s">
        <v>74</v>
      </c>
      <c r="AL406">
        <v>0</v>
      </c>
      <c r="AM406">
        <v>0</v>
      </c>
      <c r="AN406">
        <v>326</v>
      </c>
      <c r="AO406">
        <v>326</v>
      </c>
      <c r="AP406">
        <v>0.92331288343558282</v>
      </c>
      <c r="AQ406">
        <v>7.6687116564417179E-2</v>
      </c>
      <c r="AR406">
        <v>0</v>
      </c>
      <c r="AS406">
        <v>0.20858895705521471</v>
      </c>
      <c r="AT406">
        <v>0.15644171779141111</v>
      </c>
      <c r="AU406">
        <v>0.1165644171779141</v>
      </c>
      <c r="AV406">
        <v>0.13190184049079751</v>
      </c>
      <c r="AW406">
        <v>0.15337423312883439</v>
      </c>
      <c r="AX406">
        <v>0.1226993865030675</v>
      </c>
      <c r="AY406">
        <v>8.5889570552147243E-2</v>
      </c>
      <c r="AZ406">
        <v>1.5337423312883441E-2</v>
      </c>
      <c r="BA406">
        <v>3.0674846625766872E-3</v>
      </c>
      <c r="BB406">
        <v>0</v>
      </c>
      <c r="BC406">
        <v>6.1349693251533744E-3</v>
      </c>
      <c r="BD406">
        <v>0</v>
      </c>
      <c r="BE406">
        <v>0.98773006134969321</v>
      </c>
      <c r="BF406">
        <v>1.226993865030675E-2</v>
      </c>
      <c r="BG406">
        <v>0</v>
      </c>
      <c r="BH406">
        <v>0.46319018404907969</v>
      </c>
      <c r="BI406">
        <v>0.53680981595092025</v>
      </c>
      <c r="BJ406">
        <v>0</v>
      </c>
      <c r="BK406">
        <v>0</v>
      </c>
      <c r="BL406">
        <v>4.9079754601227002E-2</v>
      </c>
      <c r="BM406">
        <v>0</v>
      </c>
      <c r="BN406">
        <v>0.95092024539877296</v>
      </c>
      <c r="BO406">
        <v>0</v>
      </c>
      <c r="BP406">
        <v>0</v>
      </c>
      <c r="BQ406">
        <v>0</v>
      </c>
      <c r="BR406">
        <v>0</v>
      </c>
      <c r="BS406">
        <v>0</v>
      </c>
      <c r="BT406">
        <v>0</v>
      </c>
      <c r="BU406">
        <v>0</v>
      </c>
      <c r="BV406">
        <v>0</v>
      </c>
      <c r="BW406">
        <v>0</v>
      </c>
      <c r="BX406">
        <v>1</v>
      </c>
      <c r="BY406" t="s">
        <v>3397</v>
      </c>
      <c r="BZ406" t="s">
        <v>3873</v>
      </c>
      <c r="CA406">
        <v>5041</v>
      </c>
      <c r="CB406">
        <v>6.4669708391192224E-2</v>
      </c>
      <c r="CC406">
        <v>0</v>
      </c>
    </row>
    <row r="407" spans="1:81" x14ac:dyDescent="0.25">
      <c r="A407" t="s">
        <v>3877</v>
      </c>
      <c r="B407" t="s">
        <v>95</v>
      </c>
      <c r="C407" t="s">
        <v>420</v>
      </c>
      <c r="D407" t="s">
        <v>953</v>
      </c>
      <c r="E407">
        <v>2019</v>
      </c>
      <c r="F407">
        <v>292</v>
      </c>
      <c r="G407">
        <v>38</v>
      </c>
      <c r="H407">
        <v>0</v>
      </c>
      <c r="I407">
        <v>34</v>
      </c>
      <c r="J407">
        <v>41</v>
      </c>
      <c r="K407">
        <v>50</v>
      </c>
      <c r="L407">
        <v>54</v>
      </c>
      <c r="M407">
        <v>52</v>
      </c>
      <c r="N407">
        <v>44</v>
      </c>
      <c r="O407">
        <v>36</v>
      </c>
      <c r="P407">
        <v>12</v>
      </c>
      <c r="Q407">
        <v>4</v>
      </c>
      <c r="R407">
        <v>0</v>
      </c>
      <c r="S407">
        <v>3</v>
      </c>
      <c r="T407">
        <v>0</v>
      </c>
      <c r="U407">
        <v>327</v>
      </c>
      <c r="V407">
        <v>3</v>
      </c>
      <c r="W407">
        <v>0</v>
      </c>
      <c r="X407">
        <v>234</v>
      </c>
      <c r="Y407">
        <v>96</v>
      </c>
      <c r="Z407">
        <v>0</v>
      </c>
      <c r="AA407" t="s">
        <v>74</v>
      </c>
      <c r="AB407">
        <v>298</v>
      </c>
      <c r="AC407" t="s">
        <v>74</v>
      </c>
      <c r="AD407">
        <v>32</v>
      </c>
      <c r="AE407" t="s">
        <v>74</v>
      </c>
      <c r="AF407" t="s">
        <v>74</v>
      </c>
      <c r="AG407" t="s">
        <v>74</v>
      </c>
      <c r="AH407" t="s">
        <v>74</v>
      </c>
      <c r="AI407" t="s">
        <v>74</v>
      </c>
      <c r="AJ407" t="s">
        <v>74</v>
      </c>
      <c r="AK407" t="s">
        <v>74</v>
      </c>
      <c r="AL407">
        <v>0</v>
      </c>
      <c r="AM407">
        <v>0</v>
      </c>
      <c r="AN407">
        <v>330</v>
      </c>
      <c r="AO407">
        <v>330</v>
      </c>
      <c r="AP407">
        <v>0.88484848484848488</v>
      </c>
      <c r="AQ407">
        <v>0.1151515151515152</v>
      </c>
      <c r="AR407">
        <v>0</v>
      </c>
      <c r="AS407">
        <v>0.103030303030303</v>
      </c>
      <c r="AT407">
        <v>0.1242424242424242</v>
      </c>
      <c r="AU407">
        <v>0.15151515151515149</v>
      </c>
      <c r="AV407">
        <v>0.16363636363636361</v>
      </c>
      <c r="AW407">
        <v>0.15757575757575759</v>
      </c>
      <c r="AX407">
        <v>0.1333333333333333</v>
      </c>
      <c r="AY407">
        <v>0.1090909090909091</v>
      </c>
      <c r="AZ407">
        <v>3.6363636363636362E-2</v>
      </c>
      <c r="BA407">
        <v>1.2121212121212119E-2</v>
      </c>
      <c r="BB407">
        <v>0</v>
      </c>
      <c r="BC407">
        <v>9.0909090909090905E-3</v>
      </c>
      <c r="BD407">
        <v>0</v>
      </c>
      <c r="BE407">
        <v>0.99090909090909096</v>
      </c>
      <c r="BF407">
        <v>9.0909090909090905E-3</v>
      </c>
      <c r="BG407">
        <v>0</v>
      </c>
      <c r="BH407">
        <v>0.70909090909090911</v>
      </c>
      <c r="BI407">
        <v>0.29090909090909089</v>
      </c>
      <c r="BJ407">
        <v>0</v>
      </c>
      <c r="BK407">
        <v>0</v>
      </c>
      <c r="BL407">
        <v>0.90303030303030307</v>
      </c>
      <c r="BM407">
        <v>0</v>
      </c>
      <c r="BN407">
        <v>9.696969696969697E-2</v>
      </c>
      <c r="BO407">
        <v>0</v>
      </c>
      <c r="BP407">
        <v>0</v>
      </c>
      <c r="BQ407">
        <v>0</v>
      </c>
      <c r="BR407">
        <v>0</v>
      </c>
      <c r="BS407">
        <v>0</v>
      </c>
      <c r="BT407">
        <v>0</v>
      </c>
      <c r="BU407">
        <v>0</v>
      </c>
      <c r="BV407">
        <v>0</v>
      </c>
      <c r="BW407">
        <v>0</v>
      </c>
      <c r="BX407">
        <v>1</v>
      </c>
      <c r="BY407" t="s">
        <v>3397</v>
      </c>
      <c r="BZ407" t="s">
        <v>3873</v>
      </c>
      <c r="CA407">
        <v>5041</v>
      </c>
      <c r="CB407">
        <v>6.5463201745685373E-2</v>
      </c>
      <c r="CC407">
        <v>0</v>
      </c>
    </row>
    <row r="408" spans="1:81" x14ac:dyDescent="0.25">
      <c r="A408" t="s">
        <v>3878</v>
      </c>
      <c r="B408" t="s">
        <v>95</v>
      </c>
      <c r="C408" t="s">
        <v>420</v>
      </c>
      <c r="D408" t="s">
        <v>961</v>
      </c>
      <c r="E408">
        <v>2019</v>
      </c>
      <c r="F408">
        <v>75</v>
      </c>
      <c r="G408">
        <v>4</v>
      </c>
      <c r="H408">
        <v>0</v>
      </c>
      <c r="I408">
        <v>24</v>
      </c>
      <c r="J408">
        <v>18</v>
      </c>
      <c r="K408">
        <v>11</v>
      </c>
      <c r="L408">
        <v>5</v>
      </c>
      <c r="M408">
        <v>9</v>
      </c>
      <c r="N408">
        <v>6</v>
      </c>
      <c r="O408">
        <v>4</v>
      </c>
      <c r="P408">
        <v>0</v>
      </c>
      <c r="Q408">
        <v>0</v>
      </c>
      <c r="R408">
        <v>0</v>
      </c>
      <c r="S408">
        <v>2</v>
      </c>
      <c r="T408">
        <v>0</v>
      </c>
      <c r="U408">
        <v>77</v>
      </c>
      <c r="V408">
        <v>2</v>
      </c>
      <c r="W408">
        <v>0</v>
      </c>
      <c r="X408">
        <v>59</v>
      </c>
      <c r="Y408">
        <v>20</v>
      </c>
      <c r="Z408">
        <v>0</v>
      </c>
      <c r="AA408" t="s">
        <v>74</v>
      </c>
      <c r="AB408">
        <v>0</v>
      </c>
      <c r="AC408" t="s">
        <v>74</v>
      </c>
      <c r="AD408">
        <v>79</v>
      </c>
      <c r="AE408" t="s">
        <v>74</v>
      </c>
      <c r="AF408" t="s">
        <v>74</v>
      </c>
      <c r="AG408" t="s">
        <v>74</v>
      </c>
      <c r="AH408" t="s">
        <v>74</v>
      </c>
      <c r="AI408" t="s">
        <v>74</v>
      </c>
      <c r="AJ408" t="s">
        <v>74</v>
      </c>
      <c r="AK408" t="s">
        <v>74</v>
      </c>
      <c r="AL408">
        <v>0</v>
      </c>
      <c r="AM408">
        <v>0</v>
      </c>
      <c r="AN408">
        <v>79</v>
      </c>
      <c r="AO408">
        <v>79</v>
      </c>
      <c r="AP408">
        <v>0.94936708860759489</v>
      </c>
      <c r="AQ408">
        <v>5.0632911392405063E-2</v>
      </c>
      <c r="AR408">
        <v>0</v>
      </c>
      <c r="AS408">
        <v>0.30379746835443039</v>
      </c>
      <c r="AT408">
        <v>0.22784810126582281</v>
      </c>
      <c r="AU408">
        <v>0.13924050632911389</v>
      </c>
      <c r="AV408">
        <v>6.3291139240506333E-2</v>
      </c>
      <c r="AW408">
        <v>0.1139240506329114</v>
      </c>
      <c r="AX408">
        <v>7.5949367088607597E-2</v>
      </c>
      <c r="AY408">
        <v>5.0632911392405063E-2</v>
      </c>
      <c r="AZ408">
        <v>0</v>
      </c>
      <c r="BA408">
        <v>0</v>
      </c>
      <c r="BB408">
        <v>0</v>
      </c>
      <c r="BC408">
        <v>2.5316455696202531E-2</v>
      </c>
      <c r="BD408">
        <v>0</v>
      </c>
      <c r="BE408">
        <v>0.97468354430379744</v>
      </c>
      <c r="BF408">
        <v>2.5316455696202531E-2</v>
      </c>
      <c r="BG408">
        <v>0</v>
      </c>
      <c r="BH408">
        <v>0.74683544303797467</v>
      </c>
      <c r="BI408">
        <v>0.25316455696202528</v>
      </c>
      <c r="BJ408">
        <v>0</v>
      </c>
      <c r="BK408">
        <v>0</v>
      </c>
      <c r="BL408">
        <v>0</v>
      </c>
      <c r="BM408">
        <v>0</v>
      </c>
      <c r="BN408">
        <v>1</v>
      </c>
      <c r="BO408">
        <v>0</v>
      </c>
      <c r="BP408">
        <v>0</v>
      </c>
      <c r="BQ408">
        <v>0</v>
      </c>
      <c r="BR408">
        <v>0</v>
      </c>
      <c r="BS408">
        <v>0</v>
      </c>
      <c r="BT408">
        <v>0</v>
      </c>
      <c r="BU408">
        <v>0</v>
      </c>
      <c r="BV408">
        <v>0</v>
      </c>
      <c r="BW408">
        <v>0</v>
      </c>
      <c r="BX408">
        <v>1</v>
      </c>
      <c r="BY408" t="s">
        <v>3397</v>
      </c>
      <c r="BZ408" t="s">
        <v>3873</v>
      </c>
      <c r="CA408">
        <v>5041</v>
      </c>
      <c r="CB408">
        <v>1.5671493751239829E-2</v>
      </c>
      <c r="CC408">
        <v>0</v>
      </c>
    </row>
    <row r="409" spans="1:81" x14ac:dyDescent="0.25">
      <c r="A409" t="s">
        <v>3879</v>
      </c>
      <c r="B409" t="s">
        <v>95</v>
      </c>
      <c r="C409" t="s">
        <v>426</v>
      </c>
      <c r="D409" t="s">
        <v>44</v>
      </c>
      <c r="E409">
        <v>2019</v>
      </c>
      <c r="F409">
        <v>317</v>
      </c>
      <c r="G409">
        <v>40</v>
      </c>
      <c r="H409">
        <v>0</v>
      </c>
      <c r="I409">
        <v>54</v>
      </c>
      <c r="J409">
        <v>69</v>
      </c>
      <c r="K409">
        <v>57</v>
      </c>
      <c r="L409">
        <v>68</v>
      </c>
      <c r="M409">
        <v>41</v>
      </c>
      <c r="N409">
        <v>27</v>
      </c>
      <c r="O409">
        <v>22</v>
      </c>
      <c r="P409">
        <v>13</v>
      </c>
      <c r="Q409">
        <v>3</v>
      </c>
      <c r="R409">
        <v>2</v>
      </c>
      <c r="S409">
        <v>1</v>
      </c>
      <c r="T409">
        <v>0</v>
      </c>
      <c r="U409">
        <v>339</v>
      </c>
      <c r="V409">
        <v>17</v>
      </c>
      <c r="W409">
        <v>1</v>
      </c>
      <c r="X409">
        <v>250</v>
      </c>
      <c r="Y409">
        <v>102</v>
      </c>
      <c r="Z409">
        <v>5</v>
      </c>
      <c r="AA409">
        <v>19</v>
      </c>
      <c r="AB409">
        <v>4</v>
      </c>
      <c r="AC409">
        <v>12</v>
      </c>
      <c r="AD409">
        <v>322</v>
      </c>
      <c r="AE409">
        <v>7</v>
      </c>
      <c r="AF409">
        <v>288</v>
      </c>
      <c r="AG409">
        <v>6</v>
      </c>
      <c r="AH409">
        <v>1</v>
      </c>
      <c r="AI409">
        <v>0</v>
      </c>
      <c r="AJ409">
        <v>50</v>
      </c>
      <c r="AK409">
        <v>5</v>
      </c>
      <c r="AL409">
        <v>31</v>
      </c>
      <c r="AM409">
        <v>322</v>
      </c>
      <c r="AN409">
        <v>4</v>
      </c>
      <c r="AO409">
        <v>357</v>
      </c>
      <c r="AP409">
        <v>0.88795518207282909</v>
      </c>
      <c r="AQ409">
        <v>0.1120448179271709</v>
      </c>
      <c r="AR409">
        <v>0</v>
      </c>
      <c r="AS409">
        <v>0.15126050420168069</v>
      </c>
      <c r="AT409">
        <v>0.19327731092436981</v>
      </c>
      <c r="AU409">
        <v>0.1596638655462185</v>
      </c>
      <c r="AV409">
        <v>0.19047619047619049</v>
      </c>
      <c r="AW409">
        <v>0.11484593837535011</v>
      </c>
      <c r="AX409">
        <v>7.5630252100840331E-2</v>
      </c>
      <c r="AY409">
        <v>6.1624649859943981E-2</v>
      </c>
      <c r="AZ409">
        <v>3.6414565826330528E-2</v>
      </c>
      <c r="BA409">
        <v>8.4033613445378148E-3</v>
      </c>
      <c r="BB409">
        <v>5.6022408963585426E-3</v>
      </c>
      <c r="BC409">
        <v>2.8011204481792722E-3</v>
      </c>
      <c r="BD409">
        <v>0</v>
      </c>
      <c r="BE409">
        <v>0.94957983193277307</v>
      </c>
      <c r="BF409">
        <v>4.7619047619047623E-2</v>
      </c>
      <c r="BG409">
        <v>2.8011204481792722E-3</v>
      </c>
      <c r="BH409">
        <v>0.70028011204481788</v>
      </c>
      <c r="BI409">
        <v>0.2857142857142857</v>
      </c>
      <c r="BJ409">
        <v>1.4005602240896361E-2</v>
      </c>
      <c r="BK409">
        <v>5.3221288515406161E-2</v>
      </c>
      <c r="BL409">
        <v>1.120448179271709E-2</v>
      </c>
      <c r="BM409">
        <v>3.3613445378151259E-2</v>
      </c>
      <c r="BN409">
        <v>0.90196078431372551</v>
      </c>
      <c r="BO409">
        <v>1.9607843137254902E-2</v>
      </c>
      <c r="BP409">
        <v>0.80672268907563027</v>
      </c>
      <c r="BQ409">
        <v>1.680672268907563E-2</v>
      </c>
      <c r="BR409">
        <v>2.8011204481792722E-3</v>
      </c>
      <c r="BS409">
        <v>0</v>
      </c>
      <c r="BT409">
        <v>0.14005602240896359</v>
      </c>
      <c r="BU409">
        <v>1.4005602240896361E-2</v>
      </c>
      <c r="BV409">
        <v>8.683473389355742E-2</v>
      </c>
      <c r="BW409">
        <v>0.90196078431372551</v>
      </c>
      <c r="BX409">
        <v>1.120448179271709E-2</v>
      </c>
      <c r="BY409" t="s">
        <v>3397</v>
      </c>
      <c r="BZ409" t="s">
        <v>3880</v>
      </c>
      <c r="CA409">
        <v>357</v>
      </c>
      <c r="CB409">
        <v>1</v>
      </c>
      <c r="CC409">
        <v>0</v>
      </c>
    </row>
    <row r="410" spans="1:81" x14ac:dyDescent="0.25">
      <c r="A410" t="s">
        <v>3881</v>
      </c>
      <c r="B410" t="s">
        <v>95</v>
      </c>
      <c r="C410" t="s">
        <v>426</v>
      </c>
      <c r="D410" t="s">
        <v>947</v>
      </c>
      <c r="E410">
        <v>2019</v>
      </c>
      <c r="F410">
        <v>103</v>
      </c>
      <c r="G410">
        <v>14</v>
      </c>
      <c r="H410">
        <v>0</v>
      </c>
      <c r="I410">
        <v>14</v>
      </c>
      <c r="J410">
        <v>21</v>
      </c>
      <c r="K410">
        <v>20</v>
      </c>
      <c r="L410">
        <v>27</v>
      </c>
      <c r="M410">
        <v>9</v>
      </c>
      <c r="N410">
        <v>12</v>
      </c>
      <c r="O410">
        <v>7</v>
      </c>
      <c r="P410">
        <v>3</v>
      </c>
      <c r="Q410">
        <v>2</v>
      </c>
      <c r="R410">
        <v>2</v>
      </c>
      <c r="S410">
        <v>0</v>
      </c>
      <c r="T410">
        <v>0</v>
      </c>
      <c r="U410">
        <v>112</v>
      </c>
      <c r="V410">
        <v>4</v>
      </c>
      <c r="W410">
        <v>1</v>
      </c>
      <c r="X410">
        <v>76</v>
      </c>
      <c r="Y410">
        <v>41</v>
      </c>
      <c r="Z410">
        <v>0</v>
      </c>
      <c r="AA410">
        <v>4</v>
      </c>
      <c r="AB410">
        <v>0</v>
      </c>
      <c r="AC410">
        <v>6</v>
      </c>
      <c r="AD410">
        <v>107</v>
      </c>
      <c r="AE410">
        <v>2</v>
      </c>
      <c r="AF410">
        <v>93</v>
      </c>
      <c r="AG410">
        <v>2</v>
      </c>
      <c r="AH410">
        <v>1</v>
      </c>
      <c r="AI410">
        <v>0</v>
      </c>
      <c r="AJ410">
        <v>19</v>
      </c>
      <c r="AK410">
        <v>0</v>
      </c>
      <c r="AL410">
        <v>23</v>
      </c>
      <c r="AM410">
        <v>94</v>
      </c>
      <c r="AN410">
        <v>0</v>
      </c>
      <c r="AO410">
        <v>117</v>
      </c>
      <c r="AP410">
        <v>0.88034188034188032</v>
      </c>
      <c r="AQ410">
        <v>0.1196581196581197</v>
      </c>
      <c r="AR410">
        <v>0</v>
      </c>
      <c r="AS410">
        <v>0.1196581196581197</v>
      </c>
      <c r="AT410">
        <v>0.17948717948717949</v>
      </c>
      <c r="AU410">
        <v>0.17094017094017089</v>
      </c>
      <c r="AV410">
        <v>0.23076923076923081</v>
      </c>
      <c r="AW410">
        <v>7.6923076923076927E-2</v>
      </c>
      <c r="AX410">
        <v>0.1025641025641026</v>
      </c>
      <c r="AY410">
        <v>5.9829059829059832E-2</v>
      </c>
      <c r="AZ410">
        <v>2.564102564102564E-2</v>
      </c>
      <c r="BA410">
        <v>1.7094017094017099E-2</v>
      </c>
      <c r="BB410">
        <v>1.7094017094017099E-2</v>
      </c>
      <c r="BC410">
        <v>0</v>
      </c>
      <c r="BD410">
        <v>0</v>
      </c>
      <c r="BE410">
        <v>0.95726495726495731</v>
      </c>
      <c r="BF410">
        <v>3.4188034188034191E-2</v>
      </c>
      <c r="BG410">
        <v>8.5470085470085479E-3</v>
      </c>
      <c r="BH410">
        <v>0.6495726495726496</v>
      </c>
      <c r="BI410">
        <v>0.3504273504273504</v>
      </c>
      <c r="BJ410">
        <v>0</v>
      </c>
      <c r="BK410">
        <v>3.4188034188034191E-2</v>
      </c>
      <c r="BL410">
        <v>0</v>
      </c>
      <c r="BM410">
        <v>5.128205128205128E-2</v>
      </c>
      <c r="BN410">
        <v>0.9145299145299145</v>
      </c>
      <c r="BO410">
        <v>1.7094017094017099E-2</v>
      </c>
      <c r="BP410">
        <v>0.79487179487179482</v>
      </c>
      <c r="BQ410">
        <v>1.7094017094017099E-2</v>
      </c>
      <c r="BR410">
        <v>8.5470085470085479E-3</v>
      </c>
      <c r="BS410">
        <v>0</v>
      </c>
      <c r="BT410">
        <v>0.1623931623931624</v>
      </c>
      <c r="BU410">
        <v>0</v>
      </c>
      <c r="BV410">
        <v>0.1965811965811966</v>
      </c>
      <c r="BW410">
        <v>0.80341880341880345</v>
      </c>
      <c r="BX410">
        <v>0</v>
      </c>
      <c r="BY410" t="s">
        <v>3397</v>
      </c>
      <c r="BZ410" t="s">
        <v>3880</v>
      </c>
      <c r="CA410">
        <v>357</v>
      </c>
      <c r="CB410">
        <v>0.32773109243697479</v>
      </c>
      <c r="CC410">
        <v>0</v>
      </c>
    </row>
    <row r="411" spans="1:81" x14ac:dyDescent="0.25">
      <c r="A411" t="s">
        <v>3882</v>
      </c>
      <c r="B411" t="s">
        <v>95</v>
      </c>
      <c r="C411" t="s">
        <v>426</v>
      </c>
      <c r="D411" t="s">
        <v>949</v>
      </c>
      <c r="E411">
        <v>2019</v>
      </c>
      <c r="F411">
        <v>164</v>
      </c>
      <c r="G411">
        <v>22</v>
      </c>
      <c r="H411">
        <v>0</v>
      </c>
      <c r="I411">
        <v>36</v>
      </c>
      <c r="J411">
        <v>35</v>
      </c>
      <c r="K411">
        <v>30</v>
      </c>
      <c r="L411">
        <v>33</v>
      </c>
      <c r="M411">
        <v>21</v>
      </c>
      <c r="N411">
        <v>11</v>
      </c>
      <c r="O411">
        <v>10</v>
      </c>
      <c r="P411">
        <v>8</v>
      </c>
      <c r="Q411">
        <v>1</v>
      </c>
      <c r="R411">
        <v>0</v>
      </c>
      <c r="S411">
        <v>1</v>
      </c>
      <c r="T411">
        <v>0</v>
      </c>
      <c r="U411">
        <v>173</v>
      </c>
      <c r="V411">
        <v>13</v>
      </c>
      <c r="W411">
        <v>0</v>
      </c>
      <c r="X411">
        <v>139</v>
      </c>
      <c r="Y411">
        <v>46</v>
      </c>
      <c r="Z411">
        <v>1</v>
      </c>
      <c r="AA411">
        <v>8</v>
      </c>
      <c r="AB411">
        <v>0</v>
      </c>
      <c r="AC411">
        <v>4</v>
      </c>
      <c r="AD411">
        <v>174</v>
      </c>
      <c r="AE411">
        <v>3</v>
      </c>
      <c r="AF411">
        <v>156</v>
      </c>
      <c r="AG411">
        <v>2</v>
      </c>
      <c r="AH411">
        <v>0</v>
      </c>
      <c r="AI411">
        <v>0</v>
      </c>
      <c r="AJ411">
        <v>24</v>
      </c>
      <c r="AK411">
        <v>1</v>
      </c>
      <c r="AL411">
        <v>5</v>
      </c>
      <c r="AM411">
        <v>181</v>
      </c>
      <c r="AN411">
        <v>0</v>
      </c>
      <c r="AO411">
        <v>186</v>
      </c>
      <c r="AP411">
        <v>0.88172043010752688</v>
      </c>
      <c r="AQ411">
        <v>0.1182795698924731</v>
      </c>
      <c r="AR411">
        <v>0</v>
      </c>
      <c r="AS411">
        <v>0.19354838709677419</v>
      </c>
      <c r="AT411">
        <v>0.18817204301075269</v>
      </c>
      <c r="AU411">
        <v>0.16129032258064521</v>
      </c>
      <c r="AV411">
        <v>0.17741935483870969</v>
      </c>
      <c r="AW411">
        <v>0.1129032258064516</v>
      </c>
      <c r="AX411">
        <v>5.9139784946236562E-2</v>
      </c>
      <c r="AY411">
        <v>5.3763440860215048E-2</v>
      </c>
      <c r="AZ411">
        <v>4.3010752688172053E-2</v>
      </c>
      <c r="BA411">
        <v>5.3763440860215058E-3</v>
      </c>
      <c r="BB411">
        <v>0</v>
      </c>
      <c r="BC411">
        <v>5.3763440860215058E-3</v>
      </c>
      <c r="BD411">
        <v>0</v>
      </c>
      <c r="BE411">
        <v>0.93010752688172038</v>
      </c>
      <c r="BF411">
        <v>6.9892473118279563E-2</v>
      </c>
      <c r="BG411">
        <v>0</v>
      </c>
      <c r="BH411">
        <v>0.74731182795698925</v>
      </c>
      <c r="BI411">
        <v>0.24731182795698919</v>
      </c>
      <c r="BJ411">
        <v>5.3763440860215058E-3</v>
      </c>
      <c r="BK411">
        <v>4.3010752688172053E-2</v>
      </c>
      <c r="BL411">
        <v>0</v>
      </c>
      <c r="BM411">
        <v>2.150537634408602E-2</v>
      </c>
      <c r="BN411">
        <v>0.93548387096774188</v>
      </c>
      <c r="BO411">
        <v>1.6129032258064519E-2</v>
      </c>
      <c r="BP411">
        <v>0.83870967741935487</v>
      </c>
      <c r="BQ411">
        <v>1.075268817204301E-2</v>
      </c>
      <c r="BR411">
        <v>0</v>
      </c>
      <c r="BS411">
        <v>0</v>
      </c>
      <c r="BT411">
        <v>0.1290322580645161</v>
      </c>
      <c r="BU411">
        <v>5.3763440860215058E-3</v>
      </c>
      <c r="BV411">
        <v>2.6881720430107531E-2</v>
      </c>
      <c r="BW411">
        <v>0.9731182795698925</v>
      </c>
      <c r="BX411">
        <v>0</v>
      </c>
      <c r="BY411" t="s">
        <v>3397</v>
      </c>
      <c r="BZ411" t="s">
        <v>3880</v>
      </c>
      <c r="CA411">
        <v>357</v>
      </c>
      <c r="CB411">
        <v>0.52100840336134457</v>
      </c>
      <c r="CC411">
        <v>0</v>
      </c>
    </row>
    <row r="412" spans="1:81" x14ac:dyDescent="0.25">
      <c r="A412" t="s">
        <v>3883</v>
      </c>
      <c r="B412" t="s">
        <v>95</v>
      </c>
      <c r="C412" t="s">
        <v>426</v>
      </c>
      <c r="D412" t="s">
        <v>951</v>
      </c>
      <c r="E412">
        <v>2019</v>
      </c>
      <c r="F412">
        <v>27</v>
      </c>
      <c r="G412">
        <v>3</v>
      </c>
      <c r="H412">
        <v>0</v>
      </c>
      <c r="I412">
        <v>1</v>
      </c>
      <c r="J412">
        <v>6</v>
      </c>
      <c r="K412">
        <v>4</v>
      </c>
      <c r="L412">
        <v>2</v>
      </c>
      <c r="M412">
        <v>8</v>
      </c>
      <c r="N412">
        <v>4</v>
      </c>
      <c r="O412">
        <v>3</v>
      </c>
      <c r="P412">
        <v>2</v>
      </c>
      <c r="Q412">
        <v>0</v>
      </c>
      <c r="R412">
        <v>0</v>
      </c>
      <c r="S412">
        <v>0</v>
      </c>
      <c r="T412">
        <v>0</v>
      </c>
      <c r="U412">
        <v>30</v>
      </c>
      <c r="V412">
        <v>0</v>
      </c>
      <c r="W412">
        <v>0</v>
      </c>
      <c r="X412">
        <v>21</v>
      </c>
      <c r="Y412">
        <v>9</v>
      </c>
      <c r="Z412">
        <v>0</v>
      </c>
      <c r="AA412">
        <v>5</v>
      </c>
      <c r="AB412">
        <v>0</v>
      </c>
      <c r="AC412">
        <v>0</v>
      </c>
      <c r="AD412">
        <v>25</v>
      </c>
      <c r="AE412">
        <v>2</v>
      </c>
      <c r="AF412">
        <v>24</v>
      </c>
      <c r="AG412">
        <v>1</v>
      </c>
      <c r="AH412">
        <v>0</v>
      </c>
      <c r="AI412">
        <v>0</v>
      </c>
      <c r="AJ412">
        <v>3</v>
      </c>
      <c r="AK412">
        <v>0</v>
      </c>
      <c r="AL412">
        <v>0</v>
      </c>
      <c r="AM412">
        <v>30</v>
      </c>
      <c r="AN412">
        <v>0</v>
      </c>
      <c r="AO412">
        <v>30</v>
      </c>
      <c r="AP412">
        <v>0.9</v>
      </c>
      <c r="AQ412">
        <v>0.1</v>
      </c>
      <c r="AR412">
        <v>0</v>
      </c>
      <c r="AS412">
        <v>3.3333333333333333E-2</v>
      </c>
      <c r="AT412">
        <v>0.2</v>
      </c>
      <c r="AU412">
        <v>0.1333333333333333</v>
      </c>
      <c r="AV412">
        <v>6.6666666666666666E-2</v>
      </c>
      <c r="AW412">
        <v>0.26666666666666672</v>
      </c>
      <c r="AX412">
        <v>0.1333333333333333</v>
      </c>
      <c r="AY412">
        <v>0.1</v>
      </c>
      <c r="AZ412">
        <v>6.6666666666666666E-2</v>
      </c>
      <c r="BA412">
        <v>0</v>
      </c>
      <c r="BB412">
        <v>0</v>
      </c>
      <c r="BC412">
        <v>0</v>
      </c>
      <c r="BD412">
        <v>0</v>
      </c>
      <c r="BE412">
        <v>1</v>
      </c>
      <c r="BF412">
        <v>0</v>
      </c>
      <c r="BG412">
        <v>0</v>
      </c>
      <c r="BH412">
        <v>0.7</v>
      </c>
      <c r="BI412">
        <v>0.3</v>
      </c>
      <c r="BJ412">
        <v>0</v>
      </c>
      <c r="BK412">
        <v>0.16666666666666671</v>
      </c>
      <c r="BL412">
        <v>0</v>
      </c>
      <c r="BM412">
        <v>0</v>
      </c>
      <c r="BN412">
        <v>0.83333333333333337</v>
      </c>
      <c r="BO412">
        <v>6.6666666666666666E-2</v>
      </c>
      <c r="BP412">
        <v>0.8</v>
      </c>
      <c r="BQ412">
        <v>3.3333333333333333E-2</v>
      </c>
      <c r="BR412">
        <v>0</v>
      </c>
      <c r="BS412">
        <v>0</v>
      </c>
      <c r="BT412">
        <v>0.1</v>
      </c>
      <c r="BU412">
        <v>0</v>
      </c>
      <c r="BV412">
        <v>0</v>
      </c>
      <c r="BW412">
        <v>1</v>
      </c>
      <c r="BX412">
        <v>0</v>
      </c>
      <c r="BY412" t="s">
        <v>3397</v>
      </c>
      <c r="BZ412" t="s">
        <v>3880</v>
      </c>
      <c r="CA412">
        <v>357</v>
      </c>
      <c r="CB412">
        <v>8.4033613445378158E-2</v>
      </c>
      <c r="CC412">
        <v>0</v>
      </c>
    </row>
    <row r="413" spans="1:81" x14ac:dyDescent="0.25">
      <c r="A413" t="s">
        <v>3884</v>
      </c>
      <c r="B413" t="s">
        <v>95</v>
      </c>
      <c r="C413" t="s">
        <v>426</v>
      </c>
      <c r="D413" t="s">
        <v>953</v>
      </c>
      <c r="E413">
        <v>2019</v>
      </c>
      <c r="F413">
        <v>19</v>
      </c>
      <c r="G413">
        <v>1</v>
      </c>
      <c r="H413">
        <v>0</v>
      </c>
      <c r="I413">
        <v>2</v>
      </c>
      <c r="J413">
        <v>6</v>
      </c>
      <c r="K413">
        <v>2</v>
      </c>
      <c r="L413">
        <v>5</v>
      </c>
      <c r="M413">
        <v>3</v>
      </c>
      <c r="N413">
        <v>0</v>
      </c>
      <c r="O413">
        <v>2</v>
      </c>
      <c r="P413">
        <v>0</v>
      </c>
      <c r="Q413">
        <v>0</v>
      </c>
      <c r="R413">
        <v>0</v>
      </c>
      <c r="S413">
        <v>0</v>
      </c>
      <c r="T413">
        <v>0</v>
      </c>
      <c r="U413">
        <v>20</v>
      </c>
      <c r="V413">
        <v>0</v>
      </c>
      <c r="W413">
        <v>0</v>
      </c>
      <c r="X413">
        <v>14</v>
      </c>
      <c r="Y413">
        <v>6</v>
      </c>
      <c r="Z413">
        <v>0</v>
      </c>
      <c r="AA413">
        <v>2</v>
      </c>
      <c r="AB413">
        <v>0</v>
      </c>
      <c r="AC413">
        <v>2</v>
      </c>
      <c r="AD413">
        <v>16</v>
      </c>
      <c r="AE413">
        <v>0</v>
      </c>
      <c r="AF413">
        <v>15</v>
      </c>
      <c r="AG413">
        <v>1</v>
      </c>
      <c r="AH413">
        <v>0</v>
      </c>
      <c r="AI413">
        <v>0</v>
      </c>
      <c r="AJ413">
        <v>4</v>
      </c>
      <c r="AK413">
        <v>0</v>
      </c>
      <c r="AL413">
        <v>3</v>
      </c>
      <c r="AM413">
        <v>17</v>
      </c>
      <c r="AN413">
        <v>0</v>
      </c>
      <c r="AO413">
        <v>20</v>
      </c>
      <c r="AP413">
        <v>0.95</v>
      </c>
      <c r="AQ413">
        <v>0.05</v>
      </c>
      <c r="AR413">
        <v>0</v>
      </c>
      <c r="AS413">
        <v>0.1</v>
      </c>
      <c r="AT413">
        <v>0.3</v>
      </c>
      <c r="AU413">
        <v>0.1</v>
      </c>
      <c r="AV413">
        <v>0.25</v>
      </c>
      <c r="AW413">
        <v>0.15</v>
      </c>
      <c r="AX413">
        <v>0</v>
      </c>
      <c r="AY413">
        <v>0.1</v>
      </c>
      <c r="AZ413">
        <v>0</v>
      </c>
      <c r="BA413">
        <v>0</v>
      </c>
      <c r="BB413">
        <v>0</v>
      </c>
      <c r="BC413">
        <v>0</v>
      </c>
      <c r="BD413">
        <v>0</v>
      </c>
      <c r="BE413">
        <v>1</v>
      </c>
      <c r="BF413">
        <v>0</v>
      </c>
      <c r="BG413">
        <v>0</v>
      </c>
      <c r="BH413">
        <v>0.7</v>
      </c>
      <c r="BI413">
        <v>0.3</v>
      </c>
      <c r="BJ413">
        <v>0</v>
      </c>
      <c r="BK413">
        <v>0.1</v>
      </c>
      <c r="BL413">
        <v>0</v>
      </c>
      <c r="BM413">
        <v>0.1</v>
      </c>
      <c r="BN413">
        <v>0.8</v>
      </c>
      <c r="BO413">
        <v>0</v>
      </c>
      <c r="BP413">
        <v>0.75</v>
      </c>
      <c r="BQ413">
        <v>0.05</v>
      </c>
      <c r="BR413">
        <v>0</v>
      </c>
      <c r="BS413">
        <v>0</v>
      </c>
      <c r="BT413">
        <v>0.2</v>
      </c>
      <c r="BU413">
        <v>0</v>
      </c>
      <c r="BV413">
        <v>0.15</v>
      </c>
      <c r="BW413">
        <v>0.85</v>
      </c>
      <c r="BX413">
        <v>0</v>
      </c>
      <c r="BY413" t="s">
        <v>3397</v>
      </c>
      <c r="BZ413" t="s">
        <v>3880</v>
      </c>
      <c r="CA413">
        <v>357</v>
      </c>
      <c r="CB413">
        <v>5.6022408963585443E-2</v>
      </c>
      <c r="CC413">
        <v>0</v>
      </c>
    </row>
    <row r="414" spans="1:81" x14ac:dyDescent="0.25">
      <c r="A414" t="s">
        <v>3885</v>
      </c>
      <c r="B414" t="s">
        <v>95</v>
      </c>
      <c r="C414" t="s">
        <v>426</v>
      </c>
      <c r="D414" t="s">
        <v>961</v>
      </c>
      <c r="E414">
        <v>2019</v>
      </c>
      <c r="F414">
        <v>4</v>
      </c>
      <c r="G414">
        <v>0</v>
      </c>
      <c r="H414">
        <v>0</v>
      </c>
      <c r="I414">
        <v>1</v>
      </c>
      <c r="J414">
        <v>1</v>
      </c>
      <c r="K414">
        <v>1</v>
      </c>
      <c r="L414">
        <v>1</v>
      </c>
      <c r="M414">
        <v>0</v>
      </c>
      <c r="N414">
        <v>0</v>
      </c>
      <c r="O414">
        <v>0</v>
      </c>
      <c r="P414">
        <v>0</v>
      </c>
      <c r="Q414">
        <v>0</v>
      </c>
      <c r="R414">
        <v>0</v>
      </c>
      <c r="S414">
        <v>0</v>
      </c>
      <c r="T414">
        <v>0</v>
      </c>
      <c r="U414">
        <v>4</v>
      </c>
      <c r="V414">
        <v>0</v>
      </c>
      <c r="W414">
        <v>0</v>
      </c>
      <c r="X414">
        <v>0</v>
      </c>
      <c r="Y414">
        <v>0</v>
      </c>
      <c r="Z414">
        <v>4</v>
      </c>
      <c r="AA414">
        <v>0</v>
      </c>
      <c r="AB414">
        <v>4</v>
      </c>
      <c r="AC414">
        <v>0</v>
      </c>
      <c r="AD414">
        <v>0</v>
      </c>
      <c r="AE414">
        <v>0</v>
      </c>
      <c r="AF414">
        <v>0</v>
      </c>
      <c r="AG414">
        <v>0</v>
      </c>
      <c r="AH414">
        <v>0</v>
      </c>
      <c r="AI414">
        <v>0</v>
      </c>
      <c r="AJ414">
        <v>0</v>
      </c>
      <c r="AK414">
        <v>4</v>
      </c>
      <c r="AL414">
        <v>0</v>
      </c>
      <c r="AM414">
        <v>0</v>
      </c>
      <c r="AN414">
        <v>4</v>
      </c>
      <c r="AO414">
        <v>4</v>
      </c>
      <c r="AP414">
        <v>1</v>
      </c>
      <c r="AQ414">
        <v>0</v>
      </c>
      <c r="AR414">
        <v>0</v>
      </c>
      <c r="AS414">
        <v>0.25</v>
      </c>
      <c r="AT414">
        <v>0.25</v>
      </c>
      <c r="AU414">
        <v>0.25</v>
      </c>
      <c r="AV414">
        <v>0.25</v>
      </c>
      <c r="AW414">
        <v>0</v>
      </c>
      <c r="AX414">
        <v>0</v>
      </c>
      <c r="AY414">
        <v>0</v>
      </c>
      <c r="AZ414">
        <v>0</v>
      </c>
      <c r="BA414">
        <v>0</v>
      </c>
      <c r="BB414">
        <v>0</v>
      </c>
      <c r="BC414">
        <v>0</v>
      </c>
      <c r="BD414">
        <v>0</v>
      </c>
      <c r="BE414">
        <v>1</v>
      </c>
      <c r="BF414">
        <v>0</v>
      </c>
      <c r="BG414">
        <v>0</v>
      </c>
      <c r="BH414">
        <v>0</v>
      </c>
      <c r="BI414">
        <v>0</v>
      </c>
      <c r="BJ414">
        <v>1</v>
      </c>
      <c r="BK414">
        <v>0</v>
      </c>
      <c r="BL414">
        <v>1</v>
      </c>
      <c r="BM414">
        <v>0</v>
      </c>
      <c r="BN414">
        <v>0</v>
      </c>
      <c r="BO414">
        <v>0</v>
      </c>
      <c r="BP414">
        <v>0</v>
      </c>
      <c r="BQ414">
        <v>0</v>
      </c>
      <c r="BR414">
        <v>0</v>
      </c>
      <c r="BS414">
        <v>0</v>
      </c>
      <c r="BT414">
        <v>0</v>
      </c>
      <c r="BU414">
        <v>1</v>
      </c>
      <c r="BV414">
        <v>0</v>
      </c>
      <c r="BW414">
        <v>0</v>
      </c>
      <c r="BX414">
        <v>1</v>
      </c>
      <c r="BY414" t="s">
        <v>3397</v>
      </c>
      <c r="BZ414" t="s">
        <v>3880</v>
      </c>
      <c r="CA414">
        <v>357</v>
      </c>
      <c r="CB414">
        <v>1.120448179271709E-2</v>
      </c>
      <c r="CC414">
        <v>0</v>
      </c>
    </row>
    <row r="415" spans="1:81" x14ac:dyDescent="0.25">
      <c r="A415" t="s">
        <v>3886</v>
      </c>
      <c r="B415" t="s">
        <v>95</v>
      </c>
      <c r="C415" t="s">
        <v>433</v>
      </c>
      <c r="D415" t="s">
        <v>44</v>
      </c>
      <c r="E415">
        <v>2019</v>
      </c>
      <c r="F415">
        <v>21</v>
      </c>
      <c r="G415">
        <v>2</v>
      </c>
      <c r="H415">
        <v>0</v>
      </c>
      <c r="I415">
        <v>3</v>
      </c>
      <c r="J415">
        <v>8</v>
      </c>
      <c r="K415">
        <v>3</v>
      </c>
      <c r="L415">
        <v>3</v>
      </c>
      <c r="M415">
        <v>2</v>
      </c>
      <c r="N415">
        <v>3</v>
      </c>
      <c r="O415">
        <v>0</v>
      </c>
      <c r="P415">
        <v>1</v>
      </c>
      <c r="Q415">
        <v>0</v>
      </c>
      <c r="R415">
        <v>0</v>
      </c>
      <c r="S415">
        <v>0</v>
      </c>
      <c r="T415">
        <v>0</v>
      </c>
      <c r="U415">
        <v>21</v>
      </c>
      <c r="V415">
        <v>1</v>
      </c>
      <c r="W415">
        <v>1</v>
      </c>
      <c r="X415">
        <v>17</v>
      </c>
      <c r="Y415">
        <v>6</v>
      </c>
      <c r="Z415">
        <v>0</v>
      </c>
      <c r="AA415">
        <v>4</v>
      </c>
      <c r="AB415">
        <v>0</v>
      </c>
      <c r="AC415">
        <v>2</v>
      </c>
      <c r="AD415">
        <v>17</v>
      </c>
      <c r="AE415">
        <v>1</v>
      </c>
      <c r="AF415">
        <v>16</v>
      </c>
      <c r="AG415">
        <v>2</v>
      </c>
      <c r="AH415">
        <v>0</v>
      </c>
      <c r="AI415">
        <v>0</v>
      </c>
      <c r="AJ415">
        <v>4</v>
      </c>
      <c r="AK415">
        <v>0</v>
      </c>
      <c r="AL415">
        <v>0</v>
      </c>
      <c r="AM415">
        <v>23</v>
      </c>
      <c r="AN415">
        <v>0</v>
      </c>
      <c r="AO415">
        <v>23</v>
      </c>
      <c r="AP415">
        <v>0.91304347826086951</v>
      </c>
      <c r="AQ415">
        <v>8.6956521739130432E-2</v>
      </c>
      <c r="AR415">
        <v>0</v>
      </c>
      <c r="AS415">
        <v>0.13043478260869559</v>
      </c>
      <c r="AT415">
        <v>0.34782608695652167</v>
      </c>
      <c r="AU415">
        <v>0.13043478260869559</v>
      </c>
      <c r="AV415">
        <v>0.13043478260869559</v>
      </c>
      <c r="AW415">
        <v>8.6956521739130432E-2</v>
      </c>
      <c r="AX415">
        <v>0.13043478260869559</v>
      </c>
      <c r="AY415">
        <v>0</v>
      </c>
      <c r="AZ415">
        <v>4.3478260869565223E-2</v>
      </c>
      <c r="BA415">
        <v>0</v>
      </c>
      <c r="BB415">
        <v>0</v>
      </c>
      <c r="BC415">
        <v>0</v>
      </c>
      <c r="BD415">
        <v>0</v>
      </c>
      <c r="BE415">
        <v>0.91304347826086951</v>
      </c>
      <c r="BF415">
        <v>4.3478260869565223E-2</v>
      </c>
      <c r="BG415">
        <v>4.3478260869565223E-2</v>
      </c>
      <c r="BH415">
        <v>0.73913043478260865</v>
      </c>
      <c r="BI415">
        <v>0.2608695652173913</v>
      </c>
      <c r="BJ415">
        <v>0</v>
      </c>
      <c r="BK415">
        <v>0.17391304347826089</v>
      </c>
      <c r="BL415">
        <v>0</v>
      </c>
      <c r="BM415">
        <v>8.6956521739130432E-2</v>
      </c>
      <c r="BN415">
        <v>0.73913043478260865</v>
      </c>
      <c r="BO415">
        <v>4.3478260869565223E-2</v>
      </c>
      <c r="BP415">
        <v>0.69565217391304346</v>
      </c>
      <c r="BQ415">
        <v>8.6956521739130432E-2</v>
      </c>
      <c r="BR415">
        <v>0</v>
      </c>
      <c r="BS415">
        <v>0</v>
      </c>
      <c r="BT415">
        <v>0.17391304347826089</v>
      </c>
      <c r="BU415">
        <v>0</v>
      </c>
      <c r="BV415">
        <v>0</v>
      </c>
      <c r="BW415">
        <v>1</v>
      </c>
      <c r="BX415">
        <v>0</v>
      </c>
      <c r="BY415" t="s">
        <v>3397</v>
      </c>
      <c r="BZ415" t="s">
        <v>3887</v>
      </c>
      <c r="CA415">
        <v>23</v>
      </c>
      <c r="CB415">
        <v>1</v>
      </c>
      <c r="CC415">
        <v>0</v>
      </c>
    </row>
    <row r="416" spans="1:81" x14ac:dyDescent="0.25">
      <c r="A416" t="s">
        <v>3888</v>
      </c>
      <c r="B416" t="s">
        <v>95</v>
      </c>
      <c r="C416" t="s">
        <v>433</v>
      </c>
      <c r="D416" t="s">
        <v>947</v>
      </c>
      <c r="E416">
        <v>2019</v>
      </c>
      <c r="F416" t="s">
        <v>74</v>
      </c>
      <c r="G416" t="s">
        <v>74</v>
      </c>
      <c r="H416" t="s">
        <v>74</v>
      </c>
      <c r="I416" t="s">
        <v>74</v>
      </c>
      <c r="J416" t="s">
        <v>74</v>
      </c>
      <c r="K416" t="s">
        <v>74</v>
      </c>
      <c r="L416" t="s">
        <v>74</v>
      </c>
      <c r="M416" t="s">
        <v>74</v>
      </c>
      <c r="N416" t="s">
        <v>74</v>
      </c>
      <c r="O416" t="s">
        <v>74</v>
      </c>
      <c r="P416" t="s">
        <v>74</v>
      </c>
      <c r="Q416" t="s">
        <v>74</v>
      </c>
      <c r="R416" t="s">
        <v>74</v>
      </c>
      <c r="S416" t="s">
        <v>74</v>
      </c>
      <c r="T416" t="s">
        <v>74</v>
      </c>
      <c r="U416" t="s">
        <v>74</v>
      </c>
      <c r="V416" t="s">
        <v>74</v>
      </c>
      <c r="W416" t="s">
        <v>74</v>
      </c>
      <c r="X416" t="s">
        <v>74</v>
      </c>
      <c r="Y416" t="s">
        <v>74</v>
      </c>
      <c r="Z416" t="s">
        <v>74</v>
      </c>
      <c r="AA416" t="s">
        <v>74</v>
      </c>
      <c r="AB416" t="s">
        <v>74</v>
      </c>
      <c r="AC416" t="s">
        <v>74</v>
      </c>
      <c r="AD416" t="s">
        <v>74</v>
      </c>
      <c r="AE416" t="s">
        <v>74</v>
      </c>
      <c r="AF416" t="s">
        <v>74</v>
      </c>
      <c r="AG416" t="s">
        <v>74</v>
      </c>
      <c r="AH416" t="s">
        <v>74</v>
      </c>
      <c r="AI416" t="s">
        <v>74</v>
      </c>
      <c r="AJ416" t="s">
        <v>74</v>
      </c>
      <c r="AK416" t="s">
        <v>74</v>
      </c>
      <c r="AL416" t="s">
        <v>74</v>
      </c>
      <c r="AM416" t="s">
        <v>74</v>
      </c>
      <c r="AN416" t="s">
        <v>74</v>
      </c>
      <c r="AO416" t="s">
        <v>74</v>
      </c>
      <c r="AP416" t="s">
        <v>74</v>
      </c>
      <c r="AQ416" t="s">
        <v>74</v>
      </c>
      <c r="AR416" t="s">
        <v>74</v>
      </c>
      <c r="AS416" t="s">
        <v>74</v>
      </c>
      <c r="AT416" t="s">
        <v>74</v>
      </c>
      <c r="AU416" t="s">
        <v>74</v>
      </c>
      <c r="AV416" t="s">
        <v>74</v>
      </c>
      <c r="AW416" t="s">
        <v>74</v>
      </c>
      <c r="AX416" t="s">
        <v>74</v>
      </c>
      <c r="AY416" t="s">
        <v>74</v>
      </c>
      <c r="AZ416" t="s">
        <v>74</v>
      </c>
      <c r="BA416" t="s">
        <v>74</v>
      </c>
      <c r="BB416" t="s">
        <v>74</v>
      </c>
      <c r="BC416" t="s">
        <v>74</v>
      </c>
      <c r="BD416" t="s">
        <v>74</v>
      </c>
      <c r="BE416" t="s">
        <v>74</v>
      </c>
      <c r="BF416" t="s">
        <v>74</v>
      </c>
      <c r="BG416" t="s">
        <v>74</v>
      </c>
      <c r="BH416" t="s">
        <v>74</v>
      </c>
      <c r="BI416" t="s">
        <v>74</v>
      </c>
      <c r="BJ416" t="s">
        <v>74</v>
      </c>
      <c r="BK416" t="s">
        <v>74</v>
      </c>
      <c r="BL416" t="s">
        <v>74</v>
      </c>
      <c r="BM416" t="s">
        <v>74</v>
      </c>
      <c r="BN416" t="s">
        <v>74</v>
      </c>
      <c r="BO416" t="s">
        <v>74</v>
      </c>
      <c r="BP416" t="s">
        <v>74</v>
      </c>
      <c r="BQ416" t="s">
        <v>74</v>
      </c>
      <c r="BR416" t="s">
        <v>74</v>
      </c>
      <c r="BS416" t="s">
        <v>74</v>
      </c>
      <c r="BT416" t="s">
        <v>74</v>
      </c>
      <c r="BU416" t="s">
        <v>74</v>
      </c>
      <c r="BV416" t="s">
        <v>74</v>
      </c>
      <c r="BW416" t="s">
        <v>74</v>
      </c>
      <c r="BX416" t="s">
        <v>74</v>
      </c>
      <c r="BY416" t="s">
        <v>74</v>
      </c>
      <c r="BZ416" t="s">
        <v>3887</v>
      </c>
      <c r="CA416" t="s">
        <v>74</v>
      </c>
      <c r="CB416" t="s">
        <v>74</v>
      </c>
      <c r="CC416">
        <v>0</v>
      </c>
    </row>
    <row r="417" spans="1:81" x14ac:dyDescent="0.25">
      <c r="A417" t="s">
        <v>3889</v>
      </c>
      <c r="B417" t="s">
        <v>95</v>
      </c>
      <c r="C417" t="s">
        <v>433</v>
      </c>
      <c r="D417" t="s">
        <v>949</v>
      </c>
      <c r="E417">
        <v>2019</v>
      </c>
      <c r="F417" t="s">
        <v>74</v>
      </c>
      <c r="G417" t="s">
        <v>74</v>
      </c>
      <c r="H417" t="s">
        <v>74</v>
      </c>
      <c r="I417" t="s">
        <v>74</v>
      </c>
      <c r="J417" t="s">
        <v>74</v>
      </c>
      <c r="K417" t="s">
        <v>74</v>
      </c>
      <c r="L417" t="s">
        <v>74</v>
      </c>
      <c r="M417" t="s">
        <v>74</v>
      </c>
      <c r="N417" t="s">
        <v>74</v>
      </c>
      <c r="O417" t="s">
        <v>74</v>
      </c>
      <c r="P417" t="s">
        <v>74</v>
      </c>
      <c r="Q417" t="s">
        <v>74</v>
      </c>
      <c r="R417" t="s">
        <v>74</v>
      </c>
      <c r="S417" t="s">
        <v>74</v>
      </c>
      <c r="T417" t="s">
        <v>74</v>
      </c>
      <c r="U417" t="s">
        <v>74</v>
      </c>
      <c r="V417" t="s">
        <v>74</v>
      </c>
      <c r="W417" t="s">
        <v>74</v>
      </c>
      <c r="X417" t="s">
        <v>74</v>
      </c>
      <c r="Y417" t="s">
        <v>74</v>
      </c>
      <c r="Z417" t="s">
        <v>74</v>
      </c>
      <c r="AA417" t="s">
        <v>74</v>
      </c>
      <c r="AB417" t="s">
        <v>74</v>
      </c>
      <c r="AC417" t="s">
        <v>74</v>
      </c>
      <c r="AD417" t="s">
        <v>74</v>
      </c>
      <c r="AE417" t="s">
        <v>74</v>
      </c>
      <c r="AF417" t="s">
        <v>74</v>
      </c>
      <c r="AG417" t="s">
        <v>74</v>
      </c>
      <c r="AH417" t="s">
        <v>74</v>
      </c>
      <c r="AI417" t="s">
        <v>74</v>
      </c>
      <c r="AJ417" t="s">
        <v>74</v>
      </c>
      <c r="AK417" t="s">
        <v>74</v>
      </c>
      <c r="AL417" t="s">
        <v>74</v>
      </c>
      <c r="AM417" t="s">
        <v>74</v>
      </c>
      <c r="AN417" t="s">
        <v>74</v>
      </c>
      <c r="AO417" t="s">
        <v>74</v>
      </c>
      <c r="AP417" t="s">
        <v>74</v>
      </c>
      <c r="AQ417" t="s">
        <v>74</v>
      </c>
      <c r="AR417" t="s">
        <v>74</v>
      </c>
      <c r="AS417" t="s">
        <v>74</v>
      </c>
      <c r="AT417" t="s">
        <v>74</v>
      </c>
      <c r="AU417" t="s">
        <v>74</v>
      </c>
      <c r="AV417" t="s">
        <v>74</v>
      </c>
      <c r="AW417" t="s">
        <v>74</v>
      </c>
      <c r="AX417" t="s">
        <v>74</v>
      </c>
      <c r="AY417" t="s">
        <v>74</v>
      </c>
      <c r="AZ417" t="s">
        <v>74</v>
      </c>
      <c r="BA417" t="s">
        <v>74</v>
      </c>
      <c r="BB417" t="s">
        <v>74</v>
      </c>
      <c r="BC417" t="s">
        <v>74</v>
      </c>
      <c r="BD417" t="s">
        <v>74</v>
      </c>
      <c r="BE417" t="s">
        <v>74</v>
      </c>
      <c r="BF417" t="s">
        <v>74</v>
      </c>
      <c r="BG417" t="s">
        <v>74</v>
      </c>
      <c r="BH417" t="s">
        <v>74</v>
      </c>
      <c r="BI417" t="s">
        <v>74</v>
      </c>
      <c r="BJ417" t="s">
        <v>74</v>
      </c>
      <c r="BK417" t="s">
        <v>74</v>
      </c>
      <c r="BL417" t="s">
        <v>74</v>
      </c>
      <c r="BM417" t="s">
        <v>74</v>
      </c>
      <c r="BN417" t="s">
        <v>74</v>
      </c>
      <c r="BO417" t="s">
        <v>74</v>
      </c>
      <c r="BP417" t="s">
        <v>74</v>
      </c>
      <c r="BQ417" t="s">
        <v>74</v>
      </c>
      <c r="BR417" t="s">
        <v>74</v>
      </c>
      <c r="BS417" t="s">
        <v>74</v>
      </c>
      <c r="BT417" t="s">
        <v>74</v>
      </c>
      <c r="BU417" t="s">
        <v>74</v>
      </c>
      <c r="BV417" t="s">
        <v>74</v>
      </c>
      <c r="BW417" t="s">
        <v>74</v>
      </c>
      <c r="BX417" t="s">
        <v>74</v>
      </c>
      <c r="BY417" t="s">
        <v>74</v>
      </c>
      <c r="BZ417" t="s">
        <v>3887</v>
      </c>
      <c r="CA417" t="s">
        <v>74</v>
      </c>
      <c r="CB417" t="s">
        <v>74</v>
      </c>
      <c r="CC417">
        <v>1</v>
      </c>
    </row>
    <row r="418" spans="1:81" x14ac:dyDescent="0.25">
      <c r="A418" t="s">
        <v>3890</v>
      </c>
      <c r="B418" t="s">
        <v>95</v>
      </c>
      <c r="C418" t="s">
        <v>433</v>
      </c>
      <c r="D418" t="s">
        <v>951</v>
      </c>
      <c r="E418">
        <v>2019</v>
      </c>
      <c r="F418" t="s">
        <v>74</v>
      </c>
      <c r="G418" t="s">
        <v>74</v>
      </c>
      <c r="H418" t="s">
        <v>74</v>
      </c>
      <c r="I418" t="s">
        <v>74</v>
      </c>
      <c r="J418" t="s">
        <v>74</v>
      </c>
      <c r="K418" t="s">
        <v>74</v>
      </c>
      <c r="L418" t="s">
        <v>74</v>
      </c>
      <c r="M418" t="s">
        <v>74</v>
      </c>
      <c r="N418" t="s">
        <v>74</v>
      </c>
      <c r="O418" t="s">
        <v>74</v>
      </c>
      <c r="P418" t="s">
        <v>74</v>
      </c>
      <c r="Q418" t="s">
        <v>74</v>
      </c>
      <c r="R418" t="s">
        <v>74</v>
      </c>
      <c r="S418" t="s">
        <v>74</v>
      </c>
      <c r="T418" t="s">
        <v>74</v>
      </c>
      <c r="U418" t="s">
        <v>74</v>
      </c>
      <c r="V418" t="s">
        <v>74</v>
      </c>
      <c r="W418" t="s">
        <v>74</v>
      </c>
      <c r="X418" t="s">
        <v>74</v>
      </c>
      <c r="Y418" t="s">
        <v>74</v>
      </c>
      <c r="Z418" t="s">
        <v>74</v>
      </c>
      <c r="AA418" t="s">
        <v>74</v>
      </c>
      <c r="AB418" t="s">
        <v>74</v>
      </c>
      <c r="AC418" t="s">
        <v>74</v>
      </c>
      <c r="AD418" t="s">
        <v>74</v>
      </c>
      <c r="AE418" t="s">
        <v>74</v>
      </c>
      <c r="AF418" t="s">
        <v>74</v>
      </c>
      <c r="AG418" t="s">
        <v>74</v>
      </c>
      <c r="AH418" t="s">
        <v>74</v>
      </c>
      <c r="AI418" t="s">
        <v>74</v>
      </c>
      <c r="AJ418" t="s">
        <v>74</v>
      </c>
      <c r="AK418" t="s">
        <v>74</v>
      </c>
      <c r="AL418" t="s">
        <v>74</v>
      </c>
      <c r="AM418" t="s">
        <v>74</v>
      </c>
      <c r="AN418" t="s">
        <v>74</v>
      </c>
      <c r="AO418" t="s">
        <v>74</v>
      </c>
      <c r="AP418" t="s">
        <v>74</v>
      </c>
      <c r="AQ418" t="s">
        <v>74</v>
      </c>
      <c r="AR418" t="s">
        <v>74</v>
      </c>
      <c r="AS418" t="s">
        <v>74</v>
      </c>
      <c r="AT418" t="s">
        <v>74</v>
      </c>
      <c r="AU418" t="s">
        <v>74</v>
      </c>
      <c r="AV418" t="s">
        <v>74</v>
      </c>
      <c r="AW418" t="s">
        <v>74</v>
      </c>
      <c r="AX418" t="s">
        <v>74</v>
      </c>
      <c r="AY418" t="s">
        <v>74</v>
      </c>
      <c r="AZ418" t="s">
        <v>74</v>
      </c>
      <c r="BA418" t="s">
        <v>74</v>
      </c>
      <c r="BB418" t="s">
        <v>74</v>
      </c>
      <c r="BC418" t="s">
        <v>74</v>
      </c>
      <c r="BD418" t="s">
        <v>74</v>
      </c>
      <c r="BE418" t="s">
        <v>74</v>
      </c>
      <c r="BF418" t="s">
        <v>74</v>
      </c>
      <c r="BG418" t="s">
        <v>74</v>
      </c>
      <c r="BH418" t="s">
        <v>74</v>
      </c>
      <c r="BI418" t="s">
        <v>74</v>
      </c>
      <c r="BJ418" t="s">
        <v>74</v>
      </c>
      <c r="BK418" t="s">
        <v>74</v>
      </c>
      <c r="BL418" t="s">
        <v>74</v>
      </c>
      <c r="BM418" t="s">
        <v>74</v>
      </c>
      <c r="BN418" t="s">
        <v>74</v>
      </c>
      <c r="BO418" t="s">
        <v>74</v>
      </c>
      <c r="BP418" t="s">
        <v>74</v>
      </c>
      <c r="BQ418" t="s">
        <v>74</v>
      </c>
      <c r="BR418" t="s">
        <v>74</v>
      </c>
      <c r="BS418" t="s">
        <v>74</v>
      </c>
      <c r="BT418" t="s">
        <v>74</v>
      </c>
      <c r="BU418" t="s">
        <v>74</v>
      </c>
      <c r="BV418" t="s">
        <v>74</v>
      </c>
      <c r="BW418" t="s">
        <v>74</v>
      </c>
      <c r="BX418" t="s">
        <v>74</v>
      </c>
      <c r="BY418" t="s">
        <v>74</v>
      </c>
      <c r="BZ418" t="s">
        <v>3887</v>
      </c>
      <c r="CA418" t="s">
        <v>74</v>
      </c>
      <c r="CB418" t="s">
        <v>74</v>
      </c>
      <c r="CC418">
        <v>1</v>
      </c>
    </row>
    <row r="419" spans="1:81" x14ac:dyDescent="0.25">
      <c r="A419" t="s">
        <v>3891</v>
      </c>
      <c r="B419" t="s">
        <v>95</v>
      </c>
      <c r="C419" t="s">
        <v>433</v>
      </c>
      <c r="D419" t="s">
        <v>953</v>
      </c>
      <c r="E419">
        <v>2019</v>
      </c>
      <c r="F419" t="s">
        <v>74</v>
      </c>
      <c r="G419" t="s">
        <v>74</v>
      </c>
      <c r="H419" t="s">
        <v>74</v>
      </c>
      <c r="I419" t="s">
        <v>74</v>
      </c>
      <c r="J419" t="s">
        <v>74</v>
      </c>
      <c r="K419" t="s">
        <v>74</v>
      </c>
      <c r="L419" t="s">
        <v>74</v>
      </c>
      <c r="M419" t="s">
        <v>74</v>
      </c>
      <c r="N419" t="s">
        <v>74</v>
      </c>
      <c r="O419" t="s">
        <v>74</v>
      </c>
      <c r="P419" t="s">
        <v>74</v>
      </c>
      <c r="Q419" t="s">
        <v>74</v>
      </c>
      <c r="R419" t="s">
        <v>74</v>
      </c>
      <c r="S419" t="s">
        <v>74</v>
      </c>
      <c r="T419" t="s">
        <v>74</v>
      </c>
      <c r="U419" t="s">
        <v>74</v>
      </c>
      <c r="V419" t="s">
        <v>74</v>
      </c>
      <c r="W419" t="s">
        <v>74</v>
      </c>
      <c r="X419" t="s">
        <v>74</v>
      </c>
      <c r="Y419" t="s">
        <v>74</v>
      </c>
      <c r="Z419" t="s">
        <v>74</v>
      </c>
      <c r="AA419" t="s">
        <v>74</v>
      </c>
      <c r="AB419" t="s">
        <v>74</v>
      </c>
      <c r="AC419" t="s">
        <v>74</v>
      </c>
      <c r="AD419" t="s">
        <v>74</v>
      </c>
      <c r="AE419" t="s">
        <v>74</v>
      </c>
      <c r="AF419" t="s">
        <v>74</v>
      </c>
      <c r="AG419" t="s">
        <v>74</v>
      </c>
      <c r="AH419" t="s">
        <v>74</v>
      </c>
      <c r="AI419" t="s">
        <v>74</v>
      </c>
      <c r="AJ419" t="s">
        <v>74</v>
      </c>
      <c r="AK419" t="s">
        <v>74</v>
      </c>
      <c r="AL419" t="s">
        <v>74</v>
      </c>
      <c r="AM419" t="s">
        <v>74</v>
      </c>
      <c r="AN419" t="s">
        <v>74</v>
      </c>
      <c r="AO419" t="s">
        <v>74</v>
      </c>
      <c r="AP419" t="s">
        <v>74</v>
      </c>
      <c r="AQ419" t="s">
        <v>74</v>
      </c>
      <c r="AR419" t="s">
        <v>74</v>
      </c>
      <c r="AS419" t="s">
        <v>74</v>
      </c>
      <c r="AT419" t="s">
        <v>74</v>
      </c>
      <c r="AU419" t="s">
        <v>74</v>
      </c>
      <c r="AV419" t="s">
        <v>74</v>
      </c>
      <c r="AW419" t="s">
        <v>74</v>
      </c>
      <c r="AX419" t="s">
        <v>74</v>
      </c>
      <c r="AY419" t="s">
        <v>74</v>
      </c>
      <c r="AZ419" t="s">
        <v>74</v>
      </c>
      <c r="BA419" t="s">
        <v>74</v>
      </c>
      <c r="BB419" t="s">
        <v>74</v>
      </c>
      <c r="BC419" t="s">
        <v>74</v>
      </c>
      <c r="BD419" t="s">
        <v>74</v>
      </c>
      <c r="BE419" t="s">
        <v>74</v>
      </c>
      <c r="BF419" t="s">
        <v>74</v>
      </c>
      <c r="BG419" t="s">
        <v>74</v>
      </c>
      <c r="BH419" t="s">
        <v>74</v>
      </c>
      <c r="BI419" t="s">
        <v>74</v>
      </c>
      <c r="BJ419" t="s">
        <v>74</v>
      </c>
      <c r="BK419" t="s">
        <v>74</v>
      </c>
      <c r="BL419" t="s">
        <v>74</v>
      </c>
      <c r="BM419" t="s">
        <v>74</v>
      </c>
      <c r="BN419" t="s">
        <v>74</v>
      </c>
      <c r="BO419" t="s">
        <v>74</v>
      </c>
      <c r="BP419" t="s">
        <v>74</v>
      </c>
      <c r="BQ419" t="s">
        <v>74</v>
      </c>
      <c r="BR419" t="s">
        <v>74</v>
      </c>
      <c r="BS419" t="s">
        <v>74</v>
      </c>
      <c r="BT419" t="s">
        <v>74</v>
      </c>
      <c r="BU419" t="s">
        <v>74</v>
      </c>
      <c r="BV419" t="s">
        <v>74</v>
      </c>
      <c r="BW419" t="s">
        <v>74</v>
      </c>
      <c r="BX419" t="s">
        <v>74</v>
      </c>
      <c r="BY419" t="s">
        <v>74</v>
      </c>
      <c r="BZ419" t="s">
        <v>3887</v>
      </c>
      <c r="CA419" t="s">
        <v>74</v>
      </c>
      <c r="CB419" t="s">
        <v>74</v>
      </c>
      <c r="CC419">
        <v>0</v>
      </c>
    </row>
    <row r="420" spans="1:81" x14ac:dyDescent="0.25">
      <c r="A420" t="s">
        <v>3892</v>
      </c>
      <c r="B420" t="s">
        <v>95</v>
      </c>
      <c r="C420" t="s">
        <v>124</v>
      </c>
      <c r="D420" t="s">
        <v>44</v>
      </c>
      <c r="E420">
        <v>2020</v>
      </c>
      <c r="F420">
        <v>1991</v>
      </c>
      <c r="G420">
        <v>235</v>
      </c>
      <c r="H420">
        <v>1</v>
      </c>
      <c r="I420">
        <v>288</v>
      </c>
      <c r="J420">
        <v>455</v>
      </c>
      <c r="K420">
        <v>416</v>
      </c>
      <c r="L420">
        <v>301</v>
      </c>
      <c r="M420">
        <v>284</v>
      </c>
      <c r="N420">
        <v>211</v>
      </c>
      <c r="O420">
        <v>169</v>
      </c>
      <c r="P420">
        <v>72</v>
      </c>
      <c r="Q420">
        <v>26</v>
      </c>
      <c r="R420">
        <v>3</v>
      </c>
      <c r="S420">
        <v>2</v>
      </c>
      <c r="T420">
        <v>0</v>
      </c>
      <c r="U420">
        <v>2069</v>
      </c>
      <c r="V420">
        <v>147</v>
      </c>
      <c r="W420">
        <v>11</v>
      </c>
      <c r="X420">
        <v>922</v>
      </c>
      <c r="Y420">
        <v>1288</v>
      </c>
      <c r="Z420">
        <v>17</v>
      </c>
      <c r="AA420" t="s">
        <v>74</v>
      </c>
      <c r="AB420" t="s">
        <v>74</v>
      </c>
      <c r="AC420" t="s">
        <v>74</v>
      </c>
      <c r="AD420" t="s">
        <v>74</v>
      </c>
      <c r="AE420">
        <v>54</v>
      </c>
      <c r="AF420">
        <v>1820</v>
      </c>
      <c r="AG420">
        <v>106</v>
      </c>
      <c r="AH420">
        <v>28</v>
      </c>
      <c r="AI420">
        <v>16</v>
      </c>
      <c r="AJ420">
        <v>184</v>
      </c>
      <c r="AK420">
        <v>19</v>
      </c>
      <c r="AL420">
        <v>145</v>
      </c>
      <c r="AM420">
        <v>2014</v>
      </c>
      <c r="AN420">
        <v>68</v>
      </c>
      <c r="AO420">
        <v>2227</v>
      </c>
      <c r="AP420">
        <v>0.89402784014369108</v>
      </c>
      <c r="AQ420">
        <v>0.1055231252806466</v>
      </c>
      <c r="AR420">
        <v>4.4903457566232598E-4</v>
      </c>
      <c r="AS420">
        <v>0.1293219577907499</v>
      </c>
      <c r="AT420">
        <v>0.20431073192635829</v>
      </c>
      <c r="AU420">
        <v>0.1867983834755276</v>
      </c>
      <c r="AV420">
        <v>0.1351594072743601</v>
      </c>
      <c r="AW420">
        <v>0.1275258194881006</v>
      </c>
      <c r="AX420">
        <v>9.4746295464750788E-2</v>
      </c>
      <c r="AY420">
        <v>7.5886843286933098E-2</v>
      </c>
      <c r="AZ420">
        <v>3.2330489447687467E-2</v>
      </c>
      <c r="BA420">
        <v>1.167489896722048E-2</v>
      </c>
      <c r="BB420">
        <v>1.3471037269869781E-3</v>
      </c>
      <c r="BC420">
        <v>8.9806915132465196E-4</v>
      </c>
      <c r="BD420">
        <v>0</v>
      </c>
      <c r="BE420">
        <v>0.92905253704535251</v>
      </c>
      <c r="BF420">
        <v>6.6008082622361922E-2</v>
      </c>
      <c r="BG420">
        <v>4.9393803322855864E-3</v>
      </c>
      <c r="BH420">
        <v>0.41400987876066458</v>
      </c>
      <c r="BI420">
        <v>0.57835653345307592</v>
      </c>
      <c r="BJ420">
        <v>7.6335877862595417E-3</v>
      </c>
      <c r="BK420">
        <v>0</v>
      </c>
      <c r="BL420">
        <v>0</v>
      </c>
      <c r="BM420">
        <v>0</v>
      </c>
      <c r="BN420">
        <v>0</v>
      </c>
      <c r="BO420">
        <v>2.4247867085765599E-2</v>
      </c>
      <c r="BP420">
        <v>0.81724292770543328</v>
      </c>
      <c r="BQ420">
        <v>4.7597665020206563E-2</v>
      </c>
      <c r="BR420">
        <v>1.2572968118545131E-2</v>
      </c>
      <c r="BS420">
        <v>7.1845532105972157E-3</v>
      </c>
      <c r="BT420">
        <v>8.262236192186799E-2</v>
      </c>
      <c r="BU420">
        <v>8.5316569375841946E-3</v>
      </c>
      <c r="BV420">
        <v>6.5110013471037273E-2</v>
      </c>
      <c r="BW420">
        <v>0.90435563538392461</v>
      </c>
      <c r="BX420">
        <v>3.053435114503817E-2</v>
      </c>
      <c r="BY420" t="s">
        <v>3397</v>
      </c>
      <c r="BZ420" t="s">
        <v>3893</v>
      </c>
      <c r="CA420">
        <v>2227</v>
      </c>
      <c r="CB420">
        <v>1</v>
      </c>
      <c r="CC420">
        <v>0</v>
      </c>
    </row>
    <row r="421" spans="1:81" x14ac:dyDescent="0.25">
      <c r="A421" t="s">
        <v>3894</v>
      </c>
      <c r="B421" t="s">
        <v>95</v>
      </c>
      <c r="C421" t="s">
        <v>124</v>
      </c>
      <c r="D421" t="s">
        <v>947</v>
      </c>
      <c r="E421">
        <v>2020</v>
      </c>
      <c r="F421" t="s">
        <v>74</v>
      </c>
      <c r="G421" t="s">
        <v>74</v>
      </c>
      <c r="H421" t="s">
        <v>74</v>
      </c>
      <c r="I421" t="s">
        <v>74</v>
      </c>
      <c r="J421" t="s">
        <v>74</v>
      </c>
      <c r="K421" t="s">
        <v>74</v>
      </c>
      <c r="L421" t="s">
        <v>74</v>
      </c>
      <c r="M421" t="s">
        <v>74</v>
      </c>
      <c r="N421" t="s">
        <v>74</v>
      </c>
      <c r="O421" t="s">
        <v>74</v>
      </c>
      <c r="P421" t="s">
        <v>74</v>
      </c>
      <c r="Q421" t="s">
        <v>74</v>
      </c>
      <c r="R421" t="s">
        <v>74</v>
      </c>
      <c r="S421" t="s">
        <v>74</v>
      </c>
      <c r="T421" t="s">
        <v>74</v>
      </c>
      <c r="U421" t="s">
        <v>74</v>
      </c>
      <c r="V421" t="s">
        <v>74</v>
      </c>
      <c r="W421" t="s">
        <v>74</v>
      </c>
      <c r="X421" t="s">
        <v>74</v>
      </c>
      <c r="Y421" t="s">
        <v>74</v>
      </c>
      <c r="Z421" t="s">
        <v>74</v>
      </c>
      <c r="AA421" t="s">
        <v>74</v>
      </c>
      <c r="AB421" t="s">
        <v>74</v>
      </c>
      <c r="AC421" t="s">
        <v>74</v>
      </c>
      <c r="AD421" t="s">
        <v>74</v>
      </c>
      <c r="AE421" t="s">
        <v>74</v>
      </c>
      <c r="AF421" t="s">
        <v>74</v>
      </c>
      <c r="AG421" t="s">
        <v>74</v>
      </c>
      <c r="AH421" t="s">
        <v>74</v>
      </c>
      <c r="AI421" t="s">
        <v>74</v>
      </c>
      <c r="AJ421" t="s">
        <v>74</v>
      </c>
      <c r="AK421" t="s">
        <v>74</v>
      </c>
      <c r="AL421" t="s">
        <v>74</v>
      </c>
      <c r="AM421" t="s">
        <v>74</v>
      </c>
      <c r="AN421" t="s">
        <v>74</v>
      </c>
      <c r="AO421" t="s">
        <v>74</v>
      </c>
      <c r="AP421" t="s">
        <v>74</v>
      </c>
      <c r="AQ421" t="s">
        <v>74</v>
      </c>
      <c r="AR421" t="s">
        <v>74</v>
      </c>
      <c r="AS421" t="s">
        <v>74</v>
      </c>
      <c r="AT421" t="s">
        <v>74</v>
      </c>
      <c r="AU421" t="s">
        <v>74</v>
      </c>
      <c r="AV421" t="s">
        <v>74</v>
      </c>
      <c r="AW421" t="s">
        <v>74</v>
      </c>
      <c r="AX421" t="s">
        <v>74</v>
      </c>
      <c r="AY421" t="s">
        <v>74</v>
      </c>
      <c r="AZ421" t="s">
        <v>74</v>
      </c>
      <c r="BA421" t="s">
        <v>74</v>
      </c>
      <c r="BB421" t="s">
        <v>74</v>
      </c>
      <c r="BC421" t="s">
        <v>74</v>
      </c>
      <c r="BD421" t="s">
        <v>74</v>
      </c>
      <c r="BE421" t="s">
        <v>74</v>
      </c>
      <c r="BF421" t="s">
        <v>74</v>
      </c>
      <c r="BG421" t="s">
        <v>74</v>
      </c>
      <c r="BH421" t="s">
        <v>74</v>
      </c>
      <c r="BI421" t="s">
        <v>74</v>
      </c>
      <c r="BJ421" t="s">
        <v>74</v>
      </c>
      <c r="BK421" t="s">
        <v>74</v>
      </c>
      <c r="BL421" t="s">
        <v>74</v>
      </c>
      <c r="BM421" t="s">
        <v>74</v>
      </c>
      <c r="BN421" t="s">
        <v>74</v>
      </c>
      <c r="BO421" t="s">
        <v>74</v>
      </c>
      <c r="BP421" t="s">
        <v>74</v>
      </c>
      <c r="BQ421" t="s">
        <v>74</v>
      </c>
      <c r="BR421" t="s">
        <v>74</v>
      </c>
      <c r="BS421" t="s">
        <v>74</v>
      </c>
      <c r="BT421" t="s">
        <v>74</v>
      </c>
      <c r="BU421" t="s">
        <v>74</v>
      </c>
      <c r="BV421" t="s">
        <v>74</v>
      </c>
      <c r="BW421" t="s">
        <v>74</v>
      </c>
      <c r="BX421" t="s">
        <v>74</v>
      </c>
      <c r="BY421" t="s">
        <v>74</v>
      </c>
      <c r="BZ421" t="s">
        <v>3893</v>
      </c>
      <c r="CA421" t="s">
        <v>74</v>
      </c>
      <c r="CB421" t="s">
        <v>74</v>
      </c>
      <c r="CC421">
        <v>0</v>
      </c>
    </row>
    <row r="422" spans="1:81" x14ac:dyDescent="0.25">
      <c r="A422" t="s">
        <v>3895</v>
      </c>
      <c r="B422" t="s">
        <v>95</v>
      </c>
      <c r="C422" t="s">
        <v>124</v>
      </c>
      <c r="D422" t="s">
        <v>949</v>
      </c>
      <c r="E422">
        <v>2020</v>
      </c>
      <c r="F422" t="s">
        <v>74</v>
      </c>
      <c r="G422" t="s">
        <v>74</v>
      </c>
      <c r="H422" t="s">
        <v>74</v>
      </c>
      <c r="I422" t="s">
        <v>74</v>
      </c>
      <c r="J422" t="s">
        <v>74</v>
      </c>
      <c r="K422" t="s">
        <v>74</v>
      </c>
      <c r="L422" t="s">
        <v>74</v>
      </c>
      <c r="M422" t="s">
        <v>74</v>
      </c>
      <c r="N422" t="s">
        <v>74</v>
      </c>
      <c r="O422" t="s">
        <v>74</v>
      </c>
      <c r="P422" t="s">
        <v>74</v>
      </c>
      <c r="Q422" t="s">
        <v>74</v>
      </c>
      <c r="R422" t="s">
        <v>74</v>
      </c>
      <c r="S422" t="s">
        <v>74</v>
      </c>
      <c r="T422" t="s">
        <v>74</v>
      </c>
      <c r="U422" t="s">
        <v>74</v>
      </c>
      <c r="V422" t="s">
        <v>74</v>
      </c>
      <c r="W422" t="s">
        <v>74</v>
      </c>
      <c r="X422" t="s">
        <v>74</v>
      </c>
      <c r="Y422" t="s">
        <v>74</v>
      </c>
      <c r="Z422" t="s">
        <v>74</v>
      </c>
      <c r="AA422" t="s">
        <v>74</v>
      </c>
      <c r="AB422" t="s">
        <v>74</v>
      </c>
      <c r="AC422" t="s">
        <v>74</v>
      </c>
      <c r="AD422" t="s">
        <v>74</v>
      </c>
      <c r="AE422" t="s">
        <v>74</v>
      </c>
      <c r="AF422" t="s">
        <v>74</v>
      </c>
      <c r="AG422" t="s">
        <v>74</v>
      </c>
      <c r="AH422" t="s">
        <v>74</v>
      </c>
      <c r="AI422" t="s">
        <v>74</v>
      </c>
      <c r="AJ422" t="s">
        <v>74</v>
      </c>
      <c r="AK422" t="s">
        <v>74</v>
      </c>
      <c r="AL422" t="s">
        <v>74</v>
      </c>
      <c r="AM422" t="s">
        <v>74</v>
      </c>
      <c r="AN422" t="s">
        <v>74</v>
      </c>
      <c r="AO422" t="s">
        <v>74</v>
      </c>
      <c r="AP422" t="s">
        <v>74</v>
      </c>
      <c r="AQ422" t="s">
        <v>74</v>
      </c>
      <c r="AR422" t="s">
        <v>74</v>
      </c>
      <c r="AS422" t="s">
        <v>74</v>
      </c>
      <c r="AT422" t="s">
        <v>74</v>
      </c>
      <c r="AU422" t="s">
        <v>74</v>
      </c>
      <c r="AV422" t="s">
        <v>74</v>
      </c>
      <c r="AW422" t="s">
        <v>74</v>
      </c>
      <c r="AX422" t="s">
        <v>74</v>
      </c>
      <c r="AY422" t="s">
        <v>74</v>
      </c>
      <c r="AZ422" t="s">
        <v>74</v>
      </c>
      <c r="BA422" t="s">
        <v>74</v>
      </c>
      <c r="BB422" t="s">
        <v>74</v>
      </c>
      <c r="BC422" t="s">
        <v>74</v>
      </c>
      <c r="BD422" t="s">
        <v>74</v>
      </c>
      <c r="BE422" t="s">
        <v>74</v>
      </c>
      <c r="BF422" t="s">
        <v>74</v>
      </c>
      <c r="BG422" t="s">
        <v>74</v>
      </c>
      <c r="BH422" t="s">
        <v>74</v>
      </c>
      <c r="BI422" t="s">
        <v>74</v>
      </c>
      <c r="BJ422" t="s">
        <v>74</v>
      </c>
      <c r="BK422" t="s">
        <v>74</v>
      </c>
      <c r="BL422" t="s">
        <v>74</v>
      </c>
      <c r="BM422" t="s">
        <v>74</v>
      </c>
      <c r="BN422" t="s">
        <v>74</v>
      </c>
      <c r="BO422" t="s">
        <v>74</v>
      </c>
      <c r="BP422" t="s">
        <v>74</v>
      </c>
      <c r="BQ422" t="s">
        <v>74</v>
      </c>
      <c r="BR422" t="s">
        <v>74</v>
      </c>
      <c r="BS422" t="s">
        <v>74</v>
      </c>
      <c r="BT422" t="s">
        <v>74</v>
      </c>
      <c r="BU422" t="s">
        <v>74</v>
      </c>
      <c r="BV422" t="s">
        <v>74</v>
      </c>
      <c r="BW422" t="s">
        <v>74</v>
      </c>
      <c r="BX422" t="s">
        <v>74</v>
      </c>
      <c r="BY422" t="s">
        <v>74</v>
      </c>
      <c r="BZ422" t="s">
        <v>3893</v>
      </c>
      <c r="CA422" t="s">
        <v>74</v>
      </c>
      <c r="CB422" t="s">
        <v>74</v>
      </c>
      <c r="CC422">
        <v>0</v>
      </c>
    </row>
    <row r="423" spans="1:81" x14ac:dyDescent="0.25">
      <c r="A423" t="s">
        <v>3896</v>
      </c>
      <c r="B423" t="s">
        <v>95</v>
      </c>
      <c r="C423" t="s">
        <v>124</v>
      </c>
      <c r="D423" t="s">
        <v>951</v>
      </c>
      <c r="E423">
        <v>2020</v>
      </c>
      <c r="F423" t="s">
        <v>74</v>
      </c>
      <c r="G423" t="s">
        <v>74</v>
      </c>
      <c r="H423" t="s">
        <v>74</v>
      </c>
      <c r="I423" t="s">
        <v>74</v>
      </c>
      <c r="J423" t="s">
        <v>74</v>
      </c>
      <c r="K423" t="s">
        <v>74</v>
      </c>
      <c r="L423" t="s">
        <v>74</v>
      </c>
      <c r="M423" t="s">
        <v>74</v>
      </c>
      <c r="N423" t="s">
        <v>74</v>
      </c>
      <c r="O423" t="s">
        <v>74</v>
      </c>
      <c r="P423" t="s">
        <v>74</v>
      </c>
      <c r="Q423" t="s">
        <v>74</v>
      </c>
      <c r="R423" t="s">
        <v>74</v>
      </c>
      <c r="S423" t="s">
        <v>74</v>
      </c>
      <c r="T423" t="s">
        <v>74</v>
      </c>
      <c r="U423" t="s">
        <v>74</v>
      </c>
      <c r="V423" t="s">
        <v>74</v>
      </c>
      <c r="W423" t="s">
        <v>74</v>
      </c>
      <c r="X423" t="s">
        <v>74</v>
      </c>
      <c r="Y423" t="s">
        <v>74</v>
      </c>
      <c r="Z423" t="s">
        <v>74</v>
      </c>
      <c r="AA423" t="s">
        <v>74</v>
      </c>
      <c r="AB423" t="s">
        <v>74</v>
      </c>
      <c r="AC423" t="s">
        <v>74</v>
      </c>
      <c r="AD423" t="s">
        <v>74</v>
      </c>
      <c r="AE423" t="s">
        <v>74</v>
      </c>
      <c r="AF423" t="s">
        <v>74</v>
      </c>
      <c r="AG423" t="s">
        <v>74</v>
      </c>
      <c r="AH423" t="s">
        <v>74</v>
      </c>
      <c r="AI423" t="s">
        <v>74</v>
      </c>
      <c r="AJ423" t="s">
        <v>74</v>
      </c>
      <c r="AK423" t="s">
        <v>74</v>
      </c>
      <c r="AL423" t="s">
        <v>74</v>
      </c>
      <c r="AM423" t="s">
        <v>74</v>
      </c>
      <c r="AN423" t="s">
        <v>74</v>
      </c>
      <c r="AO423" t="s">
        <v>74</v>
      </c>
      <c r="AP423" t="s">
        <v>74</v>
      </c>
      <c r="AQ423" t="s">
        <v>74</v>
      </c>
      <c r="AR423" t="s">
        <v>74</v>
      </c>
      <c r="AS423" t="s">
        <v>74</v>
      </c>
      <c r="AT423" t="s">
        <v>74</v>
      </c>
      <c r="AU423" t="s">
        <v>74</v>
      </c>
      <c r="AV423" t="s">
        <v>74</v>
      </c>
      <c r="AW423" t="s">
        <v>74</v>
      </c>
      <c r="AX423" t="s">
        <v>74</v>
      </c>
      <c r="AY423" t="s">
        <v>74</v>
      </c>
      <c r="AZ423" t="s">
        <v>74</v>
      </c>
      <c r="BA423" t="s">
        <v>74</v>
      </c>
      <c r="BB423" t="s">
        <v>74</v>
      </c>
      <c r="BC423" t="s">
        <v>74</v>
      </c>
      <c r="BD423" t="s">
        <v>74</v>
      </c>
      <c r="BE423" t="s">
        <v>74</v>
      </c>
      <c r="BF423" t="s">
        <v>74</v>
      </c>
      <c r="BG423" t="s">
        <v>74</v>
      </c>
      <c r="BH423" t="s">
        <v>74</v>
      </c>
      <c r="BI423" t="s">
        <v>74</v>
      </c>
      <c r="BJ423" t="s">
        <v>74</v>
      </c>
      <c r="BK423" t="s">
        <v>74</v>
      </c>
      <c r="BL423" t="s">
        <v>74</v>
      </c>
      <c r="BM423" t="s">
        <v>74</v>
      </c>
      <c r="BN423" t="s">
        <v>74</v>
      </c>
      <c r="BO423" t="s">
        <v>74</v>
      </c>
      <c r="BP423" t="s">
        <v>74</v>
      </c>
      <c r="BQ423" t="s">
        <v>74</v>
      </c>
      <c r="BR423" t="s">
        <v>74</v>
      </c>
      <c r="BS423" t="s">
        <v>74</v>
      </c>
      <c r="BT423" t="s">
        <v>74</v>
      </c>
      <c r="BU423" t="s">
        <v>74</v>
      </c>
      <c r="BV423" t="s">
        <v>74</v>
      </c>
      <c r="BW423" t="s">
        <v>74</v>
      </c>
      <c r="BX423" t="s">
        <v>74</v>
      </c>
      <c r="BY423" t="s">
        <v>74</v>
      </c>
      <c r="BZ423" t="s">
        <v>3893</v>
      </c>
      <c r="CA423" t="s">
        <v>74</v>
      </c>
      <c r="CB423" t="s">
        <v>74</v>
      </c>
      <c r="CC423">
        <v>0</v>
      </c>
    </row>
    <row r="424" spans="1:81" x14ac:dyDescent="0.25">
      <c r="A424" t="s">
        <v>3897</v>
      </c>
      <c r="B424" t="s">
        <v>95</v>
      </c>
      <c r="C424" t="s">
        <v>124</v>
      </c>
      <c r="D424" t="s">
        <v>953</v>
      </c>
      <c r="E424">
        <v>2020</v>
      </c>
      <c r="F424" t="s">
        <v>74</v>
      </c>
      <c r="G424" t="s">
        <v>74</v>
      </c>
      <c r="H424" t="s">
        <v>74</v>
      </c>
      <c r="I424" t="s">
        <v>74</v>
      </c>
      <c r="J424" t="s">
        <v>74</v>
      </c>
      <c r="K424" t="s">
        <v>74</v>
      </c>
      <c r="L424" t="s">
        <v>74</v>
      </c>
      <c r="M424" t="s">
        <v>74</v>
      </c>
      <c r="N424" t="s">
        <v>74</v>
      </c>
      <c r="O424" t="s">
        <v>74</v>
      </c>
      <c r="P424" t="s">
        <v>74</v>
      </c>
      <c r="Q424" t="s">
        <v>74</v>
      </c>
      <c r="R424" t="s">
        <v>74</v>
      </c>
      <c r="S424" t="s">
        <v>74</v>
      </c>
      <c r="T424" t="s">
        <v>74</v>
      </c>
      <c r="U424" t="s">
        <v>74</v>
      </c>
      <c r="V424" t="s">
        <v>74</v>
      </c>
      <c r="W424" t="s">
        <v>74</v>
      </c>
      <c r="X424" t="s">
        <v>74</v>
      </c>
      <c r="Y424" t="s">
        <v>74</v>
      </c>
      <c r="Z424" t="s">
        <v>74</v>
      </c>
      <c r="AA424" t="s">
        <v>74</v>
      </c>
      <c r="AB424" t="s">
        <v>74</v>
      </c>
      <c r="AC424" t="s">
        <v>74</v>
      </c>
      <c r="AD424" t="s">
        <v>74</v>
      </c>
      <c r="AE424" t="s">
        <v>74</v>
      </c>
      <c r="AF424" t="s">
        <v>74</v>
      </c>
      <c r="AG424" t="s">
        <v>74</v>
      </c>
      <c r="AH424" t="s">
        <v>74</v>
      </c>
      <c r="AI424" t="s">
        <v>74</v>
      </c>
      <c r="AJ424" t="s">
        <v>74</v>
      </c>
      <c r="AK424" t="s">
        <v>74</v>
      </c>
      <c r="AL424" t="s">
        <v>74</v>
      </c>
      <c r="AM424" t="s">
        <v>74</v>
      </c>
      <c r="AN424" t="s">
        <v>74</v>
      </c>
      <c r="AO424" t="s">
        <v>74</v>
      </c>
      <c r="AP424" t="s">
        <v>74</v>
      </c>
      <c r="AQ424" t="s">
        <v>74</v>
      </c>
      <c r="AR424" t="s">
        <v>74</v>
      </c>
      <c r="AS424" t="s">
        <v>74</v>
      </c>
      <c r="AT424" t="s">
        <v>74</v>
      </c>
      <c r="AU424" t="s">
        <v>74</v>
      </c>
      <c r="AV424" t="s">
        <v>74</v>
      </c>
      <c r="AW424" t="s">
        <v>74</v>
      </c>
      <c r="AX424" t="s">
        <v>74</v>
      </c>
      <c r="AY424" t="s">
        <v>74</v>
      </c>
      <c r="AZ424" t="s">
        <v>74</v>
      </c>
      <c r="BA424" t="s">
        <v>74</v>
      </c>
      <c r="BB424" t="s">
        <v>74</v>
      </c>
      <c r="BC424" t="s">
        <v>74</v>
      </c>
      <c r="BD424" t="s">
        <v>74</v>
      </c>
      <c r="BE424" t="s">
        <v>74</v>
      </c>
      <c r="BF424" t="s">
        <v>74</v>
      </c>
      <c r="BG424" t="s">
        <v>74</v>
      </c>
      <c r="BH424" t="s">
        <v>74</v>
      </c>
      <c r="BI424" t="s">
        <v>74</v>
      </c>
      <c r="BJ424" t="s">
        <v>74</v>
      </c>
      <c r="BK424" t="s">
        <v>74</v>
      </c>
      <c r="BL424" t="s">
        <v>74</v>
      </c>
      <c r="BM424" t="s">
        <v>74</v>
      </c>
      <c r="BN424" t="s">
        <v>74</v>
      </c>
      <c r="BO424" t="s">
        <v>74</v>
      </c>
      <c r="BP424" t="s">
        <v>74</v>
      </c>
      <c r="BQ424" t="s">
        <v>74</v>
      </c>
      <c r="BR424" t="s">
        <v>74</v>
      </c>
      <c r="BS424" t="s">
        <v>74</v>
      </c>
      <c r="BT424" t="s">
        <v>74</v>
      </c>
      <c r="BU424" t="s">
        <v>74</v>
      </c>
      <c r="BV424" t="s">
        <v>74</v>
      </c>
      <c r="BW424" t="s">
        <v>74</v>
      </c>
      <c r="BX424" t="s">
        <v>74</v>
      </c>
      <c r="BY424" t="s">
        <v>74</v>
      </c>
      <c r="BZ424" t="s">
        <v>3893</v>
      </c>
      <c r="CA424" t="s">
        <v>74</v>
      </c>
      <c r="CB424" t="s">
        <v>74</v>
      </c>
      <c r="CC424">
        <v>0</v>
      </c>
    </row>
    <row r="425" spans="1:81" x14ac:dyDescent="0.25">
      <c r="A425" t="s">
        <v>3898</v>
      </c>
      <c r="B425" t="s">
        <v>95</v>
      </c>
      <c r="C425" t="s">
        <v>124</v>
      </c>
      <c r="D425" t="s">
        <v>961</v>
      </c>
      <c r="E425">
        <v>2020</v>
      </c>
      <c r="F425" t="s">
        <v>74</v>
      </c>
      <c r="G425" t="s">
        <v>74</v>
      </c>
      <c r="H425" t="s">
        <v>74</v>
      </c>
      <c r="I425" t="s">
        <v>74</v>
      </c>
      <c r="J425" t="s">
        <v>74</v>
      </c>
      <c r="K425" t="s">
        <v>74</v>
      </c>
      <c r="L425" t="s">
        <v>74</v>
      </c>
      <c r="M425" t="s">
        <v>74</v>
      </c>
      <c r="N425" t="s">
        <v>74</v>
      </c>
      <c r="O425" t="s">
        <v>74</v>
      </c>
      <c r="P425" t="s">
        <v>74</v>
      </c>
      <c r="Q425" t="s">
        <v>74</v>
      </c>
      <c r="R425" t="s">
        <v>74</v>
      </c>
      <c r="S425" t="s">
        <v>74</v>
      </c>
      <c r="T425" t="s">
        <v>74</v>
      </c>
      <c r="U425" t="s">
        <v>74</v>
      </c>
      <c r="V425" t="s">
        <v>74</v>
      </c>
      <c r="W425" t="s">
        <v>74</v>
      </c>
      <c r="X425" t="s">
        <v>74</v>
      </c>
      <c r="Y425" t="s">
        <v>74</v>
      </c>
      <c r="Z425" t="s">
        <v>74</v>
      </c>
      <c r="AA425" t="s">
        <v>74</v>
      </c>
      <c r="AB425" t="s">
        <v>74</v>
      </c>
      <c r="AC425" t="s">
        <v>74</v>
      </c>
      <c r="AD425" t="s">
        <v>74</v>
      </c>
      <c r="AE425" t="s">
        <v>74</v>
      </c>
      <c r="AF425" t="s">
        <v>74</v>
      </c>
      <c r="AG425" t="s">
        <v>74</v>
      </c>
      <c r="AH425" t="s">
        <v>74</v>
      </c>
      <c r="AI425" t="s">
        <v>74</v>
      </c>
      <c r="AJ425" t="s">
        <v>74</v>
      </c>
      <c r="AK425" t="s">
        <v>74</v>
      </c>
      <c r="AL425" t="s">
        <v>74</v>
      </c>
      <c r="AM425" t="s">
        <v>74</v>
      </c>
      <c r="AN425" t="s">
        <v>74</v>
      </c>
      <c r="AO425" t="s">
        <v>74</v>
      </c>
      <c r="AP425" t="s">
        <v>74</v>
      </c>
      <c r="AQ425" t="s">
        <v>74</v>
      </c>
      <c r="AR425" t="s">
        <v>74</v>
      </c>
      <c r="AS425" t="s">
        <v>74</v>
      </c>
      <c r="AT425" t="s">
        <v>74</v>
      </c>
      <c r="AU425" t="s">
        <v>74</v>
      </c>
      <c r="AV425" t="s">
        <v>74</v>
      </c>
      <c r="AW425" t="s">
        <v>74</v>
      </c>
      <c r="AX425" t="s">
        <v>74</v>
      </c>
      <c r="AY425" t="s">
        <v>74</v>
      </c>
      <c r="AZ425" t="s">
        <v>74</v>
      </c>
      <c r="BA425" t="s">
        <v>74</v>
      </c>
      <c r="BB425" t="s">
        <v>74</v>
      </c>
      <c r="BC425" t="s">
        <v>74</v>
      </c>
      <c r="BD425" t="s">
        <v>74</v>
      </c>
      <c r="BE425" t="s">
        <v>74</v>
      </c>
      <c r="BF425" t="s">
        <v>74</v>
      </c>
      <c r="BG425" t="s">
        <v>74</v>
      </c>
      <c r="BH425" t="s">
        <v>74</v>
      </c>
      <c r="BI425" t="s">
        <v>74</v>
      </c>
      <c r="BJ425" t="s">
        <v>74</v>
      </c>
      <c r="BK425" t="s">
        <v>74</v>
      </c>
      <c r="BL425" t="s">
        <v>74</v>
      </c>
      <c r="BM425" t="s">
        <v>74</v>
      </c>
      <c r="BN425" t="s">
        <v>74</v>
      </c>
      <c r="BO425" t="s">
        <v>74</v>
      </c>
      <c r="BP425" t="s">
        <v>74</v>
      </c>
      <c r="BQ425" t="s">
        <v>74</v>
      </c>
      <c r="BR425" t="s">
        <v>74</v>
      </c>
      <c r="BS425" t="s">
        <v>74</v>
      </c>
      <c r="BT425" t="s">
        <v>74</v>
      </c>
      <c r="BU425" t="s">
        <v>74</v>
      </c>
      <c r="BV425" t="s">
        <v>74</v>
      </c>
      <c r="BW425" t="s">
        <v>74</v>
      </c>
      <c r="BX425" t="s">
        <v>74</v>
      </c>
      <c r="BY425" t="s">
        <v>74</v>
      </c>
      <c r="BZ425" t="s">
        <v>3893</v>
      </c>
      <c r="CA425" t="s">
        <v>74</v>
      </c>
      <c r="CB425" t="s">
        <v>74</v>
      </c>
      <c r="CC425">
        <v>0</v>
      </c>
    </row>
    <row r="426" spans="1:81" x14ac:dyDescent="0.25">
      <c r="A426" t="s">
        <v>3899</v>
      </c>
      <c r="B426" t="s">
        <v>95</v>
      </c>
      <c r="C426" t="s">
        <v>123</v>
      </c>
      <c r="D426" t="s">
        <v>44</v>
      </c>
      <c r="E426">
        <v>2020</v>
      </c>
      <c r="F426">
        <v>2200</v>
      </c>
      <c r="G426">
        <v>301</v>
      </c>
      <c r="H426">
        <v>0</v>
      </c>
      <c r="I426">
        <v>319</v>
      </c>
      <c r="J426">
        <v>452</v>
      </c>
      <c r="K426">
        <v>424</v>
      </c>
      <c r="L426">
        <v>364</v>
      </c>
      <c r="M426">
        <v>300</v>
      </c>
      <c r="N426">
        <v>253</v>
      </c>
      <c r="O426">
        <v>198</v>
      </c>
      <c r="P426">
        <v>137</v>
      </c>
      <c r="Q426">
        <v>41</v>
      </c>
      <c r="R426">
        <v>10</v>
      </c>
      <c r="S426">
        <v>3</v>
      </c>
      <c r="T426">
        <v>0</v>
      </c>
      <c r="U426">
        <v>2155</v>
      </c>
      <c r="V426">
        <v>346</v>
      </c>
      <c r="W426">
        <v>0</v>
      </c>
      <c r="X426">
        <v>1542</v>
      </c>
      <c r="Y426">
        <v>959</v>
      </c>
      <c r="Z426">
        <v>0</v>
      </c>
      <c r="AA426">
        <v>198</v>
      </c>
      <c r="AB426">
        <v>0</v>
      </c>
      <c r="AC426">
        <v>145</v>
      </c>
      <c r="AD426">
        <v>2158</v>
      </c>
      <c r="AE426">
        <v>37</v>
      </c>
      <c r="AF426">
        <v>2154</v>
      </c>
      <c r="AG426">
        <v>163</v>
      </c>
      <c r="AH426">
        <v>25</v>
      </c>
      <c r="AI426">
        <v>10</v>
      </c>
      <c r="AJ426">
        <v>110</v>
      </c>
      <c r="AK426">
        <v>2</v>
      </c>
      <c r="AL426">
        <v>75</v>
      </c>
      <c r="AM426">
        <v>2406</v>
      </c>
      <c r="AN426">
        <v>20</v>
      </c>
      <c r="AO426">
        <v>2501</v>
      </c>
      <c r="AP426">
        <v>0.87964814074370257</v>
      </c>
      <c r="AQ426">
        <v>0.1203518592562975</v>
      </c>
      <c r="AR426">
        <v>0</v>
      </c>
      <c r="AS426">
        <v>0.12754898040783691</v>
      </c>
      <c r="AT426">
        <v>0.18072770891643339</v>
      </c>
      <c r="AU426">
        <v>0.16953218712514989</v>
      </c>
      <c r="AV426">
        <v>0.14554178328668529</v>
      </c>
      <c r="AW426">
        <v>0.11995201919232309</v>
      </c>
      <c r="AX426">
        <v>0.1011595361855258</v>
      </c>
      <c r="AY426">
        <v>7.9168332666933225E-2</v>
      </c>
      <c r="AZ426">
        <v>5.47780887644942E-2</v>
      </c>
      <c r="BA426">
        <v>1.6393442622950821E-2</v>
      </c>
      <c r="BB426">
        <v>3.9984006397441024E-3</v>
      </c>
      <c r="BC426">
        <v>1.1995201919232309E-3</v>
      </c>
      <c r="BD426">
        <v>0</v>
      </c>
      <c r="BE426">
        <v>0.86165533786485404</v>
      </c>
      <c r="BF426">
        <v>0.1383446621351459</v>
      </c>
      <c r="BG426">
        <v>0</v>
      </c>
      <c r="BH426">
        <v>0.61655337864854054</v>
      </c>
      <c r="BI426">
        <v>0.3834466213514594</v>
      </c>
      <c r="BJ426">
        <v>0</v>
      </c>
      <c r="BK426">
        <v>7.9168332666933225E-2</v>
      </c>
      <c r="BL426">
        <v>0</v>
      </c>
      <c r="BM426">
        <v>5.7976809276289482E-2</v>
      </c>
      <c r="BN426">
        <v>0.86285485805677731</v>
      </c>
      <c r="BO426">
        <v>1.479408236705318E-2</v>
      </c>
      <c r="BP426">
        <v>0.86125549780087962</v>
      </c>
      <c r="BQ426">
        <v>6.5173930427828874E-2</v>
      </c>
      <c r="BR426">
        <v>9.9960015993602568E-3</v>
      </c>
      <c r="BS426">
        <v>3.9984006397441024E-3</v>
      </c>
      <c r="BT426">
        <v>4.3982407037185117E-2</v>
      </c>
      <c r="BU426">
        <v>7.9968012794882047E-4</v>
      </c>
      <c r="BV426">
        <v>2.998800479808077E-2</v>
      </c>
      <c r="BW426">
        <v>0.96201519392243107</v>
      </c>
      <c r="BX426">
        <v>7.9968012794882047E-3</v>
      </c>
      <c r="BY426" t="s">
        <v>3397</v>
      </c>
      <c r="BZ426" t="s">
        <v>3900</v>
      </c>
      <c r="CA426">
        <v>2501</v>
      </c>
      <c r="CB426">
        <v>1</v>
      </c>
      <c r="CC426">
        <v>0</v>
      </c>
    </row>
    <row r="427" spans="1:81" x14ac:dyDescent="0.25">
      <c r="A427" t="s">
        <v>3901</v>
      </c>
      <c r="B427" t="s">
        <v>95</v>
      </c>
      <c r="C427" t="s">
        <v>123</v>
      </c>
      <c r="D427" t="s">
        <v>947</v>
      </c>
      <c r="E427">
        <v>2020</v>
      </c>
      <c r="F427">
        <v>1157</v>
      </c>
      <c r="G427">
        <v>170</v>
      </c>
      <c r="H427">
        <v>0</v>
      </c>
      <c r="I427">
        <v>170</v>
      </c>
      <c r="J427">
        <v>231</v>
      </c>
      <c r="K427">
        <v>221</v>
      </c>
      <c r="L427">
        <v>188</v>
      </c>
      <c r="M427">
        <v>164</v>
      </c>
      <c r="N427">
        <v>141</v>
      </c>
      <c r="O427">
        <v>99</v>
      </c>
      <c r="P427">
        <v>81</v>
      </c>
      <c r="Q427">
        <v>24</v>
      </c>
      <c r="R427">
        <v>7</v>
      </c>
      <c r="S427">
        <v>1</v>
      </c>
      <c r="T427">
        <v>0</v>
      </c>
      <c r="U427">
        <v>1149</v>
      </c>
      <c r="V427">
        <v>178</v>
      </c>
      <c r="W427">
        <v>0</v>
      </c>
      <c r="X427">
        <v>816</v>
      </c>
      <c r="Y427">
        <v>511</v>
      </c>
      <c r="Z427">
        <v>0</v>
      </c>
      <c r="AA427">
        <v>81</v>
      </c>
      <c r="AB427">
        <v>0</v>
      </c>
      <c r="AC427">
        <v>42</v>
      </c>
      <c r="AD427">
        <v>1204</v>
      </c>
      <c r="AE427">
        <v>11</v>
      </c>
      <c r="AF427">
        <v>1131</v>
      </c>
      <c r="AG427">
        <v>127</v>
      </c>
      <c r="AH427">
        <v>5</v>
      </c>
      <c r="AI427">
        <v>0</v>
      </c>
      <c r="AJ427">
        <v>53</v>
      </c>
      <c r="AK427">
        <v>0</v>
      </c>
      <c r="AL427">
        <v>52</v>
      </c>
      <c r="AM427">
        <v>1265</v>
      </c>
      <c r="AN427">
        <v>10</v>
      </c>
      <c r="AO427">
        <v>1327</v>
      </c>
      <c r="AP427">
        <v>0.87189148455162024</v>
      </c>
      <c r="AQ427">
        <v>0.12810851544837981</v>
      </c>
      <c r="AR427">
        <v>0</v>
      </c>
      <c r="AS427">
        <v>0.12810851544837981</v>
      </c>
      <c r="AT427">
        <v>0.17407686510926901</v>
      </c>
      <c r="AU427">
        <v>0.16654107008289371</v>
      </c>
      <c r="AV427">
        <v>0.1416729464958553</v>
      </c>
      <c r="AW427">
        <v>0.1235870384325546</v>
      </c>
      <c r="AX427">
        <v>0.10625470987189151</v>
      </c>
      <c r="AY427">
        <v>7.4604370761115299E-2</v>
      </c>
      <c r="AZ427">
        <v>6.1039939713639788E-2</v>
      </c>
      <c r="BA427">
        <v>1.8085908063300678E-2</v>
      </c>
      <c r="BB427">
        <v>5.2750565184626966E-3</v>
      </c>
      <c r="BC427">
        <v>7.5357950263752827E-4</v>
      </c>
      <c r="BD427">
        <v>0</v>
      </c>
      <c r="BE427">
        <v>0.86586284853051998</v>
      </c>
      <c r="BF427">
        <v>0.13413715146947999</v>
      </c>
      <c r="BG427">
        <v>0</v>
      </c>
      <c r="BH427">
        <v>0.61492087415222307</v>
      </c>
      <c r="BI427">
        <v>0.38507912584777693</v>
      </c>
      <c r="BJ427">
        <v>0</v>
      </c>
      <c r="BK427">
        <v>6.1039939713639788E-2</v>
      </c>
      <c r="BL427">
        <v>0</v>
      </c>
      <c r="BM427">
        <v>3.1650339110776193E-2</v>
      </c>
      <c r="BN427">
        <v>0.90730972117558406</v>
      </c>
      <c r="BO427">
        <v>8.2893745290128114E-3</v>
      </c>
      <c r="BP427">
        <v>0.85229841748304447</v>
      </c>
      <c r="BQ427">
        <v>9.5704596834966085E-2</v>
      </c>
      <c r="BR427">
        <v>3.7678975131876409E-3</v>
      </c>
      <c r="BS427">
        <v>0</v>
      </c>
      <c r="BT427">
        <v>3.9939713639788987E-2</v>
      </c>
      <c r="BU427">
        <v>0</v>
      </c>
      <c r="BV427">
        <v>3.9186134137151468E-2</v>
      </c>
      <c r="BW427">
        <v>0.9532780708364732</v>
      </c>
      <c r="BX427">
        <v>7.5357950263752827E-3</v>
      </c>
      <c r="BY427" t="s">
        <v>3397</v>
      </c>
      <c r="BZ427" t="s">
        <v>3900</v>
      </c>
      <c r="CA427">
        <v>2501</v>
      </c>
      <c r="CB427">
        <v>0.53058776489404236</v>
      </c>
      <c r="CC427">
        <v>0</v>
      </c>
    </row>
    <row r="428" spans="1:81" x14ac:dyDescent="0.25">
      <c r="A428" t="s">
        <v>3902</v>
      </c>
      <c r="B428" t="s">
        <v>95</v>
      </c>
      <c r="C428" t="s">
        <v>123</v>
      </c>
      <c r="D428" t="s">
        <v>949</v>
      </c>
      <c r="E428">
        <v>2020</v>
      </c>
      <c r="F428">
        <v>778</v>
      </c>
      <c r="G428">
        <v>101</v>
      </c>
      <c r="H428">
        <v>0</v>
      </c>
      <c r="I428">
        <v>119</v>
      </c>
      <c r="J428">
        <v>176</v>
      </c>
      <c r="K428">
        <v>152</v>
      </c>
      <c r="L428">
        <v>137</v>
      </c>
      <c r="M428">
        <v>110</v>
      </c>
      <c r="N428">
        <v>73</v>
      </c>
      <c r="O428">
        <v>67</v>
      </c>
      <c r="P428">
        <v>35</v>
      </c>
      <c r="Q428">
        <v>8</v>
      </c>
      <c r="R428">
        <v>1</v>
      </c>
      <c r="S428">
        <v>1</v>
      </c>
      <c r="T428">
        <v>0</v>
      </c>
      <c r="U428">
        <v>764</v>
      </c>
      <c r="V428">
        <v>115</v>
      </c>
      <c r="W428">
        <v>0</v>
      </c>
      <c r="X428">
        <v>557</v>
      </c>
      <c r="Y428">
        <v>322</v>
      </c>
      <c r="Z428">
        <v>0</v>
      </c>
      <c r="AA428">
        <v>83</v>
      </c>
      <c r="AB428">
        <v>0</v>
      </c>
      <c r="AC428">
        <v>32</v>
      </c>
      <c r="AD428">
        <v>764</v>
      </c>
      <c r="AE428">
        <v>15</v>
      </c>
      <c r="AF428">
        <v>812</v>
      </c>
      <c r="AG428">
        <v>13</v>
      </c>
      <c r="AH428">
        <v>4</v>
      </c>
      <c r="AI428">
        <v>2</v>
      </c>
      <c r="AJ428">
        <v>31</v>
      </c>
      <c r="AK428">
        <v>2</v>
      </c>
      <c r="AL428">
        <v>15</v>
      </c>
      <c r="AM428">
        <v>861</v>
      </c>
      <c r="AN428">
        <v>3</v>
      </c>
      <c r="AO428">
        <v>879</v>
      </c>
      <c r="AP428">
        <v>0.88509670079635949</v>
      </c>
      <c r="AQ428">
        <v>0.11490329920364049</v>
      </c>
      <c r="AR428">
        <v>0</v>
      </c>
      <c r="AS428">
        <v>0.13538111490329921</v>
      </c>
      <c r="AT428">
        <v>0.20022753128555179</v>
      </c>
      <c r="AU428">
        <v>0.1729237770193402</v>
      </c>
      <c r="AV428">
        <v>0.15585893060295791</v>
      </c>
      <c r="AW428">
        <v>0.12514220705346979</v>
      </c>
      <c r="AX428">
        <v>8.3048919226393625E-2</v>
      </c>
      <c r="AY428">
        <v>7.6222980659840733E-2</v>
      </c>
      <c r="AZ428">
        <v>3.981797497155859E-2</v>
      </c>
      <c r="BA428">
        <v>9.1012514220705342E-3</v>
      </c>
      <c r="BB428">
        <v>1.137656427758817E-3</v>
      </c>
      <c r="BC428">
        <v>1.137656427758817E-3</v>
      </c>
      <c r="BD428">
        <v>0</v>
      </c>
      <c r="BE428">
        <v>0.86916951080773608</v>
      </c>
      <c r="BF428">
        <v>0.13083048919226389</v>
      </c>
      <c r="BG428">
        <v>0</v>
      </c>
      <c r="BH428">
        <v>0.63367463026166093</v>
      </c>
      <c r="BI428">
        <v>0.36632536973833901</v>
      </c>
      <c r="BJ428">
        <v>0</v>
      </c>
      <c r="BK428">
        <v>9.4425483503981791E-2</v>
      </c>
      <c r="BL428">
        <v>0</v>
      </c>
      <c r="BM428">
        <v>3.6405005688282137E-2</v>
      </c>
      <c r="BN428">
        <v>0.86916951080773608</v>
      </c>
      <c r="BO428">
        <v>1.706484641638225E-2</v>
      </c>
      <c r="BP428">
        <v>0.92377701934015932</v>
      </c>
      <c r="BQ428">
        <v>1.4789533560864619E-2</v>
      </c>
      <c r="BR428">
        <v>4.5506257110352671E-3</v>
      </c>
      <c r="BS428">
        <v>2.275312855517634E-3</v>
      </c>
      <c r="BT428">
        <v>3.5267349260523322E-2</v>
      </c>
      <c r="BU428">
        <v>2.275312855517634E-3</v>
      </c>
      <c r="BV428">
        <v>1.706484641638225E-2</v>
      </c>
      <c r="BW428">
        <v>0.97952218430034133</v>
      </c>
      <c r="BX428">
        <v>3.412969283276451E-3</v>
      </c>
      <c r="BY428" t="s">
        <v>3397</v>
      </c>
      <c r="BZ428" t="s">
        <v>3900</v>
      </c>
      <c r="CA428">
        <v>2501</v>
      </c>
      <c r="CB428">
        <v>0.35145941623350663</v>
      </c>
      <c r="CC428">
        <v>0</v>
      </c>
    </row>
    <row r="429" spans="1:81" x14ac:dyDescent="0.25">
      <c r="A429" t="s">
        <v>3903</v>
      </c>
      <c r="B429" t="s">
        <v>95</v>
      </c>
      <c r="C429" t="s">
        <v>123</v>
      </c>
      <c r="D429" t="s">
        <v>951</v>
      </c>
      <c r="E429">
        <v>2020</v>
      </c>
      <c r="F429">
        <v>100</v>
      </c>
      <c r="G429">
        <v>11</v>
      </c>
      <c r="H429">
        <v>0</v>
      </c>
      <c r="I429">
        <v>15</v>
      </c>
      <c r="J429">
        <v>20</v>
      </c>
      <c r="K429">
        <v>20</v>
      </c>
      <c r="L429">
        <v>12</v>
      </c>
      <c r="M429">
        <v>11</v>
      </c>
      <c r="N429">
        <v>8</v>
      </c>
      <c r="O429">
        <v>12</v>
      </c>
      <c r="P429">
        <v>9</v>
      </c>
      <c r="Q429">
        <v>1</v>
      </c>
      <c r="R429">
        <v>2</v>
      </c>
      <c r="S429">
        <v>1</v>
      </c>
      <c r="T429">
        <v>0</v>
      </c>
      <c r="U429">
        <v>87</v>
      </c>
      <c r="V429">
        <v>24</v>
      </c>
      <c r="W429">
        <v>0</v>
      </c>
      <c r="X429">
        <v>48</v>
      </c>
      <c r="Y429">
        <v>63</v>
      </c>
      <c r="Z429">
        <v>0</v>
      </c>
      <c r="AA429">
        <v>3</v>
      </c>
      <c r="AB429">
        <v>0</v>
      </c>
      <c r="AC429">
        <v>5</v>
      </c>
      <c r="AD429">
        <v>103</v>
      </c>
      <c r="AE429">
        <v>1</v>
      </c>
      <c r="AF429">
        <v>104</v>
      </c>
      <c r="AG429">
        <v>3</v>
      </c>
      <c r="AH429">
        <v>1</v>
      </c>
      <c r="AI429">
        <v>0</v>
      </c>
      <c r="AJ429">
        <v>2</v>
      </c>
      <c r="AK429">
        <v>0</v>
      </c>
      <c r="AL429">
        <v>5</v>
      </c>
      <c r="AM429">
        <v>106</v>
      </c>
      <c r="AN429">
        <v>0</v>
      </c>
      <c r="AO429">
        <v>111</v>
      </c>
      <c r="AP429">
        <v>0.90090090090090091</v>
      </c>
      <c r="AQ429">
        <v>9.90990990990991E-2</v>
      </c>
      <c r="AR429">
        <v>0</v>
      </c>
      <c r="AS429">
        <v>0.13513513513513509</v>
      </c>
      <c r="AT429">
        <v>0.1801801801801802</v>
      </c>
      <c r="AU429">
        <v>0.1801801801801802</v>
      </c>
      <c r="AV429">
        <v>0.1081081081081081</v>
      </c>
      <c r="AW429">
        <v>9.90990990990991E-2</v>
      </c>
      <c r="AX429">
        <v>7.2072072072072071E-2</v>
      </c>
      <c r="AY429">
        <v>0.1081081081081081</v>
      </c>
      <c r="AZ429">
        <v>8.1081081081081086E-2</v>
      </c>
      <c r="BA429">
        <v>9.0090090090090089E-3</v>
      </c>
      <c r="BB429">
        <v>1.8018018018018021E-2</v>
      </c>
      <c r="BC429">
        <v>9.0090090090090089E-3</v>
      </c>
      <c r="BD429">
        <v>0</v>
      </c>
      <c r="BE429">
        <v>0.78378378378378377</v>
      </c>
      <c r="BF429">
        <v>0.2162162162162162</v>
      </c>
      <c r="BG429">
        <v>0</v>
      </c>
      <c r="BH429">
        <v>0.43243243243243251</v>
      </c>
      <c r="BI429">
        <v>0.56756756756756754</v>
      </c>
      <c r="BJ429">
        <v>0</v>
      </c>
      <c r="BK429">
        <v>2.7027027027027029E-2</v>
      </c>
      <c r="BL429">
        <v>0</v>
      </c>
      <c r="BM429">
        <v>4.5045045045045043E-2</v>
      </c>
      <c r="BN429">
        <v>0.92792792792792789</v>
      </c>
      <c r="BO429">
        <v>9.0090090090090089E-3</v>
      </c>
      <c r="BP429">
        <v>0.93693693693693691</v>
      </c>
      <c r="BQ429">
        <v>2.7027027027027029E-2</v>
      </c>
      <c r="BR429">
        <v>9.0090090090090089E-3</v>
      </c>
      <c r="BS429">
        <v>0</v>
      </c>
      <c r="BT429">
        <v>1.8018018018018021E-2</v>
      </c>
      <c r="BU429">
        <v>0</v>
      </c>
      <c r="BV429">
        <v>4.5045045045045043E-2</v>
      </c>
      <c r="BW429">
        <v>0.95495495495495497</v>
      </c>
      <c r="BX429">
        <v>0</v>
      </c>
      <c r="BY429" t="s">
        <v>3397</v>
      </c>
      <c r="BZ429" t="s">
        <v>3900</v>
      </c>
      <c r="CA429">
        <v>2501</v>
      </c>
      <c r="CB429">
        <v>4.4382247101159539E-2</v>
      </c>
      <c r="CC429">
        <v>0</v>
      </c>
    </row>
    <row r="430" spans="1:81" x14ac:dyDescent="0.25">
      <c r="A430" t="s">
        <v>3904</v>
      </c>
      <c r="B430" t="s">
        <v>95</v>
      </c>
      <c r="C430" t="s">
        <v>123</v>
      </c>
      <c r="D430" t="s">
        <v>953</v>
      </c>
      <c r="E430">
        <v>2020</v>
      </c>
      <c r="F430">
        <v>165</v>
      </c>
      <c r="G430">
        <v>19</v>
      </c>
      <c r="H430">
        <v>0</v>
      </c>
      <c r="I430">
        <v>15</v>
      </c>
      <c r="J430">
        <v>25</v>
      </c>
      <c r="K430">
        <v>31</v>
      </c>
      <c r="L430">
        <v>27</v>
      </c>
      <c r="M430">
        <v>15</v>
      </c>
      <c r="N430">
        <v>31</v>
      </c>
      <c r="O430">
        <v>20</v>
      </c>
      <c r="P430">
        <v>12</v>
      </c>
      <c r="Q430">
        <v>8</v>
      </c>
      <c r="R430">
        <v>0</v>
      </c>
      <c r="S430">
        <v>0</v>
      </c>
      <c r="T430">
        <v>0</v>
      </c>
      <c r="U430">
        <v>155</v>
      </c>
      <c r="V430">
        <v>29</v>
      </c>
      <c r="W430">
        <v>0</v>
      </c>
      <c r="X430">
        <v>121</v>
      </c>
      <c r="Y430">
        <v>63</v>
      </c>
      <c r="Z430">
        <v>0</v>
      </c>
      <c r="AA430">
        <v>31</v>
      </c>
      <c r="AB430">
        <v>0</v>
      </c>
      <c r="AC430">
        <v>66</v>
      </c>
      <c r="AD430">
        <v>87</v>
      </c>
      <c r="AE430">
        <v>10</v>
      </c>
      <c r="AF430">
        <v>107</v>
      </c>
      <c r="AG430">
        <v>20</v>
      </c>
      <c r="AH430">
        <v>15</v>
      </c>
      <c r="AI430">
        <v>8</v>
      </c>
      <c r="AJ430">
        <v>24</v>
      </c>
      <c r="AK430">
        <v>0</v>
      </c>
      <c r="AL430">
        <v>3</v>
      </c>
      <c r="AM430">
        <v>174</v>
      </c>
      <c r="AN430">
        <v>7</v>
      </c>
      <c r="AO430">
        <v>184</v>
      </c>
      <c r="AP430">
        <v>0.89673913043478259</v>
      </c>
      <c r="AQ430">
        <v>0.10326086956521741</v>
      </c>
      <c r="AR430">
        <v>0</v>
      </c>
      <c r="AS430">
        <v>8.1521739130434784E-2</v>
      </c>
      <c r="AT430">
        <v>0.1358695652173913</v>
      </c>
      <c r="AU430">
        <v>0.16847826086956519</v>
      </c>
      <c r="AV430">
        <v>0.14673913043478259</v>
      </c>
      <c r="AW430">
        <v>8.1521739130434784E-2</v>
      </c>
      <c r="AX430">
        <v>0.16847826086956519</v>
      </c>
      <c r="AY430">
        <v>0.108695652173913</v>
      </c>
      <c r="AZ430">
        <v>6.5217391304347824E-2</v>
      </c>
      <c r="BA430">
        <v>4.3478260869565223E-2</v>
      </c>
      <c r="BB430">
        <v>0</v>
      </c>
      <c r="BC430">
        <v>0</v>
      </c>
      <c r="BD430">
        <v>0</v>
      </c>
      <c r="BE430">
        <v>0.84239130434782605</v>
      </c>
      <c r="BF430">
        <v>0.15760869565217389</v>
      </c>
      <c r="BG430">
        <v>0</v>
      </c>
      <c r="BH430">
        <v>0.65760869565217395</v>
      </c>
      <c r="BI430">
        <v>0.34239130434782611</v>
      </c>
      <c r="BJ430">
        <v>0</v>
      </c>
      <c r="BK430">
        <v>0.16847826086956519</v>
      </c>
      <c r="BL430">
        <v>0</v>
      </c>
      <c r="BM430">
        <v>0.35869565217391303</v>
      </c>
      <c r="BN430">
        <v>0.47282608695652167</v>
      </c>
      <c r="BO430">
        <v>5.434782608695652E-2</v>
      </c>
      <c r="BP430">
        <v>0.58152173913043481</v>
      </c>
      <c r="BQ430">
        <v>0.108695652173913</v>
      </c>
      <c r="BR430">
        <v>8.1521739130434784E-2</v>
      </c>
      <c r="BS430">
        <v>4.3478260869565223E-2</v>
      </c>
      <c r="BT430">
        <v>0.13043478260869559</v>
      </c>
      <c r="BU430">
        <v>0</v>
      </c>
      <c r="BV430">
        <v>1.630434782608696E-2</v>
      </c>
      <c r="BW430">
        <v>0.94565217391304346</v>
      </c>
      <c r="BX430">
        <v>3.8043478260869568E-2</v>
      </c>
      <c r="BY430" t="s">
        <v>3397</v>
      </c>
      <c r="BZ430" t="s">
        <v>3900</v>
      </c>
      <c r="CA430">
        <v>2501</v>
      </c>
      <c r="CB430">
        <v>7.357057177129149E-2</v>
      </c>
      <c r="CC430">
        <v>0</v>
      </c>
    </row>
    <row r="431" spans="1:81" x14ac:dyDescent="0.25">
      <c r="A431" t="s">
        <v>3905</v>
      </c>
      <c r="B431" t="s">
        <v>95</v>
      </c>
      <c r="C431" t="s">
        <v>369</v>
      </c>
      <c r="D431" t="s">
        <v>44</v>
      </c>
      <c r="E431">
        <v>2020</v>
      </c>
      <c r="F431">
        <v>578</v>
      </c>
      <c r="G431">
        <v>49</v>
      </c>
      <c r="H431">
        <v>86</v>
      </c>
      <c r="I431" t="s">
        <v>74</v>
      </c>
      <c r="J431" t="s">
        <v>74</v>
      </c>
      <c r="K431" t="s">
        <v>74</v>
      </c>
      <c r="L431" t="s">
        <v>74</v>
      </c>
      <c r="M431" t="s">
        <v>74</v>
      </c>
      <c r="N431" t="s">
        <v>74</v>
      </c>
      <c r="O431" t="s">
        <v>74</v>
      </c>
      <c r="P431" t="s">
        <v>74</v>
      </c>
      <c r="Q431" t="s">
        <v>74</v>
      </c>
      <c r="R431" t="s">
        <v>74</v>
      </c>
      <c r="S431" t="s">
        <v>74</v>
      </c>
      <c r="T431" t="s">
        <v>74</v>
      </c>
      <c r="U431">
        <v>695</v>
      </c>
      <c r="V431">
        <v>18</v>
      </c>
      <c r="W431">
        <v>0</v>
      </c>
      <c r="X431">
        <v>451</v>
      </c>
      <c r="Y431">
        <v>262</v>
      </c>
      <c r="Z431">
        <v>0</v>
      </c>
      <c r="AA431">
        <v>73</v>
      </c>
      <c r="AB431">
        <v>0</v>
      </c>
      <c r="AC431">
        <v>58</v>
      </c>
      <c r="AD431">
        <v>582</v>
      </c>
      <c r="AE431">
        <v>25</v>
      </c>
      <c r="AF431">
        <v>565</v>
      </c>
      <c r="AG431">
        <v>38</v>
      </c>
      <c r="AH431">
        <v>16</v>
      </c>
      <c r="AI431">
        <v>5</v>
      </c>
      <c r="AJ431">
        <v>64</v>
      </c>
      <c r="AK431">
        <v>0</v>
      </c>
      <c r="AL431">
        <v>60</v>
      </c>
      <c r="AM431">
        <v>612</v>
      </c>
      <c r="AN431">
        <v>41</v>
      </c>
      <c r="AO431">
        <v>713</v>
      </c>
      <c r="AP431">
        <v>0.81065918653576441</v>
      </c>
      <c r="AQ431">
        <v>6.8723702664796632E-2</v>
      </c>
      <c r="AR431">
        <v>0.120617110799439</v>
      </c>
      <c r="AS431" t="s">
        <v>74</v>
      </c>
      <c r="AT431" t="s">
        <v>74</v>
      </c>
      <c r="AU431" t="s">
        <v>74</v>
      </c>
      <c r="AV431" t="s">
        <v>74</v>
      </c>
      <c r="AW431" t="s">
        <v>74</v>
      </c>
      <c r="AX431" t="s">
        <v>74</v>
      </c>
      <c r="AY431" t="s">
        <v>74</v>
      </c>
      <c r="AZ431" t="s">
        <v>74</v>
      </c>
      <c r="BA431" t="s">
        <v>74</v>
      </c>
      <c r="BB431" t="s">
        <v>74</v>
      </c>
      <c r="BC431" t="s">
        <v>74</v>
      </c>
      <c r="BD431" t="s">
        <v>74</v>
      </c>
      <c r="BE431">
        <v>0.97475455820476853</v>
      </c>
      <c r="BF431">
        <v>2.5245441795231419E-2</v>
      </c>
      <c r="BG431">
        <v>0</v>
      </c>
      <c r="BH431">
        <v>0.63253856942496489</v>
      </c>
      <c r="BI431">
        <v>0.36746143057503511</v>
      </c>
      <c r="BJ431">
        <v>0</v>
      </c>
      <c r="BK431">
        <v>0.1023842917251052</v>
      </c>
      <c r="BL431">
        <v>0</v>
      </c>
      <c r="BM431">
        <v>8.134642356241234E-2</v>
      </c>
      <c r="BN431">
        <v>0.8162692847124825</v>
      </c>
      <c r="BO431">
        <v>3.5063113604488078E-2</v>
      </c>
      <c r="BP431">
        <v>0.79242636746143058</v>
      </c>
      <c r="BQ431">
        <v>5.3295932678821878E-2</v>
      </c>
      <c r="BR431">
        <v>2.244039270687237E-2</v>
      </c>
      <c r="BS431">
        <v>7.0126227208976164E-3</v>
      </c>
      <c r="BT431">
        <v>8.9761570827489479E-2</v>
      </c>
      <c r="BU431">
        <v>0</v>
      </c>
      <c r="BV431">
        <v>8.4151472650771386E-2</v>
      </c>
      <c r="BW431">
        <v>0.85834502103786814</v>
      </c>
      <c r="BX431">
        <v>5.7503506311360447E-2</v>
      </c>
      <c r="BY431" t="s">
        <v>3397</v>
      </c>
      <c r="BZ431" t="s">
        <v>3906</v>
      </c>
      <c r="CA431">
        <v>713</v>
      </c>
      <c r="CB431">
        <v>1</v>
      </c>
      <c r="CC431">
        <v>0</v>
      </c>
    </row>
    <row r="432" spans="1:81" x14ac:dyDescent="0.25">
      <c r="A432" t="s">
        <v>3907</v>
      </c>
      <c r="B432" t="s">
        <v>95</v>
      </c>
      <c r="C432" t="s">
        <v>369</v>
      </c>
      <c r="D432" t="s">
        <v>947</v>
      </c>
      <c r="E432">
        <v>2020</v>
      </c>
      <c r="F432" t="s">
        <v>74</v>
      </c>
      <c r="G432" t="s">
        <v>74</v>
      </c>
      <c r="H432" t="s">
        <v>74</v>
      </c>
      <c r="I432" t="s">
        <v>74</v>
      </c>
      <c r="J432" t="s">
        <v>74</v>
      </c>
      <c r="K432" t="s">
        <v>74</v>
      </c>
      <c r="L432" t="s">
        <v>74</v>
      </c>
      <c r="M432" t="s">
        <v>74</v>
      </c>
      <c r="N432" t="s">
        <v>74</v>
      </c>
      <c r="O432" t="s">
        <v>74</v>
      </c>
      <c r="P432" t="s">
        <v>74</v>
      </c>
      <c r="Q432" t="s">
        <v>74</v>
      </c>
      <c r="R432" t="s">
        <v>74</v>
      </c>
      <c r="S432" t="s">
        <v>74</v>
      </c>
      <c r="T432" t="s">
        <v>74</v>
      </c>
      <c r="U432">
        <v>213</v>
      </c>
      <c r="V432">
        <v>2</v>
      </c>
      <c r="W432">
        <v>0</v>
      </c>
      <c r="X432">
        <v>137</v>
      </c>
      <c r="Y432">
        <v>78</v>
      </c>
      <c r="Z432">
        <v>0</v>
      </c>
      <c r="AA432">
        <v>15</v>
      </c>
      <c r="AB432">
        <v>0</v>
      </c>
      <c r="AC432">
        <v>6</v>
      </c>
      <c r="AD432">
        <v>194</v>
      </c>
      <c r="AE432">
        <v>7</v>
      </c>
      <c r="AF432">
        <v>182</v>
      </c>
      <c r="AG432">
        <v>11</v>
      </c>
      <c r="AH432">
        <v>1</v>
      </c>
      <c r="AI432">
        <v>0</v>
      </c>
      <c r="AJ432">
        <v>14</v>
      </c>
      <c r="AK432">
        <v>0</v>
      </c>
      <c r="AL432">
        <v>20</v>
      </c>
      <c r="AM432">
        <v>167</v>
      </c>
      <c r="AN432">
        <v>28</v>
      </c>
      <c r="AO432">
        <v>215</v>
      </c>
      <c r="AP432" t="s">
        <v>74</v>
      </c>
      <c r="AQ432" t="s">
        <v>74</v>
      </c>
      <c r="AR432" t="s">
        <v>74</v>
      </c>
      <c r="AS432" t="s">
        <v>74</v>
      </c>
      <c r="AT432" t="s">
        <v>74</v>
      </c>
      <c r="AU432" t="s">
        <v>74</v>
      </c>
      <c r="AV432" t="s">
        <v>74</v>
      </c>
      <c r="AW432" t="s">
        <v>74</v>
      </c>
      <c r="AX432" t="s">
        <v>74</v>
      </c>
      <c r="AY432" t="s">
        <v>74</v>
      </c>
      <c r="AZ432" t="s">
        <v>74</v>
      </c>
      <c r="BA432" t="s">
        <v>74</v>
      </c>
      <c r="BB432" t="s">
        <v>74</v>
      </c>
      <c r="BC432" t="s">
        <v>74</v>
      </c>
      <c r="BD432" t="s">
        <v>74</v>
      </c>
      <c r="BE432">
        <v>0.99069767441860468</v>
      </c>
      <c r="BF432">
        <v>9.3023255813953487E-3</v>
      </c>
      <c r="BG432">
        <v>0</v>
      </c>
      <c r="BH432">
        <v>0.63720930232558137</v>
      </c>
      <c r="BI432">
        <v>0.36279069767441863</v>
      </c>
      <c r="BJ432">
        <v>0</v>
      </c>
      <c r="BK432">
        <v>6.9767441860465115E-2</v>
      </c>
      <c r="BL432">
        <v>0</v>
      </c>
      <c r="BM432">
        <v>2.790697674418605E-2</v>
      </c>
      <c r="BN432">
        <v>0.9023255813953488</v>
      </c>
      <c r="BO432">
        <v>3.255813953488372E-2</v>
      </c>
      <c r="BP432">
        <v>0.84651162790697676</v>
      </c>
      <c r="BQ432">
        <v>5.1162790697674418E-2</v>
      </c>
      <c r="BR432">
        <v>4.6511627906976744E-3</v>
      </c>
      <c r="BS432">
        <v>0</v>
      </c>
      <c r="BT432">
        <v>6.5116279069767441E-2</v>
      </c>
      <c r="BU432">
        <v>0</v>
      </c>
      <c r="BV432">
        <v>9.3023255813953487E-2</v>
      </c>
      <c r="BW432">
        <v>0.77674418604651163</v>
      </c>
      <c r="BX432">
        <v>0.13023255813953491</v>
      </c>
      <c r="BY432" t="s">
        <v>3397</v>
      </c>
      <c r="BZ432" t="s">
        <v>3906</v>
      </c>
      <c r="CA432">
        <v>713</v>
      </c>
      <c r="CB432">
        <v>0.30154277699859749</v>
      </c>
      <c r="CC432">
        <v>0</v>
      </c>
    </row>
    <row r="433" spans="1:81" x14ac:dyDescent="0.25">
      <c r="A433" t="s">
        <v>3908</v>
      </c>
      <c r="B433" t="s">
        <v>95</v>
      </c>
      <c r="C433" t="s">
        <v>369</v>
      </c>
      <c r="D433" t="s">
        <v>949</v>
      </c>
      <c r="E433">
        <v>2020</v>
      </c>
      <c r="F433" t="s">
        <v>74</v>
      </c>
      <c r="G433" t="s">
        <v>74</v>
      </c>
      <c r="H433" t="s">
        <v>74</v>
      </c>
      <c r="I433" t="s">
        <v>74</v>
      </c>
      <c r="J433" t="s">
        <v>74</v>
      </c>
      <c r="K433" t="s">
        <v>74</v>
      </c>
      <c r="L433" t="s">
        <v>74</v>
      </c>
      <c r="M433" t="s">
        <v>74</v>
      </c>
      <c r="N433" t="s">
        <v>74</v>
      </c>
      <c r="O433" t="s">
        <v>74</v>
      </c>
      <c r="P433" t="s">
        <v>74</v>
      </c>
      <c r="Q433" t="s">
        <v>74</v>
      </c>
      <c r="R433" t="s">
        <v>74</v>
      </c>
      <c r="S433" t="s">
        <v>74</v>
      </c>
      <c r="T433" t="s">
        <v>74</v>
      </c>
      <c r="U433">
        <v>291</v>
      </c>
      <c r="V433">
        <v>12</v>
      </c>
      <c r="W433">
        <v>0</v>
      </c>
      <c r="X433">
        <v>173</v>
      </c>
      <c r="Y433">
        <v>130</v>
      </c>
      <c r="Z433">
        <v>0</v>
      </c>
      <c r="AA433">
        <v>28</v>
      </c>
      <c r="AB433">
        <v>0</v>
      </c>
      <c r="AC433">
        <v>6</v>
      </c>
      <c r="AD433">
        <v>269</v>
      </c>
      <c r="AE433">
        <v>8</v>
      </c>
      <c r="AF433">
        <v>276</v>
      </c>
      <c r="AG433">
        <v>6</v>
      </c>
      <c r="AH433">
        <v>0</v>
      </c>
      <c r="AI433">
        <v>0</v>
      </c>
      <c r="AJ433">
        <v>13</v>
      </c>
      <c r="AK433">
        <v>0</v>
      </c>
      <c r="AL433">
        <v>24</v>
      </c>
      <c r="AM433">
        <v>273</v>
      </c>
      <c r="AN433">
        <v>6</v>
      </c>
      <c r="AO433">
        <v>303</v>
      </c>
      <c r="AP433" t="s">
        <v>74</v>
      </c>
      <c r="AQ433" t="s">
        <v>74</v>
      </c>
      <c r="AR433" t="s">
        <v>74</v>
      </c>
      <c r="AS433" t="s">
        <v>74</v>
      </c>
      <c r="AT433" t="s">
        <v>74</v>
      </c>
      <c r="AU433" t="s">
        <v>74</v>
      </c>
      <c r="AV433" t="s">
        <v>74</v>
      </c>
      <c r="AW433" t="s">
        <v>74</v>
      </c>
      <c r="AX433" t="s">
        <v>74</v>
      </c>
      <c r="AY433" t="s">
        <v>74</v>
      </c>
      <c r="AZ433" t="s">
        <v>74</v>
      </c>
      <c r="BA433" t="s">
        <v>74</v>
      </c>
      <c r="BB433" t="s">
        <v>74</v>
      </c>
      <c r="BC433" t="s">
        <v>74</v>
      </c>
      <c r="BD433" t="s">
        <v>74</v>
      </c>
      <c r="BE433">
        <v>0.96039603960396036</v>
      </c>
      <c r="BF433">
        <v>3.9603960396039598E-2</v>
      </c>
      <c r="BG433">
        <v>0</v>
      </c>
      <c r="BH433">
        <v>0.57095709570957098</v>
      </c>
      <c r="BI433">
        <v>0.42904290429042902</v>
      </c>
      <c r="BJ433">
        <v>0</v>
      </c>
      <c r="BK433">
        <v>9.2409240924092403E-2</v>
      </c>
      <c r="BL433">
        <v>0</v>
      </c>
      <c r="BM433">
        <v>1.9801980198019799E-2</v>
      </c>
      <c r="BN433">
        <v>0.88778877887788776</v>
      </c>
      <c r="BO433">
        <v>2.6402640264026399E-2</v>
      </c>
      <c r="BP433">
        <v>0.91089108910891092</v>
      </c>
      <c r="BQ433">
        <v>1.9801980198019799E-2</v>
      </c>
      <c r="BR433">
        <v>0</v>
      </c>
      <c r="BS433">
        <v>0</v>
      </c>
      <c r="BT433">
        <v>4.2904290429042903E-2</v>
      </c>
      <c r="BU433">
        <v>0</v>
      </c>
      <c r="BV433">
        <v>7.9207920792079209E-2</v>
      </c>
      <c r="BW433">
        <v>0.90099009900990101</v>
      </c>
      <c r="BX433">
        <v>1.9801980198019799E-2</v>
      </c>
      <c r="BY433" t="s">
        <v>3397</v>
      </c>
      <c r="BZ433" t="s">
        <v>3906</v>
      </c>
      <c r="CA433">
        <v>713</v>
      </c>
      <c r="CB433">
        <v>0.42496493688639547</v>
      </c>
      <c r="CC433">
        <v>0</v>
      </c>
    </row>
    <row r="434" spans="1:81" x14ac:dyDescent="0.25">
      <c r="A434" t="s">
        <v>3909</v>
      </c>
      <c r="B434" t="s">
        <v>95</v>
      </c>
      <c r="C434" t="s">
        <v>369</v>
      </c>
      <c r="D434" t="s">
        <v>951</v>
      </c>
      <c r="E434">
        <v>2020</v>
      </c>
      <c r="F434" t="s">
        <v>74</v>
      </c>
      <c r="G434" t="s">
        <v>74</v>
      </c>
      <c r="H434" t="s">
        <v>74</v>
      </c>
      <c r="I434" t="s">
        <v>74</v>
      </c>
      <c r="J434" t="s">
        <v>74</v>
      </c>
      <c r="K434" t="s">
        <v>74</v>
      </c>
      <c r="L434" t="s">
        <v>74</v>
      </c>
      <c r="M434" t="s">
        <v>74</v>
      </c>
      <c r="N434" t="s">
        <v>74</v>
      </c>
      <c r="O434" t="s">
        <v>74</v>
      </c>
      <c r="P434" t="s">
        <v>74</v>
      </c>
      <c r="Q434" t="s">
        <v>74</v>
      </c>
      <c r="R434" t="s">
        <v>74</v>
      </c>
      <c r="S434" t="s">
        <v>74</v>
      </c>
      <c r="T434" t="s">
        <v>74</v>
      </c>
      <c r="U434">
        <v>21</v>
      </c>
      <c r="V434">
        <v>0</v>
      </c>
      <c r="W434">
        <v>0</v>
      </c>
      <c r="X434">
        <v>11</v>
      </c>
      <c r="Y434">
        <v>10</v>
      </c>
      <c r="Z434">
        <v>0</v>
      </c>
      <c r="AA434">
        <v>1</v>
      </c>
      <c r="AB434">
        <v>0</v>
      </c>
      <c r="AC434">
        <v>0</v>
      </c>
      <c r="AD434">
        <v>20</v>
      </c>
      <c r="AE434">
        <v>1</v>
      </c>
      <c r="AF434">
        <v>20</v>
      </c>
      <c r="AG434">
        <v>0</v>
      </c>
      <c r="AH434">
        <v>0</v>
      </c>
      <c r="AI434">
        <v>0</v>
      </c>
      <c r="AJ434">
        <v>0</v>
      </c>
      <c r="AK434">
        <v>0</v>
      </c>
      <c r="AL434">
        <v>1</v>
      </c>
      <c r="AM434">
        <v>20</v>
      </c>
      <c r="AN434">
        <v>0</v>
      </c>
      <c r="AO434">
        <v>21</v>
      </c>
      <c r="AP434" t="s">
        <v>74</v>
      </c>
      <c r="AQ434" t="s">
        <v>74</v>
      </c>
      <c r="AR434" t="s">
        <v>74</v>
      </c>
      <c r="AS434" t="s">
        <v>74</v>
      </c>
      <c r="AT434" t="s">
        <v>74</v>
      </c>
      <c r="AU434" t="s">
        <v>74</v>
      </c>
      <c r="AV434" t="s">
        <v>74</v>
      </c>
      <c r="AW434" t="s">
        <v>74</v>
      </c>
      <c r="AX434" t="s">
        <v>74</v>
      </c>
      <c r="AY434" t="s">
        <v>74</v>
      </c>
      <c r="AZ434" t="s">
        <v>74</v>
      </c>
      <c r="BA434" t="s">
        <v>74</v>
      </c>
      <c r="BB434" t="s">
        <v>74</v>
      </c>
      <c r="BC434" t="s">
        <v>74</v>
      </c>
      <c r="BD434" t="s">
        <v>74</v>
      </c>
      <c r="BE434">
        <v>1</v>
      </c>
      <c r="BF434">
        <v>0</v>
      </c>
      <c r="BG434">
        <v>0</v>
      </c>
      <c r="BH434">
        <v>0.52380952380952384</v>
      </c>
      <c r="BI434">
        <v>0.47619047619047622</v>
      </c>
      <c r="BJ434">
        <v>0</v>
      </c>
      <c r="BK434">
        <v>4.7619047619047623E-2</v>
      </c>
      <c r="BL434">
        <v>0</v>
      </c>
      <c r="BM434">
        <v>0</v>
      </c>
      <c r="BN434">
        <v>0.95238095238095233</v>
      </c>
      <c r="BO434">
        <v>4.7619047619047623E-2</v>
      </c>
      <c r="BP434">
        <v>0.95238095238095233</v>
      </c>
      <c r="BQ434">
        <v>0</v>
      </c>
      <c r="BR434">
        <v>0</v>
      </c>
      <c r="BS434">
        <v>0</v>
      </c>
      <c r="BT434">
        <v>0</v>
      </c>
      <c r="BU434">
        <v>0</v>
      </c>
      <c r="BV434">
        <v>4.7619047619047623E-2</v>
      </c>
      <c r="BW434">
        <v>0.95238095238095233</v>
      </c>
      <c r="BX434">
        <v>0</v>
      </c>
      <c r="BY434" t="s">
        <v>3397</v>
      </c>
      <c r="BZ434" t="s">
        <v>3906</v>
      </c>
      <c r="CA434">
        <v>713</v>
      </c>
      <c r="CB434">
        <v>2.9453015427769989E-2</v>
      </c>
      <c r="CC434">
        <v>0</v>
      </c>
    </row>
    <row r="435" spans="1:81" x14ac:dyDescent="0.25">
      <c r="A435" t="s">
        <v>3910</v>
      </c>
      <c r="B435" t="s">
        <v>95</v>
      </c>
      <c r="C435" t="s">
        <v>369</v>
      </c>
      <c r="D435" t="s">
        <v>953</v>
      </c>
      <c r="E435">
        <v>2020</v>
      </c>
      <c r="F435" t="s">
        <v>74</v>
      </c>
      <c r="G435" t="s">
        <v>74</v>
      </c>
      <c r="H435" t="s">
        <v>74</v>
      </c>
      <c r="I435" t="s">
        <v>74</v>
      </c>
      <c r="J435" t="s">
        <v>74</v>
      </c>
      <c r="K435" t="s">
        <v>74</v>
      </c>
      <c r="L435" t="s">
        <v>74</v>
      </c>
      <c r="M435" t="s">
        <v>74</v>
      </c>
      <c r="N435" t="s">
        <v>74</v>
      </c>
      <c r="O435" t="s">
        <v>74</v>
      </c>
      <c r="P435" t="s">
        <v>74</v>
      </c>
      <c r="Q435" t="s">
        <v>74</v>
      </c>
      <c r="R435" t="s">
        <v>74</v>
      </c>
      <c r="S435" t="s">
        <v>74</v>
      </c>
      <c r="T435" t="s">
        <v>74</v>
      </c>
      <c r="U435">
        <v>118</v>
      </c>
      <c r="V435">
        <v>2</v>
      </c>
      <c r="W435">
        <v>0</v>
      </c>
      <c r="X435">
        <v>87</v>
      </c>
      <c r="Y435">
        <v>33</v>
      </c>
      <c r="Z435">
        <v>0</v>
      </c>
      <c r="AA435">
        <v>27</v>
      </c>
      <c r="AB435">
        <v>0</v>
      </c>
      <c r="AC435">
        <v>43</v>
      </c>
      <c r="AD435">
        <v>50</v>
      </c>
      <c r="AE435">
        <v>8</v>
      </c>
      <c r="AF435">
        <v>53</v>
      </c>
      <c r="AG435">
        <v>18</v>
      </c>
      <c r="AH435">
        <v>15</v>
      </c>
      <c r="AI435">
        <v>5</v>
      </c>
      <c r="AJ435">
        <v>21</v>
      </c>
      <c r="AK435">
        <v>0</v>
      </c>
      <c r="AL435">
        <v>9</v>
      </c>
      <c r="AM435">
        <v>105</v>
      </c>
      <c r="AN435">
        <v>6</v>
      </c>
      <c r="AO435">
        <v>120</v>
      </c>
      <c r="AP435" t="s">
        <v>74</v>
      </c>
      <c r="AQ435" t="s">
        <v>74</v>
      </c>
      <c r="AR435" t="s">
        <v>74</v>
      </c>
      <c r="AS435" t="s">
        <v>74</v>
      </c>
      <c r="AT435" t="s">
        <v>74</v>
      </c>
      <c r="AU435" t="s">
        <v>74</v>
      </c>
      <c r="AV435" t="s">
        <v>74</v>
      </c>
      <c r="AW435" t="s">
        <v>74</v>
      </c>
      <c r="AX435" t="s">
        <v>74</v>
      </c>
      <c r="AY435" t="s">
        <v>74</v>
      </c>
      <c r="AZ435" t="s">
        <v>74</v>
      </c>
      <c r="BA435" t="s">
        <v>74</v>
      </c>
      <c r="BB435" t="s">
        <v>74</v>
      </c>
      <c r="BC435" t="s">
        <v>74</v>
      </c>
      <c r="BD435" t="s">
        <v>74</v>
      </c>
      <c r="BE435">
        <v>0.98333333333333328</v>
      </c>
      <c r="BF435">
        <v>1.666666666666667E-2</v>
      </c>
      <c r="BG435">
        <v>0</v>
      </c>
      <c r="BH435">
        <v>0.72499999999999998</v>
      </c>
      <c r="BI435">
        <v>0.27500000000000002</v>
      </c>
      <c r="BJ435">
        <v>0</v>
      </c>
      <c r="BK435">
        <v>0.22500000000000001</v>
      </c>
      <c r="BL435">
        <v>0</v>
      </c>
      <c r="BM435">
        <v>0.35833333333333328</v>
      </c>
      <c r="BN435">
        <v>0.41666666666666669</v>
      </c>
      <c r="BO435">
        <v>6.6666666666666666E-2</v>
      </c>
      <c r="BP435">
        <v>0.44166666666666671</v>
      </c>
      <c r="BQ435">
        <v>0.15</v>
      </c>
      <c r="BR435">
        <v>0.125</v>
      </c>
      <c r="BS435">
        <v>4.1666666666666657E-2</v>
      </c>
      <c r="BT435">
        <v>0.17499999999999999</v>
      </c>
      <c r="BU435">
        <v>0</v>
      </c>
      <c r="BV435">
        <v>7.4999999999999997E-2</v>
      </c>
      <c r="BW435">
        <v>0.875</v>
      </c>
      <c r="BX435">
        <v>0.05</v>
      </c>
      <c r="BY435" t="s">
        <v>3397</v>
      </c>
      <c r="BZ435" t="s">
        <v>3906</v>
      </c>
      <c r="CA435">
        <v>713</v>
      </c>
      <c r="CB435">
        <v>0.1683029453015428</v>
      </c>
      <c r="CC435">
        <v>0</v>
      </c>
    </row>
    <row r="436" spans="1:81" x14ac:dyDescent="0.25">
      <c r="A436" t="s">
        <v>3911</v>
      </c>
      <c r="B436" t="s">
        <v>95</v>
      </c>
      <c r="C436" t="s">
        <v>369</v>
      </c>
      <c r="D436" t="s">
        <v>961</v>
      </c>
      <c r="E436">
        <v>2020</v>
      </c>
      <c r="F436" t="s">
        <v>74</v>
      </c>
      <c r="G436" t="s">
        <v>74</v>
      </c>
      <c r="H436" t="s">
        <v>74</v>
      </c>
      <c r="I436" t="s">
        <v>74</v>
      </c>
      <c r="J436" t="s">
        <v>74</v>
      </c>
      <c r="K436" t="s">
        <v>74</v>
      </c>
      <c r="L436" t="s">
        <v>74</v>
      </c>
      <c r="M436" t="s">
        <v>74</v>
      </c>
      <c r="N436" t="s">
        <v>74</v>
      </c>
      <c r="O436" t="s">
        <v>74</v>
      </c>
      <c r="P436" t="s">
        <v>74</v>
      </c>
      <c r="Q436" t="s">
        <v>74</v>
      </c>
      <c r="R436" t="s">
        <v>74</v>
      </c>
      <c r="S436" t="s">
        <v>74</v>
      </c>
      <c r="T436" t="s">
        <v>74</v>
      </c>
      <c r="U436">
        <v>52</v>
      </c>
      <c r="V436">
        <v>2</v>
      </c>
      <c r="W436">
        <v>0</v>
      </c>
      <c r="X436">
        <v>43</v>
      </c>
      <c r="Y436">
        <v>11</v>
      </c>
      <c r="Z436">
        <v>0</v>
      </c>
      <c r="AA436">
        <v>2</v>
      </c>
      <c r="AB436">
        <v>0</v>
      </c>
      <c r="AC436">
        <v>3</v>
      </c>
      <c r="AD436">
        <v>49</v>
      </c>
      <c r="AE436">
        <v>1</v>
      </c>
      <c r="AF436">
        <v>34</v>
      </c>
      <c r="AG436">
        <v>3</v>
      </c>
      <c r="AH436">
        <v>0</v>
      </c>
      <c r="AI436">
        <v>0</v>
      </c>
      <c r="AJ436">
        <v>16</v>
      </c>
      <c r="AK436">
        <v>0</v>
      </c>
      <c r="AL436">
        <v>6</v>
      </c>
      <c r="AM436">
        <v>47</v>
      </c>
      <c r="AN436">
        <v>1</v>
      </c>
      <c r="AO436">
        <v>54</v>
      </c>
      <c r="AP436" t="s">
        <v>74</v>
      </c>
      <c r="AQ436" t="s">
        <v>74</v>
      </c>
      <c r="AR436" t="s">
        <v>74</v>
      </c>
      <c r="AS436" t="s">
        <v>74</v>
      </c>
      <c r="AT436" t="s">
        <v>74</v>
      </c>
      <c r="AU436" t="s">
        <v>74</v>
      </c>
      <c r="AV436" t="s">
        <v>74</v>
      </c>
      <c r="AW436" t="s">
        <v>74</v>
      </c>
      <c r="AX436" t="s">
        <v>74</v>
      </c>
      <c r="AY436" t="s">
        <v>74</v>
      </c>
      <c r="AZ436" t="s">
        <v>74</v>
      </c>
      <c r="BA436" t="s">
        <v>74</v>
      </c>
      <c r="BB436" t="s">
        <v>74</v>
      </c>
      <c r="BC436" t="s">
        <v>74</v>
      </c>
      <c r="BD436" t="s">
        <v>74</v>
      </c>
      <c r="BE436">
        <v>0.96296296296296291</v>
      </c>
      <c r="BF436">
        <v>3.7037037037037028E-2</v>
      </c>
      <c r="BG436">
        <v>0</v>
      </c>
      <c r="BH436">
        <v>0.79629629629629628</v>
      </c>
      <c r="BI436">
        <v>0.20370370370370369</v>
      </c>
      <c r="BJ436">
        <v>0</v>
      </c>
      <c r="BK436">
        <v>3.7037037037037028E-2</v>
      </c>
      <c r="BL436">
        <v>0</v>
      </c>
      <c r="BM436">
        <v>5.5555555555555552E-2</v>
      </c>
      <c r="BN436">
        <v>0.90740740740740744</v>
      </c>
      <c r="BO436">
        <v>1.8518518518518521E-2</v>
      </c>
      <c r="BP436">
        <v>0.62962962962962965</v>
      </c>
      <c r="BQ436">
        <v>5.5555555555555552E-2</v>
      </c>
      <c r="BR436">
        <v>0</v>
      </c>
      <c r="BS436">
        <v>0</v>
      </c>
      <c r="BT436">
        <v>0.29629629629629628</v>
      </c>
      <c r="BU436">
        <v>0</v>
      </c>
      <c r="BV436">
        <v>0.1111111111111111</v>
      </c>
      <c r="BW436">
        <v>0.87037037037037035</v>
      </c>
      <c r="BX436">
        <v>1.8518518518518521E-2</v>
      </c>
      <c r="BY436" t="s">
        <v>3397</v>
      </c>
      <c r="BZ436" t="s">
        <v>3906</v>
      </c>
      <c r="CA436">
        <v>713</v>
      </c>
      <c r="CB436">
        <v>7.5736325385694248E-2</v>
      </c>
      <c r="CC436">
        <v>0</v>
      </c>
    </row>
    <row r="437" spans="1:81" x14ac:dyDescent="0.25">
      <c r="A437" t="s">
        <v>3912</v>
      </c>
      <c r="B437" t="s">
        <v>95</v>
      </c>
      <c r="C437" t="s">
        <v>376</v>
      </c>
      <c r="D437" t="s">
        <v>44</v>
      </c>
      <c r="E437">
        <v>2020</v>
      </c>
      <c r="F437">
        <v>359</v>
      </c>
      <c r="G437">
        <v>34</v>
      </c>
      <c r="H437">
        <v>0</v>
      </c>
      <c r="I437">
        <v>62</v>
      </c>
      <c r="J437">
        <v>50</v>
      </c>
      <c r="K437">
        <v>63</v>
      </c>
      <c r="L437">
        <v>71</v>
      </c>
      <c r="M437">
        <v>71</v>
      </c>
      <c r="N437">
        <v>44</v>
      </c>
      <c r="O437">
        <v>24</v>
      </c>
      <c r="P437">
        <v>6</v>
      </c>
      <c r="Q437">
        <v>0</v>
      </c>
      <c r="R437">
        <v>0</v>
      </c>
      <c r="S437">
        <v>2</v>
      </c>
      <c r="T437">
        <v>0</v>
      </c>
      <c r="U437">
        <v>388</v>
      </c>
      <c r="V437">
        <v>4</v>
      </c>
      <c r="W437">
        <v>1</v>
      </c>
      <c r="X437">
        <v>303</v>
      </c>
      <c r="Y437">
        <v>79</v>
      </c>
      <c r="Z437">
        <v>11</v>
      </c>
      <c r="AA437">
        <v>12</v>
      </c>
      <c r="AB437">
        <v>1</v>
      </c>
      <c r="AC437">
        <v>9</v>
      </c>
      <c r="AD437">
        <v>371</v>
      </c>
      <c r="AE437">
        <v>0</v>
      </c>
      <c r="AF437">
        <v>369</v>
      </c>
      <c r="AG437">
        <v>0</v>
      </c>
      <c r="AH437">
        <v>0</v>
      </c>
      <c r="AI437">
        <v>0</v>
      </c>
      <c r="AJ437">
        <v>15</v>
      </c>
      <c r="AK437">
        <v>9</v>
      </c>
      <c r="AL437">
        <v>57</v>
      </c>
      <c r="AM437">
        <v>334</v>
      </c>
      <c r="AN437">
        <v>2</v>
      </c>
      <c r="AO437">
        <v>393</v>
      </c>
      <c r="AP437">
        <v>0.91348600508905853</v>
      </c>
      <c r="AQ437">
        <v>8.6513994910941472E-2</v>
      </c>
      <c r="AR437">
        <v>0</v>
      </c>
      <c r="AS437">
        <v>0.15776081424936389</v>
      </c>
      <c r="AT437">
        <v>0.1272264631043257</v>
      </c>
      <c r="AU437">
        <v>0.1603053435114504</v>
      </c>
      <c r="AV437">
        <v>0.1806615776081425</v>
      </c>
      <c r="AW437">
        <v>0.1806615776081425</v>
      </c>
      <c r="AX437">
        <v>0.1119592875318066</v>
      </c>
      <c r="AY437">
        <v>6.1068702290076327E-2</v>
      </c>
      <c r="AZ437">
        <v>1.526717557251908E-2</v>
      </c>
      <c r="BA437">
        <v>0</v>
      </c>
      <c r="BB437">
        <v>0</v>
      </c>
      <c r="BC437">
        <v>5.0890585241730284E-3</v>
      </c>
      <c r="BD437">
        <v>0</v>
      </c>
      <c r="BE437">
        <v>0.98727735368956748</v>
      </c>
      <c r="BF437">
        <v>1.017811704834606E-2</v>
      </c>
      <c r="BG437">
        <v>2.5445292620865142E-3</v>
      </c>
      <c r="BH437">
        <v>0.77099236641221369</v>
      </c>
      <c r="BI437">
        <v>0.2010178117048346</v>
      </c>
      <c r="BJ437">
        <v>2.7989821882951651E-2</v>
      </c>
      <c r="BK437">
        <v>3.053435114503817E-2</v>
      </c>
      <c r="BL437">
        <v>2.5445292620865142E-3</v>
      </c>
      <c r="BM437">
        <v>2.2900763358778629E-2</v>
      </c>
      <c r="BN437">
        <v>0.94402035623409675</v>
      </c>
      <c r="BO437">
        <v>0</v>
      </c>
      <c r="BP437">
        <v>0.93893129770992367</v>
      </c>
      <c r="BQ437">
        <v>0</v>
      </c>
      <c r="BR437">
        <v>0</v>
      </c>
      <c r="BS437">
        <v>0</v>
      </c>
      <c r="BT437">
        <v>3.8167938931297711E-2</v>
      </c>
      <c r="BU437">
        <v>2.2900763358778629E-2</v>
      </c>
      <c r="BV437">
        <v>0.14503816793893129</v>
      </c>
      <c r="BW437">
        <v>0.84987277353689572</v>
      </c>
      <c r="BX437">
        <v>5.0890585241730284E-3</v>
      </c>
      <c r="BY437" t="s">
        <v>3397</v>
      </c>
      <c r="BZ437" t="s">
        <v>3913</v>
      </c>
      <c r="CA437">
        <v>393</v>
      </c>
      <c r="CB437">
        <v>1</v>
      </c>
      <c r="CC437">
        <v>0</v>
      </c>
    </row>
    <row r="438" spans="1:81" x14ac:dyDescent="0.25">
      <c r="A438" t="s">
        <v>3914</v>
      </c>
      <c r="B438" t="s">
        <v>95</v>
      </c>
      <c r="C438" t="s">
        <v>376</v>
      </c>
      <c r="D438" t="s">
        <v>947</v>
      </c>
      <c r="E438">
        <v>2020</v>
      </c>
      <c r="F438">
        <v>182</v>
      </c>
      <c r="G438">
        <v>17</v>
      </c>
      <c r="H438">
        <v>0</v>
      </c>
      <c r="I438">
        <v>36</v>
      </c>
      <c r="J438">
        <v>31</v>
      </c>
      <c r="K438">
        <v>28</v>
      </c>
      <c r="L438">
        <v>35</v>
      </c>
      <c r="M438">
        <v>39</v>
      </c>
      <c r="N438">
        <v>15</v>
      </c>
      <c r="O438">
        <v>12</v>
      </c>
      <c r="P438">
        <v>3</v>
      </c>
      <c r="Q438">
        <v>0</v>
      </c>
      <c r="R438">
        <v>0</v>
      </c>
      <c r="S438">
        <v>0</v>
      </c>
      <c r="T438">
        <v>0</v>
      </c>
      <c r="U438">
        <v>195</v>
      </c>
      <c r="V438">
        <v>3</v>
      </c>
      <c r="W438">
        <v>1</v>
      </c>
      <c r="X438">
        <v>153</v>
      </c>
      <c r="Y438">
        <v>42</v>
      </c>
      <c r="Z438">
        <v>4</v>
      </c>
      <c r="AA438">
        <v>4</v>
      </c>
      <c r="AB438">
        <v>0</v>
      </c>
      <c r="AC438">
        <v>2</v>
      </c>
      <c r="AD438">
        <v>193</v>
      </c>
      <c r="AE438">
        <v>0</v>
      </c>
      <c r="AF438">
        <v>191</v>
      </c>
      <c r="AG438">
        <v>0</v>
      </c>
      <c r="AH438">
        <v>0</v>
      </c>
      <c r="AI438">
        <v>0</v>
      </c>
      <c r="AJ438">
        <v>7</v>
      </c>
      <c r="AK438">
        <v>1</v>
      </c>
      <c r="AL438">
        <v>40</v>
      </c>
      <c r="AM438">
        <v>159</v>
      </c>
      <c r="AN438">
        <v>0</v>
      </c>
      <c r="AO438">
        <v>199</v>
      </c>
      <c r="AP438">
        <v>0.914572864321608</v>
      </c>
      <c r="AQ438">
        <v>8.5427135678391955E-2</v>
      </c>
      <c r="AR438">
        <v>0</v>
      </c>
      <c r="AS438">
        <v>0.18090452261306531</v>
      </c>
      <c r="AT438">
        <v>0.15577889447236179</v>
      </c>
      <c r="AU438">
        <v>0.1407035175879397</v>
      </c>
      <c r="AV438">
        <v>0.17587939698492461</v>
      </c>
      <c r="AW438">
        <v>0.1959798994974874</v>
      </c>
      <c r="AX438">
        <v>7.5376884422110546E-2</v>
      </c>
      <c r="AY438">
        <v>6.030150753768844E-2</v>
      </c>
      <c r="AZ438">
        <v>1.507537688442211E-2</v>
      </c>
      <c r="BA438">
        <v>0</v>
      </c>
      <c r="BB438">
        <v>0</v>
      </c>
      <c r="BC438">
        <v>0</v>
      </c>
      <c r="BD438">
        <v>0</v>
      </c>
      <c r="BE438">
        <v>0.97989949748743721</v>
      </c>
      <c r="BF438">
        <v>1.507537688442211E-2</v>
      </c>
      <c r="BG438">
        <v>5.0251256281407036E-3</v>
      </c>
      <c r="BH438">
        <v>0.76884422110552764</v>
      </c>
      <c r="BI438">
        <v>0.21105527638190949</v>
      </c>
      <c r="BJ438">
        <v>2.0100502512562811E-2</v>
      </c>
      <c r="BK438">
        <v>2.0100502512562811E-2</v>
      </c>
      <c r="BL438">
        <v>0</v>
      </c>
      <c r="BM438">
        <v>1.0050251256281411E-2</v>
      </c>
      <c r="BN438">
        <v>0.96984924623115576</v>
      </c>
      <c r="BO438">
        <v>0</v>
      </c>
      <c r="BP438">
        <v>0.95979899497487442</v>
      </c>
      <c r="BQ438">
        <v>0</v>
      </c>
      <c r="BR438">
        <v>0</v>
      </c>
      <c r="BS438">
        <v>0</v>
      </c>
      <c r="BT438">
        <v>3.5175879396984917E-2</v>
      </c>
      <c r="BU438">
        <v>5.0251256281407036E-3</v>
      </c>
      <c r="BV438">
        <v>0.20100502512562821</v>
      </c>
      <c r="BW438">
        <v>0.79899497487437188</v>
      </c>
      <c r="BX438">
        <v>0</v>
      </c>
      <c r="BY438" t="s">
        <v>3397</v>
      </c>
      <c r="BZ438" t="s">
        <v>3913</v>
      </c>
      <c r="CA438">
        <v>393</v>
      </c>
      <c r="CB438">
        <v>0.50636132315521631</v>
      </c>
      <c r="CC438">
        <v>0</v>
      </c>
    </row>
    <row r="439" spans="1:81" x14ac:dyDescent="0.25">
      <c r="A439" t="s">
        <v>3915</v>
      </c>
      <c r="B439" t="s">
        <v>95</v>
      </c>
      <c r="C439" t="s">
        <v>376</v>
      </c>
      <c r="D439" t="s">
        <v>949</v>
      </c>
      <c r="E439">
        <v>2020</v>
      </c>
      <c r="F439">
        <v>152</v>
      </c>
      <c r="G439">
        <v>16</v>
      </c>
      <c r="H439">
        <v>0</v>
      </c>
      <c r="I439">
        <v>26</v>
      </c>
      <c r="J439">
        <v>16</v>
      </c>
      <c r="K439">
        <v>32</v>
      </c>
      <c r="L439">
        <v>34</v>
      </c>
      <c r="M439">
        <v>24</v>
      </c>
      <c r="N439">
        <v>21</v>
      </c>
      <c r="O439">
        <v>11</v>
      </c>
      <c r="P439">
        <v>2</v>
      </c>
      <c r="Q439">
        <v>0</v>
      </c>
      <c r="R439">
        <v>0</v>
      </c>
      <c r="S439">
        <v>2</v>
      </c>
      <c r="T439">
        <v>0</v>
      </c>
      <c r="U439">
        <v>167</v>
      </c>
      <c r="V439">
        <v>1</v>
      </c>
      <c r="W439">
        <v>0</v>
      </c>
      <c r="X439">
        <v>130</v>
      </c>
      <c r="Y439">
        <v>32</v>
      </c>
      <c r="Z439">
        <v>6</v>
      </c>
      <c r="AA439">
        <v>7</v>
      </c>
      <c r="AB439">
        <v>0</v>
      </c>
      <c r="AC439">
        <v>3</v>
      </c>
      <c r="AD439">
        <v>158</v>
      </c>
      <c r="AE439">
        <v>0</v>
      </c>
      <c r="AF439">
        <v>159</v>
      </c>
      <c r="AG439">
        <v>0</v>
      </c>
      <c r="AH439">
        <v>0</v>
      </c>
      <c r="AI439">
        <v>0</v>
      </c>
      <c r="AJ439">
        <v>5</v>
      </c>
      <c r="AK439">
        <v>4</v>
      </c>
      <c r="AL439">
        <v>15</v>
      </c>
      <c r="AM439">
        <v>152</v>
      </c>
      <c r="AN439">
        <v>1</v>
      </c>
      <c r="AO439">
        <v>168</v>
      </c>
      <c r="AP439">
        <v>0.90476190476190477</v>
      </c>
      <c r="AQ439">
        <v>9.5238095238095233E-2</v>
      </c>
      <c r="AR439">
        <v>0</v>
      </c>
      <c r="AS439">
        <v>0.15476190476190479</v>
      </c>
      <c r="AT439">
        <v>9.5238095238095233E-2</v>
      </c>
      <c r="AU439">
        <v>0.19047619047619049</v>
      </c>
      <c r="AV439">
        <v>0.20238095238095241</v>
      </c>
      <c r="AW439">
        <v>0.14285714285714279</v>
      </c>
      <c r="AX439">
        <v>0.125</v>
      </c>
      <c r="AY439">
        <v>6.5476190476190479E-2</v>
      </c>
      <c r="AZ439">
        <v>1.1904761904761901E-2</v>
      </c>
      <c r="BA439">
        <v>0</v>
      </c>
      <c r="BB439">
        <v>0</v>
      </c>
      <c r="BC439">
        <v>1.1904761904761901E-2</v>
      </c>
      <c r="BD439">
        <v>0</v>
      </c>
      <c r="BE439">
        <v>0.99404761904761907</v>
      </c>
      <c r="BF439">
        <v>5.9523809523809521E-3</v>
      </c>
      <c r="BG439">
        <v>0</v>
      </c>
      <c r="BH439">
        <v>0.77380952380952384</v>
      </c>
      <c r="BI439">
        <v>0.19047619047619049</v>
      </c>
      <c r="BJ439">
        <v>3.5714285714285712E-2</v>
      </c>
      <c r="BK439">
        <v>4.1666666666666657E-2</v>
      </c>
      <c r="BL439">
        <v>0</v>
      </c>
      <c r="BM439">
        <v>1.785714285714286E-2</v>
      </c>
      <c r="BN439">
        <v>0.94047619047619047</v>
      </c>
      <c r="BO439">
        <v>0</v>
      </c>
      <c r="BP439">
        <v>0.9464285714285714</v>
      </c>
      <c r="BQ439">
        <v>0</v>
      </c>
      <c r="BR439">
        <v>0</v>
      </c>
      <c r="BS439">
        <v>0</v>
      </c>
      <c r="BT439">
        <v>2.976190476190476E-2</v>
      </c>
      <c r="BU439">
        <v>2.3809523809523812E-2</v>
      </c>
      <c r="BV439">
        <v>8.9285714285714288E-2</v>
      </c>
      <c r="BW439">
        <v>0.90476190476190477</v>
      </c>
      <c r="BX439">
        <v>5.9523809523809521E-3</v>
      </c>
      <c r="BY439" t="s">
        <v>3397</v>
      </c>
      <c r="BZ439" t="s">
        <v>3913</v>
      </c>
      <c r="CA439">
        <v>393</v>
      </c>
      <c r="CB439">
        <v>0.42748091603053429</v>
      </c>
      <c r="CC439">
        <v>0</v>
      </c>
    </row>
    <row r="440" spans="1:81" x14ac:dyDescent="0.25">
      <c r="A440" t="s">
        <v>3916</v>
      </c>
      <c r="B440" t="s">
        <v>95</v>
      </c>
      <c r="C440" t="s">
        <v>376</v>
      </c>
      <c r="D440" t="s">
        <v>951</v>
      </c>
      <c r="E440">
        <v>2020</v>
      </c>
      <c r="F440">
        <v>8</v>
      </c>
      <c r="G440">
        <v>0</v>
      </c>
      <c r="H440">
        <v>0</v>
      </c>
      <c r="I440">
        <v>0</v>
      </c>
      <c r="J440">
        <v>0</v>
      </c>
      <c r="K440">
        <v>0</v>
      </c>
      <c r="L440">
        <v>0</v>
      </c>
      <c r="M440">
        <v>3</v>
      </c>
      <c r="N440">
        <v>4</v>
      </c>
      <c r="O440">
        <v>1</v>
      </c>
      <c r="P440">
        <v>0</v>
      </c>
      <c r="Q440">
        <v>0</v>
      </c>
      <c r="R440">
        <v>0</v>
      </c>
      <c r="S440">
        <v>0</v>
      </c>
      <c r="T440">
        <v>0</v>
      </c>
      <c r="U440">
        <v>8</v>
      </c>
      <c r="V440">
        <v>0</v>
      </c>
      <c r="W440">
        <v>0</v>
      </c>
      <c r="X440">
        <v>6</v>
      </c>
      <c r="Y440">
        <v>2</v>
      </c>
      <c r="Z440">
        <v>0</v>
      </c>
      <c r="AA440">
        <v>0</v>
      </c>
      <c r="AB440">
        <v>0</v>
      </c>
      <c r="AC440">
        <v>0</v>
      </c>
      <c r="AD440">
        <v>8</v>
      </c>
      <c r="AE440">
        <v>0</v>
      </c>
      <c r="AF440">
        <v>8</v>
      </c>
      <c r="AG440">
        <v>0</v>
      </c>
      <c r="AH440">
        <v>0</v>
      </c>
      <c r="AI440">
        <v>0</v>
      </c>
      <c r="AJ440">
        <v>0</v>
      </c>
      <c r="AK440">
        <v>0</v>
      </c>
      <c r="AL440">
        <v>0</v>
      </c>
      <c r="AM440">
        <v>8</v>
      </c>
      <c r="AN440">
        <v>0</v>
      </c>
      <c r="AO440">
        <v>8</v>
      </c>
      <c r="AP440">
        <v>1</v>
      </c>
      <c r="AQ440">
        <v>0</v>
      </c>
      <c r="AR440">
        <v>0</v>
      </c>
      <c r="AS440">
        <v>0</v>
      </c>
      <c r="AT440">
        <v>0</v>
      </c>
      <c r="AU440">
        <v>0</v>
      </c>
      <c r="AV440">
        <v>0</v>
      </c>
      <c r="AW440">
        <v>0.375</v>
      </c>
      <c r="AX440">
        <v>0.5</v>
      </c>
      <c r="AY440">
        <v>0.125</v>
      </c>
      <c r="AZ440">
        <v>0</v>
      </c>
      <c r="BA440">
        <v>0</v>
      </c>
      <c r="BB440">
        <v>0</v>
      </c>
      <c r="BC440">
        <v>0</v>
      </c>
      <c r="BD440">
        <v>0</v>
      </c>
      <c r="BE440">
        <v>1</v>
      </c>
      <c r="BF440">
        <v>0</v>
      </c>
      <c r="BG440">
        <v>0</v>
      </c>
      <c r="BH440">
        <v>0.75</v>
      </c>
      <c r="BI440">
        <v>0.25</v>
      </c>
      <c r="BJ440">
        <v>0</v>
      </c>
      <c r="BK440">
        <v>0</v>
      </c>
      <c r="BL440">
        <v>0</v>
      </c>
      <c r="BM440">
        <v>0</v>
      </c>
      <c r="BN440">
        <v>1</v>
      </c>
      <c r="BO440">
        <v>0</v>
      </c>
      <c r="BP440">
        <v>1</v>
      </c>
      <c r="BQ440">
        <v>0</v>
      </c>
      <c r="BR440">
        <v>0</v>
      </c>
      <c r="BS440">
        <v>0</v>
      </c>
      <c r="BT440">
        <v>0</v>
      </c>
      <c r="BU440">
        <v>0</v>
      </c>
      <c r="BV440">
        <v>0</v>
      </c>
      <c r="BW440">
        <v>1</v>
      </c>
      <c r="BX440">
        <v>0</v>
      </c>
      <c r="BY440" t="s">
        <v>3397</v>
      </c>
      <c r="BZ440" t="s">
        <v>3913</v>
      </c>
      <c r="CA440">
        <v>393</v>
      </c>
      <c r="CB440">
        <v>2.035623409669211E-2</v>
      </c>
      <c r="CC440">
        <v>0</v>
      </c>
    </row>
    <row r="441" spans="1:81" x14ac:dyDescent="0.25">
      <c r="A441" t="s">
        <v>3917</v>
      </c>
      <c r="B441" t="s">
        <v>95</v>
      </c>
      <c r="C441" t="s">
        <v>376</v>
      </c>
      <c r="D441" t="s">
        <v>953</v>
      </c>
      <c r="E441">
        <v>2020</v>
      </c>
      <c r="F441">
        <v>16</v>
      </c>
      <c r="G441">
        <v>1</v>
      </c>
      <c r="H441">
        <v>0</v>
      </c>
      <c r="I441">
        <v>0</v>
      </c>
      <c r="J441">
        <v>2</v>
      </c>
      <c r="K441">
        <v>3</v>
      </c>
      <c r="L441">
        <v>2</v>
      </c>
      <c r="M441">
        <v>5</v>
      </c>
      <c r="N441">
        <v>4</v>
      </c>
      <c r="O441">
        <v>0</v>
      </c>
      <c r="P441">
        <v>1</v>
      </c>
      <c r="Q441">
        <v>0</v>
      </c>
      <c r="R441">
        <v>0</v>
      </c>
      <c r="S441">
        <v>0</v>
      </c>
      <c r="T441">
        <v>0</v>
      </c>
      <c r="U441">
        <v>17</v>
      </c>
      <c r="V441">
        <v>0</v>
      </c>
      <c r="W441">
        <v>0</v>
      </c>
      <c r="X441">
        <v>14</v>
      </c>
      <c r="Y441">
        <v>3</v>
      </c>
      <c r="Z441">
        <v>0</v>
      </c>
      <c r="AA441">
        <v>1</v>
      </c>
      <c r="AB441">
        <v>0</v>
      </c>
      <c r="AC441">
        <v>4</v>
      </c>
      <c r="AD441">
        <v>12</v>
      </c>
      <c r="AE441">
        <v>0</v>
      </c>
      <c r="AF441">
        <v>11</v>
      </c>
      <c r="AG441">
        <v>0</v>
      </c>
      <c r="AH441">
        <v>0</v>
      </c>
      <c r="AI441">
        <v>0</v>
      </c>
      <c r="AJ441">
        <v>3</v>
      </c>
      <c r="AK441">
        <v>3</v>
      </c>
      <c r="AL441">
        <v>2</v>
      </c>
      <c r="AM441">
        <v>15</v>
      </c>
      <c r="AN441">
        <v>0</v>
      </c>
      <c r="AO441">
        <v>17</v>
      </c>
      <c r="AP441">
        <v>0.94117647058823528</v>
      </c>
      <c r="AQ441">
        <v>5.8823529411764712E-2</v>
      </c>
      <c r="AR441">
        <v>0</v>
      </c>
      <c r="AS441">
        <v>0</v>
      </c>
      <c r="AT441">
        <v>0.1176470588235294</v>
      </c>
      <c r="AU441">
        <v>0.1764705882352941</v>
      </c>
      <c r="AV441">
        <v>0.1176470588235294</v>
      </c>
      <c r="AW441">
        <v>0.29411764705882348</v>
      </c>
      <c r="AX441">
        <v>0.23529411764705879</v>
      </c>
      <c r="AY441">
        <v>0</v>
      </c>
      <c r="AZ441">
        <v>5.8823529411764712E-2</v>
      </c>
      <c r="BA441">
        <v>0</v>
      </c>
      <c r="BB441">
        <v>0</v>
      </c>
      <c r="BC441">
        <v>0</v>
      </c>
      <c r="BD441">
        <v>0</v>
      </c>
      <c r="BE441">
        <v>1</v>
      </c>
      <c r="BF441">
        <v>0</v>
      </c>
      <c r="BG441">
        <v>0</v>
      </c>
      <c r="BH441">
        <v>0.82352941176470584</v>
      </c>
      <c r="BI441">
        <v>0.1764705882352941</v>
      </c>
      <c r="BJ441">
        <v>0</v>
      </c>
      <c r="BK441">
        <v>5.8823529411764712E-2</v>
      </c>
      <c r="BL441">
        <v>0</v>
      </c>
      <c r="BM441">
        <v>0.23529411764705879</v>
      </c>
      <c r="BN441">
        <v>0.70588235294117652</v>
      </c>
      <c r="BO441">
        <v>0</v>
      </c>
      <c r="BP441">
        <v>0.6470588235294118</v>
      </c>
      <c r="BQ441">
        <v>0</v>
      </c>
      <c r="BR441">
        <v>0</v>
      </c>
      <c r="BS441">
        <v>0</v>
      </c>
      <c r="BT441">
        <v>0.1764705882352941</v>
      </c>
      <c r="BU441">
        <v>0.1764705882352941</v>
      </c>
      <c r="BV441">
        <v>0.1176470588235294</v>
      </c>
      <c r="BW441">
        <v>0.88235294117647056</v>
      </c>
      <c r="BX441">
        <v>0</v>
      </c>
      <c r="BY441" t="s">
        <v>3397</v>
      </c>
      <c r="BZ441" t="s">
        <v>3913</v>
      </c>
      <c r="CA441">
        <v>393</v>
      </c>
      <c r="CB441">
        <v>4.3256997455470743E-2</v>
      </c>
      <c r="CC441">
        <v>0</v>
      </c>
    </row>
    <row r="442" spans="1:81" x14ac:dyDescent="0.25">
      <c r="A442" t="s">
        <v>3918</v>
      </c>
      <c r="B442" t="s">
        <v>95</v>
      </c>
      <c r="C442" t="s">
        <v>376</v>
      </c>
      <c r="D442" t="s">
        <v>961</v>
      </c>
      <c r="E442">
        <v>2020</v>
      </c>
      <c r="F442">
        <v>1</v>
      </c>
      <c r="G442">
        <v>0</v>
      </c>
      <c r="H442">
        <v>0</v>
      </c>
      <c r="I442">
        <v>0</v>
      </c>
      <c r="J442">
        <v>1</v>
      </c>
      <c r="K442">
        <v>0</v>
      </c>
      <c r="L442">
        <v>0</v>
      </c>
      <c r="M442">
        <v>0</v>
      </c>
      <c r="N442">
        <v>0</v>
      </c>
      <c r="O442">
        <v>0</v>
      </c>
      <c r="P442">
        <v>0</v>
      </c>
      <c r="Q442">
        <v>0</v>
      </c>
      <c r="R442">
        <v>0</v>
      </c>
      <c r="S442">
        <v>0</v>
      </c>
      <c r="T442">
        <v>0</v>
      </c>
      <c r="U442">
        <v>1</v>
      </c>
      <c r="V442">
        <v>0</v>
      </c>
      <c r="W442">
        <v>0</v>
      </c>
      <c r="X442">
        <v>0</v>
      </c>
      <c r="Y442">
        <v>0</v>
      </c>
      <c r="Z442">
        <v>1</v>
      </c>
      <c r="AA442">
        <v>0</v>
      </c>
      <c r="AB442">
        <v>1</v>
      </c>
      <c r="AC442">
        <v>0</v>
      </c>
      <c r="AD442">
        <v>0</v>
      </c>
      <c r="AE442">
        <v>0</v>
      </c>
      <c r="AF442">
        <v>0</v>
      </c>
      <c r="AG442">
        <v>0</v>
      </c>
      <c r="AH442">
        <v>0</v>
      </c>
      <c r="AI442">
        <v>0</v>
      </c>
      <c r="AJ442">
        <v>0</v>
      </c>
      <c r="AK442">
        <v>1</v>
      </c>
      <c r="AL442">
        <v>0</v>
      </c>
      <c r="AM442">
        <v>0</v>
      </c>
      <c r="AN442">
        <v>1</v>
      </c>
      <c r="AO442">
        <v>1</v>
      </c>
      <c r="AP442">
        <v>1</v>
      </c>
      <c r="AQ442">
        <v>0</v>
      </c>
      <c r="AR442">
        <v>0</v>
      </c>
      <c r="AS442">
        <v>0</v>
      </c>
      <c r="AT442">
        <v>1</v>
      </c>
      <c r="AU442">
        <v>0</v>
      </c>
      <c r="AV442">
        <v>0</v>
      </c>
      <c r="AW442">
        <v>0</v>
      </c>
      <c r="AX442">
        <v>0</v>
      </c>
      <c r="AY442">
        <v>0</v>
      </c>
      <c r="AZ442">
        <v>0</v>
      </c>
      <c r="BA442">
        <v>0</v>
      </c>
      <c r="BB442">
        <v>0</v>
      </c>
      <c r="BC442">
        <v>0</v>
      </c>
      <c r="BD442">
        <v>0</v>
      </c>
      <c r="BE442">
        <v>1</v>
      </c>
      <c r="BF442">
        <v>0</v>
      </c>
      <c r="BG442">
        <v>0</v>
      </c>
      <c r="BH442">
        <v>0</v>
      </c>
      <c r="BI442">
        <v>0</v>
      </c>
      <c r="BJ442">
        <v>1</v>
      </c>
      <c r="BK442">
        <v>0</v>
      </c>
      <c r="BL442">
        <v>1</v>
      </c>
      <c r="BM442">
        <v>0</v>
      </c>
      <c r="BN442">
        <v>0</v>
      </c>
      <c r="BO442">
        <v>0</v>
      </c>
      <c r="BP442">
        <v>0</v>
      </c>
      <c r="BQ442">
        <v>0</v>
      </c>
      <c r="BR442">
        <v>0</v>
      </c>
      <c r="BS442">
        <v>0</v>
      </c>
      <c r="BT442">
        <v>0</v>
      </c>
      <c r="BU442">
        <v>1</v>
      </c>
      <c r="BV442">
        <v>0</v>
      </c>
      <c r="BW442">
        <v>0</v>
      </c>
      <c r="BX442">
        <v>1</v>
      </c>
      <c r="BY442" t="s">
        <v>3397</v>
      </c>
      <c r="BZ442" t="s">
        <v>3913</v>
      </c>
      <c r="CA442">
        <v>393</v>
      </c>
      <c r="CB442">
        <v>2.5445292620865142E-3</v>
      </c>
      <c r="CC442">
        <v>0</v>
      </c>
    </row>
    <row r="443" spans="1:81" x14ac:dyDescent="0.25">
      <c r="A443" t="s">
        <v>3919</v>
      </c>
      <c r="B443" t="s">
        <v>95</v>
      </c>
      <c r="C443" t="s">
        <v>382</v>
      </c>
      <c r="D443" t="s">
        <v>44</v>
      </c>
      <c r="E443">
        <v>2020</v>
      </c>
      <c r="F443">
        <v>191</v>
      </c>
      <c r="G443">
        <v>26</v>
      </c>
      <c r="H443">
        <v>0</v>
      </c>
      <c r="I443">
        <v>26</v>
      </c>
      <c r="J443">
        <v>27</v>
      </c>
      <c r="K443">
        <v>25</v>
      </c>
      <c r="L443">
        <v>53</v>
      </c>
      <c r="M443">
        <v>41</v>
      </c>
      <c r="N443">
        <v>29</v>
      </c>
      <c r="O443">
        <v>11</v>
      </c>
      <c r="P443">
        <v>3</v>
      </c>
      <c r="Q443">
        <v>0</v>
      </c>
      <c r="R443">
        <v>0</v>
      </c>
      <c r="S443">
        <v>2</v>
      </c>
      <c r="T443">
        <v>0</v>
      </c>
      <c r="U443">
        <v>212</v>
      </c>
      <c r="V443">
        <v>5</v>
      </c>
      <c r="W443">
        <v>0</v>
      </c>
      <c r="X443">
        <v>186</v>
      </c>
      <c r="Y443">
        <v>25</v>
      </c>
      <c r="Z443">
        <v>6</v>
      </c>
      <c r="AA443">
        <v>26</v>
      </c>
      <c r="AB443">
        <v>4</v>
      </c>
      <c r="AC443">
        <v>10</v>
      </c>
      <c r="AD443">
        <v>177</v>
      </c>
      <c r="AE443">
        <v>3</v>
      </c>
      <c r="AF443">
        <v>190</v>
      </c>
      <c r="AG443">
        <v>7</v>
      </c>
      <c r="AH443">
        <v>1</v>
      </c>
      <c r="AI443">
        <v>0</v>
      </c>
      <c r="AJ443">
        <v>10</v>
      </c>
      <c r="AK443">
        <v>6</v>
      </c>
      <c r="AL443">
        <v>35</v>
      </c>
      <c r="AM443">
        <v>176</v>
      </c>
      <c r="AN443">
        <v>6</v>
      </c>
      <c r="AO443">
        <v>217</v>
      </c>
      <c r="AP443">
        <v>0.88018433179723499</v>
      </c>
      <c r="AQ443">
        <v>0.119815668202765</v>
      </c>
      <c r="AR443">
        <v>0</v>
      </c>
      <c r="AS443">
        <v>0.119815668202765</v>
      </c>
      <c r="AT443">
        <v>0.1244239631336406</v>
      </c>
      <c r="AU443">
        <v>0.1152073732718894</v>
      </c>
      <c r="AV443">
        <v>0.2442396313364055</v>
      </c>
      <c r="AW443">
        <v>0.1889400921658986</v>
      </c>
      <c r="AX443">
        <v>0.13364055299539171</v>
      </c>
      <c r="AY443">
        <v>5.0691244239631339E-2</v>
      </c>
      <c r="AZ443">
        <v>1.3824884792626731E-2</v>
      </c>
      <c r="BA443">
        <v>0</v>
      </c>
      <c r="BB443">
        <v>0</v>
      </c>
      <c r="BC443">
        <v>9.2165898617511521E-3</v>
      </c>
      <c r="BD443">
        <v>0</v>
      </c>
      <c r="BE443">
        <v>0.97695852534562211</v>
      </c>
      <c r="BF443">
        <v>2.3041474654377881E-2</v>
      </c>
      <c r="BG443">
        <v>0</v>
      </c>
      <c r="BH443">
        <v>0.8571428571428571</v>
      </c>
      <c r="BI443">
        <v>0.1152073732718894</v>
      </c>
      <c r="BJ443">
        <v>2.7649769585253461E-2</v>
      </c>
      <c r="BK443">
        <v>0.119815668202765</v>
      </c>
      <c r="BL443">
        <v>1.8433179723502301E-2</v>
      </c>
      <c r="BM443">
        <v>4.6082949308755762E-2</v>
      </c>
      <c r="BN443">
        <v>0.81566820276497698</v>
      </c>
      <c r="BO443">
        <v>1.3824884792626731E-2</v>
      </c>
      <c r="BP443">
        <v>0.87557603686635943</v>
      </c>
      <c r="BQ443">
        <v>3.2258064516129031E-2</v>
      </c>
      <c r="BR443">
        <v>4.608294930875576E-3</v>
      </c>
      <c r="BS443">
        <v>0</v>
      </c>
      <c r="BT443">
        <v>4.6082949308755762E-2</v>
      </c>
      <c r="BU443">
        <v>2.7649769585253461E-2</v>
      </c>
      <c r="BV443">
        <v>0.16129032258064521</v>
      </c>
      <c r="BW443">
        <v>0.81105990783410142</v>
      </c>
      <c r="BX443">
        <v>2.7649769585253461E-2</v>
      </c>
      <c r="BY443" t="s">
        <v>3397</v>
      </c>
      <c r="BZ443" t="s">
        <v>3920</v>
      </c>
      <c r="CA443">
        <v>217</v>
      </c>
      <c r="CB443">
        <v>1</v>
      </c>
      <c r="CC443">
        <v>0</v>
      </c>
    </row>
    <row r="444" spans="1:81" x14ac:dyDescent="0.25">
      <c r="A444" t="s">
        <v>3921</v>
      </c>
      <c r="B444" t="s">
        <v>95</v>
      </c>
      <c r="C444" t="s">
        <v>382</v>
      </c>
      <c r="D444" t="s">
        <v>947</v>
      </c>
      <c r="E444">
        <v>2020</v>
      </c>
      <c r="F444">
        <v>46</v>
      </c>
      <c r="G444">
        <v>11</v>
      </c>
      <c r="H444">
        <v>0</v>
      </c>
      <c r="I444">
        <v>7</v>
      </c>
      <c r="J444">
        <v>6</v>
      </c>
      <c r="K444">
        <v>2</v>
      </c>
      <c r="L444">
        <v>16</v>
      </c>
      <c r="M444">
        <v>14</v>
      </c>
      <c r="N444">
        <v>6</v>
      </c>
      <c r="O444">
        <v>4</v>
      </c>
      <c r="P444">
        <v>1</v>
      </c>
      <c r="Q444">
        <v>0</v>
      </c>
      <c r="R444">
        <v>0</v>
      </c>
      <c r="S444">
        <v>1</v>
      </c>
      <c r="T444">
        <v>0</v>
      </c>
      <c r="U444">
        <v>56</v>
      </c>
      <c r="V444">
        <v>1</v>
      </c>
      <c r="W444">
        <v>0</v>
      </c>
      <c r="X444">
        <v>50</v>
      </c>
      <c r="Y444">
        <v>6</v>
      </c>
      <c r="Z444">
        <v>1</v>
      </c>
      <c r="AA444">
        <v>7</v>
      </c>
      <c r="AB444">
        <v>0</v>
      </c>
      <c r="AC444">
        <v>1</v>
      </c>
      <c r="AD444">
        <v>49</v>
      </c>
      <c r="AE444">
        <v>1</v>
      </c>
      <c r="AF444">
        <v>51</v>
      </c>
      <c r="AG444">
        <v>1</v>
      </c>
      <c r="AH444">
        <v>0</v>
      </c>
      <c r="AI444">
        <v>0</v>
      </c>
      <c r="AJ444">
        <v>3</v>
      </c>
      <c r="AK444">
        <v>1</v>
      </c>
      <c r="AL444">
        <v>14</v>
      </c>
      <c r="AM444">
        <v>43</v>
      </c>
      <c r="AN444">
        <v>0</v>
      </c>
      <c r="AO444">
        <v>57</v>
      </c>
      <c r="AP444">
        <v>0.80701754385964908</v>
      </c>
      <c r="AQ444">
        <v>0.19298245614035089</v>
      </c>
      <c r="AR444">
        <v>0</v>
      </c>
      <c r="AS444">
        <v>0.1228070175438596</v>
      </c>
      <c r="AT444">
        <v>0.10526315789473679</v>
      </c>
      <c r="AU444">
        <v>3.5087719298245612E-2</v>
      </c>
      <c r="AV444">
        <v>0.2807017543859649</v>
      </c>
      <c r="AW444">
        <v>0.24561403508771931</v>
      </c>
      <c r="AX444">
        <v>0.10526315789473679</v>
      </c>
      <c r="AY444">
        <v>7.0175438596491224E-2</v>
      </c>
      <c r="AZ444">
        <v>1.754385964912281E-2</v>
      </c>
      <c r="BA444">
        <v>0</v>
      </c>
      <c r="BB444">
        <v>0</v>
      </c>
      <c r="BC444">
        <v>1.754385964912281E-2</v>
      </c>
      <c r="BD444">
        <v>0</v>
      </c>
      <c r="BE444">
        <v>0.98245614035087714</v>
      </c>
      <c r="BF444">
        <v>1.754385964912281E-2</v>
      </c>
      <c r="BG444">
        <v>0</v>
      </c>
      <c r="BH444">
        <v>0.8771929824561403</v>
      </c>
      <c r="BI444">
        <v>0.10526315789473679</v>
      </c>
      <c r="BJ444">
        <v>1.754385964912281E-2</v>
      </c>
      <c r="BK444">
        <v>0.1228070175438596</v>
      </c>
      <c r="BL444">
        <v>0</v>
      </c>
      <c r="BM444">
        <v>1.754385964912281E-2</v>
      </c>
      <c r="BN444">
        <v>0.85964912280701755</v>
      </c>
      <c r="BO444">
        <v>1.754385964912281E-2</v>
      </c>
      <c r="BP444">
        <v>0.89473684210526316</v>
      </c>
      <c r="BQ444">
        <v>1.754385964912281E-2</v>
      </c>
      <c r="BR444">
        <v>0</v>
      </c>
      <c r="BS444">
        <v>0</v>
      </c>
      <c r="BT444">
        <v>5.2631578947368418E-2</v>
      </c>
      <c r="BU444">
        <v>1.754385964912281E-2</v>
      </c>
      <c r="BV444">
        <v>0.24561403508771931</v>
      </c>
      <c r="BW444">
        <v>0.75438596491228072</v>
      </c>
      <c r="BX444">
        <v>0</v>
      </c>
      <c r="BY444" t="s">
        <v>3397</v>
      </c>
      <c r="BZ444" t="s">
        <v>3920</v>
      </c>
      <c r="CA444">
        <v>217</v>
      </c>
      <c r="CB444">
        <v>0.26267281105990781</v>
      </c>
      <c r="CC444">
        <v>0</v>
      </c>
    </row>
    <row r="445" spans="1:81" x14ac:dyDescent="0.25">
      <c r="A445" t="s">
        <v>3922</v>
      </c>
      <c r="B445" t="s">
        <v>95</v>
      </c>
      <c r="C445" t="s">
        <v>382</v>
      </c>
      <c r="D445" t="s">
        <v>949</v>
      </c>
      <c r="E445">
        <v>2020</v>
      </c>
      <c r="F445">
        <v>109</v>
      </c>
      <c r="G445">
        <v>12</v>
      </c>
      <c r="H445">
        <v>0</v>
      </c>
      <c r="I445">
        <v>15</v>
      </c>
      <c r="J445">
        <v>16</v>
      </c>
      <c r="K445">
        <v>19</v>
      </c>
      <c r="L445">
        <v>29</v>
      </c>
      <c r="M445">
        <v>22</v>
      </c>
      <c r="N445">
        <v>14</v>
      </c>
      <c r="O445">
        <v>5</v>
      </c>
      <c r="P445">
        <v>0</v>
      </c>
      <c r="Q445">
        <v>0</v>
      </c>
      <c r="R445">
        <v>0</v>
      </c>
      <c r="S445">
        <v>1</v>
      </c>
      <c r="T445">
        <v>0</v>
      </c>
      <c r="U445">
        <v>119</v>
      </c>
      <c r="V445">
        <v>2</v>
      </c>
      <c r="W445">
        <v>0</v>
      </c>
      <c r="X445">
        <v>108</v>
      </c>
      <c r="Y445">
        <v>12</v>
      </c>
      <c r="Z445">
        <v>1</v>
      </c>
      <c r="AA445">
        <v>11</v>
      </c>
      <c r="AB445">
        <v>0</v>
      </c>
      <c r="AC445">
        <v>3</v>
      </c>
      <c r="AD445">
        <v>107</v>
      </c>
      <c r="AE445">
        <v>2</v>
      </c>
      <c r="AF445">
        <v>117</v>
      </c>
      <c r="AG445">
        <v>0</v>
      </c>
      <c r="AH445">
        <v>0</v>
      </c>
      <c r="AI445">
        <v>0</v>
      </c>
      <c r="AJ445">
        <v>1</v>
      </c>
      <c r="AK445">
        <v>1</v>
      </c>
      <c r="AL445">
        <v>17</v>
      </c>
      <c r="AM445">
        <v>103</v>
      </c>
      <c r="AN445">
        <v>1</v>
      </c>
      <c r="AO445">
        <v>121</v>
      </c>
      <c r="AP445">
        <v>0.90082644628099173</v>
      </c>
      <c r="AQ445">
        <v>9.9173553719008267E-2</v>
      </c>
      <c r="AR445">
        <v>0</v>
      </c>
      <c r="AS445">
        <v>0.12396694214876031</v>
      </c>
      <c r="AT445">
        <v>0.13223140495867769</v>
      </c>
      <c r="AU445">
        <v>0.15702479338842981</v>
      </c>
      <c r="AV445">
        <v>0.23966942148760331</v>
      </c>
      <c r="AW445">
        <v>0.1818181818181818</v>
      </c>
      <c r="AX445">
        <v>0.11570247933884301</v>
      </c>
      <c r="AY445">
        <v>4.1322314049586778E-2</v>
      </c>
      <c r="AZ445">
        <v>0</v>
      </c>
      <c r="BA445">
        <v>0</v>
      </c>
      <c r="BB445">
        <v>0</v>
      </c>
      <c r="BC445">
        <v>8.2644628099173556E-3</v>
      </c>
      <c r="BD445">
        <v>0</v>
      </c>
      <c r="BE445">
        <v>0.98347107438016534</v>
      </c>
      <c r="BF445">
        <v>1.6528925619834711E-2</v>
      </c>
      <c r="BG445">
        <v>0</v>
      </c>
      <c r="BH445">
        <v>0.8925619834710744</v>
      </c>
      <c r="BI445">
        <v>9.9173553719008267E-2</v>
      </c>
      <c r="BJ445">
        <v>8.2644628099173556E-3</v>
      </c>
      <c r="BK445">
        <v>9.0909090909090912E-2</v>
      </c>
      <c r="BL445">
        <v>0</v>
      </c>
      <c r="BM445">
        <v>2.479338842975207E-2</v>
      </c>
      <c r="BN445">
        <v>0.88429752066115708</v>
      </c>
      <c r="BO445">
        <v>1.6528925619834711E-2</v>
      </c>
      <c r="BP445">
        <v>0.96694214876033058</v>
      </c>
      <c r="BQ445">
        <v>0</v>
      </c>
      <c r="BR445">
        <v>0</v>
      </c>
      <c r="BS445">
        <v>0</v>
      </c>
      <c r="BT445">
        <v>8.2644628099173556E-3</v>
      </c>
      <c r="BU445">
        <v>8.2644628099173556E-3</v>
      </c>
      <c r="BV445">
        <v>0.14049586776859499</v>
      </c>
      <c r="BW445">
        <v>0.85123966942148765</v>
      </c>
      <c r="BX445">
        <v>8.2644628099173556E-3</v>
      </c>
      <c r="BY445" t="s">
        <v>3397</v>
      </c>
      <c r="BZ445" t="s">
        <v>3920</v>
      </c>
      <c r="CA445">
        <v>217</v>
      </c>
      <c r="CB445">
        <v>0.55760368663594473</v>
      </c>
      <c r="CC445">
        <v>0</v>
      </c>
    </row>
    <row r="446" spans="1:81" x14ac:dyDescent="0.25">
      <c r="A446" t="s">
        <v>3923</v>
      </c>
      <c r="B446" t="s">
        <v>95</v>
      </c>
      <c r="C446" t="s">
        <v>382</v>
      </c>
      <c r="D446" t="s">
        <v>951</v>
      </c>
      <c r="E446">
        <v>2020</v>
      </c>
      <c r="F446">
        <v>10</v>
      </c>
      <c r="G446">
        <v>0</v>
      </c>
      <c r="H446">
        <v>0</v>
      </c>
      <c r="I446">
        <v>0</v>
      </c>
      <c r="J446">
        <v>1</v>
      </c>
      <c r="K446">
        <v>1</v>
      </c>
      <c r="L446">
        <v>2</v>
      </c>
      <c r="M446">
        <v>2</v>
      </c>
      <c r="N446">
        <v>4</v>
      </c>
      <c r="O446">
        <v>0</v>
      </c>
      <c r="P446">
        <v>0</v>
      </c>
      <c r="Q446">
        <v>0</v>
      </c>
      <c r="R446">
        <v>0</v>
      </c>
      <c r="S446">
        <v>0</v>
      </c>
      <c r="T446">
        <v>0</v>
      </c>
      <c r="U446">
        <v>10</v>
      </c>
      <c r="V446">
        <v>0</v>
      </c>
      <c r="W446">
        <v>0</v>
      </c>
      <c r="X446">
        <v>8</v>
      </c>
      <c r="Y446">
        <v>2</v>
      </c>
      <c r="Z446">
        <v>0</v>
      </c>
      <c r="AA446">
        <v>0</v>
      </c>
      <c r="AB446">
        <v>0</v>
      </c>
      <c r="AC446">
        <v>0</v>
      </c>
      <c r="AD446">
        <v>10</v>
      </c>
      <c r="AE446">
        <v>0</v>
      </c>
      <c r="AF446">
        <v>9</v>
      </c>
      <c r="AG446">
        <v>1</v>
      </c>
      <c r="AH446">
        <v>0</v>
      </c>
      <c r="AI446">
        <v>0</v>
      </c>
      <c r="AJ446">
        <v>0</v>
      </c>
      <c r="AK446">
        <v>0</v>
      </c>
      <c r="AL446">
        <v>2</v>
      </c>
      <c r="AM446">
        <v>7</v>
      </c>
      <c r="AN446">
        <v>1</v>
      </c>
      <c r="AO446">
        <v>10</v>
      </c>
      <c r="AP446">
        <v>1</v>
      </c>
      <c r="AQ446">
        <v>0</v>
      </c>
      <c r="AR446">
        <v>0</v>
      </c>
      <c r="AS446">
        <v>0</v>
      </c>
      <c r="AT446">
        <v>0.1</v>
      </c>
      <c r="AU446">
        <v>0.1</v>
      </c>
      <c r="AV446">
        <v>0.2</v>
      </c>
      <c r="AW446">
        <v>0.2</v>
      </c>
      <c r="AX446">
        <v>0.4</v>
      </c>
      <c r="AY446">
        <v>0</v>
      </c>
      <c r="AZ446">
        <v>0</v>
      </c>
      <c r="BA446">
        <v>0</v>
      </c>
      <c r="BB446">
        <v>0</v>
      </c>
      <c r="BC446">
        <v>0</v>
      </c>
      <c r="BD446">
        <v>0</v>
      </c>
      <c r="BE446">
        <v>1</v>
      </c>
      <c r="BF446">
        <v>0</v>
      </c>
      <c r="BG446">
        <v>0</v>
      </c>
      <c r="BH446">
        <v>0.8</v>
      </c>
      <c r="BI446">
        <v>0.2</v>
      </c>
      <c r="BJ446">
        <v>0</v>
      </c>
      <c r="BK446">
        <v>0</v>
      </c>
      <c r="BL446">
        <v>0</v>
      </c>
      <c r="BM446">
        <v>0</v>
      </c>
      <c r="BN446">
        <v>1</v>
      </c>
      <c r="BO446">
        <v>0</v>
      </c>
      <c r="BP446">
        <v>0.9</v>
      </c>
      <c r="BQ446">
        <v>0.1</v>
      </c>
      <c r="BR446">
        <v>0</v>
      </c>
      <c r="BS446">
        <v>0</v>
      </c>
      <c r="BT446">
        <v>0</v>
      </c>
      <c r="BU446">
        <v>0</v>
      </c>
      <c r="BV446">
        <v>0.2</v>
      </c>
      <c r="BW446">
        <v>0.7</v>
      </c>
      <c r="BX446">
        <v>0.1</v>
      </c>
      <c r="BY446" t="s">
        <v>3397</v>
      </c>
      <c r="BZ446" t="s">
        <v>3920</v>
      </c>
      <c r="CA446">
        <v>217</v>
      </c>
      <c r="CB446">
        <v>4.6082949308755762E-2</v>
      </c>
      <c r="CC446">
        <v>0</v>
      </c>
    </row>
    <row r="447" spans="1:81" x14ac:dyDescent="0.25">
      <c r="A447" t="s">
        <v>3924</v>
      </c>
      <c r="B447" t="s">
        <v>95</v>
      </c>
      <c r="C447" t="s">
        <v>382</v>
      </c>
      <c r="D447" t="s">
        <v>953</v>
      </c>
      <c r="E447">
        <v>2020</v>
      </c>
      <c r="F447">
        <v>23</v>
      </c>
      <c r="G447">
        <v>2</v>
      </c>
      <c r="H447">
        <v>0</v>
      </c>
      <c r="I447">
        <v>2</v>
      </c>
      <c r="J447">
        <v>4</v>
      </c>
      <c r="K447">
        <v>3</v>
      </c>
      <c r="L447">
        <v>6</v>
      </c>
      <c r="M447">
        <v>3</v>
      </c>
      <c r="N447">
        <v>4</v>
      </c>
      <c r="O447">
        <v>2</v>
      </c>
      <c r="P447">
        <v>1</v>
      </c>
      <c r="Q447">
        <v>0</v>
      </c>
      <c r="R447">
        <v>0</v>
      </c>
      <c r="S447">
        <v>0</v>
      </c>
      <c r="T447">
        <v>0</v>
      </c>
      <c r="U447">
        <v>23</v>
      </c>
      <c r="V447">
        <v>2</v>
      </c>
      <c r="W447">
        <v>0</v>
      </c>
      <c r="X447">
        <v>20</v>
      </c>
      <c r="Y447">
        <v>5</v>
      </c>
      <c r="Z447">
        <v>0</v>
      </c>
      <c r="AA447">
        <v>8</v>
      </c>
      <c r="AB447">
        <v>0</v>
      </c>
      <c r="AC447">
        <v>6</v>
      </c>
      <c r="AD447">
        <v>11</v>
      </c>
      <c r="AE447">
        <v>0</v>
      </c>
      <c r="AF447">
        <v>13</v>
      </c>
      <c r="AG447">
        <v>5</v>
      </c>
      <c r="AH447">
        <v>1</v>
      </c>
      <c r="AI447">
        <v>0</v>
      </c>
      <c r="AJ447">
        <v>6</v>
      </c>
      <c r="AK447">
        <v>0</v>
      </c>
      <c r="AL447">
        <v>2</v>
      </c>
      <c r="AM447">
        <v>23</v>
      </c>
      <c r="AN447">
        <v>0</v>
      </c>
      <c r="AO447">
        <v>25</v>
      </c>
      <c r="AP447">
        <v>0.92</v>
      </c>
      <c r="AQ447">
        <v>0.08</v>
      </c>
      <c r="AR447">
        <v>0</v>
      </c>
      <c r="AS447">
        <v>0.08</v>
      </c>
      <c r="AT447">
        <v>0.16</v>
      </c>
      <c r="AU447">
        <v>0.12</v>
      </c>
      <c r="AV447">
        <v>0.24</v>
      </c>
      <c r="AW447">
        <v>0.12</v>
      </c>
      <c r="AX447">
        <v>0.16</v>
      </c>
      <c r="AY447">
        <v>0.08</v>
      </c>
      <c r="AZ447">
        <v>0.04</v>
      </c>
      <c r="BA447">
        <v>0</v>
      </c>
      <c r="BB447">
        <v>0</v>
      </c>
      <c r="BC447">
        <v>0</v>
      </c>
      <c r="BD447">
        <v>0</v>
      </c>
      <c r="BE447">
        <v>0.92</v>
      </c>
      <c r="BF447">
        <v>0.08</v>
      </c>
      <c r="BG447">
        <v>0</v>
      </c>
      <c r="BH447">
        <v>0.8</v>
      </c>
      <c r="BI447">
        <v>0.2</v>
      </c>
      <c r="BJ447">
        <v>0</v>
      </c>
      <c r="BK447">
        <v>0.32</v>
      </c>
      <c r="BL447">
        <v>0</v>
      </c>
      <c r="BM447">
        <v>0.24</v>
      </c>
      <c r="BN447">
        <v>0.44</v>
      </c>
      <c r="BO447">
        <v>0</v>
      </c>
      <c r="BP447">
        <v>0.52</v>
      </c>
      <c r="BQ447">
        <v>0.2</v>
      </c>
      <c r="BR447">
        <v>0.04</v>
      </c>
      <c r="BS447">
        <v>0</v>
      </c>
      <c r="BT447">
        <v>0.24</v>
      </c>
      <c r="BU447">
        <v>0</v>
      </c>
      <c r="BV447">
        <v>0.08</v>
      </c>
      <c r="BW447">
        <v>0.92</v>
      </c>
      <c r="BX447">
        <v>0</v>
      </c>
      <c r="BY447" t="s">
        <v>3397</v>
      </c>
      <c r="BZ447" t="s">
        <v>3920</v>
      </c>
      <c r="CA447">
        <v>217</v>
      </c>
      <c r="CB447">
        <v>0.1152073732718894</v>
      </c>
      <c r="CC447">
        <v>0</v>
      </c>
    </row>
    <row r="448" spans="1:81" x14ac:dyDescent="0.25">
      <c r="A448" t="s">
        <v>3925</v>
      </c>
      <c r="B448" t="s">
        <v>95</v>
      </c>
      <c r="C448" t="s">
        <v>382</v>
      </c>
      <c r="D448" t="s">
        <v>961</v>
      </c>
      <c r="E448">
        <v>2020</v>
      </c>
      <c r="F448">
        <v>3</v>
      </c>
      <c r="G448">
        <v>1</v>
      </c>
      <c r="H448">
        <v>0</v>
      </c>
      <c r="I448">
        <v>2</v>
      </c>
      <c r="J448">
        <v>0</v>
      </c>
      <c r="K448">
        <v>0</v>
      </c>
      <c r="L448">
        <v>0</v>
      </c>
      <c r="M448">
        <v>0</v>
      </c>
      <c r="N448">
        <v>1</v>
      </c>
      <c r="O448">
        <v>0</v>
      </c>
      <c r="P448">
        <v>1</v>
      </c>
      <c r="Q448">
        <v>0</v>
      </c>
      <c r="R448">
        <v>0</v>
      </c>
      <c r="S448">
        <v>0</v>
      </c>
      <c r="T448">
        <v>0</v>
      </c>
      <c r="U448">
        <v>4</v>
      </c>
      <c r="V448">
        <v>0</v>
      </c>
      <c r="W448">
        <v>0</v>
      </c>
      <c r="X448">
        <v>0</v>
      </c>
      <c r="Y448">
        <v>0</v>
      </c>
      <c r="Z448">
        <v>4</v>
      </c>
      <c r="AA448">
        <v>0</v>
      </c>
      <c r="AB448">
        <v>4</v>
      </c>
      <c r="AC448">
        <v>0</v>
      </c>
      <c r="AD448">
        <v>0</v>
      </c>
      <c r="AE448">
        <v>0</v>
      </c>
      <c r="AF448">
        <v>0</v>
      </c>
      <c r="AG448">
        <v>0</v>
      </c>
      <c r="AH448">
        <v>0</v>
      </c>
      <c r="AI448">
        <v>0</v>
      </c>
      <c r="AJ448">
        <v>0</v>
      </c>
      <c r="AK448">
        <v>4</v>
      </c>
      <c r="AL448">
        <v>0</v>
      </c>
      <c r="AM448">
        <v>0</v>
      </c>
      <c r="AN448">
        <v>4</v>
      </c>
      <c r="AO448">
        <v>4</v>
      </c>
      <c r="AP448">
        <v>0.75</v>
      </c>
      <c r="AQ448">
        <v>0.25</v>
      </c>
      <c r="AR448">
        <v>0</v>
      </c>
      <c r="AS448">
        <v>0.5</v>
      </c>
      <c r="AT448">
        <v>0</v>
      </c>
      <c r="AU448">
        <v>0</v>
      </c>
      <c r="AV448">
        <v>0</v>
      </c>
      <c r="AW448">
        <v>0</v>
      </c>
      <c r="AX448">
        <v>0.25</v>
      </c>
      <c r="AY448">
        <v>0</v>
      </c>
      <c r="AZ448">
        <v>0.25</v>
      </c>
      <c r="BA448">
        <v>0</v>
      </c>
      <c r="BB448">
        <v>0</v>
      </c>
      <c r="BC448">
        <v>0</v>
      </c>
      <c r="BD448">
        <v>0</v>
      </c>
      <c r="BE448">
        <v>1</v>
      </c>
      <c r="BF448">
        <v>0</v>
      </c>
      <c r="BG448">
        <v>0</v>
      </c>
      <c r="BH448">
        <v>0</v>
      </c>
      <c r="BI448">
        <v>0</v>
      </c>
      <c r="BJ448">
        <v>1</v>
      </c>
      <c r="BK448">
        <v>0</v>
      </c>
      <c r="BL448">
        <v>1</v>
      </c>
      <c r="BM448">
        <v>0</v>
      </c>
      <c r="BN448">
        <v>0</v>
      </c>
      <c r="BO448">
        <v>0</v>
      </c>
      <c r="BP448">
        <v>0</v>
      </c>
      <c r="BQ448">
        <v>0</v>
      </c>
      <c r="BR448">
        <v>0</v>
      </c>
      <c r="BS448">
        <v>0</v>
      </c>
      <c r="BT448">
        <v>0</v>
      </c>
      <c r="BU448">
        <v>1</v>
      </c>
      <c r="BV448">
        <v>0</v>
      </c>
      <c r="BW448">
        <v>0</v>
      </c>
      <c r="BX448">
        <v>1</v>
      </c>
      <c r="BY448" t="s">
        <v>3397</v>
      </c>
      <c r="BZ448" t="s">
        <v>3920</v>
      </c>
      <c r="CA448">
        <v>217</v>
      </c>
      <c r="CB448">
        <v>1.8433179723502301E-2</v>
      </c>
      <c r="CC448">
        <v>0</v>
      </c>
    </row>
    <row r="449" spans="1:81" x14ac:dyDescent="0.25">
      <c r="A449" t="s">
        <v>3926</v>
      </c>
      <c r="B449" t="s">
        <v>95</v>
      </c>
      <c r="C449" t="s">
        <v>388</v>
      </c>
      <c r="D449" t="s">
        <v>44</v>
      </c>
      <c r="E449">
        <v>2020</v>
      </c>
      <c r="F449">
        <v>23</v>
      </c>
      <c r="G449">
        <v>2</v>
      </c>
      <c r="H449">
        <v>0</v>
      </c>
      <c r="I449">
        <v>5</v>
      </c>
      <c r="J449">
        <v>3</v>
      </c>
      <c r="K449">
        <v>11</v>
      </c>
      <c r="L449">
        <v>1</v>
      </c>
      <c r="M449">
        <v>0</v>
      </c>
      <c r="N449">
        <v>0</v>
      </c>
      <c r="O449">
        <v>1</v>
      </c>
      <c r="P449">
        <v>2</v>
      </c>
      <c r="Q449">
        <v>0</v>
      </c>
      <c r="R449">
        <v>0</v>
      </c>
      <c r="S449">
        <v>0</v>
      </c>
      <c r="T449">
        <v>2</v>
      </c>
      <c r="U449">
        <v>25</v>
      </c>
      <c r="V449">
        <v>0</v>
      </c>
      <c r="W449">
        <v>0</v>
      </c>
      <c r="X449">
        <v>21</v>
      </c>
      <c r="Y449">
        <v>3</v>
      </c>
      <c r="Z449">
        <v>1</v>
      </c>
      <c r="AA449">
        <v>3</v>
      </c>
      <c r="AB449">
        <v>1</v>
      </c>
      <c r="AC449">
        <v>0</v>
      </c>
      <c r="AD449">
        <v>21</v>
      </c>
      <c r="AE449">
        <v>0</v>
      </c>
      <c r="AF449">
        <v>19</v>
      </c>
      <c r="AG449">
        <v>3</v>
      </c>
      <c r="AH449">
        <v>0</v>
      </c>
      <c r="AI449">
        <v>0</v>
      </c>
      <c r="AJ449">
        <v>2</v>
      </c>
      <c r="AK449">
        <v>1</v>
      </c>
      <c r="AL449">
        <v>6</v>
      </c>
      <c r="AM449">
        <v>17</v>
      </c>
      <c r="AN449">
        <v>2</v>
      </c>
      <c r="AO449">
        <v>25</v>
      </c>
      <c r="AP449">
        <v>0.92</v>
      </c>
      <c r="AQ449">
        <v>0.08</v>
      </c>
      <c r="AR449">
        <v>0</v>
      </c>
      <c r="AS449">
        <v>0.2</v>
      </c>
      <c r="AT449">
        <v>0.12</v>
      </c>
      <c r="AU449">
        <v>0.44</v>
      </c>
      <c r="AV449">
        <v>0.04</v>
      </c>
      <c r="AW449">
        <v>0</v>
      </c>
      <c r="AX449">
        <v>0</v>
      </c>
      <c r="AY449">
        <v>0.04</v>
      </c>
      <c r="AZ449">
        <v>0.08</v>
      </c>
      <c r="BA449">
        <v>0</v>
      </c>
      <c r="BB449">
        <v>0</v>
      </c>
      <c r="BC449">
        <v>0</v>
      </c>
      <c r="BD449">
        <v>0.08</v>
      </c>
      <c r="BE449">
        <v>1</v>
      </c>
      <c r="BF449">
        <v>0</v>
      </c>
      <c r="BG449">
        <v>0</v>
      </c>
      <c r="BH449">
        <v>0.84</v>
      </c>
      <c r="BI449">
        <v>0.12</v>
      </c>
      <c r="BJ449">
        <v>0.04</v>
      </c>
      <c r="BK449">
        <v>0.12</v>
      </c>
      <c r="BL449">
        <v>0.04</v>
      </c>
      <c r="BM449">
        <v>0</v>
      </c>
      <c r="BN449">
        <v>0.84</v>
      </c>
      <c r="BO449">
        <v>0</v>
      </c>
      <c r="BP449">
        <v>0.76</v>
      </c>
      <c r="BQ449">
        <v>0.12</v>
      </c>
      <c r="BR449">
        <v>0</v>
      </c>
      <c r="BS449">
        <v>0</v>
      </c>
      <c r="BT449">
        <v>0.08</v>
      </c>
      <c r="BU449">
        <v>0.04</v>
      </c>
      <c r="BV449">
        <v>0.24</v>
      </c>
      <c r="BW449">
        <v>0.68</v>
      </c>
      <c r="BX449">
        <v>0.08</v>
      </c>
      <c r="BY449" t="s">
        <v>3397</v>
      </c>
      <c r="BZ449" t="s">
        <v>3927</v>
      </c>
      <c r="CA449">
        <v>25</v>
      </c>
      <c r="CB449">
        <v>1</v>
      </c>
      <c r="CC449">
        <v>0</v>
      </c>
    </row>
    <row r="450" spans="1:81" x14ac:dyDescent="0.25">
      <c r="A450" t="s">
        <v>3928</v>
      </c>
      <c r="B450" t="s">
        <v>95</v>
      </c>
      <c r="C450" t="s">
        <v>388</v>
      </c>
      <c r="D450" t="s">
        <v>947</v>
      </c>
      <c r="E450">
        <v>2020</v>
      </c>
      <c r="F450" t="s">
        <v>74</v>
      </c>
      <c r="G450" t="s">
        <v>74</v>
      </c>
      <c r="H450" t="s">
        <v>74</v>
      </c>
      <c r="I450" t="s">
        <v>74</v>
      </c>
      <c r="J450" t="s">
        <v>74</v>
      </c>
      <c r="K450" t="s">
        <v>74</v>
      </c>
      <c r="L450" t="s">
        <v>74</v>
      </c>
      <c r="M450" t="s">
        <v>74</v>
      </c>
      <c r="N450" t="s">
        <v>74</v>
      </c>
      <c r="O450" t="s">
        <v>74</v>
      </c>
      <c r="P450" t="s">
        <v>74</v>
      </c>
      <c r="Q450" t="s">
        <v>74</v>
      </c>
      <c r="R450" t="s">
        <v>74</v>
      </c>
      <c r="S450" t="s">
        <v>74</v>
      </c>
      <c r="T450" t="s">
        <v>74</v>
      </c>
      <c r="U450" t="s">
        <v>74</v>
      </c>
      <c r="V450" t="s">
        <v>74</v>
      </c>
      <c r="W450" t="s">
        <v>74</v>
      </c>
      <c r="X450" t="s">
        <v>74</v>
      </c>
      <c r="Y450" t="s">
        <v>74</v>
      </c>
      <c r="Z450" t="s">
        <v>74</v>
      </c>
      <c r="AA450" t="s">
        <v>74</v>
      </c>
      <c r="AB450" t="s">
        <v>74</v>
      </c>
      <c r="AC450" t="s">
        <v>74</v>
      </c>
      <c r="AD450" t="s">
        <v>74</v>
      </c>
      <c r="AE450" t="s">
        <v>74</v>
      </c>
      <c r="AF450" t="s">
        <v>74</v>
      </c>
      <c r="AG450" t="s">
        <v>74</v>
      </c>
      <c r="AH450" t="s">
        <v>74</v>
      </c>
      <c r="AI450" t="s">
        <v>74</v>
      </c>
      <c r="AJ450" t="s">
        <v>74</v>
      </c>
      <c r="AK450" t="s">
        <v>74</v>
      </c>
      <c r="AL450" t="s">
        <v>74</v>
      </c>
      <c r="AM450" t="s">
        <v>74</v>
      </c>
      <c r="AN450" t="s">
        <v>74</v>
      </c>
      <c r="AO450" t="s">
        <v>74</v>
      </c>
      <c r="AP450" t="s">
        <v>74</v>
      </c>
      <c r="AQ450" t="s">
        <v>74</v>
      </c>
      <c r="AR450" t="s">
        <v>74</v>
      </c>
      <c r="AS450" t="s">
        <v>74</v>
      </c>
      <c r="AT450" t="s">
        <v>74</v>
      </c>
      <c r="AU450" t="s">
        <v>74</v>
      </c>
      <c r="AV450" t="s">
        <v>74</v>
      </c>
      <c r="AW450" t="s">
        <v>74</v>
      </c>
      <c r="AX450" t="s">
        <v>74</v>
      </c>
      <c r="AY450" t="s">
        <v>74</v>
      </c>
      <c r="AZ450" t="s">
        <v>74</v>
      </c>
      <c r="BA450" t="s">
        <v>74</v>
      </c>
      <c r="BB450" t="s">
        <v>74</v>
      </c>
      <c r="BC450" t="s">
        <v>74</v>
      </c>
      <c r="BD450" t="s">
        <v>74</v>
      </c>
      <c r="BE450" t="s">
        <v>74</v>
      </c>
      <c r="BF450" t="s">
        <v>74</v>
      </c>
      <c r="BG450" t="s">
        <v>74</v>
      </c>
      <c r="BH450" t="s">
        <v>74</v>
      </c>
      <c r="BI450" t="s">
        <v>74</v>
      </c>
      <c r="BJ450" t="s">
        <v>74</v>
      </c>
      <c r="BK450" t="s">
        <v>74</v>
      </c>
      <c r="BL450" t="s">
        <v>74</v>
      </c>
      <c r="BM450" t="s">
        <v>74</v>
      </c>
      <c r="BN450" t="s">
        <v>74</v>
      </c>
      <c r="BO450" t="s">
        <v>74</v>
      </c>
      <c r="BP450" t="s">
        <v>74</v>
      </c>
      <c r="BQ450" t="s">
        <v>74</v>
      </c>
      <c r="BR450" t="s">
        <v>74</v>
      </c>
      <c r="BS450" t="s">
        <v>74</v>
      </c>
      <c r="BT450" t="s">
        <v>74</v>
      </c>
      <c r="BU450" t="s">
        <v>74</v>
      </c>
      <c r="BV450" t="s">
        <v>74</v>
      </c>
      <c r="BW450" t="s">
        <v>74</v>
      </c>
      <c r="BX450" t="s">
        <v>74</v>
      </c>
      <c r="BY450" t="s">
        <v>74</v>
      </c>
      <c r="BZ450" t="s">
        <v>3927</v>
      </c>
      <c r="CA450" t="s">
        <v>74</v>
      </c>
      <c r="CB450" t="s">
        <v>74</v>
      </c>
      <c r="CC450">
        <v>1</v>
      </c>
    </row>
    <row r="451" spans="1:81" x14ac:dyDescent="0.25">
      <c r="A451" t="s">
        <v>3929</v>
      </c>
      <c r="B451" t="s">
        <v>95</v>
      </c>
      <c r="C451" t="s">
        <v>388</v>
      </c>
      <c r="D451" t="s">
        <v>949</v>
      </c>
      <c r="E451">
        <v>2020</v>
      </c>
      <c r="F451" t="s">
        <v>74</v>
      </c>
      <c r="G451" t="s">
        <v>74</v>
      </c>
      <c r="H451" t="s">
        <v>74</v>
      </c>
      <c r="I451" t="s">
        <v>74</v>
      </c>
      <c r="J451" t="s">
        <v>74</v>
      </c>
      <c r="K451" t="s">
        <v>74</v>
      </c>
      <c r="L451" t="s">
        <v>74</v>
      </c>
      <c r="M451" t="s">
        <v>74</v>
      </c>
      <c r="N451" t="s">
        <v>74</v>
      </c>
      <c r="O451" t="s">
        <v>74</v>
      </c>
      <c r="P451" t="s">
        <v>74</v>
      </c>
      <c r="Q451" t="s">
        <v>74</v>
      </c>
      <c r="R451" t="s">
        <v>74</v>
      </c>
      <c r="S451" t="s">
        <v>74</v>
      </c>
      <c r="T451" t="s">
        <v>74</v>
      </c>
      <c r="U451" t="s">
        <v>74</v>
      </c>
      <c r="V451" t="s">
        <v>74</v>
      </c>
      <c r="W451" t="s">
        <v>74</v>
      </c>
      <c r="X451" t="s">
        <v>74</v>
      </c>
      <c r="Y451" t="s">
        <v>74</v>
      </c>
      <c r="Z451" t="s">
        <v>74</v>
      </c>
      <c r="AA451" t="s">
        <v>74</v>
      </c>
      <c r="AB451" t="s">
        <v>74</v>
      </c>
      <c r="AC451" t="s">
        <v>74</v>
      </c>
      <c r="AD451" t="s">
        <v>74</v>
      </c>
      <c r="AE451" t="s">
        <v>74</v>
      </c>
      <c r="AF451" t="s">
        <v>74</v>
      </c>
      <c r="AG451" t="s">
        <v>74</v>
      </c>
      <c r="AH451" t="s">
        <v>74</v>
      </c>
      <c r="AI451" t="s">
        <v>74</v>
      </c>
      <c r="AJ451" t="s">
        <v>74</v>
      </c>
      <c r="AK451" t="s">
        <v>74</v>
      </c>
      <c r="AL451" t="s">
        <v>74</v>
      </c>
      <c r="AM451" t="s">
        <v>74</v>
      </c>
      <c r="AN451" t="s">
        <v>74</v>
      </c>
      <c r="AO451" t="s">
        <v>74</v>
      </c>
      <c r="AP451" t="s">
        <v>74</v>
      </c>
      <c r="AQ451" t="s">
        <v>74</v>
      </c>
      <c r="AR451" t="s">
        <v>74</v>
      </c>
      <c r="AS451" t="s">
        <v>74</v>
      </c>
      <c r="AT451" t="s">
        <v>74</v>
      </c>
      <c r="AU451" t="s">
        <v>74</v>
      </c>
      <c r="AV451" t="s">
        <v>74</v>
      </c>
      <c r="AW451" t="s">
        <v>74</v>
      </c>
      <c r="AX451" t="s">
        <v>74</v>
      </c>
      <c r="AY451" t="s">
        <v>74</v>
      </c>
      <c r="AZ451" t="s">
        <v>74</v>
      </c>
      <c r="BA451" t="s">
        <v>74</v>
      </c>
      <c r="BB451" t="s">
        <v>74</v>
      </c>
      <c r="BC451" t="s">
        <v>74</v>
      </c>
      <c r="BD451" t="s">
        <v>74</v>
      </c>
      <c r="BE451" t="s">
        <v>74</v>
      </c>
      <c r="BF451" t="s">
        <v>74</v>
      </c>
      <c r="BG451" t="s">
        <v>74</v>
      </c>
      <c r="BH451" t="s">
        <v>74</v>
      </c>
      <c r="BI451" t="s">
        <v>74</v>
      </c>
      <c r="BJ451" t="s">
        <v>74</v>
      </c>
      <c r="BK451" t="s">
        <v>74</v>
      </c>
      <c r="BL451" t="s">
        <v>74</v>
      </c>
      <c r="BM451" t="s">
        <v>74</v>
      </c>
      <c r="BN451" t="s">
        <v>74</v>
      </c>
      <c r="BO451" t="s">
        <v>74</v>
      </c>
      <c r="BP451" t="s">
        <v>74</v>
      </c>
      <c r="BQ451" t="s">
        <v>74</v>
      </c>
      <c r="BR451" t="s">
        <v>74</v>
      </c>
      <c r="BS451" t="s">
        <v>74</v>
      </c>
      <c r="BT451" t="s">
        <v>74</v>
      </c>
      <c r="BU451" t="s">
        <v>74</v>
      </c>
      <c r="BV451" t="s">
        <v>74</v>
      </c>
      <c r="BW451" t="s">
        <v>74</v>
      </c>
      <c r="BX451" t="s">
        <v>74</v>
      </c>
      <c r="BY451" t="s">
        <v>74</v>
      </c>
      <c r="BZ451" t="s">
        <v>3927</v>
      </c>
      <c r="CA451" t="s">
        <v>74</v>
      </c>
      <c r="CB451" t="s">
        <v>74</v>
      </c>
      <c r="CC451">
        <v>0</v>
      </c>
    </row>
    <row r="452" spans="1:81" x14ac:dyDescent="0.25">
      <c r="A452" t="s">
        <v>3930</v>
      </c>
      <c r="B452" t="s">
        <v>95</v>
      </c>
      <c r="C452" t="s">
        <v>388</v>
      </c>
      <c r="D452" t="s">
        <v>953</v>
      </c>
      <c r="E452">
        <v>2020</v>
      </c>
      <c r="F452" t="s">
        <v>74</v>
      </c>
      <c r="G452" t="s">
        <v>74</v>
      </c>
      <c r="H452" t="s">
        <v>74</v>
      </c>
      <c r="I452" t="s">
        <v>74</v>
      </c>
      <c r="J452" t="s">
        <v>74</v>
      </c>
      <c r="K452" t="s">
        <v>74</v>
      </c>
      <c r="L452" t="s">
        <v>74</v>
      </c>
      <c r="M452" t="s">
        <v>74</v>
      </c>
      <c r="N452" t="s">
        <v>74</v>
      </c>
      <c r="O452" t="s">
        <v>74</v>
      </c>
      <c r="P452" t="s">
        <v>74</v>
      </c>
      <c r="Q452" t="s">
        <v>74</v>
      </c>
      <c r="R452" t="s">
        <v>74</v>
      </c>
      <c r="S452" t="s">
        <v>74</v>
      </c>
      <c r="T452" t="s">
        <v>74</v>
      </c>
      <c r="U452" t="s">
        <v>74</v>
      </c>
      <c r="V452" t="s">
        <v>74</v>
      </c>
      <c r="W452" t="s">
        <v>74</v>
      </c>
      <c r="X452" t="s">
        <v>74</v>
      </c>
      <c r="Y452" t="s">
        <v>74</v>
      </c>
      <c r="Z452" t="s">
        <v>74</v>
      </c>
      <c r="AA452" t="s">
        <v>74</v>
      </c>
      <c r="AB452" t="s">
        <v>74</v>
      </c>
      <c r="AC452" t="s">
        <v>74</v>
      </c>
      <c r="AD452" t="s">
        <v>74</v>
      </c>
      <c r="AE452" t="s">
        <v>74</v>
      </c>
      <c r="AF452" t="s">
        <v>74</v>
      </c>
      <c r="AG452" t="s">
        <v>74</v>
      </c>
      <c r="AH452" t="s">
        <v>74</v>
      </c>
      <c r="AI452" t="s">
        <v>74</v>
      </c>
      <c r="AJ452" t="s">
        <v>74</v>
      </c>
      <c r="AK452" t="s">
        <v>74</v>
      </c>
      <c r="AL452" t="s">
        <v>74</v>
      </c>
      <c r="AM452" t="s">
        <v>74</v>
      </c>
      <c r="AN452" t="s">
        <v>74</v>
      </c>
      <c r="AO452" t="s">
        <v>74</v>
      </c>
      <c r="AP452" t="s">
        <v>74</v>
      </c>
      <c r="AQ452" t="s">
        <v>74</v>
      </c>
      <c r="AR452" t="s">
        <v>74</v>
      </c>
      <c r="AS452" t="s">
        <v>74</v>
      </c>
      <c r="AT452" t="s">
        <v>74</v>
      </c>
      <c r="AU452" t="s">
        <v>74</v>
      </c>
      <c r="AV452" t="s">
        <v>74</v>
      </c>
      <c r="AW452" t="s">
        <v>74</v>
      </c>
      <c r="AX452" t="s">
        <v>74</v>
      </c>
      <c r="AY452" t="s">
        <v>74</v>
      </c>
      <c r="AZ452" t="s">
        <v>74</v>
      </c>
      <c r="BA452" t="s">
        <v>74</v>
      </c>
      <c r="BB452" t="s">
        <v>74</v>
      </c>
      <c r="BC452" t="s">
        <v>74</v>
      </c>
      <c r="BD452" t="s">
        <v>74</v>
      </c>
      <c r="BE452" t="s">
        <v>74</v>
      </c>
      <c r="BF452" t="s">
        <v>74</v>
      </c>
      <c r="BG452" t="s">
        <v>74</v>
      </c>
      <c r="BH452" t="s">
        <v>74</v>
      </c>
      <c r="BI452" t="s">
        <v>74</v>
      </c>
      <c r="BJ452" t="s">
        <v>74</v>
      </c>
      <c r="BK452" t="s">
        <v>74</v>
      </c>
      <c r="BL452" t="s">
        <v>74</v>
      </c>
      <c r="BM452" t="s">
        <v>74</v>
      </c>
      <c r="BN452" t="s">
        <v>74</v>
      </c>
      <c r="BO452" t="s">
        <v>74</v>
      </c>
      <c r="BP452" t="s">
        <v>74</v>
      </c>
      <c r="BQ452" t="s">
        <v>74</v>
      </c>
      <c r="BR452" t="s">
        <v>74</v>
      </c>
      <c r="BS452" t="s">
        <v>74</v>
      </c>
      <c r="BT452" t="s">
        <v>74</v>
      </c>
      <c r="BU452" t="s">
        <v>74</v>
      </c>
      <c r="BV452" t="s">
        <v>74</v>
      </c>
      <c r="BW452" t="s">
        <v>74</v>
      </c>
      <c r="BX452" t="s">
        <v>74</v>
      </c>
      <c r="BY452" t="s">
        <v>74</v>
      </c>
      <c r="BZ452" t="s">
        <v>3927</v>
      </c>
      <c r="CA452" t="s">
        <v>74</v>
      </c>
      <c r="CB452" t="s">
        <v>74</v>
      </c>
      <c r="CC452">
        <v>0</v>
      </c>
    </row>
    <row r="453" spans="1:81" x14ac:dyDescent="0.25">
      <c r="A453" t="s">
        <v>3931</v>
      </c>
      <c r="B453" t="s">
        <v>95</v>
      </c>
      <c r="C453" t="s">
        <v>388</v>
      </c>
      <c r="D453" t="s">
        <v>961</v>
      </c>
      <c r="E453">
        <v>2020</v>
      </c>
      <c r="F453" t="s">
        <v>74</v>
      </c>
      <c r="G453" t="s">
        <v>74</v>
      </c>
      <c r="H453" t="s">
        <v>74</v>
      </c>
      <c r="I453" t="s">
        <v>74</v>
      </c>
      <c r="J453" t="s">
        <v>74</v>
      </c>
      <c r="K453" t="s">
        <v>74</v>
      </c>
      <c r="L453" t="s">
        <v>74</v>
      </c>
      <c r="M453" t="s">
        <v>74</v>
      </c>
      <c r="N453" t="s">
        <v>74</v>
      </c>
      <c r="O453" t="s">
        <v>74</v>
      </c>
      <c r="P453" t="s">
        <v>74</v>
      </c>
      <c r="Q453" t="s">
        <v>74</v>
      </c>
      <c r="R453" t="s">
        <v>74</v>
      </c>
      <c r="S453" t="s">
        <v>74</v>
      </c>
      <c r="T453" t="s">
        <v>74</v>
      </c>
      <c r="U453" t="s">
        <v>74</v>
      </c>
      <c r="V453" t="s">
        <v>74</v>
      </c>
      <c r="W453" t="s">
        <v>74</v>
      </c>
      <c r="X453" t="s">
        <v>74</v>
      </c>
      <c r="Y453" t="s">
        <v>74</v>
      </c>
      <c r="Z453" t="s">
        <v>74</v>
      </c>
      <c r="AA453" t="s">
        <v>74</v>
      </c>
      <c r="AB453" t="s">
        <v>74</v>
      </c>
      <c r="AC453" t="s">
        <v>74</v>
      </c>
      <c r="AD453" t="s">
        <v>74</v>
      </c>
      <c r="AE453" t="s">
        <v>74</v>
      </c>
      <c r="AF453" t="s">
        <v>74</v>
      </c>
      <c r="AG453" t="s">
        <v>74</v>
      </c>
      <c r="AH453" t="s">
        <v>74</v>
      </c>
      <c r="AI453" t="s">
        <v>74</v>
      </c>
      <c r="AJ453" t="s">
        <v>74</v>
      </c>
      <c r="AK453" t="s">
        <v>74</v>
      </c>
      <c r="AL453" t="s">
        <v>74</v>
      </c>
      <c r="AM453" t="s">
        <v>74</v>
      </c>
      <c r="AN453" t="s">
        <v>74</v>
      </c>
      <c r="AO453" t="s">
        <v>74</v>
      </c>
      <c r="AP453" t="s">
        <v>74</v>
      </c>
      <c r="AQ453" t="s">
        <v>74</v>
      </c>
      <c r="AR453" t="s">
        <v>74</v>
      </c>
      <c r="AS453" t="s">
        <v>74</v>
      </c>
      <c r="AT453" t="s">
        <v>74</v>
      </c>
      <c r="AU453" t="s">
        <v>74</v>
      </c>
      <c r="AV453" t="s">
        <v>74</v>
      </c>
      <c r="AW453" t="s">
        <v>74</v>
      </c>
      <c r="AX453" t="s">
        <v>74</v>
      </c>
      <c r="AY453" t="s">
        <v>74</v>
      </c>
      <c r="AZ453" t="s">
        <v>74</v>
      </c>
      <c r="BA453" t="s">
        <v>74</v>
      </c>
      <c r="BB453" t="s">
        <v>74</v>
      </c>
      <c r="BC453" t="s">
        <v>74</v>
      </c>
      <c r="BD453" t="s">
        <v>74</v>
      </c>
      <c r="BE453" t="s">
        <v>74</v>
      </c>
      <c r="BF453" t="s">
        <v>74</v>
      </c>
      <c r="BG453" t="s">
        <v>74</v>
      </c>
      <c r="BH453" t="s">
        <v>74</v>
      </c>
      <c r="BI453" t="s">
        <v>74</v>
      </c>
      <c r="BJ453" t="s">
        <v>74</v>
      </c>
      <c r="BK453" t="s">
        <v>74</v>
      </c>
      <c r="BL453" t="s">
        <v>74</v>
      </c>
      <c r="BM453" t="s">
        <v>74</v>
      </c>
      <c r="BN453" t="s">
        <v>74</v>
      </c>
      <c r="BO453" t="s">
        <v>74</v>
      </c>
      <c r="BP453" t="s">
        <v>74</v>
      </c>
      <c r="BQ453" t="s">
        <v>74</v>
      </c>
      <c r="BR453" t="s">
        <v>74</v>
      </c>
      <c r="BS453" t="s">
        <v>74</v>
      </c>
      <c r="BT453" t="s">
        <v>74</v>
      </c>
      <c r="BU453" t="s">
        <v>74</v>
      </c>
      <c r="BV453" t="s">
        <v>74</v>
      </c>
      <c r="BW453" t="s">
        <v>74</v>
      </c>
      <c r="BX453" t="s">
        <v>74</v>
      </c>
      <c r="BY453" t="s">
        <v>74</v>
      </c>
      <c r="BZ453" t="s">
        <v>3927</v>
      </c>
      <c r="CA453" t="s">
        <v>74</v>
      </c>
      <c r="CB453" t="s">
        <v>74</v>
      </c>
      <c r="CC453">
        <v>0</v>
      </c>
    </row>
    <row r="454" spans="1:81" x14ac:dyDescent="0.25">
      <c r="A454" t="s">
        <v>3932</v>
      </c>
      <c r="B454" t="s">
        <v>95</v>
      </c>
      <c r="C454" t="s">
        <v>394</v>
      </c>
      <c r="D454" t="s">
        <v>44</v>
      </c>
      <c r="E454">
        <v>2020</v>
      </c>
      <c r="F454">
        <v>525</v>
      </c>
      <c r="G454">
        <v>55</v>
      </c>
      <c r="H454">
        <v>1</v>
      </c>
      <c r="I454">
        <v>77</v>
      </c>
      <c r="J454">
        <v>98</v>
      </c>
      <c r="K454">
        <v>90</v>
      </c>
      <c r="L454">
        <v>83</v>
      </c>
      <c r="M454">
        <v>104</v>
      </c>
      <c r="N454">
        <v>69</v>
      </c>
      <c r="O454">
        <v>36</v>
      </c>
      <c r="P454">
        <v>11</v>
      </c>
      <c r="Q454">
        <v>5</v>
      </c>
      <c r="R454">
        <v>0</v>
      </c>
      <c r="S454">
        <v>8</v>
      </c>
      <c r="T454">
        <v>0</v>
      </c>
      <c r="U454">
        <v>565</v>
      </c>
      <c r="V454">
        <v>16</v>
      </c>
      <c r="W454">
        <v>0</v>
      </c>
      <c r="X454">
        <v>412</v>
      </c>
      <c r="Y454">
        <v>103</v>
      </c>
      <c r="Z454">
        <v>66</v>
      </c>
      <c r="AA454">
        <v>71</v>
      </c>
      <c r="AB454">
        <v>19</v>
      </c>
      <c r="AC454">
        <v>72</v>
      </c>
      <c r="AD454">
        <v>419</v>
      </c>
      <c r="AE454">
        <v>20</v>
      </c>
      <c r="AF454">
        <v>433</v>
      </c>
      <c r="AG454">
        <v>41</v>
      </c>
      <c r="AH454">
        <v>11</v>
      </c>
      <c r="AI454">
        <v>8</v>
      </c>
      <c r="AJ454">
        <v>49</v>
      </c>
      <c r="AK454">
        <v>19</v>
      </c>
      <c r="AL454">
        <v>110</v>
      </c>
      <c r="AM454">
        <v>447</v>
      </c>
      <c r="AN454">
        <v>24</v>
      </c>
      <c r="AO454">
        <v>581</v>
      </c>
      <c r="AP454">
        <v>0.90361445783132532</v>
      </c>
      <c r="AQ454">
        <v>9.4664371772805511E-2</v>
      </c>
      <c r="AR454">
        <v>1.7211703958691909E-3</v>
      </c>
      <c r="AS454">
        <v>0.13253012048192769</v>
      </c>
      <c r="AT454">
        <v>0.16867469879518071</v>
      </c>
      <c r="AU454">
        <v>0.1549053356282272</v>
      </c>
      <c r="AV454">
        <v>0.14285714285714279</v>
      </c>
      <c r="AW454">
        <v>0.17900172117039589</v>
      </c>
      <c r="AX454">
        <v>0.11876075731497419</v>
      </c>
      <c r="AY454">
        <v>6.1962134251290879E-2</v>
      </c>
      <c r="AZ454">
        <v>1.8932874354561102E-2</v>
      </c>
      <c r="BA454">
        <v>8.6058519793459545E-3</v>
      </c>
      <c r="BB454">
        <v>0</v>
      </c>
      <c r="BC454">
        <v>1.3769363166953531E-2</v>
      </c>
      <c r="BD454">
        <v>0</v>
      </c>
      <c r="BE454">
        <v>0.97246127366609292</v>
      </c>
      <c r="BF454">
        <v>2.7538726333907061E-2</v>
      </c>
      <c r="BG454">
        <v>0</v>
      </c>
      <c r="BH454">
        <v>0.7091222030981067</v>
      </c>
      <c r="BI454">
        <v>0.1772805507745267</v>
      </c>
      <c r="BJ454">
        <v>0.1135972461273666</v>
      </c>
      <c r="BK454">
        <v>0.12220309810671259</v>
      </c>
      <c r="BL454">
        <v>3.2702237521514632E-2</v>
      </c>
      <c r="BM454">
        <v>0.1239242685025818</v>
      </c>
      <c r="BN454">
        <v>0.72117039586919107</v>
      </c>
      <c r="BO454">
        <v>3.4423407917383818E-2</v>
      </c>
      <c r="BP454">
        <v>0.74526678141135971</v>
      </c>
      <c r="BQ454">
        <v>7.0567986230636828E-2</v>
      </c>
      <c r="BR454">
        <v>1.8932874354561102E-2</v>
      </c>
      <c r="BS454">
        <v>1.3769363166953531E-2</v>
      </c>
      <c r="BT454">
        <v>8.4337349397590355E-2</v>
      </c>
      <c r="BU454">
        <v>3.2702237521514632E-2</v>
      </c>
      <c r="BV454">
        <v>0.18932874354561099</v>
      </c>
      <c r="BW454">
        <v>0.76936316695352835</v>
      </c>
      <c r="BX454">
        <v>4.1308089500860588E-2</v>
      </c>
      <c r="BY454" t="s">
        <v>3397</v>
      </c>
      <c r="BZ454" t="s">
        <v>3933</v>
      </c>
      <c r="CA454">
        <v>581</v>
      </c>
      <c r="CB454">
        <v>1</v>
      </c>
      <c r="CC454">
        <v>0</v>
      </c>
    </row>
    <row r="455" spans="1:81" x14ac:dyDescent="0.25">
      <c r="A455" t="s">
        <v>3934</v>
      </c>
      <c r="B455" t="s">
        <v>95</v>
      </c>
      <c r="C455" t="s">
        <v>394</v>
      </c>
      <c r="D455" t="s">
        <v>947</v>
      </c>
      <c r="E455">
        <v>2020</v>
      </c>
      <c r="F455">
        <v>102</v>
      </c>
      <c r="G455">
        <v>6</v>
      </c>
      <c r="H455">
        <v>0</v>
      </c>
      <c r="I455">
        <v>18</v>
      </c>
      <c r="J455">
        <v>19</v>
      </c>
      <c r="K455">
        <v>13</v>
      </c>
      <c r="L455">
        <v>19</v>
      </c>
      <c r="M455">
        <v>16</v>
      </c>
      <c r="N455">
        <v>13</v>
      </c>
      <c r="O455">
        <v>3</v>
      </c>
      <c r="P455">
        <v>0</v>
      </c>
      <c r="Q455">
        <v>2</v>
      </c>
      <c r="R455">
        <v>0</v>
      </c>
      <c r="S455">
        <v>5</v>
      </c>
      <c r="T455">
        <v>0</v>
      </c>
      <c r="U455">
        <v>101</v>
      </c>
      <c r="V455">
        <v>7</v>
      </c>
      <c r="W455">
        <v>0</v>
      </c>
      <c r="X455">
        <v>77</v>
      </c>
      <c r="Y455">
        <v>19</v>
      </c>
      <c r="Z455">
        <v>12</v>
      </c>
      <c r="AA455">
        <v>10</v>
      </c>
      <c r="AB455">
        <v>0</v>
      </c>
      <c r="AC455">
        <v>8</v>
      </c>
      <c r="AD455">
        <v>90</v>
      </c>
      <c r="AE455">
        <v>0</v>
      </c>
      <c r="AF455">
        <v>92</v>
      </c>
      <c r="AG455">
        <v>3</v>
      </c>
      <c r="AH455">
        <v>1</v>
      </c>
      <c r="AI455">
        <v>2</v>
      </c>
      <c r="AJ455">
        <v>10</v>
      </c>
      <c r="AK455">
        <v>0</v>
      </c>
      <c r="AL455">
        <v>22</v>
      </c>
      <c r="AM455">
        <v>85</v>
      </c>
      <c r="AN455">
        <v>1</v>
      </c>
      <c r="AO455">
        <v>108</v>
      </c>
      <c r="AP455">
        <v>0.94444444444444442</v>
      </c>
      <c r="AQ455">
        <v>5.5555555555555552E-2</v>
      </c>
      <c r="AR455">
        <v>0</v>
      </c>
      <c r="AS455">
        <v>0.16666666666666671</v>
      </c>
      <c r="AT455">
        <v>0.1759259259259259</v>
      </c>
      <c r="AU455">
        <v>0.12037037037037041</v>
      </c>
      <c r="AV455">
        <v>0.1759259259259259</v>
      </c>
      <c r="AW455">
        <v>0.14814814814814811</v>
      </c>
      <c r="AX455">
        <v>0.12037037037037041</v>
      </c>
      <c r="AY455">
        <v>2.777777777777778E-2</v>
      </c>
      <c r="AZ455">
        <v>0</v>
      </c>
      <c r="BA455">
        <v>1.8518518518518521E-2</v>
      </c>
      <c r="BB455">
        <v>0</v>
      </c>
      <c r="BC455">
        <v>4.6296296296296287E-2</v>
      </c>
      <c r="BD455">
        <v>0</v>
      </c>
      <c r="BE455">
        <v>0.93518518518518523</v>
      </c>
      <c r="BF455">
        <v>6.4814814814814811E-2</v>
      </c>
      <c r="BG455">
        <v>0</v>
      </c>
      <c r="BH455">
        <v>0.71296296296296291</v>
      </c>
      <c r="BI455">
        <v>0.1759259259259259</v>
      </c>
      <c r="BJ455">
        <v>0.1111111111111111</v>
      </c>
      <c r="BK455">
        <v>9.2592592592592587E-2</v>
      </c>
      <c r="BL455">
        <v>0</v>
      </c>
      <c r="BM455">
        <v>7.407407407407407E-2</v>
      </c>
      <c r="BN455">
        <v>0.83333333333333337</v>
      </c>
      <c r="BO455">
        <v>0</v>
      </c>
      <c r="BP455">
        <v>0.85185185185185186</v>
      </c>
      <c r="BQ455">
        <v>2.777777777777778E-2</v>
      </c>
      <c r="BR455">
        <v>9.2592592592592587E-3</v>
      </c>
      <c r="BS455">
        <v>1.8518518518518521E-2</v>
      </c>
      <c r="BT455">
        <v>9.2592592592592587E-2</v>
      </c>
      <c r="BU455">
        <v>0</v>
      </c>
      <c r="BV455">
        <v>0.20370370370370369</v>
      </c>
      <c r="BW455">
        <v>0.78703703703703709</v>
      </c>
      <c r="BX455">
        <v>9.2592592592592587E-3</v>
      </c>
      <c r="BY455" t="s">
        <v>3397</v>
      </c>
      <c r="BZ455" t="s">
        <v>3933</v>
      </c>
      <c r="CA455">
        <v>581</v>
      </c>
      <c r="CB455">
        <v>0.18588640275387261</v>
      </c>
      <c r="CC455">
        <v>0</v>
      </c>
    </row>
    <row r="456" spans="1:81" x14ac:dyDescent="0.25">
      <c r="A456" t="s">
        <v>3935</v>
      </c>
      <c r="B456" t="s">
        <v>95</v>
      </c>
      <c r="C456" t="s">
        <v>394</v>
      </c>
      <c r="D456" t="s">
        <v>949</v>
      </c>
      <c r="E456">
        <v>2020</v>
      </c>
      <c r="F456">
        <v>261</v>
      </c>
      <c r="G456">
        <v>32</v>
      </c>
      <c r="H456">
        <v>0</v>
      </c>
      <c r="I456">
        <v>44</v>
      </c>
      <c r="J456">
        <v>45</v>
      </c>
      <c r="K456">
        <v>47</v>
      </c>
      <c r="L456">
        <v>41</v>
      </c>
      <c r="M456">
        <v>51</v>
      </c>
      <c r="N456">
        <v>34</v>
      </c>
      <c r="O456">
        <v>22</v>
      </c>
      <c r="P456">
        <v>8</v>
      </c>
      <c r="Q456">
        <v>0</v>
      </c>
      <c r="R456">
        <v>0</v>
      </c>
      <c r="S456">
        <v>1</v>
      </c>
      <c r="T456">
        <v>0</v>
      </c>
      <c r="U456">
        <v>290</v>
      </c>
      <c r="V456">
        <v>3</v>
      </c>
      <c r="W456">
        <v>0</v>
      </c>
      <c r="X456">
        <v>220</v>
      </c>
      <c r="Y456">
        <v>51</v>
      </c>
      <c r="Z456">
        <v>22</v>
      </c>
      <c r="AA456">
        <v>30</v>
      </c>
      <c r="AB456">
        <v>0</v>
      </c>
      <c r="AC456">
        <v>10</v>
      </c>
      <c r="AD456">
        <v>253</v>
      </c>
      <c r="AE456">
        <v>7</v>
      </c>
      <c r="AF456">
        <v>259</v>
      </c>
      <c r="AG456">
        <v>11</v>
      </c>
      <c r="AH456">
        <v>0</v>
      </c>
      <c r="AI456">
        <v>0</v>
      </c>
      <c r="AJ456">
        <v>16</v>
      </c>
      <c r="AK456">
        <v>0</v>
      </c>
      <c r="AL456">
        <v>65</v>
      </c>
      <c r="AM456">
        <v>226</v>
      </c>
      <c r="AN456">
        <v>2</v>
      </c>
      <c r="AO456">
        <v>293</v>
      </c>
      <c r="AP456">
        <v>0.89078498293515362</v>
      </c>
      <c r="AQ456">
        <v>0.1092150170648464</v>
      </c>
      <c r="AR456">
        <v>0</v>
      </c>
      <c r="AS456">
        <v>0.15017064846416381</v>
      </c>
      <c r="AT456">
        <v>0.15358361774744031</v>
      </c>
      <c r="AU456">
        <v>0.1604095563139932</v>
      </c>
      <c r="AV456">
        <v>0.1399317406143345</v>
      </c>
      <c r="AW456">
        <v>0.17406143344709901</v>
      </c>
      <c r="AX456">
        <v>0.1160409556313993</v>
      </c>
      <c r="AY456">
        <v>7.5085324232081918E-2</v>
      </c>
      <c r="AZ456">
        <v>2.7303754266211601E-2</v>
      </c>
      <c r="BA456">
        <v>0</v>
      </c>
      <c r="BB456">
        <v>0</v>
      </c>
      <c r="BC456">
        <v>3.412969283276451E-3</v>
      </c>
      <c r="BD456">
        <v>0</v>
      </c>
      <c r="BE456">
        <v>0.98976109215017061</v>
      </c>
      <c r="BF456">
        <v>1.0238907849829349E-2</v>
      </c>
      <c r="BG456">
        <v>0</v>
      </c>
      <c r="BH456">
        <v>0.75085324232081907</v>
      </c>
      <c r="BI456">
        <v>0.17406143344709901</v>
      </c>
      <c r="BJ456">
        <v>7.5085324232081918E-2</v>
      </c>
      <c r="BK456">
        <v>0.1023890784982935</v>
      </c>
      <c r="BL456">
        <v>0</v>
      </c>
      <c r="BM456">
        <v>3.4129692832764513E-2</v>
      </c>
      <c r="BN456">
        <v>0.86348122866894195</v>
      </c>
      <c r="BO456">
        <v>2.3890784982935159E-2</v>
      </c>
      <c r="BP456">
        <v>0.88395904436860073</v>
      </c>
      <c r="BQ456">
        <v>3.7542662116040959E-2</v>
      </c>
      <c r="BR456">
        <v>0</v>
      </c>
      <c r="BS456">
        <v>0</v>
      </c>
      <c r="BT456">
        <v>5.4607508532423209E-2</v>
      </c>
      <c r="BU456">
        <v>0</v>
      </c>
      <c r="BV456">
        <v>0.22184300341296931</v>
      </c>
      <c r="BW456">
        <v>0.77133105802047786</v>
      </c>
      <c r="BX456">
        <v>6.8259385665529011E-3</v>
      </c>
      <c r="BY456" t="s">
        <v>3397</v>
      </c>
      <c r="BZ456" t="s">
        <v>3933</v>
      </c>
      <c r="CA456">
        <v>581</v>
      </c>
      <c r="CB456">
        <v>0.50430292598967297</v>
      </c>
      <c r="CC456">
        <v>0</v>
      </c>
    </row>
    <row r="457" spans="1:81" x14ac:dyDescent="0.25">
      <c r="A457" t="s">
        <v>3936</v>
      </c>
      <c r="B457" t="s">
        <v>95</v>
      </c>
      <c r="C457" t="s">
        <v>394</v>
      </c>
      <c r="D457" t="s">
        <v>951</v>
      </c>
      <c r="E457">
        <v>2020</v>
      </c>
      <c r="F457">
        <v>30</v>
      </c>
      <c r="G457">
        <v>7</v>
      </c>
      <c r="H457">
        <v>1</v>
      </c>
      <c r="I457">
        <v>6</v>
      </c>
      <c r="J457">
        <v>8</v>
      </c>
      <c r="K457">
        <v>10</v>
      </c>
      <c r="L457">
        <v>1</v>
      </c>
      <c r="M457">
        <v>5</v>
      </c>
      <c r="N457">
        <v>2</v>
      </c>
      <c r="O457">
        <v>1</v>
      </c>
      <c r="P457">
        <v>1</v>
      </c>
      <c r="Q457">
        <v>2</v>
      </c>
      <c r="R457">
        <v>0</v>
      </c>
      <c r="S457">
        <v>2</v>
      </c>
      <c r="T457">
        <v>0</v>
      </c>
      <c r="U457">
        <v>38</v>
      </c>
      <c r="V457">
        <v>0</v>
      </c>
      <c r="W457">
        <v>0</v>
      </c>
      <c r="X457">
        <v>18</v>
      </c>
      <c r="Y457">
        <v>13</v>
      </c>
      <c r="Z457">
        <v>7</v>
      </c>
      <c r="AA457">
        <v>4</v>
      </c>
      <c r="AB457">
        <v>0</v>
      </c>
      <c r="AC457">
        <v>4</v>
      </c>
      <c r="AD457">
        <v>30</v>
      </c>
      <c r="AE457">
        <v>1</v>
      </c>
      <c r="AF457">
        <v>30</v>
      </c>
      <c r="AG457">
        <v>0</v>
      </c>
      <c r="AH457">
        <v>1</v>
      </c>
      <c r="AI457">
        <v>0</v>
      </c>
      <c r="AJ457">
        <v>6</v>
      </c>
      <c r="AK457">
        <v>0</v>
      </c>
      <c r="AL457">
        <v>15</v>
      </c>
      <c r="AM457">
        <v>22</v>
      </c>
      <c r="AN457">
        <v>1</v>
      </c>
      <c r="AO457">
        <v>38</v>
      </c>
      <c r="AP457">
        <v>0.78947368421052633</v>
      </c>
      <c r="AQ457">
        <v>0.18421052631578949</v>
      </c>
      <c r="AR457">
        <v>2.6315789473684209E-2</v>
      </c>
      <c r="AS457">
        <v>0.15789473684210531</v>
      </c>
      <c r="AT457">
        <v>0.2105263157894737</v>
      </c>
      <c r="AU457">
        <v>0.26315789473684209</v>
      </c>
      <c r="AV457">
        <v>2.6315789473684209E-2</v>
      </c>
      <c r="AW457">
        <v>0.13157894736842099</v>
      </c>
      <c r="AX457">
        <v>5.2631578947368418E-2</v>
      </c>
      <c r="AY457">
        <v>2.6315789473684209E-2</v>
      </c>
      <c r="AZ457">
        <v>2.6315789473684209E-2</v>
      </c>
      <c r="BA457">
        <v>5.2631578947368418E-2</v>
      </c>
      <c r="BB457">
        <v>0</v>
      </c>
      <c r="BC457">
        <v>5.2631578947368418E-2</v>
      </c>
      <c r="BD457">
        <v>0</v>
      </c>
      <c r="BE457">
        <v>1</v>
      </c>
      <c r="BF457">
        <v>0</v>
      </c>
      <c r="BG457">
        <v>0</v>
      </c>
      <c r="BH457">
        <v>0.47368421052631582</v>
      </c>
      <c r="BI457">
        <v>0.34210526315789469</v>
      </c>
      <c r="BJ457">
        <v>0.18421052631578949</v>
      </c>
      <c r="BK457">
        <v>0.10526315789473679</v>
      </c>
      <c r="BL457">
        <v>0</v>
      </c>
      <c r="BM457">
        <v>0.10526315789473679</v>
      </c>
      <c r="BN457">
        <v>0.78947368421052633</v>
      </c>
      <c r="BO457">
        <v>2.6315789473684209E-2</v>
      </c>
      <c r="BP457">
        <v>0.78947368421052633</v>
      </c>
      <c r="BQ457">
        <v>0</v>
      </c>
      <c r="BR457">
        <v>2.6315789473684209E-2</v>
      </c>
      <c r="BS457">
        <v>0</v>
      </c>
      <c r="BT457">
        <v>0.15789473684210531</v>
      </c>
      <c r="BU457">
        <v>0</v>
      </c>
      <c r="BV457">
        <v>0.39473684210526322</v>
      </c>
      <c r="BW457">
        <v>0.57894736842105265</v>
      </c>
      <c r="BX457">
        <v>2.6315789473684209E-2</v>
      </c>
      <c r="BY457" t="s">
        <v>3397</v>
      </c>
      <c r="BZ457" t="s">
        <v>3933</v>
      </c>
      <c r="CA457">
        <v>581</v>
      </c>
      <c r="CB457">
        <v>6.5404475043029264E-2</v>
      </c>
      <c r="CC457">
        <v>0</v>
      </c>
    </row>
    <row r="458" spans="1:81" x14ac:dyDescent="0.25">
      <c r="A458" t="s">
        <v>3937</v>
      </c>
      <c r="B458" t="s">
        <v>95</v>
      </c>
      <c r="C458" t="s">
        <v>394</v>
      </c>
      <c r="D458" t="s">
        <v>953</v>
      </c>
      <c r="E458">
        <v>2020</v>
      </c>
      <c r="F458">
        <v>113</v>
      </c>
      <c r="G458">
        <v>10</v>
      </c>
      <c r="H458">
        <v>0</v>
      </c>
      <c r="I458">
        <v>7</v>
      </c>
      <c r="J458">
        <v>22</v>
      </c>
      <c r="K458">
        <v>15</v>
      </c>
      <c r="L458">
        <v>18</v>
      </c>
      <c r="M458">
        <v>28</v>
      </c>
      <c r="N458">
        <v>20</v>
      </c>
      <c r="O458">
        <v>10</v>
      </c>
      <c r="P458">
        <v>2</v>
      </c>
      <c r="Q458">
        <v>1</v>
      </c>
      <c r="R458">
        <v>0</v>
      </c>
      <c r="S458">
        <v>0</v>
      </c>
      <c r="T458">
        <v>0</v>
      </c>
      <c r="U458">
        <v>117</v>
      </c>
      <c r="V458">
        <v>6</v>
      </c>
      <c r="W458">
        <v>0</v>
      </c>
      <c r="X458">
        <v>97</v>
      </c>
      <c r="Y458">
        <v>20</v>
      </c>
      <c r="Z458">
        <v>6</v>
      </c>
      <c r="AA458">
        <v>27</v>
      </c>
      <c r="AB458">
        <v>0</v>
      </c>
      <c r="AC458">
        <v>50</v>
      </c>
      <c r="AD458">
        <v>46</v>
      </c>
      <c r="AE458">
        <v>12</v>
      </c>
      <c r="AF458">
        <v>52</v>
      </c>
      <c r="AG458">
        <v>27</v>
      </c>
      <c r="AH458">
        <v>9</v>
      </c>
      <c r="AI458">
        <v>6</v>
      </c>
      <c r="AJ458">
        <v>17</v>
      </c>
      <c r="AK458">
        <v>0</v>
      </c>
      <c r="AL458">
        <v>8</v>
      </c>
      <c r="AM458">
        <v>114</v>
      </c>
      <c r="AN458">
        <v>1</v>
      </c>
      <c r="AO458">
        <v>123</v>
      </c>
      <c r="AP458">
        <v>0.91869918699186992</v>
      </c>
      <c r="AQ458">
        <v>8.1300813008130079E-2</v>
      </c>
      <c r="AR458">
        <v>0</v>
      </c>
      <c r="AS458">
        <v>5.6910569105691047E-2</v>
      </c>
      <c r="AT458">
        <v>0.17886178861788621</v>
      </c>
      <c r="AU458">
        <v>0.12195121951219511</v>
      </c>
      <c r="AV458">
        <v>0.14634146341463411</v>
      </c>
      <c r="AW458">
        <v>0.22764227642276419</v>
      </c>
      <c r="AX458">
        <v>0.16260162601626019</v>
      </c>
      <c r="AY458">
        <v>8.1300813008130079E-2</v>
      </c>
      <c r="AZ458">
        <v>1.6260162601626021E-2</v>
      </c>
      <c r="BA458">
        <v>8.130081300813009E-3</v>
      </c>
      <c r="BB458">
        <v>0</v>
      </c>
      <c r="BC458">
        <v>0</v>
      </c>
      <c r="BD458">
        <v>0</v>
      </c>
      <c r="BE458">
        <v>0.95121951219512191</v>
      </c>
      <c r="BF458">
        <v>4.878048780487805E-2</v>
      </c>
      <c r="BG458">
        <v>0</v>
      </c>
      <c r="BH458">
        <v>0.78861788617886175</v>
      </c>
      <c r="BI458">
        <v>0.16260162601626019</v>
      </c>
      <c r="BJ458">
        <v>4.878048780487805E-2</v>
      </c>
      <c r="BK458">
        <v>0.21951219512195119</v>
      </c>
      <c r="BL458">
        <v>0</v>
      </c>
      <c r="BM458">
        <v>0.4065040650406504</v>
      </c>
      <c r="BN458">
        <v>0.37398373983739841</v>
      </c>
      <c r="BO458">
        <v>9.7560975609756101E-2</v>
      </c>
      <c r="BP458">
        <v>0.42276422764227639</v>
      </c>
      <c r="BQ458">
        <v>0.21951219512195119</v>
      </c>
      <c r="BR458">
        <v>7.3170731707317069E-2</v>
      </c>
      <c r="BS458">
        <v>4.878048780487805E-2</v>
      </c>
      <c r="BT458">
        <v>0.13821138211382111</v>
      </c>
      <c r="BU458">
        <v>0</v>
      </c>
      <c r="BV458">
        <v>6.5040650406504072E-2</v>
      </c>
      <c r="BW458">
        <v>0.92682926829268297</v>
      </c>
      <c r="BX458">
        <v>8.130081300813009E-3</v>
      </c>
      <c r="BY458" t="s">
        <v>3397</v>
      </c>
      <c r="BZ458" t="s">
        <v>3933</v>
      </c>
      <c r="CA458">
        <v>581</v>
      </c>
      <c r="CB458">
        <v>0.2117039586919105</v>
      </c>
      <c r="CC458">
        <v>0</v>
      </c>
    </row>
    <row r="459" spans="1:81" x14ac:dyDescent="0.25">
      <c r="A459" t="s">
        <v>3938</v>
      </c>
      <c r="B459" t="s">
        <v>95</v>
      </c>
      <c r="C459" t="s">
        <v>394</v>
      </c>
      <c r="D459" t="s">
        <v>961</v>
      </c>
      <c r="E459">
        <v>2020</v>
      </c>
      <c r="F459">
        <v>19</v>
      </c>
      <c r="G459">
        <v>0</v>
      </c>
      <c r="H459">
        <v>0</v>
      </c>
      <c r="I459">
        <v>2</v>
      </c>
      <c r="J459">
        <v>4</v>
      </c>
      <c r="K459">
        <v>5</v>
      </c>
      <c r="L459">
        <v>4</v>
      </c>
      <c r="M459">
        <v>4</v>
      </c>
      <c r="N459">
        <v>0</v>
      </c>
      <c r="O459">
        <v>0</v>
      </c>
      <c r="P459">
        <v>0</v>
      </c>
      <c r="Q459">
        <v>0</v>
      </c>
      <c r="R459">
        <v>0</v>
      </c>
      <c r="S459">
        <v>0</v>
      </c>
      <c r="T459">
        <v>0</v>
      </c>
      <c r="U459">
        <v>19</v>
      </c>
      <c r="V459">
        <v>0</v>
      </c>
      <c r="W459">
        <v>0</v>
      </c>
      <c r="X459">
        <v>0</v>
      </c>
      <c r="Y459">
        <v>0</v>
      </c>
      <c r="Z459">
        <v>19</v>
      </c>
      <c r="AA459">
        <v>0</v>
      </c>
      <c r="AB459">
        <v>19</v>
      </c>
      <c r="AC459">
        <v>0</v>
      </c>
      <c r="AD459">
        <v>0</v>
      </c>
      <c r="AE459">
        <v>0</v>
      </c>
      <c r="AF459">
        <v>0</v>
      </c>
      <c r="AG459">
        <v>0</v>
      </c>
      <c r="AH459">
        <v>0</v>
      </c>
      <c r="AI459">
        <v>0</v>
      </c>
      <c r="AJ459">
        <v>0</v>
      </c>
      <c r="AK459">
        <v>19</v>
      </c>
      <c r="AL459">
        <v>0</v>
      </c>
      <c r="AM459">
        <v>0</v>
      </c>
      <c r="AN459">
        <v>19</v>
      </c>
      <c r="AO459">
        <v>19</v>
      </c>
      <c r="AP459">
        <v>1</v>
      </c>
      <c r="AQ459">
        <v>0</v>
      </c>
      <c r="AR459">
        <v>0</v>
      </c>
      <c r="AS459">
        <v>0.10526315789473679</v>
      </c>
      <c r="AT459">
        <v>0.2105263157894737</v>
      </c>
      <c r="AU459">
        <v>0.26315789473684209</v>
      </c>
      <c r="AV459">
        <v>0.2105263157894737</v>
      </c>
      <c r="AW459">
        <v>0.2105263157894737</v>
      </c>
      <c r="AX459">
        <v>0</v>
      </c>
      <c r="AY459">
        <v>0</v>
      </c>
      <c r="AZ459">
        <v>0</v>
      </c>
      <c r="BA459">
        <v>0</v>
      </c>
      <c r="BB459">
        <v>0</v>
      </c>
      <c r="BC459">
        <v>0</v>
      </c>
      <c r="BD459">
        <v>0</v>
      </c>
      <c r="BE459">
        <v>1</v>
      </c>
      <c r="BF459">
        <v>0</v>
      </c>
      <c r="BG459">
        <v>0</v>
      </c>
      <c r="BH459">
        <v>0</v>
      </c>
      <c r="BI459">
        <v>0</v>
      </c>
      <c r="BJ459">
        <v>1</v>
      </c>
      <c r="BK459">
        <v>0</v>
      </c>
      <c r="BL459">
        <v>1</v>
      </c>
      <c r="BM459">
        <v>0</v>
      </c>
      <c r="BN459">
        <v>0</v>
      </c>
      <c r="BO459">
        <v>0</v>
      </c>
      <c r="BP459">
        <v>0</v>
      </c>
      <c r="BQ459">
        <v>0</v>
      </c>
      <c r="BR459">
        <v>0</v>
      </c>
      <c r="BS459">
        <v>0</v>
      </c>
      <c r="BT459">
        <v>0</v>
      </c>
      <c r="BU459">
        <v>1</v>
      </c>
      <c r="BV459">
        <v>0</v>
      </c>
      <c r="BW459">
        <v>0</v>
      </c>
      <c r="BX459">
        <v>1</v>
      </c>
      <c r="BY459" t="s">
        <v>3397</v>
      </c>
      <c r="BZ459" t="s">
        <v>3933</v>
      </c>
      <c r="CA459">
        <v>581</v>
      </c>
      <c r="CB459">
        <v>3.2702237521514632E-2</v>
      </c>
      <c r="CC459">
        <v>0</v>
      </c>
    </row>
    <row r="460" spans="1:81" x14ac:dyDescent="0.25">
      <c r="A460" t="s">
        <v>3939</v>
      </c>
      <c r="B460" t="s">
        <v>95</v>
      </c>
      <c r="C460" t="s">
        <v>400</v>
      </c>
      <c r="D460" t="s">
        <v>44</v>
      </c>
      <c r="E460">
        <v>2020</v>
      </c>
      <c r="F460">
        <v>3</v>
      </c>
      <c r="G460">
        <v>2</v>
      </c>
      <c r="H460">
        <v>0</v>
      </c>
      <c r="I460">
        <v>0</v>
      </c>
      <c r="J460">
        <v>2</v>
      </c>
      <c r="K460">
        <v>2</v>
      </c>
      <c r="L460">
        <v>0</v>
      </c>
      <c r="M460">
        <v>0</v>
      </c>
      <c r="N460">
        <v>0</v>
      </c>
      <c r="O460">
        <v>0</v>
      </c>
      <c r="P460">
        <v>1</v>
      </c>
      <c r="Q460">
        <v>0</v>
      </c>
      <c r="R460">
        <v>0</v>
      </c>
      <c r="S460">
        <v>0</v>
      </c>
      <c r="T460">
        <v>0</v>
      </c>
      <c r="U460">
        <v>5</v>
      </c>
      <c r="V460">
        <v>0</v>
      </c>
      <c r="W460">
        <v>0</v>
      </c>
      <c r="X460">
        <v>5</v>
      </c>
      <c r="Y460">
        <v>0</v>
      </c>
      <c r="Z460">
        <v>0</v>
      </c>
      <c r="AA460">
        <v>2</v>
      </c>
      <c r="AB460">
        <v>0</v>
      </c>
      <c r="AC460">
        <v>0</v>
      </c>
      <c r="AD460">
        <v>3</v>
      </c>
      <c r="AE460">
        <v>0</v>
      </c>
      <c r="AF460">
        <v>4</v>
      </c>
      <c r="AG460">
        <v>0</v>
      </c>
      <c r="AH460">
        <v>0</v>
      </c>
      <c r="AI460">
        <v>0</v>
      </c>
      <c r="AJ460">
        <v>0</v>
      </c>
      <c r="AK460">
        <v>1</v>
      </c>
      <c r="AL460">
        <v>5</v>
      </c>
      <c r="AM460">
        <v>0</v>
      </c>
      <c r="AN460">
        <v>0</v>
      </c>
      <c r="AO460">
        <v>5</v>
      </c>
      <c r="AP460">
        <v>0.6</v>
      </c>
      <c r="AQ460">
        <v>0.4</v>
      </c>
      <c r="AR460">
        <v>0</v>
      </c>
      <c r="AS460">
        <v>0</v>
      </c>
      <c r="AT460">
        <v>0.4</v>
      </c>
      <c r="AU460">
        <v>0.4</v>
      </c>
      <c r="AV460">
        <v>0</v>
      </c>
      <c r="AW460">
        <v>0</v>
      </c>
      <c r="AX460">
        <v>0</v>
      </c>
      <c r="AY460">
        <v>0</v>
      </c>
      <c r="AZ460">
        <v>0.2</v>
      </c>
      <c r="BA460">
        <v>0</v>
      </c>
      <c r="BB460">
        <v>0</v>
      </c>
      <c r="BC460">
        <v>0</v>
      </c>
      <c r="BD460">
        <v>0</v>
      </c>
      <c r="BE460">
        <v>1</v>
      </c>
      <c r="BF460">
        <v>0</v>
      </c>
      <c r="BG460">
        <v>0</v>
      </c>
      <c r="BH460">
        <v>1</v>
      </c>
      <c r="BI460">
        <v>0</v>
      </c>
      <c r="BJ460">
        <v>0</v>
      </c>
      <c r="BK460">
        <v>0.4</v>
      </c>
      <c r="BL460">
        <v>0</v>
      </c>
      <c r="BM460">
        <v>0</v>
      </c>
      <c r="BN460">
        <v>0.6</v>
      </c>
      <c r="BO460">
        <v>0</v>
      </c>
      <c r="BP460">
        <v>0.8</v>
      </c>
      <c r="BQ460">
        <v>0</v>
      </c>
      <c r="BR460">
        <v>0</v>
      </c>
      <c r="BS460">
        <v>0</v>
      </c>
      <c r="BT460">
        <v>0</v>
      </c>
      <c r="BU460">
        <v>0.2</v>
      </c>
      <c r="BV460">
        <v>1</v>
      </c>
      <c r="BW460">
        <v>0</v>
      </c>
      <c r="BX460">
        <v>0</v>
      </c>
      <c r="BY460" t="s">
        <v>3397</v>
      </c>
      <c r="BZ460" t="s">
        <v>3940</v>
      </c>
      <c r="CA460">
        <v>5</v>
      </c>
      <c r="CB460">
        <v>1</v>
      </c>
      <c r="CC460">
        <v>0</v>
      </c>
    </row>
    <row r="461" spans="1:81" x14ac:dyDescent="0.25">
      <c r="A461" t="s">
        <v>3941</v>
      </c>
      <c r="B461" t="s">
        <v>95</v>
      </c>
      <c r="C461" t="s">
        <v>400</v>
      </c>
      <c r="D461" t="s">
        <v>947</v>
      </c>
      <c r="E461">
        <v>2020</v>
      </c>
      <c r="F461" t="s">
        <v>74</v>
      </c>
      <c r="G461" t="s">
        <v>74</v>
      </c>
      <c r="H461" t="s">
        <v>74</v>
      </c>
      <c r="I461" t="s">
        <v>74</v>
      </c>
      <c r="J461" t="s">
        <v>74</v>
      </c>
      <c r="K461" t="s">
        <v>74</v>
      </c>
      <c r="L461" t="s">
        <v>74</v>
      </c>
      <c r="M461" t="s">
        <v>74</v>
      </c>
      <c r="N461" t="s">
        <v>74</v>
      </c>
      <c r="O461" t="s">
        <v>74</v>
      </c>
      <c r="P461" t="s">
        <v>74</v>
      </c>
      <c r="Q461" t="s">
        <v>74</v>
      </c>
      <c r="R461" t="s">
        <v>74</v>
      </c>
      <c r="S461" t="s">
        <v>74</v>
      </c>
      <c r="T461" t="s">
        <v>74</v>
      </c>
      <c r="U461" t="s">
        <v>74</v>
      </c>
      <c r="V461" t="s">
        <v>74</v>
      </c>
      <c r="W461" t="s">
        <v>74</v>
      </c>
      <c r="X461" t="s">
        <v>74</v>
      </c>
      <c r="Y461" t="s">
        <v>74</v>
      </c>
      <c r="Z461" t="s">
        <v>74</v>
      </c>
      <c r="AA461" t="s">
        <v>74</v>
      </c>
      <c r="AB461" t="s">
        <v>74</v>
      </c>
      <c r="AC461" t="s">
        <v>74</v>
      </c>
      <c r="AD461" t="s">
        <v>74</v>
      </c>
      <c r="AE461" t="s">
        <v>74</v>
      </c>
      <c r="AF461" t="s">
        <v>74</v>
      </c>
      <c r="AG461" t="s">
        <v>74</v>
      </c>
      <c r="AH461" t="s">
        <v>74</v>
      </c>
      <c r="AI461" t="s">
        <v>74</v>
      </c>
      <c r="AJ461" t="s">
        <v>74</v>
      </c>
      <c r="AK461" t="s">
        <v>74</v>
      </c>
      <c r="AL461" t="s">
        <v>74</v>
      </c>
      <c r="AM461" t="s">
        <v>74</v>
      </c>
      <c r="AN461" t="s">
        <v>74</v>
      </c>
      <c r="AO461" t="s">
        <v>74</v>
      </c>
      <c r="AP461" t="s">
        <v>74</v>
      </c>
      <c r="AQ461" t="s">
        <v>74</v>
      </c>
      <c r="AR461" t="s">
        <v>74</v>
      </c>
      <c r="AS461" t="s">
        <v>74</v>
      </c>
      <c r="AT461" t="s">
        <v>74</v>
      </c>
      <c r="AU461" t="s">
        <v>74</v>
      </c>
      <c r="AV461" t="s">
        <v>74</v>
      </c>
      <c r="AW461" t="s">
        <v>74</v>
      </c>
      <c r="AX461" t="s">
        <v>74</v>
      </c>
      <c r="AY461" t="s">
        <v>74</v>
      </c>
      <c r="AZ461" t="s">
        <v>74</v>
      </c>
      <c r="BA461" t="s">
        <v>74</v>
      </c>
      <c r="BB461" t="s">
        <v>74</v>
      </c>
      <c r="BC461" t="s">
        <v>74</v>
      </c>
      <c r="BD461" t="s">
        <v>74</v>
      </c>
      <c r="BE461" t="s">
        <v>74</v>
      </c>
      <c r="BF461" t="s">
        <v>74</v>
      </c>
      <c r="BG461" t="s">
        <v>74</v>
      </c>
      <c r="BH461" t="s">
        <v>74</v>
      </c>
      <c r="BI461" t="s">
        <v>74</v>
      </c>
      <c r="BJ461" t="s">
        <v>74</v>
      </c>
      <c r="BK461" t="s">
        <v>74</v>
      </c>
      <c r="BL461" t="s">
        <v>74</v>
      </c>
      <c r="BM461" t="s">
        <v>74</v>
      </c>
      <c r="BN461" t="s">
        <v>74</v>
      </c>
      <c r="BO461" t="s">
        <v>74</v>
      </c>
      <c r="BP461" t="s">
        <v>74</v>
      </c>
      <c r="BQ461" t="s">
        <v>74</v>
      </c>
      <c r="BR461" t="s">
        <v>74</v>
      </c>
      <c r="BS461" t="s">
        <v>74</v>
      </c>
      <c r="BT461" t="s">
        <v>74</v>
      </c>
      <c r="BU461" t="s">
        <v>74</v>
      </c>
      <c r="BV461" t="s">
        <v>74</v>
      </c>
      <c r="BW461" t="s">
        <v>74</v>
      </c>
      <c r="BX461" t="s">
        <v>74</v>
      </c>
      <c r="BY461" t="s">
        <v>74</v>
      </c>
      <c r="BZ461" t="s">
        <v>3940</v>
      </c>
      <c r="CA461" t="s">
        <v>74</v>
      </c>
      <c r="CB461" t="s">
        <v>74</v>
      </c>
      <c r="CC461">
        <v>1</v>
      </c>
    </row>
    <row r="462" spans="1:81" x14ac:dyDescent="0.25">
      <c r="A462" t="s">
        <v>3942</v>
      </c>
      <c r="B462" t="s">
        <v>95</v>
      </c>
      <c r="C462" t="s">
        <v>400</v>
      </c>
      <c r="D462" t="s">
        <v>953</v>
      </c>
      <c r="E462">
        <v>2020</v>
      </c>
      <c r="F462" t="s">
        <v>74</v>
      </c>
      <c r="G462" t="s">
        <v>74</v>
      </c>
      <c r="H462" t="s">
        <v>74</v>
      </c>
      <c r="I462" t="s">
        <v>74</v>
      </c>
      <c r="J462" t="s">
        <v>74</v>
      </c>
      <c r="K462" t="s">
        <v>74</v>
      </c>
      <c r="L462" t="s">
        <v>74</v>
      </c>
      <c r="M462" t="s">
        <v>74</v>
      </c>
      <c r="N462" t="s">
        <v>74</v>
      </c>
      <c r="O462" t="s">
        <v>74</v>
      </c>
      <c r="P462" t="s">
        <v>74</v>
      </c>
      <c r="Q462" t="s">
        <v>74</v>
      </c>
      <c r="R462" t="s">
        <v>74</v>
      </c>
      <c r="S462" t="s">
        <v>74</v>
      </c>
      <c r="T462" t="s">
        <v>74</v>
      </c>
      <c r="U462" t="s">
        <v>74</v>
      </c>
      <c r="V462" t="s">
        <v>74</v>
      </c>
      <c r="W462" t="s">
        <v>74</v>
      </c>
      <c r="X462" t="s">
        <v>74</v>
      </c>
      <c r="Y462" t="s">
        <v>74</v>
      </c>
      <c r="Z462" t="s">
        <v>74</v>
      </c>
      <c r="AA462" t="s">
        <v>74</v>
      </c>
      <c r="AB462" t="s">
        <v>74</v>
      </c>
      <c r="AC462" t="s">
        <v>74</v>
      </c>
      <c r="AD462" t="s">
        <v>74</v>
      </c>
      <c r="AE462" t="s">
        <v>74</v>
      </c>
      <c r="AF462" t="s">
        <v>74</v>
      </c>
      <c r="AG462" t="s">
        <v>74</v>
      </c>
      <c r="AH462" t="s">
        <v>74</v>
      </c>
      <c r="AI462" t="s">
        <v>74</v>
      </c>
      <c r="AJ462" t="s">
        <v>74</v>
      </c>
      <c r="AK462" t="s">
        <v>74</v>
      </c>
      <c r="AL462" t="s">
        <v>74</v>
      </c>
      <c r="AM462" t="s">
        <v>74</v>
      </c>
      <c r="AN462" t="s">
        <v>74</v>
      </c>
      <c r="AO462" t="s">
        <v>74</v>
      </c>
      <c r="AP462" t="s">
        <v>74</v>
      </c>
      <c r="AQ462" t="s">
        <v>74</v>
      </c>
      <c r="AR462" t="s">
        <v>74</v>
      </c>
      <c r="AS462" t="s">
        <v>74</v>
      </c>
      <c r="AT462" t="s">
        <v>74</v>
      </c>
      <c r="AU462" t="s">
        <v>74</v>
      </c>
      <c r="AV462" t="s">
        <v>74</v>
      </c>
      <c r="AW462" t="s">
        <v>74</v>
      </c>
      <c r="AX462" t="s">
        <v>74</v>
      </c>
      <c r="AY462" t="s">
        <v>74</v>
      </c>
      <c r="AZ462" t="s">
        <v>74</v>
      </c>
      <c r="BA462" t="s">
        <v>74</v>
      </c>
      <c r="BB462" t="s">
        <v>74</v>
      </c>
      <c r="BC462" t="s">
        <v>74</v>
      </c>
      <c r="BD462" t="s">
        <v>74</v>
      </c>
      <c r="BE462" t="s">
        <v>74</v>
      </c>
      <c r="BF462" t="s">
        <v>74</v>
      </c>
      <c r="BG462" t="s">
        <v>74</v>
      </c>
      <c r="BH462" t="s">
        <v>74</v>
      </c>
      <c r="BI462" t="s">
        <v>74</v>
      </c>
      <c r="BJ462" t="s">
        <v>74</v>
      </c>
      <c r="BK462" t="s">
        <v>74</v>
      </c>
      <c r="BL462" t="s">
        <v>74</v>
      </c>
      <c r="BM462" t="s">
        <v>74</v>
      </c>
      <c r="BN462" t="s">
        <v>74</v>
      </c>
      <c r="BO462" t="s">
        <v>74</v>
      </c>
      <c r="BP462" t="s">
        <v>74</v>
      </c>
      <c r="BQ462" t="s">
        <v>74</v>
      </c>
      <c r="BR462" t="s">
        <v>74</v>
      </c>
      <c r="BS462" t="s">
        <v>74</v>
      </c>
      <c r="BT462" t="s">
        <v>74</v>
      </c>
      <c r="BU462" t="s">
        <v>74</v>
      </c>
      <c r="BV462" t="s">
        <v>74</v>
      </c>
      <c r="BW462" t="s">
        <v>74</v>
      </c>
      <c r="BX462" t="s">
        <v>74</v>
      </c>
      <c r="BY462" t="s">
        <v>74</v>
      </c>
      <c r="BZ462" t="s">
        <v>3940</v>
      </c>
      <c r="CA462" t="s">
        <v>74</v>
      </c>
      <c r="CB462" t="s">
        <v>74</v>
      </c>
      <c r="CC462">
        <v>1</v>
      </c>
    </row>
    <row r="463" spans="1:81" x14ac:dyDescent="0.25">
      <c r="A463" t="s">
        <v>3943</v>
      </c>
      <c r="B463" t="s">
        <v>95</v>
      </c>
      <c r="C463" t="s">
        <v>43</v>
      </c>
      <c r="D463" t="s">
        <v>44</v>
      </c>
      <c r="E463">
        <v>2020</v>
      </c>
      <c r="F463">
        <v>5683</v>
      </c>
      <c r="G463">
        <v>521</v>
      </c>
      <c r="H463">
        <v>1</v>
      </c>
      <c r="I463">
        <v>938</v>
      </c>
      <c r="J463">
        <v>1007</v>
      </c>
      <c r="K463">
        <v>973</v>
      </c>
      <c r="L463">
        <v>914</v>
      </c>
      <c r="M463">
        <v>878</v>
      </c>
      <c r="N463">
        <v>642</v>
      </c>
      <c r="O463">
        <v>446</v>
      </c>
      <c r="P463">
        <v>259</v>
      </c>
      <c r="Q463">
        <v>76</v>
      </c>
      <c r="R463">
        <v>28</v>
      </c>
      <c r="S463">
        <v>44</v>
      </c>
      <c r="T463">
        <v>0</v>
      </c>
      <c r="U463">
        <v>5658</v>
      </c>
      <c r="V463">
        <v>547</v>
      </c>
      <c r="W463">
        <v>0</v>
      </c>
      <c r="X463">
        <v>4473</v>
      </c>
      <c r="Y463">
        <v>1692</v>
      </c>
      <c r="Z463">
        <v>40</v>
      </c>
      <c r="AA463">
        <v>921</v>
      </c>
      <c r="AB463">
        <v>44</v>
      </c>
      <c r="AC463">
        <v>485</v>
      </c>
      <c r="AD463">
        <v>4755</v>
      </c>
      <c r="AE463">
        <v>151</v>
      </c>
      <c r="AF463">
        <v>4878</v>
      </c>
      <c r="AG463">
        <v>519</v>
      </c>
      <c r="AH463">
        <v>113</v>
      </c>
      <c r="AI463">
        <v>54</v>
      </c>
      <c r="AJ463">
        <v>341</v>
      </c>
      <c r="AK463">
        <v>149</v>
      </c>
      <c r="AL463">
        <v>136</v>
      </c>
      <c r="AM463">
        <v>6028</v>
      </c>
      <c r="AN463">
        <v>41</v>
      </c>
      <c r="AO463">
        <v>6205</v>
      </c>
      <c r="AP463">
        <v>0.91587429492344885</v>
      </c>
      <c r="AQ463">
        <v>8.3964544721998394E-2</v>
      </c>
      <c r="AR463">
        <v>1.6116035455277999E-4</v>
      </c>
      <c r="AS463">
        <v>0.15116841257050759</v>
      </c>
      <c r="AT463">
        <v>0.16228847703464949</v>
      </c>
      <c r="AU463">
        <v>0.15680902497985499</v>
      </c>
      <c r="AV463">
        <v>0.1473005640612409</v>
      </c>
      <c r="AW463">
        <v>0.14149879129734089</v>
      </c>
      <c r="AX463">
        <v>0.1034649476228848</v>
      </c>
      <c r="AY463">
        <v>7.1877518130539886E-2</v>
      </c>
      <c r="AZ463">
        <v>4.1740531829170022E-2</v>
      </c>
      <c r="BA463">
        <v>1.2248186946011279E-2</v>
      </c>
      <c r="BB463">
        <v>4.5124899274778408E-3</v>
      </c>
      <c r="BC463">
        <v>7.0910556003223211E-3</v>
      </c>
      <c r="BD463">
        <v>0</v>
      </c>
      <c r="BE463">
        <v>0.91184528605962933</v>
      </c>
      <c r="BF463">
        <v>8.8154713940370666E-2</v>
      </c>
      <c r="BG463">
        <v>0</v>
      </c>
      <c r="BH463">
        <v>0.72087026591458503</v>
      </c>
      <c r="BI463">
        <v>0.2726833199033038</v>
      </c>
      <c r="BJ463">
        <v>6.4464141821112004E-3</v>
      </c>
      <c r="BK463">
        <v>0.14842868654311039</v>
      </c>
      <c r="BL463">
        <v>7.0910556003223211E-3</v>
      </c>
      <c r="BM463">
        <v>7.8162771958098301E-2</v>
      </c>
      <c r="BN463">
        <v>0.76631748589846893</v>
      </c>
      <c r="BO463">
        <v>2.4335213537469778E-2</v>
      </c>
      <c r="BP463">
        <v>0.78614020950846086</v>
      </c>
      <c r="BQ463">
        <v>8.3642224012892827E-2</v>
      </c>
      <c r="BR463">
        <v>1.821112006446414E-2</v>
      </c>
      <c r="BS463">
        <v>8.7026591458501217E-3</v>
      </c>
      <c r="BT463">
        <v>5.4955680902497993E-2</v>
      </c>
      <c r="BU463">
        <v>2.4012892828364218E-2</v>
      </c>
      <c r="BV463">
        <v>2.1917808219178079E-2</v>
      </c>
      <c r="BW463">
        <v>0.97147461724415796</v>
      </c>
      <c r="BX463">
        <v>6.6075745366639804E-3</v>
      </c>
      <c r="BY463" t="s">
        <v>3397</v>
      </c>
      <c r="BZ463" t="s">
        <v>3944</v>
      </c>
      <c r="CA463">
        <v>6205</v>
      </c>
      <c r="CB463">
        <v>1</v>
      </c>
      <c r="CC463">
        <v>0</v>
      </c>
    </row>
    <row r="464" spans="1:81" x14ac:dyDescent="0.25">
      <c r="A464" t="s">
        <v>3945</v>
      </c>
      <c r="B464" t="s">
        <v>95</v>
      </c>
      <c r="C464" t="s">
        <v>43</v>
      </c>
      <c r="D464" t="s">
        <v>947</v>
      </c>
      <c r="E464">
        <v>2020</v>
      </c>
      <c r="F464">
        <v>2398</v>
      </c>
      <c r="G464">
        <v>232</v>
      </c>
      <c r="H464">
        <v>0</v>
      </c>
      <c r="I464">
        <v>440</v>
      </c>
      <c r="J464">
        <v>407</v>
      </c>
      <c r="K464">
        <v>413</v>
      </c>
      <c r="L464">
        <v>342</v>
      </c>
      <c r="M464">
        <v>366</v>
      </c>
      <c r="N464">
        <v>255</v>
      </c>
      <c r="O464">
        <v>194</v>
      </c>
      <c r="P464">
        <v>122</v>
      </c>
      <c r="Q464">
        <v>45</v>
      </c>
      <c r="R464">
        <v>17</v>
      </c>
      <c r="S464">
        <v>29</v>
      </c>
      <c r="T464">
        <v>0</v>
      </c>
      <c r="U464">
        <v>2349</v>
      </c>
      <c r="V464">
        <v>281</v>
      </c>
      <c r="W464">
        <v>0</v>
      </c>
      <c r="X464">
        <v>1807</v>
      </c>
      <c r="Y464">
        <v>820</v>
      </c>
      <c r="Z464">
        <v>3</v>
      </c>
      <c r="AA464">
        <v>412</v>
      </c>
      <c r="AB464">
        <v>2</v>
      </c>
      <c r="AC464">
        <v>174</v>
      </c>
      <c r="AD464">
        <v>2042</v>
      </c>
      <c r="AE464">
        <v>27</v>
      </c>
      <c r="AF464">
        <v>2062</v>
      </c>
      <c r="AG464">
        <v>386</v>
      </c>
      <c r="AH464">
        <v>1</v>
      </c>
      <c r="AI464">
        <v>1</v>
      </c>
      <c r="AJ464">
        <v>117</v>
      </c>
      <c r="AK464">
        <v>36</v>
      </c>
      <c r="AL464">
        <v>76</v>
      </c>
      <c r="AM464">
        <v>2544</v>
      </c>
      <c r="AN464">
        <v>10</v>
      </c>
      <c r="AO464">
        <v>2630</v>
      </c>
      <c r="AP464">
        <v>0.91178707224334599</v>
      </c>
      <c r="AQ464">
        <v>8.8212927756653986E-2</v>
      </c>
      <c r="AR464">
        <v>0</v>
      </c>
      <c r="AS464">
        <v>0.1673003802281369</v>
      </c>
      <c r="AT464">
        <v>0.1547528517110266</v>
      </c>
      <c r="AU464">
        <v>0.15703422053231941</v>
      </c>
      <c r="AV464">
        <v>0.1300380228136882</v>
      </c>
      <c r="AW464">
        <v>0.13916349809885931</v>
      </c>
      <c r="AX464">
        <v>9.6958174904942962E-2</v>
      </c>
      <c r="AY464">
        <v>7.3764258555133078E-2</v>
      </c>
      <c r="AZ464">
        <v>4.6387832699619769E-2</v>
      </c>
      <c r="BA464">
        <v>1.7110266159695822E-2</v>
      </c>
      <c r="BB464">
        <v>6.4638783269961976E-3</v>
      </c>
      <c r="BC464">
        <v>1.102661596958175E-2</v>
      </c>
      <c r="BD464">
        <v>0</v>
      </c>
      <c r="BE464">
        <v>0.89315589353612168</v>
      </c>
      <c r="BF464">
        <v>0.10684410646387831</v>
      </c>
      <c r="BG464">
        <v>0</v>
      </c>
      <c r="BH464">
        <v>0.68707224334600758</v>
      </c>
      <c r="BI464">
        <v>0.31178707224334601</v>
      </c>
      <c r="BJ464">
        <v>1.1406844106463881E-3</v>
      </c>
      <c r="BK464">
        <v>0.15665399239543731</v>
      </c>
      <c r="BL464">
        <v>7.6045627376425851E-4</v>
      </c>
      <c r="BM464">
        <v>6.6159695817490496E-2</v>
      </c>
      <c r="BN464">
        <v>0.77642585551330801</v>
      </c>
      <c r="BO464">
        <v>1.0266159695817491E-2</v>
      </c>
      <c r="BP464">
        <v>0.78403041825095054</v>
      </c>
      <c r="BQ464">
        <v>0.1467680608365019</v>
      </c>
      <c r="BR464">
        <v>3.8022813688212931E-4</v>
      </c>
      <c r="BS464">
        <v>3.8022813688212931E-4</v>
      </c>
      <c r="BT464">
        <v>4.4486692015209127E-2</v>
      </c>
      <c r="BU464">
        <v>1.3688212927756649E-2</v>
      </c>
      <c r="BV464">
        <v>2.889733840304182E-2</v>
      </c>
      <c r="BW464">
        <v>0.96730038022813691</v>
      </c>
      <c r="BX464">
        <v>3.8022813688212932E-3</v>
      </c>
      <c r="BY464" t="s">
        <v>3397</v>
      </c>
      <c r="BZ464" t="s">
        <v>3944</v>
      </c>
      <c r="CA464">
        <v>6205</v>
      </c>
      <c r="CB464">
        <v>0.42385173247381142</v>
      </c>
      <c r="CC464">
        <v>0</v>
      </c>
    </row>
    <row r="465" spans="1:81" x14ac:dyDescent="0.25">
      <c r="A465" t="s">
        <v>3946</v>
      </c>
      <c r="B465" t="s">
        <v>95</v>
      </c>
      <c r="C465" t="s">
        <v>43</v>
      </c>
      <c r="D465" t="s">
        <v>949</v>
      </c>
      <c r="E465">
        <v>2020</v>
      </c>
      <c r="F465">
        <v>2530</v>
      </c>
      <c r="G465">
        <v>206</v>
      </c>
      <c r="H465">
        <v>0</v>
      </c>
      <c r="I465">
        <v>372</v>
      </c>
      <c r="J465">
        <v>479</v>
      </c>
      <c r="K465">
        <v>418</v>
      </c>
      <c r="L465">
        <v>454</v>
      </c>
      <c r="M465">
        <v>399</v>
      </c>
      <c r="N465">
        <v>314</v>
      </c>
      <c r="O465">
        <v>176</v>
      </c>
      <c r="P465">
        <v>101</v>
      </c>
      <c r="Q465">
        <v>15</v>
      </c>
      <c r="R465">
        <v>5</v>
      </c>
      <c r="S465">
        <v>3</v>
      </c>
      <c r="T465">
        <v>0</v>
      </c>
      <c r="U465">
        <v>2565</v>
      </c>
      <c r="V465">
        <v>171</v>
      </c>
      <c r="W465">
        <v>0</v>
      </c>
      <c r="X465">
        <v>2076</v>
      </c>
      <c r="Y465">
        <v>660</v>
      </c>
      <c r="Z465">
        <v>0</v>
      </c>
      <c r="AA465">
        <v>286</v>
      </c>
      <c r="AB465">
        <v>1</v>
      </c>
      <c r="AC465">
        <v>113</v>
      </c>
      <c r="AD465">
        <v>2336</v>
      </c>
      <c r="AE465">
        <v>78</v>
      </c>
      <c r="AF465">
        <v>2409</v>
      </c>
      <c r="AG465">
        <v>45</v>
      </c>
      <c r="AH465">
        <v>5</v>
      </c>
      <c r="AI465">
        <v>12</v>
      </c>
      <c r="AJ465">
        <v>137</v>
      </c>
      <c r="AK465">
        <v>50</v>
      </c>
      <c r="AL465">
        <v>41</v>
      </c>
      <c r="AM465">
        <v>2692</v>
      </c>
      <c r="AN465">
        <v>3</v>
      </c>
      <c r="AO465">
        <v>2736</v>
      </c>
      <c r="AP465">
        <v>0.92470760233918126</v>
      </c>
      <c r="AQ465">
        <v>7.5292397660818716E-2</v>
      </c>
      <c r="AR465">
        <v>0</v>
      </c>
      <c r="AS465">
        <v>0.13596491228070179</v>
      </c>
      <c r="AT465">
        <v>0.17507309941520471</v>
      </c>
      <c r="AU465">
        <v>0.15277777777777779</v>
      </c>
      <c r="AV465">
        <v>0.16593567251461991</v>
      </c>
      <c r="AW465">
        <v>0.14583333333333329</v>
      </c>
      <c r="AX465">
        <v>0.114766081871345</v>
      </c>
      <c r="AY465">
        <v>6.4327485380116955E-2</v>
      </c>
      <c r="AZ465">
        <v>3.6915204678362568E-2</v>
      </c>
      <c r="BA465">
        <v>5.4824561403508769E-3</v>
      </c>
      <c r="BB465">
        <v>1.827485380116959E-3</v>
      </c>
      <c r="BC465">
        <v>1.0964912280701749E-3</v>
      </c>
      <c r="BD465">
        <v>0</v>
      </c>
      <c r="BE465">
        <v>0.9375</v>
      </c>
      <c r="BF465">
        <v>6.25E-2</v>
      </c>
      <c r="BG465">
        <v>0</v>
      </c>
      <c r="BH465">
        <v>0.75877192982456143</v>
      </c>
      <c r="BI465">
        <v>0.2412280701754386</v>
      </c>
      <c r="BJ465">
        <v>0</v>
      </c>
      <c r="BK465">
        <v>0.1045321637426901</v>
      </c>
      <c r="BL465">
        <v>3.6549707602339179E-4</v>
      </c>
      <c r="BM465">
        <v>4.1301169590643283E-2</v>
      </c>
      <c r="BN465">
        <v>0.85380116959064323</v>
      </c>
      <c r="BO465">
        <v>2.850877192982456E-2</v>
      </c>
      <c r="BP465">
        <v>0.88048245614035092</v>
      </c>
      <c r="BQ465">
        <v>1.6447368421052631E-2</v>
      </c>
      <c r="BR465">
        <v>1.827485380116959E-3</v>
      </c>
      <c r="BS465">
        <v>4.3859649122807024E-3</v>
      </c>
      <c r="BT465">
        <v>5.0073099415204679E-2</v>
      </c>
      <c r="BU465">
        <v>1.827485380116959E-2</v>
      </c>
      <c r="BV465">
        <v>1.498538011695906E-2</v>
      </c>
      <c r="BW465">
        <v>0.98391812865497075</v>
      </c>
      <c r="BX465">
        <v>1.0964912280701749E-3</v>
      </c>
      <c r="BY465" t="s">
        <v>3397</v>
      </c>
      <c r="BZ465" t="s">
        <v>3944</v>
      </c>
      <c r="CA465">
        <v>6205</v>
      </c>
      <c r="CB465">
        <v>0.4409347300564061</v>
      </c>
      <c r="CC465">
        <v>0</v>
      </c>
    </row>
    <row r="466" spans="1:81" x14ac:dyDescent="0.25">
      <c r="A466" t="s">
        <v>3947</v>
      </c>
      <c r="B466" t="s">
        <v>95</v>
      </c>
      <c r="C466" t="s">
        <v>43</v>
      </c>
      <c r="D466" t="s">
        <v>951</v>
      </c>
      <c r="E466">
        <v>2020</v>
      </c>
      <c r="F466">
        <v>78</v>
      </c>
      <c r="G466">
        <v>10</v>
      </c>
      <c r="H466">
        <v>1</v>
      </c>
      <c r="I466">
        <v>10</v>
      </c>
      <c r="J466">
        <v>16</v>
      </c>
      <c r="K466">
        <v>12</v>
      </c>
      <c r="L466">
        <v>15</v>
      </c>
      <c r="M466">
        <v>10</v>
      </c>
      <c r="N466">
        <v>6</v>
      </c>
      <c r="O466">
        <v>12</v>
      </c>
      <c r="P466">
        <v>5</v>
      </c>
      <c r="Q466">
        <v>2</v>
      </c>
      <c r="R466">
        <v>1</v>
      </c>
      <c r="S466">
        <v>0</v>
      </c>
      <c r="T466">
        <v>0</v>
      </c>
      <c r="U466">
        <v>67</v>
      </c>
      <c r="V466">
        <v>22</v>
      </c>
      <c r="W466">
        <v>0</v>
      </c>
      <c r="X466">
        <v>50</v>
      </c>
      <c r="Y466">
        <v>39</v>
      </c>
      <c r="Z466">
        <v>0</v>
      </c>
      <c r="AA466">
        <v>18</v>
      </c>
      <c r="AB466">
        <v>0</v>
      </c>
      <c r="AC466">
        <v>4</v>
      </c>
      <c r="AD466">
        <v>67</v>
      </c>
      <c r="AE466">
        <v>2</v>
      </c>
      <c r="AF466">
        <v>71</v>
      </c>
      <c r="AG466">
        <v>3</v>
      </c>
      <c r="AH466">
        <v>0</v>
      </c>
      <c r="AI466">
        <v>1</v>
      </c>
      <c r="AJ466">
        <v>3</v>
      </c>
      <c r="AK466">
        <v>9</v>
      </c>
      <c r="AL466">
        <v>2</v>
      </c>
      <c r="AM466">
        <v>85</v>
      </c>
      <c r="AN466">
        <v>2</v>
      </c>
      <c r="AO466">
        <v>89</v>
      </c>
      <c r="AP466">
        <v>0.8764044943820225</v>
      </c>
      <c r="AQ466">
        <v>0.11235955056179769</v>
      </c>
      <c r="AR466">
        <v>1.123595505617977E-2</v>
      </c>
      <c r="AS466">
        <v>0.11235955056179769</v>
      </c>
      <c r="AT466">
        <v>0.1797752808988764</v>
      </c>
      <c r="AU466">
        <v>0.1348314606741573</v>
      </c>
      <c r="AV466">
        <v>0.1685393258426966</v>
      </c>
      <c r="AW466">
        <v>0.11235955056179769</v>
      </c>
      <c r="AX466">
        <v>6.741573033707865E-2</v>
      </c>
      <c r="AY466">
        <v>0.1348314606741573</v>
      </c>
      <c r="AZ466">
        <v>5.6179775280898868E-2</v>
      </c>
      <c r="BA466">
        <v>2.247191011235955E-2</v>
      </c>
      <c r="BB466">
        <v>1.123595505617977E-2</v>
      </c>
      <c r="BC466">
        <v>0</v>
      </c>
      <c r="BD466">
        <v>0</v>
      </c>
      <c r="BE466">
        <v>0.7528089887640449</v>
      </c>
      <c r="BF466">
        <v>0.24719101123595499</v>
      </c>
      <c r="BG466">
        <v>0</v>
      </c>
      <c r="BH466">
        <v>0.5617977528089888</v>
      </c>
      <c r="BI466">
        <v>0.43820224719101131</v>
      </c>
      <c r="BJ466">
        <v>0</v>
      </c>
      <c r="BK466">
        <v>0.20224719101123589</v>
      </c>
      <c r="BL466">
        <v>0</v>
      </c>
      <c r="BM466">
        <v>4.49438202247191E-2</v>
      </c>
      <c r="BN466">
        <v>0.7528089887640449</v>
      </c>
      <c r="BO466">
        <v>2.247191011235955E-2</v>
      </c>
      <c r="BP466">
        <v>0.797752808988764</v>
      </c>
      <c r="BQ466">
        <v>3.3707865168539318E-2</v>
      </c>
      <c r="BR466">
        <v>0</v>
      </c>
      <c r="BS466">
        <v>1.123595505617977E-2</v>
      </c>
      <c r="BT466">
        <v>3.3707865168539318E-2</v>
      </c>
      <c r="BU466">
        <v>0.101123595505618</v>
      </c>
      <c r="BV466">
        <v>2.247191011235955E-2</v>
      </c>
      <c r="BW466">
        <v>0.9550561797752809</v>
      </c>
      <c r="BX466">
        <v>2.247191011235955E-2</v>
      </c>
      <c r="BY466" t="s">
        <v>3397</v>
      </c>
      <c r="BZ466" t="s">
        <v>3944</v>
      </c>
      <c r="CA466">
        <v>6205</v>
      </c>
      <c r="CB466">
        <v>1.434327155519742E-2</v>
      </c>
      <c r="CC466">
        <v>0</v>
      </c>
    </row>
    <row r="467" spans="1:81" x14ac:dyDescent="0.25">
      <c r="A467" t="s">
        <v>3948</v>
      </c>
      <c r="B467" t="s">
        <v>95</v>
      </c>
      <c r="C467" t="s">
        <v>43</v>
      </c>
      <c r="D467" t="s">
        <v>953</v>
      </c>
      <c r="E467">
        <v>2020</v>
      </c>
      <c r="F467">
        <v>628</v>
      </c>
      <c r="G467">
        <v>70</v>
      </c>
      <c r="H467">
        <v>0</v>
      </c>
      <c r="I467">
        <v>89</v>
      </c>
      <c r="J467">
        <v>98</v>
      </c>
      <c r="K467">
        <v>129</v>
      </c>
      <c r="L467">
        <v>100</v>
      </c>
      <c r="M467">
        <v>102</v>
      </c>
      <c r="N467">
        <v>66</v>
      </c>
      <c r="O467">
        <v>63</v>
      </c>
      <c r="P467">
        <v>30</v>
      </c>
      <c r="Q467">
        <v>14</v>
      </c>
      <c r="R467">
        <v>5</v>
      </c>
      <c r="S467">
        <v>2</v>
      </c>
      <c r="T467">
        <v>0</v>
      </c>
      <c r="U467">
        <v>628</v>
      </c>
      <c r="V467">
        <v>70</v>
      </c>
      <c r="W467">
        <v>0</v>
      </c>
      <c r="X467">
        <v>526</v>
      </c>
      <c r="Y467">
        <v>172</v>
      </c>
      <c r="Z467">
        <v>0</v>
      </c>
      <c r="AA467">
        <v>203</v>
      </c>
      <c r="AB467">
        <v>0</v>
      </c>
      <c r="AC467">
        <v>194</v>
      </c>
      <c r="AD467">
        <v>301</v>
      </c>
      <c r="AE467">
        <v>44</v>
      </c>
      <c r="AF467">
        <v>335</v>
      </c>
      <c r="AG467">
        <v>85</v>
      </c>
      <c r="AH467">
        <v>107</v>
      </c>
      <c r="AI467">
        <v>40</v>
      </c>
      <c r="AJ467">
        <v>84</v>
      </c>
      <c r="AK467">
        <v>3</v>
      </c>
      <c r="AL467">
        <v>16</v>
      </c>
      <c r="AM467">
        <v>677</v>
      </c>
      <c r="AN467">
        <v>5</v>
      </c>
      <c r="AO467">
        <v>698</v>
      </c>
      <c r="AP467">
        <v>0.89971346704871058</v>
      </c>
      <c r="AQ467">
        <v>0.10028653295128941</v>
      </c>
      <c r="AR467">
        <v>0</v>
      </c>
      <c r="AS467">
        <v>0.1275071633237822</v>
      </c>
      <c r="AT467">
        <v>0.14040114613180521</v>
      </c>
      <c r="AU467">
        <v>0.18481375358166191</v>
      </c>
      <c r="AV467">
        <v>0.1432664756446991</v>
      </c>
      <c r="AW467">
        <v>0.14613180515759311</v>
      </c>
      <c r="AX467">
        <v>9.4555873925501438E-2</v>
      </c>
      <c r="AY467">
        <v>9.0257879656160458E-2</v>
      </c>
      <c r="AZ467">
        <v>4.2979942693409739E-2</v>
      </c>
      <c r="BA467">
        <v>2.0057306590257881E-2</v>
      </c>
      <c r="BB467">
        <v>7.1633237822349566E-3</v>
      </c>
      <c r="BC467">
        <v>2.8653295128939832E-3</v>
      </c>
      <c r="BD467">
        <v>0</v>
      </c>
      <c r="BE467">
        <v>0.89971346704871058</v>
      </c>
      <c r="BF467">
        <v>0.10028653295128941</v>
      </c>
      <c r="BG467">
        <v>0</v>
      </c>
      <c r="BH467">
        <v>0.75358166189111753</v>
      </c>
      <c r="BI467">
        <v>0.2464183381088825</v>
      </c>
      <c r="BJ467">
        <v>0</v>
      </c>
      <c r="BK467">
        <v>0.29083094555873917</v>
      </c>
      <c r="BL467">
        <v>0</v>
      </c>
      <c r="BM467">
        <v>0.27793696275071628</v>
      </c>
      <c r="BN467">
        <v>0.43123209169054438</v>
      </c>
      <c r="BO467">
        <v>6.3037249283667621E-2</v>
      </c>
      <c r="BP467">
        <v>0.4799426934097421</v>
      </c>
      <c r="BQ467">
        <v>0.1217765042979943</v>
      </c>
      <c r="BR467">
        <v>0.15329512893982811</v>
      </c>
      <c r="BS467">
        <v>5.730659025787966E-2</v>
      </c>
      <c r="BT467">
        <v>0.1203438395415473</v>
      </c>
      <c r="BU467">
        <v>4.2979942693409743E-3</v>
      </c>
      <c r="BV467">
        <v>2.2922636103151858E-2</v>
      </c>
      <c r="BW467">
        <v>0.96991404011461313</v>
      </c>
      <c r="BX467">
        <v>7.1633237822349566E-3</v>
      </c>
      <c r="BY467" t="s">
        <v>3397</v>
      </c>
      <c r="BZ467" t="s">
        <v>3944</v>
      </c>
      <c r="CA467">
        <v>6205</v>
      </c>
      <c r="CB467">
        <v>0.11248992747784051</v>
      </c>
      <c r="CC467">
        <v>0</v>
      </c>
    </row>
    <row r="468" spans="1:81" x14ac:dyDescent="0.25">
      <c r="A468" t="s">
        <v>3949</v>
      </c>
      <c r="B468" t="s">
        <v>95</v>
      </c>
      <c r="C468" t="s">
        <v>43</v>
      </c>
      <c r="D468" t="s">
        <v>961</v>
      </c>
      <c r="E468">
        <v>2020</v>
      </c>
      <c r="F468">
        <v>49</v>
      </c>
      <c r="G468">
        <v>3</v>
      </c>
      <c r="H468">
        <v>0</v>
      </c>
      <c r="I468">
        <v>27</v>
      </c>
      <c r="J468">
        <v>7</v>
      </c>
      <c r="K468">
        <v>1</v>
      </c>
      <c r="L468">
        <v>3</v>
      </c>
      <c r="M468">
        <v>1</v>
      </c>
      <c r="N468">
        <v>1</v>
      </c>
      <c r="O468">
        <v>1</v>
      </c>
      <c r="P468">
        <v>1</v>
      </c>
      <c r="Q468">
        <v>0</v>
      </c>
      <c r="R468">
        <v>0</v>
      </c>
      <c r="S468">
        <v>10</v>
      </c>
      <c r="T468">
        <v>0</v>
      </c>
      <c r="U468">
        <v>49</v>
      </c>
      <c r="V468">
        <v>3</v>
      </c>
      <c r="W468">
        <v>0</v>
      </c>
      <c r="X468">
        <v>14</v>
      </c>
      <c r="Y468">
        <v>1</v>
      </c>
      <c r="Z468">
        <v>37</v>
      </c>
      <c r="AA468">
        <v>2</v>
      </c>
      <c r="AB468">
        <v>41</v>
      </c>
      <c r="AC468">
        <v>0</v>
      </c>
      <c r="AD468">
        <v>9</v>
      </c>
      <c r="AE468">
        <v>0</v>
      </c>
      <c r="AF468">
        <v>1</v>
      </c>
      <c r="AG468">
        <v>0</v>
      </c>
      <c r="AH468">
        <v>0</v>
      </c>
      <c r="AI468">
        <v>0</v>
      </c>
      <c r="AJ468">
        <v>0</v>
      </c>
      <c r="AK468">
        <v>51</v>
      </c>
      <c r="AL468">
        <v>0</v>
      </c>
      <c r="AM468">
        <v>31</v>
      </c>
      <c r="AN468">
        <v>21</v>
      </c>
      <c r="AO468">
        <v>52</v>
      </c>
      <c r="AP468">
        <v>0.94230769230769229</v>
      </c>
      <c r="AQ468">
        <v>5.7692307692307702E-2</v>
      </c>
      <c r="AR468">
        <v>0</v>
      </c>
      <c r="AS468">
        <v>0.51923076923076927</v>
      </c>
      <c r="AT468">
        <v>0.13461538461538461</v>
      </c>
      <c r="AU468">
        <v>1.9230769230769228E-2</v>
      </c>
      <c r="AV468">
        <v>5.7692307692307702E-2</v>
      </c>
      <c r="AW468">
        <v>1.9230769230769228E-2</v>
      </c>
      <c r="AX468">
        <v>1.9230769230769228E-2</v>
      </c>
      <c r="AY468">
        <v>1.9230769230769228E-2</v>
      </c>
      <c r="AZ468">
        <v>1.9230769230769228E-2</v>
      </c>
      <c r="BA468">
        <v>0</v>
      </c>
      <c r="BB468">
        <v>0</v>
      </c>
      <c r="BC468">
        <v>0.19230769230769229</v>
      </c>
      <c r="BD468">
        <v>0</v>
      </c>
      <c r="BE468">
        <v>0.94230769230769229</v>
      </c>
      <c r="BF468">
        <v>5.7692307692307702E-2</v>
      </c>
      <c r="BG468">
        <v>0</v>
      </c>
      <c r="BH468">
        <v>0.26923076923076922</v>
      </c>
      <c r="BI468">
        <v>1.9230769230769228E-2</v>
      </c>
      <c r="BJ468">
        <v>0.71153846153846156</v>
      </c>
      <c r="BK468">
        <v>3.8461538461538457E-2</v>
      </c>
      <c r="BL468">
        <v>0.78846153846153844</v>
      </c>
      <c r="BM468">
        <v>0</v>
      </c>
      <c r="BN468">
        <v>0.1730769230769231</v>
      </c>
      <c r="BO468">
        <v>0</v>
      </c>
      <c r="BP468">
        <v>1.9230769230769228E-2</v>
      </c>
      <c r="BQ468">
        <v>0</v>
      </c>
      <c r="BR468">
        <v>0</v>
      </c>
      <c r="BS468">
        <v>0</v>
      </c>
      <c r="BT468">
        <v>0</v>
      </c>
      <c r="BU468">
        <v>0.98076923076923073</v>
      </c>
      <c r="BV468">
        <v>0</v>
      </c>
      <c r="BW468">
        <v>0.59615384615384615</v>
      </c>
      <c r="BX468">
        <v>0.40384615384615391</v>
      </c>
      <c r="BY468" t="s">
        <v>3397</v>
      </c>
      <c r="BZ468" t="s">
        <v>3944</v>
      </c>
      <c r="CA468">
        <v>6205</v>
      </c>
      <c r="CB468">
        <v>8.38033843674456E-3</v>
      </c>
      <c r="CC468">
        <v>0</v>
      </c>
    </row>
    <row r="469" spans="1:81" x14ac:dyDescent="0.25">
      <c r="A469" t="s">
        <v>3950</v>
      </c>
      <c r="B469" t="s">
        <v>95</v>
      </c>
      <c r="C469" t="s">
        <v>187</v>
      </c>
      <c r="D469" t="s">
        <v>44</v>
      </c>
      <c r="E469">
        <v>2020</v>
      </c>
      <c r="F469">
        <v>66</v>
      </c>
      <c r="G469">
        <v>9</v>
      </c>
      <c r="H469">
        <v>0</v>
      </c>
      <c r="I469">
        <v>16</v>
      </c>
      <c r="J469">
        <v>14</v>
      </c>
      <c r="K469">
        <v>7</v>
      </c>
      <c r="L469">
        <v>11</v>
      </c>
      <c r="M469">
        <v>9</v>
      </c>
      <c r="N469">
        <v>7</v>
      </c>
      <c r="O469">
        <v>7</v>
      </c>
      <c r="P469">
        <v>2</v>
      </c>
      <c r="Q469">
        <v>2</v>
      </c>
      <c r="R469">
        <v>0</v>
      </c>
      <c r="S469">
        <v>0</v>
      </c>
      <c r="T469">
        <v>0</v>
      </c>
      <c r="U469">
        <v>71</v>
      </c>
      <c r="V469">
        <v>3</v>
      </c>
      <c r="W469">
        <v>1</v>
      </c>
      <c r="X469">
        <v>49</v>
      </c>
      <c r="Y469">
        <v>25</v>
      </c>
      <c r="Z469">
        <v>1</v>
      </c>
      <c r="AA469">
        <v>10</v>
      </c>
      <c r="AB469">
        <v>1</v>
      </c>
      <c r="AC469">
        <v>4</v>
      </c>
      <c r="AD469">
        <v>60</v>
      </c>
      <c r="AE469">
        <v>1</v>
      </c>
      <c r="AF469">
        <v>66</v>
      </c>
      <c r="AG469">
        <v>3</v>
      </c>
      <c r="AH469">
        <v>1</v>
      </c>
      <c r="AI469">
        <v>0</v>
      </c>
      <c r="AJ469">
        <v>3</v>
      </c>
      <c r="AK469">
        <v>1</v>
      </c>
      <c r="AL469">
        <v>13</v>
      </c>
      <c r="AM469">
        <v>60</v>
      </c>
      <c r="AN469">
        <v>2</v>
      </c>
      <c r="AO469">
        <v>75</v>
      </c>
      <c r="AP469">
        <v>0.88</v>
      </c>
      <c r="AQ469">
        <v>0.12</v>
      </c>
      <c r="AR469">
        <v>0</v>
      </c>
      <c r="AS469">
        <v>0.21333333333333329</v>
      </c>
      <c r="AT469">
        <v>0.1866666666666667</v>
      </c>
      <c r="AU469">
        <v>9.3333333333333338E-2</v>
      </c>
      <c r="AV469">
        <v>0.1466666666666667</v>
      </c>
      <c r="AW469">
        <v>0.12</v>
      </c>
      <c r="AX469">
        <v>9.3333333333333338E-2</v>
      </c>
      <c r="AY469">
        <v>9.3333333333333338E-2</v>
      </c>
      <c r="AZ469">
        <v>2.6666666666666668E-2</v>
      </c>
      <c r="BA469">
        <v>2.6666666666666668E-2</v>
      </c>
      <c r="BB469">
        <v>0</v>
      </c>
      <c r="BC469">
        <v>0</v>
      </c>
      <c r="BD469">
        <v>0</v>
      </c>
      <c r="BE469">
        <v>0.94666666666666666</v>
      </c>
      <c r="BF469">
        <v>0.04</v>
      </c>
      <c r="BG469">
        <v>1.3333333333333331E-2</v>
      </c>
      <c r="BH469">
        <v>0.65333333333333332</v>
      </c>
      <c r="BI469">
        <v>0.33333333333333331</v>
      </c>
      <c r="BJ469">
        <v>1.3333333333333331E-2</v>
      </c>
      <c r="BK469">
        <v>0.1333333333333333</v>
      </c>
      <c r="BL469">
        <v>1.3333333333333331E-2</v>
      </c>
      <c r="BM469">
        <v>5.3333333333333337E-2</v>
      </c>
      <c r="BN469">
        <v>0.8</v>
      </c>
      <c r="BO469">
        <v>1.3333333333333331E-2</v>
      </c>
      <c r="BP469">
        <v>0.88</v>
      </c>
      <c r="BQ469">
        <v>0.04</v>
      </c>
      <c r="BR469">
        <v>1.3333333333333331E-2</v>
      </c>
      <c r="BS469">
        <v>0</v>
      </c>
      <c r="BT469">
        <v>0.04</v>
      </c>
      <c r="BU469">
        <v>1.3333333333333331E-2</v>
      </c>
      <c r="BV469">
        <v>0.17333333333333331</v>
      </c>
      <c r="BW469">
        <v>0.8</v>
      </c>
      <c r="BX469">
        <v>2.6666666666666668E-2</v>
      </c>
      <c r="BY469" t="s">
        <v>3397</v>
      </c>
      <c r="BZ469" t="s">
        <v>3951</v>
      </c>
      <c r="CA469">
        <v>75</v>
      </c>
      <c r="CB469">
        <v>1</v>
      </c>
      <c r="CC469">
        <v>0</v>
      </c>
    </row>
    <row r="470" spans="1:81" x14ac:dyDescent="0.25">
      <c r="A470" t="s">
        <v>3952</v>
      </c>
      <c r="B470" t="s">
        <v>95</v>
      </c>
      <c r="C470" t="s">
        <v>187</v>
      </c>
      <c r="D470" t="s">
        <v>947</v>
      </c>
      <c r="E470">
        <v>2020</v>
      </c>
      <c r="F470">
        <v>25</v>
      </c>
      <c r="G470">
        <v>3</v>
      </c>
      <c r="H470">
        <v>0</v>
      </c>
      <c r="I470">
        <v>6</v>
      </c>
      <c r="J470">
        <v>6</v>
      </c>
      <c r="K470">
        <v>3</v>
      </c>
      <c r="L470">
        <v>4</v>
      </c>
      <c r="M470">
        <v>3</v>
      </c>
      <c r="N470">
        <v>2</v>
      </c>
      <c r="O470">
        <v>3</v>
      </c>
      <c r="P470">
        <v>1</v>
      </c>
      <c r="Q470">
        <v>0</v>
      </c>
      <c r="R470">
        <v>0</v>
      </c>
      <c r="S470">
        <v>0</v>
      </c>
      <c r="T470">
        <v>0</v>
      </c>
      <c r="U470">
        <v>27</v>
      </c>
      <c r="V470">
        <v>1</v>
      </c>
      <c r="W470">
        <v>0</v>
      </c>
      <c r="X470">
        <v>18</v>
      </c>
      <c r="Y470">
        <v>10</v>
      </c>
      <c r="Z470">
        <v>0</v>
      </c>
      <c r="AA470">
        <v>2</v>
      </c>
      <c r="AB470">
        <v>0</v>
      </c>
      <c r="AC470">
        <v>1</v>
      </c>
      <c r="AD470">
        <v>25</v>
      </c>
      <c r="AE470">
        <v>1</v>
      </c>
      <c r="AF470">
        <v>25</v>
      </c>
      <c r="AG470">
        <v>1</v>
      </c>
      <c r="AH470">
        <v>0</v>
      </c>
      <c r="AI470">
        <v>0</v>
      </c>
      <c r="AJ470">
        <v>1</v>
      </c>
      <c r="AK470">
        <v>0</v>
      </c>
      <c r="AL470">
        <v>8</v>
      </c>
      <c r="AM470">
        <v>19</v>
      </c>
      <c r="AN470">
        <v>1</v>
      </c>
      <c r="AO470">
        <v>28</v>
      </c>
      <c r="AP470">
        <v>0.8928571428571429</v>
      </c>
      <c r="AQ470">
        <v>0.1071428571428571</v>
      </c>
      <c r="AR470">
        <v>0</v>
      </c>
      <c r="AS470">
        <v>0.2142857142857143</v>
      </c>
      <c r="AT470">
        <v>0.2142857142857143</v>
      </c>
      <c r="AU470">
        <v>0.1071428571428571</v>
      </c>
      <c r="AV470">
        <v>0.14285714285714279</v>
      </c>
      <c r="AW470">
        <v>0.1071428571428571</v>
      </c>
      <c r="AX470">
        <v>7.1428571428571425E-2</v>
      </c>
      <c r="AY470">
        <v>0.1071428571428571</v>
      </c>
      <c r="AZ470">
        <v>3.5714285714285712E-2</v>
      </c>
      <c r="BA470">
        <v>0</v>
      </c>
      <c r="BB470">
        <v>0</v>
      </c>
      <c r="BC470">
        <v>0</v>
      </c>
      <c r="BD470">
        <v>0</v>
      </c>
      <c r="BE470">
        <v>0.9642857142857143</v>
      </c>
      <c r="BF470">
        <v>3.5714285714285712E-2</v>
      </c>
      <c r="BG470">
        <v>0</v>
      </c>
      <c r="BH470">
        <v>0.6428571428571429</v>
      </c>
      <c r="BI470">
        <v>0.35714285714285721</v>
      </c>
      <c r="BJ470">
        <v>0</v>
      </c>
      <c r="BK470">
        <v>7.1428571428571425E-2</v>
      </c>
      <c r="BL470">
        <v>0</v>
      </c>
      <c r="BM470">
        <v>3.5714285714285712E-2</v>
      </c>
      <c r="BN470">
        <v>0.8928571428571429</v>
      </c>
      <c r="BO470">
        <v>3.5714285714285712E-2</v>
      </c>
      <c r="BP470">
        <v>0.8928571428571429</v>
      </c>
      <c r="BQ470">
        <v>3.5714285714285712E-2</v>
      </c>
      <c r="BR470">
        <v>0</v>
      </c>
      <c r="BS470">
        <v>0</v>
      </c>
      <c r="BT470">
        <v>3.5714285714285712E-2</v>
      </c>
      <c r="BU470">
        <v>0</v>
      </c>
      <c r="BV470">
        <v>0.2857142857142857</v>
      </c>
      <c r="BW470">
        <v>0.6785714285714286</v>
      </c>
      <c r="BX470">
        <v>3.5714285714285712E-2</v>
      </c>
      <c r="BY470" t="s">
        <v>3397</v>
      </c>
      <c r="BZ470" t="s">
        <v>3951</v>
      </c>
      <c r="CA470">
        <v>75</v>
      </c>
      <c r="CB470">
        <v>0.37333333333333341</v>
      </c>
      <c r="CC470">
        <v>0</v>
      </c>
    </row>
    <row r="471" spans="1:81" x14ac:dyDescent="0.25">
      <c r="A471" t="s">
        <v>3953</v>
      </c>
      <c r="B471" t="s">
        <v>95</v>
      </c>
      <c r="C471" t="s">
        <v>187</v>
      </c>
      <c r="D471" t="s">
        <v>949</v>
      </c>
      <c r="E471">
        <v>2020</v>
      </c>
      <c r="F471">
        <v>27</v>
      </c>
      <c r="G471">
        <v>2</v>
      </c>
      <c r="H471">
        <v>0</v>
      </c>
      <c r="I471">
        <v>6</v>
      </c>
      <c r="J471">
        <v>7</v>
      </c>
      <c r="K471">
        <v>3</v>
      </c>
      <c r="L471">
        <v>5</v>
      </c>
      <c r="M471">
        <v>3</v>
      </c>
      <c r="N471">
        <v>1</v>
      </c>
      <c r="O471">
        <v>2</v>
      </c>
      <c r="P471">
        <v>1</v>
      </c>
      <c r="Q471">
        <v>1</v>
      </c>
      <c r="R471">
        <v>0</v>
      </c>
      <c r="S471">
        <v>0</v>
      </c>
      <c r="T471">
        <v>0</v>
      </c>
      <c r="U471">
        <v>27</v>
      </c>
      <c r="V471">
        <v>1</v>
      </c>
      <c r="W471">
        <v>1</v>
      </c>
      <c r="X471">
        <v>20</v>
      </c>
      <c r="Y471">
        <v>9</v>
      </c>
      <c r="Z471">
        <v>0</v>
      </c>
      <c r="AA471">
        <v>3</v>
      </c>
      <c r="AB471">
        <v>0</v>
      </c>
      <c r="AC471">
        <v>0</v>
      </c>
      <c r="AD471">
        <v>26</v>
      </c>
      <c r="AE471">
        <v>0</v>
      </c>
      <c r="AF471">
        <v>29</v>
      </c>
      <c r="AG471">
        <v>0</v>
      </c>
      <c r="AH471">
        <v>0</v>
      </c>
      <c r="AI471">
        <v>0</v>
      </c>
      <c r="AJ471">
        <v>0</v>
      </c>
      <c r="AK471">
        <v>0</v>
      </c>
      <c r="AL471">
        <v>2</v>
      </c>
      <c r="AM471">
        <v>27</v>
      </c>
      <c r="AN471">
        <v>0</v>
      </c>
      <c r="AO471">
        <v>29</v>
      </c>
      <c r="AP471">
        <v>0.93103448275862066</v>
      </c>
      <c r="AQ471">
        <v>6.8965517241379309E-2</v>
      </c>
      <c r="AR471">
        <v>0</v>
      </c>
      <c r="AS471">
        <v>0.2068965517241379</v>
      </c>
      <c r="AT471">
        <v>0.2413793103448276</v>
      </c>
      <c r="AU471">
        <v>0.10344827586206901</v>
      </c>
      <c r="AV471">
        <v>0.17241379310344829</v>
      </c>
      <c r="AW471">
        <v>0.10344827586206901</v>
      </c>
      <c r="AX471">
        <v>3.4482758620689648E-2</v>
      </c>
      <c r="AY471">
        <v>6.8965517241379309E-2</v>
      </c>
      <c r="AZ471">
        <v>3.4482758620689648E-2</v>
      </c>
      <c r="BA471">
        <v>3.4482758620689648E-2</v>
      </c>
      <c r="BB471">
        <v>0</v>
      </c>
      <c r="BC471">
        <v>0</v>
      </c>
      <c r="BD471">
        <v>0</v>
      </c>
      <c r="BE471">
        <v>0.93103448275862066</v>
      </c>
      <c r="BF471">
        <v>3.4482758620689648E-2</v>
      </c>
      <c r="BG471">
        <v>3.4482758620689648E-2</v>
      </c>
      <c r="BH471">
        <v>0.68965517241379315</v>
      </c>
      <c r="BI471">
        <v>0.31034482758620691</v>
      </c>
      <c r="BJ471">
        <v>0</v>
      </c>
      <c r="BK471">
        <v>0.10344827586206901</v>
      </c>
      <c r="BL471">
        <v>0</v>
      </c>
      <c r="BM471">
        <v>0</v>
      </c>
      <c r="BN471">
        <v>0.89655172413793105</v>
      </c>
      <c r="BO471">
        <v>0</v>
      </c>
      <c r="BP471">
        <v>1</v>
      </c>
      <c r="BQ471">
        <v>0</v>
      </c>
      <c r="BR471">
        <v>0</v>
      </c>
      <c r="BS471">
        <v>0</v>
      </c>
      <c r="BT471">
        <v>0</v>
      </c>
      <c r="BU471">
        <v>0</v>
      </c>
      <c r="BV471">
        <v>6.8965517241379309E-2</v>
      </c>
      <c r="BW471">
        <v>0.93103448275862066</v>
      </c>
      <c r="BX471">
        <v>0</v>
      </c>
      <c r="BY471" t="s">
        <v>3397</v>
      </c>
      <c r="BZ471" t="s">
        <v>3951</v>
      </c>
      <c r="CA471">
        <v>75</v>
      </c>
      <c r="CB471">
        <v>0.38666666666666671</v>
      </c>
      <c r="CC471">
        <v>0</v>
      </c>
    </row>
    <row r="472" spans="1:81" x14ac:dyDescent="0.25">
      <c r="A472" t="s">
        <v>3954</v>
      </c>
      <c r="B472" t="s">
        <v>95</v>
      </c>
      <c r="C472" t="s">
        <v>187</v>
      </c>
      <c r="D472" t="s">
        <v>951</v>
      </c>
      <c r="E472">
        <v>2020</v>
      </c>
      <c r="F472">
        <v>3</v>
      </c>
      <c r="G472">
        <v>2</v>
      </c>
      <c r="H472">
        <v>0</v>
      </c>
      <c r="I472">
        <v>1</v>
      </c>
      <c r="J472">
        <v>1</v>
      </c>
      <c r="K472">
        <v>0</v>
      </c>
      <c r="L472">
        <v>0</v>
      </c>
      <c r="M472">
        <v>1</v>
      </c>
      <c r="N472">
        <v>2</v>
      </c>
      <c r="O472">
        <v>0</v>
      </c>
      <c r="P472">
        <v>0</v>
      </c>
      <c r="Q472">
        <v>0</v>
      </c>
      <c r="R472">
        <v>0</v>
      </c>
      <c r="S472">
        <v>0</v>
      </c>
      <c r="T472">
        <v>0</v>
      </c>
      <c r="U472">
        <v>4</v>
      </c>
      <c r="V472">
        <v>1</v>
      </c>
      <c r="W472">
        <v>0</v>
      </c>
      <c r="X472">
        <v>2</v>
      </c>
      <c r="Y472">
        <v>3</v>
      </c>
      <c r="Z472">
        <v>0</v>
      </c>
      <c r="AA472">
        <v>1</v>
      </c>
      <c r="AB472">
        <v>0</v>
      </c>
      <c r="AC472">
        <v>0</v>
      </c>
      <c r="AD472">
        <v>4</v>
      </c>
      <c r="AE472">
        <v>0</v>
      </c>
      <c r="AF472">
        <v>4</v>
      </c>
      <c r="AG472">
        <v>0</v>
      </c>
      <c r="AH472">
        <v>0</v>
      </c>
      <c r="AI472">
        <v>0</v>
      </c>
      <c r="AJ472">
        <v>1</v>
      </c>
      <c r="AK472">
        <v>0</v>
      </c>
      <c r="AL472">
        <v>1</v>
      </c>
      <c r="AM472">
        <v>4</v>
      </c>
      <c r="AN472">
        <v>0</v>
      </c>
      <c r="AO472">
        <v>5</v>
      </c>
      <c r="AP472">
        <v>0.6</v>
      </c>
      <c r="AQ472">
        <v>0.4</v>
      </c>
      <c r="AR472">
        <v>0</v>
      </c>
      <c r="AS472">
        <v>0.2</v>
      </c>
      <c r="AT472">
        <v>0.2</v>
      </c>
      <c r="AU472">
        <v>0</v>
      </c>
      <c r="AV472">
        <v>0</v>
      </c>
      <c r="AW472">
        <v>0.2</v>
      </c>
      <c r="AX472">
        <v>0.4</v>
      </c>
      <c r="AY472">
        <v>0</v>
      </c>
      <c r="AZ472">
        <v>0</v>
      </c>
      <c r="BA472">
        <v>0</v>
      </c>
      <c r="BB472">
        <v>0</v>
      </c>
      <c r="BC472">
        <v>0</v>
      </c>
      <c r="BD472">
        <v>0</v>
      </c>
      <c r="BE472">
        <v>0.8</v>
      </c>
      <c r="BF472">
        <v>0.2</v>
      </c>
      <c r="BG472">
        <v>0</v>
      </c>
      <c r="BH472">
        <v>0.4</v>
      </c>
      <c r="BI472">
        <v>0.6</v>
      </c>
      <c r="BJ472">
        <v>0</v>
      </c>
      <c r="BK472">
        <v>0.2</v>
      </c>
      <c r="BL472">
        <v>0</v>
      </c>
      <c r="BM472">
        <v>0</v>
      </c>
      <c r="BN472">
        <v>0.8</v>
      </c>
      <c r="BO472">
        <v>0</v>
      </c>
      <c r="BP472">
        <v>0.8</v>
      </c>
      <c r="BQ472">
        <v>0</v>
      </c>
      <c r="BR472">
        <v>0</v>
      </c>
      <c r="BS472">
        <v>0</v>
      </c>
      <c r="BT472">
        <v>0.2</v>
      </c>
      <c r="BU472">
        <v>0</v>
      </c>
      <c r="BV472">
        <v>0.2</v>
      </c>
      <c r="BW472">
        <v>0.8</v>
      </c>
      <c r="BX472">
        <v>0</v>
      </c>
      <c r="BY472" t="s">
        <v>3397</v>
      </c>
      <c r="BZ472" t="s">
        <v>3951</v>
      </c>
      <c r="CA472">
        <v>75</v>
      </c>
      <c r="CB472">
        <v>6.6666666666666666E-2</v>
      </c>
      <c r="CC472">
        <v>0</v>
      </c>
    </row>
    <row r="473" spans="1:81" x14ac:dyDescent="0.25">
      <c r="A473" t="s">
        <v>3955</v>
      </c>
      <c r="B473" t="s">
        <v>95</v>
      </c>
      <c r="C473" t="s">
        <v>187</v>
      </c>
      <c r="D473" t="s">
        <v>953</v>
      </c>
      <c r="E473">
        <v>2020</v>
      </c>
      <c r="F473">
        <v>11</v>
      </c>
      <c r="G473">
        <v>1</v>
      </c>
      <c r="H473">
        <v>0</v>
      </c>
      <c r="I473">
        <v>2</v>
      </c>
      <c r="J473">
        <v>0</v>
      </c>
      <c r="K473">
        <v>1</v>
      </c>
      <c r="L473">
        <v>2</v>
      </c>
      <c r="M473">
        <v>2</v>
      </c>
      <c r="N473">
        <v>2</v>
      </c>
      <c r="O473">
        <v>2</v>
      </c>
      <c r="P473">
        <v>0</v>
      </c>
      <c r="Q473">
        <v>1</v>
      </c>
      <c r="R473">
        <v>0</v>
      </c>
      <c r="S473">
        <v>0</v>
      </c>
      <c r="T473">
        <v>0</v>
      </c>
      <c r="U473">
        <v>12</v>
      </c>
      <c r="V473">
        <v>0</v>
      </c>
      <c r="W473">
        <v>0</v>
      </c>
      <c r="X473">
        <v>9</v>
      </c>
      <c r="Y473">
        <v>3</v>
      </c>
      <c r="Z473">
        <v>0</v>
      </c>
      <c r="AA473">
        <v>4</v>
      </c>
      <c r="AB473">
        <v>0</v>
      </c>
      <c r="AC473">
        <v>3</v>
      </c>
      <c r="AD473">
        <v>5</v>
      </c>
      <c r="AE473">
        <v>0</v>
      </c>
      <c r="AF473">
        <v>8</v>
      </c>
      <c r="AG473">
        <v>2</v>
      </c>
      <c r="AH473">
        <v>1</v>
      </c>
      <c r="AI473">
        <v>0</v>
      </c>
      <c r="AJ473">
        <v>1</v>
      </c>
      <c r="AK473">
        <v>0</v>
      </c>
      <c r="AL473">
        <v>2</v>
      </c>
      <c r="AM473">
        <v>10</v>
      </c>
      <c r="AN473">
        <v>0</v>
      </c>
      <c r="AO473">
        <v>12</v>
      </c>
      <c r="AP473">
        <v>0.91666666666666663</v>
      </c>
      <c r="AQ473">
        <v>8.3333333333333329E-2</v>
      </c>
      <c r="AR473">
        <v>0</v>
      </c>
      <c r="AS473">
        <v>0.16666666666666671</v>
      </c>
      <c r="AT473">
        <v>0</v>
      </c>
      <c r="AU473">
        <v>8.3333333333333329E-2</v>
      </c>
      <c r="AV473">
        <v>0.16666666666666671</v>
      </c>
      <c r="AW473">
        <v>0.16666666666666671</v>
      </c>
      <c r="AX473">
        <v>0.16666666666666671</v>
      </c>
      <c r="AY473">
        <v>0.16666666666666671</v>
      </c>
      <c r="AZ473">
        <v>0</v>
      </c>
      <c r="BA473">
        <v>8.3333333333333329E-2</v>
      </c>
      <c r="BB473">
        <v>0</v>
      </c>
      <c r="BC473">
        <v>0</v>
      </c>
      <c r="BD473">
        <v>0</v>
      </c>
      <c r="BE473">
        <v>1</v>
      </c>
      <c r="BF473">
        <v>0</v>
      </c>
      <c r="BG473">
        <v>0</v>
      </c>
      <c r="BH473">
        <v>0.75</v>
      </c>
      <c r="BI473">
        <v>0.25</v>
      </c>
      <c r="BJ473">
        <v>0</v>
      </c>
      <c r="BK473">
        <v>0.33333333333333331</v>
      </c>
      <c r="BL473">
        <v>0</v>
      </c>
      <c r="BM473">
        <v>0.25</v>
      </c>
      <c r="BN473">
        <v>0.41666666666666669</v>
      </c>
      <c r="BO473">
        <v>0</v>
      </c>
      <c r="BP473">
        <v>0.66666666666666663</v>
      </c>
      <c r="BQ473">
        <v>0.16666666666666671</v>
      </c>
      <c r="BR473">
        <v>8.3333333333333329E-2</v>
      </c>
      <c r="BS473">
        <v>0</v>
      </c>
      <c r="BT473">
        <v>8.3333333333333329E-2</v>
      </c>
      <c r="BU473">
        <v>0</v>
      </c>
      <c r="BV473">
        <v>0.16666666666666671</v>
      </c>
      <c r="BW473">
        <v>0.83333333333333337</v>
      </c>
      <c r="BX473">
        <v>0</v>
      </c>
      <c r="BY473" t="s">
        <v>3397</v>
      </c>
      <c r="BZ473" t="s">
        <v>3951</v>
      </c>
      <c r="CA473">
        <v>75</v>
      </c>
      <c r="CB473">
        <v>0.16</v>
      </c>
      <c r="CC473">
        <v>0</v>
      </c>
    </row>
    <row r="474" spans="1:81" x14ac:dyDescent="0.25">
      <c r="A474" t="s">
        <v>3956</v>
      </c>
      <c r="B474" t="s">
        <v>95</v>
      </c>
      <c r="C474" t="s">
        <v>187</v>
      </c>
      <c r="D474" t="s">
        <v>961</v>
      </c>
      <c r="E474">
        <v>2020</v>
      </c>
      <c r="F474">
        <v>0</v>
      </c>
      <c r="G474">
        <v>1</v>
      </c>
      <c r="H474">
        <v>0</v>
      </c>
      <c r="I474">
        <v>1</v>
      </c>
      <c r="J474">
        <v>0</v>
      </c>
      <c r="K474">
        <v>0</v>
      </c>
      <c r="L474">
        <v>0</v>
      </c>
      <c r="M474">
        <v>0</v>
      </c>
      <c r="N474">
        <v>0</v>
      </c>
      <c r="O474">
        <v>0</v>
      </c>
      <c r="P474">
        <v>0</v>
      </c>
      <c r="Q474">
        <v>0</v>
      </c>
      <c r="R474">
        <v>0</v>
      </c>
      <c r="S474">
        <v>0</v>
      </c>
      <c r="T474">
        <v>0</v>
      </c>
      <c r="U474">
        <v>1</v>
      </c>
      <c r="V474">
        <v>0</v>
      </c>
      <c r="W474">
        <v>0</v>
      </c>
      <c r="X474">
        <v>0</v>
      </c>
      <c r="Y474">
        <v>0</v>
      </c>
      <c r="Z474">
        <v>1</v>
      </c>
      <c r="AA474">
        <v>0</v>
      </c>
      <c r="AB474">
        <v>1</v>
      </c>
      <c r="AC474">
        <v>0</v>
      </c>
      <c r="AD474">
        <v>0</v>
      </c>
      <c r="AE474">
        <v>0</v>
      </c>
      <c r="AF474">
        <v>0</v>
      </c>
      <c r="AG474">
        <v>0</v>
      </c>
      <c r="AH474">
        <v>0</v>
      </c>
      <c r="AI474">
        <v>0</v>
      </c>
      <c r="AJ474">
        <v>0</v>
      </c>
      <c r="AK474">
        <v>1</v>
      </c>
      <c r="AL474">
        <v>0</v>
      </c>
      <c r="AM474">
        <v>0</v>
      </c>
      <c r="AN474">
        <v>1</v>
      </c>
      <c r="AO474">
        <v>1</v>
      </c>
      <c r="AP474">
        <v>0</v>
      </c>
      <c r="AQ474">
        <v>1</v>
      </c>
      <c r="AR474">
        <v>0</v>
      </c>
      <c r="AS474">
        <v>1</v>
      </c>
      <c r="AT474">
        <v>0</v>
      </c>
      <c r="AU474">
        <v>0</v>
      </c>
      <c r="AV474">
        <v>0</v>
      </c>
      <c r="AW474">
        <v>0</v>
      </c>
      <c r="AX474">
        <v>0</v>
      </c>
      <c r="AY474">
        <v>0</v>
      </c>
      <c r="AZ474">
        <v>0</v>
      </c>
      <c r="BA474">
        <v>0</v>
      </c>
      <c r="BB474">
        <v>0</v>
      </c>
      <c r="BC474">
        <v>0</v>
      </c>
      <c r="BD474">
        <v>0</v>
      </c>
      <c r="BE474">
        <v>1</v>
      </c>
      <c r="BF474">
        <v>0</v>
      </c>
      <c r="BG474">
        <v>0</v>
      </c>
      <c r="BH474">
        <v>0</v>
      </c>
      <c r="BI474">
        <v>0</v>
      </c>
      <c r="BJ474">
        <v>1</v>
      </c>
      <c r="BK474">
        <v>0</v>
      </c>
      <c r="BL474">
        <v>1</v>
      </c>
      <c r="BM474">
        <v>0</v>
      </c>
      <c r="BN474">
        <v>0</v>
      </c>
      <c r="BO474">
        <v>0</v>
      </c>
      <c r="BP474">
        <v>0</v>
      </c>
      <c r="BQ474">
        <v>0</v>
      </c>
      <c r="BR474">
        <v>0</v>
      </c>
      <c r="BS474">
        <v>0</v>
      </c>
      <c r="BT474">
        <v>0</v>
      </c>
      <c r="BU474">
        <v>1</v>
      </c>
      <c r="BV474">
        <v>0</v>
      </c>
      <c r="BW474">
        <v>0</v>
      </c>
      <c r="BX474">
        <v>1</v>
      </c>
      <c r="BY474" t="s">
        <v>3397</v>
      </c>
      <c r="BZ474" t="s">
        <v>3951</v>
      </c>
      <c r="CA474">
        <v>75</v>
      </c>
      <c r="CB474">
        <v>1.3333333333333331E-2</v>
      </c>
      <c r="CC474">
        <v>0</v>
      </c>
    </row>
    <row r="475" spans="1:81" x14ac:dyDescent="0.25">
      <c r="A475" t="s">
        <v>3957</v>
      </c>
      <c r="B475" t="s">
        <v>95</v>
      </c>
      <c r="C475" t="s">
        <v>420</v>
      </c>
      <c r="D475" t="s">
        <v>44</v>
      </c>
      <c r="E475">
        <v>2020</v>
      </c>
      <c r="F475">
        <v>4603</v>
      </c>
      <c r="G475">
        <v>414</v>
      </c>
      <c r="H475">
        <v>0</v>
      </c>
      <c r="I475">
        <v>1004</v>
      </c>
      <c r="J475">
        <v>927</v>
      </c>
      <c r="K475">
        <v>823</v>
      </c>
      <c r="L475">
        <v>669</v>
      </c>
      <c r="M475">
        <v>608</v>
      </c>
      <c r="N475">
        <v>495</v>
      </c>
      <c r="O475">
        <v>310</v>
      </c>
      <c r="P475">
        <v>65</v>
      </c>
      <c r="Q475">
        <v>18</v>
      </c>
      <c r="R475">
        <v>6</v>
      </c>
      <c r="S475">
        <v>92</v>
      </c>
      <c r="T475">
        <v>0</v>
      </c>
      <c r="U475">
        <v>4983</v>
      </c>
      <c r="V475">
        <v>34</v>
      </c>
      <c r="W475">
        <v>0</v>
      </c>
      <c r="X475">
        <v>3439</v>
      </c>
      <c r="Y475">
        <v>1578</v>
      </c>
      <c r="Z475">
        <v>0</v>
      </c>
      <c r="AA475" t="s">
        <v>74</v>
      </c>
      <c r="AB475">
        <v>698</v>
      </c>
      <c r="AC475" t="s">
        <v>74</v>
      </c>
      <c r="AD475">
        <v>4319</v>
      </c>
      <c r="AE475" t="s">
        <v>74</v>
      </c>
      <c r="AF475" t="s">
        <v>74</v>
      </c>
      <c r="AG475" t="s">
        <v>74</v>
      </c>
      <c r="AH475" t="s">
        <v>74</v>
      </c>
      <c r="AI475" t="s">
        <v>74</v>
      </c>
      <c r="AJ475" t="s">
        <v>74</v>
      </c>
      <c r="AK475" t="s">
        <v>74</v>
      </c>
      <c r="AL475" t="s">
        <v>74</v>
      </c>
      <c r="AM475" t="s">
        <v>74</v>
      </c>
      <c r="AN475" t="s">
        <v>74</v>
      </c>
      <c r="AO475">
        <v>5017</v>
      </c>
      <c r="AP475">
        <v>0.91748056607534378</v>
      </c>
      <c r="AQ475">
        <v>8.2519433924656174E-2</v>
      </c>
      <c r="AR475">
        <v>0</v>
      </c>
      <c r="AS475">
        <v>0.20011959338249949</v>
      </c>
      <c r="AT475">
        <v>0.18477177596173011</v>
      </c>
      <c r="AU475">
        <v>0.16404225632848321</v>
      </c>
      <c r="AV475">
        <v>0.1333466214869444</v>
      </c>
      <c r="AW475">
        <v>0.1211879609328284</v>
      </c>
      <c r="AX475">
        <v>9.8664540562088898E-2</v>
      </c>
      <c r="AY475">
        <v>6.1789914291409211E-2</v>
      </c>
      <c r="AZ475">
        <v>1.295594977077935E-2</v>
      </c>
      <c r="BA475">
        <v>3.5878014749850511E-3</v>
      </c>
      <c r="BB475">
        <v>1.1959338249950169E-3</v>
      </c>
      <c r="BC475">
        <v>1.8337651983256931E-2</v>
      </c>
      <c r="BD475">
        <v>0</v>
      </c>
      <c r="BE475">
        <v>0.99322304165836162</v>
      </c>
      <c r="BF475">
        <v>6.7769583416384289E-3</v>
      </c>
      <c r="BG475">
        <v>0</v>
      </c>
      <c r="BH475">
        <v>0.68546940402631051</v>
      </c>
      <c r="BI475">
        <v>0.31453059597368938</v>
      </c>
      <c r="BJ475">
        <v>0</v>
      </c>
      <c r="BK475">
        <v>0</v>
      </c>
      <c r="BL475">
        <v>0.13912696830775359</v>
      </c>
      <c r="BM475">
        <v>0</v>
      </c>
      <c r="BN475">
        <v>0.86087303169224638</v>
      </c>
      <c r="BO475">
        <v>0</v>
      </c>
      <c r="BP475">
        <v>0</v>
      </c>
      <c r="BQ475">
        <v>0</v>
      </c>
      <c r="BR475">
        <v>0</v>
      </c>
      <c r="BS475">
        <v>0</v>
      </c>
      <c r="BT475">
        <v>0</v>
      </c>
      <c r="BU475">
        <v>0</v>
      </c>
      <c r="BV475">
        <v>0</v>
      </c>
      <c r="BW475">
        <v>0</v>
      </c>
      <c r="BX475">
        <v>0</v>
      </c>
      <c r="BY475" t="s">
        <v>3397</v>
      </c>
      <c r="BZ475" t="s">
        <v>3958</v>
      </c>
      <c r="CA475">
        <v>5017</v>
      </c>
      <c r="CB475">
        <v>1</v>
      </c>
      <c r="CC475">
        <v>0</v>
      </c>
    </row>
    <row r="476" spans="1:81" x14ac:dyDescent="0.25">
      <c r="A476" t="s">
        <v>3959</v>
      </c>
      <c r="B476" t="s">
        <v>95</v>
      </c>
      <c r="C476" t="s">
        <v>420</v>
      </c>
      <c r="D476" t="s">
        <v>947</v>
      </c>
      <c r="E476">
        <v>2020</v>
      </c>
      <c r="F476">
        <v>1835</v>
      </c>
      <c r="G476">
        <v>206</v>
      </c>
      <c r="H476">
        <v>0</v>
      </c>
      <c r="I476">
        <v>501</v>
      </c>
      <c r="J476">
        <v>420</v>
      </c>
      <c r="K476">
        <v>327</v>
      </c>
      <c r="L476">
        <v>238</v>
      </c>
      <c r="M476">
        <v>216</v>
      </c>
      <c r="N476">
        <v>159</v>
      </c>
      <c r="O476">
        <v>98</v>
      </c>
      <c r="P476">
        <v>20</v>
      </c>
      <c r="Q476">
        <v>8</v>
      </c>
      <c r="R476">
        <v>3</v>
      </c>
      <c r="S476">
        <v>51</v>
      </c>
      <c r="T476">
        <v>0</v>
      </c>
      <c r="U476">
        <v>2026</v>
      </c>
      <c r="V476">
        <v>15</v>
      </c>
      <c r="W476">
        <v>0</v>
      </c>
      <c r="X476">
        <v>1375</v>
      </c>
      <c r="Y476">
        <v>666</v>
      </c>
      <c r="Z476">
        <v>0</v>
      </c>
      <c r="AA476" t="s">
        <v>74</v>
      </c>
      <c r="AB476">
        <v>113</v>
      </c>
      <c r="AC476" t="s">
        <v>74</v>
      </c>
      <c r="AD476">
        <v>1928</v>
      </c>
      <c r="AE476" t="s">
        <v>74</v>
      </c>
      <c r="AF476" t="s">
        <v>74</v>
      </c>
      <c r="AG476" t="s">
        <v>74</v>
      </c>
      <c r="AH476" t="s">
        <v>74</v>
      </c>
      <c r="AI476" t="s">
        <v>74</v>
      </c>
      <c r="AJ476" t="s">
        <v>74</v>
      </c>
      <c r="AK476" t="s">
        <v>74</v>
      </c>
      <c r="AL476">
        <v>0</v>
      </c>
      <c r="AM476">
        <v>0</v>
      </c>
      <c r="AN476">
        <v>2041</v>
      </c>
      <c r="AO476">
        <v>2041</v>
      </c>
      <c r="AP476">
        <v>0.89906908378245953</v>
      </c>
      <c r="AQ476">
        <v>0.1009309162175404</v>
      </c>
      <c r="AR476">
        <v>0</v>
      </c>
      <c r="AS476">
        <v>0.24546790788829009</v>
      </c>
      <c r="AT476">
        <v>0.20578147966683</v>
      </c>
      <c r="AU476">
        <v>0.16021558059774621</v>
      </c>
      <c r="AV476">
        <v>0.116609505144537</v>
      </c>
      <c r="AW476">
        <v>0.1058304752572268</v>
      </c>
      <c r="AX476">
        <v>7.7902988731014214E-2</v>
      </c>
      <c r="AY476">
        <v>4.8015678588926997E-2</v>
      </c>
      <c r="AZ476">
        <v>9.7991180793728563E-3</v>
      </c>
      <c r="BA476">
        <v>3.9196472317491434E-3</v>
      </c>
      <c r="BB476">
        <v>1.469867711905928E-3</v>
      </c>
      <c r="BC476">
        <v>2.4987751102400781E-2</v>
      </c>
      <c r="BD476">
        <v>0</v>
      </c>
      <c r="BE476">
        <v>0.99265066144047032</v>
      </c>
      <c r="BF476">
        <v>7.3493385595296426E-3</v>
      </c>
      <c r="BG476">
        <v>0</v>
      </c>
      <c r="BH476">
        <v>0.67368936795688383</v>
      </c>
      <c r="BI476">
        <v>0.32631063204311611</v>
      </c>
      <c r="BJ476">
        <v>0</v>
      </c>
      <c r="BK476">
        <v>0</v>
      </c>
      <c r="BL476">
        <v>5.5365017148456638E-2</v>
      </c>
      <c r="BM476">
        <v>0</v>
      </c>
      <c r="BN476">
        <v>0.94463498285154335</v>
      </c>
      <c r="BO476">
        <v>0</v>
      </c>
      <c r="BP476">
        <v>0</v>
      </c>
      <c r="BQ476">
        <v>0</v>
      </c>
      <c r="BR476">
        <v>0</v>
      </c>
      <c r="BS476">
        <v>0</v>
      </c>
      <c r="BT476">
        <v>0</v>
      </c>
      <c r="BU476">
        <v>0</v>
      </c>
      <c r="BV476">
        <v>0</v>
      </c>
      <c r="BW476">
        <v>0</v>
      </c>
      <c r="BX476">
        <v>1</v>
      </c>
      <c r="BY476" t="s">
        <v>3397</v>
      </c>
      <c r="BZ476" t="s">
        <v>3958</v>
      </c>
      <c r="CA476">
        <v>5017</v>
      </c>
      <c r="CB476">
        <v>0.40681682280247161</v>
      </c>
      <c r="CC476">
        <v>0</v>
      </c>
    </row>
    <row r="477" spans="1:81" x14ac:dyDescent="0.25">
      <c r="A477" t="s">
        <v>3960</v>
      </c>
      <c r="B477" t="s">
        <v>95</v>
      </c>
      <c r="C477" t="s">
        <v>420</v>
      </c>
      <c r="D477" t="s">
        <v>949</v>
      </c>
      <c r="E477">
        <v>2020</v>
      </c>
      <c r="F477">
        <v>2036</v>
      </c>
      <c r="G477">
        <v>124</v>
      </c>
      <c r="H477">
        <v>0</v>
      </c>
      <c r="I477">
        <v>395</v>
      </c>
      <c r="J477">
        <v>366</v>
      </c>
      <c r="K477">
        <v>375</v>
      </c>
      <c r="L477">
        <v>322</v>
      </c>
      <c r="M477">
        <v>277</v>
      </c>
      <c r="N477">
        <v>216</v>
      </c>
      <c r="O477">
        <v>147</v>
      </c>
      <c r="P477">
        <v>23</v>
      </c>
      <c r="Q477">
        <v>6</v>
      </c>
      <c r="R477">
        <v>1</v>
      </c>
      <c r="S477">
        <v>32</v>
      </c>
      <c r="T477">
        <v>0</v>
      </c>
      <c r="U477">
        <v>2153</v>
      </c>
      <c r="V477">
        <v>7</v>
      </c>
      <c r="W477">
        <v>0</v>
      </c>
      <c r="X477">
        <v>1550</v>
      </c>
      <c r="Y477">
        <v>610</v>
      </c>
      <c r="Z477">
        <v>0</v>
      </c>
      <c r="AA477" t="s">
        <v>74</v>
      </c>
      <c r="AB477">
        <v>204</v>
      </c>
      <c r="AC477" t="s">
        <v>74</v>
      </c>
      <c r="AD477">
        <v>1956</v>
      </c>
      <c r="AE477" t="s">
        <v>74</v>
      </c>
      <c r="AF477" t="s">
        <v>74</v>
      </c>
      <c r="AG477" t="s">
        <v>74</v>
      </c>
      <c r="AH477" t="s">
        <v>74</v>
      </c>
      <c r="AI477" t="s">
        <v>74</v>
      </c>
      <c r="AJ477" t="s">
        <v>74</v>
      </c>
      <c r="AK477" t="s">
        <v>74</v>
      </c>
      <c r="AL477">
        <v>0</v>
      </c>
      <c r="AM477">
        <v>0</v>
      </c>
      <c r="AN477">
        <v>2160</v>
      </c>
      <c r="AO477">
        <v>2160</v>
      </c>
      <c r="AP477">
        <v>0.94259259259259254</v>
      </c>
      <c r="AQ477">
        <v>5.7407407407407407E-2</v>
      </c>
      <c r="AR477">
        <v>0</v>
      </c>
      <c r="AS477">
        <v>0.18287037037037041</v>
      </c>
      <c r="AT477">
        <v>0.16944444444444451</v>
      </c>
      <c r="AU477">
        <v>0.1736111111111111</v>
      </c>
      <c r="AV477">
        <v>0.14907407407407411</v>
      </c>
      <c r="AW477">
        <v>0.12824074074074071</v>
      </c>
      <c r="AX477">
        <v>0.1</v>
      </c>
      <c r="AY477">
        <v>6.805555555555555E-2</v>
      </c>
      <c r="AZ477">
        <v>1.064814814814815E-2</v>
      </c>
      <c r="BA477">
        <v>2.7777777777777779E-3</v>
      </c>
      <c r="BB477">
        <v>4.6296296296296298E-4</v>
      </c>
      <c r="BC477">
        <v>1.4814814814814821E-2</v>
      </c>
      <c r="BD477">
        <v>0</v>
      </c>
      <c r="BE477">
        <v>0.99675925925925923</v>
      </c>
      <c r="BF477">
        <v>3.2407407407407411E-3</v>
      </c>
      <c r="BG477">
        <v>0</v>
      </c>
      <c r="BH477">
        <v>0.71759259259259256</v>
      </c>
      <c r="BI477">
        <v>0.28240740740740738</v>
      </c>
      <c r="BJ477">
        <v>0</v>
      </c>
      <c r="BK477">
        <v>0</v>
      </c>
      <c r="BL477">
        <v>9.4444444444444442E-2</v>
      </c>
      <c r="BM477">
        <v>0</v>
      </c>
      <c r="BN477">
        <v>0.90555555555555556</v>
      </c>
      <c r="BO477">
        <v>0</v>
      </c>
      <c r="BP477">
        <v>0</v>
      </c>
      <c r="BQ477">
        <v>0</v>
      </c>
      <c r="BR477">
        <v>0</v>
      </c>
      <c r="BS477">
        <v>0</v>
      </c>
      <c r="BT477">
        <v>0</v>
      </c>
      <c r="BU477">
        <v>0</v>
      </c>
      <c r="BV477">
        <v>0</v>
      </c>
      <c r="BW477">
        <v>0</v>
      </c>
      <c r="BX477">
        <v>1</v>
      </c>
      <c r="BY477" t="s">
        <v>3397</v>
      </c>
      <c r="BZ477" t="s">
        <v>3958</v>
      </c>
      <c r="CA477">
        <v>5017</v>
      </c>
      <c r="CB477">
        <v>0.43053617699820612</v>
      </c>
      <c r="CC477">
        <v>0</v>
      </c>
    </row>
    <row r="478" spans="1:81" x14ac:dyDescent="0.25">
      <c r="A478" t="s">
        <v>3961</v>
      </c>
      <c r="B478" t="s">
        <v>95</v>
      </c>
      <c r="C478" t="s">
        <v>420</v>
      </c>
      <c r="D478" t="s">
        <v>951</v>
      </c>
      <c r="E478">
        <v>2020</v>
      </c>
      <c r="F478">
        <v>280</v>
      </c>
      <c r="G478">
        <v>26</v>
      </c>
      <c r="H478">
        <v>0</v>
      </c>
      <c r="I478">
        <v>49</v>
      </c>
      <c r="J478">
        <v>51</v>
      </c>
      <c r="K478">
        <v>37</v>
      </c>
      <c r="L478">
        <v>39</v>
      </c>
      <c r="M478">
        <v>43</v>
      </c>
      <c r="N478">
        <v>53</v>
      </c>
      <c r="O478">
        <v>24</v>
      </c>
      <c r="P478">
        <v>6</v>
      </c>
      <c r="Q478">
        <v>0</v>
      </c>
      <c r="R478">
        <v>0</v>
      </c>
      <c r="S478">
        <v>4</v>
      </c>
      <c r="T478">
        <v>0</v>
      </c>
      <c r="U478">
        <v>301</v>
      </c>
      <c r="V478">
        <v>5</v>
      </c>
      <c r="W478">
        <v>0</v>
      </c>
      <c r="X478">
        <v>155</v>
      </c>
      <c r="Y478">
        <v>151</v>
      </c>
      <c r="Z478">
        <v>0</v>
      </c>
      <c r="AA478" t="s">
        <v>74</v>
      </c>
      <c r="AB478">
        <v>23</v>
      </c>
      <c r="AC478" t="s">
        <v>74</v>
      </c>
      <c r="AD478">
        <v>283</v>
      </c>
      <c r="AE478" t="s">
        <v>74</v>
      </c>
      <c r="AF478" t="s">
        <v>74</v>
      </c>
      <c r="AG478" t="s">
        <v>74</v>
      </c>
      <c r="AH478" t="s">
        <v>74</v>
      </c>
      <c r="AI478" t="s">
        <v>74</v>
      </c>
      <c r="AJ478" t="s">
        <v>74</v>
      </c>
      <c r="AK478" t="s">
        <v>74</v>
      </c>
      <c r="AL478">
        <v>0</v>
      </c>
      <c r="AM478">
        <v>0</v>
      </c>
      <c r="AN478">
        <v>306</v>
      </c>
      <c r="AO478">
        <v>306</v>
      </c>
      <c r="AP478">
        <v>0.91503267973856206</v>
      </c>
      <c r="AQ478">
        <v>8.4967320261437912E-2</v>
      </c>
      <c r="AR478">
        <v>0</v>
      </c>
      <c r="AS478">
        <v>0.16013071895424841</v>
      </c>
      <c r="AT478">
        <v>0.16666666666666671</v>
      </c>
      <c r="AU478">
        <v>0.1209150326797386</v>
      </c>
      <c r="AV478">
        <v>0.12745098039215691</v>
      </c>
      <c r="AW478">
        <v>0.14052287581699349</v>
      </c>
      <c r="AX478">
        <v>0.17320261437908499</v>
      </c>
      <c r="AY478">
        <v>7.8431372549019607E-2</v>
      </c>
      <c r="AZ478">
        <v>1.9607843137254902E-2</v>
      </c>
      <c r="BA478">
        <v>0</v>
      </c>
      <c r="BB478">
        <v>0</v>
      </c>
      <c r="BC478">
        <v>1.30718954248366E-2</v>
      </c>
      <c r="BD478">
        <v>0</v>
      </c>
      <c r="BE478">
        <v>0.9836601307189542</v>
      </c>
      <c r="BF478">
        <v>1.6339869281045749E-2</v>
      </c>
      <c r="BG478">
        <v>0</v>
      </c>
      <c r="BH478">
        <v>0.50653594771241828</v>
      </c>
      <c r="BI478">
        <v>0.49346405228758172</v>
      </c>
      <c r="BJ478">
        <v>0</v>
      </c>
      <c r="BK478">
        <v>0</v>
      </c>
      <c r="BL478">
        <v>7.5163398692810454E-2</v>
      </c>
      <c r="BM478">
        <v>0</v>
      </c>
      <c r="BN478">
        <v>0.92483660130718959</v>
      </c>
      <c r="BO478">
        <v>0</v>
      </c>
      <c r="BP478">
        <v>0</v>
      </c>
      <c r="BQ478">
        <v>0</v>
      </c>
      <c r="BR478">
        <v>0</v>
      </c>
      <c r="BS478">
        <v>0</v>
      </c>
      <c r="BT478">
        <v>0</v>
      </c>
      <c r="BU478">
        <v>0</v>
      </c>
      <c r="BV478">
        <v>0</v>
      </c>
      <c r="BW478">
        <v>0</v>
      </c>
      <c r="BX478">
        <v>1</v>
      </c>
      <c r="BY478" t="s">
        <v>3397</v>
      </c>
      <c r="BZ478" t="s">
        <v>3958</v>
      </c>
      <c r="CA478">
        <v>5017</v>
      </c>
      <c r="CB478">
        <v>6.0992625074745857E-2</v>
      </c>
      <c r="CC478">
        <v>0</v>
      </c>
    </row>
    <row r="479" spans="1:81" x14ac:dyDescent="0.25">
      <c r="A479" t="s">
        <v>3962</v>
      </c>
      <c r="B479" t="s">
        <v>95</v>
      </c>
      <c r="C479" t="s">
        <v>420</v>
      </c>
      <c r="D479" t="s">
        <v>953</v>
      </c>
      <c r="E479">
        <v>2020</v>
      </c>
      <c r="F479">
        <v>422</v>
      </c>
      <c r="G479">
        <v>57</v>
      </c>
      <c r="H479">
        <v>0</v>
      </c>
      <c r="I479">
        <v>50</v>
      </c>
      <c r="J479">
        <v>85</v>
      </c>
      <c r="K479">
        <v>75</v>
      </c>
      <c r="L479">
        <v>69</v>
      </c>
      <c r="M479">
        <v>69</v>
      </c>
      <c r="N479">
        <v>65</v>
      </c>
      <c r="O479">
        <v>41</v>
      </c>
      <c r="P479">
        <v>16</v>
      </c>
      <c r="Q479">
        <v>4</v>
      </c>
      <c r="R479">
        <v>2</v>
      </c>
      <c r="S479">
        <v>3</v>
      </c>
      <c r="T479">
        <v>0</v>
      </c>
      <c r="U479">
        <v>472</v>
      </c>
      <c r="V479">
        <v>7</v>
      </c>
      <c r="W479">
        <v>0</v>
      </c>
      <c r="X479">
        <v>357</v>
      </c>
      <c r="Y479">
        <v>122</v>
      </c>
      <c r="Z479">
        <v>0</v>
      </c>
      <c r="AA479" t="s">
        <v>74</v>
      </c>
      <c r="AB479">
        <v>328</v>
      </c>
      <c r="AC479" t="s">
        <v>74</v>
      </c>
      <c r="AD479">
        <v>151</v>
      </c>
      <c r="AE479" t="s">
        <v>74</v>
      </c>
      <c r="AF479" t="s">
        <v>74</v>
      </c>
      <c r="AG479" t="s">
        <v>74</v>
      </c>
      <c r="AH479" t="s">
        <v>74</v>
      </c>
      <c r="AI479" t="s">
        <v>74</v>
      </c>
      <c r="AJ479" t="s">
        <v>74</v>
      </c>
      <c r="AK479" t="s">
        <v>74</v>
      </c>
      <c r="AL479">
        <v>0</v>
      </c>
      <c r="AM479">
        <v>0</v>
      </c>
      <c r="AN479">
        <v>479</v>
      </c>
      <c r="AO479">
        <v>479</v>
      </c>
      <c r="AP479">
        <v>0.88100208768267219</v>
      </c>
      <c r="AQ479">
        <v>0.1189979123173278</v>
      </c>
      <c r="AR479">
        <v>0</v>
      </c>
      <c r="AS479">
        <v>0.10438413361169099</v>
      </c>
      <c r="AT479">
        <v>0.17745302713987471</v>
      </c>
      <c r="AU479">
        <v>0.1565762004175365</v>
      </c>
      <c r="AV479">
        <v>0.1440501043841336</v>
      </c>
      <c r="AW479">
        <v>0.1440501043841336</v>
      </c>
      <c r="AX479">
        <v>0.1356993736951983</v>
      </c>
      <c r="AY479">
        <v>8.5594989561586635E-2</v>
      </c>
      <c r="AZ479">
        <v>3.3402922755741117E-2</v>
      </c>
      <c r="BA479">
        <v>8.350730688935281E-3</v>
      </c>
      <c r="BB479">
        <v>4.1753653444676414E-3</v>
      </c>
      <c r="BC479">
        <v>6.2630480167014616E-3</v>
      </c>
      <c r="BD479">
        <v>0</v>
      </c>
      <c r="BE479">
        <v>0.98538622129436326</v>
      </c>
      <c r="BF479">
        <v>1.4613778705636739E-2</v>
      </c>
      <c r="BG479">
        <v>0</v>
      </c>
      <c r="BH479">
        <v>0.74530271398747394</v>
      </c>
      <c r="BI479">
        <v>0.25469728601252611</v>
      </c>
      <c r="BJ479">
        <v>0</v>
      </c>
      <c r="BK479">
        <v>0</v>
      </c>
      <c r="BL479">
        <v>0.68475991649269308</v>
      </c>
      <c r="BM479">
        <v>0</v>
      </c>
      <c r="BN479">
        <v>0.31524008350730692</v>
      </c>
      <c r="BO479">
        <v>0</v>
      </c>
      <c r="BP479">
        <v>0</v>
      </c>
      <c r="BQ479">
        <v>0</v>
      </c>
      <c r="BR479">
        <v>0</v>
      </c>
      <c r="BS479">
        <v>0</v>
      </c>
      <c r="BT479">
        <v>0</v>
      </c>
      <c r="BU479">
        <v>0</v>
      </c>
      <c r="BV479">
        <v>0</v>
      </c>
      <c r="BW479">
        <v>0</v>
      </c>
      <c r="BX479">
        <v>1</v>
      </c>
      <c r="BY479" t="s">
        <v>3397</v>
      </c>
      <c r="BZ479" t="s">
        <v>3958</v>
      </c>
      <c r="CA479">
        <v>5017</v>
      </c>
      <c r="CB479">
        <v>9.5475383695435526E-2</v>
      </c>
      <c r="CC479">
        <v>0</v>
      </c>
    </row>
    <row r="480" spans="1:81" x14ac:dyDescent="0.25">
      <c r="A480" t="s">
        <v>3963</v>
      </c>
      <c r="B480" t="s">
        <v>95</v>
      </c>
      <c r="C480" t="s">
        <v>420</v>
      </c>
      <c r="D480" t="s">
        <v>961</v>
      </c>
      <c r="E480">
        <v>2020</v>
      </c>
      <c r="F480">
        <v>30</v>
      </c>
      <c r="G480">
        <v>1</v>
      </c>
      <c r="H480">
        <v>0</v>
      </c>
      <c r="I480">
        <v>9</v>
      </c>
      <c r="J480">
        <v>5</v>
      </c>
      <c r="K480">
        <v>9</v>
      </c>
      <c r="L480">
        <v>1</v>
      </c>
      <c r="M480">
        <v>3</v>
      </c>
      <c r="N480">
        <v>2</v>
      </c>
      <c r="O480">
        <v>0</v>
      </c>
      <c r="P480">
        <v>0</v>
      </c>
      <c r="Q480">
        <v>0</v>
      </c>
      <c r="R480">
        <v>0</v>
      </c>
      <c r="S480">
        <v>2</v>
      </c>
      <c r="T480">
        <v>0</v>
      </c>
      <c r="U480">
        <v>31</v>
      </c>
      <c r="V480">
        <v>0</v>
      </c>
      <c r="W480">
        <v>0</v>
      </c>
      <c r="X480">
        <v>2</v>
      </c>
      <c r="Y480">
        <v>29</v>
      </c>
      <c r="Z480">
        <v>0</v>
      </c>
      <c r="AA480" t="s">
        <v>74</v>
      </c>
      <c r="AB480">
        <v>30</v>
      </c>
      <c r="AC480" t="s">
        <v>74</v>
      </c>
      <c r="AD480">
        <v>1</v>
      </c>
      <c r="AE480" t="s">
        <v>74</v>
      </c>
      <c r="AF480" t="s">
        <v>74</v>
      </c>
      <c r="AG480" t="s">
        <v>74</v>
      </c>
      <c r="AH480" t="s">
        <v>74</v>
      </c>
      <c r="AI480" t="s">
        <v>74</v>
      </c>
      <c r="AJ480" t="s">
        <v>74</v>
      </c>
      <c r="AK480" t="s">
        <v>74</v>
      </c>
      <c r="AL480">
        <v>0</v>
      </c>
      <c r="AM480">
        <v>0</v>
      </c>
      <c r="AN480">
        <v>31</v>
      </c>
      <c r="AO480">
        <v>31</v>
      </c>
      <c r="AP480">
        <v>0.967741935483871</v>
      </c>
      <c r="AQ480">
        <v>3.2258064516129031E-2</v>
      </c>
      <c r="AR480">
        <v>0</v>
      </c>
      <c r="AS480">
        <v>0.29032258064516131</v>
      </c>
      <c r="AT480">
        <v>0.16129032258064521</v>
      </c>
      <c r="AU480">
        <v>0.29032258064516131</v>
      </c>
      <c r="AV480">
        <v>3.2258064516129031E-2</v>
      </c>
      <c r="AW480">
        <v>9.6774193548387094E-2</v>
      </c>
      <c r="AX480">
        <v>6.4516129032258063E-2</v>
      </c>
      <c r="AY480">
        <v>0</v>
      </c>
      <c r="AZ480">
        <v>0</v>
      </c>
      <c r="BA480">
        <v>0</v>
      </c>
      <c r="BB480">
        <v>0</v>
      </c>
      <c r="BC480">
        <v>6.4516129032258063E-2</v>
      </c>
      <c r="BD480">
        <v>0</v>
      </c>
      <c r="BE480">
        <v>1</v>
      </c>
      <c r="BF480">
        <v>0</v>
      </c>
      <c r="BG480">
        <v>0</v>
      </c>
      <c r="BH480">
        <v>6.4516129032258063E-2</v>
      </c>
      <c r="BI480">
        <v>0.93548387096774188</v>
      </c>
      <c r="BJ480">
        <v>0</v>
      </c>
      <c r="BK480">
        <v>0</v>
      </c>
      <c r="BL480">
        <v>0.967741935483871</v>
      </c>
      <c r="BM480">
        <v>0</v>
      </c>
      <c r="BN480">
        <v>3.2258064516129031E-2</v>
      </c>
      <c r="BO480">
        <v>0</v>
      </c>
      <c r="BP480">
        <v>0</v>
      </c>
      <c r="BQ480">
        <v>0</v>
      </c>
      <c r="BR480">
        <v>0</v>
      </c>
      <c r="BS480">
        <v>0</v>
      </c>
      <c r="BT480">
        <v>0</v>
      </c>
      <c r="BU480">
        <v>0</v>
      </c>
      <c r="BV480">
        <v>0</v>
      </c>
      <c r="BW480">
        <v>0</v>
      </c>
      <c r="BX480">
        <v>1</v>
      </c>
      <c r="BY480" t="s">
        <v>3397</v>
      </c>
      <c r="BZ480" t="s">
        <v>3958</v>
      </c>
      <c r="CA480">
        <v>5017</v>
      </c>
      <c r="CB480">
        <v>6.1789914291409207E-3</v>
      </c>
      <c r="CC480">
        <v>0</v>
      </c>
    </row>
    <row r="481" spans="1:81" x14ac:dyDescent="0.25">
      <c r="A481" t="s">
        <v>3964</v>
      </c>
      <c r="B481" t="s">
        <v>95</v>
      </c>
      <c r="C481" t="s">
        <v>426</v>
      </c>
      <c r="D481" t="s">
        <v>44</v>
      </c>
      <c r="E481">
        <v>2020</v>
      </c>
      <c r="F481">
        <v>339</v>
      </c>
      <c r="G481">
        <v>37</v>
      </c>
      <c r="H481">
        <v>0</v>
      </c>
      <c r="I481">
        <v>57</v>
      </c>
      <c r="J481">
        <v>76</v>
      </c>
      <c r="K481">
        <v>65</v>
      </c>
      <c r="L481">
        <v>64</v>
      </c>
      <c r="M481">
        <v>44</v>
      </c>
      <c r="N481">
        <v>31</v>
      </c>
      <c r="O481">
        <v>18</v>
      </c>
      <c r="P481">
        <v>14</v>
      </c>
      <c r="Q481">
        <v>5</v>
      </c>
      <c r="R481">
        <v>2</v>
      </c>
      <c r="S481">
        <v>0</v>
      </c>
      <c r="T481">
        <v>0</v>
      </c>
      <c r="U481">
        <v>356</v>
      </c>
      <c r="V481">
        <v>17</v>
      </c>
      <c r="W481">
        <v>3</v>
      </c>
      <c r="X481">
        <v>262</v>
      </c>
      <c r="Y481">
        <v>108</v>
      </c>
      <c r="Z481">
        <v>6</v>
      </c>
      <c r="AA481">
        <v>22</v>
      </c>
      <c r="AB481">
        <v>1</v>
      </c>
      <c r="AC481">
        <v>13</v>
      </c>
      <c r="AD481">
        <v>340</v>
      </c>
      <c r="AE481">
        <v>4</v>
      </c>
      <c r="AF481">
        <v>303</v>
      </c>
      <c r="AG481">
        <v>8</v>
      </c>
      <c r="AH481">
        <v>1</v>
      </c>
      <c r="AI481">
        <v>0</v>
      </c>
      <c r="AJ481">
        <v>58</v>
      </c>
      <c r="AK481">
        <v>2</v>
      </c>
      <c r="AL481">
        <v>30</v>
      </c>
      <c r="AM481">
        <v>326</v>
      </c>
      <c r="AN481">
        <v>20</v>
      </c>
      <c r="AO481">
        <v>376</v>
      </c>
      <c r="AP481">
        <v>0.90159574468085102</v>
      </c>
      <c r="AQ481">
        <v>9.8404255319148939E-2</v>
      </c>
      <c r="AR481">
        <v>0</v>
      </c>
      <c r="AS481">
        <v>0.1515957446808511</v>
      </c>
      <c r="AT481">
        <v>0.2021276595744681</v>
      </c>
      <c r="AU481">
        <v>0.1728723404255319</v>
      </c>
      <c r="AV481">
        <v>0.1702127659574468</v>
      </c>
      <c r="AW481">
        <v>0.1170212765957447</v>
      </c>
      <c r="AX481">
        <v>8.2446808510638292E-2</v>
      </c>
      <c r="AY481">
        <v>4.7872340425531908E-2</v>
      </c>
      <c r="AZ481">
        <v>3.7234042553191488E-2</v>
      </c>
      <c r="BA481">
        <v>1.329787234042553E-2</v>
      </c>
      <c r="BB481">
        <v>5.3191489361702126E-3</v>
      </c>
      <c r="BC481">
        <v>0</v>
      </c>
      <c r="BD481">
        <v>0</v>
      </c>
      <c r="BE481">
        <v>0.94680851063829785</v>
      </c>
      <c r="BF481">
        <v>4.5212765957446811E-2</v>
      </c>
      <c r="BG481">
        <v>7.9787234042553185E-3</v>
      </c>
      <c r="BH481">
        <v>0.69680851063829785</v>
      </c>
      <c r="BI481">
        <v>0.28723404255319152</v>
      </c>
      <c r="BJ481">
        <v>1.5957446808510641E-2</v>
      </c>
      <c r="BK481">
        <v>5.8510638297872342E-2</v>
      </c>
      <c r="BL481">
        <v>2.6595744680851059E-3</v>
      </c>
      <c r="BM481">
        <v>3.4574468085106377E-2</v>
      </c>
      <c r="BN481">
        <v>0.9042553191489362</v>
      </c>
      <c r="BO481">
        <v>1.063829787234043E-2</v>
      </c>
      <c r="BP481">
        <v>0.80585106382978722</v>
      </c>
      <c r="BQ481">
        <v>2.1276595744680851E-2</v>
      </c>
      <c r="BR481">
        <v>2.6595744680851059E-3</v>
      </c>
      <c r="BS481">
        <v>0</v>
      </c>
      <c r="BT481">
        <v>0.1542553191489362</v>
      </c>
      <c r="BU481">
        <v>5.3191489361702126E-3</v>
      </c>
      <c r="BV481">
        <v>7.9787234042553196E-2</v>
      </c>
      <c r="BW481">
        <v>0.86702127659574468</v>
      </c>
      <c r="BX481">
        <v>5.3191489361702128E-2</v>
      </c>
      <c r="BY481" t="s">
        <v>3397</v>
      </c>
      <c r="BZ481" t="s">
        <v>3965</v>
      </c>
      <c r="CA481">
        <v>376</v>
      </c>
      <c r="CB481">
        <v>1</v>
      </c>
      <c r="CC481">
        <v>0</v>
      </c>
    </row>
    <row r="482" spans="1:81" x14ac:dyDescent="0.25">
      <c r="A482" t="s">
        <v>3966</v>
      </c>
      <c r="B482" t="s">
        <v>95</v>
      </c>
      <c r="C482" t="s">
        <v>426</v>
      </c>
      <c r="D482" t="s">
        <v>947</v>
      </c>
      <c r="E482">
        <v>2020</v>
      </c>
      <c r="F482">
        <v>117</v>
      </c>
      <c r="G482">
        <v>16</v>
      </c>
      <c r="H482">
        <v>0</v>
      </c>
      <c r="I482">
        <v>14</v>
      </c>
      <c r="J482">
        <v>27</v>
      </c>
      <c r="K482">
        <v>26</v>
      </c>
      <c r="L482">
        <v>30</v>
      </c>
      <c r="M482">
        <v>13</v>
      </c>
      <c r="N482">
        <v>13</v>
      </c>
      <c r="O482">
        <v>4</v>
      </c>
      <c r="P482">
        <v>3</v>
      </c>
      <c r="Q482">
        <v>3</v>
      </c>
      <c r="R482">
        <v>0</v>
      </c>
      <c r="S482">
        <v>0</v>
      </c>
      <c r="T482">
        <v>0</v>
      </c>
      <c r="U482">
        <v>130</v>
      </c>
      <c r="V482">
        <v>1</v>
      </c>
      <c r="W482">
        <v>2</v>
      </c>
      <c r="X482">
        <v>83</v>
      </c>
      <c r="Y482">
        <v>48</v>
      </c>
      <c r="Z482">
        <v>2</v>
      </c>
      <c r="AA482">
        <v>5</v>
      </c>
      <c r="AB482">
        <v>0</v>
      </c>
      <c r="AC482">
        <v>2</v>
      </c>
      <c r="AD482">
        <v>126</v>
      </c>
      <c r="AE482">
        <v>1</v>
      </c>
      <c r="AF482">
        <v>101</v>
      </c>
      <c r="AG482">
        <v>3</v>
      </c>
      <c r="AH482">
        <v>0</v>
      </c>
      <c r="AI482">
        <v>0</v>
      </c>
      <c r="AJ482">
        <v>28</v>
      </c>
      <c r="AK482">
        <v>0</v>
      </c>
      <c r="AL482">
        <v>20</v>
      </c>
      <c r="AM482">
        <v>105</v>
      </c>
      <c r="AN482">
        <v>8</v>
      </c>
      <c r="AO482">
        <v>133</v>
      </c>
      <c r="AP482">
        <v>0.87969924812030076</v>
      </c>
      <c r="AQ482">
        <v>0.1203007518796992</v>
      </c>
      <c r="AR482">
        <v>0</v>
      </c>
      <c r="AS482">
        <v>0.10526315789473679</v>
      </c>
      <c r="AT482">
        <v>0.2030075187969925</v>
      </c>
      <c r="AU482">
        <v>0.1954887218045113</v>
      </c>
      <c r="AV482">
        <v>0.22556390977443611</v>
      </c>
      <c r="AW482">
        <v>9.7744360902255634E-2</v>
      </c>
      <c r="AX482">
        <v>9.7744360902255634E-2</v>
      </c>
      <c r="AY482">
        <v>3.007518796992481E-2</v>
      </c>
      <c r="AZ482">
        <v>2.2556390977443611E-2</v>
      </c>
      <c r="BA482">
        <v>2.2556390977443611E-2</v>
      </c>
      <c r="BB482">
        <v>0</v>
      </c>
      <c r="BC482">
        <v>0</v>
      </c>
      <c r="BD482">
        <v>0</v>
      </c>
      <c r="BE482">
        <v>0.97744360902255634</v>
      </c>
      <c r="BF482">
        <v>7.5187969924812026E-3</v>
      </c>
      <c r="BG482">
        <v>1.503759398496241E-2</v>
      </c>
      <c r="BH482">
        <v>0.62406015037593987</v>
      </c>
      <c r="BI482">
        <v>0.36090225563909772</v>
      </c>
      <c r="BJ482">
        <v>1.503759398496241E-2</v>
      </c>
      <c r="BK482">
        <v>3.7593984962406013E-2</v>
      </c>
      <c r="BL482">
        <v>0</v>
      </c>
      <c r="BM482">
        <v>1.503759398496241E-2</v>
      </c>
      <c r="BN482">
        <v>0.94736842105263153</v>
      </c>
      <c r="BO482">
        <v>7.5187969924812026E-3</v>
      </c>
      <c r="BP482">
        <v>0.75939849624060152</v>
      </c>
      <c r="BQ482">
        <v>2.2556390977443611E-2</v>
      </c>
      <c r="BR482">
        <v>0</v>
      </c>
      <c r="BS482">
        <v>0</v>
      </c>
      <c r="BT482">
        <v>0.2105263157894737</v>
      </c>
      <c r="BU482">
        <v>0</v>
      </c>
      <c r="BV482">
        <v>0.15037593984962411</v>
      </c>
      <c r="BW482">
        <v>0.78947368421052633</v>
      </c>
      <c r="BX482">
        <v>6.0150375939849621E-2</v>
      </c>
      <c r="BY482" t="s">
        <v>3397</v>
      </c>
      <c r="BZ482" t="s">
        <v>3965</v>
      </c>
      <c r="CA482">
        <v>376</v>
      </c>
      <c r="CB482">
        <v>0.35372340425531917</v>
      </c>
      <c r="CC482">
        <v>0</v>
      </c>
    </row>
    <row r="483" spans="1:81" x14ac:dyDescent="0.25">
      <c r="A483" t="s">
        <v>3967</v>
      </c>
      <c r="B483" t="s">
        <v>95</v>
      </c>
      <c r="C483" t="s">
        <v>426</v>
      </c>
      <c r="D483" t="s">
        <v>949</v>
      </c>
      <c r="E483">
        <v>2020</v>
      </c>
      <c r="F483">
        <v>164</v>
      </c>
      <c r="G483">
        <v>14</v>
      </c>
      <c r="H483">
        <v>0</v>
      </c>
      <c r="I483">
        <v>34</v>
      </c>
      <c r="J483">
        <v>38</v>
      </c>
      <c r="K483">
        <v>30</v>
      </c>
      <c r="L483">
        <v>24</v>
      </c>
      <c r="M483">
        <v>19</v>
      </c>
      <c r="N483">
        <v>15</v>
      </c>
      <c r="O483">
        <v>8</v>
      </c>
      <c r="P483">
        <v>10</v>
      </c>
      <c r="Q483">
        <v>0</v>
      </c>
      <c r="R483">
        <v>0</v>
      </c>
      <c r="S483">
        <v>0</v>
      </c>
      <c r="T483">
        <v>0</v>
      </c>
      <c r="U483">
        <v>168</v>
      </c>
      <c r="V483">
        <v>10</v>
      </c>
      <c r="W483">
        <v>0</v>
      </c>
      <c r="X483">
        <v>139</v>
      </c>
      <c r="Y483">
        <v>36</v>
      </c>
      <c r="Z483">
        <v>3</v>
      </c>
      <c r="AA483">
        <v>8</v>
      </c>
      <c r="AB483">
        <v>0</v>
      </c>
      <c r="AC483">
        <v>5</v>
      </c>
      <c r="AD483">
        <v>165</v>
      </c>
      <c r="AE483">
        <v>2</v>
      </c>
      <c r="AF483">
        <v>158</v>
      </c>
      <c r="AG483">
        <v>2</v>
      </c>
      <c r="AH483">
        <v>0</v>
      </c>
      <c r="AI483">
        <v>0</v>
      </c>
      <c r="AJ483">
        <v>15</v>
      </c>
      <c r="AK483">
        <v>1</v>
      </c>
      <c r="AL483">
        <v>4</v>
      </c>
      <c r="AM483">
        <v>165</v>
      </c>
      <c r="AN483">
        <v>9</v>
      </c>
      <c r="AO483">
        <v>178</v>
      </c>
      <c r="AP483">
        <v>0.9213483146067416</v>
      </c>
      <c r="AQ483">
        <v>7.8651685393258425E-2</v>
      </c>
      <c r="AR483">
        <v>0</v>
      </c>
      <c r="AS483">
        <v>0.1910112359550562</v>
      </c>
      <c r="AT483">
        <v>0.2134831460674157</v>
      </c>
      <c r="AU483">
        <v>0.1685393258426966</v>
      </c>
      <c r="AV483">
        <v>0.1348314606741573</v>
      </c>
      <c r="AW483">
        <v>0.1067415730337079</v>
      </c>
      <c r="AX483">
        <v>8.4269662921348312E-2</v>
      </c>
      <c r="AY483">
        <v>4.49438202247191E-2</v>
      </c>
      <c r="AZ483">
        <v>5.6179775280898868E-2</v>
      </c>
      <c r="BA483">
        <v>0</v>
      </c>
      <c r="BB483">
        <v>0</v>
      </c>
      <c r="BC483">
        <v>0</v>
      </c>
      <c r="BD483">
        <v>0</v>
      </c>
      <c r="BE483">
        <v>0.9438202247191011</v>
      </c>
      <c r="BF483">
        <v>5.6179775280898868E-2</v>
      </c>
      <c r="BG483">
        <v>0</v>
      </c>
      <c r="BH483">
        <v>0.7808988764044944</v>
      </c>
      <c r="BI483">
        <v>0.20224719101123589</v>
      </c>
      <c r="BJ483">
        <v>1.6853932584269659E-2</v>
      </c>
      <c r="BK483">
        <v>4.49438202247191E-2</v>
      </c>
      <c r="BL483">
        <v>0</v>
      </c>
      <c r="BM483">
        <v>2.8089887640449441E-2</v>
      </c>
      <c r="BN483">
        <v>0.9269662921348315</v>
      </c>
      <c r="BO483">
        <v>1.123595505617977E-2</v>
      </c>
      <c r="BP483">
        <v>0.88764044943820219</v>
      </c>
      <c r="BQ483">
        <v>1.123595505617977E-2</v>
      </c>
      <c r="BR483">
        <v>0</v>
      </c>
      <c r="BS483">
        <v>0</v>
      </c>
      <c r="BT483">
        <v>8.4269662921348312E-2</v>
      </c>
      <c r="BU483">
        <v>5.6179775280898866E-3</v>
      </c>
      <c r="BV483">
        <v>2.247191011235955E-2</v>
      </c>
      <c r="BW483">
        <v>0.9269662921348315</v>
      </c>
      <c r="BX483">
        <v>5.0561797752808987E-2</v>
      </c>
      <c r="BY483" t="s">
        <v>3397</v>
      </c>
      <c r="BZ483" t="s">
        <v>3965</v>
      </c>
      <c r="CA483">
        <v>376</v>
      </c>
      <c r="CB483">
        <v>0.47340425531914893</v>
      </c>
      <c r="CC483">
        <v>0</v>
      </c>
    </row>
    <row r="484" spans="1:81" x14ac:dyDescent="0.25">
      <c r="A484" t="s">
        <v>3968</v>
      </c>
      <c r="B484" t="s">
        <v>95</v>
      </c>
      <c r="C484" t="s">
        <v>426</v>
      </c>
      <c r="D484" t="s">
        <v>951</v>
      </c>
      <c r="E484">
        <v>2020</v>
      </c>
      <c r="F484">
        <v>15</v>
      </c>
      <c r="G484">
        <v>3</v>
      </c>
      <c r="H484">
        <v>0</v>
      </c>
      <c r="I484">
        <v>2</v>
      </c>
      <c r="J484">
        <v>2</v>
      </c>
      <c r="K484">
        <v>3</v>
      </c>
      <c r="L484">
        <v>1</v>
      </c>
      <c r="M484">
        <v>5</v>
      </c>
      <c r="N484">
        <v>1</v>
      </c>
      <c r="O484">
        <v>2</v>
      </c>
      <c r="P484">
        <v>1</v>
      </c>
      <c r="Q484">
        <v>1</v>
      </c>
      <c r="R484">
        <v>0</v>
      </c>
      <c r="S484">
        <v>0</v>
      </c>
      <c r="T484">
        <v>0</v>
      </c>
      <c r="U484">
        <v>17</v>
      </c>
      <c r="V484">
        <v>1</v>
      </c>
      <c r="W484">
        <v>0</v>
      </c>
      <c r="X484">
        <v>12</v>
      </c>
      <c r="Y484">
        <v>6</v>
      </c>
      <c r="Z484">
        <v>0</v>
      </c>
      <c r="AA484">
        <v>1</v>
      </c>
      <c r="AB484">
        <v>0</v>
      </c>
      <c r="AC484">
        <v>0</v>
      </c>
      <c r="AD484">
        <v>17</v>
      </c>
      <c r="AE484">
        <v>0</v>
      </c>
      <c r="AF484">
        <v>13</v>
      </c>
      <c r="AG484">
        <v>1</v>
      </c>
      <c r="AH484">
        <v>0</v>
      </c>
      <c r="AI484">
        <v>0</v>
      </c>
      <c r="AJ484">
        <v>4</v>
      </c>
      <c r="AK484">
        <v>0</v>
      </c>
      <c r="AL484">
        <v>0</v>
      </c>
      <c r="AM484">
        <v>17</v>
      </c>
      <c r="AN484">
        <v>1</v>
      </c>
      <c r="AO484">
        <v>18</v>
      </c>
      <c r="AP484">
        <v>0.83333333333333337</v>
      </c>
      <c r="AQ484">
        <v>0.16666666666666671</v>
      </c>
      <c r="AR484">
        <v>0</v>
      </c>
      <c r="AS484">
        <v>0.1111111111111111</v>
      </c>
      <c r="AT484">
        <v>0.1111111111111111</v>
      </c>
      <c r="AU484">
        <v>0.16666666666666671</v>
      </c>
      <c r="AV484">
        <v>5.5555555555555552E-2</v>
      </c>
      <c r="AW484">
        <v>0.27777777777777779</v>
      </c>
      <c r="AX484">
        <v>5.5555555555555552E-2</v>
      </c>
      <c r="AY484">
        <v>0.1111111111111111</v>
      </c>
      <c r="AZ484">
        <v>5.5555555555555552E-2</v>
      </c>
      <c r="BA484">
        <v>5.5555555555555552E-2</v>
      </c>
      <c r="BB484">
        <v>0</v>
      </c>
      <c r="BC484">
        <v>0</v>
      </c>
      <c r="BD484">
        <v>0</v>
      </c>
      <c r="BE484">
        <v>0.94444444444444442</v>
      </c>
      <c r="BF484">
        <v>5.5555555555555552E-2</v>
      </c>
      <c r="BG484">
        <v>0</v>
      </c>
      <c r="BH484">
        <v>0.66666666666666663</v>
      </c>
      <c r="BI484">
        <v>0.33333333333333331</v>
      </c>
      <c r="BJ484">
        <v>0</v>
      </c>
      <c r="BK484">
        <v>5.5555555555555552E-2</v>
      </c>
      <c r="BL484">
        <v>0</v>
      </c>
      <c r="BM484">
        <v>0</v>
      </c>
      <c r="BN484">
        <v>0.94444444444444442</v>
      </c>
      <c r="BO484">
        <v>0</v>
      </c>
      <c r="BP484">
        <v>0.72222222222222221</v>
      </c>
      <c r="BQ484">
        <v>5.5555555555555552E-2</v>
      </c>
      <c r="BR484">
        <v>0</v>
      </c>
      <c r="BS484">
        <v>0</v>
      </c>
      <c r="BT484">
        <v>0.22222222222222221</v>
      </c>
      <c r="BU484">
        <v>0</v>
      </c>
      <c r="BV484">
        <v>0</v>
      </c>
      <c r="BW484">
        <v>0.94444444444444442</v>
      </c>
      <c r="BX484">
        <v>5.5555555555555552E-2</v>
      </c>
      <c r="BY484" t="s">
        <v>3397</v>
      </c>
      <c r="BZ484" t="s">
        <v>3965</v>
      </c>
      <c r="CA484">
        <v>376</v>
      </c>
      <c r="CB484">
        <v>4.7872340425531908E-2</v>
      </c>
      <c r="CC484">
        <v>0</v>
      </c>
    </row>
    <row r="485" spans="1:81" x14ac:dyDescent="0.25">
      <c r="A485" t="s">
        <v>3969</v>
      </c>
      <c r="B485" t="s">
        <v>95</v>
      </c>
      <c r="C485" t="s">
        <v>426</v>
      </c>
      <c r="D485" t="s">
        <v>953</v>
      </c>
      <c r="E485">
        <v>2020</v>
      </c>
      <c r="F485">
        <v>37</v>
      </c>
      <c r="G485">
        <v>4</v>
      </c>
      <c r="H485">
        <v>0</v>
      </c>
      <c r="I485">
        <v>7</v>
      </c>
      <c r="J485">
        <v>9</v>
      </c>
      <c r="K485">
        <v>5</v>
      </c>
      <c r="L485">
        <v>8</v>
      </c>
      <c r="M485">
        <v>7</v>
      </c>
      <c r="N485">
        <v>2</v>
      </c>
      <c r="O485">
        <v>1</v>
      </c>
      <c r="P485">
        <v>0</v>
      </c>
      <c r="Q485">
        <v>1</v>
      </c>
      <c r="R485">
        <v>1</v>
      </c>
      <c r="S485">
        <v>0</v>
      </c>
      <c r="T485">
        <v>0</v>
      </c>
      <c r="U485">
        <v>36</v>
      </c>
      <c r="V485">
        <v>5</v>
      </c>
      <c r="W485">
        <v>0</v>
      </c>
      <c r="X485">
        <v>26</v>
      </c>
      <c r="Y485">
        <v>15</v>
      </c>
      <c r="Z485">
        <v>0</v>
      </c>
      <c r="AA485">
        <v>8</v>
      </c>
      <c r="AB485">
        <v>0</v>
      </c>
      <c r="AC485">
        <v>5</v>
      </c>
      <c r="AD485">
        <v>28</v>
      </c>
      <c r="AE485">
        <v>1</v>
      </c>
      <c r="AF485">
        <v>27</v>
      </c>
      <c r="AG485">
        <v>2</v>
      </c>
      <c r="AH485">
        <v>1</v>
      </c>
      <c r="AI485">
        <v>0</v>
      </c>
      <c r="AJ485">
        <v>10</v>
      </c>
      <c r="AK485">
        <v>0</v>
      </c>
      <c r="AL485">
        <v>6</v>
      </c>
      <c r="AM485">
        <v>34</v>
      </c>
      <c r="AN485">
        <v>1</v>
      </c>
      <c r="AO485">
        <v>41</v>
      </c>
      <c r="AP485">
        <v>0.90243902439024393</v>
      </c>
      <c r="AQ485">
        <v>9.7560975609756101E-2</v>
      </c>
      <c r="AR485">
        <v>0</v>
      </c>
      <c r="AS485">
        <v>0.17073170731707321</v>
      </c>
      <c r="AT485">
        <v>0.21951219512195119</v>
      </c>
      <c r="AU485">
        <v>0.12195121951219511</v>
      </c>
      <c r="AV485">
        <v>0.1951219512195122</v>
      </c>
      <c r="AW485">
        <v>0.17073170731707321</v>
      </c>
      <c r="AX485">
        <v>4.878048780487805E-2</v>
      </c>
      <c r="AY485">
        <v>2.4390243902439029E-2</v>
      </c>
      <c r="AZ485">
        <v>0</v>
      </c>
      <c r="BA485">
        <v>2.4390243902439029E-2</v>
      </c>
      <c r="BB485">
        <v>2.4390243902439029E-2</v>
      </c>
      <c r="BC485">
        <v>0</v>
      </c>
      <c r="BD485">
        <v>0</v>
      </c>
      <c r="BE485">
        <v>0.87804878048780488</v>
      </c>
      <c r="BF485">
        <v>0.12195121951219511</v>
      </c>
      <c r="BG485">
        <v>0</v>
      </c>
      <c r="BH485">
        <v>0.63414634146341464</v>
      </c>
      <c r="BI485">
        <v>0.36585365853658541</v>
      </c>
      <c r="BJ485">
        <v>0</v>
      </c>
      <c r="BK485">
        <v>0.1951219512195122</v>
      </c>
      <c r="BL485">
        <v>0</v>
      </c>
      <c r="BM485">
        <v>0.12195121951219511</v>
      </c>
      <c r="BN485">
        <v>0.68292682926829273</v>
      </c>
      <c r="BO485">
        <v>2.4390243902439029E-2</v>
      </c>
      <c r="BP485">
        <v>0.65853658536585369</v>
      </c>
      <c r="BQ485">
        <v>4.878048780487805E-2</v>
      </c>
      <c r="BR485">
        <v>2.4390243902439029E-2</v>
      </c>
      <c r="BS485">
        <v>0</v>
      </c>
      <c r="BT485">
        <v>0.24390243902439021</v>
      </c>
      <c r="BU485">
        <v>0</v>
      </c>
      <c r="BV485">
        <v>0.14634146341463411</v>
      </c>
      <c r="BW485">
        <v>0.82926829268292679</v>
      </c>
      <c r="BX485">
        <v>2.4390243902439029E-2</v>
      </c>
      <c r="BY485" t="s">
        <v>3397</v>
      </c>
      <c r="BZ485" t="s">
        <v>3965</v>
      </c>
      <c r="CA485">
        <v>376</v>
      </c>
      <c r="CB485">
        <v>0.10904255319148939</v>
      </c>
      <c r="CC485">
        <v>0</v>
      </c>
    </row>
    <row r="486" spans="1:81" x14ac:dyDescent="0.25">
      <c r="A486" t="s">
        <v>3970</v>
      </c>
      <c r="B486" t="s">
        <v>95</v>
      </c>
      <c r="C486" t="s">
        <v>426</v>
      </c>
      <c r="D486" t="s">
        <v>961</v>
      </c>
      <c r="E486">
        <v>2020</v>
      </c>
      <c r="F486">
        <v>6</v>
      </c>
      <c r="G486">
        <v>0</v>
      </c>
      <c r="H486">
        <v>0</v>
      </c>
      <c r="I486">
        <v>0</v>
      </c>
      <c r="J486">
        <v>0</v>
      </c>
      <c r="K486">
        <v>1</v>
      </c>
      <c r="L486">
        <v>1</v>
      </c>
      <c r="M486">
        <v>0</v>
      </c>
      <c r="N486">
        <v>0</v>
      </c>
      <c r="O486">
        <v>3</v>
      </c>
      <c r="P486">
        <v>0</v>
      </c>
      <c r="Q486">
        <v>0</v>
      </c>
      <c r="R486">
        <v>1</v>
      </c>
      <c r="S486">
        <v>0</v>
      </c>
      <c r="T486">
        <v>0</v>
      </c>
      <c r="U486">
        <v>5</v>
      </c>
      <c r="V486">
        <v>0</v>
      </c>
      <c r="W486">
        <v>1</v>
      </c>
      <c r="X486">
        <v>2</v>
      </c>
      <c r="Y486">
        <v>3</v>
      </c>
      <c r="Z486">
        <v>1</v>
      </c>
      <c r="AA486">
        <v>0</v>
      </c>
      <c r="AB486">
        <v>1</v>
      </c>
      <c r="AC486">
        <v>1</v>
      </c>
      <c r="AD486">
        <v>4</v>
      </c>
      <c r="AE486">
        <v>0</v>
      </c>
      <c r="AF486">
        <v>4</v>
      </c>
      <c r="AG486">
        <v>0</v>
      </c>
      <c r="AH486">
        <v>0</v>
      </c>
      <c r="AI486">
        <v>0</v>
      </c>
      <c r="AJ486">
        <v>1</v>
      </c>
      <c r="AK486">
        <v>1</v>
      </c>
      <c r="AL486">
        <v>0</v>
      </c>
      <c r="AM486">
        <v>5</v>
      </c>
      <c r="AN486">
        <v>1</v>
      </c>
      <c r="AO486">
        <v>6</v>
      </c>
      <c r="AP486">
        <v>1</v>
      </c>
      <c r="AQ486">
        <v>0</v>
      </c>
      <c r="AR486">
        <v>0</v>
      </c>
      <c r="AS486">
        <v>0</v>
      </c>
      <c r="AT486">
        <v>0</v>
      </c>
      <c r="AU486">
        <v>0.16666666666666671</v>
      </c>
      <c r="AV486">
        <v>0.16666666666666671</v>
      </c>
      <c r="AW486">
        <v>0</v>
      </c>
      <c r="AX486">
        <v>0</v>
      </c>
      <c r="AY486">
        <v>0.5</v>
      </c>
      <c r="AZ486">
        <v>0</v>
      </c>
      <c r="BA486">
        <v>0</v>
      </c>
      <c r="BB486">
        <v>0.16666666666666671</v>
      </c>
      <c r="BC486">
        <v>0</v>
      </c>
      <c r="BD486">
        <v>0</v>
      </c>
      <c r="BE486">
        <v>0.83333333333333337</v>
      </c>
      <c r="BF486">
        <v>0</v>
      </c>
      <c r="BG486">
        <v>0.16666666666666671</v>
      </c>
      <c r="BH486">
        <v>0.33333333333333331</v>
      </c>
      <c r="BI486">
        <v>0.5</v>
      </c>
      <c r="BJ486">
        <v>0.16666666666666671</v>
      </c>
      <c r="BK486">
        <v>0</v>
      </c>
      <c r="BL486">
        <v>0.16666666666666671</v>
      </c>
      <c r="BM486">
        <v>0.16666666666666671</v>
      </c>
      <c r="BN486">
        <v>0.66666666666666663</v>
      </c>
      <c r="BO486">
        <v>0</v>
      </c>
      <c r="BP486">
        <v>0.66666666666666663</v>
      </c>
      <c r="BQ486">
        <v>0</v>
      </c>
      <c r="BR486">
        <v>0</v>
      </c>
      <c r="BS486">
        <v>0</v>
      </c>
      <c r="BT486">
        <v>0.16666666666666671</v>
      </c>
      <c r="BU486">
        <v>0.16666666666666671</v>
      </c>
      <c r="BV486">
        <v>0</v>
      </c>
      <c r="BW486">
        <v>0.83333333333333337</v>
      </c>
      <c r="BX486">
        <v>0.16666666666666671</v>
      </c>
      <c r="BY486" t="s">
        <v>3397</v>
      </c>
      <c r="BZ486" t="s">
        <v>3965</v>
      </c>
      <c r="CA486">
        <v>376</v>
      </c>
      <c r="CB486">
        <v>1.5957446808510641E-2</v>
      </c>
      <c r="CC486">
        <v>0</v>
      </c>
    </row>
    <row r="487" spans="1:81" x14ac:dyDescent="0.25">
      <c r="A487" t="s">
        <v>3971</v>
      </c>
      <c r="B487" t="s">
        <v>95</v>
      </c>
      <c r="C487" t="s">
        <v>433</v>
      </c>
      <c r="D487" t="s">
        <v>44</v>
      </c>
      <c r="E487">
        <v>2020</v>
      </c>
      <c r="F487">
        <v>23</v>
      </c>
      <c r="G487">
        <v>4</v>
      </c>
      <c r="H487">
        <v>0</v>
      </c>
      <c r="I487">
        <v>4</v>
      </c>
      <c r="J487">
        <v>5</v>
      </c>
      <c r="K487">
        <v>6</v>
      </c>
      <c r="L487">
        <v>4</v>
      </c>
      <c r="M487">
        <v>3</v>
      </c>
      <c r="N487">
        <v>1</v>
      </c>
      <c r="O487">
        <v>2</v>
      </c>
      <c r="P487">
        <v>1</v>
      </c>
      <c r="Q487">
        <v>0</v>
      </c>
      <c r="R487">
        <v>0</v>
      </c>
      <c r="S487">
        <v>0</v>
      </c>
      <c r="T487">
        <v>1</v>
      </c>
      <c r="U487">
        <v>26</v>
      </c>
      <c r="V487">
        <v>1</v>
      </c>
      <c r="W487">
        <v>0</v>
      </c>
      <c r="X487">
        <v>20</v>
      </c>
      <c r="Y487">
        <v>6</v>
      </c>
      <c r="Z487">
        <v>1</v>
      </c>
      <c r="AA487">
        <v>6</v>
      </c>
      <c r="AB487">
        <v>1</v>
      </c>
      <c r="AC487">
        <v>1</v>
      </c>
      <c r="AD487">
        <v>19</v>
      </c>
      <c r="AE487">
        <v>2</v>
      </c>
      <c r="AF487">
        <v>17</v>
      </c>
      <c r="AG487">
        <v>3</v>
      </c>
      <c r="AH487">
        <v>0</v>
      </c>
      <c r="AI487">
        <v>0</v>
      </c>
      <c r="AJ487">
        <v>4</v>
      </c>
      <c r="AK487">
        <v>1</v>
      </c>
      <c r="AL487">
        <v>0</v>
      </c>
      <c r="AM487">
        <v>25</v>
      </c>
      <c r="AN487">
        <v>2</v>
      </c>
      <c r="AO487">
        <v>27</v>
      </c>
      <c r="AP487">
        <v>0.85185185185185186</v>
      </c>
      <c r="AQ487">
        <v>0.14814814814814811</v>
      </c>
      <c r="AR487">
        <v>0</v>
      </c>
      <c r="AS487">
        <v>0.14814814814814811</v>
      </c>
      <c r="AT487">
        <v>0.1851851851851852</v>
      </c>
      <c r="AU487">
        <v>0.22222222222222221</v>
      </c>
      <c r="AV487">
        <v>0.14814814814814811</v>
      </c>
      <c r="AW487">
        <v>0.1111111111111111</v>
      </c>
      <c r="AX487">
        <v>3.7037037037037028E-2</v>
      </c>
      <c r="AY487">
        <v>7.407407407407407E-2</v>
      </c>
      <c r="AZ487">
        <v>3.7037037037037028E-2</v>
      </c>
      <c r="BA487">
        <v>0</v>
      </c>
      <c r="BB487">
        <v>0</v>
      </c>
      <c r="BC487">
        <v>0</v>
      </c>
      <c r="BD487">
        <v>3.7037037037037028E-2</v>
      </c>
      <c r="BE487">
        <v>0.96296296296296291</v>
      </c>
      <c r="BF487">
        <v>3.7037037037037028E-2</v>
      </c>
      <c r="BG487">
        <v>0</v>
      </c>
      <c r="BH487">
        <v>0.7407407407407407</v>
      </c>
      <c r="BI487">
        <v>0.22222222222222221</v>
      </c>
      <c r="BJ487">
        <v>3.7037037037037028E-2</v>
      </c>
      <c r="BK487">
        <v>0.22222222222222221</v>
      </c>
      <c r="BL487">
        <v>3.7037037037037028E-2</v>
      </c>
      <c r="BM487">
        <v>3.7037037037037028E-2</v>
      </c>
      <c r="BN487">
        <v>0.70370370370370372</v>
      </c>
      <c r="BO487">
        <v>7.407407407407407E-2</v>
      </c>
      <c r="BP487">
        <v>0.62962962962962965</v>
      </c>
      <c r="BQ487">
        <v>0.1111111111111111</v>
      </c>
      <c r="BR487">
        <v>0</v>
      </c>
      <c r="BS487">
        <v>0</v>
      </c>
      <c r="BT487">
        <v>0.14814814814814811</v>
      </c>
      <c r="BU487">
        <v>3.7037037037037028E-2</v>
      </c>
      <c r="BV487">
        <v>0</v>
      </c>
      <c r="BW487">
        <v>0.92592592592592593</v>
      </c>
      <c r="BX487">
        <v>7.407407407407407E-2</v>
      </c>
      <c r="BY487" t="s">
        <v>3397</v>
      </c>
      <c r="BZ487" t="s">
        <v>3972</v>
      </c>
      <c r="CA487">
        <v>27</v>
      </c>
      <c r="CB487">
        <v>1</v>
      </c>
      <c r="CC487">
        <v>0</v>
      </c>
    </row>
    <row r="488" spans="1:81" x14ac:dyDescent="0.25">
      <c r="A488" t="s">
        <v>3973</v>
      </c>
      <c r="B488" t="s">
        <v>95</v>
      </c>
      <c r="C488" t="s">
        <v>433</v>
      </c>
      <c r="D488" t="s">
        <v>947</v>
      </c>
      <c r="E488">
        <v>2020</v>
      </c>
      <c r="F488" t="s">
        <v>74</v>
      </c>
      <c r="G488" t="s">
        <v>74</v>
      </c>
      <c r="H488" t="s">
        <v>74</v>
      </c>
      <c r="I488" t="s">
        <v>74</v>
      </c>
      <c r="J488" t="s">
        <v>74</v>
      </c>
      <c r="K488" t="s">
        <v>74</v>
      </c>
      <c r="L488" t="s">
        <v>74</v>
      </c>
      <c r="M488" t="s">
        <v>74</v>
      </c>
      <c r="N488" t="s">
        <v>74</v>
      </c>
      <c r="O488" t="s">
        <v>74</v>
      </c>
      <c r="P488" t="s">
        <v>74</v>
      </c>
      <c r="Q488" t="s">
        <v>74</v>
      </c>
      <c r="R488" t="s">
        <v>74</v>
      </c>
      <c r="S488" t="s">
        <v>74</v>
      </c>
      <c r="T488" t="s">
        <v>74</v>
      </c>
      <c r="U488" t="s">
        <v>74</v>
      </c>
      <c r="V488" t="s">
        <v>74</v>
      </c>
      <c r="W488" t="s">
        <v>74</v>
      </c>
      <c r="X488" t="s">
        <v>74</v>
      </c>
      <c r="Y488" t="s">
        <v>74</v>
      </c>
      <c r="Z488" t="s">
        <v>74</v>
      </c>
      <c r="AA488" t="s">
        <v>74</v>
      </c>
      <c r="AB488" t="s">
        <v>74</v>
      </c>
      <c r="AC488" t="s">
        <v>74</v>
      </c>
      <c r="AD488" t="s">
        <v>74</v>
      </c>
      <c r="AE488" t="s">
        <v>74</v>
      </c>
      <c r="AF488" t="s">
        <v>74</v>
      </c>
      <c r="AG488" t="s">
        <v>74</v>
      </c>
      <c r="AH488" t="s">
        <v>74</v>
      </c>
      <c r="AI488" t="s">
        <v>74</v>
      </c>
      <c r="AJ488" t="s">
        <v>74</v>
      </c>
      <c r="AK488" t="s">
        <v>74</v>
      </c>
      <c r="AL488" t="s">
        <v>74</v>
      </c>
      <c r="AM488" t="s">
        <v>74</v>
      </c>
      <c r="AN488" t="s">
        <v>74</v>
      </c>
      <c r="AO488" t="s">
        <v>74</v>
      </c>
      <c r="AP488" t="s">
        <v>74</v>
      </c>
      <c r="AQ488" t="s">
        <v>74</v>
      </c>
      <c r="AR488" t="s">
        <v>74</v>
      </c>
      <c r="AS488" t="s">
        <v>74</v>
      </c>
      <c r="AT488" t="s">
        <v>74</v>
      </c>
      <c r="AU488" t="s">
        <v>74</v>
      </c>
      <c r="AV488" t="s">
        <v>74</v>
      </c>
      <c r="AW488" t="s">
        <v>74</v>
      </c>
      <c r="AX488" t="s">
        <v>74</v>
      </c>
      <c r="AY488" t="s">
        <v>74</v>
      </c>
      <c r="AZ488" t="s">
        <v>74</v>
      </c>
      <c r="BA488" t="s">
        <v>74</v>
      </c>
      <c r="BB488" t="s">
        <v>74</v>
      </c>
      <c r="BC488" t="s">
        <v>74</v>
      </c>
      <c r="BD488" t="s">
        <v>74</v>
      </c>
      <c r="BE488" t="s">
        <v>74</v>
      </c>
      <c r="BF488" t="s">
        <v>74</v>
      </c>
      <c r="BG488" t="s">
        <v>74</v>
      </c>
      <c r="BH488" t="s">
        <v>74</v>
      </c>
      <c r="BI488" t="s">
        <v>74</v>
      </c>
      <c r="BJ488" t="s">
        <v>74</v>
      </c>
      <c r="BK488" t="s">
        <v>74</v>
      </c>
      <c r="BL488" t="s">
        <v>74</v>
      </c>
      <c r="BM488" t="s">
        <v>74</v>
      </c>
      <c r="BN488" t="s">
        <v>74</v>
      </c>
      <c r="BO488" t="s">
        <v>74</v>
      </c>
      <c r="BP488" t="s">
        <v>74</v>
      </c>
      <c r="BQ488" t="s">
        <v>74</v>
      </c>
      <c r="BR488" t="s">
        <v>74</v>
      </c>
      <c r="BS488" t="s">
        <v>74</v>
      </c>
      <c r="BT488" t="s">
        <v>74</v>
      </c>
      <c r="BU488" t="s">
        <v>74</v>
      </c>
      <c r="BV488" t="s">
        <v>74</v>
      </c>
      <c r="BW488" t="s">
        <v>74</v>
      </c>
      <c r="BX488" t="s">
        <v>74</v>
      </c>
      <c r="BY488" t="s">
        <v>74</v>
      </c>
      <c r="BZ488" t="s">
        <v>3972</v>
      </c>
      <c r="CA488" t="s">
        <v>74</v>
      </c>
      <c r="CB488" t="s">
        <v>74</v>
      </c>
      <c r="CC488">
        <v>0</v>
      </c>
    </row>
    <row r="489" spans="1:81" x14ac:dyDescent="0.25">
      <c r="A489" t="s">
        <v>3974</v>
      </c>
      <c r="B489" t="s">
        <v>95</v>
      </c>
      <c r="C489" t="s">
        <v>433</v>
      </c>
      <c r="D489" t="s">
        <v>949</v>
      </c>
      <c r="E489">
        <v>2020</v>
      </c>
      <c r="F489" t="s">
        <v>74</v>
      </c>
      <c r="G489" t="s">
        <v>74</v>
      </c>
      <c r="H489" t="s">
        <v>74</v>
      </c>
      <c r="I489" t="s">
        <v>74</v>
      </c>
      <c r="J489" t="s">
        <v>74</v>
      </c>
      <c r="K489" t="s">
        <v>74</v>
      </c>
      <c r="L489" t="s">
        <v>74</v>
      </c>
      <c r="M489" t="s">
        <v>74</v>
      </c>
      <c r="N489" t="s">
        <v>74</v>
      </c>
      <c r="O489" t="s">
        <v>74</v>
      </c>
      <c r="P489" t="s">
        <v>74</v>
      </c>
      <c r="Q489" t="s">
        <v>74</v>
      </c>
      <c r="R489" t="s">
        <v>74</v>
      </c>
      <c r="S489" t="s">
        <v>74</v>
      </c>
      <c r="T489" t="s">
        <v>74</v>
      </c>
      <c r="U489" t="s">
        <v>74</v>
      </c>
      <c r="V489" t="s">
        <v>74</v>
      </c>
      <c r="W489" t="s">
        <v>74</v>
      </c>
      <c r="X489" t="s">
        <v>74</v>
      </c>
      <c r="Y489" t="s">
        <v>74</v>
      </c>
      <c r="Z489" t="s">
        <v>74</v>
      </c>
      <c r="AA489" t="s">
        <v>74</v>
      </c>
      <c r="AB489" t="s">
        <v>74</v>
      </c>
      <c r="AC489" t="s">
        <v>74</v>
      </c>
      <c r="AD489" t="s">
        <v>74</v>
      </c>
      <c r="AE489" t="s">
        <v>74</v>
      </c>
      <c r="AF489" t="s">
        <v>74</v>
      </c>
      <c r="AG489" t="s">
        <v>74</v>
      </c>
      <c r="AH489" t="s">
        <v>74</v>
      </c>
      <c r="AI489" t="s">
        <v>74</v>
      </c>
      <c r="AJ489" t="s">
        <v>74</v>
      </c>
      <c r="AK489" t="s">
        <v>74</v>
      </c>
      <c r="AL489" t="s">
        <v>74</v>
      </c>
      <c r="AM489" t="s">
        <v>74</v>
      </c>
      <c r="AN489" t="s">
        <v>74</v>
      </c>
      <c r="AO489" t="s">
        <v>74</v>
      </c>
      <c r="AP489" t="s">
        <v>74</v>
      </c>
      <c r="AQ489" t="s">
        <v>74</v>
      </c>
      <c r="AR489" t="s">
        <v>74</v>
      </c>
      <c r="AS489" t="s">
        <v>74</v>
      </c>
      <c r="AT489" t="s">
        <v>74</v>
      </c>
      <c r="AU489" t="s">
        <v>74</v>
      </c>
      <c r="AV489" t="s">
        <v>74</v>
      </c>
      <c r="AW489" t="s">
        <v>74</v>
      </c>
      <c r="AX489" t="s">
        <v>74</v>
      </c>
      <c r="AY489" t="s">
        <v>74</v>
      </c>
      <c r="AZ489" t="s">
        <v>74</v>
      </c>
      <c r="BA489" t="s">
        <v>74</v>
      </c>
      <c r="BB489" t="s">
        <v>74</v>
      </c>
      <c r="BC489" t="s">
        <v>74</v>
      </c>
      <c r="BD489" t="s">
        <v>74</v>
      </c>
      <c r="BE489" t="s">
        <v>74</v>
      </c>
      <c r="BF489" t="s">
        <v>74</v>
      </c>
      <c r="BG489" t="s">
        <v>74</v>
      </c>
      <c r="BH489" t="s">
        <v>74</v>
      </c>
      <c r="BI489" t="s">
        <v>74</v>
      </c>
      <c r="BJ489" t="s">
        <v>74</v>
      </c>
      <c r="BK489" t="s">
        <v>74</v>
      </c>
      <c r="BL489" t="s">
        <v>74</v>
      </c>
      <c r="BM489" t="s">
        <v>74</v>
      </c>
      <c r="BN489" t="s">
        <v>74</v>
      </c>
      <c r="BO489" t="s">
        <v>74</v>
      </c>
      <c r="BP489" t="s">
        <v>74</v>
      </c>
      <c r="BQ489" t="s">
        <v>74</v>
      </c>
      <c r="BR489" t="s">
        <v>74</v>
      </c>
      <c r="BS489" t="s">
        <v>74</v>
      </c>
      <c r="BT489" t="s">
        <v>74</v>
      </c>
      <c r="BU489" t="s">
        <v>74</v>
      </c>
      <c r="BV489" t="s">
        <v>74</v>
      </c>
      <c r="BW489" t="s">
        <v>74</v>
      </c>
      <c r="BX489" t="s">
        <v>74</v>
      </c>
      <c r="BY489" t="s">
        <v>74</v>
      </c>
      <c r="BZ489" t="s">
        <v>3972</v>
      </c>
      <c r="CA489" t="s">
        <v>74</v>
      </c>
      <c r="CB489" t="s">
        <v>74</v>
      </c>
      <c r="CC489">
        <v>1</v>
      </c>
    </row>
    <row r="490" spans="1:81" x14ac:dyDescent="0.25">
      <c r="A490" t="s">
        <v>3975</v>
      </c>
      <c r="B490" t="s">
        <v>95</v>
      </c>
      <c r="C490" t="s">
        <v>433</v>
      </c>
      <c r="D490" t="s">
        <v>951</v>
      </c>
      <c r="E490">
        <v>2020</v>
      </c>
      <c r="F490" t="s">
        <v>74</v>
      </c>
      <c r="G490" t="s">
        <v>74</v>
      </c>
      <c r="H490" t="s">
        <v>74</v>
      </c>
      <c r="I490" t="s">
        <v>74</v>
      </c>
      <c r="J490" t="s">
        <v>74</v>
      </c>
      <c r="K490" t="s">
        <v>74</v>
      </c>
      <c r="L490" t="s">
        <v>74</v>
      </c>
      <c r="M490" t="s">
        <v>74</v>
      </c>
      <c r="N490" t="s">
        <v>74</v>
      </c>
      <c r="O490" t="s">
        <v>74</v>
      </c>
      <c r="P490" t="s">
        <v>74</v>
      </c>
      <c r="Q490" t="s">
        <v>74</v>
      </c>
      <c r="R490" t="s">
        <v>74</v>
      </c>
      <c r="S490" t="s">
        <v>74</v>
      </c>
      <c r="T490" t="s">
        <v>74</v>
      </c>
      <c r="U490" t="s">
        <v>74</v>
      </c>
      <c r="V490" t="s">
        <v>74</v>
      </c>
      <c r="W490" t="s">
        <v>74</v>
      </c>
      <c r="X490" t="s">
        <v>74</v>
      </c>
      <c r="Y490" t="s">
        <v>74</v>
      </c>
      <c r="Z490" t="s">
        <v>74</v>
      </c>
      <c r="AA490" t="s">
        <v>74</v>
      </c>
      <c r="AB490" t="s">
        <v>74</v>
      </c>
      <c r="AC490" t="s">
        <v>74</v>
      </c>
      <c r="AD490" t="s">
        <v>74</v>
      </c>
      <c r="AE490" t="s">
        <v>74</v>
      </c>
      <c r="AF490" t="s">
        <v>74</v>
      </c>
      <c r="AG490" t="s">
        <v>74</v>
      </c>
      <c r="AH490" t="s">
        <v>74</v>
      </c>
      <c r="AI490" t="s">
        <v>74</v>
      </c>
      <c r="AJ490" t="s">
        <v>74</v>
      </c>
      <c r="AK490" t="s">
        <v>74</v>
      </c>
      <c r="AL490" t="s">
        <v>74</v>
      </c>
      <c r="AM490" t="s">
        <v>74</v>
      </c>
      <c r="AN490" t="s">
        <v>74</v>
      </c>
      <c r="AO490" t="s">
        <v>74</v>
      </c>
      <c r="AP490" t="s">
        <v>74</v>
      </c>
      <c r="AQ490" t="s">
        <v>74</v>
      </c>
      <c r="AR490" t="s">
        <v>74</v>
      </c>
      <c r="AS490" t="s">
        <v>74</v>
      </c>
      <c r="AT490" t="s">
        <v>74</v>
      </c>
      <c r="AU490" t="s">
        <v>74</v>
      </c>
      <c r="AV490" t="s">
        <v>74</v>
      </c>
      <c r="AW490" t="s">
        <v>74</v>
      </c>
      <c r="AX490" t="s">
        <v>74</v>
      </c>
      <c r="AY490" t="s">
        <v>74</v>
      </c>
      <c r="AZ490" t="s">
        <v>74</v>
      </c>
      <c r="BA490" t="s">
        <v>74</v>
      </c>
      <c r="BB490" t="s">
        <v>74</v>
      </c>
      <c r="BC490" t="s">
        <v>74</v>
      </c>
      <c r="BD490" t="s">
        <v>74</v>
      </c>
      <c r="BE490" t="s">
        <v>74</v>
      </c>
      <c r="BF490" t="s">
        <v>74</v>
      </c>
      <c r="BG490" t="s">
        <v>74</v>
      </c>
      <c r="BH490" t="s">
        <v>74</v>
      </c>
      <c r="BI490" t="s">
        <v>74</v>
      </c>
      <c r="BJ490" t="s">
        <v>74</v>
      </c>
      <c r="BK490" t="s">
        <v>74</v>
      </c>
      <c r="BL490" t="s">
        <v>74</v>
      </c>
      <c r="BM490" t="s">
        <v>74</v>
      </c>
      <c r="BN490" t="s">
        <v>74</v>
      </c>
      <c r="BO490" t="s">
        <v>74</v>
      </c>
      <c r="BP490" t="s">
        <v>74</v>
      </c>
      <c r="BQ490" t="s">
        <v>74</v>
      </c>
      <c r="BR490" t="s">
        <v>74</v>
      </c>
      <c r="BS490" t="s">
        <v>74</v>
      </c>
      <c r="BT490" t="s">
        <v>74</v>
      </c>
      <c r="BU490" t="s">
        <v>74</v>
      </c>
      <c r="BV490" t="s">
        <v>74</v>
      </c>
      <c r="BW490" t="s">
        <v>74</v>
      </c>
      <c r="BX490" t="s">
        <v>74</v>
      </c>
      <c r="BY490" t="s">
        <v>74</v>
      </c>
      <c r="BZ490" t="s">
        <v>3972</v>
      </c>
      <c r="CA490" t="s">
        <v>74</v>
      </c>
      <c r="CB490" t="s">
        <v>74</v>
      </c>
      <c r="CC490">
        <v>1</v>
      </c>
    </row>
    <row r="491" spans="1:81" x14ac:dyDescent="0.25">
      <c r="A491" t="s">
        <v>3976</v>
      </c>
      <c r="B491" t="s">
        <v>95</v>
      </c>
      <c r="C491" t="s">
        <v>433</v>
      </c>
      <c r="D491" t="s">
        <v>953</v>
      </c>
      <c r="E491">
        <v>2020</v>
      </c>
      <c r="F491" t="s">
        <v>74</v>
      </c>
      <c r="G491" t="s">
        <v>74</v>
      </c>
      <c r="H491" t="s">
        <v>74</v>
      </c>
      <c r="I491" t="s">
        <v>74</v>
      </c>
      <c r="J491" t="s">
        <v>74</v>
      </c>
      <c r="K491" t="s">
        <v>74</v>
      </c>
      <c r="L491" t="s">
        <v>74</v>
      </c>
      <c r="M491" t="s">
        <v>74</v>
      </c>
      <c r="N491" t="s">
        <v>74</v>
      </c>
      <c r="O491" t="s">
        <v>74</v>
      </c>
      <c r="P491" t="s">
        <v>74</v>
      </c>
      <c r="Q491" t="s">
        <v>74</v>
      </c>
      <c r="R491" t="s">
        <v>74</v>
      </c>
      <c r="S491" t="s">
        <v>74</v>
      </c>
      <c r="T491" t="s">
        <v>74</v>
      </c>
      <c r="U491" t="s">
        <v>74</v>
      </c>
      <c r="V491" t="s">
        <v>74</v>
      </c>
      <c r="W491" t="s">
        <v>74</v>
      </c>
      <c r="X491" t="s">
        <v>74</v>
      </c>
      <c r="Y491" t="s">
        <v>74</v>
      </c>
      <c r="Z491" t="s">
        <v>74</v>
      </c>
      <c r="AA491" t="s">
        <v>74</v>
      </c>
      <c r="AB491" t="s">
        <v>74</v>
      </c>
      <c r="AC491" t="s">
        <v>74</v>
      </c>
      <c r="AD491" t="s">
        <v>74</v>
      </c>
      <c r="AE491" t="s">
        <v>74</v>
      </c>
      <c r="AF491" t="s">
        <v>74</v>
      </c>
      <c r="AG491" t="s">
        <v>74</v>
      </c>
      <c r="AH491" t="s">
        <v>74</v>
      </c>
      <c r="AI491" t="s">
        <v>74</v>
      </c>
      <c r="AJ491" t="s">
        <v>74</v>
      </c>
      <c r="AK491" t="s">
        <v>74</v>
      </c>
      <c r="AL491" t="s">
        <v>74</v>
      </c>
      <c r="AM491" t="s">
        <v>74</v>
      </c>
      <c r="AN491" t="s">
        <v>74</v>
      </c>
      <c r="AO491" t="s">
        <v>74</v>
      </c>
      <c r="AP491" t="s">
        <v>74</v>
      </c>
      <c r="AQ491" t="s">
        <v>74</v>
      </c>
      <c r="AR491" t="s">
        <v>74</v>
      </c>
      <c r="AS491" t="s">
        <v>74</v>
      </c>
      <c r="AT491" t="s">
        <v>74</v>
      </c>
      <c r="AU491" t="s">
        <v>74</v>
      </c>
      <c r="AV491" t="s">
        <v>74</v>
      </c>
      <c r="AW491" t="s">
        <v>74</v>
      </c>
      <c r="AX491" t="s">
        <v>74</v>
      </c>
      <c r="AY491" t="s">
        <v>74</v>
      </c>
      <c r="AZ491" t="s">
        <v>74</v>
      </c>
      <c r="BA491" t="s">
        <v>74</v>
      </c>
      <c r="BB491" t="s">
        <v>74</v>
      </c>
      <c r="BC491" t="s">
        <v>74</v>
      </c>
      <c r="BD491" t="s">
        <v>74</v>
      </c>
      <c r="BE491" t="s">
        <v>74</v>
      </c>
      <c r="BF491" t="s">
        <v>74</v>
      </c>
      <c r="BG491" t="s">
        <v>74</v>
      </c>
      <c r="BH491" t="s">
        <v>74</v>
      </c>
      <c r="BI491" t="s">
        <v>74</v>
      </c>
      <c r="BJ491" t="s">
        <v>74</v>
      </c>
      <c r="BK491" t="s">
        <v>74</v>
      </c>
      <c r="BL491" t="s">
        <v>74</v>
      </c>
      <c r="BM491" t="s">
        <v>74</v>
      </c>
      <c r="BN491" t="s">
        <v>74</v>
      </c>
      <c r="BO491" t="s">
        <v>74</v>
      </c>
      <c r="BP491" t="s">
        <v>74</v>
      </c>
      <c r="BQ491" t="s">
        <v>74</v>
      </c>
      <c r="BR491" t="s">
        <v>74</v>
      </c>
      <c r="BS491" t="s">
        <v>74</v>
      </c>
      <c r="BT491" t="s">
        <v>74</v>
      </c>
      <c r="BU491" t="s">
        <v>74</v>
      </c>
      <c r="BV491" t="s">
        <v>74</v>
      </c>
      <c r="BW491" t="s">
        <v>74</v>
      </c>
      <c r="BX491" t="s">
        <v>74</v>
      </c>
      <c r="BY491" t="s">
        <v>74</v>
      </c>
      <c r="BZ491" t="s">
        <v>3972</v>
      </c>
      <c r="CA491" t="s">
        <v>74</v>
      </c>
      <c r="CB491" t="s">
        <v>74</v>
      </c>
      <c r="CC491">
        <v>0</v>
      </c>
    </row>
    <row r="492" spans="1:81" x14ac:dyDescent="0.25">
      <c r="A492" t="s">
        <v>3977</v>
      </c>
      <c r="B492" t="s">
        <v>95</v>
      </c>
      <c r="C492" t="s">
        <v>433</v>
      </c>
      <c r="D492" t="s">
        <v>961</v>
      </c>
      <c r="E492">
        <v>2020</v>
      </c>
      <c r="F492" t="s">
        <v>74</v>
      </c>
      <c r="G492" t="s">
        <v>74</v>
      </c>
      <c r="H492" t="s">
        <v>74</v>
      </c>
      <c r="I492" t="s">
        <v>74</v>
      </c>
      <c r="J492" t="s">
        <v>74</v>
      </c>
      <c r="K492" t="s">
        <v>74</v>
      </c>
      <c r="L492" t="s">
        <v>74</v>
      </c>
      <c r="M492" t="s">
        <v>74</v>
      </c>
      <c r="N492" t="s">
        <v>74</v>
      </c>
      <c r="O492" t="s">
        <v>74</v>
      </c>
      <c r="P492" t="s">
        <v>74</v>
      </c>
      <c r="Q492" t="s">
        <v>74</v>
      </c>
      <c r="R492" t="s">
        <v>74</v>
      </c>
      <c r="S492" t="s">
        <v>74</v>
      </c>
      <c r="T492" t="s">
        <v>74</v>
      </c>
      <c r="U492" t="s">
        <v>74</v>
      </c>
      <c r="V492" t="s">
        <v>74</v>
      </c>
      <c r="W492" t="s">
        <v>74</v>
      </c>
      <c r="X492" t="s">
        <v>74</v>
      </c>
      <c r="Y492" t="s">
        <v>74</v>
      </c>
      <c r="Z492" t="s">
        <v>74</v>
      </c>
      <c r="AA492" t="s">
        <v>74</v>
      </c>
      <c r="AB492" t="s">
        <v>74</v>
      </c>
      <c r="AC492" t="s">
        <v>74</v>
      </c>
      <c r="AD492" t="s">
        <v>74</v>
      </c>
      <c r="AE492" t="s">
        <v>74</v>
      </c>
      <c r="AF492" t="s">
        <v>74</v>
      </c>
      <c r="AG492" t="s">
        <v>74</v>
      </c>
      <c r="AH492" t="s">
        <v>74</v>
      </c>
      <c r="AI492" t="s">
        <v>74</v>
      </c>
      <c r="AJ492" t="s">
        <v>74</v>
      </c>
      <c r="AK492" t="s">
        <v>74</v>
      </c>
      <c r="AL492" t="s">
        <v>74</v>
      </c>
      <c r="AM492" t="s">
        <v>74</v>
      </c>
      <c r="AN492" t="s">
        <v>74</v>
      </c>
      <c r="AO492" t="s">
        <v>74</v>
      </c>
      <c r="AP492" t="s">
        <v>74</v>
      </c>
      <c r="AQ492" t="s">
        <v>74</v>
      </c>
      <c r="AR492" t="s">
        <v>74</v>
      </c>
      <c r="AS492" t="s">
        <v>74</v>
      </c>
      <c r="AT492" t="s">
        <v>74</v>
      </c>
      <c r="AU492" t="s">
        <v>74</v>
      </c>
      <c r="AV492" t="s">
        <v>74</v>
      </c>
      <c r="AW492" t="s">
        <v>74</v>
      </c>
      <c r="AX492" t="s">
        <v>74</v>
      </c>
      <c r="AY492" t="s">
        <v>74</v>
      </c>
      <c r="AZ492" t="s">
        <v>74</v>
      </c>
      <c r="BA492" t="s">
        <v>74</v>
      </c>
      <c r="BB492" t="s">
        <v>74</v>
      </c>
      <c r="BC492" t="s">
        <v>74</v>
      </c>
      <c r="BD492" t="s">
        <v>74</v>
      </c>
      <c r="BE492" t="s">
        <v>74</v>
      </c>
      <c r="BF492" t="s">
        <v>74</v>
      </c>
      <c r="BG492" t="s">
        <v>74</v>
      </c>
      <c r="BH492" t="s">
        <v>74</v>
      </c>
      <c r="BI492" t="s">
        <v>74</v>
      </c>
      <c r="BJ492" t="s">
        <v>74</v>
      </c>
      <c r="BK492" t="s">
        <v>74</v>
      </c>
      <c r="BL492" t="s">
        <v>74</v>
      </c>
      <c r="BM492" t="s">
        <v>74</v>
      </c>
      <c r="BN492" t="s">
        <v>74</v>
      </c>
      <c r="BO492" t="s">
        <v>74</v>
      </c>
      <c r="BP492" t="s">
        <v>74</v>
      </c>
      <c r="BQ492" t="s">
        <v>74</v>
      </c>
      <c r="BR492" t="s">
        <v>74</v>
      </c>
      <c r="BS492" t="s">
        <v>74</v>
      </c>
      <c r="BT492" t="s">
        <v>74</v>
      </c>
      <c r="BU492" t="s">
        <v>74</v>
      </c>
      <c r="BV492" t="s">
        <v>74</v>
      </c>
      <c r="BW492" t="s">
        <v>74</v>
      </c>
      <c r="BX492" t="s">
        <v>74</v>
      </c>
      <c r="BY492" t="s">
        <v>74</v>
      </c>
      <c r="BZ492" t="s">
        <v>3972</v>
      </c>
      <c r="CA492" t="s">
        <v>74</v>
      </c>
      <c r="CB492" t="s">
        <v>74</v>
      </c>
      <c r="CC492">
        <v>0</v>
      </c>
    </row>
    <row r="493" spans="1:81" x14ac:dyDescent="0.25">
      <c r="A493" t="s">
        <v>3978</v>
      </c>
      <c r="B493" t="s">
        <v>95</v>
      </c>
      <c r="C493" t="s">
        <v>124</v>
      </c>
      <c r="D493" t="s">
        <v>44</v>
      </c>
      <c r="E493">
        <v>2021</v>
      </c>
      <c r="F493">
        <v>2039</v>
      </c>
      <c r="G493">
        <v>241</v>
      </c>
      <c r="H493">
        <v>4</v>
      </c>
      <c r="I493">
        <v>278</v>
      </c>
      <c r="J493">
        <v>441</v>
      </c>
      <c r="K493">
        <v>446</v>
      </c>
      <c r="L493">
        <v>313</v>
      </c>
      <c r="M493">
        <v>300</v>
      </c>
      <c r="N493">
        <v>232</v>
      </c>
      <c r="O493">
        <v>158</v>
      </c>
      <c r="P493">
        <v>79</v>
      </c>
      <c r="Q493">
        <v>28</v>
      </c>
      <c r="R493">
        <v>7</v>
      </c>
      <c r="S493">
        <v>2</v>
      </c>
      <c r="T493">
        <v>0</v>
      </c>
      <c r="U493">
        <v>2127</v>
      </c>
      <c r="V493">
        <v>148</v>
      </c>
      <c r="W493">
        <v>9</v>
      </c>
      <c r="X493">
        <v>897</v>
      </c>
      <c r="Y493">
        <v>1237</v>
      </c>
      <c r="Z493">
        <v>150</v>
      </c>
      <c r="AA493">
        <v>185</v>
      </c>
      <c r="AB493">
        <v>24</v>
      </c>
      <c r="AC493">
        <v>164</v>
      </c>
      <c r="AD493">
        <v>1911</v>
      </c>
      <c r="AE493">
        <v>64</v>
      </c>
      <c r="AF493">
        <v>1854</v>
      </c>
      <c r="AG493">
        <v>110</v>
      </c>
      <c r="AH493">
        <v>34</v>
      </c>
      <c r="AI493">
        <v>14</v>
      </c>
      <c r="AJ493">
        <v>184</v>
      </c>
      <c r="AK493">
        <v>24</v>
      </c>
      <c r="AL493">
        <v>142</v>
      </c>
      <c r="AM493">
        <v>2099</v>
      </c>
      <c r="AN493">
        <v>43</v>
      </c>
      <c r="AO493">
        <v>2284</v>
      </c>
      <c r="AP493">
        <v>0.89273204903677761</v>
      </c>
      <c r="AQ493">
        <v>0.1055166374781086</v>
      </c>
      <c r="AR493">
        <v>1.751313485113835E-3</v>
      </c>
      <c r="AS493">
        <v>0.1217162872154116</v>
      </c>
      <c r="AT493">
        <v>0.19308231173380039</v>
      </c>
      <c r="AU493">
        <v>0.19527145359019271</v>
      </c>
      <c r="AV493">
        <v>0.1370402802101576</v>
      </c>
      <c r="AW493">
        <v>0.13134851138353759</v>
      </c>
      <c r="AX493">
        <v>0.10157618213660249</v>
      </c>
      <c r="AY493">
        <v>6.9176882661996494E-2</v>
      </c>
      <c r="AZ493">
        <v>3.4588441330998247E-2</v>
      </c>
      <c r="BA493">
        <v>1.2259194395796849E-2</v>
      </c>
      <c r="BB493">
        <v>3.0647985989492119E-3</v>
      </c>
      <c r="BC493">
        <v>8.7565674255691769E-4</v>
      </c>
      <c r="BD493">
        <v>0</v>
      </c>
      <c r="BE493">
        <v>0.93126094570928197</v>
      </c>
      <c r="BF493">
        <v>6.4798598949211902E-2</v>
      </c>
      <c r="BG493">
        <v>3.9404553415061296E-3</v>
      </c>
      <c r="BH493">
        <v>0.39273204903677761</v>
      </c>
      <c r="BI493">
        <v>0.54159369527145362</v>
      </c>
      <c r="BJ493">
        <v>6.5674255691768824E-2</v>
      </c>
      <c r="BK493">
        <v>8.0998248686514882E-2</v>
      </c>
      <c r="BL493">
        <v>1.0507880910683011E-2</v>
      </c>
      <c r="BM493">
        <v>7.1803852889667244E-2</v>
      </c>
      <c r="BN493">
        <v>0.83669001751313488</v>
      </c>
      <c r="BO493">
        <v>2.802101576182137E-2</v>
      </c>
      <c r="BP493">
        <v>0.81173380035026266</v>
      </c>
      <c r="BQ493">
        <v>4.816112084063047E-2</v>
      </c>
      <c r="BR493">
        <v>1.4886164623467601E-2</v>
      </c>
      <c r="BS493">
        <v>6.1295971978984239E-3</v>
      </c>
      <c r="BT493">
        <v>8.0560420315236428E-2</v>
      </c>
      <c r="BU493">
        <v>1.0507880910683011E-2</v>
      </c>
      <c r="BV493">
        <v>6.2171628721541153E-2</v>
      </c>
      <c r="BW493">
        <v>0.91900175131348516</v>
      </c>
      <c r="BX493">
        <v>1.8826619964973729E-2</v>
      </c>
      <c r="BY493" t="s">
        <v>3397</v>
      </c>
      <c r="BZ493" t="s">
        <v>3979</v>
      </c>
      <c r="CA493">
        <v>2284</v>
      </c>
      <c r="CB493">
        <v>1</v>
      </c>
      <c r="CC493">
        <v>0</v>
      </c>
    </row>
    <row r="494" spans="1:81" x14ac:dyDescent="0.25">
      <c r="A494" t="s">
        <v>3980</v>
      </c>
      <c r="B494" t="s">
        <v>95</v>
      </c>
      <c r="C494" t="s">
        <v>124</v>
      </c>
      <c r="D494" t="s">
        <v>947</v>
      </c>
      <c r="E494">
        <v>2021</v>
      </c>
      <c r="F494">
        <v>934</v>
      </c>
      <c r="G494">
        <v>106</v>
      </c>
      <c r="H494">
        <v>1</v>
      </c>
      <c r="I494">
        <v>112</v>
      </c>
      <c r="J494">
        <v>204</v>
      </c>
      <c r="K494">
        <v>192</v>
      </c>
      <c r="L494">
        <v>153</v>
      </c>
      <c r="M494">
        <v>157</v>
      </c>
      <c r="N494">
        <v>91</v>
      </c>
      <c r="O494">
        <v>79</v>
      </c>
      <c r="P494">
        <v>37</v>
      </c>
      <c r="Q494">
        <v>12</v>
      </c>
      <c r="R494">
        <v>4</v>
      </c>
      <c r="S494">
        <v>0</v>
      </c>
      <c r="T494">
        <v>0</v>
      </c>
      <c r="U494">
        <v>962</v>
      </c>
      <c r="V494">
        <v>77</v>
      </c>
      <c r="W494">
        <v>2</v>
      </c>
      <c r="X494">
        <v>339</v>
      </c>
      <c r="Y494">
        <v>643</v>
      </c>
      <c r="Z494">
        <v>59</v>
      </c>
      <c r="AA494">
        <v>58</v>
      </c>
      <c r="AB494">
        <v>0</v>
      </c>
      <c r="AC494">
        <v>52</v>
      </c>
      <c r="AD494">
        <v>931</v>
      </c>
      <c r="AE494">
        <v>17</v>
      </c>
      <c r="AF494">
        <v>844</v>
      </c>
      <c r="AG494">
        <v>79</v>
      </c>
      <c r="AH494">
        <v>8</v>
      </c>
      <c r="AI494">
        <v>0</v>
      </c>
      <c r="AJ494">
        <v>93</v>
      </c>
      <c r="AK494">
        <v>0</v>
      </c>
      <c r="AL494">
        <v>81</v>
      </c>
      <c r="AM494">
        <v>945</v>
      </c>
      <c r="AN494">
        <v>15</v>
      </c>
      <c r="AO494">
        <v>1041</v>
      </c>
      <c r="AP494">
        <v>0.89721421709894333</v>
      </c>
      <c r="AQ494">
        <v>0.1018251681075889</v>
      </c>
      <c r="AR494">
        <v>9.6061479346781938E-4</v>
      </c>
      <c r="AS494">
        <v>0.1075888568683958</v>
      </c>
      <c r="AT494">
        <v>0.19596541786743521</v>
      </c>
      <c r="AU494">
        <v>0.18443804034582131</v>
      </c>
      <c r="AV494">
        <v>0.14697406340057639</v>
      </c>
      <c r="AW494">
        <v>0.15081652257444761</v>
      </c>
      <c r="AX494">
        <v>8.7415946205571568E-2</v>
      </c>
      <c r="AY494">
        <v>7.5888568683957727E-2</v>
      </c>
      <c r="AZ494">
        <v>3.5542747358309319E-2</v>
      </c>
      <c r="BA494">
        <v>1.152737752161383E-2</v>
      </c>
      <c r="BB494">
        <v>3.8424591738712779E-3</v>
      </c>
      <c r="BC494">
        <v>0</v>
      </c>
      <c r="BD494">
        <v>0</v>
      </c>
      <c r="BE494">
        <v>0.92411143131604223</v>
      </c>
      <c r="BF494">
        <v>7.3967339097022092E-2</v>
      </c>
      <c r="BG494">
        <v>1.921229586935639E-3</v>
      </c>
      <c r="BH494">
        <v>0.32564841498559077</v>
      </c>
      <c r="BI494">
        <v>0.61767531219980787</v>
      </c>
      <c r="BJ494">
        <v>5.6676272814601338E-2</v>
      </c>
      <c r="BK494">
        <v>5.5715658021133527E-2</v>
      </c>
      <c r="BL494">
        <v>0</v>
      </c>
      <c r="BM494">
        <v>4.9951969260326613E-2</v>
      </c>
      <c r="BN494">
        <v>0.89433237271853983</v>
      </c>
      <c r="BO494">
        <v>1.633045148895293E-2</v>
      </c>
      <c r="BP494">
        <v>0.81075888568683963</v>
      </c>
      <c r="BQ494">
        <v>7.5888568683957727E-2</v>
      </c>
      <c r="BR494">
        <v>7.684918347742555E-3</v>
      </c>
      <c r="BS494">
        <v>0</v>
      </c>
      <c r="BT494">
        <v>8.9337175792507204E-2</v>
      </c>
      <c r="BU494">
        <v>0</v>
      </c>
      <c r="BV494">
        <v>7.7809798270893377E-2</v>
      </c>
      <c r="BW494">
        <v>0.90778097982708938</v>
      </c>
      <c r="BX494">
        <v>1.4409221902017291E-2</v>
      </c>
      <c r="BY494" t="s">
        <v>3397</v>
      </c>
      <c r="BZ494" t="s">
        <v>3979</v>
      </c>
      <c r="CA494">
        <v>2284</v>
      </c>
      <c r="CB494">
        <v>0.45577933450087571</v>
      </c>
      <c r="CC494">
        <v>0</v>
      </c>
    </row>
    <row r="495" spans="1:81" x14ac:dyDescent="0.25">
      <c r="A495" t="s">
        <v>3981</v>
      </c>
      <c r="B495" t="s">
        <v>95</v>
      </c>
      <c r="C495" t="s">
        <v>124</v>
      </c>
      <c r="D495" t="s">
        <v>949</v>
      </c>
      <c r="E495">
        <v>2021</v>
      </c>
      <c r="F495">
        <v>641</v>
      </c>
      <c r="G495">
        <v>80</v>
      </c>
      <c r="H495">
        <v>2</v>
      </c>
      <c r="I495">
        <v>96</v>
      </c>
      <c r="J495">
        <v>145</v>
      </c>
      <c r="K495">
        <v>149</v>
      </c>
      <c r="L495">
        <v>92</v>
      </c>
      <c r="M495">
        <v>81</v>
      </c>
      <c r="N495">
        <v>83</v>
      </c>
      <c r="O495">
        <v>43</v>
      </c>
      <c r="P495">
        <v>22</v>
      </c>
      <c r="Q495">
        <v>8</v>
      </c>
      <c r="R495">
        <v>2</v>
      </c>
      <c r="S495">
        <v>2</v>
      </c>
      <c r="T495">
        <v>0</v>
      </c>
      <c r="U495">
        <v>679</v>
      </c>
      <c r="V495">
        <v>38</v>
      </c>
      <c r="W495">
        <v>6</v>
      </c>
      <c r="X495">
        <v>315</v>
      </c>
      <c r="Y495">
        <v>367</v>
      </c>
      <c r="Z495">
        <v>41</v>
      </c>
      <c r="AA495">
        <v>65</v>
      </c>
      <c r="AB495">
        <v>0</v>
      </c>
      <c r="AC495">
        <v>55</v>
      </c>
      <c r="AD495">
        <v>603</v>
      </c>
      <c r="AE495">
        <v>17</v>
      </c>
      <c r="AF495">
        <v>624</v>
      </c>
      <c r="AG495">
        <v>17</v>
      </c>
      <c r="AH495">
        <v>18</v>
      </c>
      <c r="AI495">
        <v>12</v>
      </c>
      <c r="AJ495">
        <v>35</v>
      </c>
      <c r="AK495">
        <v>0</v>
      </c>
      <c r="AL495">
        <v>50</v>
      </c>
      <c r="AM495">
        <v>672</v>
      </c>
      <c r="AN495">
        <v>1</v>
      </c>
      <c r="AO495">
        <v>723</v>
      </c>
      <c r="AP495">
        <v>0.88658367911479941</v>
      </c>
      <c r="AQ495">
        <v>0.1106500691562932</v>
      </c>
      <c r="AR495">
        <v>2.7662517289073311E-3</v>
      </c>
      <c r="AS495">
        <v>0.1327800829875519</v>
      </c>
      <c r="AT495">
        <v>0.2005532503457815</v>
      </c>
      <c r="AU495">
        <v>0.20608575380359609</v>
      </c>
      <c r="AV495">
        <v>0.1272475795297372</v>
      </c>
      <c r="AW495">
        <v>0.11203319502074691</v>
      </c>
      <c r="AX495">
        <v>0.1147994467496542</v>
      </c>
      <c r="AY495">
        <v>5.9474412171507597E-2</v>
      </c>
      <c r="AZ495">
        <v>3.0428769017980639E-2</v>
      </c>
      <c r="BA495">
        <v>1.1065006915629319E-2</v>
      </c>
      <c r="BB495">
        <v>2.7662517289073311E-3</v>
      </c>
      <c r="BC495">
        <v>2.7662517289073311E-3</v>
      </c>
      <c r="BD495">
        <v>0</v>
      </c>
      <c r="BE495">
        <v>0.93914246196403872</v>
      </c>
      <c r="BF495">
        <v>5.2558782849239281E-2</v>
      </c>
      <c r="BG495">
        <v>8.2987551867219917E-3</v>
      </c>
      <c r="BH495">
        <v>0.43568464730290463</v>
      </c>
      <c r="BI495">
        <v>0.50760719225449513</v>
      </c>
      <c r="BJ495">
        <v>5.6708160442600283E-2</v>
      </c>
      <c r="BK495">
        <v>8.9903181189488243E-2</v>
      </c>
      <c r="BL495">
        <v>0</v>
      </c>
      <c r="BM495">
        <v>7.6071922544951584E-2</v>
      </c>
      <c r="BN495">
        <v>0.8340248962655602</v>
      </c>
      <c r="BO495">
        <v>2.351313969571231E-2</v>
      </c>
      <c r="BP495">
        <v>0.86307053941908718</v>
      </c>
      <c r="BQ495">
        <v>2.351313969571231E-2</v>
      </c>
      <c r="BR495">
        <v>2.489626556016597E-2</v>
      </c>
      <c r="BS495">
        <v>1.659751037344398E-2</v>
      </c>
      <c r="BT495">
        <v>4.8409405255878293E-2</v>
      </c>
      <c r="BU495">
        <v>0</v>
      </c>
      <c r="BV495">
        <v>6.9156293222683268E-2</v>
      </c>
      <c r="BW495">
        <v>0.9294605809128631</v>
      </c>
      <c r="BX495">
        <v>1.3831258644536649E-3</v>
      </c>
      <c r="BY495" t="s">
        <v>3397</v>
      </c>
      <c r="BZ495" t="s">
        <v>3979</v>
      </c>
      <c r="CA495">
        <v>2284</v>
      </c>
      <c r="CB495">
        <v>0.31654991243432568</v>
      </c>
      <c r="CC495">
        <v>0</v>
      </c>
    </row>
    <row r="496" spans="1:81" x14ac:dyDescent="0.25">
      <c r="A496" t="s">
        <v>3982</v>
      </c>
      <c r="B496" t="s">
        <v>95</v>
      </c>
      <c r="C496" t="s">
        <v>124</v>
      </c>
      <c r="D496" t="s">
        <v>951</v>
      </c>
      <c r="E496">
        <v>2021</v>
      </c>
      <c r="F496">
        <v>173</v>
      </c>
      <c r="G496">
        <v>13</v>
      </c>
      <c r="H496">
        <v>1</v>
      </c>
      <c r="I496">
        <v>37</v>
      </c>
      <c r="J496">
        <v>27</v>
      </c>
      <c r="K496">
        <v>41</v>
      </c>
      <c r="L496">
        <v>28</v>
      </c>
      <c r="M496">
        <v>17</v>
      </c>
      <c r="N496">
        <v>20</v>
      </c>
      <c r="O496">
        <v>9</v>
      </c>
      <c r="P496">
        <v>6</v>
      </c>
      <c r="Q496">
        <v>2</v>
      </c>
      <c r="R496">
        <v>0</v>
      </c>
      <c r="S496">
        <v>0</v>
      </c>
      <c r="T496">
        <v>0</v>
      </c>
      <c r="U496">
        <v>169</v>
      </c>
      <c r="V496">
        <v>18</v>
      </c>
      <c r="W496">
        <v>0</v>
      </c>
      <c r="X496">
        <v>92</v>
      </c>
      <c r="Y496">
        <v>89</v>
      </c>
      <c r="Z496">
        <v>6</v>
      </c>
      <c r="AA496">
        <v>17</v>
      </c>
      <c r="AB496">
        <v>0</v>
      </c>
      <c r="AC496">
        <v>11</v>
      </c>
      <c r="AD496">
        <v>159</v>
      </c>
      <c r="AE496">
        <v>5</v>
      </c>
      <c r="AF496">
        <v>167</v>
      </c>
      <c r="AG496">
        <v>4</v>
      </c>
      <c r="AH496">
        <v>2</v>
      </c>
      <c r="AI496">
        <v>0</v>
      </c>
      <c r="AJ496">
        <v>9</v>
      </c>
      <c r="AK496">
        <v>0</v>
      </c>
      <c r="AL496">
        <v>4</v>
      </c>
      <c r="AM496">
        <v>183</v>
      </c>
      <c r="AN496">
        <v>0</v>
      </c>
      <c r="AO496">
        <v>187</v>
      </c>
      <c r="AP496">
        <v>0.92513368983957223</v>
      </c>
      <c r="AQ496">
        <v>6.9518716577540107E-2</v>
      </c>
      <c r="AR496">
        <v>5.3475935828877002E-3</v>
      </c>
      <c r="AS496">
        <v>0.19786096256684491</v>
      </c>
      <c r="AT496">
        <v>0.14438502673796791</v>
      </c>
      <c r="AU496">
        <v>0.21925133689839571</v>
      </c>
      <c r="AV496">
        <v>0.1497326203208556</v>
      </c>
      <c r="AW496">
        <v>9.0909090909090912E-2</v>
      </c>
      <c r="AX496">
        <v>0.10695187165775399</v>
      </c>
      <c r="AY496">
        <v>4.8128342245989303E-2</v>
      </c>
      <c r="AZ496">
        <v>3.2085561497326207E-2</v>
      </c>
      <c r="BA496">
        <v>1.06951871657754E-2</v>
      </c>
      <c r="BB496">
        <v>0</v>
      </c>
      <c r="BC496">
        <v>0</v>
      </c>
      <c r="BD496">
        <v>0</v>
      </c>
      <c r="BE496">
        <v>0.90374331550802134</v>
      </c>
      <c r="BF496">
        <v>9.6256684491978606E-2</v>
      </c>
      <c r="BG496">
        <v>0</v>
      </c>
      <c r="BH496">
        <v>0.49197860962566847</v>
      </c>
      <c r="BI496">
        <v>0.47593582887700542</v>
      </c>
      <c r="BJ496">
        <v>3.2085561497326207E-2</v>
      </c>
      <c r="BK496">
        <v>9.0909090909090912E-2</v>
      </c>
      <c r="BL496">
        <v>0</v>
      </c>
      <c r="BM496">
        <v>5.8823529411764712E-2</v>
      </c>
      <c r="BN496">
        <v>0.85026737967914434</v>
      </c>
      <c r="BO496">
        <v>2.6737967914438499E-2</v>
      </c>
      <c r="BP496">
        <v>0.89304812834224601</v>
      </c>
      <c r="BQ496">
        <v>2.1390374331550801E-2</v>
      </c>
      <c r="BR496">
        <v>1.06951871657754E-2</v>
      </c>
      <c r="BS496">
        <v>0</v>
      </c>
      <c r="BT496">
        <v>4.8128342245989303E-2</v>
      </c>
      <c r="BU496">
        <v>0</v>
      </c>
      <c r="BV496">
        <v>2.1390374331550801E-2</v>
      </c>
      <c r="BW496">
        <v>0.97860962566844922</v>
      </c>
      <c r="BX496">
        <v>0</v>
      </c>
      <c r="BY496" t="s">
        <v>3397</v>
      </c>
      <c r="BZ496" t="s">
        <v>3979</v>
      </c>
      <c r="CA496">
        <v>2284</v>
      </c>
      <c r="CB496">
        <v>8.1873905429071803E-2</v>
      </c>
      <c r="CC496">
        <v>0</v>
      </c>
    </row>
    <row r="497" spans="1:81" x14ac:dyDescent="0.25">
      <c r="A497" t="s">
        <v>3983</v>
      </c>
      <c r="B497" t="s">
        <v>95</v>
      </c>
      <c r="C497" t="s">
        <v>124</v>
      </c>
      <c r="D497" t="s">
        <v>953</v>
      </c>
      <c r="E497">
        <v>2021</v>
      </c>
      <c r="F497">
        <v>270</v>
      </c>
      <c r="G497">
        <v>39</v>
      </c>
      <c r="H497">
        <v>0</v>
      </c>
      <c r="I497">
        <v>32</v>
      </c>
      <c r="J497">
        <v>56</v>
      </c>
      <c r="K497">
        <v>59</v>
      </c>
      <c r="L497">
        <v>36</v>
      </c>
      <c r="M497">
        <v>44</v>
      </c>
      <c r="N497">
        <v>36</v>
      </c>
      <c r="O497">
        <v>27</v>
      </c>
      <c r="P497">
        <v>12</v>
      </c>
      <c r="Q497">
        <v>6</v>
      </c>
      <c r="R497">
        <v>1</v>
      </c>
      <c r="S497">
        <v>0</v>
      </c>
      <c r="T497">
        <v>0</v>
      </c>
      <c r="U497">
        <v>294</v>
      </c>
      <c r="V497">
        <v>14</v>
      </c>
      <c r="W497">
        <v>1</v>
      </c>
      <c r="X497">
        <v>151</v>
      </c>
      <c r="Y497">
        <v>138</v>
      </c>
      <c r="Z497">
        <v>20</v>
      </c>
      <c r="AA497">
        <v>45</v>
      </c>
      <c r="AB497">
        <v>0</v>
      </c>
      <c r="AC497">
        <v>46</v>
      </c>
      <c r="AD497">
        <v>218</v>
      </c>
      <c r="AE497">
        <v>25</v>
      </c>
      <c r="AF497">
        <v>219</v>
      </c>
      <c r="AG497">
        <v>10</v>
      </c>
      <c r="AH497">
        <v>6</v>
      </c>
      <c r="AI497">
        <v>2</v>
      </c>
      <c r="AJ497">
        <v>47</v>
      </c>
      <c r="AK497">
        <v>0</v>
      </c>
      <c r="AL497">
        <v>7</v>
      </c>
      <c r="AM497">
        <v>299</v>
      </c>
      <c r="AN497">
        <v>3</v>
      </c>
      <c r="AO497">
        <v>309</v>
      </c>
      <c r="AP497">
        <v>0.87378640776699024</v>
      </c>
      <c r="AQ497">
        <v>0.12621359223300971</v>
      </c>
      <c r="AR497">
        <v>0</v>
      </c>
      <c r="AS497">
        <v>0.1035598705501618</v>
      </c>
      <c r="AT497">
        <v>0.18122977346278321</v>
      </c>
      <c r="AU497">
        <v>0.19093851132686079</v>
      </c>
      <c r="AV497">
        <v>0.116504854368932</v>
      </c>
      <c r="AW497">
        <v>0.14239482200647249</v>
      </c>
      <c r="AX497">
        <v>0.116504854368932</v>
      </c>
      <c r="AY497">
        <v>8.7378640776699032E-2</v>
      </c>
      <c r="AZ497">
        <v>3.8834951456310683E-2</v>
      </c>
      <c r="BA497">
        <v>1.9417475728155342E-2</v>
      </c>
      <c r="BB497">
        <v>3.2362459546925568E-3</v>
      </c>
      <c r="BC497">
        <v>0</v>
      </c>
      <c r="BD497">
        <v>0</v>
      </c>
      <c r="BE497">
        <v>0.95145631067961167</v>
      </c>
      <c r="BF497">
        <v>4.5307443365695803E-2</v>
      </c>
      <c r="BG497">
        <v>3.2362459546925568E-3</v>
      </c>
      <c r="BH497">
        <v>0.48867313915857608</v>
      </c>
      <c r="BI497">
        <v>0.44660194174757278</v>
      </c>
      <c r="BJ497">
        <v>6.4724919093851127E-2</v>
      </c>
      <c r="BK497">
        <v>0.14563106796116501</v>
      </c>
      <c r="BL497">
        <v>0</v>
      </c>
      <c r="BM497">
        <v>0.14886731391585761</v>
      </c>
      <c r="BN497">
        <v>0.70550161812297729</v>
      </c>
      <c r="BO497">
        <v>8.0906148867313912E-2</v>
      </c>
      <c r="BP497">
        <v>0.70873786407766992</v>
      </c>
      <c r="BQ497">
        <v>3.2362459546925557E-2</v>
      </c>
      <c r="BR497">
        <v>1.9417475728155342E-2</v>
      </c>
      <c r="BS497">
        <v>6.4724919093851136E-3</v>
      </c>
      <c r="BT497">
        <v>0.15210355987055019</v>
      </c>
      <c r="BU497">
        <v>0</v>
      </c>
      <c r="BV497">
        <v>2.2653721682847901E-2</v>
      </c>
      <c r="BW497">
        <v>0.96763754045307449</v>
      </c>
      <c r="BX497">
        <v>9.7087378640776691E-3</v>
      </c>
      <c r="BY497" t="s">
        <v>3397</v>
      </c>
      <c r="BZ497" t="s">
        <v>3979</v>
      </c>
      <c r="CA497">
        <v>2284</v>
      </c>
      <c r="CB497">
        <v>0.13528896672504381</v>
      </c>
      <c r="CC497">
        <v>0</v>
      </c>
    </row>
    <row r="498" spans="1:81" x14ac:dyDescent="0.25">
      <c r="A498" t="s">
        <v>3984</v>
      </c>
      <c r="B498" t="s">
        <v>95</v>
      </c>
      <c r="C498" t="s">
        <v>124</v>
      </c>
      <c r="D498" t="s">
        <v>961</v>
      </c>
      <c r="E498">
        <v>2021</v>
      </c>
      <c r="F498">
        <v>21</v>
      </c>
      <c r="G498">
        <v>3</v>
      </c>
      <c r="H498">
        <v>0</v>
      </c>
      <c r="I498">
        <v>1</v>
      </c>
      <c r="J498">
        <v>9</v>
      </c>
      <c r="K498">
        <v>5</v>
      </c>
      <c r="L498">
        <v>4</v>
      </c>
      <c r="M498">
        <v>1</v>
      </c>
      <c r="N498">
        <v>2</v>
      </c>
      <c r="O498">
        <v>0</v>
      </c>
      <c r="P498">
        <v>2</v>
      </c>
      <c r="Q498">
        <v>0</v>
      </c>
      <c r="R498">
        <v>0</v>
      </c>
      <c r="S498">
        <v>0</v>
      </c>
      <c r="T498">
        <v>0</v>
      </c>
      <c r="U498">
        <v>23</v>
      </c>
      <c r="V498">
        <v>1</v>
      </c>
      <c r="W498">
        <v>0</v>
      </c>
      <c r="X498">
        <v>0</v>
      </c>
      <c r="Y498">
        <v>0</v>
      </c>
      <c r="Z498">
        <v>24</v>
      </c>
      <c r="AA498">
        <v>0</v>
      </c>
      <c r="AB498">
        <v>24</v>
      </c>
      <c r="AC498">
        <v>0</v>
      </c>
      <c r="AD498">
        <v>0</v>
      </c>
      <c r="AE498">
        <v>0</v>
      </c>
      <c r="AF498">
        <v>0</v>
      </c>
      <c r="AG498">
        <v>0</v>
      </c>
      <c r="AH498">
        <v>0</v>
      </c>
      <c r="AI498">
        <v>0</v>
      </c>
      <c r="AJ498">
        <v>0</v>
      </c>
      <c r="AK498">
        <v>24</v>
      </c>
      <c r="AL498">
        <v>0</v>
      </c>
      <c r="AM498">
        <v>0</v>
      </c>
      <c r="AN498">
        <v>24</v>
      </c>
      <c r="AO498">
        <v>24</v>
      </c>
      <c r="AP498">
        <v>0.875</v>
      </c>
      <c r="AQ498">
        <v>0.125</v>
      </c>
      <c r="AR498">
        <v>0</v>
      </c>
      <c r="AS498">
        <v>4.1666666666666657E-2</v>
      </c>
      <c r="AT498">
        <v>0.375</v>
      </c>
      <c r="AU498">
        <v>0.20833333333333329</v>
      </c>
      <c r="AV498">
        <v>0.16666666666666671</v>
      </c>
      <c r="AW498">
        <v>4.1666666666666657E-2</v>
      </c>
      <c r="AX498">
        <v>8.3333333333333329E-2</v>
      </c>
      <c r="AY498">
        <v>0</v>
      </c>
      <c r="AZ498">
        <v>8.3333333333333329E-2</v>
      </c>
      <c r="BA498">
        <v>0</v>
      </c>
      <c r="BB498">
        <v>0</v>
      </c>
      <c r="BC498">
        <v>0</v>
      </c>
      <c r="BD498">
        <v>0</v>
      </c>
      <c r="BE498">
        <v>0.95833333333333337</v>
      </c>
      <c r="BF498">
        <v>4.1666666666666657E-2</v>
      </c>
      <c r="BG498">
        <v>0</v>
      </c>
      <c r="BH498">
        <v>0</v>
      </c>
      <c r="BI498">
        <v>0</v>
      </c>
      <c r="BJ498">
        <v>1</v>
      </c>
      <c r="BK498">
        <v>0</v>
      </c>
      <c r="BL498">
        <v>1</v>
      </c>
      <c r="BM498">
        <v>0</v>
      </c>
      <c r="BN498">
        <v>0</v>
      </c>
      <c r="BO498">
        <v>0</v>
      </c>
      <c r="BP498">
        <v>0</v>
      </c>
      <c r="BQ498">
        <v>0</v>
      </c>
      <c r="BR498">
        <v>0</v>
      </c>
      <c r="BS498">
        <v>0</v>
      </c>
      <c r="BT498">
        <v>0</v>
      </c>
      <c r="BU498">
        <v>1</v>
      </c>
      <c r="BV498">
        <v>0</v>
      </c>
      <c r="BW498">
        <v>0</v>
      </c>
      <c r="BX498">
        <v>1</v>
      </c>
      <c r="BY498" t="s">
        <v>3397</v>
      </c>
      <c r="BZ498" t="s">
        <v>3979</v>
      </c>
      <c r="CA498">
        <v>2284</v>
      </c>
      <c r="CB498">
        <v>1.0507880910683011E-2</v>
      </c>
      <c r="CC498">
        <v>0</v>
      </c>
    </row>
    <row r="499" spans="1:81" x14ac:dyDescent="0.25">
      <c r="A499" t="s">
        <v>3985</v>
      </c>
      <c r="B499" t="s">
        <v>95</v>
      </c>
      <c r="C499" t="s">
        <v>123</v>
      </c>
      <c r="D499" t="s">
        <v>44</v>
      </c>
      <c r="E499">
        <v>2021</v>
      </c>
      <c r="F499">
        <v>2367</v>
      </c>
      <c r="G499">
        <v>330</v>
      </c>
      <c r="H499">
        <v>0</v>
      </c>
      <c r="I499">
        <v>370</v>
      </c>
      <c r="J499">
        <v>504</v>
      </c>
      <c r="K499">
        <v>458</v>
      </c>
      <c r="L499">
        <v>361</v>
      </c>
      <c r="M499">
        <v>339</v>
      </c>
      <c r="N499">
        <v>266</v>
      </c>
      <c r="O499">
        <v>194</v>
      </c>
      <c r="P499">
        <v>141</v>
      </c>
      <c r="Q499">
        <v>45</v>
      </c>
      <c r="R499">
        <v>14</v>
      </c>
      <c r="S499">
        <v>5</v>
      </c>
      <c r="T499">
        <v>0</v>
      </c>
      <c r="U499">
        <v>2334</v>
      </c>
      <c r="V499">
        <v>363</v>
      </c>
      <c r="W499">
        <v>0</v>
      </c>
      <c r="X499">
        <v>1714</v>
      </c>
      <c r="Y499">
        <v>983</v>
      </c>
      <c r="Z499">
        <v>0</v>
      </c>
      <c r="AA499">
        <v>204</v>
      </c>
      <c r="AB499">
        <v>0</v>
      </c>
      <c r="AC499">
        <v>155</v>
      </c>
      <c r="AD499">
        <v>2338</v>
      </c>
      <c r="AE499">
        <v>38</v>
      </c>
      <c r="AF499">
        <v>2319</v>
      </c>
      <c r="AG499">
        <v>155</v>
      </c>
      <c r="AH499">
        <v>32</v>
      </c>
      <c r="AI499">
        <v>10</v>
      </c>
      <c r="AJ499">
        <v>143</v>
      </c>
      <c r="AK499">
        <v>0</v>
      </c>
      <c r="AL499">
        <v>82</v>
      </c>
      <c r="AM499">
        <v>2594</v>
      </c>
      <c r="AN499">
        <v>21</v>
      </c>
      <c r="AO499">
        <v>2697</v>
      </c>
      <c r="AP499">
        <v>0.8776418242491657</v>
      </c>
      <c r="AQ499">
        <v>0.1223581757508343</v>
      </c>
      <c r="AR499">
        <v>0</v>
      </c>
      <c r="AS499">
        <v>0.13718946978123839</v>
      </c>
      <c r="AT499">
        <v>0.1868743047830923</v>
      </c>
      <c r="AU499">
        <v>0.16981831664812749</v>
      </c>
      <c r="AV499">
        <v>0.1338524286243975</v>
      </c>
      <c r="AW499">
        <v>0.12569521690767521</v>
      </c>
      <c r="AX499">
        <v>9.8628105302187616E-2</v>
      </c>
      <c r="AY499">
        <v>7.1931776047460136E-2</v>
      </c>
      <c r="AZ499">
        <v>5.2280311457174641E-2</v>
      </c>
      <c r="BA499">
        <v>1.6685205784204672E-2</v>
      </c>
      <c r="BB499">
        <v>5.1909529106414533E-3</v>
      </c>
      <c r="BC499">
        <v>1.8539117538005189E-3</v>
      </c>
      <c r="BD499">
        <v>0</v>
      </c>
      <c r="BE499">
        <v>0.8654060066740823</v>
      </c>
      <c r="BF499">
        <v>0.1345939933259177</v>
      </c>
      <c r="BG499">
        <v>0</v>
      </c>
      <c r="BH499">
        <v>0.63552094920281799</v>
      </c>
      <c r="BI499">
        <v>0.36447905079718212</v>
      </c>
      <c r="BJ499">
        <v>0</v>
      </c>
      <c r="BK499">
        <v>7.5639599555061179E-2</v>
      </c>
      <c r="BL499">
        <v>0</v>
      </c>
      <c r="BM499">
        <v>5.7471264367816091E-2</v>
      </c>
      <c r="BN499">
        <v>0.8668891360771227</v>
      </c>
      <c r="BO499">
        <v>1.408972932888394E-2</v>
      </c>
      <c r="BP499">
        <v>0.85984427141268072</v>
      </c>
      <c r="BQ499">
        <v>5.7471264367816091E-2</v>
      </c>
      <c r="BR499">
        <v>1.186503522432332E-2</v>
      </c>
      <c r="BS499">
        <v>3.7078235076010379E-3</v>
      </c>
      <c r="BT499">
        <v>5.3021876158694838E-2</v>
      </c>
      <c r="BU499">
        <v>0</v>
      </c>
      <c r="BV499">
        <v>3.040415276232851E-2</v>
      </c>
      <c r="BW499">
        <v>0.96180941787170926</v>
      </c>
      <c r="BX499">
        <v>7.7864293659621799E-3</v>
      </c>
      <c r="BY499" t="s">
        <v>3397</v>
      </c>
      <c r="BZ499" t="s">
        <v>3986</v>
      </c>
      <c r="CA499">
        <v>2697</v>
      </c>
      <c r="CB499">
        <v>1</v>
      </c>
      <c r="CC499">
        <v>0</v>
      </c>
    </row>
    <row r="500" spans="1:81" x14ac:dyDescent="0.25">
      <c r="A500" t="s">
        <v>3987</v>
      </c>
      <c r="B500" t="s">
        <v>95</v>
      </c>
      <c r="C500" t="s">
        <v>123</v>
      </c>
      <c r="D500" t="s">
        <v>947</v>
      </c>
      <c r="E500">
        <v>2021</v>
      </c>
      <c r="F500">
        <v>1270</v>
      </c>
      <c r="G500">
        <v>184</v>
      </c>
      <c r="H500">
        <v>0</v>
      </c>
      <c r="I500">
        <v>196</v>
      </c>
      <c r="J500">
        <v>274</v>
      </c>
      <c r="K500">
        <v>246</v>
      </c>
      <c r="L500">
        <v>196</v>
      </c>
      <c r="M500">
        <v>187</v>
      </c>
      <c r="N500">
        <v>146</v>
      </c>
      <c r="O500">
        <v>101</v>
      </c>
      <c r="P500">
        <v>71</v>
      </c>
      <c r="Q500">
        <v>24</v>
      </c>
      <c r="R500">
        <v>9</v>
      </c>
      <c r="S500">
        <v>4</v>
      </c>
      <c r="T500">
        <v>0</v>
      </c>
      <c r="U500">
        <v>1262</v>
      </c>
      <c r="V500">
        <v>192</v>
      </c>
      <c r="W500">
        <v>0</v>
      </c>
      <c r="X500">
        <v>896</v>
      </c>
      <c r="Y500">
        <v>558</v>
      </c>
      <c r="Z500">
        <v>0</v>
      </c>
      <c r="AA500">
        <v>83</v>
      </c>
      <c r="AB500">
        <v>0</v>
      </c>
      <c r="AC500">
        <v>45</v>
      </c>
      <c r="AD500">
        <v>1326</v>
      </c>
      <c r="AE500">
        <v>11</v>
      </c>
      <c r="AF500">
        <v>1248</v>
      </c>
      <c r="AG500">
        <v>114</v>
      </c>
      <c r="AH500">
        <v>6</v>
      </c>
      <c r="AI500">
        <v>0</v>
      </c>
      <c r="AJ500">
        <v>75</v>
      </c>
      <c r="AK500">
        <v>0</v>
      </c>
      <c r="AL500">
        <v>57</v>
      </c>
      <c r="AM500">
        <v>1389</v>
      </c>
      <c r="AN500">
        <v>8</v>
      </c>
      <c r="AO500">
        <v>1454</v>
      </c>
      <c r="AP500">
        <v>0.87345254470426414</v>
      </c>
      <c r="AQ500">
        <v>0.12654745529573591</v>
      </c>
      <c r="AR500">
        <v>0</v>
      </c>
      <c r="AS500">
        <v>0.13480055020632739</v>
      </c>
      <c r="AT500">
        <v>0.18844566712517191</v>
      </c>
      <c r="AU500">
        <v>0.16918844566712521</v>
      </c>
      <c r="AV500">
        <v>0.13480055020632739</v>
      </c>
      <c r="AW500">
        <v>0.1286107290233838</v>
      </c>
      <c r="AX500">
        <v>0.1004126547455296</v>
      </c>
      <c r="AY500">
        <v>6.9463548830811558E-2</v>
      </c>
      <c r="AZ500">
        <v>4.8830811554332873E-2</v>
      </c>
      <c r="BA500">
        <v>1.6506189821182939E-2</v>
      </c>
      <c r="BB500">
        <v>6.1898211829436037E-3</v>
      </c>
      <c r="BC500">
        <v>2.751031636863824E-3</v>
      </c>
      <c r="BD500">
        <v>0</v>
      </c>
      <c r="BE500">
        <v>0.86795048143053644</v>
      </c>
      <c r="BF500">
        <v>0.13204951856946351</v>
      </c>
      <c r="BG500">
        <v>0</v>
      </c>
      <c r="BH500">
        <v>0.6162310866574966</v>
      </c>
      <c r="BI500">
        <v>0.38376891334250351</v>
      </c>
      <c r="BJ500">
        <v>0</v>
      </c>
      <c r="BK500">
        <v>5.7083906464924353E-2</v>
      </c>
      <c r="BL500">
        <v>0</v>
      </c>
      <c r="BM500">
        <v>3.0949105914718021E-2</v>
      </c>
      <c r="BN500">
        <v>0.91196698762035766</v>
      </c>
      <c r="BO500">
        <v>7.5653370013755161E-3</v>
      </c>
      <c r="BP500">
        <v>0.85832187070151311</v>
      </c>
      <c r="BQ500">
        <v>7.8404401650618988E-2</v>
      </c>
      <c r="BR500">
        <v>4.1265474552957364E-3</v>
      </c>
      <c r="BS500">
        <v>0</v>
      </c>
      <c r="BT500">
        <v>5.15818431911967E-2</v>
      </c>
      <c r="BU500">
        <v>0</v>
      </c>
      <c r="BV500">
        <v>3.9202200825309487E-2</v>
      </c>
      <c r="BW500">
        <v>0.95529573590096284</v>
      </c>
      <c r="BX500">
        <v>5.5020632737276479E-3</v>
      </c>
      <c r="BY500" t="s">
        <v>3397</v>
      </c>
      <c r="BZ500" t="s">
        <v>3986</v>
      </c>
      <c r="CA500">
        <v>2697</v>
      </c>
      <c r="CB500">
        <v>0.53911753800519091</v>
      </c>
      <c r="CC500">
        <v>0</v>
      </c>
    </row>
    <row r="501" spans="1:81" x14ac:dyDescent="0.25">
      <c r="A501" t="s">
        <v>3988</v>
      </c>
      <c r="B501" t="s">
        <v>95</v>
      </c>
      <c r="C501" t="s">
        <v>123</v>
      </c>
      <c r="D501" t="s">
        <v>949</v>
      </c>
      <c r="E501">
        <v>2021</v>
      </c>
      <c r="F501">
        <v>811</v>
      </c>
      <c r="G501">
        <v>109</v>
      </c>
      <c r="H501">
        <v>0</v>
      </c>
      <c r="I501">
        <v>140</v>
      </c>
      <c r="J501">
        <v>175</v>
      </c>
      <c r="K501">
        <v>162</v>
      </c>
      <c r="L501">
        <v>123</v>
      </c>
      <c r="M501">
        <v>120</v>
      </c>
      <c r="N501">
        <v>83</v>
      </c>
      <c r="O501">
        <v>61</v>
      </c>
      <c r="P501">
        <v>41</v>
      </c>
      <c r="Q501">
        <v>13</v>
      </c>
      <c r="R501">
        <v>2</v>
      </c>
      <c r="S501">
        <v>0</v>
      </c>
      <c r="T501">
        <v>0</v>
      </c>
      <c r="U501">
        <v>803</v>
      </c>
      <c r="V501">
        <v>117</v>
      </c>
      <c r="W501">
        <v>0</v>
      </c>
      <c r="X501">
        <v>616</v>
      </c>
      <c r="Y501">
        <v>304</v>
      </c>
      <c r="Z501">
        <v>0</v>
      </c>
      <c r="AA501">
        <v>83</v>
      </c>
      <c r="AB501">
        <v>0</v>
      </c>
      <c r="AC501">
        <v>34</v>
      </c>
      <c r="AD501">
        <v>803</v>
      </c>
      <c r="AE501">
        <v>16</v>
      </c>
      <c r="AF501">
        <v>848</v>
      </c>
      <c r="AG501">
        <v>13</v>
      </c>
      <c r="AH501">
        <v>5</v>
      </c>
      <c r="AI501">
        <v>2</v>
      </c>
      <c r="AJ501">
        <v>36</v>
      </c>
      <c r="AK501">
        <v>0</v>
      </c>
      <c r="AL501">
        <v>18</v>
      </c>
      <c r="AM501">
        <v>900</v>
      </c>
      <c r="AN501">
        <v>2</v>
      </c>
      <c r="AO501">
        <v>920</v>
      </c>
      <c r="AP501">
        <v>0.88152173913043474</v>
      </c>
      <c r="AQ501">
        <v>0.1184782608695652</v>
      </c>
      <c r="AR501">
        <v>0</v>
      </c>
      <c r="AS501">
        <v>0.1521739130434783</v>
      </c>
      <c r="AT501">
        <v>0.19021739130434781</v>
      </c>
      <c r="AU501">
        <v>0.17608695652173911</v>
      </c>
      <c r="AV501">
        <v>0.13369565217391299</v>
      </c>
      <c r="AW501">
        <v>0.13043478260869559</v>
      </c>
      <c r="AX501">
        <v>9.0217391304347833E-2</v>
      </c>
      <c r="AY501">
        <v>6.6304347826086962E-2</v>
      </c>
      <c r="AZ501">
        <v>4.4565217391304347E-2</v>
      </c>
      <c r="BA501">
        <v>1.4130434782608701E-2</v>
      </c>
      <c r="BB501">
        <v>2.1739130434782609E-3</v>
      </c>
      <c r="BC501">
        <v>0</v>
      </c>
      <c r="BD501">
        <v>0</v>
      </c>
      <c r="BE501">
        <v>0.87282608695652175</v>
      </c>
      <c r="BF501">
        <v>0.12717391304347819</v>
      </c>
      <c r="BG501">
        <v>0</v>
      </c>
      <c r="BH501">
        <v>0.66956521739130437</v>
      </c>
      <c r="BI501">
        <v>0.33043478260869558</v>
      </c>
      <c r="BJ501">
        <v>0</v>
      </c>
      <c r="BK501">
        <v>9.0217391304347833E-2</v>
      </c>
      <c r="BL501">
        <v>0</v>
      </c>
      <c r="BM501">
        <v>3.6956521739130437E-2</v>
      </c>
      <c r="BN501">
        <v>0.87282608695652175</v>
      </c>
      <c r="BO501">
        <v>1.7391304347826091E-2</v>
      </c>
      <c r="BP501">
        <v>0.92173913043478262</v>
      </c>
      <c r="BQ501">
        <v>1.4130434782608701E-2</v>
      </c>
      <c r="BR501">
        <v>5.434782608695652E-3</v>
      </c>
      <c r="BS501">
        <v>2.1739130434782609E-3</v>
      </c>
      <c r="BT501">
        <v>3.9130434782608699E-2</v>
      </c>
      <c r="BU501">
        <v>0</v>
      </c>
      <c r="BV501">
        <v>1.9565217391304349E-2</v>
      </c>
      <c r="BW501">
        <v>0.97826086956521741</v>
      </c>
      <c r="BX501">
        <v>2.1739130434782609E-3</v>
      </c>
      <c r="BY501" t="s">
        <v>3397</v>
      </c>
      <c r="BZ501" t="s">
        <v>3986</v>
      </c>
      <c r="CA501">
        <v>2697</v>
      </c>
      <c r="CB501">
        <v>0.3411197626992955</v>
      </c>
      <c r="CC501">
        <v>0</v>
      </c>
    </row>
    <row r="502" spans="1:81" x14ac:dyDescent="0.25">
      <c r="A502" t="s">
        <v>3989</v>
      </c>
      <c r="B502" t="s">
        <v>95</v>
      </c>
      <c r="C502" t="s">
        <v>123</v>
      </c>
      <c r="D502" t="s">
        <v>951</v>
      </c>
      <c r="E502">
        <v>2021</v>
      </c>
      <c r="F502">
        <v>100</v>
      </c>
      <c r="G502">
        <v>14</v>
      </c>
      <c r="H502">
        <v>0</v>
      </c>
      <c r="I502">
        <v>17</v>
      </c>
      <c r="J502">
        <v>21</v>
      </c>
      <c r="K502">
        <v>19</v>
      </c>
      <c r="L502">
        <v>14</v>
      </c>
      <c r="M502">
        <v>11</v>
      </c>
      <c r="N502">
        <v>7</v>
      </c>
      <c r="O502">
        <v>10</v>
      </c>
      <c r="P502">
        <v>11</v>
      </c>
      <c r="Q502">
        <v>1</v>
      </c>
      <c r="R502">
        <v>2</v>
      </c>
      <c r="S502">
        <v>1</v>
      </c>
      <c r="T502">
        <v>0</v>
      </c>
      <c r="U502">
        <v>84</v>
      </c>
      <c r="V502">
        <v>30</v>
      </c>
      <c r="W502">
        <v>0</v>
      </c>
      <c r="X502">
        <v>57</v>
      </c>
      <c r="Y502">
        <v>57</v>
      </c>
      <c r="Z502">
        <v>0</v>
      </c>
      <c r="AA502">
        <v>4</v>
      </c>
      <c r="AB502">
        <v>0</v>
      </c>
      <c r="AC502">
        <v>4</v>
      </c>
      <c r="AD502">
        <v>106</v>
      </c>
      <c r="AE502">
        <v>1</v>
      </c>
      <c r="AF502">
        <v>106</v>
      </c>
      <c r="AG502">
        <v>4</v>
      </c>
      <c r="AH502">
        <v>1</v>
      </c>
      <c r="AI502">
        <v>0</v>
      </c>
      <c r="AJ502">
        <v>2</v>
      </c>
      <c r="AK502">
        <v>0</v>
      </c>
      <c r="AL502">
        <v>4</v>
      </c>
      <c r="AM502">
        <v>110</v>
      </c>
      <c r="AN502">
        <v>0</v>
      </c>
      <c r="AO502">
        <v>114</v>
      </c>
      <c r="AP502">
        <v>0.8771929824561403</v>
      </c>
      <c r="AQ502">
        <v>0.1228070175438596</v>
      </c>
      <c r="AR502">
        <v>0</v>
      </c>
      <c r="AS502">
        <v>0.14912280701754391</v>
      </c>
      <c r="AT502">
        <v>0.18421052631578949</v>
      </c>
      <c r="AU502">
        <v>0.16666666666666671</v>
      </c>
      <c r="AV502">
        <v>0.1228070175438596</v>
      </c>
      <c r="AW502">
        <v>9.6491228070175433E-2</v>
      </c>
      <c r="AX502">
        <v>6.1403508771929821E-2</v>
      </c>
      <c r="AY502">
        <v>8.771929824561403E-2</v>
      </c>
      <c r="AZ502">
        <v>9.6491228070175433E-2</v>
      </c>
      <c r="BA502">
        <v>8.771929824561403E-3</v>
      </c>
      <c r="BB502">
        <v>1.754385964912281E-2</v>
      </c>
      <c r="BC502">
        <v>8.771929824561403E-3</v>
      </c>
      <c r="BD502">
        <v>0</v>
      </c>
      <c r="BE502">
        <v>0.73684210526315785</v>
      </c>
      <c r="BF502">
        <v>0.26315789473684209</v>
      </c>
      <c r="BG502">
        <v>0</v>
      </c>
      <c r="BH502">
        <v>0.5</v>
      </c>
      <c r="BI502">
        <v>0.5</v>
      </c>
      <c r="BJ502">
        <v>0</v>
      </c>
      <c r="BK502">
        <v>3.5087719298245612E-2</v>
      </c>
      <c r="BL502">
        <v>0</v>
      </c>
      <c r="BM502">
        <v>3.5087719298245612E-2</v>
      </c>
      <c r="BN502">
        <v>0.92982456140350878</v>
      </c>
      <c r="BO502">
        <v>8.771929824561403E-3</v>
      </c>
      <c r="BP502">
        <v>0.92982456140350878</v>
      </c>
      <c r="BQ502">
        <v>3.5087719298245612E-2</v>
      </c>
      <c r="BR502">
        <v>8.771929824561403E-3</v>
      </c>
      <c r="BS502">
        <v>0</v>
      </c>
      <c r="BT502">
        <v>1.754385964912281E-2</v>
      </c>
      <c r="BU502">
        <v>0</v>
      </c>
      <c r="BV502">
        <v>3.5087719298245612E-2</v>
      </c>
      <c r="BW502">
        <v>0.96491228070175439</v>
      </c>
      <c r="BX502">
        <v>0</v>
      </c>
      <c r="BY502" t="s">
        <v>3397</v>
      </c>
      <c r="BZ502" t="s">
        <v>3986</v>
      </c>
      <c r="CA502">
        <v>2697</v>
      </c>
      <c r="CB502">
        <v>4.2269187986651843E-2</v>
      </c>
      <c r="CC502">
        <v>0</v>
      </c>
    </row>
    <row r="503" spans="1:81" x14ac:dyDescent="0.25">
      <c r="A503" t="s">
        <v>3990</v>
      </c>
      <c r="B503" t="s">
        <v>95</v>
      </c>
      <c r="C503" t="s">
        <v>123</v>
      </c>
      <c r="D503" t="s">
        <v>953</v>
      </c>
      <c r="E503">
        <v>2021</v>
      </c>
      <c r="F503">
        <v>186</v>
      </c>
      <c r="G503">
        <v>23</v>
      </c>
      <c r="H503">
        <v>0</v>
      </c>
      <c r="I503">
        <v>17</v>
      </c>
      <c r="J503">
        <v>34</v>
      </c>
      <c r="K503">
        <v>31</v>
      </c>
      <c r="L503">
        <v>28</v>
      </c>
      <c r="M503">
        <v>21</v>
      </c>
      <c r="N503">
        <v>30</v>
      </c>
      <c r="O503">
        <v>22</v>
      </c>
      <c r="P503">
        <v>18</v>
      </c>
      <c r="Q503">
        <v>7</v>
      </c>
      <c r="R503">
        <v>1</v>
      </c>
      <c r="S503">
        <v>0</v>
      </c>
      <c r="T503">
        <v>0</v>
      </c>
      <c r="U503">
        <v>185</v>
      </c>
      <c r="V503">
        <v>24</v>
      </c>
      <c r="W503">
        <v>0</v>
      </c>
      <c r="X503">
        <v>145</v>
      </c>
      <c r="Y503">
        <v>64</v>
      </c>
      <c r="Z503">
        <v>0</v>
      </c>
      <c r="AA503">
        <v>34</v>
      </c>
      <c r="AB503">
        <v>0</v>
      </c>
      <c r="AC503">
        <v>72</v>
      </c>
      <c r="AD503">
        <v>103</v>
      </c>
      <c r="AE503">
        <v>10</v>
      </c>
      <c r="AF503">
        <v>117</v>
      </c>
      <c r="AG503">
        <v>24</v>
      </c>
      <c r="AH503">
        <v>20</v>
      </c>
      <c r="AI503">
        <v>8</v>
      </c>
      <c r="AJ503">
        <v>30</v>
      </c>
      <c r="AK503">
        <v>0</v>
      </c>
      <c r="AL503">
        <v>3</v>
      </c>
      <c r="AM503">
        <v>195</v>
      </c>
      <c r="AN503">
        <v>11</v>
      </c>
      <c r="AO503">
        <v>209</v>
      </c>
      <c r="AP503">
        <v>0.88995215311004783</v>
      </c>
      <c r="AQ503">
        <v>0.1100478468899522</v>
      </c>
      <c r="AR503">
        <v>0</v>
      </c>
      <c r="AS503">
        <v>8.1339712918660281E-2</v>
      </c>
      <c r="AT503">
        <v>0.16267942583732059</v>
      </c>
      <c r="AU503">
        <v>0.14832535885167461</v>
      </c>
      <c r="AV503">
        <v>0.13397129186602871</v>
      </c>
      <c r="AW503">
        <v>0.1004784688995215</v>
      </c>
      <c r="AX503">
        <v>0.1435406698564593</v>
      </c>
      <c r="AY503">
        <v>0.10526315789473679</v>
      </c>
      <c r="AZ503">
        <v>8.6124401913875603E-2</v>
      </c>
      <c r="BA503">
        <v>3.3492822966507178E-2</v>
      </c>
      <c r="BB503">
        <v>4.7846889952153108E-3</v>
      </c>
      <c r="BC503">
        <v>0</v>
      </c>
      <c r="BD503">
        <v>0</v>
      </c>
      <c r="BE503">
        <v>0.88516746411483249</v>
      </c>
      <c r="BF503">
        <v>0.11483253588516749</v>
      </c>
      <c r="BG503">
        <v>0</v>
      </c>
      <c r="BH503">
        <v>0.69377990430622005</v>
      </c>
      <c r="BI503">
        <v>0.30622009569377989</v>
      </c>
      <c r="BJ503">
        <v>0</v>
      </c>
      <c r="BK503">
        <v>0.16267942583732059</v>
      </c>
      <c r="BL503">
        <v>0</v>
      </c>
      <c r="BM503">
        <v>0.34449760765550241</v>
      </c>
      <c r="BN503">
        <v>0.49282296650717711</v>
      </c>
      <c r="BO503">
        <v>4.784688995215311E-2</v>
      </c>
      <c r="BP503">
        <v>0.55980861244019142</v>
      </c>
      <c r="BQ503">
        <v>0.11483253588516749</v>
      </c>
      <c r="BR503">
        <v>9.569377990430622E-2</v>
      </c>
      <c r="BS503">
        <v>3.8277511961722487E-2</v>
      </c>
      <c r="BT503">
        <v>0.1435406698564593</v>
      </c>
      <c r="BU503">
        <v>0</v>
      </c>
      <c r="BV503">
        <v>1.435406698564593E-2</v>
      </c>
      <c r="BW503">
        <v>0.93301435406698563</v>
      </c>
      <c r="BX503">
        <v>5.2631578947368418E-2</v>
      </c>
      <c r="BY503" t="s">
        <v>3397</v>
      </c>
      <c r="BZ503" t="s">
        <v>3986</v>
      </c>
      <c r="CA503">
        <v>2697</v>
      </c>
      <c r="CB503">
        <v>7.7493511308861701E-2</v>
      </c>
      <c r="CC503">
        <v>0</v>
      </c>
    </row>
    <row r="504" spans="1:81" x14ac:dyDescent="0.25">
      <c r="A504" t="s">
        <v>3991</v>
      </c>
      <c r="B504" t="s">
        <v>95</v>
      </c>
      <c r="C504" t="s">
        <v>369</v>
      </c>
      <c r="D504" t="s">
        <v>44</v>
      </c>
      <c r="E504">
        <v>2021</v>
      </c>
      <c r="F504">
        <v>599</v>
      </c>
      <c r="G504">
        <v>54</v>
      </c>
      <c r="H504">
        <v>95</v>
      </c>
      <c r="I504" t="s">
        <v>74</v>
      </c>
      <c r="J504" t="s">
        <v>74</v>
      </c>
      <c r="K504" t="s">
        <v>74</v>
      </c>
      <c r="L504" t="s">
        <v>74</v>
      </c>
      <c r="M504" t="s">
        <v>74</v>
      </c>
      <c r="N504" t="s">
        <v>74</v>
      </c>
      <c r="O504" t="s">
        <v>74</v>
      </c>
      <c r="P504" t="s">
        <v>74</v>
      </c>
      <c r="Q504" t="s">
        <v>74</v>
      </c>
      <c r="R504" t="s">
        <v>74</v>
      </c>
      <c r="S504" t="s">
        <v>74</v>
      </c>
      <c r="T504" t="s">
        <v>74</v>
      </c>
      <c r="U504">
        <v>727</v>
      </c>
      <c r="V504">
        <v>19</v>
      </c>
      <c r="W504">
        <v>2</v>
      </c>
      <c r="X504">
        <v>421</v>
      </c>
      <c r="Y504">
        <v>254</v>
      </c>
      <c r="Z504">
        <v>73</v>
      </c>
      <c r="AA504">
        <v>70</v>
      </c>
      <c r="AB504">
        <v>74</v>
      </c>
      <c r="AC504">
        <v>58</v>
      </c>
      <c r="AD504">
        <v>546</v>
      </c>
      <c r="AE504">
        <v>20</v>
      </c>
      <c r="AF504">
        <v>543</v>
      </c>
      <c r="AG504">
        <v>35</v>
      </c>
      <c r="AH504">
        <v>14</v>
      </c>
      <c r="AI504">
        <v>6</v>
      </c>
      <c r="AJ504">
        <v>57</v>
      </c>
      <c r="AK504">
        <v>73</v>
      </c>
      <c r="AL504">
        <v>52</v>
      </c>
      <c r="AM504">
        <v>586</v>
      </c>
      <c r="AN504">
        <v>110</v>
      </c>
      <c r="AO504">
        <v>748</v>
      </c>
      <c r="AP504">
        <v>0.80080213903743314</v>
      </c>
      <c r="AQ504">
        <v>7.2192513368983954E-2</v>
      </c>
      <c r="AR504">
        <v>0.1270053475935829</v>
      </c>
      <c r="AS504" t="s">
        <v>74</v>
      </c>
      <c r="AT504" t="s">
        <v>74</v>
      </c>
      <c r="AU504" t="s">
        <v>74</v>
      </c>
      <c r="AV504" t="s">
        <v>74</v>
      </c>
      <c r="AW504" t="s">
        <v>74</v>
      </c>
      <c r="AX504" t="s">
        <v>74</v>
      </c>
      <c r="AY504" t="s">
        <v>74</v>
      </c>
      <c r="AZ504" t="s">
        <v>74</v>
      </c>
      <c r="BA504" t="s">
        <v>74</v>
      </c>
      <c r="BB504" t="s">
        <v>74</v>
      </c>
      <c r="BC504" t="s">
        <v>74</v>
      </c>
      <c r="BD504" t="s">
        <v>74</v>
      </c>
      <c r="BE504">
        <v>0.97192513368983957</v>
      </c>
      <c r="BF504">
        <v>2.5401069518716578E-2</v>
      </c>
      <c r="BG504">
        <v>2.6737967914438501E-3</v>
      </c>
      <c r="BH504">
        <v>0.56283422459893051</v>
      </c>
      <c r="BI504">
        <v>0.33957219251336901</v>
      </c>
      <c r="BJ504">
        <v>9.7593582887700536E-2</v>
      </c>
      <c r="BK504">
        <v>9.3582887700534759E-2</v>
      </c>
      <c r="BL504">
        <v>9.8930481283422467E-2</v>
      </c>
      <c r="BM504">
        <v>7.7540106951871662E-2</v>
      </c>
      <c r="BN504">
        <v>0.72994652406417115</v>
      </c>
      <c r="BO504">
        <v>2.6737967914438499E-2</v>
      </c>
      <c r="BP504">
        <v>0.72593582887700536</v>
      </c>
      <c r="BQ504">
        <v>4.6791443850267379E-2</v>
      </c>
      <c r="BR504">
        <v>1.871657754010695E-2</v>
      </c>
      <c r="BS504">
        <v>8.0213903743315516E-3</v>
      </c>
      <c r="BT504">
        <v>7.6203208556149732E-2</v>
      </c>
      <c r="BU504">
        <v>9.7593582887700536E-2</v>
      </c>
      <c r="BV504">
        <v>6.9518716577540107E-2</v>
      </c>
      <c r="BW504">
        <v>0.78342245989304815</v>
      </c>
      <c r="BX504">
        <v>0.1470588235294118</v>
      </c>
      <c r="BY504" t="s">
        <v>3397</v>
      </c>
      <c r="BZ504" t="s">
        <v>3992</v>
      </c>
      <c r="CA504">
        <v>748</v>
      </c>
      <c r="CB504">
        <v>1</v>
      </c>
      <c r="CC504">
        <v>0</v>
      </c>
    </row>
    <row r="505" spans="1:81" x14ac:dyDescent="0.25">
      <c r="A505" t="s">
        <v>3993</v>
      </c>
      <c r="B505" t="s">
        <v>95</v>
      </c>
      <c r="C505" t="s">
        <v>369</v>
      </c>
      <c r="D505" t="s">
        <v>947</v>
      </c>
      <c r="E505">
        <v>2021</v>
      </c>
      <c r="F505" t="s">
        <v>74</v>
      </c>
      <c r="G505" t="s">
        <v>74</v>
      </c>
      <c r="H505" t="s">
        <v>74</v>
      </c>
      <c r="I505" t="s">
        <v>74</v>
      </c>
      <c r="J505" t="s">
        <v>74</v>
      </c>
      <c r="K505" t="s">
        <v>74</v>
      </c>
      <c r="L505" t="s">
        <v>74</v>
      </c>
      <c r="M505" t="s">
        <v>74</v>
      </c>
      <c r="N505" t="s">
        <v>74</v>
      </c>
      <c r="O505" t="s">
        <v>74</v>
      </c>
      <c r="P505" t="s">
        <v>74</v>
      </c>
      <c r="Q505" t="s">
        <v>74</v>
      </c>
      <c r="R505" t="s">
        <v>74</v>
      </c>
      <c r="S505" t="s">
        <v>74</v>
      </c>
      <c r="T505" t="s">
        <v>74</v>
      </c>
      <c r="U505">
        <v>219</v>
      </c>
      <c r="V505">
        <v>3</v>
      </c>
      <c r="W505">
        <v>0</v>
      </c>
      <c r="X505">
        <v>141</v>
      </c>
      <c r="Y505">
        <v>81</v>
      </c>
      <c r="Z505">
        <v>0</v>
      </c>
      <c r="AA505">
        <v>15</v>
      </c>
      <c r="AB505">
        <v>0</v>
      </c>
      <c r="AC505">
        <v>7</v>
      </c>
      <c r="AD505">
        <v>200</v>
      </c>
      <c r="AE505">
        <v>6</v>
      </c>
      <c r="AF505">
        <v>188</v>
      </c>
      <c r="AG505">
        <v>11</v>
      </c>
      <c r="AH505">
        <v>0</v>
      </c>
      <c r="AI505">
        <v>0</v>
      </c>
      <c r="AJ505">
        <v>17</v>
      </c>
      <c r="AK505">
        <v>0</v>
      </c>
      <c r="AL505">
        <v>20</v>
      </c>
      <c r="AM505">
        <v>178</v>
      </c>
      <c r="AN505">
        <v>24</v>
      </c>
      <c r="AO505">
        <v>222</v>
      </c>
      <c r="AP505" t="s">
        <v>74</v>
      </c>
      <c r="AQ505" t="s">
        <v>74</v>
      </c>
      <c r="AR505" t="s">
        <v>74</v>
      </c>
      <c r="AS505" t="s">
        <v>74</v>
      </c>
      <c r="AT505" t="s">
        <v>74</v>
      </c>
      <c r="AU505" t="s">
        <v>74</v>
      </c>
      <c r="AV505" t="s">
        <v>74</v>
      </c>
      <c r="AW505" t="s">
        <v>74</v>
      </c>
      <c r="AX505" t="s">
        <v>74</v>
      </c>
      <c r="AY505" t="s">
        <v>74</v>
      </c>
      <c r="AZ505" t="s">
        <v>74</v>
      </c>
      <c r="BA505" t="s">
        <v>74</v>
      </c>
      <c r="BB505" t="s">
        <v>74</v>
      </c>
      <c r="BC505" t="s">
        <v>74</v>
      </c>
      <c r="BD505" t="s">
        <v>74</v>
      </c>
      <c r="BE505">
        <v>0.98648648648648651</v>
      </c>
      <c r="BF505">
        <v>1.3513513513513511E-2</v>
      </c>
      <c r="BG505">
        <v>0</v>
      </c>
      <c r="BH505">
        <v>0.63513513513513509</v>
      </c>
      <c r="BI505">
        <v>0.36486486486486491</v>
      </c>
      <c r="BJ505">
        <v>0</v>
      </c>
      <c r="BK505">
        <v>6.7567567567567571E-2</v>
      </c>
      <c r="BL505">
        <v>0</v>
      </c>
      <c r="BM505">
        <v>3.1531531531531529E-2</v>
      </c>
      <c r="BN505">
        <v>0.90090090090090091</v>
      </c>
      <c r="BO505">
        <v>2.7027027027027029E-2</v>
      </c>
      <c r="BP505">
        <v>0.84684684684684686</v>
      </c>
      <c r="BQ505">
        <v>4.954954954954955E-2</v>
      </c>
      <c r="BR505">
        <v>0</v>
      </c>
      <c r="BS505">
        <v>0</v>
      </c>
      <c r="BT505">
        <v>7.6576576576576572E-2</v>
      </c>
      <c r="BU505">
        <v>0</v>
      </c>
      <c r="BV505">
        <v>9.0090090090090086E-2</v>
      </c>
      <c r="BW505">
        <v>0.80180180180180183</v>
      </c>
      <c r="BX505">
        <v>0.1081081081081081</v>
      </c>
      <c r="BY505" t="s">
        <v>3397</v>
      </c>
      <c r="BZ505" t="s">
        <v>3992</v>
      </c>
      <c r="CA505">
        <v>748</v>
      </c>
      <c r="CB505">
        <v>0.2967914438502674</v>
      </c>
      <c r="CC505">
        <v>0</v>
      </c>
    </row>
    <row r="506" spans="1:81" x14ac:dyDescent="0.25">
      <c r="A506" t="s">
        <v>3994</v>
      </c>
      <c r="B506" t="s">
        <v>95</v>
      </c>
      <c r="C506" t="s">
        <v>369</v>
      </c>
      <c r="D506" t="s">
        <v>949</v>
      </c>
      <c r="E506">
        <v>2021</v>
      </c>
      <c r="F506" t="s">
        <v>74</v>
      </c>
      <c r="G506" t="s">
        <v>74</v>
      </c>
      <c r="H506" t="s">
        <v>74</v>
      </c>
      <c r="I506" t="s">
        <v>74</v>
      </c>
      <c r="J506" t="s">
        <v>74</v>
      </c>
      <c r="K506" t="s">
        <v>74</v>
      </c>
      <c r="L506" t="s">
        <v>74</v>
      </c>
      <c r="M506" t="s">
        <v>74</v>
      </c>
      <c r="N506" t="s">
        <v>74</v>
      </c>
      <c r="O506" t="s">
        <v>74</v>
      </c>
      <c r="P506" t="s">
        <v>74</v>
      </c>
      <c r="Q506" t="s">
        <v>74</v>
      </c>
      <c r="R506" t="s">
        <v>74</v>
      </c>
      <c r="S506" t="s">
        <v>74</v>
      </c>
      <c r="T506" t="s">
        <v>74</v>
      </c>
      <c r="U506">
        <v>295</v>
      </c>
      <c r="V506">
        <v>11</v>
      </c>
      <c r="W506">
        <v>2</v>
      </c>
      <c r="X506">
        <v>178</v>
      </c>
      <c r="Y506">
        <v>130</v>
      </c>
      <c r="Z506">
        <v>0</v>
      </c>
      <c r="AA506">
        <v>25</v>
      </c>
      <c r="AB506">
        <v>1</v>
      </c>
      <c r="AC506">
        <v>5</v>
      </c>
      <c r="AD506">
        <v>277</v>
      </c>
      <c r="AE506">
        <v>6</v>
      </c>
      <c r="AF506">
        <v>283</v>
      </c>
      <c r="AG506">
        <v>7</v>
      </c>
      <c r="AH506">
        <v>0</v>
      </c>
      <c r="AI506">
        <v>0</v>
      </c>
      <c r="AJ506">
        <v>12</v>
      </c>
      <c r="AK506">
        <v>0</v>
      </c>
      <c r="AL506">
        <v>24</v>
      </c>
      <c r="AM506">
        <v>277</v>
      </c>
      <c r="AN506">
        <v>7</v>
      </c>
      <c r="AO506">
        <v>308</v>
      </c>
      <c r="AP506" t="s">
        <v>74</v>
      </c>
      <c r="AQ506" t="s">
        <v>74</v>
      </c>
      <c r="AR506" t="s">
        <v>74</v>
      </c>
      <c r="AS506" t="s">
        <v>74</v>
      </c>
      <c r="AT506" t="s">
        <v>74</v>
      </c>
      <c r="AU506" t="s">
        <v>74</v>
      </c>
      <c r="AV506" t="s">
        <v>74</v>
      </c>
      <c r="AW506" t="s">
        <v>74</v>
      </c>
      <c r="AX506" t="s">
        <v>74</v>
      </c>
      <c r="AY506" t="s">
        <v>74</v>
      </c>
      <c r="AZ506" t="s">
        <v>74</v>
      </c>
      <c r="BA506" t="s">
        <v>74</v>
      </c>
      <c r="BB506" t="s">
        <v>74</v>
      </c>
      <c r="BC506" t="s">
        <v>74</v>
      </c>
      <c r="BD506" t="s">
        <v>74</v>
      </c>
      <c r="BE506">
        <v>0.95779220779220775</v>
      </c>
      <c r="BF506">
        <v>3.5714285714285712E-2</v>
      </c>
      <c r="BG506">
        <v>6.4935064935064939E-3</v>
      </c>
      <c r="BH506">
        <v>0.57792207792207795</v>
      </c>
      <c r="BI506">
        <v>0.42207792207792211</v>
      </c>
      <c r="BJ506">
        <v>0</v>
      </c>
      <c r="BK506">
        <v>8.1168831168831168E-2</v>
      </c>
      <c r="BL506">
        <v>3.246753246753247E-3</v>
      </c>
      <c r="BM506">
        <v>1.6233766233766229E-2</v>
      </c>
      <c r="BN506">
        <v>0.89935064935064934</v>
      </c>
      <c r="BO506">
        <v>1.948051948051948E-2</v>
      </c>
      <c r="BP506">
        <v>0.91883116883116878</v>
      </c>
      <c r="BQ506">
        <v>2.2727272727272731E-2</v>
      </c>
      <c r="BR506">
        <v>0</v>
      </c>
      <c r="BS506">
        <v>0</v>
      </c>
      <c r="BT506">
        <v>3.896103896103896E-2</v>
      </c>
      <c r="BU506">
        <v>0</v>
      </c>
      <c r="BV506">
        <v>7.792207792207792E-2</v>
      </c>
      <c r="BW506">
        <v>0.89935064935064934</v>
      </c>
      <c r="BX506">
        <v>2.2727272727272731E-2</v>
      </c>
      <c r="BY506" t="s">
        <v>3397</v>
      </c>
      <c r="BZ506" t="s">
        <v>3992</v>
      </c>
      <c r="CA506">
        <v>748</v>
      </c>
      <c r="CB506">
        <v>0.41176470588235292</v>
      </c>
      <c r="CC506">
        <v>0</v>
      </c>
    </row>
    <row r="507" spans="1:81" x14ac:dyDescent="0.25">
      <c r="A507" t="s">
        <v>3995</v>
      </c>
      <c r="B507" t="s">
        <v>95</v>
      </c>
      <c r="C507" t="s">
        <v>369</v>
      </c>
      <c r="D507" t="s">
        <v>951</v>
      </c>
      <c r="E507">
        <v>2021</v>
      </c>
      <c r="F507" t="s">
        <v>74</v>
      </c>
      <c r="G507" t="s">
        <v>74</v>
      </c>
      <c r="H507" t="s">
        <v>74</v>
      </c>
      <c r="I507" t="s">
        <v>74</v>
      </c>
      <c r="J507" t="s">
        <v>74</v>
      </c>
      <c r="K507" t="s">
        <v>74</v>
      </c>
      <c r="L507" t="s">
        <v>74</v>
      </c>
      <c r="M507" t="s">
        <v>74</v>
      </c>
      <c r="N507" t="s">
        <v>74</v>
      </c>
      <c r="O507" t="s">
        <v>74</v>
      </c>
      <c r="P507" t="s">
        <v>74</v>
      </c>
      <c r="Q507" t="s">
        <v>74</v>
      </c>
      <c r="R507" t="s">
        <v>74</v>
      </c>
      <c r="S507" t="s">
        <v>74</v>
      </c>
      <c r="T507" t="s">
        <v>74</v>
      </c>
      <c r="U507">
        <v>23</v>
      </c>
      <c r="V507">
        <v>1</v>
      </c>
      <c r="W507">
        <v>0</v>
      </c>
      <c r="X507">
        <v>15</v>
      </c>
      <c r="Y507">
        <v>9</v>
      </c>
      <c r="Z507">
        <v>0</v>
      </c>
      <c r="AA507">
        <v>1</v>
      </c>
      <c r="AB507">
        <v>0</v>
      </c>
      <c r="AC507">
        <v>0</v>
      </c>
      <c r="AD507">
        <v>23</v>
      </c>
      <c r="AE507">
        <v>1</v>
      </c>
      <c r="AF507">
        <v>21</v>
      </c>
      <c r="AG507">
        <v>0</v>
      </c>
      <c r="AH507">
        <v>0</v>
      </c>
      <c r="AI507">
        <v>0</v>
      </c>
      <c r="AJ507">
        <v>2</v>
      </c>
      <c r="AK507">
        <v>0</v>
      </c>
      <c r="AL507">
        <v>1</v>
      </c>
      <c r="AM507">
        <v>23</v>
      </c>
      <c r="AN507">
        <v>0</v>
      </c>
      <c r="AO507">
        <v>24</v>
      </c>
      <c r="AP507" t="s">
        <v>74</v>
      </c>
      <c r="AQ507" t="s">
        <v>74</v>
      </c>
      <c r="AR507" t="s">
        <v>74</v>
      </c>
      <c r="AS507" t="s">
        <v>74</v>
      </c>
      <c r="AT507" t="s">
        <v>74</v>
      </c>
      <c r="AU507" t="s">
        <v>74</v>
      </c>
      <c r="AV507" t="s">
        <v>74</v>
      </c>
      <c r="AW507" t="s">
        <v>74</v>
      </c>
      <c r="AX507" t="s">
        <v>74</v>
      </c>
      <c r="AY507" t="s">
        <v>74</v>
      </c>
      <c r="AZ507" t="s">
        <v>74</v>
      </c>
      <c r="BA507" t="s">
        <v>74</v>
      </c>
      <c r="BB507" t="s">
        <v>74</v>
      </c>
      <c r="BC507" t="s">
        <v>74</v>
      </c>
      <c r="BD507" t="s">
        <v>74</v>
      </c>
      <c r="BE507">
        <v>0.95833333333333337</v>
      </c>
      <c r="BF507">
        <v>4.1666666666666657E-2</v>
      </c>
      <c r="BG507">
        <v>0</v>
      </c>
      <c r="BH507">
        <v>0.625</v>
      </c>
      <c r="BI507">
        <v>0.375</v>
      </c>
      <c r="BJ507">
        <v>0</v>
      </c>
      <c r="BK507">
        <v>4.1666666666666657E-2</v>
      </c>
      <c r="BL507">
        <v>0</v>
      </c>
      <c r="BM507">
        <v>0</v>
      </c>
      <c r="BN507">
        <v>0.95833333333333337</v>
      </c>
      <c r="BO507">
        <v>4.1666666666666657E-2</v>
      </c>
      <c r="BP507">
        <v>0.875</v>
      </c>
      <c r="BQ507">
        <v>0</v>
      </c>
      <c r="BR507">
        <v>0</v>
      </c>
      <c r="BS507">
        <v>0</v>
      </c>
      <c r="BT507">
        <v>8.3333333333333329E-2</v>
      </c>
      <c r="BU507">
        <v>0</v>
      </c>
      <c r="BV507">
        <v>4.1666666666666657E-2</v>
      </c>
      <c r="BW507">
        <v>0.95833333333333337</v>
      </c>
      <c r="BX507">
        <v>0</v>
      </c>
      <c r="BY507" t="s">
        <v>3397</v>
      </c>
      <c r="BZ507" t="s">
        <v>3992</v>
      </c>
      <c r="CA507">
        <v>748</v>
      </c>
      <c r="CB507">
        <v>3.2085561497326207E-2</v>
      </c>
      <c r="CC507">
        <v>0</v>
      </c>
    </row>
    <row r="508" spans="1:81" x14ac:dyDescent="0.25">
      <c r="A508" t="s">
        <v>3996</v>
      </c>
      <c r="B508" t="s">
        <v>95</v>
      </c>
      <c r="C508" t="s">
        <v>369</v>
      </c>
      <c r="D508" t="s">
        <v>953</v>
      </c>
      <c r="E508">
        <v>2021</v>
      </c>
      <c r="F508" t="s">
        <v>74</v>
      </c>
      <c r="G508" t="s">
        <v>74</v>
      </c>
      <c r="H508" t="s">
        <v>74</v>
      </c>
      <c r="I508" t="s">
        <v>74</v>
      </c>
      <c r="J508" t="s">
        <v>74</v>
      </c>
      <c r="K508" t="s">
        <v>74</v>
      </c>
      <c r="L508" t="s">
        <v>74</v>
      </c>
      <c r="M508" t="s">
        <v>74</v>
      </c>
      <c r="N508" t="s">
        <v>74</v>
      </c>
      <c r="O508" t="s">
        <v>74</v>
      </c>
      <c r="P508" t="s">
        <v>74</v>
      </c>
      <c r="Q508" t="s">
        <v>74</v>
      </c>
      <c r="R508" t="s">
        <v>74</v>
      </c>
      <c r="S508" t="s">
        <v>74</v>
      </c>
      <c r="T508" t="s">
        <v>74</v>
      </c>
      <c r="U508">
        <v>119</v>
      </c>
      <c r="V508">
        <v>2</v>
      </c>
      <c r="W508">
        <v>0</v>
      </c>
      <c r="X508">
        <v>87</v>
      </c>
      <c r="Y508">
        <v>34</v>
      </c>
      <c r="Z508">
        <v>0</v>
      </c>
      <c r="AA508">
        <v>29</v>
      </c>
      <c r="AB508">
        <v>0</v>
      </c>
      <c r="AC508">
        <v>46</v>
      </c>
      <c r="AD508">
        <v>46</v>
      </c>
      <c r="AE508">
        <v>7</v>
      </c>
      <c r="AF508">
        <v>51</v>
      </c>
      <c r="AG508">
        <v>17</v>
      </c>
      <c r="AH508">
        <v>14</v>
      </c>
      <c r="AI508">
        <v>6</v>
      </c>
      <c r="AJ508">
        <v>26</v>
      </c>
      <c r="AK508">
        <v>0</v>
      </c>
      <c r="AL508">
        <v>7</v>
      </c>
      <c r="AM508">
        <v>108</v>
      </c>
      <c r="AN508">
        <v>6</v>
      </c>
      <c r="AO508">
        <v>121</v>
      </c>
      <c r="AP508" t="s">
        <v>74</v>
      </c>
      <c r="AQ508" t="s">
        <v>74</v>
      </c>
      <c r="AR508" t="s">
        <v>74</v>
      </c>
      <c r="AS508" t="s">
        <v>74</v>
      </c>
      <c r="AT508" t="s">
        <v>74</v>
      </c>
      <c r="AU508" t="s">
        <v>74</v>
      </c>
      <c r="AV508" t="s">
        <v>74</v>
      </c>
      <c r="AW508" t="s">
        <v>74</v>
      </c>
      <c r="AX508" t="s">
        <v>74</v>
      </c>
      <c r="AY508" t="s">
        <v>74</v>
      </c>
      <c r="AZ508" t="s">
        <v>74</v>
      </c>
      <c r="BA508" t="s">
        <v>74</v>
      </c>
      <c r="BB508" t="s">
        <v>74</v>
      </c>
      <c r="BC508" t="s">
        <v>74</v>
      </c>
      <c r="BD508" t="s">
        <v>74</v>
      </c>
      <c r="BE508">
        <v>0.98347107438016534</v>
      </c>
      <c r="BF508">
        <v>1.6528925619834711E-2</v>
      </c>
      <c r="BG508">
        <v>0</v>
      </c>
      <c r="BH508">
        <v>0.71900826446280997</v>
      </c>
      <c r="BI508">
        <v>0.28099173553719009</v>
      </c>
      <c r="BJ508">
        <v>0</v>
      </c>
      <c r="BK508">
        <v>0.23966942148760331</v>
      </c>
      <c r="BL508">
        <v>0</v>
      </c>
      <c r="BM508">
        <v>0.38016528925619841</v>
      </c>
      <c r="BN508">
        <v>0.38016528925619841</v>
      </c>
      <c r="BO508">
        <v>5.7851239669421489E-2</v>
      </c>
      <c r="BP508">
        <v>0.42148760330578511</v>
      </c>
      <c r="BQ508">
        <v>0.14049586776859499</v>
      </c>
      <c r="BR508">
        <v>0.11570247933884301</v>
      </c>
      <c r="BS508">
        <v>4.9586776859504127E-2</v>
      </c>
      <c r="BT508">
        <v>0.21487603305785119</v>
      </c>
      <c r="BU508">
        <v>0</v>
      </c>
      <c r="BV508">
        <v>5.7851239669421489E-2</v>
      </c>
      <c r="BW508">
        <v>0.8925619834710744</v>
      </c>
      <c r="BX508">
        <v>4.9586776859504127E-2</v>
      </c>
      <c r="BY508" t="s">
        <v>3397</v>
      </c>
      <c r="BZ508" t="s">
        <v>3992</v>
      </c>
      <c r="CA508">
        <v>748</v>
      </c>
      <c r="CB508">
        <v>0.16176470588235289</v>
      </c>
      <c r="CC508">
        <v>0</v>
      </c>
    </row>
    <row r="509" spans="1:81" x14ac:dyDescent="0.25">
      <c r="A509" t="s">
        <v>3997</v>
      </c>
      <c r="B509" t="s">
        <v>95</v>
      </c>
      <c r="C509" t="s">
        <v>369</v>
      </c>
      <c r="D509" t="s">
        <v>961</v>
      </c>
      <c r="E509">
        <v>2021</v>
      </c>
      <c r="F509" t="s">
        <v>74</v>
      </c>
      <c r="G509" t="s">
        <v>74</v>
      </c>
      <c r="H509" t="s">
        <v>74</v>
      </c>
      <c r="I509" t="s">
        <v>74</v>
      </c>
      <c r="J509" t="s">
        <v>74</v>
      </c>
      <c r="K509" t="s">
        <v>74</v>
      </c>
      <c r="L509" t="s">
        <v>74</v>
      </c>
      <c r="M509" t="s">
        <v>74</v>
      </c>
      <c r="N509" t="s">
        <v>74</v>
      </c>
      <c r="O509" t="s">
        <v>74</v>
      </c>
      <c r="P509" t="s">
        <v>74</v>
      </c>
      <c r="Q509" t="s">
        <v>74</v>
      </c>
      <c r="R509" t="s">
        <v>74</v>
      </c>
      <c r="S509" t="s">
        <v>74</v>
      </c>
      <c r="T509" t="s">
        <v>74</v>
      </c>
      <c r="U509">
        <v>71</v>
      </c>
      <c r="V509">
        <v>2</v>
      </c>
      <c r="W509">
        <v>0</v>
      </c>
      <c r="X509">
        <v>0</v>
      </c>
      <c r="Y509">
        <v>0</v>
      </c>
      <c r="Z509">
        <v>73</v>
      </c>
      <c r="AA509">
        <v>0</v>
      </c>
      <c r="AB509">
        <v>73</v>
      </c>
      <c r="AC509">
        <v>0</v>
      </c>
      <c r="AD509">
        <v>0</v>
      </c>
      <c r="AE509">
        <v>0</v>
      </c>
      <c r="AF509">
        <v>0</v>
      </c>
      <c r="AG509">
        <v>0</v>
      </c>
      <c r="AH509">
        <v>0</v>
      </c>
      <c r="AI509">
        <v>0</v>
      </c>
      <c r="AJ509">
        <v>0</v>
      </c>
      <c r="AK509">
        <v>73</v>
      </c>
      <c r="AL509">
        <v>0</v>
      </c>
      <c r="AM509">
        <v>0</v>
      </c>
      <c r="AN509">
        <v>73</v>
      </c>
      <c r="AO509">
        <v>73</v>
      </c>
      <c r="AP509" t="s">
        <v>74</v>
      </c>
      <c r="AQ509" t="s">
        <v>74</v>
      </c>
      <c r="AR509" t="s">
        <v>74</v>
      </c>
      <c r="AS509" t="s">
        <v>74</v>
      </c>
      <c r="AT509" t="s">
        <v>74</v>
      </c>
      <c r="AU509" t="s">
        <v>74</v>
      </c>
      <c r="AV509" t="s">
        <v>74</v>
      </c>
      <c r="AW509" t="s">
        <v>74</v>
      </c>
      <c r="AX509" t="s">
        <v>74</v>
      </c>
      <c r="AY509" t="s">
        <v>74</v>
      </c>
      <c r="AZ509" t="s">
        <v>74</v>
      </c>
      <c r="BA509" t="s">
        <v>74</v>
      </c>
      <c r="BB509" t="s">
        <v>74</v>
      </c>
      <c r="BC509" t="s">
        <v>74</v>
      </c>
      <c r="BD509" t="s">
        <v>74</v>
      </c>
      <c r="BE509">
        <v>0.9726027397260274</v>
      </c>
      <c r="BF509">
        <v>2.7397260273972601E-2</v>
      </c>
      <c r="BG509">
        <v>0</v>
      </c>
      <c r="BH509">
        <v>0</v>
      </c>
      <c r="BI509">
        <v>0</v>
      </c>
      <c r="BJ509">
        <v>1</v>
      </c>
      <c r="BK509">
        <v>0</v>
      </c>
      <c r="BL509">
        <v>1</v>
      </c>
      <c r="BM509">
        <v>0</v>
      </c>
      <c r="BN509">
        <v>0</v>
      </c>
      <c r="BO509">
        <v>0</v>
      </c>
      <c r="BP509">
        <v>0</v>
      </c>
      <c r="BQ509">
        <v>0</v>
      </c>
      <c r="BR509">
        <v>0</v>
      </c>
      <c r="BS509">
        <v>0</v>
      </c>
      <c r="BT509">
        <v>0</v>
      </c>
      <c r="BU509">
        <v>1</v>
      </c>
      <c r="BV509">
        <v>0</v>
      </c>
      <c r="BW509">
        <v>0</v>
      </c>
      <c r="BX509">
        <v>1</v>
      </c>
      <c r="BY509" t="s">
        <v>3397</v>
      </c>
      <c r="BZ509" t="s">
        <v>3992</v>
      </c>
      <c r="CA509">
        <v>748</v>
      </c>
      <c r="CB509">
        <v>9.7593582887700536E-2</v>
      </c>
      <c r="CC509">
        <v>0</v>
      </c>
    </row>
    <row r="510" spans="1:81" x14ac:dyDescent="0.25">
      <c r="A510" t="s">
        <v>3998</v>
      </c>
      <c r="B510" t="s">
        <v>95</v>
      </c>
      <c r="C510" t="s">
        <v>376</v>
      </c>
      <c r="D510" t="s">
        <v>44</v>
      </c>
      <c r="E510">
        <v>2021</v>
      </c>
      <c r="F510">
        <v>359</v>
      </c>
      <c r="G510">
        <v>35</v>
      </c>
      <c r="H510">
        <v>0</v>
      </c>
      <c r="I510">
        <v>61</v>
      </c>
      <c r="J510">
        <v>50</v>
      </c>
      <c r="K510">
        <v>65</v>
      </c>
      <c r="L510">
        <v>65</v>
      </c>
      <c r="M510">
        <v>73</v>
      </c>
      <c r="N510">
        <v>51</v>
      </c>
      <c r="O510">
        <v>20</v>
      </c>
      <c r="P510">
        <v>8</v>
      </c>
      <c r="Q510">
        <v>1</v>
      </c>
      <c r="R510">
        <v>0</v>
      </c>
      <c r="S510">
        <v>0</v>
      </c>
      <c r="T510">
        <v>0</v>
      </c>
      <c r="U510">
        <v>390</v>
      </c>
      <c r="V510">
        <v>3</v>
      </c>
      <c r="W510">
        <v>1</v>
      </c>
      <c r="X510">
        <v>312</v>
      </c>
      <c r="Y510">
        <v>73</v>
      </c>
      <c r="Z510">
        <v>9</v>
      </c>
      <c r="AA510">
        <v>12</v>
      </c>
      <c r="AB510">
        <v>1</v>
      </c>
      <c r="AC510">
        <v>11</v>
      </c>
      <c r="AD510">
        <v>370</v>
      </c>
      <c r="AE510">
        <v>0</v>
      </c>
      <c r="AF510">
        <v>372</v>
      </c>
      <c r="AG510">
        <v>0</v>
      </c>
      <c r="AH510">
        <v>0</v>
      </c>
      <c r="AI510">
        <v>0</v>
      </c>
      <c r="AJ510">
        <v>15</v>
      </c>
      <c r="AK510">
        <v>7</v>
      </c>
      <c r="AL510">
        <v>58</v>
      </c>
      <c r="AM510">
        <v>334</v>
      </c>
      <c r="AN510">
        <v>2</v>
      </c>
      <c r="AO510">
        <v>394</v>
      </c>
      <c r="AP510">
        <v>0.91116751269035534</v>
      </c>
      <c r="AQ510">
        <v>8.8832487309644673E-2</v>
      </c>
      <c r="AR510">
        <v>0</v>
      </c>
      <c r="AS510">
        <v>0.1548223350253807</v>
      </c>
      <c r="AT510">
        <v>0.12690355329949241</v>
      </c>
      <c r="AU510">
        <v>0.1649746192893401</v>
      </c>
      <c r="AV510">
        <v>0.1649746192893401</v>
      </c>
      <c r="AW510">
        <v>0.18527918781725891</v>
      </c>
      <c r="AX510">
        <v>0.12944162436548221</v>
      </c>
      <c r="AY510">
        <v>5.0761421319796947E-2</v>
      </c>
      <c r="AZ510">
        <v>2.030456852791878E-2</v>
      </c>
      <c r="BA510">
        <v>2.538071065989848E-3</v>
      </c>
      <c r="BB510">
        <v>0</v>
      </c>
      <c r="BC510">
        <v>0</v>
      </c>
      <c r="BD510">
        <v>0</v>
      </c>
      <c r="BE510">
        <v>0.98984771573604058</v>
      </c>
      <c r="BF510">
        <v>7.6142131979695434E-3</v>
      </c>
      <c r="BG510">
        <v>2.538071065989848E-3</v>
      </c>
      <c r="BH510">
        <v>0.79187817258883253</v>
      </c>
      <c r="BI510">
        <v>0.18527918781725891</v>
      </c>
      <c r="BJ510">
        <v>2.2842639593908629E-2</v>
      </c>
      <c r="BK510">
        <v>3.045685279187817E-2</v>
      </c>
      <c r="BL510">
        <v>2.538071065989848E-3</v>
      </c>
      <c r="BM510">
        <v>2.7918781725888329E-2</v>
      </c>
      <c r="BN510">
        <v>0.93908629441624369</v>
      </c>
      <c r="BO510">
        <v>0</v>
      </c>
      <c r="BP510">
        <v>0.9441624365482234</v>
      </c>
      <c r="BQ510">
        <v>0</v>
      </c>
      <c r="BR510">
        <v>0</v>
      </c>
      <c r="BS510">
        <v>0</v>
      </c>
      <c r="BT510">
        <v>3.8071065989847719E-2</v>
      </c>
      <c r="BU510">
        <v>1.7766497461928939E-2</v>
      </c>
      <c r="BV510">
        <v>0.14720812182741119</v>
      </c>
      <c r="BW510">
        <v>0.84771573604060912</v>
      </c>
      <c r="BX510">
        <v>5.076142131979695E-3</v>
      </c>
      <c r="BY510" t="s">
        <v>3397</v>
      </c>
      <c r="BZ510" t="s">
        <v>3999</v>
      </c>
      <c r="CA510">
        <v>394</v>
      </c>
      <c r="CB510">
        <v>1</v>
      </c>
      <c r="CC510">
        <v>0</v>
      </c>
    </row>
    <row r="511" spans="1:81" x14ac:dyDescent="0.25">
      <c r="A511" t="s">
        <v>4000</v>
      </c>
      <c r="B511" t="s">
        <v>95</v>
      </c>
      <c r="C511" t="s">
        <v>376</v>
      </c>
      <c r="D511" t="s">
        <v>947</v>
      </c>
      <c r="E511">
        <v>2021</v>
      </c>
      <c r="F511">
        <v>189</v>
      </c>
      <c r="G511">
        <v>16</v>
      </c>
      <c r="H511">
        <v>0</v>
      </c>
      <c r="I511">
        <v>37</v>
      </c>
      <c r="J511">
        <v>31</v>
      </c>
      <c r="K511">
        <v>28</v>
      </c>
      <c r="L511">
        <v>37</v>
      </c>
      <c r="M511">
        <v>35</v>
      </c>
      <c r="N511">
        <v>24</v>
      </c>
      <c r="O511">
        <v>9</v>
      </c>
      <c r="P511">
        <v>4</v>
      </c>
      <c r="Q511">
        <v>0</v>
      </c>
      <c r="R511">
        <v>0</v>
      </c>
      <c r="S511">
        <v>0</v>
      </c>
      <c r="T511">
        <v>0</v>
      </c>
      <c r="U511">
        <v>203</v>
      </c>
      <c r="V511">
        <v>2</v>
      </c>
      <c r="W511">
        <v>0</v>
      </c>
      <c r="X511">
        <v>158</v>
      </c>
      <c r="Y511">
        <v>42</v>
      </c>
      <c r="Z511">
        <v>5</v>
      </c>
      <c r="AA511">
        <v>4</v>
      </c>
      <c r="AB511">
        <v>0</v>
      </c>
      <c r="AC511">
        <v>2</v>
      </c>
      <c r="AD511">
        <v>199</v>
      </c>
      <c r="AE511">
        <v>0</v>
      </c>
      <c r="AF511">
        <v>199</v>
      </c>
      <c r="AG511">
        <v>0</v>
      </c>
      <c r="AH511">
        <v>0</v>
      </c>
      <c r="AI511">
        <v>0</v>
      </c>
      <c r="AJ511">
        <v>6</v>
      </c>
      <c r="AK511">
        <v>0</v>
      </c>
      <c r="AL511">
        <v>41</v>
      </c>
      <c r="AM511">
        <v>164</v>
      </c>
      <c r="AN511">
        <v>0</v>
      </c>
      <c r="AO511">
        <v>205</v>
      </c>
      <c r="AP511">
        <v>0.92195121951219516</v>
      </c>
      <c r="AQ511">
        <v>7.8048780487804878E-2</v>
      </c>
      <c r="AR511">
        <v>0</v>
      </c>
      <c r="AS511">
        <v>0.1804878048780488</v>
      </c>
      <c r="AT511">
        <v>0.15121951219512189</v>
      </c>
      <c r="AU511">
        <v>0.13658536585365849</v>
      </c>
      <c r="AV511">
        <v>0.1804878048780488</v>
      </c>
      <c r="AW511">
        <v>0.17073170731707321</v>
      </c>
      <c r="AX511">
        <v>0.1170731707317073</v>
      </c>
      <c r="AY511">
        <v>4.3902439024390241E-2</v>
      </c>
      <c r="AZ511">
        <v>1.9512195121951219E-2</v>
      </c>
      <c r="BA511">
        <v>0</v>
      </c>
      <c r="BB511">
        <v>0</v>
      </c>
      <c r="BC511">
        <v>0</v>
      </c>
      <c r="BD511">
        <v>0</v>
      </c>
      <c r="BE511">
        <v>0.99024390243902438</v>
      </c>
      <c r="BF511">
        <v>9.7560975609756097E-3</v>
      </c>
      <c r="BG511">
        <v>0</v>
      </c>
      <c r="BH511">
        <v>0.77073170731707319</v>
      </c>
      <c r="BI511">
        <v>0.20487804878048779</v>
      </c>
      <c r="BJ511">
        <v>2.4390243902439029E-2</v>
      </c>
      <c r="BK511">
        <v>1.9512195121951219E-2</v>
      </c>
      <c r="BL511">
        <v>0</v>
      </c>
      <c r="BM511">
        <v>9.7560975609756097E-3</v>
      </c>
      <c r="BN511">
        <v>0.97073170731707314</v>
      </c>
      <c r="BO511">
        <v>0</v>
      </c>
      <c r="BP511">
        <v>0.97073170731707314</v>
      </c>
      <c r="BQ511">
        <v>0</v>
      </c>
      <c r="BR511">
        <v>0</v>
      </c>
      <c r="BS511">
        <v>0</v>
      </c>
      <c r="BT511">
        <v>2.9268292682926831E-2</v>
      </c>
      <c r="BU511">
        <v>0</v>
      </c>
      <c r="BV511">
        <v>0.2</v>
      </c>
      <c r="BW511">
        <v>0.8</v>
      </c>
      <c r="BX511">
        <v>0</v>
      </c>
      <c r="BY511" t="s">
        <v>3397</v>
      </c>
      <c r="BZ511" t="s">
        <v>3999</v>
      </c>
      <c r="CA511">
        <v>394</v>
      </c>
      <c r="CB511">
        <v>0.52030456852791873</v>
      </c>
      <c r="CC511">
        <v>0</v>
      </c>
    </row>
    <row r="512" spans="1:81" x14ac:dyDescent="0.25">
      <c r="A512" t="s">
        <v>4001</v>
      </c>
      <c r="B512" t="s">
        <v>95</v>
      </c>
      <c r="C512" t="s">
        <v>376</v>
      </c>
      <c r="D512" t="s">
        <v>949</v>
      </c>
      <c r="E512">
        <v>2021</v>
      </c>
      <c r="F512">
        <v>142</v>
      </c>
      <c r="G512">
        <v>18</v>
      </c>
      <c r="H512">
        <v>0</v>
      </c>
      <c r="I512">
        <v>24</v>
      </c>
      <c r="J512">
        <v>18</v>
      </c>
      <c r="K512">
        <v>34</v>
      </c>
      <c r="L512">
        <v>23</v>
      </c>
      <c r="M512">
        <v>28</v>
      </c>
      <c r="N512">
        <v>19</v>
      </c>
      <c r="O512">
        <v>10</v>
      </c>
      <c r="P512">
        <v>4</v>
      </c>
      <c r="Q512">
        <v>0</v>
      </c>
      <c r="R512">
        <v>0</v>
      </c>
      <c r="S512">
        <v>0</v>
      </c>
      <c r="T512">
        <v>0</v>
      </c>
      <c r="U512">
        <v>159</v>
      </c>
      <c r="V512">
        <v>1</v>
      </c>
      <c r="W512">
        <v>0</v>
      </c>
      <c r="X512">
        <v>130</v>
      </c>
      <c r="Y512">
        <v>27</v>
      </c>
      <c r="Z512">
        <v>3</v>
      </c>
      <c r="AA512">
        <v>5</v>
      </c>
      <c r="AB512">
        <v>0</v>
      </c>
      <c r="AC512">
        <v>3</v>
      </c>
      <c r="AD512">
        <v>152</v>
      </c>
      <c r="AE512">
        <v>0</v>
      </c>
      <c r="AF512">
        <v>154</v>
      </c>
      <c r="AG512">
        <v>0</v>
      </c>
      <c r="AH512">
        <v>0</v>
      </c>
      <c r="AI512">
        <v>0</v>
      </c>
      <c r="AJ512">
        <v>4</v>
      </c>
      <c r="AK512">
        <v>2</v>
      </c>
      <c r="AL512">
        <v>15</v>
      </c>
      <c r="AM512">
        <v>144</v>
      </c>
      <c r="AN512">
        <v>1</v>
      </c>
      <c r="AO512">
        <v>160</v>
      </c>
      <c r="AP512">
        <v>0.88749999999999996</v>
      </c>
      <c r="AQ512">
        <v>0.1125</v>
      </c>
      <c r="AR512">
        <v>0</v>
      </c>
      <c r="AS512">
        <v>0.15</v>
      </c>
      <c r="AT512">
        <v>0.1125</v>
      </c>
      <c r="AU512">
        <v>0.21249999999999999</v>
      </c>
      <c r="AV512">
        <v>0.14374999999999999</v>
      </c>
      <c r="AW512">
        <v>0.17499999999999999</v>
      </c>
      <c r="AX512">
        <v>0.11874999999999999</v>
      </c>
      <c r="AY512">
        <v>6.25E-2</v>
      </c>
      <c r="AZ512">
        <v>2.5000000000000001E-2</v>
      </c>
      <c r="BA512">
        <v>0</v>
      </c>
      <c r="BB512">
        <v>0</v>
      </c>
      <c r="BC512">
        <v>0</v>
      </c>
      <c r="BD512">
        <v>0</v>
      </c>
      <c r="BE512">
        <v>0.99375000000000002</v>
      </c>
      <c r="BF512">
        <v>6.2500000000000003E-3</v>
      </c>
      <c r="BG512">
        <v>0</v>
      </c>
      <c r="BH512">
        <v>0.8125</v>
      </c>
      <c r="BI512">
        <v>0.16875000000000001</v>
      </c>
      <c r="BJ512">
        <v>1.8749999999999999E-2</v>
      </c>
      <c r="BK512">
        <v>3.125E-2</v>
      </c>
      <c r="BL512">
        <v>0</v>
      </c>
      <c r="BM512">
        <v>1.8749999999999999E-2</v>
      </c>
      <c r="BN512">
        <v>0.95</v>
      </c>
      <c r="BO512">
        <v>0</v>
      </c>
      <c r="BP512">
        <v>0.96250000000000002</v>
      </c>
      <c r="BQ512">
        <v>0</v>
      </c>
      <c r="BR512">
        <v>0</v>
      </c>
      <c r="BS512">
        <v>0</v>
      </c>
      <c r="BT512">
        <v>2.5000000000000001E-2</v>
      </c>
      <c r="BU512">
        <v>1.2500000000000001E-2</v>
      </c>
      <c r="BV512">
        <v>9.375E-2</v>
      </c>
      <c r="BW512">
        <v>0.9</v>
      </c>
      <c r="BX512">
        <v>6.2500000000000003E-3</v>
      </c>
      <c r="BY512" t="s">
        <v>3397</v>
      </c>
      <c r="BZ512" t="s">
        <v>3999</v>
      </c>
      <c r="CA512">
        <v>394</v>
      </c>
      <c r="CB512">
        <v>0.40609137055837558</v>
      </c>
      <c r="CC512">
        <v>0</v>
      </c>
    </row>
    <row r="513" spans="1:81" x14ac:dyDescent="0.25">
      <c r="A513" t="s">
        <v>4002</v>
      </c>
      <c r="B513" t="s">
        <v>95</v>
      </c>
      <c r="C513" t="s">
        <v>376</v>
      </c>
      <c r="D513" t="s">
        <v>951</v>
      </c>
      <c r="E513">
        <v>2021</v>
      </c>
      <c r="F513">
        <v>8</v>
      </c>
      <c r="G513">
        <v>0</v>
      </c>
      <c r="H513">
        <v>0</v>
      </c>
      <c r="I513">
        <v>0</v>
      </c>
      <c r="J513">
        <v>0</v>
      </c>
      <c r="K513">
        <v>0</v>
      </c>
      <c r="L513">
        <v>0</v>
      </c>
      <c r="M513">
        <v>4</v>
      </c>
      <c r="N513">
        <v>3</v>
      </c>
      <c r="O513">
        <v>1</v>
      </c>
      <c r="P513">
        <v>0</v>
      </c>
      <c r="Q513">
        <v>0</v>
      </c>
      <c r="R513">
        <v>0</v>
      </c>
      <c r="S513">
        <v>0</v>
      </c>
      <c r="T513">
        <v>0</v>
      </c>
      <c r="U513">
        <v>8</v>
      </c>
      <c r="V513">
        <v>0</v>
      </c>
      <c r="W513">
        <v>0</v>
      </c>
      <c r="X513">
        <v>8</v>
      </c>
      <c r="Y513">
        <v>0</v>
      </c>
      <c r="Z513">
        <v>0</v>
      </c>
      <c r="AA513">
        <v>1</v>
      </c>
      <c r="AB513">
        <v>0</v>
      </c>
      <c r="AC513">
        <v>0</v>
      </c>
      <c r="AD513">
        <v>7</v>
      </c>
      <c r="AE513">
        <v>0</v>
      </c>
      <c r="AF513">
        <v>8</v>
      </c>
      <c r="AG513">
        <v>0</v>
      </c>
      <c r="AH513">
        <v>0</v>
      </c>
      <c r="AI513">
        <v>0</v>
      </c>
      <c r="AJ513">
        <v>0</v>
      </c>
      <c r="AK513">
        <v>0</v>
      </c>
      <c r="AL513">
        <v>0</v>
      </c>
      <c r="AM513">
        <v>8</v>
      </c>
      <c r="AN513">
        <v>0</v>
      </c>
      <c r="AO513">
        <v>8</v>
      </c>
      <c r="AP513">
        <v>1</v>
      </c>
      <c r="AQ513">
        <v>0</v>
      </c>
      <c r="AR513">
        <v>0</v>
      </c>
      <c r="AS513">
        <v>0</v>
      </c>
      <c r="AT513">
        <v>0</v>
      </c>
      <c r="AU513">
        <v>0</v>
      </c>
      <c r="AV513">
        <v>0</v>
      </c>
      <c r="AW513">
        <v>0.5</v>
      </c>
      <c r="AX513">
        <v>0.375</v>
      </c>
      <c r="AY513">
        <v>0.125</v>
      </c>
      <c r="AZ513">
        <v>0</v>
      </c>
      <c r="BA513">
        <v>0</v>
      </c>
      <c r="BB513">
        <v>0</v>
      </c>
      <c r="BC513">
        <v>0</v>
      </c>
      <c r="BD513">
        <v>0</v>
      </c>
      <c r="BE513">
        <v>1</v>
      </c>
      <c r="BF513">
        <v>0</v>
      </c>
      <c r="BG513">
        <v>0</v>
      </c>
      <c r="BH513">
        <v>1</v>
      </c>
      <c r="BI513">
        <v>0</v>
      </c>
      <c r="BJ513">
        <v>0</v>
      </c>
      <c r="BK513">
        <v>0.125</v>
      </c>
      <c r="BL513">
        <v>0</v>
      </c>
      <c r="BM513">
        <v>0</v>
      </c>
      <c r="BN513">
        <v>0.875</v>
      </c>
      <c r="BO513">
        <v>0</v>
      </c>
      <c r="BP513">
        <v>1</v>
      </c>
      <c r="BQ513">
        <v>0</v>
      </c>
      <c r="BR513">
        <v>0</v>
      </c>
      <c r="BS513">
        <v>0</v>
      </c>
      <c r="BT513">
        <v>0</v>
      </c>
      <c r="BU513">
        <v>0</v>
      </c>
      <c r="BV513">
        <v>0</v>
      </c>
      <c r="BW513">
        <v>1</v>
      </c>
      <c r="BX513">
        <v>0</v>
      </c>
      <c r="BY513" t="s">
        <v>3397</v>
      </c>
      <c r="BZ513" t="s">
        <v>3999</v>
      </c>
      <c r="CA513">
        <v>394</v>
      </c>
      <c r="CB513">
        <v>2.030456852791878E-2</v>
      </c>
      <c r="CC513">
        <v>0</v>
      </c>
    </row>
    <row r="514" spans="1:81" x14ac:dyDescent="0.25">
      <c r="A514" t="s">
        <v>4003</v>
      </c>
      <c r="B514" t="s">
        <v>95</v>
      </c>
      <c r="C514" t="s">
        <v>376</v>
      </c>
      <c r="D514" t="s">
        <v>953</v>
      </c>
      <c r="E514">
        <v>2021</v>
      </c>
      <c r="F514">
        <v>19</v>
      </c>
      <c r="G514">
        <v>1</v>
      </c>
      <c r="H514">
        <v>0</v>
      </c>
      <c r="I514">
        <v>0</v>
      </c>
      <c r="J514">
        <v>1</v>
      </c>
      <c r="K514">
        <v>2</v>
      </c>
      <c r="L514">
        <v>5</v>
      </c>
      <c r="M514">
        <v>6</v>
      </c>
      <c r="N514">
        <v>5</v>
      </c>
      <c r="O514">
        <v>0</v>
      </c>
      <c r="P514">
        <v>0</v>
      </c>
      <c r="Q514">
        <v>1</v>
      </c>
      <c r="R514">
        <v>0</v>
      </c>
      <c r="S514">
        <v>0</v>
      </c>
      <c r="T514">
        <v>0</v>
      </c>
      <c r="U514">
        <v>19</v>
      </c>
      <c r="V514">
        <v>0</v>
      </c>
      <c r="W514">
        <v>1</v>
      </c>
      <c r="X514">
        <v>16</v>
      </c>
      <c r="Y514">
        <v>4</v>
      </c>
      <c r="Z514">
        <v>0</v>
      </c>
      <c r="AA514">
        <v>2</v>
      </c>
      <c r="AB514">
        <v>0</v>
      </c>
      <c r="AC514">
        <v>6</v>
      </c>
      <c r="AD514">
        <v>12</v>
      </c>
      <c r="AE514">
        <v>0</v>
      </c>
      <c r="AF514">
        <v>11</v>
      </c>
      <c r="AG514">
        <v>0</v>
      </c>
      <c r="AH514">
        <v>0</v>
      </c>
      <c r="AI514">
        <v>0</v>
      </c>
      <c r="AJ514">
        <v>5</v>
      </c>
      <c r="AK514">
        <v>4</v>
      </c>
      <c r="AL514">
        <v>2</v>
      </c>
      <c r="AM514">
        <v>18</v>
      </c>
      <c r="AN514">
        <v>0</v>
      </c>
      <c r="AO514">
        <v>20</v>
      </c>
      <c r="AP514">
        <v>0.95</v>
      </c>
      <c r="AQ514">
        <v>0.05</v>
      </c>
      <c r="AR514">
        <v>0</v>
      </c>
      <c r="AS514">
        <v>0</v>
      </c>
      <c r="AT514">
        <v>0.05</v>
      </c>
      <c r="AU514">
        <v>0.1</v>
      </c>
      <c r="AV514">
        <v>0.25</v>
      </c>
      <c r="AW514">
        <v>0.3</v>
      </c>
      <c r="AX514">
        <v>0.25</v>
      </c>
      <c r="AY514">
        <v>0</v>
      </c>
      <c r="AZ514">
        <v>0</v>
      </c>
      <c r="BA514">
        <v>0.05</v>
      </c>
      <c r="BB514">
        <v>0</v>
      </c>
      <c r="BC514">
        <v>0</v>
      </c>
      <c r="BD514">
        <v>0</v>
      </c>
      <c r="BE514">
        <v>0.95</v>
      </c>
      <c r="BF514">
        <v>0</v>
      </c>
      <c r="BG514">
        <v>0.05</v>
      </c>
      <c r="BH514">
        <v>0.8</v>
      </c>
      <c r="BI514">
        <v>0.2</v>
      </c>
      <c r="BJ514">
        <v>0</v>
      </c>
      <c r="BK514">
        <v>0.1</v>
      </c>
      <c r="BL514">
        <v>0</v>
      </c>
      <c r="BM514">
        <v>0.3</v>
      </c>
      <c r="BN514">
        <v>0.6</v>
      </c>
      <c r="BO514">
        <v>0</v>
      </c>
      <c r="BP514">
        <v>0.55000000000000004</v>
      </c>
      <c r="BQ514">
        <v>0</v>
      </c>
      <c r="BR514">
        <v>0</v>
      </c>
      <c r="BS514">
        <v>0</v>
      </c>
      <c r="BT514">
        <v>0.25</v>
      </c>
      <c r="BU514">
        <v>0.2</v>
      </c>
      <c r="BV514">
        <v>0.1</v>
      </c>
      <c r="BW514">
        <v>0.9</v>
      </c>
      <c r="BX514">
        <v>0</v>
      </c>
      <c r="BY514" t="s">
        <v>3397</v>
      </c>
      <c r="BZ514" t="s">
        <v>3999</v>
      </c>
      <c r="CA514">
        <v>394</v>
      </c>
      <c r="CB514">
        <v>5.0761421319796947E-2</v>
      </c>
      <c r="CC514">
        <v>0</v>
      </c>
    </row>
    <row r="515" spans="1:81" x14ac:dyDescent="0.25">
      <c r="A515" t="s">
        <v>4004</v>
      </c>
      <c r="B515" t="s">
        <v>95</v>
      </c>
      <c r="C515" t="s">
        <v>376</v>
      </c>
      <c r="D515" t="s">
        <v>961</v>
      </c>
      <c r="E515">
        <v>2021</v>
      </c>
      <c r="F515">
        <v>1</v>
      </c>
      <c r="G515">
        <v>0</v>
      </c>
      <c r="H515">
        <v>0</v>
      </c>
      <c r="I515">
        <v>0</v>
      </c>
      <c r="J515">
        <v>0</v>
      </c>
      <c r="K515">
        <v>1</v>
      </c>
      <c r="L515">
        <v>0</v>
      </c>
      <c r="M515">
        <v>0</v>
      </c>
      <c r="N515">
        <v>0</v>
      </c>
      <c r="O515">
        <v>0</v>
      </c>
      <c r="P515">
        <v>0</v>
      </c>
      <c r="Q515">
        <v>0</v>
      </c>
      <c r="R515">
        <v>0</v>
      </c>
      <c r="S515">
        <v>0</v>
      </c>
      <c r="T515">
        <v>0</v>
      </c>
      <c r="U515">
        <v>1</v>
      </c>
      <c r="V515">
        <v>0</v>
      </c>
      <c r="W515">
        <v>0</v>
      </c>
      <c r="X515">
        <v>0</v>
      </c>
      <c r="Y515">
        <v>0</v>
      </c>
      <c r="Z515">
        <v>1</v>
      </c>
      <c r="AA515">
        <v>0</v>
      </c>
      <c r="AB515">
        <v>1</v>
      </c>
      <c r="AC515">
        <v>0</v>
      </c>
      <c r="AD515">
        <v>0</v>
      </c>
      <c r="AE515">
        <v>0</v>
      </c>
      <c r="AF515">
        <v>0</v>
      </c>
      <c r="AG515">
        <v>0</v>
      </c>
      <c r="AH515">
        <v>0</v>
      </c>
      <c r="AI515">
        <v>0</v>
      </c>
      <c r="AJ515">
        <v>0</v>
      </c>
      <c r="AK515">
        <v>1</v>
      </c>
      <c r="AL515">
        <v>0</v>
      </c>
      <c r="AM515">
        <v>0</v>
      </c>
      <c r="AN515">
        <v>1</v>
      </c>
      <c r="AO515">
        <v>1</v>
      </c>
      <c r="AP515">
        <v>1</v>
      </c>
      <c r="AQ515">
        <v>0</v>
      </c>
      <c r="AR515">
        <v>0</v>
      </c>
      <c r="AS515">
        <v>0</v>
      </c>
      <c r="AT515">
        <v>0</v>
      </c>
      <c r="AU515">
        <v>1</v>
      </c>
      <c r="AV515">
        <v>0</v>
      </c>
      <c r="AW515">
        <v>0</v>
      </c>
      <c r="AX515">
        <v>0</v>
      </c>
      <c r="AY515">
        <v>0</v>
      </c>
      <c r="AZ515">
        <v>0</v>
      </c>
      <c r="BA515">
        <v>0</v>
      </c>
      <c r="BB515">
        <v>0</v>
      </c>
      <c r="BC515">
        <v>0</v>
      </c>
      <c r="BD515">
        <v>0</v>
      </c>
      <c r="BE515">
        <v>1</v>
      </c>
      <c r="BF515">
        <v>0</v>
      </c>
      <c r="BG515">
        <v>0</v>
      </c>
      <c r="BH515">
        <v>0</v>
      </c>
      <c r="BI515">
        <v>0</v>
      </c>
      <c r="BJ515">
        <v>1</v>
      </c>
      <c r="BK515">
        <v>0</v>
      </c>
      <c r="BL515">
        <v>1</v>
      </c>
      <c r="BM515">
        <v>0</v>
      </c>
      <c r="BN515">
        <v>0</v>
      </c>
      <c r="BO515">
        <v>0</v>
      </c>
      <c r="BP515">
        <v>0</v>
      </c>
      <c r="BQ515">
        <v>0</v>
      </c>
      <c r="BR515">
        <v>0</v>
      </c>
      <c r="BS515">
        <v>0</v>
      </c>
      <c r="BT515">
        <v>0</v>
      </c>
      <c r="BU515">
        <v>1</v>
      </c>
      <c r="BV515">
        <v>0</v>
      </c>
      <c r="BW515">
        <v>0</v>
      </c>
      <c r="BX515">
        <v>1</v>
      </c>
      <c r="BY515" t="s">
        <v>3397</v>
      </c>
      <c r="BZ515" t="s">
        <v>3999</v>
      </c>
      <c r="CA515">
        <v>394</v>
      </c>
      <c r="CB515">
        <v>2.538071065989848E-3</v>
      </c>
      <c r="CC515">
        <v>0</v>
      </c>
    </row>
    <row r="516" spans="1:81" x14ac:dyDescent="0.25">
      <c r="A516" t="s">
        <v>4005</v>
      </c>
      <c r="B516" t="s">
        <v>95</v>
      </c>
      <c r="C516" t="s">
        <v>382</v>
      </c>
      <c r="D516" t="s">
        <v>44</v>
      </c>
      <c r="E516">
        <v>2021</v>
      </c>
      <c r="F516">
        <v>186</v>
      </c>
      <c r="G516">
        <v>28</v>
      </c>
      <c r="H516">
        <v>0</v>
      </c>
      <c r="I516">
        <v>28</v>
      </c>
      <c r="J516">
        <v>26</v>
      </c>
      <c r="K516">
        <v>24</v>
      </c>
      <c r="L516">
        <v>49</v>
      </c>
      <c r="M516">
        <v>39</v>
      </c>
      <c r="N516">
        <v>31</v>
      </c>
      <c r="O516">
        <v>13</v>
      </c>
      <c r="P516">
        <v>3</v>
      </c>
      <c r="Q516">
        <v>0</v>
      </c>
      <c r="R516">
        <v>0</v>
      </c>
      <c r="S516">
        <v>1</v>
      </c>
      <c r="T516">
        <v>0</v>
      </c>
      <c r="U516">
        <v>209</v>
      </c>
      <c r="V516">
        <v>5</v>
      </c>
      <c r="W516">
        <v>0</v>
      </c>
      <c r="X516">
        <v>181</v>
      </c>
      <c r="Y516">
        <v>27</v>
      </c>
      <c r="Z516">
        <v>6</v>
      </c>
      <c r="AA516">
        <v>22</v>
      </c>
      <c r="AB516">
        <v>2</v>
      </c>
      <c r="AC516">
        <v>12</v>
      </c>
      <c r="AD516">
        <v>178</v>
      </c>
      <c r="AE516">
        <v>3</v>
      </c>
      <c r="AF516">
        <v>189</v>
      </c>
      <c r="AG516">
        <v>6</v>
      </c>
      <c r="AH516">
        <v>1</v>
      </c>
      <c r="AI516">
        <v>0</v>
      </c>
      <c r="AJ516">
        <v>9</v>
      </c>
      <c r="AK516">
        <v>6</v>
      </c>
      <c r="AL516">
        <v>39</v>
      </c>
      <c r="AM516">
        <v>172</v>
      </c>
      <c r="AN516">
        <v>3</v>
      </c>
      <c r="AO516">
        <v>214</v>
      </c>
      <c r="AP516">
        <v>0.86915887850467288</v>
      </c>
      <c r="AQ516">
        <v>0.13084112149532709</v>
      </c>
      <c r="AR516">
        <v>0</v>
      </c>
      <c r="AS516">
        <v>0.13084112149532709</v>
      </c>
      <c r="AT516">
        <v>0.1214953271028037</v>
      </c>
      <c r="AU516">
        <v>0.1121495327102804</v>
      </c>
      <c r="AV516">
        <v>0.2289719626168224</v>
      </c>
      <c r="AW516">
        <v>0.1822429906542056</v>
      </c>
      <c r="AX516">
        <v>0.14485981308411211</v>
      </c>
      <c r="AY516">
        <v>6.0747663551401869E-2</v>
      </c>
      <c r="AZ516">
        <v>1.401869158878505E-2</v>
      </c>
      <c r="BA516">
        <v>0</v>
      </c>
      <c r="BB516">
        <v>0</v>
      </c>
      <c r="BC516">
        <v>4.6728971962616819E-3</v>
      </c>
      <c r="BD516">
        <v>0</v>
      </c>
      <c r="BE516">
        <v>0.97663551401869164</v>
      </c>
      <c r="BF516">
        <v>2.336448598130841E-2</v>
      </c>
      <c r="BG516">
        <v>0</v>
      </c>
      <c r="BH516">
        <v>0.84579439252336452</v>
      </c>
      <c r="BI516">
        <v>0.12616822429906541</v>
      </c>
      <c r="BJ516">
        <v>2.803738317757009E-2</v>
      </c>
      <c r="BK516">
        <v>0.10280373831775701</v>
      </c>
      <c r="BL516">
        <v>9.3457943925233638E-3</v>
      </c>
      <c r="BM516">
        <v>5.6074766355140193E-2</v>
      </c>
      <c r="BN516">
        <v>0.83177570093457942</v>
      </c>
      <c r="BO516">
        <v>1.401869158878505E-2</v>
      </c>
      <c r="BP516">
        <v>0.88317757009345799</v>
      </c>
      <c r="BQ516">
        <v>2.803738317757009E-2</v>
      </c>
      <c r="BR516">
        <v>4.6728971962616819E-3</v>
      </c>
      <c r="BS516">
        <v>0</v>
      </c>
      <c r="BT516">
        <v>4.2056074766355138E-2</v>
      </c>
      <c r="BU516">
        <v>2.803738317757009E-2</v>
      </c>
      <c r="BV516">
        <v>0.1822429906542056</v>
      </c>
      <c r="BW516">
        <v>0.80373831775700932</v>
      </c>
      <c r="BX516">
        <v>1.401869158878505E-2</v>
      </c>
      <c r="BY516" t="s">
        <v>3397</v>
      </c>
      <c r="BZ516" t="s">
        <v>4006</v>
      </c>
      <c r="CA516">
        <v>214</v>
      </c>
      <c r="CB516">
        <v>1</v>
      </c>
      <c r="CC516">
        <v>0</v>
      </c>
    </row>
    <row r="517" spans="1:81" x14ac:dyDescent="0.25">
      <c r="A517" t="s">
        <v>4007</v>
      </c>
      <c r="B517" t="s">
        <v>95</v>
      </c>
      <c r="C517" t="s">
        <v>382</v>
      </c>
      <c r="D517" t="s">
        <v>947</v>
      </c>
      <c r="E517">
        <v>2021</v>
      </c>
      <c r="F517">
        <v>48</v>
      </c>
      <c r="G517">
        <v>10</v>
      </c>
      <c r="H517">
        <v>0</v>
      </c>
      <c r="I517">
        <v>8</v>
      </c>
      <c r="J517">
        <v>8</v>
      </c>
      <c r="K517">
        <v>3</v>
      </c>
      <c r="L517">
        <v>13</v>
      </c>
      <c r="M517">
        <v>14</v>
      </c>
      <c r="N517">
        <v>6</v>
      </c>
      <c r="O517">
        <v>5</v>
      </c>
      <c r="P517">
        <v>1</v>
      </c>
      <c r="Q517">
        <v>0</v>
      </c>
      <c r="R517">
        <v>0</v>
      </c>
      <c r="S517">
        <v>0</v>
      </c>
      <c r="T517">
        <v>0</v>
      </c>
      <c r="U517">
        <v>57</v>
      </c>
      <c r="V517">
        <v>1</v>
      </c>
      <c r="W517">
        <v>0</v>
      </c>
      <c r="X517">
        <v>50</v>
      </c>
      <c r="Y517">
        <v>7</v>
      </c>
      <c r="Z517">
        <v>1</v>
      </c>
      <c r="AA517">
        <v>6</v>
      </c>
      <c r="AB517">
        <v>0</v>
      </c>
      <c r="AC517">
        <v>1</v>
      </c>
      <c r="AD517">
        <v>51</v>
      </c>
      <c r="AE517">
        <v>0</v>
      </c>
      <c r="AF517">
        <v>56</v>
      </c>
      <c r="AG517">
        <v>1</v>
      </c>
      <c r="AH517">
        <v>0</v>
      </c>
      <c r="AI517">
        <v>0</v>
      </c>
      <c r="AJ517">
        <v>0</v>
      </c>
      <c r="AK517">
        <v>1</v>
      </c>
      <c r="AL517">
        <v>14</v>
      </c>
      <c r="AM517">
        <v>44</v>
      </c>
      <c r="AN517">
        <v>0</v>
      </c>
      <c r="AO517">
        <v>58</v>
      </c>
      <c r="AP517">
        <v>0.82758620689655171</v>
      </c>
      <c r="AQ517">
        <v>0.17241379310344829</v>
      </c>
      <c r="AR517">
        <v>0</v>
      </c>
      <c r="AS517">
        <v>0.13793103448275859</v>
      </c>
      <c r="AT517">
        <v>0.13793103448275859</v>
      </c>
      <c r="AU517">
        <v>5.1724137931034482E-2</v>
      </c>
      <c r="AV517">
        <v>0.22413793103448279</v>
      </c>
      <c r="AW517">
        <v>0.2413793103448276</v>
      </c>
      <c r="AX517">
        <v>0.10344827586206901</v>
      </c>
      <c r="AY517">
        <v>8.6206896551724144E-2</v>
      </c>
      <c r="AZ517">
        <v>1.7241379310344831E-2</v>
      </c>
      <c r="BA517">
        <v>0</v>
      </c>
      <c r="BB517">
        <v>0</v>
      </c>
      <c r="BC517">
        <v>0</v>
      </c>
      <c r="BD517">
        <v>0</v>
      </c>
      <c r="BE517">
        <v>0.98275862068965514</v>
      </c>
      <c r="BF517">
        <v>1.7241379310344831E-2</v>
      </c>
      <c r="BG517">
        <v>0</v>
      </c>
      <c r="BH517">
        <v>0.86206896551724133</v>
      </c>
      <c r="BI517">
        <v>0.1206896551724138</v>
      </c>
      <c r="BJ517">
        <v>1.7241379310344831E-2</v>
      </c>
      <c r="BK517">
        <v>0.10344827586206901</v>
      </c>
      <c r="BL517">
        <v>0</v>
      </c>
      <c r="BM517">
        <v>1.7241379310344831E-2</v>
      </c>
      <c r="BN517">
        <v>0.87931034482758619</v>
      </c>
      <c r="BO517">
        <v>0</v>
      </c>
      <c r="BP517">
        <v>0.96551724137931039</v>
      </c>
      <c r="BQ517">
        <v>1.7241379310344831E-2</v>
      </c>
      <c r="BR517">
        <v>0</v>
      </c>
      <c r="BS517">
        <v>0</v>
      </c>
      <c r="BT517">
        <v>0</v>
      </c>
      <c r="BU517">
        <v>1.7241379310344831E-2</v>
      </c>
      <c r="BV517">
        <v>0.2413793103448276</v>
      </c>
      <c r="BW517">
        <v>0.75862068965517238</v>
      </c>
      <c r="BX517">
        <v>0</v>
      </c>
      <c r="BY517" t="s">
        <v>3397</v>
      </c>
      <c r="BZ517" t="s">
        <v>4006</v>
      </c>
      <c r="CA517">
        <v>214</v>
      </c>
      <c r="CB517">
        <v>0.27102803738317749</v>
      </c>
      <c r="CC517">
        <v>0</v>
      </c>
    </row>
    <row r="518" spans="1:81" x14ac:dyDescent="0.25">
      <c r="A518" t="s">
        <v>4008</v>
      </c>
      <c r="B518" t="s">
        <v>95</v>
      </c>
      <c r="C518" t="s">
        <v>382</v>
      </c>
      <c r="D518" t="s">
        <v>949</v>
      </c>
      <c r="E518">
        <v>2021</v>
      </c>
      <c r="F518">
        <v>105</v>
      </c>
      <c r="G518">
        <v>14</v>
      </c>
      <c r="H518">
        <v>0</v>
      </c>
      <c r="I518">
        <v>16</v>
      </c>
      <c r="J518">
        <v>14</v>
      </c>
      <c r="K518">
        <v>16</v>
      </c>
      <c r="L518">
        <v>30</v>
      </c>
      <c r="M518">
        <v>18</v>
      </c>
      <c r="N518">
        <v>20</v>
      </c>
      <c r="O518">
        <v>4</v>
      </c>
      <c r="P518">
        <v>0</v>
      </c>
      <c r="Q518">
        <v>0</v>
      </c>
      <c r="R518">
        <v>0</v>
      </c>
      <c r="S518">
        <v>1</v>
      </c>
      <c r="T518">
        <v>0</v>
      </c>
      <c r="U518">
        <v>117</v>
      </c>
      <c r="V518">
        <v>2</v>
      </c>
      <c r="W518">
        <v>0</v>
      </c>
      <c r="X518">
        <v>103</v>
      </c>
      <c r="Y518">
        <v>14</v>
      </c>
      <c r="Z518">
        <v>2</v>
      </c>
      <c r="AA518">
        <v>10</v>
      </c>
      <c r="AB518">
        <v>0</v>
      </c>
      <c r="AC518">
        <v>5</v>
      </c>
      <c r="AD518">
        <v>104</v>
      </c>
      <c r="AE518">
        <v>2</v>
      </c>
      <c r="AF518">
        <v>112</v>
      </c>
      <c r="AG518">
        <v>0</v>
      </c>
      <c r="AH518">
        <v>0</v>
      </c>
      <c r="AI518">
        <v>0</v>
      </c>
      <c r="AJ518">
        <v>3</v>
      </c>
      <c r="AK518">
        <v>2</v>
      </c>
      <c r="AL518">
        <v>19</v>
      </c>
      <c r="AM518">
        <v>99</v>
      </c>
      <c r="AN518">
        <v>1</v>
      </c>
      <c r="AO518">
        <v>119</v>
      </c>
      <c r="AP518">
        <v>0.88235294117647056</v>
      </c>
      <c r="AQ518">
        <v>0.1176470588235294</v>
      </c>
      <c r="AR518">
        <v>0</v>
      </c>
      <c r="AS518">
        <v>0.13445378151260501</v>
      </c>
      <c r="AT518">
        <v>0.1176470588235294</v>
      </c>
      <c r="AU518">
        <v>0.13445378151260501</v>
      </c>
      <c r="AV518">
        <v>0.25210084033613439</v>
      </c>
      <c r="AW518">
        <v>0.15126050420168069</v>
      </c>
      <c r="AX518">
        <v>0.16806722689075629</v>
      </c>
      <c r="AY518">
        <v>3.3613445378151259E-2</v>
      </c>
      <c r="AZ518">
        <v>0</v>
      </c>
      <c r="BA518">
        <v>0</v>
      </c>
      <c r="BB518">
        <v>0</v>
      </c>
      <c r="BC518">
        <v>8.4033613445378148E-3</v>
      </c>
      <c r="BD518">
        <v>0</v>
      </c>
      <c r="BE518">
        <v>0.98319327731092432</v>
      </c>
      <c r="BF518">
        <v>1.680672268907563E-2</v>
      </c>
      <c r="BG518">
        <v>0</v>
      </c>
      <c r="BH518">
        <v>0.86554621848739499</v>
      </c>
      <c r="BI518">
        <v>0.1176470588235294</v>
      </c>
      <c r="BJ518">
        <v>1.680672268907563E-2</v>
      </c>
      <c r="BK518">
        <v>8.4033613445378158E-2</v>
      </c>
      <c r="BL518">
        <v>0</v>
      </c>
      <c r="BM518">
        <v>4.2016806722689079E-2</v>
      </c>
      <c r="BN518">
        <v>0.87394957983193278</v>
      </c>
      <c r="BO518">
        <v>1.680672268907563E-2</v>
      </c>
      <c r="BP518">
        <v>0.94117647058823528</v>
      </c>
      <c r="BQ518">
        <v>0</v>
      </c>
      <c r="BR518">
        <v>0</v>
      </c>
      <c r="BS518">
        <v>0</v>
      </c>
      <c r="BT518">
        <v>2.5210084033613449E-2</v>
      </c>
      <c r="BU518">
        <v>1.680672268907563E-2</v>
      </c>
      <c r="BV518">
        <v>0.1596638655462185</v>
      </c>
      <c r="BW518">
        <v>0.83193277310924374</v>
      </c>
      <c r="BX518">
        <v>8.4033613445378148E-3</v>
      </c>
      <c r="BY518" t="s">
        <v>3397</v>
      </c>
      <c r="BZ518" t="s">
        <v>4006</v>
      </c>
      <c r="CA518">
        <v>214</v>
      </c>
      <c r="CB518">
        <v>0.55607476635514019</v>
      </c>
      <c r="CC518">
        <v>0</v>
      </c>
    </row>
    <row r="519" spans="1:81" x14ac:dyDescent="0.25">
      <c r="A519" t="s">
        <v>4009</v>
      </c>
      <c r="B519" t="s">
        <v>95</v>
      </c>
      <c r="C519" t="s">
        <v>382</v>
      </c>
      <c r="D519" t="s">
        <v>951</v>
      </c>
      <c r="E519">
        <v>2021</v>
      </c>
      <c r="F519">
        <v>9</v>
      </c>
      <c r="G519">
        <v>0</v>
      </c>
      <c r="H519">
        <v>0</v>
      </c>
      <c r="I519">
        <v>0</v>
      </c>
      <c r="J519">
        <v>0</v>
      </c>
      <c r="K519">
        <v>1</v>
      </c>
      <c r="L519">
        <v>2</v>
      </c>
      <c r="M519">
        <v>3</v>
      </c>
      <c r="N519">
        <v>3</v>
      </c>
      <c r="O519">
        <v>0</v>
      </c>
      <c r="P519">
        <v>0</v>
      </c>
      <c r="Q519">
        <v>0</v>
      </c>
      <c r="R519">
        <v>0</v>
      </c>
      <c r="S519">
        <v>0</v>
      </c>
      <c r="T519">
        <v>0</v>
      </c>
      <c r="U519">
        <v>9</v>
      </c>
      <c r="V519">
        <v>0</v>
      </c>
      <c r="W519">
        <v>0</v>
      </c>
      <c r="X519">
        <v>8</v>
      </c>
      <c r="Y519">
        <v>1</v>
      </c>
      <c r="Z519">
        <v>0</v>
      </c>
      <c r="AA519">
        <v>0</v>
      </c>
      <c r="AB519">
        <v>0</v>
      </c>
      <c r="AC519">
        <v>0</v>
      </c>
      <c r="AD519">
        <v>9</v>
      </c>
      <c r="AE519">
        <v>0</v>
      </c>
      <c r="AF519">
        <v>8</v>
      </c>
      <c r="AG519">
        <v>1</v>
      </c>
      <c r="AH519">
        <v>0</v>
      </c>
      <c r="AI519">
        <v>0</v>
      </c>
      <c r="AJ519">
        <v>0</v>
      </c>
      <c r="AK519">
        <v>0</v>
      </c>
      <c r="AL519">
        <v>2</v>
      </c>
      <c r="AM519">
        <v>7</v>
      </c>
      <c r="AN519">
        <v>0</v>
      </c>
      <c r="AO519">
        <v>9</v>
      </c>
      <c r="AP519">
        <v>1</v>
      </c>
      <c r="AQ519">
        <v>0</v>
      </c>
      <c r="AR519">
        <v>0</v>
      </c>
      <c r="AS519">
        <v>0</v>
      </c>
      <c r="AT519">
        <v>0</v>
      </c>
      <c r="AU519">
        <v>0.1111111111111111</v>
      </c>
      <c r="AV519">
        <v>0.22222222222222221</v>
      </c>
      <c r="AW519">
        <v>0.33333333333333331</v>
      </c>
      <c r="AX519">
        <v>0.33333333333333331</v>
      </c>
      <c r="AY519">
        <v>0</v>
      </c>
      <c r="AZ519">
        <v>0</v>
      </c>
      <c r="BA519">
        <v>0</v>
      </c>
      <c r="BB519">
        <v>0</v>
      </c>
      <c r="BC519">
        <v>0</v>
      </c>
      <c r="BD519">
        <v>0</v>
      </c>
      <c r="BE519">
        <v>1</v>
      </c>
      <c r="BF519">
        <v>0</v>
      </c>
      <c r="BG519">
        <v>0</v>
      </c>
      <c r="BH519">
        <v>0.88888888888888884</v>
      </c>
      <c r="BI519">
        <v>0.1111111111111111</v>
      </c>
      <c r="BJ519">
        <v>0</v>
      </c>
      <c r="BK519">
        <v>0</v>
      </c>
      <c r="BL519">
        <v>0</v>
      </c>
      <c r="BM519">
        <v>0</v>
      </c>
      <c r="BN519">
        <v>1</v>
      </c>
      <c r="BO519">
        <v>0</v>
      </c>
      <c r="BP519">
        <v>0.88888888888888884</v>
      </c>
      <c r="BQ519">
        <v>0.1111111111111111</v>
      </c>
      <c r="BR519">
        <v>0</v>
      </c>
      <c r="BS519">
        <v>0</v>
      </c>
      <c r="BT519">
        <v>0</v>
      </c>
      <c r="BU519">
        <v>0</v>
      </c>
      <c r="BV519">
        <v>0.22222222222222221</v>
      </c>
      <c r="BW519">
        <v>0.77777777777777779</v>
      </c>
      <c r="BX519">
        <v>0</v>
      </c>
      <c r="BY519" t="s">
        <v>3397</v>
      </c>
      <c r="BZ519" t="s">
        <v>4006</v>
      </c>
      <c r="CA519">
        <v>214</v>
      </c>
      <c r="CB519">
        <v>4.2056074766355138E-2</v>
      </c>
      <c r="CC519">
        <v>0</v>
      </c>
    </row>
    <row r="520" spans="1:81" x14ac:dyDescent="0.25">
      <c r="A520" t="s">
        <v>4010</v>
      </c>
      <c r="B520" t="s">
        <v>95</v>
      </c>
      <c r="C520" t="s">
        <v>382</v>
      </c>
      <c r="D520" t="s">
        <v>953</v>
      </c>
      <c r="E520">
        <v>2021</v>
      </c>
      <c r="F520">
        <v>23</v>
      </c>
      <c r="G520">
        <v>3</v>
      </c>
      <c r="H520">
        <v>0</v>
      </c>
      <c r="I520">
        <v>4</v>
      </c>
      <c r="J520">
        <v>4</v>
      </c>
      <c r="K520">
        <v>4</v>
      </c>
      <c r="L520">
        <v>4</v>
      </c>
      <c r="M520">
        <v>4</v>
      </c>
      <c r="N520">
        <v>1</v>
      </c>
      <c r="O520">
        <v>4</v>
      </c>
      <c r="P520">
        <v>1</v>
      </c>
      <c r="Q520">
        <v>0</v>
      </c>
      <c r="R520">
        <v>0</v>
      </c>
      <c r="S520">
        <v>0</v>
      </c>
      <c r="T520">
        <v>0</v>
      </c>
      <c r="U520">
        <v>24</v>
      </c>
      <c r="V520">
        <v>2</v>
      </c>
      <c r="W520">
        <v>0</v>
      </c>
      <c r="X520">
        <v>20</v>
      </c>
      <c r="Y520">
        <v>5</v>
      </c>
      <c r="Z520">
        <v>1</v>
      </c>
      <c r="AA520">
        <v>6</v>
      </c>
      <c r="AB520">
        <v>0</v>
      </c>
      <c r="AC520">
        <v>6</v>
      </c>
      <c r="AD520">
        <v>14</v>
      </c>
      <c r="AE520">
        <v>1</v>
      </c>
      <c r="AF520">
        <v>13</v>
      </c>
      <c r="AG520">
        <v>4</v>
      </c>
      <c r="AH520">
        <v>1</v>
      </c>
      <c r="AI520">
        <v>0</v>
      </c>
      <c r="AJ520">
        <v>6</v>
      </c>
      <c r="AK520">
        <v>1</v>
      </c>
      <c r="AL520">
        <v>4</v>
      </c>
      <c r="AM520">
        <v>22</v>
      </c>
      <c r="AN520">
        <v>0</v>
      </c>
      <c r="AO520">
        <v>26</v>
      </c>
      <c r="AP520">
        <v>0.88461538461538458</v>
      </c>
      <c r="AQ520">
        <v>0.1153846153846154</v>
      </c>
      <c r="AR520">
        <v>0</v>
      </c>
      <c r="AS520">
        <v>0.15384615384615391</v>
      </c>
      <c r="AT520">
        <v>0.15384615384615391</v>
      </c>
      <c r="AU520">
        <v>0.15384615384615391</v>
      </c>
      <c r="AV520">
        <v>0.15384615384615391</v>
      </c>
      <c r="AW520">
        <v>0.15384615384615391</v>
      </c>
      <c r="AX520">
        <v>3.8461538461538457E-2</v>
      </c>
      <c r="AY520">
        <v>0.15384615384615391</v>
      </c>
      <c r="AZ520">
        <v>3.8461538461538457E-2</v>
      </c>
      <c r="BA520">
        <v>0</v>
      </c>
      <c r="BB520">
        <v>0</v>
      </c>
      <c r="BC520">
        <v>0</v>
      </c>
      <c r="BD520">
        <v>0</v>
      </c>
      <c r="BE520">
        <v>0.92307692307692313</v>
      </c>
      <c r="BF520">
        <v>7.6923076923076927E-2</v>
      </c>
      <c r="BG520">
        <v>0</v>
      </c>
      <c r="BH520">
        <v>0.76923076923076927</v>
      </c>
      <c r="BI520">
        <v>0.19230769230769229</v>
      </c>
      <c r="BJ520">
        <v>3.8461538461538457E-2</v>
      </c>
      <c r="BK520">
        <v>0.23076923076923081</v>
      </c>
      <c r="BL520">
        <v>0</v>
      </c>
      <c r="BM520">
        <v>0.23076923076923081</v>
      </c>
      <c r="BN520">
        <v>0.53846153846153844</v>
      </c>
      <c r="BO520">
        <v>3.8461538461538457E-2</v>
      </c>
      <c r="BP520">
        <v>0.5</v>
      </c>
      <c r="BQ520">
        <v>0.15384615384615391</v>
      </c>
      <c r="BR520">
        <v>3.8461538461538457E-2</v>
      </c>
      <c r="BS520">
        <v>0</v>
      </c>
      <c r="BT520">
        <v>0.23076923076923081</v>
      </c>
      <c r="BU520">
        <v>3.8461538461538457E-2</v>
      </c>
      <c r="BV520">
        <v>0.15384615384615391</v>
      </c>
      <c r="BW520">
        <v>0.84615384615384615</v>
      </c>
      <c r="BX520">
        <v>0</v>
      </c>
      <c r="BY520" t="s">
        <v>3397</v>
      </c>
      <c r="BZ520" t="s">
        <v>4006</v>
      </c>
      <c r="CA520">
        <v>214</v>
      </c>
      <c r="CB520">
        <v>0.1214953271028037</v>
      </c>
      <c r="CC520">
        <v>0</v>
      </c>
    </row>
    <row r="521" spans="1:81" x14ac:dyDescent="0.25">
      <c r="A521" t="s">
        <v>4011</v>
      </c>
      <c r="B521" t="s">
        <v>95</v>
      </c>
      <c r="C521" t="s">
        <v>382</v>
      </c>
      <c r="D521" t="s">
        <v>961</v>
      </c>
      <c r="E521">
        <v>2021</v>
      </c>
      <c r="F521">
        <v>1</v>
      </c>
      <c r="G521">
        <v>1</v>
      </c>
      <c r="H521">
        <v>0</v>
      </c>
      <c r="I521">
        <v>0</v>
      </c>
      <c r="J521">
        <v>0</v>
      </c>
      <c r="K521">
        <v>0</v>
      </c>
      <c r="L521">
        <v>0</v>
      </c>
      <c r="M521">
        <v>0</v>
      </c>
      <c r="N521">
        <v>1</v>
      </c>
      <c r="O521">
        <v>0</v>
      </c>
      <c r="P521">
        <v>1</v>
      </c>
      <c r="Q521">
        <v>0</v>
      </c>
      <c r="R521">
        <v>0</v>
      </c>
      <c r="S521">
        <v>0</v>
      </c>
      <c r="T521">
        <v>0</v>
      </c>
      <c r="U521">
        <v>2</v>
      </c>
      <c r="V521">
        <v>0</v>
      </c>
      <c r="W521">
        <v>0</v>
      </c>
      <c r="X521">
        <v>0</v>
      </c>
      <c r="Y521">
        <v>0</v>
      </c>
      <c r="Z521">
        <v>2</v>
      </c>
      <c r="AA521">
        <v>0</v>
      </c>
      <c r="AB521">
        <v>2</v>
      </c>
      <c r="AC521">
        <v>0</v>
      </c>
      <c r="AD521">
        <v>0</v>
      </c>
      <c r="AE521">
        <v>0</v>
      </c>
      <c r="AF521">
        <v>0</v>
      </c>
      <c r="AG521">
        <v>0</v>
      </c>
      <c r="AH521">
        <v>0</v>
      </c>
      <c r="AI521">
        <v>0</v>
      </c>
      <c r="AJ521">
        <v>0</v>
      </c>
      <c r="AK521">
        <v>2</v>
      </c>
      <c r="AL521">
        <v>0</v>
      </c>
      <c r="AM521">
        <v>0</v>
      </c>
      <c r="AN521">
        <v>2</v>
      </c>
      <c r="AO521">
        <v>2</v>
      </c>
      <c r="AP521">
        <v>0.5</v>
      </c>
      <c r="AQ521">
        <v>0.5</v>
      </c>
      <c r="AR521">
        <v>0</v>
      </c>
      <c r="AS521">
        <v>0</v>
      </c>
      <c r="AT521">
        <v>0</v>
      </c>
      <c r="AU521">
        <v>0</v>
      </c>
      <c r="AV521">
        <v>0</v>
      </c>
      <c r="AW521">
        <v>0</v>
      </c>
      <c r="AX521">
        <v>0.5</v>
      </c>
      <c r="AY521">
        <v>0</v>
      </c>
      <c r="AZ521">
        <v>0.5</v>
      </c>
      <c r="BA521">
        <v>0</v>
      </c>
      <c r="BB521">
        <v>0</v>
      </c>
      <c r="BC521">
        <v>0</v>
      </c>
      <c r="BD521">
        <v>0</v>
      </c>
      <c r="BE521">
        <v>1</v>
      </c>
      <c r="BF521">
        <v>0</v>
      </c>
      <c r="BG521">
        <v>0</v>
      </c>
      <c r="BH521">
        <v>0</v>
      </c>
      <c r="BI521">
        <v>0</v>
      </c>
      <c r="BJ521">
        <v>1</v>
      </c>
      <c r="BK521">
        <v>0</v>
      </c>
      <c r="BL521">
        <v>1</v>
      </c>
      <c r="BM521">
        <v>0</v>
      </c>
      <c r="BN521">
        <v>0</v>
      </c>
      <c r="BO521">
        <v>0</v>
      </c>
      <c r="BP521">
        <v>0</v>
      </c>
      <c r="BQ521">
        <v>0</v>
      </c>
      <c r="BR521">
        <v>0</v>
      </c>
      <c r="BS521">
        <v>0</v>
      </c>
      <c r="BT521">
        <v>0</v>
      </c>
      <c r="BU521">
        <v>1</v>
      </c>
      <c r="BV521">
        <v>0</v>
      </c>
      <c r="BW521">
        <v>0</v>
      </c>
      <c r="BX521">
        <v>1</v>
      </c>
      <c r="BY521" t="s">
        <v>3397</v>
      </c>
      <c r="BZ521" t="s">
        <v>4006</v>
      </c>
      <c r="CA521">
        <v>214</v>
      </c>
      <c r="CB521">
        <v>9.3457943925233638E-3</v>
      </c>
      <c r="CC521">
        <v>0</v>
      </c>
    </row>
    <row r="522" spans="1:81" x14ac:dyDescent="0.25">
      <c r="A522" t="s">
        <v>4012</v>
      </c>
      <c r="B522" t="s">
        <v>95</v>
      </c>
      <c r="C522" t="s">
        <v>388</v>
      </c>
      <c r="D522" t="s">
        <v>44</v>
      </c>
      <c r="E522">
        <v>2021</v>
      </c>
      <c r="F522">
        <v>19</v>
      </c>
      <c r="G522">
        <v>2</v>
      </c>
      <c r="H522">
        <v>0</v>
      </c>
      <c r="I522">
        <v>5</v>
      </c>
      <c r="J522">
        <v>5</v>
      </c>
      <c r="K522">
        <v>7</v>
      </c>
      <c r="L522">
        <v>2</v>
      </c>
      <c r="M522">
        <v>0</v>
      </c>
      <c r="N522">
        <v>0</v>
      </c>
      <c r="O522">
        <v>1</v>
      </c>
      <c r="P522">
        <v>0</v>
      </c>
      <c r="Q522">
        <v>1</v>
      </c>
      <c r="R522">
        <v>0</v>
      </c>
      <c r="S522">
        <v>0</v>
      </c>
      <c r="T522">
        <v>0</v>
      </c>
      <c r="U522">
        <v>21</v>
      </c>
      <c r="V522">
        <v>0</v>
      </c>
      <c r="W522">
        <v>0</v>
      </c>
      <c r="X522">
        <v>19</v>
      </c>
      <c r="Y522">
        <v>2</v>
      </c>
      <c r="Z522">
        <v>0</v>
      </c>
      <c r="AA522">
        <v>2</v>
      </c>
      <c r="AB522">
        <v>0</v>
      </c>
      <c r="AC522">
        <v>1</v>
      </c>
      <c r="AD522">
        <v>18</v>
      </c>
      <c r="AE522">
        <v>0</v>
      </c>
      <c r="AF522">
        <v>16</v>
      </c>
      <c r="AG522">
        <v>3</v>
      </c>
      <c r="AH522">
        <v>0</v>
      </c>
      <c r="AI522">
        <v>0</v>
      </c>
      <c r="AJ522">
        <v>2</v>
      </c>
      <c r="AK522">
        <v>0</v>
      </c>
      <c r="AL522">
        <v>7</v>
      </c>
      <c r="AM522">
        <v>14</v>
      </c>
      <c r="AN522">
        <v>0</v>
      </c>
      <c r="AO522">
        <v>21</v>
      </c>
      <c r="AP522">
        <v>0.90476190476190477</v>
      </c>
      <c r="AQ522">
        <v>9.5238095238095233E-2</v>
      </c>
      <c r="AR522">
        <v>0</v>
      </c>
      <c r="AS522">
        <v>0.23809523809523811</v>
      </c>
      <c r="AT522">
        <v>0.23809523809523811</v>
      </c>
      <c r="AU522">
        <v>0.33333333333333331</v>
      </c>
      <c r="AV522">
        <v>9.5238095238095233E-2</v>
      </c>
      <c r="AW522">
        <v>0</v>
      </c>
      <c r="AX522">
        <v>0</v>
      </c>
      <c r="AY522">
        <v>4.7619047619047623E-2</v>
      </c>
      <c r="AZ522">
        <v>0</v>
      </c>
      <c r="BA522">
        <v>4.7619047619047623E-2</v>
      </c>
      <c r="BB522">
        <v>0</v>
      </c>
      <c r="BC522">
        <v>0</v>
      </c>
      <c r="BD522">
        <v>0</v>
      </c>
      <c r="BE522">
        <v>1</v>
      </c>
      <c r="BF522">
        <v>0</v>
      </c>
      <c r="BG522">
        <v>0</v>
      </c>
      <c r="BH522">
        <v>0.90476190476190477</v>
      </c>
      <c r="BI522">
        <v>9.5238095238095233E-2</v>
      </c>
      <c r="BJ522">
        <v>0</v>
      </c>
      <c r="BK522">
        <v>9.5238095238095233E-2</v>
      </c>
      <c r="BL522">
        <v>0</v>
      </c>
      <c r="BM522">
        <v>4.7619047619047623E-2</v>
      </c>
      <c r="BN522">
        <v>0.8571428571428571</v>
      </c>
      <c r="BO522">
        <v>0</v>
      </c>
      <c r="BP522">
        <v>0.76190476190476186</v>
      </c>
      <c r="BQ522">
        <v>0.14285714285714279</v>
      </c>
      <c r="BR522">
        <v>0</v>
      </c>
      <c r="BS522">
        <v>0</v>
      </c>
      <c r="BT522">
        <v>9.5238095238095233E-2</v>
      </c>
      <c r="BU522">
        <v>0</v>
      </c>
      <c r="BV522">
        <v>0.33333333333333331</v>
      </c>
      <c r="BW522">
        <v>0.66666666666666663</v>
      </c>
      <c r="BX522">
        <v>0</v>
      </c>
      <c r="BY522" t="s">
        <v>3397</v>
      </c>
      <c r="BZ522" t="s">
        <v>4013</v>
      </c>
      <c r="CA522">
        <v>21</v>
      </c>
      <c r="CB522">
        <v>1</v>
      </c>
      <c r="CC522">
        <v>0</v>
      </c>
    </row>
    <row r="523" spans="1:81" x14ac:dyDescent="0.25">
      <c r="A523" t="s">
        <v>4014</v>
      </c>
      <c r="B523" t="s">
        <v>95</v>
      </c>
      <c r="C523" t="s">
        <v>388</v>
      </c>
      <c r="D523" t="s">
        <v>947</v>
      </c>
      <c r="E523">
        <v>2021</v>
      </c>
      <c r="F523" t="s">
        <v>74</v>
      </c>
      <c r="G523" t="s">
        <v>74</v>
      </c>
      <c r="H523" t="s">
        <v>74</v>
      </c>
      <c r="I523" t="s">
        <v>74</v>
      </c>
      <c r="J523" t="s">
        <v>74</v>
      </c>
      <c r="K523" t="s">
        <v>74</v>
      </c>
      <c r="L523" t="s">
        <v>74</v>
      </c>
      <c r="M523" t="s">
        <v>74</v>
      </c>
      <c r="N523" t="s">
        <v>74</v>
      </c>
      <c r="O523" t="s">
        <v>74</v>
      </c>
      <c r="P523" t="s">
        <v>74</v>
      </c>
      <c r="Q523" t="s">
        <v>74</v>
      </c>
      <c r="R523" t="s">
        <v>74</v>
      </c>
      <c r="S523" t="s">
        <v>74</v>
      </c>
      <c r="T523" t="s">
        <v>74</v>
      </c>
      <c r="U523" t="s">
        <v>74</v>
      </c>
      <c r="V523" t="s">
        <v>74</v>
      </c>
      <c r="W523" t="s">
        <v>74</v>
      </c>
      <c r="X523" t="s">
        <v>74</v>
      </c>
      <c r="Y523" t="s">
        <v>74</v>
      </c>
      <c r="Z523" t="s">
        <v>74</v>
      </c>
      <c r="AA523" t="s">
        <v>74</v>
      </c>
      <c r="AB523" t="s">
        <v>74</v>
      </c>
      <c r="AC523" t="s">
        <v>74</v>
      </c>
      <c r="AD523" t="s">
        <v>74</v>
      </c>
      <c r="AE523" t="s">
        <v>74</v>
      </c>
      <c r="AF523" t="s">
        <v>74</v>
      </c>
      <c r="AG523" t="s">
        <v>74</v>
      </c>
      <c r="AH523" t="s">
        <v>74</v>
      </c>
      <c r="AI523" t="s">
        <v>74</v>
      </c>
      <c r="AJ523" t="s">
        <v>74</v>
      </c>
      <c r="AK523" t="s">
        <v>74</v>
      </c>
      <c r="AL523" t="s">
        <v>74</v>
      </c>
      <c r="AM523" t="s">
        <v>74</v>
      </c>
      <c r="AN523" t="s">
        <v>74</v>
      </c>
      <c r="AO523" t="s">
        <v>74</v>
      </c>
      <c r="AP523" t="s">
        <v>74</v>
      </c>
      <c r="AQ523" t="s">
        <v>74</v>
      </c>
      <c r="AR523" t="s">
        <v>74</v>
      </c>
      <c r="AS523" t="s">
        <v>74</v>
      </c>
      <c r="AT523" t="s">
        <v>74</v>
      </c>
      <c r="AU523" t="s">
        <v>74</v>
      </c>
      <c r="AV523" t="s">
        <v>74</v>
      </c>
      <c r="AW523" t="s">
        <v>74</v>
      </c>
      <c r="AX523" t="s">
        <v>74</v>
      </c>
      <c r="AY523" t="s">
        <v>74</v>
      </c>
      <c r="AZ523" t="s">
        <v>74</v>
      </c>
      <c r="BA523" t="s">
        <v>74</v>
      </c>
      <c r="BB523" t="s">
        <v>74</v>
      </c>
      <c r="BC523" t="s">
        <v>74</v>
      </c>
      <c r="BD523" t="s">
        <v>74</v>
      </c>
      <c r="BE523" t="s">
        <v>74</v>
      </c>
      <c r="BF523" t="s">
        <v>74</v>
      </c>
      <c r="BG523" t="s">
        <v>74</v>
      </c>
      <c r="BH523" t="s">
        <v>74</v>
      </c>
      <c r="BI523" t="s">
        <v>74</v>
      </c>
      <c r="BJ523" t="s">
        <v>74</v>
      </c>
      <c r="BK523" t="s">
        <v>74</v>
      </c>
      <c r="BL523" t="s">
        <v>74</v>
      </c>
      <c r="BM523" t="s">
        <v>74</v>
      </c>
      <c r="BN523" t="s">
        <v>74</v>
      </c>
      <c r="BO523" t="s">
        <v>74</v>
      </c>
      <c r="BP523" t="s">
        <v>74</v>
      </c>
      <c r="BQ523" t="s">
        <v>74</v>
      </c>
      <c r="BR523" t="s">
        <v>74</v>
      </c>
      <c r="BS523" t="s">
        <v>74</v>
      </c>
      <c r="BT523" t="s">
        <v>74</v>
      </c>
      <c r="BU523" t="s">
        <v>74</v>
      </c>
      <c r="BV523" t="s">
        <v>74</v>
      </c>
      <c r="BW523" t="s">
        <v>74</v>
      </c>
      <c r="BX523" t="s">
        <v>74</v>
      </c>
      <c r="BY523" t="s">
        <v>74</v>
      </c>
      <c r="BZ523" t="s">
        <v>4013</v>
      </c>
      <c r="CA523" t="s">
        <v>74</v>
      </c>
      <c r="CB523" t="s">
        <v>74</v>
      </c>
      <c r="CC523">
        <v>1</v>
      </c>
    </row>
    <row r="524" spans="1:81" x14ac:dyDescent="0.25">
      <c r="A524" t="s">
        <v>4015</v>
      </c>
      <c r="B524" t="s">
        <v>95</v>
      </c>
      <c r="C524" t="s">
        <v>388</v>
      </c>
      <c r="D524" t="s">
        <v>949</v>
      </c>
      <c r="E524">
        <v>2021</v>
      </c>
      <c r="F524" t="s">
        <v>74</v>
      </c>
      <c r="G524" t="s">
        <v>74</v>
      </c>
      <c r="H524" t="s">
        <v>74</v>
      </c>
      <c r="I524" t="s">
        <v>74</v>
      </c>
      <c r="J524" t="s">
        <v>74</v>
      </c>
      <c r="K524" t="s">
        <v>74</v>
      </c>
      <c r="L524" t="s">
        <v>74</v>
      </c>
      <c r="M524" t="s">
        <v>74</v>
      </c>
      <c r="N524" t="s">
        <v>74</v>
      </c>
      <c r="O524" t="s">
        <v>74</v>
      </c>
      <c r="P524" t="s">
        <v>74</v>
      </c>
      <c r="Q524" t="s">
        <v>74</v>
      </c>
      <c r="R524" t="s">
        <v>74</v>
      </c>
      <c r="S524" t="s">
        <v>74</v>
      </c>
      <c r="T524" t="s">
        <v>74</v>
      </c>
      <c r="U524" t="s">
        <v>74</v>
      </c>
      <c r="V524" t="s">
        <v>74</v>
      </c>
      <c r="W524" t="s">
        <v>74</v>
      </c>
      <c r="X524" t="s">
        <v>74</v>
      </c>
      <c r="Y524" t="s">
        <v>74</v>
      </c>
      <c r="Z524" t="s">
        <v>74</v>
      </c>
      <c r="AA524" t="s">
        <v>74</v>
      </c>
      <c r="AB524" t="s">
        <v>74</v>
      </c>
      <c r="AC524" t="s">
        <v>74</v>
      </c>
      <c r="AD524" t="s">
        <v>74</v>
      </c>
      <c r="AE524" t="s">
        <v>74</v>
      </c>
      <c r="AF524" t="s">
        <v>74</v>
      </c>
      <c r="AG524" t="s">
        <v>74</v>
      </c>
      <c r="AH524" t="s">
        <v>74</v>
      </c>
      <c r="AI524" t="s">
        <v>74</v>
      </c>
      <c r="AJ524" t="s">
        <v>74</v>
      </c>
      <c r="AK524" t="s">
        <v>74</v>
      </c>
      <c r="AL524" t="s">
        <v>74</v>
      </c>
      <c r="AM524" t="s">
        <v>74</v>
      </c>
      <c r="AN524" t="s">
        <v>74</v>
      </c>
      <c r="AO524" t="s">
        <v>74</v>
      </c>
      <c r="AP524" t="s">
        <v>74</v>
      </c>
      <c r="AQ524" t="s">
        <v>74</v>
      </c>
      <c r="AR524" t="s">
        <v>74</v>
      </c>
      <c r="AS524" t="s">
        <v>74</v>
      </c>
      <c r="AT524" t="s">
        <v>74</v>
      </c>
      <c r="AU524" t="s">
        <v>74</v>
      </c>
      <c r="AV524" t="s">
        <v>74</v>
      </c>
      <c r="AW524" t="s">
        <v>74</v>
      </c>
      <c r="AX524" t="s">
        <v>74</v>
      </c>
      <c r="AY524" t="s">
        <v>74</v>
      </c>
      <c r="AZ524" t="s">
        <v>74</v>
      </c>
      <c r="BA524" t="s">
        <v>74</v>
      </c>
      <c r="BB524" t="s">
        <v>74</v>
      </c>
      <c r="BC524" t="s">
        <v>74</v>
      </c>
      <c r="BD524" t="s">
        <v>74</v>
      </c>
      <c r="BE524" t="s">
        <v>74</v>
      </c>
      <c r="BF524" t="s">
        <v>74</v>
      </c>
      <c r="BG524" t="s">
        <v>74</v>
      </c>
      <c r="BH524" t="s">
        <v>74</v>
      </c>
      <c r="BI524" t="s">
        <v>74</v>
      </c>
      <c r="BJ524" t="s">
        <v>74</v>
      </c>
      <c r="BK524" t="s">
        <v>74</v>
      </c>
      <c r="BL524" t="s">
        <v>74</v>
      </c>
      <c r="BM524" t="s">
        <v>74</v>
      </c>
      <c r="BN524" t="s">
        <v>74</v>
      </c>
      <c r="BO524" t="s">
        <v>74</v>
      </c>
      <c r="BP524" t="s">
        <v>74</v>
      </c>
      <c r="BQ524" t="s">
        <v>74</v>
      </c>
      <c r="BR524" t="s">
        <v>74</v>
      </c>
      <c r="BS524" t="s">
        <v>74</v>
      </c>
      <c r="BT524" t="s">
        <v>74</v>
      </c>
      <c r="BU524" t="s">
        <v>74</v>
      </c>
      <c r="BV524" t="s">
        <v>74</v>
      </c>
      <c r="BW524" t="s">
        <v>74</v>
      </c>
      <c r="BX524" t="s">
        <v>74</v>
      </c>
      <c r="BY524" t="s">
        <v>74</v>
      </c>
      <c r="BZ524" t="s">
        <v>4013</v>
      </c>
      <c r="CA524" t="s">
        <v>74</v>
      </c>
      <c r="CB524" t="s">
        <v>74</v>
      </c>
      <c r="CC524">
        <v>0</v>
      </c>
    </row>
    <row r="525" spans="1:81" x14ac:dyDescent="0.25">
      <c r="A525" t="s">
        <v>4016</v>
      </c>
      <c r="B525" t="s">
        <v>95</v>
      </c>
      <c r="C525" t="s">
        <v>388</v>
      </c>
      <c r="D525" t="s">
        <v>953</v>
      </c>
      <c r="E525">
        <v>2021</v>
      </c>
      <c r="F525" t="s">
        <v>74</v>
      </c>
      <c r="G525" t="s">
        <v>74</v>
      </c>
      <c r="H525" t="s">
        <v>74</v>
      </c>
      <c r="I525" t="s">
        <v>74</v>
      </c>
      <c r="J525" t="s">
        <v>74</v>
      </c>
      <c r="K525" t="s">
        <v>74</v>
      </c>
      <c r="L525" t="s">
        <v>74</v>
      </c>
      <c r="M525" t="s">
        <v>74</v>
      </c>
      <c r="N525" t="s">
        <v>74</v>
      </c>
      <c r="O525" t="s">
        <v>74</v>
      </c>
      <c r="P525" t="s">
        <v>74</v>
      </c>
      <c r="Q525" t="s">
        <v>74</v>
      </c>
      <c r="R525" t="s">
        <v>74</v>
      </c>
      <c r="S525" t="s">
        <v>74</v>
      </c>
      <c r="T525" t="s">
        <v>74</v>
      </c>
      <c r="U525" t="s">
        <v>74</v>
      </c>
      <c r="V525" t="s">
        <v>74</v>
      </c>
      <c r="W525" t="s">
        <v>74</v>
      </c>
      <c r="X525" t="s">
        <v>74</v>
      </c>
      <c r="Y525" t="s">
        <v>74</v>
      </c>
      <c r="Z525" t="s">
        <v>74</v>
      </c>
      <c r="AA525" t="s">
        <v>74</v>
      </c>
      <c r="AB525" t="s">
        <v>74</v>
      </c>
      <c r="AC525" t="s">
        <v>74</v>
      </c>
      <c r="AD525" t="s">
        <v>74</v>
      </c>
      <c r="AE525" t="s">
        <v>74</v>
      </c>
      <c r="AF525" t="s">
        <v>74</v>
      </c>
      <c r="AG525" t="s">
        <v>74</v>
      </c>
      <c r="AH525" t="s">
        <v>74</v>
      </c>
      <c r="AI525" t="s">
        <v>74</v>
      </c>
      <c r="AJ525" t="s">
        <v>74</v>
      </c>
      <c r="AK525" t="s">
        <v>74</v>
      </c>
      <c r="AL525" t="s">
        <v>74</v>
      </c>
      <c r="AM525" t="s">
        <v>74</v>
      </c>
      <c r="AN525" t="s">
        <v>74</v>
      </c>
      <c r="AO525" t="s">
        <v>74</v>
      </c>
      <c r="AP525" t="s">
        <v>74</v>
      </c>
      <c r="AQ525" t="s">
        <v>74</v>
      </c>
      <c r="AR525" t="s">
        <v>74</v>
      </c>
      <c r="AS525" t="s">
        <v>74</v>
      </c>
      <c r="AT525" t="s">
        <v>74</v>
      </c>
      <c r="AU525" t="s">
        <v>74</v>
      </c>
      <c r="AV525" t="s">
        <v>74</v>
      </c>
      <c r="AW525" t="s">
        <v>74</v>
      </c>
      <c r="AX525" t="s">
        <v>74</v>
      </c>
      <c r="AY525" t="s">
        <v>74</v>
      </c>
      <c r="AZ525" t="s">
        <v>74</v>
      </c>
      <c r="BA525" t="s">
        <v>74</v>
      </c>
      <c r="BB525" t="s">
        <v>74</v>
      </c>
      <c r="BC525" t="s">
        <v>74</v>
      </c>
      <c r="BD525" t="s">
        <v>74</v>
      </c>
      <c r="BE525" t="s">
        <v>74</v>
      </c>
      <c r="BF525" t="s">
        <v>74</v>
      </c>
      <c r="BG525" t="s">
        <v>74</v>
      </c>
      <c r="BH525" t="s">
        <v>74</v>
      </c>
      <c r="BI525" t="s">
        <v>74</v>
      </c>
      <c r="BJ525" t="s">
        <v>74</v>
      </c>
      <c r="BK525" t="s">
        <v>74</v>
      </c>
      <c r="BL525" t="s">
        <v>74</v>
      </c>
      <c r="BM525" t="s">
        <v>74</v>
      </c>
      <c r="BN525" t="s">
        <v>74</v>
      </c>
      <c r="BO525" t="s">
        <v>74</v>
      </c>
      <c r="BP525" t="s">
        <v>74</v>
      </c>
      <c r="BQ525" t="s">
        <v>74</v>
      </c>
      <c r="BR525" t="s">
        <v>74</v>
      </c>
      <c r="BS525" t="s">
        <v>74</v>
      </c>
      <c r="BT525" t="s">
        <v>74</v>
      </c>
      <c r="BU525" t="s">
        <v>74</v>
      </c>
      <c r="BV525" t="s">
        <v>74</v>
      </c>
      <c r="BW525" t="s">
        <v>74</v>
      </c>
      <c r="BX525" t="s">
        <v>74</v>
      </c>
      <c r="BY525" t="s">
        <v>74</v>
      </c>
      <c r="BZ525" t="s">
        <v>4013</v>
      </c>
      <c r="CA525" t="s">
        <v>74</v>
      </c>
      <c r="CB525" t="s">
        <v>74</v>
      </c>
      <c r="CC525">
        <v>0</v>
      </c>
    </row>
    <row r="526" spans="1:81" x14ac:dyDescent="0.25">
      <c r="A526" t="s">
        <v>4017</v>
      </c>
      <c r="B526" t="s">
        <v>95</v>
      </c>
      <c r="C526" t="s">
        <v>394</v>
      </c>
      <c r="D526" t="s">
        <v>44</v>
      </c>
      <c r="E526">
        <v>2021</v>
      </c>
      <c r="F526">
        <v>563</v>
      </c>
      <c r="G526">
        <v>61</v>
      </c>
      <c r="H526">
        <v>2</v>
      </c>
      <c r="I526">
        <v>91</v>
      </c>
      <c r="J526">
        <v>104</v>
      </c>
      <c r="K526">
        <v>100</v>
      </c>
      <c r="L526">
        <v>91</v>
      </c>
      <c r="M526">
        <v>90</v>
      </c>
      <c r="N526">
        <v>86</v>
      </c>
      <c r="O526">
        <v>35</v>
      </c>
      <c r="P526">
        <v>15</v>
      </c>
      <c r="Q526">
        <v>3</v>
      </c>
      <c r="R526">
        <v>1</v>
      </c>
      <c r="S526">
        <v>10</v>
      </c>
      <c r="T526">
        <v>0</v>
      </c>
      <c r="U526">
        <v>609</v>
      </c>
      <c r="V526">
        <v>17</v>
      </c>
      <c r="W526">
        <v>0</v>
      </c>
      <c r="X526">
        <v>443</v>
      </c>
      <c r="Y526">
        <v>110</v>
      </c>
      <c r="Z526">
        <v>73</v>
      </c>
      <c r="AA526">
        <v>76</v>
      </c>
      <c r="AB526">
        <v>22</v>
      </c>
      <c r="AC526">
        <v>85</v>
      </c>
      <c r="AD526">
        <v>443</v>
      </c>
      <c r="AE526">
        <v>21</v>
      </c>
      <c r="AF526">
        <v>464</v>
      </c>
      <c r="AG526">
        <v>47</v>
      </c>
      <c r="AH526">
        <v>13</v>
      </c>
      <c r="AI526">
        <v>13</v>
      </c>
      <c r="AJ526">
        <v>46</v>
      </c>
      <c r="AK526">
        <v>22</v>
      </c>
      <c r="AL526">
        <v>110</v>
      </c>
      <c r="AM526">
        <v>488</v>
      </c>
      <c r="AN526">
        <v>28</v>
      </c>
      <c r="AO526">
        <v>626</v>
      </c>
      <c r="AP526">
        <v>0.89936102236421722</v>
      </c>
      <c r="AQ526">
        <v>9.7444089456869012E-2</v>
      </c>
      <c r="AR526">
        <v>3.1948881789137379E-3</v>
      </c>
      <c r="AS526">
        <v>0.14536741214057511</v>
      </c>
      <c r="AT526">
        <v>0.1661341853035144</v>
      </c>
      <c r="AU526">
        <v>0.15974440894568689</v>
      </c>
      <c r="AV526">
        <v>0.14536741214057511</v>
      </c>
      <c r="AW526">
        <v>0.14376996805111819</v>
      </c>
      <c r="AX526">
        <v>0.13738019169329069</v>
      </c>
      <c r="AY526">
        <v>5.5910543130990413E-2</v>
      </c>
      <c r="AZ526">
        <v>2.3961661341853031E-2</v>
      </c>
      <c r="BA526">
        <v>4.7923322683706068E-3</v>
      </c>
      <c r="BB526">
        <v>1.5974440894568689E-3</v>
      </c>
      <c r="BC526">
        <v>1.5974440894568689E-2</v>
      </c>
      <c r="BD526">
        <v>0</v>
      </c>
      <c r="BE526">
        <v>0.97284345047923326</v>
      </c>
      <c r="BF526">
        <v>2.7156549520766769E-2</v>
      </c>
      <c r="BG526">
        <v>0</v>
      </c>
      <c r="BH526">
        <v>0.707667731629393</v>
      </c>
      <c r="BI526">
        <v>0.1757188498402556</v>
      </c>
      <c r="BJ526">
        <v>0.1166134185303514</v>
      </c>
      <c r="BK526">
        <v>0.121405750798722</v>
      </c>
      <c r="BL526">
        <v>3.5143769968051117E-2</v>
      </c>
      <c r="BM526">
        <v>0.13578274760383391</v>
      </c>
      <c r="BN526">
        <v>0.707667731629393</v>
      </c>
      <c r="BO526">
        <v>3.3546325878594248E-2</v>
      </c>
      <c r="BP526">
        <v>0.74121405750798719</v>
      </c>
      <c r="BQ526">
        <v>7.5079872204472847E-2</v>
      </c>
      <c r="BR526">
        <v>2.07667731629393E-2</v>
      </c>
      <c r="BS526">
        <v>2.07667731629393E-2</v>
      </c>
      <c r="BT526">
        <v>7.3482428115015971E-2</v>
      </c>
      <c r="BU526">
        <v>3.5143769968051117E-2</v>
      </c>
      <c r="BV526">
        <v>0.1757188498402556</v>
      </c>
      <c r="BW526">
        <v>0.7795527156549521</v>
      </c>
      <c r="BX526">
        <v>4.472843450479233E-2</v>
      </c>
      <c r="BY526" t="s">
        <v>3397</v>
      </c>
      <c r="BZ526" t="s">
        <v>4018</v>
      </c>
      <c r="CA526">
        <v>626</v>
      </c>
      <c r="CB526">
        <v>1</v>
      </c>
      <c r="CC526">
        <v>0</v>
      </c>
    </row>
    <row r="527" spans="1:81" x14ac:dyDescent="0.25">
      <c r="A527" t="s">
        <v>4019</v>
      </c>
      <c r="B527" t="s">
        <v>95</v>
      </c>
      <c r="C527" t="s">
        <v>394</v>
      </c>
      <c r="D527" t="s">
        <v>947</v>
      </c>
      <c r="E527">
        <v>2021</v>
      </c>
      <c r="F527">
        <v>113</v>
      </c>
      <c r="G527">
        <v>8</v>
      </c>
      <c r="H527">
        <v>0</v>
      </c>
      <c r="I527">
        <v>28</v>
      </c>
      <c r="J527">
        <v>22</v>
      </c>
      <c r="K527">
        <v>13</v>
      </c>
      <c r="L527">
        <v>22</v>
      </c>
      <c r="M527">
        <v>10</v>
      </c>
      <c r="N527">
        <v>18</v>
      </c>
      <c r="O527">
        <v>3</v>
      </c>
      <c r="P527">
        <v>0</v>
      </c>
      <c r="Q527">
        <v>1</v>
      </c>
      <c r="R527">
        <v>1</v>
      </c>
      <c r="S527">
        <v>3</v>
      </c>
      <c r="T527">
        <v>0</v>
      </c>
      <c r="U527">
        <v>112</v>
      </c>
      <c r="V527">
        <v>9</v>
      </c>
      <c r="W527">
        <v>0</v>
      </c>
      <c r="X527">
        <v>89</v>
      </c>
      <c r="Y527">
        <v>21</v>
      </c>
      <c r="Z527">
        <v>11</v>
      </c>
      <c r="AA527">
        <v>11</v>
      </c>
      <c r="AB527">
        <v>0</v>
      </c>
      <c r="AC527">
        <v>9</v>
      </c>
      <c r="AD527">
        <v>101</v>
      </c>
      <c r="AE527">
        <v>1</v>
      </c>
      <c r="AF527">
        <v>103</v>
      </c>
      <c r="AG527">
        <v>5</v>
      </c>
      <c r="AH527">
        <v>1</v>
      </c>
      <c r="AI527">
        <v>2</v>
      </c>
      <c r="AJ527">
        <v>9</v>
      </c>
      <c r="AK527">
        <v>0</v>
      </c>
      <c r="AL527">
        <v>26</v>
      </c>
      <c r="AM527">
        <v>94</v>
      </c>
      <c r="AN527">
        <v>1</v>
      </c>
      <c r="AO527">
        <v>121</v>
      </c>
      <c r="AP527">
        <v>0.93388429752066116</v>
      </c>
      <c r="AQ527">
        <v>6.6115702479338845E-2</v>
      </c>
      <c r="AR527">
        <v>0</v>
      </c>
      <c r="AS527">
        <v>0.23140495867768601</v>
      </c>
      <c r="AT527">
        <v>0.1818181818181818</v>
      </c>
      <c r="AU527">
        <v>0.1074380165289256</v>
      </c>
      <c r="AV527">
        <v>0.1818181818181818</v>
      </c>
      <c r="AW527">
        <v>8.2644628099173556E-2</v>
      </c>
      <c r="AX527">
        <v>0.1487603305785124</v>
      </c>
      <c r="AY527">
        <v>2.479338842975207E-2</v>
      </c>
      <c r="AZ527">
        <v>0</v>
      </c>
      <c r="BA527">
        <v>8.2644628099173556E-3</v>
      </c>
      <c r="BB527">
        <v>8.2644628099173556E-3</v>
      </c>
      <c r="BC527">
        <v>2.479338842975207E-2</v>
      </c>
      <c r="BD527">
        <v>0</v>
      </c>
      <c r="BE527">
        <v>0.92561983471074383</v>
      </c>
      <c r="BF527">
        <v>7.43801652892562E-2</v>
      </c>
      <c r="BG527">
        <v>0</v>
      </c>
      <c r="BH527">
        <v>0.73553719008264462</v>
      </c>
      <c r="BI527">
        <v>0.1735537190082645</v>
      </c>
      <c r="BJ527">
        <v>9.0909090909090912E-2</v>
      </c>
      <c r="BK527">
        <v>9.0909090909090912E-2</v>
      </c>
      <c r="BL527">
        <v>0</v>
      </c>
      <c r="BM527">
        <v>7.43801652892562E-2</v>
      </c>
      <c r="BN527">
        <v>0.83471074380165289</v>
      </c>
      <c r="BO527">
        <v>8.2644628099173556E-3</v>
      </c>
      <c r="BP527">
        <v>0.85123966942148765</v>
      </c>
      <c r="BQ527">
        <v>4.1322314049586778E-2</v>
      </c>
      <c r="BR527">
        <v>8.2644628099173556E-3</v>
      </c>
      <c r="BS527">
        <v>1.6528925619834711E-2</v>
      </c>
      <c r="BT527">
        <v>7.43801652892562E-2</v>
      </c>
      <c r="BU527">
        <v>0</v>
      </c>
      <c r="BV527">
        <v>0.21487603305785119</v>
      </c>
      <c r="BW527">
        <v>0.77685950413223137</v>
      </c>
      <c r="BX527">
        <v>8.2644628099173556E-3</v>
      </c>
      <c r="BY527" t="s">
        <v>3397</v>
      </c>
      <c r="BZ527" t="s">
        <v>4018</v>
      </c>
      <c r="CA527">
        <v>626</v>
      </c>
      <c r="CB527">
        <v>0.19329073482428119</v>
      </c>
      <c r="CC527">
        <v>0</v>
      </c>
    </row>
    <row r="528" spans="1:81" x14ac:dyDescent="0.25">
      <c r="A528" t="s">
        <v>4020</v>
      </c>
      <c r="B528" t="s">
        <v>95</v>
      </c>
      <c r="C528" t="s">
        <v>394</v>
      </c>
      <c r="D528" t="s">
        <v>949</v>
      </c>
      <c r="E528">
        <v>2021</v>
      </c>
      <c r="F528">
        <v>260</v>
      </c>
      <c r="G528">
        <v>34</v>
      </c>
      <c r="H528">
        <v>0</v>
      </c>
      <c r="I528">
        <v>34</v>
      </c>
      <c r="J528">
        <v>51</v>
      </c>
      <c r="K528">
        <v>45</v>
      </c>
      <c r="L528">
        <v>45</v>
      </c>
      <c r="M528">
        <v>51</v>
      </c>
      <c r="N528">
        <v>36</v>
      </c>
      <c r="O528">
        <v>21</v>
      </c>
      <c r="P528">
        <v>10</v>
      </c>
      <c r="Q528">
        <v>0</v>
      </c>
      <c r="R528">
        <v>0</v>
      </c>
      <c r="S528">
        <v>1</v>
      </c>
      <c r="T528">
        <v>0</v>
      </c>
      <c r="U528">
        <v>290</v>
      </c>
      <c r="V528">
        <v>4</v>
      </c>
      <c r="W528">
        <v>0</v>
      </c>
      <c r="X528">
        <v>220</v>
      </c>
      <c r="Y528">
        <v>49</v>
      </c>
      <c r="Z528">
        <v>25</v>
      </c>
      <c r="AA528">
        <v>36</v>
      </c>
      <c r="AB528">
        <v>0</v>
      </c>
      <c r="AC528">
        <v>13</v>
      </c>
      <c r="AD528">
        <v>245</v>
      </c>
      <c r="AE528">
        <v>9</v>
      </c>
      <c r="AF528">
        <v>261</v>
      </c>
      <c r="AG528">
        <v>10</v>
      </c>
      <c r="AH528">
        <v>0</v>
      </c>
      <c r="AI528">
        <v>1</v>
      </c>
      <c r="AJ528">
        <v>13</v>
      </c>
      <c r="AK528">
        <v>0</v>
      </c>
      <c r="AL528">
        <v>59</v>
      </c>
      <c r="AM528">
        <v>233</v>
      </c>
      <c r="AN528">
        <v>2</v>
      </c>
      <c r="AO528">
        <v>294</v>
      </c>
      <c r="AP528">
        <v>0.88435374149659862</v>
      </c>
      <c r="AQ528">
        <v>0.11564625850340141</v>
      </c>
      <c r="AR528">
        <v>0</v>
      </c>
      <c r="AS528">
        <v>0.11564625850340141</v>
      </c>
      <c r="AT528">
        <v>0.17346938775510201</v>
      </c>
      <c r="AU528">
        <v>0.15306122448979589</v>
      </c>
      <c r="AV528">
        <v>0.15306122448979589</v>
      </c>
      <c r="AW528">
        <v>0.17346938775510201</v>
      </c>
      <c r="AX528">
        <v>0.1224489795918367</v>
      </c>
      <c r="AY528">
        <v>7.1428571428571425E-2</v>
      </c>
      <c r="AZ528">
        <v>3.4013605442176867E-2</v>
      </c>
      <c r="BA528">
        <v>0</v>
      </c>
      <c r="BB528">
        <v>0</v>
      </c>
      <c r="BC528">
        <v>3.4013605442176869E-3</v>
      </c>
      <c r="BD528">
        <v>0</v>
      </c>
      <c r="BE528">
        <v>0.98639455782312924</v>
      </c>
      <c r="BF528">
        <v>1.360544217687075E-2</v>
      </c>
      <c r="BG528">
        <v>0</v>
      </c>
      <c r="BH528">
        <v>0.74829931972789121</v>
      </c>
      <c r="BI528">
        <v>0.16666666666666671</v>
      </c>
      <c r="BJ528">
        <v>8.5034013605442174E-2</v>
      </c>
      <c r="BK528">
        <v>0.1224489795918367</v>
      </c>
      <c r="BL528">
        <v>0</v>
      </c>
      <c r="BM528">
        <v>4.4217687074829932E-2</v>
      </c>
      <c r="BN528">
        <v>0.83333333333333337</v>
      </c>
      <c r="BO528">
        <v>3.0612244897959179E-2</v>
      </c>
      <c r="BP528">
        <v>0.88775510204081631</v>
      </c>
      <c r="BQ528">
        <v>3.4013605442176867E-2</v>
      </c>
      <c r="BR528">
        <v>0</v>
      </c>
      <c r="BS528">
        <v>3.4013605442176869E-3</v>
      </c>
      <c r="BT528">
        <v>4.4217687074829932E-2</v>
      </c>
      <c r="BU528">
        <v>0</v>
      </c>
      <c r="BV528">
        <v>0.20068027210884351</v>
      </c>
      <c r="BW528">
        <v>0.79251700680272108</v>
      </c>
      <c r="BX528">
        <v>6.8027210884353739E-3</v>
      </c>
      <c r="BY528" t="s">
        <v>3397</v>
      </c>
      <c r="BZ528" t="s">
        <v>4018</v>
      </c>
      <c r="CA528">
        <v>626</v>
      </c>
      <c r="CB528">
        <v>0.46964856230031948</v>
      </c>
      <c r="CC528">
        <v>0</v>
      </c>
    </row>
    <row r="529" spans="1:81" x14ac:dyDescent="0.25">
      <c r="A529" t="s">
        <v>4021</v>
      </c>
      <c r="B529" t="s">
        <v>95</v>
      </c>
      <c r="C529" t="s">
        <v>394</v>
      </c>
      <c r="D529" t="s">
        <v>951</v>
      </c>
      <c r="E529">
        <v>2021</v>
      </c>
      <c r="F529">
        <v>34</v>
      </c>
      <c r="G529">
        <v>8</v>
      </c>
      <c r="H529">
        <v>2</v>
      </c>
      <c r="I529">
        <v>10</v>
      </c>
      <c r="J529">
        <v>10</v>
      </c>
      <c r="K529">
        <v>10</v>
      </c>
      <c r="L529">
        <v>2</v>
      </c>
      <c r="M529">
        <v>4</v>
      </c>
      <c r="N529">
        <v>3</v>
      </c>
      <c r="O529">
        <v>1</v>
      </c>
      <c r="P529">
        <v>1</v>
      </c>
      <c r="Q529">
        <v>1</v>
      </c>
      <c r="R529">
        <v>0</v>
      </c>
      <c r="S529">
        <v>2</v>
      </c>
      <c r="T529">
        <v>0</v>
      </c>
      <c r="U529">
        <v>44</v>
      </c>
      <c r="V529">
        <v>0</v>
      </c>
      <c r="W529">
        <v>0</v>
      </c>
      <c r="X529">
        <v>21</v>
      </c>
      <c r="Y529">
        <v>16</v>
      </c>
      <c r="Z529">
        <v>7</v>
      </c>
      <c r="AA529">
        <v>3</v>
      </c>
      <c r="AB529">
        <v>0</v>
      </c>
      <c r="AC529">
        <v>5</v>
      </c>
      <c r="AD529">
        <v>36</v>
      </c>
      <c r="AE529">
        <v>1</v>
      </c>
      <c r="AF529">
        <v>35</v>
      </c>
      <c r="AG529">
        <v>0</v>
      </c>
      <c r="AH529">
        <v>1</v>
      </c>
      <c r="AI529">
        <v>0</v>
      </c>
      <c r="AJ529">
        <v>7</v>
      </c>
      <c r="AK529">
        <v>0</v>
      </c>
      <c r="AL529">
        <v>14</v>
      </c>
      <c r="AM529">
        <v>28</v>
      </c>
      <c r="AN529">
        <v>2</v>
      </c>
      <c r="AO529">
        <v>44</v>
      </c>
      <c r="AP529">
        <v>0.77272727272727271</v>
      </c>
      <c r="AQ529">
        <v>0.1818181818181818</v>
      </c>
      <c r="AR529">
        <v>4.5454545454545463E-2</v>
      </c>
      <c r="AS529">
        <v>0.22727272727272729</v>
      </c>
      <c r="AT529">
        <v>0.22727272727272729</v>
      </c>
      <c r="AU529">
        <v>0.22727272727272729</v>
      </c>
      <c r="AV529">
        <v>4.5454545454545463E-2</v>
      </c>
      <c r="AW529">
        <v>9.0909090909090912E-2</v>
      </c>
      <c r="AX529">
        <v>6.8181818181818177E-2</v>
      </c>
      <c r="AY529">
        <v>2.2727272727272731E-2</v>
      </c>
      <c r="AZ529">
        <v>2.2727272727272731E-2</v>
      </c>
      <c r="BA529">
        <v>2.2727272727272731E-2</v>
      </c>
      <c r="BB529">
        <v>0</v>
      </c>
      <c r="BC529">
        <v>4.5454545454545463E-2</v>
      </c>
      <c r="BD529">
        <v>0</v>
      </c>
      <c r="BE529">
        <v>1</v>
      </c>
      <c r="BF529">
        <v>0</v>
      </c>
      <c r="BG529">
        <v>0</v>
      </c>
      <c r="BH529">
        <v>0.47727272727272729</v>
      </c>
      <c r="BI529">
        <v>0.36363636363636359</v>
      </c>
      <c r="BJ529">
        <v>0.15909090909090909</v>
      </c>
      <c r="BK529">
        <v>6.8181818181818177E-2</v>
      </c>
      <c r="BL529">
        <v>0</v>
      </c>
      <c r="BM529">
        <v>0.1136363636363636</v>
      </c>
      <c r="BN529">
        <v>0.81818181818181823</v>
      </c>
      <c r="BO529">
        <v>2.2727272727272731E-2</v>
      </c>
      <c r="BP529">
        <v>0.79545454545454541</v>
      </c>
      <c r="BQ529">
        <v>0</v>
      </c>
      <c r="BR529">
        <v>2.2727272727272731E-2</v>
      </c>
      <c r="BS529">
        <v>0</v>
      </c>
      <c r="BT529">
        <v>0.15909090909090909</v>
      </c>
      <c r="BU529">
        <v>0</v>
      </c>
      <c r="BV529">
        <v>0.31818181818181818</v>
      </c>
      <c r="BW529">
        <v>0.63636363636363635</v>
      </c>
      <c r="BX529">
        <v>4.5454545454545463E-2</v>
      </c>
      <c r="BY529" t="s">
        <v>3397</v>
      </c>
      <c r="BZ529" t="s">
        <v>4018</v>
      </c>
      <c r="CA529">
        <v>626</v>
      </c>
      <c r="CB529">
        <v>7.0287539936102233E-2</v>
      </c>
      <c r="CC529">
        <v>0</v>
      </c>
    </row>
    <row r="530" spans="1:81" x14ac:dyDescent="0.25">
      <c r="A530" t="s">
        <v>4022</v>
      </c>
      <c r="B530" t="s">
        <v>95</v>
      </c>
      <c r="C530" t="s">
        <v>394</v>
      </c>
      <c r="D530" t="s">
        <v>953</v>
      </c>
      <c r="E530">
        <v>2021</v>
      </c>
      <c r="F530">
        <v>135</v>
      </c>
      <c r="G530">
        <v>10</v>
      </c>
      <c r="H530">
        <v>0</v>
      </c>
      <c r="I530">
        <v>15</v>
      </c>
      <c r="J530">
        <v>17</v>
      </c>
      <c r="K530">
        <v>26</v>
      </c>
      <c r="L530">
        <v>18</v>
      </c>
      <c r="M530">
        <v>23</v>
      </c>
      <c r="N530">
        <v>28</v>
      </c>
      <c r="O530">
        <v>10</v>
      </c>
      <c r="P530">
        <v>4</v>
      </c>
      <c r="Q530">
        <v>1</v>
      </c>
      <c r="R530">
        <v>0</v>
      </c>
      <c r="S530">
        <v>3</v>
      </c>
      <c r="T530">
        <v>0</v>
      </c>
      <c r="U530">
        <v>141</v>
      </c>
      <c r="V530">
        <v>4</v>
      </c>
      <c r="W530">
        <v>0</v>
      </c>
      <c r="X530">
        <v>113</v>
      </c>
      <c r="Y530">
        <v>24</v>
      </c>
      <c r="Z530">
        <v>8</v>
      </c>
      <c r="AA530">
        <v>26</v>
      </c>
      <c r="AB530">
        <v>0</v>
      </c>
      <c r="AC530">
        <v>58</v>
      </c>
      <c r="AD530">
        <v>61</v>
      </c>
      <c r="AE530">
        <v>10</v>
      </c>
      <c r="AF530">
        <v>65</v>
      </c>
      <c r="AG530">
        <v>32</v>
      </c>
      <c r="AH530">
        <v>11</v>
      </c>
      <c r="AI530">
        <v>10</v>
      </c>
      <c r="AJ530">
        <v>17</v>
      </c>
      <c r="AK530">
        <v>0</v>
      </c>
      <c r="AL530">
        <v>11</v>
      </c>
      <c r="AM530">
        <v>133</v>
      </c>
      <c r="AN530">
        <v>1</v>
      </c>
      <c r="AO530">
        <v>145</v>
      </c>
      <c r="AP530">
        <v>0.93103448275862066</v>
      </c>
      <c r="AQ530">
        <v>6.8965517241379309E-2</v>
      </c>
      <c r="AR530">
        <v>0</v>
      </c>
      <c r="AS530">
        <v>0.10344827586206901</v>
      </c>
      <c r="AT530">
        <v>0.1172413793103448</v>
      </c>
      <c r="AU530">
        <v>0.1793103448275862</v>
      </c>
      <c r="AV530">
        <v>0.1241379310344828</v>
      </c>
      <c r="AW530">
        <v>0.1586206896551724</v>
      </c>
      <c r="AX530">
        <v>0.19310344827586209</v>
      </c>
      <c r="AY530">
        <v>6.8965517241379309E-2</v>
      </c>
      <c r="AZ530">
        <v>2.758620689655172E-2</v>
      </c>
      <c r="BA530">
        <v>6.8965517241379309E-3</v>
      </c>
      <c r="BB530">
        <v>0</v>
      </c>
      <c r="BC530">
        <v>2.0689655172413789E-2</v>
      </c>
      <c r="BD530">
        <v>0</v>
      </c>
      <c r="BE530">
        <v>0.97241379310344822</v>
      </c>
      <c r="BF530">
        <v>2.758620689655172E-2</v>
      </c>
      <c r="BG530">
        <v>0</v>
      </c>
      <c r="BH530">
        <v>0.77931034482758621</v>
      </c>
      <c r="BI530">
        <v>0.16551724137931029</v>
      </c>
      <c r="BJ530">
        <v>5.5172413793103448E-2</v>
      </c>
      <c r="BK530">
        <v>0.1793103448275862</v>
      </c>
      <c r="BL530">
        <v>0</v>
      </c>
      <c r="BM530">
        <v>0.4</v>
      </c>
      <c r="BN530">
        <v>0.4206896551724138</v>
      </c>
      <c r="BO530">
        <v>6.8965517241379309E-2</v>
      </c>
      <c r="BP530">
        <v>0.44827586206896552</v>
      </c>
      <c r="BQ530">
        <v>0.22068965517241379</v>
      </c>
      <c r="BR530">
        <v>7.586206896551724E-2</v>
      </c>
      <c r="BS530">
        <v>6.8965517241379309E-2</v>
      </c>
      <c r="BT530">
        <v>0.1172413793103448</v>
      </c>
      <c r="BU530">
        <v>0</v>
      </c>
      <c r="BV530">
        <v>7.586206896551724E-2</v>
      </c>
      <c r="BW530">
        <v>0.91724137931034477</v>
      </c>
      <c r="BX530">
        <v>6.8965517241379309E-3</v>
      </c>
      <c r="BY530" t="s">
        <v>3397</v>
      </c>
      <c r="BZ530" t="s">
        <v>4018</v>
      </c>
      <c r="CA530">
        <v>626</v>
      </c>
      <c r="CB530">
        <v>0.23162939297124599</v>
      </c>
      <c r="CC530">
        <v>0</v>
      </c>
    </row>
    <row r="531" spans="1:81" x14ac:dyDescent="0.25">
      <c r="A531" t="s">
        <v>4023</v>
      </c>
      <c r="B531" t="s">
        <v>95</v>
      </c>
      <c r="C531" t="s">
        <v>394</v>
      </c>
      <c r="D531" t="s">
        <v>961</v>
      </c>
      <c r="E531">
        <v>2021</v>
      </c>
      <c r="F531">
        <v>21</v>
      </c>
      <c r="G531">
        <v>1</v>
      </c>
      <c r="H531">
        <v>0</v>
      </c>
      <c r="I531">
        <v>4</v>
      </c>
      <c r="J531">
        <v>4</v>
      </c>
      <c r="K531">
        <v>6</v>
      </c>
      <c r="L531">
        <v>4</v>
      </c>
      <c r="M531">
        <v>2</v>
      </c>
      <c r="N531">
        <v>1</v>
      </c>
      <c r="O531">
        <v>0</v>
      </c>
      <c r="P531">
        <v>0</v>
      </c>
      <c r="Q531">
        <v>0</v>
      </c>
      <c r="R531">
        <v>0</v>
      </c>
      <c r="S531">
        <v>1</v>
      </c>
      <c r="T531">
        <v>0</v>
      </c>
      <c r="U531">
        <v>22</v>
      </c>
      <c r="V531">
        <v>0</v>
      </c>
      <c r="W531">
        <v>0</v>
      </c>
      <c r="X531">
        <v>0</v>
      </c>
      <c r="Y531">
        <v>0</v>
      </c>
      <c r="Z531">
        <v>22</v>
      </c>
      <c r="AA531">
        <v>0</v>
      </c>
      <c r="AB531">
        <v>22</v>
      </c>
      <c r="AC531">
        <v>0</v>
      </c>
      <c r="AD531">
        <v>0</v>
      </c>
      <c r="AE531">
        <v>0</v>
      </c>
      <c r="AF531">
        <v>0</v>
      </c>
      <c r="AG531">
        <v>0</v>
      </c>
      <c r="AH531">
        <v>0</v>
      </c>
      <c r="AI531">
        <v>0</v>
      </c>
      <c r="AJ531">
        <v>0</v>
      </c>
      <c r="AK531">
        <v>22</v>
      </c>
      <c r="AL531">
        <v>0</v>
      </c>
      <c r="AM531">
        <v>0</v>
      </c>
      <c r="AN531">
        <v>22</v>
      </c>
      <c r="AO531">
        <v>22</v>
      </c>
      <c r="AP531">
        <v>0.95454545454545459</v>
      </c>
      <c r="AQ531">
        <v>4.5454545454545463E-2</v>
      </c>
      <c r="AR531">
        <v>0</v>
      </c>
      <c r="AS531">
        <v>0.1818181818181818</v>
      </c>
      <c r="AT531">
        <v>0.1818181818181818</v>
      </c>
      <c r="AU531">
        <v>0.27272727272727271</v>
      </c>
      <c r="AV531">
        <v>0.1818181818181818</v>
      </c>
      <c r="AW531">
        <v>9.0909090909090912E-2</v>
      </c>
      <c r="AX531">
        <v>4.5454545454545463E-2</v>
      </c>
      <c r="AY531">
        <v>0</v>
      </c>
      <c r="AZ531">
        <v>0</v>
      </c>
      <c r="BA531">
        <v>0</v>
      </c>
      <c r="BB531">
        <v>0</v>
      </c>
      <c r="BC531">
        <v>4.5454545454545463E-2</v>
      </c>
      <c r="BD531">
        <v>0</v>
      </c>
      <c r="BE531">
        <v>1</v>
      </c>
      <c r="BF531">
        <v>0</v>
      </c>
      <c r="BG531">
        <v>0</v>
      </c>
      <c r="BH531">
        <v>0</v>
      </c>
      <c r="BI531">
        <v>0</v>
      </c>
      <c r="BJ531">
        <v>1</v>
      </c>
      <c r="BK531">
        <v>0</v>
      </c>
      <c r="BL531">
        <v>1</v>
      </c>
      <c r="BM531">
        <v>0</v>
      </c>
      <c r="BN531">
        <v>0</v>
      </c>
      <c r="BO531">
        <v>0</v>
      </c>
      <c r="BP531">
        <v>0</v>
      </c>
      <c r="BQ531">
        <v>0</v>
      </c>
      <c r="BR531">
        <v>0</v>
      </c>
      <c r="BS531">
        <v>0</v>
      </c>
      <c r="BT531">
        <v>0</v>
      </c>
      <c r="BU531">
        <v>1</v>
      </c>
      <c r="BV531">
        <v>0</v>
      </c>
      <c r="BW531">
        <v>0</v>
      </c>
      <c r="BX531">
        <v>1</v>
      </c>
      <c r="BY531" t="s">
        <v>3397</v>
      </c>
      <c r="BZ531" t="s">
        <v>4018</v>
      </c>
      <c r="CA531">
        <v>626</v>
      </c>
      <c r="CB531">
        <v>3.5143769968051117E-2</v>
      </c>
      <c r="CC531">
        <v>0</v>
      </c>
    </row>
    <row r="532" spans="1:81" x14ac:dyDescent="0.25">
      <c r="A532" t="s">
        <v>4024</v>
      </c>
      <c r="B532" t="s">
        <v>95</v>
      </c>
      <c r="C532" t="s">
        <v>400</v>
      </c>
      <c r="D532" t="s">
        <v>44</v>
      </c>
      <c r="E532">
        <v>2021</v>
      </c>
      <c r="F532">
        <v>5</v>
      </c>
      <c r="G532">
        <v>2</v>
      </c>
      <c r="H532">
        <v>0</v>
      </c>
      <c r="I532">
        <v>0</v>
      </c>
      <c r="J532">
        <v>3</v>
      </c>
      <c r="K532">
        <v>1</v>
      </c>
      <c r="L532">
        <v>2</v>
      </c>
      <c r="M532">
        <v>0</v>
      </c>
      <c r="N532">
        <v>0</v>
      </c>
      <c r="O532">
        <v>0</v>
      </c>
      <c r="P532">
        <v>1</v>
      </c>
      <c r="Q532">
        <v>0</v>
      </c>
      <c r="R532">
        <v>0</v>
      </c>
      <c r="S532">
        <v>0</v>
      </c>
      <c r="T532">
        <v>0</v>
      </c>
      <c r="U532">
        <v>7</v>
      </c>
      <c r="V532">
        <v>0</v>
      </c>
      <c r="W532">
        <v>0</v>
      </c>
      <c r="X532">
        <v>7</v>
      </c>
      <c r="Y532">
        <v>0</v>
      </c>
      <c r="Z532">
        <v>0</v>
      </c>
      <c r="AA532">
        <v>2</v>
      </c>
      <c r="AB532">
        <v>0</v>
      </c>
      <c r="AC532">
        <v>1</v>
      </c>
      <c r="AD532">
        <v>4</v>
      </c>
      <c r="AE532">
        <v>0</v>
      </c>
      <c r="AF532">
        <v>4</v>
      </c>
      <c r="AG532">
        <v>0</v>
      </c>
      <c r="AH532">
        <v>0</v>
      </c>
      <c r="AI532">
        <v>1</v>
      </c>
      <c r="AJ532">
        <v>1</v>
      </c>
      <c r="AK532">
        <v>1</v>
      </c>
      <c r="AL532">
        <v>6</v>
      </c>
      <c r="AM532">
        <v>1</v>
      </c>
      <c r="AN532">
        <v>0</v>
      </c>
      <c r="AO532">
        <v>7</v>
      </c>
      <c r="AP532">
        <v>0.7142857142857143</v>
      </c>
      <c r="AQ532">
        <v>0.2857142857142857</v>
      </c>
      <c r="AR532">
        <v>0</v>
      </c>
      <c r="AS532">
        <v>0</v>
      </c>
      <c r="AT532">
        <v>0.42857142857142849</v>
      </c>
      <c r="AU532">
        <v>0.14285714285714279</v>
      </c>
      <c r="AV532">
        <v>0.2857142857142857</v>
      </c>
      <c r="AW532">
        <v>0</v>
      </c>
      <c r="AX532">
        <v>0</v>
      </c>
      <c r="AY532">
        <v>0</v>
      </c>
      <c r="AZ532">
        <v>0.14285714285714279</v>
      </c>
      <c r="BA532">
        <v>0</v>
      </c>
      <c r="BB532">
        <v>0</v>
      </c>
      <c r="BC532">
        <v>0</v>
      </c>
      <c r="BD532">
        <v>0</v>
      </c>
      <c r="BE532">
        <v>1</v>
      </c>
      <c r="BF532">
        <v>0</v>
      </c>
      <c r="BG532">
        <v>0</v>
      </c>
      <c r="BH532">
        <v>1</v>
      </c>
      <c r="BI532">
        <v>0</v>
      </c>
      <c r="BJ532">
        <v>0</v>
      </c>
      <c r="BK532">
        <v>0.2857142857142857</v>
      </c>
      <c r="BL532">
        <v>0</v>
      </c>
      <c r="BM532">
        <v>0.14285714285714279</v>
      </c>
      <c r="BN532">
        <v>0.5714285714285714</v>
      </c>
      <c r="BO532">
        <v>0</v>
      </c>
      <c r="BP532">
        <v>0.5714285714285714</v>
      </c>
      <c r="BQ532">
        <v>0</v>
      </c>
      <c r="BR532">
        <v>0</v>
      </c>
      <c r="BS532">
        <v>0.14285714285714279</v>
      </c>
      <c r="BT532">
        <v>0.14285714285714279</v>
      </c>
      <c r="BU532">
        <v>0.14285714285714279</v>
      </c>
      <c r="BV532">
        <v>0.8571428571428571</v>
      </c>
      <c r="BW532">
        <v>0.14285714285714279</v>
      </c>
      <c r="BX532">
        <v>0</v>
      </c>
      <c r="BY532" t="s">
        <v>3397</v>
      </c>
      <c r="BZ532" t="s">
        <v>4025</v>
      </c>
      <c r="CA532">
        <v>7</v>
      </c>
      <c r="CB532">
        <v>1</v>
      </c>
      <c r="CC532">
        <v>0</v>
      </c>
    </row>
    <row r="533" spans="1:81" x14ac:dyDescent="0.25">
      <c r="A533" t="s">
        <v>4026</v>
      </c>
      <c r="B533" t="s">
        <v>95</v>
      </c>
      <c r="C533" t="s">
        <v>400</v>
      </c>
      <c r="D533" t="s">
        <v>947</v>
      </c>
      <c r="E533">
        <v>2021</v>
      </c>
      <c r="F533" t="s">
        <v>74</v>
      </c>
      <c r="G533" t="s">
        <v>74</v>
      </c>
      <c r="H533" t="s">
        <v>74</v>
      </c>
      <c r="I533" t="s">
        <v>74</v>
      </c>
      <c r="J533" t="s">
        <v>74</v>
      </c>
      <c r="K533" t="s">
        <v>74</v>
      </c>
      <c r="L533" t="s">
        <v>74</v>
      </c>
      <c r="M533" t="s">
        <v>74</v>
      </c>
      <c r="N533" t="s">
        <v>74</v>
      </c>
      <c r="O533" t="s">
        <v>74</v>
      </c>
      <c r="P533" t="s">
        <v>74</v>
      </c>
      <c r="Q533" t="s">
        <v>74</v>
      </c>
      <c r="R533" t="s">
        <v>74</v>
      </c>
      <c r="S533" t="s">
        <v>74</v>
      </c>
      <c r="T533" t="s">
        <v>74</v>
      </c>
      <c r="U533" t="s">
        <v>74</v>
      </c>
      <c r="V533" t="s">
        <v>74</v>
      </c>
      <c r="W533" t="s">
        <v>74</v>
      </c>
      <c r="X533" t="s">
        <v>74</v>
      </c>
      <c r="Y533" t="s">
        <v>74</v>
      </c>
      <c r="Z533" t="s">
        <v>74</v>
      </c>
      <c r="AA533" t="s">
        <v>74</v>
      </c>
      <c r="AB533" t="s">
        <v>74</v>
      </c>
      <c r="AC533" t="s">
        <v>74</v>
      </c>
      <c r="AD533" t="s">
        <v>74</v>
      </c>
      <c r="AE533" t="s">
        <v>74</v>
      </c>
      <c r="AF533" t="s">
        <v>74</v>
      </c>
      <c r="AG533" t="s">
        <v>74</v>
      </c>
      <c r="AH533" t="s">
        <v>74</v>
      </c>
      <c r="AI533" t="s">
        <v>74</v>
      </c>
      <c r="AJ533" t="s">
        <v>74</v>
      </c>
      <c r="AK533" t="s">
        <v>74</v>
      </c>
      <c r="AL533" t="s">
        <v>74</v>
      </c>
      <c r="AM533" t="s">
        <v>74</v>
      </c>
      <c r="AN533" t="s">
        <v>74</v>
      </c>
      <c r="AO533" t="s">
        <v>74</v>
      </c>
      <c r="AP533" t="s">
        <v>74</v>
      </c>
      <c r="AQ533" t="s">
        <v>74</v>
      </c>
      <c r="AR533" t="s">
        <v>74</v>
      </c>
      <c r="AS533" t="s">
        <v>74</v>
      </c>
      <c r="AT533" t="s">
        <v>74</v>
      </c>
      <c r="AU533" t="s">
        <v>74</v>
      </c>
      <c r="AV533" t="s">
        <v>74</v>
      </c>
      <c r="AW533" t="s">
        <v>74</v>
      </c>
      <c r="AX533" t="s">
        <v>74</v>
      </c>
      <c r="AY533" t="s">
        <v>74</v>
      </c>
      <c r="AZ533" t="s">
        <v>74</v>
      </c>
      <c r="BA533" t="s">
        <v>74</v>
      </c>
      <c r="BB533" t="s">
        <v>74</v>
      </c>
      <c r="BC533" t="s">
        <v>74</v>
      </c>
      <c r="BD533" t="s">
        <v>74</v>
      </c>
      <c r="BE533" t="s">
        <v>74</v>
      </c>
      <c r="BF533" t="s">
        <v>74</v>
      </c>
      <c r="BG533" t="s">
        <v>74</v>
      </c>
      <c r="BH533" t="s">
        <v>74</v>
      </c>
      <c r="BI533" t="s">
        <v>74</v>
      </c>
      <c r="BJ533" t="s">
        <v>74</v>
      </c>
      <c r="BK533" t="s">
        <v>74</v>
      </c>
      <c r="BL533" t="s">
        <v>74</v>
      </c>
      <c r="BM533" t="s">
        <v>74</v>
      </c>
      <c r="BN533" t="s">
        <v>74</v>
      </c>
      <c r="BO533" t="s">
        <v>74</v>
      </c>
      <c r="BP533" t="s">
        <v>74</v>
      </c>
      <c r="BQ533" t="s">
        <v>74</v>
      </c>
      <c r="BR533" t="s">
        <v>74</v>
      </c>
      <c r="BS533" t="s">
        <v>74</v>
      </c>
      <c r="BT533" t="s">
        <v>74</v>
      </c>
      <c r="BU533" t="s">
        <v>74</v>
      </c>
      <c r="BV533" t="s">
        <v>74</v>
      </c>
      <c r="BW533" t="s">
        <v>74</v>
      </c>
      <c r="BX533" t="s">
        <v>74</v>
      </c>
      <c r="BY533" t="s">
        <v>74</v>
      </c>
      <c r="BZ533" t="s">
        <v>4025</v>
      </c>
      <c r="CA533" t="s">
        <v>74</v>
      </c>
      <c r="CB533" t="s">
        <v>74</v>
      </c>
      <c r="CC533">
        <v>1</v>
      </c>
    </row>
    <row r="534" spans="1:81" x14ac:dyDescent="0.25">
      <c r="A534" t="s">
        <v>4027</v>
      </c>
      <c r="B534" t="s">
        <v>95</v>
      </c>
      <c r="C534" t="s">
        <v>400</v>
      </c>
      <c r="D534" t="s">
        <v>949</v>
      </c>
      <c r="E534">
        <v>2021</v>
      </c>
      <c r="F534" t="s">
        <v>74</v>
      </c>
      <c r="G534" t="s">
        <v>74</v>
      </c>
      <c r="H534" t="s">
        <v>74</v>
      </c>
      <c r="I534" t="s">
        <v>74</v>
      </c>
      <c r="J534" t="s">
        <v>74</v>
      </c>
      <c r="K534" t="s">
        <v>74</v>
      </c>
      <c r="L534" t="s">
        <v>74</v>
      </c>
      <c r="M534" t="s">
        <v>74</v>
      </c>
      <c r="N534" t="s">
        <v>74</v>
      </c>
      <c r="O534" t="s">
        <v>74</v>
      </c>
      <c r="P534" t="s">
        <v>74</v>
      </c>
      <c r="Q534" t="s">
        <v>74</v>
      </c>
      <c r="R534" t="s">
        <v>74</v>
      </c>
      <c r="S534" t="s">
        <v>74</v>
      </c>
      <c r="T534" t="s">
        <v>74</v>
      </c>
      <c r="U534" t="s">
        <v>74</v>
      </c>
      <c r="V534" t="s">
        <v>74</v>
      </c>
      <c r="W534" t="s">
        <v>74</v>
      </c>
      <c r="X534" t="s">
        <v>74</v>
      </c>
      <c r="Y534" t="s">
        <v>74</v>
      </c>
      <c r="Z534" t="s">
        <v>74</v>
      </c>
      <c r="AA534" t="s">
        <v>74</v>
      </c>
      <c r="AB534" t="s">
        <v>74</v>
      </c>
      <c r="AC534" t="s">
        <v>74</v>
      </c>
      <c r="AD534" t="s">
        <v>74</v>
      </c>
      <c r="AE534" t="s">
        <v>74</v>
      </c>
      <c r="AF534" t="s">
        <v>74</v>
      </c>
      <c r="AG534" t="s">
        <v>74</v>
      </c>
      <c r="AH534" t="s">
        <v>74</v>
      </c>
      <c r="AI534" t="s">
        <v>74</v>
      </c>
      <c r="AJ534" t="s">
        <v>74</v>
      </c>
      <c r="AK534" t="s">
        <v>74</v>
      </c>
      <c r="AL534" t="s">
        <v>74</v>
      </c>
      <c r="AM534" t="s">
        <v>74</v>
      </c>
      <c r="AN534" t="s">
        <v>74</v>
      </c>
      <c r="AO534" t="s">
        <v>74</v>
      </c>
      <c r="AP534" t="s">
        <v>74</v>
      </c>
      <c r="AQ534" t="s">
        <v>74</v>
      </c>
      <c r="AR534" t="s">
        <v>74</v>
      </c>
      <c r="AS534" t="s">
        <v>74</v>
      </c>
      <c r="AT534" t="s">
        <v>74</v>
      </c>
      <c r="AU534" t="s">
        <v>74</v>
      </c>
      <c r="AV534" t="s">
        <v>74</v>
      </c>
      <c r="AW534" t="s">
        <v>74</v>
      </c>
      <c r="AX534" t="s">
        <v>74</v>
      </c>
      <c r="AY534" t="s">
        <v>74</v>
      </c>
      <c r="AZ534" t="s">
        <v>74</v>
      </c>
      <c r="BA534" t="s">
        <v>74</v>
      </c>
      <c r="BB534" t="s">
        <v>74</v>
      </c>
      <c r="BC534" t="s">
        <v>74</v>
      </c>
      <c r="BD534" t="s">
        <v>74</v>
      </c>
      <c r="BE534" t="s">
        <v>74</v>
      </c>
      <c r="BF534" t="s">
        <v>74</v>
      </c>
      <c r="BG534" t="s">
        <v>74</v>
      </c>
      <c r="BH534" t="s">
        <v>74</v>
      </c>
      <c r="BI534" t="s">
        <v>74</v>
      </c>
      <c r="BJ534" t="s">
        <v>74</v>
      </c>
      <c r="BK534" t="s">
        <v>74</v>
      </c>
      <c r="BL534" t="s">
        <v>74</v>
      </c>
      <c r="BM534" t="s">
        <v>74</v>
      </c>
      <c r="BN534" t="s">
        <v>74</v>
      </c>
      <c r="BO534" t="s">
        <v>74</v>
      </c>
      <c r="BP534" t="s">
        <v>74</v>
      </c>
      <c r="BQ534" t="s">
        <v>74</v>
      </c>
      <c r="BR534" t="s">
        <v>74</v>
      </c>
      <c r="BS534" t="s">
        <v>74</v>
      </c>
      <c r="BT534" t="s">
        <v>74</v>
      </c>
      <c r="BU534" t="s">
        <v>74</v>
      </c>
      <c r="BV534" t="s">
        <v>74</v>
      </c>
      <c r="BW534" t="s">
        <v>74</v>
      </c>
      <c r="BX534" t="s">
        <v>74</v>
      </c>
      <c r="BY534" t="s">
        <v>74</v>
      </c>
      <c r="BZ534" t="s">
        <v>4025</v>
      </c>
      <c r="CA534" t="s">
        <v>74</v>
      </c>
      <c r="CB534" t="s">
        <v>74</v>
      </c>
      <c r="CC534">
        <v>1</v>
      </c>
    </row>
    <row r="535" spans="1:81" x14ac:dyDescent="0.25">
      <c r="A535" t="s">
        <v>4028</v>
      </c>
      <c r="B535" t="s">
        <v>95</v>
      </c>
      <c r="C535" t="s">
        <v>400</v>
      </c>
      <c r="D535" t="s">
        <v>953</v>
      </c>
      <c r="E535">
        <v>2021</v>
      </c>
      <c r="F535" t="s">
        <v>74</v>
      </c>
      <c r="G535" t="s">
        <v>74</v>
      </c>
      <c r="H535" t="s">
        <v>74</v>
      </c>
      <c r="I535" t="s">
        <v>74</v>
      </c>
      <c r="J535" t="s">
        <v>74</v>
      </c>
      <c r="K535" t="s">
        <v>74</v>
      </c>
      <c r="L535" t="s">
        <v>74</v>
      </c>
      <c r="M535" t="s">
        <v>74</v>
      </c>
      <c r="N535" t="s">
        <v>74</v>
      </c>
      <c r="O535" t="s">
        <v>74</v>
      </c>
      <c r="P535" t="s">
        <v>74</v>
      </c>
      <c r="Q535" t="s">
        <v>74</v>
      </c>
      <c r="R535" t="s">
        <v>74</v>
      </c>
      <c r="S535" t="s">
        <v>74</v>
      </c>
      <c r="T535" t="s">
        <v>74</v>
      </c>
      <c r="U535" t="s">
        <v>74</v>
      </c>
      <c r="V535" t="s">
        <v>74</v>
      </c>
      <c r="W535" t="s">
        <v>74</v>
      </c>
      <c r="X535" t="s">
        <v>74</v>
      </c>
      <c r="Y535" t="s">
        <v>74</v>
      </c>
      <c r="Z535" t="s">
        <v>74</v>
      </c>
      <c r="AA535" t="s">
        <v>74</v>
      </c>
      <c r="AB535" t="s">
        <v>74</v>
      </c>
      <c r="AC535" t="s">
        <v>74</v>
      </c>
      <c r="AD535" t="s">
        <v>74</v>
      </c>
      <c r="AE535" t="s">
        <v>74</v>
      </c>
      <c r="AF535" t="s">
        <v>74</v>
      </c>
      <c r="AG535" t="s">
        <v>74</v>
      </c>
      <c r="AH535" t="s">
        <v>74</v>
      </c>
      <c r="AI535" t="s">
        <v>74</v>
      </c>
      <c r="AJ535" t="s">
        <v>74</v>
      </c>
      <c r="AK535" t="s">
        <v>74</v>
      </c>
      <c r="AL535" t="s">
        <v>74</v>
      </c>
      <c r="AM535" t="s">
        <v>74</v>
      </c>
      <c r="AN535" t="s">
        <v>74</v>
      </c>
      <c r="AO535" t="s">
        <v>74</v>
      </c>
      <c r="AP535" t="s">
        <v>74</v>
      </c>
      <c r="AQ535" t="s">
        <v>74</v>
      </c>
      <c r="AR535" t="s">
        <v>74</v>
      </c>
      <c r="AS535" t="s">
        <v>74</v>
      </c>
      <c r="AT535" t="s">
        <v>74</v>
      </c>
      <c r="AU535" t="s">
        <v>74</v>
      </c>
      <c r="AV535" t="s">
        <v>74</v>
      </c>
      <c r="AW535" t="s">
        <v>74</v>
      </c>
      <c r="AX535" t="s">
        <v>74</v>
      </c>
      <c r="AY535" t="s">
        <v>74</v>
      </c>
      <c r="AZ535" t="s">
        <v>74</v>
      </c>
      <c r="BA535" t="s">
        <v>74</v>
      </c>
      <c r="BB535" t="s">
        <v>74</v>
      </c>
      <c r="BC535" t="s">
        <v>74</v>
      </c>
      <c r="BD535" t="s">
        <v>74</v>
      </c>
      <c r="BE535" t="s">
        <v>74</v>
      </c>
      <c r="BF535" t="s">
        <v>74</v>
      </c>
      <c r="BG535" t="s">
        <v>74</v>
      </c>
      <c r="BH535" t="s">
        <v>74</v>
      </c>
      <c r="BI535" t="s">
        <v>74</v>
      </c>
      <c r="BJ535" t="s">
        <v>74</v>
      </c>
      <c r="BK535" t="s">
        <v>74</v>
      </c>
      <c r="BL535" t="s">
        <v>74</v>
      </c>
      <c r="BM535" t="s">
        <v>74</v>
      </c>
      <c r="BN535" t="s">
        <v>74</v>
      </c>
      <c r="BO535" t="s">
        <v>74</v>
      </c>
      <c r="BP535" t="s">
        <v>74</v>
      </c>
      <c r="BQ535" t="s">
        <v>74</v>
      </c>
      <c r="BR535" t="s">
        <v>74</v>
      </c>
      <c r="BS535" t="s">
        <v>74</v>
      </c>
      <c r="BT535" t="s">
        <v>74</v>
      </c>
      <c r="BU535" t="s">
        <v>74</v>
      </c>
      <c r="BV535" t="s">
        <v>74</v>
      </c>
      <c r="BW535" t="s">
        <v>74</v>
      </c>
      <c r="BX535" t="s">
        <v>74</v>
      </c>
      <c r="BY535" t="s">
        <v>74</v>
      </c>
      <c r="BZ535" t="s">
        <v>4025</v>
      </c>
      <c r="CA535" t="s">
        <v>74</v>
      </c>
      <c r="CB535" t="s">
        <v>74</v>
      </c>
      <c r="CC535">
        <v>1</v>
      </c>
    </row>
    <row r="536" spans="1:81" x14ac:dyDescent="0.25">
      <c r="A536" t="s">
        <v>4029</v>
      </c>
      <c r="B536" t="s">
        <v>95</v>
      </c>
      <c r="C536" t="s">
        <v>43</v>
      </c>
      <c r="D536" t="s">
        <v>44</v>
      </c>
      <c r="E536">
        <v>2021</v>
      </c>
      <c r="F536">
        <v>5870</v>
      </c>
      <c r="G536">
        <v>552</v>
      </c>
      <c r="H536">
        <v>2</v>
      </c>
      <c r="I536">
        <v>1014</v>
      </c>
      <c r="J536">
        <v>1045</v>
      </c>
      <c r="K536">
        <v>975</v>
      </c>
      <c r="L536">
        <v>912</v>
      </c>
      <c r="M536">
        <v>899</v>
      </c>
      <c r="N536">
        <v>682</v>
      </c>
      <c r="O536">
        <v>474</v>
      </c>
      <c r="P536">
        <v>264</v>
      </c>
      <c r="Q536">
        <v>78</v>
      </c>
      <c r="R536">
        <v>34</v>
      </c>
      <c r="S536">
        <v>47</v>
      </c>
      <c r="T536">
        <v>0</v>
      </c>
      <c r="U536">
        <v>5867</v>
      </c>
      <c r="V536">
        <v>557</v>
      </c>
      <c r="W536">
        <v>0</v>
      </c>
      <c r="X536">
        <v>4710</v>
      </c>
      <c r="Y536">
        <v>1663</v>
      </c>
      <c r="Z536">
        <v>51</v>
      </c>
      <c r="AA536">
        <v>938</v>
      </c>
      <c r="AB536">
        <v>63</v>
      </c>
      <c r="AC536">
        <v>507</v>
      </c>
      <c r="AD536">
        <v>4916</v>
      </c>
      <c r="AE536">
        <v>152</v>
      </c>
      <c r="AF536">
        <v>5035</v>
      </c>
      <c r="AG536">
        <v>521</v>
      </c>
      <c r="AH536">
        <v>119</v>
      </c>
      <c r="AI536">
        <v>51</v>
      </c>
      <c r="AJ536">
        <v>367</v>
      </c>
      <c r="AK536">
        <v>179</v>
      </c>
      <c r="AL536">
        <v>136</v>
      </c>
      <c r="AM536">
        <v>6238</v>
      </c>
      <c r="AN536">
        <v>50</v>
      </c>
      <c r="AO536">
        <v>6424</v>
      </c>
      <c r="AP536">
        <v>0.91376089663760895</v>
      </c>
      <c r="AQ536">
        <v>8.5927770859277705E-2</v>
      </c>
      <c r="AR536">
        <v>3.1133250311332497E-4</v>
      </c>
      <c r="AS536">
        <v>0.15784557907845581</v>
      </c>
      <c r="AT536">
        <v>0.16267123287671231</v>
      </c>
      <c r="AU536">
        <v>0.15177459526774589</v>
      </c>
      <c r="AV536">
        <v>0.1419676214196762</v>
      </c>
      <c r="AW536">
        <v>0.13994396014943961</v>
      </c>
      <c r="AX536">
        <v>0.1061643835616438</v>
      </c>
      <c r="AY536">
        <v>7.3785803237858036E-2</v>
      </c>
      <c r="AZ536">
        <v>4.1095890410958902E-2</v>
      </c>
      <c r="BA536">
        <v>1.214196762141968E-2</v>
      </c>
      <c r="BB536">
        <v>5.2926525529265259E-3</v>
      </c>
      <c r="BC536">
        <v>7.316313823163138E-3</v>
      </c>
      <c r="BD536">
        <v>0</v>
      </c>
      <c r="BE536">
        <v>0.91329389788293902</v>
      </c>
      <c r="BF536">
        <v>8.6706102117061021E-2</v>
      </c>
      <c r="BG536">
        <v>0</v>
      </c>
      <c r="BH536">
        <v>0.73318804483188049</v>
      </c>
      <c r="BI536">
        <v>0.25887297633872969</v>
      </c>
      <c r="BJ536">
        <v>7.9389788293897888E-3</v>
      </c>
      <c r="BK536">
        <v>0.14601494396014941</v>
      </c>
      <c r="BL536">
        <v>9.8069738480697378E-3</v>
      </c>
      <c r="BM536">
        <v>7.8922789539227892E-2</v>
      </c>
      <c r="BN536">
        <v>0.76525529265255288</v>
      </c>
      <c r="BO536">
        <v>2.36612702366127E-2</v>
      </c>
      <c r="BP536">
        <v>0.78377957658779573</v>
      </c>
      <c r="BQ536">
        <v>8.1102117061021176E-2</v>
      </c>
      <c r="BR536">
        <v>1.8524283935242841E-2</v>
      </c>
      <c r="BS536">
        <v>7.9389788293897888E-3</v>
      </c>
      <c r="BT536">
        <v>5.7129514321295143E-2</v>
      </c>
      <c r="BU536">
        <v>2.7864259028642591E-2</v>
      </c>
      <c r="BV536">
        <v>2.11706102117061E-2</v>
      </c>
      <c r="BW536">
        <v>0.97104607721046077</v>
      </c>
      <c r="BX536">
        <v>7.7833125778331257E-3</v>
      </c>
      <c r="BY536" t="s">
        <v>3397</v>
      </c>
      <c r="BZ536" t="s">
        <v>4030</v>
      </c>
      <c r="CA536">
        <v>6424</v>
      </c>
      <c r="CB536">
        <v>1</v>
      </c>
      <c r="CC536">
        <v>0</v>
      </c>
    </row>
    <row r="537" spans="1:81" x14ac:dyDescent="0.25">
      <c r="A537" t="s">
        <v>4031</v>
      </c>
      <c r="B537" t="s">
        <v>95</v>
      </c>
      <c r="C537" t="s">
        <v>43</v>
      </c>
      <c r="D537" t="s">
        <v>947</v>
      </c>
      <c r="E537">
        <v>2021</v>
      </c>
      <c r="F537">
        <v>2426</v>
      </c>
      <c r="G537">
        <v>239</v>
      </c>
      <c r="H537">
        <v>0</v>
      </c>
      <c r="I537">
        <v>446</v>
      </c>
      <c r="J537">
        <v>400</v>
      </c>
      <c r="K537">
        <v>424</v>
      </c>
      <c r="L537">
        <v>357</v>
      </c>
      <c r="M537">
        <v>349</v>
      </c>
      <c r="N537">
        <v>278</v>
      </c>
      <c r="O537">
        <v>205</v>
      </c>
      <c r="P537">
        <v>120</v>
      </c>
      <c r="Q537">
        <v>42</v>
      </c>
      <c r="R537">
        <v>24</v>
      </c>
      <c r="S537">
        <v>20</v>
      </c>
      <c r="T537">
        <v>0</v>
      </c>
      <c r="U537">
        <v>2380</v>
      </c>
      <c r="V537">
        <v>285</v>
      </c>
      <c r="W537">
        <v>0</v>
      </c>
      <c r="X537">
        <v>1882</v>
      </c>
      <c r="Y537">
        <v>781</v>
      </c>
      <c r="Z537">
        <v>2</v>
      </c>
      <c r="AA537">
        <v>411</v>
      </c>
      <c r="AB537">
        <v>3</v>
      </c>
      <c r="AC537">
        <v>165</v>
      </c>
      <c r="AD537">
        <v>2086</v>
      </c>
      <c r="AE537">
        <v>31</v>
      </c>
      <c r="AF537">
        <v>2081</v>
      </c>
      <c r="AG537">
        <v>390</v>
      </c>
      <c r="AH537">
        <v>2</v>
      </c>
      <c r="AI537">
        <v>1</v>
      </c>
      <c r="AJ537">
        <v>120</v>
      </c>
      <c r="AK537">
        <v>40</v>
      </c>
      <c r="AL537">
        <v>69</v>
      </c>
      <c r="AM537">
        <v>2582</v>
      </c>
      <c r="AN537">
        <v>14</v>
      </c>
      <c r="AO537">
        <v>2665</v>
      </c>
      <c r="AP537">
        <v>0.91031894934333957</v>
      </c>
      <c r="AQ537">
        <v>8.9681050656660419E-2</v>
      </c>
      <c r="AR537">
        <v>0</v>
      </c>
      <c r="AS537">
        <v>0.16735459662288929</v>
      </c>
      <c r="AT537">
        <v>0.15009380863039401</v>
      </c>
      <c r="AU537">
        <v>0.15909943714821759</v>
      </c>
      <c r="AV537">
        <v>0.13395872420262661</v>
      </c>
      <c r="AW537">
        <v>0.13095684803001881</v>
      </c>
      <c r="AX537">
        <v>0.1043151969981238</v>
      </c>
      <c r="AY537">
        <v>7.6923076923076927E-2</v>
      </c>
      <c r="AZ537">
        <v>4.5028142589118199E-2</v>
      </c>
      <c r="BA537">
        <v>1.5759849906191371E-2</v>
      </c>
      <c r="BB537">
        <v>9.0056285178236398E-3</v>
      </c>
      <c r="BC537">
        <v>7.5046904315196998E-3</v>
      </c>
      <c r="BD537">
        <v>0</v>
      </c>
      <c r="BE537">
        <v>0.89305816135084426</v>
      </c>
      <c r="BF537">
        <v>0.1069418386491557</v>
      </c>
      <c r="BG537">
        <v>0</v>
      </c>
      <c r="BH537">
        <v>0.7061913696060037</v>
      </c>
      <c r="BI537">
        <v>0.29305816135084428</v>
      </c>
      <c r="BJ537">
        <v>7.5046904315196998E-4</v>
      </c>
      <c r="BK537">
        <v>0.15422138836772981</v>
      </c>
      <c r="BL537">
        <v>1.125703564727955E-3</v>
      </c>
      <c r="BM537">
        <v>6.1913696060037521E-2</v>
      </c>
      <c r="BN537">
        <v>0.78273921200750474</v>
      </c>
      <c r="BO537">
        <v>1.1632270168855541E-2</v>
      </c>
      <c r="BP537">
        <v>0.78086303939962476</v>
      </c>
      <c r="BQ537">
        <v>0.14634146341463411</v>
      </c>
      <c r="BR537">
        <v>7.5046904315196998E-4</v>
      </c>
      <c r="BS537">
        <v>3.7523452157598499E-4</v>
      </c>
      <c r="BT537">
        <v>4.5028142589118199E-2</v>
      </c>
      <c r="BU537">
        <v>1.50093808630394E-2</v>
      </c>
      <c r="BV537">
        <v>2.5891181988742969E-2</v>
      </c>
      <c r="BW537">
        <v>0.96885553470919328</v>
      </c>
      <c r="BX537">
        <v>5.2532833020637899E-3</v>
      </c>
      <c r="BY537" t="s">
        <v>3397</v>
      </c>
      <c r="BZ537" t="s">
        <v>4030</v>
      </c>
      <c r="CA537">
        <v>6424</v>
      </c>
      <c r="CB537">
        <v>0.4148505603985056</v>
      </c>
      <c r="CC537">
        <v>0</v>
      </c>
    </row>
    <row r="538" spans="1:81" x14ac:dyDescent="0.25">
      <c r="A538" t="s">
        <v>4032</v>
      </c>
      <c r="B538" t="s">
        <v>95</v>
      </c>
      <c r="C538" t="s">
        <v>43</v>
      </c>
      <c r="D538" t="s">
        <v>949</v>
      </c>
      <c r="E538">
        <v>2021</v>
      </c>
      <c r="F538">
        <v>2664</v>
      </c>
      <c r="G538">
        <v>216</v>
      </c>
      <c r="H538">
        <v>2</v>
      </c>
      <c r="I538">
        <v>429</v>
      </c>
      <c r="J538">
        <v>519</v>
      </c>
      <c r="K538">
        <v>425</v>
      </c>
      <c r="L538">
        <v>429</v>
      </c>
      <c r="M538">
        <v>428</v>
      </c>
      <c r="N538">
        <v>324</v>
      </c>
      <c r="O538">
        <v>192</v>
      </c>
      <c r="P538">
        <v>99</v>
      </c>
      <c r="Q538">
        <v>19</v>
      </c>
      <c r="R538">
        <v>4</v>
      </c>
      <c r="S538">
        <v>14</v>
      </c>
      <c r="T538">
        <v>0</v>
      </c>
      <c r="U538">
        <v>2703</v>
      </c>
      <c r="V538">
        <v>179</v>
      </c>
      <c r="W538">
        <v>0</v>
      </c>
      <c r="X538">
        <v>2210</v>
      </c>
      <c r="Y538">
        <v>672</v>
      </c>
      <c r="Z538">
        <v>0</v>
      </c>
      <c r="AA538">
        <v>301</v>
      </c>
      <c r="AB538">
        <v>2</v>
      </c>
      <c r="AC538">
        <v>116</v>
      </c>
      <c r="AD538">
        <v>2463</v>
      </c>
      <c r="AE538">
        <v>86</v>
      </c>
      <c r="AF538">
        <v>2531</v>
      </c>
      <c r="AG538">
        <v>39</v>
      </c>
      <c r="AH538">
        <v>4</v>
      </c>
      <c r="AI538">
        <v>6</v>
      </c>
      <c r="AJ538">
        <v>151</v>
      </c>
      <c r="AK538">
        <v>65</v>
      </c>
      <c r="AL538">
        <v>46</v>
      </c>
      <c r="AM538">
        <v>2831</v>
      </c>
      <c r="AN538">
        <v>5</v>
      </c>
      <c r="AO538">
        <v>2882</v>
      </c>
      <c r="AP538">
        <v>0.92435808466342817</v>
      </c>
      <c r="AQ538">
        <v>7.4947952810548224E-2</v>
      </c>
      <c r="AR538">
        <v>6.939625260235947E-4</v>
      </c>
      <c r="AS538">
        <v>0.14885496183206109</v>
      </c>
      <c r="AT538">
        <v>0.18008327550312281</v>
      </c>
      <c r="AU538">
        <v>0.14746703678001391</v>
      </c>
      <c r="AV538">
        <v>0.14885496183206109</v>
      </c>
      <c r="AW538">
        <v>0.14850798056904929</v>
      </c>
      <c r="AX538">
        <v>0.11242192921582229</v>
      </c>
      <c r="AY538">
        <v>6.6620402498265091E-2</v>
      </c>
      <c r="AZ538">
        <v>3.4351145038167941E-2</v>
      </c>
      <c r="BA538">
        <v>6.5926439972241501E-3</v>
      </c>
      <c r="BB538">
        <v>1.387925052047189E-3</v>
      </c>
      <c r="BC538">
        <v>4.8577376821651629E-3</v>
      </c>
      <c r="BD538">
        <v>0</v>
      </c>
      <c r="BE538">
        <v>0.93789035392088826</v>
      </c>
      <c r="BF538">
        <v>6.2109646079111729E-2</v>
      </c>
      <c r="BG538">
        <v>0</v>
      </c>
      <c r="BH538">
        <v>0.76682859125607217</v>
      </c>
      <c r="BI538">
        <v>0.2331714087439278</v>
      </c>
      <c r="BJ538">
        <v>0</v>
      </c>
      <c r="BK538">
        <v>0.10444136016655101</v>
      </c>
      <c r="BL538">
        <v>6.939625260235947E-4</v>
      </c>
      <c r="BM538">
        <v>4.0249826509368487E-2</v>
      </c>
      <c r="BN538">
        <v>0.85461485079805688</v>
      </c>
      <c r="BO538">
        <v>2.9840388619014571E-2</v>
      </c>
      <c r="BP538">
        <v>0.87820957668285915</v>
      </c>
      <c r="BQ538">
        <v>1.35322692574601E-2</v>
      </c>
      <c r="BR538">
        <v>1.387925052047189E-3</v>
      </c>
      <c r="BS538">
        <v>2.0818875780707841E-3</v>
      </c>
      <c r="BT538">
        <v>5.2394170714781398E-2</v>
      </c>
      <c r="BU538">
        <v>2.255378209576683E-2</v>
      </c>
      <c r="BV538">
        <v>1.5961138098542681E-2</v>
      </c>
      <c r="BW538">
        <v>0.98230395558639838</v>
      </c>
      <c r="BX538">
        <v>1.734906315058987E-3</v>
      </c>
      <c r="BY538" t="s">
        <v>3397</v>
      </c>
      <c r="BZ538" t="s">
        <v>4030</v>
      </c>
      <c r="CA538">
        <v>6424</v>
      </c>
      <c r="CB538">
        <v>0.44863013698630139</v>
      </c>
      <c r="CC538">
        <v>0</v>
      </c>
    </row>
    <row r="539" spans="1:81" x14ac:dyDescent="0.25">
      <c r="A539" t="s">
        <v>4033</v>
      </c>
      <c r="B539" t="s">
        <v>95</v>
      </c>
      <c r="C539" t="s">
        <v>43</v>
      </c>
      <c r="D539" t="s">
        <v>951</v>
      </c>
      <c r="E539">
        <v>2021</v>
      </c>
      <c r="F539">
        <v>75</v>
      </c>
      <c r="G539">
        <v>11</v>
      </c>
      <c r="H539">
        <v>0</v>
      </c>
      <c r="I539">
        <v>8</v>
      </c>
      <c r="J539">
        <v>15</v>
      </c>
      <c r="K539">
        <v>6</v>
      </c>
      <c r="L539">
        <v>21</v>
      </c>
      <c r="M539">
        <v>12</v>
      </c>
      <c r="N539">
        <v>7</v>
      </c>
      <c r="O539">
        <v>9</v>
      </c>
      <c r="P539">
        <v>6</v>
      </c>
      <c r="Q539">
        <v>1</v>
      </c>
      <c r="R539">
        <v>1</v>
      </c>
      <c r="S539">
        <v>0</v>
      </c>
      <c r="T539">
        <v>0</v>
      </c>
      <c r="U539">
        <v>66</v>
      </c>
      <c r="V539">
        <v>20</v>
      </c>
      <c r="W539">
        <v>0</v>
      </c>
      <c r="X539">
        <v>52</v>
      </c>
      <c r="Y539">
        <v>34</v>
      </c>
      <c r="Z539">
        <v>0</v>
      </c>
      <c r="AA539">
        <v>18</v>
      </c>
      <c r="AB539">
        <v>0</v>
      </c>
      <c r="AC539">
        <v>6</v>
      </c>
      <c r="AD539">
        <v>62</v>
      </c>
      <c r="AE539">
        <v>1</v>
      </c>
      <c r="AF539">
        <v>71</v>
      </c>
      <c r="AG539">
        <v>3</v>
      </c>
      <c r="AH539">
        <v>0</v>
      </c>
      <c r="AI539">
        <v>1</v>
      </c>
      <c r="AJ539">
        <v>3</v>
      </c>
      <c r="AK539">
        <v>7</v>
      </c>
      <c r="AL539">
        <v>2</v>
      </c>
      <c r="AM539">
        <v>82</v>
      </c>
      <c r="AN539">
        <v>2</v>
      </c>
      <c r="AO539">
        <v>86</v>
      </c>
      <c r="AP539">
        <v>0.87209302325581395</v>
      </c>
      <c r="AQ539">
        <v>0.12790697674418611</v>
      </c>
      <c r="AR539">
        <v>0</v>
      </c>
      <c r="AS539">
        <v>9.3023255813953487E-2</v>
      </c>
      <c r="AT539">
        <v>0.1744186046511628</v>
      </c>
      <c r="AU539">
        <v>6.9767441860465115E-2</v>
      </c>
      <c r="AV539">
        <v>0.2441860465116279</v>
      </c>
      <c r="AW539">
        <v>0.1395348837209302</v>
      </c>
      <c r="AX539">
        <v>8.1395348837209308E-2</v>
      </c>
      <c r="AY539">
        <v>0.10465116279069769</v>
      </c>
      <c r="AZ539">
        <v>6.9767441860465115E-2</v>
      </c>
      <c r="BA539">
        <v>1.1627906976744189E-2</v>
      </c>
      <c r="BB539">
        <v>1.1627906976744189E-2</v>
      </c>
      <c r="BC539">
        <v>0</v>
      </c>
      <c r="BD539">
        <v>0</v>
      </c>
      <c r="BE539">
        <v>0.76744186046511631</v>
      </c>
      <c r="BF539">
        <v>0.23255813953488369</v>
      </c>
      <c r="BG539">
        <v>0</v>
      </c>
      <c r="BH539">
        <v>0.60465116279069764</v>
      </c>
      <c r="BI539">
        <v>0.39534883720930231</v>
      </c>
      <c r="BJ539">
        <v>0</v>
      </c>
      <c r="BK539">
        <v>0.20930232558139539</v>
      </c>
      <c r="BL539">
        <v>0</v>
      </c>
      <c r="BM539">
        <v>6.9767441860465115E-2</v>
      </c>
      <c r="BN539">
        <v>0.72093023255813948</v>
      </c>
      <c r="BO539">
        <v>1.1627906976744189E-2</v>
      </c>
      <c r="BP539">
        <v>0.82558139534883723</v>
      </c>
      <c r="BQ539">
        <v>3.4883720930232558E-2</v>
      </c>
      <c r="BR539">
        <v>0</v>
      </c>
      <c r="BS539">
        <v>1.1627906976744189E-2</v>
      </c>
      <c r="BT539">
        <v>3.4883720930232558E-2</v>
      </c>
      <c r="BU539">
        <v>8.1395348837209308E-2</v>
      </c>
      <c r="BV539">
        <v>2.3255813953488368E-2</v>
      </c>
      <c r="BW539">
        <v>0.95348837209302328</v>
      </c>
      <c r="BX539">
        <v>2.3255813953488368E-2</v>
      </c>
      <c r="BY539" t="s">
        <v>3397</v>
      </c>
      <c r="BZ539" t="s">
        <v>4030</v>
      </c>
      <c r="CA539">
        <v>6424</v>
      </c>
      <c r="CB539">
        <v>1.338729763387298E-2</v>
      </c>
      <c r="CC539">
        <v>0</v>
      </c>
    </row>
    <row r="540" spans="1:81" x14ac:dyDescent="0.25">
      <c r="A540" t="s">
        <v>4034</v>
      </c>
      <c r="B540" t="s">
        <v>95</v>
      </c>
      <c r="C540" t="s">
        <v>43</v>
      </c>
      <c r="D540" t="s">
        <v>953</v>
      </c>
      <c r="E540">
        <v>2021</v>
      </c>
      <c r="F540">
        <v>649</v>
      </c>
      <c r="G540">
        <v>77</v>
      </c>
      <c r="H540">
        <v>0</v>
      </c>
      <c r="I540">
        <v>93</v>
      </c>
      <c r="J540">
        <v>106</v>
      </c>
      <c r="K540">
        <v>114</v>
      </c>
      <c r="L540">
        <v>101</v>
      </c>
      <c r="M540">
        <v>108</v>
      </c>
      <c r="N540">
        <v>73</v>
      </c>
      <c r="O540">
        <v>68</v>
      </c>
      <c r="P540">
        <v>39</v>
      </c>
      <c r="Q540">
        <v>15</v>
      </c>
      <c r="R540">
        <v>5</v>
      </c>
      <c r="S540">
        <v>4</v>
      </c>
      <c r="T540">
        <v>0</v>
      </c>
      <c r="U540">
        <v>657</v>
      </c>
      <c r="V540">
        <v>69</v>
      </c>
      <c r="W540">
        <v>0</v>
      </c>
      <c r="X540">
        <v>555</v>
      </c>
      <c r="Y540">
        <v>171</v>
      </c>
      <c r="Z540">
        <v>0</v>
      </c>
      <c r="AA540">
        <v>208</v>
      </c>
      <c r="AB540">
        <v>0</v>
      </c>
      <c r="AC540">
        <v>220</v>
      </c>
      <c r="AD540">
        <v>298</v>
      </c>
      <c r="AE540">
        <v>34</v>
      </c>
      <c r="AF540">
        <v>350</v>
      </c>
      <c r="AG540">
        <v>89</v>
      </c>
      <c r="AH540">
        <v>113</v>
      </c>
      <c r="AI540">
        <v>43</v>
      </c>
      <c r="AJ540">
        <v>93</v>
      </c>
      <c r="AK540">
        <v>4</v>
      </c>
      <c r="AL540">
        <v>18</v>
      </c>
      <c r="AM540">
        <v>703</v>
      </c>
      <c r="AN540">
        <v>5</v>
      </c>
      <c r="AO540">
        <v>726</v>
      </c>
      <c r="AP540">
        <v>0.89393939393939392</v>
      </c>
      <c r="AQ540">
        <v>0.10606060606060611</v>
      </c>
      <c r="AR540">
        <v>0</v>
      </c>
      <c r="AS540">
        <v>0.128099173553719</v>
      </c>
      <c r="AT540">
        <v>0.14600550964187331</v>
      </c>
      <c r="AU540">
        <v>0.15702479338842981</v>
      </c>
      <c r="AV540">
        <v>0.1391184573002755</v>
      </c>
      <c r="AW540">
        <v>0.1487603305785124</v>
      </c>
      <c r="AX540">
        <v>0.1005509641873278</v>
      </c>
      <c r="AY540">
        <v>9.366391184573003E-2</v>
      </c>
      <c r="AZ540">
        <v>5.3719008264462811E-2</v>
      </c>
      <c r="BA540">
        <v>2.0661157024793389E-2</v>
      </c>
      <c r="BB540">
        <v>6.8870523415977963E-3</v>
      </c>
      <c r="BC540">
        <v>5.5096418732782371E-3</v>
      </c>
      <c r="BD540">
        <v>0</v>
      </c>
      <c r="BE540">
        <v>0.9049586776859504</v>
      </c>
      <c r="BF540">
        <v>9.5041322314049589E-2</v>
      </c>
      <c r="BG540">
        <v>0</v>
      </c>
      <c r="BH540">
        <v>0.76446280991735538</v>
      </c>
      <c r="BI540">
        <v>0.23553719008264459</v>
      </c>
      <c r="BJ540">
        <v>0</v>
      </c>
      <c r="BK540">
        <v>0.28650137741046833</v>
      </c>
      <c r="BL540">
        <v>0</v>
      </c>
      <c r="BM540">
        <v>0.30303030303030298</v>
      </c>
      <c r="BN540">
        <v>0.41046831955922858</v>
      </c>
      <c r="BO540">
        <v>4.6831955922865022E-2</v>
      </c>
      <c r="BP540">
        <v>0.48209366391184572</v>
      </c>
      <c r="BQ540">
        <v>0.1225895316804408</v>
      </c>
      <c r="BR540">
        <v>0.15564738292011021</v>
      </c>
      <c r="BS540">
        <v>5.9228650137741048E-2</v>
      </c>
      <c r="BT540">
        <v>0.128099173553719</v>
      </c>
      <c r="BU540">
        <v>5.5096418732782371E-3</v>
      </c>
      <c r="BV540">
        <v>2.479338842975207E-2</v>
      </c>
      <c r="BW540">
        <v>0.9683195592286501</v>
      </c>
      <c r="BX540">
        <v>6.8870523415977963E-3</v>
      </c>
      <c r="BY540" t="s">
        <v>3397</v>
      </c>
      <c r="BZ540" t="s">
        <v>4030</v>
      </c>
      <c r="CA540">
        <v>6424</v>
      </c>
      <c r="CB540">
        <v>0.11301369863013699</v>
      </c>
      <c r="CC540">
        <v>0</v>
      </c>
    </row>
    <row r="541" spans="1:81" x14ac:dyDescent="0.25">
      <c r="A541" t="s">
        <v>4035</v>
      </c>
      <c r="B541" t="s">
        <v>95</v>
      </c>
      <c r="C541" t="s">
        <v>43</v>
      </c>
      <c r="D541" t="s">
        <v>961</v>
      </c>
      <c r="E541">
        <v>2021</v>
      </c>
      <c r="F541">
        <v>56</v>
      </c>
      <c r="G541">
        <v>9</v>
      </c>
      <c r="H541">
        <v>0</v>
      </c>
      <c r="I541">
        <v>38</v>
      </c>
      <c r="J541">
        <v>5</v>
      </c>
      <c r="K541">
        <v>6</v>
      </c>
      <c r="L541">
        <v>4</v>
      </c>
      <c r="M541">
        <v>2</v>
      </c>
      <c r="N541">
        <v>0</v>
      </c>
      <c r="O541">
        <v>0</v>
      </c>
      <c r="P541">
        <v>0</v>
      </c>
      <c r="Q541">
        <v>1</v>
      </c>
      <c r="R541">
        <v>0</v>
      </c>
      <c r="S541">
        <v>9</v>
      </c>
      <c r="T541">
        <v>0</v>
      </c>
      <c r="U541">
        <v>61</v>
      </c>
      <c r="V541">
        <v>4</v>
      </c>
      <c r="W541">
        <v>0</v>
      </c>
      <c r="X541">
        <v>11</v>
      </c>
      <c r="Y541">
        <v>5</v>
      </c>
      <c r="Z541">
        <v>49</v>
      </c>
      <c r="AA541">
        <v>0</v>
      </c>
      <c r="AB541">
        <v>58</v>
      </c>
      <c r="AC541">
        <v>0</v>
      </c>
      <c r="AD541">
        <v>7</v>
      </c>
      <c r="AE541">
        <v>0</v>
      </c>
      <c r="AF541">
        <v>2</v>
      </c>
      <c r="AG541">
        <v>0</v>
      </c>
      <c r="AH541">
        <v>0</v>
      </c>
      <c r="AI541">
        <v>0</v>
      </c>
      <c r="AJ541">
        <v>0</v>
      </c>
      <c r="AK541">
        <v>63</v>
      </c>
      <c r="AL541">
        <v>0</v>
      </c>
      <c r="AM541">
        <v>41</v>
      </c>
      <c r="AN541">
        <v>24</v>
      </c>
      <c r="AO541">
        <v>65</v>
      </c>
      <c r="AP541">
        <v>0.86153846153846159</v>
      </c>
      <c r="AQ541">
        <v>0.1384615384615385</v>
      </c>
      <c r="AR541">
        <v>0</v>
      </c>
      <c r="AS541">
        <v>0.58461538461538465</v>
      </c>
      <c r="AT541">
        <v>7.6923076923076927E-2</v>
      </c>
      <c r="AU541">
        <v>9.2307692307692313E-2</v>
      </c>
      <c r="AV541">
        <v>6.1538461538461542E-2</v>
      </c>
      <c r="AW541">
        <v>3.0769230769230771E-2</v>
      </c>
      <c r="AX541">
        <v>0</v>
      </c>
      <c r="AY541">
        <v>0</v>
      </c>
      <c r="AZ541">
        <v>0</v>
      </c>
      <c r="BA541">
        <v>1.5384615384615391E-2</v>
      </c>
      <c r="BB541">
        <v>0</v>
      </c>
      <c r="BC541">
        <v>0.1384615384615385</v>
      </c>
      <c r="BD541">
        <v>0</v>
      </c>
      <c r="BE541">
        <v>0.93846153846153846</v>
      </c>
      <c r="BF541">
        <v>6.1538461538461542E-2</v>
      </c>
      <c r="BG541">
        <v>0</v>
      </c>
      <c r="BH541">
        <v>0.16923076923076921</v>
      </c>
      <c r="BI541">
        <v>7.6923076923076927E-2</v>
      </c>
      <c r="BJ541">
        <v>0.75384615384615383</v>
      </c>
      <c r="BK541">
        <v>0</v>
      </c>
      <c r="BL541">
        <v>0.89230769230769236</v>
      </c>
      <c r="BM541">
        <v>0</v>
      </c>
      <c r="BN541">
        <v>0.1076923076923077</v>
      </c>
      <c r="BO541">
        <v>0</v>
      </c>
      <c r="BP541">
        <v>3.0769230769230771E-2</v>
      </c>
      <c r="BQ541">
        <v>0</v>
      </c>
      <c r="BR541">
        <v>0</v>
      </c>
      <c r="BS541">
        <v>0</v>
      </c>
      <c r="BT541">
        <v>0</v>
      </c>
      <c r="BU541">
        <v>0.96923076923076923</v>
      </c>
      <c r="BV541">
        <v>0</v>
      </c>
      <c r="BW541">
        <v>0.63076923076923075</v>
      </c>
      <c r="BX541">
        <v>0.36923076923076931</v>
      </c>
      <c r="BY541" t="s">
        <v>3397</v>
      </c>
      <c r="BZ541" t="s">
        <v>4030</v>
      </c>
      <c r="CA541">
        <v>6424</v>
      </c>
      <c r="CB541">
        <v>1.0118306351183061E-2</v>
      </c>
      <c r="CC541">
        <v>0</v>
      </c>
    </row>
    <row r="542" spans="1:81" x14ac:dyDescent="0.25">
      <c r="A542" t="s">
        <v>4036</v>
      </c>
      <c r="B542" t="s">
        <v>95</v>
      </c>
      <c r="C542" t="s">
        <v>187</v>
      </c>
      <c r="D542" t="s">
        <v>44</v>
      </c>
      <c r="E542">
        <v>2021</v>
      </c>
      <c r="F542">
        <v>73</v>
      </c>
      <c r="G542">
        <v>8</v>
      </c>
      <c r="H542">
        <v>0</v>
      </c>
      <c r="I542">
        <v>19</v>
      </c>
      <c r="J542">
        <v>15</v>
      </c>
      <c r="K542">
        <v>9</v>
      </c>
      <c r="L542">
        <v>9</v>
      </c>
      <c r="M542">
        <v>8</v>
      </c>
      <c r="N542">
        <v>9</v>
      </c>
      <c r="O542">
        <v>8</v>
      </c>
      <c r="P542">
        <v>2</v>
      </c>
      <c r="Q542">
        <v>2</v>
      </c>
      <c r="R542">
        <v>0</v>
      </c>
      <c r="S542">
        <v>0</v>
      </c>
      <c r="T542">
        <v>0</v>
      </c>
      <c r="U542">
        <v>78</v>
      </c>
      <c r="V542">
        <v>3</v>
      </c>
      <c r="W542">
        <v>0</v>
      </c>
      <c r="X542">
        <v>56</v>
      </c>
      <c r="Y542">
        <v>25</v>
      </c>
      <c r="Z542">
        <v>0</v>
      </c>
      <c r="AA542">
        <v>8</v>
      </c>
      <c r="AB542">
        <v>0</v>
      </c>
      <c r="AC542">
        <v>4</v>
      </c>
      <c r="AD542">
        <v>69</v>
      </c>
      <c r="AE542">
        <v>6</v>
      </c>
      <c r="AF542">
        <v>69</v>
      </c>
      <c r="AG542">
        <v>2</v>
      </c>
      <c r="AH542">
        <v>1</v>
      </c>
      <c r="AI542">
        <v>0</v>
      </c>
      <c r="AJ542">
        <v>3</v>
      </c>
      <c r="AK542">
        <v>0</v>
      </c>
      <c r="AL542">
        <v>10</v>
      </c>
      <c r="AM542">
        <v>69</v>
      </c>
      <c r="AN542">
        <v>2</v>
      </c>
      <c r="AO542">
        <v>81</v>
      </c>
      <c r="AP542">
        <v>0.90123456790123457</v>
      </c>
      <c r="AQ542">
        <v>9.8765432098765427E-2</v>
      </c>
      <c r="AR542">
        <v>0</v>
      </c>
      <c r="AS542">
        <v>0.23456790123456789</v>
      </c>
      <c r="AT542">
        <v>0.1851851851851852</v>
      </c>
      <c r="AU542">
        <v>0.1111111111111111</v>
      </c>
      <c r="AV542">
        <v>0.1111111111111111</v>
      </c>
      <c r="AW542">
        <v>9.8765432098765427E-2</v>
      </c>
      <c r="AX542">
        <v>0.1111111111111111</v>
      </c>
      <c r="AY542">
        <v>9.8765432098765427E-2</v>
      </c>
      <c r="AZ542">
        <v>2.469135802469136E-2</v>
      </c>
      <c r="BA542">
        <v>2.469135802469136E-2</v>
      </c>
      <c r="BB542">
        <v>0</v>
      </c>
      <c r="BC542">
        <v>0</v>
      </c>
      <c r="BD542">
        <v>0</v>
      </c>
      <c r="BE542">
        <v>0.96296296296296291</v>
      </c>
      <c r="BF542">
        <v>3.7037037037037028E-2</v>
      </c>
      <c r="BG542">
        <v>0</v>
      </c>
      <c r="BH542">
        <v>0.69135802469135799</v>
      </c>
      <c r="BI542">
        <v>0.30864197530864201</v>
      </c>
      <c r="BJ542">
        <v>0</v>
      </c>
      <c r="BK542">
        <v>9.8765432098765427E-2</v>
      </c>
      <c r="BL542">
        <v>0</v>
      </c>
      <c r="BM542">
        <v>4.9382716049382713E-2</v>
      </c>
      <c r="BN542">
        <v>0.85185185185185186</v>
      </c>
      <c r="BO542">
        <v>7.407407407407407E-2</v>
      </c>
      <c r="BP542">
        <v>0.85185185185185186</v>
      </c>
      <c r="BQ542">
        <v>2.469135802469136E-2</v>
      </c>
      <c r="BR542">
        <v>1.234567901234568E-2</v>
      </c>
      <c r="BS542">
        <v>0</v>
      </c>
      <c r="BT542">
        <v>3.7037037037037028E-2</v>
      </c>
      <c r="BU542">
        <v>0</v>
      </c>
      <c r="BV542">
        <v>0.1234567901234568</v>
      </c>
      <c r="BW542">
        <v>0.85185185185185186</v>
      </c>
      <c r="BX542">
        <v>2.469135802469136E-2</v>
      </c>
      <c r="BY542" t="s">
        <v>3397</v>
      </c>
      <c r="BZ542" t="s">
        <v>4037</v>
      </c>
      <c r="CA542">
        <v>81</v>
      </c>
      <c r="CB542">
        <v>1</v>
      </c>
      <c r="CC542">
        <v>0</v>
      </c>
    </row>
    <row r="543" spans="1:81" x14ac:dyDescent="0.25">
      <c r="A543" t="s">
        <v>4038</v>
      </c>
      <c r="B543" t="s">
        <v>95</v>
      </c>
      <c r="C543" t="s">
        <v>187</v>
      </c>
      <c r="D543" t="s">
        <v>947</v>
      </c>
      <c r="E543">
        <v>2021</v>
      </c>
      <c r="F543">
        <v>32</v>
      </c>
      <c r="G543">
        <v>2</v>
      </c>
      <c r="H543">
        <v>0</v>
      </c>
      <c r="I543">
        <v>11</v>
      </c>
      <c r="J543">
        <v>7</v>
      </c>
      <c r="K543">
        <v>1</v>
      </c>
      <c r="L543">
        <v>3</v>
      </c>
      <c r="M543">
        <v>3</v>
      </c>
      <c r="N543">
        <v>4</v>
      </c>
      <c r="O543">
        <v>4</v>
      </c>
      <c r="P543">
        <v>1</v>
      </c>
      <c r="Q543">
        <v>0</v>
      </c>
      <c r="R543">
        <v>0</v>
      </c>
      <c r="S543">
        <v>0</v>
      </c>
      <c r="T543">
        <v>0</v>
      </c>
      <c r="U543">
        <v>33</v>
      </c>
      <c r="V543">
        <v>1</v>
      </c>
      <c r="W543">
        <v>0</v>
      </c>
      <c r="X543">
        <v>19</v>
      </c>
      <c r="Y543">
        <v>15</v>
      </c>
      <c r="Z543">
        <v>0</v>
      </c>
      <c r="AA543">
        <v>1</v>
      </c>
      <c r="AB543">
        <v>0</v>
      </c>
      <c r="AC543">
        <v>0</v>
      </c>
      <c r="AD543">
        <v>33</v>
      </c>
      <c r="AE543">
        <v>1</v>
      </c>
      <c r="AF543">
        <v>31</v>
      </c>
      <c r="AG543">
        <v>0</v>
      </c>
      <c r="AH543">
        <v>0</v>
      </c>
      <c r="AI543">
        <v>0</v>
      </c>
      <c r="AJ543">
        <v>2</v>
      </c>
      <c r="AK543">
        <v>0</v>
      </c>
      <c r="AL543">
        <v>8</v>
      </c>
      <c r="AM543">
        <v>24</v>
      </c>
      <c r="AN543">
        <v>2</v>
      </c>
      <c r="AO543">
        <v>34</v>
      </c>
      <c r="AP543">
        <v>0.94117647058823528</v>
      </c>
      <c r="AQ543">
        <v>5.8823529411764712E-2</v>
      </c>
      <c r="AR543">
        <v>0</v>
      </c>
      <c r="AS543">
        <v>0.3235294117647059</v>
      </c>
      <c r="AT543">
        <v>0.20588235294117649</v>
      </c>
      <c r="AU543">
        <v>2.9411764705882349E-2</v>
      </c>
      <c r="AV543">
        <v>8.8235294117647065E-2</v>
      </c>
      <c r="AW543">
        <v>8.8235294117647065E-2</v>
      </c>
      <c r="AX543">
        <v>0.1176470588235294</v>
      </c>
      <c r="AY543">
        <v>0.1176470588235294</v>
      </c>
      <c r="AZ543">
        <v>2.9411764705882349E-2</v>
      </c>
      <c r="BA543">
        <v>0</v>
      </c>
      <c r="BB543">
        <v>0</v>
      </c>
      <c r="BC543">
        <v>0</v>
      </c>
      <c r="BD543">
        <v>0</v>
      </c>
      <c r="BE543">
        <v>0.97058823529411764</v>
      </c>
      <c r="BF543">
        <v>2.9411764705882349E-2</v>
      </c>
      <c r="BG543">
        <v>0</v>
      </c>
      <c r="BH543">
        <v>0.55882352941176472</v>
      </c>
      <c r="BI543">
        <v>0.44117647058823528</v>
      </c>
      <c r="BJ543">
        <v>0</v>
      </c>
      <c r="BK543">
        <v>2.9411764705882349E-2</v>
      </c>
      <c r="BL543">
        <v>0</v>
      </c>
      <c r="BM543">
        <v>0</v>
      </c>
      <c r="BN543">
        <v>0.97058823529411764</v>
      </c>
      <c r="BO543">
        <v>2.9411764705882349E-2</v>
      </c>
      <c r="BP543">
        <v>0.91176470588235292</v>
      </c>
      <c r="BQ543">
        <v>0</v>
      </c>
      <c r="BR543">
        <v>0</v>
      </c>
      <c r="BS543">
        <v>0</v>
      </c>
      <c r="BT543">
        <v>5.8823529411764712E-2</v>
      </c>
      <c r="BU543">
        <v>0</v>
      </c>
      <c r="BV543">
        <v>0.23529411764705879</v>
      </c>
      <c r="BW543">
        <v>0.70588235294117652</v>
      </c>
      <c r="BX543">
        <v>5.8823529411764712E-2</v>
      </c>
      <c r="BY543" t="s">
        <v>3397</v>
      </c>
      <c r="BZ543" t="s">
        <v>4037</v>
      </c>
      <c r="CA543">
        <v>81</v>
      </c>
      <c r="CB543">
        <v>0.41975308641975312</v>
      </c>
      <c r="CC543">
        <v>0</v>
      </c>
    </row>
    <row r="544" spans="1:81" x14ac:dyDescent="0.25">
      <c r="A544" t="s">
        <v>4039</v>
      </c>
      <c r="B544" t="s">
        <v>95</v>
      </c>
      <c r="C544" t="s">
        <v>187</v>
      </c>
      <c r="D544" t="s">
        <v>949</v>
      </c>
      <c r="E544">
        <v>2021</v>
      </c>
      <c r="F544">
        <v>25</v>
      </c>
      <c r="G544">
        <v>3</v>
      </c>
      <c r="H544">
        <v>0</v>
      </c>
      <c r="I544">
        <v>8</v>
      </c>
      <c r="J544">
        <v>5</v>
      </c>
      <c r="K544">
        <v>5</v>
      </c>
      <c r="L544">
        <v>4</v>
      </c>
      <c r="M544">
        <v>3</v>
      </c>
      <c r="N544">
        <v>1</v>
      </c>
      <c r="O544">
        <v>0</v>
      </c>
      <c r="P544">
        <v>1</v>
      </c>
      <c r="Q544">
        <v>1</v>
      </c>
      <c r="R544">
        <v>0</v>
      </c>
      <c r="S544">
        <v>0</v>
      </c>
      <c r="T544">
        <v>0</v>
      </c>
      <c r="U544">
        <v>27</v>
      </c>
      <c r="V544">
        <v>1</v>
      </c>
      <c r="W544">
        <v>0</v>
      </c>
      <c r="X544">
        <v>23</v>
      </c>
      <c r="Y544">
        <v>5</v>
      </c>
      <c r="Z544">
        <v>0</v>
      </c>
      <c r="AA544">
        <v>2</v>
      </c>
      <c r="AB544">
        <v>0</v>
      </c>
      <c r="AC544">
        <v>0</v>
      </c>
      <c r="AD544">
        <v>26</v>
      </c>
      <c r="AE544">
        <v>0</v>
      </c>
      <c r="AF544">
        <v>28</v>
      </c>
      <c r="AG544">
        <v>0</v>
      </c>
      <c r="AH544">
        <v>0</v>
      </c>
      <c r="AI544">
        <v>0</v>
      </c>
      <c r="AJ544">
        <v>0</v>
      </c>
      <c r="AK544">
        <v>0</v>
      </c>
      <c r="AL544">
        <v>1</v>
      </c>
      <c r="AM544">
        <v>27</v>
      </c>
      <c r="AN544">
        <v>0</v>
      </c>
      <c r="AO544">
        <v>28</v>
      </c>
      <c r="AP544">
        <v>0.8928571428571429</v>
      </c>
      <c r="AQ544">
        <v>0.1071428571428571</v>
      </c>
      <c r="AR544">
        <v>0</v>
      </c>
      <c r="AS544">
        <v>0.2857142857142857</v>
      </c>
      <c r="AT544">
        <v>0.1785714285714286</v>
      </c>
      <c r="AU544">
        <v>0.1785714285714286</v>
      </c>
      <c r="AV544">
        <v>0.14285714285714279</v>
      </c>
      <c r="AW544">
        <v>0.1071428571428571</v>
      </c>
      <c r="AX544">
        <v>3.5714285714285712E-2</v>
      </c>
      <c r="AY544">
        <v>0</v>
      </c>
      <c r="AZ544">
        <v>3.5714285714285712E-2</v>
      </c>
      <c r="BA544">
        <v>3.5714285714285712E-2</v>
      </c>
      <c r="BB544">
        <v>0</v>
      </c>
      <c r="BC544">
        <v>0</v>
      </c>
      <c r="BD544">
        <v>0</v>
      </c>
      <c r="BE544">
        <v>0.9642857142857143</v>
      </c>
      <c r="BF544">
        <v>3.5714285714285712E-2</v>
      </c>
      <c r="BG544">
        <v>0</v>
      </c>
      <c r="BH544">
        <v>0.8214285714285714</v>
      </c>
      <c r="BI544">
        <v>0.1785714285714286</v>
      </c>
      <c r="BJ544">
        <v>0</v>
      </c>
      <c r="BK544">
        <v>7.1428571428571425E-2</v>
      </c>
      <c r="BL544">
        <v>0</v>
      </c>
      <c r="BM544">
        <v>0</v>
      </c>
      <c r="BN544">
        <v>0.9285714285714286</v>
      </c>
      <c r="BO544">
        <v>0</v>
      </c>
      <c r="BP544">
        <v>1</v>
      </c>
      <c r="BQ544">
        <v>0</v>
      </c>
      <c r="BR544">
        <v>0</v>
      </c>
      <c r="BS544">
        <v>0</v>
      </c>
      <c r="BT544">
        <v>0</v>
      </c>
      <c r="BU544">
        <v>0</v>
      </c>
      <c r="BV544">
        <v>3.5714285714285712E-2</v>
      </c>
      <c r="BW544">
        <v>0.9642857142857143</v>
      </c>
      <c r="BX544">
        <v>0</v>
      </c>
      <c r="BY544" t="s">
        <v>3397</v>
      </c>
      <c r="BZ544" t="s">
        <v>4037</v>
      </c>
      <c r="CA544">
        <v>81</v>
      </c>
      <c r="CB544">
        <v>0.34567901234567899</v>
      </c>
      <c r="CC544">
        <v>0</v>
      </c>
    </row>
    <row r="545" spans="1:81" x14ac:dyDescent="0.25">
      <c r="A545" t="s">
        <v>4040</v>
      </c>
      <c r="B545" t="s">
        <v>95</v>
      </c>
      <c r="C545" t="s">
        <v>187</v>
      </c>
      <c r="D545" t="s">
        <v>951</v>
      </c>
      <c r="E545">
        <v>2021</v>
      </c>
      <c r="F545">
        <v>5</v>
      </c>
      <c r="G545">
        <v>2</v>
      </c>
      <c r="H545">
        <v>0</v>
      </c>
      <c r="I545">
        <v>0</v>
      </c>
      <c r="J545">
        <v>2</v>
      </c>
      <c r="K545">
        <v>2</v>
      </c>
      <c r="L545">
        <v>0</v>
      </c>
      <c r="M545">
        <v>0</v>
      </c>
      <c r="N545">
        <v>2</v>
      </c>
      <c r="O545">
        <v>1</v>
      </c>
      <c r="P545">
        <v>0</v>
      </c>
      <c r="Q545">
        <v>0</v>
      </c>
      <c r="R545">
        <v>0</v>
      </c>
      <c r="S545">
        <v>0</v>
      </c>
      <c r="T545">
        <v>0</v>
      </c>
      <c r="U545">
        <v>6</v>
      </c>
      <c r="V545">
        <v>1</v>
      </c>
      <c r="W545">
        <v>0</v>
      </c>
      <c r="X545">
        <v>4</v>
      </c>
      <c r="Y545">
        <v>3</v>
      </c>
      <c r="Z545">
        <v>0</v>
      </c>
      <c r="AA545">
        <v>1</v>
      </c>
      <c r="AB545">
        <v>0</v>
      </c>
      <c r="AC545">
        <v>0</v>
      </c>
      <c r="AD545">
        <v>6</v>
      </c>
      <c r="AE545">
        <v>1</v>
      </c>
      <c r="AF545">
        <v>6</v>
      </c>
      <c r="AG545">
        <v>0</v>
      </c>
      <c r="AH545">
        <v>0</v>
      </c>
      <c r="AI545">
        <v>0</v>
      </c>
      <c r="AJ545">
        <v>0</v>
      </c>
      <c r="AK545">
        <v>0</v>
      </c>
      <c r="AL545">
        <v>1</v>
      </c>
      <c r="AM545">
        <v>6</v>
      </c>
      <c r="AN545">
        <v>0</v>
      </c>
      <c r="AO545">
        <v>7</v>
      </c>
      <c r="AP545">
        <v>0.7142857142857143</v>
      </c>
      <c r="AQ545">
        <v>0.2857142857142857</v>
      </c>
      <c r="AR545">
        <v>0</v>
      </c>
      <c r="AS545">
        <v>0</v>
      </c>
      <c r="AT545">
        <v>0.2857142857142857</v>
      </c>
      <c r="AU545">
        <v>0.2857142857142857</v>
      </c>
      <c r="AV545">
        <v>0</v>
      </c>
      <c r="AW545">
        <v>0</v>
      </c>
      <c r="AX545">
        <v>0.2857142857142857</v>
      </c>
      <c r="AY545">
        <v>0.14285714285714279</v>
      </c>
      <c r="AZ545">
        <v>0</v>
      </c>
      <c r="BA545">
        <v>0</v>
      </c>
      <c r="BB545">
        <v>0</v>
      </c>
      <c r="BC545">
        <v>0</v>
      </c>
      <c r="BD545">
        <v>0</v>
      </c>
      <c r="BE545">
        <v>0.8571428571428571</v>
      </c>
      <c r="BF545">
        <v>0.14285714285714279</v>
      </c>
      <c r="BG545">
        <v>0</v>
      </c>
      <c r="BH545">
        <v>0.5714285714285714</v>
      </c>
      <c r="BI545">
        <v>0.42857142857142849</v>
      </c>
      <c r="BJ545">
        <v>0</v>
      </c>
      <c r="BK545">
        <v>0.14285714285714279</v>
      </c>
      <c r="BL545">
        <v>0</v>
      </c>
      <c r="BM545">
        <v>0</v>
      </c>
      <c r="BN545">
        <v>0.8571428571428571</v>
      </c>
      <c r="BO545">
        <v>0.14285714285714279</v>
      </c>
      <c r="BP545">
        <v>0.8571428571428571</v>
      </c>
      <c r="BQ545">
        <v>0</v>
      </c>
      <c r="BR545">
        <v>0</v>
      </c>
      <c r="BS545">
        <v>0</v>
      </c>
      <c r="BT545">
        <v>0</v>
      </c>
      <c r="BU545">
        <v>0</v>
      </c>
      <c r="BV545">
        <v>0.14285714285714279</v>
      </c>
      <c r="BW545">
        <v>0.8571428571428571</v>
      </c>
      <c r="BX545">
        <v>0</v>
      </c>
      <c r="BY545" t="s">
        <v>3397</v>
      </c>
      <c r="BZ545" t="s">
        <v>4037</v>
      </c>
      <c r="CA545">
        <v>81</v>
      </c>
      <c r="CB545">
        <v>8.6419753086419748E-2</v>
      </c>
      <c r="CC545">
        <v>0</v>
      </c>
    </row>
    <row r="546" spans="1:81" x14ac:dyDescent="0.25">
      <c r="A546" t="s">
        <v>4041</v>
      </c>
      <c r="B546" t="s">
        <v>95</v>
      </c>
      <c r="C546" t="s">
        <v>187</v>
      </c>
      <c r="D546" t="s">
        <v>953</v>
      </c>
      <c r="E546">
        <v>2021</v>
      </c>
      <c r="F546">
        <v>11</v>
      </c>
      <c r="G546">
        <v>1</v>
      </c>
      <c r="H546">
        <v>0</v>
      </c>
      <c r="I546">
        <v>0</v>
      </c>
      <c r="J546">
        <v>1</v>
      </c>
      <c r="K546">
        <v>1</v>
      </c>
      <c r="L546">
        <v>2</v>
      </c>
      <c r="M546">
        <v>2</v>
      </c>
      <c r="N546">
        <v>2</v>
      </c>
      <c r="O546">
        <v>3</v>
      </c>
      <c r="P546">
        <v>0</v>
      </c>
      <c r="Q546">
        <v>1</v>
      </c>
      <c r="R546">
        <v>0</v>
      </c>
      <c r="S546">
        <v>0</v>
      </c>
      <c r="T546">
        <v>0</v>
      </c>
      <c r="U546">
        <v>12</v>
      </c>
      <c r="V546">
        <v>0</v>
      </c>
      <c r="W546">
        <v>0</v>
      </c>
      <c r="X546">
        <v>10</v>
      </c>
      <c r="Y546">
        <v>2</v>
      </c>
      <c r="Z546">
        <v>0</v>
      </c>
      <c r="AA546">
        <v>4</v>
      </c>
      <c r="AB546">
        <v>0</v>
      </c>
      <c r="AC546">
        <v>4</v>
      </c>
      <c r="AD546">
        <v>4</v>
      </c>
      <c r="AE546">
        <v>4</v>
      </c>
      <c r="AF546">
        <v>4</v>
      </c>
      <c r="AG546">
        <v>2</v>
      </c>
      <c r="AH546">
        <v>1</v>
      </c>
      <c r="AI546">
        <v>0</v>
      </c>
      <c r="AJ546">
        <v>1</v>
      </c>
      <c r="AK546">
        <v>0</v>
      </c>
      <c r="AL546">
        <v>0</v>
      </c>
      <c r="AM546">
        <v>12</v>
      </c>
      <c r="AN546">
        <v>0</v>
      </c>
      <c r="AO546">
        <v>12</v>
      </c>
      <c r="AP546">
        <v>0.91666666666666663</v>
      </c>
      <c r="AQ546">
        <v>8.3333333333333329E-2</v>
      </c>
      <c r="AR546">
        <v>0</v>
      </c>
      <c r="AS546">
        <v>0</v>
      </c>
      <c r="AT546">
        <v>8.3333333333333329E-2</v>
      </c>
      <c r="AU546">
        <v>8.3333333333333329E-2</v>
      </c>
      <c r="AV546">
        <v>0.16666666666666671</v>
      </c>
      <c r="AW546">
        <v>0.16666666666666671</v>
      </c>
      <c r="AX546">
        <v>0.16666666666666671</v>
      </c>
      <c r="AY546">
        <v>0.25</v>
      </c>
      <c r="AZ546">
        <v>0</v>
      </c>
      <c r="BA546">
        <v>8.3333333333333329E-2</v>
      </c>
      <c r="BB546">
        <v>0</v>
      </c>
      <c r="BC546">
        <v>0</v>
      </c>
      <c r="BD546">
        <v>0</v>
      </c>
      <c r="BE546">
        <v>1</v>
      </c>
      <c r="BF546">
        <v>0</v>
      </c>
      <c r="BG546">
        <v>0</v>
      </c>
      <c r="BH546">
        <v>0.83333333333333337</v>
      </c>
      <c r="BI546">
        <v>0.16666666666666671</v>
      </c>
      <c r="BJ546">
        <v>0</v>
      </c>
      <c r="BK546">
        <v>0.33333333333333331</v>
      </c>
      <c r="BL546">
        <v>0</v>
      </c>
      <c r="BM546">
        <v>0.33333333333333331</v>
      </c>
      <c r="BN546">
        <v>0.33333333333333331</v>
      </c>
      <c r="BO546">
        <v>0.33333333333333331</v>
      </c>
      <c r="BP546">
        <v>0.33333333333333331</v>
      </c>
      <c r="BQ546">
        <v>0.16666666666666671</v>
      </c>
      <c r="BR546">
        <v>8.3333333333333329E-2</v>
      </c>
      <c r="BS546">
        <v>0</v>
      </c>
      <c r="BT546">
        <v>8.3333333333333329E-2</v>
      </c>
      <c r="BU546">
        <v>0</v>
      </c>
      <c r="BV546">
        <v>0</v>
      </c>
      <c r="BW546">
        <v>1</v>
      </c>
      <c r="BX546">
        <v>0</v>
      </c>
      <c r="BY546" t="s">
        <v>3397</v>
      </c>
      <c r="BZ546" t="s">
        <v>4037</v>
      </c>
      <c r="CA546">
        <v>81</v>
      </c>
      <c r="CB546">
        <v>0.14814814814814811</v>
      </c>
      <c r="CC546">
        <v>0</v>
      </c>
    </row>
    <row r="547" spans="1:81" x14ac:dyDescent="0.25">
      <c r="A547" t="s">
        <v>4042</v>
      </c>
      <c r="B547" t="s">
        <v>95</v>
      </c>
      <c r="C547" t="s">
        <v>420</v>
      </c>
      <c r="D547" t="s">
        <v>44</v>
      </c>
      <c r="E547">
        <v>2021</v>
      </c>
      <c r="F547">
        <v>4764</v>
      </c>
      <c r="G547">
        <v>422</v>
      </c>
      <c r="H547">
        <v>0</v>
      </c>
      <c r="I547">
        <v>977</v>
      </c>
      <c r="J547">
        <v>1002</v>
      </c>
      <c r="K547">
        <v>830</v>
      </c>
      <c r="L547">
        <v>716</v>
      </c>
      <c r="M547">
        <v>646</v>
      </c>
      <c r="N547">
        <v>476</v>
      </c>
      <c r="O547">
        <v>337</v>
      </c>
      <c r="P547">
        <v>86</v>
      </c>
      <c r="Q547">
        <v>22</v>
      </c>
      <c r="R547">
        <v>8</v>
      </c>
      <c r="S547">
        <v>86</v>
      </c>
      <c r="T547">
        <v>0</v>
      </c>
      <c r="U547">
        <v>5153</v>
      </c>
      <c r="V547">
        <v>33</v>
      </c>
      <c r="W547">
        <v>0</v>
      </c>
      <c r="X547">
        <v>3640</v>
      </c>
      <c r="Y547">
        <v>1546</v>
      </c>
      <c r="Z547">
        <v>0</v>
      </c>
      <c r="AA547" t="s">
        <v>74</v>
      </c>
      <c r="AB547">
        <v>728</v>
      </c>
      <c r="AC547" t="s">
        <v>74</v>
      </c>
      <c r="AD547">
        <v>4458</v>
      </c>
      <c r="AE547" t="s">
        <v>74</v>
      </c>
      <c r="AF547" t="s">
        <v>74</v>
      </c>
      <c r="AG547" t="s">
        <v>74</v>
      </c>
      <c r="AH547" t="s">
        <v>74</v>
      </c>
      <c r="AI547" t="s">
        <v>74</v>
      </c>
      <c r="AJ547" t="s">
        <v>74</v>
      </c>
      <c r="AK547" t="s">
        <v>74</v>
      </c>
      <c r="AL547" t="s">
        <v>74</v>
      </c>
      <c r="AM547" t="s">
        <v>74</v>
      </c>
      <c r="AN547" t="s">
        <v>74</v>
      </c>
      <c r="AO547">
        <v>5186</v>
      </c>
      <c r="AP547">
        <v>0.91862707288854606</v>
      </c>
      <c r="AQ547">
        <v>8.1372927111453913E-2</v>
      </c>
      <c r="AR547">
        <v>0</v>
      </c>
      <c r="AS547">
        <v>0.18839182414192049</v>
      </c>
      <c r="AT547">
        <v>0.19321249517932901</v>
      </c>
      <c r="AU547">
        <v>0.16004627844195909</v>
      </c>
      <c r="AV547">
        <v>0.13806401851137681</v>
      </c>
      <c r="AW547">
        <v>0.12456613960663319</v>
      </c>
      <c r="AX547">
        <v>9.1785576552256068E-2</v>
      </c>
      <c r="AY547">
        <v>6.4982645584265336E-2</v>
      </c>
      <c r="AZ547">
        <v>1.6583108368684919E-2</v>
      </c>
      <c r="BA547">
        <v>4.2421905129193986E-3</v>
      </c>
      <c r="BB547">
        <v>1.5426147319706901E-3</v>
      </c>
      <c r="BC547">
        <v>1.6583108368684919E-2</v>
      </c>
      <c r="BD547">
        <v>0</v>
      </c>
      <c r="BE547">
        <v>0.99363671423062094</v>
      </c>
      <c r="BF547">
        <v>6.3632857693790984E-3</v>
      </c>
      <c r="BG547">
        <v>0</v>
      </c>
      <c r="BH547">
        <v>0.70188970304666409</v>
      </c>
      <c r="BI547">
        <v>0.29811029695333591</v>
      </c>
      <c r="BJ547">
        <v>0</v>
      </c>
      <c r="BK547">
        <v>0</v>
      </c>
      <c r="BL547">
        <v>0.14037794060933281</v>
      </c>
      <c r="BM547">
        <v>0</v>
      </c>
      <c r="BN547">
        <v>0.85962205939066716</v>
      </c>
      <c r="BO547">
        <v>0</v>
      </c>
      <c r="BP547">
        <v>0</v>
      </c>
      <c r="BQ547">
        <v>0</v>
      </c>
      <c r="BR547">
        <v>0</v>
      </c>
      <c r="BS547">
        <v>0</v>
      </c>
      <c r="BT547">
        <v>0</v>
      </c>
      <c r="BU547">
        <v>0</v>
      </c>
      <c r="BV547">
        <v>0</v>
      </c>
      <c r="BW547">
        <v>0</v>
      </c>
      <c r="BX547">
        <v>0</v>
      </c>
      <c r="BY547" t="s">
        <v>3397</v>
      </c>
      <c r="BZ547" t="s">
        <v>4043</v>
      </c>
      <c r="CA547">
        <v>5186</v>
      </c>
      <c r="CB547">
        <v>1</v>
      </c>
      <c r="CC547">
        <v>0</v>
      </c>
    </row>
    <row r="548" spans="1:81" x14ac:dyDescent="0.25">
      <c r="A548" t="s">
        <v>4044</v>
      </c>
      <c r="B548" t="s">
        <v>95</v>
      </c>
      <c r="C548" t="s">
        <v>420</v>
      </c>
      <c r="D548" t="s">
        <v>947</v>
      </c>
      <c r="E548">
        <v>2021</v>
      </c>
      <c r="F548">
        <v>1918</v>
      </c>
      <c r="G548">
        <v>207</v>
      </c>
      <c r="H548">
        <v>0</v>
      </c>
      <c r="I548">
        <v>478</v>
      </c>
      <c r="J548">
        <v>457</v>
      </c>
      <c r="K548">
        <v>332</v>
      </c>
      <c r="L548">
        <v>255</v>
      </c>
      <c r="M548">
        <v>241</v>
      </c>
      <c r="N548">
        <v>161</v>
      </c>
      <c r="O548">
        <v>106</v>
      </c>
      <c r="P548">
        <v>30</v>
      </c>
      <c r="Q548">
        <v>9</v>
      </c>
      <c r="R548">
        <v>5</v>
      </c>
      <c r="S548">
        <v>51</v>
      </c>
      <c r="T548">
        <v>0</v>
      </c>
      <c r="U548">
        <v>2111</v>
      </c>
      <c r="V548">
        <v>14</v>
      </c>
      <c r="W548">
        <v>0</v>
      </c>
      <c r="X548">
        <v>1452</v>
      </c>
      <c r="Y548">
        <v>673</v>
      </c>
      <c r="Z548">
        <v>0</v>
      </c>
      <c r="AA548" t="s">
        <v>74</v>
      </c>
      <c r="AB548">
        <v>131</v>
      </c>
      <c r="AC548" t="s">
        <v>74</v>
      </c>
      <c r="AD548">
        <v>1994</v>
      </c>
      <c r="AE548" t="s">
        <v>74</v>
      </c>
      <c r="AF548" t="s">
        <v>74</v>
      </c>
      <c r="AG548" t="s">
        <v>74</v>
      </c>
      <c r="AH548" t="s">
        <v>74</v>
      </c>
      <c r="AI548" t="s">
        <v>74</v>
      </c>
      <c r="AJ548" t="s">
        <v>74</v>
      </c>
      <c r="AK548" t="s">
        <v>74</v>
      </c>
      <c r="AL548">
        <v>0</v>
      </c>
      <c r="AM548">
        <v>0</v>
      </c>
      <c r="AN548">
        <v>2125</v>
      </c>
      <c r="AO548">
        <v>2125</v>
      </c>
      <c r="AP548">
        <v>0.90258823529411769</v>
      </c>
      <c r="AQ548">
        <v>9.741176470588235E-2</v>
      </c>
      <c r="AR548">
        <v>0</v>
      </c>
      <c r="AS548">
        <v>0.2249411764705882</v>
      </c>
      <c r="AT548">
        <v>0.2150588235294118</v>
      </c>
      <c r="AU548">
        <v>0.15623529411764711</v>
      </c>
      <c r="AV548">
        <v>0.12</v>
      </c>
      <c r="AW548">
        <v>0.11341176470588241</v>
      </c>
      <c r="AX548">
        <v>7.5764705882352942E-2</v>
      </c>
      <c r="AY548">
        <v>4.9882352941176468E-2</v>
      </c>
      <c r="AZ548">
        <v>1.411764705882353E-2</v>
      </c>
      <c r="BA548">
        <v>4.2352941176470576E-3</v>
      </c>
      <c r="BB548">
        <v>2.352941176470588E-3</v>
      </c>
      <c r="BC548">
        <v>2.4E-2</v>
      </c>
      <c r="BD548">
        <v>0</v>
      </c>
      <c r="BE548">
        <v>0.99341176470588233</v>
      </c>
      <c r="BF548">
        <v>6.5882352941176473E-3</v>
      </c>
      <c r="BG548">
        <v>0</v>
      </c>
      <c r="BH548">
        <v>0.68329411764705883</v>
      </c>
      <c r="BI548">
        <v>0.31670588235294123</v>
      </c>
      <c r="BJ548">
        <v>0</v>
      </c>
      <c r="BK548">
        <v>0</v>
      </c>
      <c r="BL548">
        <v>6.1647058823529409E-2</v>
      </c>
      <c r="BM548">
        <v>0</v>
      </c>
      <c r="BN548">
        <v>0.93835294117647061</v>
      </c>
      <c r="BO548">
        <v>0</v>
      </c>
      <c r="BP548">
        <v>0</v>
      </c>
      <c r="BQ548">
        <v>0</v>
      </c>
      <c r="BR548">
        <v>0</v>
      </c>
      <c r="BS548">
        <v>0</v>
      </c>
      <c r="BT548">
        <v>0</v>
      </c>
      <c r="BU548">
        <v>0</v>
      </c>
      <c r="BV548">
        <v>0</v>
      </c>
      <c r="BW548">
        <v>0</v>
      </c>
      <c r="BX548">
        <v>1</v>
      </c>
      <c r="BY548" t="s">
        <v>3397</v>
      </c>
      <c r="BZ548" t="s">
        <v>4043</v>
      </c>
      <c r="CA548">
        <v>5186</v>
      </c>
      <c r="CB548">
        <v>0.40975703817971459</v>
      </c>
      <c r="CC548">
        <v>0</v>
      </c>
    </row>
    <row r="549" spans="1:81" x14ac:dyDescent="0.25">
      <c r="A549" t="s">
        <v>4045</v>
      </c>
      <c r="B549" t="s">
        <v>95</v>
      </c>
      <c r="C549" t="s">
        <v>420</v>
      </c>
      <c r="D549" t="s">
        <v>949</v>
      </c>
      <c r="E549">
        <v>2021</v>
      </c>
      <c r="F549">
        <v>2055</v>
      </c>
      <c r="G549">
        <v>125</v>
      </c>
      <c r="H549">
        <v>0</v>
      </c>
      <c r="I549">
        <v>397</v>
      </c>
      <c r="J549">
        <v>370</v>
      </c>
      <c r="K549">
        <v>373</v>
      </c>
      <c r="L549">
        <v>329</v>
      </c>
      <c r="M549">
        <v>289</v>
      </c>
      <c r="N549">
        <v>194</v>
      </c>
      <c r="O549">
        <v>164</v>
      </c>
      <c r="P549">
        <v>27</v>
      </c>
      <c r="Q549">
        <v>7</v>
      </c>
      <c r="R549">
        <v>1</v>
      </c>
      <c r="S549">
        <v>29</v>
      </c>
      <c r="T549">
        <v>0</v>
      </c>
      <c r="U549">
        <v>2174</v>
      </c>
      <c r="V549">
        <v>6</v>
      </c>
      <c r="W549">
        <v>0</v>
      </c>
      <c r="X549">
        <v>1610</v>
      </c>
      <c r="Y549">
        <v>570</v>
      </c>
      <c r="Z549">
        <v>0</v>
      </c>
      <c r="AA549" t="s">
        <v>74</v>
      </c>
      <c r="AB549">
        <v>206</v>
      </c>
      <c r="AC549" t="s">
        <v>74</v>
      </c>
      <c r="AD549">
        <v>1974</v>
      </c>
      <c r="AE549" t="s">
        <v>74</v>
      </c>
      <c r="AF549" t="s">
        <v>74</v>
      </c>
      <c r="AG549" t="s">
        <v>74</v>
      </c>
      <c r="AH549" t="s">
        <v>74</v>
      </c>
      <c r="AI549" t="s">
        <v>74</v>
      </c>
      <c r="AJ549" t="s">
        <v>74</v>
      </c>
      <c r="AK549" t="s">
        <v>74</v>
      </c>
      <c r="AL549">
        <v>0</v>
      </c>
      <c r="AM549">
        <v>0</v>
      </c>
      <c r="AN549">
        <v>2180</v>
      </c>
      <c r="AO549">
        <v>2180</v>
      </c>
      <c r="AP549">
        <v>0.94266055045871555</v>
      </c>
      <c r="AQ549">
        <v>5.7339449541284407E-2</v>
      </c>
      <c r="AR549">
        <v>0</v>
      </c>
      <c r="AS549">
        <v>0.18211009174311929</v>
      </c>
      <c r="AT549">
        <v>0.16972477064220179</v>
      </c>
      <c r="AU549">
        <v>0.17110091743119271</v>
      </c>
      <c r="AV549">
        <v>0.15091743119266049</v>
      </c>
      <c r="AW549">
        <v>0.13256880733944951</v>
      </c>
      <c r="AX549">
        <v>8.8990825688073399E-2</v>
      </c>
      <c r="AY549">
        <v>7.5229357798165142E-2</v>
      </c>
      <c r="AZ549">
        <v>1.238532110091743E-2</v>
      </c>
      <c r="BA549">
        <v>3.2110091743119268E-3</v>
      </c>
      <c r="BB549">
        <v>4.5871559633027531E-4</v>
      </c>
      <c r="BC549">
        <v>1.3302752293577981E-2</v>
      </c>
      <c r="BD549">
        <v>0</v>
      </c>
      <c r="BE549">
        <v>0.99724770642201832</v>
      </c>
      <c r="BF549">
        <v>2.752293577981652E-3</v>
      </c>
      <c r="BG549">
        <v>0</v>
      </c>
      <c r="BH549">
        <v>0.73853211009174313</v>
      </c>
      <c r="BI549">
        <v>0.26146788990825692</v>
      </c>
      <c r="BJ549">
        <v>0</v>
      </c>
      <c r="BK549">
        <v>0</v>
      </c>
      <c r="BL549">
        <v>9.4495412844036702E-2</v>
      </c>
      <c r="BM549">
        <v>0</v>
      </c>
      <c r="BN549">
        <v>0.90550458715596327</v>
      </c>
      <c r="BO549">
        <v>0</v>
      </c>
      <c r="BP549">
        <v>0</v>
      </c>
      <c r="BQ549">
        <v>0</v>
      </c>
      <c r="BR549">
        <v>0</v>
      </c>
      <c r="BS549">
        <v>0</v>
      </c>
      <c r="BT549">
        <v>0</v>
      </c>
      <c r="BU549">
        <v>0</v>
      </c>
      <c r="BV549">
        <v>0</v>
      </c>
      <c r="BW549">
        <v>0</v>
      </c>
      <c r="BX549">
        <v>1</v>
      </c>
      <c r="BY549" t="s">
        <v>3397</v>
      </c>
      <c r="BZ549" t="s">
        <v>4043</v>
      </c>
      <c r="CA549">
        <v>5186</v>
      </c>
      <c r="CB549">
        <v>0.42036251446201311</v>
      </c>
      <c r="CC549">
        <v>0</v>
      </c>
    </row>
    <row r="550" spans="1:81" x14ac:dyDescent="0.25">
      <c r="A550" t="s">
        <v>4046</v>
      </c>
      <c r="B550" t="s">
        <v>95</v>
      </c>
      <c r="C550" t="s">
        <v>420</v>
      </c>
      <c r="D550" t="s">
        <v>951</v>
      </c>
      <c r="E550">
        <v>2021</v>
      </c>
      <c r="F550">
        <v>241</v>
      </c>
      <c r="G550">
        <v>24</v>
      </c>
      <c r="H550">
        <v>0</v>
      </c>
      <c r="I550">
        <v>28</v>
      </c>
      <c r="J550">
        <v>50</v>
      </c>
      <c r="K550">
        <v>29</v>
      </c>
      <c r="L550">
        <v>40</v>
      </c>
      <c r="M550">
        <v>40</v>
      </c>
      <c r="N550">
        <v>48</v>
      </c>
      <c r="O550">
        <v>22</v>
      </c>
      <c r="P550">
        <v>6</v>
      </c>
      <c r="Q550">
        <v>1</v>
      </c>
      <c r="R550">
        <v>0</v>
      </c>
      <c r="S550">
        <v>1</v>
      </c>
      <c r="T550">
        <v>0</v>
      </c>
      <c r="U550">
        <v>259</v>
      </c>
      <c r="V550">
        <v>6</v>
      </c>
      <c r="W550">
        <v>0</v>
      </c>
      <c r="X550">
        <v>134</v>
      </c>
      <c r="Y550">
        <v>131</v>
      </c>
      <c r="Z550">
        <v>0</v>
      </c>
      <c r="AA550" t="s">
        <v>74</v>
      </c>
      <c r="AB550">
        <v>21</v>
      </c>
      <c r="AC550" t="s">
        <v>74</v>
      </c>
      <c r="AD550">
        <v>244</v>
      </c>
      <c r="AE550" t="s">
        <v>74</v>
      </c>
      <c r="AF550" t="s">
        <v>74</v>
      </c>
      <c r="AG550" t="s">
        <v>74</v>
      </c>
      <c r="AH550" t="s">
        <v>74</v>
      </c>
      <c r="AI550" t="s">
        <v>74</v>
      </c>
      <c r="AJ550" t="s">
        <v>74</v>
      </c>
      <c r="AK550" t="s">
        <v>74</v>
      </c>
      <c r="AL550">
        <v>0</v>
      </c>
      <c r="AM550">
        <v>0</v>
      </c>
      <c r="AN550">
        <v>265</v>
      </c>
      <c r="AO550">
        <v>265</v>
      </c>
      <c r="AP550">
        <v>0.90943396226415096</v>
      </c>
      <c r="AQ550">
        <v>9.056603773584905E-2</v>
      </c>
      <c r="AR550">
        <v>0</v>
      </c>
      <c r="AS550">
        <v>0.1056603773584906</v>
      </c>
      <c r="AT550">
        <v>0.18867924528301891</v>
      </c>
      <c r="AU550">
        <v>0.10943396226415091</v>
      </c>
      <c r="AV550">
        <v>0.15094339622641509</v>
      </c>
      <c r="AW550">
        <v>0.15094339622641509</v>
      </c>
      <c r="AX550">
        <v>0.1811320754716981</v>
      </c>
      <c r="AY550">
        <v>8.3018867924528297E-2</v>
      </c>
      <c r="AZ550">
        <v>2.2641509433962259E-2</v>
      </c>
      <c r="BA550">
        <v>3.773584905660377E-3</v>
      </c>
      <c r="BB550">
        <v>0</v>
      </c>
      <c r="BC550">
        <v>3.773584905660377E-3</v>
      </c>
      <c r="BD550">
        <v>0</v>
      </c>
      <c r="BE550">
        <v>0.97735849056603774</v>
      </c>
      <c r="BF550">
        <v>2.2641509433962259E-2</v>
      </c>
      <c r="BG550">
        <v>0</v>
      </c>
      <c r="BH550">
        <v>0.50566037735849056</v>
      </c>
      <c r="BI550">
        <v>0.49433962264150938</v>
      </c>
      <c r="BJ550">
        <v>0</v>
      </c>
      <c r="BK550">
        <v>0</v>
      </c>
      <c r="BL550">
        <v>7.9245283018867921E-2</v>
      </c>
      <c r="BM550">
        <v>0</v>
      </c>
      <c r="BN550">
        <v>0.92075471698113209</v>
      </c>
      <c r="BO550">
        <v>0</v>
      </c>
      <c r="BP550">
        <v>0</v>
      </c>
      <c r="BQ550">
        <v>0</v>
      </c>
      <c r="BR550">
        <v>0</v>
      </c>
      <c r="BS550">
        <v>0</v>
      </c>
      <c r="BT550">
        <v>0</v>
      </c>
      <c r="BU550">
        <v>0</v>
      </c>
      <c r="BV550">
        <v>0</v>
      </c>
      <c r="BW550">
        <v>0</v>
      </c>
      <c r="BX550">
        <v>1</v>
      </c>
      <c r="BY550" t="s">
        <v>3397</v>
      </c>
      <c r="BZ550" t="s">
        <v>4043</v>
      </c>
      <c r="CA550">
        <v>5186</v>
      </c>
      <c r="CB550">
        <v>5.1099112996529118E-2</v>
      </c>
      <c r="CC550">
        <v>0</v>
      </c>
    </row>
    <row r="551" spans="1:81" x14ac:dyDescent="0.25">
      <c r="A551" t="s">
        <v>4047</v>
      </c>
      <c r="B551" t="s">
        <v>95</v>
      </c>
      <c r="C551" t="s">
        <v>420</v>
      </c>
      <c r="D551" t="s">
        <v>953</v>
      </c>
      <c r="E551">
        <v>2021</v>
      </c>
      <c r="F551">
        <v>540</v>
      </c>
      <c r="G551">
        <v>66</v>
      </c>
      <c r="H551">
        <v>0</v>
      </c>
      <c r="I551">
        <v>70</v>
      </c>
      <c r="J551">
        <v>123</v>
      </c>
      <c r="K551">
        <v>94</v>
      </c>
      <c r="L551">
        <v>92</v>
      </c>
      <c r="M551">
        <v>75</v>
      </c>
      <c r="N551">
        <v>72</v>
      </c>
      <c r="O551">
        <v>45</v>
      </c>
      <c r="P551">
        <v>23</v>
      </c>
      <c r="Q551">
        <v>5</v>
      </c>
      <c r="R551">
        <v>2</v>
      </c>
      <c r="S551">
        <v>5</v>
      </c>
      <c r="T551">
        <v>0</v>
      </c>
      <c r="U551">
        <v>599</v>
      </c>
      <c r="V551">
        <v>7</v>
      </c>
      <c r="W551">
        <v>0</v>
      </c>
      <c r="X551">
        <v>443</v>
      </c>
      <c r="Y551">
        <v>163</v>
      </c>
      <c r="Z551">
        <v>0</v>
      </c>
      <c r="AA551" t="s">
        <v>74</v>
      </c>
      <c r="AB551">
        <v>361</v>
      </c>
      <c r="AC551" t="s">
        <v>74</v>
      </c>
      <c r="AD551">
        <v>245</v>
      </c>
      <c r="AE551" t="s">
        <v>74</v>
      </c>
      <c r="AF551" t="s">
        <v>74</v>
      </c>
      <c r="AG551" t="s">
        <v>74</v>
      </c>
      <c r="AH551" t="s">
        <v>74</v>
      </c>
      <c r="AI551" t="s">
        <v>74</v>
      </c>
      <c r="AJ551" t="s">
        <v>74</v>
      </c>
      <c r="AK551" t="s">
        <v>74</v>
      </c>
      <c r="AL551">
        <v>0</v>
      </c>
      <c r="AM551">
        <v>0</v>
      </c>
      <c r="AN551">
        <v>606</v>
      </c>
      <c r="AO551">
        <v>606</v>
      </c>
      <c r="AP551">
        <v>0.8910891089108911</v>
      </c>
      <c r="AQ551">
        <v>0.1089108910891089</v>
      </c>
      <c r="AR551">
        <v>0</v>
      </c>
      <c r="AS551">
        <v>0.11551155115511549</v>
      </c>
      <c r="AT551">
        <v>0.20297029702970301</v>
      </c>
      <c r="AU551">
        <v>0.15511551155115511</v>
      </c>
      <c r="AV551">
        <v>0.15181518151815179</v>
      </c>
      <c r="AW551">
        <v>0.1237623762376238</v>
      </c>
      <c r="AX551">
        <v>0.11881188118811881</v>
      </c>
      <c r="AY551">
        <v>7.4257425742574254E-2</v>
      </c>
      <c r="AZ551">
        <v>3.7953795379537962E-2</v>
      </c>
      <c r="BA551">
        <v>8.2508250825082501E-3</v>
      </c>
      <c r="BB551">
        <v>3.3003300330032999E-3</v>
      </c>
      <c r="BC551">
        <v>8.2508250825082501E-3</v>
      </c>
      <c r="BD551">
        <v>0</v>
      </c>
      <c r="BE551">
        <v>0.98844884488448848</v>
      </c>
      <c r="BF551">
        <v>1.155115511551155E-2</v>
      </c>
      <c r="BG551">
        <v>0</v>
      </c>
      <c r="BH551">
        <v>0.73102310231023104</v>
      </c>
      <c r="BI551">
        <v>0.26897689768976901</v>
      </c>
      <c r="BJ551">
        <v>0</v>
      </c>
      <c r="BK551">
        <v>0</v>
      </c>
      <c r="BL551">
        <v>0.59570957095709576</v>
      </c>
      <c r="BM551">
        <v>0</v>
      </c>
      <c r="BN551">
        <v>0.4042904290429043</v>
      </c>
      <c r="BO551">
        <v>0</v>
      </c>
      <c r="BP551">
        <v>0</v>
      </c>
      <c r="BQ551">
        <v>0</v>
      </c>
      <c r="BR551">
        <v>0</v>
      </c>
      <c r="BS551">
        <v>0</v>
      </c>
      <c r="BT551">
        <v>0</v>
      </c>
      <c r="BU551">
        <v>0</v>
      </c>
      <c r="BV551">
        <v>0</v>
      </c>
      <c r="BW551">
        <v>0</v>
      </c>
      <c r="BX551">
        <v>1</v>
      </c>
      <c r="BY551" t="s">
        <v>3397</v>
      </c>
      <c r="BZ551" t="s">
        <v>4043</v>
      </c>
      <c r="CA551">
        <v>5186</v>
      </c>
      <c r="CB551">
        <v>0.1168530659467798</v>
      </c>
      <c r="CC551">
        <v>0</v>
      </c>
    </row>
    <row r="552" spans="1:81" x14ac:dyDescent="0.25">
      <c r="A552" t="s">
        <v>4048</v>
      </c>
      <c r="B552" t="s">
        <v>95</v>
      </c>
      <c r="C552" t="s">
        <v>420</v>
      </c>
      <c r="D552" t="s">
        <v>961</v>
      </c>
      <c r="E552">
        <v>2021</v>
      </c>
      <c r="F552">
        <v>10</v>
      </c>
      <c r="G552">
        <v>0</v>
      </c>
      <c r="H552">
        <v>0</v>
      </c>
      <c r="I552">
        <v>4</v>
      </c>
      <c r="J552">
        <v>2</v>
      </c>
      <c r="K552">
        <v>2</v>
      </c>
      <c r="L552">
        <v>0</v>
      </c>
      <c r="M552">
        <v>1</v>
      </c>
      <c r="N552">
        <v>1</v>
      </c>
      <c r="O552">
        <v>0</v>
      </c>
      <c r="P552">
        <v>0</v>
      </c>
      <c r="Q552">
        <v>0</v>
      </c>
      <c r="R552">
        <v>0</v>
      </c>
      <c r="S552">
        <v>0</v>
      </c>
      <c r="T552">
        <v>0</v>
      </c>
      <c r="U552">
        <v>10</v>
      </c>
      <c r="V552">
        <v>0</v>
      </c>
      <c r="W552">
        <v>0</v>
      </c>
      <c r="X552">
        <v>1</v>
      </c>
      <c r="Y552">
        <v>9</v>
      </c>
      <c r="Z552">
        <v>0</v>
      </c>
      <c r="AA552" t="s">
        <v>74</v>
      </c>
      <c r="AB552">
        <v>9</v>
      </c>
      <c r="AC552" t="s">
        <v>74</v>
      </c>
      <c r="AD552">
        <v>1</v>
      </c>
      <c r="AE552" t="s">
        <v>74</v>
      </c>
      <c r="AF552" t="s">
        <v>74</v>
      </c>
      <c r="AG552" t="s">
        <v>74</v>
      </c>
      <c r="AH552" t="s">
        <v>74</v>
      </c>
      <c r="AI552" t="s">
        <v>74</v>
      </c>
      <c r="AJ552" t="s">
        <v>74</v>
      </c>
      <c r="AK552" t="s">
        <v>74</v>
      </c>
      <c r="AL552">
        <v>0</v>
      </c>
      <c r="AM552">
        <v>0</v>
      </c>
      <c r="AN552">
        <v>10</v>
      </c>
      <c r="AO552">
        <v>10</v>
      </c>
      <c r="AP552">
        <v>1</v>
      </c>
      <c r="AQ552">
        <v>0</v>
      </c>
      <c r="AR552">
        <v>0</v>
      </c>
      <c r="AS552">
        <v>0.4</v>
      </c>
      <c r="AT552">
        <v>0.2</v>
      </c>
      <c r="AU552">
        <v>0.2</v>
      </c>
      <c r="AV552">
        <v>0</v>
      </c>
      <c r="AW552">
        <v>0.1</v>
      </c>
      <c r="AX552">
        <v>0.1</v>
      </c>
      <c r="AY552">
        <v>0</v>
      </c>
      <c r="AZ552">
        <v>0</v>
      </c>
      <c r="BA552">
        <v>0</v>
      </c>
      <c r="BB552">
        <v>0</v>
      </c>
      <c r="BC552">
        <v>0</v>
      </c>
      <c r="BD552">
        <v>0</v>
      </c>
      <c r="BE552">
        <v>1</v>
      </c>
      <c r="BF552">
        <v>0</v>
      </c>
      <c r="BG552">
        <v>0</v>
      </c>
      <c r="BH552">
        <v>0.1</v>
      </c>
      <c r="BI552">
        <v>0.9</v>
      </c>
      <c r="BJ552">
        <v>0</v>
      </c>
      <c r="BK552">
        <v>0</v>
      </c>
      <c r="BL552">
        <v>0.9</v>
      </c>
      <c r="BM552">
        <v>0</v>
      </c>
      <c r="BN552">
        <v>0.1</v>
      </c>
      <c r="BO552">
        <v>0</v>
      </c>
      <c r="BP552">
        <v>0</v>
      </c>
      <c r="BQ552">
        <v>0</v>
      </c>
      <c r="BR552">
        <v>0</v>
      </c>
      <c r="BS552">
        <v>0</v>
      </c>
      <c r="BT552">
        <v>0</v>
      </c>
      <c r="BU552">
        <v>0</v>
      </c>
      <c r="BV552">
        <v>0</v>
      </c>
      <c r="BW552">
        <v>0</v>
      </c>
      <c r="BX552">
        <v>1</v>
      </c>
      <c r="BY552" t="s">
        <v>3397</v>
      </c>
      <c r="BZ552" t="s">
        <v>4043</v>
      </c>
      <c r="CA552">
        <v>5186</v>
      </c>
      <c r="CB552">
        <v>1.9282684149633631E-3</v>
      </c>
      <c r="CC552">
        <v>0</v>
      </c>
    </row>
    <row r="553" spans="1:81" x14ac:dyDescent="0.25">
      <c r="A553" t="s">
        <v>4049</v>
      </c>
      <c r="B553" t="s">
        <v>95</v>
      </c>
      <c r="C553" t="s">
        <v>426</v>
      </c>
      <c r="D553" t="s">
        <v>44</v>
      </c>
      <c r="E553">
        <v>2021</v>
      </c>
      <c r="F553">
        <v>352</v>
      </c>
      <c r="G553">
        <v>41</v>
      </c>
      <c r="H553">
        <v>0</v>
      </c>
      <c r="I553">
        <v>63</v>
      </c>
      <c r="J553">
        <v>70</v>
      </c>
      <c r="K553">
        <v>75</v>
      </c>
      <c r="L553">
        <v>58</v>
      </c>
      <c r="M553">
        <v>54</v>
      </c>
      <c r="N553">
        <v>33</v>
      </c>
      <c r="O553">
        <v>21</v>
      </c>
      <c r="P553">
        <v>11</v>
      </c>
      <c r="Q553">
        <v>7</v>
      </c>
      <c r="R553">
        <v>1</v>
      </c>
      <c r="S553">
        <v>0</v>
      </c>
      <c r="T553">
        <v>0</v>
      </c>
      <c r="U553">
        <v>373</v>
      </c>
      <c r="V553">
        <v>19</v>
      </c>
      <c r="W553">
        <v>1</v>
      </c>
      <c r="X553">
        <v>271</v>
      </c>
      <c r="Y553">
        <v>107</v>
      </c>
      <c r="Z553">
        <v>15</v>
      </c>
      <c r="AA553">
        <v>24</v>
      </c>
      <c r="AB553">
        <v>4</v>
      </c>
      <c r="AC553">
        <v>13</v>
      </c>
      <c r="AD553">
        <v>352</v>
      </c>
      <c r="AE553">
        <v>6</v>
      </c>
      <c r="AF553">
        <v>322</v>
      </c>
      <c r="AG553">
        <v>8</v>
      </c>
      <c r="AH553">
        <v>1</v>
      </c>
      <c r="AI553">
        <v>0</v>
      </c>
      <c r="AJ553">
        <v>52</v>
      </c>
      <c r="AK553">
        <v>4</v>
      </c>
      <c r="AL553">
        <v>29</v>
      </c>
      <c r="AM553">
        <v>359</v>
      </c>
      <c r="AN553">
        <v>5</v>
      </c>
      <c r="AO553">
        <v>393</v>
      </c>
      <c r="AP553">
        <v>0.89567430025445294</v>
      </c>
      <c r="AQ553">
        <v>0.1043256997455471</v>
      </c>
      <c r="AR553">
        <v>0</v>
      </c>
      <c r="AS553">
        <v>0.1603053435114504</v>
      </c>
      <c r="AT553">
        <v>0.17811704834605599</v>
      </c>
      <c r="AU553">
        <v>0.19083969465648859</v>
      </c>
      <c r="AV553">
        <v>0.1475826972010178</v>
      </c>
      <c r="AW553">
        <v>0.13740458015267179</v>
      </c>
      <c r="AX553">
        <v>8.3969465648854963E-2</v>
      </c>
      <c r="AY553">
        <v>5.3435114503816793E-2</v>
      </c>
      <c r="AZ553">
        <v>2.7989821882951651E-2</v>
      </c>
      <c r="BA553">
        <v>1.7811704834605601E-2</v>
      </c>
      <c r="BB553">
        <v>2.5445292620865142E-3</v>
      </c>
      <c r="BC553">
        <v>0</v>
      </c>
      <c r="BD553">
        <v>0</v>
      </c>
      <c r="BE553">
        <v>0.94910941475826971</v>
      </c>
      <c r="BF553">
        <v>4.8346055979643768E-2</v>
      </c>
      <c r="BG553">
        <v>2.5445292620865142E-3</v>
      </c>
      <c r="BH553">
        <v>0.68956743002544529</v>
      </c>
      <c r="BI553">
        <v>0.27226463104325699</v>
      </c>
      <c r="BJ553">
        <v>3.8167938931297711E-2</v>
      </c>
      <c r="BK553">
        <v>6.1068702290076327E-2</v>
      </c>
      <c r="BL553">
        <v>1.017811704834606E-2</v>
      </c>
      <c r="BM553">
        <v>3.3078880407124679E-2</v>
      </c>
      <c r="BN553">
        <v>0.89567430025445294</v>
      </c>
      <c r="BO553">
        <v>1.526717557251908E-2</v>
      </c>
      <c r="BP553">
        <v>0.8193384223918575</v>
      </c>
      <c r="BQ553">
        <v>2.035623409669211E-2</v>
      </c>
      <c r="BR553">
        <v>2.5445292620865142E-3</v>
      </c>
      <c r="BS553">
        <v>0</v>
      </c>
      <c r="BT553">
        <v>0.13231552162849869</v>
      </c>
      <c r="BU553">
        <v>1.017811704834606E-2</v>
      </c>
      <c r="BV553">
        <v>7.3791348600508899E-2</v>
      </c>
      <c r="BW553">
        <v>0.91348600508905853</v>
      </c>
      <c r="BX553">
        <v>1.2722646310432569E-2</v>
      </c>
      <c r="BY553" t="s">
        <v>3397</v>
      </c>
      <c r="BZ553" t="s">
        <v>4050</v>
      </c>
      <c r="CA553">
        <v>393</v>
      </c>
      <c r="CB553">
        <v>1</v>
      </c>
      <c r="CC553">
        <v>0</v>
      </c>
    </row>
    <row r="554" spans="1:81" x14ac:dyDescent="0.25">
      <c r="A554" t="s">
        <v>4051</v>
      </c>
      <c r="B554" t="s">
        <v>95</v>
      </c>
      <c r="C554" t="s">
        <v>426</v>
      </c>
      <c r="D554" t="s">
        <v>947</v>
      </c>
      <c r="E554">
        <v>2021</v>
      </c>
      <c r="F554">
        <v>120</v>
      </c>
      <c r="G554">
        <v>16</v>
      </c>
      <c r="H554">
        <v>0</v>
      </c>
      <c r="I554">
        <v>14</v>
      </c>
      <c r="J554">
        <v>23</v>
      </c>
      <c r="K554">
        <v>31</v>
      </c>
      <c r="L554">
        <v>30</v>
      </c>
      <c r="M554">
        <v>14</v>
      </c>
      <c r="N554">
        <v>13</v>
      </c>
      <c r="O554">
        <v>6</v>
      </c>
      <c r="P554">
        <v>2</v>
      </c>
      <c r="Q554">
        <v>3</v>
      </c>
      <c r="R554">
        <v>0</v>
      </c>
      <c r="S554">
        <v>0</v>
      </c>
      <c r="T554">
        <v>0</v>
      </c>
      <c r="U554">
        <v>132</v>
      </c>
      <c r="V554">
        <v>3</v>
      </c>
      <c r="W554">
        <v>1</v>
      </c>
      <c r="X554">
        <v>90</v>
      </c>
      <c r="Y554">
        <v>44</v>
      </c>
      <c r="Z554">
        <v>2</v>
      </c>
      <c r="AA554">
        <v>5</v>
      </c>
      <c r="AB554">
        <v>0</v>
      </c>
      <c r="AC554">
        <v>1</v>
      </c>
      <c r="AD554">
        <v>130</v>
      </c>
      <c r="AE554">
        <v>2</v>
      </c>
      <c r="AF554">
        <v>105</v>
      </c>
      <c r="AG554">
        <v>4</v>
      </c>
      <c r="AH554">
        <v>0</v>
      </c>
      <c r="AI554">
        <v>0</v>
      </c>
      <c r="AJ554">
        <v>25</v>
      </c>
      <c r="AK554">
        <v>0</v>
      </c>
      <c r="AL554">
        <v>20</v>
      </c>
      <c r="AM554">
        <v>116</v>
      </c>
      <c r="AN554">
        <v>0</v>
      </c>
      <c r="AO554">
        <v>136</v>
      </c>
      <c r="AP554">
        <v>0.88235294117647056</v>
      </c>
      <c r="AQ554">
        <v>0.1176470588235294</v>
      </c>
      <c r="AR554">
        <v>0</v>
      </c>
      <c r="AS554">
        <v>0.1029411764705882</v>
      </c>
      <c r="AT554">
        <v>0.16911764705882351</v>
      </c>
      <c r="AU554">
        <v>0.2279411764705882</v>
      </c>
      <c r="AV554">
        <v>0.22058823529411761</v>
      </c>
      <c r="AW554">
        <v>0.1029411764705882</v>
      </c>
      <c r="AX554">
        <v>9.5588235294117641E-2</v>
      </c>
      <c r="AY554">
        <v>4.4117647058823532E-2</v>
      </c>
      <c r="AZ554">
        <v>1.470588235294118E-2</v>
      </c>
      <c r="BA554">
        <v>2.205882352941177E-2</v>
      </c>
      <c r="BB554">
        <v>0</v>
      </c>
      <c r="BC554">
        <v>0</v>
      </c>
      <c r="BD554">
        <v>0</v>
      </c>
      <c r="BE554">
        <v>0.97058823529411764</v>
      </c>
      <c r="BF554">
        <v>2.205882352941177E-2</v>
      </c>
      <c r="BG554">
        <v>7.3529411764705881E-3</v>
      </c>
      <c r="BH554">
        <v>0.66176470588235292</v>
      </c>
      <c r="BI554">
        <v>0.3235294117647059</v>
      </c>
      <c r="BJ554">
        <v>1.470588235294118E-2</v>
      </c>
      <c r="BK554">
        <v>3.6764705882352942E-2</v>
      </c>
      <c r="BL554">
        <v>0</v>
      </c>
      <c r="BM554">
        <v>7.3529411764705881E-3</v>
      </c>
      <c r="BN554">
        <v>0.95588235294117652</v>
      </c>
      <c r="BO554">
        <v>1.470588235294118E-2</v>
      </c>
      <c r="BP554">
        <v>0.7720588235294118</v>
      </c>
      <c r="BQ554">
        <v>2.9411764705882349E-2</v>
      </c>
      <c r="BR554">
        <v>0</v>
      </c>
      <c r="BS554">
        <v>0</v>
      </c>
      <c r="BT554">
        <v>0.18382352941176469</v>
      </c>
      <c r="BU554">
        <v>0</v>
      </c>
      <c r="BV554">
        <v>0.1470588235294118</v>
      </c>
      <c r="BW554">
        <v>0.8529411764705882</v>
      </c>
      <c r="BX554">
        <v>0</v>
      </c>
      <c r="BY554" t="s">
        <v>3397</v>
      </c>
      <c r="BZ554" t="s">
        <v>4050</v>
      </c>
      <c r="CA554">
        <v>393</v>
      </c>
      <c r="CB554">
        <v>0.34605597964376589</v>
      </c>
      <c r="CC554">
        <v>0</v>
      </c>
    </row>
    <row r="555" spans="1:81" x14ac:dyDescent="0.25">
      <c r="A555" t="s">
        <v>4052</v>
      </c>
      <c r="B555" t="s">
        <v>95</v>
      </c>
      <c r="C555" t="s">
        <v>426</v>
      </c>
      <c r="D555" t="s">
        <v>949</v>
      </c>
      <c r="E555">
        <v>2021</v>
      </c>
      <c r="F555">
        <v>168</v>
      </c>
      <c r="G555">
        <v>18</v>
      </c>
      <c r="H555">
        <v>0</v>
      </c>
      <c r="I555">
        <v>38</v>
      </c>
      <c r="J555">
        <v>33</v>
      </c>
      <c r="K555">
        <v>33</v>
      </c>
      <c r="L555">
        <v>23</v>
      </c>
      <c r="M555">
        <v>26</v>
      </c>
      <c r="N555">
        <v>14</v>
      </c>
      <c r="O555">
        <v>9</v>
      </c>
      <c r="P555">
        <v>9</v>
      </c>
      <c r="Q555">
        <v>1</v>
      </c>
      <c r="R555">
        <v>0</v>
      </c>
      <c r="S555">
        <v>0</v>
      </c>
      <c r="T555">
        <v>0</v>
      </c>
      <c r="U555">
        <v>175</v>
      </c>
      <c r="V555">
        <v>11</v>
      </c>
      <c r="W555">
        <v>0</v>
      </c>
      <c r="X555">
        <v>140</v>
      </c>
      <c r="Y555">
        <v>39</v>
      </c>
      <c r="Z555">
        <v>7</v>
      </c>
      <c r="AA555">
        <v>12</v>
      </c>
      <c r="AB555">
        <v>0</v>
      </c>
      <c r="AC555">
        <v>6</v>
      </c>
      <c r="AD555">
        <v>168</v>
      </c>
      <c r="AE555">
        <v>2</v>
      </c>
      <c r="AF555">
        <v>168</v>
      </c>
      <c r="AG555">
        <v>2</v>
      </c>
      <c r="AH555">
        <v>0</v>
      </c>
      <c r="AI555">
        <v>0</v>
      </c>
      <c r="AJ555">
        <v>14</v>
      </c>
      <c r="AK555">
        <v>0</v>
      </c>
      <c r="AL555">
        <v>4</v>
      </c>
      <c r="AM555">
        <v>181</v>
      </c>
      <c r="AN555">
        <v>1</v>
      </c>
      <c r="AO555">
        <v>186</v>
      </c>
      <c r="AP555">
        <v>0.90322580645161288</v>
      </c>
      <c r="AQ555">
        <v>9.6774193548387094E-2</v>
      </c>
      <c r="AR555">
        <v>0</v>
      </c>
      <c r="AS555">
        <v>0.20430107526881719</v>
      </c>
      <c r="AT555">
        <v>0.17741935483870969</v>
      </c>
      <c r="AU555">
        <v>0.17741935483870969</v>
      </c>
      <c r="AV555">
        <v>0.1236559139784946</v>
      </c>
      <c r="AW555">
        <v>0.1397849462365591</v>
      </c>
      <c r="AX555">
        <v>7.5268817204301078E-2</v>
      </c>
      <c r="AY555">
        <v>4.8387096774193547E-2</v>
      </c>
      <c r="AZ555">
        <v>4.8387096774193547E-2</v>
      </c>
      <c r="BA555">
        <v>5.3763440860215058E-3</v>
      </c>
      <c r="BB555">
        <v>0</v>
      </c>
      <c r="BC555">
        <v>0</v>
      </c>
      <c r="BD555">
        <v>0</v>
      </c>
      <c r="BE555">
        <v>0.94086021505376349</v>
      </c>
      <c r="BF555">
        <v>5.9139784946236562E-2</v>
      </c>
      <c r="BG555">
        <v>0</v>
      </c>
      <c r="BH555">
        <v>0.75268817204301075</v>
      </c>
      <c r="BI555">
        <v>0.20967741935483869</v>
      </c>
      <c r="BJ555">
        <v>3.7634408602150539E-2</v>
      </c>
      <c r="BK555">
        <v>6.4516129032258063E-2</v>
      </c>
      <c r="BL555">
        <v>0</v>
      </c>
      <c r="BM555">
        <v>3.2258064516129031E-2</v>
      </c>
      <c r="BN555">
        <v>0.90322580645161288</v>
      </c>
      <c r="BO555">
        <v>1.075268817204301E-2</v>
      </c>
      <c r="BP555">
        <v>0.90322580645161288</v>
      </c>
      <c r="BQ555">
        <v>1.075268817204301E-2</v>
      </c>
      <c r="BR555">
        <v>0</v>
      </c>
      <c r="BS555">
        <v>0</v>
      </c>
      <c r="BT555">
        <v>7.5268817204301078E-2</v>
      </c>
      <c r="BU555">
        <v>0</v>
      </c>
      <c r="BV555">
        <v>2.150537634408602E-2</v>
      </c>
      <c r="BW555">
        <v>0.9731182795698925</v>
      </c>
      <c r="BX555">
        <v>5.3763440860215058E-3</v>
      </c>
      <c r="BY555" t="s">
        <v>3397</v>
      </c>
      <c r="BZ555" t="s">
        <v>4050</v>
      </c>
      <c r="CA555">
        <v>393</v>
      </c>
      <c r="CB555">
        <v>0.47328244274809161</v>
      </c>
      <c r="CC555">
        <v>0</v>
      </c>
    </row>
    <row r="556" spans="1:81" x14ac:dyDescent="0.25">
      <c r="A556" t="s">
        <v>4053</v>
      </c>
      <c r="B556" t="s">
        <v>95</v>
      </c>
      <c r="C556" t="s">
        <v>426</v>
      </c>
      <c r="D556" t="s">
        <v>951</v>
      </c>
      <c r="E556">
        <v>2021</v>
      </c>
      <c r="F556">
        <v>17</v>
      </c>
      <c r="G556">
        <v>3</v>
      </c>
      <c r="H556">
        <v>0</v>
      </c>
      <c r="I556">
        <v>2</v>
      </c>
      <c r="J556">
        <v>3</v>
      </c>
      <c r="K556">
        <v>3</v>
      </c>
      <c r="L556">
        <v>0</v>
      </c>
      <c r="M556">
        <v>5</v>
      </c>
      <c r="N556">
        <v>2</v>
      </c>
      <c r="O556">
        <v>3</v>
      </c>
      <c r="P556">
        <v>0</v>
      </c>
      <c r="Q556">
        <v>2</v>
      </c>
      <c r="R556">
        <v>0</v>
      </c>
      <c r="S556">
        <v>0</v>
      </c>
      <c r="T556">
        <v>0</v>
      </c>
      <c r="U556">
        <v>19</v>
      </c>
      <c r="V556">
        <v>1</v>
      </c>
      <c r="W556">
        <v>0</v>
      </c>
      <c r="X556">
        <v>12</v>
      </c>
      <c r="Y556">
        <v>8</v>
      </c>
      <c r="Z556">
        <v>0</v>
      </c>
      <c r="AA556">
        <v>1</v>
      </c>
      <c r="AB556">
        <v>0</v>
      </c>
      <c r="AC556">
        <v>0</v>
      </c>
      <c r="AD556">
        <v>19</v>
      </c>
      <c r="AE556">
        <v>0</v>
      </c>
      <c r="AF556">
        <v>18</v>
      </c>
      <c r="AG556">
        <v>1</v>
      </c>
      <c r="AH556">
        <v>0</v>
      </c>
      <c r="AI556">
        <v>0</v>
      </c>
      <c r="AJ556">
        <v>1</v>
      </c>
      <c r="AK556">
        <v>0</v>
      </c>
      <c r="AL556">
        <v>0</v>
      </c>
      <c r="AM556">
        <v>20</v>
      </c>
      <c r="AN556">
        <v>0</v>
      </c>
      <c r="AO556">
        <v>20</v>
      </c>
      <c r="AP556">
        <v>0.85</v>
      </c>
      <c r="AQ556">
        <v>0.15</v>
      </c>
      <c r="AR556">
        <v>0</v>
      </c>
      <c r="AS556">
        <v>0.1</v>
      </c>
      <c r="AT556">
        <v>0.15</v>
      </c>
      <c r="AU556">
        <v>0.15</v>
      </c>
      <c r="AV556">
        <v>0</v>
      </c>
      <c r="AW556">
        <v>0.25</v>
      </c>
      <c r="AX556">
        <v>0.1</v>
      </c>
      <c r="AY556">
        <v>0.15</v>
      </c>
      <c r="AZ556">
        <v>0</v>
      </c>
      <c r="BA556">
        <v>0.1</v>
      </c>
      <c r="BB556">
        <v>0</v>
      </c>
      <c r="BC556">
        <v>0</v>
      </c>
      <c r="BD556">
        <v>0</v>
      </c>
      <c r="BE556">
        <v>0.95</v>
      </c>
      <c r="BF556">
        <v>0.05</v>
      </c>
      <c r="BG556">
        <v>0</v>
      </c>
      <c r="BH556">
        <v>0.6</v>
      </c>
      <c r="BI556">
        <v>0.4</v>
      </c>
      <c r="BJ556">
        <v>0</v>
      </c>
      <c r="BK556">
        <v>0.05</v>
      </c>
      <c r="BL556">
        <v>0</v>
      </c>
      <c r="BM556">
        <v>0</v>
      </c>
      <c r="BN556">
        <v>0.95</v>
      </c>
      <c r="BO556">
        <v>0</v>
      </c>
      <c r="BP556">
        <v>0.9</v>
      </c>
      <c r="BQ556">
        <v>0.05</v>
      </c>
      <c r="BR556">
        <v>0</v>
      </c>
      <c r="BS556">
        <v>0</v>
      </c>
      <c r="BT556">
        <v>0.05</v>
      </c>
      <c r="BU556">
        <v>0</v>
      </c>
      <c r="BV556">
        <v>0</v>
      </c>
      <c r="BW556">
        <v>1</v>
      </c>
      <c r="BX556">
        <v>0</v>
      </c>
      <c r="BY556" t="s">
        <v>3397</v>
      </c>
      <c r="BZ556" t="s">
        <v>4050</v>
      </c>
      <c r="CA556">
        <v>393</v>
      </c>
      <c r="CB556">
        <v>5.0890585241730277E-2</v>
      </c>
      <c r="CC556">
        <v>0</v>
      </c>
    </row>
    <row r="557" spans="1:81" x14ac:dyDescent="0.25">
      <c r="A557" t="s">
        <v>4054</v>
      </c>
      <c r="B557" t="s">
        <v>95</v>
      </c>
      <c r="C557" t="s">
        <v>426</v>
      </c>
      <c r="D557" t="s">
        <v>953</v>
      </c>
      <c r="E557">
        <v>2021</v>
      </c>
      <c r="F557">
        <v>41</v>
      </c>
      <c r="G557">
        <v>4</v>
      </c>
      <c r="H557">
        <v>0</v>
      </c>
      <c r="I557">
        <v>8</v>
      </c>
      <c r="J557">
        <v>11</v>
      </c>
      <c r="K557">
        <v>6</v>
      </c>
      <c r="L557">
        <v>3</v>
      </c>
      <c r="M557">
        <v>9</v>
      </c>
      <c r="N557">
        <v>3</v>
      </c>
      <c r="O557">
        <v>3</v>
      </c>
      <c r="P557">
        <v>0</v>
      </c>
      <c r="Q557">
        <v>1</v>
      </c>
      <c r="R557">
        <v>1</v>
      </c>
      <c r="S557">
        <v>0</v>
      </c>
      <c r="T557">
        <v>0</v>
      </c>
      <c r="U557">
        <v>41</v>
      </c>
      <c r="V557">
        <v>4</v>
      </c>
      <c r="W557">
        <v>0</v>
      </c>
      <c r="X557">
        <v>27</v>
      </c>
      <c r="Y557">
        <v>16</v>
      </c>
      <c r="Z557">
        <v>2</v>
      </c>
      <c r="AA557">
        <v>6</v>
      </c>
      <c r="AB557">
        <v>0</v>
      </c>
      <c r="AC557">
        <v>6</v>
      </c>
      <c r="AD557">
        <v>33</v>
      </c>
      <c r="AE557">
        <v>2</v>
      </c>
      <c r="AF557">
        <v>29</v>
      </c>
      <c r="AG557">
        <v>1</v>
      </c>
      <c r="AH557">
        <v>1</v>
      </c>
      <c r="AI557">
        <v>0</v>
      </c>
      <c r="AJ557">
        <v>12</v>
      </c>
      <c r="AK557">
        <v>0</v>
      </c>
      <c r="AL557">
        <v>5</v>
      </c>
      <c r="AM557">
        <v>40</v>
      </c>
      <c r="AN557">
        <v>0</v>
      </c>
      <c r="AO557">
        <v>45</v>
      </c>
      <c r="AP557">
        <v>0.91111111111111109</v>
      </c>
      <c r="AQ557">
        <v>8.8888888888888892E-2</v>
      </c>
      <c r="AR557">
        <v>0</v>
      </c>
      <c r="AS557">
        <v>0.17777777777777781</v>
      </c>
      <c r="AT557">
        <v>0.24444444444444441</v>
      </c>
      <c r="AU557">
        <v>0.1333333333333333</v>
      </c>
      <c r="AV557">
        <v>6.6666666666666666E-2</v>
      </c>
      <c r="AW557">
        <v>0.2</v>
      </c>
      <c r="AX557">
        <v>6.6666666666666666E-2</v>
      </c>
      <c r="AY557">
        <v>6.6666666666666666E-2</v>
      </c>
      <c r="AZ557">
        <v>0</v>
      </c>
      <c r="BA557">
        <v>2.222222222222222E-2</v>
      </c>
      <c r="BB557">
        <v>2.222222222222222E-2</v>
      </c>
      <c r="BC557">
        <v>0</v>
      </c>
      <c r="BD557">
        <v>0</v>
      </c>
      <c r="BE557">
        <v>0.91111111111111109</v>
      </c>
      <c r="BF557">
        <v>8.8888888888888892E-2</v>
      </c>
      <c r="BG557">
        <v>0</v>
      </c>
      <c r="BH557">
        <v>0.6</v>
      </c>
      <c r="BI557">
        <v>0.35555555555555562</v>
      </c>
      <c r="BJ557">
        <v>4.4444444444444453E-2</v>
      </c>
      <c r="BK557">
        <v>0.1333333333333333</v>
      </c>
      <c r="BL557">
        <v>0</v>
      </c>
      <c r="BM557">
        <v>0.1333333333333333</v>
      </c>
      <c r="BN557">
        <v>0.73333333333333328</v>
      </c>
      <c r="BO557">
        <v>4.4444444444444453E-2</v>
      </c>
      <c r="BP557">
        <v>0.64444444444444449</v>
      </c>
      <c r="BQ557">
        <v>2.222222222222222E-2</v>
      </c>
      <c r="BR557">
        <v>2.222222222222222E-2</v>
      </c>
      <c r="BS557">
        <v>0</v>
      </c>
      <c r="BT557">
        <v>0.26666666666666672</v>
      </c>
      <c r="BU557">
        <v>0</v>
      </c>
      <c r="BV557">
        <v>0.1111111111111111</v>
      </c>
      <c r="BW557">
        <v>0.88888888888888884</v>
      </c>
      <c r="BX557">
        <v>0</v>
      </c>
      <c r="BY557" t="s">
        <v>3397</v>
      </c>
      <c r="BZ557" t="s">
        <v>4050</v>
      </c>
      <c r="CA557">
        <v>393</v>
      </c>
      <c r="CB557">
        <v>0.1145038167938931</v>
      </c>
      <c r="CC557">
        <v>0</v>
      </c>
    </row>
    <row r="558" spans="1:81" x14ac:dyDescent="0.25">
      <c r="A558" t="s">
        <v>4055</v>
      </c>
      <c r="B558" t="s">
        <v>95</v>
      </c>
      <c r="C558" t="s">
        <v>426</v>
      </c>
      <c r="D558" t="s">
        <v>961</v>
      </c>
      <c r="E558">
        <v>2021</v>
      </c>
      <c r="F558">
        <v>6</v>
      </c>
      <c r="G558">
        <v>0</v>
      </c>
      <c r="H558">
        <v>0</v>
      </c>
      <c r="I558">
        <v>1</v>
      </c>
      <c r="J558">
        <v>0</v>
      </c>
      <c r="K558">
        <v>2</v>
      </c>
      <c r="L558">
        <v>2</v>
      </c>
      <c r="M558">
        <v>0</v>
      </c>
      <c r="N558">
        <v>1</v>
      </c>
      <c r="O558">
        <v>0</v>
      </c>
      <c r="P558">
        <v>0</v>
      </c>
      <c r="Q558">
        <v>0</v>
      </c>
      <c r="R558">
        <v>0</v>
      </c>
      <c r="S558">
        <v>0</v>
      </c>
      <c r="T558">
        <v>0</v>
      </c>
      <c r="U558">
        <v>6</v>
      </c>
      <c r="V558">
        <v>0</v>
      </c>
      <c r="W558">
        <v>0</v>
      </c>
      <c r="X558">
        <v>2</v>
      </c>
      <c r="Y558">
        <v>0</v>
      </c>
      <c r="Z558">
        <v>4</v>
      </c>
      <c r="AA558">
        <v>0</v>
      </c>
      <c r="AB558">
        <v>4</v>
      </c>
      <c r="AC558">
        <v>0</v>
      </c>
      <c r="AD558">
        <v>2</v>
      </c>
      <c r="AE558">
        <v>0</v>
      </c>
      <c r="AF558">
        <v>2</v>
      </c>
      <c r="AG558">
        <v>0</v>
      </c>
      <c r="AH558">
        <v>0</v>
      </c>
      <c r="AI558">
        <v>0</v>
      </c>
      <c r="AJ558">
        <v>0</v>
      </c>
      <c r="AK558">
        <v>4</v>
      </c>
      <c r="AL558">
        <v>0</v>
      </c>
      <c r="AM558">
        <v>2</v>
      </c>
      <c r="AN558">
        <v>4</v>
      </c>
      <c r="AO558">
        <v>6</v>
      </c>
      <c r="AP558">
        <v>1</v>
      </c>
      <c r="AQ558">
        <v>0</v>
      </c>
      <c r="AR558">
        <v>0</v>
      </c>
      <c r="AS558">
        <v>0.16666666666666671</v>
      </c>
      <c r="AT558">
        <v>0</v>
      </c>
      <c r="AU558">
        <v>0.33333333333333331</v>
      </c>
      <c r="AV558">
        <v>0.33333333333333331</v>
      </c>
      <c r="AW558">
        <v>0</v>
      </c>
      <c r="AX558">
        <v>0.16666666666666671</v>
      </c>
      <c r="AY558">
        <v>0</v>
      </c>
      <c r="AZ558">
        <v>0</v>
      </c>
      <c r="BA558">
        <v>0</v>
      </c>
      <c r="BB558">
        <v>0</v>
      </c>
      <c r="BC558">
        <v>0</v>
      </c>
      <c r="BD558">
        <v>0</v>
      </c>
      <c r="BE558">
        <v>1</v>
      </c>
      <c r="BF558">
        <v>0</v>
      </c>
      <c r="BG558">
        <v>0</v>
      </c>
      <c r="BH558">
        <v>0.33333333333333331</v>
      </c>
      <c r="BI558">
        <v>0</v>
      </c>
      <c r="BJ558">
        <v>0.66666666666666663</v>
      </c>
      <c r="BK558">
        <v>0</v>
      </c>
      <c r="BL558">
        <v>0.66666666666666663</v>
      </c>
      <c r="BM558">
        <v>0</v>
      </c>
      <c r="BN558">
        <v>0.33333333333333331</v>
      </c>
      <c r="BO558">
        <v>0</v>
      </c>
      <c r="BP558">
        <v>0.33333333333333331</v>
      </c>
      <c r="BQ558">
        <v>0</v>
      </c>
      <c r="BR558">
        <v>0</v>
      </c>
      <c r="BS558">
        <v>0</v>
      </c>
      <c r="BT558">
        <v>0</v>
      </c>
      <c r="BU558">
        <v>0.66666666666666663</v>
      </c>
      <c r="BV558">
        <v>0</v>
      </c>
      <c r="BW558">
        <v>0.33333333333333331</v>
      </c>
      <c r="BX558">
        <v>0.66666666666666663</v>
      </c>
      <c r="BY558" t="s">
        <v>3397</v>
      </c>
      <c r="BZ558" t="s">
        <v>4050</v>
      </c>
      <c r="CA558">
        <v>393</v>
      </c>
      <c r="CB558">
        <v>1.526717557251908E-2</v>
      </c>
      <c r="CC558">
        <v>0</v>
      </c>
    </row>
    <row r="559" spans="1:81" x14ac:dyDescent="0.25">
      <c r="A559" t="s">
        <v>4056</v>
      </c>
      <c r="B559" t="s">
        <v>95</v>
      </c>
      <c r="C559" t="s">
        <v>433</v>
      </c>
      <c r="D559" t="s">
        <v>44</v>
      </c>
      <c r="E559">
        <v>2021</v>
      </c>
      <c r="F559">
        <v>26</v>
      </c>
      <c r="G559">
        <v>4</v>
      </c>
      <c r="H559">
        <v>0</v>
      </c>
      <c r="I559">
        <v>3</v>
      </c>
      <c r="J559">
        <v>5</v>
      </c>
      <c r="K559">
        <v>9</v>
      </c>
      <c r="L559">
        <v>4</v>
      </c>
      <c r="M559">
        <v>1</v>
      </c>
      <c r="N559">
        <v>2</v>
      </c>
      <c r="O559">
        <v>3</v>
      </c>
      <c r="P559">
        <v>1</v>
      </c>
      <c r="Q559">
        <v>0</v>
      </c>
      <c r="R559">
        <v>0</v>
      </c>
      <c r="S559">
        <v>1</v>
      </c>
      <c r="T559">
        <v>1</v>
      </c>
      <c r="U559">
        <v>29</v>
      </c>
      <c r="V559">
        <v>1</v>
      </c>
      <c r="W559">
        <v>0</v>
      </c>
      <c r="X559">
        <v>24</v>
      </c>
      <c r="Y559">
        <v>5</v>
      </c>
      <c r="Z559">
        <v>1</v>
      </c>
      <c r="AA559">
        <v>5</v>
      </c>
      <c r="AB559">
        <v>1</v>
      </c>
      <c r="AC559">
        <v>1</v>
      </c>
      <c r="AD559">
        <v>23</v>
      </c>
      <c r="AE559">
        <v>1</v>
      </c>
      <c r="AF559">
        <v>18</v>
      </c>
      <c r="AG559">
        <v>3</v>
      </c>
      <c r="AH559">
        <v>0</v>
      </c>
      <c r="AI559">
        <v>0</v>
      </c>
      <c r="AJ559">
        <v>7</v>
      </c>
      <c r="AK559">
        <v>1</v>
      </c>
      <c r="AL559">
        <v>0</v>
      </c>
      <c r="AM559">
        <v>28</v>
      </c>
      <c r="AN559">
        <v>2</v>
      </c>
      <c r="AO559">
        <v>30</v>
      </c>
      <c r="AP559">
        <v>0.8666666666666667</v>
      </c>
      <c r="AQ559">
        <v>0.1333333333333333</v>
      </c>
      <c r="AR559">
        <v>0</v>
      </c>
      <c r="AS559">
        <v>0.1</v>
      </c>
      <c r="AT559">
        <v>0.16666666666666671</v>
      </c>
      <c r="AU559">
        <v>0.3</v>
      </c>
      <c r="AV559">
        <v>0.1333333333333333</v>
      </c>
      <c r="AW559">
        <v>3.3333333333333333E-2</v>
      </c>
      <c r="AX559">
        <v>6.6666666666666666E-2</v>
      </c>
      <c r="AY559">
        <v>0.1</v>
      </c>
      <c r="AZ559">
        <v>3.3333333333333333E-2</v>
      </c>
      <c r="BA559">
        <v>0</v>
      </c>
      <c r="BB559">
        <v>0</v>
      </c>
      <c r="BC559">
        <v>3.3333333333333333E-2</v>
      </c>
      <c r="BD559">
        <v>3.3333333333333333E-2</v>
      </c>
      <c r="BE559">
        <v>0.96666666666666667</v>
      </c>
      <c r="BF559">
        <v>3.3333333333333333E-2</v>
      </c>
      <c r="BG559">
        <v>0</v>
      </c>
      <c r="BH559">
        <v>0.8</v>
      </c>
      <c r="BI559">
        <v>0.16666666666666671</v>
      </c>
      <c r="BJ559">
        <v>3.3333333333333333E-2</v>
      </c>
      <c r="BK559">
        <v>0.16666666666666671</v>
      </c>
      <c r="BL559">
        <v>3.3333333333333333E-2</v>
      </c>
      <c r="BM559">
        <v>3.3333333333333333E-2</v>
      </c>
      <c r="BN559">
        <v>0.76666666666666672</v>
      </c>
      <c r="BO559">
        <v>3.3333333333333333E-2</v>
      </c>
      <c r="BP559">
        <v>0.6</v>
      </c>
      <c r="BQ559">
        <v>0.1</v>
      </c>
      <c r="BR559">
        <v>0</v>
      </c>
      <c r="BS559">
        <v>0</v>
      </c>
      <c r="BT559">
        <v>0.23333333333333331</v>
      </c>
      <c r="BU559">
        <v>3.3333333333333333E-2</v>
      </c>
      <c r="BV559">
        <v>0</v>
      </c>
      <c r="BW559">
        <v>0.93333333333333335</v>
      </c>
      <c r="BX559">
        <v>6.6666666666666666E-2</v>
      </c>
      <c r="BY559" t="s">
        <v>3397</v>
      </c>
      <c r="BZ559" t="s">
        <v>4057</v>
      </c>
      <c r="CA559">
        <v>30</v>
      </c>
      <c r="CB559">
        <v>1</v>
      </c>
      <c r="CC559">
        <v>0</v>
      </c>
    </row>
    <row r="560" spans="1:81" x14ac:dyDescent="0.25">
      <c r="A560" t="s">
        <v>4058</v>
      </c>
      <c r="B560" t="s">
        <v>95</v>
      </c>
      <c r="C560" t="s">
        <v>433</v>
      </c>
      <c r="D560" t="s">
        <v>947</v>
      </c>
      <c r="E560">
        <v>2021</v>
      </c>
      <c r="F560" t="s">
        <v>74</v>
      </c>
      <c r="G560" t="s">
        <v>74</v>
      </c>
      <c r="H560" t="s">
        <v>74</v>
      </c>
      <c r="I560" t="s">
        <v>74</v>
      </c>
      <c r="J560" t="s">
        <v>74</v>
      </c>
      <c r="K560" t="s">
        <v>74</v>
      </c>
      <c r="L560" t="s">
        <v>74</v>
      </c>
      <c r="M560" t="s">
        <v>74</v>
      </c>
      <c r="N560" t="s">
        <v>74</v>
      </c>
      <c r="O560" t="s">
        <v>74</v>
      </c>
      <c r="P560" t="s">
        <v>74</v>
      </c>
      <c r="Q560" t="s">
        <v>74</v>
      </c>
      <c r="R560" t="s">
        <v>74</v>
      </c>
      <c r="S560" t="s">
        <v>74</v>
      </c>
      <c r="T560" t="s">
        <v>74</v>
      </c>
      <c r="U560" t="s">
        <v>74</v>
      </c>
      <c r="V560" t="s">
        <v>74</v>
      </c>
      <c r="W560" t="s">
        <v>74</v>
      </c>
      <c r="X560" t="s">
        <v>74</v>
      </c>
      <c r="Y560" t="s">
        <v>74</v>
      </c>
      <c r="Z560" t="s">
        <v>74</v>
      </c>
      <c r="AA560" t="s">
        <v>74</v>
      </c>
      <c r="AB560" t="s">
        <v>74</v>
      </c>
      <c r="AC560" t="s">
        <v>74</v>
      </c>
      <c r="AD560" t="s">
        <v>74</v>
      </c>
      <c r="AE560" t="s">
        <v>74</v>
      </c>
      <c r="AF560" t="s">
        <v>74</v>
      </c>
      <c r="AG560" t="s">
        <v>74</v>
      </c>
      <c r="AH560" t="s">
        <v>74</v>
      </c>
      <c r="AI560" t="s">
        <v>74</v>
      </c>
      <c r="AJ560" t="s">
        <v>74</v>
      </c>
      <c r="AK560" t="s">
        <v>74</v>
      </c>
      <c r="AL560" t="s">
        <v>74</v>
      </c>
      <c r="AM560" t="s">
        <v>74</v>
      </c>
      <c r="AN560" t="s">
        <v>74</v>
      </c>
      <c r="AO560" t="s">
        <v>74</v>
      </c>
      <c r="AP560" t="s">
        <v>74</v>
      </c>
      <c r="AQ560" t="s">
        <v>74</v>
      </c>
      <c r="AR560" t="s">
        <v>74</v>
      </c>
      <c r="AS560" t="s">
        <v>74</v>
      </c>
      <c r="AT560" t="s">
        <v>74</v>
      </c>
      <c r="AU560" t="s">
        <v>74</v>
      </c>
      <c r="AV560" t="s">
        <v>74</v>
      </c>
      <c r="AW560" t="s">
        <v>74</v>
      </c>
      <c r="AX560" t="s">
        <v>74</v>
      </c>
      <c r="AY560" t="s">
        <v>74</v>
      </c>
      <c r="AZ560" t="s">
        <v>74</v>
      </c>
      <c r="BA560" t="s">
        <v>74</v>
      </c>
      <c r="BB560" t="s">
        <v>74</v>
      </c>
      <c r="BC560" t="s">
        <v>74</v>
      </c>
      <c r="BD560" t="s">
        <v>74</v>
      </c>
      <c r="BE560" t="s">
        <v>74</v>
      </c>
      <c r="BF560" t="s">
        <v>74</v>
      </c>
      <c r="BG560" t="s">
        <v>74</v>
      </c>
      <c r="BH560" t="s">
        <v>74</v>
      </c>
      <c r="BI560" t="s">
        <v>74</v>
      </c>
      <c r="BJ560" t="s">
        <v>74</v>
      </c>
      <c r="BK560" t="s">
        <v>74</v>
      </c>
      <c r="BL560" t="s">
        <v>74</v>
      </c>
      <c r="BM560" t="s">
        <v>74</v>
      </c>
      <c r="BN560" t="s">
        <v>74</v>
      </c>
      <c r="BO560" t="s">
        <v>74</v>
      </c>
      <c r="BP560" t="s">
        <v>74</v>
      </c>
      <c r="BQ560" t="s">
        <v>74</v>
      </c>
      <c r="BR560" t="s">
        <v>74</v>
      </c>
      <c r="BS560" t="s">
        <v>74</v>
      </c>
      <c r="BT560" t="s">
        <v>74</v>
      </c>
      <c r="BU560" t="s">
        <v>74</v>
      </c>
      <c r="BV560" t="s">
        <v>74</v>
      </c>
      <c r="BW560" t="s">
        <v>74</v>
      </c>
      <c r="BX560" t="s">
        <v>74</v>
      </c>
      <c r="BY560" t="s">
        <v>74</v>
      </c>
      <c r="BZ560" t="s">
        <v>4057</v>
      </c>
      <c r="CA560" t="s">
        <v>74</v>
      </c>
      <c r="CB560" t="s">
        <v>74</v>
      </c>
      <c r="CC560">
        <v>0</v>
      </c>
    </row>
    <row r="561" spans="1:81" x14ac:dyDescent="0.25">
      <c r="A561" t="s">
        <v>4059</v>
      </c>
      <c r="B561" t="s">
        <v>95</v>
      </c>
      <c r="C561" t="s">
        <v>433</v>
      </c>
      <c r="D561" t="s">
        <v>949</v>
      </c>
      <c r="E561">
        <v>2021</v>
      </c>
      <c r="F561" t="s">
        <v>74</v>
      </c>
      <c r="G561" t="s">
        <v>74</v>
      </c>
      <c r="H561" t="s">
        <v>74</v>
      </c>
      <c r="I561" t="s">
        <v>74</v>
      </c>
      <c r="J561" t="s">
        <v>74</v>
      </c>
      <c r="K561" t="s">
        <v>74</v>
      </c>
      <c r="L561" t="s">
        <v>74</v>
      </c>
      <c r="M561" t="s">
        <v>74</v>
      </c>
      <c r="N561" t="s">
        <v>74</v>
      </c>
      <c r="O561" t="s">
        <v>74</v>
      </c>
      <c r="P561" t="s">
        <v>74</v>
      </c>
      <c r="Q561" t="s">
        <v>74</v>
      </c>
      <c r="R561" t="s">
        <v>74</v>
      </c>
      <c r="S561" t="s">
        <v>74</v>
      </c>
      <c r="T561" t="s">
        <v>74</v>
      </c>
      <c r="U561" t="s">
        <v>74</v>
      </c>
      <c r="V561" t="s">
        <v>74</v>
      </c>
      <c r="W561" t="s">
        <v>74</v>
      </c>
      <c r="X561" t="s">
        <v>74</v>
      </c>
      <c r="Y561" t="s">
        <v>74</v>
      </c>
      <c r="Z561" t="s">
        <v>74</v>
      </c>
      <c r="AA561" t="s">
        <v>74</v>
      </c>
      <c r="AB561" t="s">
        <v>74</v>
      </c>
      <c r="AC561" t="s">
        <v>74</v>
      </c>
      <c r="AD561" t="s">
        <v>74</v>
      </c>
      <c r="AE561" t="s">
        <v>74</v>
      </c>
      <c r="AF561" t="s">
        <v>74</v>
      </c>
      <c r="AG561" t="s">
        <v>74</v>
      </c>
      <c r="AH561" t="s">
        <v>74</v>
      </c>
      <c r="AI561" t="s">
        <v>74</v>
      </c>
      <c r="AJ561" t="s">
        <v>74</v>
      </c>
      <c r="AK561" t="s">
        <v>74</v>
      </c>
      <c r="AL561" t="s">
        <v>74</v>
      </c>
      <c r="AM561" t="s">
        <v>74</v>
      </c>
      <c r="AN561" t="s">
        <v>74</v>
      </c>
      <c r="AO561" t="s">
        <v>74</v>
      </c>
      <c r="AP561" t="s">
        <v>74</v>
      </c>
      <c r="AQ561" t="s">
        <v>74</v>
      </c>
      <c r="AR561" t="s">
        <v>74</v>
      </c>
      <c r="AS561" t="s">
        <v>74</v>
      </c>
      <c r="AT561" t="s">
        <v>74</v>
      </c>
      <c r="AU561" t="s">
        <v>74</v>
      </c>
      <c r="AV561" t="s">
        <v>74</v>
      </c>
      <c r="AW561" t="s">
        <v>74</v>
      </c>
      <c r="AX561" t="s">
        <v>74</v>
      </c>
      <c r="AY561" t="s">
        <v>74</v>
      </c>
      <c r="AZ561" t="s">
        <v>74</v>
      </c>
      <c r="BA561" t="s">
        <v>74</v>
      </c>
      <c r="BB561" t="s">
        <v>74</v>
      </c>
      <c r="BC561" t="s">
        <v>74</v>
      </c>
      <c r="BD561" t="s">
        <v>74</v>
      </c>
      <c r="BE561" t="s">
        <v>74</v>
      </c>
      <c r="BF561" t="s">
        <v>74</v>
      </c>
      <c r="BG561" t="s">
        <v>74</v>
      </c>
      <c r="BH561" t="s">
        <v>74</v>
      </c>
      <c r="BI561" t="s">
        <v>74</v>
      </c>
      <c r="BJ561" t="s">
        <v>74</v>
      </c>
      <c r="BK561" t="s">
        <v>74</v>
      </c>
      <c r="BL561" t="s">
        <v>74</v>
      </c>
      <c r="BM561" t="s">
        <v>74</v>
      </c>
      <c r="BN561" t="s">
        <v>74</v>
      </c>
      <c r="BO561" t="s">
        <v>74</v>
      </c>
      <c r="BP561" t="s">
        <v>74</v>
      </c>
      <c r="BQ561" t="s">
        <v>74</v>
      </c>
      <c r="BR561" t="s">
        <v>74</v>
      </c>
      <c r="BS561" t="s">
        <v>74</v>
      </c>
      <c r="BT561" t="s">
        <v>74</v>
      </c>
      <c r="BU561" t="s">
        <v>74</v>
      </c>
      <c r="BV561" t="s">
        <v>74</v>
      </c>
      <c r="BW561" t="s">
        <v>74</v>
      </c>
      <c r="BX561" t="s">
        <v>74</v>
      </c>
      <c r="BY561" t="s">
        <v>74</v>
      </c>
      <c r="BZ561" t="s">
        <v>4057</v>
      </c>
      <c r="CA561" t="s">
        <v>74</v>
      </c>
      <c r="CB561" t="s">
        <v>74</v>
      </c>
      <c r="CC561">
        <v>1</v>
      </c>
    </row>
    <row r="562" spans="1:81" x14ac:dyDescent="0.25">
      <c r="A562" t="s">
        <v>4060</v>
      </c>
      <c r="B562" t="s">
        <v>95</v>
      </c>
      <c r="C562" t="s">
        <v>433</v>
      </c>
      <c r="D562" t="s">
        <v>951</v>
      </c>
      <c r="E562">
        <v>2021</v>
      </c>
      <c r="F562" t="s">
        <v>74</v>
      </c>
      <c r="G562" t="s">
        <v>74</v>
      </c>
      <c r="H562" t="s">
        <v>74</v>
      </c>
      <c r="I562" t="s">
        <v>74</v>
      </c>
      <c r="J562" t="s">
        <v>74</v>
      </c>
      <c r="K562" t="s">
        <v>74</v>
      </c>
      <c r="L562" t="s">
        <v>74</v>
      </c>
      <c r="M562" t="s">
        <v>74</v>
      </c>
      <c r="N562" t="s">
        <v>74</v>
      </c>
      <c r="O562" t="s">
        <v>74</v>
      </c>
      <c r="P562" t="s">
        <v>74</v>
      </c>
      <c r="Q562" t="s">
        <v>74</v>
      </c>
      <c r="R562" t="s">
        <v>74</v>
      </c>
      <c r="S562" t="s">
        <v>74</v>
      </c>
      <c r="T562" t="s">
        <v>74</v>
      </c>
      <c r="U562" t="s">
        <v>74</v>
      </c>
      <c r="V562" t="s">
        <v>74</v>
      </c>
      <c r="W562" t="s">
        <v>74</v>
      </c>
      <c r="X562" t="s">
        <v>74</v>
      </c>
      <c r="Y562" t="s">
        <v>74</v>
      </c>
      <c r="Z562" t="s">
        <v>74</v>
      </c>
      <c r="AA562" t="s">
        <v>74</v>
      </c>
      <c r="AB562" t="s">
        <v>74</v>
      </c>
      <c r="AC562" t="s">
        <v>74</v>
      </c>
      <c r="AD562" t="s">
        <v>74</v>
      </c>
      <c r="AE562" t="s">
        <v>74</v>
      </c>
      <c r="AF562" t="s">
        <v>74</v>
      </c>
      <c r="AG562" t="s">
        <v>74</v>
      </c>
      <c r="AH562" t="s">
        <v>74</v>
      </c>
      <c r="AI562" t="s">
        <v>74</v>
      </c>
      <c r="AJ562" t="s">
        <v>74</v>
      </c>
      <c r="AK562" t="s">
        <v>74</v>
      </c>
      <c r="AL562" t="s">
        <v>74</v>
      </c>
      <c r="AM562" t="s">
        <v>74</v>
      </c>
      <c r="AN562" t="s">
        <v>74</v>
      </c>
      <c r="AO562" t="s">
        <v>74</v>
      </c>
      <c r="AP562" t="s">
        <v>74</v>
      </c>
      <c r="AQ562" t="s">
        <v>74</v>
      </c>
      <c r="AR562" t="s">
        <v>74</v>
      </c>
      <c r="AS562" t="s">
        <v>74</v>
      </c>
      <c r="AT562" t="s">
        <v>74</v>
      </c>
      <c r="AU562" t="s">
        <v>74</v>
      </c>
      <c r="AV562" t="s">
        <v>74</v>
      </c>
      <c r="AW562" t="s">
        <v>74</v>
      </c>
      <c r="AX562" t="s">
        <v>74</v>
      </c>
      <c r="AY562" t="s">
        <v>74</v>
      </c>
      <c r="AZ562" t="s">
        <v>74</v>
      </c>
      <c r="BA562" t="s">
        <v>74</v>
      </c>
      <c r="BB562" t="s">
        <v>74</v>
      </c>
      <c r="BC562" t="s">
        <v>74</v>
      </c>
      <c r="BD562" t="s">
        <v>74</v>
      </c>
      <c r="BE562" t="s">
        <v>74</v>
      </c>
      <c r="BF562" t="s">
        <v>74</v>
      </c>
      <c r="BG562" t="s">
        <v>74</v>
      </c>
      <c r="BH562" t="s">
        <v>74</v>
      </c>
      <c r="BI562" t="s">
        <v>74</v>
      </c>
      <c r="BJ562" t="s">
        <v>74</v>
      </c>
      <c r="BK562" t="s">
        <v>74</v>
      </c>
      <c r="BL562" t="s">
        <v>74</v>
      </c>
      <c r="BM562" t="s">
        <v>74</v>
      </c>
      <c r="BN562" t="s">
        <v>74</v>
      </c>
      <c r="BO562" t="s">
        <v>74</v>
      </c>
      <c r="BP562" t="s">
        <v>74</v>
      </c>
      <c r="BQ562" t="s">
        <v>74</v>
      </c>
      <c r="BR562" t="s">
        <v>74</v>
      </c>
      <c r="BS562" t="s">
        <v>74</v>
      </c>
      <c r="BT562" t="s">
        <v>74</v>
      </c>
      <c r="BU562" t="s">
        <v>74</v>
      </c>
      <c r="BV562" t="s">
        <v>74</v>
      </c>
      <c r="BW562" t="s">
        <v>74</v>
      </c>
      <c r="BX562" t="s">
        <v>74</v>
      </c>
      <c r="BY562" t="s">
        <v>74</v>
      </c>
      <c r="BZ562" t="s">
        <v>4057</v>
      </c>
      <c r="CA562" t="s">
        <v>74</v>
      </c>
      <c r="CB562" t="s">
        <v>74</v>
      </c>
      <c r="CC562">
        <v>1</v>
      </c>
    </row>
    <row r="563" spans="1:81" x14ac:dyDescent="0.25">
      <c r="A563" t="s">
        <v>4061</v>
      </c>
      <c r="B563" t="s">
        <v>95</v>
      </c>
      <c r="C563" t="s">
        <v>433</v>
      </c>
      <c r="D563" t="s">
        <v>953</v>
      </c>
      <c r="E563">
        <v>2021</v>
      </c>
      <c r="F563" t="s">
        <v>74</v>
      </c>
      <c r="G563" t="s">
        <v>74</v>
      </c>
      <c r="H563" t="s">
        <v>74</v>
      </c>
      <c r="I563" t="s">
        <v>74</v>
      </c>
      <c r="J563" t="s">
        <v>74</v>
      </c>
      <c r="K563" t="s">
        <v>74</v>
      </c>
      <c r="L563" t="s">
        <v>74</v>
      </c>
      <c r="M563" t="s">
        <v>74</v>
      </c>
      <c r="N563" t="s">
        <v>74</v>
      </c>
      <c r="O563" t="s">
        <v>74</v>
      </c>
      <c r="P563" t="s">
        <v>74</v>
      </c>
      <c r="Q563" t="s">
        <v>74</v>
      </c>
      <c r="R563" t="s">
        <v>74</v>
      </c>
      <c r="S563" t="s">
        <v>74</v>
      </c>
      <c r="T563" t="s">
        <v>74</v>
      </c>
      <c r="U563" t="s">
        <v>74</v>
      </c>
      <c r="V563" t="s">
        <v>74</v>
      </c>
      <c r="W563" t="s">
        <v>74</v>
      </c>
      <c r="X563" t="s">
        <v>74</v>
      </c>
      <c r="Y563" t="s">
        <v>74</v>
      </c>
      <c r="Z563" t="s">
        <v>74</v>
      </c>
      <c r="AA563" t="s">
        <v>74</v>
      </c>
      <c r="AB563" t="s">
        <v>74</v>
      </c>
      <c r="AC563" t="s">
        <v>74</v>
      </c>
      <c r="AD563" t="s">
        <v>74</v>
      </c>
      <c r="AE563" t="s">
        <v>74</v>
      </c>
      <c r="AF563" t="s">
        <v>74</v>
      </c>
      <c r="AG563" t="s">
        <v>74</v>
      </c>
      <c r="AH563" t="s">
        <v>74</v>
      </c>
      <c r="AI563" t="s">
        <v>74</v>
      </c>
      <c r="AJ563" t="s">
        <v>74</v>
      </c>
      <c r="AK563" t="s">
        <v>74</v>
      </c>
      <c r="AL563" t="s">
        <v>74</v>
      </c>
      <c r="AM563" t="s">
        <v>74</v>
      </c>
      <c r="AN563" t="s">
        <v>74</v>
      </c>
      <c r="AO563" t="s">
        <v>74</v>
      </c>
      <c r="AP563" t="s">
        <v>74</v>
      </c>
      <c r="AQ563" t="s">
        <v>74</v>
      </c>
      <c r="AR563" t="s">
        <v>74</v>
      </c>
      <c r="AS563" t="s">
        <v>74</v>
      </c>
      <c r="AT563" t="s">
        <v>74</v>
      </c>
      <c r="AU563" t="s">
        <v>74</v>
      </c>
      <c r="AV563" t="s">
        <v>74</v>
      </c>
      <c r="AW563" t="s">
        <v>74</v>
      </c>
      <c r="AX563" t="s">
        <v>74</v>
      </c>
      <c r="AY563" t="s">
        <v>74</v>
      </c>
      <c r="AZ563" t="s">
        <v>74</v>
      </c>
      <c r="BA563" t="s">
        <v>74</v>
      </c>
      <c r="BB563" t="s">
        <v>74</v>
      </c>
      <c r="BC563" t="s">
        <v>74</v>
      </c>
      <c r="BD563" t="s">
        <v>74</v>
      </c>
      <c r="BE563" t="s">
        <v>74</v>
      </c>
      <c r="BF563" t="s">
        <v>74</v>
      </c>
      <c r="BG563" t="s">
        <v>74</v>
      </c>
      <c r="BH563" t="s">
        <v>74</v>
      </c>
      <c r="BI563" t="s">
        <v>74</v>
      </c>
      <c r="BJ563" t="s">
        <v>74</v>
      </c>
      <c r="BK563" t="s">
        <v>74</v>
      </c>
      <c r="BL563" t="s">
        <v>74</v>
      </c>
      <c r="BM563" t="s">
        <v>74</v>
      </c>
      <c r="BN563" t="s">
        <v>74</v>
      </c>
      <c r="BO563" t="s">
        <v>74</v>
      </c>
      <c r="BP563" t="s">
        <v>74</v>
      </c>
      <c r="BQ563" t="s">
        <v>74</v>
      </c>
      <c r="BR563" t="s">
        <v>74</v>
      </c>
      <c r="BS563" t="s">
        <v>74</v>
      </c>
      <c r="BT563" t="s">
        <v>74</v>
      </c>
      <c r="BU563" t="s">
        <v>74</v>
      </c>
      <c r="BV563" t="s">
        <v>74</v>
      </c>
      <c r="BW563" t="s">
        <v>74</v>
      </c>
      <c r="BX563" t="s">
        <v>74</v>
      </c>
      <c r="BY563" t="s">
        <v>74</v>
      </c>
      <c r="BZ563" t="s">
        <v>4057</v>
      </c>
      <c r="CA563" t="s">
        <v>74</v>
      </c>
      <c r="CB563" t="s">
        <v>74</v>
      </c>
      <c r="CC563">
        <v>0</v>
      </c>
    </row>
    <row r="564" spans="1:81" x14ac:dyDescent="0.25">
      <c r="A564" t="s">
        <v>4062</v>
      </c>
      <c r="B564" t="s">
        <v>95</v>
      </c>
      <c r="C564" t="s">
        <v>433</v>
      </c>
      <c r="D564" t="s">
        <v>961</v>
      </c>
      <c r="E564">
        <v>2021</v>
      </c>
      <c r="F564" t="s">
        <v>74</v>
      </c>
      <c r="G564" t="s">
        <v>74</v>
      </c>
      <c r="H564" t="s">
        <v>74</v>
      </c>
      <c r="I564" t="s">
        <v>74</v>
      </c>
      <c r="J564" t="s">
        <v>74</v>
      </c>
      <c r="K564" t="s">
        <v>74</v>
      </c>
      <c r="L564" t="s">
        <v>74</v>
      </c>
      <c r="M564" t="s">
        <v>74</v>
      </c>
      <c r="N564" t="s">
        <v>74</v>
      </c>
      <c r="O564" t="s">
        <v>74</v>
      </c>
      <c r="P564" t="s">
        <v>74</v>
      </c>
      <c r="Q564" t="s">
        <v>74</v>
      </c>
      <c r="R564" t="s">
        <v>74</v>
      </c>
      <c r="S564" t="s">
        <v>74</v>
      </c>
      <c r="T564" t="s">
        <v>74</v>
      </c>
      <c r="U564" t="s">
        <v>74</v>
      </c>
      <c r="V564" t="s">
        <v>74</v>
      </c>
      <c r="W564" t="s">
        <v>74</v>
      </c>
      <c r="X564" t="s">
        <v>74</v>
      </c>
      <c r="Y564" t="s">
        <v>74</v>
      </c>
      <c r="Z564" t="s">
        <v>74</v>
      </c>
      <c r="AA564" t="s">
        <v>74</v>
      </c>
      <c r="AB564" t="s">
        <v>74</v>
      </c>
      <c r="AC564" t="s">
        <v>74</v>
      </c>
      <c r="AD564" t="s">
        <v>74</v>
      </c>
      <c r="AE564" t="s">
        <v>74</v>
      </c>
      <c r="AF564" t="s">
        <v>74</v>
      </c>
      <c r="AG564" t="s">
        <v>74</v>
      </c>
      <c r="AH564" t="s">
        <v>74</v>
      </c>
      <c r="AI564" t="s">
        <v>74</v>
      </c>
      <c r="AJ564" t="s">
        <v>74</v>
      </c>
      <c r="AK564" t="s">
        <v>74</v>
      </c>
      <c r="AL564" t="s">
        <v>74</v>
      </c>
      <c r="AM564" t="s">
        <v>74</v>
      </c>
      <c r="AN564" t="s">
        <v>74</v>
      </c>
      <c r="AO564" t="s">
        <v>74</v>
      </c>
      <c r="AP564" t="s">
        <v>74</v>
      </c>
      <c r="AQ564" t="s">
        <v>74</v>
      </c>
      <c r="AR564" t="s">
        <v>74</v>
      </c>
      <c r="AS564" t="s">
        <v>74</v>
      </c>
      <c r="AT564" t="s">
        <v>74</v>
      </c>
      <c r="AU564" t="s">
        <v>74</v>
      </c>
      <c r="AV564" t="s">
        <v>74</v>
      </c>
      <c r="AW564" t="s">
        <v>74</v>
      </c>
      <c r="AX564" t="s">
        <v>74</v>
      </c>
      <c r="AY564" t="s">
        <v>74</v>
      </c>
      <c r="AZ564" t="s">
        <v>74</v>
      </c>
      <c r="BA564" t="s">
        <v>74</v>
      </c>
      <c r="BB564" t="s">
        <v>74</v>
      </c>
      <c r="BC564" t="s">
        <v>74</v>
      </c>
      <c r="BD564" t="s">
        <v>74</v>
      </c>
      <c r="BE564" t="s">
        <v>74</v>
      </c>
      <c r="BF564" t="s">
        <v>74</v>
      </c>
      <c r="BG564" t="s">
        <v>74</v>
      </c>
      <c r="BH564" t="s">
        <v>74</v>
      </c>
      <c r="BI564" t="s">
        <v>74</v>
      </c>
      <c r="BJ564" t="s">
        <v>74</v>
      </c>
      <c r="BK564" t="s">
        <v>74</v>
      </c>
      <c r="BL564" t="s">
        <v>74</v>
      </c>
      <c r="BM564" t="s">
        <v>74</v>
      </c>
      <c r="BN564" t="s">
        <v>74</v>
      </c>
      <c r="BO564" t="s">
        <v>74</v>
      </c>
      <c r="BP564" t="s">
        <v>74</v>
      </c>
      <c r="BQ564" t="s">
        <v>74</v>
      </c>
      <c r="BR564" t="s">
        <v>74</v>
      </c>
      <c r="BS564" t="s">
        <v>74</v>
      </c>
      <c r="BT564" t="s">
        <v>74</v>
      </c>
      <c r="BU564" t="s">
        <v>74</v>
      </c>
      <c r="BV564" t="s">
        <v>74</v>
      </c>
      <c r="BW564" t="s">
        <v>74</v>
      </c>
      <c r="BX564" t="s">
        <v>74</v>
      </c>
      <c r="BY564" t="s">
        <v>74</v>
      </c>
      <c r="BZ564" t="s">
        <v>4057</v>
      </c>
      <c r="CA564" t="s">
        <v>74</v>
      </c>
      <c r="CB564" t="s">
        <v>74</v>
      </c>
      <c r="CC564">
        <v>0</v>
      </c>
    </row>
    <row r="565" spans="1:81" x14ac:dyDescent="0.25">
      <c r="A565" t="s">
        <v>4063</v>
      </c>
      <c r="B565" t="s">
        <v>95</v>
      </c>
      <c r="C565" t="s">
        <v>124</v>
      </c>
      <c r="D565" t="s">
        <v>44</v>
      </c>
      <c r="E565">
        <v>2022</v>
      </c>
      <c r="F565">
        <v>2054</v>
      </c>
      <c r="G565">
        <v>237</v>
      </c>
      <c r="H565">
        <v>5</v>
      </c>
      <c r="I565">
        <v>265</v>
      </c>
      <c r="J565">
        <v>423</v>
      </c>
      <c r="K565">
        <v>444</v>
      </c>
      <c r="L565">
        <v>318</v>
      </c>
      <c r="M565">
        <v>301</v>
      </c>
      <c r="N565">
        <v>258</v>
      </c>
      <c r="O565">
        <v>159</v>
      </c>
      <c r="P565">
        <v>92</v>
      </c>
      <c r="Q565">
        <v>26</v>
      </c>
      <c r="R565">
        <v>8</v>
      </c>
      <c r="S565">
        <v>2</v>
      </c>
      <c r="T565">
        <v>0</v>
      </c>
      <c r="U565">
        <v>2125</v>
      </c>
      <c r="V565">
        <v>143</v>
      </c>
      <c r="W565">
        <v>28</v>
      </c>
      <c r="X565">
        <v>875</v>
      </c>
      <c r="Y565">
        <v>1371</v>
      </c>
      <c r="Z565">
        <v>50</v>
      </c>
      <c r="AA565">
        <v>187</v>
      </c>
      <c r="AB565">
        <v>50</v>
      </c>
      <c r="AC565">
        <v>160</v>
      </c>
      <c r="AD565">
        <v>1899</v>
      </c>
      <c r="AE565">
        <v>65</v>
      </c>
      <c r="AF565">
        <v>1853</v>
      </c>
      <c r="AG565">
        <v>100</v>
      </c>
      <c r="AH565">
        <v>32</v>
      </c>
      <c r="AI565">
        <v>14</v>
      </c>
      <c r="AJ565">
        <v>182</v>
      </c>
      <c r="AK565">
        <v>50</v>
      </c>
      <c r="AL565">
        <v>135</v>
      </c>
      <c r="AM565">
        <v>2095</v>
      </c>
      <c r="AN565">
        <v>66</v>
      </c>
      <c r="AO565">
        <v>2296</v>
      </c>
      <c r="AP565">
        <v>0.89459930313588854</v>
      </c>
      <c r="AQ565">
        <v>0.1032229965156794</v>
      </c>
      <c r="AR565">
        <v>2.1777003484320561E-3</v>
      </c>
      <c r="AS565">
        <v>0.11541811846689901</v>
      </c>
      <c r="AT565">
        <v>0.1842334494773519</v>
      </c>
      <c r="AU565">
        <v>0.19337979094076649</v>
      </c>
      <c r="AV565">
        <v>0.13850174216027869</v>
      </c>
      <c r="AW565">
        <v>0.13109756097560979</v>
      </c>
      <c r="AX565">
        <v>0.1123693379790941</v>
      </c>
      <c r="AY565">
        <v>6.9250871080139373E-2</v>
      </c>
      <c r="AZ565">
        <v>4.0069686411149823E-2</v>
      </c>
      <c r="BA565">
        <v>1.1324041811846691E-2</v>
      </c>
      <c r="BB565">
        <v>3.4843205574912892E-3</v>
      </c>
      <c r="BC565">
        <v>8.710801393728223E-4</v>
      </c>
      <c r="BD565">
        <v>0</v>
      </c>
      <c r="BE565">
        <v>0.92552264808362372</v>
      </c>
      <c r="BF565">
        <v>6.2282229965156803E-2</v>
      </c>
      <c r="BG565">
        <v>1.2195121951219509E-2</v>
      </c>
      <c r="BH565">
        <v>0.38109756097560982</v>
      </c>
      <c r="BI565">
        <v>0.59712543554006969</v>
      </c>
      <c r="BJ565">
        <v>2.1777003484320559E-2</v>
      </c>
      <c r="BK565">
        <v>8.1445993031358882E-2</v>
      </c>
      <c r="BL565">
        <v>2.1777003484320559E-2</v>
      </c>
      <c r="BM565">
        <v>6.968641114982578E-2</v>
      </c>
      <c r="BN565">
        <v>0.82709059233449478</v>
      </c>
      <c r="BO565">
        <v>2.8310104529616721E-2</v>
      </c>
      <c r="BP565">
        <v>0.80705574912891986</v>
      </c>
      <c r="BQ565">
        <v>4.3554006968641118E-2</v>
      </c>
      <c r="BR565">
        <v>1.393728222996516E-2</v>
      </c>
      <c r="BS565">
        <v>6.0975609756097563E-3</v>
      </c>
      <c r="BT565">
        <v>7.926829268292683E-2</v>
      </c>
      <c r="BU565">
        <v>2.1777003484320559E-2</v>
      </c>
      <c r="BV565">
        <v>5.8797909407665508E-2</v>
      </c>
      <c r="BW565">
        <v>0.91245644599303133</v>
      </c>
      <c r="BX565">
        <v>2.8745644599303139E-2</v>
      </c>
      <c r="BY565" t="s">
        <v>3397</v>
      </c>
      <c r="BZ565" t="s">
        <v>4064</v>
      </c>
      <c r="CA565">
        <v>2296</v>
      </c>
      <c r="CB565">
        <v>1</v>
      </c>
      <c r="CC565">
        <v>0</v>
      </c>
    </row>
    <row r="566" spans="1:81" x14ac:dyDescent="0.25">
      <c r="A566" t="s">
        <v>4065</v>
      </c>
      <c r="B566" t="s">
        <v>95</v>
      </c>
      <c r="C566" t="s">
        <v>124</v>
      </c>
      <c r="D566" t="s">
        <v>947</v>
      </c>
      <c r="E566">
        <v>2022</v>
      </c>
      <c r="F566">
        <v>921</v>
      </c>
      <c r="G566">
        <v>100</v>
      </c>
      <c r="H566">
        <v>1</v>
      </c>
      <c r="I566">
        <v>107</v>
      </c>
      <c r="J566">
        <v>184</v>
      </c>
      <c r="K566">
        <v>200</v>
      </c>
      <c r="L566">
        <v>139</v>
      </c>
      <c r="M566">
        <v>151</v>
      </c>
      <c r="N566">
        <v>108</v>
      </c>
      <c r="O566">
        <v>72</v>
      </c>
      <c r="P566">
        <v>46</v>
      </c>
      <c r="Q566">
        <v>10</v>
      </c>
      <c r="R566">
        <v>4</v>
      </c>
      <c r="S566">
        <v>1</v>
      </c>
      <c r="T566">
        <v>0</v>
      </c>
      <c r="U566">
        <v>945</v>
      </c>
      <c r="V566">
        <v>71</v>
      </c>
      <c r="W566">
        <v>6</v>
      </c>
      <c r="X566">
        <v>316</v>
      </c>
      <c r="Y566">
        <v>706</v>
      </c>
      <c r="Z566">
        <v>0</v>
      </c>
      <c r="AA566">
        <v>58</v>
      </c>
      <c r="AB566">
        <v>0</v>
      </c>
      <c r="AC566">
        <v>49</v>
      </c>
      <c r="AD566">
        <v>915</v>
      </c>
      <c r="AE566">
        <v>15</v>
      </c>
      <c r="AF566">
        <v>837</v>
      </c>
      <c r="AG566">
        <v>69</v>
      </c>
      <c r="AH566">
        <v>6</v>
      </c>
      <c r="AI566">
        <v>0</v>
      </c>
      <c r="AJ566">
        <v>95</v>
      </c>
      <c r="AK566">
        <v>0</v>
      </c>
      <c r="AL566">
        <v>73</v>
      </c>
      <c r="AM566">
        <v>936</v>
      </c>
      <c r="AN566">
        <v>13</v>
      </c>
      <c r="AO566">
        <v>1022</v>
      </c>
      <c r="AP566">
        <v>0.901174168297456</v>
      </c>
      <c r="AQ566">
        <v>9.7847358121330719E-2</v>
      </c>
      <c r="AR566">
        <v>9.7847358121330719E-4</v>
      </c>
      <c r="AS566">
        <v>0.1046966731898239</v>
      </c>
      <c r="AT566">
        <v>0.18003913894324849</v>
      </c>
      <c r="AU566">
        <v>0.19569471624266141</v>
      </c>
      <c r="AV566">
        <v>0.1360078277886497</v>
      </c>
      <c r="AW566">
        <v>0.14774951076320941</v>
      </c>
      <c r="AX566">
        <v>0.1056751467710372</v>
      </c>
      <c r="AY566">
        <v>7.0450097847358117E-2</v>
      </c>
      <c r="AZ566">
        <v>4.5009784735812131E-2</v>
      </c>
      <c r="BA566">
        <v>9.7847358121330719E-3</v>
      </c>
      <c r="BB566">
        <v>3.9138943248532287E-3</v>
      </c>
      <c r="BC566">
        <v>9.7847358121330719E-4</v>
      </c>
      <c r="BD566">
        <v>0</v>
      </c>
      <c r="BE566">
        <v>0.92465753424657537</v>
      </c>
      <c r="BF566">
        <v>6.947162426614481E-2</v>
      </c>
      <c r="BG566">
        <v>5.8708414872798431E-3</v>
      </c>
      <c r="BH566">
        <v>0.30919765166340513</v>
      </c>
      <c r="BI566">
        <v>0.69080234833659493</v>
      </c>
      <c r="BJ566">
        <v>0</v>
      </c>
      <c r="BK566">
        <v>5.6751467710371817E-2</v>
      </c>
      <c r="BL566">
        <v>0</v>
      </c>
      <c r="BM566">
        <v>4.7945205479452052E-2</v>
      </c>
      <c r="BN566">
        <v>0.8953033268101761</v>
      </c>
      <c r="BO566">
        <v>1.467710371819961E-2</v>
      </c>
      <c r="BP566">
        <v>0.8189823874755382</v>
      </c>
      <c r="BQ566">
        <v>6.7514677103718196E-2</v>
      </c>
      <c r="BR566">
        <v>5.8708414872798431E-3</v>
      </c>
      <c r="BS566">
        <v>0</v>
      </c>
      <c r="BT566">
        <v>9.2954990215264183E-2</v>
      </c>
      <c r="BU566">
        <v>0</v>
      </c>
      <c r="BV566">
        <v>7.1428571428571425E-2</v>
      </c>
      <c r="BW566">
        <v>0.91585127201565553</v>
      </c>
      <c r="BX566">
        <v>1.272015655577299E-2</v>
      </c>
      <c r="BY566" t="s">
        <v>3397</v>
      </c>
      <c r="BZ566" t="s">
        <v>4064</v>
      </c>
      <c r="CA566">
        <v>2296</v>
      </c>
      <c r="CB566">
        <v>0.4451219512195122</v>
      </c>
      <c r="CC566">
        <v>0</v>
      </c>
    </row>
    <row r="567" spans="1:81" x14ac:dyDescent="0.25">
      <c r="A567" t="s">
        <v>4066</v>
      </c>
      <c r="B567" t="s">
        <v>95</v>
      </c>
      <c r="C567" t="s">
        <v>124</v>
      </c>
      <c r="D567" t="s">
        <v>949</v>
      </c>
      <c r="E567">
        <v>2022</v>
      </c>
      <c r="F567">
        <v>633</v>
      </c>
      <c r="G567">
        <v>81</v>
      </c>
      <c r="H567">
        <v>2</v>
      </c>
      <c r="I567">
        <v>81</v>
      </c>
      <c r="J567">
        <v>130</v>
      </c>
      <c r="K567">
        <v>143</v>
      </c>
      <c r="L567">
        <v>106</v>
      </c>
      <c r="M567">
        <v>83</v>
      </c>
      <c r="N567">
        <v>85</v>
      </c>
      <c r="O567">
        <v>52</v>
      </c>
      <c r="P567">
        <v>23</v>
      </c>
      <c r="Q567">
        <v>9</v>
      </c>
      <c r="R567">
        <v>3</v>
      </c>
      <c r="S567">
        <v>1</v>
      </c>
      <c r="T567">
        <v>0</v>
      </c>
      <c r="U567">
        <v>668</v>
      </c>
      <c r="V567">
        <v>38</v>
      </c>
      <c r="W567">
        <v>10</v>
      </c>
      <c r="X567">
        <v>319</v>
      </c>
      <c r="Y567">
        <v>397</v>
      </c>
      <c r="Z567">
        <v>0</v>
      </c>
      <c r="AA567">
        <v>69</v>
      </c>
      <c r="AB567">
        <v>0</v>
      </c>
      <c r="AC567">
        <v>54</v>
      </c>
      <c r="AD567">
        <v>593</v>
      </c>
      <c r="AE567">
        <v>22</v>
      </c>
      <c r="AF567">
        <v>615</v>
      </c>
      <c r="AG567">
        <v>17</v>
      </c>
      <c r="AH567">
        <v>18</v>
      </c>
      <c r="AI567">
        <v>12</v>
      </c>
      <c r="AJ567">
        <v>32</v>
      </c>
      <c r="AK567">
        <v>0</v>
      </c>
      <c r="AL567">
        <v>51</v>
      </c>
      <c r="AM567">
        <v>665</v>
      </c>
      <c r="AN567">
        <v>0</v>
      </c>
      <c r="AO567">
        <v>716</v>
      </c>
      <c r="AP567">
        <v>0.88407821229050276</v>
      </c>
      <c r="AQ567">
        <v>0.1131284916201117</v>
      </c>
      <c r="AR567">
        <v>2.7932960893854749E-3</v>
      </c>
      <c r="AS567">
        <v>0.1131284916201117</v>
      </c>
      <c r="AT567">
        <v>0.1815642458100559</v>
      </c>
      <c r="AU567">
        <v>0.19972067039106151</v>
      </c>
      <c r="AV567">
        <v>0.14804469273743021</v>
      </c>
      <c r="AW567">
        <v>0.1159217877094972</v>
      </c>
      <c r="AX567">
        <v>0.1187150837988827</v>
      </c>
      <c r="AY567">
        <v>7.2625698324022353E-2</v>
      </c>
      <c r="AZ567">
        <v>3.2122905027932962E-2</v>
      </c>
      <c r="BA567">
        <v>1.2569832402234639E-2</v>
      </c>
      <c r="BB567">
        <v>4.1899441340782122E-3</v>
      </c>
      <c r="BC567">
        <v>1.396648044692737E-3</v>
      </c>
      <c r="BD567">
        <v>0</v>
      </c>
      <c r="BE567">
        <v>0.93296089385474856</v>
      </c>
      <c r="BF567">
        <v>5.3072625698324022E-2</v>
      </c>
      <c r="BG567">
        <v>1.396648044692737E-2</v>
      </c>
      <c r="BH567">
        <v>0.44553072625698331</v>
      </c>
      <c r="BI567">
        <v>0.5544692737430168</v>
      </c>
      <c r="BJ567">
        <v>0</v>
      </c>
      <c r="BK567">
        <v>9.6368715083798878E-2</v>
      </c>
      <c r="BL567">
        <v>0</v>
      </c>
      <c r="BM567">
        <v>7.5418994413407825E-2</v>
      </c>
      <c r="BN567">
        <v>0.82821229050279332</v>
      </c>
      <c r="BO567">
        <v>3.0726256983240219E-2</v>
      </c>
      <c r="BP567">
        <v>0.85893854748603349</v>
      </c>
      <c r="BQ567">
        <v>2.3743016759776539E-2</v>
      </c>
      <c r="BR567">
        <v>2.5139664804469272E-2</v>
      </c>
      <c r="BS567">
        <v>1.6759776536312849E-2</v>
      </c>
      <c r="BT567">
        <v>4.4692737430167599E-2</v>
      </c>
      <c r="BU567">
        <v>0</v>
      </c>
      <c r="BV567">
        <v>7.1229050279329603E-2</v>
      </c>
      <c r="BW567">
        <v>0.92877094972067042</v>
      </c>
      <c r="BX567">
        <v>0</v>
      </c>
      <c r="BY567" t="s">
        <v>3397</v>
      </c>
      <c r="BZ567" t="s">
        <v>4064</v>
      </c>
      <c r="CA567">
        <v>2296</v>
      </c>
      <c r="CB567">
        <v>0.31184668989547037</v>
      </c>
      <c r="CC567">
        <v>0</v>
      </c>
    </row>
    <row r="568" spans="1:81" x14ac:dyDescent="0.25">
      <c r="A568" t="s">
        <v>4067</v>
      </c>
      <c r="B568" t="s">
        <v>95</v>
      </c>
      <c r="C568" t="s">
        <v>124</v>
      </c>
      <c r="D568" t="s">
        <v>951</v>
      </c>
      <c r="E568">
        <v>2022</v>
      </c>
      <c r="F568">
        <v>174</v>
      </c>
      <c r="G568">
        <v>16</v>
      </c>
      <c r="H568">
        <v>1</v>
      </c>
      <c r="I568">
        <v>30</v>
      </c>
      <c r="J568">
        <v>31</v>
      </c>
      <c r="K568">
        <v>35</v>
      </c>
      <c r="L568">
        <v>29</v>
      </c>
      <c r="M568">
        <v>24</v>
      </c>
      <c r="N568">
        <v>22</v>
      </c>
      <c r="O568">
        <v>11</v>
      </c>
      <c r="P568">
        <v>6</v>
      </c>
      <c r="Q568">
        <v>3</v>
      </c>
      <c r="R568">
        <v>0</v>
      </c>
      <c r="S568">
        <v>0</v>
      </c>
      <c r="T568">
        <v>0</v>
      </c>
      <c r="U568">
        <v>171</v>
      </c>
      <c r="V568">
        <v>19</v>
      </c>
      <c r="W568">
        <v>1</v>
      </c>
      <c r="X568">
        <v>89</v>
      </c>
      <c r="Y568">
        <v>102</v>
      </c>
      <c r="Z568">
        <v>0</v>
      </c>
      <c r="AA568">
        <v>17</v>
      </c>
      <c r="AB568">
        <v>0</v>
      </c>
      <c r="AC568">
        <v>8</v>
      </c>
      <c r="AD568">
        <v>166</v>
      </c>
      <c r="AE568">
        <v>5</v>
      </c>
      <c r="AF568">
        <v>171</v>
      </c>
      <c r="AG568">
        <v>3</v>
      </c>
      <c r="AH568">
        <v>2</v>
      </c>
      <c r="AI568">
        <v>0</v>
      </c>
      <c r="AJ568">
        <v>10</v>
      </c>
      <c r="AK568">
        <v>0</v>
      </c>
      <c r="AL568">
        <v>4</v>
      </c>
      <c r="AM568">
        <v>187</v>
      </c>
      <c r="AN568">
        <v>0</v>
      </c>
      <c r="AO568">
        <v>191</v>
      </c>
      <c r="AP568">
        <v>0.91099476439790572</v>
      </c>
      <c r="AQ568">
        <v>8.3769633507853408E-2</v>
      </c>
      <c r="AR568">
        <v>5.235602094240838E-3</v>
      </c>
      <c r="AS568">
        <v>0.1570680628272251</v>
      </c>
      <c r="AT568">
        <v>0.162303664921466</v>
      </c>
      <c r="AU568">
        <v>0.18324607329842929</v>
      </c>
      <c r="AV568">
        <v>0.15183246073298429</v>
      </c>
      <c r="AW568">
        <v>0.1256544502617801</v>
      </c>
      <c r="AX568">
        <v>0.1151832460732984</v>
      </c>
      <c r="AY568">
        <v>5.7591623036649213E-2</v>
      </c>
      <c r="AZ568">
        <v>3.1413612565445018E-2</v>
      </c>
      <c r="BA568">
        <v>1.5706806282722509E-2</v>
      </c>
      <c r="BB568">
        <v>0</v>
      </c>
      <c r="BC568">
        <v>0</v>
      </c>
      <c r="BD568">
        <v>0</v>
      </c>
      <c r="BE568">
        <v>0.89528795811518325</v>
      </c>
      <c r="BF568">
        <v>9.947643979057591E-2</v>
      </c>
      <c r="BG568">
        <v>5.235602094240838E-3</v>
      </c>
      <c r="BH568">
        <v>0.46596858638743449</v>
      </c>
      <c r="BI568">
        <v>0.53403141361256545</v>
      </c>
      <c r="BJ568">
        <v>0</v>
      </c>
      <c r="BK568">
        <v>8.9005235602094238E-2</v>
      </c>
      <c r="BL568">
        <v>0</v>
      </c>
      <c r="BM568">
        <v>4.1884816753926697E-2</v>
      </c>
      <c r="BN568">
        <v>0.86910994764397909</v>
      </c>
      <c r="BO568">
        <v>2.6178010471204188E-2</v>
      </c>
      <c r="BP568">
        <v>0.89528795811518325</v>
      </c>
      <c r="BQ568">
        <v>1.5706806282722509E-2</v>
      </c>
      <c r="BR568">
        <v>1.0471204188481679E-2</v>
      </c>
      <c r="BS568">
        <v>0</v>
      </c>
      <c r="BT568">
        <v>5.2356020942408377E-2</v>
      </c>
      <c r="BU568">
        <v>0</v>
      </c>
      <c r="BV568">
        <v>2.0942408376963349E-2</v>
      </c>
      <c r="BW568">
        <v>0.97905759162303663</v>
      </c>
      <c r="BX568">
        <v>0</v>
      </c>
      <c r="BY568" t="s">
        <v>3397</v>
      </c>
      <c r="BZ568" t="s">
        <v>4064</v>
      </c>
      <c r="CA568">
        <v>2296</v>
      </c>
      <c r="CB568">
        <v>8.3188153310104526E-2</v>
      </c>
      <c r="CC568">
        <v>0</v>
      </c>
    </row>
    <row r="569" spans="1:81" x14ac:dyDescent="0.25">
      <c r="A569" t="s">
        <v>4068</v>
      </c>
      <c r="B569" t="s">
        <v>95</v>
      </c>
      <c r="C569" t="s">
        <v>124</v>
      </c>
      <c r="D569" t="s">
        <v>953</v>
      </c>
      <c r="E569">
        <v>2022</v>
      </c>
      <c r="F569">
        <v>279</v>
      </c>
      <c r="G569">
        <v>37</v>
      </c>
      <c r="H569">
        <v>1</v>
      </c>
      <c r="I569">
        <v>34</v>
      </c>
      <c r="J569">
        <v>64</v>
      </c>
      <c r="K569">
        <v>59</v>
      </c>
      <c r="L569">
        <v>38</v>
      </c>
      <c r="M569">
        <v>39</v>
      </c>
      <c r="N569">
        <v>38</v>
      </c>
      <c r="O569">
        <v>24</v>
      </c>
      <c r="P569">
        <v>16</v>
      </c>
      <c r="Q569">
        <v>4</v>
      </c>
      <c r="R569">
        <v>1</v>
      </c>
      <c r="S569">
        <v>0</v>
      </c>
      <c r="T569">
        <v>0</v>
      </c>
      <c r="U569">
        <v>300</v>
      </c>
      <c r="V569">
        <v>14</v>
      </c>
      <c r="W569">
        <v>3</v>
      </c>
      <c r="X569">
        <v>151</v>
      </c>
      <c r="Y569">
        <v>166</v>
      </c>
      <c r="Z569">
        <v>0</v>
      </c>
      <c r="AA569">
        <v>43</v>
      </c>
      <c r="AB569">
        <v>0</v>
      </c>
      <c r="AC569">
        <v>49</v>
      </c>
      <c r="AD569">
        <v>225</v>
      </c>
      <c r="AE569">
        <v>23</v>
      </c>
      <c r="AF569">
        <v>230</v>
      </c>
      <c r="AG569">
        <v>11</v>
      </c>
      <c r="AH569">
        <v>6</v>
      </c>
      <c r="AI569">
        <v>2</v>
      </c>
      <c r="AJ569">
        <v>45</v>
      </c>
      <c r="AK569">
        <v>0</v>
      </c>
      <c r="AL569">
        <v>7</v>
      </c>
      <c r="AM569">
        <v>307</v>
      </c>
      <c r="AN569">
        <v>3</v>
      </c>
      <c r="AO569">
        <v>317</v>
      </c>
      <c r="AP569">
        <v>0.88012618296529965</v>
      </c>
      <c r="AQ569">
        <v>0.1167192429022082</v>
      </c>
      <c r="AR569">
        <v>3.154574132492113E-3</v>
      </c>
      <c r="AS569">
        <v>0.1072555205047319</v>
      </c>
      <c r="AT569">
        <v>0.20189274447949529</v>
      </c>
      <c r="AU569">
        <v>0.18611987381703471</v>
      </c>
      <c r="AV569">
        <v>0.11987381703470031</v>
      </c>
      <c r="AW569">
        <v>0.1230283911671924</v>
      </c>
      <c r="AX569">
        <v>0.11987381703470031</v>
      </c>
      <c r="AY569">
        <v>7.5709779179810727E-2</v>
      </c>
      <c r="AZ569">
        <v>5.0473186119873822E-2</v>
      </c>
      <c r="BA569">
        <v>1.261829652996845E-2</v>
      </c>
      <c r="BB569">
        <v>3.154574132492113E-3</v>
      </c>
      <c r="BC569">
        <v>0</v>
      </c>
      <c r="BD569">
        <v>0</v>
      </c>
      <c r="BE569">
        <v>0.94637223974763407</v>
      </c>
      <c r="BF569">
        <v>4.4164037854889593E-2</v>
      </c>
      <c r="BG569">
        <v>9.4637223974763408E-3</v>
      </c>
      <c r="BH569">
        <v>0.47634069400630907</v>
      </c>
      <c r="BI569">
        <v>0.52365930599369082</v>
      </c>
      <c r="BJ569">
        <v>0</v>
      </c>
      <c r="BK569">
        <v>0.1356466876971609</v>
      </c>
      <c r="BL569">
        <v>0</v>
      </c>
      <c r="BM569">
        <v>0.1545741324921136</v>
      </c>
      <c r="BN569">
        <v>0.70977917981072558</v>
      </c>
      <c r="BO569">
        <v>7.2555205047318619E-2</v>
      </c>
      <c r="BP569">
        <v>0.72555205047318616</v>
      </c>
      <c r="BQ569">
        <v>3.4700315457413249E-2</v>
      </c>
      <c r="BR569">
        <v>1.8927444794952682E-2</v>
      </c>
      <c r="BS569">
        <v>6.3091482649842269E-3</v>
      </c>
      <c r="BT569">
        <v>0.14195583596214509</v>
      </c>
      <c r="BU569">
        <v>0</v>
      </c>
      <c r="BV569">
        <v>2.20820189274448E-2</v>
      </c>
      <c r="BW569">
        <v>0.96845425867507884</v>
      </c>
      <c r="BX569">
        <v>9.4637223974763408E-3</v>
      </c>
      <c r="BY569" t="s">
        <v>3397</v>
      </c>
      <c r="BZ569" t="s">
        <v>4064</v>
      </c>
      <c r="CA569">
        <v>2296</v>
      </c>
      <c r="CB569">
        <v>0.13806620209059231</v>
      </c>
      <c r="CC569">
        <v>0</v>
      </c>
    </row>
    <row r="570" spans="1:81" x14ac:dyDescent="0.25">
      <c r="A570" t="s">
        <v>4069</v>
      </c>
      <c r="B570" t="s">
        <v>95</v>
      </c>
      <c r="C570" t="s">
        <v>124</v>
      </c>
      <c r="D570" t="s">
        <v>961</v>
      </c>
      <c r="E570">
        <v>2022</v>
      </c>
      <c r="F570">
        <v>47</v>
      </c>
      <c r="G570">
        <v>3</v>
      </c>
      <c r="H570">
        <v>0</v>
      </c>
      <c r="I570">
        <v>13</v>
      </c>
      <c r="J570">
        <v>14</v>
      </c>
      <c r="K570">
        <v>7</v>
      </c>
      <c r="L570">
        <v>6</v>
      </c>
      <c r="M570">
        <v>4</v>
      </c>
      <c r="N570">
        <v>5</v>
      </c>
      <c r="O570">
        <v>0</v>
      </c>
      <c r="P570">
        <v>1</v>
      </c>
      <c r="Q570">
        <v>0</v>
      </c>
      <c r="R570">
        <v>0</v>
      </c>
      <c r="S570">
        <v>0</v>
      </c>
      <c r="T570">
        <v>0</v>
      </c>
      <c r="U570">
        <v>41</v>
      </c>
      <c r="V570">
        <v>1</v>
      </c>
      <c r="W570">
        <v>8</v>
      </c>
      <c r="X570">
        <v>0</v>
      </c>
      <c r="Y570">
        <v>0</v>
      </c>
      <c r="Z570">
        <v>50</v>
      </c>
      <c r="AA570">
        <v>0</v>
      </c>
      <c r="AB570">
        <v>50</v>
      </c>
      <c r="AC570">
        <v>0</v>
      </c>
      <c r="AD570">
        <v>0</v>
      </c>
      <c r="AE570">
        <v>0</v>
      </c>
      <c r="AF570">
        <v>0</v>
      </c>
      <c r="AG570">
        <v>0</v>
      </c>
      <c r="AH570">
        <v>0</v>
      </c>
      <c r="AI570">
        <v>0</v>
      </c>
      <c r="AJ570">
        <v>0</v>
      </c>
      <c r="AK570">
        <v>50</v>
      </c>
      <c r="AL570">
        <v>0</v>
      </c>
      <c r="AM570">
        <v>0</v>
      </c>
      <c r="AN570">
        <v>50</v>
      </c>
      <c r="AO570">
        <v>50</v>
      </c>
      <c r="AP570">
        <v>0.94</v>
      </c>
      <c r="AQ570">
        <v>0.06</v>
      </c>
      <c r="AR570">
        <v>0</v>
      </c>
      <c r="AS570">
        <v>0.26</v>
      </c>
      <c r="AT570">
        <v>0.28000000000000003</v>
      </c>
      <c r="AU570">
        <v>0.14000000000000001</v>
      </c>
      <c r="AV570">
        <v>0.12</v>
      </c>
      <c r="AW570">
        <v>0.08</v>
      </c>
      <c r="AX570">
        <v>0.1</v>
      </c>
      <c r="AY570">
        <v>0</v>
      </c>
      <c r="AZ570">
        <v>0.02</v>
      </c>
      <c r="BA570">
        <v>0</v>
      </c>
      <c r="BB570">
        <v>0</v>
      </c>
      <c r="BC570">
        <v>0</v>
      </c>
      <c r="BD570">
        <v>0</v>
      </c>
      <c r="BE570">
        <v>0.82</v>
      </c>
      <c r="BF570">
        <v>0.02</v>
      </c>
      <c r="BG570">
        <v>0.16</v>
      </c>
      <c r="BH570">
        <v>0</v>
      </c>
      <c r="BI570">
        <v>0</v>
      </c>
      <c r="BJ570">
        <v>1</v>
      </c>
      <c r="BK570">
        <v>0</v>
      </c>
      <c r="BL570">
        <v>1</v>
      </c>
      <c r="BM570">
        <v>0</v>
      </c>
      <c r="BN570">
        <v>0</v>
      </c>
      <c r="BO570">
        <v>0</v>
      </c>
      <c r="BP570">
        <v>0</v>
      </c>
      <c r="BQ570">
        <v>0</v>
      </c>
      <c r="BR570">
        <v>0</v>
      </c>
      <c r="BS570">
        <v>0</v>
      </c>
      <c r="BT570">
        <v>0</v>
      </c>
      <c r="BU570">
        <v>1</v>
      </c>
      <c r="BV570">
        <v>0</v>
      </c>
      <c r="BW570">
        <v>0</v>
      </c>
      <c r="BX570">
        <v>1</v>
      </c>
      <c r="BY570" t="s">
        <v>3397</v>
      </c>
      <c r="BZ570" t="s">
        <v>4064</v>
      </c>
      <c r="CA570">
        <v>2296</v>
      </c>
      <c r="CB570">
        <v>2.1777003484320559E-2</v>
      </c>
      <c r="CC570">
        <v>0</v>
      </c>
    </row>
    <row r="571" spans="1:81" x14ac:dyDescent="0.25">
      <c r="A571" t="s">
        <v>4070</v>
      </c>
      <c r="B571" t="s">
        <v>95</v>
      </c>
      <c r="C571" t="s">
        <v>123</v>
      </c>
      <c r="D571" t="s">
        <v>44</v>
      </c>
      <c r="E571">
        <v>2022</v>
      </c>
      <c r="F571">
        <v>2394</v>
      </c>
      <c r="G571">
        <v>350</v>
      </c>
      <c r="H571">
        <v>0</v>
      </c>
      <c r="I571">
        <v>379</v>
      </c>
      <c r="J571">
        <v>510</v>
      </c>
      <c r="K571">
        <v>459</v>
      </c>
      <c r="L571">
        <v>366</v>
      </c>
      <c r="M571">
        <v>356</v>
      </c>
      <c r="N571">
        <v>277</v>
      </c>
      <c r="O571">
        <v>183</v>
      </c>
      <c r="P571">
        <v>137</v>
      </c>
      <c r="Q571">
        <v>45</v>
      </c>
      <c r="R571">
        <v>17</v>
      </c>
      <c r="S571">
        <v>15</v>
      </c>
      <c r="T571">
        <v>0</v>
      </c>
      <c r="U571">
        <v>2374</v>
      </c>
      <c r="V571">
        <v>370</v>
      </c>
      <c r="W571">
        <v>0</v>
      </c>
      <c r="X571">
        <v>1760</v>
      </c>
      <c r="Y571">
        <v>984</v>
      </c>
      <c r="Z571">
        <v>0</v>
      </c>
      <c r="AA571">
        <v>205</v>
      </c>
      <c r="AB571">
        <v>1</v>
      </c>
      <c r="AC571">
        <v>168</v>
      </c>
      <c r="AD571">
        <v>2370</v>
      </c>
      <c r="AE571">
        <v>39</v>
      </c>
      <c r="AF571">
        <v>2332</v>
      </c>
      <c r="AG571">
        <v>143</v>
      </c>
      <c r="AH571">
        <v>33</v>
      </c>
      <c r="AI571">
        <v>9</v>
      </c>
      <c r="AJ571">
        <v>188</v>
      </c>
      <c r="AK571">
        <v>0</v>
      </c>
      <c r="AL571">
        <v>82</v>
      </c>
      <c r="AM571">
        <v>2642</v>
      </c>
      <c r="AN571">
        <v>20</v>
      </c>
      <c r="AO571">
        <v>2744</v>
      </c>
      <c r="AP571">
        <v>0.87244897959183676</v>
      </c>
      <c r="AQ571">
        <v>0.1275510204081633</v>
      </c>
      <c r="AR571">
        <v>0</v>
      </c>
      <c r="AS571">
        <v>0.13811953352769679</v>
      </c>
      <c r="AT571">
        <v>0.1858600583090379</v>
      </c>
      <c r="AU571">
        <v>0.16727405247813409</v>
      </c>
      <c r="AV571">
        <v>0.13338192419825071</v>
      </c>
      <c r="AW571">
        <v>0.12973760932944611</v>
      </c>
      <c r="AX571">
        <v>0.10094752186588921</v>
      </c>
      <c r="AY571">
        <v>6.6690962099125367E-2</v>
      </c>
      <c r="AZ571">
        <v>4.9927113702623913E-2</v>
      </c>
      <c r="BA571">
        <v>1.639941690962099E-2</v>
      </c>
      <c r="BB571">
        <v>6.1953352769679301E-3</v>
      </c>
      <c r="BC571">
        <v>5.4664723032069968E-3</v>
      </c>
      <c r="BD571">
        <v>0</v>
      </c>
      <c r="BE571">
        <v>0.86516034985422741</v>
      </c>
      <c r="BF571">
        <v>0.13483965014577259</v>
      </c>
      <c r="BG571">
        <v>0</v>
      </c>
      <c r="BH571">
        <v>0.64139941690962099</v>
      </c>
      <c r="BI571">
        <v>0.35860058309037901</v>
      </c>
      <c r="BJ571">
        <v>0</v>
      </c>
      <c r="BK571">
        <v>7.4708454810495623E-2</v>
      </c>
      <c r="BL571">
        <v>3.6443148688046652E-4</v>
      </c>
      <c r="BM571">
        <v>6.1224489795918373E-2</v>
      </c>
      <c r="BN571">
        <v>0.86370262390670549</v>
      </c>
      <c r="BO571">
        <v>1.421282798833819E-2</v>
      </c>
      <c r="BP571">
        <v>0.84985422740524785</v>
      </c>
      <c r="BQ571">
        <v>5.2113702623906709E-2</v>
      </c>
      <c r="BR571">
        <v>1.202623906705539E-2</v>
      </c>
      <c r="BS571">
        <v>3.2798833819241979E-3</v>
      </c>
      <c r="BT571">
        <v>6.8513119533527692E-2</v>
      </c>
      <c r="BU571">
        <v>0</v>
      </c>
      <c r="BV571">
        <v>2.988338192419825E-2</v>
      </c>
      <c r="BW571">
        <v>0.96282798833819239</v>
      </c>
      <c r="BX571">
        <v>7.2886297376093291E-3</v>
      </c>
      <c r="BY571" t="s">
        <v>3397</v>
      </c>
      <c r="BZ571" t="s">
        <v>4071</v>
      </c>
      <c r="CA571">
        <v>2744</v>
      </c>
      <c r="CB571">
        <v>1</v>
      </c>
      <c r="CC571">
        <v>0</v>
      </c>
    </row>
    <row r="572" spans="1:81" x14ac:dyDescent="0.25">
      <c r="A572" t="s">
        <v>4072</v>
      </c>
      <c r="B572" t="s">
        <v>95</v>
      </c>
      <c r="C572" t="s">
        <v>123</v>
      </c>
      <c r="D572" t="s">
        <v>947</v>
      </c>
      <c r="E572">
        <v>2022</v>
      </c>
      <c r="F572">
        <v>1285</v>
      </c>
      <c r="G572">
        <v>204</v>
      </c>
      <c r="H572">
        <v>0</v>
      </c>
      <c r="I572">
        <v>188</v>
      </c>
      <c r="J572">
        <v>291</v>
      </c>
      <c r="K572">
        <v>253</v>
      </c>
      <c r="L572">
        <v>200</v>
      </c>
      <c r="M572">
        <v>194</v>
      </c>
      <c r="N572">
        <v>154</v>
      </c>
      <c r="O572">
        <v>94</v>
      </c>
      <c r="P572">
        <v>74</v>
      </c>
      <c r="Q572">
        <v>26</v>
      </c>
      <c r="R572">
        <v>10</v>
      </c>
      <c r="S572">
        <v>5</v>
      </c>
      <c r="T572">
        <v>0</v>
      </c>
      <c r="U572">
        <v>1288</v>
      </c>
      <c r="V572">
        <v>201</v>
      </c>
      <c r="W572">
        <v>0</v>
      </c>
      <c r="X572">
        <v>924</v>
      </c>
      <c r="Y572">
        <v>565</v>
      </c>
      <c r="Z572">
        <v>0</v>
      </c>
      <c r="AA572">
        <v>82</v>
      </c>
      <c r="AB572">
        <v>0</v>
      </c>
      <c r="AC572">
        <v>44</v>
      </c>
      <c r="AD572">
        <v>1363</v>
      </c>
      <c r="AE572">
        <v>11</v>
      </c>
      <c r="AF572">
        <v>1266</v>
      </c>
      <c r="AG572">
        <v>108</v>
      </c>
      <c r="AH572">
        <v>5</v>
      </c>
      <c r="AI572">
        <v>0</v>
      </c>
      <c r="AJ572">
        <v>99</v>
      </c>
      <c r="AK572">
        <v>0</v>
      </c>
      <c r="AL572">
        <v>57</v>
      </c>
      <c r="AM572">
        <v>1423</v>
      </c>
      <c r="AN572">
        <v>9</v>
      </c>
      <c r="AO572">
        <v>1489</v>
      </c>
      <c r="AP572">
        <v>0.86299529885829418</v>
      </c>
      <c r="AQ572">
        <v>0.13700470114170579</v>
      </c>
      <c r="AR572">
        <v>0</v>
      </c>
      <c r="AS572">
        <v>0.12625923438549361</v>
      </c>
      <c r="AT572">
        <v>0.19543317662860979</v>
      </c>
      <c r="AU572">
        <v>0.16991269308260579</v>
      </c>
      <c r="AV572">
        <v>0.13431833445265279</v>
      </c>
      <c r="AW572">
        <v>0.13028878441907321</v>
      </c>
      <c r="AX572">
        <v>0.10342511752854271</v>
      </c>
      <c r="AY572">
        <v>6.3129617192746804E-2</v>
      </c>
      <c r="AZ572">
        <v>4.969778374748153E-2</v>
      </c>
      <c r="BA572">
        <v>1.746138347884486E-2</v>
      </c>
      <c r="BB572">
        <v>6.7159167226326392E-3</v>
      </c>
      <c r="BC572">
        <v>3.35795836131632E-3</v>
      </c>
      <c r="BD572">
        <v>0</v>
      </c>
      <c r="BE572">
        <v>0.865010073875084</v>
      </c>
      <c r="BF572">
        <v>0.13498992612491609</v>
      </c>
      <c r="BG572">
        <v>0</v>
      </c>
      <c r="BH572">
        <v>0.62055070517125588</v>
      </c>
      <c r="BI572">
        <v>0.37944929482874412</v>
      </c>
      <c r="BJ572">
        <v>0</v>
      </c>
      <c r="BK572">
        <v>5.5070517125587637E-2</v>
      </c>
      <c r="BL572">
        <v>0</v>
      </c>
      <c r="BM572">
        <v>2.955003357958361E-2</v>
      </c>
      <c r="BN572">
        <v>0.91537944929482873</v>
      </c>
      <c r="BO572">
        <v>7.3875083948959034E-3</v>
      </c>
      <c r="BP572">
        <v>0.85023505708529212</v>
      </c>
      <c r="BQ572">
        <v>7.25319006044325E-2</v>
      </c>
      <c r="BR572">
        <v>3.35795836131632E-3</v>
      </c>
      <c r="BS572">
        <v>0</v>
      </c>
      <c r="BT572">
        <v>6.6487575554063136E-2</v>
      </c>
      <c r="BU572">
        <v>0</v>
      </c>
      <c r="BV572">
        <v>3.8280725319006052E-2</v>
      </c>
      <c r="BW572">
        <v>0.9556749496306246</v>
      </c>
      <c r="BX572">
        <v>6.044325050369375E-3</v>
      </c>
      <c r="BY572" t="s">
        <v>3397</v>
      </c>
      <c r="BZ572" t="s">
        <v>4071</v>
      </c>
      <c r="CA572">
        <v>2744</v>
      </c>
      <c r="CB572">
        <v>0.54263848396501457</v>
      </c>
      <c r="CC572">
        <v>0</v>
      </c>
    </row>
    <row r="573" spans="1:81" x14ac:dyDescent="0.25">
      <c r="A573" t="s">
        <v>4073</v>
      </c>
      <c r="B573" t="s">
        <v>95</v>
      </c>
      <c r="C573" t="s">
        <v>123</v>
      </c>
      <c r="D573" t="s">
        <v>949</v>
      </c>
      <c r="E573">
        <v>2022</v>
      </c>
      <c r="F573">
        <v>824</v>
      </c>
      <c r="G573">
        <v>104</v>
      </c>
      <c r="H573">
        <v>0</v>
      </c>
      <c r="I573">
        <v>163</v>
      </c>
      <c r="J573">
        <v>164</v>
      </c>
      <c r="K573">
        <v>158</v>
      </c>
      <c r="L573">
        <v>123</v>
      </c>
      <c r="M573">
        <v>123</v>
      </c>
      <c r="N573">
        <v>85</v>
      </c>
      <c r="O573">
        <v>56</v>
      </c>
      <c r="P573">
        <v>34</v>
      </c>
      <c r="Q573">
        <v>11</v>
      </c>
      <c r="R573">
        <v>3</v>
      </c>
      <c r="S573">
        <v>8</v>
      </c>
      <c r="T573">
        <v>0</v>
      </c>
      <c r="U573">
        <v>815</v>
      </c>
      <c r="V573">
        <v>113</v>
      </c>
      <c r="W573">
        <v>0</v>
      </c>
      <c r="X573">
        <v>630</v>
      </c>
      <c r="Y573">
        <v>298</v>
      </c>
      <c r="Z573">
        <v>0</v>
      </c>
      <c r="AA573">
        <v>84</v>
      </c>
      <c r="AB573">
        <v>0</v>
      </c>
      <c r="AC573">
        <v>42</v>
      </c>
      <c r="AD573">
        <v>802</v>
      </c>
      <c r="AE573">
        <v>17</v>
      </c>
      <c r="AF573">
        <v>847</v>
      </c>
      <c r="AG573">
        <v>9</v>
      </c>
      <c r="AH573">
        <v>5</v>
      </c>
      <c r="AI573">
        <v>2</v>
      </c>
      <c r="AJ573">
        <v>48</v>
      </c>
      <c r="AK573">
        <v>0</v>
      </c>
      <c r="AL573">
        <v>16</v>
      </c>
      <c r="AM573">
        <v>912</v>
      </c>
      <c r="AN573">
        <v>0</v>
      </c>
      <c r="AO573">
        <v>928</v>
      </c>
      <c r="AP573">
        <v>0.88793103448275867</v>
      </c>
      <c r="AQ573">
        <v>0.1120689655172414</v>
      </c>
      <c r="AR573">
        <v>0</v>
      </c>
      <c r="AS573">
        <v>0.1756465517241379</v>
      </c>
      <c r="AT573">
        <v>0.1767241379310345</v>
      </c>
      <c r="AU573">
        <v>0.17025862068965519</v>
      </c>
      <c r="AV573">
        <v>0.13254310344827591</v>
      </c>
      <c r="AW573">
        <v>0.13254310344827591</v>
      </c>
      <c r="AX573">
        <v>9.1594827586206892E-2</v>
      </c>
      <c r="AY573">
        <v>6.0344827586206899E-2</v>
      </c>
      <c r="AZ573">
        <v>3.6637931034482762E-2</v>
      </c>
      <c r="BA573">
        <v>1.185344827586207E-2</v>
      </c>
      <c r="BB573">
        <v>3.2327586206896551E-3</v>
      </c>
      <c r="BC573">
        <v>8.6206896551724137E-3</v>
      </c>
      <c r="BD573">
        <v>0</v>
      </c>
      <c r="BE573">
        <v>0.87823275862068961</v>
      </c>
      <c r="BF573">
        <v>0.1217672413793103</v>
      </c>
      <c r="BG573">
        <v>0</v>
      </c>
      <c r="BH573">
        <v>0.67887931034482762</v>
      </c>
      <c r="BI573">
        <v>0.32112068965517238</v>
      </c>
      <c r="BJ573">
        <v>0</v>
      </c>
      <c r="BK573">
        <v>9.0517241379310345E-2</v>
      </c>
      <c r="BL573">
        <v>0</v>
      </c>
      <c r="BM573">
        <v>4.5258620689655173E-2</v>
      </c>
      <c r="BN573">
        <v>0.86422413793103448</v>
      </c>
      <c r="BO573">
        <v>1.8318965517241381E-2</v>
      </c>
      <c r="BP573">
        <v>0.91271551724137934</v>
      </c>
      <c r="BQ573">
        <v>9.6982758620689658E-3</v>
      </c>
      <c r="BR573">
        <v>5.387931034482759E-3</v>
      </c>
      <c r="BS573">
        <v>2.155172413793103E-3</v>
      </c>
      <c r="BT573">
        <v>5.1724137931034482E-2</v>
      </c>
      <c r="BU573">
        <v>0</v>
      </c>
      <c r="BV573">
        <v>1.7241379310344831E-2</v>
      </c>
      <c r="BW573">
        <v>0.98275862068965514</v>
      </c>
      <c r="BX573">
        <v>0</v>
      </c>
      <c r="BY573" t="s">
        <v>3397</v>
      </c>
      <c r="BZ573" t="s">
        <v>4071</v>
      </c>
      <c r="CA573">
        <v>2744</v>
      </c>
      <c r="CB573">
        <v>0.33819241982507292</v>
      </c>
      <c r="CC573">
        <v>0</v>
      </c>
    </row>
    <row r="574" spans="1:81" x14ac:dyDescent="0.25">
      <c r="A574" t="s">
        <v>4074</v>
      </c>
      <c r="B574" t="s">
        <v>95</v>
      </c>
      <c r="C574" t="s">
        <v>123</v>
      </c>
      <c r="D574" t="s">
        <v>951</v>
      </c>
      <c r="E574">
        <v>2022</v>
      </c>
      <c r="F574">
        <v>93</v>
      </c>
      <c r="G574">
        <v>18</v>
      </c>
      <c r="H574">
        <v>0</v>
      </c>
      <c r="I574">
        <v>12</v>
      </c>
      <c r="J574">
        <v>21</v>
      </c>
      <c r="K574">
        <v>19</v>
      </c>
      <c r="L574">
        <v>12</v>
      </c>
      <c r="M574">
        <v>14</v>
      </c>
      <c r="N574">
        <v>6</v>
      </c>
      <c r="O574">
        <v>11</v>
      </c>
      <c r="P574">
        <v>10</v>
      </c>
      <c r="Q574">
        <v>2</v>
      </c>
      <c r="R574">
        <v>2</v>
      </c>
      <c r="S574">
        <v>2</v>
      </c>
      <c r="T574">
        <v>0</v>
      </c>
      <c r="U574">
        <v>83</v>
      </c>
      <c r="V574">
        <v>28</v>
      </c>
      <c r="W574">
        <v>0</v>
      </c>
      <c r="X574">
        <v>57</v>
      </c>
      <c r="Y574">
        <v>54</v>
      </c>
      <c r="Z574">
        <v>0</v>
      </c>
      <c r="AA574">
        <v>4</v>
      </c>
      <c r="AB574">
        <v>0</v>
      </c>
      <c r="AC574">
        <v>7</v>
      </c>
      <c r="AD574">
        <v>100</v>
      </c>
      <c r="AE574">
        <v>1</v>
      </c>
      <c r="AF574">
        <v>102</v>
      </c>
      <c r="AG574">
        <v>3</v>
      </c>
      <c r="AH574">
        <v>1</v>
      </c>
      <c r="AI574">
        <v>0</v>
      </c>
      <c r="AJ574">
        <v>4</v>
      </c>
      <c r="AK574">
        <v>0</v>
      </c>
      <c r="AL574">
        <v>5</v>
      </c>
      <c r="AM574">
        <v>106</v>
      </c>
      <c r="AN574">
        <v>0</v>
      </c>
      <c r="AO574">
        <v>111</v>
      </c>
      <c r="AP574">
        <v>0.83783783783783783</v>
      </c>
      <c r="AQ574">
        <v>0.1621621621621622</v>
      </c>
      <c r="AR574">
        <v>0</v>
      </c>
      <c r="AS574">
        <v>0.1081081081081081</v>
      </c>
      <c r="AT574">
        <v>0.1891891891891892</v>
      </c>
      <c r="AU574">
        <v>0.1711711711711712</v>
      </c>
      <c r="AV574">
        <v>0.1081081081081081</v>
      </c>
      <c r="AW574">
        <v>0.12612612612612609</v>
      </c>
      <c r="AX574">
        <v>5.4054054054054057E-2</v>
      </c>
      <c r="AY574">
        <v>9.90990990990991E-2</v>
      </c>
      <c r="AZ574">
        <v>9.0090090090090086E-2</v>
      </c>
      <c r="BA574">
        <v>1.8018018018018021E-2</v>
      </c>
      <c r="BB574">
        <v>1.8018018018018021E-2</v>
      </c>
      <c r="BC574">
        <v>1.8018018018018021E-2</v>
      </c>
      <c r="BD574">
        <v>0</v>
      </c>
      <c r="BE574">
        <v>0.74774774774774777</v>
      </c>
      <c r="BF574">
        <v>0.25225225225225217</v>
      </c>
      <c r="BG574">
        <v>0</v>
      </c>
      <c r="BH574">
        <v>0.51351351351351349</v>
      </c>
      <c r="BI574">
        <v>0.48648648648648651</v>
      </c>
      <c r="BJ574">
        <v>0</v>
      </c>
      <c r="BK574">
        <v>3.6036036036036043E-2</v>
      </c>
      <c r="BL574">
        <v>0</v>
      </c>
      <c r="BM574">
        <v>6.3063063063063057E-2</v>
      </c>
      <c r="BN574">
        <v>0.90090090090090091</v>
      </c>
      <c r="BO574">
        <v>9.0090090090090089E-3</v>
      </c>
      <c r="BP574">
        <v>0.91891891891891897</v>
      </c>
      <c r="BQ574">
        <v>2.7027027027027029E-2</v>
      </c>
      <c r="BR574">
        <v>9.0090090090090089E-3</v>
      </c>
      <c r="BS574">
        <v>0</v>
      </c>
      <c r="BT574">
        <v>3.6036036036036043E-2</v>
      </c>
      <c r="BU574">
        <v>0</v>
      </c>
      <c r="BV574">
        <v>4.5045045045045043E-2</v>
      </c>
      <c r="BW574">
        <v>0.95495495495495497</v>
      </c>
      <c r="BX574">
        <v>0</v>
      </c>
      <c r="BY574" t="s">
        <v>3397</v>
      </c>
      <c r="BZ574" t="s">
        <v>4071</v>
      </c>
      <c r="CA574">
        <v>2744</v>
      </c>
      <c r="CB574">
        <v>4.0451895043731777E-2</v>
      </c>
      <c r="CC574">
        <v>0</v>
      </c>
    </row>
    <row r="575" spans="1:81" x14ac:dyDescent="0.25">
      <c r="A575" t="s">
        <v>4075</v>
      </c>
      <c r="B575" t="s">
        <v>95</v>
      </c>
      <c r="C575" t="s">
        <v>123</v>
      </c>
      <c r="D575" t="s">
        <v>953</v>
      </c>
      <c r="E575">
        <v>2022</v>
      </c>
      <c r="F575">
        <v>192</v>
      </c>
      <c r="G575">
        <v>24</v>
      </c>
      <c r="H575">
        <v>0</v>
      </c>
      <c r="I575">
        <v>16</v>
      </c>
      <c r="J575">
        <v>34</v>
      </c>
      <c r="K575">
        <v>29</v>
      </c>
      <c r="L575">
        <v>31</v>
      </c>
      <c r="M575">
        <v>25</v>
      </c>
      <c r="N575">
        <v>32</v>
      </c>
      <c r="O575">
        <v>22</v>
      </c>
      <c r="P575">
        <v>19</v>
      </c>
      <c r="Q575">
        <v>6</v>
      </c>
      <c r="R575">
        <v>2</v>
      </c>
      <c r="S575">
        <v>0</v>
      </c>
      <c r="T575">
        <v>0</v>
      </c>
      <c r="U575">
        <v>188</v>
      </c>
      <c r="V575">
        <v>28</v>
      </c>
      <c r="W575">
        <v>0</v>
      </c>
      <c r="X575">
        <v>149</v>
      </c>
      <c r="Y575">
        <v>67</v>
      </c>
      <c r="Z575">
        <v>0</v>
      </c>
      <c r="AA575">
        <v>35</v>
      </c>
      <c r="AB575">
        <v>1</v>
      </c>
      <c r="AC575">
        <v>75</v>
      </c>
      <c r="AD575">
        <v>105</v>
      </c>
      <c r="AE575">
        <v>10</v>
      </c>
      <c r="AF575">
        <v>117</v>
      </c>
      <c r="AG575">
        <v>23</v>
      </c>
      <c r="AH575">
        <v>22</v>
      </c>
      <c r="AI575">
        <v>7</v>
      </c>
      <c r="AJ575">
        <v>37</v>
      </c>
      <c r="AK575">
        <v>0</v>
      </c>
      <c r="AL575">
        <v>4</v>
      </c>
      <c r="AM575">
        <v>201</v>
      </c>
      <c r="AN575">
        <v>11</v>
      </c>
      <c r="AO575">
        <v>216</v>
      </c>
      <c r="AP575">
        <v>0.88888888888888884</v>
      </c>
      <c r="AQ575">
        <v>0.1111111111111111</v>
      </c>
      <c r="AR575">
        <v>0</v>
      </c>
      <c r="AS575">
        <v>7.407407407407407E-2</v>
      </c>
      <c r="AT575">
        <v>0.15740740740740741</v>
      </c>
      <c r="AU575">
        <v>0.1342592592592593</v>
      </c>
      <c r="AV575">
        <v>0.14351851851851849</v>
      </c>
      <c r="AW575">
        <v>0.1157407407407407</v>
      </c>
      <c r="AX575">
        <v>0.14814814814814811</v>
      </c>
      <c r="AY575">
        <v>0.1018518518518518</v>
      </c>
      <c r="AZ575">
        <v>8.7962962962962965E-2</v>
      </c>
      <c r="BA575">
        <v>2.777777777777778E-2</v>
      </c>
      <c r="BB575">
        <v>9.2592592592592587E-3</v>
      </c>
      <c r="BC575">
        <v>0</v>
      </c>
      <c r="BD575">
        <v>0</v>
      </c>
      <c r="BE575">
        <v>0.87037037037037035</v>
      </c>
      <c r="BF575">
        <v>0.12962962962962959</v>
      </c>
      <c r="BG575">
        <v>0</v>
      </c>
      <c r="BH575">
        <v>0.68981481481481477</v>
      </c>
      <c r="BI575">
        <v>0.31018518518518517</v>
      </c>
      <c r="BJ575">
        <v>0</v>
      </c>
      <c r="BK575">
        <v>0.16203703703703701</v>
      </c>
      <c r="BL575">
        <v>4.6296296296296294E-3</v>
      </c>
      <c r="BM575">
        <v>0.34722222222222221</v>
      </c>
      <c r="BN575">
        <v>0.4861111111111111</v>
      </c>
      <c r="BO575">
        <v>4.6296296296296287E-2</v>
      </c>
      <c r="BP575">
        <v>0.54166666666666663</v>
      </c>
      <c r="BQ575">
        <v>0.1064814814814815</v>
      </c>
      <c r="BR575">
        <v>0.1018518518518518</v>
      </c>
      <c r="BS575">
        <v>3.2407407407407413E-2</v>
      </c>
      <c r="BT575">
        <v>0.17129629629629631</v>
      </c>
      <c r="BU575">
        <v>0</v>
      </c>
      <c r="BV575">
        <v>1.8518518518518521E-2</v>
      </c>
      <c r="BW575">
        <v>0.93055555555555558</v>
      </c>
      <c r="BX575">
        <v>5.0925925925925923E-2</v>
      </c>
      <c r="BY575" t="s">
        <v>3397</v>
      </c>
      <c r="BZ575" t="s">
        <v>4071</v>
      </c>
      <c r="CA575">
        <v>2744</v>
      </c>
      <c r="CB575">
        <v>7.8717201166180764E-2</v>
      </c>
      <c r="CC575">
        <v>0</v>
      </c>
    </row>
    <row r="576" spans="1:81" x14ac:dyDescent="0.25">
      <c r="A576" t="s">
        <v>4076</v>
      </c>
      <c r="B576" t="s">
        <v>95</v>
      </c>
      <c r="C576" t="s">
        <v>369</v>
      </c>
      <c r="D576" t="s">
        <v>44</v>
      </c>
      <c r="E576">
        <v>2022</v>
      </c>
      <c r="F576">
        <v>629</v>
      </c>
      <c r="G576">
        <v>54</v>
      </c>
      <c r="H576">
        <v>90</v>
      </c>
      <c r="I576" t="s">
        <v>74</v>
      </c>
      <c r="J576" t="s">
        <v>74</v>
      </c>
      <c r="K576" t="s">
        <v>74</v>
      </c>
      <c r="L576" t="s">
        <v>74</v>
      </c>
      <c r="M576" t="s">
        <v>74</v>
      </c>
      <c r="N576" t="s">
        <v>74</v>
      </c>
      <c r="O576" t="s">
        <v>74</v>
      </c>
      <c r="P576" t="s">
        <v>74</v>
      </c>
      <c r="Q576" t="s">
        <v>74</v>
      </c>
      <c r="R576" t="s">
        <v>74</v>
      </c>
      <c r="S576" t="s">
        <v>74</v>
      </c>
      <c r="T576" t="s">
        <v>74</v>
      </c>
      <c r="U576">
        <v>753</v>
      </c>
      <c r="V576">
        <v>19</v>
      </c>
      <c r="W576">
        <v>1</v>
      </c>
      <c r="X576">
        <v>490</v>
      </c>
      <c r="Y576">
        <v>274</v>
      </c>
      <c r="Z576">
        <v>9</v>
      </c>
      <c r="AA576">
        <v>77</v>
      </c>
      <c r="AB576">
        <v>10</v>
      </c>
      <c r="AC576">
        <v>71</v>
      </c>
      <c r="AD576">
        <v>615</v>
      </c>
      <c r="AE576">
        <v>22</v>
      </c>
      <c r="AF576">
        <v>613</v>
      </c>
      <c r="AG576">
        <v>43</v>
      </c>
      <c r="AH576">
        <v>18</v>
      </c>
      <c r="AI576">
        <v>5</v>
      </c>
      <c r="AJ576">
        <v>63</v>
      </c>
      <c r="AK576">
        <v>9</v>
      </c>
      <c r="AL576">
        <v>63</v>
      </c>
      <c r="AM576">
        <v>659</v>
      </c>
      <c r="AN576">
        <v>51</v>
      </c>
      <c r="AO576">
        <v>773</v>
      </c>
      <c r="AP576">
        <v>0.8137128072445019</v>
      </c>
      <c r="AQ576">
        <v>6.9857697283311773E-2</v>
      </c>
      <c r="AR576">
        <v>0.1164294954721863</v>
      </c>
      <c r="AS576" t="s">
        <v>74</v>
      </c>
      <c r="AT576" t="s">
        <v>74</v>
      </c>
      <c r="AU576" t="s">
        <v>74</v>
      </c>
      <c r="AV576" t="s">
        <v>74</v>
      </c>
      <c r="AW576" t="s">
        <v>74</v>
      </c>
      <c r="AX576" t="s">
        <v>74</v>
      </c>
      <c r="AY576" t="s">
        <v>74</v>
      </c>
      <c r="AZ576" t="s">
        <v>74</v>
      </c>
      <c r="BA576" t="s">
        <v>74</v>
      </c>
      <c r="BB576" t="s">
        <v>74</v>
      </c>
      <c r="BC576" t="s">
        <v>74</v>
      </c>
      <c r="BD576" t="s">
        <v>74</v>
      </c>
      <c r="BE576">
        <v>0.97412677878395859</v>
      </c>
      <c r="BF576">
        <v>2.4579560155239329E-2</v>
      </c>
      <c r="BG576">
        <v>1.29366106080207E-3</v>
      </c>
      <c r="BH576">
        <v>0.63389391979301424</v>
      </c>
      <c r="BI576">
        <v>0.35446313065976709</v>
      </c>
      <c r="BJ576">
        <v>1.1642949547218629E-2</v>
      </c>
      <c r="BK576">
        <v>9.9611901681759374E-2</v>
      </c>
      <c r="BL576">
        <v>1.2936610608020699E-2</v>
      </c>
      <c r="BM576">
        <v>9.1849935316946962E-2</v>
      </c>
      <c r="BN576">
        <v>0.79560155239327301</v>
      </c>
      <c r="BO576">
        <v>2.8460543337645541E-2</v>
      </c>
      <c r="BP576">
        <v>0.79301423027166884</v>
      </c>
      <c r="BQ576">
        <v>5.5627425614489003E-2</v>
      </c>
      <c r="BR576">
        <v>2.3285899094437259E-2</v>
      </c>
      <c r="BS576">
        <v>6.4683053040103496E-3</v>
      </c>
      <c r="BT576">
        <v>8.1500646830530404E-2</v>
      </c>
      <c r="BU576">
        <v>1.1642949547218629E-2</v>
      </c>
      <c r="BV576">
        <v>8.1500646830530404E-2</v>
      </c>
      <c r="BW576">
        <v>0.85252263906856407</v>
      </c>
      <c r="BX576">
        <v>6.5976714100905567E-2</v>
      </c>
      <c r="BY576" t="s">
        <v>3397</v>
      </c>
      <c r="BZ576" t="s">
        <v>4077</v>
      </c>
      <c r="CA576">
        <v>773</v>
      </c>
      <c r="CB576">
        <v>1</v>
      </c>
      <c r="CC576">
        <v>0</v>
      </c>
    </row>
    <row r="577" spans="1:81" x14ac:dyDescent="0.25">
      <c r="A577" t="s">
        <v>4078</v>
      </c>
      <c r="B577" t="s">
        <v>95</v>
      </c>
      <c r="C577" t="s">
        <v>369</v>
      </c>
      <c r="D577" t="s">
        <v>947</v>
      </c>
      <c r="E577">
        <v>2022</v>
      </c>
      <c r="F577" t="s">
        <v>74</v>
      </c>
      <c r="G577" t="s">
        <v>74</v>
      </c>
      <c r="H577" t="s">
        <v>74</v>
      </c>
      <c r="I577" t="s">
        <v>74</v>
      </c>
      <c r="J577" t="s">
        <v>74</v>
      </c>
      <c r="K577" t="s">
        <v>74</v>
      </c>
      <c r="L577" t="s">
        <v>74</v>
      </c>
      <c r="M577" t="s">
        <v>74</v>
      </c>
      <c r="N577" t="s">
        <v>74</v>
      </c>
      <c r="O577" t="s">
        <v>74</v>
      </c>
      <c r="P577" t="s">
        <v>74</v>
      </c>
      <c r="Q577" t="s">
        <v>74</v>
      </c>
      <c r="R577" t="s">
        <v>74</v>
      </c>
      <c r="S577" t="s">
        <v>74</v>
      </c>
      <c r="T577" t="s">
        <v>74</v>
      </c>
      <c r="U577">
        <v>263</v>
      </c>
      <c r="V577">
        <v>2</v>
      </c>
      <c r="W577">
        <v>0</v>
      </c>
      <c r="X577">
        <v>165</v>
      </c>
      <c r="Y577">
        <v>100</v>
      </c>
      <c r="Z577">
        <v>0</v>
      </c>
      <c r="AA577">
        <v>18</v>
      </c>
      <c r="AB577">
        <v>0</v>
      </c>
      <c r="AC577">
        <v>15</v>
      </c>
      <c r="AD577">
        <v>232</v>
      </c>
      <c r="AE577">
        <v>5</v>
      </c>
      <c r="AF577">
        <v>215</v>
      </c>
      <c r="AG577">
        <v>16</v>
      </c>
      <c r="AH577">
        <v>1</v>
      </c>
      <c r="AI577">
        <v>0</v>
      </c>
      <c r="AJ577">
        <v>28</v>
      </c>
      <c r="AK577">
        <v>0</v>
      </c>
      <c r="AL577">
        <v>31</v>
      </c>
      <c r="AM577">
        <v>204</v>
      </c>
      <c r="AN577">
        <v>30</v>
      </c>
      <c r="AO577">
        <v>265</v>
      </c>
      <c r="AP577" t="s">
        <v>74</v>
      </c>
      <c r="AQ577" t="s">
        <v>74</v>
      </c>
      <c r="AR577" t="s">
        <v>74</v>
      </c>
      <c r="AS577" t="s">
        <v>74</v>
      </c>
      <c r="AT577" t="s">
        <v>74</v>
      </c>
      <c r="AU577" t="s">
        <v>74</v>
      </c>
      <c r="AV577" t="s">
        <v>74</v>
      </c>
      <c r="AW577" t="s">
        <v>74</v>
      </c>
      <c r="AX577" t="s">
        <v>74</v>
      </c>
      <c r="AY577" t="s">
        <v>74</v>
      </c>
      <c r="AZ577" t="s">
        <v>74</v>
      </c>
      <c r="BA577" t="s">
        <v>74</v>
      </c>
      <c r="BB577" t="s">
        <v>74</v>
      </c>
      <c r="BC577" t="s">
        <v>74</v>
      </c>
      <c r="BD577" t="s">
        <v>74</v>
      </c>
      <c r="BE577">
        <v>0.99245283018867925</v>
      </c>
      <c r="BF577">
        <v>7.5471698113207548E-3</v>
      </c>
      <c r="BG577">
        <v>0</v>
      </c>
      <c r="BH577">
        <v>0.62264150943396224</v>
      </c>
      <c r="BI577">
        <v>0.37735849056603782</v>
      </c>
      <c r="BJ577">
        <v>0</v>
      </c>
      <c r="BK577">
        <v>6.7924528301886791E-2</v>
      </c>
      <c r="BL577">
        <v>0</v>
      </c>
      <c r="BM577">
        <v>5.6603773584905662E-2</v>
      </c>
      <c r="BN577">
        <v>0.87547169811320757</v>
      </c>
      <c r="BO577">
        <v>1.886792452830189E-2</v>
      </c>
      <c r="BP577">
        <v>0.81132075471698117</v>
      </c>
      <c r="BQ577">
        <v>6.0377358490566038E-2</v>
      </c>
      <c r="BR577">
        <v>3.773584905660377E-3</v>
      </c>
      <c r="BS577">
        <v>0</v>
      </c>
      <c r="BT577">
        <v>0.1056603773584906</v>
      </c>
      <c r="BU577">
        <v>0</v>
      </c>
      <c r="BV577">
        <v>0.1169811320754717</v>
      </c>
      <c r="BW577">
        <v>0.76981132075471703</v>
      </c>
      <c r="BX577">
        <v>0.1132075471698113</v>
      </c>
      <c r="BY577" t="s">
        <v>3397</v>
      </c>
      <c r="BZ577" t="s">
        <v>4077</v>
      </c>
      <c r="CA577">
        <v>773</v>
      </c>
      <c r="CB577">
        <v>0.34282018111254853</v>
      </c>
      <c r="CC577">
        <v>0</v>
      </c>
    </row>
    <row r="578" spans="1:81" x14ac:dyDescent="0.25">
      <c r="A578" t="s">
        <v>4079</v>
      </c>
      <c r="B578" t="s">
        <v>95</v>
      </c>
      <c r="C578" t="s">
        <v>369</v>
      </c>
      <c r="D578" t="s">
        <v>949</v>
      </c>
      <c r="E578">
        <v>2022</v>
      </c>
      <c r="F578" t="s">
        <v>74</v>
      </c>
      <c r="G578" t="s">
        <v>74</v>
      </c>
      <c r="H578" t="s">
        <v>74</v>
      </c>
      <c r="I578" t="s">
        <v>74</v>
      </c>
      <c r="J578" t="s">
        <v>74</v>
      </c>
      <c r="K578" t="s">
        <v>74</v>
      </c>
      <c r="L578" t="s">
        <v>74</v>
      </c>
      <c r="M578" t="s">
        <v>74</v>
      </c>
      <c r="N578" t="s">
        <v>74</v>
      </c>
      <c r="O578" t="s">
        <v>74</v>
      </c>
      <c r="P578" t="s">
        <v>74</v>
      </c>
      <c r="Q578" t="s">
        <v>74</v>
      </c>
      <c r="R578" t="s">
        <v>74</v>
      </c>
      <c r="S578" t="s">
        <v>74</v>
      </c>
      <c r="T578" t="s">
        <v>74</v>
      </c>
      <c r="U578">
        <v>313</v>
      </c>
      <c r="V578">
        <v>12</v>
      </c>
      <c r="W578">
        <v>1</v>
      </c>
      <c r="X578">
        <v>199</v>
      </c>
      <c r="Y578">
        <v>127</v>
      </c>
      <c r="Z578">
        <v>0</v>
      </c>
      <c r="AA578">
        <v>29</v>
      </c>
      <c r="AB578">
        <v>1</v>
      </c>
      <c r="AC578">
        <v>5</v>
      </c>
      <c r="AD578">
        <v>291</v>
      </c>
      <c r="AE578">
        <v>7</v>
      </c>
      <c r="AF578">
        <v>301</v>
      </c>
      <c r="AG578">
        <v>8</v>
      </c>
      <c r="AH578">
        <v>0</v>
      </c>
      <c r="AI578">
        <v>0</v>
      </c>
      <c r="AJ578">
        <v>10</v>
      </c>
      <c r="AK578">
        <v>0</v>
      </c>
      <c r="AL578">
        <v>26</v>
      </c>
      <c r="AM578">
        <v>296</v>
      </c>
      <c r="AN578">
        <v>4</v>
      </c>
      <c r="AO578">
        <v>326</v>
      </c>
      <c r="AP578" t="s">
        <v>74</v>
      </c>
      <c r="AQ578" t="s">
        <v>74</v>
      </c>
      <c r="AR578" t="s">
        <v>74</v>
      </c>
      <c r="AS578" t="s">
        <v>74</v>
      </c>
      <c r="AT578" t="s">
        <v>74</v>
      </c>
      <c r="AU578" t="s">
        <v>74</v>
      </c>
      <c r="AV578" t="s">
        <v>74</v>
      </c>
      <c r="AW578" t="s">
        <v>74</v>
      </c>
      <c r="AX578" t="s">
        <v>74</v>
      </c>
      <c r="AY578" t="s">
        <v>74</v>
      </c>
      <c r="AZ578" t="s">
        <v>74</v>
      </c>
      <c r="BA578" t="s">
        <v>74</v>
      </c>
      <c r="BB578" t="s">
        <v>74</v>
      </c>
      <c r="BC578" t="s">
        <v>74</v>
      </c>
      <c r="BD578" t="s">
        <v>74</v>
      </c>
      <c r="BE578">
        <v>0.96012269938650308</v>
      </c>
      <c r="BF578">
        <v>3.6809815950920248E-2</v>
      </c>
      <c r="BG578">
        <v>3.0674846625766872E-3</v>
      </c>
      <c r="BH578">
        <v>0.61042944785276076</v>
      </c>
      <c r="BI578">
        <v>0.38957055214723929</v>
      </c>
      <c r="BJ578">
        <v>0</v>
      </c>
      <c r="BK578">
        <v>8.8957055214723926E-2</v>
      </c>
      <c r="BL578">
        <v>3.0674846625766872E-3</v>
      </c>
      <c r="BM578">
        <v>1.5337423312883441E-2</v>
      </c>
      <c r="BN578">
        <v>0.8926380368098159</v>
      </c>
      <c r="BO578">
        <v>2.1472392638036811E-2</v>
      </c>
      <c r="BP578">
        <v>0.92331288343558282</v>
      </c>
      <c r="BQ578">
        <v>2.4539877300613501E-2</v>
      </c>
      <c r="BR578">
        <v>0</v>
      </c>
      <c r="BS578">
        <v>0</v>
      </c>
      <c r="BT578">
        <v>3.0674846625766871E-2</v>
      </c>
      <c r="BU578">
        <v>0</v>
      </c>
      <c r="BV578">
        <v>7.9754601226993863E-2</v>
      </c>
      <c r="BW578">
        <v>0.90797546012269936</v>
      </c>
      <c r="BX578">
        <v>1.226993865030675E-2</v>
      </c>
      <c r="BY578" t="s">
        <v>3397</v>
      </c>
      <c r="BZ578" t="s">
        <v>4077</v>
      </c>
      <c r="CA578">
        <v>773</v>
      </c>
      <c r="CB578">
        <v>0.42173350582147479</v>
      </c>
      <c r="CC578">
        <v>0</v>
      </c>
    </row>
    <row r="579" spans="1:81" x14ac:dyDescent="0.25">
      <c r="A579" t="s">
        <v>4080</v>
      </c>
      <c r="B579" t="s">
        <v>95</v>
      </c>
      <c r="C579" t="s">
        <v>369</v>
      </c>
      <c r="D579" t="s">
        <v>951</v>
      </c>
      <c r="E579">
        <v>2022</v>
      </c>
      <c r="F579" t="s">
        <v>74</v>
      </c>
      <c r="G579" t="s">
        <v>74</v>
      </c>
      <c r="H579" t="s">
        <v>74</v>
      </c>
      <c r="I579" t="s">
        <v>74</v>
      </c>
      <c r="J579" t="s">
        <v>74</v>
      </c>
      <c r="K579" t="s">
        <v>74</v>
      </c>
      <c r="L579" t="s">
        <v>74</v>
      </c>
      <c r="M579" t="s">
        <v>74</v>
      </c>
      <c r="N579" t="s">
        <v>74</v>
      </c>
      <c r="O579" t="s">
        <v>74</v>
      </c>
      <c r="P579" t="s">
        <v>74</v>
      </c>
      <c r="Q579" t="s">
        <v>74</v>
      </c>
      <c r="R579" t="s">
        <v>74</v>
      </c>
      <c r="S579" t="s">
        <v>74</v>
      </c>
      <c r="T579" t="s">
        <v>74</v>
      </c>
      <c r="U579">
        <v>30</v>
      </c>
      <c r="V579">
        <v>1</v>
      </c>
      <c r="W579">
        <v>0</v>
      </c>
      <c r="X579">
        <v>21</v>
      </c>
      <c r="Y579">
        <v>10</v>
      </c>
      <c r="Z579">
        <v>0</v>
      </c>
      <c r="AA579">
        <v>2</v>
      </c>
      <c r="AB579">
        <v>0</v>
      </c>
      <c r="AC579">
        <v>1</v>
      </c>
      <c r="AD579">
        <v>28</v>
      </c>
      <c r="AE579">
        <v>0</v>
      </c>
      <c r="AF579">
        <v>29</v>
      </c>
      <c r="AG579">
        <v>1</v>
      </c>
      <c r="AH579">
        <v>0</v>
      </c>
      <c r="AI579">
        <v>0</v>
      </c>
      <c r="AJ579">
        <v>1</v>
      </c>
      <c r="AK579">
        <v>0</v>
      </c>
      <c r="AL579">
        <v>0</v>
      </c>
      <c r="AM579">
        <v>30</v>
      </c>
      <c r="AN579">
        <v>1</v>
      </c>
      <c r="AO579">
        <v>31</v>
      </c>
      <c r="AP579" t="s">
        <v>74</v>
      </c>
      <c r="AQ579" t="s">
        <v>74</v>
      </c>
      <c r="AR579" t="s">
        <v>74</v>
      </c>
      <c r="AS579" t="s">
        <v>74</v>
      </c>
      <c r="AT579" t="s">
        <v>74</v>
      </c>
      <c r="AU579" t="s">
        <v>74</v>
      </c>
      <c r="AV579" t="s">
        <v>74</v>
      </c>
      <c r="AW579" t="s">
        <v>74</v>
      </c>
      <c r="AX579" t="s">
        <v>74</v>
      </c>
      <c r="AY579" t="s">
        <v>74</v>
      </c>
      <c r="AZ579" t="s">
        <v>74</v>
      </c>
      <c r="BA579" t="s">
        <v>74</v>
      </c>
      <c r="BB579" t="s">
        <v>74</v>
      </c>
      <c r="BC579" t="s">
        <v>74</v>
      </c>
      <c r="BD579" t="s">
        <v>74</v>
      </c>
      <c r="BE579">
        <v>0.967741935483871</v>
      </c>
      <c r="BF579">
        <v>3.2258064516129031E-2</v>
      </c>
      <c r="BG579">
        <v>0</v>
      </c>
      <c r="BH579">
        <v>0.67741935483870963</v>
      </c>
      <c r="BI579">
        <v>0.32258064516129031</v>
      </c>
      <c r="BJ579">
        <v>0</v>
      </c>
      <c r="BK579">
        <v>6.4516129032258063E-2</v>
      </c>
      <c r="BL579">
        <v>0</v>
      </c>
      <c r="BM579">
        <v>3.2258064516129031E-2</v>
      </c>
      <c r="BN579">
        <v>0.90322580645161288</v>
      </c>
      <c r="BO579">
        <v>0</v>
      </c>
      <c r="BP579">
        <v>0.93548387096774188</v>
      </c>
      <c r="BQ579">
        <v>3.2258064516129031E-2</v>
      </c>
      <c r="BR579">
        <v>0</v>
      </c>
      <c r="BS579">
        <v>0</v>
      </c>
      <c r="BT579">
        <v>3.2258064516129031E-2</v>
      </c>
      <c r="BU579">
        <v>0</v>
      </c>
      <c r="BV579">
        <v>0</v>
      </c>
      <c r="BW579">
        <v>0.967741935483871</v>
      </c>
      <c r="BX579">
        <v>3.2258064516129031E-2</v>
      </c>
      <c r="BY579" t="s">
        <v>3397</v>
      </c>
      <c r="BZ579" t="s">
        <v>4077</v>
      </c>
      <c r="CA579">
        <v>773</v>
      </c>
      <c r="CB579">
        <v>4.0103492884864173E-2</v>
      </c>
      <c r="CC579">
        <v>0</v>
      </c>
    </row>
    <row r="580" spans="1:81" x14ac:dyDescent="0.25">
      <c r="A580" t="s">
        <v>4081</v>
      </c>
      <c r="B580" t="s">
        <v>95</v>
      </c>
      <c r="C580" t="s">
        <v>369</v>
      </c>
      <c r="D580" t="s">
        <v>953</v>
      </c>
      <c r="E580">
        <v>2022</v>
      </c>
      <c r="F580" t="s">
        <v>74</v>
      </c>
      <c r="G580" t="s">
        <v>74</v>
      </c>
      <c r="H580" t="s">
        <v>74</v>
      </c>
      <c r="I580" t="s">
        <v>74</v>
      </c>
      <c r="J580" t="s">
        <v>74</v>
      </c>
      <c r="K580" t="s">
        <v>74</v>
      </c>
      <c r="L580" t="s">
        <v>74</v>
      </c>
      <c r="M580" t="s">
        <v>74</v>
      </c>
      <c r="N580" t="s">
        <v>74</v>
      </c>
      <c r="O580" t="s">
        <v>74</v>
      </c>
      <c r="P580" t="s">
        <v>74</v>
      </c>
      <c r="Q580" t="s">
        <v>74</v>
      </c>
      <c r="R580" t="s">
        <v>74</v>
      </c>
      <c r="S580" t="s">
        <v>74</v>
      </c>
      <c r="T580" t="s">
        <v>74</v>
      </c>
      <c r="U580">
        <v>138</v>
      </c>
      <c r="V580">
        <v>4</v>
      </c>
      <c r="W580">
        <v>0</v>
      </c>
      <c r="X580">
        <v>105</v>
      </c>
      <c r="Y580">
        <v>37</v>
      </c>
      <c r="Z580">
        <v>0</v>
      </c>
      <c r="AA580">
        <v>28</v>
      </c>
      <c r="AB580">
        <v>0</v>
      </c>
      <c r="AC580">
        <v>50</v>
      </c>
      <c r="AD580">
        <v>64</v>
      </c>
      <c r="AE580">
        <v>10</v>
      </c>
      <c r="AF580">
        <v>68</v>
      </c>
      <c r="AG580">
        <v>18</v>
      </c>
      <c r="AH580">
        <v>17</v>
      </c>
      <c r="AI580">
        <v>5</v>
      </c>
      <c r="AJ580">
        <v>24</v>
      </c>
      <c r="AK580">
        <v>0</v>
      </c>
      <c r="AL580">
        <v>6</v>
      </c>
      <c r="AM580">
        <v>129</v>
      </c>
      <c r="AN580">
        <v>7</v>
      </c>
      <c r="AO580">
        <v>142</v>
      </c>
      <c r="AP580" t="s">
        <v>74</v>
      </c>
      <c r="AQ580" t="s">
        <v>74</v>
      </c>
      <c r="AR580" t="s">
        <v>74</v>
      </c>
      <c r="AS580" t="s">
        <v>74</v>
      </c>
      <c r="AT580" t="s">
        <v>74</v>
      </c>
      <c r="AU580" t="s">
        <v>74</v>
      </c>
      <c r="AV580" t="s">
        <v>74</v>
      </c>
      <c r="AW580" t="s">
        <v>74</v>
      </c>
      <c r="AX580" t="s">
        <v>74</v>
      </c>
      <c r="AY580" t="s">
        <v>74</v>
      </c>
      <c r="AZ580" t="s">
        <v>74</v>
      </c>
      <c r="BA580" t="s">
        <v>74</v>
      </c>
      <c r="BB580" t="s">
        <v>74</v>
      </c>
      <c r="BC580" t="s">
        <v>74</v>
      </c>
      <c r="BD580" t="s">
        <v>74</v>
      </c>
      <c r="BE580">
        <v>0.971830985915493</v>
      </c>
      <c r="BF580">
        <v>2.8169014084507039E-2</v>
      </c>
      <c r="BG580">
        <v>0</v>
      </c>
      <c r="BH580">
        <v>0.73943661971830987</v>
      </c>
      <c r="BI580">
        <v>0.26056338028169013</v>
      </c>
      <c r="BJ580">
        <v>0</v>
      </c>
      <c r="BK580">
        <v>0.19718309859154931</v>
      </c>
      <c r="BL580">
        <v>0</v>
      </c>
      <c r="BM580">
        <v>0.352112676056338</v>
      </c>
      <c r="BN580">
        <v>0.45070422535211269</v>
      </c>
      <c r="BO580">
        <v>7.0422535211267609E-2</v>
      </c>
      <c r="BP580">
        <v>0.47887323943661969</v>
      </c>
      <c r="BQ580">
        <v>0.12676056338028169</v>
      </c>
      <c r="BR580">
        <v>0.11971830985915489</v>
      </c>
      <c r="BS580">
        <v>3.5211267605633798E-2</v>
      </c>
      <c r="BT580">
        <v>0.16901408450704231</v>
      </c>
      <c r="BU580">
        <v>0</v>
      </c>
      <c r="BV580">
        <v>4.2253521126760563E-2</v>
      </c>
      <c r="BW580">
        <v>0.90845070422535212</v>
      </c>
      <c r="BX580">
        <v>4.9295774647887321E-2</v>
      </c>
      <c r="BY580" t="s">
        <v>3397</v>
      </c>
      <c r="BZ580" t="s">
        <v>4077</v>
      </c>
      <c r="CA580">
        <v>773</v>
      </c>
      <c r="CB580">
        <v>0.1836998706338939</v>
      </c>
      <c r="CC580">
        <v>0</v>
      </c>
    </row>
    <row r="581" spans="1:81" x14ac:dyDescent="0.25">
      <c r="A581" t="s">
        <v>4082</v>
      </c>
      <c r="B581" t="s">
        <v>95</v>
      </c>
      <c r="C581" t="s">
        <v>369</v>
      </c>
      <c r="D581" t="s">
        <v>961</v>
      </c>
      <c r="E581">
        <v>2022</v>
      </c>
      <c r="F581" t="s">
        <v>74</v>
      </c>
      <c r="G581" t="s">
        <v>74</v>
      </c>
      <c r="H581" t="s">
        <v>74</v>
      </c>
      <c r="I581" t="s">
        <v>74</v>
      </c>
      <c r="J581" t="s">
        <v>74</v>
      </c>
      <c r="K581" t="s">
        <v>74</v>
      </c>
      <c r="L581" t="s">
        <v>74</v>
      </c>
      <c r="M581" t="s">
        <v>74</v>
      </c>
      <c r="N581" t="s">
        <v>74</v>
      </c>
      <c r="O581" t="s">
        <v>74</v>
      </c>
      <c r="P581" t="s">
        <v>74</v>
      </c>
      <c r="Q581" t="s">
        <v>74</v>
      </c>
      <c r="R581" t="s">
        <v>74</v>
      </c>
      <c r="S581" t="s">
        <v>74</v>
      </c>
      <c r="T581" t="s">
        <v>74</v>
      </c>
      <c r="U581">
        <v>9</v>
      </c>
      <c r="V581">
        <v>0</v>
      </c>
      <c r="W581">
        <v>0</v>
      </c>
      <c r="X581">
        <v>0</v>
      </c>
      <c r="Y581">
        <v>0</v>
      </c>
      <c r="Z581">
        <v>9</v>
      </c>
      <c r="AA581">
        <v>0</v>
      </c>
      <c r="AB581">
        <v>9</v>
      </c>
      <c r="AC581">
        <v>0</v>
      </c>
      <c r="AD581">
        <v>0</v>
      </c>
      <c r="AE581">
        <v>0</v>
      </c>
      <c r="AF581">
        <v>0</v>
      </c>
      <c r="AG581">
        <v>0</v>
      </c>
      <c r="AH581">
        <v>0</v>
      </c>
      <c r="AI581">
        <v>0</v>
      </c>
      <c r="AJ581">
        <v>0</v>
      </c>
      <c r="AK581">
        <v>9</v>
      </c>
      <c r="AL581">
        <v>0</v>
      </c>
      <c r="AM581">
        <v>0</v>
      </c>
      <c r="AN581">
        <v>9</v>
      </c>
      <c r="AO581">
        <v>9</v>
      </c>
      <c r="AP581" t="s">
        <v>74</v>
      </c>
      <c r="AQ581" t="s">
        <v>74</v>
      </c>
      <c r="AR581" t="s">
        <v>74</v>
      </c>
      <c r="AS581" t="s">
        <v>74</v>
      </c>
      <c r="AT581" t="s">
        <v>74</v>
      </c>
      <c r="AU581" t="s">
        <v>74</v>
      </c>
      <c r="AV581" t="s">
        <v>74</v>
      </c>
      <c r="AW581" t="s">
        <v>74</v>
      </c>
      <c r="AX581" t="s">
        <v>74</v>
      </c>
      <c r="AY581" t="s">
        <v>74</v>
      </c>
      <c r="AZ581" t="s">
        <v>74</v>
      </c>
      <c r="BA581" t="s">
        <v>74</v>
      </c>
      <c r="BB581" t="s">
        <v>74</v>
      </c>
      <c r="BC581" t="s">
        <v>74</v>
      </c>
      <c r="BD581" t="s">
        <v>74</v>
      </c>
      <c r="BE581">
        <v>1</v>
      </c>
      <c r="BF581">
        <v>0</v>
      </c>
      <c r="BG581">
        <v>0</v>
      </c>
      <c r="BH581">
        <v>0</v>
      </c>
      <c r="BI581">
        <v>0</v>
      </c>
      <c r="BJ581">
        <v>1</v>
      </c>
      <c r="BK581">
        <v>0</v>
      </c>
      <c r="BL581">
        <v>1</v>
      </c>
      <c r="BM581">
        <v>0</v>
      </c>
      <c r="BN581">
        <v>0</v>
      </c>
      <c r="BO581">
        <v>0</v>
      </c>
      <c r="BP581">
        <v>0</v>
      </c>
      <c r="BQ581">
        <v>0</v>
      </c>
      <c r="BR581">
        <v>0</v>
      </c>
      <c r="BS581">
        <v>0</v>
      </c>
      <c r="BT581">
        <v>0</v>
      </c>
      <c r="BU581">
        <v>1</v>
      </c>
      <c r="BV581">
        <v>0</v>
      </c>
      <c r="BW581">
        <v>0</v>
      </c>
      <c r="BX581">
        <v>1</v>
      </c>
      <c r="BY581" t="s">
        <v>3397</v>
      </c>
      <c r="BZ581" t="s">
        <v>4077</v>
      </c>
      <c r="CA581">
        <v>773</v>
      </c>
      <c r="CB581">
        <v>1.1642949547218629E-2</v>
      </c>
      <c r="CC581">
        <v>0</v>
      </c>
    </row>
    <row r="582" spans="1:81" x14ac:dyDescent="0.25">
      <c r="A582" t="s">
        <v>4083</v>
      </c>
      <c r="B582" t="s">
        <v>95</v>
      </c>
      <c r="C582" t="s">
        <v>376</v>
      </c>
      <c r="D582" t="s">
        <v>44</v>
      </c>
      <c r="E582">
        <v>2022</v>
      </c>
      <c r="F582">
        <v>376</v>
      </c>
      <c r="G582">
        <v>34</v>
      </c>
      <c r="H582">
        <v>0</v>
      </c>
      <c r="I582">
        <v>63</v>
      </c>
      <c r="J582">
        <v>53</v>
      </c>
      <c r="K582">
        <v>62</v>
      </c>
      <c r="L582">
        <v>65</v>
      </c>
      <c r="M582">
        <v>69</v>
      </c>
      <c r="N582">
        <v>56</v>
      </c>
      <c r="O582">
        <v>22</v>
      </c>
      <c r="P582">
        <v>12</v>
      </c>
      <c r="Q582">
        <v>1</v>
      </c>
      <c r="R582">
        <v>0</v>
      </c>
      <c r="S582">
        <v>7</v>
      </c>
      <c r="T582">
        <v>0</v>
      </c>
      <c r="U582">
        <v>405</v>
      </c>
      <c r="V582">
        <v>3</v>
      </c>
      <c r="W582">
        <v>2</v>
      </c>
      <c r="X582">
        <v>324</v>
      </c>
      <c r="Y582">
        <v>77</v>
      </c>
      <c r="Z582">
        <v>9</v>
      </c>
      <c r="AA582">
        <v>18</v>
      </c>
      <c r="AB582">
        <v>1</v>
      </c>
      <c r="AC582">
        <v>12</v>
      </c>
      <c r="AD582">
        <v>379</v>
      </c>
      <c r="AE582">
        <v>0</v>
      </c>
      <c r="AF582">
        <v>388</v>
      </c>
      <c r="AG582">
        <v>0</v>
      </c>
      <c r="AH582">
        <v>0</v>
      </c>
      <c r="AI582">
        <v>0</v>
      </c>
      <c r="AJ582">
        <v>17</v>
      </c>
      <c r="AK582">
        <v>5</v>
      </c>
      <c r="AL582">
        <v>71</v>
      </c>
      <c r="AM582">
        <v>337</v>
      </c>
      <c r="AN582">
        <v>2</v>
      </c>
      <c r="AO582">
        <v>410</v>
      </c>
      <c r="AP582">
        <v>0.91707317073170735</v>
      </c>
      <c r="AQ582">
        <v>8.2926829268292687E-2</v>
      </c>
      <c r="AR582">
        <v>0</v>
      </c>
      <c r="AS582">
        <v>0.15365853658536591</v>
      </c>
      <c r="AT582">
        <v>0.12926829268292681</v>
      </c>
      <c r="AU582">
        <v>0.15121951219512189</v>
      </c>
      <c r="AV582">
        <v>0.15853658536585369</v>
      </c>
      <c r="AW582">
        <v>0.16829268292682931</v>
      </c>
      <c r="AX582">
        <v>0.13658536585365849</v>
      </c>
      <c r="AY582">
        <v>5.3658536585365853E-2</v>
      </c>
      <c r="AZ582">
        <v>2.9268292682926831E-2</v>
      </c>
      <c r="BA582">
        <v>2.439024390243902E-3</v>
      </c>
      <c r="BB582">
        <v>0</v>
      </c>
      <c r="BC582">
        <v>1.7073170731707318E-2</v>
      </c>
      <c r="BD582">
        <v>0</v>
      </c>
      <c r="BE582">
        <v>0.98780487804878048</v>
      </c>
      <c r="BF582">
        <v>7.3170731707317077E-3</v>
      </c>
      <c r="BG582">
        <v>4.8780487804878049E-3</v>
      </c>
      <c r="BH582">
        <v>0.79024390243902443</v>
      </c>
      <c r="BI582">
        <v>0.18780487804878049</v>
      </c>
      <c r="BJ582">
        <v>2.1951219512195121E-2</v>
      </c>
      <c r="BK582">
        <v>4.3902439024390241E-2</v>
      </c>
      <c r="BL582">
        <v>2.439024390243902E-3</v>
      </c>
      <c r="BM582">
        <v>2.9268292682926831E-2</v>
      </c>
      <c r="BN582">
        <v>0.92439024390243907</v>
      </c>
      <c r="BO582">
        <v>0</v>
      </c>
      <c r="BP582">
        <v>0.9463414634146341</v>
      </c>
      <c r="BQ582">
        <v>0</v>
      </c>
      <c r="BR582">
        <v>0</v>
      </c>
      <c r="BS582">
        <v>0</v>
      </c>
      <c r="BT582">
        <v>4.1463414634146337E-2</v>
      </c>
      <c r="BU582">
        <v>1.2195121951219509E-2</v>
      </c>
      <c r="BV582">
        <v>0.17317073170731709</v>
      </c>
      <c r="BW582">
        <v>0.82195121951219507</v>
      </c>
      <c r="BX582">
        <v>4.8780487804878049E-3</v>
      </c>
      <c r="BY582" t="s">
        <v>3397</v>
      </c>
      <c r="BZ582" t="s">
        <v>4084</v>
      </c>
      <c r="CA582">
        <v>410</v>
      </c>
      <c r="CB582">
        <v>1</v>
      </c>
      <c r="CC582">
        <v>0</v>
      </c>
    </row>
    <row r="583" spans="1:81" x14ac:dyDescent="0.25">
      <c r="A583" t="s">
        <v>4085</v>
      </c>
      <c r="B583" t="s">
        <v>95</v>
      </c>
      <c r="C583" t="s">
        <v>376</v>
      </c>
      <c r="D583" t="s">
        <v>947</v>
      </c>
      <c r="E583">
        <v>2022</v>
      </c>
      <c r="F583">
        <v>212</v>
      </c>
      <c r="G583">
        <v>13</v>
      </c>
      <c r="H583">
        <v>0</v>
      </c>
      <c r="I583">
        <v>42</v>
      </c>
      <c r="J583">
        <v>32</v>
      </c>
      <c r="K583">
        <v>28</v>
      </c>
      <c r="L583">
        <v>39</v>
      </c>
      <c r="M583">
        <v>35</v>
      </c>
      <c r="N583">
        <v>28</v>
      </c>
      <c r="O583">
        <v>9</v>
      </c>
      <c r="P583">
        <v>7</v>
      </c>
      <c r="Q583">
        <v>0</v>
      </c>
      <c r="R583">
        <v>0</v>
      </c>
      <c r="S583">
        <v>5</v>
      </c>
      <c r="T583">
        <v>0</v>
      </c>
      <c r="U583">
        <v>223</v>
      </c>
      <c r="V583">
        <v>2</v>
      </c>
      <c r="W583">
        <v>0</v>
      </c>
      <c r="X583">
        <v>175</v>
      </c>
      <c r="Y583">
        <v>43</v>
      </c>
      <c r="Z583">
        <v>7</v>
      </c>
      <c r="AA583">
        <v>6</v>
      </c>
      <c r="AB583">
        <v>0</v>
      </c>
      <c r="AC583">
        <v>6</v>
      </c>
      <c r="AD583">
        <v>213</v>
      </c>
      <c r="AE583">
        <v>0</v>
      </c>
      <c r="AF583">
        <v>219</v>
      </c>
      <c r="AG583">
        <v>0</v>
      </c>
      <c r="AH583">
        <v>0</v>
      </c>
      <c r="AI583">
        <v>0</v>
      </c>
      <c r="AJ583">
        <v>5</v>
      </c>
      <c r="AK583">
        <v>1</v>
      </c>
      <c r="AL583">
        <v>52</v>
      </c>
      <c r="AM583">
        <v>173</v>
      </c>
      <c r="AN583">
        <v>0</v>
      </c>
      <c r="AO583">
        <v>225</v>
      </c>
      <c r="AP583">
        <v>0.94222222222222218</v>
      </c>
      <c r="AQ583">
        <v>5.7777777777777782E-2</v>
      </c>
      <c r="AR583">
        <v>0</v>
      </c>
      <c r="AS583">
        <v>0.1866666666666667</v>
      </c>
      <c r="AT583">
        <v>0.14222222222222219</v>
      </c>
      <c r="AU583">
        <v>0.1244444444444444</v>
      </c>
      <c r="AV583">
        <v>0.17333333333333331</v>
      </c>
      <c r="AW583">
        <v>0.15555555555555561</v>
      </c>
      <c r="AX583">
        <v>0.1244444444444444</v>
      </c>
      <c r="AY583">
        <v>0.04</v>
      </c>
      <c r="AZ583">
        <v>3.111111111111111E-2</v>
      </c>
      <c r="BA583">
        <v>0</v>
      </c>
      <c r="BB583">
        <v>0</v>
      </c>
      <c r="BC583">
        <v>2.222222222222222E-2</v>
      </c>
      <c r="BD583">
        <v>0</v>
      </c>
      <c r="BE583">
        <v>0.99111111111111116</v>
      </c>
      <c r="BF583">
        <v>8.8888888888888889E-3</v>
      </c>
      <c r="BG583">
        <v>0</v>
      </c>
      <c r="BH583">
        <v>0.77777777777777779</v>
      </c>
      <c r="BI583">
        <v>0.19111111111111109</v>
      </c>
      <c r="BJ583">
        <v>3.111111111111111E-2</v>
      </c>
      <c r="BK583">
        <v>2.6666666666666668E-2</v>
      </c>
      <c r="BL583">
        <v>0</v>
      </c>
      <c r="BM583">
        <v>2.6666666666666668E-2</v>
      </c>
      <c r="BN583">
        <v>0.94666666666666666</v>
      </c>
      <c r="BO583">
        <v>0</v>
      </c>
      <c r="BP583">
        <v>0.97333333333333338</v>
      </c>
      <c r="BQ583">
        <v>0</v>
      </c>
      <c r="BR583">
        <v>0</v>
      </c>
      <c r="BS583">
        <v>0</v>
      </c>
      <c r="BT583">
        <v>2.222222222222222E-2</v>
      </c>
      <c r="BU583">
        <v>4.4444444444444436E-3</v>
      </c>
      <c r="BV583">
        <v>0.2311111111111111</v>
      </c>
      <c r="BW583">
        <v>0.76888888888888884</v>
      </c>
      <c r="BX583">
        <v>0</v>
      </c>
      <c r="BY583" t="s">
        <v>3397</v>
      </c>
      <c r="BZ583" t="s">
        <v>4084</v>
      </c>
      <c r="CA583">
        <v>410</v>
      </c>
      <c r="CB583">
        <v>0.54878048780487809</v>
      </c>
      <c r="CC583">
        <v>0</v>
      </c>
    </row>
    <row r="584" spans="1:81" x14ac:dyDescent="0.25">
      <c r="A584" t="s">
        <v>4086</v>
      </c>
      <c r="B584" t="s">
        <v>95</v>
      </c>
      <c r="C584" t="s">
        <v>376</v>
      </c>
      <c r="D584" t="s">
        <v>949</v>
      </c>
      <c r="E584">
        <v>2022</v>
      </c>
      <c r="F584">
        <v>133</v>
      </c>
      <c r="G584">
        <v>20</v>
      </c>
      <c r="H584">
        <v>0</v>
      </c>
      <c r="I584">
        <v>21</v>
      </c>
      <c r="J584">
        <v>20</v>
      </c>
      <c r="K584">
        <v>30</v>
      </c>
      <c r="L584">
        <v>21</v>
      </c>
      <c r="M584">
        <v>24</v>
      </c>
      <c r="N584">
        <v>21</v>
      </c>
      <c r="O584">
        <v>8</v>
      </c>
      <c r="P584">
        <v>5</v>
      </c>
      <c r="Q584">
        <v>1</v>
      </c>
      <c r="R584">
        <v>0</v>
      </c>
      <c r="S584">
        <v>2</v>
      </c>
      <c r="T584">
        <v>0</v>
      </c>
      <c r="U584">
        <v>152</v>
      </c>
      <c r="V584">
        <v>1</v>
      </c>
      <c r="W584">
        <v>0</v>
      </c>
      <c r="X584">
        <v>124</v>
      </c>
      <c r="Y584">
        <v>28</v>
      </c>
      <c r="Z584">
        <v>1</v>
      </c>
      <c r="AA584">
        <v>7</v>
      </c>
      <c r="AB584">
        <v>0</v>
      </c>
      <c r="AC584">
        <v>2</v>
      </c>
      <c r="AD584">
        <v>144</v>
      </c>
      <c r="AE584">
        <v>0</v>
      </c>
      <c r="AF584">
        <v>146</v>
      </c>
      <c r="AG584">
        <v>0</v>
      </c>
      <c r="AH584">
        <v>0</v>
      </c>
      <c r="AI584">
        <v>0</v>
      </c>
      <c r="AJ584">
        <v>6</v>
      </c>
      <c r="AK584">
        <v>1</v>
      </c>
      <c r="AL584">
        <v>17</v>
      </c>
      <c r="AM584">
        <v>135</v>
      </c>
      <c r="AN584">
        <v>1</v>
      </c>
      <c r="AO584">
        <v>153</v>
      </c>
      <c r="AP584">
        <v>0.86928104575163401</v>
      </c>
      <c r="AQ584">
        <v>0.13071895424836599</v>
      </c>
      <c r="AR584">
        <v>0</v>
      </c>
      <c r="AS584">
        <v>0.1372549019607843</v>
      </c>
      <c r="AT584">
        <v>0.13071895424836599</v>
      </c>
      <c r="AU584">
        <v>0.19607843137254899</v>
      </c>
      <c r="AV584">
        <v>0.1372549019607843</v>
      </c>
      <c r="AW584">
        <v>0.15686274509803921</v>
      </c>
      <c r="AX584">
        <v>0.1372549019607843</v>
      </c>
      <c r="AY584">
        <v>5.2287581699346407E-2</v>
      </c>
      <c r="AZ584">
        <v>3.2679738562091512E-2</v>
      </c>
      <c r="BA584">
        <v>6.5359477124183009E-3</v>
      </c>
      <c r="BB584">
        <v>0</v>
      </c>
      <c r="BC584">
        <v>1.30718954248366E-2</v>
      </c>
      <c r="BD584">
        <v>0</v>
      </c>
      <c r="BE584">
        <v>0.99346405228758172</v>
      </c>
      <c r="BF584">
        <v>6.5359477124183009E-3</v>
      </c>
      <c r="BG584">
        <v>0</v>
      </c>
      <c r="BH584">
        <v>0.81045751633986929</v>
      </c>
      <c r="BI584">
        <v>0.18300653594771241</v>
      </c>
      <c r="BJ584">
        <v>6.5359477124183009E-3</v>
      </c>
      <c r="BK584">
        <v>4.5751633986928102E-2</v>
      </c>
      <c r="BL584">
        <v>0</v>
      </c>
      <c r="BM584">
        <v>1.30718954248366E-2</v>
      </c>
      <c r="BN584">
        <v>0.94117647058823528</v>
      </c>
      <c r="BO584">
        <v>0</v>
      </c>
      <c r="BP584">
        <v>0.95424836601307195</v>
      </c>
      <c r="BQ584">
        <v>0</v>
      </c>
      <c r="BR584">
        <v>0</v>
      </c>
      <c r="BS584">
        <v>0</v>
      </c>
      <c r="BT584">
        <v>3.9215686274509803E-2</v>
      </c>
      <c r="BU584">
        <v>6.5359477124183009E-3</v>
      </c>
      <c r="BV584">
        <v>0.1111111111111111</v>
      </c>
      <c r="BW584">
        <v>0.88235294117647056</v>
      </c>
      <c r="BX584">
        <v>6.5359477124183009E-3</v>
      </c>
      <c r="BY584" t="s">
        <v>3397</v>
      </c>
      <c r="BZ584" t="s">
        <v>4084</v>
      </c>
      <c r="CA584">
        <v>410</v>
      </c>
      <c r="CB584">
        <v>0.37317073170731713</v>
      </c>
      <c r="CC584">
        <v>0</v>
      </c>
    </row>
    <row r="585" spans="1:81" x14ac:dyDescent="0.25">
      <c r="A585" t="s">
        <v>4087</v>
      </c>
      <c r="B585" t="s">
        <v>95</v>
      </c>
      <c r="C585" t="s">
        <v>376</v>
      </c>
      <c r="D585" t="s">
        <v>951</v>
      </c>
      <c r="E585">
        <v>2022</v>
      </c>
      <c r="F585">
        <v>8</v>
      </c>
      <c r="G585">
        <v>0</v>
      </c>
      <c r="H585">
        <v>0</v>
      </c>
      <c r="I585">
        <v>0</v>
      </c>
      <c r="J585">
        <v>0</v>
      </c>
      <c r="K585">
        <v>0</v>
      </c>
      <c r="L585">
        <v>0</v>
      </c>
      <c r="M585">
        <v>4</v>
      </c>
      <c r="N585">
        <v>1</v>
      </c>
      <c r="O585">
        <v>3</v>
      </c>
      <c r="P585">
        <v>0</v>
      </c>
      <c r="Q585">
        <v>0</v>
      </c>
      <c r="R585">
        <v>0</v>
      </c>
      <c r="S585">
        <v>0</v>
      </c>
      <c r="T585">
        <v>0</v>
      </c>
      <c r="U585">
        <v>8</v>
      </c>
      <c r="V585">
        <v>0</v>
      </c>
      <c r="W585">
        <v>0</v>
      </c>
      <c r="X585">
        <v>7</v>
      </c>
      <c r="Y585">
        <v>1</v>
      </c>
      <c r="Z585">
        <v>0</v>
      </c>
      <c r="AA585">
        <v>1</v>
      </c>
      <c r="AB585">
        <v>0</v>
      </c>
      <c r="AC585">
        <v>0</v>
      </c>
      <c r="AD585">
        <v>7</v>
      </c>
      <c r="AE585">
        <v>0</v>
      </c>
      <c r="AF585">
        <v>8</v>
      </c>
      <c r="AG585">
        <v>0</v>
      </c>
      <c r="AH585">
        <v>0</v>
      </c>
      <c r="AI585">
        <v>0</v>
      </c>
      <c r="AJ585">
        <v>0</v>
      </c>
      <c r="AK585">
        <v>0</v>
      </c>
      <c r="AL585">
        <v>0</v>
      </c>
      <c r="AM585">
        <v>8</v>
      </c>
      <c r="AN585">
        <v>0</v>
      </c>
      <c r="AO585">
        <v>8</v>
      </c>
      <c r="AP585">
        <v>1</v>
      </c>
      <c r="AQ585">
        <v>0</v>
      </c>
      <c r="AR585">
        <v>0</v>
      </c>
      <c r="AS585">
        <v>0</v>
      </c>
      <c r="AT585">
        <v>0</v>
      </c>
      <c r="AU585">
        <v>0</v>
      </c>
      <c r="AV585">
        <v>0</v>
      </c>
      <c r="AW585">
        <v>0.5</v>
      </c>
      <c r="AX585">
        <v>0.125</v>
      </c>
      <c r="AY585">
        <v>0.375</v>
      </c>
      <c r="AZ585">
        <v>0</v>
      </c>
      <c r="BA585">
        <v>0</v>
      </c>
      <c r="BB585">
        <v>0</v>
      </c>
      <c r="BC585">
        <v>0</v>
      </c>
      <c r="BD585">
        <v>0</v>
      </c>
      <c r="BE585">
        <v>1</v>
      </c>
      <c r="BF585">
        <v>0</v>
      </c>
      <c r="BG585">
        <v>0</v>
      </c>
      <c r="BH585">
        <v>0.875</v>
      </c>
      <c r="BI585">
        <v>0.125</v>
      </c>
      <c r="BJ585">
        <v>0</v>
      </c>
      <c r="BK585">
        <v>0.125</v>
      </c>
      <c r="BL585">
        <v>0</v>
      </c>
      <c r="BM585">
        <v>0</v>
      </c>
      <c r="BN585">
        <v>0.875</v>
      </c>
      <c r="BO585">
        <v>0</v>
      </c>
      <c r="BP585">
        <v>1</v>
      </c>
      <c r="BQ585">
        <v>0</v>
      </c>
      <c r="BR585">
        <v>0</v>
      </c>
      <c r="BS585">
        <v>0</v>
      </c>
      <c r="BT585">
        <v>0</v>
      </c>
      <c r="BU585">
        <v>0</v>
      </c>
      <c r="BV585">
        <v>0</v>
      </c>
      <c r="BW585">
        <v>1</v>
      </c>
      <c r="BX585">
        <v>0</v>
      </c>
      <c r="BY585" t="s">
        <v>3397</v>
      </c>
      <c r="BZ585" t="s">
        <v>4084</v>
      </c>
      <c r="CA585">
        <v>410</v>
      </c>
      <c r="CB585">
        <v>1.9512195121951219E-2</v>
      </c>
      <c r="CC585">
        <v>0</v>
      </c>
    </row>
    <row r="586" spans="1:81" x14ac:dyDescent="0.25">
      <c r="A586" t="s">
        <v>4088</v>
      </c>
      <c r="B586" t="s">
        <v>95</v>
      </c>
      <c r="C586" t="s">
        <v>376</v>
      </c>
      <c r="D586" t="s">
        <v>953</v>
      </c>
      <c r="E586">
        <v>2022</v>
      </c>
      <c r="F586">
        <v>22</v>
      </c>
      <c r="G586">
        <v>1</v>
      </c>
      <c r="H586">
        <v>0</v>
      </c>
      <c r="I586">
        <v>0</v>
      </c>
      <c r="J586">
        <v>1</v>
      </c>
      <c r="K586">
        <v>4</v>
      </c>
      <c r="L586">
        <v>4</v>
      </c>
      <c r="M586">
        <v>6</v>
      </c>
      <c r="N586">
        <v>6</v>
      </c>
      <c r="O586">
        <v>2</v>
      </c>
      <c r="P586">
        <v>0</v>
      </c>
      <c r="Q586">
        <v>0</v>
      </c>
      <c r="R586">
        <v>0</v>
      </c>
      <c r="S586">
        <v>0</v>
      </c>
      <c r="T586">
        <v>0</v>
      </c>
      <c r="U586">
        <v>21</v>
      </c>
      <c r="V586">
        <v>0</v>
      </c>
      <c r="W586">
        <v>2</v>
      </c>
      <c r="X586">
        <v>18</v>
      </c>
      <c r="Y586">
        <v>5</v>
      </c>
      <c r="Z586">
        <v>0</v>
      </c>
      <c r="AA586">
        <v>4</v>
      </c>
      <c r="AB586">
        <v>0</v>
      </c>
      <c r="AC586">
        <v>4</v>
      </c>
      <c r="AD586">
        <v>15</v>
      </c>
      <c r="AE586">
        <v>0</v>
      </c>
      <c r="AF586">
        <v>15</v>
      </c>
      <c r="AG586">
        <v>0</v>
      </c>
      <c r="AH586">
        <v>0</v>
      </c>
      <c r="AI586">
        <v>0</v>
      </c>
      <c r="AJ586">
        <v>6</v>
      </c>
      <c r="AK586">
        <v>2</v>
      </c>
      <c r="AL586">
        <v>2</v>
      </c>
      <c r="AM586">
        <v>21</v>
      </c>
      <c r="AN586">
        <v>0</v>
      </c>
      <c r="AO586">
        <v>23</v>
      </c>
      <c r="AP586">
        <v>0.95652173913043481</v>
      </c>
      <c r="AQ586">
        <v>4.3478260869565223E-2</v>
      </c>
      <c r="AR586">
        <v>0</v>
      </c>
      <c r="AS586">
        <v>0</v>
      </c>
      <c r="AT586">
        <v>4.3478260869565223E-2</v>
      </c>
      <c r="AU586">
        <v>0.17391304347826089</v>
      </c>
      <c r="AV586">
        <v>0.17391304347826089</v>
      </c>
      <c r="AW586">
        <v>0.2608695652173913</v>
      </c>
      <c r="AX586">
        <v>0.2608695652173913</v>
      </c>
      <c r="AY586">
        <v>8.6956521739130432E-2</v>
      </c>
      <c r="AZ586">
        <v>0</v>
      </c>
      <c r="BA586">
        <v>0</v>
      </c>
      <c r="BB586">
        <v>0</v>
      </c>
      <c r="BC586">
        <v>0</v>
      </c>
      <c r="BD586">
        <v>0</v>
      </c>
      <c r="BE586">
        <v>0.91304347826086951</v>
      </c>
      <c r="BF586">
        <v>0</v>
      </c>
      <c r="BG586">
        <v>8.6956521739130432E-2</v>
      </c>
      <c r="BH586">
        <v>0.78260869565217395</v>
      </c>
      <c r="BI586">
        <v>0.21739130434782611</v>
      </c>
      <c r="BJ586">
        <v>0</v>
      </c>
      <c r="BK586">
        <v>0.17391304347826089</v>
      </c>
      <c r="BL586">
        <v>0</v>
      </c>
      <c r="BM586">
        <v>0.17391304347826089</v>
      </c>
      <c r="BN586">
        <v>0.65217391304347827</v>
      </c>
      <c r="BO586">
        <v>0</v>
      </c>
      <c r="BP586">
        <v>0.65217391304347827</v>
      </c>
      <c r="BQ586">
        <v>0</v>
      </c>
      <c r="BR586">
        <v>0</v>
      </c>
      <c r="BS586">
        <v>0</v>
      </c>
      <c r="BT586">
        <v>0.2608695652173913</v>
      </c>
      <c r="BU586">
        <v>8.6956521739130432E-2</v>
      </c>
      <c r="BV586">
        <v>8.6956521739130432E-2</v>
      </c>
      <c r="BW586">
        <v>0.91304347826086951</v>
      </c>
      <c r="BX586">
        <v>0</v>
      </c>
      <c r="BY586" t="s">
        <v>3397</v>
      </c>
      <c r="BZ586" t="s">
        <v>4084</v>
      </c>
      <c r="CA586">
        <v>410</v>
      </c>
      <c r="CB586">
        <v>5.6097560975609757E-2</v>
      </c>
      <c r="CC586">
        <v>0</v>
      </c>
    </row>
    <row r="587" spans="1:81" x14ac:dyDescent="0.25">
      <c r="A587" t="s">
        <v>4089</v>
      </c>
      <c r="B587" t="s">
        <v>95</v>
      </c>
      <c r="C587" t="s">
        <v>376</v>
      </c>
      <c r="D587" t="s">
        <v>961</v>
      </c>
      <c r="E587">
        <v>2022</v>
      </c>
      <c r="F587">
        <v>1</v>
      </c>
      <c r="G587">
        <v>0</v>
      </c>
      <c r="H587">
        <v>0</v>
      </c>
      <c r="I587">
        <v>0</v>
      </c>
      <c r="J587">
        <v>0</v>
      </c>
      <c r="K587">
        <v>0</v>
      </c>
      <c r="L587">
        <v>1</v>
      </c>
      <c r="M587">
        <v>0</v>
      </c>
      <c r="N587">
        <v>0</v>
      </c>
      <c r="O587">
        <v>0</v>
      </c>
      <c r="P587">
        <v>0</v>
      </c>
      <c r="Q587">
        <v>0</v>
      </c>
      <c r="R587">
        <v>0</v>
      </c>
      <c r="S587">
        <v>0</v>
      </c>
      <c r="T587">
        <v>0</v>
      </c>
      <c r="U587">
        <v>1</v>
      </c>
      <c r="V587">
        <v>0</v>
      </c>
      <c r="W587">
        <v>0</v>
      </c>
      <c r="X587">
        <v>0</v>
      </c>
      <c r="Y587">
        <v>0</v>
      </c>
      <c r="Z587">
        <v>1</v>
      </c>
      <c r="AA587">
        <v>0</v>
      </c>
      <c r="AB587">
        <v>1</v>
      </c>
      <c r="AC587">
        <v>0</v>
      </c>
      <c r="AD587">
        <v>0</v>
      </c>
      <c r="AE587">
        <v>0</v>
      </c>
      <c r="AF587">
        <v>0</v>
      </c>
      <c r="AG587">
        <v>0</v>
      </c>
      <c r="AH587">
        <v>0</v>
      </c>
      <c r="AI587">
        <v>0</v>
      </c>
      <c r="AJ587">
        <v>0</v>
      </c>
      <c r="AK587">
        <v>1</v>
      </c>
      <c r="AL587">
        <v>0</v>
      </c>
      <c r="AM587">
        <v>0</v>
      </c>
      <c r="AN587">
        <v>1</v>
      </c>
      <c r="AO587">
        <v>1</v>
      </c>
      <c r="AP587">
        <v>1</v>
      </c>
      <c r="AQ587">
        <v>0</v>
      </c>
      <c r="AR587">
        <v>0</v>
      </c>
      <c r="AS587">
        <v>0</v>
      </c>
      <c r="AT587">
        <v>0</v>
      </c>
      <c r="AU587">
        <v>0</v>
      </c>
      <c r="AV587">
        <v>1</v>
      </c>
      <c r="AW587">
        <v>0</v>
      </c>
      <c r="AX587">
        <v>0</v>
      </c>
      <c r="AY587">
        <v>0</v>
      </c>
      <c r="AZ587">
        <v>0</v>
      </c>
      <c r="BA587">
        <v>0</v>
      </c>
      <c r="BB587">
        <v>0</v>
      </c>
      <c r="BC587">
        <v>0</v>
      </c>
      <c r="BD587">
        <v>0</v>
      </c>
      <c r="BE587">
        <v>1</v>
      </c>
      <c r="BF587">
        <v>0</v>
      </c>
      <c r="BG587">
        <v>0</v>
      </c>
      <c r="BH587">
        <v>0</v>
      </c>
      <c r="BI587">
        <v>0</v>
      </c>
      <c r="BJ587">
        <v>1</v>
      </c>
      <c r="BK587">
        <v>0</v>
      </c>
      <c r="BL587">
        <v>1</v>
      </c>
      <c r="BM587">
        <v>0</v>
      </c>
      <c r="BN587">
        <v>0</v>
      </c>
      <c r="BO587">
        <v>0</v>
      </c>
      <c r="BP587">
        <v>0</v>
      </c>
      <c r="BQ587">
        <v>0</v>
      </c>
      <c r="BR587">
        <v>0</v>
      </c>
      <c r="BS587">
        <v>0</v>
      </c>
      <c r="BT587">
        <v>0</v>
      </c>
      <c r="BU587">
        <v>1</v>
      </c>
      <c r="BV587">
        <v>0</v>
      </c>
      <c r="BW587">
        <v>0</v>
      </c>
      <c r="BX587">
        <v>1</v>
      </c>
      <c r="BY587" t="s">
        <v>3397</v>
      </c>
      <c r="BZ587" t="s">
        <v>4084</v>
      </c>
      <c r="CA587">
        <v>410</v>
      </c>
      <c r="CB587">
        <v>2.439024390243902E-3</v>
      </c>
      <c r="CC587">
        <v>0</v>
      </c>
    </row>
    <row r="588" spans="1:81" x14ac:dyDescent="0.25">
      <c r="A588" t="s">
        <v>4090</v>
      </c>
      <c r="B588" t="s">
        <v>95</v>
      </c>
      <c r="C588" t="s">
        <v>382</v>
      </c>
      <c r="D588" t="s">
        <v>44</v>
      </c>
      <c r="E588">
        <v>2022</v>
      </c>
      <c r="F588">
        <v>205</v>
      </c>
      <c r="G588">
        <v>29</v>
      </c>
      <c r="H588">
        <v>0</v>
      </c>
      <c r="I588">
        <v>34</v>
      </c>
      <c r="J588">
        <v>27</v>
      </c>
      <c r="K588">
        <v>29</v>
      </c>
      <c r="L588">
        <v>40</v>
      </c>
      <c r="M588">
        <v>44</v>
      </c>
      <c r="N588">
        <v>34</v>
      </c>
      <c r="O588">
        <v>21</v>
      </c>
      <c r="P588">
        <v>4</v>
      </c>
      <c r="Q588">
        <v>0</v>
      </c>
      <c r="R588">
        <v>0</v>
      </c>
      <c r="S588">
        <v>1</v>
      </c>
      <c r="T588">
        <v>0</v>
      </c>
      <c r="U588">
        <v>226</v>
      </c>
      <c r="V588">
        <v>8</v>
      </c>
      <c r="W588">
        <v>0</v>
      </c>
      <c r="X588">
        <v>195</v>
      </c>
      <c r="Y588">
        <v>33</v>
      </c>
      <c r="Z588">
        <v>6</v>
      </c>
      <c r="AA588">
        <v>25</v>
      </c>
      <c r="AB588">
        <v>2</v>
      </c>
      <c r="AC588">
        <v>15</v>
      </c>
      <c r="AD588">
        <v>192</v>
      </c>
      <c r="AE588">
        <v>2</v>
      </c>
      <c r="AF588">
        <v>206</v>
      </c>
      <c r="AG588">
        <v>7</v>
      </c>
      <c r="AH588">
        <v>2</v>
      </c>
      <c r="AI588">
        <v>0</v>
      </c>
      <c r="AJ588">
        <v>11</v>
      </c>
      <c r="AK588">
        <v>6</v>
      </c>
      <c r="AL588">
        <v>42</v>
      </c>
      <c r="AM588">
        <v>185</v>
      </c>
      <c r="AN588">
        <v>7</v>
      </c>
      <c r="AO588">
        <v>234</v>
      </c>
      <c r="AP588">
        <v>0.87606837606837606</v>
      </c>
      <c r="AQ588">
        <v>0.12393162393162389</v>
      </c>
      <c r="AR588">
        <v>0</v>
      </c>
      <c r="AS588">
        <v>0.14529914529914531</v>
      </c>
      <c r="AT588">
        <v>0.1153846153846154</v>
      </c>
      <c r="AU588">
        <v>0.12393162393162389</v>
      </c>
      <c r="AV588">
        <v>0.17094017094017089</v>
      </c>
      <c r="AW588">
        <v>0.188034188034188</v>
      </c>
      <c r="AX588">
        <v>0.14529914529914531</v>
      </c>
      <c r="AY588">
        <v>8.9743589743589744E-2</v>
      </c>
      <c r="AZ588">
        <v>1.7094017094017099E-2</v>
      </c>
      <c r="BA588">
        <v>0</v>
      </c>
      <c r="BB588">
        <v>0</v>
      </c>
      <c r="BC588">
        <v>4.2735042735042739E-3</v>
      </c>
      <c r="BD588">
        <v>0</v>
      </c>
      <c r="BE588">
        <v>0.96581196581196582</v>
      </c>
      <c r="BF588">
        <v>3.4188034188034191E-2</v>
      </c>
      <c r="BG588">
        <v>0</v>
      </c>
      <c r="BH588">
        <v>0.83333333333333337</v>
      </c>
      <c r="BI588">
        <v>0.141025641025641</v>
      </c>
      <c r="BJ588">
        <v>2.564102564102564E-2</v>
      </c>
      <c r="BK588">
        <v>0.1068376068376068</v>
      </c>
      <c r="BL588">
        <v>8.5470085470085479E-3</v>
      </c>
      <c r="BM588">
        <v>6.4102564102564097E-2</v>
      </c>
      <c r="BN588">
        <v>0.82051282051282048</v>
      </c>
      <c r="BO588">
        <v>8.5470085470085479E-3</v>
      </c>
      <c r="BP588">
        <v>0.88034188034188032</v>
      </c>
      <c r="BQ588">
        <v>2.9914529914529919E-2</v>
      </c>
      <c r="BR588">
        <v>8.5470085470085479E-3</v>
      </c>
      <c r="BS588">
        <v>0</v>
      </c>
      <c r="BT588">
        <v>4.7008547008547008E-2</v>
      </c>
      <c r="BU588">
        <v>2.564102564102564E-2</v>
      </c>
      <c r="BV588">
        <v>0.17948717948717949</v>
      </c>
      <c r="BW588">
        <v>0.79059829059829057</v>
      </c>
      <c r="BX588">
        <v>2.9914529914529919E-2</v>
      </c>
      <c r="BY588" t="s">
        <v>3397</v>
      </c>
      <c r="BZ588" t="s">
        <v>4091</v>
      </c>
      <c r="CA588">
        <v>234</v>
      </c>
      <c r="CB588">
        <v>1</v>
      </c>
      <c r="CC588">
        <v>0</v>
      </c>
    </row>
    <row r="589" spans="1:81" x14ac:dyDescent="0.25">
      <c r="A589" t="s">
        <v>4092</v>
      </c>
      <c r="B589" t="s">
        <v>95</v>
      </c>
      <c r="C589" t="s">
        <v>382</v>
      </c>
      <c r="D589" t="s">
        <v>947</v>
      </c>
      <c r="E589">
        <v>2022</v>
      </c>
      <c r="F589">
        <v>52</v>
      </c>
      <c r="G589">
        <v>11</v>
      </c>
      <c r="H589">
        <v>0</v>
      </c>
      <c r="I589">
        <v>9</v>
      </c>
      <c r="J589">
        <v>8</v>
      </c>
      <c r="K589">
        <v>5</v>
      </c>
      <c r="L589">
        <v>12</v>
      </c>
      <c r="M589">
        <v>11</v>
      </c>
      <c r="N589">
        <v>11</v>
      </c>
      <c r="O589">
        <v>6</v>
      </c>
      <c r="P589">
        <v>1</v>
      </c>
      <c r="Q589">
        <v>0</v>
      </c>
      <c r="R589">
        <v>0</v>
      </c>
      <c r="S589">
        <v>0</v>
      </c>
      <c r="T589">
        <v>0</v>
      </c>
      <c r="U589">
        <v>62</v>
      </c>
      <c r="V589">
        <v>1</v>
      </c>
      <c r="W589">
        <v>0</v>
      </c>
      <c r="X589">
        <v>51</v>
      </c>
      <c r="Y589">
        <v>10</v>
      </c>
      <c r="Z589">
        <v>2</v>
      </c>
      <c r="AA589">
        <v>6</v>
      </c>
      <c r="AB589">
        <v>0</v>
      </c>
      <c r="AC589">
        <v>2</v>
      </c>
      <c r="AD589">
        <v>55</v>
      </c>
      <c r="AE589">
        <v>0</v>
      </c>
      <c r="AF589">
        <v>60</v>
      </c>
      <c r="AG589">
        <v>1</v>
      </c>
      <c r="AH589">
        <v>0</v>
      </c>
      <c r="AI589">
        <v>0</v>
      </c>
      <c r="AJ589">
        <v>0</v>
      </c>
      <c r="AK589">
        <v>2</v>
      </c>
      <c r="AL589">
        <v>15</v>
      </c>
      <c r="AM589">
        <v>46</v>
      </c>
      <c r="AN589">
        <v>2</v>
      </c>
      <c r="AO589">
        <v>63</v>
      </c>
      <c r="AP589">
        <v>0.82539682539682535</v>
      </c>
      <c r="AQ589">
        <v>0.17460317460317459</v>
      </c>
      <c r="AR589">
        <v>0</v>
      </c>
      <c r="AS589">
        <v>0.14285714285714279</v>
      </c>
      <c r="AT589">
        <v>0.126984126984127</v>
      </c>
      <c r="AU589">
        <v>7.9365079365079361E-2</v>
      </c>
      <c r="AV589">
        <v>0.19047619047619049</v>
      </c>
      <c r="AW589">
        <v>0.17460317460317459</v>
      </c>
      <c r="AX589">
        <v>0.17460317460317459</v>
      </c>
      <c r="AY589">
        <v>9.5238095238095233E-2</v>
      </c>
      <c r="AZ589">
        <v>1.5873015873015869E-2</v>
      </c>
      <c r="BA589">
        <v>0</v>
      </c>
      <c r="BB589">
        <v>0</v>
      </c>
      <c r="BC589">
        <v>0</v>
      </c>
      <c r="BD589">
        <v>0</v>
      </c>
      <c r="BE589">
        <v>0.98412698412698407</v>
      </c>
      <c r="BF589">
        <v>1.5873015873015869E-2</v>
      </c>
      <c r="BG589">
        <v>0</v>
      </c>
      <c r="BH589">
        <v>0.80952380952380953</v>
      </c>
      <c r="BI589">
        <v>0.15873015873015869</v>
      </c>
      <c r="BJ589">
        <v>3.1746031746031737E-2</v>
      </c>
      <c r="BK589">
        <v>9.5238095238095233E-2</v>
      </c>
      <c r="BL589">
        <v>0</v>
      </c>
      <c r="BM589">
        <v>3.1746031746031737E-2</v>
      </c>
      <c r="BN589">
        <v>0.87301587301587302</v>
      </c>
      <c r="BO589">
        <v>0</v>
      </c>
      <c r="BP589">
        <v>0.95238095238095233</v>
      </c>
      <c r="BQ589">
        <v>1.5873015873015869E-2</v>
      </c>
      <c r="BR589">
        <v>0</v>
      </c>
      <c r="BS589">
        <v>0</v>
      </c>
      <c r="BT589">
        <v>0</v>
      </c>
      <c r="BU589">
        <v>3.1746031746031737E-2</v>
      </c>
      <c r="BV589">
        <v>0.23809523809523811</v>
      </c>
      <c r="BW589">
        <v>0.73015873015873012</v>
      </c>
      <c r="BX589">
        <v>3.1746031746031737E-2</v>
      </c>
      <c r="BY589" t="s">
        <v>3397</v>
      </c>
      <c r="BZ589" t="s">
        <v>4091</v>
      </c>
      <c r="CA589">
        <v>234</v>
      </c>
      <c r="CB589">
        <v>0.26923076923076922</v>
      </c>
      <c r="CC589">
        <v>0</v>
      </c>
    </row>
    <row r="590" spans="1:81" x14ac:dyDescent="0.25">
      <c r="A590" t="s">
        <v>4093</v>
      </c>
      <c r="B590" t="s">
        <v>95</v>
      </c>
      <c r="C590" t="s">
        <v>382</v>
      </c>
      <c r="D590" t="s">
        <v>949</v>
      </c>
      <c r="E590">
        <v>2022</v>
      </c>
      <c r="F590">
        <v>114</v>
      </c>
      <c r="G590">
        <v>13</v>
      </c>
      <c r="H590">
        <v>0</v>
      </c>
      <c r="I590">
        <v>20</v>
      </c>
      <c r="J590">
        <v>13</v>
      </c>
      <c r="K590">
        <v>18</v>
      </c>
      <c r="L590">
        <v>22</v>
      </c>
      <c r="M590">
        <v>25</v>
      </c>
      <c r="N590">
        <v>18</v>
      </c>
      <c r="O590">
        <v>8</v>
      </c>
      <c r="P590">
        <v>2</v>
      </c>
      <c r="Q590">
        <v>0</v>
      </c>
      <c r="R590">
        <v>0</v>
      </c>
      <c r="S590">
        <v>1</v>
      </c>
      <c r="T590">
        <v>0</v>
      </c>
      <c r="U590">
        <v>124</v>
      </c>
      <c r="V590">
        <v>3</v>
      </c>
      <c r="W590">
        <v>0</v>
      </c>
      <c r="X590">
        <v>113</v>
      </c>
      <c r="Y590">
        <v>13</v>
      </c>
      <c r="Z590">
        <v>1</v>
      </c>
      <c r="AA590">
        <v>12</v>
      </c>
      <c r="AB590">
        <v>0</v>
      </c>
      <c r="AC590">
        <v>6</v>
      </c>
      <c r="AD590">
        <v>109</v>
      </c>
      <c r="AE590">
        <v>2</v>
      </c>
      <c r="AF590">
        <v>120</v>
      </c>
      <c r="AG590">
        <v>0</v>
      </c>
      <c r="AH590">
        <v>0</v>
      </c>
      <c r="AI590">
        <v>0</v>
      </c>
      <c r="AJ590">
        <v>4</v>
      </c>
      <c r="AK590">
        <v>1</v>
      </c>
      <c r="AL590">
        <v>21</v>
      </c>
      <c r="AM590">
        <v>105</v>
      </c>
      <c r="AN590">
        <v>1</v>
      </c>
      <c r="AO590">
        <v>127</v>
      </c>
      <c r="AP590">
        <v>0.89763779527559051</v>
      </c>
      <c r="AQ590">
        <v>0.10236220472440941</v>
      </c>
      <c r="AR590">
        <v>0</v>
      </c>
      <c r="AS590">
        <v>0.15748031496062989</v>
      </c>
      <c r="AT590">
        <v>0.10236220472440941</v>
      </c>
      <c r="AU590">
        <v>0.1417322834645669</v>
      </c>
      <c r="AV590">
        <v>0.17322834645669291</v>
      </c>
      <c r="AW590">
        <v>0.19685039370078741</v>
      </c>
      <c r="AX590">
        <v>0.1417322834645669</v>
      </c>
      <c r="AY590">
        <v>6.2992125984251968E-2</v>
      </c>
      <c r="AZ590">
        <v>1.5748031496062988E-2</v>
      </c>
      <c r="BA590">
        <v>0</v>
      </c>
      <c r="BB590">
        <v>0</v>
      </c>
      <c r="BC590">
        <v>7.874015748031496E-3</v>
      </c>
      <c r="BD590">
        <v>0</v>
      </c>
      <c r="BE590">
        <v>0.97637795275590555</v>
      </c>
      <c r="BF590">
        <v>2.3622047244094491E-2</v>
      </c>
      <c r="BG590">
        <v>0</v>
      </c>
      <c r="BH590">
        <v>0.88976377952755903</v>
      </c>
      <c r="BI590">
        <v>0.10236220472440941</v>
      </c>
      <c r="BJ590">
        <v>7.874015748031496E-3</v>
      </c>
      <c r="BK590">
        <v>9.4488188976377951E-2</v>
      </c>
      <c r="BL590">
        <v>0</v>
      </c>
      <c r="BM590">
        <v>4.7244094488188983E-2</v>
      </c>
      <c r="BN590">
        <v>0.8582677165354331</v>
      </c>
      <c r="BO590">
        <v>1.5748031496062988E-2</v>
      </c>
      <c r="BP590">
        <v>0.94488188976377951</v>
      </c>
      <c r="BQ590">
        <v>0</v>
      </c>
      <c r="BR590">
        <v>0</v>
      </c>
      <c r="BS590">
        <v>0</v>
      </c>
      <c r="BT590">
        <v>3.1496062992125977E-2</v>
      </c>
      <c r="BU590">
        <v>7.874015748031496E-3</v>
      </c>
      <c r="BV590">
        <v>0.1653543307086614</v>
      </c>
      <c r="BW590">
        <v>0.82677165354330706</v>
      </c>
      <c r="BX590">
        <v>7.874015748031496E-3</v>
      </c>
      <c r="BY590" t="s">
        <v>3397</v>
      </c>
      <c r="BZ590" t="s">
        <v>4091</v>
      </c>
      <c r="CA590">
        <v>234</v>
      </c>
      <c r="CB590">
        <v>0.54273504273504269</v>
      </c>
      <c r="CC590">
        <v>0</v>
      </c>
    </row>
    <row r="591" spans="1:81" x14ac:dyDescent="0.25">
      <c r="A591" t="s">
        <v>4094</v>
      </c>
      <c r="B591" t="s">
        <v>95</v>
      </c>
      <c r="C591" t="s">
        <v>382</v>
      </c>
      <c r="D591" t="s">
        <v>951</v>
      </c>
      <c r="E591">
        <v>2022</v>
      </c>
      <c r="F591">
        <v>10</v>
      </c>
      <c r="G591">
        <v>0</v>
      </c>
      <c r="H591">
        <v>0</v>
      </c>
      <c r="I591">
        <v>0</v>
      </c>
      <c r="J591">
        <v>1</v>
      </c>
      <c r="K591">
        <v>1</v>
      </c>
      <c r="L591">
        <v>1</v>
      </c>
      <c r="M591">
        <v>4</v>
      </c>
      <c r="N591">
        <v>2</v>
      </c>
      <c r="O591">
        <v>1</v>
      </c>
      <c r="P591">
        <v>0</v>
      </c>
      <c r="Q591">
        <v>0</v>
      </c>
      <c r="R591">
        <v>0</v>
      </c>
      <c r="S591">
        <v>0</v>
      </c>
      <c r="T591">
        <v>0</v>
      </c>
      <c r="U591">
        <v>10</v>
      </c>
      <c r="V591">
        <v>0</v>
      </c>
      <c r="W591">
        <v>0</v>
      </c>
      <c r="X591">
        <v>8</v>
      </c>
      <c r="Y591">
        <v>2</v>
      </c>
      <c r="Z591">
        <v>0</v>
      </c>
      <c r="AA591">
        <v>0</v>
      </c>
      <c r="AB591">
        <v>0</v>
      </c>
      <c r="AC591">
        <v>0</v>
      </c>
      <c r="AD591">
        <v>10</v>
      </c>
      <c r="AE591">
        <v>0</v>
      </c>
      <c r="AF591">
        <v>9</v>
      </c>
      <c r="AG591">
        <v>1</v>
      </c>
      <c r="AH591">
        <v>0</v>
      </c>
      <c r="AI591">
        <v>0</v>
      </c>
      <c r="AJ591">
        <v>0</v>
      </c>
      <c r="AK591">
        <v>0</v>
      </c>
      <c r="AL591">
        <v>2</v>
      </c>
      <c r="AM591">
        <v>6</v>
      </c>
      <c r="AN591">
        <v>2</v>
      </c>
      <c r="AO591">
        <v>10</v>
      </c>
      <c r="AP591">
        <v>1</v>
      </c>
      <c r="AQ591">
        <v>0</v>
      </c>
      <c r="AR591">
        <v>0</v>
      </c>
      <c r="AS591">
        <v>0</v>
      </c>
      <c r="AT591">
        <v>0.1</v>
      </c>
      <c r="AU591">
        <v>0.1</v>
      </c>
      <c r="AV591">
        <v>0.1</v>
      </c>
      <c r="AW591">
        <v>0.4</v>
      </c>
      <c r="AX591">
        <v>0.2</v>
      </c>
      <c r="AY591">
        <v>0.1</v>
      </c>
      <c r="AZ591">
        <v>0</v>
      </c>
      <c r="BA591">
        <v>0</v>
      </c>
      <c r="BB591">
        <v>0</v>
      </c>
      <c r="BC591">
        <v>0</v>
      </c>
      <c r="BD591">
        <v>0</v>
      </c>
      <c r="BE591">
        <v>1</v>
      </c>
      <c r="BF591">
        <v>0</v>
      </c>
      <c r="BG591">
        <v>0</v>
      </c>
      <c r="BH591">
        <v>0.8</v>
      </c>
      <c r="BI591">
        <v>0.2</v>
      </c>
      <c r="BJ591">
        <v>0</v>
      </c>
      <c r="BK591">
        <v>0</v>
      </c>
      <c r="BL591">
        <v>0</v>
      </c>
      <c r="BM591">
        <v>0</v>
      </c>
      <c r="BN591">
        <v>1</v>
      </c>
      <c r="BO591">
        <v>0</v>
      </c>
      <c r="BP591">
        <v>0.9</v>
      </c>
      <c r="BQ591">
        <v>0.1</v>
      </c>
      <c r="BR591">
        <v>0</v>
      </c>
      <c r="BS591">
        <v>0</v>
      </c>
      <c r="BT591">
        <v>0</v>
      </c>
      <c r="BU591">
        <v>0</v>
      </c>
      <c r="BV591">
        <v>0.2</v>
      </c>
      <c r="BW591">
        <v>0.6</v>
      </c>
      <c r="BX591">
        <v>0.2</v>
      </c>
      <c r="BY591" t="s">
        <v>3397</v>
      </c>
      <c r="BZ591" t="s">
        <v>4091</v>
      </c>
      <c r="CA591">
        <v>234</v>
      </c>
      <c r="CB591">
        <v>4.2735042735042743E-2</v>
      </c>
      <c r="CC591">
        <v>0</v>
      </c>
    </row>
    <row r="592" spans="1:81" x14ac:dyDescent="0.25">
      <c r="A592" t="s">
        <v>4095</v>
      </c>
      <c r="B592" t="s">
        <v>95</v>
      </c>
      <c r="C592" t="s">
        <v>382</v>
      </c>
      <c r="D592" t="s">
        <v>953</v>
      </c>
      <c r="E592">
        <v>2022</v>
      </c>
      <c r="F592">
        <v>28</v>
      </c>
      <c r="G592">
        <v>4</v>
      </c>
      <c r="H592">
        <v>0</v>
      </c>
      <c r="I592">
        <v>4</v>
      </c>
      <c r="J592">
        <v>5</v>
      </c>
      <c r="K592">
        <v>5</v>
      </c>
      <c r="L592">
        <v>5</v>
      </c>
      <c r="M592">
        <v>4</v>
      </c>
      <c r="N592">
        <v>2</v>
      </c>
      <c r="O592">
        <v>6</v>
      </c>
      <c r="P592">
        <v>1</v>
      </c>
      <c r="Q592">
        <v>0</v>
      </c>
      <c r="R592">
        <v>0</v>
      </c>
      <c r="S592">
        <v>0</v>
      </c>
      <c r="T592">
        <v>0</v>
      </c>
      <c r="U592">
        <v>28</v>
      </c>
      <c r="V592">
        <v>4</v>
      </c>
      <c r="W592">
        <v>0</v>
      </c>
      <c r="X592">
        <v>23</v>
      </c>
      <c r="Y592">
        <v>8</v>
      </c>
      <c r="Z592">
        <v>1</v>
      </c>
      <c r="AA592">
        <v>7</v>
      </c>
      <c r="AB592">
        <v>0</v>
      </c>
      <c r="AC592">
        <v>7</v>
      </c>
      <c r="AD592">
        <v>18</v>
      </c>
      <c r="AE592">
        <v>0</v>
      </c>
      <c r="AF592">
        <v>17</v>
      </c>
      <c r="AG592">
        <v>5</v>
      </c>
      <c r="AH592">
        <v>2</v>
      </c>
      <c r="AI592">
        <v>0</v>
      </c>
      <c r="AJ592">
        <v>7</v>
      </c>
      <c r="AK592">
        <v>1</v>
      </c>
      <c r="AL592">
        <v>4</v>
      </c>
      <c r="AM592">
        <v>28</v>
      </c>
      <c r="AN592">
        <v>0</v>
      </c>
      <c r="AO592">
        <v>32</v>
      </c>
      <c r="AP592">
        <v>0.875</v>
      </c>
      <c r="AQ592">
        <v>0.125</v>
      </c>
      <c r="AR592">
        <v>0</v>
      </c>
      <c r="AS592">
        <v>0.125</v>
      </c>
      <c r="AT592">
        <v>0.15625</v>
      </c>
      <c r="AU592">
        <v>0.15625</v>
      </c>
      <c r="AV592">
        <v>0.15625</v>
      </c>
      <c r="AW592">
        <v>0.125</v>
      </c>
      <c r="AX592">
        <v>6.25E-2</v>
      </c>
      <c r="AY592">
        <v>0.1875</v>
      </c>
      <c r="AZ592">
        <v>3.125E-2</v>
      </c>
      <c r="BA592">
        <v>0</v>
      </c>
      <c r="BB592">
        <v>0</v>
      </c>
      <c r="BC592">
        <v>0</v>
      </c>
      <c r="BD592">
        <v>0</v>
      </c>
      <c r="BE592">
        <v>0.875</v>
      </c>
      <c r="BF592">
        <v>0.125</v>
      </c>
      <c r="BG592">
        <v>0</v>
      </c>
      <c r="BH592">
        <v>0.71875</v>
      </c>
      <c r="BI592">
        <v>0.25</v>
      </c>
      <c r="BJ592">
        <v>3.125E-2</v>
      </c>
      <c r="BK592">
        <v>0.21875</v>
      </c>
      <c r="BL592">
        <v>0</v>
      </c>
      <c r="BM592">
        <v>0.21875</v>
      </c>
      <c r="BN592">
        <v>0.5625</v>
      </c>
      <c r="BO592">
        <v>0</v>
      </c>
      <c r="BP592">
        <v>0.53125</v>
      </c>
      <c r="BQ592">
        <v>0.15625</v>
      </c>
      <c r="BR592">
        <v>6.25E-2</v>
      </c>
      <c r="BS592">
        <v>0</v>
      </c>
      <c r="BT592">
        <v>0.21875</v>
      </c>
      <c r="BU592">
        <v>3.125E-2</v>
      </c>
      <c r="BV592">
        <v>0.125</v>
      </c>
      <c r="BW592">
        <v>0.875</v>
      </c>
      <c r="BX592">
        <v>0</v>
      </c>
      <c r="BY592" t="s">
        <v>3397</v>
      </c>
      <c r="BZ592" t="s">
        <v>4091</v>
      </c>
      <c r="CA592">
        <v>234</v>
      </c>
      <c r="CB592">
        <v>0.13675213675213679</v>
      </c>
      <c r="CC592">
        <v>0</v>
      </c>
    </row>
    <row r="593" spans="1:81" x14ac:dyDescent="0.25">
      <c r="A593" t="s">
        <v>4096</v>
      </c>
      <c r="B593" t="s">
        <v>95</v>
      </c>
      <c r="C593" t="s">
        <v>382</v>
      </c>
      <c r="D593" t="s">
        <v>961</v>
      </c>
      <c r="E593">
        <v>2022</v>
      </c>
      <c r="F593">
        <v>1</v>
      </c>
      <c r="G593">
        <v>1</v>
      </c>
      <c r="H593">
        <v>0</v>
      </c>
      <c r="I593">
        <v>1</v>
      </c>
      <c r="J593">
        <v>0</v>
      </c>
      <c r="K593">
        <v>0</v>
      </c>
      <c r="L593">
        <v>0</v>
      </c>
      <c r="M593">
        <v>0</v>
      </c>
      <c r="N593">
        <v>1</v>
      </c>
      <c r="O593">
        <v>0</v>
      </c>
      <c r="P593">
        <v>0</v>
      </c>
      <c r="Q593">
        <v>0</v>
      </c>
      <c r="R593">
        <v>0</v>
      </c>
      <c r="S593">
        <v>0</v>
      </c>
      <c r="T593">
        <v>0</v>
      </c>
      <c r="U593">
        <v>2</v>
      </c>
      <c r="V593">
        <v>0</v>
      </c>
      <c r="W593">
        <v>0</v>
      </c>
      <c r="X593">
        <v>0</v>
      </c>
      <c r="Y593">
        <v>0</v>
      </c>
      <c r="Z593">
        <v>2</v>
      </c>
      <c r="AA593">
        <v>0</v>
      </c>
      <c r="AB593">
        <v>2</v>
      </c>
      <c r="AC593">
        <v>0</v>
      </c>
      <c r="AD593">
        <v>0</v>
      </c>
      <c r="AE593">
        <v>0</v>
      </c>
      <c r="AF593">
        <v>0</v>
      </c>
      <c r="AG593">
        <v>0</v>
      </c>
      <c r="AH593">
        <v>0</v>
      </c>
      <c r="AI593">
        <v>0</v>
      </c>
      <c r="AJ593">
        <v>0</v>
      </c>
      <c r="AK593">
        <v>2</v>
      </c>
      <c r="AL593">
        <v>0</v>
      </c>
      <c r="AM593">
        <v>0</v>
      </c>
      <c r="AN593">
        <v>2</v>
      </c>
      <c r="AO593">
        <v>2</v>
      </c>
      <c r="AP593">
        <v>0.5</v>
      </c>
      <c r="AQ593">
        <v>0.5</v>
      </c>
      <c r="AR593">
        <v>0</v>
      </c>
      <c r="AS593">
        <v>0.5</v>
      </c>
      <c r="AT593">
        <v>0</v>
      </c>
      <c r="AU593">
        <v>0</v>
      </c>
      <c r="AV593">
        <v>0</v>
      </c>
      <c r="AW593">
        <v>0</v>
      </c>
      <c r="AX593">
        <v>0.5</v>
      </c>
      <c r="AY593">
        <v>0</v>
      </c>
      <c r="AZ593">
        <v>0</v>
      </c>
      <c r="BA593">
        <v>0</v>
      </c>
      <c r="BB593">
        <v>0</v>
      </c>
      <c r="BC593">
        <v>0</v>
      </c>
      <c r="BD593">
        <v>0</v>
      </c>
      <c r="BE593">
        <v>1</v>
      </c>
      <c r="BF593">
        <v>0</v>
      </c>
      <c r="BG593">
        <v>0</v>
      </c>
      <c r="BH593">
        <v>0</v>
      </c>
      <c r="BI593">
        <v>0</v>
      </c>
      <c r="BJ593">
        <v>1</v>
      </c>
      <c r="BK593">
        <v>0</v>
      </c>
      <c r="BL593">
        <v>1</v>
      </c>
      <c r="BM593">
        <v>0</v>
      </c>
      <c r="BN593">
        <v>0</v>
      </c>
      <c r="BO593">
        <v>0</v>
      </c>
      <c r="BP593">
        <v>0</v>
      </c>
      <c r="BQ593">
        <v>0</v>
      </c>
      <c r="BR593">
        <v>0</v>
      </c>
      <c r="BS593">
        <v>0</v>
      </c>
      <c r="BT593">
        <v>0</v>
      </c>
      <c r="BU593">
        <v>1</v>
      </c>
      <c r="BV593">
        <v>0</v>
      </c>
      <c r="BW593">
        <v>0</v>
      </c>
      <c r="BX593">
        <v>1</v>
      </c>
      <c r="BY593" t="s">
        <v>3397</v>
      </c>
      <c r="BZ593" t="s">
        <v>4091</v>
      </c>
      <c r="CA593">
        <v>234</v>
      </c>
      <c r="CB593">
        <v>8.5470085470085479E-3</v>
      </c>
      <c r="CC593">
        <v>0</v>
      </c>
    </row>
    <row r="594" spans="1:81" x14ac:dyDescent="0.25">
      <c r="A594" t="s">
        <v>4097</v>
      </c>
      <c r="B594" t="s">
        <v>95</v>
      </c>
      <c r="C594" t="s">
        <v>388</v>
      </c>
      <c r="D594" t="s">
        <v>44</v>
      </c>
      <c r="E594">
        <v>2022</v>
      </c>
      <c r="F594">
        <v>17</v>
      </c>
      <c r="G594">
        <v>2</v>
      </c>
      <c r="H594">
        <v>0</v>
      </c>
      <c r="I594">
        <v>6</v>
      </c>
      <c r="J594">
        <v>4</v>
      </c>
      <c r="K594">
        <v>6</v>
      </c>
      <c r="L594">
        <v>2</v>
      </c>
      <c r="M594">
        <v>0</v>
      </c>
      <c r="N594">
        <v>0</v>
      </c>
      <c r="O594">
        <v>0</v>
      </c>
      <c r="P594">
        <v>1</v>
      </c>
      <c r="Q594">
        <v>0</v>
      </c>
      <c r="R594">
        <v>0</v>
      </c>
      <c r="S594">
        <v>0</v>
      </c>
      <c r="T594">
        <v>0</v>
      </c>
      <c r="U594">
        <v>19</v>
      </c>
      <c r="V594">
        <v>0</v>
      </c>
      <c r="W594">
        <v>0</v>
      </c>
      <c r="X594">
        <v>17</v>
      </c>
      <c r="Y594">
        <v>2</v>
      </c>
      <c r="Z594">
        <v>0</v>
      </c>
      <c r="AA594">
        <v>2</v>
      </c>
      <c r="AB594">
        <v>0</v>
      </c>
      <c r="AC594">
        <v>2</v>
      </c>
      <c r="AD594">
        <v>15</v>
      </c>
      <c r="AE594">
        <v>0</v>
      </c>
      <c r="AF594">
        <v>13</v>
      </c>
      <c r="AG594">
        <v>2</v>
      </c>
      <c r="AH594">
        <v>0</v>
      </c>
      <c r="AI594">
        <v>0</v>
      </c>
      <c r="AJ594">
        <v>4</v>
      </c>
      <c r="AK594">
        <v>0</v>
      </c>
      <c r="AL594">
        <v>5</v>
      </c>
      <c r="AM594">
        <v>14</v>
      </c>
      <c r="AN594">
        <v>0</v>
      </c>
      <c r="AO594">
        <v>19</v>
      </c>
      <c r="AP594">
        <v>0.89473684210526316</v>
      </c>
      <c r="AQ594">
        <v>0.10526315789473679</v>
      </c>
      <c r="AR594">
        <v>0</v>
      </c>
      <c r="AS594">
        <v>0.31578947368421051</v>
      </c>
      <c r="AT594">
        <v>0.2105263157894737</v>
      </c>
      <c r="AU594">
        <v>0.31578947368421051</v>
      </c>
      <c r="AV594">
        <v>0.10526315789473679</v>
      </c>
      <c r="AW594">
        <v>0</v>
      </c>
      <c r="AX594">
        <v>0</v>
      </c>
      <c r="AY594">
        <v>0</v>
      </c>
      <c r="AZ594">
        <v>5.2631578947368418E-2</v>
      </c>
      <c r="BA594">
        <v>0</v>
      </c>
      <c r="BB594">
        <v>0</v>
      </c>
      <c r="BC594">
        <v>0</v>
      </c>
      <c r="BD594">
        <v>0</v>
      </c>
      <c r="BE594">
        <v>1</v>
      </c>
      <c r="BF594">
        <v>0</v>
      </c>
      <c r="BG594">
        <v>0</v>
      </c>
      <c r="BH594">
        <v>0.89473684210526316</v>
      </c>
      <c r="BI594">
        <v>0.10526315789473679</v>
      </c>
      <c r="BJ594">
        <v>0</v>
      </c>
      <c r="BK594">
        <v>0.10526315789473679</v>
      </c>
      <c r="BL594">
        <v>0</v>
      </c>
      <c r="BM594">
        <v>0.10526315789473679</v>
      </c>
      <c r="BN594">
        <v>0.78947368421052633</v>
      </c>
      <c r="BO594">
        <v>0</v>
      </c>
      <c r="BP594">
        <v>0.68421052631578949</v>
      </c>
      <c r="BQ594">
        <v>0.10526315789473679</v>
      </c>
      <c r="BR594">
        <v>0</v>
      </c>
      <c r="BS594">
        <v>0</v>
      </c>
      <c r="BT594">
        <v>0.2105263157894737</v>
      </c>
      <c r="BU594">
        <v>0</v>
      </c>
      <c r="BV594">
        <v>0.26315789473684209</v>
      </c>
      <c r="BW594">
        <v>0.73684210526315785</v>
      </c>
      <c r="BX594">
        <v>0</v>
      </c>
      <c r="BY594" t="s">
        <v>3397</v>
      </c>
      <c r="BZ594" t="s">
        <v>4098</v>
      </c>
      <c r="CA594">
        <v>19</v>
      </c>
      <c r="CB594">
        <v>1</v>
      </c>
      <c r="CC594">
        <v>0</v>
      </c>
    </row>
    <row r="595" spans="1:81" x14ac:dyDescent="0.25">
      <c r="A595" t="s">
        <v>4099</v>
      </c>
      <c r="B595" t="s">
        <v>95</v>
      </c>
      <c r="C595" t="s">
        <v>388</v>
      </c>
      <c r="D595" t="s">
        <v>947</v>
      </c>
      <c r="E595">
        <v>2022</v>
      </c>
      <c r="F595" t="s">
        <v>74</v>
      </c>
      <c r="G595" t="s">
        <v>74</v>
      </c>
      <c r="H595" t="s">
        <v>74</v>
      </c>
      <c r="I595" t="s">
        <v>74</v>
      </c>
      <c r="J595" t="s">
        <v>74</v>
      </c>
      <c r="K595" t="s">
        <v>74</v>
      </c>
      <c r="L595" t="s">
        <v>74</v>
      </c>
      <c r="M595" t="s">
        <v>74</v>
      </c>
      <c r="N595" t="s">
        <v>74</v>
      </c>
      <c r="O595" t="s">
        <v>74</v>
      </c>
      <c r="P595" t="s">
        <v>74</v>
      </c>
      <c r="Q595" t="s">
        <v>74</v>
      </c>
      <c r="R595" t="s">
        <v>74</v>
      </c>
      <c r="S595" t="s">
        <v>74</v>
      </c>
      <c r="T595" t="s">
        <v>74</v>
      </c>
      <c r="U595" t="s">
        <v>74</v>
      </c>
      <c r="V595" t="s">
        <v>74</v>
      </c>
      <c r="W595" t="s">
        <v>74</v>
      </c>
      <c r="X595" t="s">
        <v>74</v>
      </c>
      <c r="Y595" t="s">
        <v>74</v>
      </c>
      <c r="Z595" t="s">
        <v>74</v>
      </c>
      <c r="AA595" t="s">
        <v>74</v>
      </c>
      <c r="AB595" t="s">
        <v>74</v>
      </c>
      <c r="AC595" t="s">
        <v>74</v>
      </c>
      <c r="AD595" t="s">
        <v>74</v>
      </c>
      <c r="AE595" t="s">
        <v>74</v>
      </c>
      <c r="AF595" t="s">
        <v>74</v>
      </c>
      <c r="AG595" t="s">
        <v>74</v>
      </c>
      <c r="AH595" t="s">
        <v>74</v>
      </c>
      <c r="AI595" t="s">
        <v>74</v>
      </c>
      <c r="AJ595" t="s">
        <v>74</v>
      </c>
      <c r="AK595" t="s">
        <v>74</v>
      </c>
      <c r="AL595" t="s">
        <v>74</v>
      </c>
      <c r="AM595" t="s">
        <v>74</v>
      </c>
      <c r="AN595" t="s">
        <v>74</v>
      </c>
      <c r="AO595" t="s">
        <v>74</v>
      </c>
      <c r="AP595" t="s">
        <v>74</v>
      </c>
      <c r="AQ595" t="s">
        <v>74</v>
      </c>
      <c r="AR595" t="s">
        <v>74</v>
      </c>
      <c r="AS595" t="s">
        <v>74</v>
      </c>
      <c r="AT595" t="s">
        <v>74</v>
      </c>
      <c r="AU595" t="s">
        <v>74</v>
      </c>
      <c r="AV595" t="s">
        <v>74</v>
      </c>
      <c r="AW595" t="s">
        <v>74</v>
      </c>
      <c r="AX595" t="s">
        <v>74</v>
      </c>
      <c r="AY595" t="s">
        <v>74</v>
      </c>
      <c r="AZ595" t="s">
        <v>74</v>
      </c>
      <c r="BA595" t="s">
        <v>74</v>
      </c>
      <c r="BB595" t="s">
        <v>74</v>
      </c>
      <c r="BC595" t="s">
        <v>74</v>
      </c>
      <c r="BD595" t="s">
        <v>74</v>
      </c>
      <c r="BE595" t="s">
        <v>74</v>
      </c>
      <c r="BF595" t="s">
        <v>74</v>
      </c>
      <c r="BG595" t="s">
        <v>74</v>
      </c>
      <c r="BH595" t="s">
        <v>74</v>
      </c>
      <c r="BI595" t="s">
        <v>74</v>
      </c>
      <c r="BJ595" t="s">
        <v>74</v>
      </c>
      <c r="BK595" t="s">
        <v>74</v>
      </c>
      <c r="BL595" t="s">
        <v>74</v>
      </c>
      <c r="BM595" t="s">
        <v>74</v>
      </c>
      <c r="BN595" t="s">
        <v>74</v>
      </c>
      <c r="BO595" t="s">
        <v>74</v>
      </c>
      <c r="BP595" t="s">
        <v>74</v>
      </c>
      <c r="BQ595" t="s">
        <v>74</v>
      </c>
      <c r="BR595" t="s">
        <v>74</v>
      </c>
      <c r="BS595" t="s">
        <v>74</v>
      </c>
      <c r="BT595" t="s">
        <v>74</v>
      </c>
      <c r="BU595" t="s">
        <v>74</v>
      </c>
      <c r="BV595" t="s">
        <v>74</v>
      </c>
      <c r="BW595" t="s">
        <v>74</v>
      </c>
      <c r="BX595" t="s">
        <v>74</v>
      </c>
      <c r="BY595" t="s">
        <v>74</v>
      </c>
      <c r="BZ595" t="s">
        <v>4098</v>
      </c>
      <c r="CA595" t="s">
        <v>74</v>
      </c>
      <c r="CB595" t="s">
        <v>74</v>
      </c>
      <c r="CC595">
        <v>1</v>
      </c>
    </row>
    <row r="596" spans="1:81" x14ac:dyDescent="0.25">
      <c r="A596" t="s">
        <v>4100</v>
      </c>
      <c r="B596" t="s">
        <v>95</v>
      </c>
      <c r="C596" t="s">
        <v>388</v>
      </c>
      <c r="D596" t="s">
        <v>949</v>
      </c>
      <c r="E596">
        <v>2022</v>
      </c>
      <c r="F596" t="s">
        <v>74</v>
      </c>
      <c r="G596" t="s">
        <v>74</v>
      </c>
      <c r="H596" t="s">
        <v>74</v>
      </c>
      <c r="I596" t="s">
        <v>74</v>
      </c>
      <c r="J596" t="s">
        <v>74</v>
      </c>
      <c r="K596" t="s">
        <v>74</v>
      </c>
      <c r="L596" t="s">
        <v>74</v>
      </c>
      <c r="M596" t="s">
        <v>74</v>
      </c>
      <c r="N596" t="s">
        <v>74</v>
      </c>
      <c r="O596" t="s">
        <v>74</v>
      </c>
      <c r="P596" t="s">
        <v>74</v>
      </c>
      <c r="Q596" t="s">
        <v>74</v>
      </c>
      <c r="R596" t="s">
        <v>74</v>
      </c>
      <c r="S596" t="s">
        <v>74</v>
      </c>
      <c r="T596" t="s">
        <v>74</v>
      </c>
      <c r="U596" t="s">
        <v>74</v>
      </c>
      <c r="V596" t="s">
        <v>74</v>
      </c>
      <c r="W596" t="s">
        <v>74</v>
      </c>
      <c r="X596" t="s">
        <v>74</v>
      </c>
      <c r="Y596" t="s">
        <v>74</v>
      </c>
      <c r="Z596" t="s">
        <v>74</v>
      </c>
      <c r="AA596" t="s">
        <v>74</v>
      </c>
      <c r="AB596" t="s">
        <v>74</v>
      </c>
      <c r="AC596" t="s">
        <v>74</v>
      </c>
      <c r="AD596" t="s">
        <v>74</v>
      </c>
      <c r="AE596" t="s">
        <v>74</v>
      </c>
      <c r="AF596" t="s">
        <v>74</v>
      </c>
      <c r="AG596" t="s">
        <v>74</v>
      </c>
      <c r="AH596" t="s">
        <v>74</v>
      </c>
      <c r="AI596" t="s">
        <v>74</v>
      </c>
      <c r="AJ596" t="s">
        <v>74</v>
      </c>
      <c r="AK596" t="s">
        <v>74</v>
      </c>
      <c r="AL596" t="s">
        <v>74</v>
      </c>
      <c r="AM596" t="s">
        <v>74</v>
      </c>
      <c r="AN596" t="s">
        <v>74</v>
      </c>
      <c r="AO596" t="s">
        <v>74</v>
      </c>
      <c r="AP596" t="s">
        <v>74</v>
      </c>
      <c r="AQ596" t="s">
        <v>74</v>
      </c>
      <c r="AR596" t="s">
        <v>74</v>
      </c>
      <c r="AS596" t="s">
        <v>74</v>
      </c>
      <c r="AT596" t="s">
        <v>74</v>
      </c>
      <c r="AU596" t="s">
        <v>74</v>
      </c>
      <c r="AV596" t="s">
        <v>74</v>
      </c>
      <c r="AW596" t="s">
        <v>74</v>
      </c>
      <c r="AX596" t="s">
        <v>74</v>
      </c>
      <c r="AY596" t="s">
        <v>74</v>
      </c>
      <c r="AZ596" t="s">
        <v>74</v>
      </c>
      <c r="BA596" t="s">
        <v>74</v>
      </c>
      <c r="BB596" t="s">
        <v>74</v>
      </c>
      <c r="BC596" t="s">
        <v>74</v>
      </c>
      <c r="BD596" t="s">
        <v>74</v>
      </c>
      <c r="BE596" t="s">
        <v>74</v>
      </c>
      <c r="BF596" t="s">
        <v>74</v>
      </c>
      <c r="BG596" t="s">
        <v>74</v>
      </c>
      <c r="BH596" t="s">
        <v>74</v>
      </c>
      <c r="BI596" t="s">
        <v>74</v>
      </c>
      <c r="BJ596" t="s">
        <v>74</v>
      </c>
      <c r="BK596" t="s">
        <v>74</v>
      </c>
      <c r="BL596" t="s">
        <v>74</v>
      </c>
      <c r="BM596" t="s">
        <v>74</v>
      </c>
      <c r="BN596" t="s">
        <v>74</v>
      </c>
      <c r="BO596" t="s">
        <v>74</v>
      </c>
      <c r="BP596" t="s">
        <v>74</v>
      </c>
      <c r="BQ596" t="s">
        <v>74</v>
      </c>
      <c r="BR596" t="s">
        <v>74</v>
      </c>
      <c r="BS596" t="s">
        <v>74</v>
      </c>
      <c r="BT596" t="s">
        <v>74</v>
      </c>
      <c r="BU596" t="s">
        <v>74</v>
      </c>
      <c r="BV596" t="s">
        <v>74</v>
      </c>
      <c r="BW596" t="s">
        <v>74</v>
      </c>
      <c r="BX596" t="s">
        <v>74</v>
      </c>
      <c r="BY596" t="s">
        <v>74</v>
      </c>
      <c r="BZ596" t="s">
        <v>4098</v>
      </c>
      <c r="CA596" t="s">
        <v>74</v>
      </c>
      <c r="CB596" t="s">
        <v>74</v>
      </c>
      <c r="CC596">
        <v>0</v>
      </c>
    </row>
    <row r="597" spans="1:81" x14ac:dyDescent="0.25">
      <c r="A597" t="s">
        <v>4101</v>
      </c>
      <c r="B597" t="s">
        <v>95</v>
      </c>
      <c r="C597" t="s">
        <v>388</v>
      </c>
      <c r="D597" t="s">
        <v>953</v>
      </c>
      <c r="E597">
        <v>2022</v>
      </c>
      <c r="F597" t="s">
        <v>74</v>
      </c>
      <c r="G597" t="s">
        <v>74</v>
      </c>
      <c r="H597" t="s">
        <v>74</v>
      </c>
      <c r="I597" t="s">
        <v>74</v>
      </c>
      <c r="J597" t="s">
        <v>74</v>
      </c>
      <c r="K597" t="s">
        <v>74</v>
      </c>
      <c r="L597" t="s">
        <v>74</v>
      </c>
      <c r="M597" t="s">
        <v>74</v>
      </c>
      <c r="N597" t="s">
        <v>74</v>
      </c>
      <c r="O597" t="s">
        <v>74</v>
      </c>
      <c r="P597" t="s">
        <v>74</v>
      </c>
      <c r="Q597" t="s">
        <v>74</v>
      </c>
      <c r="R597" t="s">
        <v>74</v>
      </c>
      <c r="S597" t="s">
        <v>74</v>
      </c>
      <c r="T597" t="s">
        <v>74</v>
      </c>
      <c r="U597" t="s">
        <v>74</v>
      </c>
      <c r="V597" t="s">
        <v>74</v>
      </c>
      <c r="W597" t="s">
        <v>74</v>
      </c>
      <c r="X597" t="s">
        <v>74</v>
      </c>
      <c r="Y597" t="s">
        <v>74</v>
      </c>
      <c r="Z597" t="s">
        <v>74</v>
      </c>
      <c r="AA597" t="s">
        <v>74</v>
      </c>
      <c r="AB597" t="s">
        <v>74</v>
      </c>
      <c r="AC597" t="s">
        <v>74</v>
      </c>
      <c r="AD597" t="s">
        <v>74</v>
      </c>
      <c r="AE597" t="s">
        <v>74</v>
      </c>
      <c r="AF597" t="s">
        <v>74</v>
      </c>
      <c r="AG597" t="s">
        <v>74</v>
      </c>
      <c r="AH597" t="s">
        <v>74</v>
      </c>
      <c r="AI597" t="s">
        <v>74</v>
      </c>
      <c r="AJ597" t="s">
        <v>74</v>
      </c>
      <c r="AK597" t="s">
        <v>74</v>
      </c>
      <c r="AL597" t="s">
        <v>74</v>
      </c>
      <c r="AM597" t="s">
        <v>74</v>
      </c>
      <c r="AN597" t="s">
        <v>74</v>
      </c>
      <c r="AO597" t="s">
        <v>74</v>
      </c>
      <c r="AP597" t="s">
        <v>74</v>
      </c>
      <c r="AQ597" t="s">
        <v>74</v>
      </c>
      <c r="AR597" t="s">
        <v>74</v>
      </c>
      <c r="AS597" t="s">
        <v>74</v>
      </c>
      <c r="AT597" t="s">
        <v>74</v>
      </c>
      <c r="AU597" t="s">
        <v>74</v>
      </c>
      <c r="AV597" t="s">
        <v>74</v>
      </c>
      <c r="AW597" t="s">
        <v>74</v>
      </c>
      <c r="AX597" t="s">
        <v>74</v>
      </c>
      <c r="AY597" t="s">
        <v>74</v>
      </c>
      <c r="AZ597" t="s">
        <v>74</v>
      </c>
      <c r="BA597" t="s">
        <v>74</v>
      </c>
      <c r="BB597" t="s">
        <v>74</v>
      </c>
      <c r="BC597" t="s">
        <v>74</v>
      </c>
      <c r="BD597" t="s">
        <v>74</v>
      </c>
      <c r="BE597" t="s">
        <v>74</v>
      </c>
      <c r="BF597" t="s">
        <v>74</v>
      </c>
      <c r="BG597" t="s">
        <v>74</v>
      </c>
      <c r="BH597" t="s">
        <v>74</v>
      </c>
      <c r="BI597" t="s">
        <v>74</v>
      </c>
      <c r="BJ597" t="s">
        <v>74</v>
      </c>
      <c r="BK597" t="s">
        <v>74</v>
      </c>
      <c r="BL597" t="s">
        <v>74</v>
      </c>
      <c r="BM597" t="s">
        <v>74</v>
      </c>
      <c r="BN597" t="s">
        <v>74</v>
      </c>
      <c r="BO597" t="s">
        <v>74</v>
      </c>
      <c r="BP597" t="s">
        <v>74</v>
      </c>
      <c r="BQ597" t="s">
        <v>74</v>
      </c>
      <c r="BR597" t="s">
        <v>74</v>
      </c>
      <c r="BS597" t="s">
        <v>74</v>
      </c>
      <c r="BT597" t="s">
        <v>74</v>
      </c>
      <c r="BU597" t="s">
        <v>74</v>
      </c>
      <c r="BV597" t="s">
        <v>74</v>
      </c>
      <c r="BW597" t="s">
        <v>74</v>
      </c>
      <c r="BX597" t="s">
        <v>74</v>
      </c>
      <c r="BY597" t="s">
        <v>74</v>
      </c>
      <c r="BZ597" t="s">
        <v>4098</v>
      </c>
      <c r="CA597" t="s">
        <v>74</v>
      </c>
      <c r="CB597" t="s">
        <v>74</v>
      </c>
      <c r="CC597">
        <v>1</v>
      </c>
    </row>
    <row r="598" spans="1:81" x14ac:dyDescent="0.25">
      <c r="A598" t="s">
        <v>4102</v>
      </c>
      <c r="B598" t="s">
        <v>95</v>
      </c>
      <c r="C598" t="s">
        <v>394</v>
      </c>
      <c r="D598" t="s">
        <v>44</v>
      </c>
      <c r="E598">
        <v>2022</v>
      </c>
      <c r="F598">
        <v>614</v>
      </c>
      <c r="G598">
        <v>65</v>
      </c>
      <c r="H598">
        <v>2</v>
      </c>
      <c r="I598">
        <v>120</v>
      </c>
      <c r="J598">
        <v>107</v>
      </c>
      <c r="K598">
        <v>109</v>
      </c>
      <c r="L598">
        <v>93</v>
      </c>
      <c r="M598">
        <v>98</v>
      </c>
      <c r="N598">
        <v>88</v>
      </c>
      <c r="O598">
        <v>45</v>
      </c>
      <c r="P598">
        <v>13</v>
      </c>
      <c r="Q598">
        <v>3</v>
      </c>
      <c r="R598">
        <v>1</v>
      </c>
      <c r="S598">
        <v>4</v>
      </c>
      <c r="T598">
        <v>0</v>
      </c>
      <c r="U598">
        <v>657</v>
      </c>
      <c r="V598">
        <v>24</v>
      </c>
      <c r="W598">
        <v>0</v>
      </c>
      <c r="X598">
        <v>483</v>
      </c>
      <c r="Y598">
        <v>117</v>
      </c>
      <c r="Z598">
        <v>81</v>
      </c>
      <c r="AA598">
        <v>71</v>
      </c>
      <c r="AB598">
        <v>22</v>
      </c>
      <c r="AC598">
        <v>85</v>
      </c>
      <c r="AD598">
        <v>503</v>
      </c>
      <c r="AE598">
        <v>20</v>
      </c>
      <c r="AF598">
        <v>506</v>
      </c>
      <c r="AG598">
        <v>51</v>
      </c>
      <c r="AH598">
        <v>13</v>
      </c>
      <c r="AI598">
        <v>11</v>
      </c>
      <c r="AJ598">
        <v>58</v>
      </c>
      <c r="AK598">
        <v>22</v>
      </c>
      <c r="AL598">
        <v>133</v>
      </c>
      <c r="AM598">
        <v>522</v>
      </c>
      <c r="AN598">
        <v>26</v>
      </c>
      <c r="AO598">
        <v>681</v>
      </c>
      <c r="AP598">
        <v>0.90161527165932454</v>
      </c>
      <c r="AQ598">
        <v>9.544787077826726E-2</v>
      </c>
      <c r="AR598">
        <v>2.936857562408223E-3</v>
      </c>
      <c r="AS598">
        <v>0.1762114537444934</v>
      </c>
      <c r="AT598">
        <v>0.15712187958883991</v>
      </c>
      <c r="AU598">
        <v>0.16005873715124819</v>
      </c>
      <c r="AV598">
        <v>0.13656387665198241</v>
      </c>
      <c r="AW598">
        <v>0.14390602055800289</v>
      </c>
      <c r="AX598">
        <v>0.1292217327459618</v>
      </c>
      <c r="AY598">
        <v>6.6079295154185022E-2</v>
      </c>
      <c r="AZ598">
        <v>1.908957415565345E-2</v>
      </c>
      <c r="BA598">
        <v>4.4052863436123352E-3</v>
      </c>
      <c r="BB598">
        <v>1.468428781204112E-3</v>
      </c>
      <c r="BC598">
        <v>5.8737151248164461E-3</v>
      </c>
      <c r="BD598">
        <v>0</v>
      </c>
      <c r="BE598">
        <v>0.96475770925110127</v>
      </c>
      <c r="BF598">
        <v>3.5242290748898682E-2</v>
      </c>
      <c r="BG598">
        <v>0</v>
      </c>
      <c r="BH598">
        <v>0.70925110132158586</v>
      </c>
      <c r="BI598">
        <v>0.17180616740088109</v>
      </c>
      <c r="BJ598">
        <v>0.11894273127753301</v>
      </c>
      <c r="BK598">
        <v>0.1042584434654919</v>
      </c>
      <c r="BL598">
        <v>3.2305433186490463E-2</v>
      </c>
      <c r="BM598">
        <v>0.1248164464023495</v>
      </c>
      <c r="BN598">
        <v>0.7386196769456681</v>
      </c>
      <c r="BO598">
        <v>2.9368575624082231E-2</v>
      </c>
      <c r="BP598">
        <v>0.74302496328928047</v>
      </c>
      <c r="BQ598">
        <v>7.4889867841409691E-2</v>
      </c>
      <c r="BR598">
        <v>1.908957415565345E-2</v>
      </c>
      <c r="BS598">
        <v>1.6152716593245232E-2</v>
      </c>
      <c r="BT598">
        <v>8.5168869309838469E-2</v>
      </c>
      <c r="BU598">
        <v>3.2305433186490463E-2</v>
      </c>
      <c r="BV598">
        <v>0.19530102790014681</v>
      </c>
      <c r="BW598">
        <v>0.76651982378854622</v>
      </c>
      <c r="BX598">
        <v>3.81791483113069E-2</v>
      </c>
      <c r="BY598" t="s">
        <v>3397</v>
      </c>
      <c r="BZ598" t="s">
        <v>4103</v>
      </c>
      <c r="CA598">
        <v>681</v>
      </c>
      <c r="CB598">
        <v>1</v>
      </c>
      <c r="CC598">
        <v>0</v>
      </c>
    </row>
    <row r="599" spans="1:81" x14ac:dyDescent="0.25">
      <c r="A599" t="s">
        <v>4104</v>
      </c>
      <c r="B599" t="s">
        <v>95</v>
      </c>
      <c r="C599" t="s">
        <v>394</v>
      </c>
      <c r="D599" t="s">
        <v>947</v>
      </c>
      <c r="E599">
        <v>2022</v>
      </c>
      <c r="F599">
        <v>137</v>
      </c>
      <c r="G599">
        <v>9</v>
      </c>
      <c r="H599">
        <v>0</v>
      </c>
      <c r="I599">
        <v>29</v>
      </c>
      <c r="J599">
        <v>26</v>
      </c>
      <c r="K599">
        <v>25</v>
      </c>
      <c r="L599">
        <v>24</v>
      </c>
      <c r="M599">
        <v>16</v>
      </c>
      <c r="N599">
        <v>18</v>
      </c>
      <c r="O599">
        <v>5</v>
      </c>
      <c r="P599">
        <v>1</v>
      </c>
      <c r="Q599">
        <v>1</v>
      </c>
      <c r="R599">
        <v>1</v>
      </c>
      <c r="S599">
        <v>0</v>
      </c>
      <c r="T599">
        <v>0</v>
      </c>
      <c r="U599">
        <v>131</v>
      </c>
      <c r="V599">
        <v>15</v>
      </c>
      <c r="W599">
        <v>0</v>
      </c>
      <c r="X599">
        <v>101</v>
      </c>
      <c r="Y599">
        <v>33</v>
      </c>
      <c r="Z599">
        <v>12</v>
      </c>
      <c r="AA599">
        <v>10</v>
      </c>
      <c r="AB599">
        <v>0</v>
      </c>
      <c r="AC599">
        <v>9</v>
      </c>
      <c r="AD599">
        <v>127</v>
      </c>
      <c r="AE599">
        <v>1</v>
      </c>
      <c r="AF599">
        <v>121</v>
      </c>
      <c r="AG599">
        <v>7</v>
      </c>
      <c r="AH599">
        <v>1</v>
      </c>
      <c r="AI599">
        <v>2</v>
      </c>
      <c r="AJ599">
        <v>14</v>
      </c>
      <c r="AK599">
        <v>0</v>
      </c>
      <c r="AL599">
        <v>31</v>
      </c>
      <c r="AM599">
        <v>113</v>
      </c>
      <c r="AN599">
        <v>2</v>
      </c>
      <c r="AO599">
        <v>146</v>
      </c>
      <c r="AP599">
        <v>0.93835616438356162</v>
      </c>
      <c r="AQ599">
        <v>6.1643835616438353E-2</v>
      </c>
      <c r="AR599">
        <v>0</v>
      </c>
      <c r="AS599">
        <v>0.19863013698630139</v>
      </c>
      <c r="AT599">
        <v>0.17808219178082191</v>
      </c>
      <c r="AU599">
        <v>0.17123287671232881</v>
      </c>
      <c r="AV599">
        <v>0.16438356164383561</v>
      </c>
      <c r="AW599">
        <v>0.1095890410958904</v>
      </c>
      <c r="AX599">
        <v>0.12328767123287671</v>
      </c>
      <c r="AY599">
        <v>3.4246575342465752E-2</v>
      </c>
      <c r="AZ599">
        <v>6.8493150684931503E-3</v>
      </c>
      <c r="BA599">
        <v>6.8493150684931503E-3</v>
      </c>
      <c r="BB599">
        <v>6.8493150684931503E-3</v>
      </c>
      <c r="BC599">
        <v>0</v>
      </c>
      <c r="BD599">
        <v>0</v>
      </c>
      <c r="BE599">
        <v>0.89726027397260277</v>
      </c>
      <c r="BF599">
        <v>0.1027397260273973</v>
      </c>
      <c r="BG599">
        <v>0</v>
      </c>
      <c r="BH599">
        <v>0.69178082191780821</v>
      </c>
      <c r="BI599">
        <v>0.22602739726027399</v>
      </c>
      <c r="BJ599">
        <v>8.2191780821917804E-2</v>
      </c>
      <c r="BK599">
        <v>6.8493150684931503E-2</v>
      </c>
      <c r="BL599">
        <v>0</v>
      </c>
      <c r="BM599">
        <v>6.1643835616438353E-2</v>
      </c>
      <c r="BN599">
        <v>0.86986301369863017</v>
      </c>
      <c r="BO599">
        <v>6.8493150684931503E-3</v>
      </c>
      <c r="BP599">
        <v>0.82876712328767121</v>
      </c>
      <c r="BQ599">
        <v>4.7945205479452052E-2</v>
      </c>
      <c r="BR599">
        <v>6.8493150684931503E-3</v>
      </c>
      <c r="BS599">
        <v>1.3698630136986301E-2</v>
      </c>
      <c r="BT599">
        <v>9.5890410958904104E-2</v>
      </c>
      <c r="BU599">
        <v>0</v>
      </c>
      <c r="BV599">
        <v>0.21232876712328769</v>
      </c>
      <c r="BW599">
        <v>0.77397260273972601</v>
      </c>
      <c r="BX599">
        <v>1.3698630136986301E-2</v>
      </c>
      <c r="BY599" t="s">
        <v>3397</v>
      </c>
      <c r="BZ599" t="s">
        <v>4103</v>
      </c>
      <c r="CA599">
        <v>681</v>
      </c>
      <c r="CB599">
        <v>0.21439060205580029</v>
      </c>
      <c r="CC599">
        <v>0</v>
      </c>
    </row>
    <row r="600" spans="1:81" x14ac:dyDescent="0.25">
      <c r="A600" t="s">
        <v>4105</v>
      </c>
      <c r="B600" t="s">
        <v>95</v>
      </c>
      <c r="C600" t="s">
        <v>394</v>
      </c>
      <c r="D600" t="s">
        <v>949</v>
      </c>
      <c r="E600">
        <v>2022</v>
      </c>
      <c r="F600">
        <v>285</v>
      </c>
      <c r="G600">
        <v>33</v>
      </c>
      <c r="H600">
        <v>0</v>
      </c>
      <c r="I600">
        <v>54</v>
      </c>
      <c r="J600">
        <v>53</v>
      </c>
      <c r="K600">
        <v>50</v>
      </c>
      <c r="L600">
        <v>41</v>
      </c>
      <c r="M600">
        <v>51</v>
      </c>
      <c r="N600">
        <v>36</v>
      </c>
      <c r="O600">
        <v>21</v>
      </c>
      <c r="P600">
        <v>9</v>
      </c>
      <c r="Q600">
        <v>0</v>
      </c>
      <c r="R600">
        <v>0</v>
      </c>
      <c r="S600">
        <v>3</v>
      </c>
      <c r="T600">
        <v>0</v>
      </c>
      <c r="U600">
        <v>314</v>
      </c>
      <c r="V600">
        <v>4</v>
      </c>
      <c r="W600">
        <v>0</v>
      </c>
      <c r="X600">
        <v>237</v>
      </c>
      <c r="Y600">
        <v>49</v>
      </c>
      <c r="Z600">
        <v>32</v>
      </c>
      <c r="AA600">
        <v>33</v>
      </c>
      <c r="AB600">
        <v>0</v>
      </c>
      <c r="AC600">
        <v>15</v>
      </c>
      <c r="AD600">
        <v>270</v>
      </c>
      <c r="AE600">
        <v>9</v>
      </c>
      <c r="AF600">
        <v>281</v>
      </c>
      <c r="AG600">
        <v>12</v>
      </c>
      <c r="AH600">
        <v>0</v>
      </c>
      <c r="AI600">
        <v>0</v>
      </c>
      <c r="AJ600">
        <v>16</v>
      </c>
      <c r="AK600">
        <v>0</v>
      </c>
      <c r="AL600">
        <v>69</v>
      </c>
      <c r="AM600">
        <v>248</v>
      </c>
      <c r="AN600">
        <v>1</v>
      </c>
      <c r="AO600">
        <v>318</v>
      </c>
      <c r="AP600">
        <v>0.89622641509433965</v>
      </c>
      <c r="AQ600">
        <v>0.1037735849056604</v>
      </c>
      <c r="AR600">
        <v>0</v>
      </c>
      <c r="AS600">
        <v>0.169811320754717</v>
      </c>
      <c r="AT600">
        <v>0.16666666666666671</v>
      </c>
      <c r="AU600">
        <v>0.15723270440251569</v>
      </c>
      <c r="AV600">
        <v>0.12893081761006289</v>
      </c>
      <c r="AW600">
        <v>0.160377358490566</v>
      </c>
      <c r="AX600">
        <v>0.1132075471698113</v>
      </c>
      <c r="AY600">
        <v>6.6037735849056603E-2</v>
      </c>
      <c r="AZ600">
        <v>2.8301886792452831E-2</v>
      </c>
      <c r="BA600">
        <v>0</v>
      </c>
      <c r="BB600">
        <v>0</v>
      </c>
      <c r="BC600">
        <v>9.433962264150943E-3</v>
      </c>
      <c r="BD600">
        <v>0</v>
      </c>
      <c r="BE600">
        <v>0.98742138364779874</v>
      </c>
      <c r="BF600">
        <v>1.257861635220126E-2</v>
      </c>
      <c r="BG600">
        <v>0</v>
      </c>
      <c r="BH600">
        <v>0.74528301886792447</v>
      </c>
      <c r="BI600">
        <v>0.1540880503144654</v>
      </c>
      <c r="BJ600">
        <v>0.1006289308176101</v>
      </c>
      <c r="BK600">
        <v>0.1037735849056604</v>
      </c>
      <c r="BL600">
        <v>0</v>
      </c>
      <c r="BM600">
        <v>4.716981132075472E-2</v>
      </c>
      <c r="BN600">
        <v>0.84905660377358494</v>
      </c>
      <c r="BO600">
        <v>2.8301886792452831E-2</v>
      </c>
      <c r="BP600">
        <v>0.88364779874213839</v>
      </c>
      <c r="BQ600">
        <v>3.7735849056603772E-2</v>
      </c>
      <c r="BR600">
        <v>0</v>
      </c>
      <c r="BS600">
        <v>0</v>
      </c>
      <c r="BT600">
        <v>5.0314465408805027E-2</v>
      </c>
      <c r="BU600">
        <v>0</v>
      </c>
      <c r="BV600">
        <v>0.21698113207547171</v>
      </c>
      <c r="BW600">
        <v>0.77987421383647804</v>
      </c>
      <c r="BX600">
        <v>3.1446540880503151E-3</v>
      </c>
      <c r="BY600" t="s">
        <v>3397</v>
      </c>
      <c r="BZ600" t="s">
        <v>4103</v>
      </c>
      <c r="CA600">
        <v>681</v>
      </c>
      <c r="CB600">
        <v>0.46696035242290751</v>
      </c>
      <c r="CC600">
        <v>0</v>
      </c>
    </row>
    <row r="601" spans="1:81" x14ac:dyDescent="0.25">
      <c r="A601" t="s">
        <v>4106</v>
      </c>
      <c r="B601" t="s">
        <v>95</v>
      </c>
      <c r="C601" t="s">
        <v>394</v>
      </c>
      <c r="D601" t="s">
        <v>951</v>
      </c>
      <c r="E601">
        <v>2022</v>
      </c>
      <c r="F601">
        <v>35</v>
      </c>
      <c r="G601">
        <v>10</v>
      </c>
      <c r="H601">
        <v>1</v>
      </c>
      <c r="I601">
        <v>16</v>
      </c>
      <c r="J601">
        <v>11</v>
      </c>
      <c r="K601">
        <v>7</v>
      </c>
      <c r="L601">
        <v>1</v>
      </c>
      <c r="M601">
        <v>3</v>
      </c>
      <c r="N601">
        <v>5</v>
      </c>
      <c r="O601">
        <v>1</v>
      </c>
      <c r="P601">
        <v>1</v>
      </c>
      <c r="Q601">
        <v>0</v>
      </c>
      <c r="R601">
        <v>0</v>
      </c>
      <c r="S601">
        <v>1</v>
      </c>
      <c r="T601">
        <v>0</v>
      </c>
      <c r="U601">
        <v>46</v>
      </c>
      <c r="V601">
        <v>0</v>
      </c>
      <c r="W601">
        <v>0</v>
      </c>
      <c r="X601">
        <v>28</v>
      </c>
      <c r="Y601">
        <v>13</v>
      </c>
      <c r="Z601">
        <v>5</v>
      </c>
      <c r="AA601">
        <v>4</v>
      </c>
      <c r="AB601">
        <v>0</v>
      </c>
      <c r="AC601">
        <v>2</v>
      </c>
      <c r="AD601">
        <v>40</v>
      </c>
      <c r="AE601">
        <v>1</v>
      </c>
      <c r="AF601">
        <v>37</v>
      </c>
      <c r="AG601">
        <v>0</v>
      </c>
      <c r="AH601">
        <v>1</v>
      </c>
      <c r="AI601">
        <v>0</v>
      </c>
      <c r="AJ601">
        <v>7</v>
      </c>
      <c r="AK601">
        <v>0</v>
      </c>
      <c r="AL601">
        <v>16</v>
      </c>
      <c r="AM601">
        <v>30</v>
      </c>
      <c r="AN601">
        <v>0</v>
      </c>
      <c r="AO601">
        <v>46</v>
      </c>
      <c r="AP601">
        <v>0.76086956521739135</v>
      </c>
      <c r="AQ601">
        <v>0.21739130434782611</v>
      </c>
      <c r="AR601">
        <v>2.1739130434782612E-2</v>
      </c>
      <c r="AS601">
        <v>0.34782608695652167</v>
      </c>
      <c r="AT601">
        <v>0.2391304347826087</v>
      </c>
      <c r="AU601">
        <v>0.1521739130434783</v>
      </c>
      <c r="AV601">
        <v>2.1739130434782612E-2</v>
      </c>
      <c r="AW601">
        <v>6.5217391304347824E-2</v>
      </c>
      <c r="AX601">
        <v>0.108695652173913</v>
      </c>
      <c r="AY601">
        <v>2.1739130434782612E-2</v>
      </c>
      <c r="AZ601">
        <v>2.1739130434782612E-2</v>
      </c>
      <c r="BA601">
        <v>0</v>
      </c>
      <c r="BB601">
        <v>0</v>
      </c>
      <c r="BC601">
        <v>2.1739130434782612E-2</v>
      </c>
      <c r="BD601">
        <v>0</v>
      </c>
      <c r="BE601">
        <v>1</v>
      </c>
      <c r="BF601">
        <v>0</v>
      </c>
      <c r="BG601">
        <v>0</v>
      </c>
      <c r="BH601">
        <v>0.60869565217391308</v>
      </c>
      <c r="BI601">
        <v>0.28260869565217389</v>
      </c>
      <c r="BJ601">
        <v>0.108695652173913</v>
      </c>
      <c r="BK601">
        <v>8.6956521739130432E-2</v>
      </c>
      <c r="BL601">
        <v>0</v>
      </c>
      <c r="BM601">
        <v>4.3478260869565223E-2</v>
      </c>
      <c r="BN601">
        <v>0.86956521739130432</v>
      </c>
      <c r="BO601">
        <v>2.1739130434782612E-2</v>
      </c>
      <c r="BP601">
        <v>0.80434782608695654</v>
      </c>
      <c r="BQ601">
        <v>0</v>
      </c>
      <c r="BR601">
        <v>2.1739130434782612E-2</v>
      </c>
      <c r="BS601">
        <v>0</v>
      </c>
      <c r="BT601">
        <v>0.1521739130434783</v>
      </c>
      <c r="BU601">
        <v>0</v>
      </c>
      <c r="BV601">
        <v>0.34782608695652167</v>
      </c>
      <c r="BW601">
        <v>0.65217391304347827</v>
      </c>
      <c r="BX601">
        <v>0</v>
      </c>
      <c r="BY601" t="s">
        <v>3397</v>
      </c>
      <c r="BZ601" t="s">
        <v>4103</v>
      </c>
      <c r="CA601">
        <v>681</v>
      </c>
      <c r="CB601">
        <v>6.7547723935389131E-2</v>
      </c>
      <c r="CC601">
        <v>0</v>
      </c>
    </row>
    <row r="602" spans="1:81" x14ac:dyDescent="0.25">
      <c r="A602" t="s">
        <v>4107</v>
      </c>
      <c r="B602" t="s">
        <v>95</v>
      </c>
      <c r="C602" t="s">
        <v>394</v>
      </c>
      <c r="D602" t="s">
        <v>953</v>
      </c>
      <c r="E602">
        <v>2022</v>
      </c>
      <c r="F602">
        <v>137</v>
      </c>
      <c r="G602">
        <v>11</v>
      </c>
      <c r="H602">
        <v>1</v>
      </c>
      <c r="I602">
        <v>19</v>
      </c>
      <c r="J602">
        <v>12</v>
      </c>
      <c r="K602">
        <v>26</v>
      </c>
      <c r="L602">
        <v>21</v>
      </c>
      <c r="M602">
        <v>24</v>
      </c>
      <c r="N602">
        <v>27</v>
      </c>
      <c r="O602">
        <v>17</v>
      </c>
      <c r="P602">
        <v>1</v>
      </c>
      <c r="Q602">
        <v>2</v>
      </c>
      <c r="R602">
        <v>0</v>
      </c>
      <c r="S602">
        <v>0</v>
      </c>
      <c r="T602">
        <v>0</v>
      </c>
      <c r="U602">
        <v>144</v>
      </c>
      <c r="V602">
        <v>5</v>
      </c>
      <c r="W602">
        <v>0</v>
      </c>
      <c r="X602">
        <v>117</v>
      </c>
      <c r="Y602">
        <v>22</v>
      </c>
      <c r="Z602">
        <v>10</v>
      </c>
      <c r="AA602">
        <v>24</v>
      </c>
      <c r="AB602">
        <v>0</v>
      </c>
      <c r="AC602">
        <v>59</v>
      </c>
      <c r="AD602">
        <v>66</v>
      </c>
      <c r="AE602">
        <v>9</v>
      </c>
      <c r="AF602">
        <v>67</v>
      </c>
      <c r="AG602">
        <v>32</v>
      </c>
      <c r="AH602">
        <v>11</v>
      </c>
      <c r="AI602">
        <v>9</v>
      </c>
      <c r="AJ602">
        <v>21</v>
      </c>
      <c r="AK602">
        <v>0</v>
      </c>
      <c r="AL602">
        <v>17</v>
      </c>
      <c r="AM602">
        <v>131</v>
      </c>
      <c r="AN602">
        <v>1</v>
      </c>
      <c r="AO602">
        <v>149</v>
      </c>
      <c r="AP602">
        <v>0.91946308724832215</v>
      </c>
      <c r="AQ602">
        <v>7.3825503355704702E-2</v>
      </c>
      <c r="AR602">
        <v>6.7114093959731542E-3</v>
      </c>
      <c r="AS602">
        <v>0.12751677852348989</v>
      </c>
      <c r="AT602">
        <v>8.0536912751677847E-2</v>
      </c>
      <c r="AU602">
        <v>0.17449664429530201</v>
      </c>
      <c r="AV602">
        <v>0.1409395973154362</v>
      </c>
      <c r="AW602">
        <v>0.16107382550335569</v>
      </c>
      <c r="AX602">
        <v>0.18120805369127521</v>
      </c>
      <c r="AY602">
        <v>0.1140939597315436</v>
      </c>
      <c r="AZ602">
        <v>6.7114093959731542E-3</v>
      </c>
      <c r="BA602">
        <v>1.342281879194631E-2</v>
      </c>
      <c r="BB602">
        <v>0</v>
      </c>
      <c r="BC602">
        <v>0</v>
      </c>
      <c r="BD602">
        <v>0</v>
      </c>
      <c r="BE602">
        <v>0.96644295302013428</v>
      </c>
      <c r="BF602">
        <v>3.3557046979865772E-2</v>
      </c>
      <c r="BG602">
        <v>0</v>
      </c>
      <c r="BH602">
        <v>0.78523489932885904</v>
      </c>
      <c r="BI602">
        <v>0.1476510067114094</v>
      </c>
      <c r="BJ602">
        <v>6.7114093959731544E-2</v>
      </c>
      <c r="BK602">
        <v>0.16107382550335569</v>
      </c>
      <c r="BL602">
        <v>0</v>
      </c>
      <c r="BM602">
        <v>0.39597315436241609</v>
      </c>
      <c r="BN602">
        <v>0.44295302013422821</v>
      </c>
      <c r="BO602">
        <v>6.0402684563758392E-2</v>
      </c>
      <c r="BP602">
        <v>0.44966442953020141</v>
      </c>
      <c r="BQ602">
        <v>0.21476510067114091</v>
      </c>
      <c r="BR602">
        <v>7.3825503355704702E-2</v>
      </c>
      <c r="BS602">
        <v>6.0402684563758392E-2</v>
      </c>
      <c r="BT602">
        <v>0.1409395973154362</v>
      </c>
      <c r="BU602">
        <v>0</v>
      </c>
      <c r="BV602">
        <v>0.1140939597315436</v>
      </c>
      <c r="BW602">
        <v>0.87919463087248317</v>
      </c>
      <c r="BX602">
        <v>6.7114093959731542E-3</v>
      </c>
      <c r="BY602" t="s">
        <v>3397</v>
      </c>
      <c r="BZ602" t="s">
        <v>4103</v>
      </c>
      <c r="CA602">
        <v>681</v>
      </c>
      <c r="CB602">
        <v>0.21879588839941261</v>
      </c>
      <c r="CC602">
        <v>0</v>
      </c>
    </row>
    <row r="603" spans="1:81" x14ac:dyDescent="0.25">
      <c r="A603" t="s">
        <v>4108</v>
      </c>
      <c r="B603" t="s">
        <v>95</v>
      </c>
      <c r="C603" t="s">
        <v>394</v>
      </c>
      <c r="D603" t="s">
        <v>961</v>
      </c>
      <c r="E603">
        <v>2022</v>
      </c>
      <c r="F603">
        <v>20</v>
      </c>
      <c r="G603">
        <v>2</v>
      </c>
      <c r="H603">
        <v>0</v>
      </c>
      <c r="I603">
        <v>2</v>
      </c>
      <c r="J603">
        <v>5</v>
      </c>
      <c r="K603">
        <v>1</v>
      </c>
      <c r="L603">
        <v>6</v>
      </c>
      <c r="M603">
        <v>4</v>
      </c>
      <c r="N603">
        <v>2</v>
      </c>
      <c r="O603">
        <v>1</v>
      </c>
      <c r="P603">
        <v>1</v>
      </c>
      <c r="Q603">
        <v>0</v>
      </c>
      <c r="R603">
        <v>0</v>
      </c>
      <c r="S603">
        <v>0</v>
      </c>
      <c r="T603">
        <v>0</v>
      </c>
      <c r="U603">
        <v>22</v>
      </c>
      <c r="V603">
        <v>0</v>
      </c>
      <c r="W603">
        <v>0</v>
      </c>
      <c r="X603">
        <v>0</v>
      </c>
      <c r="Y603">
        <v>0</v>
      </c>
      <c r="Z603">
        <v>22</v>
      </c>
      <c r="AA603">
        <v>0</v>
      </c>
      <c r="AB603">
        <v>22</v>
      </c>
      <c r="AC603">
        <v>0</v>
      </c>
      <c r="AD603">
        <v>0</v>
      </c>
      <c r="AE603">
        <v>0</v>
      </c>
      <c r="AF603">
        <v>0</v>
      </c>
      <c r="AG603">
        <v>0</v>
      </c>
      <c r="AH603">
        <v>0</v>
      </c>
      <c r="AI603">
        <v>0</v>
      </c>
      <c r="AJ603">
        <v>0</v>
      </c>
      <c r="AK603">
        <v>22</v>
      </c>
      <c r="AL603">
        <v>0</v>
      </c>
      <c r="AM603">
        <v>0</v>
      </c>
      <c r="AN603">
        <v>22</v>
      </c>
      <c r="AO603">
        <v>22</v>
      </c>
      <c r="AP603">
        <v>0.90909090909090906</v>
      </c>
      <c r="AQ603">
        <v>9.0909090909090912E-2</v>
      </c>
      <c r="AR603">
        <v>0</v>
      </c>
      <c r="AS603">
        <v>9.0909090909090912E-2</v>
      </c>
      <c r="AT603">
        <v>0.22727272727272729</v>
      </c>
      <c r="AU603">
        <v>4.5454545454545463E-2</v>
      </c>
      <c r="AV603">
        <v>0.27272727272727271</v>
      </c>
      <c r="AW603">
        <v>0.1818181818181818</v>
      </c>
      <c r="AX603">
        <v>9.0909090909090912E-2</v>
      </c>
      <c r="AY603">
        <v>4.5454545454545463E-2</v>
      </c>
      <c r="AZ603">
        <v>4.5454545454545463E-2</v>
      </c>
      <c r="BA603">
        <v>0</v>
      </c>
      <c r="BB603">
        <v>0</v>
      </c>
      <c r="BC603">
        <v>0</v>
      </c>
      <c r="BD603">
        <v>0</v>
      </c>
      <c r="BE603">
        <v>1</v>
      </c>
      <c r="BF603">
        <v>0</v>
      </c>
      <c r="BG603">
        <v>0</v>
      </c>
      <c r="BH603">
        <v>0</v>
      </c>
      <c r="BI603">
        <v>0</v>
      </c>
      <c r="BJ603">
        <v>1</v>
      </c>
      <c r="BK603">
        <v>0</v>
      </c>
      <c r="BL603">
        <v>1</v>
      </c>
      <c r="BM603">
        <v>0</v>
      </c>
      <c r="BN603">
        <v>0</v>
      </c>
      <c r="BO603">
        <v>0</v>
      </c>
      <c r="BP603">
        <v>0</v>
      </c>
      <c r="BQ603">
        <v>0</v>
      </c>
      <c r="BR603">
        <v>0</v>
      </c>
      <c r="BS603">
        <v>0</v>
      </c>
      <c r="BT603">
        <v>0</v>
      </c>
      <c r="BU603">
        <v>1</v>
      </c>
      <c r="BV603">
        <v>0</v>
      </c>
      <c r="BW603">
        <v>0</v>
      </c>
      <c r="BX603">
        <v>1</v>
      </c>
      <c r="BY603" t="s">
        <v>3397</v>
      </c>
      <c r="BZ603" t="s">
        <v>4103</v>
      </c>
      <c r="CA603">
        <v>681</v>
      </c>
      <c r="CB603">
        <v>3.2305433186490463E-2</v>
      </c>
      <c r="CC603">
        <v>0</v>
      </c>
    </row>
    <row r="604" spans="1:81" x14ac:dyDescent="0.25">
      <c r="A604" t="s">
        <v>4109</v>
      </c>
      <c r="B604" t="s">
        <v>95</v>
      </c>
      <c r="C604" t="s">
        <v>400</v>
      </c>
      <c r="D604" t="s">
        <v>44</v>
      </c>
      <c r="E604">
        <v>2022</v>
      </c>
      <c r="F604" t="s">
        <v>74</v>
      </c>
      <c r="G604" t="s">
        <v>74</v>
      </c>
      <c r="H604" t="s">
        <v>74</v>
      </c>
      <c r="I604" t="s">
        <v>74</v>
      </c>
      <c r="J604" t="s">
        <v>74</v>
      </c>
      <c r="K604" t="s">
        <v>74</v>
      </c>
      <c r="L604" t="s">
        <v>74</v>
      </c>
      <c r="M604" t="s">
        <v>74</v>
      </c>
      <c r="N604" t="s">
        <v>74</v>
      </c>
      <c r="O604" t="s">
        <v>74</v>
      </c>
      <c r="P604" t="s">
        <v>74</v>
      </c>
      <c r="Q604" t="s">
        <v>74</v>
      </c>
      <c r="R604" t="s">
        <v>74</v>
      </c>
      <c r="S604" t="s">
        <v>74</v>
      </c>
      <c r="T604" t="s">
        <v>74</v>
      </c>
      <c r="U604" t="s">
        <v>74</v>
      </c>
      <c r="V604" t="s">
        <v>74</v>
      </c>
      <c r="W604" t="s">
        <v>74</v>
      </c>
      <c r="X604" t="s">
        <v>74</v>
      </c>
      <c r="Y604" t="s">
        <v>74</v>
      </c>
      <c r="Z604" t="s">
        <v>74</v>
      </c>
      <c r="AA604" t="s">
        <v>74</v>
      </c>
      <c r="AB604" t="s">
        <v>74</v>
      </c>
      <c r="AC604" t="s">
        <v>74</v>
      </c>
      <c r="AD604" t="s">
        <v>74</v>
      </c>
      <c r="AE604" t="s">
        <v>74</v>
      </c>
      <c r="AF604" t="s">
        <v>74</v>
      </c>
      <c r="AG604" t="s">
        <v>74</v>
      </c>
      <c r="AH604" t="s">
        <v>74</v>
      </c>
      <c r="AI604" t="s">
        <v>74</v>
      </c>
      <c r="AJ604" t="s">
        <v>74</v>
      </c>
      <c r="AK604" t="s">
        <v>74</v>
      </c>
      <c r="AL604" t="s">
        <v>74</v>
      </c>
      <c r="AM604" t="s">
        <v>74</v>
      </c>
      <c r="AN604" t="s">
        <v>74</v>
      </c>
      <c r="AO604" t="s">
        <v>74</v>
      </c>
      <c r="AP604" t="s">
        <v>74</v>
      </c>
      <c r="AQ604" t="s">
        <v>74</v>
      </c>
      <c r="AR604" t="s">
        <v>74</v>
      </c>
      <c r="AS604" t="s">
        <v>74</v>
      </c>
      <c r="AT604" t="s">
        <v>74</v>
      </c>
      <c r="AU604" t="s">
        <v>74</v>
      </c>
      <c r="AV604" t="s">
        <v>74</v>
      </c>
      <c r="AW604" t="s">
        <v>74</v>
      </c>
      <c r="AX604" t="s">
        <v>74</v>
      </c>
      <c r="AY604" t="s">
        <v>74</v>
      </c>
      <c r="AZ604" t="s">
        <v>74</v>
      </c>
      <c r="BA604" t="s">
        <v>74</v>
      </c>
      <c r="BB604" t="s">
        <v>74</v>
      </c>
      <c r="BC604" t="s">
        <v>74</v>
      </c>
      <c r="BD604" t="s">
        <v>74</v>
      </c>
      <c r="BE604" t="s">
        <v>74</v>
      </c>
      <c r="BF604" t="s">
        <v>74</v>
      </c>
      <c r="BG604" t="s">
        <v>74</v>
      </c>
      <c r="BH604" t="s">
        <v>74</v>
      </c>
      <c r="BI604" t="s">
        <v>74</v>
      </c>
      <c r="BJ604" t="s">
        <v>74</v>
      </c>
      <c r="BK604" t="s">
        <v>74</v>
      </c>
      <c r="BL604" t="s">
        <v>74</v>
      </c>
      <c r="BM604" t="s">
        <v>74</v>
      </c>
      <c r="BN604" t="s">
        <v>74</v>
      </c>
      <c r="BO604" t="s">
        <v>74</v>
      </c>
      <c r="BP604" t="s">
        <v>74</v>
      </c>
      <c r="BQ604" t="s">
        <v>74</v>
      </c>
      <c r="BR604" t="s">
        <v>74</v>
      </c>
      <c r="BS604" t="s">
        <v>74</v>
      </c>
      <c r="BT604" t="s">
        <v>74</v>
      </c>
      <c r="BU604" t="s">
        <v>74</v>
      </c>
      <c r="BV604" t="s">
        <v>74</v>
      </c>
      <c r="BW604" t="s">
        <v>74</v>
      </c>
      <c r="BX604" t="s">
        <v>74</v>
      </c>
      <c r="BY604" t="s">
        <v>74</v>
      </c>
      <c r="BZ604" t="s">
        <v>4110</v>
      </c>
      <c r="CA604" t="s">
        <v>74</v>
      </c>
      <c r="CB604" t="s">
        <v>74</v>
      </c>
      <c r="CC604">
        <v>1</v>
      </c>
    </row>
    <row r="605" spans="1:81" x14ac:dyDescent="0.25">
      <c r="A605" t="s">
        <v>4111</v>
      </c>
      <c r="B605" t="s">
        <v>95</v>
      </c>
      <c r="C605" t="s">
        <v>400</v>
      </c>
      <c r="D605" t="s">
        <v>947</v>
      </c>
      <c r="E605">
        <v>2022</v>
      </c>
      <c r="F605" t="s">
        <v>74</v>
      </c>
      <c r="G605" t="s">
        <v>74</v>
      </c>
      <c r="H605" t="s">
        <v>74</v>
      </c>
      <c r="I605" t="s">
        <v>74</v>
      </c>
      <c r="J605" t="s">
        <v>74</v>
      </c>
      <c r="K605" t="s">
        <v>74</v>
      </c>
      <c r="L605" t="s">
        <v>74</v>
      </c>
      <c r="M605" t="s">
        <v>74</v>
      </c>
      <c r="N605" t="s">
        <v>74</v>
      </c>
      <c r="O605" t="s">
        <v>74</v>
      </c>
      <c r="P605" t="s">
        <v>74</v>
      </c>
      <c r="Q605" t="s">
        <v>74</v>
      </c>
      <c r="R605" t="s">
        <v>74</v>
      </c>
      <c r="S605" t="s">
        <v>74</v>
      </c>
      <c r="T605" t="s">
        <v>74</v>
      </c>
      <c r="U605" t="s">
        <v>74</v>
      </c>
      <c r="V605" t="s">
        <v>74</v>
      </c>
      <c r="W605" t="s">
        <v>74</v>
      </c>
      <c r="X605" t="s">
        <v>74</v>
      </c>
      <c r="Y605" t="s">
        <v>74</v>
      </c>
      <c r="Z605" t="s">
        <v>74</v>
      </c>
      <c r="AA605" t="s">
        <v>74</v>
      </c>
      <c r="AB605" t="s">
        <v>74</v>
      </c>
      <c r="AC605" t="s">
        <v>74</v>
      </c>
      <c r="AD605" t="s">
        <v>74</v>
      </c>
      <c r="AE605" t="s">
        <v>74</v>
      </c>
      <c r="AF605" t="s">
        <v>74</v>
      </c>
      <c r="AG605" t="s">
        <v>74</v>
      </c>
      <c r="AH605" t="s">
        <v>74</v>
      </c>
      <c r="AI605" t="s">
        <v>74</v>
      </c>
      <c r="AJ605" t="s">
        <v>74</v>
      </c>
      <c r="AK605" t="s">
        <v>74</v>
      </c>
      <c r="AL605" t="s">
        <v>74</v>
      </c>
      <c r="AM605" t="s">
        <v>74</v>
      </c>
      <c r="AN605" t="s">
        <v>74</v>
      </c>
      <c r="AO605" t="s">
        <v>74</v>
      </c>
      <c r="AP605" t="s">
        <v>74</v>
      </c>
      <c r="AQ605" t="s">
        <v>74</v>
      </c>
      <c r="AR605" t="s">
        <v>74</v>
      </c>
      <c r="AS605" t="s">
        <v>74</v>
      </c>
      <c r="AT605" t="s">
        <v>74</v>
      </c>
      <c r="AU605" t="s">
        <v>74</v>
      </c>
      <c r="AV605" t="s">
        <v>74</v>
      </c>
      <c r="AW605" t="s">
        <v>74</v>
      </c>
      <c r="AX605" t="s">
        <v>74</v>
      </c>
      <c r="AY605" t="s">
        <v>74</v>
      </c>
      <c r="AZ605" t="s">
        <v>74</v>
      </c>
      <c r="BA605" t="s">
        <v>74</v>
      </c>
      <c r="BB605" t="s">
        <v>74</v>
      </c>
      <c r="BC605" t="s">
        <v>74</v>
      </c>
      <c r="BD605" t="s">
        <v>74</v>
      </c>
      <c r="BE605" t="s">
        <v>74</v>
      </c>
      <c r="BF605" t="s">
        <v>74</v>
      </c>
      <c r="BG605" t="s">
        <v>74</v>
      </c>
      <c r="BH605" t="s">
        <v>74</v>
      </c>
      <c r="BI605" t="s">
        <v>74</v>
      </c>
      <c r="BJ605" t="s">
        <v>74</v>
      </c>
      <c r="BK605" t="s">
        <v>74</v>
      </c>
      <c r="BL605" t="s">
        <v>74</v>
      </c>
      <c r="BM605" t="s">
        <v>74</v>
      </c>
      <c r="BN605" t="s">
        <v>74</v>
      </c>
      <c r="BO605" t="s">
        <v>74</v>
      </c>
      <c r="BP605" t="s">
        <v>74</v>
      </c>
      <c r="BQ605" t="s">
        <v>74</v>
      </c>
      <c r="BR605" t="s">
        <v>74</v>
      </c>
      <c r="BS605" t="s">
        <v>74</v>
      </c>
      <c r="BT605" t="s">
        <v>74</v>
      </c>
      <c r="BU605" t="s">
        <v>74</v>
      </c>
      <c r="BV605" t="s">
        <v>74</v>
      </c>
      <c r="BW605" t="s">
        <v>74</v>
      </c>
      <c r="BX605" t="s">
        <v>74</v>
      </c>
      <c r="BY605" t="s">
        <v>74</v>
      </c>
      <c r="BZ605" t="s">
        <v>4110</v>
      </c>
      <c r="CA605" t="s">
        <v>74</v>
      </c>
      <c r="CB605" t="s">
        <v>74</v>
      </c>
      <c r="CC605">
        <v>1</v>
      </c>
    </row>
    <row r="606" spans="1:81" x14ac:dyDescent="0.25">
      <c r="A606" t="s">
        <v>4112</v>
      </c>
      <c r="B606" t="s">
        <v>95</v>
      </c>
      <c r="C606" t="s">
        <v>400</v>
      </c>
      <c r="D606" t="s">
        <v>949</v>
      </c>
      <c r="E606">
        <v>2022</v>
      </c>
      <c r="F606" t="s">
        <v>74</v>
      </c>
      <c r="G606" t="s">
        <v>74</v>
      </c>
      <c r="H606" t="s">
        <v>74</v>
      </c>
      <c r="I606" t="s">
        <v>74</v>
      </c>
      <c r="J606" t="s">
        <v>74</v>
      </c>
      <c r="K606" t="s">
        <v>74</v>
      </c>
      <c r="L606" t="s">
        <v>74</v>
      </c>
      <c r="M606" t="s">
        <v>74</v>
      </c>
      <c r="N606" t="s">
        <v>74</v>
      </c>
      <c r="O606" t="s">
        <v>74</v>
      </c>
      <c r="P606" t="s">
        <v>74</v>
      </c>
      <c r="Q606" t="s">
        <v>74</v>
      </c>
      <c r="R606" t="s">
        <v>74</v>
      </c>
      <c r="S606" t="s">
        <v>74</v>
      </c>
      <c r="T606" t="s">
        <v>74</v>
      </c>
      <c r="U606" t="s">
        <v>74</v>
      </c>
      <c r="V606" t="s">
        <v>74</v>
      </c>
      <c r="W606" t="s">
        <v>74</v>
      </c>
      <c r="X606" t="s">
        <v>74</v>
      </c>
      <c r="Y606" t="s">
        <v>74</v>
      </c>
      <c r="Z606" t="s">
        <v>74</v>
      </c>
      <c r="AA606" t="s">
        <v>74</v>
      </c>
      <c r="AB606" t="s">
        <v>74</v>
      </c>
      <c r="AC606" t="s">
        <v>74</v>
      </c>
      <c r="AD606" t="s">
        <v>74</v>
      </c>
      <c r="AE606" t="s">
        <v>74</v>
      </c>
      <c r="AF606" t="s">
        <v>74</v>
      </c>
      <c r="AG606" t="s">
        <v>74</v>
      </c>
      <c r="AH606" t="s">
        <v>74</v>
      </c>
      <c r="AI606" t="s">
        <v>74</v>
      </c>
      <c r="AJ606" t="s">
        <v>74</v>
      </c>
      <c r="AK606" t="s">
        <v>74</v>
      </c>
      <c r="AL606" t="s">
        <v>74</v>
      </c>
      <c r="AM606" t="s">
        <v>74</v>
      </c>
      <c r="AN606" t="s">
        <v>74</v>
      </c>
      <c r="AO606" t="s">
        <v>74</v>
      </c>
      <c r="AP606" t="s">
        <v>74</v>
      </c>
      <c r="AQ606" t="s">
        <v>74</v>
      </c>
      <c r="AR606" t="s">
        <v>74</v>
      </c>
      <c r="AS606" t="s">
        <v>74</v>
      </c>
      <c r="AT606" t="s">
        <v>74</v>
      </c>
      <c r="AU606" t="s">
        <v>74</v>
      </c>
      <c r="AV606" t="s">
        <v>74</v>
      </c>
      <c r="AW606" t="s">
        <v>74</v>
      </c>
      <c r="AX606" t="s">
        <v>74</v>
      </c>
      <c r="AY606" t="s">
        <v>74</v>
      </c>
      <c r="AZ606" t="s">
        <v>74</v>
      </c>
      <c r="BA606" t="s">
        <v>74</v>
      </c>
      <c r="BB606" t="s">
        <v>74</v>
      </c>
      <c r="BC606" t="s">
        <v>74</v>
      </c>
      <c r="BD606" t="s">
        <v>74</v>
      </c>
      <c r="BE606" t="s">
        <v>74</v>
      </c>
      <c r="BF606" t="s">
        <v>74</v>
      </c>
      <c r="BG606" t="s">
        <v>74</v>
      </c>
      <c r="BH606" t="s">
        <v>74</v>
      </c>
      <c r="BI606" t="s">
        <v>74</v>
      </c>
      <c r="BJ606" t="s">
        <v>74</v>
      </c>
      <c r="BK606" t="s">
        <v>74</v>
      </c>
      <c r="BL606" t="s">
        <v>74</v>
      </c>
      <c r="BM606" t="s">
        <v>74</v>
      </c>
      <c r="BN606" t="s">
        <v>74</v>
      </c>
      <c r="BO606" t="s">
        <v>74</v>
      </c>
      <c r="BP606" t="s">
        <v>74</v>
      </c>
      <c r="BQ606" t="s">
        <v>74</v>
      </c>
      <c r="BR606" t="s">
        <v>74</v>
      </c>
      <c r="BS606" t="s">
        <v>74</v>
      </c>
      <c r="BT606" t="s">
        <v>74</v>
      </c>
      <c r="BU606" t="s">
        <v>74</v>
      </c>
      <c r="BV606" t="s">
        <v>74</v>
      </c>
      <c r="BW606" t="s">
        <v>74</v>
      </c>
      <c r="BX606" t="s">
        <v>74</v>
      </c>
      <c r="BY606" t="s">
        <v>74</v>
      </c>
      <c r="BZ606" t="s">
        <v>4110</v>
      </c>
      <c r="CA606" t="s">
        <v>74</v>
      </c>
      <c r="CB606" t="s">
        <v>74</v>
      </c>
      <c r="CC606">
        <v>1</v>
      </c>
    </row>
    <row r="607" spans="1:81" x14ac:dyDescent="0.25">
      <c r="A607" t="s">
        <v>4113</v>
      </c>
      <c r="B607" t="s">
        <v>95</v>
      </c>
      <c r="C607" t="s">
        <v>400</v>
      </c>
      <c r="D607" t="s">
        <v>953</v>
      </c>
      <c r="E607">
        <v>2022</v>
      </c>
      <c r="F607" t="s">
        <v>74</v>
      </c>
      <c r="G607" t="s">
        <v>74</v>
      </c>
      <c r="H607" t="s">
        <v>74</v>
      </c>
      <c r="I607" t="s">
        <v>74</v>
      </c>
      <c r="J607" t="s">
        <v>74</v>
      </c>
      <c r="K607" t="s">
        <v>74</v>
      </c>
      <c r="L607" t="s">
        <v>74</v>
      </c>
      <c r="M607" t="s">
        <v>74</v>
      </c>
      <c r="N607" t="s">
        <v>74</v>
      </c>
      <c r="O607" t="s">
        <v>74</v>
      </c>
      <c r="P607" t="s">
        <v>74</v>
      </c>
      <c r="Q607" t="s">
        <v>74</v>
      </c>
      <c r="R607" t="s">
        <v>74</v>
      </c>
      <c r="S607" t="s">
        <v>74</v>
      </c>
      <c r="T607" t="s">
        <v>74</v>
      </c>
      <c r="U607" t="s">
        <v>74</v>
      </c>
      <c r="V607" t="s">
        <v>74</v>
      </c>
      <c r="W607" t="s">
        <v>74</v>
      </c>
      <c r="X607" t="s">
        <v>74</v>
      </c>
      <c r="Y607" t="s">
        <v>74</v>
      </c>
      <c r="Z607" t="s">
        <v>74</v>
      </c>
      <c r="AA607" t="s">
        <v>74</v>
      </c>
      <c r="AB607" t="s">
        <v>74</v>
      </c>
      <c r="AC607" t="s">
        <v>74</v>
      </c>
      <c r="AD607" t="s">
        <v>74</v>
      </c>
      <c r="AE607" t="s">
        <v>74</v>
      </c>
      <c r="AF607" t="s">
        <v>74</v>
      </c>
      <c r="AG607" t="s">
        <v>74</v>
      </c>
      <c r="AH607" t="s">
        <v>74</v>
      </c>
      <c r="AI607" t="s">
        <v>74</v>
      </c>
      <c r="AJ607" t="s">
        <v>74</v>
      </c>
      <c r="AK607" t="s">
        <v>74</v>
      </c>
      <c r="AL607" t="s">
        <v>74</v>
      </c>
      <c r="AM607" t="s">
        <v>74</v>
      </c>
      <c r="AN607" t="s">
        <v>74</v>
      </c>
      <c r="AO607" t="s">
        <v>74</v>
      </c>
      <c r="AP607" t="s">
        <v>74</v>
      </c>
      <c r="AQ607" t="s">
        <v>74</v>
      </c>
      <c r="AR607" t="s">
        <v>74</v>
      </c>
      <c r="AS607" t="s">
        <v>74</v>
      </c>
      <c r="AT607" t="s">
        <v>74</v>
      </c>
      <c r="AU607" t="s">
        <v>74</v>
      </c>
      <c r="AV607" t="s">
        <v>74</v>
      </c>
      <c r="AW607" t="s">
        <v>74</v>
      </c>
      <c r="AX607" t="s">
        <v>74</v>
      </c>
      <c r="AY607" t="s">
        <v>74</v>
      </c>
      <c r="AZ607" t="s">
        <v>74</v>
      </c>
      <c r="BA607" t="s">
        <v>74</v>
      </c>
      <c r="BB607" t="s">
        <v>74</v>
      </c>
      <c r="BC607" t="s">
        <v>74</v>
      </c>
      <c r="BD607" t="s">
        <v>74</v>
      </c>
      <c r="BE607" t="s">
        <v>74</v>
      </c>
      <c r="BF607" t="s">
        <v>74</v>
      </c>
      <c r="BG607" t="s">
        <v>74</v>
      </c>
      <c r="BH607" t="s">
        <v>74</v>
      </c>
      <c r="BI607" t="s">
        <v>74</v>
      </c>
      <c r="BJ607" t="s">
        <v>74</v>
      </c>
      <c r="BK607" t="s">
        <v>74</v>
      </c>
      <c r="BL607" t="s">
        <v>74</v>
      </c>
      <c r="BM607" t="s">
        <v>74</v>
      </c>
      <c r="BN607" t="s">
        <v>74</v>
      </c>
      <c r="BO607" t="s">
        <v>74</v>
      </c>
      <c r="BP607" t="s">
        <v>74</v>
      </c>
      <c r="BQ607" t="s">
        <v>74</v>
      </c>
      <c r="BR607" t="s">
        <v>74</v>
      </c>
      <c r="BS607" t="s">
        <v>74</v>
      </c>
      <c r="BT607" t="s">
        <v>74</v>
      </c>
      <c r="BU607" t="s">
        <v>74</v>
      </c>
      <c r="BV607" t="s">
        <v>74</v>
      </c>
      <c r="BW607" t="s">
        <v>74</v>
      </c>
      <c r="BX607" t="s">
        <v>74</v>
      </c>
      <c r="BY607" t="s">
        <v>74</v>
      </c>
      <c r="BZ607" t="s">
        <v>4110</v>
      </c>
      <c r="CA607" t="s">
        <v>74</v>
      </c>
      <c r="CB607" t="s">
        <v>74</v>
      </c>
      <c r="CC607">
        <v>1</v>
      </c>
    </row>
    <row r="608" spans="1:81" x14ac:dyDescent="0.25">
      <c r="A608" t="s">
        <v>4114</v>
      </c>
      <c r="B608" t="s">
        <v>95</v>
      </c>
      <c r="C608" t="s">
        <v>43</v>
      </c>
      <c r="D608" t="s">
        <v>44</v>
      </c>
      <c r="E608">
        <v>2022</v>
      </c>
      <c r="F608">
        <v>5997</v>
      </c>
      <c r="G608">
        <v>566</v>
      </c>
      <c r="H608">
        <v>5</v>
      </c>
      <c r="I608">
        <v>1038</v>
      </c>
      <c r="J608">
        <v>1073</v>
      </c>
      <c r="K608">
        <v>1005</v>
      </c>
      <c r="L608">
        <v>898</v>
      </c>
      <c r="M608">
        <v>912</v>
      </c>
      <c r="N608">
        <v>710</v>
      </c>
      <c r="O608">
        <v>474</v>
      </c>
      <c r="P608">
        <v>266</v>
      </c>
      <c r="Q608">
        <v>99</v>
      </c>
      <c r="R608">
        <v>33</v>
      </c>
      <c r="S608">
        <v>60</v>
      </c>
      <c r="T608">
        <v>0</v>
      </c>
      <c r="U608">
        <v>6006</v>
      </c>
      <c r="V608">
        <v>562</v>
      </c>
      <c r="W608">
        <v>0</v>
      </c>
      <c r="X608">
        <v>4878</v>
      </c>
      <c r="Y608">
        <v>1617</v>
      </c>
      <c r="Z608">
        <v>73</v>
      </c>
      <c r="AA608">
        <v>962</v>
      </c>
      <c r="AB608">
        <v>77</v>
      </c>
      <c r="AC608">
        <v>503</v>
      </c>
      <c r="AD608">
        <v>5026</v>
      </c>
      <c r="AE608">
        <v>160</v>
      </c>
      <c r="AF608">
        <v>5152</v>
      </c>
      <c r="AG608">
        <v>486</v>
      </c>
      <c r="AH608">
        <v>128</v>
      </c>
      <c r="AI608">
        <v>51</v>
      </c>
      <c r="AJ608">
        <v>406</v>
      </c>
      <c r="AK608">
        <v>185</v>
      </c>
      <c r="AL608">
        <v>137</v>
      </c>
      <c r="AM608">
        <v>6342</v>
      </c>
      <c r="AN608">
        <v>89</v>
      </c>
      <c r="AO608">
        <v>6568</v>
      </c>
      <c r="AP608">
        <v>0.9130633373934226</v>
      </c>
      <c r="AQ608">
        <v>8.6175395858708898E-2</v>
      </c>
      <c r="AR608">
        <v>7.6126674786845306E-4</v>
      </c>
      <c r="AS608">
        <v>0.15803897685749091</v>
      </c>
      <c r="AT608">
        <v>0.16336784409256999</v>
      </c>
      <c r="AU608">
        <v>0.1530146163215591</v>
      </c>
      <c r="AV608">
        <v>0.13672350791717419</v>
      </c>
      <c r="AW608">
        <v>0.13885505481120591</v>
      </c>
      <c r="AX608">
        <v>0.1080998781973203</v>
      </c>
      <c r="AY608">
        <v>7.2168087697929359E-2</v>
      </c>
      <c r="AZ608">
        <v>4.0499390986601713E-2</v>
      </c>
      <c r="BA608">
        <v>1.507308160779537E-2</v>
      </c>
      <c r="BB608">
        <v>5.0243605359317914E-3</v>
      </c>
      <c r="BC608">
        <v>9.1352009744214372E-3</v>
      </c>
      <c r="BD608">
        <v>0</v>
      </c>
      <c r="BE608">
        <v>0.91443361753958585</v>
      </c>
      <c r="BF608">
        <v>8.5566382460414134E-2</v>
      </c>
      <c r="BG608">
        <v>0</v>
      </c>
      <c r="BH608">
        <v>0.74269183922046289</v>
      </c>
      <c r="BI608">
        <v>0.2461936662606577</v>
      </c>
      <c r="BJ608">
        <v>1.1114494518879419E-2</v>
      </c>
      <c r="BK608">
        <v>0.14646772228989041</v>
      </c>
      <c r="BL608">
        <v>1.172350791717418E-2</v>
      </c>
      <c r="BM608">
        <v>7.6583434835566386E-2</v>
      </c>
      <c r="BN608">
        <v>0.76522533495736911</v>
      </c>
      <c r="BO608">
        <v>2.4360535931790502E-2</v>
      </c>
      <c r="BP608">
        <v>0.78440925700365405</v>
      </c>
      <c r="BQ608">
        <v>7.3995127892813636E-2</v>
      </c>
      <c r="BR608">
        <v>1.9488428745432398E-2</v>
      </c>
      <c r="BS608">
        <v>7.7649208282582214E-3</v>
      </c>
      <c r="BT608">
        <v>6.1814859926918389E-2</v>
      </c>
      <c r="BU608">
        <v>2.8166869671132761E-2</v>
      </c>
      <c r="BV608">
        <v>2.085870889159561E-2</v>
      </c>
      <c r="BW608">
        <v>0.96559074299634595</v>
      </c>
      <c r="BX608">
        <v>1.3550548112058469E-2</v>
      </c>
      <c r="BY608" t="s">
        <v>3397</v>
      </c>
      <c r="BZ608" t="s">
        <v>4115</v>
      </c>
      <c r="CA608">
        <v>6568</v>
      </c>
      <c r="CB608">
        <v>1</v>
      </c>
      <c r="CC608">
        <v>0</v>
      </c>
    </row>
    <row r="609" spans="1:81" x14ac:dyDescent="0.25">
      <c r="A609" t="s">
        <v>4116</v>
      </c>
      <c r="B609" t="s">
        <v>95</v>
      </c>
      <c r="C609" t="s">
        <v>43</v>
      </c>
      <c r="D609" t="s">
        <v>947</v>
      </c>
      <c r="E609">
        <v>2022</v>
      </c>
      <c r="F609">
        <v>2411</v>
      </c>
      <c r="G609">
        <v>253</v>
      </c>
      <c r="H609">
        <v>2</v>
      </c>
      <c r="I609">
        <v>437</v>
      </c>
      <c r="J609">
        <v>399</v>
      </c>
      <c r="K609">
        <v>431</v>
      </c>
      <c r="L609">
        <v>355</v>
      </c>
      <c r="M609">
        <v>341</v>
      </c>
      <c r="N609">
        <v>288</v>
      </c>
      <c r="O609">
        <v>202</v>
      </c>
      <c r="P609">
        <v>121</v>
      </c>
      <c r="Q609">
        <v>51</v>
      </c>
      <c r="R609">
        <v>23</v>
      </c>
      <c r="S609">
        <v>18</v>
      </c>
      <c r="T609">
        <v>0</v>
      </c>
      <c r="U609">
        <v>2390</v>
      </c>
      <c r="V609">
        <v>276</v>
      </c>
      <c r="W609">
        <v>0</v>
      </c>
      <c r="X609">
        <v>1905</v>
      </c>
      <c r="Y609">
        <v>758</v>
      </c>
      <c r="Z609">
        <v>3</v>
      </c>
      <c r="AA609">
        <v>409</v>
      </c>
      <c r="AB609">
        <v>3</v>
      </c>
      <c r="AC609">
        <v>160</v>
      </c>
      <c r="AD609">
        <v>2094</v>
      </c>
      <c r="AE609">
        <v>30</v>
      </c>
      <c r="AF609">
        <v>2091</v>
      </c>
      <c r="AG609">
        <v>366</v>
      </c>
      <c r="AH609">
        <v>3</v>
      </c>
      <c r="AI609">
        <v>1</v>
      </c>
      <c r="AJ609">
        <v>136</v>
      </c>
      <c r="AK609">
        <v>39</v>
      </c>
      <c r="AL609">
        <v>71</v>
      </c>
      <c r="AM609">
        <v>2584</v>
      </c>
      <c r="AN609">
        <v>11</v>
      </c>
      <c r="AO609">
        <v>2666</v>
      </c>
      <c r="AP609">
        <v>0.90435108777194295</v>
      </c>
      <c r="AQ609">
        <v>9.4898724681170291E-2</v>
      </c>
      <c r="AR609">
        <v>7.501875468867217E-4</v>
      </c>
      <c r="AS609">
        <v>0.16391597899474869</v>
      </c>
      <c r="AT609">
        <v>0.14966241560390101</v>
      </c>
      <c r="AU609">
        <v>0.16166541635408849</v>
      </c>
      <c r="AV609">
        <v>0.13315828957239309</v>
      </c>
      <c r="AW609">
        <v>0.12790697674418611</v>
      </c>
      <c r="AX609">
        <v>0.1080270067516879</v>
      </c>
      <c r="AY609">
        <v>7.5768942235558884E-2</v>
      </c>
      <c r="AZ609">
        <v>4.5386346586646663E-2</v>
      </c>
      <c r="BA609">
        <v>1.91297824456114E-2</v>
      </c>
      <c r="BB609">
        <v>8.6271567891972999E-3</v>
      </c>
      <c r="BC609">
        <v>6.7516879219804947E-3</v>
      </c>
      <c r="BD609">
        <v>0</v>
      </c>
      <c r="BE609">
        <v>0.89647411852963244</v>
      </c>
      <c r="BF609">
        <v>0.10352588147036761</v>
      </c>
      <c r="BG609">
        <v>0</v>
      </c>
      <c r="BH609">
        <v>0.7145536384096024</v>
      </c>
      <c r="BI609">
        <v>0.28432108027006753</v>
      </c>
      <c r="BJ609">
        <v>1.125281320330082E-3</v>
      </c>
      <c r="BK609">
        <v>0.15341335333833461</v>
      </c>
      <c r="BL609">
        <v>1.125281320330082E-3</v>
      </c>
      <c r="BM609">
        <v>6.0015003750937733E-2</v>
      </c>
      <c r="BN609">
        <v>0.7854463615903976</v>
      </c>
      <c r="BO609">
        <v>1.1252813203300819E-2</v>
      </c>
      <c r="BP609">
        <v>0.78432108027006753</v>
      </c>
      <c r="BQ609">
        <v>0.13728432108027011</v>
      </c>
      <c r="BR609">
        <v>1.125281320330082E-3</v>
      </c>
      <c r="BS609">
        <v>3.7509377344336091E-4</v>
      </c>
      <c r="BT609">
        <v>5.1012753188297073E-2</v>
      </c>
      <c r="BU609">
        <v>1.462865716429107E-2</v>
      </c>
      <c r="BV609">
        <v>2.6631657914478621E-2</v>
      </c>
      <c r="BW609">
        <v>0.96924231057764443</v>
      </c>
      <c r="BX609">
        <v>4.1260315078769693E-3</v>
      </c>
      <c r="BY609" t="s">
        <v>3397</v>
      </c>
      <c r="BZ609" t="s">
        <v>4115</v>
      </c>
      <c r="CA609">
        <v>6568</v>
      </c>
      <c r="CB609">
        <v>0.40590742996345919</v>
      </c>
      <c r="CC609">
        <v>0</v>
      </c>
    </row>
    <row r="610" spans="1:81" x14ac:dyDescent="0.25">
      <c r="A610" t="s">
        <v>4117</v>
      </c>
      <c r="B610" t="s">
        <v>95</v>
      </c>
      <c r="C610" t="s">
        <v>43</v>
      </c>
      <c r="D610" t="s">
        <v>949</v>
      </c>
      <c r="E610">
        <v>2022</v>
      </c>
      <c r="F610">
        <v>2737</v>
      </c>
      <c r="G610">
        <v>214</v>
      </c>
      <c r="H610">
        <v>2</v>
      </c>
      <c r="I610">
        <v>460</v>
      </c>
      <c r="J610">
        <v>538</v>
      </c>
      <c r="K610">
        <v>432</v>
      </c>
      <c r="L610">
        <v>411</v>
      </c>
      <c r="M610">
        <v>436</v>
      </c>
      <c r="N610">
        <v>332</v>
      </c>
      <c r="O610">
        <v>192</v>
      </c>
      <c r="P610">
        <v>101</v>
      </c>
      <c r="Q610">
        <v>23</v>
      </c>
      <c r="R610">
        <v>5</v>
      </c>
      <c r="S610">
        <v>23</v>
      </c>
      <c r="T610">
        <v>0</v>
      </c>
      <c r="U610">
        <v>2764</v>
      </c>
      <c r="V610">
        <v>189</v>
      </c>
      <c r="W610">
        <v>0</v>
      </c>
      <c r="X610">
        <v>2314</v>
      </c>
      <c r="Y610">
        <v>639</v>
      </c>
      <c r="Z610">
        <v>0</v>
      </c>
      <c r="AA610">
        <v>315</v>
      </c>
      <c r="AB610">
        <v>2</v>
      </c>
      <c r="AC610">
        <v>110</v>
      </c>
      <c r="AD610">
        <v>2526</v>
      </c>
      <c r="AE610">
        <v>89</v>
      </c>
      <c r="AF610">
        <v>2605</v>
      </c>
      <c r="AG610">
        <v>31</v>
      </c>
      <c r="AH610">
        <v>3</v>
      </c>
      <c r="AI610">
        <v>7</v>
      </c>
      <c r="AJ610">
        <v>164</v>
      </c>
      <c r="AK610">
        <v>54</v>
      </c>
      <c r="AL610">
        <v>40</v>
      </c>
      <c r="AM610">
        <v>2905</v>
      </c>
      <c r="AN610">
        <v>8</v>
      </c>
      <c r="AO610">
        <v>2953</v>
      </c>
      <c r="AP610">
        <v>0.92685404673213678</v>
      </c>
      <c r="AQ610">
        <v>7.2468675922790382E-2</v>
      </c>
      <c r="AR610">
        <v>6.7727734507280735E-4</v>
      </c>
      <c r="AS610">
        <v>0.15577378936674571</v>
      </c>
      <c r="AT610">
        <v>0.18218760582458521</v>
      </c>
      <c r="AU610">
        <v>0.14629190653572641</v>
      </c>
      <c r="AV610">
        <v>0.13918049441246191</v>
      </c>
      <c r="AW610">
        <v>0.14764646122587199</v>
      </c>
      <c r="AX610">
        <v>0.112428039282086</v>
      </c>
      <c r="AY610">
        <v>6.5018625126989499E-2</v>
      </c>
      <c r="AZ610">
        <v>3.4202505926176768E-2</v>
      </c>
      <c r="BA610">
        <v>7.7886894683372836E-3</v>
      </c>
      <c r="BB610">
        <v>1.6931933626820181E-3</v>
      </c>
      <c r="BC610">
        <v>7.7886894683372836E-3</v>
      </c>
      <c r="BD610">
        <v>0</v>
      </c>
      <c r="BE610">
        <v>0.93599729089061967</v>
      </c>
      <c r="BF610">
        <v>6.4002709109380287E-2</v>
      </c>
      <c r="BG610">
        <v>0</v>
      </c>
      <c r="BH610">
        <v>0.78360988824923805</v>
      </c>
      <c r="BI610">
        <v>0.21639011175076189</v>
      </c>
      <c r="BJ610">
        <v>0</v>
      </c>
      <c r="BK610">
        <v>0.10667118184896721</v>
      </c>
      <c r="BL610">
        <v>6.7727734507280735E-4</v>
      </c>
      <c r="BM610">
        <v>3.7250253979004402E-2</v>
      </c>
      <c r="BN610">
        <v>0.8554012868269556</v>
      </c>
      <c r="BO610">
        <v>3.013884185573993E-2</v>
      </c>
      <c r="BP610">
        <v>0.88215374195733154</v>
      </c>
      <c r="BQ610">
        <v>1.049779884862851E-2</v>
      </c>
      <c r="BR610">
        <v>1.0159160176092109E-3</v>
      </c>
      <c r="BS610">
        <v>2.3704707077548261E-3</v>
      </c>
      <c r="BT610">
        <v>5.55367422959702E-2</v>
      </c>
      <c r="BU610">
        <v>1.8286488316965801E-2</v>
      </c>
      <c r="BV610">
        <v>1.354554690145615E-2</v>
      </c>
      <c r="BW610">
        <v>0.98374534371825262</v>
      </c>
      <c r="BX610">
        <v>2.709109380291229E-3</v>
      </c>
      <c r="BY610" t="s">
        <v>3397</v>
      </c>
      <c r="BZ610" t="s">
        <v>4115</v>
      </c>
      <c r="CA610">
        <v>6568</v>
      </c>
      <c r="CB610">
        <v>0.44960414129110837</v>
      </c>
      <c r="CC610">
        <v>0</v>
      </c>
    </row>
    <row r="611" spans="1:81" x14ac:dyDescent="0.25">
      <c r="A611" t="s">
        <v>4118</v>
      </c>
      <c r="B611" t="s">
        <v>95</v>
      </c>
      <c r="C611" t="s">
        <v>43</v>
      </c>
      <c r="D611" t="s">
        <v>951</v>
      </c>
      <c r="E611">
        <v>2022</v>
      </c>
      <c r="F611">
        <v>78</v>
      </c>
      <c r="G611">
        <v>12</v>
      </c>
      <c r="H611">
        <v>0</v>
      </c>
      <c r="I611">
        <v>8</v>
      </c>
      <c r="J611">
        <v>12</v>
      </c>
      <c r="K611">
        <v>9</v>
      </c>
      <c r="L611">
        <v>18</v>
      </c>
      <c r="M611">
        <v>16</v>
      </c>
      <c r="N611">
        <v>8</v>
      </c>
      <c r="O611">
        <v>10</v>
      </c>
      <c r="P611">
        <v>7</v>
      </c>
      <c r="Q611">
        <v>1</v>
      </c>
      <c r="R611">
        <v>1</v>
      </c>
      <c r="S611">
        <v>0</v>
      </c>
      <c r="T611">
        <v>0</v>
      </c>
      <c r="U611">
        <v>69</v>
      </c>
      <c r="V611">
        <v>21</v>
      </c>
      <c r="W611">
        <v>0</v>
      </c>
      <c r="X611">
        <v>56</v>
      </c>
      <c r="Y611">
        <v>34</v>
      </c>
      <c r="Z611">
        <v>0</v>
      </c>
      <c r="AA611">
        <v>18</v>
      </c>
      <c r="AB611">
        <v>0</v>
      </c>
      <c r="AC611">
        <v>7</v>
      </c>
      <c r="AD611">
        <v>65</v>
      </c>
      <c r="AE611">
        <v>0</v>
      </c>
      <c r="AF611">
        <v>74</v>
      </c>
      <c r="AG611">
        <v>2</v>
      </c>
      <c r="AH611">
        <v>0</v>
      </c>
      <c r="AI611">
        <v>1</v>
      </c>
      <c r="AJ611">
        <v>3</v>
      </c>
      <c r="AK611">
        <v>10</v>
      </c>
      <c r="AL611">
        <v>3</v>
      </c>
      <c r="AM611">
        <v>86</v>
      </c>
      <c r="AN611">
        <v>1</v>
      </c>
      <c r="AO611">
        <v>90</v>
      </c>
      <c r="AP611">
        <v>0.8666666666666667</v>
      </c>
      <c r="AQ611">
        <v>0.1333333333333333</v>
      </c>
      <c r="AR611">
        <v>0</v>
      </c>
      <c r="AS611">
        <v>8.8888888888888892E-2</v>
      </c>
      <c r="AT611">
        <v>0.1333333333333333</v>
      </c>
      <c r="AU611">
        <v>0.1</v>
      </c>
      <c r="AV611">
        <v>0.2</v>
      </c>
      <c r="AW611">
        <v>0.17777777777777781</v>
      </c>
      <c r="AX611">
        <v>8.8888888888888892E-2</v>
      </c>
      <c r="AY611">
        <v>0.1111111111111111</v>
      </c>
      <c r="AZ611">
        <v>7.7777777777777779E-2</v>
      </c>
      <c r="BA611">
        <v>1.111111111111111E-2</v>
      </c>
      <c r="BB611">
        <v>1.111111111111111E-2</v>
      </c>
      <c r="BC611">
        <v>0</v>
      </c>
      <c r="BD611">
        <v>0</v>
      </c>
      <c r="BE611">
        <v>0.76666666666666672</v>
      </c>
      <c r="BF611">
        <v>0.23333333333333331</v>
      </c>
      <c r="BG611">
        <v>0</v>
      </c>
      <c r="BH611">
        <v>0.62222222222222223</v>
      </c>
      <c r="BI611">
        <v>0.37777777777777782</v>
      </c>
      <c r="BJ611">
        <v>0</v>
      </c>
      <c r="BK611">
        <v>0.2</v>
      </c>
      <c r="BL611">
        <v>0</v>
      </c>
      <c r="BM611">
        <v>7.7777777777777779E-2</v>
      </c>
      <c r="BN611">
        <v>0.72222222222222221</v>
      </c>
      <c r="BO611">
        <v>0</v>
      </c>
      <c r="BP611">
        <v>0.82222222222222219</v>
      </c>
      <c r="BQ611">
        <v>2.222222222222222E-2</v>
      </c>
      <c r="BR611">
        <v>0</v>
      </c>
      <c r="BS611">
        <v>1.111111111111111E-2</v>
      </c>
      <c r="BT611">
        <v>3.3333333333333333E-2</v>
      </c>
      <c r="BU611">
        <v>0.1111111111111111</v>
      </c>
      <c r="BV611">
        <v>3.3333333333333333E-2</v>
      </c>
      <c r="BW611">
        <v>0.9555555555555556</v>
      </c>
      <c r="BX611">
        <v>1.111111111111111E-2</v>
      </c>
      <c r="BY611" t="s">
        <v>3397</v>
      </c>
      <c r="BZ611" t="s">
        <v>4115</v>
      </c>
      <c r="CA611">
        <v>6568</v>
      </c>
      <c r="CB611">
        <v>1.370280146163216E-2</v>
      </c>
      <c r="CC611">
        <v>0</v>
      </c>
    </row>
    <row r="612" spans="1:81" x14ac:dyDescent="0.25">
      <c r="A612" t="s">
        <v>4119</v>
      </c>
      <c r="B612" t="s">
        <v>95</v>
      </c>
      <c r="C612" t="s">
        <v>43</v>
      </c>
      <c r="D612" t="s">
        <v>953</v>
      </c>
      <c r="E612">
        <v>2022</v>
      </c>
      <c r="F612">
        <v>699</v>
      </c>
      <c r="G612">
        <v>80</v>
      </c>
      <c r="H612">
        <v>1</v>
      </c>
      <c r="I612">
        <v>93</v>
      </c>
      <c r="J612">
        <v>117</v>
      </c>
      <c r="K612">
        <v>129</v>
      </c>
      <c r="L612">
        <v>112</v>
      </c>
      <c r="M612">
        <v>115</v>
      </c>
      <c r="N612">
        <v>79</v>
      </c>
      <c r="O612">
        <v>67</v>
      </c>
      <c r="P612">
        <v>36</v>
      </c>
      <c r="Q612">
        <v>24</v>
      </c>
      <c r="R612">
        <v>4</v>
      </c>
      <c r="S612">
        <v>4</v>
      </c>
      <c r="T612">
        <v>0</v>
      </c>
      <c r="U612">
        <v>708</v>
      </c>
      <c r="V612">
        <v>72</v>
      </c>
      <c r="W612">
        <v>0</v>
      </c>
      <c r="X612">
        <v>594</v>
      </c>
      <c r="Y612">
        <v>185</v>
      </c>
      <c r="Z612">
        <v>1</v>
      </c>
      <c r="AA612">
        <v>220</v>
      </c>
      <c r="AB612">
        <v>0</v>
      </c>
      <c r="AC612">
        <v>226</v>
      </c>
      <c r="AD612">
        <v>334</v>
      </c>
      <c r="AE612">
        <v>41</v>
      </c>
      <c r="AF612">
        <v>382</v>
      </c>
      <c r="AG612">
        <v>87</v>
      </c>
      <c r="AH612">
        <v>122</v>
      </c>
      <c r="AI612">
        <v>42</v>
      </c>
      <c r="AJ612">
        <v>103</v>
      </c>
      <c r="AK612">
        <v>3</v>
      </c>
      <c r="AL612">
        <v>22</v>
      </c>
      <c r="AM612">
        <v>756</v>
      </c>
      <c r="AN612">
        <v>2</v>
      </c>
      <c r="AO612">
        <v>780</v>
      </c>
      <c r="AP612">
        <v>0.89615384615384619</v>
      </c>
      <c r="AQ612">
        <v>0.1025641025641026</v>
      </c>
      <c r="AR612">
        <v>1.2820512820512821E-3</v>
      </c>
      <c r="AS612">
        <v>0.1192307692307692</v>
      </c>
      <c r="AT612">
        <v>0.15</v>
      </c>
      <c r="AU612">
        <v>0.16538461538461541</v>
      </c>
      <c r="AV612">
        <v>0.14358974358974361</v>
      </c>
      <c r="AW612">
        <v>0.14743589743589741</v>
      </c>
      <c r="AX612">
        <v>0.1012820512820513</v>
      </c>
      <c r="AY612">
        <v>8.5897435897435898E-2</v>
      </c>
      <c r="AZ612">
        <v>4.6153846153846163E-2</v>
      </c>
      <c r="BA612">
        <v>3.0769230769230771E-2</v>
      </c>
      <c r="BB612">
        <v>5.1282051282051282E-3</v>
      </c>
      <c r="BC612">
        <v>5.1282051282051282E-3</v>
      </c>
      <c r="BD612">
        <v>0</v>
      </c>
      <c r="BE612">
        <v>0.90769230769230769</v>
      </c>
      <c r="BF612">
        <v>9.2307692307692313E-2</v>
      </c>
      <c r="BG612">
        <v>0</v>
      </c>
      <c r="BH612">
        <v>0.7615384615384615</v>
      </c>
      <c r="BI612">
        <v>0.2371794871794872</v>
      </c>
      <c r="BJ612">
        <v>1.2820512820512821E-3</v>
      </c>
      <c r="BK612">
        <v>0.28205128205128199</v>
      </c>
      <c r="BL612">
        <v>0</v>
      </c>
      <c r="BM612">
        <v>0.28974358974358982</v>
      </c>
      <c r="BN612">
        <v>0.42820512820512818</v>
      </c>
      <c r="BO612">
        <v>5.2564102564102558E-2</v>
      </c>
      <c r="BP612">
        <v>0.48974358974358972</v>
      </c>
      <c r="BQ612">
        <v>0.1115384615384615</v>
      </c>
      <c r="BR612">
        <v>0.15641025641025641</v>
      </c>
      <c r="BS612">
        <v>5.3846153846153849E-2</v>
      </c>
      <c r="BT612">
        <v>0.13205128205128211</v>
      </c>
      <c r="BU612">
        <v>3.8461538461538459E-3</v>
      </c>
      <c r="BV612">
        <v>2.8205128205128209E-2</v>
      </c>
      <c r="BW612">
        <v>0.96923076923076923</v>
      </c>
      <c r="BX612">
        <v>2.5641025641025641E-3</v>
      </c>
      <c r="BY612" t="s">
        <v>3397</v>
      </c>
      <c r="BZ612" t="s">
        <v>4115</v>
      </c>
      <c r="CA612">
        <v>6568</v>
      </c>
      <c r="CB612">
        <v>0.1187576126674787</v>
      </c>
      <c r="CC612">
        <v>0</v>
      </c>
    </row>
    <row r="613" spans="1:81" x14ac:dyDescent="0.25">
      <c r="A613" t="s">
        <v>4120</v>
      </c>
      <c r="B613" t="s">
        <v>95</v>
      </c>
      <c r="C613" t="s">
        <v>43</v>
      </c>
      <c r="D613" t="s">
        <v>961</v>
      </c>
      <c r="E613">
        <v>2022</v>
      </c>
      <c r="F613">
        <v>72</v>
      </c>
      <c r="G613">
        <v>7</v>
      </c>
      <c r="H613">
        <v>0</v>
      </c>
      <c r="I613">
        <v>40</v>
      </c>
      <c r="J613">
        <v>7</v>
      </c>
      <c r="K613">
        <v>4</v>
      </c>
      <c r="L613">
        <v>2</v>
      </c>
      <c r="M613">
        <v>4</v>
      </c>
      <c r="N613">
        <v>3</v>
      </c>
      <c r="O613">
        <v>3</v>
      </c>
      <c r="P613">
        <v>1</v>
      </c>
      <c r="Q613">
        <v>0</v>
      </c>
      <c r="R613">
        <v>0</v>
      </c>
      <c r="S613">
        <v>15</v>
      </c>
      <c r="T613">
        <v>0</v>
      </c>
      <c r="U613">
        <v>75</v>
      </c>
      <c r="V613">
        <v>4</v>
      </c>
      <c r="W613">
        <v>0</v>
      </c>
      <c r="X613">
        <v>9</v>
      </c>
      <c r="Y613">
        <v>1</v>
      </c>
      <c r="Z613">
        <v>69</v>
      </c>
      <c r="AA613">
        <v>0</v>
      </c>
      <c r="AB613">
        <v>72</v>
      </c>
      <c r="AC613">
        <v>0</v>
      </c>
      <c r="AD613">
        <v>7</v>
      </c>
      <c r="AE613">
        <v>0</v>
      </c>
      <c r="AF613">
        <v>0</v>
      </c>
      <c r="AG613">
        <v>0</v>
      </c>
      <c r="AH613">
        <v>0</v>
      </c>
      <c r="AI613">
        <v>0</v>
      </c>
      <c r="AJ613">
        <v>0</v>
      </c>
      <c r="AK613">
        <v>79</v>
      </c>
      <c r="AL613">
        <v>0</v>
      </c>
      <c r="AM613">
        <v>12</v>
      </c>
      <c r="AN613">
        <v>67</v>
      </c>
      <c r="AO613">
        <v>79</v>
      </c>
      <c r="AP613">
        <v>0.91139240506329111</v>
      </c>
      <c r="AQ613">
        <v>8.8607594936708861E-2</v>
      </c>
      <c r="AR613">
        <v>0</v>
      </c>
      <c r="AS613">
        <v>0.50632911392405067</v>
      </c>
      <c r="AT613">
        <v>8.8607594936708861E-2</v>
      </c>
      <c r="AU613">
        <v>5.0632911392405063E-2</v>
      </c>
      <c r="AV613">
        <v>2.5316455696202531E-2</v>
      </c>
      <c r="AW613">
        <v>5.0632911392405063E-2</v>
      </c>
      <c r="AX613">
        <v>3.7974683544303799E-2</v>
      </c>
      <c r="AY613">
        <v>3.7974683544303799E-2</v>
      </c>
      <c r="AZ613">
        <v>1.2658227848101271E-2</v>
      </c>
      <c r="BA613">
        <v>0</v>
      </c>
      <c r="BB613">
        <v>0</v>
      </c>
      <c r="BC613">
        <v>0.189873417721519</v>
      </c>
      <c r="BD613">
        <v>0</v>
      </c>
      <c r="BE613">
        <v>0.94936708860759489</v>
      </c>
      <c r="BF613">
        <v>5.0632911392405063E-2</v>
      </c>
      <c r="BG613">
        <v>0</v>
      </c>
      <c r="BH613">
        <v>0.1139240506329114</v>
      </c>
      <c r="BI613">
        <v>1.2658227848101271E-2</v>
      </c>
      <c r="BJ613">
        <v>0.87341772151898733</v>
      </c>
      <c r="BK613">
        <v>0</v>
      </c>
      <c r="BL613">
        <v>0.91139240506329111</v>
      </c>
      <c r="BM613">
        <v>0</v>
      </c>
      <c r="BN613">
        <v>8.8607594936708861E-2</v>
      </c>
      <c r="BO613">
        <v>0</v>
      </c>
      <c r="BP613">
        <v>0</v>
      </c>
      <c r="BQ613">
        <v>0</v>
      </c>
      <c r="BR613">
        <v>0</v>
      </c>
      <c r="BS613">
        <v>0</v>
      </c>
      <c r="BT613">
        <v>0</v>
      </c>
      <c r="BU613">
        <v>1</v>
      </c>
      <c r="BV613">
        <v>0</v>
      </c>
      <c r="BW613">
        <v>0.15189873417721519</v>
      </c>
      <c r="BX613">
        <v>0.84810126582278478</v>
      </c>
      <c r="BY613" t="s">
        <v>3397</v>
      </c>
      <c r="BZ613" t="s">
        <v>4115</v>
      </c>
      <c r="CA613">
        <v>6568</v>
      </c>
      <c r="CB613">
        <v>1.202801461632156E-2</v>
      </c>
      <c r="CC613">
        <v>0</v>
      </c>
    </row>
    <row r="614" spans="1:81" x14ac:dyDescent="0.25">
      <c r="A614" t="s">
        <v>4121</v>
      </c>
      <c r="B614" t="s">
        <v>95</v>
      </c>
      <c r="C614" t="s">
        <v>187</v>
      </c>
      <c r="D614" t="s">
        <v>44</v>
      </c>
      <c r="E614">
        <v>2022</v>
      </c>
      <c r="F614">
        <v>73</v>
      </c>
      <c r="G614">
        <v>10</v>
      </c>
      <c r="H614">
        <v>0</v>
      </c>
      <c r="I614">
        <v>20</v>
      </c>
      <c r="J614">
        <v>11</v>
      </c>
      <c r="K614">
        <v>12</v>
      </c>
      <c r="L614">
        <v>8</v>
      </c>
      <c r="M614">
        <v>10</v>
      </c>
      <c r="N614">
        <v>9</v>
      </c>
      <c r="O614">
        <v>5</v>
      </c>
      <c r="P614">
        <v>5</v>
      </c>
      <c r="Q614">
        <v>2</v>
      </c>
      <c r="R614">
        <v>0</v>
      </c>
      <c r="S614">
        <v>1</v>
      </c>
      <c r="T614">
        <v>0</v>
      </c>
      <c r="U614">
        <v>80</v>
      </c>
      <c r="V614">
        <v>3</v>
      </c>
      <c r="W614">
        <v>0</v>
      </c>
      <c r="X614">
        <v>54</v>
      </c>
      <c r="Y614">
        <v>29</v>
      </c>
      <c r="Z614">
        <v>0</v>
      </c>
      <c r="AA614">
        <v>8</v>
      </c>
      <c r="AB614">
        <v>0</v>
      </c>
      <c r="AC614">
        <v>6</v>
      </c>
      <c r="AD614">
        <v>69</v>
      </c>
      <c r="AE614">
        <v>7</v>
      </c>
      <c r="AF614">
        <v>69</v>
      </c>
      <c r="AG614">
        <v>2</v>
      </c>
      <c r="AH614">
        <v>1</v>
      </c>
      <c r="AI614">
        <v>0</v>
      </c>
      <c r="AJ614">
        <v>4</v>
      </c>
      <c r="AK614">
        <v>0</v>
      </c>
      <c r="AL614">
        <v>7</v>
      </c>
      <c r="AM614">
        <v>74</v>
      </c>
      <c r="AN614">
        <v>2</v>
      </c>
      <c r="AO614">
        <v>83</v>
      </c>
      <c r="AP614">
        <v>0.87951807228915657</v>
      </c>
      <c r="AQ614">
        <v>0.1204819277108434</v>
      </c>
      <c r="AR614">
        <v>0</v>
      </c>
      <c r="AS614">
        <v>0.24096385542168669</v>
      </c>
      <c r="AT614">
        <v>0.13253012048192769</v>
      </c>
      <c r="AU614">
        <v>0.14457831325301199</v>
      </c>
      <c r="AV614">
        <v>9.6385542168674704E-2</v>
      </c>
      <c r="AW614">
        <v>0.1204819277108434</v>
      </c>
      <c r="AX614">
        <v>0.108433734939759</v>
      </c>
      <c r="AY614">
        <v>6.0240963855421693E-2</v>
      </c>
      <c r="AZ614">
        <v>6.0240963855421693E-2</v>
      </c>
      <c r="BA614">
        <v>2.4096385542168679E-2</v>
      </c>
      <c r="BB614">
        <v>0</v>
      </c>
      <c r="BC614">
        <v>1.204819277108434E-2</v>
      </c>
      <c r="BD614">
        <v>0</v>
      </c>
      <c r="BE614">
        <v>0.96385542168674698</v>
      </c>
      <c r="BF614">
        <v>3.614457831325301E-2</v>
      </c>
      <c r="BG614">
        <v>0</v>
      </c>
      <c r="BH614">
        <v>0.6506024096385542</v>
      </c>
      <c r="BI614">
        <v>0.3493975903614458</v>
      </c>
      <c r="BJ614">
        <v>0</v>
      </c>
      <c r="BK614">
        <v>9.6385542168674704E-2</v>
      </c>
      <c r="BL614">
        <v>0</v>
      </c>
      <c r="BM614">
        <v>7.2289156626506021E-2</v>
      </c>
      <c r="BN614">
        <v>0.83132530120481929</v>
      </c>
      <c r="BO614">
        <v>8.4337349397590355E-2</v>
      </c>
      <c r="BP614">
        <v>0.83132530120481929</v>
      </c>
      <c r="BQ614">
        <v>2.4096385542168679E-2</v>
      </c>
      <c r="BR614">
        <v>1.204819277108434E-2</v>
      </c>
      <c r="BS614">
        <v>0</v>
      </c>
      <c r="BT614">
        <v>4.8192771084337352E-2</v>
      </c>
      <c r="BU614">
        <v>0</v>
      </c>
      <c r="BV614">
        <v>8.4337349397590355E-2</v>
      </c>
      <c r="BW614">
        <v>0.89156626506024095</v>
      </c>
      <c r="BX614">
        <v>2.4096385542168679E-2</v>
      </c>
      <c r="BY614" t="s">
        <v>3397</v>
      </c>
      <c r="BZ614" t="s">
        <v>4122</v>
      </c>
      <c r="CA614">
        <v>83</v>
      </c>
      <c r="CB614">
        <v>1</v>
      </c>
      <c r="CC614">
        <v>0</v>
      </c>
    </row>
    <row r="615" spans="1:81" x14ac:dyDescent="0.25">
      <c r="A615" t="s">
        <v>4123</v>
      </c>
      <c r="B615" t="s">
        <v>95</v>
      </c>
      <c r="C615" t="s">
        <v>187</v>
      </c>
      <c r="D615" t="s">
        <v>947</v>
      </c>
      <c r="E615">
        <v>2022</v>
      </c>
      <c r="F615">
        <v>32</v>
      </c>
      <c r="G615">
        <v>4</v>
      </c>
      <c r="H615">
        <v>0</v>
      </c>
      <c r="I615">
        <v>11</v>
      </c>
      <c r="J615">
        <v>4</v>
      </c>
      <c r="K615">
        <v>4</v>
      </c>
      <c r="L615">
        <v>3</v>
      </c>
      <c r="M615">
        <v>3</v>
      </c>
      <c r="N615">
        <v>5</v>
      </c>
      <c r="O615">
        <v>2</v>
      </c>
      <c r="P615">
        <v>3</v>
      </c>
      <c r="Q615">
        <v>0</v>
      </c>
      <c r="R615">
        <v>0</v>
      </c>
      <c r="S615">
        <v>1</v>
      </c>
      <c r="T615">
        <v>0</v>
      </c>
      <c r="U615">
        <v>34</v>
      </c>
      <c r="V615">
        <v>2</v>
      </c>
      <c r="W615">
        <v>0</v>
      </c>
      <c r="X615">
        <v>20</v>
      </c>
      <c r="Y615">
        <v>16</v>
      </c>
      <c r="Z615">
        <v>0</v>
      </c>
      <c r="AA615">
        <v>1</v>
      </c>
      <c r="AB615">
        <v>0</v>
      </c>
      <c r="AC615">
        <v>1</v>
      </c>
      <c r="AD615">
        <v>34</v>
      </c>
      <c r="AE615">
        <v>1</v>
      </c>
      <c r="AF615">
        <v>33</v>
      </c>
      <c r="AG615">
        <v>0</v>
      </c>
      <c r="AH615">
        <v>0</v>
      </c>
      <c r="AI615">
        <v>0</v>
      </c>
      <c r="AJ615">
        <v>2</v>
      </c>
      <c r="AK615">
        <v>0</v>
      </c>
      <c r="AL615">
        <v>7</v>
      </c>
      <c r="AM615">
        <v>27</v>
      </c>
      <c r="AN615">
        <v>2</v>
      </c>
      <c r="AO615">
        <v>36</v>
      </c>
      <c r="AP615">
        <v>0.88888888888888884</v>
      </c>
      <c r="AQ615">
        <v>0.1111111111111111</v>
      </c>
      <c r="AR615">
        <v>0</v>
      </c>
      <c r="AS615">
        <v>0.30555555555555558</v>
      </c>
      <c r="AT615">
        <v>0.1111111111111111</v>
      </c>
      <c r="AU615">
        <v>0.1111111111111111</v>
      </c>
      <c r="AV615">
        <v>8.3333333333333329E-2</v>
      </c>
      <c r="AW615">
        <v>8.3333333333333329E-2</v>
      </c>
      <c r="AX615">
        <v>0.1388888888888889</v>
      </c>
      <c r="AY615">
        <v>5.5555555555555552E-2</v>
      </c>
      <c r="AZ615">
        <v>8.3333333333333329E-2</v>
      </c>
      <c r="BA615">
        <v>0</v>
      </c>
      <c r="BB615">
        <v>0</v>
      </c>
      <c r="BC615">
        <v>2.777777777777778E-2</v>
      </c>
      <c r="BD615">
        <v>0</v>
      </c>
      <c r="BE615">
        <v>0.94444444444444442</v>
      </c>
      <c r="BF615">
        <v>5.5555555555555552E-2</v>
      </c>
      <c r="BG615">
        <v>0</v>
      </c>
      <c r="BH615">
        <v>0.55555555555555558</v>
      </c>
      <c r="BI615">
        <v>0.44444444444444442</v>
      </c>
      <c r="BJ615">
        <v>0</v>
      </c>
      <c r="BK615">
        <v>2.777777777777778E-2</v>
      </c>
      <c r="BL615">
        <v>0</v>
      </c>
      <c r="BM615">
        <v>2.777777777777778E-2</v>
      </c>
      <c r="BN615">
        <v>0.94444444444444442</v>
      </c>
      <c r="BO615">
        <v>2.777777777777778E-2</v>
      </c>
      <c r="BP615">
        <v>0.91666666666666663</v>
      </c>
      <c r="BQ615">
        <v>0</v>
      </c>
      <c r="BR615">
        <v>0</v>
      </c>
      <c r="BS615">
        <v>0</v>
      </c>
      <c r="BT615">
        <v>5.5555555555555552E-2</v>
      </c>
      <c r="BU615">
        <v>0</v>
      </c>
      <c r="BV615">
        <v>0.19444444444444439</v>
      </c>
      <c r="BW615">
        <v>0.75</v>
      </c>
      <c r="BX615">
        <v>5.5555555555555552E-2</v>
      </c>
      <c r="BY615" t="s">
        <v>3397</v>
      </c>
      <c r="BZ615" t="s">
        <v>4122</v>
      </c>
      <c r="CA615">
        <v>83</v>
      </c>
      <c r="CB615">
        <v>0.43373493975903621</v>
      </c>
      <c r="CC615">
        <v>0</v>
      </c>
    </row>
    <row r="616" spans="1:81" x14ac:dyDescent="0.25">
      <c r="A616" t="s">
        <v>4124</v>
      </c>
      <c r="B616" t="s">
        <v>95</v>
      </c>
      <c r="C616" t="s">
        <v>187</v>
      </c>
      <c r="D616" t="s">
        <v>949</v>
      </c>
      <c r="E616">
        <v>2022</v>
      </c>
      <c r="F616">
        <v>23</v>
      </c>
      <c r="G616">
        <v>4</v>
      </c>
      <c r="H616">
        <v>0</v>
      </c>
      <c r="I616">
        <v>9</v>
      </c>
      <c r="J616">
        <v>4</v>
      </c>
      <c r="K616">
        <v>4</v>
      </c>
      <c r="L616">
        <v>3</v>
      </c>
      <c r="M616">
        <v>4</v>
      </c>
      <c r="N616">
        <v>1</v>
      </c>
      <c r="O616">
        <v>0</v>
      </c>
      <c r="P616">
        <v>1</v>
      </c>
      <c r="Q616">
        <v>1</v>
      </c>
      <c r="R616">
        <v>0</v>
      </c>
      <c r="S616">
        <v>0</v>
      </c>
      <c r="T616">
        <v>0</v>
      </c>
      <c r="U616">
        <v>27</v>
      </c>
      <c r="V616">
        <v>0</v>
      </c>
      <c r="W616">
        <v>0</v>
      </c>
      <c r="X616">
        <v>20</v>
      </c>
      <c r="Y616">
        <v>7</v>
      </c>
      <c r="Z616">
        <v>0</v>
      </c>
      <c r="AA616">
        <v>3</v>
      </c>
      <c r="AB616">
        <v>0</v>
      </c>
      <c r="AC616">
        <v>0</v>
      </c>
      <c r="AD616">
        <v>24</v>
      </c>
      <c r="AE616">
        <v>0</v>
      </c>
      <c r="AF616">
        <v>26</v>
      </c>
      <c r="AG616">
        <v>0</v>
      </c>
      <c r="AH616">
        <v>0</v>
      </c>
      <c r="AI616">
        <v>0</v>
      </c>
      <c r="AJ616">
        <v>1</v>
      </c>
      <c r="AK616">
        <v>0</v>
      </c>
      <c r="AL616">
        <v>0</v>
      </c>
      <c r="AM616">
        <v>27</v>
      </c>
      <c r="AN616">
        <v>0</v>
      </c>
      <c r="AO616">
        <v>27</v>
      </c>
      <c r="AP616">
        <v>0.85185185185185186</v>
      </c>
      <c r="AQ616">
        <v>0.14814814814814811</v>
      </c>
      <c r="AR616">
        <v>0</v>
      </c>
      <c r="AS616">
        <v>0.33333333333333331</v>
      </c>
      <c r="AT616">
        <v>0.14814814814814811</v>
      </c>
      <c r="AU616">
        <v>0.14814814814814811</v>
      </c>
      <c r="AV616">
        <v>0.1111111111111111</v>
      </c>
      <c r="AW616">
        <v>0.14814814814814811</v>
      </c>
      <c r="AX616">
        <v>3.7037037037037028E-2</v>
      </c>
      <c r="AY616">
        <v>0</v>
      </c>
      <c r="AZ616">
        <v>3.7037037037037028E-2</v>
      </c>
      <c r="BA616">
        <v>3.7037037037037028E-2</v>
      </c>
      <c r="BB616">
        <v>0</v>
      </c>
      <c r="BC616">
        <v>0</v>
      </c>
      <c r="BD616">
        <v>0</v>
      </c>
      <c r="BE616">
        <v>1</v>
      </c>
      <c r="BF616">
        <v>0</v>
      </c>
      <c r="BG616">
        <v>0</v>
      </c>
      <c r="BH616">
        <v>0.7407407407407407</v>
      </c>
      <c r="BI616">
        <v>0.25925925925925919</v>
      </c>
      <c r="BJ616">
        <v>0</v>
      </c>
      <c r="BK616">
        <v>0.1111111111111111</v>
      </c>
      <c r="BL616">
        <v>0</v>
      </c>
      <c r="BM616">
        <v>0</v>
      </c>
      <c r="BN616">
        <v>0.88888888888888884</v>
      </c>
      <c r="BO616">
        <v>0</v>
      </c>
      <c r="BP616">
        <v>0.96296296296296291</v>
      </c>
      <c r="BQ616">
        <v>0</v>
      </c>
      <c r="BR616">
        <v>0</v>
      </c>
      <c r="BS616">
        <v>0</v>
      </c>
      <c r="BT616">
        <v>3.7037037037037028E-2</v>
      </c>
      <c r="BU616">
        <v>0</v>
      </c>
      <c r="BV616">
        <v>0</v>
      </c>
      <c r="BW616">
        <v>1</v>
      </c>
      <c r="BX616">
        <v>0</v>
      </c>
      <c r="BY616" t="s">
        <v>3397</v>
      </c>
      <c r="BZ616" t="s">
        <v>4122</v>
      </c>
      <c r="CA616">
        <v>83</v>
      </c>
      <c r="CB616">
        <v>0.3253012048192771</v>
      </c>
      <c r="CC616">
        <v>0</v>
      </c>
    </row>
    <row r="617" spans="1:81" x14ac:dyDescent="0.25">
      <c r="A617" t="s">
        <v>4125</v>
      </c>
      <c r="B617" t="s">
        <v>95</v>
      </c>
      <c r="C617" t="s">
        <v>187</v>
      </c>
      <c r="D617" t="s">
        <v>951</v>
      </c>
      <c r="E617">
        <v>2022</v>
      </c>
      <c r="F617">
        <v>3</v>
      </c>
      <c r="G617">
        <v>2</v>
      </c>
      <c r="H617">
        <v>0</v>
      </c>
      <c r="I617">
        <v>0</v>
      </c>
      <c r="J617">
        <v>1</v>
      </c>
      <c r="K617">
        <v>2</v>
      </c>
      <c r="L617">
        <v>1</v>
      </c>
      <c r="M617">
        <v>0</v>
      </c>
      <c r="N617">
        <v>1</v>
      </c>
      <c r="O617">
        <v>0</v>
      </c>
      <c r="P617">
        <v>0</v>
      </c>
      <c r="Q617">
        <v>0</v>
      </c>
      <c r="R617">
        <v>0</v>
      </c>
      <c r="S617">
        <v>0</v>
      </c>
      <c r="T617">
        <v>0</v>
      </c>
      <c r="U617">
        <v>5</v>
      </c>
      <c r="V617">
        <v>0</v>
      </c>
      <c r="W617">
        <v>0</v>
      </c>
      <c r="X617">
        <v>3</v>
      </c>
      <c r="Y617">
        <v>2</v>
      </c>
      <c r="Z617">
        <v>0</v>
      </c>
      <c r="AA617">
        <v>1</v>
      </c>
      <c r="AB617">
        <v>0</v>
      </c>
      <c r="AC617">
        <v>0</v>
      </c>
      <c r="AD617">
        <v>4</v>
      </c>
      <c r="AE617">
        <v>1</v>
      </c>
      <c r="AF617">
        <v>4</v>
      </c>
      <c r="AG617">
        <v>0</v>
      </c>
      <c r="AH617">
        <v>0</v>
      </c>
      <c r="AI617">
        <v>0</v>
      </c>
      <c r="AJ617">
        <v>0</v>
      </c>
      <c r="AK617">
        <v>0</v>
      </c>
      <c r="AL617">
        <v>0</v>
      </c>
      <c r="AM617">
        <v>5</v>
      </c>
      <c r="AN617">
        <v>0</v>
      </c>
      <c r="AO617">
        <v>5</v>
      </c>
      <c r="AP617">
        <v>0.6</v>
      </c>
      <c r="AQ617">
        <v>0.4</v>
      </c>
      <c r="AR617">
        <v>0</v>
      </c>
      <c r="AS617">
        <v>0</v>
      </c>
      <c r="AT617">
        <v>0.2</v>
      </c>
      <c r="AU617">
        <v>0.4</v>
      </c>
      <c r="AV617">
        <v>0.2</v>
      </c>
      <c r="AW617">
        <v>0</v>
      </c>
      <c r="AX617">
        <v>0.2</v>
      </c>
      <c r="AY617">
        <v>0</v>
      </c>
      <c r="AZ617">
        <v>0</v>
      </c>
      <c r="BA617">
        <v>0</v>
      </c>
      <c r="BB617">
        <v>0</v>
      </c>
      <c r="BC617">
        <v>0</v>
      </c>
      <c r="BD617">
        <v>0</v>
      </c>
      <c r="BE617">
        <v>1</v>
      </c>
      <c r="BF617">
        <v>0</v>
      </c>
      <c r="BG617">
        <v>0</v>
      </c>
      <c r="BH617">
        <v>0.6</v>
      </c>
      <c r="BI617">
        <v>0.4</v>
      </c>
      <c r="BJ617">
        <v>0</v>
      </c>
      <c r="BK617">
        <v>0.2</v>
      </c>
      <c r="BL617">
        <v>0</v>
      </c>
      <c r="BM617">
        <v>0</v>
      </c>
      <c r="BN617">
        <v>0.8</v>
      </c>
      <c r="BO617">
        <v>0.2</v>
      </c>
      <c r="BP617">
        <v>0.8</v>
      </c>
      <c r="BQ617">
        <v>0</v>
      </c>
      <c r="BR617">
        <v>0</v>
      </c>
      <c r="BS617">
        <v>0</v>
      </c>
      <c r="BT617">
        <v>0</v>
      </c>
      <c r="BU617">
        <v>0</v>
      </c>
      <c r="BV617">
        <v>0</v>
      </c>
      <c r="BW617">
        <v>1</v>
      </c>
      <c r="BX617">
        <v>0</v>
      </c>
      <c r="BY617" t="s">
        <v>3397</v>
      </c>
      <c r="BZ617" t="s">
        <v>4122</v>
      </c>
      <c r="CA617">
        <v>83</v>
      </c>
      <c r="CB617">
        <v>6.0240963855421693E-2</v>
      </c>
      <c r="CC617">
        <v>0</v>
      </c>
    </row>
    <row r="618" spans="1:81" x14ac:dyDescent="0.25">
      <c r="A618" t="s">
        <v>4126</v>
      </c>
      <c r="B618" t="s">
        <v>95</v>
      </c>
      <c r="C618" t="s">
        <v>187</v>
      </c>
      <c r="D618" t="s">
        <v>953</v>
      </c>
      <c r="E618">
        <v>2022</v>
      </c>
      <c r="F618">
        <v>15</v>
      </c>
      <c r="G618">
        <v>0</v>
      </c>
      <c r="H618">
        <v>0</v>
      </c>
      <c r="I618">
        <v>0</v>
      </c>
      <c r="J618">
        <v>2</v>
      </c>
      <c r="K618">
        <v>2</v>
      </c>
      <c r="L618">
        <v>1</v>
      </c>
      <c r="M618">
        <v>3</v>
      </c>
      <c r="N618">
        <v>2</v>
      </c>
      <c r="O618">
        <v>3</v>
      </c>
      <c r="P618">
        <v>1</v>
      </c>
      <c r="Q618">
        <v>1</v>
      </c>
      <c r="R618">
        <v>0</v>
      </c>
      <c r="S618">
        <v>0</v>
      </c>
      <c r="T618">
        <v>0</v>
      </c>
      <c r="U618">
        <v>14</v>
      </c>
      <c r="V618">
        <v>1</v>
      </c>
      <c r="W618">
        <v>0</v>
      </c>
      <c r="X618">
        <v>11</v>
      </c>
      <c r="Y618">
        <v>4</v>
      </c>
      <c r="Z618">
        <v>0</v>
      </c>
      <c r="AA618">
        <v>3</v>
      </c>
      <c r="AB618">
        <v>0</v>
      </c>
      <c r="AC618">
        <v>5</v>
      </c>
      <c r="AD618">
        <v>7</v>
      </c>
      <c r="AE618">
        <v>5</v>
      </c>
      <c r="AF618">
        <v>6</v>
      </c>
      <c r="AG618">
        <v>2</v>
      </c>
      <c r="AH618">
        <v>1</v>
      </c>
      <c r="AI618">
        <v>0</v>
      </c>
      <c r="AJ618">
        <v>1</v>
      </c>
      <c r="AK618">
        <v>0</v>
      </c>
      <c r="AL618">
        <v>0</v>
      </c>
      <c r="AM618">
        <v>15</v>
      </c>
      <c r="AN618">
        <v>0</v>
      </c>
      <c r="AO618">
        <v>15</v>
      </c>
      <c r="AP618">
        <v>1</v>
      </c>
      <c r="AQ618">
        <v>0</v>
      </c>
      <c r="AR618">
        <v>0</v>
      </c>
      <c r="AS618">
        <v>0</v>
      </c>
      <c r="AT618">
        <v>0.1333333333333333</v>
      </c>
      <c r="AU618">
        <v>0.1333333333333333</v>
      </c>
      <c r="AV618">
        <v>6.6666666666666666E-2</v>
      </c>
      <c r="AW618">
        <v>0.2</v>
      </c>
      <c r="AX618">
        <v>0.1333333333333333</v>
      </c>
      <c r="AY618">
        <v>0.2</v>
      </c>
      <c r="AZ618">
        <v>6.6666666666666666E-2</v>
      </c>
      <c r="BA618">
        <v>6.6666666666666666E-2</v>
      </c>
      <c r="BB618">
        <v>0</v>
      </c>
      <c r="BC618">
        <v>0</v>
      </c>
      <c r="BD618">
        <v>0</v>
      </c>
      <c r="BE618">
        <v>0.93333333333333335</v>
      </c>
      <c r="BF618">
        <v>6.6666666666666666E-2</v>
      </c>
      <c r="BG618">
        <v>0</v>
      </c>
      <c r="BH618">
        <v>0.73333333333333328</v>
      </c>
      <c r="BI618">
        <v>0.26666666666666672</v>
      </c>
      <c r="BJ618">
        <v>0</v>
      </c>
      <c r="BK618">
        <v>0.2</v>
      </c>
      <c r="BL618">
        <v>0</v>
      </c>
      <c r="BM618">
        <v>0.33333333333333331</v>
      </c>
      <c r="BN618">
        <v>0.46666666666666667</v>
      </c>
      <c r="BO618">
        <v>0.33333333333333331</v>
      </c>
      <c r="BP618">
        <v>0.4</v>
      </c>
      <c r="BQ618">
        <v>0.1333333333333333</v>
      </c>
      <c r="BR618">
        <v>6.6666666666666666E-2</v>
      </c>
      <c r="BS618">
        <v>0</v>
      </c>
      <c r="BT618">
        <v>6.6666666666666666E-2</v>
      </c>
      <c r="BU618">
        <v>0</v>
      </c>
      <c r="BV618">
        <v>0</v>
      </c>
      <c r="BW618">
        <v>1</v>
      </c>
      <c r="BX618">
        <v>0</v>
      </c>
      <c r="BY618" t="s">
        <v>3397</v>
      </c>
      <c r="BZ618" t="s">
        <v>4122</v>
      </c>
      <c r="CA618">
        <v>83</v>
      </c>
      <c r="CB618">
        <v>0.18072289156626509</v>
      </c>
      <c r="CC618">
        <v>0</v>
      </c>
    </row>
    <row r="619" spans="1:81" x14ac:dyDescent="0.25">
      <c r="A619" t="s">
        <v>4127</v>
      </c>
      <c r="B619" t="s">
        <v>95</v>
      </c>
      <c r="C619" t="s">
        <v>420</v>
      </c>
      <c r="D619" t="s">
        <v>44</v>
      </c>
      <c r="E619">
        <v>2022</v>
      </c>
      <c r="F619">
        <v>4854</v>
      </c>
      <c r="G619">
        <v>434</v>
      </c>
      <c r="H619">
        <v>0</v>
      </c>
      <c r="I619">
        <v>945</v>
      </c>
      <c r="J619">
        <v>1036</v>
      </c>
      <c r="K619">
        <v>866</v>
      </c>
      <c r="L619">
        <v>757</v>
      </c>
      <c r="M619">
        <v>647</v>
      </c>
      <c r="N619">
        <v>505</v>
      </c>
      <c r="O619">
        <v>335</v>
      </c>
      <c r="P619">
        <v>90</v>
      </c>
      <c r="Q619">
        <v>20</v>
      </c>
      <c r="R619">
        <v>9</v>
      </c>
      <c r="S619">
        <v>78</v>
      </c>
      <c r="T619">
        <v>0</v>
      </c>
      <c r="U619">
        <v>5255</v>
      </c>
      <c r="V619">
        <v>33</v>
      </c>
      <c r="W619">
        <v>0</v>
      </c>
      <c r="X619">
        <v>3681</v>
      </c>
      <c r="Y619">
        <v>1607</v>
      </c>
      <c r="Z619">
        <v>0</v>
      </c>
      <c r="AA619" t="s">
        <v>74</v>
      </c>
      <c r="AB619">
        <v>755</v>
      </c>
      <c r="AC619" t="s">
        <v>74</v>
      </c>
      <c r="AD619">
        <v>4533</v>
      </c>
      <c r="AE619" t="s">
        <v>74</v>
      </c>
      <c r="AF619" t="s">
        <v>74</v>
      </c>
      <c r="AG619" t="s">
        <v>74</v>
      </c>
      <c r="AH619" t="s">
        <v>74</v>
      </c>
      <c r="AI619" t="s">
        <v>74</v>
      </c>
      <c r="AJ619" t="s">
        <v>74</v>
      </c>
      <c r="AK619" t="s">
        <v>74</v>
      </c>
      <c r="AL619" t="s">
        <v>74</v>
      </c>
      <c r="AM619" t="s">
        <v>74</v>
      </c>
      <c r="AN619" t="s">
        <v>74</v>
      </c>
      <c r="AO619">
        <v>5288</v>
      </c>
      <c r="AP619">
        <v>0.91792738275340391</v>
      </c>
      <c r="AQ619">
        <v>8.2072617246596064E-2</v>
      </c>
      <c r="AR619">
        <v>0</v>
      </c>
      <c r="AS619">
        <v>0.17870650529500759</v>
      </c>
      <c r="AT619">
        <v>0.19591527987897131</v>
      </c>
      <c r="AU619">
        <v>0.16376701966717089</v>
      </c>
      <c r="AV619">
        <v>0.14315431164901671</v>
      </c>
      <c r="AW619">
        <v>0.1223524962178517</v>
      </c>
      <c r="AX619">
        <v>9.5499243570347961E-2</v>
      </c>
      <c r="AY619">
        <v>6.335098335854765E-2</v>
      </c>
      <c r="AZ619">
        <v>1.7019667170953101E-2</v>
      </c>
      <c r="BA619">
        <v>3.7821482602118E-3</v>
      </c>
      <c r="BB619">
        <v>1.7019667170953101E-3</v>
      </c>
      <c r="BC619">
        <v>1.475037821482602E-2</v>
      </c>
      <c r="BD619">
        <v>0</v>
      </c>
      <c r="BE619">
        <v>0.99375945537065058</v>
      </c>
      <c r="BF619">
        <v>6.2405446293494708E-3</v>
      </c>
      <c r="BG619">
        <v>0</v>
      </c>
      <c r="BH619">
        <v>0.69610438729198187</v>
      </c>
      <c r="BI619">
        <v>0.30389561270801818</v>
      </c>
      <c r="BJ619">
        <v>0</v>
      </c>
      <c r="BK619">
        <v>0</v>
      </c>
      <c r="BL619">
        <v>0.1427760968229955</v>
      </c>
      <c r="BM619">
        <v>0</v>
      </c>
      <c r="BN619">
        <v>0.85722390317700459</v>
      </c>
      <c r="BO619">
        <v>0</v>
      </c>
      <c r="BP619">
        <v>0</v>
      </c>
      <c r="BQ619">
        <v>0</v>
      </c>
      <c r="BR619">
        <v>0</v>
      </c>
      <c r="BS619">
        <v>0</v>
      </c>
      <c r="BT619">
        <v>0</v>
      </c>
      <c r="BU619">
        <v>0</v>
      </c>
      <c r="BV619">
        <v>0</v>
      </c>
      <c r="BW619">
        <v>0</v>
      </c>
      <c r="BX619">
        <v>0</v>
      </c>
      <c r="BY619" t="s">
        <v>3397</v>
      </c>
      <c r="BZ619" t="s">
        <v>4128</v>
      </c>
      <c r="CA619">
        <v>5288</v>
      </c>
      <c r="CB619">
        <v>1</v>
      </c>
      <c r="CC619">
        <v>0</v>
      </c>
    </row>
    <row r="620" spans="1:81" x14ac:dyDescent="0.25">
      <c r="A620" t="s">
        <v>4129</v>
      </c>
      <c r="B620" t="s">
        <v>95</v>
      </c>
      <c r="C620" t="s">
        <v>420</v>
      </c>
      <c r="D620" t="s">
        <v>947</v>
      </c>
      <c r="E620">
        <v>2022</v>
      </c>
      <c r="F620">
        <v>1993</v>
      </c>
      <c r="G620">
        <v>214</v>
      </c>
      <c r="H620">
        <v>0</v>
      </c>
      <c r="I620">
        <v>470</v>
      </c>
      <c r="J620">
        <v>490</v>
      </c>
      <c r="K620">
        <v>358</v>
      </c>
      <c r="L620">
        <v>292</v>
      </c>
      <c r="M620">
        <v>229</v>
      </c>
      <c r="N620">
        <v>175</v>
      </c>
      <c r="O620">
        <v>107</v>
      </c>
      <c r="P620">
        <v>29</v>
      </c>
      <c r="Q620">
        <v>8</v>
      </c>
      <c r="R620">
        <v>6</v>
      </c>
      <c r="S620">
        <v>43</v>
      </c>
      <c r="T620">
        <v>0</v>
      </c>
      <c r="U620">
        <v>2191</v>
      </c>
      <c r="V620">
        <v>16</v>
      </c>
      <c r="W620">
        <v>0</v>
      </c>
      <c r="X620">
        <v>1465</v>
      </c>
      <c r="Y620">
        <v>742</v>
      </c>
      <c r="Z620">
        <v>0</v>
      </c>
      <c r="AA620" t="s">
        <v>74</v>
      </c>
      <c r="AB620">
        <v>146</v>
      </c>
      <c r="AC620" t="s">
        <v>74</v>
      </c>
      <c r="AD620">
        <v>2061</v>
      </c>
      <c r="AE620" t="s">
        <v>74</v>
      </c>
      <c r="AF620" t="s">
        <v>74</v>
      </c>
      <c r="AG620" t="s">
        <v>74</v>
      </c>
      <c r="AH620" t="s">
        <v>74</v>
      </c>
      <c r="AI620" t="s">
        <v>74</v>
      </c>
      <c r="AJ620" t="s">
        <v>74</v>
      </c>
      <c r="AK620" t="s">
        <v>74</v>
      </c>
      <c r="AL620">
        <v>0</v>
      </c>
      <c r="AM620">
        <v>0</v>
      </c>
      <c r="AN620">
        <v>2207</v>
      </c>
      <c r="AO620">
        <v>2207</v>
      </c>
      <c r="AP620">
        <v>0.90303579519710009</v>
      </c>
      <c r="AQ620">
        <v>9.696420480289987E-2</v>
      </c>
      <c r="AR620">
        <v>0</v>
      </c>
      <c r="AS620">
        <v>0.21295876755777071</v>
      </c>
      <c r="AT620">
        <v>0.222020842772995</v>
      </c>
      <c r="AU620">
        <v>0.16221114635251471</v>
      </c>
      <c r="AV620">
        <v>0.1323062981422746</v>
      </c>
      <c r="AW620">
        <v>0.1037607612143181</v>
      </c>
      <c r="AX620">
        <v>7.9293158133212499E-2</v>
      </c>
      <c r="AY620">
        <v>4.8482102401449928E-2</v>
      </c>
      <c r="AZ620">
        <v>1.3140009062075219E-2</v>
      </c>
      <c r="BA620">
        <v>3.6248300860897151E-3</v>
      </c>
      <c r="BB620">
        <v>2.7186225645672861E-3</v>
      </c>
      <c r="BC620">
        <v>1.9483461712732211E-2</v>
      </c>
      <c r="BD620">
        <v>0</v>
      </c>
      <c r="BE620">
        <v>0.99275033982782057</v>
      </c>
      <c r="BF620">
        <v>7.2496601721794294E-3</v>
      </c>
      <c r="BG620">
        <v>0</v>
      </c>
      <c r="BH620">
        <v>0.66379700951517895</v>
      </c>
      <c r="BI620">
        <v>0.33620299048482111</v>
      </c>
      <c r="BJ620">
        <v>0</v>
      </c>
      <c r="BK620">
        <v>0</v>
      </c>
      <c r="BL620">
        <v>6.6153149071137285E-2</v>
      </c>
      <c r="BM620">
        <v>0</v>
      </c>
      <c r="BN620">
        <v>0.93384685092886266</v>
      </c>
      <c r="BO620">
        <v>0</v>
      </c>
      <c r="BP620">
        <v>0</v>
      </c>
      <c r="BQ620">
        <v>0</v>
      </c>
      <c r="BR620">
        <v>0</v>
      </c>
      <c r="BS620">
        <v>0</v>
      </c>
      <c r="BT620">
        <v>0</v>
      </c>
      <c r="BU620">
        <v>0</v>
      </c>
      <c r="BV620">
        <v>0</v>
      </c>
      <c r="BW620">
        <v>0</v>
      </c>
      <c r="BX620">
        <v>1</v>
      </c>
      <c r="BY620" t="s">
        <v>3397</v>
      </c>
      <c r="BZ620" t="s">
        <v>4128</v>
      </c>
      <c r="CA620">
        <v>5288</v>
      </c>
      <c r="CB620">
        <v>0.41736006051437219</v>
      </c>
      <c r="CC620">
        <v>0</v>
      </c>
    </row>
    <row r="621" spans="1:81" x14ac:dyDescent="0.25">
      <c r="A621" t="s">
        <v>4130</v>
      </c>
      <c r="B621" t="s">
        <v>95</v>
      </c>
      <c r="C621" t="s">
        <v>420</v>
      </c>
      <c r="D621" t="s">
        <v>949</v>
      </c>
      <c r="E621">
        <v>2022</v>
      </c>
      <c r="F621">
        <v>2041</v>
      </c>
      <c r="G621">
        <v>133</v>
      </c>
      <c r="H621">
        <v>0</v>
      </c>
      <c r="I621">
        <v>374</v>
      </c>
      <c r="J621">
        <v>385</v>
      </c>
      <c r="K621">
        <v>365</v>
      </c>
      <c r="L621">
        <v>327</v>
      </c>
      <c r="M621">
        <v>288</v>
      </c>
      <c r="N621">
        <v>213</v>
      </c>
      <c r="O621">
        <v>158</v>
      </c>
      <c r="P621">
        <v>29</v>
      </c>
      <c r="Q621">
        <v>4</v>
      </c>
      <c r="R621">
        <v>3</v>
      </c>
      <c r="S621">
        <v>28</v>
      </c>
      <c r="T621">
        <v>0</v>
      </c>
      <c r="U621">
        <v>2167</v>
      </c>
      <c r="V621">
        <v>7</v>
      </c>
      <c r="W621">
        <v>0</v>
      </c>
      <c r="X621">
        <v>1607</v>
      </c>
      <c r="Y621">
        <v>567</v>
      </c>
      <c r="Z621">
        <v>0</v>
      </c>
      <c r="AA621" t="s">
        <v>74</v>
      </c>
      <c r="AB621">
        <v>210</v>
      </c>
      <c r="AC621" t="s">
        <v>74</v>
      </c>
      <c r="AD621">
        <v>1964</v>
      </c>
      <c r="AE621" t="s">
        <v>74</v>
      </c>
      <c r="AF621" t="s">
        <v>74</v>
      </c>
      <c r="AG621" t="s">
        <v>74</v>
      </c>
      <c r="AH621" t="s">
        <v>74</v>
      </c>
      <c r="AI621" t="s">
        <v>74</v>
      </c>
      <c r="AJ621" t="s">
        <v>74</v>
      </c>
      <c r="AK621" t="s">
        <v>74</v>
      </c>
      <c r="AL621">
        <v>0</v>
      </c>
      <c r="AM621">
        <v>0</v>
      </c>
      <c r="AN621">
        <v>2174</v>
      </c>
      <c r="AO621">
        <v>2174</v>
      </c>
      <c r="AP621">
        <v>0.93882244710211593</v>
      </c>
      <c r="AQ621">
        <v>6.1177552897884083E-2</v>
      </c>
      <c r="AR621">
        <v>0</v>
      </c>
      <c r="AS621">
        <v>0.17203311867525301</v>
      </c>
      <c r="AT621">
        <v>0.17709291628334869</v>
      </c>
      <c r="AU621">
        <v>0.16789328426862929</v>
      </c>
      <c r="AV621">
        <v>0.1504139834406624</v>
      </c>
      <c r="AW621">
        <v>0.13247470101195949</v>
      </c>
      <c r="AX621">
        <v>9.7976080956761732E-2</v>
      </c>
      <c r="AY621">
        <v>7.2677092916283353E-2</v>
      </c>
      <c r="AZ621">
        <v>1.3339466421343151E-2</v>
      </c>
      <c r="BA621">
        <v>1.839926402943882E-3</v>
      </c>
      <c r="BB621">
        <v>1.379944802207912E-3</v>
      </c>
      <c r="BC621">
        <v>1.287948482060718E-2</v>
      </c>
      <c r="BD621">
        <v>0</v>
      </c>
      <c r="BE621">
        <v>0.99678012879484823</v>
      </c>
      <c r="BF621">
        <v>3.219871205151794E-3</v>
      </c>
      <c r="BG621">
        <v>0</v>
      </c>
      <c r="BH621">
        <v>0.73919043238270465</v>
      </c>
      <c r="BI621">
        <v>0.26080956761729529</v>
      </c>
      <c r="BJ621">
        <v>0</v>
      </c>
      <c r="BK621">
        <v>0</v>
      </c>
      <c r="BL621">
        <v>9.6596136154553813E-2</v>
      </c>
      <c r="BM621">
        <v>0</v>
      </c>
      <c r="BN621">
        <v>0.90340386384544613</v>
      </c>
      <c r="BO621">
        <v>0</v>
      </c>
      <c r="BP621">
        <v>0</v>
      </c>
      <c r="BQ621">
        <v>0</v>
      </c>
      <c r="BR621">
        <v>0</v>
      </c>
      <c r="BS621">
        <v>0</v>
      </c>
      <c r="BT621">
        <v>0</v>
      </c>
      <c r="BU621">
        <v>0</v>
      </c>
      <c r="BV621">
        <v>0</v>
      </c>
      <c r="BW621">
        <v>0</v>
      </c>
      <c r="BX621">
        <v>1</v>
      </c>
      <c r="BY621" t="s">
        <v>3397</v>
      </c>
      <c r="BZ621" t="s">
        <v>4128</v>
      </c>
      <c r="CA621">
        <v>5288</v>
      </c>
      <c r="CB621">
        <v>0.41111951588502271</v>
      </c>
      <c r="CC621">
        <v>0</v>
      </c>
    </row>
    <row r="622" spans="1:81" x14ac:dyDescent="0.25">
      <c r="A622" t="s">
        <v>4131</v>
      </c>
      <c r="B622" t="s">
        <v>95</v>
      </c>
      <c r="C622" t="s">
        <v>420</v>
      </c>
      <c r="D622" t="s">
        <v>951</v>
      </c>
      <c r="E622">
        <v>2022</v>
      </c>
      <c r="F622">
        <v>244</v>
      </c>
      <c r="G622">
        <v>22</v>
      </c>
      <c r="H622">
        <v>0</v>
      </c>
      <c r="I622">
        <v>37</v>
      </c>
      <c r="J622">
        <v>43</v>
      </c>
      <c r="K622">
        <v>33</v>
      </c>
      <c r="L622">
        <v>44</v>
      </c>
      <c r="M622">
        <v>38</v>
      </c>
      <c r="N622">
        <v>40</v>
      </c>
      <c r="O622">
        <v>23</v>
      </c>
      <c r="P622">
        <v>6</v>
      </c>
      <c r="Q622">
        <v>1</v>
      </c>
      <c r="R622">
        <v>0</v>
      </c>
      <c r="S622">
        <v>1</v>
      </c>
      <c r="T622">
        <v>0</v>
      </c>
      <c r="U622">
        <v>262</v>
      </c>
      <c r="V622">
        <v>4</v>
      </c>
      <c r="W622">
        <v>0</v>
      </c>
      <c r="X622">
        <v>136</v>
      </c>
      <c r="Y622">
        <v>130</v>
      </c>
      <c r="Z622">
        <v>0</v>
      </c>
      <c r="AA622" t="s">
        <v>74</v>
      </c>
      <c r="AB622">
        <v>23</v>
      </c>
      <c r="AC622" t="s">
        <v>74</v>
      </c>
      <c r="AD622">
        <v>243</v>
      </c>
      <c r="AE622" t="s">
        <v>74</v>
      </c>
      <c r="AF622" t="s">
        <v>74</v>
      </c>
      <c r="AG622" t="s">
        <v>74</v>
      </c>
      <c r="AH622" t="s">
        <v>74</v>
      </c>
      <c r="AI622" t="s">
        <v>74</v>
      </c>
      <c r="AJ622" t="s">
        <v>74</v>
      </c>
      <c r="AK622" t="s">
        <v>74</v>
      </c>
      <c r="AL622">
        <v>0</v>
      </c>
      <c r="AM622">
        <v>0</v>
      </c>
      <c r="AN622">
        <v>266</v>
      </c>
      <c r="AO622">
        <v>266</v>
      </c>
      <c r="AP622">
        <v>0.91729323308270672</v>
      </c>
      <c r="AQ622">
        <v>8.2706766917293228E-2</v>
      </c>
      <c r="AR622">
        <v>0</v>
      </c>
      <c r="AS622">
        <v>0.13909774436090219</v>
      </c>
      <c r="AT622">
        <v>0.16165413533834591</v>
      </c>
      <c r="AU622">
        <v>0.1240601503759398</v>
      </c>
      <c r="AV622">
        <v>0.16541353383458651</v>
      </c>
      <c r="AW622">
        <v>0.14285714285714279</v>
      </c>
      <c r="AX622">
        <v>0.15037593984962411</v>
      </c>
      <c r="AY622">
        <v>8.646616541353383E-2</v>
      </c>
      <c r="AZ622">
        <v>2.2556390977443611E-2</v>
      </c>
      <c r="BA622">
        <v>3.7593984962406009E-3</v>
      </c>
      <c r="BB622">
        <v>0</v>
      </c>
      <c r="BC622">
        <v>3.7593984962406009E-3</v>
      </c>
      <c r="BD622">
        <v>0</v>
      </c>
      <c r="BE622">
        <v>0.98496240601503759</v>
      </c>
      <c r="BF622">
        <v>1.503759398496241E-2</v>
      </c>
      <c r="BG622">
        <v>0</v>
      </c>
      <c r="BH622">
        <v>0.51127819548872178</v>
      </c>
      <c r="BI622">
        <v>0.48872180451127822</v>
      </c>
      <c r="BJ622">
        <v>0</v>
      </c>
      <c r="BK622">
        <v>0</v>
      </c>
      <c r="BL622">
        <v>8.646616541353383E-2</v>
      </c>
      <c r="BM622">
        <v>0</v>
      </c>
      <c r="BN622">
        <v>0.9135338345864662</v>
      </c>
      <c r="BO622">
        <v>0</v>
      </c>
      <c r="BP622">
        <v>0</v>
      </c>
      <c r="BQ622">
        <v>0</v>
      </c>
      <c r="BR622">
        <v>0</v>
      </c>
      <c r="BS622">
        <v>0</v>
      </c>
      <c r="BT622">
        <v>0</v>
      </c>
      <c r="BU622">
        <v>0</v>
      </c>
      <c r="BV622">
        <v>0</v>
      </c>
      <c r="BW622">
        <v>0</v>
      </c>
      <c r="BX622">
        <v>1</v>
      </c>
      <c r="BY622" t="s">
        <v>3397</v>
      </c>
      <c r="BZ622" t="s">
        <v>4128</v>
      </c>
      <c r="CA622">
        <v>5288</v>
      </c>
      <c r="CB622">
        <v>5.0302571860816943E-2</v>
      </c>
      <c r="CC622">
        <v>0</v>
      </c>
    </row>
    <row r="623" spans="1:81" x14ac:dyDescent="0.25">
      <c r="A623" t="s">
        <v>4132</v>
      </c>
      <c r="B623" t="s">
        <v>95</v>
      </c>
      <c r="C623" t="s">
        <v>420</v>
      </c>
      <c r="D623" t="s">
        <v>953</v>
      </c>
      <c r="E623">
        <v>2022</v>
      </c>
      <c r="F623">
        <v>572</v>
      </c>
      <c r="G623">
        <v>65</v>
      </c>
      <c r="H623">
        <v>0</v>
      </c>
      <c r="I623">
        <v>64</v>
      </c>
      <c r="J623">
        <v>117</v>
      </c>
      <c r="K623">
        <v>109</v>
      </c>
      <c r="L623">
        <v>94</v>
      </c>
      <c r="M623">
        <v>92</v>
      </c>
      <c r="N623">
        <v>75</v>
      </c>
      <c r="O623">
        <v>47</v>
      </c>
      <c r="P623">
        <v>26</v>
      </c>
      <c r="Q623">
        <v>7</v>
      </c>
      <c r="R623">
        <v>0</v>
      </c>
      <c r="S623">
        <v>6</v>
      </c>
      <c r="T623">
        <v>0</v>
      </c>
      <c r="U623">
        <v>631</v>
      </c>
      <c r="V623">
        <v>6</v>
      </c>
      <c r="W623">
        <v>0</v>
      </c>
      <c r="X623">
        <v>473</v>
      </c>
      <c r="Y623">
        <v>164</v>
      </c>
      <c r="Z623">
        <v>0</v>
      </c>
      <c r="AA623" t="s">
        <v>74</v>
      </c>
      <c r="AB623">
        <v>372</v>
      </c>
      <c r="AC623" t="s">
        <v>74</v>
      </c>
      <c r="AD623">
        <v>265</v>
      </c>
      <c r="AE623" t="s">
        <v>74</v>
      </c>
      <c r="AF623" t="s">
        <v>74</v>
      </c>
      <c r="AG623" t="s">
        <v>74</v>
      </c>
      <c r="AH623" t="s">
        <v>74</v>
      </c>
      <c r="AI623" t="s">
        <v>74</v>
      </c>
      <c r="AJ623" t="s">
        <v>74</v>
      </c>
      <c r="AK623" t="s">
        <v>74</v>
      </c>
      <c r="AL623">
        <v>0</v>
      </c>
      <c r="AM623">
        <v>0</v>
      </c>
      <c r="AN623">
        <v>637</v>
      </c>
      <c r="AO623">
        <v>637</v>
      </c>
      <c r="AP623">
        <v>0.89795918367346939</v>
      </c>
      <c r="AQ623">
        <v>0.1020408163265306</v>
      </c>
      <c r="AR623">
        <v>0</v>
      </c>
      <c r="AS623">
        <v>0.1004709576138148</v>
      </c>
      <c r="AT623">
        <v>0.18367346938775511</v>
      </c>
      <c r="AU623">
        <v>0.1711145996860283</v>
      </c>
      <c r="AV623">
        <v>0.14756671899529039</v>
      </c>
      <c r="AW623">
        <v>0.14442700156985869</v>
      </c>
      <c r="AX623">
        <v>0.1177394034536892</v>
      </c>
      <c r="AY623">
        <v>7.378335949764521E-2</v>
      </c>
      <c r="AZ623">
        <v>4.0816326530612242E-2</v>
      </c>
      <c r="BA623">
        <v>1.098901098901099E-2</v>
      </c>
      <c r="BB623">
        <v>0</v>
      </c>
      <c r="BC623">
        <v>9.4191522762951327E-3</v>
      </c>
      <c r="BD623">
        <v>0</v>
      </c>
      <c r="BE623">
        <v>0.99058084772370492</v>
      </c>
      <c r="BF623">
        <v>9.4191522762951327E-3</v>
      </c>
      <c r="BG623">
        <v>0</v>
      </c>
      <c r="BH623">
        <v>0.74254317111459966</v>
      </c>
      <c r="BI623">
        <v>0.25745682888540028</v>
      </c>
      <c r="BJ623">
        <v>0</v>
      </c>
      <c r="BK623">
        <v>0</v>
      </c>
      <c r="BL623">
        <v>0.58398744113029832</v>
      </c>
      <c r="BM623">
        <v>0</v>
      </c>
      <c r="BN623">
        <v>0.41601255886970168</v>
      </c>
      <c r="BO623">
        <v>0</v>
      </c>
      <c r="BP623">
        <v>0</v>
      </c>
      <c r="BQ623">
        <v>0</v>
      </c>
      <c r="BR623">
        <v>0</v>
      </c>
      <c r="BS623">
        <v>0</v>
      </c>
      <c r="BT623">
        <v>0</v>
      </c>
      <c r="BU623">
        <v>0</v>
      </c>
      <c r="BV623">
        <v>0</v>
      </c>
      <c r="BW623">
        <v>0</v>
      </c>
      <c r="BX623">
        <v>1</v>
      </c>
      <c r="BY623" t="s">
        <v>3397</v>
      </c>
      <c r="BZ623" t="s">
        <v>4128</v>
      </c>
      <c r="CA623">
        <v>5288</v>
      </c>
      <c r="CB623">
        <v>0.1204614220877458</v>
      </c>
      <c r="CC623">
        <v>0</v>
      </c>
    </row>
    <row r="624" spans="1:81" x14ac:dyDescent="0.25">
      <c r="A624" t="s">
        <v>4133</v>
      </c>
      <c r="B624" t="s">
        <v>95</v>
      </c>
      <c r="C624" t="s">
        <v>420</v>
      </c>
      <c r="D624" t="s">
        <v>961</v>
      </c>
      <c r="E624">
        <v>2022</v>
      </c>
      <c r="F624">
        <v>4</v>
      </c>
      <c r="G624">
        <v>0</v>
      </c>
      <c r="H624">
        <v>0</v>
      </c>
      <c r="I624">
        <v>0</v>
      </c>
      <c r="J624">
        <v>1</v>
      </c>
      <c r="K624">
        <v>1</v>
      </c>
      <c r="L624">
        <v>0</v>
      </c>
      <c r="M624">
        <v>0</v>
      </c>
      <c r="N624">
        <v>2</v>
      </c>
      <c r="O624">
        <v>0</v>
      </c>
      <c r="P624">
        <v>0</v>
      </c>
      <c r="Q624">
        <v>0</v>
      </c>
      <c r="R624">
        <v>0</v>
      </c>
      <c r="S624">
        <v>0</v>
      </c>
      <c r="T624">
        <v>0</v>
      </c>
      <c r="U624">
        <v>4</v>
      </c>
      <c r="V624">
        <v>0</v>
      </c>
      <c r="W624">
        <v>0</v>
      </c>
      <c r="X624">
        <v>0</v>
      </c>
      <c r="Y624">
        <v>4</v>
      </c>
      <c r="Z624">
        <v>0</v>
      </c>
      <c r="AA624" t="s">
        <v>74</v>
      </c>
      <c r="AB624">
        <v>4</v>
      </c>
      <c r="AC624" t="s">
        <v>74</v>
      </c>
      <c r="AD624">
        <v>0</v>
      </c>
      <c r="AE624" t="s">
        <v>74</v>
      </c>
      <c r="AF624" t="s">
        <v>74</v>
      </c>
      <c r="AG624" t="s">
        <v>74</v>
      </c>
      <c r="AH624" t="s">
        <v>74</v>
      </c>
      <c r="AI624" t="s">
        <v>74</v>
      </c>
      <c r="AJ624" t="s">
        <v>74</v>
      </c>
      <c r="AK624" t="s">
        <v>74</v>
      </c>
      <c r="AL624">
        <v>0</v>
      </c>
      <c r="AM624">
        <v>0</v>
      </c>
      <c r="AN624">
        <v>4</v>
      </c>
      <c r="AO624">
        <v>4</v>
      </c>
      <c r="AP624">
        <v>1</v>
      </c>
      <c r="AQ624">
        <v>0</v>
      </c>
      <c r="AR624">
        <v>0</v>
      </c>
      <c r="AS624">
        <v>0</v>
      </c>
      <c r="AT624">
        <v>0.25</v>
      </c>
      <c r="AU624">
        <v>0.25</v>
      </c>
      <c r="AV624">
        <v>0</v>
      </c>
      <c r="AW624">
        <v>0</v>
      </c>
      <c r="AX624">
        <v>0.5</v>
      </c>
      <c r="AY624">
        <v>0</v>
      </c>
      <c r="AZ624">
        <v>0</v>
      </c>
      <c r="BA624">
        <v>0</v>
      </c>
      <c r="BB624">
        <v>0</v>
      </c>
      <c r="BC624">
        <v>0</v>
      </c>
      <c r="BD624">
        <v>0</v>
      </c>
      <c r="BE624">
        <v>1</v>
      </c>
      <c r="BF624">
        <v>0</v>
      </c>
      <c r="BG624">
        <v>0</v>
      </c>
      <c r="BH624">
        <v>0</v>
      </c>
      <c r="BI624">
        <v>1</v>
      </c>
      <c r="BJ624">
        <v>0</v>
      </c>
      <c r="BK624">
        <v>0</v>
      </c>
      <c r="BL624">
        <v>1</v>
      </c>
      <c r="BM624">
        <v>0</v>
      </c>
      <c r="BN624">
        <v>0</v>
      </c>
      <c r="BO624">
        <v>0</v>
      </c>
      <c r="BP624">
        <v>0</v>
      </c>
      <c r="BQ624">
        <v>0</v>
      </c>
      <c r="BR624">
        <v>0</v>
      </c>
      <c r="BS624">
        <v>0</v>
      </c>
      <c r="BT624">
        <v>0</v>
      </c>
      <c r="BU624">
        <v>0</v>
      </c>
      <c r="BV624">
        <v>0</v>
      </c>
      <c r="BW624">
        <v>0</v>
      </c>
      <c r="BX624">
        <v>1</v>
      </c>
      <c r="BY624" t="s">
        <v>3397</v>
      </c>
      <c r="BZ624" t="s">
        <v>4128</v>
      </c>
      <c r="CA624">
        <v>5288</v>
      </c>
      <c r="CB624">
        <v>7.5642965204236008E-4</v>
      </c>
      <c r="CC624">
        <v>0</v>
      </c>
    </row>
    <row r="625" spans="1:81" x14ac:dyDescent="0.25">
      <c r="A625" t="s">
        <v>4134</v>
      </c>
      <c r="B625" t="s">
        <v>95</v>
      </c>
      <c r="C625" t="s">
        <v>426</v>
      </c>
      <c r="D625" t="s">
        <v>44</v>
      </c>
      <c r="E625">
        <v>2022</v>
      </c>
      <c r="F625">
        <v>359</v>
      </c>
      <c r="G625">
        <v>40</v>
      </c>
      <c r="H625">
        <v>0</v>
      </c>
      <c r="I625">
        <v>51</v>
      </c>
      <c r="J625">
        <v>78</v>
      </c>
      <c r="K625">
        <v>77</v>
      </c>
      <c r="L625">
        <v>54</v>
      </c>
      <c r="M625">
        <v>59</v>
      </c>
      <c r="N625">
        <v>35</v>
      </c>
      <c r="O625">
        <v>27</v>
      </c>
      <c r="P625">
        <v>9</v>
      </c>
      <c r="Q625">
        <v>5</v>
      </c>
      <c r="R625">
        <v>3</v>
      </c>
      <c r="S625">
        <v>1</v>
      </c>
      <c r="T625">
        <v>0</v>
      </c>
      <c r="U625">
        <v>377</v>
      </c>
      <c r="V625">
        <v>20</v>
      </c>
      <c r="W625">
        <v>2</v>
      </c>
      <c r="X625">
        <v>280</v>
      </c>
      <c r="Y625">
        <v>109</v>
      </c>
      <c r="Z625">
        <v>10</v>
      </c>
      <c r="AA625">
        <v>26</v>
      </c>
      <c r="AB625">
        <v>3</v>
      </c>
      <c r="AC625">
        <v>17</v>
      </c>
      <c r="AD625">
        <v>353</v>
      </c>
      <c r="AE625">
        <v>7</v>
      </c>
      <c r="AF625">
        <v>331</v>
      </c>
      <c r="AG625">
        <v>9</v>
      </c>
      <c r="AH625">
        <v>1</v>
      </c>
      <c r="AI625">
        <v>0</v>
      </c>
      <c r="AJ625">
        <v>48</v>
      </c>
      <c r="AK625">
        <v>3</v>
      </c>
      <c r="AL625">
        <v>32</v>
      </c>
      <c r="AM625">
        <v>361</v>
      </c>
      <c r="AN625">
        <v>6</v>
      </c>
      <c r="AO625">
        <v>399</v>
      </c>
      <c r="AP625">
        <v>0.89974937343358397</v>
      </c>
      <c r="AQ625">
        <v>0.10025062656641601</v>
      </c>
      <c r="AR625">
        <v>0</v>
      </c>
      <c r="AS625">
        <v>0.12781954887218039</v>
      </c>
      <c r="AT625">
        <v>0.1954887218045113</v>
      </c>
      <c r="AU625">
        <v>0.19298245614035089</v>
      </c>
      <c r="AV625">
        <v>0.13533834586466159</v>
      </c>
      <c r="AW625">
        <v>0.14786967418546371</v>
      </c>
      <c r="AX625">
        <v>8.771929824561403E-2</v>
      </c>
      <c r="AY625">
        <v>6.7669172932330823E-2</v>
      </c>
      <c r="AZ625">
        <v>2.2556390977443611E-2</v>
      </c>
      <c r="BA625">
        <v>1.2531328320802001E-2</v>
      </c>
      <c r="BB625">
        <v>7.5187969924812026E-3</v>
      </c>
      <c r="BC625">
        <v>2.5062656641604009E-3</v>
      </c>
      <c r="BD625">
        <v>0</v>
      </c>
      <c r="BE625">
        <v>0.94486215538847118</v>
      </c>
      <c r="BF625">
        <v>5.0125313283208017E-2</v>
      </c>
      <c r="BG625">
        <v>5.0125313283208017E-3</v>
      </c>
      <c r="BH625">
        <v>0.70175438596491224</v>
      </c>
      <c r="BI625">
        <v>0.27318295739348369</v>
      </c>
      <c r="BJ625">
        <v>2.5062656641604009E-2</v>
      </c>
      <c r="BK625">
        <v>6.5162907268170422E-2</v>
      </c>
      <c r="BL625">
        <v>7.5187969924812026E-3</v>
      </c>
      <c r="BM625">
        <v>4.2606516290726808E-2</v>
      </c>
      <c r="BN625">
        <v>0.88471177944862156</v>
      </c>
      <c r="BO625">
        <v>1.754385964912281E-2</v>
      </c>
      <c r="BP625">
        <v>0.82957393483709274</v>
      </c>
      <c r="BQ625">
        <v>2.2556390977443611E-2</v>
      </c>
      <c r="BR625">
        <v>2.5062656641604009E-3</v>
      </c>
      <c r="BS625">
        <v>0</v>
      </c>
      <c r="BT625">
        <v>0.1203007518796992</v>
      </c>
      <c r="BU625">
        <v>7.5187969924812026E-3</v>
      </c>
      <c r="BV625">
        <v>8.0200501253132828E-2</v>
      </c>
      <c r="BW625">
        <v>0.90476190476190477</v>
      </c>
      <c r="BX625">
        <v>1.503759398496241E-2</v>
      </c>
      <c r="BY625" t="s">
        <v>3397</v>
      </c>
      <c r="BZ625" t="s">
        <v>4135</v>
      </c>
      <c r="CA625">
        <v>399</v>
      </c>
      <c r="CB625">
        <v>1</v>
      </c>
      <c r="CC625">
        <v>0</v>
      </c>
    </row>
    <row r="626" spans="1:81" x14ac:dyDescent="0.25">
      <c r="A626" t="s">
        <v>4136</v>
      </c>
      <c r="B626" t="s">
        <v>95</v>
      </c>
      <c r="C626" t="s">
        <v>426</v>
      </c>
      <c r="D626" t="s">
        <v>947</v>
      </c>
      <c r="E626">
        <v>2022</v>
      </c>
      <c r="F626">
        <v>127</v>
      </c>
      <c r="G626">
        <v>14</v>
      </c>
      <c r="H626">
        <v>0</v>
      </c>
      <c r="I626">
        <v>12</v>
      </c>
      <c r="J626">
        <v>27</v>
      </c>
      <c r="K626">
        <v>29</v>
      </c>
      <c r="L626">
        <v>25</v>
      </c>
      <c r="M626">
        <v>20</v>
      </c>
      <c r="N626">
        <v>13</v>
      </c>
      <c r="O626">
        <v>10</v>
      </c>
      <c r="P626">
        <v>2</v>
      </c>
      <c r="Q626">
        <v>2</v>
      </c>
      <c r="R626">
        <v>1</v>
      </c>
      <c r="S626">
        <v>0</v>
      </c>
      <c r="T626">
        <v>0</v>
      </c>
      <c r="U626">
        <v>136</v>
      </c>
      <c r="V626">
        <v>4</v>
      </c>
      <c r="W626">
        <v>1</v>
      </c>
      <c r="X626">
        <v>93</v>
      </c>
      <c r="Y626">
        <v>46</v>
      </c>
      <c r="Z626">
        <v>2</v>
      </c>
      <c r="AA626">
        <v>6</v>
      </c>
      <c r="AB626">
        <v>0</v>
      </c>
      <c r="AC626">
        <v>1</v>
      </c>
      <c r="AD626">
        <v>134</v>
      </c>
      <c r="AE626">
        <v>4</v>
      </c>
      <c r="AF626">
        <v>108</v>
      </c>
      <c r="AG626">
        <v>5</v>
      </c>
      <c r="AH626">
        <v>0</v>
      </c>
      <c r="AI626">
        <v>0</v>
      </c>
      <c r="AJ626">
        <v>24</v>
      </c>
      <c r="AK626">
        <v>0</v>
      </c>
      <c r="AL626">
        <v>23</v>
      </c>
      <c r="AM626">
        <v>117</v>
      </c>
      <c r="AN626">
        <v>1</v>
      </c>
      <c r="AO626">
        <v>141</v>
      </c>
      <c r="AP626">
        <v>0.900709219858156</v>
      </c>
      <c r="AQ626">
        <v>9.9290780141843976E-2</v>
      </c>
      <c r="AR626">
        <v>0</v>
      </c>
      <c r="AS626">
        <v>8.5106382978723402E-2</v>
      </c>
      <c r="AT626">
        <v>0.19148936170212769</v>
      </c>
      <c r="AU626">
        <v>0.20567375886524819</v>
      </c>
      <c r="AV626">
        <v>0.1773049645390071</v>
      </c>
      <c r="AW626">
        <v>0.14184397163120571</v>
      </c>
      <c r="AX626">
        <v>9.2198581560283682E-2</v>
      </c>
      <c r="AY626">
        <v>7.0921985815602842E-2</v>
      </c>
      <c r="AZ626">
        <v>1.4184397163120571E-2</v>
      </c>
      <c r="BA626">
        <v>1.4184397163120571E-2</v>
      </c>
      <c r="BB626">
        <v>7.0921985815602844E-3</v>
      </c>
      <c r="BC626">
        <v>0</v>
      </c>
      <c r="BD626">
        <v>0</v>
      </c>
      <c r="BE626">
        <v>0.96453900709219853</v>
      </c>
      <c r="BF626">
        <v>2.8368794326241131E-2</v>
      </c>
      <c r="BG626">
        <v>7.0921985815602844E-3</v>
      </c>
      <c r="BH626">
        <v>0.65957446808510634</v>
      </c>
      <c r="BI626">
        <v>0.32624113475177308</v>
      </c>
      <c r="BJ626">
        <v>1.4184397163120571E-2</v>
      </c>
      <c r="BK626">
        <v>4.2553191489361701E-2</v>
      </c>
      <c r="BL626">
        <v>0</v>
      </c>
      <c r="BM626">
        <v>7.0921985815602844E-3</v>
      </c>
      <c r="BN626">
        <v>0.95035460992907805</v>
      </c>
      <c r="BO626">
        <v>2.8368794326241131E-2</v>
      </c>
      <c r="BP626">
        <v>0.76595744680851063</v>
      </c>
      <c r="BQ626">
        <v>3.5460992907801421E-2</v>
      </c>
      <c r="BR626">
        <v>0</v>
      </c>
      <c r="BS626">
        <v>0</v>
      </c>
      <c r="BT626">
        <v>0.1702127659574468</v>
      </c>
      <c r="BU626">
        <v>0</v>
      </c>
      <c r="BV626">
        <v>0.16312056737588651</v>
      </c>
      <c r="BW626">
        <v>0.82978723404255317</v>
      </c>
      <c r="BX626">
        <v>7.0921985815602844E-3</v>
      </c>
      <c r="BY626" t="s">
        <v>3397</v>
      </c>
      <c r="BZ626" t="s">
        <v>4135</v>
      </c>
      <c r="CA626">
        <v>399</v>
      </c>
      <c r="CB626">
        <v>0.35338345864661652</v>
      </c>
      <c r="CC626">
        <v>0</v>
      </c>
    </row>
    <row r="627" spans="1:81" x14ac:dyDescent="0.25">
      <c r="A627" t="s">
        <v>4137</v>
      </c>
      <c r="B627" t="s">
        <v>95</v>
      </c>
      <c r="C627" t="s">
        <v>426</v>
      </c>
      <c r="D627" t="s">
        <v>949</v>
      </c>
      <c r="E627">
        <v>2022</v>
      </c>
      <c r="F627">
        <v>166</v>
      </c>
      <c r="G627">
        <v>20</v>
      </c>
      <c r="H627">
        <v>0</v>
      </c>
      <c r="I627">
        <v>35</v>
      </c>
      <c r="J627">
        <v>32</v>
      </c>
      <c r="K627">
        <v>36</v>
      </c>
      <c r="L627">
        <v>23</v>
      </c>
      <c r="M627">
        <v>24</v>
      </c>
      <c r="N627">
        <v>15</v>
      </c>
      <c r="O627">
        <v>11</v>
      </c>
      <c r="P627">
        <v>7</v>
      </c>
      <c r="Q627">
        <v>2</v>
      </c>
      <c r="R627">
        <v>0</v>
      </c>
      <c r="S627">
        <v>1</v>
      </c>
      <c r="T627">
        <v>0</v>
      </c>
      <c r="U627">
        <v>174</v>
      </c>
      <c r="V627">
        <v>11</v>
      </c>
      <c r="W627">
        <v>1</v>
      </c>
      <c r="X627">
        <v>143</v>
      </c>
      <c r="Y627">
        <v>39</v>
      </c>
      <c r="Z627">
        <v>4</v>
      </c>
      <c r="AA627">
        <v>14</v>
      </c>
      <c r="AB627">
        <v>0</v>
      </c>
      <c r="AC627">
        <v>10</v>
      </c>
      <c r="AD627">
        <v>162</v>
      </c>
      <c r="AE627">
        <v>2</v>
      </c>
      <c r="AF627">
        <v>171</v>
      </c>
      <c r="AG627">
        <v>2</v>
      </c>
      <c r="AH627">
        <v>0</v>
      </c>
      <c r="AI627">
        <v>0</v>
      </c>
      <c r="AJ627">
        <v>11</v>
      </c>
      <c r="AK627">
        <v>0</v>
      </c>
      <c r="AL627">
        <v>4</v>
      </c>
      <c r="AM627">
        <v>180</v>
      </c>
      <c r="AN627">
        <v>2</v>
      </c>
      <c r="AO627">
        <v>186</v>
      </c>
      <c r="AP627">
        <v>0.89247311827956988</v>
      </c>
      <c r="AQ627">
        <v>0.1075268817204301</v>
      </c>
      <c r="AR627">
        <v>0</v>
      </c>
      <c r="AS627">
        <v>0.18817204301075269</v>
      </c>
      <c r="AT627">
        <v>0.17204301075268821</v>
      </c>
      <c r="AU627">
        <v>0.19354838709677419</v>
      </c>
      <c r="AV627">
        <v>0.1236559139784946</v>
      </c>
      <c r="AW627">
        <v>0.1290322580645161</v>
      </c>
      <c r="AX627">
        <v>8.0645161290322578E-2</v>
      </c>
      <c r="AY627">
        <v>5.9139784946236562E-2</v>
      </c>
      <c r="AZ627">
        <v>3.7634408602150539E-2</v>
      </c>
      <c r="BA627">
        <v>1.075268817204301E-2</v>
      </c>
      <c r="BB627">
        <v>0</v>
      </c>
      <c r="BC627">
        <v>5.3763440860215058E-3</v>
      </c>
      <c r="BD627">
        <v>0</v>
      </c>
      <c r="BE627">
        <v>0.93548387096774188</v>
      </c>
      <c r="BF627">
        <v>5.9139784946236562E-2</v>
      </c>
      <c r="BG627">
        <v>5.3763440860215058E-3</v>
      </c>
      <c r="BH627">
        <v>0.76881720430107525</v>
      </c>
      <c r="BI627">
        <v>0.20967741935483869</v>
      </c>
      <c r="BJ627">
        <v>2.150537634408602E-2</v>
      </c>
      <c r="BK627">
        <v>7.5268817204301078E-2</v>
      </c>
      <c r="BL627">
        <v>0</v>
      </c>
      <c r="BM627">
        <v>5.3763440860215048E-2</v>
      </c>
      <c r="BN627">
        <v>0.87096774193548387</v>
      </c>
      <c r="BO627">
        <v>1.075268817204301E-2</v>
      </c>
      <c r="BP627">
        <v>0.91935483870967738</v>
      </c>
      <c r="BQ627">
        <v>1.075268817204301E-2</v>
      </c>
      <c r="BR627">
        <v>0</v>
      </c>
      <c r="BS627">
        <v>0</v>
      </c>
      <c r="BT627">
        <v>5.9139784946236562E-2</v>
      </c>
      <c r="BU627">
        <v>0</v>
      </c>
      <c r="BV627">
        <v>2.150537634408602E-2</v>
      </c>
      <c r="BW627">
        <v>0.967741935483871</v>
      </c>
      <c r="BX627">
        <v>1.075268817204301E-2</v>
      </c>
      <c r="BY627" t="s">
        <v>3397</v>
      </c>
      <c r="BZ627" t="s">
        <v>4135</v>
      </c>
      <c r="CA627">
        <v>399</v>
      </c>
      <c r="CB627">
        <v>0.46616541353383462</v>
      </c>
      <c r="CC627">
        <v>0</v>
      </c>
    </row>
    <row r="628" spans="1:81" x14ac:dyDescent="0.25">
      <c r="A628" t="s">
        <v>4138</v>
      </c>
      <c r="B628" t="s">
        <v>95</v>
      </c>
      <c r="C628" t="s">
        <v>426</v>
      </c>
      <c r="D628" t="s">
        <v>951</v>
      </c>
      <c r="E628">
        <v>2022</v>
      </c>
      <c r="F628">
        <v>17</v>
      </c>
      <c r="G628">
        <v>2</v>
      </c>
      <c r="H628">
        <v>0</v>
      </c>
      <c r="I628">
        <v>1</v>
      </c>
      <c r="J628">
        <v>3</v>
      </c>
      <c r="K628">
        <v>2</v>
      </c>
      <c r="L628">
        <v>2</v>
      </c>
      <c r="M628">
        <v>4</v>
      </c>
      <c r="N628">
        <v>4</v>
      </c>
      <c r="O628">
        <v>2</v>
      </c>
      <c r="P628">
        <v>0</v>
      </c>
      <c r="Q628">
        <v>1</v>
      </c>
      <c r="R628">
        <v>0</v>
      </c>
      <c r="S628">
        <v>0</v>
      </c>
      <c r="T628">
        <v>0</v>
      </c>
      <c r="U628">
        <v>18</v>
      </c>
      <c r="V628">
        <v>1</v>
      </c>
      <c r="W628">
        <v>0</v>
      </c>
      <c r="X628">
        <v>12</v>
      </c>
      <c r="Y628">
        <v>7</v>
      </c>
      <c r="Z628">
        <v>0</v>
      </c>
      <c r="AA628">
        <v>1</v>
      </c>
      <c r="AB628">
        <v>0</v>
      </c>
      <c r="AC628">
        <v>0</v>
      </c>
      <c r="AD628">
        <v>18</v>
      </c>
      <c r="AE628">
        <v>0</v>
      </c>
      <c r="AF628">
        <v>17</v>
      </c>
      <c r="AG628">
        <v>1</v>
      </c>
      <c r="AH628">
        <v>0</v>
      </c>
      <c r="AI628">
        <v>0</v>
      </c>
      <c r="AJ628">
        <v>1</v>
      </c>
      <c r="AK628">
        <v>0</v>
      </c>
      <c r="AL628">
        <v>0</v>
      </c>
      <c r="AM628">
        <v>19</v>
      </c>
      <c r="AN628">
        <v>0</v>
      </c>
      <c r="AO628">
        <v>19</v>
      </c>
      <c r="AP628">
        <v>0.89473684210526316</v>
      </c>
      <c r="AQ628">
        <v>0.10526315789473679</v>
      </c>
      <c r="AR628">
        <v>0</v>
      </c>
      <c r="AS628">
        <v>5.2631578947368418E-2</v>
      </c>
      <c r="AT628">
        <v>0.15789473684210531</v>
      </c>
      <c r="AU628">
        <v>0.10526315789473679</v>
      </c>
      <c r="AV628">
        <v>0.10526315789473679</v>
      </c>
      <c r="AW628">
        <v>0.2105263157894737</v>
      </c>
      <c r="AX628">
        <v>0.2105263157894737</v>
      </c>
      <c r="AY628">
        <v>0.10526315789473679</v>
      </c>
      <c r="AZ628">
        <v>0</v>
      </c>
      <c r="BA628">
        <v>5.2631578947368418E-2</v>
      </c>
      <c r="BB628">
        <v>0</v>
      </c>
      <c r="BC628">
        <v>0</v>
      </c>
      <c r="BD628">
        <v>0</v>
      </c>
      <c r="BE628">
        <v>0.94736842105263153</v>
      </c>
      <c r="BF628">
        <v>5.2631578947368418E-2</v>
      </c>
      <c r="BG628">
        <v>0</v>
      </c>
      <c r="BH628">
        <v>0.63157894736842102</v>
      </c>
      <c r="BI628">
        <v>0.36842105263157893</v>
      </c>
      <c r="BJ628">
        <v>0</v>
      </c>
      <c r="BK628">
        <v>5.2631578947368418E-2</v>
      </c>
      <c r="BL628">
        <v>0</v>
      </c>
      <c r="BM628">
        <v>0</v>
      </c>
      <c r="BN628">
        <v>0.94736842105263153</v>
      </c>
      <c r="BO628">
        <v>0</v>
      </c>
      <c r="BP628">
        <v>0.89473684210526316</v>
      </c>
      <c r="BQ628">
        <v>5.2631578947368418E-2</v>
      </c>
      <c r="BR628">
        <v>0</v>
      </c>
      <c r="BS628">
        <v>0</v>
      </c>
      <c r="BT628">
        <v>5.2631578947368418E-2</v>
      </c>
      <c r="BU628">
        <v>0</v>
      </c>
      <c r="BV628">
        <v>0</v>
      </c>
      <c r="BW628">
        <v>1</v>
      </c>
      <c r="BX628">
        <v>0</v>
      </c>
      <c r="BY628" t="s">
        <v>3397</v>
      </c>
      <c r="BZ628" t="s">
        <v>4135</v>
      </c>
      <c r="CA628">
        <v>399</v>
      </c>
      <c r="CB628">
        <v>4.7619047619047623E-2</v>
      </c>
      <c r="CC628">
        <v>0</v>
      </c>
    </row>
    <row r="629" spans="1:81" x14ac:dyDescent="0.25">
      <c r="A629" t="s">
        <v>4139</v>
      </c>
      <c r="B629" t="s">
        <v>95</v>
      </c>
      <c r="C629" t="s">
        <v>426</v>
      </c>
      <c r="D629" t="s">
        <v>953</v>
      </c>
      <c r="E629">
        <v>2022</v>
      </c>
      <c r="F629">
        <v>45</v>
      </c>
      <c r="G629">
        <v>4</v>
      </c>
      <c r="H629">
        <v>0</v>
      </c>
      <c r="I629">
        <v>3</v>
      </c>
      <c r="J629">
        <v>15</v>
      </c>
      <c r="K629">
        <v>8</v>
      </c>
      <c r="L629">
        <v>3</v>
      </c>
      <c r="M629">
        <v>11</v>
      </c>
      <c r="N629">
        <v>3</v>
      </c>
      <c r="O629">
        <v>4</v>
      </c>
      <c r="P629">
        <v>0</v>
      </c>
      <c r="Q629">
        <v>0</v>
      </c>
      <c r="R629">
        <v>2</v>
      </c>
      <c r="S629">
        <v>0</v>
      </c>
      <c r="T629">
        <v>0</v>
      </c>
      <c r="U629">
        <v>45</v>
      </c>
      <c r="V629">
        <v>4</v>
      </c>
      <c r="W629">
        <v>0</v>
      </c>
      <c r="X629">
        <v>31</v>
      </c>
      <c r="Y629">
        <v>17</v>
      </c>
      <c r="Z629">
        <v>1</v>
      </c>
      <c r="AA629">
        <v>5</v>
      </c>
      <c r="AB629">
        <v>0</v>
      </c>
      <c r="AC629">
        <v>6</v>
      </c>
      <c r="AD629">
        <v>38</v>
      </c>
      <c r="AE629">
        <v>1</v>
      </c>
      <c r="AF629">
        <v>34</v>
      </c>
      <c r="AG629">
        <v>1</v>
      </c>
      <c r="AH629">
        <v>1</v>
      </c>
      <c r="AI629">
        <v>0</v>
      </c>
      <c r="AJ629">
        <v>12</v>
      </c>
      <c r="AK629">
        <v>0</v>
      </c>
      <c r="AL629">
        <v>5</v>
      </c>
      <c r="AM629">
        <v>44</v>
      </c>
      <c r="AN629">
        <v>0</v>
      </c>
      <c r="AO629">
        <v>49</v>
      </c>
      <c r="AP629">
        <v>0.91836734693877553</v>
      </c>
      <c r="AQ629">
        <v>8.1632653061224483E-2</v>
      </c>
      <c r="AR629">
        <v>0</v>
      </c>
      <c r="AS629">
        <v>6.1224489795918373E-2</v>
      </c>
      <c r="AT629">
        <v>0.30612244897959179</v>
      </c>
      <c r="AU629">
        <v>0.16326530612244899</v>
      </c>
      <c r="AV629">
        <v>6.1224489795918373E-2</v>
      </c>
      <c r="AW629">
        <v>0.22448979591836729</v>
      </c>
      <c r="AX629">
        <v>6.1224489795918373E-2</v>
      </c>
      <c r="AY629">
        <v>8.1632653061224483E-2</v>
      </c>
      <c r="AZ629">
        <v>0</v>
      </c>
      <c r="BA629">
        <v>0</v>
      </c>
      <c r="BB629">
        <v>4.0816326530612242E-2</v>
      </c>
      <c r="BC629">
        <v>0</v>
      </c>
      <c r="BD629">
        <v>0</v>
      </c>
      <c r="BE629">
        <v>0.91836734693877553</v>
      </c>
      <c r="BF629">
        <v>8.1632653061224483E-2</v>
      </c>
      <c r="BG629">
        <v>0</v>
      </c>
      <c r="BH629">
        <v>0.63265306122448983</v>
      </c>
      <c r="BI629">
        <v>0.34693877551020408</v>
      </c>
      <c r="BJ629">
        <v>2.0408163265306121E-2</v>
      </c>
      <c r="BK629">
        <v>0.1020408163265306</v>
      </c>
      <c r="BL629">
        <v>0</v>
      </c>
      <c r="BM629">
        <v>0.1224489795918367</v>
      </c>
      <c r="BN629">
        <v>0.77551020408163263</v>
      </c>
      <c r="BO629">
        <v>2.0408163265306121E-2</v>
      </c>
      <c r="BP629">
        <v>0.69387755102040816</v>
      </c>
      <c r="BQ629">
        <v>2.0408163265306121E-2</v>
      </c>
      <c r="BR629">
        <v>2.0408163265306121E-2</v>
      </c>
      <c r="BS629">
        <v>0</v>
      </c>
      <c r="BT629">
        <v>0.24489795918367349</v>
      </c>
      <c r="BU629">
        <v>0</v>
      </c>
      <c r="BV629">
        <v>0.1020408163265306</v>
      </c>
      <c r="BW629">
        <v>0.89795918367346939</v>
      </c>
      <c r="BX629">
        <v>0</v>
      </c>
      <c r="BY629" t="s">
        <v>3397</v>
      </c>
      <c r="BZ629" t="s">
        <v>4135</v>
      </c>
      <c r="CA629">
        <v>399</v>
      </c>
      <c r="CB629">
        <v>0.1228070175438596</v>
      </c>
      <c r="CC629">
        <v>0</v>
      </c>
    </row>
    <row r="630" spans="1:81" x14ac:dyDescent="0.25">
      <c r="A630" t="s">
        <v>4140</v>
      </c>
      <c r="B630" t="s">
        <v>95</v>
      </c>
      <c r="C630" t="s">
        <v>426</v>
      </c>
      <c r="D630" t="s">
        <v>961</v>
      </c>
      <c r="E630">
        <v>2022</v>
      </c>
      <c r="F630">
        <v>4</v>
      </c>
      <c r="G630">
        <v>0</v>
      </c>
      <c r="H630">
        <v>0</v>
      </c>
      <c r="I630">
        <v>0</v>
      </c>
      <c r="J630">
        <v>1</v>
      </c>
      <c r="K630">
        <v>2</v>
      </c>
      <c r="L630">
        <v>1</v>
      </c>
      <c r="M630">
        <v>0</v>
      </c>
      <c r="N630">
        <v>0</v>
      </c>
      <c r="O630">
        <v>0</v>
      </c>
      <c r="P630">
        <v>0</v>
      </c>
      <c r="Q630">
        <v>0</v>
      </c>
      <c r="R630">
        <v>0</v>
      </c>
      <c r="S630">
        <v>0</v>
      </c>
      <c r="T630">
        <v>0</v>
      </c>
      <c r="U630">
        <v>4</v>
      </c>
      <c r="V630">
        <v>0</v>
      </c>
      <c r="W630">
        <v>0</v>
      </c>
      <c r="X630">
        <v>1</v>
      </c>
      <c r="Y630">
        <v>0</v>
      </c>
      <c r="Z630">
        <v>3</v>
      </c>
      <c r="AA630">
        <v>0</v>
      </c>
      <c r="AB630">
        <v>3</v>
      </c>
      <c r="AC630">
        <v>0</v>
      </c>
      <c r="AD630">
        <v>1</v>
      </c>
      <c r="AE630">
        <v>0</v>
      </c>
      <c r="AF630">
        <v>1</v>
      </c>
      <c r="AG630">
        <v>0</v>
      </c>
      <c r="AH630">
        <v>0</v>
      </c>
      <c r="AI630">
        <v>0</v>
      </c>
      <c r="AJ630">
        <v>0</v>
      </c>
      <c r="AK630">
        <v>3</v>
      </c>
      <c r="AL630">
        <v>0</v>
      </c>
      <c r="AM630">
        <v>1</v>
      </c>
      <c r="AN630">
        <v>3</v>
      </c>
      <c r="AO630">
        <v>4</v>
      </c>
      <c r="AP630">
        <v>1</v>
      </c>
      <c r="AQ630">
        <v>0</v>
      </c>
      <c r="AR630">
        <v>0</v>
      </c>
      <c r="AS630">
        <v>0</v>
      </c>
      <c r="AT630">
        <v>0.25</v>
      </c>
      <c r="AU630">
        <v>0.5</v>
      </c>
      <c r="AV630">
        <v>0.25</v>
      </c>
      <c r="AW630">
        <v>0</v>
      </c>
      <c r="AX630">
        <v>0</v>
      </c>
      <c r="AY630">
        <v>0</v>
      </c>
      <c r="AZ630">
        <v>0</v>
      </c>
      <c r="BA630">
        <v>0</v>
      </c>
      <c r="BB630">
        <v>0</v>
      </c>
      <c r="BC630">
        <v>0</v>
      </c>
      <c r="BD630">
        <v>0</v>
      </c>
      <c r="BE630">
        <v>1</v>
      </c>
      <c r="BF630">
        <v>0</v>
      </c>
      <c r="BG630">
        <v>0</v>
      </c>
      <c r="BH630">
        <v>0.25</v>
      </c>
      <c r="BI630">
        <v>0</v>
      </c>
      <c r="BJ630">
        <v>0.75</v>
      </c>
      <c r="BK630">
        <v>0</v>
      </c>
      <c r="BL630">
        <v>0.75</v>
      </c>
      <c r="BM630">
        <v>0</v>
      </c>
      <c r="BN630">
        <v>0.25</v>
      </c>
      <c r="BO630">
        <v>0</v>
      </c>
      <c r="BP630">
        <v>0.25</v>
      </c>
      <c r="BQ630">
        <v>0</v>
      </c>
      <c r="BR630">
        <v>0</v>
      </c>
      <c r="BS630">
        <v>0</v>
      </c>
      <c r="BT630">
        <v>0</v>
      </c>
      <c r="BU630">
        <v>0.75</v>
      </c>
      <c r="BV630">
        <v>0</v>
      </c>
      <c r="BW630">
        <v>0.25</v>
      </c>
      <c r="BX630">
        <v>0.75</v>
      </c>
      <c r="BY630" t="s">
        <v>3397</v>
      </c>
      <c r="BZ630" t="s">
        <v>4135</v>
      </c>
      <c r="CA630">
        <v>399</v>
      </c>
      <c r="CB630">
        <v>1.00250626566416E-2</v>
      </c>
      <c r="CC630">
        <v>0</v>
      </c>
    </row>
    <row r="631" spans="1:81" x14ac:dyDescent="0.25">
      <c r="A631" t="s">
        <v>4141</v>
      </c>
      <c r="B631" t="s">
        <v>95</v>
      </c>
      <c r="C631" t="s">
        <v>433</v>
      </c>
      <c r="D631" t="s">
        <v>44</v>
      </c>
      <c r="E631">
        <v>2022</v>
      </c>
      <c r="F631">
        <v>26</v>
      </c>
      <c r="G631">
        <v>3</v>
      </c>
      <c r="H631">
        <v>0</v>
      </c>
      <c r="I631">
        <v>1</v>
      </c>
      <c r="J631">
        <v>7</v>
      </c>
      <c r="K631">
        <v>9</v>
      </c>
      <c r="L631">
        <v>3</v>
      </c>
      <c r="M631">
        <v>2</v>
      </c>
      <c r="N631">
        <v>2</v>
      </c>
      <c r="O631">
        <v>3</v>
      </c>
      <c r="P631">
        <v>1</v>
      </c>
      <c r="Q631">
        <v>0</v>
      </c>
      <c r="R631">
        <v>0</v>
      </c>
      <c r="S631">
        <v>0</v>
      </c>
      <c r="T631">
        <v>1</v>
      </c>
      <c r="U631">
        <v>27</v>
      </c>
      <c r="V631">
        <v>2</v>
      </c>
      <c r="W631">
        <v>0</v>
      </c>
      <c r="X631">
        <v>23</v>
      </c>
      <c r="Y631">
        <v>5</v>
      </c>
      <c r="Z631">
        <v>1</v>
      </c>
      <c r="AA631">
        <v>4</v>
      </c>
      <c r="AB631">
        <v>1</v>
      </c>
      <c r="AC631">
        <v>1</v>
      </c>
      <c r="AD631">
        <v>23</v>
      </c>
      <c r="AE631">
        <v>0</v>
      </c>
      <c r="AF631">
        <v>19</v>
      </c>
      <c r="AG631">
        <v>3</v>
      </c>
      <c r="AH631">
        <v>0</v>
      </c>
      <c r="AI631">
        <v>0</v>
      </c>
      <c r="AJ631">
        <v>6</v>
      </c>
      <c r="AK631">
        <v>1</v>
      </c>
      <c r="AL631">
        <v>0</v>
      </c>
      <c r="AM631">
        <v>27</v>
      </c>
      <c r="AN631">
        <v>2</v>
      </c>
      <c r="AO631">
        <v>29</v>
      </c>
      <c r="AP631">
        <v>0.89655172413793105</v>
      </c>
      <c r="AQ631">
        <v>0.10344827586206901</v>
      </c>
      <c r="AR631">
        <v>0</v>
      </c>
      <c r="AS631">
        <v>3.4482758620689648E-2</v>
      </c>
      <c r="AT631">
        <v>0.2413793103448276</v>
      </c>
      <c r="AU631">
        <v>0.31034482758620691</v>
      </c>
      <c r="AV631">
        <v>0.10344827586206901</v>
      </c>
      <c r="AW631">
        <v>6.8965517241379309E-2</v>
      </c>
      <c r="AX631">
        <v>6.8965517241379309E-2</v>
      </c>
      <c r="AY631">
        <v>0.10344827586206901</v>
      </c>
      <c r="AZ631">
        <v>3.4482758620689648E-2</v>
      </c>
      <c r="BA631">
        <v>0</v>
      </c>
      <c r="BB631">
        <v>0</v>
      </c>
      <c r="BC631">
        <v>0</v>
      </c>
      <c r="BD631">
        <v>3.4482758620689648E-2</v>
      </c>
      <c r="BE631">
        <v>0.93103448275862066</v>
      </c>
      <c r="BF631">
        <v>6.8965517241379309E-2</v>
      </c>
      <c r="BG631">
        <v>0</v>
      </c>
      <c r="BH631">
        <v>0.7931034482758621</v>
      </c>
      <c r="BI631">
        <v>0.17241379310344829</v>
      </c>
      <c r="BJ631">
        <v>3.4482758620689648E-2</v>
      </c>
      <c r="BK631">
        <v>0.13793103448275859</v>
      </c>
      <c r="BL631">
        <v>3.4482758620689648E-2</v>
      </c>
      <c r="BM631">
        <v>3.4482758620689648E-2</v>
      </c>
      <c r="BN631">
        <v>0.7931034482758621</v>
      </c>
      <c r="BO631">
        <v>0</v>
      </c>
      <c r="BP631">
        <v>0.65517241379310343</v>
      </c>
      <c r="BQ631">
        <v>0.10344827586206901</v>
      </c>
      <c r="BR631">
        <v>0</v>
      </c>
      <c r="BS631">
        <v>0</v>
      </c>
      <c r="BT631">
        <v>0.2068965517241379</v>
      </c>
      <c r="BU631">
        <v>3.4482758620689648E-2</v>
      </c>
      <c r="BV631">
        <v>0</v>
      </c>
      <c r="BW631">
        <v>0.93103448275862066</v>
      </c>
      <c r="BX631">
        <v>6.8965517241379309E-2</v>
      </c>
      <c r="BY631" t="s">
        <v>3397</v>
      </c>
      <c r="BZ631" t="s">
        <v>4142</v>
      </c>
      <c r="CA631">
        <v>29</v>
      </c>
      <c r="CB631">
        <v>1</v>
      </c>
      <c r="CC631">
        <v>0</v>
      </c>
    </row>
    <row r="632" spans="1:81" x14ac:dyDescent="0.25">
      <c r="A632" t="s">
        <v>4143</v>
      </c>
      <c r="B632" t="s">
        <v>95</v>
      </c>
      <c r="C632" t="s">
        <v>433</v>
      </c>
      <c r="D632" t="s">
        <v>947</v>
      </c>
      <c r="E632">
        <v>2022</v>
      </c>
      <c r="F632" t="s">
        <v>74</v>
      </c>
      <c r="G632" t="s">
        <v>74</v>
      </c>
      <c r="H632" t="s">
        <v>74</v>
      </c>
      <c r="I632" t="s">
        <v>74</v>
      </c>
      <c r="J632" t="s">
        <v>74</v>
      </c>
      <c r="K632" t="s">
        <v>74</v>
      </c>
      <c r="L632" t="s">
        <v>74</v>
      </c>
      <c r="M632" t="s">
        <v>74</v>
      </c>
      <c r="N632" t="s">
        <v>74</v>
      </c>
      <c r="O632" t="s">
        <v>74</v>
      </c>
      <c r="P632" t="s">
        <v>74</v>
      </c>
      <c r="Q632" t="s">
        <v>74</v>
      </c>
      <c r="R632" t="s">
        <v>74</v>
      </c>
      <c r="S632" t="s">
        <v>74</v>
      </c>
      <c r="T632" t="s">
        <v>74</v>
      </c>
      <c r="U632" t="s">
        <v>74</v>
      </c>
      <c r="V632" t="s">
        <v>74</v>
      </c>
      <c r="W632" t="s">
        <v>74</v>
      </c>
      <c r="X632" t="s">
        <v>74</v>
      </c>
      <c r="Y632" t="s">
        <v>74</v>
      </c>
      <c r="Z632" t="s">
        <v>74</v>
      </c>
      <c r="AA632" t="s">
        <v>74</v>
      </c>
      <c r="AB632" t="s">
        <v>74</v>
      </c>
      <c r="AC632" t="s">
        <v>74</v>
      </c>
      <c r="AD632" t="s">
        <v>74</v>
      </c>
      <c r="AE632" t="s">
        <v>74</v>
      </c>
      <c r="AF632" t="s">
        <v>74</v>
      </c>
      <c r="AG632" t="s">
        <v>74</v>
      </c>
      <c r="AH632" t="s">
        <v>74</v>
      </c>
      <c r="AI632" t="s">
        <v>74</v>
      </c>
      <c r="AJ632" t="s">
        <v>74</v>
      </c>
      <c r="AK632" t="s">
        <v>74</v>
      </c>
      <c r="AL632" t="s">
        <v>74</v>
      </c>
      <c r="AM632" t="s">
        <v>74</v>
      </c>
      <c r="AN632" t="s">
        <v>74</v>
      </c>
      <c r="AO632" t="s">
        <v>74</v>
      </c>
      <c r="AP632" t="s">
        <v>74</v>
      </c>
      <c r="AQ632" t="s">
        <v>74</v>
      </c>
      <c r="AR632" t="s">
        <v>74</v>
      </c>
      <c r="AS632" t="s">
        <v>74</v>
      </c>
      <c r="AT632" t="s">
        <v>74</v>
      </c>
      <c r="AU632" t="s">
        <v>74</v>
      </c>
      <c r="AV632" t="s">
        <v>74</v>
      </c>
      <c r="AW632" t="s">
        <v>74</v>
      </c>
      <c r="AX632" t="s">
        <v>74</v>
      </c>
      <c r="AY632" t="s">
        <v>74</v>
      </c>
      <c r="AZ632" t="s">
        <v>74</v>
      </c>
      <c r="BA632" t="s">
        <v>74</v>
      </c>
      <c r="BB632" t="s">
        <v>74</v>
      </c>
      <c r="BC632" t="s">
        <v>74</v>
      </c>
      <c r="BD632" t="s">
        <v>74</v>
      </c>
      <c r="BE632" t="s">
        <v>74</v>
      </c>
      <c r="BF632" t="s">
        <v>74</v>
      </c>
      <c r="BG632" t="s">
        <v>74</v>
      </c>
      <c r="BH632" t="s">
        <v>74</v>
      </c>
      <c r="BI632" t="s">
        <v>74</v>
      </c>
      <c r="BJ632" t="s">
        <v>74</v>
      </c>
      <c r="BK632" t="s">
        <v>74</v>
      </c>
      <c r="BL632" t="s">
        <v>74</v>
      </c>
      <c r="BM632" t="s">
        <v>74</v>
      </c>
      <c r="BN632" t="s">
        <v>74</v>
      </c>
      <c r="BO632" t="s">
        <v>74</v>
      </c>
      <c r="BP632" t="s">
        <v>74</v>
      </c>
      <c r="BQ632" t="s">
        <v>74</v>
      </c>
      <c r="BR632" t="s">
        <v>74</v>
      </c>
      <c r="BS632" t="s">
        <v>74</v>
      </c>
      <c r="BT632" t="s">
        <v>74</v>
      </c>
      <c r="BU632" t="s">
        <v>74</v>
      </c>
      <c r="BV632" t="s">
        <v>74</v>
      </c>
      <c r="BW632" t="s">
        <v>74</v>
      </c>
      <c r="BX632" t="s">
        <v>74</v>
      </c>
      <c r="BY632" t="s">
        <v>74</v>
      </c>
      <c r="BZ632" t="s">
        <v>4142</v>
      </c>
      <c r="CA632" t="s">
        <v>74</v>
      </c>
      <c r="CB632" t="s">
        <v>74</v>
      </c>
      <c r="CC632">
        <v>0</v>
      </c>
    </row>
    <row r="633" spans="1:81" x14ac:dyDescent="0.25">
      <c r="A633" t="s">
        <v>4144</v>
      </c>
      <c r="B633" t="s">
        <v>95</v>
      </c>
      <c r="C633" t="s">
        <v>433</v>
      </c>
      <c r="D633" t="s">
        <v>949</v>
      </c>
      <c r="E633">
        <v>2022</v>
      </c>
      <c r="F633" t="s">
        <v>74</v>
      </c>
      <c r="G633" t="s">
        <v>74</v>
      </c>
      <c r="H633" t="s">
        <v>74</v>
      </c>
      <c r="I633" t="s">
        <v>74</v>
      </c>
      <c r="J633" t="s">
        <v>74</v>
      </c>
      <c r="K633" t="s">
        <v>74</v>
      </c>
      <c r="L633" t="s">
        <v>74</v>
      </c>
      <c r="M633" t="s">
        <v>74</v>
      </c>
      <c r="N633" t="s">
        <v>74</v>
      </c>
      <c r="O633" t="s">
        <v>74</v>
      </c>
      <c r="P633" t="s">
        <v>74</v>
      </c>
      <c r="Q633" t="s">
        <v>74</v>
      </c>
      <c r="R633" t="s">
        <v>74</v>
      </c>
      <c r="S633" t="s">
        <v>74</v>
      </c>
      <c r="T633" t="s">
        <v>74</v>
      </c>
      <c r="U633" t="s">
        <v>74</v>
      </c>
      <c r="V633" t="s">
        <v>74</v>
      </c>
      <c r="W633" t="s">
        <v>74</v>
      </c>
      <c r="X633" t="s">
        <v>74</v>
      </c>
      <c r="Y633" t="s">
        <v>74</v>
      </c>
      <c r="Z633" t="s">
        <v>74</v>
      </c>
      <c r="AA633" t="s">
        <v>74</v>
      </c>
      <c r="AB633" t="s">
        <v>74</v>
      </c>
      <c r="AC633" t="s">
        <v>74</v>
      </c>
      <c r="AD633" t="s">
        <v>74</v>
      </c>
      <c r="AE633" t="s">
        <v>74</v>
      </c>
      <c r="AF633" t="s">
        <v>74</v>
      </c>
      <c r="AG633" t="s">
        <v>74</v>
      </c>
      <c r="AH633" t="s">
        <v>74</v>
      </c>
      <c r="AI633" t="s">
        <v>74</v>
      </c>
      <c r="AJ633" t="s">
        <v>74</v>
      </c>
      <c r="AK633" t="s">
        <v>74</v>
      </c>
      <c r="AL633" t="s">
        <v>74</v>
      </c>
      <c r="AM633" t="s">
        <v>74</v>
      </c>
      <c r="AN633" t="s">
        <v>74</v>
      </c>
      <c r="AO633" t="s">
        <v>74</v>
      </c>
      <c r="AP633" t="s">
        <v>74</v>
      </c>
      <c r="AQ633" t="s">
        <v>74</v>
      </c>
      <c r="AR633" t="s">
        <v>74</v>
      </c>
      <c r="AS633" t="s">
        <v>74</v>
      </c>
      <c r="AT633" t="s">
        <v>74</v>
      </c>
      <c r="AU633" t="s">
        <v>74</v>
      </c>
      <c r="AV633" t="s">
        <v>74</v>
      </c>
      <c r="AW633" t="s">
        <v>74</v>
      </c>
      <c r="AX633" t="s">
        <v>74</v>
      </c>
      <c r="AY633" t="s">
        <v>74</v>
      </c>
      <c r="AZ633" t="s">
        <v>74</v>
      </c>
      <c r="BA633" t="s">
        <v>74</v>
      </c>
      <c r="BB633" t="s">
        <v>74</v>
      </c>
      <c r="BC633" t="s">
        <v>74</v>
      </c>
      <c r="BD633" t="s">
        <v>74</v>
      </c>
      <c r="BE633" t="s">
        <v>74</v>
      </c>
      <c r="BF633" t="s">
        <v>74</v>
      </c>
      <c r="BG633" t="s">
        <v>74</v>
      </c>
      <c r="BH633" t="s">
        <v>74</v>
      </c>
      <c r="BI633" t="s">
        <v>74</v>
      </c>
      <c r="BJ633" t="s">
        <v>74</v>
      </c>
      <c r="BK633" t="s">
        <v>74</v>
      </c>
      <c r="BL633" t="s">
        <v>74</v>
      </c>
      <c r="BM633" t="s">
        <v>74</v>
      </c>
      <c r="BN633" t="s">
        <v>74</v>
      </c>
      <c r="BO633" t="s">
        <v>74</v>
      </c>
      <c r="BP633" t="s">
        <v>74</v>
      </c>
      <c r="BQ633" t="s">
        <v>74</v>
      </c>
      <c r="BR633" t="s">
        <v>74</v>
      </c>
      <c r="BS633" t="s">
        <v>74</v>
      </c>
      <c r="BT633" t="s">
        <v>74</v>
      </c>
      <c r="BU633" t="s">
        <v>74</v>
      </c>
      <c r="BV633" t="s">
        <v>74</v>
      </c>
      <c r="BW633" t="s">
        <v>74</v>
      </c>
      <c r="BX633" t="s">
        <v>74</v>
      </c>
      <c r="BY633" t="s">
        <v>74</v>
      </c>
      <c r="BZ633" t="s">
        <v>4142</v>
      </c>
      <c r="CA633" t="s">
        <v>74</v>
      </c>
      <c r="CB633" t="s">
        <v>74</v>
      </c>
      <c r="CC633">
        <v>1</v>
      </c>
    </row>
    <row r="634" spans="1:81" x14ac:dyDescent="0.25">
      <c r="A634" t="s">
        <v>4145</v>
      </c>
      <c r="B634" t="s">
        <v>95</v>
      </c>
      <c r="C634" t="s">
        <v>433</v>
      </c>
      <c r="D634" t="s">
        <v>953</v>
      </c>
      <c r="E634">
        <v>2022</v>
      </c>
      <c r="F634" t="s">
        <v>74</v>
      </c>
      <c r="G634" t="s">
        <v>74</v>
      </c>
      <c r="H634" t="s">
        <v>74</v>
      </c>
      <c r="I634" t="s">
        <v>74</v>
      </c>
      <c r="J634" t="s">
        <v>74</v>
      </c>
      <c r="K634" t="s">
        <v>74</v>
      </c>
      <c r="L634" t="s">
        <v>74</v>
      </c>
      <c r="M634" t="s">
        <v>74</v>
      </c>
      <c r="N634" t="s">
        <v>74</v>
      </c>
      <c r="O634" t="s">
        <v>74</v>
      </c>
      <c r="P634" t="s">
        <v>74</v>
      </c>
      <c r="Q634" t="s">
        <v>74</v>
      </c>
      <c r="R634" t="s">
        <v>74</v>
      </c>
      <c r="S634" t="s">
        <v>74</v>
      </c>
      <c r="T634" t="s">
        <v>74</v>
      </c>
      <c r="U634" t="s">
        <v>74</v>
      </c>
      <c r="V634" t="s">
        <v>74</v>
      </c>
      <c r="W634" t="s">
        <v>74</v>
      </c>
      <c r="X634" t="s">
        <v>74</v>
      </c>
      <c r="Y634" t="s">
        <v>74</v>
      </c>
      <c r="Z634" t="s">
        <v>74</v>
      </c>
      <c r="AA634" t="s">
        <v>74</v>
      </c>
      <c r="AB634" t="s">
        <v>74</v>
      </c>
      <c r="AC634" t="s">
        <v>74</v>
      </c>
      <c r="AD634" t="s">
        <v>74</v>
      </c>
      <c r="AE634" t="s">
        <v>74</v>
      </c>
      <c r="AF634" t="s">
        <v>74</v>
      </c>
      <c r="AG634" t="s">
        <v>74</v>
      </c>
      <c r="AH634" t="s">
        <v>74</v>
      </c>
      <c r="AI634" t="s">
        <v>74</v>
      </c>
      <c r="AJ634" t="s">
        <v>74</v>
      </c>
      <c r="AK634" t="s">
        <v>74</v>
      </c>
      <c r="AL634" t="s">
        <v>74</v>
      </c>
      <c r="AM634" t="s">
        <v>74</v>
      </c>
      <c r="AN634" t="s">
        <v>74</v>
      </c>
      <c r="AO634" t="s">
        <v>74</v>
      </c>
      <c r="AP634" t="s">
        <v>74</v>
      </c>
      <c r="AQ634" t="s">
        <v>74</v>
      </c>
      <c r="AR634" t="s">
        <v>74</v>
      </c>
      <c r="AS634" t="s">
        <v>74</v>
      </c>
      <c r="AT634" t="s">
        <v>74</v>
      </c>
      <c r="AU634" t="s">
        <v>74</v>
      </c>
      <c r="AV634" t="s">
        <v>74</v>
      </c>
      <c r="AW634" t="s">
        <v>74</v>
      </c>
      <c r="AX634" t="s">
        <v>74</v>
      </c>
      <c r="AY634" t="s">
        <v>74</v>
      </c>
      <c r="AZ634" t="s">
        <v>74</v>
      </c>
      <c r="BA634" t="s">
        <v>74</v>
      </c>
      <c r="BB634" t="s">
        <v>74</v>
      </c>
      <c r="BC634" t="s">
        <v>74</v>
      </c>
      <c r="BD634" t="s">
        <v>74</v>
      </c>
      <c r="BE634" t="s">
        <v>74</v>
      </c>
      <c r="BF634" t="s">
        <v>74</v>
      </c>
      <c r="BG634" t="s">
        <v>74</v>
      </c>
      <c r="BH634" t="s">
        <v>74</v>
      </c>
      <c r="BI634" t="s">
        <v>74</v>
      </c>
      <c r="BJ634" t="s">
        <v>74</v>
      </c>
      <c r="BK634" t="s">
        <v>74</v>
      </c>
      <c r="BL634" t="s">
        <v>74</v>
      </c>
      <c r="BM634" t="s">
        <v>74</v>
      </c>
      <c r="BN634" t="s">
        <v>74</v>
      </c>
      <c r="BO634" t="s">
        <v>74</v>
      </c>
      <c r="BP634" t="s">
        <v>74</v>
      </c>
      <c r="BQ634" t="s">
        <v>74</v>
      </c>
      <c r="BR634" t="s">
        <v>74</v>
      </c>
      <c r="BS634" t="s">
        <v>74</v>
      </c>
      <c r="BT634" t="s">
        <v>74</v>
      </c>
      <c r="BU634" t="s">
        <v>74</v>
      </c>
      <c r="BV634" t="s">
        <v>74</v>
      </c>
      <c r="BW634" t="s">
        <v>74</v>
      </c>
      <c r="BX634" t="s">
        <v>74</v>
      </c>
      <c r="BY634" t="s">
        <v>74</v>
      </c>
      <c r="BZ634" t="s">
        <v>4142</v>
      </c>
      <c r="CA634" t="s">
        <v>74</v>
      </c>
      <c r="CB634" t="s">
        <v>74</v>
      </c>
      <c r="CC634">
        <v>0</v>
      </c>
    </row>
    <row r="635" spans="1:81" x14ac:dyDescent="0.25">
      <c r="A635" t="s">
        <v>4146</v>
      </c>
      <c r="B635" t="s">
        <v>95</v>
      </c>
      <c r="C635" t="s">
        <v>433</v>
      </c>
      <c r="D635" t="s">
        <v>961</v>
      </c>
      <c r="E635">
        <v>2022</v>
      </c>
      <c r="F635" t="s">
        <v>74</v>
      </c>
      <c r="G635" t="s">
        <v>74</v>
      </c>
      <c r="H635" t="s">
        <v>74</v>
      </c>
      <c r="I635" t="s">
        <v>74</v>
      </c>
      <c r="J635" t="s">
        <v>74</v>
      </c>
      <c r="K635" t="s">
        <v>74</v>
      </c>
      <c r="L635" t="s">
        <v>74</v>
      </c>
      <c r="M635" t="s">
        <v>74</v>
      </c>
      <c r="N635" t="s">
        <v>74</v>
      </c>
      <c r="O635" t="s">
        <v>74</v>
      </c>
      <c r="P635" t="s">
        <v>74</v>
      </c>
      <c r="Q635" t="s">
        <v>74</v>
      </c>
      <c r="R635" t="s">
        <v>74</v>
      </c>
      <c r="S635" t="s">
        <v>74</v>
      </c>
      <c r="T635" t="s">
        <v>74</v>
      </c>
      <c r="U635" t="s">
        <v>74</v>
      </c>
      <c r="V635" t="s">
        <v>74</v>
      </c>
      <c r="W635" t="s">
        <v>74</v>
      </c>
      <c r="X635" t="s">
        <v>74</v>
      </c>
      <c r="Y635" t="s">
        <v>74</v>
      </c>
      <c r="Z635" t="s">
        <v>74</v>
      </c>
      <c r="AA635" t="s">
        <v>74</v>
      </c>
      <c r="AB635" t="s">
        <v>74</v>
      </c>
      <c r="AC635" t="s">
        <v>74</v>
      </c>
      <c r="AD635" t="s">
        <v>74</v>
      </c>
      <c r="AE635" t="s">
        <v>74</v>
      </c>
      <c r="AF635" t="s">
        <v>74</v>
      </c>
      <c r="AG635" t="s">
        <v>74</v>
      </c>
      <c r="AH635" t="s">
        <v>74</v>
      </c>
      <c r="AI635" t="s">
        <v>74</v>
      </c>
      <c r="AJ635" t="s">
        <v>74</v>
      </c>
      <c r="AK635" t="s">
        <v>74</v>
      </c>
      <c r="AL635" t="s">
        <v>74</v>
      </c>
      <c r="AM635" t="s">
        <v>74</v>
      </c>
      <c r="AN635" t="s">
        <v>74</v>
      </c>
      <c r="AO635" t="s">
        <v>74</v>
      </c>
      <c r="AP635" t="s">
        <v>74</v>
      </c>
      <c r="AQ635" t="s">
        <v>74</v>
      </c>
      <c r="AR635" t="s">
        <v>74</v>
      </c>
      <c r="AS635" t="s">
        <v>74</v>
      </c>
      <c r="AT635" t="s">
        <v>74</v>
      </c>
      <c r="AU635" t="s">
        <v>74</v>
      </c>
      <c r="AV635" t="s">
        <v>74</v>
      </c>
      <c r="AW635" t="s">
        <v>74</v>
      </c>
      <c r="AX635" t="s">
        <v>74</v>
      </c>
      <c r="AY635" t="s">
        <v>74</v>
      </c>
      <c r="AZ635" t="s">
        <v>74</v>
      </c>
      <c r="BA635" t="s">
        <v>74</v>
      </c>
      <c r="BB635" t="s">
        <v>74</v>
      </c>
      <c r="BC635" t="s">
        <v>74</v>
      </c>
      <c r="BD635" t="s">
        <v>74</v>
      </c>
      <c r="BE635" t="s">
        <v>74</v>
      </c>
      <c r="BF635" t="s">
        <v>74</v>
      </c>
      <c r="BG635" t="s">
        <v>74</v>
      </c>
      <c r="BH635" t="s">
        <v>74</v>
      </c>
      <c r="BI635" t="s">
        <v>74</v>
      </c>
      <c r="BJ635" t="s">
        <v>74</v>
      </c>
      <c r="BK635" t="s">
        <v>74</v>
      </c>
      <c r="BL635" t="s">
        <v>74</v>
      </c>
      <c r="BM635" t="s">
        <v>74</v>
      </c>
      <c r="BN635" t="s">
        <v>74</v>
      </c>
      <c r="BO635" t="s">
        <v>74</v>
      </c>
      <c r="BP635" t="s">
        <v>74</v>
      </c>
      <c r="BQ635" t="s">
        <v>74</v>
      </c>
      <c r="BR635" t="s">
        <v>74</v>
      </c>
      <c r="BS635" t="s">
        <v>74</v>
      </c>
      <c r="BT635" t="s">
        <v>74</v>
      </c>
      <c r="BU635" t="s">
        <v>74</v>
      </c>
      <c r="BV635" t="s">
        <v>74</v>
      </c>
      <c r="BW635" t="s">
        <v>74</v>
      </c>
      <c r="BX635" t="s">
        <v>74</v>
      </c>
      <c r="BY635" t="s">
        <v>74</v>
      </c>
      <c r="BZ635" t="s">
        <v>4142</v>
      </c>
      <c r="CA635" t="s">
        <v>74</v>
      </c>
      <c r="CB635" t="s">
        <v>74</v>
      </c>
      <c r="CC635">
        <v>0</v>
      </c>
    </row>
    <row r="636" spans="1:81" x14ac:dyDescent="0.25">
      <c r="A636" t="s">
        <v>4147</v>
      </c>
      <c r="B636" t="s">
        <v>95</v>
      </c>
      <c r="C636" t="s">
        <v>124</v>
      </c>
      <c r="D636" t="s">
        <v>44</v>
      </c>
      <c r="E636">
        <v>2023</v>
      </c>
      <c r="F636">
        <v>2133</v>
      </c>
      <c r="G636">
        <v>242</v>
      </c>
      <c r="H636">
        <v>5</v>
      </c>
      <c r="I636">
        <v>260</v>
      </c>
      <c r="J636">
        <v>418</v>
      </c>
      <c r="K636">
        <v>460</v>
      </c>
      <c r="L636">
        <v>355</v>
      </c>
      <c r="M636">
        <v>294</v>
      </c>
      <c r="N636">
        <v>278</v>
      </c>
      <c r="O636">
        <v>178</v>
      </c>
      <c r="P636">
        <v>98</v>
      </c>
      <c r="Q636">
        <v>29</v>
      </c>
      <c r="R636">
        <v>8</v>
      </c>
      <c r="S636">
        <v>2</v>
      </c>
      <c r="T636">
        <v>0</v>
      </c>
      <c r="U636">
        <v>2216</v>
      </c>
      <c r="V636">
        <v>161</v>
      </c>
      <c r="W636">
        <v>3</v>
      </c>
      <c r="X636">
        <v>907</v>
      </c>
      <c r="Y636">
        <v>1443</v>
      </c>
      <c r="Z636">
        <v>30</v>
      </c>
      <c r="AA636">
        <v>192</v>
      </c>
      <c r="AB636">
        <v>23</v>
      </c>
      <c r="AC636">
        <v>167</v>
      </c>
      <c r="AD636">
        <v>1998</v>
      </c>
      <c r="AE636">
        <v>67</v>
      </c>
      <c r="AF636">
        <v>1896</v>
      </c>
      <c r="AG636">
        <v>99</v>
      </c>
      <c r="AH636">
        <v>42</v>
      </c>
      <c r="AI636">
        <v>13</v>
      </c>
      <c r="AJ636">
        <v>240</v>
      </c>
      <c r="AK636">
        <v>23</v>
      </c>
      <c r="AL636">
        <v>136</v>
      </c>
      <c r="AM636">
        <v>2201</v>
      </c>
      <c r="AN636">
        <v>43</v>
      </c>
      <c r="AO636">
        <v>2380</v>
      </c>
      <c r="AP636">
        <v>0.89621848739495802</v>
      </c>
      <c r="AQ636">
        <v>0.1016806722689076</v>
      </c>
      <c r="AR636">
        <v>2.1008403361344541E-3</v>
      </c>
      <c r="AS636">
        <v>0.1092436974789916</v>
      </c>
      <c r="AT636">
        <v>0.1756302521008403</v>
      </c>
      <c r="AU636">
        <v>0.19327731092436981</v>
      </c>
      <c r="AV636">
        <v>0.14915966386554619</v>
      </c>
      <c r="AW636">
        <v>0.1235294117647059</v>
      </c>
      <c r="AX636">
        <v>0.1168067226890756</v>
      </c>
      <c r="AY636">
        <v>7.4789915966386553E-2</v>
      </c>
      <c r="AZ636">
        <v>4.1176470588235287E-2</v>
      </c>
      <c r="BA636">
        <v>1.218487394957983E-2</v>
      </c>
      <c r="BB636">
        <v>3.3613445378151258E-3</v>
      </c>
      <c r="BC636">
        <v>8.4033613445378156E-4</v>
      </c>
      <c r="BD636">
        <v>0</v>
      </c>
      <c r="BE636">
        <v>0.93109243697478994</v>
      </c>
      <c r="BF636">
        <v>6.7647058823529407E-2</v>
      </c>
      <c r="BG636">
        <v>1.2605042016806719E-3</v>
      </c>
      <c r="BH636">
        <v>0.38109243697478989</v>
      </c>
      <c r="BI636">
        <v>0.60630252100840332</v>
      </c>
      <c r="BJ636">
        <v>1.260504201680672E-2</v>
      </c>
      <c r="BK636">
        <v>8.067226890756303E-2</v>
      </c>
      <c r="BL636">
        <v>9.6638655462184878E-3</v>
      </c>
      <c r="BM636">
        <v>7.0168067226890757E-2</v>
      </c>
      <c r="BN636">
        <v>0.83949579831932775</v>
      </c>
      <c r="BO636">
        <v>2.8151260504201681E-2</v>
      </c>
      <c r="BP636">
        <v>0.79663865546218482</v>
      </c>
      <c r="BQ636">
        <v>4.1596638655462183E-2</v>
      </c>
      <c r="BR636">
        <v>1.7647058823529412E-2</v>
      </c>
      <c r="BS636">
        <v>5.4621848739495804E-3</v>
      </c>
      <c r="BT636">
        <v>0.1008403361344538</v>
      </c>
      <c r="BU636">
        <v>9.6638655462184878E-3</v>
      </c>
      <c r="BV636">
        <v>5.7142857142857141E-2</v>
      </c>
      <c r="BW636">
        <v>0.9247899159663866</v>
      </c>
      <c r="BX636">
        <v>1.8067226890756301E-2</v>
      </c>
      <c r="BY636" t="s">
        <v>3397</v>
      </c>
      <c r="BZ636" t="s">
        <v>4148</v>
      </c>
      <c r="CA636">
        <v>2380</v>
      </c>
      <c r="CB636">
        <v>1</v>
      </c>
      <c r="CC636">
        <v>0</v>
      </c>
    </row>
    <row r="637" spans="1:81" x14ac:dyDescent="0.25">
      <c r="A637" t="s">
        <v>4149</v>
      </c>
      <c r="B637" t="s">
        <v>95</v>
      </c>
      <c r="C637" t="s">
        <v>124</v>
      </c>
      <c r="D637" t="s">
        <v>947</v>
      </c>
      <c r="E637">
        <v>2023</v>
      </c>
      <c r="F637">
        <v>943</v>
      </c>
      <c r="G637">
        <v>99</v>
      </c>
      <c r="H637">
        <v>1</v>
      </c>
      <c r="I637">
        <v>99</v>
      </c>
      <c r="J637">
        <v>164</v>
      </c>
      <c r="K637">
        <v>206</v>
      </c>
      <c r="L637">
        <v>154</v>
      </c>
      <c r="M637">
        <v>148</v>
      </c>
      <c r="N637">
        <v>128</v>
      </c>
      <c r="O637">
        <v>81</v>
      </c>
      <c r="P637">
        <v>43</v>
      </c>
      <c r="Q637">
        <v>13</v>
      </c>
      <c r="R637">
        <v>6</v>
      </c>
      <c r="S637">
        <v>1</v>
      </c>
      <c r="T637">
        <v>0</v>
      </c>
      <c r="U637">
        <v>968</v>
      </c>
      <c r="V637">
        <v>72</v>
      </c>
      <c r="W637">
        <v>3</v>
      </c>
      <c r="X637">
        <v>328</v>
      </c>
      <c r="Y637">
        <v>713</v>
      </c>
      <c r="Z637">
        <v>2</v>
      </c>
      <c r="AA637">
        <v>58</v>
      </c>
      <c r="AB637">
        <v>0</v>
      </c>
      <c r="AC637">
        <v>47</v>
      </c>
      <c r="AD637">
        <v>938</v>
      </c>
      <c r="AE637">
        <v>16</v>
      </c>
      <c r="AF637">
        <v>825</v>
      </c>
      <c r="AG637">
        <v>73</v>
      </c>
      <c r="AH637">
        <v>10</v>
      </c>
      <c r="AI637">
        <v>0</v>
      </c>
      <c r="AJ637">
        <v>119</v>
      </c>
      <c r="AK637">
        <v>0</v>
      </c>
      <c r="AL637">
        <v>72</v>
      </c>
      <c r="AM637">
        <v>959</v>
      </c>
      <c r="AN637">
        <v>12</v>
      </c>
      <c r="AO637">
        <v>1043</v>
      </c>
      <c r="AP637">
        <v>0.90412272291466922</v>
      </c>
      <c r="AQ637">
        <v>9.4918504314477473E-2</v>
      </c>
      <c r="AR637">
        <v>9.5877277085330771E-4</v>
      </c>
      <c r="AS637">
        <v>9.4918504314477473E-2</v>
      </c>
      <c r="AT637">
        <v>0.15723873441994249</v>
      </c>
      <c r="AU637">
        <v>0.19750719079578141</v>
      </c>
      <c r="AV637">
        <v>0.1476510067114094</v>
      </c>
      <c r="AW637">
        <v>0.14189837008628961</v>
      </c>
      <c r="AX637">
        <v>0.1227229146692234</v>
      </c>
      <c r="AY637">
        <v>7.7660594439117936E-2</v>
      </c>
      <c r="AZ637">
        <v>4.1227229146692232E-2</v>
      </c>
      <c r="BA637">
        <v>1.2464046021093E-2</v>
      </c>
      <c r="BB637">
        <v>5.7526366251198467E-3</v>
      </c>
      <c r="BC637">
        <v>9.5877277085330771E-4</v>
      </c>
      <c r="BD637">
        <v>0</v>
      </c>
      <c r="BE637">
        <v>0.92809204218600194</v>
      </c>
      <c r="BF637">
        <v>6.9031639501438161E-2</v>
      </c>
      <c r="BG637">
        <v>2.8763183125599229E-3</v>
      </c>
      <c r="BH637">
        <v>0.31447746883988492</v>
      </c>
      <c r="BI637">
        <v>0.68360498561840843</v>
      </c>
      <c r="BJ637">
        <v>1.917545541706615E-3</v>
      </c>
      <c r="BK637">
        <v>5.560882070949185E-2</v>
      </c>
      <c r="BL637">
        <v>0</v>
      </c>
      <c r="BM637">
        <v>4.5062320230105472E-2</v>
      </c>
      <c r="BN637">
        <v>0.89932885906040272</v>
      </c>
      <c r="BO637">
        <v>1.534036433365292E-2</v>
      </c>
      <c r="BP637">
        <v>0.79098753595397886</v>
      </c>
      <c r="BQ637">
        <v>6.9990412272291469E-2</v>
      </c>
      <c r="BR637">
        <v>9.5877277085330784E-3</v>
      </c>
      <c r="BS637">
        <v>0</v>
      </c>
      <c r="BT637">
        <v>0.1140939597315436</v>
      </c>
      <c r="BU637">
        <v>0</v>
      </c>
      <c r="BV637">
        <v>6.9031639501438161E-2</v>
      </c>
      <c r="BW637">
        <v>0.91946308724832215</v>
      </c>
      <c r="BX637">
        <v>1.150527325023969E-2</v>
      </c>
      <c r="BY637" t="s">
        <v>3397</v>
      </c>
      <c r="BZ637" t="s">
        <v>4148</v>
      </c>
      <c r="CA637">
        <v>2380</v>
      </c>
      <c r="CB637">
        <v>0.43823529411764711</v>
      </c>
      <c r="CC637">
        <v>0</v>
      </c>
    </row>
    <row r="638" spans="1:81" x14ac:dyDescent="0.25">
      <c r="A638" t="s">
        <v>4150</v>
      </c>
      <c r="B638" t="s">
        <v>95</v>
      </c>
      <c r="C638" t="s">
        <v>124</v>
      </c>
      <c r="D638" t="s">
        <v>949</v>
      </c>
      <c r="E638">
        <v>2023</v>
      </c>
      <c r="F638">
        <v>652</v>
      </c>
      <c r="G638">
        <v>76</v>
      </c>
      <c r="H638">
        <v>3</v>
      </c>
      <c r="I638">
        <v>88</v>
      </c>
      <c r="J638">
        <v>124</v>
      </c>
      <c r="K638">
        <v>142</v>
      </c>
      <c r="L638">
        <v>114</v>
      </c>
      <c r="M638">
        <v>82</v>
      </c>
      <c r="N638">
        <v>84</v>
      </c>
      <c r="O638">
        <v>63</v>
      </c>
      <c r="P638">
        <v>25</v>
      </c>
      <c r="Q638">
        <v>9</v>
      </c>
      <c r="R638">
        <v>0</v>
      </c>
      <c r="S638">
        <v>0</v>
      </c>
      <c r="T638">
        <v>0</v>
      </c>
      <c r="U638">
        <v>684</v>
      </c>
      <c r="V638">
        <v>47</v>
      </c>
      <c r="W638">
        <v>0</v>
      </c>
      <c r="X638">
        <v>322</v>
      </c>
      <c r="Y638">
        <v>407</v>
      </c>
      <c r="Z638">
        <v>2</v>
      </c>
      <c r="AA638">
        <v>72</v>
      </c>
      <c r="AB638">
        <v>0</v>
      </c>
      <c r="AC638">
        <v>56</v>
      </c>
      <c r="AD638">
        <v>603</v>
      </c>
      <c r="AE638">
        <v>23</v>
      </c>
      <c r="AF638">
        <v>608</v>
      </c>
      <c r="AG638">
        <v>12</v>
      </c>
      <c r="AH638">
        <v>24</v>
      </c>
      <c r="AI638">
        <v>9</v>
      </c>
      <c r="AJ638">
        <v>55</v>
      </c>
      <c r="AK638">
        <v>0</v>
      </c>
      <c r="AL638">
        <v>49</v>
      </c>
      <c r="AM638">
        <v>682</v>
      </c>
      <c r="AN638">
        <v>0</v>
      </c>
      <c r="AO638">
        <v>731</v>
      </c>
      <c r="AP638">
        <v>0.89192886456908349</v>
      </c>
      <c r="AQ638">
        <v>0.1039671682626539</v>
      </c>
      <c r="AR638">
        <v>4.1039671682626538E-3</v>
      </c>
      <c r="AS638">
        <v>0.1203830369357045</v>
      </c>
      <c r="AT638">
        <v>0.16963064295485639</v>
      </c>
      <c r="AU638">
        <v>0.19425444596443231</v>
      </c>
      <c r="AV638">
        <v>0.15595075239398079</v>
      </c>
      <c r="AW638">
        <v>0.11217510259917921</v>
      </c>
      <c r="AX638">
        <v>0.11491108071135429</v>
      </c>
      <c r="AY638">
        <v>8.6183310533515731E-2</v>
      </c>
      <c r="AZ638">
        <v>3.4199726402188782E-2</v>
      </c>
      <c r="BA638">
        <v>1.231190150478796E-2</v>
      </c>
      <c r="BB638">
        <v>0</v>
      </c>
      <c r="BC638">
        <v>0</v>
      </c>
      <c r="BD638">
        <v>0</v>
      </c>
      <c r="BE638">
        <v>0.93570451436388513</v>
      </c>
      <c r="BF638">
        <v>6.429548563611491E-2</v>
      </c>
      <c r="BG638">
        <v>0</v>
      </c>
      <c r="BH638">
        <v>0.44049247606019148</v>
      </c>
      <c r="BI638">
        <v>0.55677154582763333</v>
      </c>
      <c r="BJ638">
        <v>2.735978112175103E-3</v>
      </c>
      <c r="BK638">
        <v>9.8495212038303692E-2</v>
      </c>
      <c r="BL638">
        <v>0</v>
      </c>
      <c r="BM638">
        <v>7.6607387140902872E-2</v>
      </c>
      <c r="BN638">
        <v>0.82489740082079344</v>
      </c>
      <c r="BO638">
        <v>3.1463748290013679E-2</v>
      </c>
      <c r="BP638">
        <v>0.83173734610123118</v>
      </c>
      <c r="BQ638">
        <v>1.6415868673050619E-2</v>
      </c>
      <c r="BR638">
        <v>3.2831737346101231E-2</v>
      </c>
      <c r="BS638">
        <v>1.231190150478796E-2</v>
      </c>
      <c r="BT638">
        <v>7.523939808481532E-2</v>
      </c>
      <c r="BU638">
        <v>0</v>
      </c>
      <c r="BV638">
        <v>6.7031463748290013E-2</v>
      </c>
      <c r="BW638">
        <v>0.93296853625170995</v>
      </c>
      <c r="BX638">
        <v>0</v>
      </c>
      <c r="BY638" t="s">
        <v>3397</v>
      </c>
      <c r="BZ638" t="s">
        <v>4148</v>
      </c>
      <c r="CA638">
        <v>2380</v>
      </c>
      <c r="CB638">
        <v>0.30714285714285722</v>
      </c>
      <c r="CC638">
        <v>0</v>
      </c>
    </row>
    <row r="639" spans="1:81" x14ac:dyDescent="0.25">
      <c r="A639" t="s">
        <v>4151</v>
      </c>
      <c r="B639" t="s">
        <v>95</v>
      </c>
      <c r="C639" t="s">
        <v>124</v>
      </c>
      <c r="D639" t="s">
        <v>951</v>
      </c>
      <c r="E639">
        <v>2023</v>
      </c>
      <c r="F639">
        <v>169</v>
      </c>
      <c r="G639">
        <v>19</v>
      </c>
      <c r="H639">
        <v>0</v>
      </c>
      <c r="I639">
        <v>28</v>
      </c>
      <c r="J639">
        <v>36</v>
      </c>
      <c r="K639">
        <v>31</v>
      </c>
      <c r="L639">
        <v>26</v>
      </c>
      <c r="M639">
        <v>22</v>
      </c>
      <c r="N639">
        <v>24</v>
      </c>
      <c r="O639">
        <v>11</v>
      </c>
      <c r="P639">
        <v>7</v>
      </c>
      <c r="Q639">
        <v>3</v>
      </c>
      <c r="R639">
        <v>0</v>
      </c>
      <c r="S639">
        <v>0</v>
      </c>
      <c r="T639">
        <v>0</v>
      </c>
      <c r="U639">
        <v>166</v>
      </c>
      <c r="V639">
        <v>22</v>
      </c>
      <c r="W639">
        <v>0</v>
      </c>
      <c r="X639">
        <v>90</v>
      </c>
      <c r="Y639">
        <v>98</v>
      </c>
      <c r="Z639">
        <v>0</v>
      </c>
      <c r="AA639">
        <v>15</v>
      </c>
      <c r="AB639">
        <v>0</v>
      </c>
      <c r="AC639">
        <v>9</v>
      </c>
      <c r="AD639">
        <v>164</v>
      </c>
      <c r="AE639">
        <v>3</v>
      </c>
      <c r="AF639">
        <v>173</v>
      </c>
      <c r="AG639">
        <v>1</v>
      </c>
      <c r="AH639">
        <v>1</v>
      </c>
      <c r="AI639">
        <v>0</v>
      </c>
      <c r="AJ639">
        <v>10</v>
      </c>
      <c r="AK639">
        <v>0</v>
      </c>
      <c r="AL639">
        <v>2</v>
      </c>
      <c r="AM639">
        <v>186</v>
      </c>
      <c r="AN639">
        <v>0</v>
      </c>
      <c r="AO639">
        <v>188</v>
      </c>
      <c r="AP639">
        <v>0.89893617021276595</v>
      </c>
      <c r="AQ639">
        <v>0.10106382978723399</v>
      </c>
      <c r="AR639">
        <v>0</v>
      </c>
      <c r="AS639">
        <v>0.14893617021276601</v>
      </c>
      <c r="AT639">
        <v>0.19148936170212769</v>
      </c>
      <c r="AU639">
        <v>0.16489361702127661</v>
      </c>
      <c r="AV639">
        <v>0.13829787234042551</v>
      </c>
      <c r="AW639">
        <v>0.1170212765957447</v>
      </c>
      <c r="AX639">
        <v>0.1276595744680851</v>
      </c>
      <c r="AY639">
        <v>5.8510638297872342E-2</v>
      </c>
      <c r="AZ639">
        <v>3.7234042553191488E-2</v>
      </c>
      <c r="BA639">
        <v>1.5957446808510641E-2</v>
      </c>
      <c r="BB639">
        <v>0</v>
      </c>
      <c r="BC639">
        <v>0</v>
      </c>
      <c r="BD639">
        <v>0</v>
      </c>
      <c r="BE639">
        <v>0.88297872340425532</v>
      </c>
      <c r="BF639">
        <v>0.1170212765957447</v>
      </c>
      <c r="BG639">
        <v>0</v>
      </c>
      <c r="BH639">
        <v>0.47872340425531917</v>
      </c>
      <c r="BI639">
        <v>0.52127659574468088</v>
      </c>
      <c r="BJ639">
        <v>0</v>
      </c>
      <c r="BK639">
        <v>7.9787234042553196E-2</v>
      </c>
      <c r="BL639">
        <v>0</v>
      </c>
      <c r="BM639">
        <v>4.7872340425531908E-2</v>
      </c>
      <c r="BN639">
        <v>0.87234042553191493</v>
      </c>
      <c r="BO639">
        <v>1.5957446808510641E-2</v>
      </c>
      <c r="BP639">
        <v>0.92021276595744683</v>
      </c>
      <c r="BQ639">
        <v>5.3191489361702126E-3</v>
      </c>
      <c r="BR639">
        <v>5.3191489361702126E-3</v>
      </c>
      <c r="BS639">
        <v>0</v>
      </c>
      <c r="BT639">
        <v>5.3191489361702128E-2</v>
      </c>
      <c r="BU639">
        <v>0</v>
      </c>
      <c r="BV639">
        <v>1.063829787234043E-2</v>
      </c>
      <c r="BW639">
        <v>0.98936170212765961</v>
      </c>
      <c r="BX639">
        <v>0</v>
      </c>
      <c r="BY639" t="s">
        <v>3397</v>
      </c>
      <c r="BZ639" t="s">
        <v>4148</v>
      </c>
      <c r="CA639">
        <v>2380</v>
      </c>
      <c r="CB639">
        <v>7.8991596638655459E-2</v>
      </c>
      <c r="CC639">
        <v>0</v>
      </c>
    </row>
    <row r="640" spans="1:81" x14ac:dyDescent="0.25">
      <c r="A640" t="s">
        <v>4152</v>
      </c>
      <c r="B640" t="s">
        <v>95</v>
      </c>
      <c r="C640" t="s">
        <v>124</v>
      </c>
      <c r="D640" t="s">
        <v>953</v>
      </c>
      <c r="E640">
        <v>2023</v>
      </c>
      <c r="F640">
        <v>349</v>
      </c>
      <c r="G640">
        <v>45</v>
      </c>
      <c r="H640">
        <v>1</v>
      </c>
      <c r="I640">
        <v>41</v>
      </c>
      <c r="J640">
        <v>87</v>
      </c>
      <c r="K640">
        <v>76</v>
      </c>
      <c r="L640">
        <v>59</v>
      </c>
      <c r="M640">
        <v>41</v>
      </c>
      <c r="N640">
        <v>40</v>
      </c>
      <c r="O640">
        <v>22</v>
      </c>
      <c r="P640">
        <v>22</v>
      </c>
      <c r="Q640">
        <v>4</v>
      </c>
      <c r="R640">
        <v>2</v>
      </c>
      <c r="S640">
        <v>1</v>
      </c>
      <c r="T640">
        <v>0</v>
      </c>
      <c r="U640">
        <v>377</v>
      </c>
      <c r="V640">
        <v>18</v>
      </c>
      <c r="W640">
        <v>0</v>
      </c>
      <c r="X640">
        <v>167</v>
      </c>
      <c r="Y640">
        <v>225</v>
      </c>
      <c r="Z640">
        <v>3</v>
      </c>
      <c r="AA640">
        <v>47</v>
      </c>
      <c r="AB640">
        <v>0</v>
      </c>
      <c r="AC640">
        <v>55</v>
      </c>
      <c r="AD640">
        <v>293</v>
      </c>
      <c r="AE640">
        <v>25</v>
      </c>
      <c r="AF640">
        <v>290</v>
      </c>
      <c r="AG640">
        <v>13</v>
      </c>
      <c r="AH640">
        <v>7</v>
      </c>
      <c r="AI640">
        <v>4</v>
      </c>
      <c r="AJ640">
        <v>56</v>
      </c>
      <c r="AK640">
        <v>0</v>
      </c>
      <c r="AL640">
        <v>13</v>
      </c>
      <c r="AM640">
        <v>374</v>
      </c>
      <c r="AN640">
        <v>8</v>
      </c>
      <c r="AO640">
        <v>395</v>
      </c>
      <c r="AP640">
        <v>0.8835443037974684</v>
      </c>
      <c r="AQ640">
        <v>0.1139240506329114</v>
      </c>
      <c r="AR640">
        <v>2.5316455696202532E-3</v>
      </c>
      <c r="AS640">
        <v>0.10379746835443041</v>
      </c>
      <c r="AT640">
        <v>0.22025316455696201</v>
      </c>
      <c r="AU640">
        <v>0.19240506329113921</v>
      </c>
      <c r="AV640">
        <v>0.1493670886075949</v>
      </c>
      <c r="AW640">
        <v>0.10379746835443041</v>
      </c>
      <c r="AX640">
        <v>0.1012658227848101</v>
      </c>
      <c r="AY640">
        <v>5.5696202531645568E-2</v>
      </c>
      <c r="AZ640">
        <v>5.5696202531645568E-2</v>
      </c>
      <c r="BA640">
        <v>1.0126582278481009E-2</v>
      </c>
      <c r="BB640">
        <v>5.0632911392405064E-3</v>
      </c>
      <c r="BC640">
        <v>2.5316455696202532E-3</v>
      </c>
      <c r="BD640">
        <v>0</v>
      </c>
      <c r="BE640">
        <v>0.95443037974683542</v>
      </c>
      <c r="BF640">
        <v>4.5569620253164557E-2</v>
      </c>
      <c r="BG640">
        <v>0</v>
      </c>
      <c r="BH640">
        <v>0.42278481012658231</v>
      </c>
      <c r="BI640">
        <v>0.569620253164557</v>
      </c>
      <c r="BJ640">
        <v>7.5949367088607592E-3</v>
      </c>
      <c r="BK640">
        <v>0.11898734177215189</v>
      </c>
      <c r="BL640">
        <v>0</v>
      </c>
      <c r="BM640">
        <v>0.13924050632911389</v>
      </c>
      <c r="BN640">
        <v>0.74177215189873413</v>
      </c>
      <c r="BO640">
        <v>6.3291139240506333E-2</v>
      </c>
      <c r="BP640">
        <v>0.73417721518987344</v>
      </c>
      <c r="BQ640">
        <v>3.2911392405063293E-2</v>
      </c>
      <c r="BR640">
        <v>1.7721518987341769E-2</v>
      </c>
      <c r="BS640">
        <v>1.0126582278481009E-2</v>
      </c>
      <c r="BT640">
        <v>0.14177215189873421</v>
      </c>
      <c r="BU640">
        <v>0</v>
      </c>
      <c r="BV640">
        <v>3.2911392405063293E-2</v>
      </c>
      <c r="BW640">
        <v>0.94683544303797473</v>
      </c>
      <c r="BX640">
        <v>2.0253164556962029E-2</v>
      </c>
      <c r="BY640" t="s">
        <v>3397</v>
      </c>
      <c r="BZ640" t="s">
        <v>4148</v>
      </c>
      <c r="CA640">
        <v>2380</v>
      </c>
      <c r="CB640">
        <v>0.16596638655462179</v>
      </c>
      <c r="CC640">
        <v>0</v>
      </c>
    </row>
    <row r="641" spans="1:81" x14ac:dyDescent="0.25">
      <c r="A641" t="s">
        <v>4153</v>
      </c>
      <c r="B641" t="s">
        <v>95</v>
      </c>
      <c r="C641" t="s">
        <v>124</v>
      </c>
      <c r="D641" t="s">
        <v>961</v>
      </c>
      <c r="E641">
        <v>2023</v>
      </c>
      <c r="F641">
        <v>20</v>
      </c>
      <c r="G641">
        <v>3</v>
      </c>
      <c r="H641">
        <v>0</v>
      </c>
      <c r="I641">
        <v>4</v>
      </c>
      <c r="J641">
        <v>7</v>
      </c>
      <c r="K641">
        <v>5</v>
      </c>
      <c r="L641">
        <v>2</v>
      </c>
      <c r="M641">
        <v>1</v>
      </c>
      <c r="N641">
        <v>2</v>
      </c>
      <c r="O641">
        <v>1</v>
      </c>
      <c r="P641">
        <v>1</v>
      </c>
      <c r="Q641">
        <v>0</v>
      </c>
      <c r="R641">
        <v>0</v>
      </c>
      <c r="S641">
        <v>0</v>
      </c>
      <c r="T641">
        <v>0</v>
      </c>
      <c r="U641">
        <v>21</v>
      </c>
      <c r="V641">
        <v>2</v>
      </c>
      <c r="W641">
        <v>0</v>
      </c>
      <c r="X641">
        <v>0</v>
      </c>
      <c r="Y641">
        <v>0</v>
      </c>
      <c r="Z641">
        <v>23</v>
      </c>
      <c r="AA641">
        <v>0</v>
      </c>
      <c r="AB641">
        <v>23</v>
      </c>
      <c r="AC641">
        <v>0</v>
      </c>
      <c r="AD641">
        <v>0</v>
      </c>
      <c r="AE641">
        <v>0</v>
      </c>
      <c r="AF641">
        <v>0</v>
      </c>
      <c r="AG641">
        <v>0</v>
      </c>
      <c r="AH641">
        <v>0</v>
      </c>
      <c r="AI641">
        <v>0</v>
      </c>
      <c r="AJ641">
        <v>0</v>
      </c>
      <c r="AK641">
        <v>23</v>
      </c>
      <c r="AL641">
        <v>0</v>
      </c>
      <c r="AM641">
        <v>0</v>
      </c>
      <c r="AN641">
        <v>23</v>
      </c>
      <c r="AO641">
        <v>23</v>
      </c>
      <c r="AP641">
        <v>0.86956521739130432</v>
      </c>
      <c r="AQ641">
        <v>0.13043478260869559</v>
      </c>
      <c r="AR641">
        <v>0</v>
      </c>
      <c r="AS641">
        <v>0.17391304347826089</v>
      </c>
      <c r="AT641">
        <v>0.30434782608695649</v>
      </c>
      <c r="AU641">
        <v>0.21739130434782611</v>
      </c>
      <c r="AV641">
        <v>8.6956521739130432E-2</v>
      </c>
      <c r="AW641">
        <v>4.3478260869565223E-2</v>
      </c>
      <c r="AX641">
        <v>8.6956521739130432E-2</v>
      </c>
      <c r="AY641">
        <v>4.3478260869565223E-2</v>
      </c>
      <c r="AZ641">
        <v>4.3478260869565223E-2</v>
      </c>
      <c r="BA641">
        <v>0</v>
      </c>
      <c r="BB641">
        <v>0</v>
      </c>
      <c r="BC641">
        <v>0</v>
      </c>
      <c r="BD641">
        <v>0</v>
      </c>
      <c r="BE641">
        <v>0.91304347826086951</v>
      </c>
      <c r="BF641">
        <v>8.6956521739130432E-2</v>
      </c>
      <c r="BG641">
        <v>0</v>
      </c>
      <c r="BH641">
        <v>0</v>
      </c>
      <c r="BI641">
        <v>0</v>
      </c>
      <c r="BJ641">
        <v>1</v>
      </c>
      <c r="BK641">
        <v>0</v>
      </c>
      <c r="BL641">
        <v>1</v>
      </c>
      <c r="BM641">
        <v>0</v>
      </c>
      <c r="BN641">
        <v>0</v>
      </c>
      <c r="BO641">
        <v>0</v>
      </c>
      <c r="BP641">
        <v>0</v>
      </c>
      <c r="BQ641">
        <v>0</v>
      </c>
      <c r="BR641">
        <v>0</v>
      </c>
      <c r="BS641">
        <v>0</v>
      </c>
      <c r="BT641">
        <v>0</v>
      </c>
      <c r="BU641">
        <v>1</v>
      </c>
      <c r="BV641">
        <v>0</v>
      </c>
      <c r="BW641">
        <v>0</v>
      </c>
      <c r="BX641">
        <v>1</v>
      </c>
      <c r="BY641" t="s">
        <v>3397</v>
      </c>
      <c r="BZ641" t="s">
        <v>4148</v>
      </c>
      <c r="CA641">
        <v>2380</v>
      </c>
      <c r="CB641">
        <v>9.6638655462184878E-3</v>
      </c>
      <c r="CC641">
        <v>0</v>
      </c>
    </row>
    <row r="642" spans="1:81" x14ac:dyDescent="0.25">
      <c r="A642" t="s">
        <v>4154</v>
      </c>
      <c r="B642" t="s">
        <v>95</v>
      </c>
      <c r="C642" t="s">
        <v>123</v>
      </c>
      <c r="D642" t="s">
        <v>44</v>
      </c>
      <c r="E642">
        <v>2023</v>
      </c>
      <c r="F642">
        <v>2459</v>
      </c>
      <c r="G642">
        <v>354</v>
      </c>
      <c r="H642">
        <v>3</v>
      </c>
      <c r="I642">
        <v>364</v>
      </c>
      <c r="J642">
        <v>526</v>
      </c>
      <c r="K642">
        <v>484</v>
      </c>
      <c r="L642">
        <v>386</v>
      </c>
      <c r="M642">
        <v>362</v>
      </c>
      <c r="N642">
        <v>287</v>
      </c>
      <c r="O642">
        <v>194</v>
      </c>
      <c r="P642">
        <v>131</v>
      </c>
      <c r="Q642">
        <v>60</v>
      </c>
      <c r="R642">
        <v>17</v>
      </c>
      <c r="S642">
        <v>5</v>
      </c>
      <c r="T642">
        <v>0</v>
      </c>
      <c r="U642">
        <v>2428</v>
      </c>
      <c r="V642">
        <v>388</v>
      </c>
      <c r="W642">
        <v>0</v>
      </c>
      <c r="X642">
        <v>1816</v>
      </c>
      <c r="Y642">
        <v>1000</v>
      </c>
      <c r="Z642">
        <v>0</v>
      </c>
      <c r="AA642">
        <v>226</v>
      </c>
      <c r="AB642">
        <v>0</v>
      </c>
      <c r="AC642">
        <v>177</v>
      </c>
      <c r="AD642">
        <v>2413</v>
      </c>
      <c r="AE642">
        <v>45</v>
      </c>
      <c r="AF642">
        <v>2349</v>
      </c>
      <c r="AG642">
        <v>145</v>
      </c>
      <c r="AH642">
        <v>34</v>
      </c>
      <c r="AI642">
        <v>12</v>
      </c>
      <c r="AJ642">
        <v>231</v>
      </c>
      <c r="AK642">
        <v>0</v>
      </c>
      <c r="AL642">
        <v>84</v>
      </c>
      <c r="AM642">
        <v>2711</v>
      </c>
      <c r="AN642">
        <v>21</v>
      </c>
      <c r="AO642">
        <v>2816</v>
      </c>
      <c r="AP642">
        <v>0.87322443181818177</v>
      </c>
      <c r="AQ642">
        <v>0.12571022727272729</v>
      </c>
      <c r="AR642">
        <v>1.065340909090909E-3</v>
      </c>
      <c r="AS642">
        <v>0.12926136363636359</v>
      </c>
      <c r="AT642">
        <v>0.18678977272727271</v>
      </c>
      <c r="AU642">
        <v>0.171875</v>
      </c>
      <c r="AV642">
        <v>0.13707386363636359</v>
      </c>
      <c r="AW642">
        <v>0.12855113636363641</v>
      </c>
      <c r="AX642">
        <v>0.1019176136363636</v>
      </c>
      <c r="AY642">
        <v>6.8892045454545456E-2</v>
      </c>
      <c r="AZ642">
        <v>4.651988636363636E-2</v>
      </c>
      <c r="BA642">
        <v>2.130681818181818E-2</v>
      </c>
      <c r="BB642">
        <v>6.036931818181818E-3</v>
      </c>
      <c r="BC642">
        <v>1.775568181818182E-3</v>
      </c>
      <c r="BD642">
        <v>0</v>
      </c>
      <c r="BE642">
        <v>0.86221590909090906</v>
      </c>
      <c r="BF642">
        <v>0.13778409090909091</v>
      </c>
      <c r="BG642">
        <v>0</v>
      </c>
      <c r="BH642">
        <v>0.64488636363636365</v>
      </c>
      <c r="BI642">
        <v>0.35511363636363641</v>
      </c>
      <c r="BJ642">
        <v>0</v>
      </c>
      <c r="BK642">
        <v>8.0255681818181823E-2</v>
      </c>
      <c r="BL642">
        <v>0</v>
      </c>
      <c r="BM642">
        <v>6.2855113636363633E-2</v>
      </c>
      <c r="BN642">
        <v>0.85688920454545459</v>
      </c>
      <c r="BO642">
        <v>1.598011363636364E-2</v>
      </c>
      <c r="BP642">
        <v>0.83416193181818177</v>
      </c>
      <c r="BQ642">
        <v>5.1491477272727272E-2</v>
      </c>
      <c r="BR642">
        <v>1.207386363636364E-2</v>
      </c>
      <c r="BS642">
        <v>4.261363636363636E-3</v>
      </c>
      <c r="BT642">
        <v>8.203125E-2</v>
      </c>
      <c r="BU642">
        <v>0</v>
      </c>
      <c r="BV642">
        <v>2.9829545454545459E-2</v>
      </c>
      <c r="BW642">
        <v>0.96271306818181823</v>
      </c>
      <c r="BX642">
        <v>7.457386363636364E-3</v>
      </c>
      <c r="BY642" t="s">
        <v>3397</v>
      </c>
      <c r="BZ642" t="s">
        <v>4155</v>
      </c>
      <c r="CA642">
        <v>2816</v>
      </c>
      <c r="CB642">
        <v>1</v>
      </c>
      <c r="CC642">
        <v>0</v>
      </c>
    </row>
    <row r="643" spans="1:81" x14ac:dyDescent="0.25">
      <c r="A643" t="s">
        <v>4156</v>
      </c>
      <c r="B643" t="s">
        <v>95</v>
      </c>
      <c r="C643" t="s">
        <v>123</v>
      </c>
      <c r="D643" t="s">
        <v>947</v>
      </c>
      <c r="E643">
        <v>2023</v>
      </c>
      <c r="F643">
        <v>1341</v>
      </c>
      <c r="G643">
        <v>200</v>
      </c>
      <c r="H643">
        <v>0</v>
      </c>
      <c r="I643">
        <v>179</v>
      </c>
      <c r="J643">
        <v>280</v>
      </c>
      <c r="K643">
        <v>274</v>
      </c>
      <c r="L643">
        <v>225</v>
      </c>
      <c r="M643">
        <v>195</v>
      </c>
      <c r="N643">
        <v>163</v>
      </c>
      <c r="O643">
        <v>102</v>
      </c>
      <c r="P643">
        <v>74</v>
      </c>
      <c r="Q643">
        <v>36</v>
      </c>
      <c r="R643">
        <v>11</v>
      </c>
      <c r="S643">
        <v>2</v>
      </c>
      <c r="T643">
        <v>0</v>
      </c>
      <c r="U643">
        <v>1324</v>
      </c>
      <c r="V643">
        <v>217</v>
      </c>
      <c r="W643">
        <v>0</v>
      </c>
      <c r="X643">
        <v>955</v>
      </c>
      <c r="Y643">
        <v>586</v>
      </c>
      <c r="Z643">
        <v>0</v>
      </c>
      <c r="AA643">
        <v>94</v>
      </c>
      <c r="AB643">
        <v>0</v>
      </c>
      <c r="AC643">
        <v>46</v>
      </c>
      <c r="AD643">
        <v>1401</v>
      </c>
      <c r="AE643">
        <v>12</v>
      </c>
      <c r="AF643">
        <v>1280</v>
      </c>
      <c r="AG643">
        <v>114</v>
      </c>
      <c r="AH643">
        <v>5</v>
      </c>
      <c r="AI643">
        <v>1</v>
      </c>
      <c r="AJ643">
        <v>129</v>
      </c>
      <c r="AK643">
        <v>0</v>
      </c>
      <c r="AL643">
        <v>60</v>
      </c>
      <c r="AM643">
        <v>1471</v>
      </c>
      <c r="AN643">
        <v>10</v>
      </c>
      <c r="AO643">
        <v>1541</v>
      </c>
      <c r="AP643">
        <v>0.87021414665801433</v>
      </c>
      <c r="AQ643">
        <v>0.1297858533419857</v>
      </c>
      <c r="AR643">
        <v>0</v>
      </c>
      <c r="AS643">
        <v>0.1161583387410772</v>
      </c>
      <c r="AT643">
        <v>0.18170019467878001</v>
      </c>
      <c r="AU643">
        <v>0.17780661907852041</v>
      </c>
      <c r="AV643">
        <v>0.14600908500973389</v>
      </c>
      <c r="AW643">
        <v>0.1265412070084361</v>
      </c>
      <c r="AX643">
        <v>0.10577547047371839</v>
      </c>
      <c r="AY643">
        <v>6.6190785204412725E-2</v>
      </c>
      <c r="AZ643">
        <v>4.8020765736534722E-2</v>
      </c>
      <c r="BA643">
        <v>2.336145360155743E-2</v>
      </c>
      <c r="BB643">
        <v>7.138221933809215E-3</v>
      </c>
      <c r="BC643">
        <v>1.2978585334198569E-3</v>
      </c>
      <c r="BD643">
        <v>0</v>
      </c>
      <c r="BE643">
        <v>0.85918234912394553</v>
      </c>
      <c r="BF643">
        <v>0.1408176508760545</v>
      </c>
      <c r="BG643">
        <v>0</v>
      </c>
      <c r="BH643">
        <v>0.61972744970798188</v>
      </c>
      <c r="BI643">
        <v>0.38027255029201817</v>
      </c>
      <c r="BJ643">
        <v>0</v>
      </c>
      <c r="BK643">
        <v>6.0999351070733288E-2</v>
      </c>
      <c r="BL643">
        <v>0</v>
      </c>
      <c r="BM643">
        <v>2.9850746268656719E-2</v>
      </c>
      <c r="BN643">
        <v>0.90914990266061002</v>
      </c>
      <c r="BO643">
        <v>7.7871512005191438E-3</v>
      </c>
      <c r="BP643">
        <v>0.83062946138870863</v>
      </c>
      <c r="BQ643">
        <v>7.397793640493186E-2</v>
      </c>
      <c r="BR643">
        <v>3.2446463335496431E-3</v>
      </c>
      <c r="BS643">
        <v>6.4892926670992858E-4</v>
      </c>
      <c r="BT643">
        <v>8.3711875405580796E-2</v>
      </c>
      <c r="BU643">
        <v>0</v>
      </c>
      <c r="BV643">
        <v>3.8935756002595717E-2</v>
      </c>
      <c r="BW643">
        <v>0.95457495133030501</v>
      </c>
      <c r="BX643">
        <v>6.4892926670992862E-3</v>
      </c>
      <c r="BY643" t="s">
        <v>3397</v>
      </c>
      <c r="BZ643" t="s">
        <v>4155</v>
      </c>
      <c r="CA643">
        <v>2816</v>
      </c>
      <c r="CB643">
        <v>0.54723011363636365</v>
      </c>
      <c r="CC643">
        <v>0</v>
      </c>
    </row>
    <row r="644" spans="1:81" x14ac:dyDescent="0.25">
      <c r="A644" t="s">
        <v>4157</v>
      </c>
      <c r="B644" t="s">
        <v>95</v>
      </c>
      <c r="C644" t="s">
        <v>123</v>
      </c>
      <c r="D644" t="s">
        <v>949</v>
      </c>
      <c r="E644">
        <v>2023</v>
      </c>
      <c r="F644">
        <v>828</v>
      </c>
      <c r="G644">
        <v>110</v>
      </c>
      <c r="H644">
        <v>1</v>
      </c>
      <c r="I644">
        <v>153</v>
      </c>
      <c r="J644">
        <v>183</v>
      </c>
      <c r="K644">
        <v>162</v>
      </c>
      <c r="L644">
        <v>116</v>
      </c>
      <c r="M644">
        <v>127</v>
      </c>
      <c r="N644">
        <v>87</v>
      </c>
      <c r="O644">
        <v>62</v>
      </c>
      <c r="P644">
        <v>31</v>
      </c>
      <c r="Q644">
        <v>13</v>
      </c>
      <c r="R644">
        <v>2</v>
      </c>
      <c r="S644">
        <v>3</v>
      </c>
      <c r="T644">
        <v>0</v>
      </c>
      <c r="U644">
        <v>813</v>
      </c>
      <c r="V644">
        <v>126</v>
      </c>
      <c r="W644">
        <v>0</v>
      </c>
      <c r="X644">
        <v>634</v>
      </c>
      <c r="Y644">
        <v>305</v>
      </c>
      <c r="Z644">
        <v>0</v>
      </c>
      <c r="AA644">
        <v>86</v>
      </c>
      <c r="AB644">
        <v>0</v>
      </c>
      <c r="AC644">
        <v>49</v>
      </c>
      <c r="AD644">
        <v>804</v>
      </c>
      <c r="AE644">
        <v>20</v>
      </c>
      <c r="AF644">
        <v>847</v>
      </c>
      <c r="AG644">
        <v>8</v>
      </c>
      <c r="AH644">
        <v>4</v>
      </c>
      <c r="AI644">
        <v>3</v>
      </c>
      <c r="AJ644">
        <v>57</v>
      </c>
      <c r="AK644">
        <v>0</v>
      </c>
      <c r="AL644">
        <v>15</v>
      </c>
      <c r="AM644">
        <v>924</v>
      </c>
      <c r="AN644">
        <v>0</v>
      </c>
      <c r="AO644">
        <v>939</v>
      </c>
      <c r="AP644">
        <v>0.88178913738019171</v>
      </c>
      <c r="AQ644">
        <v>0.1171458998935037</v>
      </c>
      <c r="AR644">
        <v>1.064962726304579E-3</v>
      </c>
      <c r="AS644">
        <v>0.16293929712460059</v>
      </c>
      <c r="AT644">
        <v>0.194888178913738</v>
      </c>
      <c r="AU644">
        <v>0.17252396166134179</v>
      </c>
      <c r="AV644">
        <v>0.1235356762513312</v>
      </c>
      <c r="AW644">
        <v>0.13525026624068159</v>
      </c>
      <c r="AX644">
        <v>9.2651757188498399E-2</v>
      </c>
      <c r="AY644">
        <v>6.6027689030883921E-2</v>
      </c>
      <c r="AZ644">
        <v>3.301384451544196E-2</v>
      </c>
      <c r="BA644">
        <v>1.384451544195953E-2</v>
      </c>
      <c r="BB644">
        <v>2.1299254526091589E-3</v>
      </c>
      <c r="BC644">
        <v>3.1948881789137379E-3</v>
      </c>
      <c r="BD644">
        <v>0</v>
      </c>
      <c r="BE644">
        <v>0.86581469648562304</v>
      </c>
      <c r="BF644">
        <v>0.13418530351437699</v>
      </c>
      <c r="BG644">
        <v>0</v>
      </c>
      <c r="BH644">
        <v>0.67518636847710334</v>
      </c>
      <c r="BI644">
        <v>0.32481363152289672</v>
      </c>
      <c r="BJ644">
        <v>0</v>
      </c>
      <c r="BK644">
        <v>9.1586794462193824E-2</v>
      </c>
      <c r="BL644">
        <v>0</v>
      </c>
      <c r="BM644">
        <v>5.2183173588924388E-2</v>
      </c>
      <c r="BN644">
        <v>0.85623003194888181</v>
      </c>
      <c r="BO644">
        <v>2.1299254526091591E-2</v>
      </c>
      <c r="BP644">
        <v>0.90202342917997869</v>
      </c>
      <c r="BQ644">
        <v>8.5197018104366355E-3</v>
      </c>
      <c r="BR644">
        <v>4.2598509052183178E-3</v>
      </c>
      <c r="BS644">
        <v>3.1948881789137379E-3</v>
      </c>
      <c r="BT644">
        <v>6.070287539936102E-2</v>
      </c>
      <c r="BU644">
        <v>0</v>
      </c>
      <c r="BV644">
        <v>1.5974440894568689E-2</v>
      </c>
      <c r="BW644">
        <v>0.98402555910543132</v>
      </c>
      <c r="BX644">
        <v>0</v>
      </c>
      <c r="BY644" t="s">
        <v>3397</v>
      </c>
      <c r="BZ644" t="s">
        <v>4155</v>
      </c>
      <c r="CA644">
        <v>2816</v>
      </c>
      <c r="CB644">
        <v>0.33345170454545447</v>
      </c>
      <c r="CC644">
        <v>0</v>
      </c>
    </row>
    <row r="645" spans="1:81" x14ac:dyDescent="0.25">
      <c r="A645" t="s">
        <v>4158</v>
      </c>
      <c r="B645" t="s">
        <v>95</v>
      </c>
      <c r="C645" t="s">
        <v>123</v>
      </c>
      <c r="D645" t="s">
        <v>951</v>
      </c>
      <c r="E645">
        <v>2023</v>
      </c>
      <c r="F645">
        <v>94</v>
      </c>
      <c r="G645">
        <v>16</v>
      </c>
      <c r="H645">
        <v>0</v>
      </c>
      <c r="I645">
        <v>15</v>
      </c>
      <c r="J645">
        <v>28</v>
      </c>
      <c r="K645">
        <v>17</v>
      </c>
      <c r="L645">
        <v>13</v>
      </c>
      <c r="M645">
        <v>7</v>
      </c>
      <c r="N645">
        <v>10</v>
      </c>
      <c r="O645">
        <v>8</v>
      </c>
      <c r="P645">
        <v>7</v>
      </c>
      <c r="Q645">
        <v>3</v>
      </c>
      <c r="R645">
        <v>2</v>
      </c>
      <c r="S645">
        <v>0</v>
      </c>
      <c r="T645">
        <v>0</v>
      </c>
      <c r="U645">
        <v>87</v>
      </c>
      <c r="V645">
        <v>23</v>
      </c>
      <c r="W645">
        <v>0</v>
      </c>
      <c r="X645">
        <v>59</v>
      </c>
      <c r="Y645">
        <v>51</v>
      </c>
      <c r="Z645">
        <v>0</v>
      </c>
      <c r="AA645">
        <v>5</v>
      </c>
      <c r="AB645">
        <v>0</v>
      </c>
      <c r="AC645">
        <v>4</v>
      </c>
      <c r="AD645">
        <v>101</v>
      </c>
      <c r="AE645">
        <v>1</v>
      </c>
      <c r="AF645">
        <v>98</v>
      </c>
      <c r="AG645">
        <v>3</v>
      </c>
      <c r="AH645">
        <v>1</v>
      </c>
      <c r="AI645">
        <v>0</v>
      </c>
      <c r="AJ645">
        <v>7</v>
      </c>
      <c r="AK645">
        <v>0</v>
      </c>
      <c r="AL645">
        <v>4</v>
      </c>
      <c r="AM645">
        <v>106</v>
      </c>
      <c r="AN645">
        <v>0</v>
      </c>
      <c r="AO645">
        <v>110</v>
      </c>
      <c r="AP645">
        <v>0.8545454545454545</v>
      </c>
      <c r="AQ645">
        <v>0.14545454545454539</v>
      </c>
      <c r="AR645">
        <v>0</v>
      </c>
      <c r="AS645">
        <v>0.13636363636363641</v>
      </c>
      <c r="AT645">
        <v>0.25454545454545452</v>
      </c>
      <c r="AU645">
        <v>0.15454545454545451</v>
      </c>
      <c r="AV645">
        <v>0.11818181818181819</v>
      </c>
      <c r="AW645">
        <v>6.363636363636363E-2</v>
      </c>
      <c r="AX645">
        <v>9.0909090909090912E-2</v>
      </c>
      <c r="AY645">
        <v>7.2727272727272724E-2</v>
      </c>
      <c r="AZ645">
        <v>6.363636363636363E-2</v>
      </c>
      <c r="BA645">
        <v>2.7272727272727271E-2</v>
      </c>
      <c r="BB645">
        <v>1.8181818181818181E-2</v>
      </c>
      <c r="BC645">
        <v>0</v>
      </c>
      <c r="BD645">
        <v>0</v>
      </c>
      <c r="BE645">
        <v>0.79090909090909089</v>
      </c>
      <c r="BF645">
        <v>0.20909090909090911</v>
      </c>
      <c r="BG645">
        <v>0</v>
      </c>
      <c r="BH645">
        <v>0.53636363636363638</v>
      </c>
      <c r="BI645">
        <v>0.46363636363636362</v>
      </c>
      <c r="BJ645">
        <v>0</v>
      </c>
      <c r="BK645">
        <v>4.5454545454545463E-2</v>
      </c>
      <c r="BL645">
        <v>0</v>
      </c>
      <c r="BM645">
        <v>3.6363636363636362E-2</v>
      </c>
      <c r="BN645">
        <v>0.91818181818181821</v>
      </c>
      <c r="BO645">
        <v>9.0909090909090905E-3</v>
      </c>
      <c r="BP645">
        <v>0.89090909090909087</v>
      </c>
      <c r="BQ645">
        <v>2.7272727272727271E-2</v>
      </c>
      <c r="BR645">
        <v>9.0909090909090905E-3</v>
      </c>
      <c r="BS645">
        <v>0</v>
      </c>
      <c r="BT645">
        <v>6.363636363636363E-2</v>
      </c>
      <c r="BU645">
        <v>0</v>
      </c>
      <c r="BV645">
        <v>3.6363636363636362E-2</v>
      </c>
      <c r="BW645">
        <v>0.96363636363636362</v>
      </c>
      <c r="BX645">
        <v>0</v>
      </c>
      <c r="BY645" t="s">
        <v>3397</v>
      </c>
      <c r="BZ645" t="s">
        <v>4155</v>
      </c>
      <c r="CA645">
        <v>2816</v>
      </c>
      <c r="CB645">
        <v>3.90625E-2</v>
      </c>
      <c r="CC645">
        <v>0</v>
      </c>
    </row>
    <row r="646" spans="1:81" x14ac:dyDescent="0.25">
      <c r="A646" t="s">
        <v>4159</v>
      </c>
      <c r="B646" t="s">
        <v>95</v>
      </c>
      <c r="C646" t="s">
        <v>123</v>
      </c>
      <c r="D646" t="s">
        <v>953</v>
      </c>
      <c r="E646">
        <v>2023</v>
      </c>
      <c r="F646">
        <v>196</v>
      </c>
      <c r="G646">
        <v>28</v>
      </c>
      <c r="H646">
        <v>2</v>
      </c>
      <c r="I646">
        <v>17</v>
      </c>
      <c r="J646">
        <v>35</v>
      </c>
      <c r="K646">
        <v>31</v>
      </c>
      <c r="L646">
        <v>32</v>
      </c>
      <c r="M646">
        <v>33</v>
      </c>
      <c r="N646">
        <v>27</v>
      </c>
      <c r="O646">
        <v>22</v>
      </c>
      <c r="P646">
        <v>19</v>
      </c>
      <c r="Q646">
        <v>8</v>
      </c>
      <c r="R646">
        <v>2</v>
      </c>
      <c r="S646">
        <v>0</v>
      </c>
      <c r="T646">
        <v>0</v>
      </c>
      <c r="U646">
        <v>204</v>
      </c>
      <c r="V646">
        <v>22</v>
      </c>
      <c r="W646">
        <v>0</v>
      </c>
      <c r="X646">
        <v>168</v>
      </c>
      <c r="Y646">
        <v>58</v>
      </c>
      <c r="Z646">
        <v>0</v>
      </c>
      <c r="AA646">
        <v>41</v>
      </c>
      <c r="AB646">
        <v>0</v>
      </c>
      <c r="AC646">
        <v>78</v>
      </c>
      <c r="AD646">
        <v>107</v>
      </c>
      <c r="AE646">
        <v>12</v>
      </c>
      <c r="AF646">
        <v>124</v>
      </c>
      <c r="AG646">
        <v>20</v>
      </c>
      <c r="AH646">
        <v>24</v>
      </c>
      <c r="AI646">
        <v>8</v>
      </c>
      <c r="AJ646">
        <v>38</v>
      </c>
      <c r="AK646">
        <v>0</v>
      </c>
      <c r="AL646">
        <v>4</v>
      </c>
      <c r="AM646">
        <v>211</v>
      </c>
      <c r="AN646">
        <v>11</v>
      </c>
      <c r="AO646">
        <v>226</v>
      </c>
      <c r="AP646">
        <v>0.86725663716814161</v>
      </c>
      <c r="AQ646">
        <v>0.1238938053097345</v>
      </c>
      <c r="AR646">
        <v>8.8495575221238937E-3</v>
      </c>
      <c r="AS646">
        <v>7.5221238938053103E-2</v>
      </c>
      <c r="AT646">
        <v>0.1548672566371681</v>
      </c>
      <c r="AU646">
        <v>0.13716814159292029</v>
      </c>
      <c r="AV646">
        <v>0.1415929203539823</v>
      </c>
      <c r="AW646">
        <v>0.14601769911504431</v>
      </c>
      <c r="AX646">
        <v>0.1194690265486726</v>
      </c>
      <c r="AY646">
        <v>9.7345132743362831E-2</v>
      </c>
      <c r="AZ646">
        <v>8.4070796460176997E-2</v>
      </c>
      <c r="BA646">
        <v>3.5398230088495568E-2</v>
      </c>
      <c r="BB646">
        <v>8.8495575221238937E-3</v>
      </c>
      <c r="BC646">
        <v>0</v>
      </c>
      <c r="BD646">
        <v>0</v>
      </c>
      <c r="BE646">
        <v>0.90265486725663713</v>
      </c>
      <c r="BF646">
        <v>9.7345132743362831E-2</v>
      </c>
      <c r="BG646">
        <v>0</v>
      </c>
      <c r="BH646">
        <v>0.74336283185840712</v>
      </c>
      <c r="BI646">
        <v>0.25663716814159288</v>
      </c>
      <c r="BJ646">
        <v>0</v>
      </c>
      <c r="BK646">
        <v>0.1814159292035398</v>
      </c>
      <c r="BL646">
        <v>0</v>
      </c>
      <c r="BM646">
        <v>0.34513274336283178</v>
      </c>
      <c r="BN646">
        <v>0.47345132743362828</v>
      </c>
      <c r="BO646">
        <v>5.3097345132743362E-2</v>
      </c>
      <c r="BP646">
        <v>0.54867256637168138</v>
      </c>
      <c r="BQ646">
        <v>8.8495575221238937E-2</v>
      </c>
      <c r="BR646">
        <v>0.1061946902654867</v>
      </c>
      <c r="BS646">
        <v>3.5398230088495568E-2</v>
      </c>
      <c r="BT646">
        <v>0.16814159292035399</v>
      </c>
      <c r="BU646">
        <v>0</v>
      </c>
      <c r="BV646">
        <v>1.7699115044247791E-2</v>
      </c>
      <c r="BW646">
        <v>0.9336283185840708</v>
      </c>
      <c r="BX646">
        <v>4.8672566371681422E-2</v>
      </c>
      <c r="BY646" t="s">
        <v>3397</v>
      </c>
      <c r="BZ646" t="s">
        <v>4155</v>
      </c>
      <c r="CA646">
        <v>2816</v>
      </c>
      <c r="CB646">
        <v>8.0255681818181823E-2</v>
      </c>
      <c r="CC646">
        <v>0</v>
      </c>
    </row>
    <row r="647" spans="1:81" x14ac:dyDescent="0.25">
      <c r="A647" t="s">
        <v>4160</v>
      </c>
      <c r="B647" t="s">
        <v>95</v>
      </c>
      <c r="C647" t="s">
        <v>369</v>
      </c>
      <c r="D647" t="s">
        <v>44</v>
      </c>
      <c r="E647">
        <v>2023</v>
      </c>
      <c r="F647">
        <v>656</v>
      </c>
      <c r="G647">
        <v>57</v>
      </c>
      <c r="H647">
        <v>93</v>
      </c>
      <c r="I647" t="s">
        <v>74</v>
      </c>
      <c r="J647" t="s">
        <v>74</v>
      </c>
      <c r="K647" t="s">
        <v>74</v>
      </c>
      <c r="L647" t="s">
        <v>74</v>
      </c>
      <c r="M647" t="s">
        <v>74</v>
      </c>
      <c r="N647" t="s">
        <v>74</v>
      </c>
      <c r="O647" t="s">
        <v>74</v>
      </c>
      <c r="P647" t="s">
        <v>74</v>
      </c>
      <c r="Q647" t="s">
        <v>74</v>
      </c>
      <c r="R647" t="s">
        <v>74</v>
      </c>
      <c r="S647" t="s">
        <v>74</v>
      </c>
      <c r="T647" t="s">
        <v>74</v>
      </c>
      <c r="U647">
        <v>782</v>
      </c>
      <c r="V647">
        <v>21</v>
      </c>
      <c r="W647">
        <v>3</v>
      </c>
      <c r="X647">
        <v>496</v>
      </c>
      <c r="Y647">
        <v>270</v>
      </c>
      <c r="Z647">
        <v>40</v>
      </c>
      <c r="AA647">
        <v>81</v>
      </c>
      <c r="AB647">
        <v>41</v>
      </c>
      <c r="AC647">
        <v>71</v>
      </c>
      <c r="AD647">
        <v>613</v>
      </c>
      <c r="AE647">
        <v>23</v>
      </c>
      <c r="AF647">
        <v>604</v>
      </c>
      <c r="AG647">
        <v>40</v>
      </c>
      <c r="AH647">
        <v>15</v>
      </c>
      <c r="AI647">
        <v>5</v>
      </c>
      <c r="AJ647">
        <v>79</v>
      </c>
      <c r="AK647">
        <v>40</v>
      </c>
      <c r="AL647">
        <v>55</v>
      </c>
      <c r="AM647">
        <v>666</v>
      </c>
      <c r="AN647">
        <v>85</v>
      </c>
      <c r="AO647">
        <v>806</v>
      </c>
      <c r="AP647">
        <v>0.81389578163771714</v>
      </c>
      <c r="AQ647">
        <v>7.0719602977667495E-2</v>
      </c>
      <c r="AR647">
        <v>0.1153846153846154</v>
      </c>
      <c r="AS647" t="s">
        <v>74</v>
      </c>
      <c r="AT647" t="s">
        <v>74</v>
      </c>
      <c r="AU647" t="s">
        <v>74</v>
      </c>
      <c r="AV647" t="s">
        <v>74</v>
      </c>
      <c r="AW647" t="s">
        <v>74</v>
      </c>
      <c r="AX647" t="s">
        <v>74</v>
      </c>
      <c r="AY647" t="s">
        <v>74</v>
      </c>
      <c r="AZ647" t="s">
        <v>74</v>
      </c>
      <c r="BA647" t="s">
        <v>74</v>
      </c>
      <c r="BB647" t="s">
        <v>74</v>
      </c>
      <c r="BC647" t="s">
        <v>74</v>
      </c>
      <c r="BD647" t="s">
        <v>74</v>
      </c>
      <c r="BE647">
        <v>0.97022332506203479</v>
      </c>
      <c r="BF647">
        <v>2.6054590570719599E-2</v>
      </c>
      <c r="BG647">
        <v>3.722084367245658E-3</v>
      </c>
      <c r="BH647">
        <v>0.61538461538461542</v>
      </c>
      <c r="BI647">
        <v>0.33498759305210918</v>
      </c>
      <c r="BJ647">
        <v>4.9627791563275438E-2</v>
      </c>
      <c r="BK647">
        <v>0.1004962779156328</v>
      </c>
      <c r="BL647">
        <v>5.0868486352357321E-2</v>
      </c>
      <c r="BM647">
        <v>8.8089330024813894E-2</v>
      </c>
      <c r="BN647">
        <v>0.76054590570719605</v>
      </c>
      <c r="BO647">
        <v>2.853598014888337E-2</v>
      </c>
      <c r="BP647">
        <v>0.74937965260545902</v>
      </c>
      <c r="BQ647">
        <v>4.9627791563275438E-2</v>
      </c>
      <c r="BR647">
        <v>1.861042183622829E-2</v>
      </c>
      <c r="BS647">
        <v>6.2034739454094297E-3</v>
      </c>
      <c r="BT647">
        <v>9.8014888337468978E-2</v>
      </c>
      <c r="BU647">
        <v>4.9627791563275438E-2</v>
      </c>
      <c r="BV647">
        <v>6.8238213399503728E-2</v>
      </c>
      <c r="BW647">
        <v>0.82630272952853601</v>
      </c>
      <c r="BX647">
        <v>0.10545905707196029</v>
      </c>
      <c r="BY647" t="s">
        <v>3397</v>
      </c>
      <c r="BZ647" t="s">
        <v>4161</v>
      </c>
      <c r="CA647">
        <v>806</v>
      </c>
      <c r="CB647">
        <v>1</v>
      </c>
      <c r="CC647">
        <v>0</v>
      </c>
    </row>
    <row r="648" spans="1:81" x14ac:dyDescent="0.25">
      <c r="A648" t="s">
        <v>4162</v>
      </c>
      <c r="B648" t="s">
        <v>95</v>
      </c>
      <c r="C648" t="s">
        <v>369</v>
      </c>
      <c r="D648" t="s">
        <v>947</v>
      </c>
      <c r="E648">
        <v>2023</v>
      </c>
      <c r="F648" t="s">
        <v>74</v>
      </c>
      <c r="G648" t="s">
        <v>74</v>
      </c>
      <c r="H648" t="s">
        <v>74</v>
      </c>
      <c r="I648" t="s">
        <v>74</v>
      </c>
      <c r="J648" t="s">
        <v>74</v>
      </c>
      <c r="K648" t="s">
        <v>74</v>
      </c>
      <c r="L648" t="s">
        <v>74</v>
      </c>
      <c r="M648" t="s">
        <v>74</v>
      </c>
      <c r="N648" t="s">
        <v>74</v>
      </c>
      <c r="O648" t="s">
        <v>74</v>
      </c>
      <c r="P648" t="s">
        <v>74</v>
      </c>
      <c r="Q648" t="s">
        <v>74</v>
      </c>
      <c r="R648" t="s">
        <v>74</v>
      </c>
      <c r="S648" t="s">
        <v>74</v>
      </c>
      <c r="T648" t="s">
        <v>74</v>
      </c>
      <c r="U648">
        <v>257</v>
      </c>
      <c r="V648">
        <v>2</v>
      </c>
      <c r="W648">
        <v>0</v>
      </c>
      <c r="X648">
        <v>170</v>
      </c>
      <c r="Y648">
        <v>89</v>
      </c>
      <c r="Z648">
        <v>0</v>
      </c>
      <c r="AA648">
        <v>19</v>
      </c>
      <c r="AB648">
        <v>0</v>
      </c>
      <c r="AC648">
        <v>13</v>
      </c>
      <c r="AD648">
        <v>227</v>
      </c>
      <c r="AE648">
        <v>6</v>
      </c>
      <c r="AF648">
        <v>206</v>
      </c>
      <c r="AG648">
        <v>15</v>
      </c>
      <c r="AH648">
        <v>1</v>
      </c>
      <c r="AI648">
        <v>1</v>
      </c>
      <c r="AJ648">
        <v>30</v>
      </c>
      <c r="AK648">
        <v>0</v>
      </c>
      <c r="AL648">
        <v>27</v>
      </c>
      <c r="AM648">
        <v>200</v>
      </c>
      <c r="AN648">
        <v>32</v>
      </c>
      <c r="AO648">
        <v>259</v>
      </c>
      <c r="AP648" t="s">
        <v>74</v>
      </c>
      <c r="AQ648" t="s">
        <v>74</v>
      </c>
      <c r="AR648" t="s">
        <v>74</v>
      </c>
      <c r="AS648" t="s">
        <v>74</v>
      </c>
      <c r="AT648" t="s">
        <v>74</v>
      </c>
      <c r="AU648" t="s">
        <v>74</v>
      </c>
      <c r="AV648" t="s">
        <v>74</v>
      </c>
      <c r="AW648" t="s">
        <v>74</v>
      </c>
      <c r="AX648" t="s">
        <v>74</v>
      </c>
      <c r="AY648" t="s">
        <v>74</v>
      </c>
      <c r="AZ648" t="s">
        <v>74</v>
      </c>
      <c r="BA648" t="s">
        <v>74</v>
      </c>
      <c r="BB648" t="s">
        <v>74</v>
      </c>
      <c r="BC648" t="s">
        <v>74</v>
      </c>
      <c r="BD648" t="s">
        <v>74</v>
      </c>
      <c r="BE648">
        <v>0.99227799227799229</v>
      </c>
      <c r="BF648">
        <v>7.7220077220077222E-3</v>
      </c>
      <c r="BG648">
        <v>0</v>
      </c>
      <c r="BH648">
        <v>0.65637065637065639</v>
      </c>
      <c r="BI648">
        <v>0.34362934362934361</v>
      </c>
      <c r="BJ648">
        <v>0</v>
      </c>
      <c r="BK648">
        <v>7.3359073359073365E-2</v>
      </c>
      <c r="BL648">
        <v>0</v>
      </c>
      <c r="BM648">
        <v>5.019305019305019E-2</v>
      </c>
      <c r="BN648">
        <v>0.87644787644787647</v>
      </c>
      <c r="BO648">
        <v>2.3166023166023161E-2</v>
      </c>
      <c r="BP648">
        <v>0.79536679536679533</v>
      </c>
      <c r="BQ648">
        <v>5.7915057915057917E-2</v>
      </c>
      <c r="BR648">
        <v>3.8610038610038611E-3</v>
      </c>
      <c r="BS648">
        <v>3.8610038610038611E-3</v>
      </c>
      <c r="BT648">
        <v>0.11583011583011581</v>
      </c>
      <c r="BU648">
        <v>0</v>
      </c>
      <c r="BV648">
        <v>0.10424710424710421</v>
      </c>
      <c r="BW648">
        <v>0.77220077220077221</v>
      </c>
      <c r="BX648">
        <v>0.1235521235521236</v>
      </c>
      <c r="BY648" t="s">
        <v>3397</v>
      </c>
      <c r="BZ648" t="s">
        <v>4161</v>
      </c>
      <c r="CA648">
        <v>806</v>
      </c>
      <c r="CB648">
        <v>0.32133995037220842</v>
      </c>
      <c r="CC648">
        <v>0</v>
      </c>
    </row>
    <row r="649" spans="1:81" x14ac:dyDescent="0.25">
      <c r="A649" t="s">
        <v>4163</v>
      </c>
      <c r="B649" t="s">
        <v>95</v>
      </c>
      <c r="C649" t="s">
        <v>369</v>
      </c>
      <c r="D649" t="s">
        <v>949</v>
      </c>
      <c r="E649">
        <v>2023</v>
      </c>
      <c r="F649" t="s">
        <v>74</v>
      </c>
      <c r="G649" t="s">
        <v>74</v>
      </c>
      <c r="H649" t="s">
        <v>74</v>
      </c>
      <c r="I649" t="s">
        <v>74</v>
      </c>
      <c r="J649" t="s">
        <v>74</v>
      </c>
      <c r="K649" t="s">
        <v>74</v>
      </c>
      <c r="L649" t="s">
        <v>74</v>
      </c>
      <c r="M649" t="s">
        <v>74</v>
      </c>
      <c r="N649" t="s">
        <v>74</v>
      </c>
      <c r="O649" t="s">
        <v>74</v>
      </c>
      <c r="P649" t="s">
        <v>74</v>
      </c>
      <c r="Q649" t="s">
        <v>74</v>
      </c>
      <c r="R649" t="s">
        <v>74</v>
      </c>
      <c r="S649" t="s">
        <v>74</v>
      </c>
      <c r="T649" t="s">
        <v>74</v>
      </c>
      <c r="U649">
        <v>312</v>
      </c>
      <c r="V649">
        <v>13</v>
      </c>
      <c r="W649">
        <v>3</v>
      </c>
      <c r="X649">
        <v>193</v>
      </c>
      <c r="Y649">
        <v>135</v>
      </c>
      <c r="Z649">
        <v>0</v>
      </c>
      <c r="AA649">
        <v>27</v>
      </c>
      <c r="AB649">
        <v>1</v>
      </c>
      <c r="AC649">
        <v>6</v>
      </c>
      <c r="AD649">
        <v>294</v>
      </c>
      <c r="AE649">
        <v>5</v>
      </c>
      <c r="AF649">
        <v>301</v>
      </c>
      <c r="AG649">
        <v>6</v>
      </c>
      <c r="AH649">
        <v>0</v>
      </c>
      <c r="AI649">
        <v>0</v>
      </c>
      <c r="AJ649">
        <v>16</v>
      </c>
      <c r="AK649">
        <v>0</v>
      </c>
      <c r="AL649">
        <v>24</v>
      </c>
      <c r="AM649">
        <v>299</v>
      </c>
      <c r="AN649">
        <v>5</v>
      </c>
      <c r="AO649">
        <v>328</v>
      </c>
      <c r="AP649" t="s">
        <v>74</v>
      </c>
      <c r="AQ649" t="s">
        <v>74</v>
      </c>
      <c r="AR649" t="s">
        <v>74</v>
      </c>
      <c r="AS649" t="s">
        <v>74</v>
      </c>
      <c r="AT649" t="s">
        <v>74</v>
      </c>
      <c r="AU649" t="s">
        <v>74</v>
      </c>
      <c r="AV649" t="s">
        <v>74</v>
      </c>
      <c r="AW649" t="s">
        <v>74</v>
      </c>
      <c r="AX649" t="s">
        <v>74</v>
      </c>
      <c r="AY649" t="s">
        <v>74</v>
      </c>
      <c r="AZ649" t="s">
        <v>74</v>
      </c>
      <c r="BA649" t="s">
        <v>74</v>
      </c>
      <c r="BB649" t="s">
        <v>74</v>
      </c>
      <c r="BC649" t="s">
        <v>74</v>
      </c>
      <c r="BD649" t="s">
        <v>74</v>
      </c>
      <c r="BE649">
        <v>0.95121951219512191</v>
      </c>
      <c r="BF649">
        <v>3.9634146341463422E-2</v>
      </c>
      <c r="BG649">
        <v>9.1463414634146336E-3</v>
      </c>
      <c r="BH649">
        <v>0.58841463414634143</v>
      </c>
      <c r="BI649">
        <v>0.41158536585365851</v>
      </c>
      <c r="BJ649">
        <v>0</v>
      </c>
      <c r="BK649">
        <v>8.2317073170731711E-2</v>
      </c>
      <c r="BL649">
        <v>3.0487804878048782E-3</v>
      </c>
      <c r="BM649">
        <v>1.8292682926829271E-2</v>
      </c>
      <c r="BN649">
        <v>0.89634146341463417</v>
      </c>
      <c r="BO649">
        <v>1.524390243902439E-2</v>
      </c>
      <c r="BP649">
        <v>0.91768292682926833</v>
      </c>
      <c r="BQ649">
        <v>1.8292682926829271E-2</v>
      </c>
      <c r="BR649">
        <v>0</v>
      </c>
      <c r="BS649">
        <v>0</v>
      </c>
      <c r="BT649">
        <v>4.878048780487805E-2</v>
      </c>
      <c r="BU649">
        <v>0</v>
      </c>
      <c r="BV649">
        <v>7.3170731707317069E-2</v>
      </c>
      <c r="BW649">
        <v>0.91158536585365857</v>
      </c>
      <c r="BX649">
        <v>1.524390243902439E-2</v>
      </c>
      <c r="BY649" t="s">
        <v>3397</v>
      </c>
      <c r="BZ649" t="s">
        <v>4161</v>
      </c>
      <c r="CA649">
        <v>806</v>
      </c>
      <c r="CB649">
        <v>0.40694789081885863</v>
      </c>
      <c r="CC649">
        <v>0</v>
      </c>
    </row>
    <row r="650" spans="1:81" x14ac:dyDescent="0.25">
      <c r="A650" t="s">
        <v>4164</v>
      </c>
      <c r="B650" t="s">
        <v>95</v>
      </c>
      <c r="C650" t="s">
        <v>369</v>
      </c>
      <c r="D650" t="s">
        <v>951</v>
      </c>
      <c r="E650">
        <v>2023</v>
      </c>
      <c r="F650" t="s">
        <v>74</v>
      </c>
      <c r="G650" t="s">
        <v>74</v>
      </c>
      <c r="H650" t="s">
        <v>74</v>
      </c>
      <c r="I650" t="s">
        <v>74</v>
      </c>
      <c r="J650" t="s">
        <v>74</v>
      </c>
      <c r="K650" t="s">
        <v>74</v>
      </c>
      <c r="L650" t="s">
        <v>74</v>
      </c>
      <c r="M650" t="s">
        <v>74</v>
      </c>
      <c r="N650" t="s">
        <v>74</v>
      </c>
      <c r="O650" t="s">
        <v>74</v>
      </c>
      <c r="P650" t="s">
        <v>74</v>
      </c>
      <c r="Q650" t="s">
        <v>74</v>
      </c>
      <c r="R650" t="s">
        <v>74</v>
      </c>
      <c r="S650" t="s">
        <v>74</v>
      </c>
      <c r="T650" t="s">
        <v>74</v>
      </c>
      <c r="U650">
        <v>30</v>
      </c>
      <c r="V650">
        <v>1</v>
      </c>
      <c r="W650">
        <v>0</v>
      </c>
      <c r="X650">
        <v>19</v>
      </c>
      <c r="Y650">
        <v>12</v>
      </c>
      <c r="Z650">
        <v>0</v>
      </c>
      <c r="AA650">
        <v>3</v>
      </c>
      <c r="AB650">
        <v>0</v>
      </c>
      <c r="AC650">
        <v>0</v>
      </c>
      <c r="AD650">
        <v>28</v>
      </c>
      <c r="AE650">
        <v>0</v>
      </c>
      <c r="AF650">
        <v>27</v>
      </c>
      <c r="AG650">
        <v>2</v>
      </c>
      <c r="AH650">
        <v>0</v>
      </c>
      <c r="AI650">
        <v>0</v>
      </c>
      <c r="AJ650">
        <v>2</v>
      </c>
      <c r="AK650">
        <v>0</v>
      </c>
      <c r="AL650">
        <v>0</v>
      </c>
      <c r="AM650">
        <v>31</v>
      </c>
      <c r="AN650">
        <v>0</v>
      </c>
      <c r="AO650">
        <v>31</v>
      </c>
      <c r="AP650" t="s">
        <v>74</v>
      </c>
      <c r="AQ650" t="s">
        <v>74</v>
      </c>
      <c r="AR650" t="s">
        <v>74</v>
      </c>
      <c r="AS650" t="s">
        <v>74</v>
      </c>
      <c r="AT650" t="s">
        <v>74</v>
      </c>
      <c r="AU650" t="s">
        <v>74</v>
      </c>
      <c r="AV650" t="s">
        <v>74</v>
      </c>
      <c r="AW650" t="s">
        <v>74</v>
      </c>
      <c r="AX650" t="s">
        <v>74</v>
      </c>
      <c r="AY650" t="s">
        <v>74</v>
      </c>
      <c r="AZ650" t="s">
        <v>74</v>
      </c>
      <c r="BA650" t="s">
        <v>74</v>
      </c>
      <c r="BB650" t="s">
        <v>74</v>
      </c>
      <c r="BC650" t="s">
        <v>74</v>
      </c>
      <c r="BD650" t="s">
        <v>74</v>
      </c>
      <c r="BE650">
        <v>0.967741935483871</v>
      </c>
      <c r="BF650">
        <v>3.2258064516129031E-2</v>
      </c>
      <c r="BG650">
        <v>0</v>
      </c>
      <c r="BH650">
        <v>0.61290322580645162</v>
      </c>
      <c r="BI650">
        <v>0.38709677419354838</v>
      </c>
      <c r="BJ650">
        <v>0</v>
      </c>
      <c r="BK650">
        <v>9.6774193548387094E-2</v>
      </c>
      <c r="BL650">
        <v>0</v>
      </c>
      <c r="BM650">
        <v>0</v>
      </c>
      <c r="BN650">
        <v>0.90322580645161288</v>
      </c>
      <c r="BO650">
        <v>0</v>
      </c>
      <c r="BP650">
        <v>0.87096774193548387</v>
      </c>
      <c r="BQ650">
        <v>6.4516129032258063E-2</v>
      </c>
      <c r="BR650">
        <v>0</v>
      </c>
      <c r="BS650">
        <v>0</v>
      </c>
      <c r="BT650">
        <v>6.4516129032258063E-2</v>
      </c>
      <c r="BU650">
        <v>0</v>
      </c>
      <c r="BV650">
        <v>0</v>
      </c>
      <c r="BW650">
        <v>1</v>
      </c>
      <c r="BX650">
        <v>0</v>
      </c>
      <c r="BY650" t="s">
        <v>3397</v>
      </c>
      <c r="BZ650" t="s">
        <v>4161</v>
      </c>
      <c r="CA650">
        <v>806</v>
      </c>
      <c r="CB650">
        <v>3.8461538461538457E-2</v>
      </c>
      <c r="CC650">
        <v>0</v>
      </c>
    </row>
    <row r="651" spans="1:81" x14ac:dyDescent="0.25">
      <c r="A651" t="s">
        <v>4165</v>
      </c>
      <c r="B651" t="s">
        <v>95</v>
      </c>
      <c r="C651" t="s">
        <v>369</v>
      </c>
      <c r="D651" t="s">
        <v>953</v>
      </c>
      <c r="E651">
        <v>2023</v>
      </c>
      <c r="F651" t="s">
        <v>74</v>
      </c>
      <c r="G651" t="s">
        <v>74</v>
      </c>
      <c r="H651" t="s">
        <v>74</v>
      </c>
      <c r="I651" t="s">
        <v>74</v>
      </c>
      <c r="J651" t="s">
        <v>74</v>
      </c>
      <c r="K651" t="s">
        <v>74</v>
      </c>
      <c r="L651" t="s">
        <v>74</v>
      </c>
      <c r="M651" t="s">
        <v>74</v>
      </c>
      <c r="N651" t="s">
        <v>74</v>
      </c>
      <c r="O651" t="s">
        <v>74</v>
      </c>
      <c r="P651" t="s">
        <v>74</v>
      </c>
      <c r="Q651" t="s">
        <v>74</v>
      </c>
      <c r="R651" t="s">
        <v>74</v>
      </c>
      <c r="S651" t="s">
        <v>74</v>
      </c>
      <c r="T651" t="s">
        <v>74</v>
      </c>
      <c r="U651">
        <v>141</v>
      </c>
      <c r="V651">
        <v>3</v>
      </c>
      <c r="W651">
        <v>0</v>
      </c>
      <c r="X651">
        <v>110</v>
      </c>
      <c r="Y651">
        <v>34</v>
      </c>
      <c r="Z651">
        <v>0</v>
      </c>
      <c r="AA651">
        <v>32</v>
      </c>
      <c r="AB651">
        <v>0</v>
      </c>
      <c r="AC651">
        <v>51</v>
      </c>
      <c r="AD651">
        <v>61</v>
      </c>
      <c r="AE651">
        <v>12</v>
      </c>
      <c r="AF651">
        <v>67</v>
      </c>
      <c r="AG651">
        <v>17</v>
      </c>
      <c r="AH651">
        <v>14</v>
      </c>
      <c r="AI651">
        <v>4</v>
      </c>
      <c r="AJ651">
        <v>30</v>
      </c>
      <c r="AK651">
        <v>0</v>
      </c>
      <c r="AL651">
        <v>4</v>
      </c>
      <c r="AM651">
        <v>133</v>
      </c>
      <c r="AN651">
        <v>7</v>
      </c>
      <c r="AO651">
        <v>144</v>
      </c>
      <c r="AP651" t="s">
        <v>74</v>
      </c>
      <c r="AQ651" t="s">
        <v>74</v>
      </c>
      <c r="AR651" t="s">
        <v>74</v>
      </c>
      <c r="AS651" t="s">
        <v>74</v>
      </c>
      <c r="AT651" t="s">
        <v>74</v>
      </c>
      <c r="AU651" t="s">
        <v>74</v>
      </c>
      <c r="AV651" t="s">
        <v>74</v>
      </c>
      <c r="AW651" t="s">
        <v>74</v>
      </c>
      <c r="AX651" t="s">
        <v>74</v>
      </c>
      <c r="AY651" t="s">
        <v>74</v>
      </c>
      <c r="AZ651" t="s">
        <v>74</v>
      </c>
      <c r="BA651" t="s">
        <v>74</v>
      </c>
      <c r="BB651" t="s">
        <v>74</v>
      </c>
      <c r="BC651" t="s">
        <v>74</v>
      </c>
      <c r="BD651" t="s">
        <v>74</v>
      </c>
      <c r="BE651">
        <v>0.97916666666666663</v>
      </c>
      <c r="BF651">
        <v>2.0833333333333329E-2</v>
      </c>
      <c r="BG651">
        <v>0</v>
      </c>
      <c r="BH651">
        <v>0.76388888888888884</v>
      </c>
      <c r="BI651">
        <v>0.2361111111111111</v>
      </c>
      <c r="BJ651">
        <v>0</v>
      </c>
      <c r="BK651">
        <v>0.22222222222222221</v>
      </c>
      <c r="BL651">
        <v>0</v>
      </c>
      <c r="BM651">
        <v>0.35416666666666669</v>
      </c>
      <c r="BN651">
        <v>0.4236111111111111</v>
      </c>
      <c r="BO651">
        <v>8.3333333333333329E-2</v>
      </c>
      <c r="BP651">
        <v>0.46527777777777779</v>
      </c>
      <c r="BQ651">
        <v>0.11805555555555559</v>
      </c>
      <c r="BR651">
        <v>9.7222222222222224E-2</v>
      </c>
      <c r="BS651">
        <v>2.777777777777778E-2</v>
      </c>
      <c r="BT651">
        <v>0.20833333333333329</v>
      </c>
      <c r="BU651">
        <v>0</v>
      </c>
      <c r="BV651">
        <v>2.777777777777778E-2</v>
      </c>
      <c r="BW651">
        <v>0.92361111111111116</v>
      </c>
      <c r="BX651">
        <v>4.8611111111111112E-2</v>
      </c>
      <c r="BY651" t="s">
        <v>3397</v>
      </c>
      <c r="BZ651" t="s">
        <v>4161</v>
      </c>
      <c r="CA651">
        <v>806</v>
      </c>
      <c r="CB651">
        <v>0.17866004962779161</v>
      </c>
      <c r="CC651">
        <v>0</v>
      </c>
    </row>
    <row r="652" spans="1:81" x14ac:dyDescent="0.25">
      <c r="A652" t="s">
        <v>4166</v>
      </c>
      <c r="B652" t="s">
        <v>95</v>
      </c>
      <c r="C652" t="s">
        <v>369</v>
      </c>
      <c r="D652" t="s">
        <v>961</v>
      </c>
      <c r="E652">
        <v>2023</v>
      </c>
      <c r="F652" t="s">
        <v>74</v>
      </c>
      <c r="G652" t="s">
        <v>74</v>
      </c>
      <c r="H652" t="s">
        <v>74</v>
      </c>
      <c r="I652" t="s">
        <v>74</v>
      </c>
      <c r="J652" t="s">
        <v>74</v>
      </c>
      <c r="K652" t="s">
        <v>74</v>
      </c>
      <c r="L652" t="s">
        <v>74</v>
      </c>
      <c r="M652" t="s">
        <v>74</v>
      </c>
      <c r="N652" t="s">
        <v>74</v>
      </c>
      <c r="O652" t="s">
        <v>74</v>
      </c>
      <c r="P652" t="s">
        <v>74</v>
      </c>
      <c r="Q652" t="s">
        <v>74</v>
      </c>
      <c r="R652" t="s">
        <v>74</v>
      </c>
      <c r="S652" t="s">
        <v>74</v>
      </c>
      <c r="T652" t="s">
        <v>74</v>
      </c>
      <c r="U652">
        <v>42</v>
      </c>
      <c r="V652">
        <v>2</v>
      </c>
      <c r="W652">
        <v>0</v>
      </c>
      <c r="X652">
        <v>4</v>
      </c>
      <c r="Y652">
        <v>0</v>
      </c>
      <c r="Z652">
        <v>40</v>
      </c>
      <c r="AA652">
        <v>0</v>
      </c>
      <c r="AB652">
        <v>40</v>
      </c>
      <c r="AC652">
        <v>1</v>
      </c>
      <c r="AD652">
        <v>3</v>
      </c>
      <c r="AE652">
        <v>0</v>
      </c>
      <c r="AF652">
        <v>3</v>
      </c>
      <c r="AG652">
        <v>0</v>
      </c>
      <c r="AH652">
        <v>0</v>
      </c>
      <c r="AI652">
        <v>0</v>
      </c>
      <c r="AJ652">
        <v>1</v>
      </c>
      <c r="AK652">
        <v>40</v>
      </c>
      <c r="AL652">
        <v>0</v>
      </c>
      <c r="AM652">
        <v>3</v>
      </c>
      <c r="AN652">
        <v>41</v>
      </c>
      <c r="AO652">
        <v>44</v>
      </c>
      <c r="AP652" t="s">
        <v>74</v>
      </c>
      <c r="AQ652" t="s">
        <v>74</v>
      </c>
      <c r="AR652" t="s">
        <v>74</v>
      </c>
      <c r="AS652" t="s">
        <v>74</v>
      </c>
      <c r="AT652" t="s">
        <v>74</v>
      </c>
      <c r="AU652" t="s">
        <v>74</v>
      </c>
      <c r="AV652" t="s">
        <v>74</v>
      </c>
      <c r="AW652" t="s">
        <v>74</v>
      </c>
      <c r="AX652" t="s">
        <v>74</v>
      </c>
      <c r="AY652" t="s">
        <v>74</v>
      </c>
      <c r="AZ652" t="s">
        <v>74</v>
      </c>
      <c r="BA652" t="s">
        <v>74</v>
      </c>
      <c r="BB652" t="s">
        <v>74</v>
      </c>
      <c r="BC652" t="s">
        <v>74</v>
      </c>
      <c r="BD652" t="s">
        <v>74</v>
      </c>
      <c r="BE652">
        <v>0.95454545454545459</v>
      </c>
      <c r="BF652">
        <v>4.5454545454545463E-2</v>
      </c>
      <c r="BG652">
        <v>0</v>
      </c>
      <c r="BH652">
        <v>9.0909090909090912E-2</v>
      </c>
      <c r="BI652">
        <v>0</v>
      </c>
      <c r="BJ652">
        <v>0.90909090909090906</v>
      </c>
      <c r="BK652">
        <v>0</v>
      </c>
      <c r="BL652">
        <v>0.90909090909090906</v>
      </c>
      <c r="BM652">
        <v>2.2727272727272731E-2</v>
      </c>
      <c r="BN652">
        <v>6.8181818181818177E-2</v>
      </c>
      <c r="BO652">
        <v>0</v>
      </c>
      <c r="BP652">
        <v>6.8181818181818177E-2</v>
      </c>
      <c r="BQ652">
        <v>0</v>
      </c>
      <c r="BR652">
        <v>0</v>
      </c>
      <c r="BS652">
        <v>0</v>
      </c>
      <c r="BT652">
        <v>2.2727272727272731E-2</v>
      </c>
      <c r="BU652">
        <v>0.90909090909090906</v>
      </c>
      <c r="BV652">
        <v>0</v>
      </c>
      <c r="BW652">
        <v>6.8181818181818177E-2</v>
      </c>
      <c r="BX652">
        <v>0.93181818181818177</v>
      </c>
      <c r="BY652" t="s">
        <v>3397</v>
      </c>
      <c r="BZ652" t="s">
        <v>4161</v>
      </c>
      <c r="CA652">
        <v>806</v>
      </c>
      <c r="CB652">
        <v>5.4590570719602979E-2</v>
      </c>
      <c r="CC652">
        <v>0</v>
      </c>
    </row>
    <row r="653" spans="1:81" x14ac:dyDescent="0.25">
      <c r="A653" t="s">
        <v>4167</v>
      </c>
      <c r="B653" t="s">
        <v>95</v>
      </c>
      <c r="C653" t="s">
        <v>376</v>
      </c>
      <c r="D653" t="s">
        <v>44</v>
      </c>
      <c r="E653">
        <v>2023</v>
      </c>
      <c r="F653">
        <v>385</v>
      </c>
      <c r="G653">
        <v>39</v>
      </c>
      <c r="H653">
        <v>0</v>
      </c>
      <c r="I653">
        <v>56</v>
      </c>
      <c r="J653">
        <v>66</v>
      </c>
      <c r="K653">
        <v>65</v>
      </c>
      <c r="L653">
        <v>58</v>
      </c>
      <c r="M653">
        <v>67</v>
      </c>
      <c r="N653">
        <v>65</v>
      </c>
      <c r="O653">
        <v>26</v>
      </c>
      <c r="P653">
        <v>11</v>
      </c>
      <c r="Q653">
        <v>2</v>
      </c>
      <c r="R653">
        <v>0</v>
      </c>
      <c r="S653">
        <v>8</v>
      </c>
      <c r="T653">
        <v>0</v>
      </c>
      <c r="U653">
        <v>419</v>
      </c>
      <c r="V653">
        <v>3</v>
      </c>
      <c r="W653">
        <v>2</v>
      </c>
      <c r="X653">
        <v>336</v>
      </c>
      <c r="Y653">
        <v>74</v>
      </c>
      <c r="Z653">
        <v>14</v>
      </c>
      <c r="AA653">
        <v>18</v>
      </c>
      <c r="AB653">
        <v>4</v>
      </c>
      <c r="AC653">
        <v>13</v>
      </c>
      <c r="AD653">
        <v>389</v>
      </c>
      <c r="AE653">
        <v>0</v>
      </c>
      <c r="AF653">
        <v>400</v>
      </c>
      <c r="AG653">
        <v>0</v>
      </c>
      <c r="AH653">
        <v>0</v>
      </c>
      <c r="AI653">
        <v>0</v>
      </c>
      <c r="AJ653">
        <v>16</v>
      </c>
      <c r="AK653">
        <v>8</v>
      </c>
      <c r="AL653">
        <v>66</v>
      </c>
      <c r="AM653">
        <v>353</v>
      </c>
      <c r="AN653">
        <v>5</v>
      </c>
      <c r="AO653">
        <v>424</v>
      </c>
      <c r="AP653">
        <v>0.90801886792452835</v>
      </c>
      <c r="AQ653">
        <v>9.1981132075471692E-2</v>
      </c>
      <c r="AR653">
        <v>0</v>
      </c>
      <c r="AS653">
        <v>0.13207547169811321</v>
      </c>
      <c r="AT653">
        <v>0.15566037735849059</v>
      </c>
      <c r="AU653">
        <v>0.1533018867924528</v>
      </c>
      <c r="AV653">
        <v>0.1367924528301887</v>
      </c>
      <c r="AW653">
        <v>0.15801886792452829</v>
      </c>
      <c r="AX653">
        <v>0.1533018867924528</v>
      </c>
      <c r="AY653">
        <v>6.1320754716981132E-2</v>
      </c>
      <c r="AZ653">
        <v>2.5943396226415099E-2</v>
      </c>
      <c r="BA653">
        <v>4.7169811320754724E-3</v>
      </c>
      <c r="BB653">
        <v>0</v>
      </c>
      <c r="BC653">
        <v>1.886792452830189E-2</v>
      </c>
      <c r="BD653">
        <v>0</v>
      </c>
      <c r="BE653">
        <v>0.9882075471698113</v>
      </c>
      <c r="BF653">
        <v>7.0754716981132077E-3</v>
      </c>
      <c r="BG653">
        <v>4.7169811320754724E-3</v>
      </c>
      <c r="BH653">
        <v>0.79245283018867929</v>
      </c>
      <c r="BI653">
        <v>0.17452830188679239</v>
      </c>
      <c r="BJ653">
        <v>3.3018867924528301E-2</v>
      </c>
      <c r="BK653">
        <v>4.2452830188679243E-2</v>
      </c>
      <c r="BL653">
        <v>9.433962264150943E-3</v>
      </c>
      <c r="BM653">
        <v>3.066037735849057E-2</v>
      </c>
      <c r="BN653">
        <v>0.91745283018867929</v>
      </c>
      <c r="BO653">
        <v>0</v>
      </c>
      <c r="BP653">
        <v>0.94339622641509435</v>
      </c>
      <c r="BQ653">
        <v>0</v>
      </c>
      <c r="BR653">
        <v>0</v>
      </c>
      <c r="BS653">
        <v>0</v>
      </c>
      <c r="BT653">
        <v>3.7735849056603772E-2</v>
      </c>
      <c r="BU653">
        <v>1.886792452830189E-2</v>
      </c>
      <c r="BV653">
        <v>0.15566037735849059</v>
      </c>
      <c r="BW653">
        <v>0.83254716981132071</v>
      </c>
      <c r="BX653">
        <v>1.179245283018868E-2</v>
      </c>
      <c r="BY653" t="s">
        <v>3397</v>
      </c>
      <c r="BZ653" t="s">
        <v>4168</v>
      </c>
      <c r="CA653">
        <v>424</v>
      </c>
      <c r="CB653">
        <v>1</v>
      </c>
      <c r="CC653">
        <v>0</v>
      </c>
    </row>
    <row r="654" spans="1:81" x14ac:dyDescent="0.25">
      <c r="A654" t="s">
        <v>4169</v>
      </c>
      <c r="B654" t="s">
        <v>95</v>
      </c>
      <c r="C654" t="s">
        <v>376</v>
      </c>
      <c r="D654" t="s">
        <v>947</v>
      </c>
      <c r="E654">
        <v>2023</v>
      </c>
      <c r="F654">
        <v>207</v>
      </c>
      <c r="G654">
        <v>15</v>
      </c>
      <c r="H654">
        <v>0</v>
      </c>
      <c r="I654">
        <v>30</v>
      </c>
      <c r="J654">
        <v>37</v>
      </c>
      <c r="K654">
        <v>31</v>
      </c>
      <c r="L654">
        <v>33</v>
      </c>
      <c r="M654">
        <v>35</v>
      </c>
      <c r="N654">
        <v>33</v>
      </c>
      <c r="O654">
        <v>11</v>
      </c>
      <c r="P654">
        <v>7</v>
      </c>
      <c r="Q654">
        <v>0</v>
      </c>
      <c r="R654">
        <v>0</v>
      </c>
      <c r="S654">
        <v>5</v>
      </c>
      <c r="T654">
        <v>0</v>
      </c>
      <c r="U654">
        <v>220</v>
      </c>
      <c r="V654">
        <v>2</v>
      </c>
      <c r="W654">
        <v>0</v>
      </c>
      <c r="X654">
        <v>175</v>
      </c>
      <c r="Y654">
        <v>44</v>
      </c>
      <c r="Z654">
        <v>3</v>
      </c>
      <c r="AA654">
        <v>5</v>
      </c>
      <c r="AB654">
        <v>0</v>
      </c>
      <c r="AC654">
        <v>6</v>
      </c>
      <c r="AD654">
        <v>211</v>
      </c>
      <c r="AE654">
        <v>0</v>
      </c>
      <c r="AF654">
        <v>216</v>
      </c>
      <c r="AG654">
        <v>0</v>
      </c>
      <c r="AH654">
        <v>0</v>
      </c>
      <c r="AI654">
        <v>0</v>
      </c>
      <c r="AJ654">
        <v>5</v>
      </c>
      <c r="AK654">
        <v>1</v>
      </c>
      <c r="AL654">
        <v>48</v>
      </c>
      <c r="AM654">
        <v>174</v>
      </c>
      <c r="AN654">
        <v>0</v>
      </c>
      <c r="AO654">
        <v>222</v>
      </c>
      <c r="AP654">
        <v>0.93243243243243246</v>
      </c>
      <c r="AQ654">
        <v>6.7567567567567571E-2</v>
      </c>
      <c r="AR654">
        <v>0</v>
      </c>
      <c r="AS654">
        <v>0.13513513513513509</v>
      </c>
      <c r="AT654">
        <v>0.16666666666666671</v>
      </c>
      <c r="AU654">
        <v>0.1396396396396396</v>
      </c>
      <c r="AV654">
        <v>0.14864864864864871</v>
      </c>
      <c r="AW654">
        <v>0.15765765765765771</v>
      </c>
      <c r="AX654">
        <v>0.14864864864864871</v>
      </c>
      <c r="AY654">
        <v>4.954954954954955E-2</v>
      </c>
      <c r="AZ654">
        <v>3.1531531531531529E-2</v>
      </c>
      <c r="BA654">
        <v>0</v>
      </c>
      <c r="BB654">
        <v>0</v>
      </c>
      <c r="BC654">
        <v>2.2522522522522521E-2</v>
      </c>
      <c r="BD654">
        <v>0</v>
      </c>
      <c r="BE654">
        <v>0.99099099099099097</v>
      </c>
      <c r="BF654">
        <v>9.0090090090090089E-3</v>
      </c>
      <c r="BG654">
        <v>0</v>
      </c>
      <c r="BH654">
        <v>0.78828828828828834</v>
      </c>
      <c r="BI654">
        <v>0.1981981981981982</v>
      </c>
      <c r="BJ654">
        <v>1.3513513513513511E-2</v>
      </c>
      <c r="BK654">
        <v>2.2522522522522521E-2</v>
      </c>
      <c r="BL654">
        <v>0</v>
      </c>
      <c r="BM654">
        <v>2.7027027027027029E-2</v>
      </c>
      <c r="BN654">
        <v>0.9504504504504504</v>
      </c>
      <c r="BO654">
        <v>0</v>
      </c>
      <c r="BP654">
        <v>0.97297297297297303</v>
      </c>
      <c r="BQ654">
        <v>0</v>
      </c>
      <c r="BR654">
        <v>0</v>
      </c>
      <c r="BS654">
        <v>0</v>
      </c>
      <c r="BT654">
        <v>2.2522522522522521E-2</v>
      </c>
      <c r="BU654">
        <v>4.5045045045045036E-3</v>
      </c>
      <c r="BV654">
        <v>0.2162162162162162</v>
      </c>
      <c r="BW654">
        <v>0.78378378378378377</v>
      </c>
      <c r="BX654">
        <v>0</v>
      </c>
      <c r="BY654" t="s">
        <v>3397</v>
      </c>
      <c r="BZ654" t="s">
        <v>4168</v>
      </c>
      <c r="CA654">
        <v>424</v>
      </c>
      <c r="CB654">
        <v>0.52358490566037741</v>
      </c>
      <c r="CC654">
        <v>0</v>
      </c>
    </row>
    <row r="655" spans="1:81" x14ac:dyDescent="0.25">
      <c r="A655" t="s">
        <v>4170</v>
      </c>
      <c r="B655" t="s">
        <v>95</v>
      </c>
      <c r="C655" t="s">
        <v>376</v>
      </c>
      <c r="D655" t="s">
        <v>949</v>
      </c>
      <c r="E655">
        <v>2023</v>
      </c>
      <c r="F655">
        <v>143</v>
      </c>
      <c r="G655">
        <v>22</v>
      </c>
      <c r="H655">
        <v>0</v>
      </c>
      <c r="I655">
        <v>25</v>
      </c>
      <c r="J655">
        <v>25</v>
      </c>
      <c r="K655">
        <v>28</v>
      </c>
      <c r="L655">
        <v>22</v>
      </c>
      <c r="M655">
        <v>26</v>
      </c>
      <c r="N655">
        <v>22</v>
      </c>
      <c r="O655">
        <v>8</v>
      </c>
      <c r="P655">
        <v>4</v>
      </c>
      <c r="Q655">
        <v>2</v>
      </c>
      <c r="R655">
        <v>0</v>
      </c>
      <c r="S655">
        <v>3</v>
      </c>
      <c r="T655">
        <v>0</v>
      </c>
      <c r="U655">
        <v>164</v>
      </c>
      <c r="V655">
        <v>1</v>
      </c>
      <c r="W655">
        <v>0</v>
      </c>
      <c r="X655">
        <v>134</v>
      </c>
      <c r="Y655">
        <v>24</v>
      </c>
      <c r="Z655">
        <v>7</v>
      </c>
      <c r="AA655">
        <v>6</v>
      </c>
      <c r="AB655">
        <v>0</v>
      </c>
      <c r="AC655">
        <v>3</v>
      </c>
      <c r="AD655">
        <v>156</v>
      </c>
      <c r="AE655">
        <v>0</v>
      </c>
      <c r="AF655">
        <v>158</v>
      </c>
      <c r="AG655">
        <v>0</v>
      </c>
      <c r="AH655">
        <v>0</v>
      </c>
      <c r="AI655">
        <v>0</v>
      </c>
      <c r="AJ655">
        <v>5</v>
      </c>
      <c r="AK655">
        <v>2</v>
      </c>
      <c r="AL655">
        <v>16</v>
      </c>
      <c r="AM655">
        <v>148</v>
      </c>
      <c r="AN655">
        <v>1</v>
      </c>
      <c r="AO655">
        <v>165</v>
      </c>
      <c r="AP655">
        <v>0.8666666666666667</v>
      </c>
      <c r="AQ655">
        <v>0.1333333333333333</v>
      </c>
      <c r="AR655">
        <v>0</v>
      </c>
      <c r="AS655">
        <v>0.15151515151515149</v>
      </c>
      <c r="AT655">
        <v>0.15151515151515149</v>
      </c>
      <c r="AU655">
        <v>0.16969696969696971</v>
      </c>
      <c r="AV655">
        <v>0.1333333333333333</v>
      </c>
      <c r="AW655">
        <v>0.15757575757575759</v>
      </c>
      <c r="AX655">
        <v>0.1333333333333333</v>
      </c>
      <c r="AY655">
        <v>4.8484848484848478E-2</v>
      </c>
      <c r="AZ655">
        <v>2.4242424242424239E-2</v>
      </c>
      <c r="BA655">
        <v>1.2121212121212119E-2</v>
      </c>
      <c r="BB655">
        <v>0</v>
      </c>
      <c r="BC655">
        <v>1.8181818181818181E-2</v>
      </c>
      <c r="BD655">
        <v>0</v>
      </c>
      <c r="BE655">
        <v>0.9939393939393939</v>
      </c>
      <c r="BF655">
        <v>6.0606060606060606E-3</v>
      </c>
      <c r="BG655">
        <v>0</v>
      </c>
      <c r="BH655">
        <v>0.81212121212121213</v>
      </c>
      <c r="BI655">
        <v>0.14545454545454539</v>
      </c>
      <c r="BJ655">
        <v>4.2424242424242427E-2</v>
      </c>
      <c r="BK655">
        <v>3.6363636363636362E-2</v>
      </c>
      <c r="BL655">
        <v>0</v>
      </c>
      <c r="BM655">
        <v>1.8181818181818181E-2</v>
      </c>
      <c r="BN655">
        <v>0.94545454545454544</v>
      </c>
      <c r="BO655">
        <v>0</v>
      </c>
      <c r="BP655">
        <v>0.95757575757575752</v>
      </c>
      <c r="BQ655">
        <v>0</v>
      </c>
      <c r="BR655">
        <v>0</v>
      </c>
      <c r="BS655">
        <v>0</v>
      </c>
      <c r="BT655">
        <v>3.03030303030303E-2</v>
      </c>
      <c r="BU655">
        <v>1.2121212121212119E-2</v>
      </c>
      <c r="BV655">
        <v>9.696969696969697E-2</v>
      </c>
      <c r="BW655">
        <v>0.89696969696969697</v>
      </c>
      <c r="BX655">
        <v>6.0606060606060606E-3</v>
      </c>
      <c r="BY655" t="s">
        <v>3397</v>
      </c>
      <c r="BZ655" t="s">
        <v>4168</v>
      </c>
      <c r="CA655">
        <v>424</v>
      </c>
      <c r="CB655">
        <v>0.38915094339622641</v>
      </c>
      <c r="CC655">
        <v>0</v>
      </c>
    </row>
    <row r="656" spans="1:81" x14ac:dyDescent="0.25">
      <c r="A656" t="s">
        <v>4171</v>
      </c>
      <c r="B656" t="s">
        <v>95</v>
      </c>
      <c r="C656" t="s">
        <v>376</v>
      </c>
      <c r="D656" t="s">
        <v>951</v>
      </c>
      <c r="E656">
        <v>2023</v>
      </c>
      <c r="F656">
        <v>7</v>
      </c>
      <c r="G656">
        <v>0</v>
      </c>
      <c r="H656">
        <v>0</v>
      </c>
      <c r="I656">
        <v>0</v>
      </c>
      <c r="J656">
        <v>0</v>
      </c>
      <c r="K656">
        <v>0</v>
      </c>
      <c r="L656">
        <v>0</v>
      </c>
      <c r="M656">
        <v>1</v>
      </c>
      <c r="N656">
        <v>3</v>
      </c>
      <c r="O656">
        <v>3</v>
      </c>
      <c r="P656">
        <v>0</v>
      </c>
      <c r="Q656">
        <v>0</v>
      </c>
      <c r="R656">
        <v>0</v>
      </c>
      <c r="S656">
        <v>0</v>
      </c>
      <c r="T656">
        <v>0</v>
      </c>
      <c r="U656">
        <v>7</v>
      </c>
      <c r="V656">
        <v>0</v>
      </c>
      <c r="W656">
        <v>0</v>
      </c>
      <c r="X656">
        <v>6</v>
      </c>
      <c r="Y656">
        <v>1</v>
      </c>
      <c r="Z656">
        <v>0</v>
      </c>
      <c r="AA656">
        <v>1</v>
      </c>
      <c r="AB656">
        <v>0</v>
      </c>
      <c r="AC656">
        <v>0</v>
      </c>
      <c r="AD656">
        <v>6</v>
      </c>
      <c r="AE656">
        <v>0</v>
      </c>
      <c r="AF656">
        <v>7</v>
      </c>
      <c r="AG656">
        <v>0</v>
      </c>
      <c r="AH656">
        <v>0</v>
      </c>
      <c r="AI656">
        <v>0</v>
      </c>
      <c r="AJ656">
        <v>0</v>
      </c>
      <c r="AK656">
        <v>0</v>
      </c>
      <c r="AL656">
        <v>0</v>
      </c>
      <c r="AM656">
        <v>7</v>
      </c>
      <c r="AN656">
        <v>0</v>
      </c>
      <c r="AO656">
        <v>7</v>
      </c>
      <c r="AP656">
        <v>1</v>
      </c>
      <c r="AQ656">
        <v>0</v>
      </c>
      <c r="AR656">
        <v>0</v>
      </c>
      <c r="AS656">
        <v>0</v>
      </c>
      <c r="AT656">
        <v>0</v>
      </c>
      <c r="AU656">
        <v>0</v>
      </c>
      <c r="AV656">
        <v>0</v>
      </c>
      <c r="AW656">
        <v>0.14285714285714279</v>
      </c>
      <c r="AX656">
        <v>0.42857142857142849</v>
      </c>
      <c r="AY656">
        <v>0.42857142857142849</v>
      </c>
      <c r="AZ656">
        <v>0</v>
      </c>
      <c r="BA656">
        <v>0</v>
      </c>
      <c r="BB656">
        <v>0</v>
      </c>
      <c r="BC656">
        <v>0</v>
      </c>
      <c r="BD656">
        <v>0</v>
      </c>
      <c r="BE656">
        <v>1</v>
      </c>
      <c r="BF656">
        <v>0</v>
      </c>
      <c r="BG656">
        <v>0</v>
      </c>
      <c r="BH656">
        <v>0.8571428571428571</v>
      </c>
      <c r="BI656">
        <v>0.14285714285714279</v>
      </c>
      <c r="BJ656">
        <v>0</v>
      </c>
      <c r="BK656">
        <v>0.14285714285714279</v>
      </c>
      <c r="BL656">
        <v>0</v>
      </c>
      <c r="BM656">
        <v>0</v>
      </c>
      <c r="BN656">
        <v>0.8571428571428571</v>
      </c>
      <c r="BO656">
        <v>0</v>
      </c>
      <c r="BP656">
        <v>1</v>
      </c>
      <c r="BQ656">
        <v>0</v>
      </c>
      <c r="BR656">
        <v>0</v>
      </c>
      <c r="BS656">
        <v>0</v>
      </c>
      <c r="BT656">
        <v>0</v>
      </c>
      <c r="BU656">
        <v>0</v>
      </c>
      <c r="BV656">
        <v>0</v>
      </c>
      <c r="BW656">
        <v>1</v>
      </c>
      <c r="BX656">
        <v>0</v>
      </c>
      <c r="BY656" t="s">
        <v>3397</v>
      </c>
      <c r="BZ656" t="s">
        <v>4168</v>
      </c>
      <c r="CA656">
        <v>424</v>
      </c>
      <c r="CB656">
        <v>1.6509433962264151E-2</v>
      </c>
      <c r="CC656">
        <v>0</v>
      </c>
    </row>
    <row r="657" spans="1:81" x14ac:dyDescent="0.25">
      <c r="A657" t="s">
        <v>4172</v>
      </c>
      <c r="B657" t="s">
        <v>95</v>
      </c>
      <c r="C657" t="s">
        <v>376</v>
      </c>
      <c r="D657" t="s">
        <v>953</v>
      </c>
      <c r="E657">
        <v>2023</v>
      </c>
      <c r="F657">
        <v>24</v>
      </c>
      <c r="G657">
        <v>2</v>
      </c>
      <c r="H657">
        <v>0</v>
      </c>
      <c r="I657">
        <v>1</v>
      </c>
      <c r="J657">
        <v>3</v>
      </c>
      <c r="K657">
        <v>4</v>
      </c>
      <c r="L657">
        <v>3</v>
      </c>
      <c r="M657">
        <v>5</v>
      </c>
      <c r="N657">
        <v>7</v>
      </c>
      <c r="O657">
        <v>3</v>
      </c>
      <c r="P657">
        <v>0</v>
      </c>
      <c r="Q657">
        <v>0</v>
      </c>
      <c r="R657">
        <v>0</v>
      </c>
      <c r="S657">
        <v>0</v>
      </c>
      <c r="T657">
        <v>0</v>
      </c>
      <c r="U657">
        <v>24</v>
      </c>
      <c r="V657">
        <v>0</v>
      </c>
      <c r="W657">
        <v>2</v>
      </c>
      <c r="X657">
        <v>21</v>
      </c>
      <c r="Y657">
        <v>5</v>
      </c>
      <c r="Z657">
        <v>0</v>
      </c>
      <c r="AA657">
        <v>6</v>
      </c>
      <c r="AB657">
        <v>0</v>
      </c>
      <c r="AC657">
        <v>4</v>
      </c>
      <c r="AD657">
        <v>16</v>
      </c>
      <c r="AE657">
        <v>0</v>
      </c>
      <c r="AF657">
        <v>19</v>
      </c>
      <c r="AG657">
        <v>0</v>
      </c>
      <c r="AH657">
        <v>0</v>
      </c>
      <c r="AI657">
        <v>0</v>
      </c>
      <c r="AJ657">
        <v>6</v>
      </c>
      <c r="AK657">
        <v>1</v>
      </c>
      <c r="AL657">
        <v>2</v>
      </c>
      <c r="AM657">
        <v>24</v>
      </c>
      <c r="AN657">
        <v>0</v>
      </c>
      <c r="AO657">
        <v>26</v>
      </c>
      <c r="AP657">
        <v>0.92307692307692313</v>
      </c>
      <c r="AQ657">
        <v>7.6923076923076927E-2</v>
      </c>
      <c r="AR657">
        <v>0</v>
      </c>
      <c r="AS657">
        <v>3.8461538461538457E-2</v>
      </c>
      <c r="AT657">
        <v>0.1153846153846154</v>
      </c>
      <c r="AU657">
        <v>0.15384615384615391</v>
      </c>
      <c r="AV657">
        <v>0.1153846153846154</v>
      </c>
      <c r="AW657">
        <v>0.19230769230769229</v>
      </c>
      <c r="AX657">
        <v>0.26923076923076922</v>
      </c>
      <c r="AY657">
        <v>0.1153846153846154</v>
      </c>
      <c r="AZ657">
        <v>0</v>
      </c>
      <c r="BA657">
        <v>0</v>
      </c>
      <c r="BB657">
        <v>0</v>
      </c>
      <c r="BC657">
        <v>0</v>
      </c>
      <c r="BD657">
        <v>0</v>
      </c>
      <c r="BE657">
        <v>0.92307692307692313</v>
      </c>
      <c r="BF657">
        <v>0</v>
      </c>
      <c r="BG657">
        <v>7.6923076923076927E-2</v>
      </c>
      <c r="BH657">
        <v>0.80769230769230771</v>
      </c>
      <c r="BI657">
        <v>0.19230769230769229</v>
      </c>
      <c r="BJ657">
        <v>0</v>
      </c>
      <c r="BK657">
        <v>0.23076923076923081</v>
      </c>
      <c r="BL657">
        <v>0</v>
      </c>
      <c r="BM657">
        <v>0.15384615384615391</v>
      </c>
      <c r="BN657">
        <v>0.61538461538461542</v>
      </c>
      <c r="BO657">
        <v>0</v>
      </c>
      <c r="BP657">
        <v>0.73076923076923073</v>
      </c>
      <c r="BQ657">
        <v>0</v>
      </c>
      <c r="BR657">
        <v>0</v>
      </c>
      <c r="BS657">
        <v>0</v>
      </c>
      <c r="BT657">
        <v>0.23076923076923081</v>
      </c>
      <c r="BU657">
        <v>3.8461538461538457E-2</v>
      </c>
      <c r="BV657">
        <v>7.6923076923076927E-2</v>
      </c>
      <c r="BW657">
        <v>0.92307692307692313</v>
      </c>
      <c r="BX657">
        <v>0</v>
      </c>
      <c r="BY657" t="s">
        <v>3397</v>
      </c>
      <c r="BZ657" t="s">
        <v>4168</v>
      </c>
      <c r="CA657">
        <v>424</v>
      </c>
      <c r="CB657">
        <v>6.1320754716981132E-2</v>
      </c>
      <c r="CC657">
        <v>0</v>
      </c>
    </row>
    <row r="658" spans="1:81" x14ac:dyDescent="0.25">
      <c r="A658" t="s">
        <v>4173</v>
      </c>
      <c r="B658" t="s">
        <v>95</v>
      </c>
      <c r="C658" t="s">
        <v>376</v>
      </c>
      <c r="D658" t="s">
        <v>961</v>
      </c>
      <c r="E658">
        <v>2023</v>
      </c>
      <c r="F658">
        <v>4</v>
      </c>
      <c r="G658">
        <v>0</v>
      </c>
      <c r="H658">
        <v>0</v>
      </c>
      <c r="I658">
        <v>0</v>
      </c>
      <c r="J658">
        <v>1</v>
      </c>
      <c r="K658">
        <v>2</v>
      </c>
      <c r="L658">
        <v>0</v>
      </c>
      <c r="M658">
        <v>0</v>
      </c>
      <c r="N658">
        <v>0</v>
      </c>
      <c r="O658">
        <v>1</v>
      </c>
      <c r="P658">
        <v>0</v>
      </c>
      <c r="Q658">
        <v>0</v>
      </c>
      <c r="R658">
        <v>0</v>
      </c>
      <c r="S658">
        <v>0</v>
      </c>
      <c r="T658">
        <v>0</v>
      </c>
      <c r="U658">
        <v>4</v>
      </c>
      <c r="V658">
        <v>0</v>
      </c>
      <c r="W658">
        <v>0</v>
      </c>
      <c r="X658">
        <v>0</v>
      </c>
      <c r="Y658">
        <v>0</v>
      </c>
      <c r="Z658">
        <v>4</v>
      </c>
      <c r="AA658">
        <v>0</v>
      </c>
      <c r="AB658">
        <v>4</v>
      </c>
      <c r="AC658">
        <v>0</v>
      </c>
      <c r="AD658">
        <v>0</v>
      </c>
      <c r="AE658">
        <v>0</v>
      </c>
      <c r="AF658">
        <v>0</v>
      </c>
      <c r="AG658">
        <v>0</v>
      </c>
      <c r="AH658">
        <v>0</v>
      </c>
      <c r="AI658">
        <v>0</v>
      </c>
      <c r="AJ658">
        <v>0</v>
      </c>
      <c r="AK658">
        <v>4</v>
      </c>
      <c r="AL658">
        <v>0</v>
      </c>
      <c r="AM658">
        <v>0</v>
      </c>
      <c r="AN658">
        <v>4</v>
      </c>
      <c r="AO658">
        <v>4</v>
      </c>
      <c r="AP658">
        <v>1</v>
      </c>
      <c r="AQ658">
        <v>0</v>
      </c>
      <c r="AR658">
        <v>0</v>
      </c>
      <c r="AS658">
        <v>0</v>
      </c>
      <c r="AT658">
        <v>0.25</v>
      </c>
      <c r="AU658">
        <v>0.5</v>
      </c>
      <c r="AV658">
        <v>0</v>
      </c>
      <c r="AW658">
        <v>0</v>
      </c>
      <c r="AX658">
        <v>0</v>
      </c>
      <c r="AY658">
        <v>0.25</v>
      </c>
      <c r="AZ658">
        <v>0</v>
      </c>
      <c r="BA658">
        <v>0</v>
      </c>
      <c r="BB658">
        <v>0</v>
      </c>
      <c r="BC658">
        <v>0</v>
      </c>
      <c r="BD658">
        <v>0</v>
      </c>
      <c r="BE658">
        <v>1</v>
      </c>
      <c r="BF658">
        <v>0</v>
      </c>
      <c r="BG658">
        <v>0</v>
      </c>
      <c r="BH658">
        <v>0</v>
      </c>
      <c r="BI658">
        <v>0</v>
      </c>
      <c r="BJ658">
        <v>1</v>
      </c>
      <c r="BK658">
        <v>0</v>
      </c>
      <c r="BL658">
        <v>1</v>
      </c>
      <c r="BM658">
        <v>0</v>
      </c>
      <c r="BN658">
        <v>0</v>
      </c>
      <c r="BO658">
        <v>0</v>
      </c>
      <c r="BP658">
        <v>0</v>
      </c>
      <c r="BQ658">
        <v>0</v>
      </c>
      <c r="BR658">
        <v>0</v>
      </c>
      <c r="BS658">
        <v>0</v>
      </c>
      <c r="BT658">
        <v>0</v>
      </c>
      <c r="BU658">
        <v>1</v>
      </c>
      <c r="BV658">
        <v>0</v>
      </c>
      <c r="BW658">
        <v>0</v>
      </c>
      <c r="BX658">
        <v>1</v>
      </c>
      <c r="BY658" t="s">
        <v>3397</v>
      </c>
      <c r="BZ658" t="s">
        <v>4168</v>
      </c>
      <c r="CA658">
        <v>424</v>
      </c>
      <c r="CB658">
        <v>9.433962264150943E-3</v>
      </c>
      <c r="CC658">
        <v>0</v>
      </c>
    </row>
    <row r="659" spans="1:81" x14ac:dyDescent="0.25">
      <c r="A659" t="s">
        <v>4174</v>
      </c>
      <c r="B659" t="s">
        <v>95</v>
      </c>
      <c r="C659" t="s">
        <v>382</v>
      </c>
      <c r="D659" t="s">
        <v>44</v>
      </c>
      <c r="E659">
        <v>2023</v>
      </c>
      <c r="F659">
        <v>215</v>
      </c>
      <c r="G659">
        <v>29</v>
      </c>
      <c r="H659">
        <v>0</v>
      </c>
      <c r="I659">
        <v>34</v>
      </c>
      <c r="J659">
        <v>38</v>
      </c>
      <c r="K659">
        <v>24</v>
      </c>
      <c r="L659">
        <v>39</v>
      </c>
      <c r="M659">
        <v>44</v>
      </c>
      <c r="N659">
        <v>35</v>
      </c>
      <c r="O659">
        <v>25</v>
      </c>
      <c r="P659">
        <v>4</v>
      </c>
      <c r="Q659">
        <v>0</v>
      </c>
      <c r="R659">
        <v>0</v>
      </c>
      <c r="S659">
        <v>1</v>
      </c>
      <c r="T659">
        <v>0</v>
      </c>
      <c r="U659">
        <v>235</v>
      </c>
      <c r="V659">
        <v>9</v>
      </c>
      <c r="W659">
        <v>0</v>
      </c>
      <c r="X659">
        <v>200</v>
      </c>
      <c r="Y659">
        <v>36</v>
      </c>
      <c r="Z659">
        <v>8</v>
      </c>
      <c r="AA659">
        <v>24</v>
      </c>
      <c r="AB659">
        <v>1</v>
      </c>
      <c r="AC659">
        <v>15</v>
      </c>
      <c r="AD659">
        <v>204</v>
      </c>
      <c r="AE659">
        <v>2</v>
      </c>
      <c r="AF659">
        <v>216</v>
      </c>
      <c r="AG659">
        <v>6</v>
      </c>
      <c r="AH659">
        <v>0</v>
      </c>
      <c r="AI659">
        <v>0</v>
      </c>
      <c r="AJ659">
        <v>12</v>
      </c>
      <c r="AK659">
        <v>8</v>
      </c>
      <c r="AL659">
        <v>44</v>
      </c>
      <c r="AM659">
        <v>196</v>
      </c>
      <c r="AN659">
        <v>4</v>
      </c>
      <c r="AO659">
        <v>244</v>
      </c>
      <c r="AP659">
        <v>0.88114754098360659</v>
      </c>
      <c r="AQ659">
        <v>0.11885245901639339</v>
      </c>
      <c r="AR659">
        <v>0</v>
      </c>
      <c r="AS659">
        <v>0.13934426229508201</v>
      </c>
      <c r="AT659">
        <v>0.15573770491803279</v>
      </c>
      <c r="AU659">
        <v>9.8360655737704916E-2</v>
      </c>
      <c r="AV659">
        <v>0.1598360655737705</v>
      </c>
      <c r="AW659">
        <v>0.18032786885245899</v>
      </c>
      <c r="AX659">
        <v>0.14344262295081969</v>
      </c>
      <c r="AY659">
        <v>0.1024590163934426</v>
      </c>
      <c r="AZ659">
        <v>1.6393442622950821E-2</v>
      </c>
      <c r="BA659">
        <v>0</v>
      </c>
      <c r="BB659">
        <v>0</v>
      </c>
      <c r="BC659">
        <v>4.0983606557377051E-3</v>
      </c>
      <c r="BD659">
        <v>0</v>
      </c>
      <c r="BE659">
        <v>0.96311475409836067</v>
      </c>
      <c r="BF659">
        <v>3.6885245901639337E-2</v>
      </c>
      <c r="BG659">
        <v>0</v>
      </c>
      <c r="BH659">
        <v>0.81967213114754101</v>
      </c>
      <c r="BI659">
        <v>0.1475409836065574</v>
      </c>
      <c r="BJ659">
        <v>3.2786885245901641E-2</v>
      </c>
      <c r="BK659">
        <v>9.8360655737704916E-2</v>
      </c>
      <c r="BL659">
        <v>4.0983606557377051E-3</v>
      </c>
      <c r="BM659">
        <v>6.1475409836065573E-2</v>
      </c>
      <c r="BN659">
        <v>0.83606557377049184</v>
      </c>
      <c r="BO659">
        <v>8.1967213114754103E-3</v>
      </c>
      <c r="BP659">
        <v>0.88524590163934425</v>
      </c>
      <c r="BQ659">
        <v>2.4590163934426229E-2</v>
      </c>
      <c r="BR659">
        <v>0</v>
      </c>
      <c r="BS659">
        <v>0</v>
      </c>
      <c r="BT659">
        <v>4.9180327868852458E-2</v>
      </c>
      <c r="BU659">
        <v>3.2786885245901641E-2</v>
      </c>
      <c r="BV659">
        <v>0.18032786885245899</v>
      </c>
      <c r="BW659">
        <v>0.80327868852459017</v>
      </c>
      <c r="BX659">
        <v>1.6393442622950821E-2</v>
      </c>
      <c r="BY659" t="s">
        <v>3397</v>
      </c>
      <c r="BZ659" t="s">
        <v>4175</v>
      </c>
      <c r="CA659">
        <v>244</v>
      </c>
      <c r="CB659">
        <v>1</v>
      </c>
      <c r="CC659">
        <v>0</v>
      </c>
    </row>
    <row r="660" spans="1:81" x14ac:dyDescent="0.25">
      <c r="A660" t="s">
        <v>4176</v>
      </c>
      <c r="B660" t="s">
        <v>95</v>
      </c>
      <c r="C660" t="s">
        <v>382</v>
      </c>
      <c r="D660" t="s">
        <v>947</v>
      </c>
      <c r="E660">
        <v>2023</v>
      </c>
      <c r="F660">
        <v>55</v>
      </c>
      <c r="G660">
        <v>13</v>
      </c>
      <c r="H660">
        <v>0</v>
      </c>
      <c r="I660">
        <v>13</v>
      </c>
      <c r="J660">
        <v>8</v>
      </c>
      <c r="K660">
        <v>5</v>
      </c>
      <c r="L660">
        <v>7</v>
      </c>
      <c r="M660">
        <v>16</v>
      </c>
      <c r="N660">
        <v>9</v>
      </c>
      <c r="O660">
        <v>8</v>
      </c>
      <c r="P660">
        <v>2</v>
      </c>
      <c r="Q660">
        <v>0</v>
      </c>
      <c r="R660">
        <v>0</v>
      </c>
      <c r="S660">
        <v>0</v>
      </c>
      <c r="T660">
        <v>0</v>
      </c>
      <c r="U660">
        <v>65</v>
      </c>
      <c r="V660">
        <v>3</v>
      </c>
      <c r="W660">
        <v>0</v>
      </c>
      <c r="X660">
        <v>55</v>
      </c>
      <c r="Y660">
        <v>10</v>
      </c>
      <c r="Z660">
        <v>3</v>
      </c>
      <c r="AA660">
        <v>6</v>
      </c>
      <c r="AB660">
        <v>0</v>
      </c>
      <c r="AC660">
        <v>3</v>
      </c>
      <c r="AD660">
        <v>59</v>
      </c>
      <c r="AE660">
        <v>0</v>
      </c>
      <c r="AF660">
        <v>63</v>
      </c>
      <c r="AG660">
        <v>1</v>
      </c>
      <c r="AH660">
        <v>0</v>
      </c>
      <c r="AI660">
        <v>0</v>
      </c>
      <c r="AJ660">
        <v>1</v>
      </c>
      <c r="AK660">
        <v>3</v>
      </c>
      <c r="AL660">
        <v>15</v>
      </c>
      <c r="AM660">
        <v>51</v>
      </c>
      <c r="AN660">
        <v>2</v>
      </c>
      <c r="AO660">
        <v>68</v>
      </c>
      <c r="AP660">
        <v>0.80882352941176472</v>
      </c>
      <c r="AQ660">
        <v>0.19117647058823531</v>
      </c>
      <c r="AR660">
        <v>0</v>
      </c>
      <c r="AS660">
        <v>0.19117647058823531</v>
      </c>
      <c r="AT660">
        <v>0.1176470588235294</v>
      </c>
      <c r="AU660">
        <v>7.3529411764705885E-2</v>
      </c>
      <c r="AV660">
        <v>0.1029411764705882</v>
      </c>
      <c r="AW660">
        <v>0.23529411764705879</v>
      </c>
      <c r="AX660">
        <v>0.13235294117647059</v>
      </c>
      <c r="AY660">
        <v>0.1176470588235294</v>
      </c>
      <c r="AZ660">
        <v>2.9411764705882349E-2</v>
      </c>
      <c r="BA660">
        <v>0</v>
      </c>
      <c r="BB660">
        <v>0</v>
      </c>
      <c r="BC660">
        <v>0</v>
      </c>
      <c r="BD660">
        <v>0</v>
      </c>
      <c r="BE660">
        <v>0.95588235294117652</v>
      </c>
      <c r="BF660">
        <v>4.4117647058823532E-2</v>
      </c>
      <c r="BG660">
        <v>0</v>
      </c>
      <c r="BH660">
        <v>0.80882352941176472</v>
      </c>
      <c r="BI660">
        <v>0.1470588235294118</v>
      </c>
      <c r="BJ660">
        <v>4.4117647058823532E-2</v>
      </c>
      <c r="BK660">
        <v>8.8235294117647065E-2</v>
      </c>
      <c r="BL660">
        <v>0</v>
      </c>
      <c r="BM660">
        <v>4.4117647058823532E-2</v>
      </c>
      <c r="BN660">
        <v>0.86764705882352944</v>
      </c>
      <c r="BO660">
        <v>0</v>
      </c>
      <c r="BP660">
        <v>0.92647058823529416</v>
      </c>
      <c r="BQ660">
        <v>1.470588235294118E-2</v>
      </c>
      <c r="BR660">
        <v>0</v>
      </c>
      <c r="BS660">
        <v>0</v>
      </c>
      <c r="BT660">
        <v>1.470588235294118E-2</v>
      </c>
      <c r="BU660">
        <v>4.4117647058823532E-2</v>
      </c>
      <c r="BV660">
        <v>0.22058823529411761</v>
      </c>
      <c r="BW660">
        <v>0.75</v>
      </c>
      <c r="BX660">
        <v>2.9411764705882349E-2</v>
      </c>
      <c r="BY660" t="s">
        <v>3397</v>
      </c>
      <c r="BZ660" t="s">
        <v>4175</v>
      </c>
      <c r="CA660">
        <v>244</v>
      </c>
      <c r="CB660">
        <v>0.27868852459016391</v>
      </c>
      <c r="CC660">
        <v>0</v>
      </c>
    </row>
    <row r="661" spans="1:81" x14ac:dyDescent="0.25">
      <c r="A661" t="s">
        <v>4177</v>
      </c>
      <c r="B661" t="s">
        <v>95</v>
      </c>
      <c r="C661" t="s">
        <v>382</v>
      </c>
      <c r="D661" t="s">
        <v>949</v>
      </c>
      <c r="E661">
        <v>2023</v>
      </c>
      <c r="F661">
        <v>118</v>
      </c>
      <c r="G661">
        <v>13</v>
      </c>
      <c r="H661">
        <v>0</v>
      </c>
      <c r="I661">
        <v>15</v>
      </c>
      <c r="J661">
        <v>24</v>
      </c>
      <c r="K661">
        <v>13</v>
      </c>
      <c r="L661">
        <v>24</v>
      </c>
      <c r="M661">
        <v>21</v>
      </c>
      <c r="N661">
        <v>22</v>
      </c>
      <c r="O661">
        <v>9</v>
      </c>
      <c r="P661">
        <v>2</v>
      </c>
      <c r="Q661">
        <v>0</v>
      </c>
      <c r="R661">
        <v>0</v>
      </c>
      <c r="S661">
        <v>1</v>
      </c>
      <c r="T661">
        <v>0</v>
      </c>
      <c r="U661">
        <v>127</v>
      </c>
      <c r="V661">
        <v>4</v>
      </c>
      <c r="W661">
        <v>0</v>
      </c>
      <c r="X661">
        <v>113</v>
      </c>
      <c r="Y661">
        <v>15</v>
      </c>
      <c r="Z661">
        <v>3</v>
      </c>
      <c r="AA661">
        <v>11</v>
      </c>
      <c r="AB661">
        <v>0</v>
      </c>
      <c r="AC661">
        <v>5</v>
      </c>
      <c r="AD661">
        <v>115</v>
      </c>
      <c r="AE661">
        <v>2</v>
      </c>
      <c r="AF661">
        <v>122</v>
      </c>
      <c r="AG661">
        <v>0</v>
      </c>
      <c r="AH661">
        <v>0</v>
      </c>
      <c r="AI661">
        <v>0</v>
      </c>
      <c r="AJ661">
        <v>4</v>
      </c>
      <c r="AK661">
        <v>3</v>
      </c>
      <c r="AL661">
        <v>20</v>
      </c>
      <c r="AM661">
        <v>110</v>
      </c>
      <c r="AN661">
        <v>1</v>
      </c>
      <c r="AO661">
        <v>131</v>
      </c>
      <c r="AP661">
        <v>0.9007633587786259</v>
      </c>
      <c r="AQ661">
        <v>9.9236641221374045E-2</v>
      </c>
      <c r="AR661">
        <v>0</v>
      </c>
      <c r="AS661">
        <v>0.1145038167938931</v>
      </c>
      <c r="AT661">
        <v>0.18320610687022901</v>
      </c>
      <c r="AU661">
        <v>9.9236641221374045E-2</v>
      </c>
      <c r="AV661">
        <v>0.18320610687022901</v>
      </c>
      <c r="AW661">
        <v>0.1603053435114504</v>
      </c>
      <c r="AX661">
        <v>0.1679389312977099</v>
      </c>
      <c r="AY661">
        <v>6.8702290076335881E-2</v>
      </c>
      <c r="AZ661">
        <v>1.526717557251908E-2</v>
      </c>
      <c r="BA661">
        <v>0</v>
      </c>
      <c r="BB661">
        <v>0</v>
      </c>
      <c r="BC661">
        <v>7.6335877862595417E-3</v>
      </c>
      <c r="BD661">
        <v>0</v>
      </c>
      <c r="BE661">
        <v>0.96946564885496178</v>
      </c>
      <c r="BF661">
        <v>3.053435114503817E-2</v>
      </c>
      <c r="BG661">
        <v>0</v>
      </c>
      <c r="BH661">
        <v>0.86259541984732824</v>
      </c>
      <c r="BI661">
        <v>0.1145038167938931</v>
      </c>
      <c r="BJ661">
        <v>2.2900763358778629E-2</v>
      </c>
      <c r="BK661">
        <v>8.3969465648854963E-2</v>
      </c>
      <c r="BL661">
        <v>0</v>
      </c>
      <c r="BM661">
        <v>3.8167938931297711E-2</v>
      </c>
      <c r="BN661">
        <v>0.87786259541984735</v>
      </c>
      <c r="BO661">
        <v>1.526717557251908E-2</v>
      </c>
      <c r="BP661">
        <v>0.93129770992366412</v>
      </c>
      <c r="BQ661">
        <v>0</v>
      </c>
      <c r="BR661">
        <v>0</v>
      </c>
      <c r="BS661">
        <v>0</v>
      </c>
      <c r="BT661">
        <v>3.053435114503817E-2</v>
      </c>
      <c r="BU661">
        <v>2.2900763358778629E-2</v>
      </c>
      <c r="BV661">
        <v>0.15267175572519079</v>
      </c>
      <c r="BW661">
        <v>0.83969465648854957</v>
      </c>
      <c r="BX661">
        <v>7.6335877862595417E-3</v>
      </c>
      <c r="BY661" t="s">
        <v>3397</v>
      </c>
      <c r="BZ661" t="s">
        <v>4175</v>
      </c>
      <c r="CA661">
        <v>244</v>
      </c>
      <c r="CB661">
        <v>0.53688524590163933</v>
      </c>
      <c r="CC661">
        <v>0</v>
      </c>
    </row>
    <row r="662" spans="1:81" x14ac:dyDescent="0.25">
      <c r="A662" t="s">
        <v>4178</v>
      </c>
      <c r="B662" t="s">
        <v>95</v>
      </c>
      <c r="C662" t="s">
        <v>382</v>
      </c>
      <c r="D662" t="s">
        <v>951</v>
      </c>
      <c r="E662">
        <v>2023</v>
      </c>
      <c r="F662">
        <v>11</v>
      </c>
      <c r="G662">
        <v>0</v>
      </c>
      <c r="H662">
        <v>0</v>
      </c>
      <c r="I662">
        <v>2</v>
      </c>
      <c r="J662">
        <v>0</v>
      </c>
      <c r="K662">
        <v>1</v>
      </c>
      <c r="L662">
        <v>1</v>
      </c>
      <c r="M662">
        <v>4</v>
      </c>
      <c r="N662">
        <v>2</v>
      </c>
      <c r="O662">
        <v>1</v>
      </c>
      <c r="P662">
        <v>0</v>
      </c>
      <c r="Q662">
        <v>0</v>
      </c>
      <c r="R662">
        <v>0</v>
      </c>
      <c r="S662">
        <v>0</v>
      </c>
      <c r="T662">
        <v>0</v>
      </c>
      <c r="U662">
        <v>11</v>
      </c>
      <c r="V662">
        <v>0</v>
      </c>
      <c r="W662">
        <v>0</v>
      </c>
      <c r="X662">
        <v>9</v>
      </c>
      <c r="Y662">
        <v>2</v>
      </c>
      <c r="Z662">
        <v>0</v>
      </c>
      <c r="AA662">
        <v>0</v>
      </c>
      <c r="AB662">
        <v>0</v>
      </c>
      <c r="AC662">
        <v>0</v>
      </c>
      <c r="AD662">
        <v>11</v>
      </c>
      <c r="AE662">
        <v>0</v>
      </c>
      <c r="AF662">
        <v>10</v>
      </c>
      <c r="AG662">
        <v>1</v>
      </c>
      <c r="AH662">
        <v>0</v>
      </c>
      <c r="AI662">
        <v>0</v>
      </c>
      <c r="AJ662">
        <v>0</v>
      </c>
      <c r="AK662">
        <v>0</v>
      </c>
      <c r="AL662">
        <v>3</v>
      </c>
      <c r="AM662">
        <v>7</v>
      </c>
      <c r="AN662">
        <v>1</v>
      </c>
      <c r="AO662">
        <v>11</v>
      </c>
      <c r="AP662">
        <v>1</v>
      </c>
      <c r="AQ662">
        <v>0</v>
      </c>
      <c r="AR662">
        <v>0</v>
      </c>
      <c r="AS662">
        <v>0.1818181818181818</v>
      </c>
      <c r="AT662">
        <v>0</v>
      </c>
      <c r="AU662">
        <v>9.0909090909090912E-2</v>
      </c>
      <c r="AV662">
        <v>9.0909090909090912E-2</v>
      </c>
      <c r="AW662">
        <v>0.36363636363636359</v>
      </c>
      <c r="AX662">
        <v>0.1818181818181818</v>
      </c>
      <c r="AY662">
        <v>9.0909090909090912E-2</v>
      </c>
      <c r="AZ662">
        <v>0</v>
      </c>
      <c r="BA662">
        <v>0</v>
      </c>
      <c r="BB662">
        <v>0</v>
      </c>
      <c r="BC662">
        <v>0</v>
      </c>
      <c r="BD662">
        <v>0</v>
      </c>
      <c r="BE662">
        <v>1</v>
      </c>
      <c r="BF662">
        <v>0</v>
      </c>
      <c r="BG662">
        <v>0</v>
      </c>
      <c r="BH662">
        <v>0.81818181818181823</v>
      </c>
      <c r="BI662">
        <v>0.1818181818181818</v>
      </c>
      <c r="BJ662">
        <v>0</v>
      </c>
      <c r="BK662">
        <v>0</v>
      </c>
      <c r="BL662">
        <v>0</v>
      </c>
      <c r="BM662">
        <v>0</v>
      </c>
      <c r="BN662">
        <v>1</v>
      </c>
      <c r="BO662">
        <v>0</v>
      </c>
      <c r="BP662">
        <v>0.90909090909090906</v>
      </c>
      <c r="BQ662">
        <v>9.0909090909090912E-2</v>
      </c>
      <c r="BR662">
        <v>0</v>
      </c>
      <c r="BS662">
        <v>0</v>
      </c>
      <c r="BT662">
        <v>0</v>
      </c>
      <c r="BU662">
        <v>0</v>
      </c>
      <c r="BV662">
        <v>0.27272727272727271</v>
      </c>
      <c r="BW662">
        <v>0.63636363636363635</v>
      </c>
      <c r="BX662">
        <v>9.0909090909090912E-2</v>
      </c>
      <c r="BY662" t="s">
        <v>3397</v>
      </c>
      <c r="BZ662" t="s">
        <v>4175</v>
      </c>
      <c r="CA662">
        <v>244</v>
      </c>
      <c r="CB662">
        <v>4.5081967213114763E-2</v>
      </c>
      <c r="CC662">
        <v>0</v>
      </c>
    </row>
    <row r="663" spans="1:81" x14ac:dyDescent="0.25">
      <c r="A663" t="s">
        <v>4179</v>
      </c>
      <c r="B663" t="s">
        <v>95</v>
      </c>
      <c r="C663" t="s">
        <v>382</v>
      </c>
      <c r="D663" t="s">
        <v>953</v>
      </c>
      <c r="E663">
        <v>2023</v>
      </c>
      <c r="F663">
        <v>31</v>
      </c>
      <c r="G663">
        <v>3</v>
      </c>
      <c r="H663">
        <v>0</v>
      </c>
      <c r="I663">
        <v>4</v>
      </c>
      <c r="J663">
        <v>6</v>
      </c>
      <c r="K663">
        <v>5</v>
      </c>
      <c r="L663">
        <v>7</v>
      </c>
      <c r="M663">
        <v>3</v>
      </c>
      <c r="N663">
        <v>2</v>
      </c>
      <c r="O663">
        <v>7</v>
      </c>
      <c r="P663">
        <v>0</v>
      </c>
      <c r="Q663">
        <v>0</v>
      </c>
      <c r="R663">
        <v>0</v>
      </c>
      <c r="S663">
        <v>0</v>
      </c>
      <c r="T663">
        <v>0</v>
      </c>
      <c r="U663">
        <v>32</v>
      </c>
      <c r="V663">
        <v>2</v>
      </c>
      <c r="W663">
        <v>0</v>
      </c>
      <c r="X663">
        <v>23</v>
      </c>
      <c r="Y663">
        <v>9</v>
      </c>
      <c r="Z663">
        <v>2</v>
      </c>
      <c r="AA663">
        <v>7</v>
      </c>
      <c r="AB663">
        <v>1</v>
      </c>
      <c r="AC663">
        <v>7</v>
      </c>
      <c r="AD663">
        <v>19</v>
      </c>
      <c r="AE663">
        <v>0</v>
      </c>
      <c r="AF663">
        <v>21</v>
      </c>
      <c r="AG663">
        <v>4</v>
      </c>
      <c r="AH663">
        <v>0</v>
      </c>
      <c r="AI663">
        <v>0</v>
      </c>
      <c r="AJ663">
        <v>7</v>
      </c>
      <c r="AK663">
        <v>2</v>
      </c>
      <c r="AL663">
        <v>6</v>
      </c>
      <c r="AM663">
        <v>28</v>
      </c>
      <c r="AN663">
        <v>0</v>
      </c>
      <c r="AO663">
        <v>34</v>
      </c>
      <c r="AP663">
        <v>0.91176470588235292</v>
      </c>
      <c r="AQ663">
        <v>8.8235294117647065E-2</v>
      </c>
      <c r="AR663">
        <v>0</v>
      </c>
      <c r="AS663">
        <v>0.1176470588235294</v>
      </c>
      <c r="AT663">
        <v>0.1764705882352941</v>
      </c>
      <c r="AU663">
        <v>0.1470588235294118</v>
      </c>
      <c r="AV663">
        <v>0.20588235294117649</v>
      </c>
      <c r="AW663">
        <v>8.8235294117647065E-2</v>
      </c>
      <c r="AX663">
        <v>5.8823529411764712E-2</v>
      </c>
      <c r="AY663">
        <v>0.20588235294117649</v>
      </c>
      <c r="AZ663">
        <v>0</v>
      </c>
      <c r="BA663">
        <v>0</v>
      </c>
      <c r="BB663">
        <v>0</v>
      </c>
      <c r="BC663">
        <v>0</v>
      </c>
      <c r="BD663">
        <v>0</v>
      </c>
      <c r="BE663">
        <v>0.94117647058823528</v>
      </c>
      <c r="BF663">
        <v>5.8823529411764712E-2</v>
      </c>
      <c r="BG663">
        <v>0</v>
      </c>
      <c r="BH663">
        <v>0.67647058823529416</v>
      </c>
      <c r="BI663">
        <v>0.26470588235294118</v>
      </c>
      <c r="BJ663">
        <v>5.8823529411764712E-2</v>
      </c>
      <c r="BK663">
        <v>0.20588235294117649</v>
      </c>
      <c r="BL663">
        <v>2.9411764705882349E-2</v>
      </c>
      <c r="BM663">
        <v>0.20588235294117649</v>
      </c>
      <c r="BN663">
        <v>0.55882352941176472</v>
      </c>
      <c r="BO663">
        <v>0</v>
      </c>
      <c r="BP663">
        <v>0.61764705882352944</v>
      </c>
      <c r="BQ663">
        <v>0.1176470588235294</v>
      </c>
      <c r="BR663">
        <v>0</v>
      </c>
      <c r="BS663">
        <v>0</v>
      </c>
      <c r="BT663">
        <v>0.20588235294117649</v>
      </c>
      <c r="BU663">
        <v>5.8823529411764712E-2</v>
      </c>
      <c r="BV663">
        <v>0.1764705882352941</v>
      </c>
      <c r="BW663">
        <v>0.82352941176470584</v>
      </c>
      <c r="BX663">
        <v>0</v>
      </c>
      <c r="BY663" t="s">
        <v>3397</v>
      </c>
      <c r="BZ663" t="s">
        <v>4175</v>
      </c>
      <c r="CA663">
        <v>244</v>
      </c>
      <c r="CB663">
        <v>0.13934426229508201</v>
      </c>
      <c r="CC663">
        <v>0</v>
      </c>
    </row>
    <row r="664" spans="1:81" x14ac:dyDescent="0.25">
      <c r="A664" t="s">
        <v>4180</v>
      </c>
      <c r="B664" t="s">
        <v>95</v>
      </c>
      <c r="C664" t="s">
        <v>394</v>
      </c>
      <c r="D664" t="s">
        <v>44</v>
      </c>
      <c r="E664">
        <v>2023</v>
      </c>
      <c r="F664">
        <v>645</v>
      </c>
      <c r="G664">
        <v>65</v>
      </c>
      <c r="H664">
        <v>1</v>
      </c>
      <c r="I664">
        <v>119</v>
      </c>
      <c r="J664">
        <v>120</v>
      </c>
      <c r="K664">
        <v>114</v>
      </c>
      <c r="L664">
        <v>97</v>
      </c>
      <c r="M664">
        <v>87</v>
      </c>
      <c r="N664">
        <v>97</v>
      </c>
      <c r="O664">
        <v>50</v>
      </c>
      <c r="P664">
        <v>17</v>
      </c>
      <c r="Q664">
        <v>2</v>
      </c>
      <c r="R664">
        <v>1</v>
      </c>
      <c r="S664">
        <v>7</v>
      </c>
      <c r="T664">
        <v>0</v>
      </c>
      <c r="U664">
        <v>687</v>
      </c>
      <c r="V664">
        <v>24</v>
      </c>
      <c r="W664">
        <v>0</v>
      </c>
      <c r="X664">
        <v>511</v>
      </c>
      <c r="Y664">
        <v>119</v>
      </c>
      <c r="Z664">
        <v>81</v>
      </c>
      <c r="AA664">
        <v>76</v>
      </c>
      <c r="AB664">
        <v>20</v>
      </c>
      <c r="AC664">
        <v>88</v>
      </c>
      <c r="AD664">
        <v>527</v>
      </c>
      <c r="AE664">
        <v>22</v>
      </c>
      <c r="AF664">
        <v>526</v>
      </c>
      <c r="AG664">
        <v>55</v>
      </c>
      <c r="AH664">
        <v>13</v>
      </c>
      <c r="AI664">
        <v>11</v>
      </c>
      <c r="AJ664">
        <v>64</v>
      </c>
      <c r="AK664">
        <v>20</v>
      </c>
      <c r="AL664">
        <v>135</v>
      </c>
      <c r="AM664">
        <v>548</v>
      </c>
      <c r="AN664">
        <v>28</v>
      </c>
      <c r="AO664">
        <v>711</v>
      </c>
      <c r="AP664">
        <v>0.90717299578059074</v>
      </c>
      <c r="AQ664">
        <v>9.1420534458509145E-2</v>
      </c>
      <c r="AR664">
        <v>1.4064697609001411E-3</v>
      </c>
      <c r="AS664">
        <v>0.1673699015471167</v>
      </c>
      <c r="AT664">
        <v>0.1687763713080169</v>
      </c>
      <c r="AU664">
        <v>0.16033755274261599</v>
      </c>
      <c r="AV664">
        <v>0.1364275668073136</v>
      </c>
      <c r="AW664">
        <v>0.1223628691983122</v>
      </c>
      <c r="AX664">
        <v>0.1364275668073136</v>
      </c>
      <c r="AY664">
        <v>7.0323488045007029E-2</v>
      </c>
      <c r="AZ664">
        <v>2.3909985935302389E-2</v>
      </c>
      <c r="BA664">
        <v>2.8129395218002809E-3</v>
      </c>
      <c r="BB664">
        <v>1.4064697609001411E-3</v>
      </c>
      <c r="BC664">
        <v>9.8452883263009851E-3</v>
      </c>
      <c r="BD664">
        <v>0</v>
      </c>
      <c r="BE664">
        <v>0.96624472573839659</v>
      </c>
      <c r="BF664">
        <v>3.3755274261603373E-2</v>
      </c>
      <c r="BG664">
        <v>0</v>
      </c>
      <c r="BH664">
        <v>0.71870604781997183</v>
      </c>
      <c r="BI664">
        <v>0.1673699015471167</v>
      </c>
      <c r="BJ664">
        <v>0.1139240506329114</v>
      </c>
      <c r="BK664">
        <v>0.10689170182841071</v>
      </c>
      <c r="BL664">
        <v>2.8129395218002812E-2</v>
      </c>
      <c r="BM664">
        <v>0.1237693389592124</v>
      </c>
      <c r="BN664">
        <v>0.7412095639943741</v>
      </c>
      <c r="BO664">
        <v>3.0942334739803099E-2</v>
      </c>
      <c r="BP664">
        <v>0.73980309423347401</v>
      </c>
      <c r="BQ664">
        <v>7.7355836849507739E-2</v>
      </c>
      <c r="BR664">
        <v>1.8284106891701828E-2</v>
      </c>
      <c r="BS664">
        <v>1.547116736990155E-2</v>
      </c>
      <c r="BT664">
        <v>9.0014064697609003E-2</v>
      </c>
      <c r="BU664">
        <v>2.8129395218002812E-2</v>
      </c>
      <c r="BV664">
        <v>0.189873417721519</v>
      </c>
      <c r="BW664">
        <v>0.77074542897327702</v>
      </c>
      <c r="BX664">
        <v>3.9381153305203941E-2</v>
      </c>
      <c r="BY664" t="s">
        <v>3397</v>
      </c>
      <c r="BZ664" t="s">
        <v>4181</v>
      </c>
      <c r="CA664">
        <v>711</v>
      </c>
      <c r="CB664">
        <v>1</v>
      </c>
      <c r="CC664">
        <v>0</v>
      </c>
    </row>
    <row r="665" spans="1:81" x14ac:dyDescent="0.25">
      <c r="A665" t="s">
        <v>4182</v>
      </c>
      <c r="B665" t="s">
        <v>95</v>
      </c>
      <c r="C665" t="s">
        <v>394</v>
      </c>
      <c r="D665" t="s">
        <v>947</v>
      </c>
      <c r="E665">
        <v>2023</v>
      </c>
      <c r="F665">
        <v>148</v>
      </c>
      <c r="G665">
        <v>7</v>
      </c>
      <c r="H665">
        <v>0</v>
      </c>
      <c r="I665">
        <v>34</v>
      </c>
      <c r="J665">
        <v>26</v>
      </c>
      <c r="K665">
        <v>27</v>
      </c>
      <c r="L665">
        <v>22</v>
      </c>
      <c r="M665">
        <v>16</v>
      </c>
      <c r="N665">
        <v>18</v>
      </c>
      <c r="O665">
        <v>8</v>
      </c>
      <c r="P665">
        <v>1</v>
      </c>
      <c r="Q665">
        <v>1</v>
      </c>
      <c r="R665">
        <v>1</v>
      </c>
      <c r="S665">
        <v>1</v>
      </c>
      <c r="T665">
        <v>0</v>
      </c>
      <c r="U665">
        <v>142</v>
      </c>
      <c r="V665">
        <v>13</v>
      </c>
      <c r="W665">
        <v>0</v>
      </c>
      <c r="X665">
        <v>110</v>
      </c>
      <c r="Y665">
        <v>34</v>
      </c>
      <c r="Z665">
        <v>11</v>
      </c>
      <c r="AA665">
        <v>10</v>
      </c>
      <c r="AB665">
        <v>0</v>
      </c>
      <c r="AC665">
        <v>12</v>
      </c>
      <c r="AD665">
        <v>133</v>
      </c>
      <c r="AE665">
        <v>1</v>
      </c>
      <c r="AF665">
        <v>128</v>
      </c>
      <c r="AG665">
        <v>7</v>
      </c>
      <c r="AH665">
        <v>1</v>
      </c>
      <c r="AI665">
        <v>2</v>
      </c>
      <c r="AJ665">
        <v>16</v>
      </c>
      <c r="AK665">
        <v>0</v>
      </c>
      <c r="AL665">
        <v>33</v>
      </c>
      <c r="AM665">
        <v>117</v>
      </c>
      <c r="AN665">
        <v>5</v>
      </c>
      <c r="AO665">
        <v>155</v>
      </c>
      <c r="AP665">
        <v>0.95483870967741935</v>
      </c>
      <c r="AQ665">
        <v>4.5161290322580643E-2</v>
      </c>
      <c r="AR665">
        <v>0</v>
      </c>
      <c r="AS665">
        <v>0.2193548387096774</v>
      </c>
      <c r="AT665">
        <v>0.16774193548387101</v>
      </c>
      <c r="AU665">
        <v>0.1741935483870968</v>
      </c>
      <c r="AV665">
        <v>0.14193548387096769</v>
      </c>
      <c r="AW665">
        <v>0.1032258064516129</v>
      </c>
      <c r="AX665">
        <v>0.11612903225806449</v>
      </c>
      <c r="AY665">
        <v>5.1612903225806452E-2</v>
      </c>
      <c r="AZ665">
        <v>6.4516129032258056E-3</v>
      </c>
      <c r="BA665">
        <v>6.4516129032258056E-3</v>
      </c>
      <c r="BB665">
        <v>6.4516129032258056E-3</v>
      </c>
      <c r="BC665">
        <v>6.4516129032258056E-3</v>
      </c>
      <c r="BD665">
        <v>0</v>
      </c>
      <c r="BE665">
        <v>0.91612903225806452</v>
      </c>
      <c r="BF665">
        <v>8.387096774193549E-2</v>
      </c>
      <c r="BG665">
        <v>0</v>
      </c>
      <c r="BH665">
        <v>0.70967741935483875</v>
      </c>
      <c r="BI665">
        <v>0.2193548387096774</v>
      </c>
      <c r="BJ665">
        <v>7.0967741935483872E-2</v>
      </c>
      <c r="BK665">
        <v>6.4516129032258063E-2</v>
      </c>
      <c r="BL665">
        <v>0</v>
      </c>
      <c r="BM665">
        <v>7.7419354838709681E-2</v>
      </c>
      <c r="BN665">
        <v>0.85806451612903223</v>
      </c>
      <c r="BO665">
        <v>6.4516129032258056E-3</v>
      </c>
      <c r="BP665">
        <v>0.82580645161290323</v>
      </c>
      <c r="BQ665">
        <v>4.5161290322580643E-2</v>
      </c>
      <c r="BR665">
        <v>6.4516129032258056E-3</v>
      </c>
      <c r="BS665">
        <v>1.2903225806451609E-2</v>
      </c>
      <c r="BT665">
        <v>0.1032258064516129</v>
      </c>
      <c r="BU665">
        <v>0</v>
      </c>
      <c r="BV665">
        <v>0.2129032258064516</v>
      </c>
      <c r="BW665">
        <v>0.75483870967741939</v>
      </c>
      <c r="BX665">
        <v>3.2258064516129031E-2</v>
      </c>
      <c r="BY665" t="s">
        <v>3397</v>
      </c>
      <c r="BZ665" t="s">
        <v>4181</v>
      </c>
      <c r="CA665">
        <v>711</v>
      </c>
      <c r="CB665">
        <v>0.21800281293952181</v>
      </c>
      <c r="CC665">
        <v>0</v>
      </c>
    </row>
    <row r="666" spans="1:81" x14ac:dyDescent="0.25">
      <c r="A666" t="s">
        <v>4183</v>
      </c>
      <c r="B666" t="s">
        <v>95</v>
      </c>
      <c r="C666" t="s">
        <v>394</v>
      </c>
      <c r="D666" t="s">
        <v>949</v>
      </c>
      <c r="E666">
        <v>2023</v>
      </c>
      <c r="F666">
        <v>295</v>
      </c>
      <c r="G666">
        <v>35</v>
      </c>
      <c r="H666">
        <v>0</v>
      </c>
      <c r="I666">
        <v>52</v>
      </c>
      <c r="J666">
        <v>59</v>
      </c>
      <c r="K666">
        <v>53</v>
      </c>
      <c r="L666">
        <v>44</v>
      </c>
      <c r="M666">
        <v>42</v>
      </c>
      <c r="N666">
        <v>41</v>
      </c>
      <c r="O666">
        <v>19</v>
      </c>
      <c r="P666">
        <v>14</v>
      </c>
      <c r="Q666">
        <v>0</v>
      </c>
      <c r="R666">
        <v>0</v>
      </c>
      <c r="S666">
        <v>6</v>
      </c>
      <c r="T666">
        <v>0</v>
      </c>
      <c r="U666">
        <v>325</v>
      </c>
      <c r="V666">
        <v>5</v>
      </c>
      <c r="W666">
        <v>0</v>
      </c>
      <c r="X666">
        <v>244</v>
      </c>
      <c r="Y666">
        <v>52</v>
      </c>
      <c r="Z666">
        <v>34</v>
      </c>
      <c r="AA666">
        <v>33</v>
      </c>
      <c r="AB666">
        <v>0</v>
      </c>
      <c r="AC666">
        <v>15</v>
      </c>
      <c r="AD666">
        <v>282</v>
      </c>
      <c r="AE666">
        <v>9</v>
      </c>
      <c r="AF666">
        <v>291</v>
      </c>
      <c r="AG666">
        <v>13</v>
      </c>
      <c r="AH666">
        <v>0</v>
      </c>
      <c r="AI666">
        <v>0</v>
      </c>
      <c r="AJ666">
        <v>17</v>
      </c>
      <c r="AK666">
        <v>0</v>
      </c>
      <c r="AL666">
        <v>67</v>
      </c>
      <c r="AM666">
        <v>261</v>
      </c>
      <c r="AN666">
        <v>2</v>
      </c>
      <c r="AO666">
        <v>330</v>
      </c>
      <c r="AP666">
        <v>0.89393939393939392</v>
      </c>
      <c r="AQ666">
        <v>0.10606060606060611</v>
      </c>
      <c r="AR666">
        <v>0</v>
      </c>
      <c r="AS666">
        <v>0.15757575757575759</v>
      </c>
      <c r="AT666">
        <v>0.1787878787878788</v>
      </c>
      <c r="AU666">
        <v>0.16060606060606061</v>
      </c>
      <c r="AV666">
        <v>0.1333333333333333</v>
      </c>
      <c r="AW666">
        <v>0.12727272727272729</v>
      </c>
      <c r="AX666">
        <v>0.1242424242424242</v>
      </c>
      <c r="AY666">
        <v>5.7575757575757579E-2</v>
      </c>
      <c r="AZ666">
        <v>4.2424242424242427E-2</v>
      </c>
      <c r="BA666">
        <v>0</v>
      </c>
      <c r="BB666">
        <v>0</v>
      </c>
      <c r="BC666">
        <v>1.8181818181818181E-2</v>
      </c>
      <c r="BD666">
        <v>0</v>
      </c>
      <c r="BE666">
        <v>0.98484848484848486</v>
      </c>
      <c r="BF666">
        <v>1.515151515151515E-2</v>
      </c>
      <c r="BG666">
        <v>0</v>
      </c>
      <c r="BH666">
        <v>0.73939393939393938</v>
      </c>
      <c r="BI666">
        <v>0.15757575757575759</v>
      </c>
      <c r="BJ666">
        <v>0.103030303030303</v>
      </c>
      <c r="BK666">
        <v>0.1</v>
      </c>
      <c r="BL666">
        <v>0</v>
      </c>
      <c r="BM666">
        <v>4.5454545454545463E-2</v>
      </c>
      <c r="BN666">
        <v>0.8545454545454545</v>
      </c>
      <c r="BO666">
        <v>2.7272727272727271E-2</v>
      </c>
      <c r="BP666">
        <v>0.88181818181818183</v>
      </c>
      <c r="BQ666">
        <v>3.9393939393939391E-2</v>
      </c>
      <c r="BR666">
        <v>0</v>
      </c>
      <c r="BS666">
        <v>0</v>
      </c>
      <c r="BT666">
        <v>5.1515151515151507E-2</v>
      </c>
      <c r="BU666">
        <v>0</v>
      </c>
      <c r="BV666">
        <v>0.20303030303030301</v>
      </c>
      <c r="BW666">
        <v>0.79090909090909089</v>
      </c>
      <c r="BX666">
        <v>6.0606060606060606E-3</v>
      </c>
      <c r="BY666" t="s">
        <v>3397</v>
      </c>
      <c r="BZ666" t="s">
        <v>4181</v>
      </c>
      <c r="CA666">
        <v>711</v>
      </c>
      <c r="CB666">
        <v>0.46413502109704641</v>
      </c>
      <c r="CC666">
        <v>0</v>
      </c>
    </row>
    <row r="667" spans="1:81" x14ac:dyDescent="0.25">
      <c r="A667" t="s">
        <v>4184</v>
      </c>
      <c r="B667" t="s">
        <v>95</v>
      </c>
      <c r="C667" t="s">
        <v>394</v>
      </c>
      <c r="D667" t="s">
        <v>951</v>
      </c>
      <c r="E667">
        <v>2023</v>
      </c>
      <c r="F667">
        <v>39</v>
      </c>
      <c r="G667">
        <v>9</v>
      </c>
      <c r="H667">
        <v>0</v>
      </c>
      <c r="I667">
        <v>14</v>
      </c>
      <c r="J667">
        <v>14</v>
      </c>
      <c r="K667">
        <v>7</v>
      </c>
      <c r="L667">
        <v>2</v>
      </c>
      <c r="M667">
        <v>3</v>
      </c>
      <c r="N667">
        <v>6</v>
      </c>
      <c r="O667">
        <v>1</v>
      </c>
      <c r="P667">
        <v>1</v>
      </c>
      <c r="Q667">
        <v>0</v>
      </c>
      <c r="R667">
        <v>0</v>
      </c>
      <c r="S667">
        <v>0</v>
      </c>
      <c r="T667">
        <v>0</v>
      </c>
      <c r="U667">
        <v>48</v>
      </c>
      <c r="V667">
        <v>0</v>
      </c>
      <c r="W667">
        <v>0</v>
      </c>
      <c r="X667">
        <v>30</v>
      </c>
      <c r="Y667">
        <v>12</v>
      </c>
      <c r="Z667">
        <v>6</v>
      </c>
      <c r="AA667">
        <v>4</v>
      </c>
      <c r="AB667">
        <v>0</v>
      </c>
      <c r="AC667">
        <v>1</v>
      </c>
      <c r="AD667">
        <v>43</v>
      </c>
      <c r="AE667">
        <v>1</v>
      </c>
      <c r="AF667">
        <v>40</v>
      </c>
      <c r="AG667">
        <v>0</v>
      </c>
      <c r="AH667">
        <v>1</v>
      </c>
      <c r="AI667">
        <v>0</v>
      </c>
      <c r="AJ667">
        <v>6</v>
      </c>
      <c r="AK667">
        <v>0</v>
      </c>
      <c r="AL667">
        <v>18</v>
      </c>
      <c r="AM667">
        <v>30</v>
      </c>
      <c r="AN667">
        <v>0</v>
      </c>
      <c r="AO667">
        <v>48</v>
      </c>
      <c r="AP667">
        <v>0.8125</v>
      </c>
      <c r="AQ667">
        <v>0.1875</v>
      </c>
      <c r="AR667">
        <v>0</v>
      </c>
      <c r="AS667">
        <v>0.29166666666666669</v>
      </c>
      <c r="AT667">
        <v>0.29166666666666669</v>
      </c>
      <c r="AU667">
        <v>0.14583333333333329</v>
      </c>
      <c r="AV667">
        <v>4.1666666666666657E-2</v>
      </c>
      <c r="AW667">
        <v>6.25E-2</v>
      </c>
      <c r="AX667">
        <v>0.125</v>
      </c>
      <c r="AY667">
        <v>2.0833333333333329E-2</v>
      </c>
      <c r="AZ667">
        <v>2.0833333333333329E-2</v>
      </c>
      <c r="BA667">
        <v>0</v>
      </c>
      <c r="BB667">
        <v>0</v>
      </c>
      <c r="BC667">
        <v>0</v>
      </c>
      <c r="BD667">
        <v>0</v>
      </c>
      <c r="BE667">
        <v>1</v>
      </c>
      <c r="BF667">
        <v>0</v>
      </c>
      <c r="BG667">
        <v>0</v>
      </c>
      <c r="BH667">
        <v>0.625</v>
      </c>
      <c r="BI667">
        <v>0.25</v>
      </c>
      <c r="BJ667">
        <v>0.125</v>
      </c>
      <c r="BK667">
        <v>8.3333333333333329E-2</v>
      </c>
      <c r="BL667">
        <v>0</v>
      </c>
      <c r="BM667">
        <v>2.0833333333333329E-2</v>
      </c>
      <c r="BN667">
        <v>0.89583333333333337</v>
      </c>
      <c r="BO667">
        <v>2.0833333333333329E-2</v>
      </c>
      <c r="BP667">
        <v>0.83333333333333337</v>
      </c>
      <c r="BQ667">
        <v>0</v>
      </c>
      <c r="BR667">
        <v>2.0833333333333329E-2</v>
      </c>
      <c r="BS667">
        <v>0</v>
      </c>
      <c r="BT667">
        <v>0.125</v>
      </c>
      <c r="BU667">
        <v>0</v>
      </c>
      <c r="BV667">
        <v>0.375</v>
      </c>
      <c r="BW667">
        <v>0.625</v>
      </c>
      <c r="BX667">
        <v>0</v>
      </c>
      <c r="BY667" t="s">
        <v>3397</v>
      </c>
      <c r="BZ667" t="s">
        <v>4181</v>
      </c>
      <c r="CA667">
        <v>711</v>
      </c>
      <c r="CB667">
        <v>6.7510548523206745E-2</v>
      </c>
      <c r="CC667">
        <v>0</v>
      </c>
    </row>
    <row r="668" spans="1:81" x14ac:dyDescent="0.25">
      <c r="A668" t="s">
        <v>4185</v>
      </c>
      <c r="B668" t="s">
        <v>95</v>
      </c>
      <c r="C668" t="s">
        <v>394</v>
      </c>
      <c r="D668" t="s">
        <v>953</v>
      </c>
      <c r="E668">
        <v>2023</v>
      </c>
      <c r="F668">
        <v>145</v>
      </c>
      <c r="G668">
        <v>12</v>
      </c>
      <c r="H668">
        <v>1</v>
      </c>
      <c r="I668">
        <v>16</v>
      </c>
      <c r="J668">
        <v>18</v>
      </c>
      <c r="K668">
        <v>27</v>
      </c>
      <c r="L668">
        <v>24</v>
      </c>
      <c r="M668">
        <v>23</v>
      </c>
      <c r="N668">
        <v>28</v>
      </c>
      <c r="O668">
        <v>20</v>
      </c>
      <c r="P668">
        <v>1</v>
      </c>
      <c r="Q668">
        <v>1</v>
      </c>
      <c r="R668">
        <v>0</v>
      </c>
      <c r="S668">
        <v>0</v>
      </c>
      <c r="T668">
        <v>0</v>
      </c>
      <c r="U668">
        <v>153</v>
      </c>
      <c r="V668">
        <v>5</v>
      </c>
      <c r="W668">
        <v>0</v>
      </c>
      <c r="X668">
        <v>127</v>
      </c>
      <c r="Y668">
        <v>21</v>
      </c>
      <c r="Z668">
        <v>10</v>
      </c>
      <c r="AA668">
        <v>29</v>
      </c>
      <c r="AB668">
        <v>0</v>
      </c>
      <c r="AC668">
        <v>60</v>
      </c>
      <c r="AD668">
        <v>69</v>
      </c>
      <c r="AE668">
        <v>11</v>
      </c>
      <c r="AF668">
        <v>67</v>
      </c>
      <c r="AG668">
        <v>35</v>
      </c>
      <c r="AH668">
        <v>11</v>
      </c>
      <c r="AI668">
        <v>9</v>
      </c>
      <c r="AJ668">
        <v>25</v>
      </c>
      <c r="AK668">
        <v>0</v>
      </c>
      <c r="AL668">
        <v>17</v>
      </c>
      <c r="AM668">
        <v>140</v>
      </c>
      <c r="AN668">
        <v>1</v>
      </c>
      <c r="AO668">
        <v>158</v>
      </c>
      <c r="AP668">
        <v>0.91772151898734178</v>
      </c>
      <c r="AQ668">
        <v>7.5949367088607597E-2</v>
      </c>
      <c r="AR668">
        <v>6.3291139240506328E-3</v>
      </c>
      <c r="AS668">
        <v>0.1012658227848101</v>
      </c>
      <c r="AT668">
        <v>0.1139240506329114</v>
      </c>
      <c r="AU668">
        <v>0.17088607594936711</v>
      </c>
      <c r="AV668">
        <v>0.15189873417721519</v>
      </c>
      <c r="AW668">
        <v>0.14556962025316461</v>
      </c>
      <c r="AX668">
        <v>0.17721518987341769</v>
      </c>
      <c r="AY668">
        <v>0.12658227848101269</v>
      </c>
      <c r="AZ668">
        <v>6.3291139240506328E-3</v>
      </c>
      <c r="BA668">
        <v>6.3291139240506328E-3</v>
      </c>
      <c r="BB668">
        <v>0</v>
      </c>
      <c r="BC668">
        <v>0</v>
      </c>
      <c r="BD668">
        <v>0</v>
      </c>
      <c r="BE668">
        <v>0.96835443037974689</v>
      </c>
      <c r="BF668">
        <v>3.1645569620253167E-2</v>
      </c>
      <c r="BG668">
        <v>0</v>
      </c>
      <c r="BH668">
        <v>0.80379746835443033</v>
      </c>
      <c r="BI668">
        <v>0.13291139240506331</v>
      </c>
      <c r="BJ668">
        <v>6.3291139240506333E-2</v>
      </c>
      <c r="BK668">
        <v>0.18354430379746839</v>
      </c>
      <c r="BL668">
        <v>0</v>
      </c>
      <c r="BM668">
        <v>0.379746835443038</v>
      </c>
      <c r="BN668">
        <v>0.43670886075949372</v>
      </c>
      <c r="BO668">
        <v>6.9620253164556958E-2</v>
      </c>
      <c r="BP668">
        <v>0.42405063291139239</v>
      </c>
      <c r="BQ668">
        <v>0.22151898734177211</v>
      </c>
      <c r="BR668">
        <v>6.9620253164556958E-2</v>
      </c>
      <c r="BS668">
        <v>5.6962025316455688E-2</v>
      </c>
      <c r="BT668">
        <v>0.15822784810126581</v>
      </c>
      <c r="BU668">
        <v>0</v>
      </c>
      <c r="BV668">
        <v>0.10759493670886081</v>
      </c>
      <c r="BW668">
        <v>0.88607594936708856</v>
      </c>
      <c r="BX668">
        <v>6.3291139240506328E-3</v>
      </c>
      <c r="BY668" t="s">
        <v>3397</v>
      </c>
      <c r="BZ668" t="s">
        <v>4181</v>
      </c>
      <c r="CA668">
        <v>711</v>
      </c>
      <c r="CB668">
        <v>0.22222222222222221</v>
      </c>
      <c r="CC668">
        <v>0</v>
      </c>
    </row>
    <row r="669" spans="1:81" x14ac:dyDescent="0.25">
      <c r="A669" t="s">
        <v>4186</v>
      </c>
      <c r="B669" t="s">
        <v>95</v>
      </c>
      <c r="C669" t="s">
        <v>394</v>
      </c>
      <c r="D669" t="s">
        <v>961</v>
      </c>
      <c r="E669">
        <v>2023</v>
      </c>
      <c r="F669">
        <v>18</v>
      </c>
      <c r="G669">
        <v>2</v>
      </c>
      <c r="H669">
        <v>0</v>
      </c>
      <c r="I669">
        <v>3</v>
      </c>
      <c r="J669">
        <v>3</v>
      </c>
      <c r="K669">
        <v>0</v>
      </c>
      <c r="L669">
        <v>5</v>
      </c>
      <c r="M669">
        <v>3</v>
      </c>
      <c r="N669">
        <v>4</v>
      </c>
      <c r="O669">
        <v>2</v>
      </c>
      <c r="P669">
        <v>0</v>
      </c>
      <c r="Q669">
        <v>0</v>
      </c>
      <c r="R669">
        <v>0</v>
      </c>
      <c r="S669">
        <v>0</v>
      </c>
      <c r="T669">
        <v>0</v>
      </c>
      <c r="U669">
        <v>19</v>
      </c>
      <c r="V669">
        <v>1</v>
      </c>
      <c r="W669">
        <v>0</v>
      </c>
      <c r="X669">
        <v>0</v>
      </c>
      <c r="Y669">
        <v>0</v>
      </c>
      <c r="Z669">
        <v>20</v>
      </c>
      <c r="AA669">
        <v>0</v>
      </c>
      <c r="AB669">
        <v>20</v>
      </c>
      <c r="AC669">
        <v>0</v>
      </c>
      <c r="AD669">
        <v>0</v>
      </c>
      <c r="AE669">
        <v>0</v>
      </c>
      <c r="AF669">
        <v>0</v>
      </c>
      <c r="AG669">
        <v>0</v>
      </c>
      <c r="AH669">
        <v>0</v>
      </c>
      <c r="AI669">
        <v>0</v>
      </c>
      <c r="AJ669">
        <v>0</v>
      </c>
      <c r="AK669">
        <v>20</v>
      </c>
      <c r="AL669">
        <v>0</v>
      </c>
      <c r="AM669">
        <v>0</v>
      </c>
      <c r="AN669">
        <v>20</v>
      </c>
      <c r="AO669">
        <v>20</v>
      </c>
      <c r="AP669">
        <v>0.9</v>
      </c>
      <c r="AQ669">
        <v>0.1</v>
      </c>
      <c r="AR669">
        <v>0</v>
      </c>
      <c r="AS669">
        <v>0.15</v>
      </c>
      <c r="AT669">
        <v>0.15</v>
      </c>
      <c r="AU669">
        <v>0</v>
      </c>
      <c r="AV669">
        <v>0.25</v>
      </c>
      <c r="AW669">
        <v>0.15</v>
      </c>
      <c r="AX669">
        <v>0.2</v>
      </c>
      <c r="AY669">
        <v>0.1</v>
      </c>
      <c r="AZ669">
        <v>0</v>
      </c>
      <c r="BA669">
        <v>0</v>
      </c>
      <c r="BB669">
        <v>0</v>
      </c>
      <c r="BC669">
        <v>0</v>
      </c>
      <c r="BD669">
        <v>0</v>
      </c>
      <c r="BE669">
        <v>0.95</v>
      </c>
      <c r="BF669">
        <v>0.05</v>
      </c>
      <c r="BG669">
        <v>0</v>
      </c>
      <c r="BH669">
        <v>0</v>
      </c>
      <c r="BI669">
        <v>0</v>
      </c>
      <c r="BJ669">
        <v>1</v>
      </c>
      <c r="BK669">
        <v>0</v>
      </c>
      <c r="BL669">
        <v>1</v>
      </c>
      <c r="BM669">
        <v>0</v>
      </c>
      <c r="BN669">
        <v>0</v>
      </c>
      <c r="BO669">
        <v>0</v>
      </c>
      <c r="BP669">
        <v>0</v>
      </c>
      <c r="BQ669">
        <v>0</v>
      </c>
      <c r="BR669">
        <v>0</v>
      </c>
      <c r="BS669">
        <v>0</v>
      </c>
      <c r="BT669">
        <v>0</v>
      </c>
      <c r="BU669">
        <v>1</v>
      </c>
      <c r="BV669">
        <v>0</v>
      </c>
      <c r="BW669">
        <v>0</v>
      </c>
      <c r="BX669">
        <v>1</v>
      </c>
      <c r="BY669" t="s">
        <v>3397</v>
      </c>
      <c r="BZ669" t="s">
        <v>4181</v>
      </c>
      <c r="CA669">
        <v>711</v>
      </c>
      <c r="CB669">
        <v>2.8129395218002812E-2</v>
      </c>
      <c r="CC669">
        <v>0</v>
      </c>
    </row>
    <row r="670" spans="1:81" x14ac:dyDescent="0.25">
      <c r="A670" t="s">
        <v>4187</v>
      </c>
      <c r="B670" t="s">
        <v>95</v>
      </c>
      <c r="C670" t="s">
        <v>43</v>
      </c>
      <c r="D670" t="s">
        <v>44</v>
      </c>
      <c r="E670">
        <v>2023</v>
      </c>
      <c r="F670">
        <v>6183</v>
      </c>
      <c r="G670">
        <v>593</v>
      </c>
      <c r="H670">
        <v>7</v>
      </c>
      <c r="I670">
        <v>1065</v>
      </c>
      <c r="J670">
        <v>1115</v>
      </c>
      <c r="K670">
        <v>1049</v>
      </c>
      <c r="L670">
        <v>925</v>
      </c>
      <c r="M670">
        <v>914</v>
      </c>
      <c r="N670">
        <v>745</v>
      </c>
      <c r="O670">
        <v>501</v>
      </c>
      <c r="P670">
        <v>276</v>
      </c>
      <c r="Q670">
        <v>99</v>
      </c>
      <c r="R670">
        <v>40</v>
      </c>
      <c r="S670">
        <v>54</v>
      </c>
      <c r="T670">
        <v>0</v>
      </c>
      <c r="U670">
        <v>6200</v>
      </c>
      <c r="V670">
        <v>583</v>
      </c>
      <c r="W670">
        <v>0</v>
      </c>
      <c r="X670">
        <v>5112</v>
      </c>
      <c r="Y670">
        <v>1621</v>
      </c>
      <c r="Z670">
        <v>50</v>
      </c>
      <c r="AA670">
        <v>993</v>
      </c>
      <c r="AB670">
        <v>55</v>
      </c>
      <c r="AC670">
        <v>524</v>
      </c>
      <c r="AD670">
        <v>5211</v>
      </c>
      <c r="AE670">
        <v>161</v>
      </c>
      <c r="AF670">
        <v>5321</v>
      </c>
      <c r="AG670">
        <v>479</v>
      </c>
      <c r="AH670">
        <v>127</v>
      </c>
      <c r="AI670">
        <v>52</v>
      </c>
      <c r="AJ670">
        <v>463</v>
      </c>
      <c r="AK670">
        <v>180</v>
      </c>
      <c r="AL670">
        <v>147</v>
      </c>
      <c r="AM670">
        <v>6594</v>
      </c>
      <c r="AN670">
        <v>42</v>
      </c>
      <c r="AO670">
        <v>6783</v>
      </c>
      <c r="AP670">
        <v>0.91154356479433873</v>
      </c>
      <c r="AQ670">
        <v>8.7424443461595169E-2</v>
      </c>
      <c r="AR670">
        <v>1.031991744066047E-3</v>
      </c>
      <c r="AS670">
        <v>0.15701017249004859</v>
      </c>
      <c r="AT670">
        <v>0.16438154209052039</v>
      </c>
      <c r="AU670">
        <v>0.1546513342178977</v>
      </c>
      <c r="AV670">
        <v>0.13637033760872769</v>
      </c>
      <c r="AW670">
        <v>0.1347486362966239</v>
      </c>
      <c r="AX670">
        <v>0.10983340704702931</v>
      </c>
      <c r="AY670">
        <v>7.386112339672711E-2</v>
      </c>
      <c r="AZ670">
        <v>4.0689960194604163E-2</v>
      </c>
      <c r="BA670">
        <v>1.45953118089341E-2</v>
      </c>
      <c r="BB670">
        <v>5.8970956803774139E-3</v>
      </c>
      <c r="BC670">
        <v>7.9610791685095095E-3</v>
      </c>
      <c r="BD670">
        <v>0</v>
      </c>
      <c r="BE670">
        <v>0.91404983045849919</v>
      </c>
      <c r="BF670">
        <v>8.5950169541500809E-2</v>
      </c>
      <c r="BG670">
        <v>0</v>
      </c>
      <c r="BH670">
        <v>0.75364882795223354</v>
      </c>
      <c r="BI670">
        <v>0.23897980244729469</v>
      </c>
      <c r="BJ670">
        <v>7.3713696004717678E-3</v>
      </c>
      <c r="BK670">
        <v>0.14639540026536929</v>
      </c>
      <c r="BL670">
        <v>8.1085065605189452E-3</v>
      </c>
      <c r="BM670">
        <v>7.7251953412944122E-2</v>
      </c>
      <c r="BN670">
        <v>0.76824413976116768</v>
      </c>
      <c r="BO670">
        <v>2.373581011351909E-2</v>
      </c>
      <c r="BP670">
        <v>0.78446115288220553</v>
      </c>
      <c r="BQ670">
        <v>7.0617720772519529E-2</v>
      </c>
      <c r="BR670">
        <v>1.8723278785198291E-2</v>
      </c>
      <c r="BS670">
        <v>7.6662243844906382E-3</v>
      </c>
      <c r="BT670">
        <v>6.8258882500368573E-2</v>
      </c>
      <c r="BU670">
        <v>2.6536930561698369E-2</v>
      </c>
      <c r="BV670">
        <v>2.1671826625387001E-2</v>
      </c>
      <c r="BW670">
        <v>0.97213622291021673</v>
      </c>
      <c r="BX670">
        <v>6.1919504643962852E-3</v>
      </c>
      <c r="BY670" t="s">
        <v>3397</v>
      </c>
      <c r="BZ670" t="s">
        <v>4188</v>
      </c>
      <c r="CA670">
        <v>6783</v>
      </c>
      <c r="CB670">
        <v>1</v>
      </c>
      <c r="CC670">
        <v>0</v>
      </c>
    </row>
    <row r="671" spans="1:81" x14ac:dyDescent="0.25">
      <c r="A671" t="s">
        <v>4189</v>
      </c>
      <c r="B671" t="s">
        <v>95</v>
      </c>
      <c r="C671" t="s">
        <v>43</v>
      </c>
      <c r="D671" t="s">
        <v>947</v>
      </c>
      <c r="E671">
        <v>2023</v>
      </c>
      <c r="F671">
        <v>2445</v>
      </c>
      <c r="G671">
        <v>265</v>
      </c>
      <c r="H671">
        <v>2</v>
      </c>
      <c r="I671">
        <v>412</v>
      </c>
      <c r="J671">
        <v>420</v>
      </c>
      <c r="K671">
        <v>416</v>
      </c>
      <c r="L671">
        <v>396</v>
      </c>
      <c r="M671">
        <v>318</v>
      </c>
      <c r="N671">
        <v>312</v>
      </c>
      <c r="O671">
        <v>205</v>
      </c>
      <c r="P671">
        <v>135</v>
      </c>
      <c r="Q671">
        <v>47</v>
      </c>
      <c r="R671">
        <v>27</v>
      </c>
      <c r="S671">
        <v>24</v>
      </c>
      <c r="T671">
        <v>0</v>
      </c>
      <c r="U671">
        <v>2436</v>
      </c>
      <c r="V671">
        <v>276</v>
      </c>
      <c r="W671">
        <v>0</v>
      </c>
      <c r="X671">
        <v>1945</v>
      </c>
      <c r="Y671">
        <v>765</v>
      </c>
      <c r="Z671">
        <v>2</v>
      </c>
      <c r="AA671">
        <v>415</v>
      </c>
      <c r="AB671">
        <v>0</v>
      </c>
      <c r="AC671">
        <v>160</v>
      </c>
      <c r="AD671">
        <v>2137</v>
      </c>
      <c r="AE671">
        <v>27</v>
      </c>
      <c r="AF671">
        <v>2144</v>
      </c>
      <c r="AG671">
        <v>351</v>
      </c>
      <c r="AH671">
        <v>2</v>
      </c>
      <c r="AI671">
        <v>1</v>
      </c>
      <c r="AJ671">
        <v>157</v>
      </c>
      <c r="AK671">
        <v>30</v>
      </c>
      <c r="AL671">
        <v>80</v>
      </c>
      <c r="AM671">
        <v>2624</v>
      </c>
      <c r="AN671">
        <v>8</v>
      </c>
      <c r="AO671">
        <v>2712</v>
      </c>
      <c r="AP671">
        <v>0.90154867256637172</v>
      </c>
      <c r="AQ671">
        <v>9.7713864306784665E-2</v>
      </c>
      <c r="AR671">
        <v>7.3746312684365781E-4</v>
      </c>
      <c r="AS671">
        <v>0.15191740412979349</v>
      </c>
      <c r="AT671">
        <v>0.1548672566371681</v>
      </c>
      <c r="AU671">
        <v>0.1533923303834808</v>
      </c>
      <c r="AV671">
        <v>0.14601769911504431</v>
      </c>
      <c r="AW671">
        <v>0.11725663716814159</v>
      </c>
      <c r="AX671">
        <v>0.1150442477876106</v>
      </c>
      <c r="AY671">
        <v>7.5589970501474923E-2</v>
      </c>
      <c r="AZ671">
        <v>4.9778761061946897E-2</v>
      </c>
      <c r="BA671">
        <v>1.733038348082596E-2</v>
      </c>
      <c r="BB671">
        <v>9.9557522123893804E-3</v>
      </c>
      <c r="BC671">
        <v>8.8495575221238937E-3</v>
      </c>
      <c r="BD671">
        <v>0</v>
      </c>
      <c r="BE671">
        <v>0.89823008849557517</v>
      </c>
      <c r="BF671">
        <v>0.1017699115044248</v>
      </c>
      <c r="BG671">
        <v>0</v>
      </c>
      <c r="BH671">
        <v>0.71718289085545728</v>
      </c>
      <c r="BI671">
        <v>0.28207964601769908</v>
      </c>
      <c r="BJ671">
        <v>7.3746312684365781E-4</v>
      </c>
      <c r="BK671">
        <v>0.153023598820059</v>
      </c>
      <c r="BL671">
        <v>0</v>
      </c>
      <c r="BM671">
        <v>5.8997050147492618E-2</v>
      </c>
      <c r="BN671">
        <v>0.78797935103244843</v>
      </c>
      <c r="BO671">
        <v>9.9557522123893804E-3</v>
      </c>
      <c r="BP671">
        <v>0.79056047197640122</v>
      </c>
      <c r="BQ671">
        <v>0.12942477876106201</v>
      </c>
      <c r="BR671">
        <v>7.3746312684365781E-4</v>
      </c>
      <c r="BS671">
        <v>3.687315634218289E-4</v>
      </c>
      <c r="BT671">
        <v>5.7890855457227143E-2</v>
      </c>
      <c r="BU671">
        <v>1.1061946902654871E-2</v>
      </c>
      <c r="BV671">
        <v>2.9498525073746309E-2</v>
      </c>
      <c r="BW671">
        <v>0.96755162241887904</v>
      </c>
      <c r="BX671">
        <v>2.9498525073746308E-3</v>
      </c>
      <c r="BY671" t="s">
        <v>3397</v>
      </c>
      <c r="BZ671" t="s">
        <v>4188</v>
      </c>
      <c r="CA671">
        <v>6783</v>
      </c>
      <c r="CB671">
        <v>0.39982308712958869</v>
      </c>
      <c r="CC671">
        <v>0</v>
      </c>
    </row>
    <row r="672" spans="1:81" x14ac:dyDescent="0.25">
      <c r="A672" t="s">
        <v>4190</v>
      </c>
      <c r="B672" t="s">
        <v>95</v>
      </c>
      <c r="C672" t="s">
        <v>43</v>
      </c>
      <c r="D672" t="s">
        <v>949</v>
      </c>
      <c r="E672">
        <v>2023</v>
      </c>
      <c r="F672">
        <v>2882</v>
      </c>
      <c r="G672">
        <v>223</v>
      </c>
      <c r="H672">
        <v>3</v>
      </c>
      <c r="I672">
        <v>514</v>
      </c>
      <c r="J672">
        <v>561</v>
      </c>
      <c r="K672">
        <v>475</v>
      </c>
      <c r="L672">
        <v>402</v>
      </c>
      <c r="M672">
        <v>466</v>
      </c>
      <c r="N672">
        <v>321</v>
      </c>
      <c r="O672">
        <v>220</v>
      </c>
      <c r="P672">
        <v>94</v>
      </c>
      <c r="Q672">
        <v>28</v>
      </c>
      <c r="R672">
        <v>7</v>
      </c>
      <c r="S672">
        <v>20</v>
      </c>
      <c r="T672">
        <v>0</v>
      </c>
      <c r="U672">
        <v>2908</v>
      </c>
      <c r="V672">
        <v>200</v>
      </c>
      <c r="W672">
        <v>0</v>
      </c>
      <c r="X672">
        <v>2460</v>
      </c>
      <c r="Y672">
        <v>646</v>
      </c>
      <c r="Z672">
        <v>2</v>
      </c>
      <c r="AA672">
        <v>334</v>
      </c>
      <c r="AB672">
        <v>3</v>
      </c>
      <c r="AC672">
        <v>122</v>
      </c>
      <c r="AD672">
        <v>2649</v>
      </c>
      <c r="AE672">
        <v>93</v>
      </c>
      <c r="AF672">
        <v>2710</v>
      </c>
      <c r="AG672">
        <v>41</v>
      </c>
      <c r="AH672">
        <v>2</v>
      </c>
      <c r="AI672">
        <v>7</v>
      </c>
      <c r="AJ672">
        <v>180</v>
      </c>
      <c r="AK672">
        <v>75</v>
      </c>
      <c r="AL672">
        <v>44</v>
      </c>
      <c r="AM672">
        <v>3055</v>
      </c>
      <c r="AN672">
        <v>9</v>
      </c>
      <c r="AO672">
        <v>3108</v>
      </c>
      <c r="AP672">
        <v>0.92728442728442728</v>
      </c>
      <c r="AQ672">
        <v>7.1750321750321755E-2</v>
      </c>
      <c r="AR672">
        <v>9.6525096525096527E-4</v>
      </c>
      <c r="AS672">
        <v>0.16537966537966539</v>
      </c>
      <c r="AT672">
        <v>0.1805019305019305</v>
      </c>
      <c r="AU672">
        <v>0.15283140283140281</v>
      </c>
      <c r="AV672">
        <v>0.12934362934362931</v>
      </c>
      <c r="AW672">
        <v>0.1499356499356499</v>
      </c>
      <c r="AX672">
        <v>0.1032818532818533</v>
      </c>
      <c r="AY672">
        <v>7.0785070785070792E-2</v>
      </c>
      <c r="AZ672">
        <v>3.0244530244530249E-2</v>
      </c>
      <c r="BA672">
        <v>9.0090090090090089E-3</v>
      </c>
      <c r="BB672">
        <v>2.2522522522522518E-3</v>
      </c>
      <c r="BC672">
        <v>6.4350064350064346E-3</v>
      </c>
      <c r="BD672">
        <v>0</v>
      </c>
      <c r="BE672">
        <v>0.9356499356499357</v>
      </c>
      <c r="BF672">
        <v>6.4350064350064351E-2</v>
      </c>
      <c r="BG672">
        <v>0</v>
      </c>
      <c r="BH672">
        <v>0.79150579150579148</v>
      </c>
      <c r="BI672">
        <v>0.20785070785070789</v>
      </c>
      <c r="BJ672">
        <v>6.4350064350064348E-4</v>
      </c>
      <c r="BK672">
        <v>0.1074646074646075</v>
      </c>
      <c r="BL672">
        <v>9.6525096525096527E-4</v>
      </c>
      <c r="BM672">
        <v>3.9253539253539263E-2</v>
      </c>
      <c r="BN672">
        <v>0.85231660231660233</v>
      </c>
      <c r="BO672">
        <v>2.9922779922779918E-2</v>
      </c>
      <c r="BP672">
        <v>0.8719433719433719</v>
      </c>
      <c r="BQ672">
        <v>1.3191763191763191E-2</v>
      </c>
      <c r="BR672">
        <v>6.4350064350064348E-4</v>
      </c>
      <c r="BS672">
        <v>2.2522522522522518E-3</v>
      </c>
      <c r="BT672">
        <v>5.7915057915057917E-2</v>
      </c>
      <c r="BU672">
        <v>2.4131274131274132E-2</v>
      </c>
      <c r="BV672">
        <v>1.4157014157014159E-2</v>
      </c>
      <c r="BW672">
        <v>0.98294723294723296</v>
      </c>
      <c r="BX672">
        <v>2.895752895752896E-3</v>
      </c>
      <c r="BY672" t="s">
        <v>3397</v>
      </c>
      <c r="BZ672" t="s">
        <v>4188</v>
      </c>
      <c r="CA672">
        <v>6783</v>
      </c>
      <c r="CB672">
        <v>0.45820433436532509</v>
      </c>
      <c r="CC672">
        <v>0</v>
      </c>
    </row>
    <row r="673" spans="1:81" x14ac:dyDescent="0.25">
      <c r="A673" t="s">
        <v>4191</v>
      </c>
      <c r="B673" t="s">
        <v>95</v>
      </c>
      <c r="C673" t="s">
        <v>43</v>
      </c>
      <c r="D673" t="s">
        <v>951</v>
      </c>
      <c r="E673">
        <v>2023</v>
      </c>
      <c r="F673">
        <v>75</v>
      </c>
      <c r="G673">
        <v>14</v>
      </c>
      <c r="H673">
        <v>0</v>
      </c>
      <c r="I673">
        <v>4</v>
      </c>
      <c r="J673">
        <v>15</v>
      </c>
      <c r="K673">
        <v>7</v>
      </c>
      <c r="L673">
        <v>16</v>
      </c>
      <c r="M673">
        <v>16</v>
      </c>
      <c r="N673">
        <v>11</v>
      </c>
      <c r="O673">
        <v>10</v>
      </c>
      <c r="P673">
        <v>8</v>
      </c>
      <c r="Q673">
        <v>1</v>
      </c>
      <c r="R673">
        <v>1</v>
      </c>
      <c r="S673">
        <v>0</v>
      </c>
      <c r="T673">
        <v>0</v>
      </c>
      <c r="U673">
        <v>67</v>
      </c>
      <c r="V673">
        <v>22</v>
      </c>
      <c r="W673">
        <v>0</v>
      </c>
      <c r="X673">
        <v>55</v>
      </c>
      <c r="Y673">
        <v>34</v>
      </c>
      <c r="Z673">
        <v>0</v>
      </c>
      <c r="AA673">
        <v>15</v>
      </c>
      <c r="AB673">
        <v>0</v>
      </c>
      <c r="AC673">
        <v>7</v>
      </c>
      <c r="AD673">
        <v>67</v>
      </c>
      <c r="AE673">
        <v>0</v>
      </c>
      <c r="AF673">
        <v>73</v>
      </c>
      <c r="AG673">
        <v>3</v>
      </c>
      <c r="AH673">
        <v>0</v>
      </c>
      <c r="AI673">
        <v>0</v>
      </c>
      <c r="AJ673">
        <v>2</v>
      </c>
      <c r="AK673">
        <v>11</v>
      </c>
      <c r="AL673">
        <v>3</v>
      </c>
      <c r="AM673">
        <v>86</v>
      </c>
      <c r="AN673">
        <v>0</v>
      </c>
      <c r="AO673">
        <v>89</v>
      </c>
      <c r="AP673">
        <v>0.84269662921348309</v>
      </c>
      <c r="AQ673">
        <v>0.15730337078651679</v>
      </c>
      <c r="AR673">
        <v>0</v>
      </c>
      <c r="AS673">
        <v>4.49438202247191E-2</v>
      </c>
      <c r="AT673">
        <v>0.1685393258426966</v>
      </c>
      <c r="AU673">
        <v>7.8651685393258425E-2</v>
      </c>
      <c r="AV673">
        <v>0.1797752808988764</v>
      </c>
      <c r="AW673">
        <v>0.1797752808988764</v>
      </c>
      <c r="AX673">
        <v>0.1235955056179775</v>
      </c>
      <c r="AY673">
        <v>0.11235955056179769</v>
      </c>
      <c r="AZ673">
        <v>8.98876404494382E-2</v>
      </c>
      <c r="BA673">
        <v>1.123595505617977E-2</v>
      </c>
      <c r="BB673">
        <v>1.123595505617977E-2</v>
      </c>
      <c r="BC673">
        <v>0</v>
      </c>
      <c r="BD673">
        <v>0</v>
      </c>
      <c r="BE673">
        <v>0.7528089887640449</v>
      </c>
      <c r="BF673">
        <v>0.24719101123595499</v>
      </c>
      <c r="BG673">
        <v>0</v>
      </c>
      <c r="BH673">
        <v>0.6179775280898876</v>
      </c>
      <c r="BI673">
        <v>0.38202247191011229</v>
      </c>
      <c r="BJ673">
        <v>0</v>
      </c>
      <c r="BK673">
        <v>0.1685393258426966</v>
      </c>
      <c r="BL673">
        <v>0</v>
      </c>
      <c r="BM673">
        <v>7.8651685393258425E-2</v>
      </c>
      <c r="BN673">
        <v>0.7528089887640449</v>
      </c>
      <c r="BO673">
        <v>0</v>
      </c>
      <c r="BP673">
        <v>0.8202247191011236</v>
      </c>
      <c r="BQ673">
        <v>3.3707865168539318E-2</v>
      </c>
      <c r="BR673">
        <v>0</v>
      </c>
      <c r="BS673">
        <v>0</v>
      </c>
      <c r="BT673">
        <v>2.247191011235955E-2</v>
      </c>
      <c r="BU673">
        <v>0.1235955056179775</v>
      </c>
      <c r="BV673">
        <v>3.3707865168539318E-2</v>
      </c>
      <c r="BW673">
        <v>0.9662921348314607</v>
      </c>
      <c r="BX673">
        <v>0</v>
      </c>
      <c r="BY673" t="s">
        <v>3397</v>
      </c>
      <c r="BZ673" t="s">
        <v>4188</v>
      </c>
      <c r="CA673">
        <v>6783</v>
      </c>
      <c r="CB673">
        <v>1.312103788883975E-2</v>
      </c>
      <c r="CC673">
        <v>0</v>
      </c>
    </row>
    <row r="674" spans="1:81" x14ac:dyDescent="0.25">
      <c r="A674" t="s">
        <v>4192</v>
      </c>
      <c r="B674" t="s">
        <v>95</v>
      </c>
      <c r="C674" t="s">
        <v>43</v>
      </c>
      <c r="D674" t="s">
        <v>953</v>
      </c>
      <c r="E674">
        <v>2023</v>
      </c>
      <c r="F674">
        <v>725</v>
      </c>
      <c r="G674">
        <v>83</v>
      </c>
      <c r="H674">
        <v>1</v>
      </c>
      <c r="I674">
        <v>100</v>
      </c>
      <c r="J674">
        <v>110</v>
      </c>
      <c r="K674">
        <v>145</v>
      </c>
      <c r="L674">
        <v>110</v>
      </c>
      <c r="M674">
        <v>113</v>
      </c>
      <c r="N674">
        <v>99</v>
      </c>
      <c r="O674">
        <v>65</v>
      </c>
      <c r="P674">
        <v>39</v>
      </c>
      <c r="Q674">
        <v>21</v>
      </c>
      <c r="R674">
        <v>5</v>
      </c>
      <c r="S674">
        <v>2</v>
      </c>
      <c r="T674">
        <v>0</v>
      </c>
      <c r="U674">
        <v>730</v>
      </c>
      <c r="V674">
        <v>79</v>
      </c>
      <c r="W674">
        <v>0</v>
      </c>
      <c r="X674">
        <v>637</v>
      </c>
      <c r="Y674">
        <v>171</v>
      </c>
      <c r="Z674">
        <v>1</v>
      </c>
      <c r="AA674">
        <v>228</v>
      </c>
      <c r="AB674">
        <v>0</v>
      </c>
      <c r="AC674">
        <v>235</v>
      </c>
      <c r="AD674">
        <v>346</v>
      </c>
      <c r="AE674">
        <v>41</v>
      </c>
      <c r="AF674">
        <v>391</v>
      </c>
      <c r="AG674">
        <v>84</v>
      </c>
      <c r="AH674">
        <v>123</v>
      </c>
      <c r="AI674">
        <v>44</v>
      </c>
      <c r="AJ674">
        <v>124</v>
      </c>
      <c r="AK674">
        <v>2</v>
      </c>
      <c r="AL674">
        <v>21</v>
      </c>
      <c r="AM674">
        <v>786</v>
      </c>
      <c r="AN674">
        <v>2</v>
      </c>
      <c r="AO674">
        <v>809</v>
      </c>
      <c r="AP674">
        <v>0.89616810877626696</v>
      </c>
      <c r="AQ674">
        <v>0.1025957972805933</v>
      </c>
      <c r="AR674">
        <v>1.2360939431396789E-3</v>
      </c>
      <c r="AS674">
        <v>0.1236093943139679</v>
      </c>
      <c r="AT674">
        <v>0.13597033374536471</v>
      </c>
      <c r="AU674">
        <v>0.1792336217552534</v>
      </c>
      <c r="AV674">
        <v>0.13597033374536471</v>
      </c>
      <c r="AW674">
        <v>0.1396786155747837</v>
      </c>
      <c r="AX674">
        <v>0.12237330037082821</v>
      </c>
      <c r="AY674">
        <v>8.034610630407911E-2</v>
      </c>
      <c r="AZ674">
        <v>4.8207663782447473E-2</v>
      </c>
      <c r="BA674">
        <v>2.595797280593325E-2</v>
      </c>
      <c r="BB674">
        <v>6.180469715698393E-3</v>
      </c>
      <c r="BC674">
        <v>2.472187886279357E-3</v>
      </c>
      <c r="BD674">
        <v>0</v>
      </c>
      <c r="BE674">
        <v>0.90234857849196537</v>
      </c>
      <c r="BF674">
        <v>9.7651421508034617E-2</v>
      </c>
      <c r="BG674">
        <v>0</v>
      </c>
      <c r="BH674">
        <v>0.78739184177997523</v>
      </c>
      <c r="BI674">
        <v>0.21137206427688501</v>
      </c>
      <c r="BJ674">
        <v>1.2360939431396789E-3</v>
      </c>
      <c r="BK674">
        <v>0.28182941903584668</v>
      </c>
      <c r="BL674">
        <v>0</v>
      </c>
      <c r="BM674">
        <v>0.29048207663782449</v>
      </c>
      <c r="BN674">
        <v>0.42768850432632882</v>
      </c>
      <c r="BO674">
        <v>5.0679851668726822E-2</v>
      </c>
      <c r="BP674">
        <v>0.48331273176761441</v>
      </c>
      <c r="BQ674">
        <v>0.103831891223733</v>
      </c>
      <c r="BR674">
        <v>0.15203955500618049</v>
      </c>
      <c r="BS674">
        <v>5.4388133498145863E-2</v>
      </c>
      <c r="BT674">
        <v>0.15327564894932011</v>
      </c>
      <c r="BU674">
        <v>2.472187886279357E-3</v>
      </c>
      <c r="BV674">
        <v>2.595797280593325E-2</v>
      </c>
      <c r="BW674">
        <v>0.9715698393077874</v>
      </c>
      <c r="BX674">
        <v>2.472187886279357E-3</v>
      </c>
      <c r="BY674" t="s">
        <v>3397</v>
      </c>
      <c r="BZ674" t="s">
        <v>4188</v>
      </c>
      <c r="CA674">
        <v>6783</v>
      </c>
      <c r="CB674">
        <v>0.1192687601356332</v>
      </c>
      <c r="CC674">
        <v>0</v>
      </c>
    </row>
    <row r="675" spans="1:81" x14ac:dyDescent="0.25">
      <c r="A675" t="s">
        <v>4193</v>
      </c>
      <c r="B675" t="s">
        <v>95</v>
      </c>
      <c r="C675" t="s">
        <v>43</v>
      </c>
      <c r="D675" t="s">
        <v>961</v>
      </c>
      <c r="E675">
        <v>2023</v>
      </c>
      <c r="F675">
        <v>56</v>
      </c>
      <c r="G675">
        <v>8</v>
      </c>
      <c r="H675">
        <v>1</v>
      </c>
      <c r="I675">
        <v>35</v>
      </c>
      <c r="J675">
        <v>9</v>
      </c>
      <c r="K675">
        <v>6</v>
      </c>
      <c r="L675">
        <v>1</v>
      </c>
      <c r="M675">
        <v>1</v>
      </c>
      <c r="N675">
        <v>2</v>
      </c>
      <c r="O675">
        <v>1</v>
      </c>
      <c r="P675">
        <v>0</v>
      </c>
      <c r="Q675">
        <v>2</v>
      </c>
      <c r="R675">
        <v>0</v>
      </c>
      <c r="S675">
        <v>8</v>
      </c>
      <c r="T675">
        <v>0</v>
      </c>
      <c r="U675">
        <v>59</v>
      </c>
      <c r="V675">
        <v>6</v>
      </c>
      <c r="W675">
        <v>0</v>
      </c>
      <c r="X675">
        <v>15</v>
      </c>
      <c r="Y675">
        <v>5</v>
      </c>
      <c r="Z675">
        <v>45</v>
      </c>
      <c r="AA675">
        <v>1</v>
      </c>
      <c r="AB675">
        <v>52</v>
      </c>
      <c r="AC675">
        <v>0</v>
      </c>
      <c r="AD675">
        <v>12</v>
      </c>
      <c r="AE675">
        <v>0</v>
      </c>
      <c r="AF675">
        <v>3</v>
      </c>
      <c r="AG675">
        <v>0</v>
      </c>
      <c r="AH675">
        <v>0</v>
      </c>
      <c r="AI675">
        <v>0</v>
      </c>
      <c r="AJ675">
        <v>0</v>
      </c>
      <c r="AK675">
        <v>62</v>
      </c>
      <c r="AL675">
        <v>0</v>
      </c>
      <c r="AM675">
        <v>42</v>
      </c>
      <c r="AN675">
        <v>23</v>
      </c>
      <c r="AO675">
        <v>65</v>
      </c>
      <c r="AP675">
        <v>0.86153846153846159</v>
      </c>
      <c r="AQ675">
        <v>0.1230769230769231</v>
      </c>
      <c r="AR675">
        <v>1.5384615384615391E-2</v>
      </c>
      <c r="AS675">
        <v>0.53846153846153844</v>
      </c>
      <c r="AT675">
        <v>0.1384615384615385</v>
      </c>
      <c r="AU675">
        <v>9.2307692307692313E-2</v>
      </c>
      <c r="AV675">
        <v>1.5384615384615391E-2</v>
      </c>
      <c r="AW675">
        <v>1.5384615384615391E-2</v>
      </c>
      <c r="AX675">
        <v>3.0769230769230771E-2</v>
      </c>
      <c r="AY675">
        <v>1.5384615384615391E-2</v>
      </c>
      <c r="AZ675">
        <v>0</v>
      </c>
      <c r="BA675">
        <v>3.0769230769230771E-2</v>
      </c>
      <c r="BB675">
        <v>0</v>
      </c>
      <c r="BC675">
        <v>0.1230769230769231</v>
      </c>
      <c r="BD675">
        <v>0</v>
      </c>
      <c r="BE675">
        <v>0.90769230769230769</v>
      </c>
      <c r="BF675">
        <v>9.2307692307692313E-2</v>
      </c>
      <c r="BG675">
        <v>0</v>
      </c>
      <c r="BH675">
        <v>0.23076923076923081</v>
      </c>
      <c r="BI675">
        <v>7.6923076923076927E-2</v>
      </c>
      <c r="BJ675">
        <v>0.69230769230769229</v>
      </c>
      <c r="BK675">
        <v>1.5384615384615391E-2</v>
      </c>
      <c r="BL675">
        <v>0.8</v>
      </c>
      <c r="BM675">
        <v>0</v>
      </c>
      <c r="BN675">
        <v>0.1846153846153846</v>
      </c>
      <c r="BO675">
        <v>0</v>
      </c>
      <c r="BP675">
        <v>4.6153846153846163E-2</v>
      </c>
      <c r="BQ675">
        <v>0</v>
      </c>
      <c r="BR675">
        <v>0</v>
      </c>
      <c r="BS675">
        <v>0</v>
      </c>
      <c r="BT675">
        <v>0</v>
      </c>
      <c r="BU675">
        <v>0.9538461538461539</v>
      </c>
      <c r="BV675">
        <v>0</v>
      </c>
      <c r="BW675">
        <v>0.64615384615384619</v>
      </c>
      <c r="BX675">
        <v>0.35384615384615392</v>
      </c>
      <c r="BY675" t="s">
        <v>3397</v>
      </c>
      <c r="BZ675" t="s">
        <v>4188</v>
      </c>
      <c r="CA675">
        <v>6783</v>
      </c>
      <c r="CB675">
        <v>9.5827804806132982E-3</v>
      </c>
      <c r="CC675">
        <v>0</v>
      </c>
    </row>
    <row r="676" spans="1:81" x14ac:dyDescent="0.25">
      <c r="A676" t="s">
        <v>4194</v>
      </c>
      <c r="B676" t="s">
        <v>95</v>
      </c>
      <c r="C676" t="s">
        <v>187</v>
      </c>
      <c r="D676" t="s">
        <v>44</v>
      </c>
      <c r="E676">
        <v>2023</v>
      </c>
      <c r="F676">
        <v>77</v>
      </c>
      <c r="G676">
        <v>9</v>
      </c>
      <c r="H676">
        <v>0</v>
      </c>
      <c r="I676">
        <v>20</v>
      </c>
      <c r="J676">
        <v>15</v>
      </c>
      <c r="K676">
        <v>12</v>
      </c>
      <c r="L676">
        <v>6</v>
      </c>
      <c r="M676">
        <v>13</v>
      </c>
      <c r="N676">
        <v>8</v>
      </c>
      <c r="O676">
        <v>5</v>
      </c>
      <c r="P676">
        <v>4</v>
      </c>
      <c r="Q676">
        <v>1</v>
      </c>
      <c r="R676">
        <v>0</v>
      </c>
      <c r="S676">
        <v>2</v>
      </c>
      <c r="T676">
        <v>0</v>
      </c>
      <c r="U676">
        <v>81</v>
      </c>
      <c r="V676">
        <v>3</v>
      </c>
      <c r="W676">
        <v>2</v>
      </c>
      <c r="X676">
        <v>61</v>
      </c>
      <c r="Y676">
        <v>25</v>
      </c>
      <c r="Z676">
        <v>0</v>
      </c>
      <c r="AA676">
        <v>8</v>
      </c>
      <c r="AB676">
        <v>0</v>
      </c>
      <c r="AC676">
        <v>7</v>
      </c>
      <c r="AD676">
        <v>71</v>
      </c>
      <c r="AE676">
        <v>6</v>
      </c>
      <c r="AF676">
        <v>72</v>
      </c>
      <c r="AG676">
        <v>2</v>
      </c>
      <c r="AH676">
        <v>2</v>
      </c>
      <c r="AI676">
        <v>0</v>
      </c>
      <c r="AJ676">
        <v>4</v>
      </c>
      <c r="AK676">
        <v>0</v>
      </c>
      <c r="AL676">
        <v>8</v>
      </c>
      <c r="AM676">
        <v>76</v>
      </c>
      <c r="AN676">
        <v>2</v>
      </c>
      <c r="AO676">
        <v>86</v>
      </c>
      <c r="AP676">
        <v>0.89534883720930236</v>
      </c>
      <c r="AQ676">
        <v>0.10465116279069769</v>
      </c>
      <c r="AR676">
        <v>0</v>
      </c>
      <c r="AS676">
        <v>0.23255813953488369</v>
      </c>
      <c r="AT676">
        <v>0.1744186046511628</v>
      </c>
      <c r="AU676">
        <v>0.1395348837209302</v>
      </c>
      <c r="AV676">
        <v>6.9767441860465115E-2</v>
      </c>
      <c r="AW676">
        <v>0.15116279069767441</v>
      </c>
      <c r="AX676">
        <v>9.3023255813953487E-2</v>
      </c>
      <c r="AY676">
        <v>5.8139534883720929E-2</v>
      </c>
      <c r="AZ676">
        <v>4.6511627906976737E-2</v>
      </c>
      <c r="BA676">
        <v>1.1627906976744189E-2</v>
      </c>
      <c r="BB676">
        <v>0</v>
      </c>
      <c r="BC676">
        <v>2.3255813953488368E-2</v>
      </c>
      <c r="BD676">
        <v>0</v>
      </c>
      <c r="BE676">
        <v>0.94186046511627908</v>
      </c>
      <c r="BF676">
        <v>3.4883720930232558E-2</v>
      </c>
      <c r="BG676">
        <v>2.3255813953488368E-2</v>
      </c>
      <c r="BH676">
        <v>0.70930232558139539</v>
      </c>
      <c r="BI676">
        <v>0.29069767441860472</v>
      </c>
      <c r="BJ676">
        <v>0</v>
      </c>
      <c r="BK676">
        <v>9.3023255813953487E-2</v>
      </c>
      <c r="BL676">
        <v>0</v>
      </c>
      <c r="BM676">
        <v>8.1395348837209308E-2</v>
      </c>
      <c r="BN676">
        <v>0.82558139534883723</v>
      </c>
      <c r="BO676">
        <v>6.9767441860465115E-2</v>
      </c>
      <c r="BP676">
        <v>0.83720930232558144</v>
      </c>
      <c r="BQ676">
        <v>2.3255813953488368E-2</v>
      </c>
      <c r="BR676">
        <v>2.3255813953488368E-2</v>
      </c>
      <c r="BS676">
        <v>0</v>
      </c>
      <c r="BT676">
        <v>4.6511627906976737E-2</v>
      </c>
      <c r="BU676">
        <v>0</v>
      </c>
      <c r="BV676">
        <v>9.3023255813953487E-2</v>
      </c>
      <c r="BW676">
        <v>0.88372093023255816</v>
      </c>
      <c r="BX676">
        <v>2.3255813953488368E-2</v>
      </c>
      <c r="BY676" t="s">
        <v>3397</v>
      </c>
      <c r="BZ676" t="s">
        <v>4195</v>
      </c>
      <c r="CA676">
        <v>86</v>
      </c>
      <c r="CB676">
        <v>1</v>
      </c>
      <c r="CC676">
        <v>0</v>
      </c>
    </row>
    <row r="677" spans="1:81" x14ac:dyDescent="0.25">
      <c r="A677" t="s">
        <v>4196</v>
      </c>
      <c r="B677" t="s">
        <v>95</v>
      </c>
      <c r="C677" t="s">
        <v>187</v>
      </c>
      <c r="D677" t="s">
        <v>947</v>
      </c>
      <c r="E677">
        <v>2023</v>
      </c>
      <c r="F677">
        <v>33</v>
      </c>
      <c r="G677">
        <v>4</v>
      </c>
      <c r="H677">
        <v>0</v>
      </c>
      <c r="I677">
        <v>9</v>
      </c>
      <c r="J677">
        <v>7</v>
      </c>
      <c r="K677">
        <v>5</v>
      </c>
      <c r="L677">
        <v>2</v>
      </c>
      <c r="M677">
        <v>4</v>
      </c>
      <c r="N677">
        <v>5</v>
      </c>
      <c r="O677">
        <v>1</v>
      </c>
      <c r="P677">
        <v>3</v>
      </c>
      <c r="Q677">
        <v>0</v>
      </c>
      <c r="R677">
        <v>0</v>
      </c>
      <c r="S677">
        <v>1</v>
      </c>
      <c r="T677">
        <v>0</v>
      </c>
      <c r="U677">
        <v>35</v>
      </c>
      <c r="V677">
        <v>2</v>
      </c>
      <c r="W677">
        <v>0</v>
      </c>
      <c r="X677">
        <v>24</v>
      </c>
      <c r="Y677">
        <v>13</v>
      </c>
      <c r="Z677">
        <v>0</v>
      </c>
      <c r="AA677">
        <v>1</v>
      </c>
      <c r="AB677">
        <v>0</v>
      </c>
      <c r="AC677">
        <v>1</v>
      </c>
      <c r="AD677">
        <v>35</v>
      </c>
      <c r="AE677">
        <v>1</v>
      </c>
      <c r="AF677">
        <v>34</v>
      </c>
      <c r="AG677">
        <v>0</v>
      </c>
      <c r="AH677">
        <v>0</v>
      </c>
      <c r="AI677">
        <v>0</v>
      </c>
      <c r="AJ677">
        <v>2</v>
      </c>
      <c r="AK677">
        <v>0</v>
      </c>
      <c r="AL677">
        <v>5</v>
      </c>
      <c r="AM677">
        <v>30</v>
      </c>
      <c r="AN677">
        <v>2</v>
      </c>
      <c r="AO677">
        <v>37</v>
      </c>
      <c r="AP677">
        <v>0.89189189189189189</v>
      </c>
      <c r="AQ677">
        <v>0.1081081081081081</v>
      </c>
      <c r="AR677">
        <v>0</v>
      </c>
      <c r="AS677">
        <v>0.24324324324324331</v>
      </c>
      <c r="AT677">
        <v>0.1891891891891892</v>
      </c>
      <c r="AU677">
        <v>0.13513513513513509</v>
      </c>
      <c r="AV677">
        <v>5.4054054054054057E-2</v>
      </c>
      <c r="AW677">
        <v>0.1081081081081081</v>
      </c>
      <c r="AX677">
        <v>0.13513513513513509</v>
      </c>
      <c r="AY677">
        <v>2.7027027027027029E-2</v>
      </c>
      <c r="AZ677">
        <v>8.1081081081081086E-2</v>
      </c>
      <c r="BA677">
        <v>0</v>
      </c>
      <c r="BB677">
        <v>0</v>
      </c>
      <c r="BC677">
        <v>2.7027027027027029E-2</v>
      </c>
      <c r="BD677">
        <v>0</v>
      </c>
      <c r="BE677">
        <v>0.94594594594594594</v>
      </c>
      <c r="BF677">
        <v>5.4054054054054057E-2</v>
      </c>
      <c r="BG677">
        <v>0</v>
      </c>
      <c r="BH677">
        <v>0.64864864864864868</v>
      </c>
      <c r="BI677">
        <v>0.35135135135135143</v>
      </c>
      <c r="BJ677">
        <v>0</v>
      </c>
      <c r="BK677">
        <v>2.7027027027027029E-2</v>
      </c>
      <c r="BL677">
        <v>0</v>
      </c>
      <c r="BM677">
        <v>2.7027027027027029E-2</v>
      </c>
      <c r="BN677">
        <v>0.94594594594594594</v>
      </c>
      <c r="BO677">
        <v>2.7027027027027029E-2</v>
      </c>
      <c r="BP677">
        <v>0.91891891891891897</v>
      </c>
      <c r="BQ677">
        <v>0</v>
      </c>
      <c r="BR677">
        <v>0</v>
      </c>
      <c r="BS677">
        <v>0</v>
      </c>
      <c r="BT677">
        <v>5.4054054054054057E-2</v>
      </c>
      <c r="BU677">
        <v>0</v>
      </c>
      <c r="BV677">
        <v>0.13513513513513509</v>
      </c>
      <c r="BW677">
        <v>0.81081081081081086</v>
      </c>
      <c r="BX677">
        <v>5.4054054054054057E-2</v>
      </c>
      <c r="BY677" t="s">
        <v>3397</v>
      </c>
      <c r="BZ677" t="s">
        <v>4195</v>
      </c>
      <c r="CA677">
        <v>86</v>
      </c>
      <c r="CB677">
        <v>0.43023255813953493</v>
      </c>
      <c r="CC677">
        <v>0</v>
      </c>
    </row>
    <row r="678" spans="1:81" x14ac:dyDescent="0.25">
      <c r="A678" t="s">
        <v>4197</v>
      </c>
      <c r="B678" t="s">
        <v>95</v>
      </c>
      <c r="C678" t="s">
        <v>187</v>
      </c>
      <c r="D678" t="s">
        <v>949</v>
      </c>
      <c r="E678">
        <v>2023</v>
      </c>
      <c r="F678">
        <v>26</v>
      </c>
      <c r="G678">
        <v>3</v>
      </c>
      <c r="H678">
        <v>0</v>
      </c>
      <c r="I678">
        <v>11</v>
      </c>
      <c r="J678">
        <v>4</v>
      </c>
      <c r="K678">
        <v>4</v>
      </c>
      <c r="L678">
        <v>1</v>
      </c>
      <c r="M678">
        <v>6</v>
      </c>
      <c r="N678">
        <v>2</v>
      </c>
      <c r="O678">
        <v>0</v>
      </c>
      <c r="P678">
        <v>0</v>
      </c>
      <c r="Q678">
        <v>0</v>
      </c>
      <c r="R678">
        <v>0</v>
      </c>
      <c r="S678">
        <v>1</v>
      </c>
      <c r="T678">
        <v>0</v>
      </c>
      <c r="U678">
        <v>29</v>
      </c>
      <c r="V678">
        <v>0</v>
      </c>
      <c r="W678">
        <v>0</v>
      </c>
      <c r="X678">
        <v>23</v>
      </c>
      <c r="Y678">
        <v>6</v>
      </c>
      <c r="Z678">
        <v>0</v>
      </c>
      <c r="AA678">
        <v>4</v>
      </c>
      <c r="AB678">
        <v>0</v>
      </c>
      <c r="AC678">
        <v>0</v>
      </c>
      <c r="AD678">
        <v>25</v>
      </c>
      <c r="AE678">
        <v>0</v>
      </c>
      <c r="AF678">
        <v>28</v>
      </c>
      <c r="AG678">
        <v>0</v>
      </c>
      <c r="AH678">
        <v>0</v>
      </c>
      <c r="AI678">
        <v>0</v>
      </c>
      <c r="AJ678">
        <v>1</v>
      </c>
      <c r="AK678">
        <v>0</v>
      </c>
      <c r="AL678">
        <v>2</v>
      </c>
      <c r="AM678">
        <v>27</v>
      </c>
      <c r="AN678">
        <v>0</v>
      </c>
      <c r="AO678">
        <v>29</v>
      </c>
      <c r="AP678">
        <v>0.89655172413793105</v>
      </c>
      <c r="AQ678">
        <v>0.10344827586206901</v>
      </c>
      <c r="AR678">
        <v>0</v>
      </c>
      <c r="AS678">
        <v>0.37931034482758619</v>
      </c>
      <c r="AT678">
        <v>0.13793103448275859</v>
      </c>
      <c r="AU678">
        <v>0.13793103448275859</v>
      </c>
      <c r="AV678">
        <v>3.4482758620689648E-2</v>
      </c>
      <c r="AW678">
        <v>0.2068965517241379</v>
      </c>
      <c r="AX678">
        <v>6.8965517241379309E-2</v>
      </c>
      <c r="AY678">
        <v>0</v>
      </c>
      <c r="AZ678">
        <v>0</v>
      </c>
      <c r="BA678">
        <v>0</v>
      </c>
      <c r="BB678">
        <v>0</v>
      </c>
      <c r="BC678">
        <v>3.4482758620689648E-2</v>
      </c>
      <c r="BD678">
        <v>0</v>
      </c>
      <c r="BE678">
        <v>1</v>
      </c>
      <c r="BF678">
        <v>0</v>
      </c>
      <c r="BG678">
        <v>0</v>
      </c>
      <c r="BH678">
        <v>0.7931034482758621</v>
      </c>
      <c r="BI678">
        <v>0.2068965517241379</v>
      </c>
      <c r="BJ678">
        <v>0</v>
      </c>
      <c r="BK678">
        <v>0.13793103448275859</v>
      </c>
      <c r="BL678">
        <v>0</v>
      </c>
      <c r="BM678">
        <v>0</v>
      </c>
      <c r="BN678">
        <v>0.86206896551724133</v>
      </c>
      <c r="BO678">
        <v>0</v>
      </c>
      <c r="BP678">
        <v>0.96551724137931039</v>
      </c>
      <c r="BQ678">
        <v>0</v>
      </c>
      <c r="BR678">
        <v>0</v>
      </c>
      <c r="BS678">
        <v>0</v>
      </c>
      <c r="BT678">
        <v>3.4482758620689648E-2</v>
      </c>
      <c r="BU678">
        <v>0</v>
      </c>
      <c r="BV678">
        <v>6.8965517241379309E-2</v>
      </c>
      <c r="BW678">
        <v>0.93103448275862066</v>
      </c>
      <c r="BX678">
        <v>0</v>
      </c>
      <c r="BY678" t="s">
        <v>3397</v>
      </c>
      <c r="BZ678" t="s">
        <v>4195</v>
      </c>
      <c r="CA678">
        <v>86</v>
      </c>
      <c r="CB678">
        <v>0.33720930232558138</v>
      </c>
      <c r="CC678">
        <v>0</v>
      </c>
    </row>
    <row r="679" spans="1:81" x14ac:dyDescent="0.25">
      <c r="A679" t="s">
        <v>4198</v>
      </c>
      <c r="B679" t="s">
        <v>95</v>
      </c>
      <c r="C679" t="s">
        <v>187</v>
      </c>
      <c r="D679" t="s">
        <v>951</v>
      </c>
      <c r="E679">
        <v>2023</v>
      </c>
      <c r="F679">
        <v>3</v>
      </c>
      <c r="G679">
        <v>2</v>
      </c>
      <c r="H679">
        <v>0</v>
      </c>
      <c r="I679">
        <v>0</v>
      </c>
      <c r="J679">
        <v>1</v>
      </c>
      <c r="K679">
        <v>1</v>
      </c>
      <c r="L679">
        <v>2</v>
      </c>
      <c r="M679">
        <v>0</v>
      </c>
      <c r="N679">
        <v>0</v>
      </c>
      <c r="O679">
        <v>1</v>
      </c>
      <c r="P679">
        <v>0</v>
      </c>
      <c r="Q679">
        <v>0</v>
      </c>
      <c r="R679">
        <v>0</v>
      </c>
      <c r="S679">
        <v>0</v>
      </c>
      <c r="T679">
        <v>0</v>
      </c>
      <c r="U679">
        <v>5</v>
      </c>
      <c r="V679">
        <v>0</v>
      </c>
      <c r="W679">
        <v>0</v>
      </c>
      <c r="X679">
        <v>3</v>
      </c>
      <c r="Y679">
        <v>2</v>
      </c>
      <c r="Z679">
        <v>0</v>
      </c>
      <c r="AA679">
        <v>1</v>
      </c>
      <c r="AB679">
        <v>0</v>
      </c>
      <c r="AC679">
        <v>0</v>
      </c>
      <c r="AD679">
        <v>4</v>
      </c>
      <c r="AE679">
        <v>1</v>
      </c>
      <c r="AF679">
        <v>4</v>
      </c>
      <c r="AG679">
        <v>0</v>
      </c>
      <c r="AH679">
        <v>0</v>
      </c>
      <c r="AI679">
        <v>0</v>
      </c>
      <c r="AJ679">
        <v>0</v>
      </c>
      <c r="AK679">
        <v>0</v>
      </c>
      <c r="AL679">
        <v>0</v>
      </c>
      <c r="AM679">
        <v>5</v>
      </c>
      <c r="AN679">
        <v>0</v>
      </c>
      <c r="AO679">
        <v>5</v>
      </c>
      <c r="AP679">
        <v>0.6</v>
      </c>
      <c r="AQ679">
        <v>0.4</v>
      </c>
      <c r="AR679">
        <v>0</v>
      </c>
      <c r="AS679">
        <v>0</v>
      </c>
      <c r="AT679">
        <v>0.2</v>
      </c>
      <c r="AU679">
        <v>0.2</v>
      </c>
      <c r="AV679">
        <v>0.4</v>
      </c>
      <c r="AW679">
        <v>0</v>
      </c>
      <c r="AX679">
        <v>0</v>
      </c>
      <c r="AY679">
        <v>0.2</v>
      </c>
      <c r="AZ679">
        <v>0</v>
      </c>
      <c r="BA679">
        <v>0</v>
      </c>
      <c r="BB679">
        <v>0</v>
      </c>
      <c r="BC679">
        <v>0</v>
      </c>
      <c r="BD679">
        <v>0</v>
      </c>
      <c r="BE679">
        <v>1</v>
      </c>
      <c r="BF679">
        <v>0</v>
      </c>
      <c r="BG679">
        <v>0</v>
      </c>
      <c r="BH679">
        <v>0.6</v>
      </c>
      <c r="BI679">
        <v>0.4</v>
      </c>
      <c r="BJ679">
        <v>0</v>
      </c>
      <c r="BK679">
        <v>0.2</v>
      </c>
      <c r="BL679">
        <v>0</v>
      </c>
      <c r="BM679">
        <v>0</v>
      </c>
      <c r="BN679">
        <v>0.8</v>
      </c>
      <c r="BO679">
        <v>0.2</v>
      </c>
      <c r="BP679">
        <v>0.8</v>
      </c>
      <c r="BQ679">
        <v>0</v>
      </c>
      <c r="BR679">
        <v>0</v>
      </c>
      <c r="BS679">
        <v>0</v>
      </c>
      <c r="BT679">
        <v>0</v>
      </c>
      <c r="BU679">
        <v>0</v>
      </c>
      <c r="BV679">
        <v>0</v>
      </c>
      <c r="BW679">
        <v>1</v>
      </c>
      <c r="BX679">
        <v>0</v>
      </c>
      <c r="BY679" t="s">
        <v>3397</v>
      </c>
      <c r="BZ679" t="s">
        <v>4195</v>
      </c>
      <c r="CA679">
        <v>86</v>
      </c>
      <c r="CB679">
        <v>5.8139534883720929E-2</v>
      </c>
      <c r="CC679">
        <v>0</v>
      </c>
    </row>
    <row r="680" spans="1:81" x14ac:dyDescent="0.25">
      <c r="A680" t="s">
        <v>4199</v>
      </c>
      <c r="B680" t="s">
        <v>95</v>
      </c>
      <c r="C680" t="s">
        <v>187</v>
      </c>
      <c r="D680" t="s">
        <v>953</v>
      </c>
      <c r="E680">
        <v>2023</v>
      </c>
      <c r="F680">
        <v>15</v>
      </c>
      <c r="G680">
        <v>0</v>
      </c>
      <c r="H680">
        <v>0</v>
      </c>
      <c r="I680">
        <v>0</v>
      </c>
      <c r="J680">
        <v>3</v>
      </c>
      <c r="K680">
        <v>2</v>
      </c>
      <c r="L680">
        <v>1</v>
      </c>
      <c r="M680">
        <v>3</v>
      </c>
      <c r="N680">
        <v>1</v>
      </c>
      <c r="O680">
        <v>3</v>
      </c>
      <c r="P680">
        <v>1</v>
      </c>
      <c r="Q680">
        <v>1</v>
      </c>
      <c r="R680">
        <v>0</v>
      </c>
      <c r="S680">
        <v>0</v>
      </c>
      <c r="T680">
        <v>0</v>
      </c>
      <c r="U680">
        <v>12</v>
      </c>
      <c r="V680">
        <v>1</v>
      </c>
      <c r="W680">
        <v>2</v>
      </c>
      <c r="X680">
        <v>11</v>
      </c>
      <c r="Y680">
        <v>4</v>
      </c>
      <c r="Z680">
        <v>0</v>
      </c>
      <c r="AA680">
        <v>2</v>
      </c>
      <c r="AB680">
        <v>0</v>
      </c>
      <c r="AC680">
        <v>6</v>
      </c>
      <c r="AD680">
        <v>7</v>
      </c>
      <c r="AE680">
        <v>4</v>
      </c>
      <c r="AF680">
        <v>6</v>
      </c>
      <c r="AG680">
        <v>2</v>
      </c>
      <c r="AH680">
        <v>2</v>
      </c>
      <c r="AI680">
        <v>0</v>
      </c>
      <c r="AJ680">
        <v>1</v>
      </c>
      <c r="AK680">
        <v>0</v>
      </c>
      <c r="AL680">
        <v>1</v>
      </c>
      <c r="AM680">
        <v>14</v>
      </c>
      <c r="AN680">
        <v>0</v>
      </c>
      <c r="AO680">
        <v>15</v>
      </c>
      <c r="AP680">
        <v>1</v>
      </c>
      <c r="AQ680">
        <v>0</v>
      </c>
      <c r="AR680">
        <v>0</v>
      </c>
      <c r="AS680">
        <v>0</v>
      </c>
      <c r="AT680">
        <v>0.2</v>
      </c>
      <c r="AU680">
        <v>0.1333333333333333</v>
      </c>
      <c r="AV680">
        <v>6.6666666666666666E-2</v>
      </c>
      <c r="AW680">
        <v>0.2</v>
      </c>
      <c r="AX680">
        <v>6.6666666666666666E-2</v>
      </c>
      <c r="AY680">
        <v>0.2</v>
      </c>
      <c r="AZ680">
        <v>6.6666666666666666E-2</v>
      </c>
      <c r="BA680">
        <v>6.6666666666666666E-2</v>
      </c>
      <c r="BB680">
        <v>0</v>
      </c>
      <c r="BC680">
        <v>0</v>
      </c>
      <c r="BD680">
        <v>0</v>
      </c>
      <c r="BE680">
        <v>0.8</v>
      </c>
      <c r="BF680">
        <v>6.6666666666666666E-2</v>
      </c>
      <c r="BG680">
        <v>0.1333333333333333</v>
      </c>
      <c r="BH680">
        <v>0.73333333333333328</v>
      </c>
      <c r="BI680">
        <v>0.26666666666666672</v>
      </c>
      <c r="BJ680">
        <v>0</v>
      </c>
      <c r="BK680">
        <v>0.1333333333333333</v>
      </c>
      <c r="BL680">
        <v>0</v>
      </c>
      <c r="BM680">
        <v>0.4</v>
      </c>
      <c r="BN680">
        <v>0.46666666666666667</v>
      </c>
      <c r="BO680">
        <v>0.26666666666666672</v>
      </c>
      <c r="BP680">
        <v>0.4</v>
      </c>
      <c r="BQ680">
        <v>0.1333333333333333</v>
      </c>
      <c r="BR680">
        <v>0.1333333333333333</v>
      </c>
      <c r="BS680">
        <v>0</v>
      </c>
      <c r="BT680">
        <v>6.6666666666666666E-2</v>
      </c>
      <c r="BU680">
        <v>0</v>
      </c>
      <c r="BV680">
        <v>6.6666666666666666E-2</v>
      </c>
      <c r="BW680">
        <v>0.93333333333333335</v>
      </c>
      <c r="BX680">
        <v>0</v>
      </c>
      <c r="BY680" t="s">
        <v>3397</v>
      </c>
      <c r="BZ680" t="s">
        <v>4195</v>
      </c>
      <c r="CA680">
        <v>86</v>
      </c>
      <c r="CB680">
        <v>0.1744186046511628</v>
      </c>
      <c r="CC680">
        <v>0</v>
      </c>
    </row>
    <row r="681" spans="1:81" x14ac:dyDescent="0.25">
      <c r="A681" t="s">
        <v>4200</v>
      </c>
      <c r="B681" t="s">
        <v>95</v>
      </c>
      <c r="C681" t="s">
        <v>420</v>
      </c>
      <c r="D681" t="s">
        <v>44</v>
      </c>
      <c r="E681">
        <v>2023</v>
      </c>
      <c r="F681">
        <v>5019</v>
      </c>
      <c r="G681">
        <v>453</v>
      </c>
      <c r="H681">
        <v>0</v>
      </c>
      <c r="I681">
        <v>952</v>
      </c>
      <c r="J681">
        <v>1057</v>
      </c>
      <c r="K681">
        <v>944</v>
      </c>
      <c r="L681">
        <v>795</v>
      </c>
      <c r="M681">
        <v>640</v>
      </c>
      <c r="N681">
        <v>538</v>
      </c>
      <c r="O681">
        <v>330</v>
      </c>
      <c r="P681">
        <v>92</v>
      </c>
      <c r="Q681">
        <v>23</v>
      </c>
      <c r="R681">
        <v>6</v>
      </c>
      <c r="S681">
        <v>95</v>
      </c>
      <c r="T681">
        <v>0</v>
      </c>
      <c r="U681">
        <v>5435</v>
      </c>
      <c r="V681">
        <v>37</v>
      </c>
      <c r="W681">
        <v>0</v>
      </c>
      <c r="X681">
        <v>3797</v>
      </c>
      <c r="Y681">
        <v>1675</v>
      </c>
      <c r="Z681">
        <v>0</v>
      </c>
      <c r="AA681" t="s">
        <v>74</v>
      </c>
      <c r="AB681">
        <v>764</v>
      </c>
      <c r="AC681" t="s">
        <v>74</v>
      </c>
      <c r="AD681">
        <v>4708</v>
      </c>
      <c r="AE681" t="s">
        <v>74</v>
      </c>
      <c r="AF681" t="s">
        <v>74</v>
      </c>
      <c r="AG681" t="s">
        <v>74</v>
      </c>
      <c r="AH681" t="s">
        <v>74</v>
      </c>
      <c r="AI681" t="s">
        <v>74</v>
      </c>
      <c r="AJ681" t="s">
        <v>74</v>
      </c>
      <c r="AK681" t="s">
        <v>74</v>
      </c>
      <c r="AL681" t="s">
        <v>74</v>
      </c>
      <c r="AM681" t="s">
        <v>74</v>
      </c>
      <c r="AN681" t="s">
        <v>74</v>
      </c>
      <c r="AO681">
        <v>5472</v>
      </c>
      <c r="AP681">
        <v>0.91721491228070173</v>
      </c>
      <c r="AQ681">
        <v>8.2785087719298239E-2</v>
      </c>
      <c r="AR681">
        <v>0</v>
      </c>
      <c r="AS681">
        <v>0.17397660818713451</v>
      </c>
      <c r="AT681">
        <v>0.1931652046783626</v>
      </c>
      <c r="AU681">
        <v>0.1725146198830409</v>
      </c>
      <c r="AV681">
        <v>0.14528508771929821</v>
      </c>
      <c r="AW681">
        <v>0.1169590643274854</v>
      </c>
      <c r="AX681">
        <v>9.8318713450292403E-2</v>
      </c>
      <c r="AY681">
        <v>6.0307017543859649E-2</v>
      </c>
      <c r="AZ681">
        <v>1.6812865497076019E-2</v>
      </c>
      <c r="BA681">
        <v>4.2032163742690056E-3</v>
      </c>
      <c r="BB681">
        <v>1.0964912280701749E-3</v>
      </c>
      <c r="BC681">
        <v>1.7361111111111108E-2</v>
      </c>
      <c r="BD681">
        <v>0</v>
      </c>
      <c r="BE681">
        <v>0.99323830409356728</v>
      </c>
      <c r="BF681">
        <v>6.7616959064327482E-3</v>
      </c>
      <c r="BG681">
        <v>0</v>
      </c>
      <c r="BH681">
        <v>0.69389619883040932</v>
      </c>
      <c r="BI681">
        <v>0.30610380116959057</v>
      </c>
      <c r="BJ681">
        <v>0</v>
      </c>
      <c r="BK681">
        <v>0</v>
      </c>
      <c r="BL681">
        <v>0.1396198830409357</v>
      </c>
      <c r="BM681">
        <v>0</v>
      </c>
      <c r="BN681">
        <v>0.86038011695906436</v>
      </c>
      <c r="BO681">
        <v>0</v>
      </c>
      <c r="BP681">
        <v>0</v>
      </c>
      <c r="BQ681">
        <v>0</v>
      </c>
      <c r="BR681">
        <v>0</v>
      </c>
      <c r="BS681">
        <v>0</v>
      </c>
      <c r="BT681">
        <v>0</v>
      </c>
      <c r="BU681">
        <v>0</v>
      </c>
      <c r="BV681">
        <v>0</v>
      </c>
      <c r="BW681">
        <v>0</v>
      </c>
      <c r="BX681">
        <v>0</v>
      </c>
      <c r="BY681" t="s">
        <v>3397</v>
      </c>
      <c r="BZ681" t="s">
        <v>4201</v>
      </c>
      <c r="CA681">
        <v>5472</v>
      </c>
      <c r="CB681">
        <v>1</v>
      </c>
      <c r="CC681">
        <v>0</v>
      </c>
    </row>
    <row r="682" spans="1:81" x14ac:dyDescent="0.25">
      <c r="A682" t="s">
        <v>4202</v>
      </c>
      <c r="B682" t="s">
        <v>95</v>
      </c>
      <c r="C682" t="s">
        <v>420</v>
      </c>
      <c r="D682" t="s">
        <v>947</v>
      </c>
      <c r="E682">
        <v>2023</v>
      </c>
      <c r="F682">
        <v>2077</v>
      </c>
      <c r="G682">
        <v>226</v>
      </c>
      <c r="H682">
        <v>0</v>
      </c>
      <c r="I682">
        <v>466</v>
      </c>
      <c r="J682">
        <v>511</v>
      </c>
      <c r="K682">
        <v>417</v>
      </c>
      <c r="L682">
        <v>299</v>
      </c>
      <c r="M682">
        <v>220</v>
      </c>
      <c r="N682">
        <v>183</v>
      </c>
      <c r="O682">
        <v>110</v>
      </c>
      <c r="P682">
        <v>38</v>
      </c>
      <c r="Q682">
        <v>8</v>
      </c>
      <c r="R682">
        <v>3</v>
      </c>
      <c r="S682">
        <v>48</v>
      </c>
      <c r="T682">
        <v>0</v>
      </c>
      <c r="U682">
        <v>2284</v>
      </c>
      <c r="V682">
        <v>19</v>
      </c>
      <c r="W682">
        <v>0</v>
      </c>
      <c r="X682">
        <v>1511</v>
      </c>
      <c r="Y682">
        <v>792</v>
      </c>
      <c r="Z682">
        <v>0</v>
      </c>
      <c r="AA682" t="s">
        <v>74</v>
      </c>
      <c r="AB682">
        <v>148</v>
      </c>
      <c r="AC682" t="s">
        <v>74</v>
      </c>
      <c r="AD682">
        <v>2155</v>
      </c>
      <c r="AE682" t="s">
        <v>74</v>
      </c>
      <c r="AF682" t="s">
        <v>74</v>
      </c>
      <c r="AG682" t="s">
        <v>74</v>
      </c>
      <c r="AH682" t="s">
        <v>74</v>
      </c>
      <c r="AI682" t="s">
        <v>74</v>
      </c>
      <c r="AJ682" t="s">
        <v>74</v>
      </c>
      <c r="AK682" t="s">
        <v>74</v>
      </c>
      <c r="AL682">
        <v>0</v>
      </c>
      <c r="AM682">
        <v>0</v>
      </c>
      <c r="AN682">
        <v>2303</v>
      </c>
      <c r="AO682">
        <v>2303</v>
      </c>
      <c r="AP682">
        <v>0.90186712983065564</v>
      </c>
      <c r="AQ682">
        <v>9.8132870169344327E-2</v>
      </c>
      <c r="AR682">
        <v>0</v>
      </c>
      <c r="AS682">
        <v>0.20234476769431181</v>
      </c>
      <c r="AT682">
        <v>0.22188449848024319</v>
      </c>
      <c r="AU682">
        <v>0.1810681719496309</v>
      </c>
      <c r="AV682">
        <v>0.12983065566652191</v>
      </c>
      <c r="AW682">
        <v>9.5527572731220145E-2</v>
      </c>
      <c r="AX682">
        <v>7.9461571862787669E-2</v>
      </c>
      <c r="AY682">
        <v>4.7763786365610073E-2</v>
      </c>
      <c r="AZ682">
        <v>1.6500217108119841E-2</v>
      </c>
      <c r="BA682">
        <v>3.473729917498915E-3</v>
      </c>
      <c r="BB682">
        <v>1.3026487190620931E-3</v>
      </c>
      <c r="BC682">
        <v>2.0842379504993489E-2</v>
      </c>
      <c r="BD682">
        <v>0</v>
      </c>
      <c r="BE682">
        <v>0.99174989144594006</v>
      </c>
      <c r="BF682">
        <v>8.250108554059922E-3</v>
      </c>
      <c r="BG682">
        <v>0</v>
      </c>
      <c r="BH682">
        <v>0.6561007381676075</v>
      </c>
      <c r="BI682">
        <v>0.34389926183239261</v>
      </c>
      <c r="BJ682">
        <v>0</v>
      </c>
      <c r="BK682">
        <v>0</v>
      </c>
      <c r="BL682">
        <v>6.4264003473729917E-2</v>
      </c>
      <c r="BM682">
        <v>0</v>
      </c>
      <c r="BN682">
        <v>0.93573599652627004</v>
      </c>
      <c r="BO682">
        <v>0</v>
      </c>
      <c r="BP682">
        <v>0</v>
      </c>
      <c r="BQ682">
        <v>0</v>
      </c>
      <c r="BR682">
        <v>0</v>
      </c>
      <c r="BS682">
        <v>0</v>
      </c>
      <c r="BT682">
        <v>0</v>
      </c>
      <c r="BU682">
        <v>0</v>
      </c>
      <c r="BV682">
        <v>0</v>
      </c>
      <c r="BW682">
        <v>0</v>
      </c>
      <c r="BX682">
        <v>1</v>
      </c>
      <c r="BY682" t="s">
        <v>3397</v>
      </c>
      <c r="BZ682" t="s">
        <v>4201</v>
      </c>
      <c r="CA682">
        <v>5472</v>
      </c>
      <c r="CB682">
        <v>0.4208698830409357</v>
      </c>
      <c r="CC682">
        <v>0</v>
      </c>
    </row>
    <row r="683" spans="1:81" x14ac:dyDescent="0.25">
      <c r="A683" t="s">
        <v>4203</v>
      </c>
      <c r="B683" t="s">
        <v>95</v>
      </c>
      <c r="C683" t="s">
        <v>420</v>
      </c>
      <c r="D683" t="s">
        <v>949</v>
      </c>
      <c r="E683">
        <v>2023</v>
      </c>
      <c r="F683">
        <v>2058</v>
      </c>
      <c r="G683">
        <v>132</v>
      </c>
      <c r="H683">
        <v>0</v>
      </c>
      <c r="I683">
        <v>374</v>
      </c>
      <c r="J683">
        <v>387</v>
      </c>
      <c r="K683">
        <v>353</v>
      </c>
      <c r="L683">
        <v>346</v>
      </c>
      <c r="M683">
        <v>292</v>
      </c>
      <c r="N683">
        <v>227</v>
      </c>
      <c r="O683">
        <v>143</v>
      </c>
      <c r="P683">
        <v>27</v>
      </c>
      <c r="Q683">
        <v>2</v>
      </c>
      <c r="R683">
        <v>2</v>
      </c>
      <c r="S683">
        <v>37</v>
      </c>
      <c r="T683">
        <v>0</v>
      </c>
      <c r="U683">
        <v>2182</v>
      </c>
      <c r="V683">
        <v>8</v>
      </c>
      <c r="W683">
        <v>0</v>
      </c>
      <c r="X683">
        <v>1614</v>
      </c>
      <c r="Y683">
        <v>576</v>
      </c>
      <c r="Z683">
        <v>0</v>
      </c>
      <c r="AA683" t="s">
        <v>74</v>
      </c>
      <c r="AB683">
        <v>208</v>
      </c>
      <c r="AC683" t="s">
        <v>74</v>
      </c>
      <c r="AD683">
        <v>1982</v>
      </c>
      <c r="AE683" t="s">
        <v>74</v>
      </c>
      <c r="AF683" t="s">
        <v>74</v>
      </c>
      <c r="AG683" t="s">
        <v>74</v>
      </c>
      <c r="AH683" t="s">
        <v>74</v>
      </c>
      <c r="AI683" t="s">
        <v>74</v>
      </c>
      <c r="AJ683" t="s">
        <v>74</v>
      </c>
      <c r="AK683" t="s">
        <v>74</v>
      </c>
      <c r="AL683">
        <v>0</v>
      </c>
      <c r="AM683">
        <v>0</v>
      </c>
      <c r="AN683">
        <v>2190</v>
      </c>
      <c r="AO683">
        <v>2190</v>
      </c>
      <c r="AP683">
        <v>0.9397260273972603</v>
      </c>
      <c r="AQ683">
        <v>6.0273972602739728E-2</v>
      </c>
      <c r="AR683">
        <v>0</v>
      </c>
      <c r="AS683">
        <v>0.17077625570776259</v>
      </c>
      <c r="AT683">
        <v>0.17671232876712331</v>
      </c>
      <c r="AU683">
        <v>0.16118721461187219</v>
      </c>
      <c r="AV683">
        <v>0.15799086757990871</v>
      </c>
      <c r="AW683">
        <v>0.1333333333333333</v>
      </c>
      <c r="AX683">
        <v>0.10365296803652969</v>
      </c>
      <c r="AY683">
        <v>6.5296803652968041E-2</v>
      </c>
      <c r="AZ683">
        <v>1.2328767123287669E-2</v>
      </c>
      <c r="BA683">
        <v>9.1324200913242006E-4</v>
      </c>
      <c r="BB683">
        <v>9.1324200913242006E-4</v>
      </c>
      <c r="BC683">
        <v>1.6894977168949769E-2</v>
      </c>
      <c r="BD683">
        <v>0</v>
      </c>
      <c r="BE683">
        <v>0.9963470319634703</v>
      </c>
      <c r="BF683">
        <v>3.6529680365296798E-3</v>
      </c>
      <c r="BG683">
        <v>0</v>
      </c>
      <c r="BH683">
        <v>0.73698630136986298</v>
      </c>
      <c r="BI683">
        <v>0.26301369863013702</v>
      </c>
      <c r="BJ683">
        <v>0</v>
      </c>
      <c r="BK683">
        <v>0</v>
      </c>
      <c r="BL683">
        <v>9.4977168949771693E-2</v>
      </c>
      <c r="BM683">
        <v>0</v>
      </c>
      <c r="BN683">
        <v>0.90502283105022829</v>
      </c>
      <c r="BO683">
        <v>0</v>
      </c>
      <c r="BP683">
        <v>0</v>
      </c>
      <c r="BQ683">
        <v>0</v>
      </c>
      <c r="BR683">
        <v>0</v>
      </c>
      <c r="BS683">
        <v>0</v>
      </c>
      <c r="BT683">
        <v>0</v>
      </c>
      <c r="BU683">
        <v>0</v>
      </c>
      <c r="BV683">
        <v>0</v>
      </c>
      <c r="BW683">
        <v>0</v>
      </c>
      <c r="BX683">
        <v>1</v>
      </c>
      <c r="BY683" t="s">
        <v>3397</v>
      </c>
      <c r="BZ683" t="s">
        <v>4201</v>
      </c>
      <c r="CA683">
        <v>5472</v>
      </c>
      <c r="CB683">
        <v>0.40021929824561397</v>
      </c>
      <c r="CC683">
        <v>0</v>
      </c>
    </row>
    <row r="684" spans="1:81" x14ac:dyDescent="0.25">
      <c r="A684" t="s">
        <v>4204</v>
      </c>
      <c r="B684" t="s">
        <v>95</v>
      </c>
      <c r="C684" t="s">
        <v>420</v>
      </c>
      <c r="D684" t="s">
        <v>951</v>
      </c>
      <c r="E684">
        <v>2023</v>
      </c>
      <c r="F684">
        <v>232</v>
      </c>
      <c r="G684">
        <v>26</v>
      </c>
      <c r="H684">
        <v>0</v>
      </c>
      <c r="I684">
        <v>27</v>
      </c>
      <c r="J684">
        <v>36</v>
      </c>
      <c r="K684">
        <v>38</v>
      </c>
      <c r="L684">
        <v>50</v>
      </c>
      <c r="M684">
        <v>29</v>
      </c>
      <c r="N684">
        <v>48</v>
      </c>
      <c r="O684">
        <v>21</v>
      </c>
      <c r="P684">
        <v>6</v>
      </c>
      <c r="Q684">
        <v>2</v>
      </c>
      <c r="R684">
        <v>0</v>
      </c>
      <c r="S684">
        <v>1</v>
      </c>
      <c r="T684">
        <v>0</v>
      </c>
      <c r="U684">
        <v>255</v>
      </c>
      <c r="V684">
        <v>3</v>
      </c>
      <c r="W684">
        <v>0</v>
      </c>
      <c r="X684">
        <v>135</v>
      </c>
      <c r="Y684">
        <v>123</v>
      </c>
      <c r="Z684">
        <v>0</v>
      </c>
      <c r="AA684" t="s">
        <v>74</v>
      </c>
      <c r="AB684">
        <v>20</v>
      </c>
      <c r="AC684" t="s">
        <v>74</v>
      </c>
      <c r="AD684">
        <v>238</v>
      </c>
      <c r="AE684" t="s">
        <v>74</v>
      </c>
      <c r="AF684" t="s">
        <v>74</v>
      </c>
      <c r="AG684" t="s">
        <v>74</v>
      </c>
      <c r="AH684" t="s">
        <v>74</v>
      </c>
      <c r="AI684" t="s">
        <v>74</v>
      </c>
      <c r="AJ684" t="s">
        <v>74</v>
      </c>
      <c r="AK684" t="s">
        <v>74</v>
      </c>
      <c r="AL684">
        <v>0</v>
      </c>
      <c r="AM684">
        <v>0</v>
      </c>
      <c r="AN684">
        <v>258</v>
      </c>
      <c r="AO684">
        <v>258</v>
      </c>
      <c r="AP684">
        <v>0.89922480620155043</v>
      </c>
      <c r="AQ684">
        <v>0.1007751937984496</v>
      </c>
      <c r="AR684">
        <v>0</v>
      </c>
      <c r="AS684">
        <v>0.10465116279069769</v>
      </c>
      <c r="AT684">
        <v>0.1395348837209302</v>
      </c>
      <c r="AU684">
        <v>0.1472868217054264</v>
      </c>
      <c r="AV684">
        <v>0.19379844961240311</v>
      </c>
      <c r="AW684">
        <v>0.1124031007751938</v>
      </c>
      <c r="AX684">
        <v>0.186046511627907</v>
      </c>
      <c r="AY684">
        <v>8.1395348837209308E-2</v>
      </c>
      <c r="AZ684">
        <v>2.3255813953488368E-2</v>
      </c>
      <c r="BA684">
        <v>7.7519379844961239E-3</v>
      </c>
      <c r="BB684">
        <v>0</v>
      </c>
      <c r="BC684">
        <v>3.875968992248062E-3</v>
      </c>
      <c r="BD684">
        <v>0</v>
      </c>
      <c r="BE684">
        <v>0.98837209302325579</v>
      </c>
      <c r="BF684">
        <v>1.1627906976744189E-2</v>
      </c>
      <c r="BG684">
        <v>0</v>
      </c>
      <c r="BH684">
        <v>0.52325581395348841</v>
      </c>
      <c r="BI684">
        <v>0.47674418604651159</v>
      </c>
      <c r="BJ684">
        <v>0</v>
      </c>
      <c r="BK684">
        <v>0</v>
      </c>
      <c r="BL684">
        <v>7.7519379844961239E-2</v>
      </c>
      <c r="BM684">
        <v>0</v>
      </c>
      <c r="BN684">
        <v>0.92248062015503873</v>
      </c>
      <c r="BO684">
        <v>0</v>
      </c>
      <c r="BP684">
        <v>0</v>
      </c>
      <c r="BQ684">
        <v>0</v>
      </c>
      <c r="BR684">
        <v>0</v>
      </c>
      <c r="BS684">
        <v>0</v>
      </c>
      <c r="BT684">
        <v>0</v>
      </c>
      <c r="BU684">
        <v>0</v>
      </c>
      <c r="BV684">
        <v>0</v>
      </c>
      <c r="BW684">
        <v>0</v>
      </c>
      <c r="BX684">
        <v>1</v>
      </c>
      <c r="BY684" t="s">
        <v>3397</v>
      </c>
      <c r="BZ684" t="s">
        <v>4201</v>
      </c>
      <c r="CA684">
        <v>5472</v>
      </c>
      <c r="CB684">
        <v>4.7149122807017538E-2</v>
      </c>
      <c r="CC684">
        <v>0</v>
      </c>
    </row>
    <row r="685" spans="1:81" x14ac:dyDescent="0.25">
      <c r="A685" t="s">
        <v>4205</v>
      </c>
      <c r="B685" t="s">
        <v>95</v>
      </c>
      <c r="C685" t="s">
        <v>420</v>
      </c>
      <c r="D685" t="s">
        <v>953</v>
      </c>
      <c r="E685">
        <v>2023</v>
      </c>
      <c r="F685">
        <v>649</v>
      </c>
      <c r="G685">
        <v>68</v>
      </c>
      <c r="H685">
        <v>0</v>
      </c>
      <c r="I685">
        <v>85</v>
      </c>
      <c r="J685">
        <v>122</v>
      </c>
      <c r="K685">
        <v>135</v>
      </c>
      <c r="L685">
        <v>100</v>
      </c>
      <c r="M685">
        <v>99</v>
      </c>
      <c r="N685">
        <v>79</v>
      </c>
      <c r="O685">
        <v>55</v>
      </c>
      <c r="P685">
        <v>21</v>
      </c>
      <c r="Q685">
        <v>11</v>
      </c>
      <c r="R685">
        <v>1</v>
      </c>
      <c r="S685">
        <v>9</v>
      </c>
      <c r="T685">
        <v>0</v>
      </c>
      <c r="U685">
        <v>710</v>
      </c>
      <c r="V685">
        <v>7</v>
      </c>
      <c r="W685">
        <v>0</v>
      </c>
      <c r="X685">
        <v>536</v>
      </c>
      <c r="Y685">
        <v>181</v>
      </c>
      <c r="Z685">
        <v>0</v>
      </c>
      <c r="AA685" t="s">
        <v>74</v>
      </c>
      <c r="AB685">
        <v>384</v>
      </c>
      <c r="AC685" t="s">
        <v>74</v>
      </c>
      <c r="AD685">
        <v>333</v>
      </c>
      <c r="AE685" t="s">
        <v>74</v>
      </c>
      <c r="AF685" t="s">
        <v>74</v>
      </c>
      <c r="AG685" t="s">
        <v>74</v>
      </c>
      <c r="AH685" t="s">
        <v>74</v>
      </c>
      <c r="AI685" t="s">
        <v>74</v>
      </c>
      <c r="AJ685" t="s">
        <v>74</v>
      </c>
      <c r="AK685" t="s">
        <v>74</v>
      </c>
      <c r="AL685">
        <v>0</v>
      </c>
      <c r="AM685">
        <v>0</v>
      </c>
      <c r="AN685">
        <v>717</v>
      </c>
      <c r="AO685">
        <v>717</v>
      </c>
      <c r="AP685">
        <v>0.90516039051603903</v>
      </c>
      <c r="AQ685">
        <v>9.4839609483960946E-2</v>
      </c>
      <c r="AR685">
        <v>0</v>
      </c>
      <c r="AS685">
        <v>0.1185495118549512</v>
      </c>
      <c r="AT685">
        <v>0.1701534170153417</v>
      </c>
      <c r="AU685">
        <v>0.1882845188284519</v>
      </c>
      <c r="AV685">
        <v>0.1394700139470014</v>
      </c>
      <c r="AW685">
        <v>0.13807531380753141</v>
      </c>
      <c r="AX685">
        <v>0.1101813110181311</v>
      </c>
      <c r="AY685">
        <v>7.6708507670850773E-2</v>
      </c>
      <c r="AZ685">
        <v>2.928870292887029E-2</v>
      </c>
      <c r="BA685">
        <v>1.534170153417015E-2</v>
      </c>
      <c r="BB685">
        <v>1.3947001394700139E-3</v>
      </c>
      <c r="BC685">
        <v>1.2552301255230131E-2</v>
      </c>
      <c r="BD685">
        <v>0</v>
      </c>
      <c r="BE685">
        <v>0.99023709902370993</v>
      </c>
      <c r="BF685">
        <v>9.7629009762900971E-3</v>
      </c>
      <c r="BG685">
        <v>0</v>
      </c>
      <c r="BH685">
        <v>0.74755927475592743</v>
      </c>
      <c r="BI685">
        <v>0.25244072524407252</v>
      </c>
      <c r="BJ685">
        <v>0</v>
      </c>
      <c r="BK685">
        <v>0</v>
      </c>
      <c r="BL685">
        <v>0.53556485355648531</v>
      </c>
      <c r="BM685">
        <v>0</v>
      </c>
      <c r="BN685">
        <v>0.46443514644351458</v>
      </c>
      <c r="BO685">
        <v>0</v>
      </c>
      <c r="BP685">
        <v>0</v>
      </c>
      <c r="BQ685">
        <v>0</v>
      </c>
      <c r="BR685">
        <v>0</v>
      </c>
      <c r="BS685">
        <v>0</v>
      </c>
      <c r="BT685">
        <v>0</v>
      </c>
      <c r="BU685">
        <v>0</v>
      </c>
      <c r="BV685">
        <v>0</v>
      </c>
      <c r="BW685">
        <v>0</v>
      </c>
      <c r="BX685">
        <v>1</v>
      </c>
      <c r="BY685" t="s">
        <v>3397</v>
      </c>
      <c r="BZ685" t="s">
        <v>4201</v>
      </c>
      <c r="CA685">
        <v>5472</v>
      </c>
      <c r="CB685">
        <v>0.131030701754386</v>
      </c>
      <c r="CC685">
        <v>0</v>
      </c>
    </row>
    <row r="686" spans="1:81" x14ac:dyDescent="0.25">
      <c r="A686" t="s">
        <v>4206</v>
      </c>
      <c r="B686" t="s">
        <v>95</v>
      </c>
      <c r="C686" t="s">
        <v>420</v>
      </c>
      <c r="D686" t="s">
        <v>961</v>
      </c>
      <c r="E686">
        <v>2023</v>
      </c>
      <c r="F686">
        <v>3</v>
      </c>
      <c r="G686">
        <v>1</v>
      </c>
      <c r="H686">
        <v>0</v>
      </c>
      <c r="I686">
        <v>0</v>
      </c>
      <c r="J686">
        <v>1</v>
      </c>
      <c r="K686">
        <v>1</v>
      </c>
      <c r="L686">
        <v>0</v>
      </c>
      <c r="M686">
        <v>0</v>
      </c>
      <c r="N686">
        <v>1</v>
      </c>
      <c r="O686">
        <v>1</v>
      </c>
      <c r="P686">
        <v>0</v>
      </c>
      <c r="Q686">
        <v>0</v>
      </c>
      <c r="R686">
        <v>0</v>
      </c>
      <c r="S686">
        <v>0</v>
      </c>
      <c r="T686">
        <v>0</v>
      </c>
      <c r="U686">
        <v>4</v>
      </c>
      <c r="V686">
        <v>0</v>
      </c>
      <c r="W686">
        <v>0</v>
      </c>
      <c r="X686">
        <v>1</v>
      </c>
      <c r="Y686">
        <v>3</v>
      </c>
      <c r="Z686">
        <v>0</v>
      </c>
      <c r="AA686" t="s">
        <v>74</v>
      </c>
      <c r="AB686">
        <v>4</v>
      </c>
      <c r="AC686" t="s">
        <v>74</v>
      </c>
      <c r="AD686">
        <v>0</v>
      </c>
      <c r="AE686" t="s">
        <v>74</v>
      </c>
      <c r="AF686" t="s">
        <v>74</v>
      </c>
      <c r="AG686" t="s">
        <v>74</v>
      </c>
      <c r="AH686" t="s">
        <v>74</v>
      </c>
      <c r="AI686" t="s">
        <v>74</v>
      </c>
      <c r="AJ686" t="s">
        <v>74</v>
      </c>
      <c r="AK686" t="s">
        <v>74</v>
      </c>
      <c r="AL686">
        <v>0</v>
      </c>
      <c r="AM686">
        <v>0</v>
      </c>
      <c r="AN686">
        <v>4</v>
      </c>
      <c r="AO686">
        <v>4</v>
      </c>
      <c r="AP686">
        <v>0.75</v>
      </c>
      <c r="AQ686">
        <v>0.25</v>
      </c>
      <c r="AR686">
        <v>0</v>
      </c>
      <c r="AS686">
        <v>0</v>
      </c>
      <c r="AT686">
        <v>0.25</v>
      </c>
      <c r="AU686">
        <v>0.25</v>
      </c>
      <c r="AV686">
        <v>0</v>
      </c>
      <c r="AW686">
        <v>0</v>
      </c>
      <c r="AX686">
        <v>0.25</v>
      </c>
      <c r="AY686">
        <v>0.25</v>
      </c>
      <c r="AZ686">
        <v>0</v>
      </c>
      <c r="BA686">
        <v>0</v>
      </c>
      <c r="BB686">
        <v>0</v>
      </c>
      <c r="BC686">
        <v>0</v>
      </c>
      <c r="BD686">
        <v>0</v>
      </c>
      <c r="BE686">
        <v>1</v>
      </c>
      <c r="BF686">
        <v>0</v>
      </c>
      <c r="BG686">
        <v>0</v>
      </c>
      <c r="BH686">
        <v>0.25</v>
      </c>
      <c r="BI686">
        <v>0.75</v>
      </c>
      <c r="BJ686">
        <v>0</v>
      </c>
      <c r="BK686">
        <v>0</v>
      </c>
      <c r="BL686">
        <v>1</v>
      </c>
      <c r="BM686">
        <v>0</v>
      </c>
      <c r="BN686">
        <v>0</v>
      </c>
      <c r="BO686">
        <v>0</v>
      </c>
      <c r="BP686">
        <v>0</v>
      </c>
      <c r="BQ686">
        <v>0</v>
      </c>
      <c r="BR686">
        <v>0</v>
      </c>
      <c r="BS686">
        <v>0</v>
      </c>
      <c r="BT686">
        <v>0</v>
      </c>
      <c r="BU686">
        <v>0</v>
      </c>
      <c r="BV686">
        <v>0</v>
      </c>
      <c r="BW686">
        <v>0</v>
      </c>
      <c r="BX686">
        <v>1</v>
      </c>
      <c r="BY686" t="s">
        <v>3397</v>
      </c>
      <c r="BZ686" t="s">
        <v>4201</v>
      </c>
      <c r="CA686">
        <v>5472</v>
      </c>
      <c r="CB686">
        <v>7.3099415204678359E-4</v>
      </c>
      <c r="CC686">
        <v>0</v>
      </c>
    </row>
    <row r="687" spans="1:81" x14ac:dyDescent="0.25">
      <c r="A687" t="s">
        <v>4207</v>
      </c>
      <c r="B687" t="s">
        <v>95</v>
      </c>
      <c r="C687" t="s">
        <v>426</v>
      </c>
      <c r="D687" t="s">
        <v>44</v>
      </c>
      <c r="E687">
        <v>2023</v>
      </c>
      <c r="F687">
        <v>362</v>
      </c>
      <c r="G687">
        <v>41</v>
      </c>
      <c r="H687">
        <v>0</v>
      </c>
      <c r="I687">
        <v>47</v>
      </c>
      <c r="J687">
        <v>73</v>
      </c>
      <c r="K687">
        <v>81</v>
      </c>
      <c r="L687">
        <v>55</v>
      </c>
      <c r="M687">
        <v>59</v>
      </c>
      <c r="N687">
        <v>42</v>
      </c>
      <c r="O687">
        <v>24</v>
      </c>
      <c r="P687">
        <v>12</v>
      </c>
      <c r="Q687">
        <v>6</v>
      </c>
      <c r="R687">
        <v>4</v>
      </c>
      <c r="S687">
        <v>0</v>
      </c>
      <c r="T687">
        <v>0</v>
      </c>
      <c r="U687">
        <v>380</v>
      </c>
      <c r="V687">
        <v>21</v>
      </c>
      <c r="W687">
        <v>2</v>
      </c>
      <c r="X687">
        <v>283</v>
      </c>
      <c r="Y687">
        <v>108</v>
      </c>
      <c r="Z687">
        <v>12</v>
      </c>
      <c r="AA687">
        <v>27</v>
      </c>
      <c r="AB687">
        <v>3</v>
      </c>
      <c r="AC687">
        <v>19</v>
      </c>
      <c r="AD687">
        <v>354</v>
      </c>
      <c r="AE687">
        <v>7</v>
      </c>
      <c r="AF687">
        <v>334</v>
      </c>
      <c r="AG687">
        <v>11</v>
      </c>
      <c r="AH687">
        <v>0</v>
      </c>
      <c r="AI687">
        <v>0</v>
      </c>
      <c r="AJ687">
        <v>48</v>
      </c>
      <c r="AK687">
        <v>3</v>
      </c>
      <c r="AL687">
        <v>33</v>
      </c>
      <c r="AM687">
        <v>364</v>
      </c>
      <c r="AN687">
        <v>6</v>
      </c>
      <c r="AO687">
        <v>403</v>
      </c>
      <c r="AP687">
        <v>0.8982630272952854</v>
      </c>
      <c r="AQ687">
        <v>0.1017369727047146</v>
      </c>
      <c r="AR687">
        <v>0</v>
      </c>
      <c r="AS687">
        <v>0.1166253101736973</v>
      </c>
      <c r="AT687">
        <v>0.1811414392059553</v>
      </c>
      <c r="AU687">
        <v>0.20099255583126549</v>
      </c>
      <c r="AV687">
        <v>0.13647642679900751</v>
      </c>
      <c r="AW687">
        <v>0.1464019851116625</v>
      </c>
      <c r="AX687">
        <v>0.1042183622828784</v>
      </c>
      <c r="AY687">
        <v>5.9553349875930521E-2</v>
      </c>
      <c r="AZ687">
        <v>2.9776674937965261E-2</v>
      </c>
      <c r="BA687">
        <v>1.488833746898263E-2</v>
      </c>
      <c r="BB687">
        <v>9.9255583126550868E-3</v>
      </c>
      <c r="BC687">
        <v>0</v>
      </c>
      <c r="BD687">
        <v>0</v>
      </c>
      <c r="BE687">
        <v>0.94292803970223327</v>
      </c>
      <c r="BF687">
        <v>5.2109181141439212E-2</v>
      </c>
      <c r="BG687">
        <v>4.9627791563275434E-3</v>
      </c>
      <c r="BH687">
        <v>0.70223325062034736</v>
      </c>
      <c r="BI687">
        <v>0.26799007444168732</v>
      </c>
      <c r="BJ687">
        <v>2.9776674937965261E-2</v>
      </c>
      <c r="BK687">
        <v>6.699751861042183E-2</v>
      </c>
      <c r="BL687">
        <v>7.4441687344913151E-3</v>
      </c>
      <c r="BM687">
        <v>4.7146401985111663E-2</v>
      </c>
      <c r="BN687">
        <v>0.87841191066997515</v>
      </c>
      <c r="BO687">
        <v>1.7369727047146399E-2</v>
      </c>
      <c r="BP687">
        <v>0.8287841191066998</v>
      </c>
      <c r="BQ687">
        <v>2.729528535980149E-2</v>
      </c>
      <c r="BR687">
        <v>0</v>
      </c>
      <c r="BS687">
        <v>0</v>
      </c>
      <c r="BT687">
        <v>0.119106699751861</v>
      </c>
      <c r="BU687">
        <v>7.4441687344913151E-3</v>
      </c>
      <c r="BV687">
        <v>8.1885856079404462E-2</v>
      </c>
      <c r="BW687">
        <v>0.90322580645161288</v>
      </c>
      <c r="BX687">
        <v>1.488833746898263E-2</v>
      </c>
      <c r="BY687" t="s">
        <v>3397</v>
      </c>
      <c r="BZ687" t="s">
        <v>4208</v>
      </c>
      <c r="CA687">
        <v>403</v>
      </c>
      <c r="CB687">
        <v>1</v>
      </c>
      <c r="CC687">
        <v>0</v>
      </c>
    </row>
    <row r="688" spans="1:81" x14ac:dyDescent="0.25">
      <c r="A688" t="s">
        <v>4209</v>
      </c>
      <c r="B688" t="s">
        <v>95</v>
      </c>
      <c r="C688" t="s">
        <v>426</v>
      </c>
      <c r="D688" t="s">
        <v>947</v>
      </c>
      <c r="E688">
        <v>2023</v>
      </c>
      <c r="F688">
        <v>141</v>
      </c>
      <c r="G688">
        <v>15</v>
      </c>
      <c r="H688">
        <v>0</v>
      </c>
      <c r="I688">
        <v>16</v>
      </c>
      <c r="J688">
        <v>25</v>
      </c>
      <c r="K688">
        <v>32</v>
      </c>
      <c r="L688">
        <v>20</v>
      </c>
      <c r="M688">
        <v>27</v>
      </c>
      <c r="N688">
        <v>15</v>
      </c>
      <c r="O688">
        <v>13</v>
      </c>
      <c r="P688">
        <v>4</v>
      </c>
      <c r="Q688">
        <v>2</v>
      </c>
      <c r="R688">
        <v>2</v>
      </c>
      <c r="S688">
        <v>0</v>
      </c>
      <c r="T688">
        <v>0</v>
      </c>
      <c r="U688">
        <v>149</v>
      </c>
      <c r="V688">
        <v>6</v>
      </c>
      <c r="W688">
        <v>1</v>
      </c>
      <c r="X688">
        <v>101</v>
      </c>
      <c r="Y688">
        <v>52</v>
      </c>
      <c r="Z688">
        <v>3</v>
      </c>
      <c r="AA688">
        <v>10</v>
      </c>
      <c r="AB688">
        <v>0</v>
      </c>
      <c r="AC688">
        <v>4</v>
      </c>
      <c r="AD688">
        <v>142</v>
      </c>
      <c r="AE688">
        <v>4</v>
      </c>
      <c r="AF688">
        <v>119</v>
      </c>
      <c r="AG688">
        <v>6</v>
      </c>
      <c r="AH688">
        <v>0</v>
      </c>
      <c r="AI688">
        <v>0</v>
      </c>
      <c r="AJ688">
        <v>27</v>
      </c>
      <c r="AK688">
        <v>0</v>
      </c>
      <c r="AL688">
        <v>24</v>
      </c>
      <c r="AM688">
        <v>131</v>
      </c>
      <c r="AN688">
        <v>1</v>
      </c>
      <c r="AO688">
        <v>156</v>
      </c>
      <c r="AP688">
        <v>0.90384615384615385</v>
      </c>
      <c r="AQ688">
        <v>9.6153846153846159E-2</v>
      </c>
      <c r="AR688">
        <v>0</v>
      </c>
      <c r="AS688">
        <v>0.1025641025641026</v>
      </c>
      <c r="AT688">
        <v>0.1602564102564103</v>
      </c>
      <c r="AU688">
        <v>0.20512820512820509</v>
      </c>
      <c r="AV688">
        <v>0.12820512820512819</v>
      </c>
      <c r="AW688">
        <v>0.1730769230769231</v>
      </c>
      <c r="AX688">
        <v>9.6153846153846159E-2</v>
      </c>
      <c r="AY688">
        <v>8.3333333333333329E-2</v>
      </c>
      <c r="AZ688">
        <v>2.564102564102564E-2</v>
      </c>
      <c r="BA688">
        <v>1.282051282051282E-2</v>
      </c>
      <c r="BB688">
        <v>1.282051282051282E-2</v>
      </c>
      <c r="BC688">
        <v>0</v>
      </c>
      <c r="BD688">
        <v>0</v>
      </c>
      <c r="BE688">
        <v>0.95512820512820518</v>
      </c>
      <c r="BF688">
        <v>3.8461538461538457E-2</v>
      </c>
      <c r="BG688">
        <v>6.41025641025641E-3</v>
      </c>
      <c r="BH688">
        <v>0.64743589743589747</v>
      </c>
      <c r="BI688">
        <v>0.33333333333333331</v>
      </c>
      <c r="BJ688">
        <v>1.9230769230769228E-2</v>
      </c>
      <c r="BK688">
        <v>6.4102564102564097E-2</v>
      </c>
      <c r="BL688">
        <v>0</v>
      </c>
      <c r="BM688">
        <v>2.564102564102564E-2</v>
      </c>
      <c r="BN688">
        <v>0.91025641025641024</v>
      </c>
      <c r="BO688">
        <v>2.564102564102564E-2</v>
      </c>
      <c r="BP688">
        <v>0.76282051282051277</v>
      </c>
      <c r="BQ688">
        <v>3.8461538461538457E-2</v>
      </c>
      <c r="BR688">
        <v>0</v>
      </c>
      <c r="BS688">
        <v>0</v>
      </c>
      <c r="BT688">
        <v>0.1730769230769231</v>
      </c>
      <c r="BU688">
        <v>0</v>
      </c>
      <c r="BV688">
        <v>0.15384615384615391</v>
      </c>
      <c r="BW688">
        <v>0.83974358974358976</v>
      </c>
      <c r="BX688">
        <v>6.41025641025641E-3</v>
      </c>
      <c r="BY688" t="s">
        <v>3397</v>
      </c>
      <c r="BZ688" t="s">
        <v>4208</v>
      </c>
      <c r="CA688">
        <v>403</v>
      </c>
      <c r="CB688">
        <v>0.38709677419354838</v>
      </c>
      <c r="CC688">
        <v>0</v>
      </c>
    </row>
    <row r="689" spans="1:81" x14ac:dyDescent="0.25">
      <c r="A689" t="s">
        <v>4210</v>
      </c>
      <c r="B689" t="s">
        <v>95</v>
      </c>
      <c r="C689" t="s">
        <v>426</v>
      </c>
      <c r="D689" t="s">
        <v>949</v>
      </c>
      <c r="E689">
        <v>2023</v>
      </c>
      <c r="F689">
        <v>158</v>
      </c>
      <c r="G689">
        <v>19</v>
      </c>
      <c r="H689">
        <v>0</v>
      </c>
      <c r="I689">
        <v>24</v>
      </c>
      <c r="J689">
        <v>36</v>
      </c>
      <c r="K689">
        <v>37</v>
      </c>
      <c r="L689">
        <v>26</v>
      </c>
      <c r="M689">
        <v>21</v>
      </c>
      <c r="N689">
        <v>16</v>
      </c>
      <c r="O689">
        <v>7</v>
      </c>
      <c r="P689">
        <v>7</v>
      </c>
      <c r="Q689">
        <v>3</v>
      </c>
      <c r="R689">
        <v>0</v>
      </c>
      <c r="S689">
        <v>0</v>
      </c>
      <c r="T689">
        <v>0</v>
      </c>
      <c r="U689">
        <v>166</v>
      </c>
      <c r="V689">
        <v>10</v>
      </c>
      <c r="W689">
        <v>1</v>
      </c>
      <c r="X689">
        <v>135</v>
      </c>
      <c r="Y689">
        <v>38</v>
      </c>
      <c r="Z689">
        <v>4</v>
      </c>
      <c r="AA689">
        <v>12</v>
      </c>
      <c r="AB689">
        <v>0</v>
      </c>
      <c r="AC689">
        <v>10</v>
      </c>
      <c r="AD689">
        <v>155</v>
      </c>
      <c r="AE689">
        <v>1</v>
      </c>
      <c r="AF689">
        <v>165</v>
      </c>
      <c r="AG689">
        <v>3</v>
      </c>
      <c r="AH689">
        <v>0</v>
      </c>
      <c r="AI689">
        <v>0</v>
      </c>
      <c r="AJ689">
        <v>8</v>
      </c>
      <c r="AK689">
        <v>0</v>
      </c>
      <c r="AL689">
        <v>5</v>
      </c>
      <c r="AM689">
        <v>170</v>
      </c>
      <c r="AN689">
        <v>2</v>
      </c>
      <c r="AO689">
        <v>177</v>
      </c>
      <c r="AP689">
        <v>0.89265536723163841</v>
      </c>
      <c r="AQ689">
        <v>0.10734463276836161</v>
      </c>
      <c r="AR689">
        <v>0</v>
      </c>
      <c r="AS689">
        <v>0.13559322033898311</v>
      </c>
      <c r="AT689">
        <v>0.20338983050847459</v>
      </c>
      <c r="AU689">
        <v>0.20903954802259889</v>
      </c>
      <c r="AV689">
        <v>0.14689265536723159</v>
      </c>
      <c r="AW689">
        <v>0.1186440677966102</v>
      </c>
      <c r="AX689">
        <v>9.03954802259887E-2</v>
      </c>
      <c r="AY689">
        <v>3.954802259887006E-2</v>
      </c>
      <c r="AZ689">
        <v>3.954802259887006E-2</v>
      </c>
      <c r="BA689">
        <v>1.6949152542372881E-2</v>
      </c>
      <c r="BB689">
        <v>0</v>
      </c>
      <c r="BC689">
        <v>0</v>
      </c>
      <c r="BD689">
        <v>0</v>
      </c>
      <c r="BE689">
        <v>0.93785310734463279</v>
      </c>
      <c r="BF689">
        <v>5.6497175141242938E-2</v>
      </c>
      <c r="BG689">
        <v>5.6497175141242938E-3</v>
      </c>
      <c r="BH689">
        <v>0.76271186440677963</v>
      </c>
      <c r="BI689">
        <v>0.21468926553672321</v>
      </c>
      <c r="BJ689">
        <v>2.2598870056497179E-2</v>
      </c>
      <c r="BK689">
        <v>6.7796610169491525E-2</v>
      </c>
      <c r="BL689">
        <v>0</v>
      </c>
      <c r="BM689">
        <v>5.6497175141242938E-2</v>
      </c>
      <c r="BN689">
        <v>0.87570621468926557</v>
      </c>
      <c r="BO689">
        <v>5.6497175141242938E-3</v>
      </c>
      <c r="BP689">
        <v>0.93220338983050843</v>
      </c>
      <c r="BQ689">
        <v>1.6949152542372881E-2</v>
      </c>
      <c r="BR689">
        <v>0</v>
      </c>
      <c r="BS689">
        <v>0</v>
      </c>
      <c r="BT689">
        <v>4.519774011299435E-2</v>
      </c>
      <c r="BU689">
        <v>0</v>
      </c>
      <c r="BV689">
        <v>2.8248587570621469E-2</v>
      </c>
      <c r="BW689">
        <v>0.96045197740112997</v>
      </c>
      <c r="BX689">
        <v>1.1299435028248589E-2</v>
      </c>
      <c r="BY689" t="s">
        <v>3397</v>
      </c>
      <c r="BZ689" t="s">
        <v>4208</v>
      </c>
      <c r="CA689">
        <v>403</v>
      </c>
      <c r="CB689">
        <v>0.43920595533498757</v>
      </c>
      <c r="CC689">
        <v>0</v>
      </c>
    </row>
    <row r="690" spans="1:81" x14ac:dyDescent="0.25">
      <c r="A690" t="s">
        <v>4211</v>
      </c>
      <c r="B690" t="s">
        <v>95</v>
      </c>
      <c r="C690" t="s">
        <v>426</v>
      </c>
      <c r="D690" t="s">
        <v>951</v>
      </c>
      <c r="E690">
        <v>2023</v>
      </c>
      <c r="F690">
        <v>16</v>
      </c>
      <c r="G690">
        <v>2</v>
      </c>
      <c r="H690">
        <v>0</v>
      </c>
      <c r="I690">
        <v>2</v>
      </c>
      <c r="J690">
        <v>1</v>
      </c>
      <c r="K690">
        <v>3</v>
      </c>
      <c r="L690">
        <v>2</v>
      </c>
      <c r="M690">
        <v>3</v>
      </c>
      <c r="N690">
        <v>5</v>
      </c>
      <c r="O690">
        <v>1</v>
      </c>
      <c r="P690">
        <v>0</v>
      </c>
      <c r="Q690">
        <v>1</v>
      </c>
      <c r="R690">
        <v>0</v>
      </c>
      <c r="S690">
        <v>0</v>
      </c>
      <c r="T690">
        <v>0</v>
      </c>
      <c r="U690">
        <v>17</v>
      </c>
      <c r="V690">
        <v>1</v>
      </c>
      <c r="W690">
        <v>0</v>
      </c>
      <c r="X690">
        <v>13</v>
      </c>
      <c r="Y690">
        <v>5</v>
      </c>
      <c r="Z690">
        <v>0</v>
      </c>
      <c r="AA690">
        <v>0</v>
      </c>
      <c r="AB690">
        <v>0</v>
      </c>
      <c r="AC690">
        <v>0</v>
      </c>
      <c r="AD690">
        <v>18</v>
      </c>
      <c r="AE690">
        <v>0</v>
      </c>
      <c r="AF690">
        <v>16</v>
      </c>
      <c r="AG690">
        <v>1</v>
      </c>
      <c r="AH690">
        <v>0</v>
      </c>
      <c r="AI690">
        <v>0</v>
      </c>
      <c r="AJ690">
        <v>1</v>
      </c>
      <c r="AK690">
        <v>0</v>
      </c>
      <c r="AL690">
        <v>0</v>
      </c>
      <c r="AM690">
        <v>18</v>
      </c>
      <c r="AN690">
        <v>0</v>
      </c>
      <c r="AO690">
        <v>18</v>
      </c>
      <c r="AP690">
        <v>0.88888888888888884</v>
      </c>
      <c r="AQ690">
        <v>0.1111111111111111</v>
      </c>
      <c r="AR690">
        <v>0</v>
      </c>
      <c r="AS690">
        <v>0.1111111111111111</v>
      </c>
      <c r="AT690">
        <v>5.5555555555555552E-2</v>
      </c>
      <c r="AU690">
        <v>0.16666666666666671</v>
      </c>
      <c r="AV690">
        <v>0.1111111111111111</v>
      </c>
      <c r="AW690">
        <v>0.16666666666666671</v>
      </c>
      <c r="AX690">
        <v>0.27777777777777779</v>
      </c>
      <c r="AY690">
        <v>5.5555555555555552E-2</v>
      </c>
      <c r="AZ690">
        <v>0</v>
      </c>
      <c r="BA690">
        <v>5.5555555555555552E-2</v>
      </c>
      <c r="BB690">
        <v>0</v>
      </c>
      <c r="BC690">
        <v>0</v>
      </c>
      <c r="BD690">
        <v>0</v>
      </c>
      <c r="BE690">
        <v>0.94444444444444442</v>
      </c>
      <c r="BF690">
        <v>5.5555555555555552E-2</v>
      </c>
      <c r="BG690">
        <v>0</v>
      </c>
      <c r="BH690">
        <v>0.72222222222222221</v>
      </c>
      <c r="BI690">
        <v>0.27777777777777779</v>
      </c>
      <c r="BJ690">
        <v>0</v>
      </c>
      <c r="BK690">
        <v>0</v>
      </c>
      <c r="BL690">
        <v>0</v>
      </c>
      <c r="BM690">
        <v>0</v>
      </c>
      <c r="BN690">
        <v>1</v>
      </c>
      <c r="BO690">
        <v>0</v>
      </c>
      <c r="BP690">
        <v>0.88888888888888884</v>
      </c>
      <c r="BQ690">
        <v>5.5555555555555552E-2</v>
      </c>
      <c r="BR690">
        <v>0</v>
      </c>
      <c r="BS690">
        <v>0</v>
      </c>
      <c r="BT690">
        <v>5.5555555555555552E-2</v>
      </c>
      <c r="BU690">
        <v>0</v>
      </c>
      <c r="BV690">
        <v>0</v>
      </c>
      <c r="BW690">
        <v>1</v>
      </c>
      <c r="BX690">
        <v>0</v>
      </c>
      <c r="BY690" t="s">
        <v>3397</v>
      </c>
      <c r="BZ690" t="s">
        <v>4208</v>
      </c>
      <c r="CA690">
        <v>403</v>
      </c>
      <c r="CB690">
        <v>4.4665012406947889E-2</v>
      </c>
      <c r="CC690">
        <v>0</v>
      </c>
    </row>
    <row r="691" spans="1:81" x14ac:dyDescent="0.25">
      <c r="A691" t="s">
        <v>4212</v>
      </c>
      <c r="B691" t="s">
        <v>95</v>
      </c>
      <c r="C691" t="s">
        <v>426</v>
      </c>
      <c r="D691" t="s">
        <v>953</v>
      </c>
      <c r="E691">
        <v>2023</v>
      </c>
      <c r="F691">
        <v>44</v>
      </c>
      <c r="G691">
        <v>4</v>
      </c>
      <c r="H691">
        <v>0</v>
      </c>
      <c r="I691">
        <v>5</v>
      </c>
      <c r="J691">
        <v>11</v>
      </c>
      <c r="K691">
        <v>7</v>
      </c>
      <c r="L691">
        <v>6</v>
      </c>
      <c r="M691">
        <v>8</v>
      </c>
      <c r="N691">
        <v>6</v>
      </c>
      <c r="O691">
        <v>3</v>
      </c>
      <c r="P691">
        <v>0</v>
      </c>
      <c r="Q691">
        <v>0</v>
      </c>
      <c r="R691">
        <v>2</v>
      </c>
      <c r="S691">
        <v>0</v>
      </c>
      <c r="T691">
        <v>0</v>
      </c>
      <c r="U691">
        <v>44</v>
      </c>
      <c r="V691">
        <v>4</v>
      </c>
      <c r="W691">
        <v>0</v>
      </c>
      <c r="X691">
        <v>33</v>
      </c>
      <c r="Y691">
        <v>13</v>
      </c>
      <c r="Z691">
        <v>2</v>
      </c>
      <c r="AA691">
        <v>5</v>
      </c>
      <c r="AB691">
        <v>0</v>
      </c>
      <c r="AC691">
        <v>5</v>
      </c>
      <c r="AD691">
        <v>38</v>
      </c>
      <c r="AE691">
        <v>2</v>
      </c>
      <c r="AF691">
        <v>33</v>
      </c>
      <c r="AG691">
        <v>1</v>
      </c>
      <c r="AH691">
        <v>0</v>
      </c>
      <c r="AI691">
        <v>0</v>
      </c>
      <c r="AJ691">
        <v>12</v>
      </c>
      <c r="AK691">
        <v>0</v>
      </c>
      <c r="AL691">
        <v>4</v>
      </c>
      <c r="AM691">
        <v>44</v>
      </c>
      <c r="AN691">
        <v>0</v>
      </c>
      <c r="AO691">
        <v>48</v>
      </c>
      <c r="AP691">
        <v>0.91666666666666663</v>
      </c>
      <c r="AQ691">
        <v>8.3333333333333329E-2</v>
      </c>
      <c r="AR691">
        <v>0</v>
      </c>
      <c r="AS691">
        <v>0.1041666666666667</v>
      </c>
      <c r="AT691">
        <v>0.22916666666666671</v>
      </c>
      <c r="AU691">
        <v>0.14583333333333329</v>
      </c>
      <c r="AV691">
        <v>0.125</v>
      </c>
      <c r="AW691">
        <v>0.16666666666666671</v>
      </c>
      <c r="AX691">
        <v>0.125</v>
      </c>
      <c r="AY691">
        <v>6.25E-2</v>
      </c>
      <c r="AZ691">
        <v>0</v>
      </c>
      <c r="BA691">
        <v>0</v>
      </c>
      <c r="BB691">
        <v>4.1666666666666657E-2</v>
      </c>
      <c r="BC691">
        <v>0</v>
      </c>
      <c r="BD691">
        <v>0</v>
      </c>
      <c r="BE691">
        <v>0.91666666666666663</v>
      </c>
      <c r="BF691">
        <v>8.3333333333333329E-2</v>
      </c>
      <c r="BG691">
        <v>0</v>
      </c>
      <c r="BH691">
        <v>0.6875</v>
      </c>
      <c r="BI691">
        <v>0.27083333333333331</v>
      </c>
      <c r="BJ691">
        <v>4.1666666666666657E-2</v>
      </c>
      <c r="BK691">
        <v>0.1041666666666667</v>
      </c>
      <c r="BL691">
        <v>0</v>
      </c>
      <c r="BM691">
        <v>0.1041666666666667</v>
      </c>
      <c r="BN691">
        <v>0.79166666666666663</v>
      </c>
      <c r="BO691">
        <v>4.1666666666666657E-2</v>
      </c>
      <c r="BP691">
        <v>0.6875</v>
      </c>
      <c r="BQ691">
        <v>2.0833333333333329E-2</v>
      </c>
      <c r="BR691">
        <v>0</v>
      </c>
      <c r="BS691">
        <v>0</v>
      </c>
      <c r="BT691">
        <v>0.25</v>
      </c>
      <c r="BU691">
        <v>0</v>
      </c>
      <c r="BV691">
        <v>8.3333333333333329E-2</v>
      </c>
      <c r="BW691">
        <v>0.91666666666666663</v>
      </c>
      <c r="BX691">
        <v>0</v>
      </c>
      <c r="BY691" t="s">
        <v>3397</v>
      </c>
      <c r="BZ691" t="s">
        <v>4208</v>
      </c>
      <c r="CA691">
        <v>403</v>
      </c>
      <c r="CB691">
        <v>0.119106699751861</v>
      </c>
      <c r="CC691">
        <v>0</v>
      </c>
    </row>
    <row r="692" spans="1:81" x14ac:dyDescent="0.25">
      <c r="A692" t="s">
        <v>4213</v>
      </c>
      <c r="B692" t="s">
        <v>95</v>
      </c>
      <c r="C692" t="s">
        <v>426</v>
      </c>
      <c r="D692" t="s">
        <v>961</v>
      </c>
      <c r="E692">
        <v>2023</v>
      </c>
      <c r="F692">
        <v>3</v>
      </c>
      <c r="G692">
        <v>1</v>
      </c>
      <c r="H692">
        <v>0</v>
      </c>
      <c r="I692">
        <v>0</v>
      </c>
      <c r="J692">
        <v>0</v>
      </c>
      <c r="K692">
        <v>2</v>
      </c>
      <c r="L692">
        <v>1</v>
      </c>
      <c r="M692">
        <v>0</v>
      </c>
      <c r="N692">
        <v>0</v>
      </c>
      <c r="O692">
        <v>0</v>
      </c>
      <c r="P692">
        <v>1</v>
      </c>
      <c r="Q692">
        <v>0</v>
      </c>
      <c r="R692">
        <v>0</v>
      </c>
      <c r="S692">
        <v>0</v>
      </c>
      <c r="T692">
        <v>0</v>
      </c>
      <c r="U692">
        <v>4</v>
      </c>
      <c r="V692">
        <v>0</v>
      </c>
      <c r="W692">
        <v>0</v>
      </c>
      <c r="X692">
        <v>1</v>
      </c>
      <c r="Y692">
        <v>0</v>
      </c>
      <c r="Z692">
        <v>3</v>
      </c>
      <c r="AA692">
        <v>0</v>
      </c>
      <c r="AB692">
        <v>3</v>
      </c>
      <c r="AC692">
        <v>0</v>
      </c>
      <c r="AD692">
        <v>1</v>
      </c>
      <c r="AE692">
        <v>0</v>
      </c>
      <c r="AF692">
        <v>1</v>
      </c>
      <c r="AG692">
        <v>0</v>
      </c>
      <c r="AH692">
        <v>0</v>
      </c>
      <c r="AI692">
        <v>0</v>
      </c>
      <c r="AJ692">
        <v>0</v>
      </c>
      <c r="AK692">
        <v>3</v>
      </c>
      <c r="AL692">
        <v>0</v>
      </c>
      <c r="AM692">
        <v>1</v>
      </c>
      <c r="AN692">
        <v>3</v>
      </c>
      <c r="AO692">
        <v>4</v>
      </c>
      <c r="AP692">
        <v>0.75</v>
      </c>
      <c r="AQ692">
        <v>0.25</v>
      </c>
      <c r="AR692">
        <v>0</v>
      </c>
      <c r="AS692">
        <v>0</v>
      </c>
      <c r="AT692">
        <v>0</v>
      </c>
      <c r="AU692">
        <v>0.5</v>
      </c>
      <c r="AV692">
        <v>0.25</v>
      </c>
      <c r="AW692">
        <v>0</v>
      </c>
      <c r="AX692">
        <v>0</v>
      </c>
      <c r="AY692">
        <v>0</v>
      </c>
      <c r="AZ692">
        <v>0.25</v>
      </c>
      <c r="BA692">
        <v>0</v>
      </c>
      <c r="BB692">
        <v>0</v>
      </c>
      <c r="BC692">
        <v>0</v>
      </c>
      <c r="BD692">
        <v>0</v>
      </c>
      <c r="BE692">
        <v>1</v>
      </c>
      <c r="BF692">
        <v>0</v>
      </c>
      <c r="BG692">
        <v>0</v>
      </c>
      <c r="BH692">
        <v>0.25</v>
      </c>
      <c r="BI692">
        <v>0</v>
      </c>
      <c r="BJ692">
        <v>0.75</v>
      </c>
      <c r="BK692">
        <v>0</v>
      </c>
      <c r="BL692">
        <v>0.75</v>
      </c>
      <c r="BM692">
        <v>0</v>
      </c>
      <c r="BN692">
        <v>0.25</v>
      </c>
      <c r="BO692">
        <v>0</v>
      </c>
      <c r="BP692">
        <v>0.25</v>
      </c>
      <c r="BQ692">
        <v>0</v>
      </c>
      <c r="BR692">
        <v>0</v>
      </c>
      <c r="BS692">
        <v>0</v>
      </c>
      <c r="BT692">
        <v>0</v>
      </c>
      <c r="BU692">
        <v>0.75</v>
      </c>
      <c r="BV692">
        <v>0</v>
      </c>
      <c r="BW692">
        <v>0.25</v>
      </c>
      <c r="BX692">
        <v>0.75</v>
      </c>
      <c r="BY692" t="s">
        <v>3397</v>
      </c>
      <c r="BZ692" t="s">
        <v>4208</v>
      </c>
      <c r="CA692">
        <v>403</v>
      </c>
      <c r="CB692">
        <v>9.9255583126550868E-3</v>
      </c>
      <c r="CC692">
        <v>0</v>
      </c>
    </row>
  </sheetData>
  <sheetProtection formatCells="0" formatColumns="0" formatRows="0" insertColumns="0" insertRows="0" insertHyperlinks="0" deleteColumns="0" deleteRows="0"/>
  <autoFilter ref="A2:CC692" xr:uid="{97898088-E8C6-4C8A-BBFA-9FCC0EA59931}"/>
  <conditionalFormatting sqref="BS2">
    <cfRule type="containsText" dxfId="10" priority="1" operator="containsText" text="1">
      <formula>NOT(ISERROR(SEARCH("1",BS2)))</formula>
    </cfRule>
    <cfRule type="cellIs" dxfId="9" priority="2" operator="equal">
      <formula>1</formula>
    </cfRule>
    <cfRule type="cellIs" dxfId="8" priority="3" operator="equal">
      <formula>1</formula>
    </cfRule>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5"/>
  <dimension ref="A1:BS1668"/>
  <sheetViews>
    <sheetView showGridLines="0" zoomScaleNormal="100" workbookViewId="0">
      <pane ySplit="2" topLeftCell="A3" activePane="bottomLeft" state="frozen"/>
      <selection pane="bottomLeft"/>
    </sheetView>
  </sheetViews>
  <sheetFormatPr defaultColWidth="9" defaultRowHeight="13.8" x14ac:dyDescent="0.25"/>
  <cols>
    <col min="1" max="1" width="5.5" customWidth="1"/>
    <col min="2" max="2" width="11.59765625" customWidth="1"/>
    <col min="3" max="3" width="26.09765625" bestFit="1" customWidth="1"/>
    <col min="4" max="4" width="26.09765625" customWidth="1"/>
    <col min="5" max="5" width="10.59765625" customWidth="1"/>
    <col min="6" max="7" width="8.59765625" style="32" customWidth="1"/>
    <col min="8" max="34" width="8.59765625" customWidth="1"/>
    <col min="35" max="35" width="11.09765625" customWidth="1"/>
    <col min="37" max="57" width="8.59765625" customWidth="1"/>
    <col min="58" max="58" width="8.59765625" style="5" customWidth="1"/>
    <col min="59" max="66" width="8.59765625" customWidth="1"/>
    <col min="68" max="68" width="26.59765625" customWidth="1"/>
  </cols>
  <sheetData>
    <row r="1" spans="1:71" s="295" customFormat="1" x14ac:dyDescent="0.25">
      <c r="A1" s="295">
        <v>1</v>
      </c>
      <c r="B1" s="295">
        <v>2</v>
      </c>
      <c r="C1" s="295">
        <v>3</v>
      </c>
      <c r="D1" s="295">
        <v>4</v>
      </c>
      <c r="E1" s="295">
        <v>5</v>
      </c>
      <c r="F1" s="295">
        <v>6</v>
      </c>
      <c r="G1" s="295">
        <v>7</v>
      </c>
      <c r="H1" s="295">
        <v>8</v>
      </c>
      <c r="I1" s="295">
        <v>9</v>
      </c>
      <c r="J1" s="295">
        <v>10</v>
      </c>
      <c r="K1" s="295">
        <v>11</v>
      </c>
      <c r="L1" s="295">
        <v>12</v>
      </c>
      <c r="M1" s="295">
        <v>13</v>
      </c>
      <c r="N1" s="295">
        <v>14</v>
      </c>
      <c r="O1" s="295">
        <v>15</v>
      </c>
      <c r="P1" s="295">
        <v>16</v>
      </c>
      <c r="Q1" s="295">
        <v>17</v>
      </c>
      <c r="R1" s="295">
        <v>18</v>
      </c>
      <c r="S1" s="295">
        <v>19</v>
      </c>
      <c r="T1" s="295">
        <v>20</v>
      </c>
      <c r="U1" s="295">
        <v>21</v>
      </c>
      <c r="V1" s="295">
        <v>22</v>
      </c>
      <c r="W1" s="295">
        <v>23</v>
      </c>
      <c r="X1" s="295">
        <v>24</v>
      </c>
      <c r="Y1" s="295">
        <v>25</v>
      </c>
      <c r="Z1" s="295">
        <v>26</v>
      </c>
      <c r="AA1" s="295">
        <v>27</v>
      </c>
      <c r="AB1" s="295">
        <v>28</v>
      </c>
      <c r="AC1" s="295">
        <v>29</v>
      </c>
      <c r="AD1" s="295">
        <v>30</v>
      </c>
      <c r="AE1" s="295">
        <v>31</v>
      </c>
      <c r="AF1" s="295">
        <v>32</v>
      </c>
      <c r="AG1" s="295">
        <v>33</v>
      </c>
      <c r="AH1" s="295">
        <v>34</v>
      </c>
      <c r="AI1" s="295">
        <v>35</v>
      </c>
      <c r="AJ1" s="295">
        <v>36</v>
      </c>
      <c r="AK1" s="295">
        <v>37</v>
      </c>
      <c r="AL1" s="295">
        <v>38</v>
      </c>
      <c r="AM1" s="295">
        <v>39</v>
      </c>
      <c r="AN1" s="295">
        <v>40</v>
      </c>
      <c r="AO1" s="295">
        <v>41</v>
      </c>
      <c r="AP1" s="295">
        <v>42</v>
      </c>
      <c r="AQ1" s="295">
        <v>43</v>
      </c>
      <c r="AR1" s="295">
        <v>44</v>
      </c>
      <c r="AS1" s="295">
        <v>45</v>
      </c>
      <c r="AT1" s="295">
        <v>46</v>
      </c>
      <c r="AU1" s="295">
        <v>47</v>
      </c>
      <c r="AV1" s="295">
        <v>48</v>
      </c>
      <c r="AW1" s="295">
        <v>49</v>
      </c>
      <c r="AX1" s="295">
        <v>50</v>
      </c>
      <c r="AY1" s="295">
        <v>51</v>
      </c>
      <c r="AZ1" s="295">
        <v>52</v>
      </c>
      <c r="BA1" s="295">
        <v>53</v>
      </c>
      <c r="BB1" s="295">
        <v>54</v>
      </c>
      <c r="BC1" s="295">
        <v>55</v>
      </c>
      <c r="BD1" s="295">
        <v>56</v>
      </c>
      <c r="BE1" s="295">
        <v>57</v>
      </c>
      <c r="BF1" s="295">
        <v>58</v>
      </c>
      <c r="BG1" s="295">
        <v>59</v>
      </c>
      <c r="BH1" s="295">
        <v>60</v>
      </c>
      <c r="BI1" s="295">
        <v>61</v>
      </c>
      <c r="BJ1" s="295">
        <v>62</v>
      </c>
      <c r="BK1" s="295">
        <v>63</v>
      </c>
      <c r="BL1" s="295">
        <v>64</v>
      </c>
      <c r="BM1" s="295">
        <v>65</v>
      </c>
      <c r="BN1" s="295">
        <v>66</v>
      </c>
      <c r="BO1" s="295">
        <v>67</v>
      </c>
      <c r="BP1" s="295">
        <v>68</v>
      </c>
      <c r="BQ1" s="295">
        <v>69</v>
      </c>
      <c r="BR1" s="295">
        <v>70</v>
      </c>
      <c r="BS1" s="295">
        <v>71</v>
      </c>
    </row>
    <row r="2" spans="1:71" s="306" customFormat="1" ht="55.2" x14ac:dyDescent="0.25">
      <c r="A2" s="297" t="s">
        <v>346</v>
      </c>
      <c r="B2" s="297" t="s">
        <v>3384</v>
      </c>
      <c r="C2" s="297" t="s">
        <v>900</v>
      </c>
      <c r="D2" s="297" t="s">
        <v>901</v>
      </c>
      <c r="E2" s="298" t="s">
        <v>902</v>
      </c>
      <c r="F2" s="298" t="s">
        <v>903</v>
      </c>
      <c r="G2" s="298" t="s">
        <v>904</v>
      </c>
      <c r="H2" s="298" t="s">
        <v>905</v>
      </c>
      <c r="I2" s="298" t="s">
        <v>906</v>
      </c>
      <c r="J2" s="298" t="s">
        <v>907</v>
      </c>
      <c r="K2" s="298" t="s">
        <v>908</v>
      </c>
      <c r="L2" s="298" t="s">
        <v>909</v>
      </c>
      <c r="M2" s="298" t="s">
        <v>910</v>
      </c>
      <c r="N2" s="298" t="s">
        <v>911</v>
      </c>
      <c r="O2" s="298" t="s">
        <v>912</v>
      </c>
      <c r="P2" s="298" t="s">
        <v>913</v>
      </c>
      <c r="Q2" s="298" t="s">
        <v>914</v>
      </c>
      <c r="R2" s="298" t="s">
        <v>66</v>
      </c>
      <c r="S2" s="298" t="s">
        <v>56</v>
      </c>
      <c r="T2" s="298" t="s">
        <v>915</v>
      </c>
      <c r="U2" s="299" t="s">
        <v>916</v>
      </c>
      <c r="V2" s="299" t="s">
        <v>917</v>
      </c>
      <c r="W2" s="299" t="s">
        <v>918</v>
      </c>
      <c r="X2" s="300" t="s">
        <v>4214</v>
      </c>
      <c r="Y2" s="300" t="s">
        <v>4215</v>
      </c>
      <c r="Z2" s="300" t="s">
        <v>921</v>
      </c>
      <c r="AA2" s="300" t="s">
        <v>4216</v>
      </c>
      <c r="AB2" s="300" t="s">
        <v>936</v>
      </c>
      <c r="AC2" s="301" t="s">
        <v>4217</v>
      </c>
      <c r="AD2" s="301" t="s">
        <v>3386</v>
      </c>
      <c r="AE2" s="301" t="s">
        <v>926</v>
      </c>
      <c r="AF2" s="301" t="s">
        <v>4218</v>
      </c>
      <c r="AG2" s="302" t="s">
        <v>933</v>
      </c>
      <c r="AH2" s="302" t="s">
        <v>932</v>
      </c>
      <c r="AI2" s="302" t="s">
        <v>934</v>
      </c>
      <c r="AJ2" s="303" t="s">
        <v>935</v>
      </c>
      <c r="AK2" s="298" t="s">
        <v>903</v>
      </c>
      <c r="AL2" s="298" t="s">
        <v>904</v>
      </c>
      <c r="AM2" s="298" t="s">
        <v>905</v>
      </c>
      <c r="AN2" s="298" t="s">
        <v>906</v>
      </c>
      <c r="AO2" s="298" t="s">
        <v>907</v>
      </c>
      <c r="AP2" s="298" t="s">
        <v>908</v>
      </c>
      <c r="AQ2" s="298" t="s">
        <v>909</v>
      </c>
      <c r="AR2" s="298" t="s">
        <v>910</v>
      </c>
      <c r="AS2" s="298" t="s">
        <v>911</v>
      </c>
      <c r="AT2" s="298" t="s">
        <v>912</v>
      </c>
      <c r="AU2" s="298" t="s">
        <v>913</v>
      </c>
      <c r="AV2" s="298" t="s">
        <v>914</v>
      </c>
      <c r="AW2" s="298" t="s">
        <v>66</v>
      </c>
      <c r="AX2" s="298" t="s">
        <v>56</v>
      </c>
      <c r="AY2" s="298" t="s">
        <v>915</v>
      </c>
      <c r="AZ2" s="298" t="s">
        <v>916</v>
      </c>
      <c r="BA2" s="298" t="s">
        <v>917</v>
      </c>
      <c r="BB2" s="298" t="s">
        <v>918</v>
      </c>
      <c r="BC2" s="300" t="s">
        <v>4214</v>
      </c>
      <c r="BD2" s="300" t="s">
        <v>4215</v>
      </c>
      <c r="BE2" s="300" t="s">
        <v>921</v>
      </c>
      <c r="BF2" s="304" t="s">
        <v>4216</v>
      </c>
      <c r="BG2" s="300" t="s">
        <v>936</v>
      </c>
      <c r="BH2" s="301" t="s">
        <v>4217</v>
      </c>
      <c r="BI2" s="301" t="s">
        <v>3386</v>
      </c>
      <c r="BJ2" s="301" t="s">
        <v>938</v>
      </c>
      <c r="BK2" s="301" t="s">
        <v>4218</v>
      </c>
      <c r="BL2" s="305" t="s">
        <v>933</v>
      </c>
      <c r="BM2" s="305" t="s">
        <v>932</v>
      </c>
      <c r="BN2" s="305" t="s">
        <v>934</v>
      </c>
      <c r="BO2" s="306" t="s">
        <v>3394</v>
      </c>
      <c r="BP2" s="306" t="s">
        <v>941</v>
      </c>
      <c r="BQ2" s="306" t="s">
        <v>3395</v>
      </c>
      <c r="BR2" s="306" t="s">
        <v>942</v>
      </c>
      <c r="BS2" s="306" t="s">
        <v>943</v>
      </c>
    </row>
    <row r="3" spans="1:71" x14ac:dyDescent="0.25">
      <c r="A3" t="s">
        <v>4219</v>
      </c>
      <c r="B3" t="s">
        <v>98</v>
      </c>
      <c r="C3" t="s">
        <v>124</v>
      </c>
      <c r="D3" t="s">
        <v>44</v>
      </c>
      <c r="E3">
        <v>2014</v>
      </c>
      <c r="F3">
        <v>2747</v>
      </c>
      <c r="G3">
        <v>1634</v>
      </c>
      <c r="H3">
        <v>0</v>
      </c>
      <c r="I3">
        <v>613</v>
      </c>
      <c r="J3">
        <v>716</v>
      </c>
      <c r="K3">
        <v>685</v>
      </c>
      <c r="L3">
        <v>612</v>
      </c>
      <c r="M3">
        <v>529</v>
      </c>
      <c r="N3">
        <v>410</v>
      </c>
      <c r="O3">
        <v>414</v>
      </c>
      <c r="P3">
        <v>199</v>
      </c>
      <c r="Q3">
        <v>87</v>
      </c>
      <c r="R3">
        <v>30</v>
      </c>
      <c r="S3">
        <v>85</v>
      </c>
      <c r="T3">
        <v>1</v>
      </c>
      <c r="U3">
        <v>3540</v>
      </c>
      <c r="V3">
        <v>838</v>
      </c>
      <c r="W3">
        <v>3</v>
      </c>
      <c r="X3">
        <v>3671</v>
      </c>
      <c r="Y3">
        <v>110</v>
      </c>
      <c r="Z3">
        <v>193</v>
      </c>
      <c r="AA3">
        <v>407</v>
      </c>
      <c r="AB3">
        <v>0</v>
      </c>
      <c r="AC3">
        <v>1195</v>
      </c>
      <c r="AD3">
        <v>0</v>
      </c>
      <c r="AE3">
        <v>327</v>
      </c>
      <c r="AF3">
        <v>2859</v>
      </c>
      <c r="AG3">
        <v>3812</v>
      </c>
      <c r="AH3">
        <v>561</v>
      </c>
      <c r="AI3">
        <v>8</v>
      </c>
      <c r="AJ3">
        <v>4381</v>
      </c>
      <c r="AK3">
        <v>0.62702599999999997</v>
      </c>
      <c r="AL3">
        <v>0.37297400000000003</v>
      </c>
      <c r="AM3">
        <v>0</v>
      </c>
      <c r="AN3">
        <v>0.13992199999999999</v>
      </c>
      <c r="AO3">
        <v>0.16343299999999999</v>
      </c>
      <c r="AP3">
        <v>0.156357</v>
      </c>
      <c r="AQ3">
        <v>0.13969400000000001</v>
      </c>
      <c r="AR3">
        <v>0.120749</v>
      </c>
      <c r="AS3">
        <v>9.3585999999999989E-2</v>
      </c>
      <c r="AT3">
        <v>9.4499E-2</v>
      </c>
      <c r="AU3">
        <v>4.5422999999999998E-2</v>
      </c>
      <c r="AV3">
        <v>1.9858000000000001E-2</v>
      </c>
      <c r="AW3">
        <v>6.8479999999999999E-3</v>
      </c>
      <c r="AX3">
        <v>1.9401999999999999E-2</v>
      </c>
      <c r="AY3">
        <v>2.2800000000000001E-4</v>
      </c>
      <c r="AZ3">
        <v>0.80803499999999995</v>
      </c>
      <c r="BA3">
        <v>0.19128100000000001</v>
      </c>
      <c r="BB3">
        <v>6.8500000000000006E-4</v>
      </c>
      <c r="BC3">
        <v>0.83793700000000004</v>
      </c>
      <c r="BD3">
        <v>2.5107999999999998E-2</v>
      </c>
      <c r="BE3">
        <v>4.4054000000000003E-2</v>
      </c>
      <c r="BF3">
        <v>9.2901000000000011E-2</v>
      </c>
      <c r="BG3">
        <v>0</v>
      </c>
      <c r="BH3">
        <v>0.27276899999999998</v>
      </c>
      <c r="BI3">
        <v>0</v>
      </c>
      <c r="BJ3">
        <v>7.4639999999999998E-2</v>
      </c>
      <c r="BK3">
        <v>0.65259100000000003</v>
      </c>
      <c r="BL3">
        <v>0.87012100000000003</v>
      </c>
      <c r="BM3">
        <v>0.128053</v>
      </c>
      <c r="BN3">
        <v>1.8259999999999999E-3</v>
      </c>
      <c r="BO3">
        <v>1</v>
      </c>
      <c r="BP3" t="s">
        <v>4220</v>
      </c>
      <c r="BQ3">
        <v>4381</v>
      </c>
      <c r="BR3">
        <v>1</v>
      </c>
      <c r="BS3">
        <v>0</v>
      </c>
    </row>
    <row r="4" spans="1:71" x14ac:dyDescent="0.25">
      <c r="A4" t="s">
        <v>4221</v>
      </c>
      <c r="B4" t="s">
        <v>98</v>
      </c>
      <c r="C4" t="s">
        <v>124</v>
      </c>
      <c r="D4" t="s">
        <v>947</v>
      </c>
      <c r="E4">
        <v>2014</v>
      </c>
      <c r="F4">
        <v>1868</v>
      </c>
      <c r="G4">
        <v>1323</v>
      </c>
      <c r="H4">
        <v>0</v>
      </c>
      <c r="I4">
        <v>450</v>
      </c>
      <c r="J4">
        <v>508</v>
      </c>
      <c r="K4">
        <v>504</v>
      </c>
      <c r="L4">
        <v>469</v>
      </c>
      <c r="M4">
        <v>368</v>
      </c>
      <c r="N4">
        <v>282</v>
      </c>
      <c r="O4">
        <v>292</v>
      </c>
      <c r="P4">
        <v>148</v>
      </c>
      <c r="Q4">
        <v>74</v>
      </c>
      <c r="R4">
        <v>28</v>
      </c>
      <c r="S4">
        <v>67</v>
      </c>
      <c r="T4">
        <v>1</v>
      </c>
      <c r="U4">
        <v>2428</v>
      </c>
      <c r="V4">
        <v>760</v>
      </c>
      <c r="W4">
        <v>3</v>
      </c>
      <c r="X4">
        <v>2622</v>
      </c>
      <c r="Y4">
        <v>54</v>
      </c>
      <c r="Z4">
        <v>123</v>
      </c>
      <c r="AA4">
        <v>392</v>
      </c>
      <c r="AB4">
        <v>0</v>
      </c>
      <c r="AC4">
        <v>1125</v>
      </c>
      <c r="AD4">
        <v>0</v>
      </c>
      <c r="AE4">
        <v>107</v>
      </c>
      <c r="AF4">
        <v>1959</v>
      </c>
      <c r="AG4">
        <v>2719</v>
      </c>
      <c r="AH4">
        <v>470</v>
      </c>
      <c r="AI4">
        <v>2</v>
      </c>
      <c r="AJ4">
        <v>3191</v>
      </c>
      <c r="AK4">
        <v>0.58539600000000003</v>
      </c>
      <c r="AL4">
        <v>0.41460399999999997</v>
      </c>
      <c r="AM4">
        <v>0</v>
      </c>
      <c r="AN4">
        <v>0.14102200000000001</v>
      </c>
      <c r="AO4">
        <v>0.15919800000000001</v>
      </c>
      <c r="AP4">
        <v>0.157944</v>
      </c>
      <c r="AQ4">
        <v>0.146976</v>
      </c>
      <c r="AR4">
        <v>0.115324</v>
      </c>
      <c r="AS4">
        <v>8.8374000000000008E-2</v>
      </c>
      <c r="AT4">
        <v>9.1507000000000005E-2</v>
      </c>
      <c r="AU4">
        <v>4.6379999999999998E-2</v>
      </c>
      <c r="AV4">
        <v>2.3189999999999999E-2</v>
      </c>
      <c r="AW4">
        <v>8.7749999999999998E-3</v>
      </c>
      <c r="AX4">
        <v>2.0996999999999998E-2</v>
      </c>
      <c r="AY4">
        <v>3.1300000000000002E-4</v>
      </c>
      <c r="AZ4">
        <v>0.76088999999999996</v>
      </c>
      <c r="BA4">
        <v>0.23816999999999999</v>
      </c>
      <c r="BB4">
        <v>9.3999999999999997E-4</v>
      </c>
      <c r="BC4">
        <v>0.82168600000000003</v>
      </c>
      <c r="BD4">
        <v>1.6923000000000001E-2</v>
      </c>
      <c r="BE4">
        <v>3.8545999999999997E-2</v>
      </c>
      <c r="BF4">
        <v>0.122846</v>
      </c>
      <c r="BG4">
        <v>0</v>
      </c>
      <c r="BH4">
        <v>0.35255399999999998</v>
      </c>
      <c r="BI4">
        <v>0</v>
      </c>
      <c r="BJ4">
        <v>3.3531999999999999E-2</v>
      </c>
      <c r="BK4">
        <v>0.61391399999999996</v>
      </c>
      <c r="BL4">
        <v>0.85208399999999995</v>
      </c>
      <c r="BM4">
        <v>0.147289</v>
      </c>
      <c r="BN4">
        <v>6.2700000000000006E-4</v>
      </c>
      <c r="BO4">
        <v>1</v>
      </c>
      <c r="BP4" t="s">
        <v>4220</v>
      </c>
      <c r="BQ4">
        <v>4381</v>
      </c>
      <c r="BR4">
        <v>0.72837000000000007</v>
      </c>
      <c r="BS4">
        <v>0</v>
      </c>
    </row>
    <row r="5" spans="1:71" x14ac:dyDescent="0.25">
      <c r="A5" t="s">
        <v>4222</v>
      </c>
      <c r="B5" t="s">
        <v>98</v>
      </c>
      <c r="C5" t="s">
        <v>124</v>
      </c>
      <c r="D5" t="s">
        <v>949</v>
      </c>
      <c r="E5">
        <v>2014</v>
      </c>
      <c r="F5">
        <v>745</v>
      </c>
      <c r="G5">
        <v>236</v>
      </c>
      <c r="H5">
        <v>0</v>
      </c>
      <c r="I5">
        <v>154</v>
      </c>
      <c r="J5">
        <v>187</v>
      </c>
      <c r="K5">
        <v>141</v>
      </c>
      <c r="L5">
        <v>108</v>
      </c>
      <c r="M5">
        <v>124</v>
      </c>
      <c r="N5">
        <v>99</v>
      </c>
      <c r="O5">
        <v>101</v>
      </c>
      <c r="P5">
        <v>40</v>
      </c>
      <c r="Q5">
        <v>9</v>
      </c>
      <c r="R5">
        <v>1</v>
      </c>
      <c r="S5">
        <v>17</v>
      </c>
      <c r="T5">
        <v>0</v>
      </c>
      <c r="U5">
        <v>924</v>
      </c>
      <c r="V5">
        <v>57</v>
      </c>
      <c r="W5">
        <v>0</v>
      </c>
      <c r="X5">
        <v>864</v>
      </c>
      <c r="Y5">
        <v>51</v>
      </c>
      <c r="Z5">
        <v>64</v>
      </c>
      <c r="AA5">
        <v>2</v>
      </c>
      <c r="AB5">
        <v>0</v>
      </c>
      <c r="AC5">
        <v>54</v>
      </c>
      <c r="AD5">
        <v>0</v>
      </c>
      <c r="AE5">
        <v>83</v>
      </c>
      <c r="AF5">
        <v>844</v>
      </c>
      <c r="AG5">
        <v>891</v>
      </c>
      <c r="AH5">
        <v>86</v>
      </c>
      <c r="AI5">
        <v>4</v>
      </c>
      <c r="AJ5">
        <v>981</v>
      </c>
      <c r="AK5">
        <v>0.75942899999999991</v>
      </c>
      <c r="AL5">
        <v>0.24057100000000001</v>
      </c>
      <c r="AM5">
        <v>0</v>
      </c>
      <c r="AN5">
        <v>0.15698300000000001</v>
      </c>
      <c r="AO5">
        <v>0.19062200000000001</v>
      </c>
      <c r="AP5">
        <v>0.143731</v>
      </c>
      <c r="AQ5">
        <v>0.110092</v>
      </c>
      <c r="AR5">
        <v>0.12640199999999999</v>
      </c>
      <c r="AS5">
        <v>0.10091700000000001</v>
      </c>
      <c r="AT5">
        <v>0.10295600000000001</v>
      </c>
      <c r="AU5">
        <v>4.0774999999999999E-2</v>
      </c>
      <c r="AV5">
        <v>9.1739999999999999E-3</v>
      </c>
      <c r="AW5">
        <v>1.0189999999999999E-3</v>
      </c>
      <c r="AX5">
        <v>1.7329000000000001E-2</v>
      </c>
      <c r="AY5">
        <v>0</v>
      </c>
      <c r="AZ5">
        <v>0.94189599999999996</v>
      </c>
      <c r="BA5">
        <v>5.8104000000000003E-2</v>
      </c>
      <c r="BB5">
        <v>0</v>
      </c>
      <c r="BC5">
        <v>0.88073400000000002</v>
      </c>
      <c r="BD5">
        <v>5.1988000000000013E-2</v>
      </c>
      <c r="BE5">
        <v>6.5240000000000006E-2</v>
      </c>
      <c r="BF5">
        <v>2.039E-3</v>
      </c>
      <c r="BG5">
        <v>0</v>
      </c>
      <c r="BH5">
        <v>5.5045999999999998E-2</v>
      </c>
      <c r="BI5">
        <v>0</v>
      </c>
      <c r="BJ5">
        <v>8.4608000000000003E-2</v>
      </c>
      <c r="BK5">
        <v>0.86034699999999997</v>
      </c>
      <c r="BL5">
        <v>0.90825699999999998</v>
      </c>
      <c r="BM5">
        <v>8.7666000000000008E-2</v>
      </c>
      <c r="BN5">
        <v>4.0769999999999999E-3</v>
      </c>
      <c r="BO5">
        <v>1</v>
      </c>
      <c r="BP5" t="s">
        <v>4220</v>
      </c>
      <c r="BQ5">
        <v>4381</v>
      </c>
      <c r="BR5">
        <v>0.22392000000000001</v>
      </c>
      <c r="BS5">
        <v>0</v>
      </c>
    </row>
    <row r="6" spans="1:71" x14ac:dyDescent="0.25">
      <c r="A6" t="s">
        <v>4223</v>
      </c>
      <c r="B6" t="s">
        <v>98</v>
      </c>
      <c r="C6" t="s">
        <v>124</v>
      </c>
      <c r="D6" t="s">
        <v>953</v>
      </c>
      <c r="E6">
        <v>2014</v>
      </c>
      <c r="F6">
        <v>134</v>
      </c>
      <c r="G6">
        <v>75</v>
      </c>
      <c r="H6">
        <v>0</v>
      </c>
      <c r="I6">
        <v>9</v>
      </c>
      <c r="J6">
        <v>21</v>
      </c>
      <c r="K6">
        <v>40</v>
      </c>
      <c r="L6">
        <v>35</v>
      </c>
      <c r="M6">
        <v>37</v>
      </c>
      <c r="N6">
        <v>29</v>
      </c>
      <c r="O6">
        <v>21</v>
      </c>
      <c r="P6">
        <v>11</v>
      </c>
      <c r="Q6">
        <v>4</v>
      </c>
      <c r="R6">
        <v>1</v>
      </c>
      <c r="S6">
        <v>1</v>
      </c>
      <c r="T6">
        <v>0</v>
      </c>
      <c r="U6">
        <v>188</v>
      </c>
      <c r="V6">
        <v>21</v>
      </c>
      <c r="W6">
        <v>0</v>
      </c>
      <c r="X6">
        <v>185</v>
      </c>
      <c r="Y6">
        <v>5</v>
      </c>
      <c r="Z6">
        <v>6</v>
      </c>
      <c r="AA6">
        <v>13</v>
      </c>
      <c r="AB6">
        <v>0</v>
      </c>
      <c r="AC6">
        <v>16</v>
      </c>
      <c r="AD6">
        <v>0</v>
      </c>
      <c r="AE6">
        <v>137</v>
      </c>
      <c r="AF6">
        <v>56</v>
      </c>
      <c r="AG6">
        <v>201</v>
      </c>
      <c r="AH6">
        <v>6</v>
      </c>
      <c r="AI6">
        <v>2</v>
      </c>
      <c r="AJ6">
        <v>209</v>
      </c>
      <c r="AK6">
        <v>0.64114800000000005</v>
      </c>
      <c r="AL6">
        <v>0.35885199999999989</v>
      </c>
      <c r="AM6">
        <v>0</v>
      </c>
      <c r="AN6">
        <v>4.3062000000000003E-2</v>
      </c>
      <c r="AO6">
        <v>0.100478</v>
      </c>
      <c r="AP6">
        <v>0.191388</v>
      </c>
      <c r="AQ6">
        <v>0.167464</v>
      </c>
      <c r="AR6">
        <v>0.177033</v>
      </c>
      <c r="AS6">
        <v>0.13875599999999999</v>
      </c>
      <c r="AT6">
        <v>0.100478</v>
      </c>
      <c r="AU6">
        <v>5.2632000000000012E-2</v>
      </c>
      <c r="AV6">
        <v>1.9139E-2</v>
      </c>
      <c r="AW6">
        <v>4.7850000000000002E-3</v>
      </c>
      <c r="AX6">
        <v>4.7850000000000002E-3</v>
      </c>
      <c r="AY6">
        <v>0</v>
      </c>
      <c r="AZ6">
        <v>0.89952200000000004</v>
      </c>
      <c r="BA6">
        <v>0.100478</v>
      </c>
      <c r="BB6">
        <v>0</v>
      </c>
      <c r="BC6">
        <v>0.88516700000000004</v>
      </c>
      <c r="BD6">
        <v>2.3923E-2</v>
      </c>
      <c r="BE6">
        <v>2.8708000000000001E-2</v>
      </c>
      <c r="BF6">
        <v>6.2201000000000013E-2</v>
      </c>
      <c r="BG6">
        <v>0</v>
      </c>
      <c r="BH6">
        <v>7.6554999999999998E-2</v>
      </c>
      <c r="BI6">
        <v>0</v>
      </c>
      <c r="BJ6">
        <v>0.65550200000000003</v>
      </c>
      <c r="BK6">
        <v>0.26794299999999999</v>
      </c>
      <c r="BL6">
        <v>0.96172200000000008</v>
      </c>
      <c r="BM6">
        <v>2.8708000000000001E-2</v>
      </c>
      <c r="BN6">
        <v>9.5689999999999994E-3</v>
      </c>
      <c r="BO6">
        <v>1</v>
      </c>
      <c r="BP6" t="s">
        <v>4220</v>
      </c>
      <c r="BQ6">
        <v>4381</v>
      </c>
      <c r="BR6">
        <v>4.7710000000000002E-2</v>
      </c>
      <c r="BS6">
        <v>0</v>
      </c>
    </row>
    <row r="7" spans="1:71" x14ac:dyDescent="0.25">
      <c r="A7" t="s">
        <v>4224</v>
      </c>
      <c r="B7" t="s">
        <v>98</v>
      </c>
      <c r="C7" t="s">
        <v>123</v>
      </c>
      <c r="D7" t="s">
        <v>44</v>
      </c>
      <c r="E7">
        <v>2014</v>
      </c>
      <c r="F7">
        <v>2708</v>
      </c>
      <c r="G7">
        <v>1970</v>
      </c>
      <c r="H7">
        <v>0</v>
      </c>
      <c r="I7">
        <v>662</v>
      </c>
      <c r="J7">
        <v>797</v>
      </c>
      <c r="K7">
        <v>657</v>
      </c>
      <c r="L7">
        <v>563</v>
      </c>
      <c r="M7">
        <v>594</v>
      </c>
      <c r="N7">
        <v>462</v>
      </c>
      <c r="O7">
        <v>392</v>
      </c>
      <c r="P7">
        <v>343</v>
      </c>
      <c r="Q7">
        <v>109</v>
      </c>
      <c r="R7">
        <v>36</v>
      </c>
      <c r="S7">
        <v>63</v>
      </c>
      <c r="T7">
        <v>0</v>
      </c>
      <c r="U7">
        <v>3808</v>
      </c>
      <c r="V7">
        <v>849</v>
      </c>
      <c r="W7">
        <v>21</v>
      </c>
      <c r="X7">
        <v>4048</v>
      </c>
      <c r="Y7">
        <v>95</v>
      </c>
      <c r="Z7">
        <v>296</v>
      </c>
      <c r="AA7">
        <v>224</v>
      </c>
      <c r="AB7">
        <v>15</v>
      </c>
      <c r="AC7">
        <v>1242</v>
      </c>
      <c r="AD7">
        <v>16</v>
      </c>
      <c r="AE7">
        <v>388</v>
      </c>
      <c r="AF7">
        <v>3032</v>
      </c>
      <c r="AG7">
        <v>4394</v>
      </c>
      <c r="AH7">
        <v>275</v>
      </c>
      <c r="AI7">
        <v>9</v>
      </c>
      <c r="AJ7">
        <v>4678</v>
      </c>
      <c r="AK7">
        <v>0.57887999999999995</v>
      </c>
      <c r="AL7">
        <v>0.42111999999999999</v>
      </c>
      <c r="AM7">
        <v>0</v>
      </c>
      <c r="AN7">
        <v>0.141513</v>
      </c>
      <c r="AO7">
        <v>0.170372</v>
      </c>
      <c r="AP7">
        <v>0.14044499999999999</v>
      </c>
      <c r="AQ7">
        <v>0.120351</v>
      </c>
      <c r="AR7">
        <v>0.12697700000000001</v>
      </c>
      <c r="AS7">
        <v>9.8760000000000001E-2</v>
      </c>
      <c r="AT7">
        <v>8.3795999999999995E-2</v>
      </c>
      <c r="AU7">
        <v>7.3321999999999998E-2</v>
      </c>
      <c r="AV7">
        <v>2.3300999999999999E-2</v>
      </c>
      <c r="AW7">
        <v>7.6959999999999997E-3</v>
      </c>
      <c r="AX7">
        <v>1.3467E-2</v>
      </c>
      <c r="AY7">
        <v>0</v>
      </c>
      <c r="AZ7">
        <v>0.81402299999999994</v>
      </c>
      <c r="BA7">
        <v>0.18148800000000001</v>
      </c>
      <c r="BB7">
        <v>4.4889999999999999E-3</v>
      </c>
      <c r="BC7">
        <v>0.86532700000000007</v>
      </c>
      <c r="BD7">
        <v>2.0308E-2</v>
      </c>
      <c r="BE7">
        <v>6.3274999999999998E-2</v>
      </c>
      <c r="BF7">
        <v>4.7884000000000003E-2</v>
      </c>
      <c r="BG7">
        <v>3.2060000000000001E-3</v>
      </c>
      <c r="BH7">
        <v>0.26549800000000001</v>
      </c>
      <c r="BI7">
        <v>3.4199999999999999E-3</v>
      </c>
      <c r="BJ7">
        <v>8.2941000000000001E-2</v>
      </c>
      <c r="BK7">
        <v>0.64813999999999994</v>
      </c>
      <c r="BL7">
        <v>0.93929000000000007</v>
      </c>
      <c r="BM7">
        <v>5.8785999999999998E-2</v>
      </c>
      <c r="BN7">
        <v>1.9239999999999999E-3</v>
      </c>
      <c r="BO7">
        <v>1</v>
      </c>
      <c r="BP7" t="s">
        <v>4225</v>
      </c>
      <c r="BQ7">
        <v>4678</v>
      </c>
      <c r="BR7">
        <v>1</v>
      </c>
      <c r="BS7">
        <v>0</v>
      </c>
    </row>
    <row r="8" spans="1:71" x14ac:dyDescent="0.25">
      <c r="A8" t="s">
        <v>4226</v>
      </c>
      <c r="B8" t="s">
        <v>98</v>
      </c>
      <c r="C8" t="s">
        <v>123</v>
      </c>
      <c r="D8" t="s">
        <v>947</v>
      </c>
      <c r="E8">
        <v>2014</v>
      </c>
      <c r="F8">
        <v>1900</v>
      </c>
      <c r="G8">
        <v>1628</v>
      </c>
      <c r="H8">
        <v>0</v>
      </c>
      <c r="I8">
        <v>512</v>
      </c>
      <c r="J8">
        <v>604</v>
      </c>
      <c r="K8">
        <v>498</v>
      </c>
      <c r="L8">
        <v>435</v>
      </c>
      <c r="M8">
        <v>446</v>
      </c>
      <c r="N8">
        <v>327</v>
      </c>
      <c r="O8">
        <v>272</v>
      </c>
      <c r="P8">
        <v>263</v>
      </c>
      <c r="Q8">
        <v>87</v>
      </c>
      <c r="R8">
        <v>32</v>
      </c>
      <c r="S8">
        <v>52</v>
      </c>
      <c r="T8">
        <v>0</v>
      </c>
      <c r="U8">
        <v>2772</v>
      </c>
      <c r="V8">
        <v>737</v>
      </c>
      <c r="W8">
        <v>19</v>
      </c>
      <c r="X8">
        <v>3051</v>
      </c>
      <c r="Y8">
        <v>55</v>
      </c>
      <c r="Z8">
        <v>212</v>
      </c>
      <c r="AA8">
        <v>209</v>
      </c>
      <c r="AB8">
        <v>1</v>
      </c>
      <c r="AC8">
        <v>1174</v>
      </c>
      <c r="AD8">
        <v>2</v>
      </c>
      <c r="AE8">
        <v>134</v>
      </c>
      <c r="AF8">
        <v>2218</v>
      </c>
      <c r="AG8">
        <v>3266</v>
      </c>
      <c r="AH8">
        <v>258</v>
      </c>
      <c r="AI8">
        <v>4</v>
      </c>
      <c r="AJ8">
        <v>3528</v>
      </c>
      <c r="AK8">
        <v>0.53854900000000006</v>
      </c>
      <c r="AL8">
        <v>0.461451</v>
      </c>
      <c r="AM8">
        <v>0</v>
      </c>
      <c r="AN8">
        <v>0.145125</v>
      </c>
      <c r="AO8">
        <v>0.17120199999999999</v>
      </c>
      <c r="AP8">
        <v>0.141156</v>
      </c>
      <c r="AQ8">
        <v>0.12329900000000001</v>
      </c>
      <c r="AR8">
        <v>0.126417</v>
      </c>
      <c r="AS8">
        <v>9.2687000000000005E-2</v>
      </c>
      <c r="AT8">
        <v>7.7098E-2</v>
      </c>
      <c r="AU8">
        <v>7.4546000000000001E-2</v>
      </c>
      <c r="AV8">
        <v>2.4660000000000001E-2</v>
      </c>
      <c r="AW8">
        <v>9.0699999999999999E-3</v>
      </c>
      <c r="AX8">
        <v>1.4739E-2</v>
      </c>
      <c r="AY8">
        <v>0</v>
      </c>
      <c r="AZ8">
        <v>0.78571400000000002</v>
      </c>
      <c r="BA8">
        <v>0.2089</v>
      </c>
      <c r="BB8">
        <v>5.385E-3</v>
      </c>
      <c r="BC8">
        <v>0.86479600000000001</v>
      </c>
      <c r="BD8">
        <v>1.559E-2</v>
      </c>
      <c r="BE8">
        <v>6.0090999999999999E-2</v>
      </c>
      <c r="BF8">
        <v>5.9240000000000001E-2</v>
      </c>
      <c r="BG8">
        <v>2.8299999999999999E-4</v>
      </c>
      <c r="BH8">
        <v>0.33276600000000001</v>
      </c>
      <c r="BI8">
        <v>5.6700000000000001E-4</v>
      </c>
      <c r="BJ8">
        <v>3.7982000000000002E-2</v>
      </c>
      <c r="BK8">
        <v>0.62868499999999994</v>
      </c>
      <c r="BL8">
        <v>0.92573700000000003</v>
      </c>
      <c r="BM8">
        <v>7.3129E-2</v>
      </c>
      <c r="BN8">
        <v>1.134E-3</v>
      </c>
      <c r="BO8">
        <v>1</v>
      </c>
      <c r="BP8" t="s">
        <v>4225</v>
      </c>
      <c r="BQ8">
        <v>4678</v>
      </c>
      <c r="BR8">
        <v>0.75417000000000001</v>
      </c>
      <c r="BS8">
        <v>0</v>
      </c>
    </row>
    <row r="9" spans="1:71" x14ac:dyDescent="0.25">
      <c r="A9" t="s">
        <v>4227</v>
      </c>
      <c r="B9" t="s">
        <v>98</v>
      </c>
      <c r="C9" t="s">
        <v>123</v>
      </c>
      <c r="D9" t="s">
        <v>949</v>
      </c>
      <c r="E9">
        <v>2014</v>
      </c>
      <c r="F9">
        <v>694</v>
      </c>
      <c r="G9">
        <v>255</v>
      </c>
      <c r="H9">
        <v>0</v>
      </c>
      <c r="I9">
        <v>120</v>
      </c>
      <c r="J9">
        <v>170</v>
      </c>
      <c r="K9">
        <v>132</v>
      </c>
      <c r="L9">
        <v>101</v>
      </c>
      <c r="M9">
        <v>114</v>
      </c>
      <c r="N9">
        <v>111</v>
      </c>
      <c r="O9">
        <v>104</v>
      </c>
      <c r="P9">
        <v>66</v>
      </c>
      <c r="Q9">
        <v>16</v>
      </c>
      <c r="R9">
        <v>4</v>
      </c>
      <c r="S9">
        <v>11</v>
      </c>
      <c r="T9">
        <v>0</v>
      </c>
      <c r="U9">
        <v>870</v>
      </c>
      <c r="V9">
        <v>78</v>
      </c>
      <c r="W9">
        <v>1</v>
      </c>
      <c r="X9">
        <v>840</v>
      </c>
      <c r="Y9">
        <v>31</v>
      </c>
      <c r="Z9">
        <v>77</v>
      </c>
      <c r="AA9">
        <v>1</v>
      </c>
      <c r="AB9">
        <v>0</v>
      </c>
      <c r="AC9">
        <v>54</v>
      </c>
      <c r="AD9">
        <v>0</v>
      </c>
      <c r="AE9">
        <v>130</v>
      </c>
      <c r="AF9">
        <v>765</v>
      </c>
      <c r="AG9">
        <v>934</v>
      </c>
      <c r="AH9">
        <v>13</v>
      </c>
      <c r="AI9">
        <v>2</v>
      </c>
      <c r="AJ9">
        <v>949</v>
      </c>
      <c r="AK9">
        <v>0.73129599999999995</v>
      </c>
      <c r="AL9">
        <v>0.268704</v>
      </c>
      <c r="AM9">
        <v>0</v>
      </c>
      <c r="AN9">
        <v>0.12644900000000001</v>
      </c>
      <c r="AO9">
        <v>0.17913599999999999</v>
      </c>
      <c r="AP9">
        <v>0.139094</v>
      </c>
      <c r="AQ9">
        <v>0.10642799999999999</v>
      </c>
      <c r="AR9">
        <v>0.120126</v>
      </c>
      <c r="AS9">
        <v>0.116965</v>
      </c>
      <c r="AT9">
        <v>0.10958900000000001</v>
      </c>
      <c r="AU9">
        <v>6.9546999999999998E-2</v>
      </c>
      <c r="AV9">
        <v>1.686E-2</v>
      </c>
      <c r="AW9">
        <v>4.215E-3</v>
      </c>
      <c r="AX9">
        <v>1.1591000000000001E-2</v>
      </c>
      <c r="AY9">
        <v>0</v>
      </c>
      <c r="AZ9">
        <v>0.91675399999999996</v>
      </c>
      <c r="BA9">
        <v>8.2192000000000001E-2</v>
      </c>
      <c r="BB9">
        <v>1.054E-3</v>
      </c>
      <c r="BC9">
        <v>0.88514199999999998</v>
      </c>
      <c r="BD9">
        <v>3.2666000000000001E-2</v>
      </c>
      <c r="BE9">
        <v>8.1137999999999988E-2</v>
      </c>
      <c r="BF9">
        <v>1.054E-3</v>
      </c>
      <c r="BG9">
        <v>0</v>
      </c>
      <c r="BH9">
        <v>5.6902000000000001E-2</v>
      </c>
      <c r="BI9">
        <v>0</v>
      </c>
      <c r="BJ9">
        <v>0.136986</v>
      </c>
      <c r="BK9">
        <v>0.80611199999999994</v>
      </c>
      <c r="BL9">
        <v>0.98419400000000001</v>
      </c>
      <c r="BM9">
        <v>1.3698999999999999E-2</v>
      </c>
      <c r="BN9">
        <v>2.1069999999999999E-3</v>
      </c>
      <c r="BO9">
        <v>1</v>
      </c>
      <c r="BP9" t="s">
        <v>4225</v>
      </c>
      <c r="BQ9">
        <v>4678</v>
      </c>
      <c r="BR9">
        <v>0.20286000000000001</v>
      </c>
      <c r="BS9">
        <v>0</v>
      </c>
    </row>
    <row r="10" spans="1:71" x14ac:dyDescent="0.25">
      <c r="A10" t="s">
        <v>4228</v>
      </c>
      <c r="B10" t="s">
        <v>98</v>
      </c>
      <c r="C10" t="s">
        <v>123</v>
      </c>
      <c r="D10" t="s">
        <v>953</v>
      </c>
      <c r="E10">
        <v>2014</v>
      </c>
      <c r="F10">
        <v>110</v>
      </c>
      <c r="G10">
        <v>78</v>
      </c>
      <c r="H10">
        <v>0</v>
      </c>
      <c r="I10">
        <v>22</v>
      </c>
      <c r="J10">
        <v>22</v>
      </c>
      <c r="K10">
        <v>27</v>
      </c>
      <c r="L10">
        <v>26</v>
      </c>
      <c r="M10">
        <v>34</v>
      </c>
      <c r="N10">
        <v>22</v>
      </c>
      <c r="O10">
        <v>16</v>
      </c>
      <c r="P10">
        <v>14</v>
      </c>
      <c r="Q10">
        <v>5</v>
      </c>
      <c r="R10">
        <v>0</v>
      </c>
      <c r="S10">
        <v>0</v>
      </c>
      <c r="T10">
        <v>0</v>
      </c>
      <c r="U10">
        <v>161</v>
      </c>
      <c r="V10">
        <v>26</v>
      </c>
      <c r="W10">
        <v>1</v>
      </c>
      <c r="X10">
        <v>157</v>
      </c>
      <c r="Y10">
        <v>9</v>
      </c>
      <c r="Z10">
        <v>7</v>
      </c>
      <c r="AA10">
        <v>14</v>
      </c>
      <c r="AB10">
        <v>1</v>
      </c>
      <c r="AC10">
        <v>14</v>
      </c>
      <c r="AD10">
        <v>1</v>
      </c>
      <c r="AE10">
        <v>124</v>
      </c>
      <c r="AF10">
        <v>49</v>
      </c>
      <c r="AG10">
        <v>181</v>
      </c>
      <c r="AH10">
        <v>4</v>
      </c>
      <c r="AI10">
        <v>3</v>
      </c>
      <c r="AJ10">
        <v>188</v>
      </c>
      <c r="AK10">
        <v>0.58510600000000001</v>
      </c>
      <c r="AL10">
        <v>0.41489399999999999</v>
      </c>
      <c r="AM10">
        <v>0</v>
      </c>
      <c r="AN10">
        <v>0.117021</v>
      </c>
      <c r="AO10">
        <v>0.117021</v>
      </c>
      <c r="AP10">
        <v>0.14361699999999999</v>
      </c>
      <c r="AQ10">
        <v>0.138298</v>
      </c>
      <c r="AR10">
        <v>0.18085100000000001</v>
      </c>
      <c r="AS10">
        <v>0.117021</v>
      </c>
      <c r="AT10">
        <v>8.5106000000000001E-2</v>
      </c>
      <c r="AU10">
        <v>7.4467999999999993E-2</v>
      </c>
      <c r="AV10">
        <v>2.6596000000000002E-2</v>
      </c>
      <c r="AW10">
        <v>0</v>
      </c>
      <c r="AX10">
        <v>0</v>
      </c>
      <c r="AY10">
        <v>0</v>
      </c>
      <c r="AZ10">
        <v>0.85638300000000001</v>
      </c>
      <c r="BA10">
        <v>0.138298</v>
      </c>
      <c r="BB10">
        <v>5.3190000000000008E-3</v>
      </c>
      <c r="BC10">
        <v>0.83510600000000001</v>
      </c>
      <c r="BD10">
        <v>4.7871999999999998E-2</v>
      </c>
      <c r="BE10">
        <v>3.7234000000000003E-2</v>
      </c>
      <c r="BF10">
        <v>7.4467999999999993E-2</v>
      </c>
      <c r="BG10">
        <v>5.3190000000000008E-3</v>
      </c>
      <c r="BH10">
        <v>7.4467999999999993E-2</v>
      </c>
      <c r="BI10">
        <v>5.3190000000000008E-3</v>
      </c>
      <c r="BJ10">
        <v>0.6595740000000001</v>
      </c>
      <c r="BK10">
        <v>0.26063799999999998</v>
      </c>
      <c r="BL10">
        <v>0.96276600000000001</v>
      </c>
      <c r="BM10">
        <v>2.1277000000000001E-2</v>
      </c>
      <c r="BN10">
        <v>1.5956999999999999E-2</v>
      </c>
      <c r="BO10">
        <v>1</v>
      </c>
      <c r="BP10" t="s">
        <v>4225</v>
      </c>
      <c r="BQ10">
        <v>4678</v>
      </c>
      <c r="BR10">
        <v>4.0189999999999997E-2</v>
      </c>
      <c r="BS10">
        <v>0</v>
      </c>
    </row>
    <row r="11" spans="1:71" x14ac:dyDescent="0.25">
      <c r="A11" t="s">
        <v>4229</v>
      </c>
      <c r="B11" t="s">
        <v>98</v>
      </c>
      <c r="C11" t="s">
        <v>123</v>
      </c>
      <c r="D11" t="s">
        <v>961</v>
      </c>
      <c r="E11">
        <v>2014</v>
      </c>
      <c r="F11">
        <v>4</v>
      </c>
      <c r="G11">
        <v>9</v>
      </c>
      <c r="H11">
        <v>0</v>
      </c>
      <c r="I11">
        <v>8</v>
      </c>
      <c r="J11">
        <v>1</v>
      </c>
      <c r="K11">
        <v>0</v>
      </c>
      <c r="L11">
        <v>1</v>
      </c>
      <c r="M11">
        <v>0</v>
      </c>
      <c r="N11">
        <v>2</v>
      </c>
      <c r="O11">
        <v>0</v>
      </c>
      <c r="P11">
        <v>0</v>
      </c>
      <c r="Q11">
        <v>1</v>
      </c>
      <c r="R11">
        <v>0</v>
      </c>
      <c r="S11">
        <v>0</v>
      </c>
      <c r="T11">
        <v>0</v>
      </c>
      <c r="U11">
        <v>5</v>
      </c>
      <c r="V11">
        <v>8</v>
      </c>
      <c r="W11">
        <v>0</v>
      </c>
      <c r="X11">
        <v>0</v>
      </c>
      <c r="Y11">
        <v>0</v>
      </c>
      <c r="Z11">
        <v>0</v>
      </c>
      <c r="AA11">
        <v>0</v>
      </c>
      <c r="AB11">
        <v>13</v>
      </c>
      <c r="AC11">
        <v>0</v>
      </c>
      <c r="AD11">
        <v>13</v>
      </c>
      <c r="AE11">
        <v>0</v>
      </c>
      <c r="AF11">
        <v>0</v>
      </c>
      <c r="AG11">
        <v>13</v>
      </c>
      <c r="AH11">
        <v>0</v>
      </c>
      <c r="AI11">
        <v>0</v>
      </c>
      <c r="AJ11">
        <v>13</v>
      </c>
      <c r="AK11">
        <v>0.30769200000000002</v>
      </c>
      <c r="AL11">
        <v>0.69230800000000003</v>
      </c>
      <c r="AM11">
        <v>0</v>
      </c>
      <c r="AN11">
        <v>0.61538499999999996</v>
      </c>
      <c r="AO11">
        <v>7.6923000000000005E-2</v>
      </c>
      <c r="AP11">
        <v>0</v>
      </c>
      <c r="AQ11">
        <v>7.6923000000000005E-2</v>
      </c>
      <c r="AR11">
        <v>0</v>
      </c>
      <c r="AS11">
        <v>0.15384600000000001</v>
      </c>
      <c r="AT11">
        <v>0</v>
      </c>
      <c r="AU11">
        <v>0</v>
      </c>
      <c r="AV11">
        <v>7.6923000000000005E-2</v>
      </c>
      <c r="AW11">
        <v>0</v>
      </c>
      <c r="AX11">
        <v>0</v>
      </c>
      <c r="AY11">
        <v>0</v>
      </c>
      <c r="AZ11">
        <v>0.38461499999999998</v>
      </c>
      <c r="BA11">
        <v>0.61538499999999996</v>
      </c>
      <c r="BB11">
        <v>0</v>
      </c>
      <c r="BC11">
        <v>0</v>
      </c>
      <c r="BD11">
        <v>0</v>
      </c>
      <c r="BE11">
        <v>0</v>
      </c>
      <c r="BF11">
        <v>0</v>
      </c>
      <c r="BG11">
        <v>1</v>
      </c>
      <c r="BH11">
        <v>0</v>
      </c>
      <c r="BI11">
        <v>1</v>
      </c>
      <c r="BJ11">
        <v>0</v>
      </c>
      <c r="BK11">
        <v>0</v>
      </c>
      <c r="BL11">
        <v>1</v>
      </c>
      <c r="BM11">
        <v>0</v>
      </c>
      <c r="BN11">
        <v>0</v>
      </c>
      <c r="BO11">
        <v>1</v>
      </c>
      <c r="BP11" t="s">
        <v>4225</v>
      </c>
      <c r="BQ11">
        <v>4678</v>
      </c>
      <c r="BR11">
        <v>2.7799999999999999E-3</v>
      </c>
      <c r="BS11">
        <v>0</v>
      </c>
    </row>
    <row r="12" spans="1:71" x14ac:dyDescent="0.25">
      <c r="A12" t="s">
        <v>4230</v>
      </c>
      <c r="B12" t="s">
        <v>98</v>
      </c>
      <c r="C12" t="s">
        <v>369</v>
      </c>
      <c r="D12" t="s">
        <v>44</v>
      </c>
      <c r="E12">
        <v>2014</v>
      </c>
      <c r="F12" t="s">
        <v>74</v>
      </c>
      <c r="G12" t="s">
        <v>74</v>
      </c>
      <c r="H12" t="s">
        <v>74</v>
      </c>
      <c r="I12">
        <v>176</v>
      </c>
      <c r="J12">
        <v>186</v>
      </c>
      <c r="K12">
        <v>197</v>
      </c>
      <c r="L12">
        <v>193</v>
      </c>
      <c r="M12">
        <v>134</v>
      </c>
      <c r="N12">
        <v>143</v>
      </c>
      <c r="O12">
        <v>102</v>
      </c>
      <c r="P12">
        <v>137</v>
      </c>
      <c r="Q12">
        <v>0</v>
      </c>
      <c r="R12">
        <v>0</v>
      </c>
      <c r="S12">
        <v>43</v>
      </c>
      <c r="T12">
        <v>89</v>
      </c>
      <c r="U12">
        <v>1215</v>
      </c>
      <c r="V12">
        <v>185</v>
      </c>
      <c r="W12">
        <v>0</v>
      </c>
      <c r="X12">
        <v>1230</v>
      </c>
      <c r="Y12">
        <v>31</v>
      </c>
      <c r="Z12">
        <v>53</v>
      </c>
      <c r="AA12">
        <v>85</v>
      </c>
      <c r="AB12">
        <v>1</v>
      </c>
      <c r="AC12">
        <v>406</v>
      </c>
      <c r="AD12">
        <v>0</v>
      </c>
      <c r="AE12">
        <v>83</v>
      </c>
      <c r="AF12">
        <v>911</v>
      </c>
      <c r="AG12">
        <v>1132</v>
      </c>
      <c r="AH12">
        <v>254</v>
      </c>
      <c r="AI12">
        <v>14</v>
      </c>
      <c r="AJ12">
        <v>1400</v>
      </c>
      <c r="AK12" t="s">
        <v>74</v>
      </c>
      <c r="AL12" t="s">
        <v>74</v>
      </c>
      <c r="AM12" t="s">
        <v>74</v>
      </c>
      <c r="AN12">
        <v>0.12571399999999999</v>
      </c>
      <c r="AO12">
        <v>0.132857</v>
      </c>
      <c r="AP12">
        <v>0.14071400000000001</v>
      </c>
      <c r="AQ12">
        <v>0.13785700000000001</v>
      </c>
      <c r="AR12">
        <v>9.5714000000000007E-2</v>
      </c>
      <c r="AS12">
        <v>0.102143</v>
      </c>
      <c r="AT12">
        <v>7.2857000000000005E-2</v>
      </c>
      <c r="AU12">
        <v>9.7857E-2</v>
      </c>
      <c r="AV12">
        <v>0</v>
      </c>
      <c r="AW12">
        <v>0</v>
      </c>
      <c r="AX12">
        <v>3.0714000000000002E-2</v>
      </c>
      <c r="AY12">
        <v>6.3571000000000003E-2</v>
      </c>
      <c r="AZ12">
        <v>0.8678570000000001</v>
      </c>
      <c r="BA12">
        <v>0.13214300000000001</v>
      </c>
      <c r="BB12">
        <v>0</v>
      </c>
      <c r="BC12">
        <v>0.87857099999999999</v>
      </c>
      <c r="BD12">
        <v>2.2142999999999999E-2</v>
      </c>
      <c r="BE12">
        <v>3.7857000000000002E-2</v>
      </c>
      <c r="BF12">
        <v>6.0713999999999997E-2</v>
      </c>
      <c r="BG12">
        <v>7.1400000000000001E-4</v>
      </c>
      <c r="BH12">
        <v>0.28999999999999998</v>
      </c>
      <c r="BI12">
        <v>0</v>
      </c>
      <c r="BJ12">
        <v>5.9286000000000012E-2</v>
      </c>
      <c r="BK12">
        <v>0.65071400000000001</v>
      </c>
      <c r="BL12">
        <v>0.80857100000000004</v>
      </c>
      <c r="BM12">
        <v>0.18142900000000001</v>
      </c>
      <c r="BN12">
        <v>0.01</v>
      </c>
      <c r="BO12">
        <v>1</v>
      </c>
      <c r="BP12" t="s">
        <v>4231</v>
      </c>
      <c r="BQ12">
        <v>1400</v>
      </c>
      <c r="BR12">
        <v>1</v>
      </c>
      <c r="BS12">
        <v>0</v>
      </c>
    </row>
    <row r="13" spans="1:71" x14ac:dyDescent="0.25">
      <c r="A13" t="s">
        <v>4232</v>
      </c>
      <c r="B13" t="s">
        <v>98</v>
      </c>
      <c r="C13" t="s">
        <v>369</v>
      </c>
      <c r="D13" t="s">
        <v>947</v>
      </c>
      <c r="E13">
        <v>2014</v>
      </c>
      <c r="F13" t="s">
        <v>74</v>
      </c>
      <c r="G13" t="s">
        <v>74</v>
      </c>
      <c r="H13" t="s">
        <v>74</v>
      </c>
      <c r="I13">
        <v>129</v>
      </c>
      <c r="J13">
        <v>131</v>
      </c>
      <c r="K13">
        <v>139</v>
      </c>
      <c r="L13">
        <v>139</v>
      </c>
      <c r="M13">
        <v>100</v>
      </c>
      <c r="N13">
        <v>101</v>
      </c>
      <c r="O13">
        <v>71</v>
      </c>
      <c r="P13">
        <v>105</v>
      </c>
      <c r="Q13">
        <v>0</v>
      </c>
      <c r="R13">
        <v>0</v>
      </c>
      <c r="S13">
        <v>40</v>
      </c>
      <c r="T13">
        <v>61</v>
      </c>
      <c r="U13">
        <v>846</v>
      </c>
      <c r="V13">
        <v>170</v>
      </c>
      <c r="W13">
        <v>0</v>
      </c>
      <c r="X13">
        <v>880</v>
      </c>
      <c r="Y13">
        <v>13</v>
      </c>
      <c r="Z13">
        <v>46</v>
      </c>
      <c r="AA13">
        <v>76</v>
      </c>
      <c r="AB13">
        <v>1</v>
      </c>
      <c r="AC13">
        <v>367</v>
      </c>
      <c r="AD13">
        <v>0</v>
      </c>
      <c r="AE13">
        <v>26</v>
      </c>
      <c r="AF13">
        <v>623</v>
      </c>
      <c r="AG13">
        <v>787</v>
      </c>
      <c r="AH13">
        <v>217</v>
      </c>
      <c r="AI13">
        <v>12</v>
      </c>
      <c r="AJ13">
        <v>1016</v>
      </c>
      <c r="AK13" t="s">
        <v>74</v>
      </c>
      <c r="AL13" t="s">
        <v>74</v>
      </c>
      <c r="AM13" t="s">
        <v>74</v>
      </c>
      <c r="AN13">
        <v>0.126969</v>
      </c>
      <c r="AO13">
        <v>0.128937</v>
      </c>
      <c r="AP13">
        <v>0.13681099999999999</v>
      </c>
      <c r="AQ13">
        <v>0.13681099999999999</v>
      </c>
      <c r="AR13">
        <v>9.8424999999999999E-2</v>
      </c>
      <c r="AS13">
        <v>9.9408999999999997E-2</v>
      </c>
      <c r="AT13">
        <v>6.9882E-2</v>
      </c>
      <c r="AU13">
        <v>0.10334599999999999</v>
      </c>
      <c r="AV13">
        <v>0</v>
      </c>
      <c r="AW13">
        <v>0</v>
      </c>
      <c r="AX13">
        <v>3.9370000000000002E-2</v>
      </c>
      <c r="AY13">
        <v>6.0039000000000002E-2</v>
      </c>
      <c r="AZ13">
        <v>0.832677</v>
      </c>
      <c r="BA13">
        <v>0.167323</v>
      </c>
      <c r="BB13">
        <v>0</v>
      </c>
      <c r="BC13">
        <v>0.86614199999999997</v>
      </c>
      <c r="BD13">
        <v>1.2795000000000001E-2</v>
      </c>
      <c r="BE13">
        <v>4.5275999999999997E-2</v>
      </c>
      <c r="BF13">
        <v>7.4802999999999994E-2</v>
      </c>
      <c r="BG13">
        <v>9.8400000000000007E-4</v>
      </c>
      <c r="BH13">
        <v>0.36121999999999999</v>
      </c>
      <c r="BI13">
        <v>0</v>
      </c>
      <c r="BJ13">
        <v>2.5590999999999999E-2</v>
      </c>
      <c r="BK13">
        <v>0.61318899999999998</v>
      </c>
      <c r="BL13">
        <v>0.77460600000000002</v>
      </c>
      <c r="BM13">
        <v>0.213583</v>
      </c>
      <c r="BN13">
        <v>1.1811E-2</v>
      </c>
      <c r="BO13">
        <v>1</v>
      </c>
      <c r="BP13" t="s">
        <v>4231</v>
      </c>
      <c r="BQ13">
        <v>1400</v>
      </c>
      <c r="BR13">
        <v>0.72570999999999997</v>
      </c>
      <c r="BS13">
        <v>0</v>
      </c>
    </row>
    <row r="14" spans="1:71" x14ac:dyDescent="0.25">
      <c r="A14" t="s">
        <v>4233</v>
      </c>
      <c r="B14" t="s">
        <v>98</v>
      </c>
      <c r="C14" t="s">
        <v>369</v>
      </c>
      <c r="D14" t="s">
        <v>949</v>
      </c>
      <c r="E14">
        <v>2014</v>
      </c>
      <c r="F14" t="s">
        <v>74</v>
      </c>
      <c r="G14" t="s">
        <v>74</v>
      </c>
      <c r="H14" t="s">
        <v>74</v>
      </c>
      <c r="I14">
        <v>44</v>
      </c>
      <c r="J14">
        <v>51</v>
      </c>
      <c r="K14">
        <v>52</v>
      </c>
      <c r="L14">
        <v>47</v>
      </c>
      <c r="M14">
        <v>24</v>
      </c>
      <c r="N14">
        <v>39</v>
      </c>
      <c r="O14">
        <v>25</v>
      </c>
      <c r="P14">
        <v>22</v>
      </c>
      <c r="Q14">
        <v>0</v>
      </c>
      <c r="R14">
        <v>0</v>
      </c>
      <c r="S14">
        <v>3</v>
      </c>
      <c r="T14">
        <v>22</v>
      </c>
      <c r="U14">
        <v>319</v>
      </c>
      <c r="V14">
        <v>10</v>
      </c>
      <c r="W14">
        <v>0</v>
      </c>
      <c r="X14">
        <v>306</v>
      </c>
      <c r="Y14">
        <v>14</v>
      </c>
      <c r="Z14">
        <v>7</v>
      </c>
      <c r="AA14">
        <v>2</v>
      </c>
      <c r="AB14">
        <v>0</v>
      </c>
      <c r="AC14">
        <v>30</v>
      </c>
      <c r="AD14">
        <v>0</v>
      </c>
      <c r="AE14">
        <v>24</v>
      </c>
      <c r="AF14">
        <v>275</v>
      </c>
      <c r="AG14">
        <v>290</v>
      </c>
      <c r="AH14">
        <v>37</v>
      </c>
      <c r="AI14">
        <v>2</v>
      </c>
      <c r="AJ14">
        <v>329</v>
      </c>
      <c r="AK14" t="s">
        <v>74</v>
      </c>
      <c r="AL14" t="s">
        <v>74</v>
      </c>
      <c r="AM14" t="s">
        <v>74</v>
      </c>
      <c r="AN14">
        <v>0.133739</v>
      </c>
      <c r="AO14">
        <v>0.15501499999999999</v>
      </c>
      <c r="AP14">
        <v>0.158055</v>
      </c>
      <c r="AQ14">
        <v>0.14285700000000001</v>
      </c>
      <c r="AR14">
        <v>7.2947999999999999E-2</v>
      </c>
      <c r="AS14">
        <v>0.11854099999999999</v>
      </c>
      <c r="AT14">
        <v>7.5988E-2</v>
      </c>
      <c r="AU14">
        <v>6.6868999999999998E-2</v>
      </c>
      <c r="AV14">
        <v>0</v>
      </c>
      <c r="AW14">
        <v>0</v>
      </c>
      <c r="AX14">
        <v>9.1190000000000004E-3</v>
      </c>
      <c r="AY14">
        <v>6.6868999999999998E-2</v>
      </c>
      <c r="AZ14">
        <v>0.96960499999999994</v>
      </c>
      <c r="BA14">
        <v>3.0394999999999998E-2</v>
      </c>
      <c r="BB14">
        <v>0</v>
      </c>
      <c r="BC14">
        <v>0.930091</v>
      </c>
      <c r="BD14">
        <v>4.2553000000000001E-2</v>
      </c>
      <c r="BE14">
        <v>2.1277000000000001E-2</v>
      </c>
      <c r="BF14">
        <v>6.0790000000000002E-3</v>
      </c>
      <c r="BG14">
        <v>0</v>
      </c>
      <c r="BH14">
        <v>9.1184999999999988E-2</v>
      </c>
      <c r="BI14">
        <v>0</v>
      </c>
      <c r="BJ14">
        <v>7.2947999999999999E-2</v>
      </c>
      <c r="BK14">
        <v>0.835866</v>
      </c>
      <c r="BL14">
        <v>0.88145899999999999</v>
      </c>
      <c r="BM14">
        <v>0.11246200000000001</v>
      </c>
      <c r="BN14">
        <v>6.0790000000000002E-3</v>
      </c>
      <c r="BO14">
        <v>1</v>
      </c>
      <c r="BP14" t="s">
        <v>4231</v>
      </c>
      <c r="BQ14">
        <v>1400</v>
      </c>
      <c r="BR14">
        <v>0.23499999999999999</v>
      </c>
      <c r="BS14">
        <v>0</v>
      </c>
    </row>
    <row r="15" spans="1:71" x14ac:dyDescent="0.25">
      <c r="A15" t="s">
        <v>4234</v>
      </c>
      <c r="B15" t="s">
        <v>98</v>
      </c>
      <c r="C15" t="s">
        <v>369</v>
      </c>
      <c r="D15" t="s">
        <v>953</v>
      </c>
      <c r="E15">
        <v>2014</v>
      </c>
      <c r="F15" t="s">
        <v>74</v>
      </c>
      <c r="G15" t="s">
        <v>74</v>
      </c>
      <c r="H15" t="s">
        <v>74</v>
      </c>
      <c r="I15">
        <v>3</v>
      </c>
      <c r="J15">
        <v>4</v>
      </c>
      <c r="K15">
        <v>6</v>
      </c>
      <c r="L15">
        <v>7</v>
      </c>
      <c r="M15">
        <v>10</v>
      </c>
      <c r="N15">
        <v>3</v>
      </c>
      <c r="O15">
        <v>6</v>
      </c>
      <c r="P15">
        <v>10</v>
      </c>
      <c r="Q15">
        <v>0</v>
      </c>
      <c r="R15">
        <v>0</v>
      </c>
      <c r="S15">
        <v>0</v>
      </c>
      <c r="T15">
        <v>6</v>
      </c>
      <c r="U15">
        <v>50</v>
      </c>
      <c r="V15">
        <v>5</v>
      </c>
      <c r="W15">
        <v>0</v>
      </c>
      <c r="X15">
        <v>44</v>
      </c>
      <c r="Y15">
        <v>4</v>
      </c>
      <c r="Z15">
        <v>0</v>
      </c>
      <c r="AA15">
        <v>7</v>
      </c>
      <c r="AB15">
        <v>0</v>
      </c>
      <c r="AC15">
        <v>9</v>
      </c>
      <c r="AD15">
        <v>0</v>
      </c>
      <c r="AE15">
        <v>33</v>
      </c>
      <c r="AF15">
        <v>13</v>
      </c>
      <c r="AG15">
        <v>55</v>
      </c>
      <c r="AH15">
        <v>0</v>
      </c>
      <c r="AI15">
        <v>0</v>
      </c>
      <c r="AJ15">
        <v>55</v>
      </c>
      <c r="AK15" t="s">
        <v>74</v>
      </c>
      <c r="AL15" t="s">
        <v>74</v>
      </c>
      <c r="AM15" t="s">
        <v>74</v>
      </c>
      <c r="AN15">
        <v>5.4545000000000003E-2</v>
      </c>
      <c r="AO15">
        <v>7.2727E-2</v>
      </c>
      <c r="AP15">
        <v>0.10909099999999999</v>
      </c>
      <c r="AQ15">
        <v>0.127273</v>
      </c>
      <c r="AR15">
        <v>0.18181800000000001</v>
      </c>
      <c r="AS15">
        <v>5.4545000000000003E-2</v>
      </c>
      <c r="AT15">
        <v>0.10909099999999999</v>
      </c>
      <c r="AU15">
        <v>0.18181800000000001</v>
      </c>
      <c r="AV15">
        <v>0</v>
      </c>
      <c r="AW15">
        <v>0</v>
      </c>
      <c r="AX15">
        <v>0</v>
      </c>
      <c r="AY15">
        <v>0.10909099999999999</v>
      </c>
      <c r="AZ15">
        <v>0.90909099999999998</v>
      </c>
      <c r="BA15">
        <v>9.090899999999999E-2</v>
      </c>
      <c r="BB15">
        <v>0</v>
      </c>
      <c r="BC15">
        <v>0.8</v>
      </c>
      <c r="BD15">
        <v>7.2727E-2</v>
      </c>
      <c r="BE15">
        <v>0</v>
      </c>
      <c r="BF15">
        <v>0.127273</v>
      </c>
      <c r="BG15">
        <v>0</v>
      </c>
      <c r="BH15">
        <v>0.163636</v>
      </c>
      <c r="BI15">
        <v>0</v>
      </c>
      <c r="BJ15">
        <v>0.6</v>
      </c>
      <c r="BK15">
        <v>0.23636399999999999</v>
      </c>
      <c r="BL15">
        <v>1</v>
      </c>
      <c r="BM15">
        <v>0</v>
      </c>
      <c r="BN15">
        <v>0</v>
      </c>
      <c r="BO15">
        <v>1</v>
      </c>
      <c r="BP15" t="s">
        <v>4231</v>
      </c>
      <c r="BQ15">
        <v>1400</v>
      </c>
      <c r="BR15">
        <v>3.9289999999999999E-2</v>
      </c>
      <c r="BS15">
        <v>0</v>
      </c>
    </row>
    <row r="16" spans="1:71" x14ac:dyDescent="0.25">
      <c r="A16" t="s">
        <v>4235</v>
      </c>
      <c r="B16" t="s">
        <v>98</v>
      </c>
      <c r="C16" t="s">
        <v>382</v>
      </c>
      <c r="D16" t="s">
        <v>44</v>
      </c>
      <c r="E16">
        <v>2014</v>
      </c>
      <c r="F16">
        <v>393</v>
      </c>
      <c r="G16">
        <v>299</v>
      </c>
      <c r="H16">
        <v>0</v>
      </c>
      <c r="I16">
        <v>104</v>
      </c>
      <c r="J16">
        <v>97</v>
      </c>
      <c r="K16">
        <v>94</v>
      </c>
      <c r="L16">
        <v>86</v>
      </c>
      <c r="M16">
        <v>68</v>
      </c>
      <c r="N16">
        <v>105</v>
      </c>
      <c r="O16">
        <v>74</v>
      </c>
      <c r="P16">
        <v>26</v>
      </c>
      <c r="Q16">
        <v>9</v>
      </c>
      <c r="R16">
        <v>14</v>
      </c>
      <c r="S16">
        <v>15</v>
      </c>
      <c r="T16">
        <v>0</v>
      </c>
      <c r="U16">
        <v>681</v>
      </c>
      <c r="V16">
        <v>10</v>
      </c>
      <c r="W16">
        <v>1</v>
      </c>
      <c r="X16">
        <v>566</v>
      </c>
      <c r="Y16">
        <v>14</v>
      </c>
      <c r="Z16">
        <v>39</v>
      </c>
      <c r="AA16">
        <v>58</v>
      </c>
      <c r="AB16">
        <v>15</v>
      </c>
      <c r="AC16">
        <v>202</v>
      </c>
      <c r="AD16">
        <v>40</v>
      </c>
      <c r="AE16">
        <v>50</v>
      </c>
      <c r="AF16">
        <v>400</v>
      </c>
      <c r="AG16">
        <v>403</v>
      </c>
      <c r="AH16">
        <v>228</v>
      </c>
      <c r="AI16">
        <v>61</v>
      </c>
      <c r="AJ16">
        <v>692</v>
      </c>
      <c r="AK16">
        <v>0.56791899999999995</v>
      </c>
      <c r="AL16">
        <v>0.43208099999999999</v>
      </c>
      <c r="AM16">
        <v>0</v>
      </c>
      <c r="AN16">
        <v>0.15028900000000001</v>
      </c>
      <c r="AO16">
        <v>0.14017299999999999</v>
      </c>
      <c r="AP16">
        <v>0.13583799999999999</v>
      </c>
      <c r="AQ16">
        <v>0.124277</v>
      </c>
      <c r="AR16">
        <v>9.8265999999999992E-2</v>
      </c>
      <c r="AS16">
        <v>0.15173400000000001</v>
      </c>
      <c r="AT16">
        <v>0.106936</v>
      </c>
      <c r="AU16">
        <v>3.7572000000000001E-2</v>
      </c>
      <c r="AV16">
        <v>1.3006E-2</v>
      </c>
      <c r="AW16">
        <v>2.0230999999999999E-2</v>
      </c>
      <c r="AX16">
        <v>2.1676000000000001E-2</v>
      </c>
      <c r="AY16">
        <v>0</v>
      </c>
      <c r="AZ16">
        <v>0.98410399999999998</v>
      </c>
      <c r="BA16">
        <v>1.4451E-2</v>
      </c>
      <c r="BB16">
        <v>1.4450000000000001E-3</v>
      </c>
      <c r="BC16">
        <v>0.81791899999999995</v>
      </c>
      <c r="BD16">
        <v>2.0230999999999999E-2</v>
      </c>
      <c r="BE16">
        <v>5.6357999999999998E-2</v>
      </c>
      <c r="BF16">
        <v>8.3815000000000014E-2</v>
      </c>
      <c r="BG16">
        <v>2.1676000000000001E-2</v>
      </c>
      <c r="BH16">
        <v>0.291908</v>
      </c>
      <c r="BI16">
        <v>5.7803000000000007E-2</v>
      </c>
      <c r="BJ16">
        <v>7.2253999999999999E-2</v>
      </c>
      <c r="BK16">
        <v>0.57803499999999997</v>
      </c>
      <c r="BL16">
        <v>0.58237000000000005</v>
      </c>
      <c r="BM16">
        <v>0.32948</v>
      </c>
      <c r="BN16">
        <v>8.8149999999999992E-2</v>
      </c>
      <c r="BO16">
        <v>1</v>
      </c>
      <c r="BP16" t="s">
        <v>4236</v>
      </c>
      <c r="BQ16">
        <v>692</v>
      </c>
      <c r="BR16">
        <v>1</v>
      </c>
      <c r="BS16">
        <v>0</v>
      </c>
    </row>
    <row r="17" spans="1:71" x14ac:dyDescent="0.25">
      <c r="A17" t="s">
        <v>4237</v>
      </c>
      <c r="B17" t="s">
        <v>98</v>
      </c>
      <c r="C17" t="s">
        <v>382</v>
      </c>
      <c r="D17" t="s">
        <v>947</v>
      </c>
      <c r="E17">
        <v>2014</v>
      </c>
      <c r="F17">
        <v>291</v>
      </c>
      <c r="G17">
        <v>240</v>
      </c>
      <c r="H17">
        <v>0</v>
      </c>
      <c r="I17">
        <v>90</v>
      </c>
      <c r="J17">
        <v>70</v>
      </c>
      <c r="K17">
        <v>75</v>
      </c>
      <c r="L17">
        <v>51</v>
      </c>
      <c r="M17">
        <v>47</v>
      </c>
      <c r="N17">
        <v>82</v>
      </c>
      <c r="O17">
        <v>56</v>
      </c>
      <c r="P17">
        <v>24</v>
      </c>
      <c r="Q17">
        <v>9</v>
      </c>
      <c r="R17">
        <v>14</v>
      </c>
      <c r="S17">
        <v>13</v>
      </c>
      <c r="T17">
        <v>0</v>
      </c>
      <c r="U17">
        <v>523</v>
      </c>
      <c r="V17">
        <v>7</v>
      </c>
      <c r="W17">
        <v>1</v>
      </c>
      <c r="X17">
        <v>421</v>
      </c>
      <c r="Y17">
        <v>9</v>
      </c>
      <c r="Z17">
        <v>38</v>
      </c>
      <c r="AA17">
        <v>57</v>
      </c>
      <c r="AB17">
        <v>6</v>
      </c>
      <c r="AC17">
        <v>193</v>
      </c>
      <c r="AD17">
        <v>34</v>
      </c>
      <c r="AE17">
        <v>18</v>
      </c>
      <c r="AF17">
        <v>286</v>
      </c>
      <c r="AG17">
        <v>274</v>
      </c>
      <c r="AH17">
        <v>205</v>
      </c>
      <c r="AI17">
        <v>52</v>
      </c>
      <c r="AJ17">
        <v>531</v>
      </c>
      <c r="AK17">
        <v>0.54802300000000004</v>
      </c>
      <c r="AL17">
        <v>0.45197700000000002</v>
      </c>
      <c r="AM17">
        <v>0</v>
      </c>
      <c r="AN17">
        <v>0.169492</v>
      </c>
      <c r="AO17">
        <v>0.131827</v>
      </c>
      <c r="AP17">
        <v>0.14124300000000001</v>
      </c>
      <c r="AQ17">
        <v>9.6044999999999991E-2</v>
      </c>
      <c r="AR17">
        <v>8.8512000000000007E-2</v>
      </c>
      <c r="AS17">
        <v>0.15442600000000001</v>
      </c>
      <c r="AT17">
        <v>0.105461</v>
      </c>
      <c r="AU17">
        <v>4.5198000000000002E-2</v>
      </c>
      <c r="AV17">
        <v>1.6948999999999999E-2</v>
      </c>
      <c r="AW17">
        <v>2.6365E-2</v>
      </c>
      <c r="AX17">
        <v>2.4482E-2</v>
      </c>
      <c r="AY17">
        <v>0</v>
      </c>
      <c r="AZ17">
        <v>0.98493399999999998</v>
      </c>
      <c r="BA17">
        <v>1.3183E-2</v>
      </c>
      <c r="BB17">
        <v>1.8829999999999999E-3</v>
      </c>
      <c r="BC17">
        <v>0.7928440000000001</v>
      </c>
      <c r="BD17">
        <v>1.6948999999999999E-2</v>
      </c>
      <c r="BE17">
        <v>7.1563000000000002E-2</v>
      </c>
      <c r="BF17">
        <v>0.107345</v>
      </c>
      <c r="BG17">
        <v>1.1299E-2</v>
      </c>
      <c r="BH17">
        <v>0.36346499999999998</v>
      </c>
      <c r="BI17">
        <v>6.402999999999999E-2</v>
      </c>
      <c r="BJ17">
        <v>3.3897999999999998E-2</v>
      </c>
      <c r="BK17">
        <v>0.53860600000000003</v>
      </c>
      <c r="BL17">
        <v>0.51600800000000002</v>
      </c>
      <c r="BM17">
        <v>0.38606400000000002</v>
      </c>
      <c r="BN17">
        <v>9.7928000000000001E-2</v>
      </c>
      <c r="BO17">
        <v>1</v>
      </c>
      <c r="BP17" t="s">
        <v>4236</v>
      </c>
      <c r="BQ17">
        <v>692</v>
      </c>
      <c r="BR17">
        <v>0.76733999999999991</v>
      </c>
      <c r="BS17">
        <v>0</v>
      </c>
    </row>
    <row r="18" spans="1:71" x14ac:dyDescent="0.25">
      <c r="A18" t="s">
        <v>4238</v>
      </c>
      <c r="B18" t="s">
        <v>98</v>
      </c>
      <c r="C18" t="s">
        <v>382</v>
      </c>
      <c r="D18" t="s">
        <v>949</v>
      </c>
      <c r="E18">
        <v>2014</v>
      </c>
      <c r="F18">
        <v>66</v>
      </c>
      <c r="G18">
        <v>44</v>
      </c>
      <c r="H18">
        <v>0</v>
      </c>
      <c r="I18">
        <v>12</v>
      </c>
      <c r="J18">
        <v>19</v>
      </c>
      <c r="K18">
        <v>12</v>
      </c>
      <c r="L18">
        <v>23</v>
      </c>
      <c r="M18">
        <v>12</v>
      </c>
      <c r="N18">
        <v>18</v>
      </c>
      <c r="O18">
        <v>13</v>
      </c>
      <c r="P18">
        <v>0</v>
      </c>
      <c r="Q18">
        <v>0</v>
      </c>
      <c r="R18">
        <v>0</v>
      </c>
      <c r="S18">
        <v>1</v>
      </c>
      <c r="T18">
        <v>0</v>
      </c>
      <c r="U18">
        <v>107</v>
      </c>
      <c r="V18">
        <v>3</v>
      </c>
      <c r="W18">
        <v>0</v>
      </c>
      <c r="X18">
        <v>104</v>
      </c>
      <c r="Y18">
        <v>3</v>
      </c>
      <c r="Z18">
        <v>1</v>
      </c>
      <c r="AA18">
        <v>1</v>
      </c>
      <c r="AB18">
        <v>1</v>
      </c>
      <c r="AC18">
        <v>7</v>
      </c>
      <c r="AD18">
        <v>2</v>
      </c>
      <c r="AE18">
        <v>6</v>
      </c>
      <c r="AF18">
        <v>95</v>
      </c>
      <c r="AG18">
        <v>86</v>
      </c>
      <c r="AH18">
        <v>20</v>
      </c>
      <c r="AI18">
        <v>4</v>
      </c>
      <c r="AJ18">
        <v>110</v>
      </c>
      <c r="AK18">
        <v>0.6</v>
      </c>
      <c r="AL18">
        <v>0.4</v>
      </c>
      <c r="AM18">
        <v>0</v>
      </c>
      <c r="AN18">
        <v>0.10909099999999999</v>
      </c>
      <c r="AO18">
        <v>0.17272699999999999</v>
      </c>
      <c r="AP18">
        <v>0.10909099999999999</v>
      </c>
      <c r="AQ18">
        <v>0.209091</v>
      </c>
      <c r="AR18">
        <v>0.10909099999999999</v>
      </c>
      <c r="AS18">
        <v>0.163636</v>
      </c>
      <c r="AT18">
        <v>0.118182</v>
      </c>
      <c r="AU18">
        <v>0</v>
      </c>
      <c r="AV18">
        <v>0</v>
      </c>
      <c r="AW18">
        <v>0</v>
      </c>
      <c r="AX18">
        <v>9.0910000000000001E-3</v>
      </c>
      <c r="AY18">
        <v>0</v>
      </c>
      <c r="AZ18">
        <v>0.97272700000000001</v>
      </c>
      <c r="BA18">
        <v>2.7272999999999999E-2</v>
      </c>
      <c r="BB18">
        <v>0</v>
      </c>
      <c r="BC18">
        <v>0.94545500000000005</v>
      </c>
      <c r="BD18">
        <v>2.7272999999999999E-2</v>
      </c>
      <c r="BE18">
        <v>9.0910000000000001E-3</v>
      </c>
      <c r="BF18">
        <v>9.0910000000000001E-3</v>
      </c>
      <c r="BG18">
        <v>9.0910000000000001E-3</v>
      </c>
      <c r="BH18">
        <v>6.3635999999999998E-2</v>
      </c>
      <c r="BI18">
        <v>1.8182E-2</v>
      </c>
      <c r="BJ18">
        <v>5.4545000000000003E-2</v>
      </c>
      <c r="BK18">
        <v>0.86363600000000007</v>
      </c>
      <c r="BL18">
        <v>0.7818179999999999</v>
      </c>
      <c r="BM18">
        <v>0.18181800000000001</v>
      </c>
      <c r="BN18">
        <v>3.6364E-2</v>
      </c>
      <c r="BO18">
        <v>1</v>
      </c>
      <c r="BP18" t="s">
        <v>4236</v>
      </c>
      <c r="BQ18">
        <v>692</v>
      </c>
      <c r="BR18">
        <v>0.15895999999999999</v>
      </c>
      <c r="BS18">
        <v>0</v>
      </c>
    </row>
    <row r="19" spans="1:71" x14ac:dyDescent="0.25">
      <c r="A19" t="s">
        <v>4239</v>
      </c>
      <c r="B19" t="s">
        <v>98</v>
      </c>
      <c r="C19" t="s">
        <v>382</v>
      </c>
      <c r="D19" t="s">
        <v>953</v>
      </c>
      <c r="E19">
        <v>2014</v>
      </c>
      <c r="F19">
        <v>29</v>
      </c>
      <c r="G19">
        <v>12</v>
      </c>
      <c r="H19">
        <v>0</v>
      </c>
      <c r="I19">
        <v>2</v>
      </c>
      <c r="J19">
        <v>4</v>
      </c>
      <c r="K19">
        <v>6</v>
      </c>
      <c r="L19">
        <v>11</v>
      </c>
      <c r="M19">
        <v>8</v>
      </c>
      <c r="N19">
        <v>4</v>
      </c>
      <c r="O19">
        <v>5</v>
      </c>
      <c r="P19">
        <v>1</v>
      </c>
      <c r="Q19">
        <v>0</v>
      </c>
      <c r="R19">
        <v>0</v>
      </c>
      <c r="S19">
        <v>0</v>
      </c>
      <c r="T19">
        <v>0</v>
      </c>
      <c r="U19">
        <v>41</v>
      </c>
      <c r="V19">
        <v>0</v>
      </c>
      <c r="W19">
        <v>0</v>
      </c>
      <c r="X19">
        <v>39</v>
      </c>
      <c r="Y19">
        <v>2</v>
      </c>
      <c r="Z19">
        <v>0</v>
      </c>
      <c r="AA19">
        <v>0</v>
      </c>
      <c r="AB19">
        <v>0</v>
      </c>
      <c r="AC19">
        <v>2</v>
      </c>
      <c r="AD19">
        <v>1</v>
      </c>
      <c r="AE19">
        <v>26</v>
      </c>
      <c r="AF19">
        <v>12</v>
      </c>
      <c r="AG19">
        <v>39</v>
      </c>
      <c r="AH19">
        <v>0</v>
      </c>
      <c r="AI19">
        <v>2</v>
      </c>
      <c r="AJ19">
        <v>41</v>
      </c>
      <c r="AK19">
        <v>0.70731700000000008</v>
      </c>
      <c r="AL19">
        <v>0.29268300000000003</v>
      </c>
      <c r="AM19">
        <v>0</v>
      </c>
      <c r="AN19">
        <v>4.8779999999999997E-2</v>
      </c>
      <c r="AO19">
        <v>9.7560999999999995E-2</v>
      </c>
      <c r="AP19">
        <v>0.146341</v>
      </c>
      <c r="AQ19">
        <v>0.268293</v>
      </c>
      <c r="AR19">
        <v>0.19512199999999999</v>
      </c>
      <c r="AS19">
        <v>9.7560999999999995E-2</v>
      </c>
      <c r="AT19">
        <v>0.121951</v>
      </c>
      <c r="AU19">
        <v>2.4389999999999998E-2</v>
      </c>
      <c r="AV19">
        <v>0</v>
      </c>
      <c r="AW19">
        <v>0</v>
      </c>
      <c r="AX19">
        <v>0</v>
      </c>
      <c r="AY19">
        <v>0</v>
      </c>
      <c r="AZ19">
        <v>1</v>
      </c>
      <c r="BA19">
        <v>0</v>
      </c>
      <c r="BB19">
        <v>0</v>
      </c>
      <c r="BC19">
        <v>0.95121999999999995</v>
      </c>
      <c r="BD19">
        <v>4.8779999999999997E-2</v>
      </c>
      <c r="BE19">
        <v>0</v>
      </c>
      <c r="BF19">
        <v>0</v>
      </c>
      <c r="BG19">
        <v>0</v>
      </c>
      <c r="BH19">
        <v>4.8779999999999997E-2</v>
      </c>
      <c r="BI19">
        <v>2.4389999999999998E-2</v>
      </c>
      <c r="BJ19">
        <v>0.63414599999999999</v>
      </c>
      <c r="BK19">
        <v>0.29268300000000003</v>
      </c>
      <c r="BL19">
        <v>0.95121999999999995</v>
      </c>
      <c r="BM19">
        <v>0</v>
      </c>
      <c r="BN19">
        <v>4.8779999999999997E-2</v>
      </c>
      <c r="BO19">
        <v>1</v>
      </c>
      <c r="BP19" t="s">
        <v>4236</v>
      </c>
      <c r="BQ19">
        <v>692</v>
      </c>
      <c r="BR19">
        <v>5.9249999999999997E-2</v>
      </c>
      <c r="BS19">
        <v>0</v>
      </c>
    </row>
    <row r="20" spans="1:71" x14ac:dyDescent="0.25">
      <c r="A20" t="s">
        <v>4240</v>
      </c>
      <c r="B20" t="s">
        <v>98</v>
      </c>
      <c r="C20" t="s">
        <v>382</v>
      </c>
      <c r="D20" t="s">
        <v>961</v>
      </c>
      <c r="E20">
        <v>2014</v>
      </c>
      <c r="F20">
        <v>7</v>
      </c>
      <c r="G20">
        <v>3</v>
      </c>
      <c r="H20">
        <v>0</v>
      </c>
      <c r="I20">
        <v>0</v>
      </c>
      <c r="J20">
        <v>4</v>
      </c>
      <c r="K20">
        <v>1</v>
      </c>
      <c r="L20">
        <v>1</v>
      </c>
      <c r="M20">
        <v>1</v>
      </c>
      <c r="N20">
        <v>1</v>
      </c>
      <c r="O20">
        <v>0</v>
      </c>
      <c r="P20">
        <v>1</v>
      </c>
      <c r="Q20">
        <v>0</v>
      </c>
      <c r="R20">
        <v>0</v>
      </c>
      <c r="S20">
        <v>1</v>
      </c>
      <c r="T20">
        <v>0</v>
      </c>
      <c r="U20">
        <v>10</v>
      </c>
      <c r="V20">
        <v>0</v>
      </c>
      <c r="W20">
        <v>0</v>
      </c>
      <c r="X20">
        <v>2</v>
      </c>
      <c r="Y20">
        <v>0</v>
      </c>
      <c r="Z20">
        <v>0</v>
      </c>
      <c r="AA20">
        <v>0</v>
      </c>
      <c r="AB20">
        <v>8</v>
      </c>
      <c r="AC20">
        <v>0</v>
      </c>
      <c r="AD20">
        <v>3</v>
      </c>
      <c r="AE20">
        <v>0</v>
      </c>
      <c r="AF20">
        <v>7</v>
      </c>
      <c r="AG20">
        <v>4</v>
      </c>
      <c r="AH20">
        <v>3</v>
      </c>
      <c r="AI20">
        <v>3</v>
      </c>
      <c r="AJ20">
        <v>10</v>
      </c>
      <c r="AK20">
        <v>0.7</v>
      </c>
      <c r="AL20">
        <v>0.3</v>
      </c>
      <c r="AM20">
        <v>0</v>
      </c>
      <c r="AN20">
        <v>0</v>
      </c>
      <c r="AO20">
        <v>0.4</v>
      </c>
      <c r="AP20">
        <v>0.1</v>
      </c>
      <c r="AQ20">
        <v>0.1</v>
      </c>
      <c r="AR20">
        <v>0.1</v>
      </c>
      <c r="AS20">
        <v>0.1</v>
      </c>
      <c r="AT20">
        <v>0</v>
      </c>
      <c r="AU20">
        <v>0.1</v>
      </c>
      <c r="AV20">
        <v>0</v>
      </c>
      <c r="AW20">
        <v>0</v>
      </c>
      <c r="AX20">
        <v>0.1</v>
      </c>
      <c r="AY20">
        <v>0</v>
      </c>
      <c r="AZ20">
        <v>1</v>
      </c>
      <c r="BA20">
        <v>0</v>
      </c>
      <c r="BB20">
        <v>0</v>
      </c>
      <c r="BC20">
        <v>0.2</v>
      </c>
      <c r="BD20">
        <v>0</v>
      </c>
      <c r="BE20">
        <v>0</v>
      </c>
      <c r="BF20">
        <v>0</v>
      </c>
      <c r="BG20">
        <v>0.8</v>
      </c>
      <c r="BH20">
        <v>0</v>
      </c>
      <c r="BI20">
        <v>0.3</v>
      </c>
      <c r="BJ20">
        <v>0</v>
      </c>
      <c r="BK20">
        <v>0.7</v>
      </c>
      <c r="BL20">
        <v>0.4</v>
      </c>
      <c r="BM20">
        <v>0.3</v>
      </c>
      <c r="BN20">
        <v>0.3</v>
      </c>
      <c r="BO20">
        <v>1</v>
      </c>
      <c r="BP20" t="s">
        <v>4236</v>
      </c>
      <c r="BQ20">
        <v>692</v>
      </c>
      <c r="BR20">
        <v>1.4449999999999999E-2</v>
      </c>
      <c r="BS20">
        <v>0</v>
      </c>
    </row>
    <row r="21" spans="1:71" x14ac:dyDescent="0.25">
      <c r="A21" t="s">
        <v>4241</v>
      </c>
      <c r="B21" t="s">
        <v>98</v>
      </c>
      <c r="C21" t="s">
        <v>388</v>
      </c>
      <c r="D21" t="s">
        <v>44</v>
      </c>
      <c r="E21">
        <v>2014</v>
      </c>
      <c r="F21">
        <v>18</v>
      </c>
      <c r="G21">
        <v>12</v>
      </c>
      <c r="H21">
        <v>0</v>
      </c>
      <c r="I21">
        <v>6</v>
      </c>
      <c r="J21">
        <v>4</v>
      </c>
      <c r="K21">
        <v>1</v>
      </c>
      <c r="L21">
        <v>3</v>
      </c>
      <c r="M21">
        <v>5</v>
      </c>
      <c r="N21">
        <v>5</v>
      </c>
      <c r="O21">
        <v>4</v>
      </c>
      <c r="P21">
        <v>2</v>
      </c>
      <c r="Q21">
        <v>0</v>
      </c>
      <c r="R21">
        <v>0</v>
      </c>
      <c r="S21">
        <v>0</v>
      </c>
      <c r="T21">
        <v>0</v>
      </c>
      <c r="U21">
        <v>26</v>
      </c>
      <c r="V21">
        <v>3</v>
      </c>
      <c r="W21">
        <v>1</v>
      </c>
      <c r="X21">
        <v>21</v>
      </c>
      <c r="Y21">
        <v>4</v>
      </c>
      <c r="Z21">
        <v>2</v>
      </c>
      <c r="AA21">
        <v>2</v>
      </c>
      <c r="AB21">
        <v>1</v>
      </c>
      <c r="AC21">
        <v>9</v>
      </c>
      <c r="AD21">
        <v>1</v>
      </c>
      <c r="AE21">
        <v>0</v>
      </c>
      <c r="AF21">
        <v>20</v>
      </c>
      <c r="AG21">
        <v>16</v>
      </c>
      <c r="AH21">
        <v>13</v>
      </c>
      <c r="AI21">
        <v>1</v>
      </c>
      <c r="AJ21">
        <v>30</v>
      </c>
      <c r="AK21">
        <v>0.6</v>
      </c>
      <c r="AL21">
        <v>0.4</v>
      </c>
      <c r="AM21">
        <v>0</v>
      </c>
      <c r="AN21">
        <v>0.2</v>
      </c>
      <c r="AO21">
        <v>0.13333300000000001</v>
      </c>
      <c r="AP21">
        <v>3.3333000000000002E-2</v>
      </c>
      <c r="AQ21">
        <v>0.1</v>
      </c>
      <c r="AR21">
        <v>0.16666700000000001</v>
      </c>
      <c r="AS21">
        <v>0.16666700000000001</v>
      </c>
      <c r="AT21">
        <v>0.13333300000000001</v>
      </c>
      <c r="AU21">
        <v>6.666699999999999E-2</v>
      </c>
      <c r="AV21">
        <v>0</v>
      </c>
      <c r="AW21">
        <v>0</v>
      </c>
      <c r="AX21">
        <v>0</v>
      </c>
      <c r="AY21">
        <v>0</v>
      </c>
      <c r="AZ21">
        <v>0.86666700000000008</v>
      </c>
      <c r="BA21">
        <v>0.1</v>
      </c>
      <c r="BB21">
        <v>3.3333000000000002E-2</v>
      </c>
      <c r="BC21">
        <v>0.7</v>
      </c>
      <c r="BD21">
        <v>0.13333300000000001</v>
      </c>
      <c r="BE21">
        <v>6.666699999999999E-2</v>
      </c>
      <c r="BF21">
        <v>6.666699999999999E-2</v>
      </c>
      <c r="BG21">
        <v>3.3333000000000002E-2</v>
      </c>
      <c r="BH21">
        <v>0.3</v>
      </c>
      <c r="BI21">
        <v>3.3333000000000002E-2</v>
      </c>
      <c r="BJ21">
        <v>0</v>
      </c>
      <c r="BK21">
        <v>0.66666700000000001</v>
      </c>
      <c r="BL21">
        <v>0.53333300000000006</v>
      </c>
      <c r="BM21">
        <v>0.43333300000000002</v>
      </c>
      <c r="BN21">
        <v>3.3333000000000002E-2</v>
      </c>
      <c r="BO21">
        <v>1</v>
      </c>
      <c r="BP21" t="s">
        <v>4242</v>
      </c>
      <c r="BQ21">
        <v>30</v>
      </c>
      <c r="BR21">
        <v>1</v>
      </c>
      <c r="BS21">
        <v>0</v>
      </c>
    </row>
    <row r="22" spans="1:71" x14ac:dyDescent="0.25">
      <c r="A22" t="s">
        <v>4243</v>
      </c>
      <c r="B22" t="s">
        <v>98</v>
      </c>
      <c r="C22" t="s">
        <v>388</v>
      </c>
      <c r="D22" t="s">
        <v>947</v>
      </c>
      <c r="E22">
        <v>2014</v>
      </c>
      <c r="F22" t="s">
        <v>74</v>
      </c>
      <c r="G22" t="s">
        <v>74</v>
      </c>
      <c r="H22" t="s">
        <v>74</v>
      </c>
      <c r="I22" t="s">
        <v>74</v>
      </c>
      <c r="J22" t="s">
        <v>74</v>
      </c>
      <c r="K22" t="s">
        <v>74</v>
      </c>
      <c r="L22" t="s">
        <v>74</v>
      </c>
      <c r="M22" t="s">
        <v>74</v>
      </c>
      <c r="N22" t="s">
        <v>74</v>
      </c>
      <c r="O22" t="s">
        <v>74</v>
      </c>
      <c r="P22" t="s">
        <v>74</v>
      </c>
      <c r="Q22" t="s">
        <v>74</v>
      </c>
      <c r="R22" t="s">
        <v>74</v>
      </c>
      <c r="S22" t="s">
        <v>74</v>
      </c>
      <c r="T22" t="s">
        <v>74</v>
      </c>
      <c r="U22" t="s">
        <v>74</v>
      </c>
      <c r="V22" t="s">
        <v>74</v>
      </c>
      <c r="W22" t="s">
        <v>74</v>
      </c>
      <c r="X22" t="s">
        <v>74</v>
      </c>
      <c r="Y22" t="s">
        <v>74</v>
      </c>
      <c r="Z22" t="s">
        <v>74</v>
      </c>
      <c r="AA22" t="s">
        <v>74</v>
      </c>
      <c r="AB22" t="s">
        <v>74</v>
      </c>
      <c r="AC22" t="s">
        <v>74</v>
      </c>
      <c r="AD22" t="s">
        <v>74</v>
      </c>
      <c r="AE22" t="s">
        <v>74</v>
      </c>
      <c r="AF22" t="s">
        <v>74</v>
      </c>
      <c r="AG22" t="s">
        <v>74</v>
      </c>
      <c r="AH22" t="s">
        <v>74</v>
      </c>
      <c r="AI22" t="s">
        <v>74</v>
      </c>
      <c r="AJ22" t="s">
        <v>74</v>
      </c>
      <c r="AK22" t="s">
        <v>74</v>
      </c>
      <c r="AL22" t="s">
        <v>74</v>
      </c>
      <c r="AM22" t="s">
        <v>74</v>
      </c>
      <c r="AN22" t="s">
        <v>74</v>
      </c>
      <c r="AO22" t="s">
        <v>74</v>
      </c>
      <c r="AP22" t="s">
        <v>74</v>
      </c>
      <c r="AQ22" t="s">
        <v>74</v>
      </c>
      <c r="AR22" t="s">
        <v>74</v>
      </c>
      <c r="AS22" t="s">
        <v>74</v>
      </c>
      <c r="AT22" t="s">
        <v>74</v>
      </c>
      <c r="AU22" t="s">
        <v>74</v>
      </c>
      <c r="AV22" t="s">
        <v>74</v>
      </c>
      <c r="AW22" t="s">
        <v>74</v>
      </c>
      <c r="AX22" t="s">
        <v>74</v>
      </c>
      <c r="AY22" t="s">
        <v>74</v>
      </c>
      <c r="AZ22" t="s">
        <v>74</v>
      </c>
      <c r="BA22" t="s">
        <v>74</v>
      </c>
      <c r="BB22" t="s">
        <v>74</v>
      </c>
      <c r="BC22" t="s">
        <v>74</v>
      </c>
      <c r="BD22" t="s">
        <v>74</v>
      </c>
      <c r="BE22" t="s">
        <v>74</v>
      </c>
      <c r="BF22" t="s">
        <v>74</v>
      </c>
      <c r="BG22" t="s">
        <v>74</v>
      </c>
      <c r="BH22" t="s">
        <v>74</v>
      </c>
      <c r="BI22" t="s">
        <v>74</v>
      </c>
      <c r="BJ22" t="s">
        <v>74</v>
      </c>
      <c r="BK22" t="s">
        <v>74</v>
      </c>
      <c r="BL22" t="s">
        <v>74</v>
      </c>
      <c r="BM22" t="s">
        <v>74</v>
      </c>
      <c r="BN22" t="s">
        <v>74</v>
      </c>
      <c r="BO22" t="s">
        <v>74</v>
      </c>
      <c r="BP22" t="s">
        <v>4242</v>
      </c>
      <c r="BQ22" t="s">
        <v>74</v>
      </c>
      <c r="BR22" t="s">
        <v>74</v>
      </c>
      <c r="BS22">
        <v>0</v>
      </c>
    </row>
    <row r="23" spans="1:71" x14ac:dyDescent="0.25">
      <c r="A23" t="s">
        <v>4244</v>
      </c>
      <c r="B23" t="s">
        <v>98</v>
      </c>
      <c r="C23" t="s">
        <v>388</v>
      </c>
      <c r="D23" t="s">
        <v>949</v>
      </c>
      <c r="E23">
        <v>2014</v>
      </c>
      <c r="F23" t="s">
        <v>74</v>
      </c>
      <c r="G23" t="s">
        <v>74</v>
      </c>
      <c r="H23" t="s">
        <v>74</v>
      </c>
      <c r="I23" t="s">
        <v>74</v>
      </c>
      <c r="J23" t="s">
        <v>74</v>
      </c>
      <c r="K23" t="s">
        <v>74</v>
      </c>
      <c r="L23" t="s">
        <v>74</v>
      </c>
      <c r="M23" t="s">
        <v>74</v>
      </c>
      <c r="N23" t="s">
        <v>74</v>
      </c>
      <c r="O23" t="s">
        <v>74</v>
      </c>
      <c r="P23" t="s">
        <v>74</v>
      </c>
      <c r="Q23" t="s">
        <v>74</v>
      </c>
      <c r="R23" t="s">
        <v>74</v>
      </c>
      <c r="S23" t="s">
        <v>74</v>
      </c>
      <c r="T23" t="s">
        <v>74</v>
      </c>
      <c r="U23" t="s">
        <v>74</v>
      </c>
      <c r="V23" t="s">
        <v>74</v>
      </c>
      <c r="W23" t="s">
        <v>74</v>
      </c>
      <c r="X23" t="s">
        <v>74</v>
      </c>
      <c r="Y23" t="s">
        <v>74</v>
      </c>
      <c r="Z23" t="s">
        <v>74</v>
      </c>
      <c r="AA23" t="s">
        <v>74</v>
      </c>
      <c r="AB23" t="s">
        <v>74</v>
      </c>
      <c r="AC23" t="s">
        <v>74</v>
      </c>
      <c r="AD23" t="s">
        <v>74</v>
      </c>
      <c r="AE23" t="s">
        <v>74</v>
      </c>
      <c r="AF23" t="s">
        <v>74</v>
      </c>
      <c r="AG23" t="s">
        <v>74</v>
      </c>
      <c r="AH23" t="s">
        <v>74</v>
      </c>
      <c r="AI23" t="s">
        <v>74</v>
      </c>
      <c r="AJ23" t="s">
        <v>74</v>
      </c>
      <c r="AK23" t="s">
        <v>74</v>
      </c>
      <c r="AL23" t="s">
        <v>74</v>
      </c>
      <c r="AM23" t="s">
        <v>74</v>
      </c>
      <c r="AN23" t="s">
        <v>74</v>
      </c>
      <c r="AO23" t="s">
        <v>74</v>
      </c>
      <c r="AP23" t="s">
        <v>74</v>
      </c>
      <c r="AQ23" t="s">
        <v>74</v>
      </c>
      <c r="AR23" t="s">
        <v>74</v>
      </c>
      <c r="AS23" t="s">
        <v>74</v>
      </c>
      <c r="AT23" t="s">
        <v>74</v>
      </c>
      <c r="AU23" t="s">
        <v>74</v>
      </c>
      <c r="AV23" t="s">
        <v>74</v>
      </c>
      <c r="AW23" t="s">
        <v>74</v>
      </c>
      <c r="AX23" t="s">
        <v>74</v>
      </c>
      <c r="AY23" t="s">
        <v>74</v>
      </c>
      <c r="AZ23" t="s">
        <v>74</v>
      </c>
      <c r="BA23" t="s">
        <v>74</v>
      </c>
      <c r="BB23" t="s">
        <v>74</v>
      </c>
      <c r="BC23" t="s">
        <v>74</v>
      </c>
      <c r="BD23" t="s">
        <v>74</v>
      </c>
      <c r="BE23" t="s">
        <v>74</v>
      </c>
      <c r="BF23" t="s">
        <v>74</v>
      </c>
      <c r="BG23" t="s">
        <v>74</v>
      </c>
      <c r="BH23" t="s">
        <v>74</v>
      </c>
      <c r="BI23" t="s">
        <v>74</v>
      </c>
      <c r="BJ23" t="s">
        <v>74</v>
      </c>
      <c r="BK23" t="s">
        <v>74</v>
      </c>
      <c r="BL23" t="s">
        <v>74</v>
      </c>
      <c r="BM23" t="s">
        <v>74</v>
      </c>
      <c r="BN23" t="s">
        <v>74</v>
      </c>
      <c r="BO23" t="s">
        <v>74</v>
      </c>
      <c r="BP23" t="s">
        <v>4242</v>
      </c>
      <c r="BQ23" t="s">
        <v>74</v>
      </c>
      <c r="BR23" t="s">
        <v>74</v>
      </c>
      <c r="BS23">
        <v>1</v>
      </c>
    </row>
    <row r="24" spans="1:71" x14ac:dyDescent="0.25">
      <c r="A24" t="s">
        <v>4245</v>
      </c>
      <c r="B24" t="s">
        <v>98</v>
      </c>
      <c r="C24" t="s">
        <v>388</v>
      </c>
      <c r="D24" t="s">
        <v>953</v>
      </c>
      <c r="E24">
        <v>2014</v>
      </c>
      <c r="F24" t="s">
        <v>74</v>
      </c>
      <c r="G24" t="s">
        <v>74</v>
      </c>
      <c r="H24" t="s">
        <v>74</v>
      </c>
      <c r="I24" t="s">
        <v>74</v>
      </c>
      <c r="J24" t="s">
        <v>74</v>
      </c>
      <c r="K24" t="s">
        <v>74</v>
      </c>
      <c r="L24" t="s">
        <v>74</v>
      </c>
      <c r="M24" t="s">
        <v>74</v>
      </c>
      <c r="N24" t="s">
        <v>74</v>
      </c>
      <c r="O24" t="s">
        <v>74</v>
      </c>
      <c r="P24" t="s">
        <v>74</v>
      </c>
      <c r="Q24" t="s">
        <v>74</v>
      </c>
      <c r="R24" t="s">
        <v>74</v>
      </c>
      <c r="S24" t="s">
        <v>74</v>
      </c>
      <c r="T24" t="s">
        <v>74</v>
      </c>
      <c r="U24" t="s">
        <v>74</v>
      </c>
      <c r="V24" t="s">
        <v>74</v>
      </c>
      <c r="W24" t="s">
        <v>74</v>
      </c>
      <c r="X24" t="s">
        <v>74</v>
      </c>
      <c r="Y24" t="s">
        <v>74</v>
      </c>
      <c r="Z24" t="s">
        <v>74</v>
      </c>
      <c r="AA24" t="s">
        <v>74</v>
      </c>
      <c r="AB24" t="s">
        <v>74</v>
      </c>
      <c r="AC24" t="s">
        <v>74</v>
      </c>
      <c r="AD24" t="s">
        <v>74</v>
      </c>
      <c r="AE24" t="s">
        <v>74</v>
      </c>
      <c r="AF24" t="s">
        <v>74</v>
      </c>
      <c r="AG24" t="s">
        <v>74</v>
      </c>
      <c r="AH24" t="s">
        <v>74</v>
      </c>
      <c r="AI24" t="s">
        <v>74</v>
      </c>
      <c r="AJ24" t="s">
        <v>74</v>
      </c>
      <c r="AK24" t="s">
        <v>74</v>
      </c>
      <c r="AL24" t="s">
        <v>74</v>
      </c>
      <c r="AM24" t="s">
        <v>74</v>
      </c>
      <c r="AN24" t="s">
        <v>74</v>
      </c>
      <c r="AO24" t="s">
        <v>74</v>
      </c>
      <c r="AP24" t="s">
        <v>74</v>
      </c>
      <c r="AQ24" t="s">
        <v>74</v>
      </c>
      <c r="AR24" t="s">
        <v>74</v>
      </c>
      <c r="AS24" t="s">
        <v>74</v>
      </c>
      <c r="AT24" t="s">
        <v>74</v>
      </c>
      <c r="AU24" t="s">
        <v>74</v>
      </c>
      <c r="AV24" t="s">
        <v>74</v>
      </c>
      <c r="AW24" t="s">
        <v>74</v>
      </c>
      <c r="AX24" t="s">
        <v>74</v>
      </c>
      <c r="AY24" t="s">
        <v>74</v>
      </c>
      <c r="AZ24" t="s">
        <v>74</v>
      </c>
      <c r="BA24" t="s">
        <v>74</v>
      </c>
      <c r="BB24" t="s">
        <v>74</v>
      </c>
      <c r="BC24" t="s">
        <v>74</v>
      </c>
      <c r="BD24" t="s">
        <v>74</v>
      </c>
      <c r="BE24" t="s">
        <v>74</v>
      </c>
      <c r="BF24" t="s">
        <v>74</v>
      </c>
      <c r="BG24" t="s">
        <v>74</v>
      </c>
      <c r="BH24" t="s">
        <v>74</v>
      </c>
      <c r="BI24" t="s">
        <v>74</v>
      </c>
      <c r="BJ24" t="s">
        <v>74</v>
      </c>
      <c r="BK24" t="s">
        <v>74</v>
      </c>
      <c r="BL24" t="s">
        <v>74</v>
      </c>
      <c r="BM24" t="s">
        <v>74</v>
      </c>
      <c r="BN24" t="s">
        <v>74</v>
      </c>
      <c r="BO24" t="s">
        <v>74</v>
      </c>
      <c r="BP24" t="s">
        <v>4242</v>
      </c>
      <c r="BQ24" t="s">
        <v>74</v>
      </c>
      <c r="BR24" t="s">
        <v>74</v>
      </c>
      <c r="BS24">
        <v>1</v>
      </c>
    </row>
    <row r="25" spans="1:71" x14ac:dyDescent="0.25">
      <c r="A25" t="s">
        <v>4246</v>
      </c>
      <c r="B25" t="s">
        <v>98</v>
      </c>
      <c r="C25" t="s">
        <v>394</v>
      </c>
      <c r="D25" t="s">
        <v>44</v>
      </c>
      <c r="E25">
        <v>2014</v>
      </c>
      <c r="F25">
        <v>931</v>
      </c>
      <c r="G25">
        <v>350</v>
      </c>
      <c r="H25">
        <v>0</v>
      </c>
      <c r="I25">
        <v>148</v>
      </c>
      <c r="J25">
        <v>180</v>
      </c>
      <c r="K25">
        <v>190</v>
      </c>
      <c r="L25">
        <v>194</v>
      </c>
      <c r="M25">
        <v>179</v>
      </c>
      <c r="N25">
        <v>133</v>
      </c>
      <c r="O25">
        <v>135</v>
      </c>
      <c r="P25">
        <v>71</v>
      </c>
      <c r="Q25">
        <v>23</v>
      </c>
      <c r="R25">
        <v>8</v>
      </c>
      <c r="S25">
        <v>20</v>
      </c>
      <c r="T25">
        <v>0</v>
      </c>
      <c r="U25">
        <v>1223</v>
      </c>
      <c r="V25">
        <v>48</v>
      </c>
      <c r="W25">
        <v>10</v>
      </c>
      <c r="X25">
        <v>1055</v>
      </c>
      <c r="Y25">
        <v>42</v>
      </c>
      <c r="Z25">
        <v>52</v>
      </c>
      <c r="AA25">
        <v>85</v>
      </c>
      <c r="AB25">
        <v>47</v>
      </c>
      <c r="AC25">
        <v>342</v>
      </c>
      <c r="AD25">
        <v>43</v>
      </c>
      <c r="AE25">
        <v>105</v>
      </c>
      <c r="AF25">
        <v>791</v>
      </c>
      <c r="AG25">
        <v>899</v>
      </c>
      <c r="AH25">
        <v>345</v>
      </c>
      <c r="AI25">
        <v>37</v>
      </c>
      <c r="AJ25">
        <v>1281</v>
      </c>
      <c r="AK25">
        <v>0.72677599999999998</v>
      </c>
      <c r="AL25">
        <v>0.27322400000000002</v>
      </c>
      <c r="AM25">
        <v>0</v>
      </c>
      <c r="AN25">
        <v>0.115535</v>
      </c>
      <c r="AO25">
        <v>0.140515</v>
      </c>
      <c r="AP25">
        <v>0.14832200000000001</v>
      </c>
      <c r="AQ25">
        <v>0.151444</v>
      </c>
      <c r="AR25">
        <v>0.139735</v>
      </c>
      <c r="AS25">
        <v>0.103825</v>
      </c>
      <c r="AT25">
        <v>0.10538599999999999</v>
      </c>
      <c r="AU25">
        <v>5.5425000000000002E-2</v>
      </c>
      <c r="AV25">
        <v>1.7954999999999999E-2</v>
      </c>
      <c r="AW25">
        <v>6.2450000000000014E-3</v>
      </c>
      <c r="AX25">
        <v>1.5613E-2</v>
      </c>
      <c r="AY25">
        <v>0</v>
      </c>
      <c r="AZ25">
        <v>0.95472299999999999</v>
      </c>
      <c r="BA25">
        <v>3.7470999999999997E-2</v>
      </c>
      <c r="BB25">
        <v>7.8059999999999996E-3</v>
      </c>
      <c r="BC25">
        <v>0.82357500000000006</v>
      </c>
      <c r="BD25">
        <v>3.2786999999999997E-2</v>
      </c>
      <c r="BE25">
        <v>4.0592999999999997E-2</v>
      </c>
      <c r="BF25">
        <v>6.6353999999999996E-2</v>
      </c>
      <c r="BG25">
        <v>3.669E-2</v>
      </c>
      <c r="BH25">
        <v>0.26697900000000002</v>
      </c>
      <c r="BI25">
        <v>3.3568000000000001E-2</v>
      </c>
      <c r="BJ25">
        <v>8.1966999999999998E-2</v>
      </c>
      <c r="BK25">
        <v>0.61748599999999998</v>
      </c>
      <c r="BL25">
        <v>0.70179500000000006</v>
      </c>
      <c r="BM25">
        <v>0.26932099999999998</v>
      </c>
      <c r="BN25">
        <v>2.8884E-2</v>
      </c>
      <c r="BO25">
        <v>1</v>
      </c>
      <c r="BP25" t="s">
        <v>4247</v>
      </c>
      <c r="BQ25">
        <v>1281</v>
      </c>
      <c r="BR25">
        <v>1</v>
      </c>
      <c r="BS25">
        <v>0</v>
      </c>
    </row>
    <row r="26" spans="1:71" x14ac:dyDescent="0.25">
      <c r="A26" t="s">
        <v>4248</v>
      </c>
      <c r="B26" t="s">
        <v>98</v>
      </c>
      <c r="C26" t="s">
        <v>394</v>
      </c>
      <c r="D26" t="s">
        <v>947</v>
      </c>
      <c r="E26">
        <v>2014</v>
      </c>
      <c r="F26">
        <v>695</v>
      </c>
      <c r="G26">
        <v>289</v>
      </c>
      <c r="H26">
        <v>0</v>
      </c>
      <c r="I26">
        <v>122</v>
      </c>
      <c r="J26">
        <v>147</v>
      </c>
      <c r="K26">
        <v>152</v>
      </c>
      <c r="L26">
        <v>145</v>
      </c>
      <c r="M26">
        <v>138</v>
      </c>
      <c r="N26">
        <v>97</v>
      </c>
      <c r="O26">
        <v>86</v>
      </c>
      <c r="P26">
        <v>51</v>
      </c>
      <c r="Q26">
        <v>22</v>
      </c>
      <c r="R26">
        <v>7</v>
      </c>
      <c r="S26">
        <v>17</v>
      </c>
      <c r="T26">
        <v>0</v>
      </c>
      <c r="U26">
        <v>942</v>
      </c>
      <c r="V26">
        <v>37</v>
      </c>
      <c r="W26">
        <v>5</v>
      </c>
      <c r="X26">
        <v>824</v>
      </c>
      <c r="Y26">
        <v>21</v>
      </c>
      <c r="Z26">
        <v>42</v>
      </c>
      <c r="AA26">
        <v>80</v>
      </c>
      <c r="AB26">
        <v>17</v>
      </c>
      <c r="AC26">
        <v>326</v>
      </c>
      <c r="AD26">
        <v>17</v>
      </c>
      <c r="AE26">
        <v>22</v>
      </c>
      <c r="AF26">
        <v>619</v>
      </c>
      <c r="AG26">
        <v>662</v>
      </c>
      <c r="AH26">
        <v>309</v>
      </c>
      <c r="AI26">
        <v>13</v>
      </c>
      <c r="AJ26">
        <v>984</v>
      </c>
      <c r="AK26">
        <v>0.70630099999999996</v>
      </c>
      <c r="AL26">
        <v>0.29369899999999999</v>
      </c>
      <c r="AM26">
        <v>0</v>
      </c>
      <c r="AN26">
        <v>0.123984</v>
      </c>
      <c r="AO26">
        <v>0.14939</v>
      </c>
      <c r="AP26">
        <v>0.154472</v>
      </c>
      <c r="AQ26">
        <v>0.14735799999999999</v>
      </c>
      <c r="AR26">
        <v>0.14024400000000001</v>
      </c>
      <c r="AS26">
        <v>9.8576999999999998E-2</v>
      </c>
      <c r="AT26">
        <v>8.7398000000000003E-2</v>
      </c>
      <c r="AU26">
        <v>5.1829E-2</v>
      </c>
      <c r="AV26">
        <v>2.2357999999999999E-2</v>
      </c>
      <c r="AW26">
        <v>7.1140000000000014E-3</v>
      </c>
      <c r="AX26">
        <v>1.7276E-2</v>
      </c>
      <c r="AY26">
        <v>0</v>
      </c>
      <c r="AZ26">
        <v>0.95731700000000008</v>
      </c>
      <c r="BA26">
        <v>3.7601999999999997E-2</v>
      </c>
      <c r="BB26">
        <v>5.0809999999999996E-3</v>
      </c>
      <c r="BC26">
        <v>0.83739799999999998</v>
      </c>
      <c r="BD26">
        <v>2.1340999999999999E-2</v>
      </c>
      <c r="BE26">
        <v>4.2682999999999999E-2</v>
      </c>
      <c r="BF26">
        <v>8.1301000000000012E-2</v>
      </c>
      <c r="BG26">
        <v>1.7276E-2</v>
      </c>
      <c r="BH26">
        <v>0.33130100000000001</v>
      </c>
      <c r="BI26">
        <v>1.7276E-2</v>
      </c>
      <c r="BJ26">
        <v>2.2357999999999999E-2</v>
      </c>
      <c r="BK26">
        <v>0.62906499999999999</v>
      </c>
      <c r="BL26">
        <v>0.67276399999999992</v>
      </c>
      <c r="BM26">
        <v>0.31402400000000003</v>
      </c>
      <c r="BN26">
        <v>1.3211000000000001E-2</v>
      </c>
      <c r="BO26">
        <v>1</v>
      </c>
      <c r="BP26" t="s">
        <v>4247</v>
      </c>
      <c r="BQ26">
        <v>1281</v>
      </c>
      <c r="BR26">
        <v>0.76815</v>
      </c>
      <c r="BS26">
        <v>0</v>
      </c>
    </row>
    <row r="27" spans="1:71" x14ac:dyDescent="0.25">
      <c r="A27" t="s">
        <v>4249</v>
      </c>
      <c r="B27" t="s">
        <v>98</v>
      </c>
      <c r="C27" t="s">
        <v>394</v>
      </c>
      <c r="D27" t="s">
        <v>949</v>
      </c>
      <c r="E27">
        <v>2014</v>
      </c>
      <c r="F27">
        <v>152</v>
      </c>
      <c r="G27">
        <v>42</v>
      </c>
      <c r="H27">
        <v>0</v>
      </c>
      <c r="I27">
        <v>15</v>
      </c>
      <c r="J27">
        <v>22</v>
      </c>
      <c r="K27">
        <v>30</v>
      </c>
      <c r="L27">
        <v>31</v>
      </c>
      <c r="M27">
        <v>27</v>
      </c>
      <c r="N27">
        <v>23</v>
      </c>
      <c r="O27">
        <v>30</v>
      </c>
      <c r="P27">
        <v>13</v>
      </c>
      <c r="Q27">
        <v>1</v>
      </c>
      <c r="R27">
        <v>0</v>
      </c>
      <c r="S27">
        <v>2</v>
      </c>
      <c r="T27">
        <v>0</v>
      </c>
      <c r="U27">
        <v>191</v>
      </c>
      <c r="V27">
        <v>3</v>
      </c>
      <c r="W27">
        <v>0</v>
      </c>
      <c r="X27">
        <v>165</v>
      </c>
      <c r="Y27">
        <v>14</v>
      </c>
      <c r="Z27">
        <v>10</v>
      </c>
      <c r="AA27">
        <v>0</v>
      </c>
      <c r="AB27">
        <v>5</v>
      </c>
      <c r="AC27">
        <v>10</v>
      </c>
      <c r="AD27">
        <v>4</v>
      </c>
      <c r="AE27">
        <v>19</v>
      </c>
      <c r="AF27">
        <v>161</v>
      </c>
      <c r="AG27">
        <v>160</v>
      </c>
      <c r="AH27">
        <v>31</v>
      </c>
      <c r="AI27">
        <v>3</v>
      </c>
      <c r="AJ27">
        <v>194</v>
      </c>
      <c r="AK27">
        <v>0.78350500000000001</v>
      </c>
      <c r="AL27">
        <v>0.21649499999999999</v>
      </c>
      <c r="AM27">
        <v>0</v>
      </c>
      <c r="AN27">
        <v>7.732E-2</v>
      </c>
      <c r="AO27">
        <v>0.113402</v>
      </c>
      <c r="AP27">
        <v>0.154639</v>
      </c>
      <c r="AQ27">
        <v>0.15979399999999999</v>
      </c>
      <c r="AR27">
        <v>0.13917499999999999</v>
      </c>
      <c r="AS27">
        <v>0.118557</v>
      </c>
      <c r="AT27">
        <v>0.154639</v>
      </c>
      <c r="AU27">
        <v>6.701E-2</v>
      </c>
      <c r="AV27">
        <v>5.1549999999999999E-3</v>
      </c>
      <c r="AW27">
        <v>0</v>
      </c>
      <c r="AX27">
        <v>1.0309E-2</v>
      </c>
      <c r="AY27">
        <v>0</v>
      </c>
      <c r="AZ27">
        <v>0.98453599999999997</v>
      </c>
      <c r="BA27">
        <v>1.5464E-2</v>
      </c>
      <c r="BB27">
        <v>0</v>
      </c>
      <c r="BC27">
        <v>0.85051500000000002</v>
      </c>
      <c r="BD27">
        <v>7.2164999999999993E-2</v>
      </c>
      <c r="BE27">
        <v>5.1546000000000002E-2</v>
      </c>
      <c r="BF27">
        <v>0</v>
      </c>
      <c r="BG27">
        <v>2.5773000000000001E-2</v>
      </c>
      <c r="BH27">
        <v>5.1546000000000002E-2</v>
      </c>
      <c r="BI27">
        <v>2.0618999999999998E-2</v>
      </c>
      <c r="BJ27">
        <v>9.7937999999999997E-2</v>
      </c>
      <c r="BK27">
        <v>0.829897</v>
      </c>
      <c r="BL27">
        <v>0.82474199999999998</v>
      </c>
      <c r="BM27">
        <v>0.15979399999999999</v>
      </c>
      <c r="BN27">
        <v>1.5464E-2</v>
      </c>
      <c r="BO27">
        <v>1</v>
      </c>
      <c r="BP27" t="s">
        <v>4247</v>
      </c>
      <c r="BQ27">
        <v>1281</v>
      </c>
      <c r="BR27">
        <v>0.15143999999999999</v>
      </c>
      <c r="BS27">
        <v>0</v>
      </c>
    </row>
    <row r="28" spans="1:71" x14ac:dyDescent="0.25">
      <c r="A28" t="s">
        <v>4250</v>
      </c>
      <c r="B28" t="s">
        <v>98</v>
      </c>
      <c r="C28" t="s">
        <v>394</v>
      </c>
      <c r="D28" t="s">
        <v>953</v>
      </c>
      <c r="E28">
        <v>2014</v>
      </c>
      <c r="F28">
        <v>62</v>
      </c>
      <c r="G28">
        <v>15</v>
      </c>
      <c r="H28">
        <v>0</v>
      </c>
      <c r="I28">
        <v>4</v>
      </c>
      <c r="J28">
        <v>5</v>
      </c>
      <c r="K28">
        <v>8</v>
      </c>
      <c r="L28">
        <v>15</v>
      </c>
      <c r="M28">
        <v>12</v>
      </c>
      <c r="N28">
        <v>12</v>
      </c>
      <c r="O28">
        <v>15</v>
      </c>
      <c r="P28">
        <v>5</v>
      </c>
      <c r="Q28">
        <v>0</v>
      </c>
      <c r="R28">
        <v>1</v>
      </c>
      <c r="S28">
        <v>0</v>
      </c>
      <c r="T28">
        <v>0</v>
      </c>
      <c r="U28">
        <v>76</v>
      </c>
      <c r="V28">
        <v>1</v>
      </c>
      <c r="W28">
        <v>0</v>
      </c>
      <c r="X28">
        <v>65</v>
      </c>
      <c r="Y28">
        <v>6</v>
      </c>
      <c r="Z28">
        <v>0</v>
      </c>
      <c r="AA28">
        <v>4</v>
      </c>
      <c r="AB28">
        <v>2</v>
      </c>
      <c r="AC28">
        <v>6</v>
      </c>
      <c r="AD28">
        <v>0</v>
      </c>
      <c r="AE28">
        <v>63</v>
      </c>
      <c r="AF28">
        <v>8</v>
      </c>
      <c r="AG28">
        <v>71</v>
      </c>
      <c r="AH28">
        <v>2</v>
      </c>
      <c r="AI28">
        <v>4</v>
      </c>
      <c r="AJ28">
        <v>77</v>
      </c>
      <c r="AK28">
        <v>0.80519499999999988</v>
      </c>
      <c r="AL28">
        <v>0.19480500000000001</v>
      </c>
      <c r="AM28">
        <v>0</v>
      </c>
      <c r="AN28">
        <v>5.1948000000000001E-2</v>
      </c>
      <c r="AO28">
        <v>6.4935000000000007E-2</v>
      </c>
      <c r="AP28">
        <v>0.103896</v>
      </c>
      <c r="AQ28">
        <v>0.19480500000000001</v>
      </c>
      <c r="AR28">
        <v>0.15584400000000001</v>
      </c>
      <c r="AS28">
        <v>0.15584400000000001</v>
      </c>
      <c r="AT28">
        <v>0.19480500000000001</v>
      </c>
      <c r="AU28">
        <v>6.4935000000000007E-2</v>
      </c>
      <c r="AV28">
        <v>0</v>
      </c>
      <c r="AW28">
        <v>1.2987E-2</v>
      </c>
      <c r="AX28">
        <v>0</v>
      </c>
      <c r="AY28">
        <v>0</v>
      </c>
      <c r="AZ28">
        <v>0.98701300000000003</v>
      </c>
      <c r="BA28">
        <v>1.2987E-2</v>
      </c>
      <c r="BB28">
        <v>0</v>
      </c>
      <c r="BC28">
        <v>0.84415600000000002</v>
      </c>
      <c r="BD28">
        <v>7.7922000000000005E-2</v>
      </c>
      <c r="BE28">
        <v>0</v>
      </c>
      <c r="BF28">
        <v>5.1948000000000001E-2</v>
      </c>
      <c r="BG28">
        <v>2.5974000000000001E-2</v>
      </c>
      <c r="BH28">
        <v>7.7922000000000005E-2</v>
      </c>
      <c r="BI28">
        <v>0</v>
      </c>
      <c r="BJ28">
        <v>0.81818200000000008</v>
      </c>
      <c r="BK28">
        <v>0.103896</v>
      </c>
      <c r="BL28">
        <v>0.92207800000000006</v>
      </c>
      <c r="BM28">
        <v>2.5974000000000001E-2</v>
      </c>
      <c r="BN28">
        <v>5.1948000000000001E-2</v>
      </c>
      <c r="BO28">
        <v>1</v>
      </c>
      <c r="BP28" t="s">
        <v>4247</v>
      </c>
      <c r="BQ28">
        <v>1281</v>
      </c>
      <c r="BR28">
        <v>6.0109999999999997E-2</v>
      </c>
      <c r="BS28">
        <v>0</v>
      </c>
    </row>
    <row r="29" spans="1:71" x14ac:dyDescent="0.25">
      <c r="A29" t="s">
        <v>4251</v>
      </c>
      <c r="B29" t="s">
        <v>98</v>
      </c>
      <c r="C29" t="s">
        <v>394</v>
      </c>
      <c r="D29" t="s">
        <v>961</v>
      </c>
      <c r="E29">
        <v>2014</v>
      </c>
      <c r="F29">
        <v>22</v>
      </c>
      <c r="G29">
        <v>4</v>
      </c>
      <c r="H29">
        <v>0</v>
      </c>
      <c r="I29">
        <v>7</v>
      </c>
      <c r="J29">
        <v>6</v>
      </c>
      <c r="K29">
        <v>0</v>
      </c>
      <c r="L29">
        <v>3</v>
      </c>
      <c r="M29">
        <v>2</v>
      </c>
      <c r="N29">
        <v>1</v>
      </c>
      <c r="O29">
        <v>4</v>
      </c>
      <c r="P29">
        <v>2</v>
      </c>
      <c r="Q29">
        <v>0</v>
      </c>
      <c r="R29">
        <v>0</v>
      </c>
      <c r="S29">
        <v>1</v>
      </c>
      <c r="T29">
        <v>0</v>
      </c>
      <c r="U29">
        <v>14</v>
      </c>
      <c r="V29">
        <v>7</v>
      </c>
      <c r="W29">
        <v>5</v>
      </c>
      <c r="X29">
        <v>1</v>
      </c>
      <c r="Y29">
        <v>1</v>
      </c>
      <c r="Z29">
        <v>0</v>
      </c>
      <c r="AA29">
        <v>1</v>
      </c>
      <c r="AB29">
        <v>23</v>
      </c>
      <c r="AC29">
        <v>0</v>
      </c>
      <c r="AD29">
        <v>22</v>
      </c>
      <c r="AE29">
        <v>1</v>
      </c>
      <c r="AF29">
        <v>3</v>
      </c>
      <c r="AG29">
        <v>6</v>
      </c>
      <c r="AH29">
        <v>3</v>
      </c>
      <c r="AI29">
        <v>17</v>
      </c>
      <c r="AJ29">
        <v>26</v>
      </c>
      <c r="AK29">
        <v>0.84615399999999996</v>
      </c>
      <c r="AL29">
        <v>0.15384600000000001</v>
      </c>
      <c r="AM29">
        <v>0</v>
      </c>
      <c r="AN29">
        <v>0.269231</v>
      </c>
      <c r="AO29">
        <v>0.230769</v>
      </c>
      <c r="AP29">
        <v>0</v>
      </c>
      <c r="AQ29">
        <v>0.115385</v>
      </c>
      <c r="AR29">
        <v>7.6923000000000005E-2</v>
      </c>
      <c r="AS29">
        <v>3.8462000000000003E-2</v>
      </c>
      <c r="AT29">
        <v>0.15384600000000001</v>
      </c>
      <c r="AU29">
        <v>7.6923000000000005E-2</v>
      </c>
      <c r="AV29">
        <v>0</v>
      </c>
      <c r="AW29">
        <v>0</v>
      </c>
      <c r="AX29">
        <v>3.8462000000000003E-2</v>
      </c>
      <c r="AY29">
        <v>0</v>
      </c>
      <c r="AZ29">
        <v>0.538462</v>
      </c>
      <c r="BA29">
        <v>0.269231</v>
      </c>
      <c r="BB29">
        <v>0.19230800000000001</v>
      </c>
      <c r="BC29">
        <v>3.8462000000000003E-2</v>
      </c>
      <c r="BD29">
        <v>3.8462000000000003E-2</v>
      </c>
      <c r="BE29">
        <v>0</v>
      </c>
      <c r="BF29">
        <v>3.8462000000000003E-2</v>
      </c>
      <c r="BG29">
        <v>0.88461500000000004</v>
      </c>
      <c r="BH29">
        <v>0</v>
      </c>
      <c r="BI29">
        <v>0.84615399999999996</v>
      </c>
      <c r="BJ29">
        <v>3.8462000000000003E-2</v>
      </c>
      <c r="BK29">
        <v>0.115385</v>
      </c>
      <c r="BL29">
        <v>0.230769</v>
      </c>
      <c r="BM29">
        <v>0.115385</v>
      </c>
      <c r="BN29">
        <v>0.65384600000000004</v>
      </c>
      <c r="BO29">
        <v>1</v>
      </c>
      <c r="BP29" t="s">
        <v>4247</v>
      </c>
      <c r="BQ29">
        <v>1281</v>
      </c>
      <c r="BR29">
        <v>2.0299999999999999E-2</v>
      </c>
      <c r="BS29">
        <v>0</v>
      </c>
    </row>
    <row r="30" spans="1:71" x14ac:dyDescent="0.25">
      <c r="A30" t="s">
        <v>4252</v>
      </c>
      <c r="B30" t="s">
        <v>98</v>
      </c>
      <c r="C30" t="s">
        <v>43</v>
      </c>
      <c r="D30" t="s">
        <v>44</v>
      </c>
      <c r="E30">
        <v>2014</v>
      </c>
      <c r="F30">
        <v>7616</v>
      </c>
      <c r="G30">
        <v>5591</v>
      </c>
      <c r="H30">
        <v>0</v>
      </c>
      <c r="I30">
        <v>1488</v>
      </c>
      <c r="J30">
        <v>1728</v>
      </c>
      <c r="K30">
        <v>1727</v>
      </c>
      <c r="L30">
        <v>1925</v>
      </c>
      <c r="M30">
        <v>1651</v>
      </c>
      <c r="N30">
        <v>1501</v>
      </c>
      <c r="O30">
        <v>1310</v>
      </c>
      <c r="P30">
        <v>925</v>
      </c>
      <c r="Q30">
        <v>525</v>
      </c>
      <c r="R30">
        <v>346</v>
      </c>
      <c r="S30">
        <v>81</v>
      </c>
      <c r="T30">
        <v>0</v>
      </c>
      <c r="U30">
        <v>7531</v>
      </c>
      <c r="V30">
        <v>5627</v>
      </c>
      <c r="W30">
        <v>49</v>
      </c>
      <c r="X30" t="s">
        <v>74</v>
      </c>
      <c r="Y30" t="s">
        <v>74</v>
      </c>
      <c r="Z30" t="s">
        <v>74</v>
      </c>
      <c r="AA30" t="s">
        <v>74</v>
      </c>
      <c r="AB30" t="s">
        <v>74</v>
      </c>
      <c r="AC30">
        <v>3826</v>
      </c>
      <c r="AD30">
        <v>747</v>
      </c>
      <c r="AE30">
        <v>345</v>
      </c>
      <c r="AF30">
        <v>8289</v>
      </c>
      <c r="AG30">
        <v>11646</v>
      </c>
      <c r="AH30">
        <v>757</v>
      </c>
      <c r="AI30">
        <v>804</v>
      </c>
      <c r="AJ30">
        <v>13207</v>
      </c>
      <c r="AK30">
        <v>0.57666400000000007</v>
      </c>
      <c r="AL30">
        <v>0.42333599999999999</v>
      </c>
      <c r="AM30">
        <v>0</v>
      </c>
      <c r="AN30">
        <v>0.112668</v>
      </c>
      <c r="AO30">
        <v>0.13084000000000001</v>
      </c>
      <c r="AP30">
        <v>0.13076399999999999</v>
      </c>
      <c r="AQ30">
        <v>0.145756</v>
      </c>
      <c r="AR30">
        <v>0.12500900000000001</v>
      </c>
      <c r="AS30">
        <v>0.113652</v>
      </c>
      <c r="AT30">
        <v>9.919E-2</v>
      </c>
      <c r="AU30">
        <v>7.0039000000000004E-2</v>
      </c>
      <c r="AV30">
        <v>3.9752000000000003E-2</v>
      </c>
      <c r="AW30">
        <v>2.6197999999999999E-2</v>
      </c>
      <c r="AX30">
        <v>6.1330000000000004E-3</v>
      </c>
      <c r="AY30">
        <v>0</v>
      </c>
      <c r="AZ30">
        <v>0.57022799999999996</v>
      </c>
      <c r="BA30">
        <v>0.426062</v>
      </c>
      <c r="BB30">
        <v>3.7100000000000002E-3</v>
      </c>
      <c r="BC30">
        <v>0</v>
      </c>
      <c r="BD30">
        <v>0</v>
      </c>
      <c r="BE30">
        <v>0</v>
      </c>
      <c r="BF30">
        <v>0</v>
      </c>
      <c r="BG30">
        <v>0</v>
      </c>
      <c r="BH30">
        <v>0.28969499999999998</v>
      </c>
      <c r="BI30">
        <v>5.6561E-2</v>
      </c>
      <c r="BJ30">
        <v>2.6123E-2</v>
      </c>
      <c r="BK30">
        <v>0.62762200000000001</v>
      </c>
      <c r="BL30">
        <v>0.88180499999999995</v>
      </c>
      <c r="BM30">
        <v>5.7318000000000001E-2</v>
      </c>
      <c r="BN30">
        <v>6.0877000000000001E-2</v>
      </c>
      <c r="BO30">
        <v>1</v>
      </c>
      <c r="BP30" t="s">
        <v>4253</v>
      </c>
      <c r="BQ30">
        <v>13207</v>
      </c>
      <c r="BR30">
        <v>1</v>
      </c>
      <c r="BS30">
        <v>0</v>
      </c>
    </row>
    <row r="31" spans="1:71" x14ac:dyDescent="0.25">
      <c r="A31" t="s">
        <v>4254</v>
      </c>
      <c r="B31" t="s">
        <v>98</v>
      </c>
      <c r="C31" t="s">
        <v>43</v>
      </c>
      <c r="D31" t="s">
        <v>947</v>
      </c>
      <c r="E31">
        <v>2014</v>
      </c>
      <c r="F31">
        <v>4897</v>
      </c>
      <c r="G31">
        <v>3984</v>
      </c>
      <c r="H31">
        <v>0</v>
      </c>
      <c r="I31">
        <v>992</v>
      </c>
      <c r="J31">
        <v>1102</v>
      </c>
      <c r="K31">
        <v>1070</v>
      </c>
      <c r="L31">
        <v>1216</v>
      </c>
      <c r="M31">
        <v>1128</v>
      </c>
      <c r="N31">
        <v>1050</v>
      </c>
      <c r="O31">
        <v>920</v>
      </c>
      <c r="P31">
        <v>675</v>
      </c>
      <c r="Q31">
        <v>395</v>
      </c>
      <c r="R31">
        <v>265</v>
      </c>
      <c r="S31">
        <v>68</v>
      </c>
      <c r="T31">
        <v>0</v>
      </c>
      <c r="U31">
        <v>4659</v>
      </c>
      <c r="V31">
        <v>4181</v>
      </c>
      <c r="W31">
        <v>41</v>
      </c>
      <c r="X31" t="s">
        <v>74</v>
      </c>
      <c r="Y31" t="s">
        <v>74</v>
      </c>
      <c r="Z31" t="s">
        <v>74</v>
      </c>
      <c r="AA31" t="s">
        <v>74</v>
      </c>
      <c r="AB31" t="s">
        <v>74</v>
      </c>
      <c r="AC31">
        <v>2920</v>
      </c>
      <c r="AD31">
        <v>0</v>
      </c>
      <c r="AE31">
        <v>34</v>
      </c>
      <c r="AF31">
        <v>5927</v>
      </c>
      <c r="AG31">
        <v>8211</v>
      </c>
      <c r="AH31">
        <v>643</v>
      </c>
      <c r="AI31">
        <v>27</v>
      </c>
      <c r="AJ31">
        <v>8881</v>
      </c>
      <c r="AK31">
        <v>0.55140199999999995</v>
      </c>
      <c r="AL31">
        <v>0.448598</v>
      </c>
      <c r="AM31">
        <v>0</v>
      </c>
      <c r="AN31">
        <v>0.11169900000000001</v>
      </c>
      <c r="AO31">
        <v>0.124085</v>
      </c>
      <c r="AP31">
        <v>0.12048200000000001</v>
      </c>
      <c r="AQ31">
        <v>0.13692199999999999</v>
      </c>
      <c r="AR31">
        <v>0.12701299999999999</v>
      </c>
      <c r="AS31">
        <v>0.11823</v>
      </c>
      <c r="AT31">
        <v>0.103592</v>
      </c>
      <c r="AU31">
        <v>7.6005000000000003E-2</v>
      </c>
      <c r="AV31">
        <v>4.4477000000000003E-2</v>
      </c>
      <c r="AW31">
        <v>2.9839000000000001E-2</v>
      </c>
      <c r="AX31">
        <v>7.6570000000000006E-3</v>
      </c>
      <c r="AY31">
        <v>0</v>
      </c>
      <c r="AZ31">
        <v>0.52460299999999993</v>
      </c>
      <c r="BA31">
        <v>0.47077999999999998</v>
      </c>
      <c r="BB31">
        <v>4.6169999999999996E-3</v>
      </c>
      <c r="BC31">
        <v>0</v>
      </c>
      <c r="BD31">
        <v>0</v>
      </c>
      <c r="BE31">
        <v>0</v>
      </c>
      <c r="BF31">
        <v>0</v>
      </c>
      <c r="BG31">
        <v>0</v>
      </c>
      <c r="BH31">
        <v>0.32879199999999997</v>
      </c>
      <c r="BI31">
        <v>0</v>
      </c>
      <c r="BJ31">
        <v>3.8279999999999998E-3</v>
      </c>
      <c r="BK31">
        <v>0.66737999999999997</v>
      </c>
      <c r="BL31">
        <v>0.92455799999999999</v>
      </c>
      <c r="BM31">
        <v>7.2401999999999994E-2</v>
      </c>
      <c r="BN31">
        <v>3.0400000000000002E-3</v>
      </c>
      <c r="BO31">
        <v>1</v>
      </c>
      <c r="BP31" t="s">
        <v>4253</v>
      </c>
      <c r="BQ31">
        <v>13207</v>
      </c>
      <c r="BR31">
        <v>0.67244999999999999</v>
      </c>
      <c r="BS31">
        <v>0</v>
      </c>
    </row>
    <row r="32" spans="1:71" x14ac:dyDescent="0.25">
      <c r="A32" t="s">
        <v>4255</v>
      </c>
      <c r="B32" t="s">
        <v>98</v>
      </c>
      <c r="C32" t="s">
        <v>43</v>
      </c>
      <c r="D32" t="s">
        <v>949</v>
      </c>
      <c r="E32">
        <v>2014</v>
      </c>
      <c r="F32">
        <v>1701</v>
      </c>
      <c r="G32">
        <v>481</v>
      </c>
      <c r="H32">
        <v>0</v>
      </c>
      <c r="I32">
        <v>299</v>
      </c>
      <c r="J32">
        <v>343</v>
      </c>
      <c r="K32">
        <v>329</v>
      </c>
      <c r="L32">
        <v>322</v>
      </c>
      <c r="M32">
        <v>260</v>
      </c>
      <c r="N32">
        <v>231</v>
      </c>
      <c r="O32">
        <v>203</v>
      </c>
      <c r="P32">
        <v>123</v>
      </c>
      <c r="Q32">
        <v>43</v>
      </c>
      <c r="R32">
        <v>20</v>
      </c>
      <c r="S32">
        <v>9</v>
      </c>
      <c r="T32">
        <v>0</v>
      </c>
      <c r="U32">
        <v>1799</v>
      </c>
      <c r="V32">
        <v>379</v>
      </c>
      <c r="W32">
        <v>4</v>
      </c>
      <c r="X32" t="s">
        <v>74</v>
      </c>
      <c r="Y32" t="s">
        <v>74</v>
      </c>
      <c r="Z32" t="s">
        <v>74</v>
      </c>
      <c r="AA32" t="s">
        <v>74</v>
      </c>
      <c r="AB32" t="s">
        <v>74</v>
      </c>
      <c r="AC32">
        <v>73</v>
      </c>
      <c r="AD32">
        <v>0</v>
      </c>
      <c r="AE32">
        <v>71</v>
      </c>
      <c r="AF32">
        <v>2038</v>
      </c>
      <c r="AG32">
        <v>2111</v>
      </c>
      <c r="AH32">
        <v>48</v>
      </c>
      <c r="AI32">
        <v>23</v>
      </c>
      <c r="AJ32">
        <v>2182</v>
      </c>
      <c r="AK32">
        <v>0.77956000000000003</v>
      </c>
      <c r="AL32">
        <v>0.22044</v>
      </c>
      <c r="AM32">
        <v>0</v>
      </c>
      <c r="AN32">
        <v>0.13703000000000001</v>
      </c>
      <c r="AO32">
        <v>0.157195</v>
      </c>
      <c r="AP32">
        <v>0.150779</v>
      </c>
      <c r="AQ32">
        <v>0.14757100000000001</v>
      </c>
      <c r="AR32">
        <v>0.119157</v>
      </c>
      <c r="AS32">
        <v>0.105866</v>
      </c>
      <c r="AT32">
        <v>9.3034000000000006E-2</v>
      </c>
      <c r="AU32">
        <v>5.6370000000000003E-2</v>
      </c>
      <c r="AV32">
        <v>1.9706999999999999E-2</v>
      </c>
      <c r="AW32">
        <v>9.1660000000000005E-3</v>
      </c>
      <c r="AX32">
        <v>4.1250000000000002E-3</v>
      </c>
      <c r="AY32">
        <v>0</v>
      </c>
      <c r="AZ32">
        <v>0.82447300000000001</v>
      </c>
      <c r="BA32">
        <v>0.17369399999999999</v>
      </c>
      <c r="BB32">
        <v>1.833E-3</v>
      </c>
      <c r="BC32">
        <v>0</v>
      </c>
      <c r="BD32">
        <v>0</v>
      </c>
      <c r="BE32">
        <v>0</v>
      </c>
      <c r="BF32">
        <v>0</v>
      </c>
      <c r="BG32">
        <v>0</v>
      </c>
      <c r="BH32">
        <v>3.3456E-2</v>
      </c>
      <c r="BI32">
        <v>0</v>
      </c>
      <c r="BJ32">
        <v>3.2538999999999998E-2</v>
      </c>
      <c r="BK32">
        <v>0.93400499999999997</v>
      </c>
      <c r="BL32">
        <v>0.96746100000000002</v>
      </c>
      <c r="BM32">
        <v>2.1998E-2</v>
      </c>
      <c r="BN32">
        <v>1.0541E-2</v>
      </c>
      <c r="BO32">
        <v>1</v>
      </c>
      <c r="BP32" t="s">
        <v>4253</v>
      </c>
      <c r="BQ32">
        <v>13207</v>
      </c>
      <c r="BR32">
        <v>0.16522000000000001</v>
      </c>
      <c r="BS32">
        <v>0</v>
      </c>
    </row>
    <row r="33" spans="1:71" x14ac:dyDescent="0.25">
      <c r="A33" t="s">
        <v>4256</v>
      </c>
      <c r="B33" t="s">
        <v>98</v>
      </c>
      <c r="C33" t="s">
        <v>43</v>
      </c>
      <c r="D33" t="s">
        <v>953</v>
      </c>
      <c r="E33">
        <v>2014</v>
      </c>
      <c r="F33">
        <v>372</v>
      </c>
      <c r="G33">
        <v>216</v>
      </c>
      <c r="H33">
        <v>0</v>
      </c>
      <c r="I33">
        <v>44</v>
      </c>
      <c r="J33">
        <v>52</v>
      </c>
      <c r="K33">
        <v>77</v>
      </c>
      <c r="L33">
        <v>103</v>
      </c>
      <c r="M33">
        <v>92</v>
      </c>
      <c r="N33">
        <v>85</v>
      </c>
      <c r="O33">
        <v>64</v>
      </c>
      <c r="P33">
        <v>42</v>
      </c>
      <c r="Q33">
        <v>19</v>
      </c>
      <c r="R33">
        <v>8</v>
      </c>
      <c r="S33">
        <v>2</v>
      </c>
      <c r="T33">
        <v>0</v>
      </c>
      <c r="U33">
        <v>441</v>
      </c>
      <c r="V33">
        <v>147</v>
      </c>
      <c r="W33">
        <v>0</v>
      </c>
      <c r="X33" t="s">
        <v>74</v>
      </c>
      <c r="Y33" t="s">
        <v>74</v>
      </c>
      <c r="Z33" t="s">
        <v>74</v>
      </c>
      <c r="AA33" t="s">
        <v>74</v>
      </c>
      <c r="AB33" t="s">
        <v>74</v>
      </c>
      <c r="AC33">
        <v>21</v>
      </c>
      <c r="AD33">
        <v>3</v>
      </c>
      <c r="AE33">
        <v>240</v>
      </c>
      <c r="AF33">
        <v>324</v>
      </c>
      <c r="AG33">
        <v>560</v>
      </c>
      <c r="AH33">
        <v>15</v>
      </c>
      <c r="AI33">
        <v>13</v>
      </c>
      <c r="AJ33">
        <v>588</v>
      </c>
      <c r="AK33">
        <v>0.63265300000000002</v>
      </c>
      <c r="AL33">
        <v>0.36734699999999998</v>
      </c>
      <c r="AM33">
        <v>0</v>
      </c>
      <c r="AN33">
        <v>7.4829999999999994E-2</v>
      </c>
      <c r="AO33">
        <v>8.8435E-2</v>
      </c>
      <c r="AP33">
        <v>0.13095200000000001</v>
      </c>
      <c r="AQ33">
        <v>0.17516999999999999</v>
      </c>
      <c r="AR33">
        <v>0.15646299999999999</v>
      </c>
      <c r="AS33">
        <v>0.14455799999999999</v>
      </c>
      <c r="AT33">
        <v>0.108844</v>
      </c>
      <c r="AU33">
        <v>7.1429000000000006E-2</v>
      </c>
      <c r="AV33">
        <v>3.2313000000000001E-2</v>
      </c>
      <c r="AW33">
        <v>1.3605000000000001E-2</v>
      </c>
      <c r="AX33">
        <v>3.4009999999999999E-3</v>
      </c>
      <c r="AY33">
        <v>0</v>
      </c>
      <c r="AZ33">
        <v>0.75</v>
      </c>
      <c r="BA33">
        <v>0.25</v>
      </c>
      <c r="BB33">
        <v>0</v>
      </c>
      <c r="BC33">
        <v>0</v>
      </c>
      <c r="BD33">
        <v>0</v>
      </c>
      <c r="BE33">
        <v>0</v>
      </c>
      <c r="BF33">
        <v>0</v>
      </c>
      <c r="BG33">
        <v>0</v>
      </c>
      <c r="BH33">
        <v>3.5714000000000003E-2</v>
      </c>
      <c r="BI33">
        <v>5.1019999999999998E-3</v>
      </c>
      <c r="BJ33">
        <v>0.408163</v>
      </c>
      <c r="BK33">
        <v>0.55101999999999995</v>
      </c>
      <c r="BL33">
        <v>0.95238100000000003</v>
      </c>
      <c r="BM33">
        <v>2.5510000000000001E-2</v>
      </c>
      <c r="BN33">
        <v>2.2109E-2</v>
      </c>
      <c r="BO33">
        <v>1</v>
      </c>
      <c r="BP33" t="s">
        <v>4253</v>
      </c>
      <c r="BQ33">
        <v>13207</v>
      </c>
      <c r="BR33">
        <v>4.4519999999999997E-2</v>
      </c>
      <c r="BS33">
        <v>0</v>
      </c>
    </row>
    <row r="34" spans="1:71" x14ac:dyDescent="0.25">
      <c r="A34" t="s">
        <v>4257</v>
      </c>
      <c r="B34" t="s">
        <v>98</v>
      </c>
      <c r="C34" t="s">
        <v>43</v>
      </c>
      <c r="D34" t="s">
        <v>961</v>
      </c>
      <c r="E34">
        <v>2014</v>
      </c>
      <c r="F34">
        <v>646</v>
      </c>
      <c r="G34">
        <v>910</v>
      </c>
      <c r="H34">
        <v>0</v>
      </c>
      <c r="I34">
        <v>153</v>
      </c>
      <c r="J34">
        <v>231</v>
      </c>
      <c r="K34">
        <v>251</v>
      </c>
      <c r="L34">
        <v>284</v>
      </c>
      <c r="M34">
        <v>171</v>
      </c>
      <c r="N34">
        <v>135</v>
      </c>
      <c r="O34">
        <v>123</v>
      </c>
      <c r="P34">
        <v>85</v>
      </c>
      <c r="Q34">
        <v>68</v>
      </c>
      <c r="R34">
        <v>53</v>
      </c>
      <c r="S34">
        <v>2</v>
      </c>
      <c r="T34">
        <v>0</v>
      </c>
      <c r="U34">
        <v>632</v>
      </c>
      <c r="V34">
        <v>920</v>
      </c>
      <c r="W34">
        <v>4</v>
      </c>
      <c r="X34" t="s">
        <v>74</v>
      </c>
      <c r="Y34" t="s">
        <v>74</v>
      </c>
      <c r="Z34" t="s">
        <v>74</v>
      </c>
      <c r="AA34" t="s">
        <v>74</v>
      </c>
      <c r="AB34" t="s">
        <v>74</v>
      </c>
      <c r="AC34">
        <v>812</v>
      </c>
      <c r="AD34">
        <v>744</v>
      </c>
      <c r="AE34">
        <v>0</v>
      </c>
      <c r="AF34">
        <v>0</v>
      </c>
      <c r="AG34">
        <v>754</v>
      </c>
      <c r="AH34">
        <v>61</v>
      </c>
      <c r="AI34">
        <v>741</v>
      </c>
      <c r="AJ34">
        <v>1556</v>
      </c>
      <c r="AK34">
        <v>0.41516700000000001</v>
      </c>
      <c r="AL34">
        <v>0.58483300000000005</v>
      </c>
      <c r="AM34">
        <v>0</v>
      </c>
      <c r="AN34">
        <v>9.8329E-2</v>
      </c>
      <c r="AO34">
        <v>0.14845800000000001</v>
      </c>
      <c r="AP34">
        <v>0.16131100000000001</v>
      </c>
      <c r="AQ34">
        <v>0.18251899999999999</v>
      </c>
      <c r="AR34">
        <v>0.10989699999999999</v>
      </c>
      <c r="AS34">
        <v>8.6761000000000005E-2</v>
      </c>
      <c r="AT34">
        <v>7.9048999999999994E-2</v>
      </c>
      <c r="AU34">
        <v>5.4627000000000002E-2</v>
      </c>
      <c r="AV34">
        <v>4.3701999999999998E-2</v>
      </c>
      <c r="AW34">
        <v>3.4062000000000002E-2</v>
      </c>
      <c r="AX34">
        <v>1.2849999999999999E-3</v>
      </c>
      <c r="AY34">
        <v>0</v>
      </c>
      <c r="AZ34">
        <v>0.40616999999999998</v>
      </c>
      <c r="BA34">
        <v>0.59126000000000001</v>
      </c>
      <c r="BB34">
        <v>2.5709999999999999E-3</v>
      </c>
      <c r="BC34">
        <v>0</v>
      </c>
      <c r="BD34">
        <v>0</v>
      </c>
      <c r="BE34">
        <v>0</v>
      </c>
      <c r="BF34">
        <v>0</v>
      </c>
      <c r="BG34">
        <v>0</v>
      </c>
      <c r="BH34">
        <v>0.52185099999999995</v>
      </c>
      <c r="BI34">
        <v>0.47814899999999999</v>
      </c>
      <c r="BJ34">
        <v>0</v>
      </c>
      <c r="BK34">
        <v>0</v>
      </c>
      <c r="BL34">
        <v>0.48457600000000001</v>
      </c>
      <c r="BM34">
        <v>3.9203000000000002E-2</v>
      </c>
      <c r="BN34">
        <v>0.47622100000000001</v>
      </c>
      <c r="BO34">
        <v>1</v>
      </c>
      <c r="BP34" t="s">
        <v>4253</v>
      </c>
      <c r="BQ34">
        <v>13207</v>
      </c>
      <c r="BR34">
        <v>0.11781999999999999</v>
      </c>
      <c r="BS34">
        <v>0</v>
      </c>
    </row>
    <row r="35" spans="1:71" x14ac:dyDescent="0.25">
      <c r="A35" t="s">
        <v>4258</v>
      </c>
      <c r="B35" t="s">
        <v>98</v>
      </c>
      <c r="C35" t="s">
        <v>187</v>
      </c>
      <c r="D35" t="s">
        <v>44</v>
      </c>
      <c r="E35">
        <v>2014</v>
      </c>
      <c r="F35">
        <v>115</v>
      </c>
      <c r="G35">
        <v>62</v>
      </c>
      <c r="H35">
        <v>0</v>
      </c>
      <c r="I35">
        <v>20</v>
      </c>
      <c r="J35">
        <v>26</v>
      </c>
      <c r="K35">
        <v>22</v>
      </c>
      <c r="L35">
        <v>32</v>
      </c>
      <c r="M35">
        <v>28</v>
      </c>
      <c r="N35">
        <v>20</v>
      </c>
      <c r="O35">
        <v>11</v>
      </c>
      <c r="P35">
        <v>8</v>
      </c>
      <c r="Q35">
        <v>6</v>
      </c>
      <c r="R35">
        <v>3</v>
      </c>
      <c r="S35">
        <v>1</v>
      </c>
      <c r="T35">
        <v>0</v>
      </c>
      <c r="U35">
        <v>174</v>
      </c>
      <c r="V35">
        <v>3</v>
      </c>
      <c r="W35">
        <v>0</v>
      </c>
      <c r="X35">
        <v>160</v>
      </c>
      <c r="Y35">
        <v>6</v>
      </c>
      <c r="Z35">
        <v>4</v>
      </c>
      <c r="AA35">
        <v>6</v>
      </c>
      <c r="AB35">
        <v>1</v>
      </c>
      <c r="AC35">
        <v>53</v>
      </c>
      <c r="AD35">
        <v>0</v>
      </c>
      <c r="AE35">
        <v>11</v>
      </c>
      <c r="AF35">
        <v>113</v>
      </c>
      <c r="AG35">
        <v>125</v>
      </c>
      <c r="AH35">
        <v>45</v>
      </c>
      <c r="AI35">
        <v>7</v>
      </c>
      <c r="AJ35">
        <v>177</v>
      </c>
      <c r="AK35">
        <v>0.64971800000000002</v>
      </c>
      <c r="AL35">
        <v>0.35028199999999998</v>
      </c>
      <c r="AM35">
        <v>0</v>
      </c>
      <c r="AN35">
        <v>0.112994</v>
      </c>
      <c r="AO35">
        <v>0.146893</v>
      </c>
      <c r="AP35">
        <v>0.124294</v>
      </c>
      <c r="AQ35">
        <v>0.18079100000000001</v>
      </c>
      <c r="AR35">
        <v>0.158192</v>
      </c>
      <c r="AS35">
        <v>0.112994</v>
      </c>
      <c r="AT35">
        <v>6.2146999999999987E-2</v>
      </c>
      <c r="AU35">
        <v>4.5198000000000002E-2</v>
      </c>
      <c r="AV35">
        <v>3.3897999999999998E-2</v>
      </c>
      <c r="AW35">
        <v>1.6948999999999999E-2</v>
      </c>
      <c r="AX35">
        <v>5.6499999999999996E-3</v>
      </c>
      <c r="AY35">
        <v>0</v>
      </c>
      <c r="AZ35">
        <v>0.98305100000000001</v>
      </c>
      <c r="BA35">
        <v>1.6948999999999999E-2</v>
      </c>
      <c r="BB35">
        <v>0</v>
      </c>
      <c r="BC35">
        <v>0.90395499999999995</v>
      </c>
      <c r="BD35">
        <v>3.3897999999999998E-2</v>
      </c>
      <c r="BE35">
        <v>2.2599000000000001E-2</v>
      </c>
      <c r="BF35">
        <v>3.3897999999999998E-2</v>
      </c>
      <c r="BG35">
        <v>5.6499999999999996E-3</v>
      </c>
      <c r="BH35">
        <v>0.29943500000000001</v>
      </c>
      <c r="BI35">
        <v>0</v>
      </c>
      <c r="BJ35">
        <v>6.2146999999999987E-2</v>
      </c>
      <c r="BK35">
        <v>0.63841800000000004</v>
      </c>
      <c r="BL35">
        <v>0.70621499999999993</v>
      </c>
      <c r="BM35">
        <v>0.25423699999999999</v>
      </c>
      <c r="BN35">
        <v>3.9548E-2</v>
      </c>
      <c r="BO35">
        <v>1</v>
      </c>
      <c r="BP35" t="s">
        <v>4259</v>
      </c>
      <c r="BQ35">
        <v>177</v>
      </c>
      <c r="BR35">
        <v>1</v>
      </c>
      <c r="BS35">
        <v>0</v>
      </c>
    </row>
    <row r="36" spans="1:71" x14ac:dyDescent="0.25">
      <c r="A36" t="s">
        <v>4260</v>
      </c>
      <c r="B36" t="s">
        <v>98</v>
      </c>
      <c r="C36" t="s">
        <v>187</v>
      </c>
      <c r="D36" t="s">
        <v>947</v>
      </c>
      <c r="E36">
        <v>2014</v>
      </c>
      <c r="F36">
        <v>86</v>
      </c>
      <c r="G36">
        <v>52</v>
      </c>
      <c r="H36">
        <v>0</v>
      </c>
      <c r="I36">
        <v>20</v>
      </c>
      <c r="J36">
        <v>22</v>
      </c>
      <c r="K36">
        <v>16</v>
      </c>
      <c r="L36">
        <v>22</v>
      </c>
      <c r="M36">
        <v>23</v>
      </c>
      <c r="N36">
        <v>14</v>
      </c>
      <c r="O36">
        <v>7</v>
      </c>
      <c r="P36">
        <v>5</v>
      </c>
      <c r="Q36">
        <v>6</v>
      </c>
      <c r="R36">
        <v>2</v>
      </c>
      <c r="S36">
        <v>1</v>
      </c>
      <c r="T36">
        <v>0</v>
      </c>
      <c r="U36">
        <v>135</v>
      </c>
      <c r="V36">
        <v>3</v>
      </c>
      <c r="W36">
        <v>0</v>
      </c>
      <c r="X36">
        <v>123</v>
      </c>
      <c r="Y36">
        <v>5</v>
      </c>
      <c r="Z36">
        <v>3</v>
      </c>
      <c r="AA36">
        <v>6</v>
      </c>
      <c r="AB36">
        <v>1</v>
      </c>
      <c r="AC36">
        <v>49</v>
      </c>
      <c r="AD36">
        <v>0</v>
      </c>
      <c r="AE36">
        <v>3</v>
      </c>
      <c r="AF36">
        <v>86</v>
      </c>
      <c r="AG36">
        <v>91</v>
      </c>
      <c r="AH36">
        <v>40</v>
      </c>
      <c r="AI36">
        <v>7</v>
      </c>
      <c r="AJ36">
        <v>138</v>
      </c>
      <c r="AK36">
        <v>0.62318800000000008</v>
      </c>
      <c r="AL36">
        <v>0.37681199999999998</v>
      </c>
      <c r="AM36">
        <v>0</v>
      </c>
      <c r="AN36">
        <v>0.144928</v>
      </c>
      <c r="AO36">
        <v>0.15942000000000001</v>
      </c>
      <c r="AP36">
        <v>0.115942</v>
      </c>
      <c r="AQ36">
        <v>0.15942000000000001</v>
      </c>
      <c r="AR36">
        <v>0.16666700000000001</v>
      </c>
      <c r="AS36">
        <v>0.101449</v>
      </c>
      <c r="AT36">
        <v>5.0724999999999999E-2</v>
      </c>
      <c r="AU36">
        <v>3.6232E-2</v>
      </c>
      <c r="AV36">
        <v>4.3478000000000003E-2</v>
      </c>
      <c r="AW36">
        <v>1.4493000000000001E-2</v>
      </c>
      <c r="AX36">
        <v>7.2459999999999998E-3</v>
      </c>
      <c r="AY36">
        <v>0</v>
      </c>
      <c r="AZ36">
        <v>0.97826099999999994</v>
      </c>
      <c r="BA36">
        <v>2.1739000000000001E-2</v>
      </c>
      <c r="BB36">
        <v>0</v>
      </c>
      <c r="BC36">
        <v>0.89130399999999999</v>
      </c>
      <c r="BD36">
        <v>3.6232E-2</v>
      </c>
      <c r="BE36">
        <v>2.1739000000000001E-2</v>
      </c>
      <c r="BF36">
        <v>4.3478000000000003E-2</v>
      </c>
      <c r="BG36">
        <v>7.2459999999999998E-3</v>
      </c>
      <c r="BH36">
        <v>0.355072</v>
      </c>
      <c r="BI36">
        <v>0</v>
      </c>
      <c r="BJ36">
        <v>2.1739000000000001E-2</v>
      </c>
      <c r="BK36">
        <v>0.62318800000000008</v>
      </c>
      <c r="BL36">
        <v>0.6594199999999999</v>
      </c>
      <c r="BM36">
        <v>0.28985499999999997</v>
      </c>
      <c r="BN36">
        <v>5.0724999999999999E-2</v>
      </c>
      <c r="BO36">
        <v>1</v>
      </c>
      <c r="BP36" t="s">
        <v>4259</v>
      </c>
      <c r="BQ36">
        <v>177</v>
      </c>
      <c r="BR36">
        <v>0.77965999999999991</v>
      </c>
      <c r="BS36">
        <v>0</v>
      </c>
    </row>
    <row r="37" spans="1:71" x14ac:dyDescent="0.25">
      <c r="A37" t="s">
        <v>4261</v>
      </c>
      <c r="B37" t="s">
        <v>98</v>
      </c>
      <c r="C37" t="s">
        <v>187</v>
      </c>
      <c r="D37" t="s">
        <v>949</v>
      </c>
      <c r="E37">
        <v>2014</v>
      </c>
      <c r="F37">
        <v>23</v>
      </c>
      <c r="G37">
        <v>7</v>
      </c>
      <c r="H37">
        <v>0</v>
      </c>
      <c r="I37">
        <v>0</v>
      </c>
      <c r="J37">
        <v>4</v>
      </c>
      <c r="K37">
        <v>5</v>
      </c>
      <c r="L37">
        <v>7</v>
      </c>
      <c r="M37">
        <v>4</v>
      </c>
      <c r="N37">
        <v>3</v>
      </c>
      <c r="O37">
        <v>3</v>
      </c>
      <c r="P37">
        <v>3</v>
      </c>
      <c r="Q37">
        <v>0</v>
      </c>
      <c r="R37">
        <v>1</v>
      </c>
      <c r="S37">
        <v>0</v>
      </c>
      <c r="T37">
        <v>0</v>
      </c>
      <c r="U37">
        <v>30</v>
      </c>
      <c r="V37">
        <v>0</v>
      </c>
      <c r="W37">
        <v>0</v>
      </c>
      <c r="X37">
        <v>28</v>
      </c>
      <c r="Y37">
        <v>1</v>
      </c>
      <c r="Z37">
        <v>1</v>
      </c>
      <c r="AA37">
        <v>0</v>
      </c>
      <c r="AB37">
        <v>0</v>
      </c>
      <c r="AC37">
        <v>3</v>
      </c>
      <c r="AD37">
        <v>0</v>
      </c>
      <c r="AE37">
        <v>3</v>
      </c>
      <c r="AF37">
        <v>24</v>
      </c>
      <c r="AG37">
        <v>26</v>
      </c>
      <c r="AH37">
        <v>4</v>
      </c>
      <c r="AI37">
        <v>0</v>
      </c>
      <c r="AJ37">
        <v>30</v>
      </c>
      <c r="AK37">
        <v>0.7666670000000001</v>
      </c>
      <c r="AL37">
        <v>0.23333300000000001</v>
      </c>
      <c r="AM37">
        <v>0</v>
      </c>
      <c r="AN37">
        <v>0</v>
      </c>
      <c r="AO37">
        <v>0.13333300000000001</v>
      </c>
      <c r="AP37">
        <v>0.16666700000000001</v>
      </c>
      <c r="AQ37">
        <v>0.23333300000000001</v>
      </c>
      <c r="AR37">
        <v>0.13333300000000001</v>
      </c>
      <c r="AS37">
        <v>0.1</v>
      </c>
      <c r="AT37">
        <v>0.1</v>
      </c>
      <c r="AU37">
        <v>0.1</v>
      </c>
      <c r="AV37">
        <v>0</v>
      </c>
      <c r="AW37">
        <v>3.3333000000000002E-2</v>
      </c>
      <c r="AX37">
        <v>0</v>
      </c>
      <c r="AY37">
        <v>0</v>
      </c>
      <c r="AZ37">
        <v>1</v>
      </c>
      <c r="BA37">
        <v>0</v>
      </c>
      <c r="BB37">
        <v>0</v>
      </c>
      <c r="BC37">
        <v>0.93333299999999997</v>
      </c>
      <c r="BD37">
        <v>3.3333000000000002E-2</v>
      </c>
      <c r="BE37">
        <v>3.3333000000000002E-2</v>
      </c>
      <c r="BF37">
        <v>0</v>
      </c>
      <c r="BG37">
        <v>0</v>
      </c>
      <c r="BH37">
        <v>0.1</v>
      </c>
      <c r="BI37">
        <v>0</v>
      </c>
      <c r="BJ37">
        <v>0.1</v>
      </c>
      <c r="BK37">
        <v>0.8</v>
      </c>
      <c r="BL37">
        <v>0.86666700000000008</v>
      </c>
      <c r="BM37">
        <v>0.13333300000000001</v>
      </c>
      <c r="BN37">
        <v>0</v>
      </c>
      <c r="BO37">
        <v>1</v>
      </c>
      <c r="BP37" t="s">
        <v>4259</v>
      </c>
      <c r="BQ37">
        <v>177</v>
      </c>
      <c r="BR37">
        <v>0.16949</v>
      </c>
      <c r="BS37">
        <v>0</v>
      </c>
    </row>
    <row r="38" spans="1:71" x14ac:dyDescent="0.25">
      <c r="A38" t="s">
        <v>4262</v>
      </c>
      <c r="B38" t="s">
        <v>98</v>
      </c>
      <c r="C38" t="s">
        <v>187</v>
      </c>
      <c r="D38" t="s">
        <v>953</v>
      </c>
      <c r="E38">
        <v>2014</v>
      </c>
      <c r="F38">
        <v>6</v>
      </c>
      <c r="G38">
        <v>3</v>
      </c>
      <c r="H38">
        <v>0</v>
      </c>
      <c r="I38">
        <v>0</v>
      </c>
      <c r="J38">
        <v>0</v>
      </c>
      <c r="K38">
        <v>1</v>
      </c>
      <c r="L38">
        <v>3</v>
      </c>
      <c r="M38">
        <v>1</v>
      </c>
      <c r="N38">
        <v>3</v>
      </c>
      <c r="O38">
        <v>1</v>
      </c>
      <c r="P38">
        <v>0</v>
      </c>
      <c r="Q38">
        <v>0</v>
      </c>
      <c r="R38">
        <v>0</v>
      </c>
      <c r="S38">
        <v>0</v>
      </c>
      <c r="T38">
        <v>0</v>
      </c>
      <c r="U38">
        <v>9</v>
      </c>
      <c r="V38">
        <v>0</v>
      </c>
      <c r="W38">
        <v>0</v>
      </c>
      <c r="X38">
        <v>9</v>
      </c>
      <c r="Y38">
        <v>0</v>
      </c>
      <c r="Z38">
        <v>0</v>
      </c>
      <c r="AA38">
        <v>0</v>
      </c>
      <c r="AB38">
        <v>0</v>
      </c>
      <c r="AC38">
        <v>1</v>
      </c>
      <c r="AD38">
        <v>0</v>
      </c>
      <c r="AE38">
        <v>5</v>
      </c>
      <c r="AF38">
        <v>3</v>
      </c>
      <c r="AG38">
        <v>8</v>
      </c>
      <c r="AH38">
        <v>1</v>
      </c>
      <c r="AI38">
        <v>0</v>
      </c>
      <c r="AJ38">
        <v>9</v>
      </c>
      <c r="AK38">
        <v>0.66666700000000001</v>
      </c>
      <c r="AL38">
        <v>0.33333299999999999</v>
      </c>
      <c r="AM38">
        <v>0</v>
      </c>
      <c r="AN38">
        <v>0</v>
      </c>
      <c r="AO38">
        <v>0</v>
      </c>
      <c r="AP38">
        <v>0.111111</v>
      </c>
      <c r="AQ38">
        <v>0.33333299999999999</v>
      </c>
      <c r="AR38">
        <v>0.111111</v>
      </c>
      <c r="AS38">
        <v>0.33333299999999999</v>
      </c>
      <c r="AT38">
        <v>0.111111</v>
      </c>
      <c r="AU38">
        <v>0</v>
      </c>
      <c r="AV38">
        <v>0</v>
      </c>
      <c r="AW38">
        <v>0</v>
      </c>
      <c r="AX38">
        <v>0</v>
      </c>
      <c r="AY38">
        <v>0</v>
      </c>
      <c r="AZ38">
        <v>1</v>
      </c>
      <c r="BA38">
        <v>0</v>
      </c>
      <c r="BB38">
        <v>0</v>
      </c>
      <c r="BC38">
        <v>1</v>
      </c>
      <c r="BD38">
        <v>0</v>
      </c>
      <c r="BE38">
        <v>0</v>
      </c>
      <c r="BF38">
        <v>0</v>
      </c>
      <c r="BG38">
        <v>0</v>
      </c>
      <c r="BH38">
        <v>0.111111</v>
      </c>
      <c r="BI38">
        <v>0</v>
      </c>
      <c r="BJ38">
        <v>0.55555599999999994</v>
      </c>
      <c r="BK38">
        <v>0.33333299999999999</v>
      </c>
      <c r="BL38">
        <v>0.88888900000000004</v>
      </c>
      <c r="BM38">
        <v>0.111111</v>
      </c>
      <c r="BN38">
        <v>0</v>
      </c>
      <c r="BO38">
        <v>1</v>
      </c>
      <c r="BP38" t="s">
        <v>4259</v>
      </c>
      <c r="BQ38">
        <v>177</v>
      </c>
      <c r="BR38">
        <v>5.0849999999999999E-2</v>
      </c>
      <c r="BS38">
        <v>0</v>
      </c>
    </row>
    <row r="39" spans="1:71" x14ac:dyDescent="0.25">
      <c r="A39" t="s">
        <v>4263</v>
      </c>
      <c r="B39" t="s">
        <v>98</v>
      </c>
      <c r="C39" t="s">
        <v>426</v>
      </c>
      <c r="D39" t="s">
        <v>44</v>
      </c>
      <c r="E39">
        <v>2014</v>
      </c>
      <c r="F39">
        <v>945</v>
      </c>
      <c r="G39">
        <v>470</v>
      </c>
      <c r="H39">
        <v>0</v>
      </c>
      <c r="I39">
        <v>243</v>
      </c>
      <c r="J39">
        <v>235</v>
      </c>
      <c r="K39">
        <v>189</v>
      </c>
      <c r="L39">
        <v>160</v>
      </c>
      <c r="M39">
        <v>169</v>
      </c>
      <c r="N39">
        <v>109</v>
      </c>
      <c r="O39">
        <v>101</v>
      </c>
      <c r="P39">
        <v>108</v>
      </c>
      <c r="Q39">
        <v>34</v>
      </c>
      <c r="R39">
        <v>24</v>
      </c>
      <c r="S39">
        <v>43</v>
      </c>
      <c r="T39">
        <v>0</v>
      </c>
      <c r="U39">
        <v>1355</v>
      </c>
      <c r="V39">
        <v>59</v>
      </c>
      <c r="W39">
        <v>1</v>
      </c>
      <c r="X39">
        <v>1164</v>
      </c>
      <c r="Y39">
        <v>43</v>
      </c>
      <c r="Z39">
        <v>69</v>
      </c>
      <c r="AA39">
        <v>131</v>
      </c>
      <c r="AB39">
        <v>8</v>
      </c>
      <c r="AC39">
        <v>355</v>
      </c>
      <c r="AD39">
        <v>2</v>
      </c>
      <c r="AE39">
        <v>103</v>
      </c>
      <c r="AF39">
        <v>955</v>
      </c>
      <c r="AG39">
        <v>1043</v>
      </c>
      <c r="AH39">
        <v>329</v>
      </c>
      <c r="AI39">
        <v>43</v>
      </c>
      <c r="AJ39">
        <v>1415</v>
      </c>
      <c r="AK39">
        <v>0.66784499999999991</v>
      </c>
      <c r="AL39">
        <v>0.33215499999999998</v>
      </c>
      <c r="AM39">
        <v>0</v>
      </c>
      <c r="AN39">
        <v>0.17173099999999999</v>
      </c>
      <c r="AO39">
        <v>0.166078</v>
      </c>
      <c r="AP39">
        <v>0.13356899999999999</v>
      </c>
      <c r="AQ39">
        <v>0.11307399999999999</v>
      </c>
      <c r="AR39">
        <v>0.119435</v>
      </c>
      <c r="AS39">
        <v>7.7032000000000003E-2</v>
      </c>
      <c r="AT39">
        <v>7.1377999999999997E-2</v>
      </c>
      <c r="AU39">
        <v>7.6325000000000004E-2</v>
      </c>
      <c r="AV39">
        <v>2.4028000000000001E-2</v>
      </c>
      <c r="AW39">
        <v>1.6961E-2</v>
      </c>
      <c r="AX39">
        <v>3.0388999999999999E-2</v>
      </c>
      <c r="AY39">
        <v>0</v>
      </c>
      <c r="AZ39">
        <v>0.95759699999999992</v>
      </c>
      <c r="BA39">
        <v>4.1695999999999997E-2</v>
      </c>
      <c r="BB39">
        <v>7.0699999999999995E-4</v>
      </c>
      <c r="BC39">
        <v>0.82261499999999999</v>
      </c>
      <c r="BD39">
        <v>3.0388999999999999E-2</v>
      </c>
      <c r="BE39">
        <v>4.8762999999999987E-2</v>
      </c>
      <c r="BF39">
        <v>9.2579999999999996E-2</v>
      </c>
      <c r="BG39">
        <v>5.6540000000000002E-3</v>
      </c>
      <c r="BH39">
        <v>0.25088300000000002</v>
      </c>
      <c r="BI39">
        <v>1.413E-3</v>
      </c>
      <c r="BJ39">
        <v>7.2792000000000009E-2</v>
      </c>
      <c r="BK39">
        <v>0.67491200000000007</v>
      </c>
      <c r="BL39">
        <v>0.73710200000000003</v>
      </c>
      <c r="BM39">
        <v>0.23250899999999999</v>
      </c>
      <c r="BN39">
        <v>3.0388999999999999E-2</v>
      </c>
      <c r="BO39">
        <v>1</v>
      </c>
      <c r="BP39" t="s">
        <v>4264</v>
      </c>
      <c r="BQ39">
        <v>1415</v>
      </c>
      <c r="BR39">
        <v>1</v>
      </c>
      <c r="BS39">
        <v>0</v>
      </c>
    </row>
    <row r="40" spans="1:71" x14ac:dyDescent="0.25">
      <c r="A40" t="s">
        <v>4265</v>
      </c>
      <c r="B40" t="s">
        <v>98</v>
      </c>
      <c r="C40" t="s">
        <v>426</v>
      </c>
      <c r="D40" t="s">
        <v>947</v>
      </c>
      <c r="E40">
        <v>2014</v>
      </c>
      <c r="F40">
        <v>692</v>
      </c>
      <c r="G40">
        <v>381</v>
      </c>
      <c r="H40">
        <v>0</v>
      </c>
      <c r="I40">
        <v>182</v>
      </c>
      <c r="J40">
        <v>173</v>
      </c>
      <c r="K40">
        <v>134</v>
      </c>
      <c r="L40">
        <v>125</v>
      </c>
      <c r="M40">
        <v>130</v>
      </c>
      <c r="N40">
        <v>81</v>
      </c>
      <c r="O40">
        <v>67</v>
      </c>
      <c r="P40">
        <v>93</v>
      </c>
      <c r="Q40">
        <v>29</v>
      </c>
      <c r="R40">
        <v>24</v>
      </c>
      <c r="S40">
        <v>35</v>
      </c>
      <c r="T40">
        <v>0</v>
      </c>
      <c r="U40">
        <v>1021</v>
      </c>
      <c r="V40">
        <v>51</v>
      </c>
      <c r="W40">
        <v>1</v>
      </c>
      <c r="X40">
        <v>869</v>
      </c>
      <c r="Y40">
        <v>25</v>
      </c>
      <c r="Z40">
        <v>51</v>
      </c>
      <c r="AA40">
        <v>125</v>
      </c>
      <c r="AB40">
        <v>3</v>
      </c>
      <c r="AC40">
        <v>333</v>
      </c>
      <c r="AD40">
        <v>0</v>
      </c>
      <c r="AE40">
        <v>23</v>
      </c>
      <c r="AF40">
        <v>717</v>
      </c>
      <c r="AG40">
        <v>740</v>
      </c>
      <c r="AH40">
        <v>310</v>
      </c>
      <c r="AI40">
        <v>23</v>
      </c>
      <c r="AJ40">
        <v>1073</v>
      </c>
      <c r="AK40">
        <v>0.64492099999999997</v>
      </c>
      <c r="AL40">
        <v>0.35507899999999998</v>
      </c>
      <c r="AM40">
        <v>0</v>
      </c>
      <c r="AN40">
        <v>0.16961799999999999</v>
      </c>
      <c r="AO40">
        <v>0.16123000000000001</v>
      </c>
      <c r="AP40">
        <v>0.124884</v>
      </c>
      <c r="AQ40">
        <v>0.116496</v>
      </c>
      <c r="AR40">
        <v>0.121156</v>
      </c>
      <c r="AS40">
        <v>7.5489000000000001E-2</v>
      </c>
      <c r="AT40">
        <v>6.2441999999999998E-2</v>
      </c>
      <c r="AU40">
        <v>8.6672999999999986E-2</v>
      </c>
      <c r="AV40">
        <v>2.7026999999999999E-2</v>
      </c>
      <c r="AW40">
        <v>2.2367000000000001E-2</v>
      </c>
      <c r="AX40">
        <v>3.2619000000000002E-2</v>
      </c>
      <c r="AY40">
        <v>0</v>
      </c>
      <c r="AZ40">
        <v>0.95153799999999999</v>
      </c>
      <c r="BA40">
        <v>4.7530000000000003E-2</v>
      </c>
      <c r="BB40">
        <v>9.320000000000001E-4</v>
      </c>
      <c r="BC40">
        <v>0.80987900000000002</v>
      </c>
      <c r="BD40">
        <v>2.3299E-2</v>
      </c>
      <c r="BE40">
        <v>4.7530000000000003E-2</v>
      </c>
      <c r="BF40">
        <v>0.116496</v>
      </c>
      <c r="BG40">
        <v>2.7959999999999999E-3</v>
      </c>
      <c r="BH40">
        <v>0.31034499999999998</v>
      </c>
      <c r="BI40">
        <v>0</v>
      </c>
      <c r="BJ40">
        <v>2.1434999999999999E-2</v>
      </c>
      <c r="BK40">
        <v>0.66822000000000004</v>
      </c>
      <c r="BL40">
        <v>0.68965500000000002</v>
      </c>
      <c r="BM40">
        <v>0.28891</v>
      </c>
      <c r="BN40">
        <v>2.1434999999999999E-2</v>
      </c>
      <c r="BO40">
        <v>1</v>
      </c>
      <c r="BP40" t="s">
        <v>4264</v>
      </c>
      <c r="BQ40">
        <v>1415</v>
      </c>
      <c r="BR40">
        <v>0.75829999999999997</v>
      </c>
      <c r="BS40">
        <v>0</v>
      </c>
    </row>
    <row r="41" spans="1:71" x14ac:dyDescent="0.25">
      <c r="A41" t="s">
        <v>4266</v>
      </c>
      <c r="B41" t="s">
        <v>98</v>
      </c>
      <c r="C41" t="s">
        <v>426</v>
      </c>
      <c r="D41" t="s">
        <v>949</v>
      </c>
      <c r="E41">
        <v>2014</v>
      </c>
      <c r="F41">
        <v>215</v>
      </c>
      <c r="G41">
        <v>64</v>
      </c>
      <c r="H41">
        <v>0</v>
      </c>
      <c r="I41">
        <v>58</v>
      </c>
      <c r="J41">
        <v>54</v>
      </c>
      <c r="K41">
        <v>41</v>
      </c>
      <c r="L41">
        <v>26</v>
      </c>
      <c r="M41">
        <v>31</v>
      </c>
      <c r="N41">
        <v>21</v>
      </c>
      <c r="O41">
        <v>27</v>
      </c>
      <c r="P41">
        <v>11</v>
      </c>
      <c r="Q41">
        <v>2</v>
      </c>
      <c r="R41">
        <v>0</v>
      </c>
      <c r="S41">
        <v>8</v>
      </c>
      <c r="T41">
        <v>0</v>
      </c>
      <c r="U41">
        <v>274</v>
      </c>
      <c r="V41">
        <v>5</v>
      </c>
      <c r="W41">
        <v>0</v>
      </c>
      <c r="X41">
        <v>249</v>
      </c>
      <c r="Y41">
        <v>16</v>
      </c>
      <c r="Z41">
        <v>13</v>
      </c>
      <c r="AA41">
        <v>1</v>
      </c>
      <c r="AB41">
        <v>0</v>
      </c>
      <c r="AC41">
        <v>17</v>
      </c>
      <c r="AD41">
        <v>0</v>
      </c>
      <c r="AE41">
        <v>31</v>
      </c>
      <c r="AF41">
        <v>231</v>
      </c>
      <c r="AG41">
        <v>260</v>
      </c>
      <c r="AH41">
        <v>18</v>
      </c>
      <c r="AI41">
        <v>1</v>
      </c>
      <c r="AJ41">
        <v>279</v>
      </c>
      <c r="AK41">
        <v>0.77060899999999999</v>
      </c>
      <c r="AL41">
        <v>0.22939100000000001</v>
      </c>
      <c r="AM41">
        <v>0</v>
      </c>
      <c r="AN41">
        <v>0.20788499999999999</v>
      </c>
      <c r="AO41">
        <v>0.193548</v>
      </c>
      <c r="AP41">
        <v>0.146953</v>
      </c>
      <c r="AQ41">
        <v>9.3190000000000009E-2</v>
      </c>
      <c r="AR41">
        <v>0.111111</v>
      </c>
      <c r="AS41">
        <v>7.5269000000000003E-2</v>
      </c>
      <c r="AT41">
        <v>9.6773999999999999E-2</v>
      </c>
      <c r="AU41">
        <v>3.9426999999999997E-2</v>
      </c>
      <c r="AV41">
        <v>7.1679999999999999E-3</v>
      </c>
      <c r="AW41">
        <v>0</v>
      </c>
      <c r="AX41">
        <v>2.8674000000000002E-2</v>
      </c>
      <c r="AY41">
        <v>0</v>
      </c>
      <c r="AZ41">
        <v>0.98207899999999992</v>
      </c>
      <c r="BA41">
        <v>1.7920999999999999E-2</v>
      </c>
      <c r="BB41">
        <v>0</v>
      </c>
      <c r="BC41">
        <v>0.89247299999999996</v>
      </c>
      <c r="BD41">
        <v>5.7348000000000003E-2</v>
      </c>
      <c r="BE41">
        <v>4.6594999999999998E-2</v>
      </c>
      <c r="BF41">
        <v>3.5839999999999999E-3</v>
      </c>
      <c r="BG41">
        <v>0</v>
      </c>
      <c r="BH41">
        <v>6.0932000000000007E-2</v>
      </c>
      <c r="BI41">
        <v>0</v>
      </c>
      <c r="BJ41">
        <v>0.111111</v>
      </c>
      <c r="BK41">
        <v>0.82795699999999994</v>
      </c>
      <c r="BL41">
        <v>0.93189999999999995</v>
      </c>
      <c r="BM41">
        <v>6.4516000000000004E-2</v>
      </c>
      <c r="BN41">
        <v>3.5839999999999999E-3</v>
      </c>
      <c r="BO41">
        <v>1</v>
      </c>
      <c r="BP41" t="s">
        <v>4264</v>
      </c>
      <c r="BQ41">
        <v>1415</v>
      </c>
      <c r="BR41">
        <v>0.19717000000000001</v>
      </c>
      <c r="BS41">
        <v>0</v>
      </c>
    </row>
    <row r="42" spans="1:71" x14ac:dyDescent="0.25">
      <c r="A42" t="s">
        <v>4267</v>
      </c>
      <c r="B42" t="s">
        <v>98</v>
      </c>
      <c r="C42" t="s">
        <v>426</v>
      </c>
      <c r="D42" t="s">
        <v>953</v>
      </c>
      <c r="E42">
        <v>2014</v>
      </c>
      <c r="F42">
        <v>36</v>
      </c>
      <c r="G42">
        <v>24</v>
      </c>
      <c r="H42">
        <v>0</v>
      </c>
      <c r="I42">
        <v>2</v>
      </c>
      <c r="J42">
        <v>8</v>
      </c>
      <c r="K42">
        <v>14</v>
      </c>
      <c r="L42">
        <v>8</v>
      </c>
      <c r="M42">
        <v>7</v>
      </c>
      <c r="N42">
        <v>7</v>
      </c>
      <c r="O42">
        <v>7</v>
      </c>
      <c r="P42">
        <v>4</v>
      </c>
      <c r="Q42">
        <v>3</v>
      </c>
      <c r="R42">
        <v>0</v>
      </c>
      <c r="S42">
        <v>0</v>
      </c>
      <c r="T42">
        <v>0</v>
      </c>
      <c r="U42">
        <v>57</v>
      </c>
      <c r="V42">
        <v>3</v>
      </c>
      <c r="W42">
        <v>0</v>
      </c>
      <c r="X42">
        <v>46</v>
      </c>
      <c r="Y42">
        <v>2</v>
      </c>
      <c r="Z42">
        <v>5</v>
      </c>
      <c r="AA42">
        <v>5</v>
      </c>
      <c r="AB42">
        <v>2</v>
      </c>
      <c r="AC42">
        <v>5</v>
      </c>
      <c r="AD42">
        <v>0</v>
      </c>
      <c r="AE42">
        <v>48</v>
      </c>
      <c r="AF42">
        <v>7</v>
      </c>
      <c r="AG42">
        <v>43</v>
      </c>
      <c r="AH42">
        <v>1</v>
      </c>
      <c r="AI42">
        <v>16</v>
      </c>
      <c r="AJ42">
        <v>60</v>
      </c>
      <c r="AK42">
        <v>0.6</v>
      </c>
      <c r="AL42">
        <v>0.4</v>
      </c>
      <c r="AM42">
        <v>0</v>
      </c>
      <c r="AN42">
        <v>3.3333000000000002E-2</v>
      </c>
      <c r="AO42">
        <v>0.13333300000000001</v>
      </c>
      <c r="AP42">
        <v>0.23333300000000001</v>
      </c>
      <c r="AQ42">
        <v>0.13333300000000001</v>
      </c>
      <c r="AR42">
        <v>0.11666700000000001</v>
      </c>
      <c r="AS42">
        <v>0.11666700000000001</v>
      </c>
      <c r="AT42">
        <v>0.11666700000000001</v>
      </c>
      <c r="AU42">
        <v>6.666699999999999E-2</v>
      </c>
      <c r="AV42">
        <v>0.05</v>
      </c>
      <c r="AW42">
        <v>0</v>
      </c>
      <c r="AX42">
        <v>0</v>
      </c>
      <c r="AY42">
        <v>0</v>
      </c>
      <c r="AZ42">
        <v>0.95</v>
      </c>
      <c r="BA42">
        <v>0.05</v>
      </c>
      <c r="BB42">
        <v>0</v>
      </c>
      <c r="BC42">
        <v>0.7666670000000001</v>
      </c>
      <c r="BD42">
        <v>3.3333000000000002E-2</v>
      </c>
      <c r="BE42">
        <v>8.333299999999999E-2</v>
      </c>
      <c r="BF42">
        <v>8.333299999999999E-2</v>
      </c>
      <c r="BG42">
        <v>3.3333000000000002E-2</v>
      </c>
      <c r="BH42">
        <v>8.333299999999999E-2</v>
      </c>
      <c r="BI42">
        <v>0</v>
      </c>
      <c r="BJ42">
        <v>0.8</v>
      </c>
      <c r="BK42">
        <v>0.11666700000000001</v>
      </c>
      <c r="BL42">
        <v>0.71666700000000005</v>
      </c>
      <c r="BM42">
        <v>1.6667000000000001E-2</v>
      </c>
      <c r="BN42">
        <v>0.26666699999999999</v>
      </c>
      <c r="BO42">
        <v>1</v>
      </c>
      <c r="BP42" t="s">
        <v>4264</v>
      </c>
      <c r="BQ42">
        <v>1415</v>
      </c>
      <c r="BR42">
        <v>4.24E-2</v>
      </c>
      <c r="BS42">
        <v>0</v>
      </c>
    </row>
    <row r="43" spans="1:71" x14ac:dyDescent="0.25">
      <c r="A43" t="s">
        <v>4268</v>
      </c>
      <c r="B43" t="s">
        <v>98</v>
      </c>
      <c r="C43" t="s">
        <v>426</v>
      </c>
      <c r="D43" t="s">
        <v>961</v>
      </c>
      <c r="E43">
        <v>2014</v>
      </c>
      <c r="F43">
        <v>2</v>
      </c>
      <c r="G43">
        <v>1</v>
      </c>
      <c r="H43">
        <v>0</v>
      </c>
      <c r="I43">
        <v>1</v>
      </c>
      <c r="J43">
        <v>0</v>
      </c>
      <c r="K43">
        <v>0</v>
      </c>
      <c r="L43">
        <v>1</v>
      </c>
      <c r="M43">
        <v>1</v>
      </c>
      <c r="N43">
        <v>0</v>
      </c>
      <c r="O43">
        <v>0</v>
      </c>
      <c r="P43">
        <v>0</v>
      </c>
      <c r="Q43">
        <v>0</v>
      </c>
      <c r="R43">
        <v>0</v>
      </c>
      <c r="S43">
        <v>0</v>
      </c>
      <c r="T43">
        <v>0</v>
      </c>
      <c r="U43">
        <v>3</v>
      </c>
      <c r="V43">
        <v>0</v>
      </c>
      <c r="W43">
        <v>0</v>
      </c>
      <c r="X43">
        <v>0</v>
      </c>
      <c r="Y43">
        <v>0</v>
      </c>
      <c r="Z43">
        <v>0</v>
      </c>
      <c r="AA43">
        <v>0</v>
      </c>
      <c r="AB43">
        <v>3</v>
      </c>
      <c r="AC43">
        <v>0</v>
      </c>
      <c r="AD43">
        <v>2</v>
      </c>
      <c r="AE43">
        <v>1</v>
      </c>
      <c r="AF43">
        <v>0</v>
      </c>
      <c r="AG43">
        <v>0</v>
      </c>
      <c r="AH43">
        <v>0</v>
      </c>
      <c r="AI43">
        <v>3</v>
      </c>
      <c r="AJ43">
        <v>3</v>
      </c>
      <c r="AK43">
        <v>0.66666700000000001</v>
      </c>
      <c r="AL43">
        <v>0.33333299999999999</v>
      </c>
      <c r="AM43">
        <v>0</v>
      </c>
      <c r="AN43">
        <v>0.33333299999999999</v>
      </c>
      <c r="AO43">
        <v>0</v>
      </c>
      <c r="AP43">
        <v>0</v>
      </c>
      <c r="AQ43">
        <v>0.33333299999999999</v>
      </c>
      <c r="AR43">
        <v>0.33333299999999999</v>
      </c>
      <c r="AS43">
        <v>0</v>
      </c>
      <c r="AT43">
        <v>0</v>
      </c>
      <c r="AU43">
        <v>0</v>
      </c>
      <c r="AV43">
        <v>0</v>
      </c>
      <c r="AW43">
        <v>0</v>
      </c>
      <c r="AX43">
        <v>0</v>
      </c>
      <c r="AY43">
        <v>0</v>
      </c>
      <c r="AZ43">
        <v>1</v>
      </c>
      <c r="BA43">
        <v>0</v>
      </c>
      <c r="BB43">
        <v>0</v>
      </c>
      <c r="BC43">
        <v>0</v>
      </c>
      <c r="BD43">
        <v>0</v>
      </c>
      <c r="BE43">
        <v>0</v>
      </c>
      <c r="BF43">
        <v>0</v>
      </c>
      <c r="BG43">
        <v>1</v>
      </c>
      <c r="BH43">
        <v>0</v>
      </c>
      <c r="BI43">
        <v>0.66666700000000001</v>
      </c>
      <c r="BJ43">
        <v>0.33333299999999999</v>
      </c>
      <c r="BK43">
        <v>0</v>
      </c>
      <c r="BL43">
        <v>0</v>
      </c>
      <c r="BM43">
        <v>0</v>
      </c>
      <c r="BN43">
        <v>1</v>
      </c>
      <c r="BO43">
        <v>1</v>
      </c>
      <c r="BP43" t="s">
        <v>4264</v>
      </c>
      <c r="BQ43">
        <v>1415</v>
      </c>
      <c r="BR43">
        <v>2.1199999999999999E-3</v>
      </c>
      <c r="BS43">
        <v>0</v>
      </c>
    </row>
    <row r="44" spans="1:71" x14ac:dyDescent="0.25">
      <c r="A44" t="s">
        <v>4269</v>
      </c>
      <c r="B44" t="s">
        <v>98</v>
      </c>
      <c r="C44" t="s">
        <v>124</v>
      </c>
      <c r="D44" t="s">
        <v>44</v>
      </c>
      <c r="E44">
        <v>2015</v>
      </c>
      <c r="F44">
        <v>2808</v>
      </c>
      <c r="G44">
        <v>1721</v>
      </c>
      <c r="H44">
        <v>0</v>
      </c>
      <c r="I44">
        <v>645</v>
      </c>
      <c r="J44">
        <v>751</v>
      </c>
      <c r="K44">
        <v>717</v>
      </c>
      <c r="L44">
        <v>659</v>
      </c>
      <c r="M44">
        <v>547</v>
      </c>
      <c r="N44">
        <v>422</v>
      </c>
      <c r="O44">
        <v>405</v>
      </c>
      <c r="P44">
        <v>214</v>
      </c>
      <c r="Q44">
        <v>84</v>
      </c>
      <c r="R44">
        <v>25</v>
      </c>
      <c r="S44">
        <v>59</v>
      </c>
      <c r="T44">
        <v>1</v>
      </c>
      <c r="U44">
        <v>3529</v>
      </c>
      <c r="V44">
        <v>995</v>
      </c>
      <c r="W44">
        <v>5</v>
      </c>
      <c r="X44">
        <v>3806</v>
      </c>
      <c r="Y44">
        <v>97</v>
      </c>
      <c r="Z44">
        <v>212</v>
      </c>
      <c r="AA44">
        <v>414</v>
      </c>
      <c r="AB44">
        <v>0</v>
      </c>
      <c r="AC44">
        <v>1230</v>
      </c>
      <c r="AD44">
        <v>0</v>
      </c>
      <c r="AE44">
        <v>341</v>
      </c>
      <c r="AF44">
        <v>2958</v>
      </c>
      <c r="AG44">
        <v>3953</v>
      </c>
      <c r="AH44">
        <v>563</v>
      </c>
      <c r="AI44">
        <v>13</v>
      </c>
      <c r="AJ44">
        <v>4529</v>
      </c>
      <c r="AK44">
        <v>0.620004</v>
      </c>
      <c r="AL44">
        <v>0.379996</v>
      </c>
      <c r="AM44">
        <v>0</v>
      </c>
      <c r="AN44">
        <v>0.14241599999999999</v>
      </c>
      <c r="AO44">
        <v>0.16582</v>
      </c>
      <c r="AP44">
        <v>0.15831300000000001</v>
      </c>
      <c r="AQ44">
        <v>0.145507</v>
      </c>
      <c r="AR44">
        <v>0.120777</v>
      </c>
      <c r="AS44">
        <v>9.317700000000001E-2</v>
      </c>
      <c r="AT44">
        <v>8.942399999999999E-2</v>
      </c>
      <c r="AU44">
        <v>4.7251000000000001E-2</v>
      </c>
      <c r="AV44">
        <v>1.8547000000000001E-2</v>
      </c>
      <c r="AW44">
        <v>5.5200000000000006E-3</v>
      </c>
      <c r="AX44">
        <v>1.3027E-2</v>
      </c>
      <c r="AY44">
        <v>2.2100000000000001E-4</v>
      </c>
      <c r="AZ44">
        <v>0.77920100000000003</v>
      </c>
      <c r="BA44">
        <v>0.219695</v>
      </c>
      <c r="BB44">
        <v>1.1039999999999999E-3</v>
      </c>
      <c r="BC44">
        <v>0.84036199999999994</v>
      </c>
      <c r="BD44">
        <v>2.1418E-2</v>
      </c>
      <c r="BE44">
        <v>4.6809000000000003E-2</v>
      </c>
      <c r="BF44">
        <v>9.1410999999999992E-2</v>
      </c>
      <c r="BG44">
        <v>0</v>
      </c>
      <c r="BH44">
        <v>0.27158300000000002</v>
      </c>
      <c r="BI44">
        <v>0</v>
      </c>
      <c r="BJ44">
        <v>7.5292999999999999E-2</v>
      </c>
      <c r="BK44">
        <v>0.65312399999999993</v>
      </c>
      <c r="BL44">
        <v>0.87281999999999993</v>
      </c>
      <c r="BM44">
        <v>0.12431</v>
      </c>
      <c r="BN44">
        <v>2.8700000000000002E-3</v>
      </c>
      <c r="BO44">
        <v>1</v>
      </c>
      <c r="BP44" t="s">
        <v>4270</v>
      </c>
      <c r="BQ44">
        <v>4529</v>
      </c>
      <c r="BR44">
        <v>1</v>
      </c>
      <c r="BS44">
        <v>0</v>
      </c>
    </row>
    <row r="45" spans="1:71" x14ac:dyDescent="0.25">
      <c r="A45" t="s">
        <v>4271</v>
      </c>
      <c r="B45" t="s">
        <v>98</v>
      </c>
      <c r="C45" t="s">
        <v>124</v>
      </c>
      <c r="D45" t="s">
        <v>947</v>
      </c>
      <c r="E45">
        <v>2015</v>
      </c>
      <c r="F45">
        <v>1912</v>
      </c>
      <c r="G45">
        <v>1404</v>
      </c>
      <c r="H45">
        <v>0</v>
      </c>
      <c r="I45">
        <v>474</v>
      </c>
      <c r="J45">
        <v>529</v>
      </c>
      <c r="K45">
        <v>537</v>
      </c>
      <c r="L45">
        <v>497</v>
      </c>
      <c r="M45">
        <v>392</v>
      </c>
      <c r="N45">
        <v>299</v>
      </c>
      <c r="O45">
        <v>292</v>
      </c>
      <c r="P45">
        <v>154</v>
      </c>
      <c r="Q45">
        <v>67</v>
      </c>
      <c r="R45">
        <v>22</v>
      </c>
      <c r="S45">
        <v>52</v>
      </c>
      <c r="T45">
        <v>1</v>
      </c>
      <c r="U45">
        <v>2401</v>
      </c>
      <c r="V45">
        <v>910</v>
      </c>
      <c r="W45">
        <v>5</v>
      </c>
      <c r="X45">
        <v>2734</v>
      </c>
      <c r="Y45">
        <v>51</v>
      </c>
      <c r="Z45">
        <v>141</v>
      </c>
      <c r="AA45">
        <v>390</v>
      </c>
      <c r="AB45">
        <v>0</v>
      </c>
      <c r="AC45">
        <v>1166</v>
      </c>
      <c r="AD45">
        <v>0</v>
      </c>
      <c r="AE45">
        <v>114</v>
      </c>
      <c r="AF45">
        <v>2036</v>
      </c>
      <c r="AG45">
        <v>2837</v>
      </c>
      <c r="AH45">
        <v>476</v>
      </c>
      <c r="AI45">
        <v>3</v>
      </c>
      <c r="AJ45">
        <v>3316</v>
      </c>
      <c r="AK45">
        <v>0.57659799999999994</v>
      </c>
      <c r="AL45">
        <v>0.42340200000000011</v>
      </c>
      <c r="AM45">
        <v>0</v>
      </c>
      <c r="AN45">
        <v>0.14294299999999999</v>
      </c>
      <c r="AO45">
        <v>0.15953000000000001</v>
      </c>
      <c r="AP45">
        <v>0.161942</v>
      </c>
      <c r="AQ45">
        <v>0.14987900000000001</v>
      </c>
      <c r="AR45">
        <v>0.118215</v>
      </c>
      <c r="AS45">
        <v>9.0168999999999999E-2</v>
      </c>
      <c r="AT45">
        <v>8.8057999999999997E-2</v>
      </c>
      <c r="AU45">
        <v>4.6441000000000003E-2</v>
      </c>
      <c r="AV45">
        <v>2.0205000000000001E-2</v>
      </c>
      <c r="AW45">
        <v>6.6340000000000001E-3</v>
      </c>
      <c r="AX45">
        <v>1.5682000000000001E-2</v>
      </c>
      <c r="AY45">
        <v>3.0200000000000002E-4</v>
      </c>
      <c r="AZ45">
        <v>0.72406499999999996</v>
      </c>
      <c r="BA45">
        <v>0.27442699999999998</v>
      </c>
      <c r="BB45">
        <v>1.508E-3</v>
      </c>
      <c r="BC45">
        <v>0.82448699999999997</v>
      </c>
      <c r="BD45">
        <v>1.538E-2</v>
      </c>
      <c r="BE45">
        <v>4.2521000000000003E-2</v>
      </c>
      <c r="BF45">
        <v>0.11761199999999999</v>
      </c>
      <c r="BG45">
        <v>0</v>
      </c>
      <c r="BH45">
        <v>0.351628</v>
      </c>
      <c r="BI45">
        <v>0</v>
      </c>
      <c r="BJ45">
        <v>3.4379E-2</v>
      </c>
      <c r="BK45">
        <v>0.61399300000000001</v>
      </c>
      <c r="BL45">
        <v>0.855549</v>
      </c>
      <c r="BM45">
        <v>0.14354600000000001</v>
      </c>
      <c r="BN45">
        <v>9.0499999999999999E-4</v>
      </c>
      <c r="BO45">
        <v>1</v>
      </c>
      <c r="BP45" t="s">
        <v>4270</v>
      </c>
      <c r="BQ45">
        <v>4529</v>
      </c>
      <c r="BR45">
        <v>0.73216999999999999</v>
      </c>
      <c r="BS45">
        <v>0</v>
      </c>
    </row>
    <row r="46" spans="1:71" x14ac:dyDescent="0.25">
      <c r="A46" t="s">
        <v>4272</v>
      </c>
      <c r="B46" t="s">
        <v>98</v>
      </c>
      <c r="C46" t="s">
        <v>124</v>
      </c>
      <c r="D46" t="s">
        <v>949</v>
      </c>
      <c r="E46">
        <v>2015</v>
      </c>
      <c r="F46">
        <v>759</v>
      </c>
      <c r="G46">
        <v>245</v>
      </c>
      <c r="H46">
        <v>0</v>
      </c>
      <c r="I46">
        <v>156</v>
      </c>
      <c r="J46">
        <v>198</v>
      </c>
      <c r="K46">
        <v>140</v>
      </c>
      <c r="L46">
        <v>125</v>
      </c>
      <c r="M46">
        <v>127</v>
      </c>
      <c r="N46">
        <v>92</v>
      </c>
      <c r="O46">
        <v>92</v>
      </c>
      <c r="P46">
        <v>52</v>
      </c>
      <c r="Q46">
        <v>13</v>
      </c>
      <c r="R46">
        <v>2</v>
      </c>
      <c r="S46">
        <v>7</v>
      </c>
      <c r="T46">
        <v>0</v>
      </c>
      <c r="U46">
        <v>943</v>
      </c>
      <c r="V46">
        <v>61</v>
      </c>
      <c r="W46">
        <v>0</v>
      </c>
      <c r="X46">
        <v>897</v>
      </c>
      <c r="Y46">
        <v>40</v>
      </c>
      <c r="Z46">
        <v>63</v>
      </c>
      <c r="AA46">
        <v>4</v>
      </c>
      <c r="AB46">
        <v>0</v>
      </c>
      <c r="AC46">
        <v>51</v>
      </c>
      <c r="AD46">
        <v>0</v>
      </c>
      <c r="AE46">
        <v>86</v>
      </c>
      <c r="AF46">
        <v>867</v>
      </c>
      <c r="AG46">
        <v>919</v>
      </c>
      <c r="AH46">
        <v>82</v>
      </c>
      <c r="AI46">
        <v>3</v>
      </c>
      <c r="AJ46">
        <v>1004</v>
      </c>
      <c r="AK46">
        <v>0.75597599999999998</v>
      </c>
      <c r="AL46">
        <v>0.24402399999999999</v>
      </c>
      <c r="AM46">
        <v>0</v>
      </c>
      <c r="AN46">
        <v>0.15537799999999999</v>
      </c>
      <c r="AO46">
        <v>0.197211</v>
      </c>
      <c r="AP46">
        <v>0.13944200000000001</v>
      </c>
      <c r="AQ46">
        <v>0.124502</v>
      </c>
      <c r="AR46">
        <v>0.126494</v>
      </c>
      <c r="AS46">
        <v>9.1632999999999992E-2</v>
      </c>
      <c r="AT46">
        <v>9.1632999999999992E-2</v>
      </c>
      <c r="AU46">
        <v>5.1792999999999999E-2</v>
      </c>
      <c r="AV46">
        <v>1.2947999999999999E-2</v>
      </c>
      <c r="AW46">
        <v>1.9919999999999998E-3</v>
      </c>
      <c r="AX46">
        <v>6.9720000000000008E-3</v>
      </c>
      <c r="AY46">
        <v>0</v>
      </c>
      <c r="AZ46">
        <v>0.93924300000000005</v>
      </c>
      <c r="BA46">
        <v>6.0757000000000012E-2</v>
      </c>
      <c r="BB46">
        <v>0</v>
      </c>
      <c r="BC46">
        <v>0.89342600000000005</v>
      </c>
      <c r="BD46">
        <v>3.9841000000000001E-2</v>
      </c>
      <c r="BE46">
        <v>6.2748999999999999E-2</v>
      </c>
      <c r="BF46">
        <v>3.9839999999999997E-3</v>
      </c>
      <c r="BG46">
        <v>0</v>
      </c>
      <c r="BH46">
        <v>5.0797000000000002E-2</v>
      </c>
      <c r="BI46">
        <v>0</v>
      </c>
      <c r="BJ46">
        <v>8.5656999999999997E-2</v>
      </c>
      <c r="BK46">
        <v>0.86354600000000004</v>
      </c>
      <c r="BL46">
        <v>0.91533900000000001</v>
      </c>
      <c r="BM46">
        <v>8.1672999999999996E-2</v>
      </c>
      <c r="BN46">
        <v>2.9880000000000002E-3</v>
      </c>
      <c r="BO46">
        <v>1</v>
      </c>
      <c r="BP46" t="s">
        <v>4270</v>
      </c>
      <c r="BQ46">
        <v>4529</v>
      </c>
      <c r="BR46">
        <v>0.22167999999999999</v>
      </c>
      <c r="BS46">
        <v>0</v>
      </c>
    </row>
    <row r="47" spans="1:71" x14ac:dyDescent="0.25">
      <c r="A47" t="s">
        <v>4273</v>
      </c>
      <c r="B47" t="s">
        <v>98</v>
      </c>
      <c r="C47" t="s">
        <v>124</v>
      </c>
      <c r="D47" t="s">
        <v>953</v>
      </c>
      <c r="E47">
        <v>2015</v>
      </c>
      <c r="F47">
        <v>137</v>
      </c>
      <c r="G47">
        <v>72</v>
      </c>
      <c r="H47">
        <v>0</v>
      </c>
      <c r="I47">
        <v>15</v>
      </c>
      <c r="J47">
        <v>24</v>
      </c>
      <c r="K47">
        <v>40</v>
      </c>
      <c r="L47">
        <v>37</v>
      </c>
      <c r="M47">
        <v>28</v>
      </c>
      <c r="N47">
        <v>31</v>
      </c>
      <c r="O47">
        <v>21</v>
      </c>
      <c r="P47">
        <v>8</v>
      </c>
      <c r="Q47">
        <v>4</v>
      </c>
      <c r="R47">
        <v>1</v>
      </c>
      <c r="S47">
        <v>0</v>
      </c>
      <c r="T47">
        <v>0</v>
      </c>
      <c r="U47">
        <v>185</v>
      </c>
      <c r="V47">
        <v>24</v>
      </c>
      <c r="W47">
        <v>0</v>
      </c>
      <c r="X47">
        <v>175</v>
      </c>
      <c r="Y47">
        <v>6</v>
      </c>
      <c r="Z47">
        <v>8</v>
      </c>
      <c r="AA47">
        <v>20</v>
      </c>
      <c r="AB47">
        <v>0</v>
      </c>
      <c r="AC47">
        <v>13</v>
      </c>
      <c r="AD47">
        <v>0</v>
      </c>
      <c r="AE47">
        <v>141</v>
      </c>
      <c r="AF47">
        <v>55</v>
      </c>
      <c r="AG47">
        <v>197</v>
      </c>
      <c r="AH47">
        <v>5</v>
      </c>
      <c r="AI47">
        <v>7</v>
      </c>
      <c r="AJ47">
        <v>209</v>
      </c>
      <c r="AK47">
        <v>0.65550200000000003</v>
      </c>
      <c r="AL47">
        <v>0.34449800000000003</v>
      </c>
      <c r="AM47">
        <v>0</v>
      </c>
      <c r="AN47">
        <v>7.177E-2</v>
      </c>
      <c r="AO47">
        <v>0.114833</v>
      </c>
      <c r="AP47">
        <v>0.191388</v>
      </c>
      <c r="AQ47">
        <v>0.177033</v>
      </c>
      <c r="AR47">
        <v>0.13397100000000001</v>
      </c>
      <c r="AS47">
        <v>0.14832500000000001</v>
      </c>
      <c r="AT47">
        <v>0.100478</v>
      </c>
      <c r="AU47">
        <v>3.8278E-2</v>
      </c>
      <c r="AV47">
        <v>1.9139E-2</v>
      </c>
      <c r="AW47">
        <v>4.7850000000000002E-3</v>
      </c>
      <c r="AX47">
        <v>0</v>
      </c>
      <c r="AY47">
        <v>0</v>
      </c>
      <c r="AZ47">
        <v>0.88516700000000004</v>
      </c>
      <c r="BA47">
        <v>0.114833</v>
      </c>
      <c r="BB47">
        <v>0</v>
      </c>
      <c r="BC47">
        <v>0.83732099999999998</v>
      </c>
      <c r="BD47">
        <v>2.8708000000000001E-2</v>
      </c>
      <c r="BE47">
        <v>3.8278E-2</v>
      </c>
      <c r="BF47">
        <v>9.5694000000000001E-2</v>
      </c>
      <c r="BG47">
        <v>0</v>
      </c>
      <c r="BH47">
        <v>6.2201000000000013E-2</v>
      </c>
      <c r="BI47">
        <v>0</v>
      </c>
      <c r="BJ47">
        <v>0.67464100000000005</v>
      </c>
      <c r="BK47">
        <v>0.263158</v>
      </c>
      <c r="BL47">
        <v>0.94258399999999998</v>
      </c>
      <c r="BM47">
        <v>2.3923E-2</v>
      </c>
      <c r="BN47">
        <v>3.3493000000000002E-2</v>
      </c>
      <c r="BO47">
        <v>1</v>
      </c>
      <c r="BP47" t="s">
        <v>4270</v>
      </c>
      <c r="BQ47">
        <v>4529</v>
      </c>
      <c r="BR47">
        <v>4.6149999999999997E-2</v>
      </c>
      <c r="BS47">
        <v>0</v>
      </c>
    </row>
    <row r="48" spans="1:71" x14ac:dyDescent="0.25">
      <c r="A48" t="s">
        <v>4274</v>
      </c>
      <c r="B48" t="s">
        <v>98</v>
      </c>
      <c r="C48" t="s">
        <v>123</v>
      </c>
      <c r="D48" t="s">
        <v>44</v>
      </c>
      <c r="E48">
        <v>2015</v>
      </c>
      <c r="F48">
        <v>2763</v>
      </c>
      <c r="G48">
        <v>2012</v>
      </c>
      <c r="H48">
        <v>0</v>
      </c>
      <c r="I48">
        <v>641</v>
      </c>
      <c r="J48">
        <v>838</v>
      </c>
      <c r="K48">
        <v>705</v>
      </c>
      <c r="L48">
        <v>565</v>
      </c>
      <c r="M48">
        <v>596</v>
      </c>
      <c r="N48">
        <v>494</v>
      </c>
      <c r="O48">
        <v>394</v>
      </c>
      <c r="P48">
        <v>324</v>
      </c>
      <c r="Q48">
        <v>122</v>
      </c>
      <c r="R48">
        <v>34</v>
      </c>
      <c r="S48">
        <v>62</v>
      </c>
      <c r="T48">
        <v>0</v>
      </c>
      <c r="U48">
        <v>3851</v>
      </c>
      <c r="V48">
        <v>901</v>
      </c>
      <c r="W48">
        <v>23</v>
      </c>
      <c r="X48">
        <v>4134</v>
      </c>
      <c r="Y48">
        <v>94</v>
      </c>
      <c r="Z48">
        <v>309</v>
      </c>
      <c r="AA48">
        <v>218</v>
      </c>
      <c r="AB48">
        <v>20</v>
      </c>
      <c r="AC48">
        <v>1266</v>
      </c>
      <c r="AD48">
        <v>21</v>
      </c>
      <c r="AE48">
        <v>390</v>
      </c>
      <c r="AF48">
        <v>3098</v>
      </c>
      <c r="AG48">
        <v>4487</v>
      </c>
      <c r="AH48">
        <v>280</v>
      </c>
      <c r="AI48">
        <v>8</v>
      </c>
      <c r="AJ48">
        <v>4775</v>
      </c>
      <c r="AK48">
        <v>0.57863900000000001</v>
      </c>
      <c r="AL48">
        <v>0.42136099999999999</v>
      </c>
      <c r="AM48">
        <v>0</v>
      </c>
      <c r="AN48">
        <v>0.134241</v>
      </c>
      <c r="AO48">
        <v>0.17549699999999999</v>
      </c>
      <c r="AP48">
        <v>0.147644</v>
      </c>
      <c r="AQ48">
        <v>0.118325</v>
      </c>
      <c r="AR48">
        <v>0.124817</v>
      </c>
      <c r="AS48">
        <v>0.10345500000000001</v>
      </c>
      <c r="AT48">
        <v>8.2513000000000003E-2</v>
      </c>
      <c r="AU48">
        <v>6.7852999999999997E-2</v>
      </c>
      <c r="AV48">
        <v>2.555E-2</v>
      </c>
      <c r="AW48">
        <v>7.1199999999999996E-3</v>
      </c>
      <c r="AX48">
        <v>1.2984000000000001E-2</v>
      </c>
      <c r="AY48">
        <v>0</v>
      </c>
      <c r="AZ48">
        <v>0.80649199999999999</v>
      </c>
      <c r="BA48">
        <v>0.188691</v>
      </c>
      <c r="BB48">
        <v>4.8170000000000001E-3</v>
      </c>
      <c r="BC48">
        <v>0.86575900000000006</v>
      </c>
      <c r="BD48">
        <v>1.9685999999999999E-2</v>
      </c>
      <c r="BE48">
        <v>6.4711999999999992E-2</v>
      </c>
      <c r="BF48">
        <v>4.5654E-2</v>
      </c>
      <c r="BG48">
        <v>4.1879999999999999E-3</v>
      </c>
      <c r="BH48">
        <v>0.26513100000000001</v>
      </c>
      <c r="BI48">
        <v>4.398E-3</v>
      </c>
      <c r="BJ48">
        <v>8.1674999999999998E-2</v>
      </c>
      <c r="BK48">
        <v>0.64879599999999993</v>
      </c>
      <c r="BL48">
        <v>0.93968599999999991</v>
      </c>
      <c r="BM48">
        <v>5.8638999999999997E-2</v>
      </c>
      <c r="BN48">
        <v>1.6750000000000001E-3</v>
      </c>
      <c r="BO48">
        <v>1</v>
      </c>
      <c r="BP48" t="s">
        <v>4275</v>
      </c>
      <c r="BQ48">
        <v>4775</v>
      </c>
      <c r="BR48">
        <v>1</v>
      </c>
      <c r="BS48">
        <v>0</v>
      </c>
    </row>
    <row r="49" spans="1:71" x14ac:dyDescent="0.25">
      <c r="A49" t="s">
        <v>4276</v>
      </c>
      <c r="B49" t="s">
        <v>98</v>
      </c>
      <c r="C49" t="s">
        <v>123</v>
      </c>
      <c r="D49" t="s">
        <v>947</v>
      </c>
      <c r="E49">
        <v>2015</v>
      </c>
      <c r="F49">
        <v>1909</v>
      </c>
      <c r="G49">
        <v>1655</v>
      </c>
      <c r="H49">
        <v>0</v>
      </c>
      <c r="I49">
        <v>499</v>
      </c>
      <c r="J49">
        <v>618</v>
      </c>
      <c r="K49">
        <v>535</v>
      </c>
      <c r="L49">
        <v>428</v>
      </c>
      <c r="M49">
        <v>445</v>
      </c>
      <c r="N49">
        <v>352</v>
      </c>
      <c r="O49">
        <v>263</v>
      </c>
      <c r="P49">
        <v>248</v>
      </c>
      <c r="Q49">
        <v>99</v>
      </c>
      <c r="R49">
        <v>28</v>
      </c>
      <c r="S49">
        <v>49</v>
      </c>
      <c r="T49">
        <v>0</v>
      </c>
      <c r="U49">
        <v>2760</v>
      </c>
      <c r="V49">
        <v>784</v>
      </c>
      <c r="W49">
        <v>20</v>
      </c>
      <c r="X49">
        <v>3084</v>
      </c>
      <c r="Y49">
        <v>51</v>
      </c>
      <c r="Z49">
        <v>222</v>
      </c>
      <c r="AA49">
        <v>206</v>
      </c>
      <c r="AB49">
        <v>1</v>
      </c>
      <c r="AC49">
        <v>1202</v>
      </c>
      <c r="AD49">
        <v>1</v>
      </c>
      <c r="AE49">
        <v>123</v>
      </c>
      <c r="AF49">
        <v>2238</v>
      </c>
      <c r="AG49">
        <v>3293</v>
      </c>
      <c r="AH49">
        <v>268</v>
      </c>
      <c r="AI49">
        <v>3</v>
      </c>
      <c r="AJ49">
        <v>3564</v>
      </c>
      <c r="AK49">
        <v>0.53563400000000005</v>
      </c>
      <c r="AL49">
        <v>0.464366</v>
      </c>
      <c r="AM49">
        <v>0</v>
      </c>
      <c r="AN49">
        <v>0.140011</v>
      </c>
      <c r="AO49">
        <v>0.173401</v>
      </c>
      <c r="AP49">
        <v>0.150112</v>
      </c>
      <c r="AQ49">
        <v>0.12009</v>
      </c>
      <c r="AR49">
        <v>0.12486</v>
      </c>
      <c r="AS49">
        <v>9.8765000000000006E-2</v>
      </c>
      <c r="AT49">
        <v>7.3792999999999997E-2</v>
      </c>
      <c r="AU49">
        <v>6.9584999999999994E-2</v>
      </c>
      <c r="AV49">
        <v>2.7778000000000001E-2</v>
      </c>
      <c r="AW49">
        <v>7.8560000000000001E-3</v>
      </c>
      <c r="AX49">
        <v>1.3749000000000001E-2</v>
      </c>
      <c r="AY49">
        <v>0</v>
      </c>
      <c r="AZ49">
        <v>0.77441100000000007</v>
      </c>
      <c r="BA49">
        <v>0.21997800000000001</v>
      </c>
      <c r="BB49">
        <v>5.6120000000000007E-3</v>
      </c>
      <c r="BC49">
        <v>0.86531999999999998</v>
      </c>
      <c r="BD49">
        <v>1.431E-2</v>
      </c>
      <c r="BE49">
        <v>6.2289999999999998E-2</v>
      </c>
      <c r="BF49">
        <v>5.7799999999999997E-2</v>
      </c>
      <c r="BG49">
        <v>2.81E-4</v>
      </c>
      <c r="BH49">
        <v>0.33726200000000001</v>
      </c>
      <c r="BI49">
        <v>2.81E-4</v>
      </c>
      <c r="BJ49">
        <v>3.4512000000000001E-2</v>
      </c>
      <c r="BK49">
        <v>0.627946</v>
      </c>
      <c r="BL49">
        <v>0.92396199999999995</v>
      </c>
      <c r="BM49">
        <v>7.5195999999999999E-2</v>
      </c>
      <c r="BN49">
        <v>8.4199999999999998E-4</v>
      </c>
      <c r="BO49">
        <v>1</v>
      </c>
      <c r="BP49" t="s">
        <v>4275</v>
      </c>
      <c r="BQ49">
        <v>4775</v>
      </c>
      <c r="BR49">
        <v>0.74639</v>
      </c>
      <c r="BS49">
        <v>0</v>
      </c>
    </row>
    <row r="50" spans="1:71" x14ac:dyDescent="0.25">
      <c r="A50" t="s">
        <v>4277</v>
      </c>
      <c r="B50" t="s">
        <v>98</v>
      </c>
      <c r="C50" t="s">
        <v>123</v>
      </c>
      <c r="D50" t="s">
        <v>949</v>
      </c>
      <c r="E50">
        <v>2015</v>
      </c>
      <c r="F50">
        <v>732</v>
      </c>
      <c r="G50">
        <v>267</v>
      </c>
      <c r="H50">
        <v>0</v>
      </c>
      <c r="I50">
        <v>125</v>
      </c>
      <c r="J50">
        <v>190</v>
      </c>
      <c r="K50">
        <v>144</v>
      </c>
      <c r="L50">
        <v>108</v>
      </c>
      <c r="M50">
        <v>112</v>
      </c>
      <c r="N50">
        <v>113</v>
      </c>
      <c r="O50">
        <v>110</v>
      </c>
      <c r="P50">
        <v>60</v>
      </c>
      <c r="Q50">
        <v>18</v>
      </c>
      <c r="R50">
        <v>6</v>
      </c>
      <c r="S50">
        <v>13</v>
      </c>
      <c r="T50">
        <v>0</v>
      </c>
      <c r="U50">
        <v>919</v>
      </c>
      <c r="V50">
        <v>78</v>
      </c>
      <c r="W50">
        <v>2</v>
      </c>
      <c r="X50">
        <v>884</v>
      </c>
      <c r="Y50">
        <v>34</v>
      </c>
      <c r="Z50">
        <v>79</v>
      </c>
      <c r="AA50">
        <v>2</v>
      </c>
      <c r="AB50">
        <v>0</v>
      </c>
      <c r="AC50">
        <v>50</v>
      </c>
      <c r="AD50">
        <v>1</v>
      </c>
      <c r="AE50">
        <v>135</v>
      </c>
      <c r="AF50">
        <v>813</v>
      </c>
      <c r="AG50">
        <v>984</v>
      </c>
      <c r="AH50">
        <v>12</v>
      </c>
      <c r="AI50">
        <v>3</v>
      </c>
      <c r="AJ50">
        <v>999</v>
      </c>
      <c r="AK50">
        <v>0.73273300000000008</v>
      </c>
      <c r="AL50">
        <v>0.26726699999999998</v>
      </c>
      <c r="AM50">
        <v>0</v>
      </c>
      <c r="AN50">
        <v>0.12512499999999999</v>
      </c>
      <c r="AO50">
        <v>0.19019</v>
      </c>
      <c r="AP50">
        <v>0.14414399999999999</v>
      </c>
      <c r="AQ50">
        <v>0.108108</v>
      </c>
      <c r="AR50">
        <v>0.112112</v>
      </c>
      <c r="AS50">
        <v>0.11311300000000001</v>
      </c>
      <c r="AT50">
        <v>0.11011</v>
      </c>
      <c r="AU50">
        <v>6.0060000000000002E-2</v>
      </c>
      <c r="AV50">
        <v>1.8017999999999999E-2</v>
      </c>
      <c r="AW50">
        <v>6.0060000000000001E-3</v>
      </c>
      <c r="AX50">
        <v>1.3013E-2</v>
      </c>
      <c r="AY50">
        <v>0</v>
      </c>
      <c r="AZ50">
        <v>0.91992000000000007</v>
      </c>
      <c r="BA50">
        <v>7.8078000000000009E-2</v>
      </c>
      <c r="BB50">
        <v>2.0019999999999999E-3</v>
      </c>
      <c r="BC50">
        <v>0.88488500000000003</v>
      </c>
      <c r="BD50">
        <v>3.4034000000000002E-2</v>
      </c>
      <c r="BE50">
        <v>7.9078999999999997E-2</v>
      </c>
      <c r="BF50">
        <v>2.0019999999999999E-3</v>
      </c>
      <c r="BG50">
        <v>0</v>
      </c>
      <c r="BH50">
        <v>5.0049999999999997E-2</v>
      </c>
      <c r="BI50">
        <v>1.0009999999999999E-3</v>
      </c>
      <c r="BJ50">
        <v>0.13513500000000001</v>
      </c>
      <c r="BK50">
        <v>0.81381400000000004</v>
      </c>
      <c r="BL50">
        <v>0.98498500000000011</v>
      </c>
      <c r="BM50">
        <v>1.2012E-2</v>
      </c>
      <c r="BN50">
        <v>3.003E-3</v>
      </c>
      <c r="BO50">
        <v>1</v>
      </c>
      <c r="BP50" t="s">
        <v>4275</v>
      </c>
      <c r="BQ50">
        <v>4775</v>
      </c>
      <c r="BR50">
        <v>0.20921000000000001</v>
      </c>
      <c r="BS50">
        <v>0</v>
      </c>
    </row>
    <row r="51" spans="1:71" x14ac:dyDescent="0.25">
      <c r="A51" t="s">
        <v>4278</v>
      </c>
      <c r="B51" t="s">
        <v>98</v>
      </c>
      <c r="C51" t="s">
        <v>123</v>
      </c>
      <c r="D51" t="s">
        <v>953</v>
      </c>
      <c r="E51">
        <v>2015</v>
      </c>
      <c r="F51">
        <v>114</v>
      </c>
      <c r="G51">
        <v>79</v>
      </c>
      <c r="H51">
        <v>0</v>
      </c>
      <c r="I51">
        <v>9</v>
      </c>
      <c r="J51">
        <v>27</v>
      </c>
      <c r="K51">
        <v>24</v>
      </c>
      <c r="L51">
        <v>28</v>
      </c>
      <c r="M51">
        <v>37</v>
      </c>
      <c r="N51">
        <v>28</v>
      </c>
      <c r="O51">
        <v>20</v>
      </c>
      <c r="P51">
        <v>15</v>
      </c>
      <c r="Q51">
        <v>5</v>
      </c>
      <c r="R51">
        <v>0</v>
      </c>
      <c r="S51">
        <v>0</v>
      </c>
      <c r="T51">
        <v>0</v>
      </c>
      <c r="U51">
        <v>168</v>
      </c>
      <c r="V51">
        <v>24</v>
      </c>
      <c r="W51">
        <v>1</v>
      </c>
      <c r="X51">
        <v>166</v>
      </c>
      <c r="Y51">
        <v>9</v>
      </c>
      <c r="Z51">
        <v>8</v>
      </c>
      <c r="AA51">
        <v>10</v>
      </c>
      <c r="AB51">
        <v>0</v>
      </c>
      <c r="AC51">
        <v>14</v>
      </c>
      <c r="AD51">
        <v>0</v>
      </c>
      <c r="AE51">
        <v>132</v>
      </c>
      <c r="AF51">
        <v>47</v>
      </c>
      <c r="AG51">
        <v>190</v>
      </c>
      <c r="AH51">
        <v>1</v>
      </c>
      <c r="AI51">
        <v>2</v>
      </c>
      <c r="AJ51">
        <v>193</v>
      </c>
      <c r="AK51">
        <v>0.59067400000000003</v>
      </c>
      <c r="AL51">
        <v>0.40932600000000002</v>
      </c>
      <c r="AM51">
        <v>0</v>
      </c>
      <c r="AN51">
        <v>4.6632E-2</v>
      </c>
      <c r="AO51">
        <v>0.13989599999999999</v>
      </c>
      <c r="AP51">
        <v>0.124352</v>
      </c>
      <c r="AQ51">
        <v>0.14507800000000001</v>
      </c>
      <c r="AR51">
        <v>0.19170999999999999</v>
      </c>
      <c r="AS51">
        <v>0.14507800000000001</v>
      </c>
      <c r="AT51">
        <v>0.103627</v>
      </c>
      <c r="AU51">
        <v>7.7719999999999997E-2</v>
      </c>
      <c r="AV51">
        <v>2.5906999999999999E-2</v>
      </c>
      <c r="AW51">
        <v>0</v>
      </c>
      <c r="AX51">
        <v>0</v>
      </c>
      <c r="AY51">
        <v>0</v>
      </c>
      <c r="AZ51">
        <v>0.87046599999999996</v>
      </c>
      <c r="BA51">
        <v>0.124352</v>
      </c>
      <c r="BB51">
        <v>5.1809999999999998E-3</v>
      </c>
      <c r="BC51">
        <v>0.86010400000000009</v>
      </c>
      <c r="BD51">
        <v>4.6632E-2</v>
      </c>
      <c r="BE51">
        <v>4.1451000000000002E-2</v>
      </c>
      <c r="BF51">
        <v>5.1812999999999998E-2</v>
      </c>
      <c r="BG51">
        <v>0</v>
      </c>
      <c r="BH51">
        <v>7.2538999999999992E-2</v>
      </c>
      <c r="BI51">
        <v>0</v>
      </c>
      <c r="BJ51">
        <v>0.68393799999999993</v>
      </c>
      <c r="BK51">
        <v>0.24352299999999999</v>
      </c>
      <c r="BL51">
        <v>0.984456</v>
      </c>
      <c r="BM51">
        <v>5.1809999999999998E-3</v>
      </c>
      <c r="BN51">
        <v>1.0363000000000001E-2</v>
      </c>
      <c r="BO51">
        <v>1</v>
      </c>
      <c r="BP51" t="s">
        <v>4275</v>
      </c>
      <c r="BQ51">
        <v>4775</v>
      </c>
      <c r="BR51">
        <v>4.0419999999999998E-2</v>
      </c>
      <c r="BS51">
        <v>0</v>
      </c>
    </row>
    <row r="52" spans="1:71" x14ac:dyDescent="0.25">
      <c r="A52" t="s">
        <v>4279</v>
      </c>
      <c r="B52" t="s">
        <v>98</v>
      </c>
      <c r="C52" t="s">
        <v>123</v>
      </c>
      <c r="D52" t="s">
        <v>961</v>
      </c>
      <c r="E52">
        <v>2015</v>
      </c>
      <c r="F52">
        <v>8</v>
      </c>
      <c r="G52">
        <v>11</v>
      </c>
      <c r="H52">
        <v>0</v>
      </c>
      <c r="I52">
        <v>8</v>
      </c>
      <c r="J52">
        <v>3</v>
      </c>
      <c r="K52">
        <v>2</v>
      </c>
      <c r="L52">
        <v>1</v>
      </c>
      <c r="M52">
        <v>2</v>
      </c>
      <c r="N52">
        <v>1</v>
      </c>
      <c r="O52">
        <v>1</v>
      </c>
      <c r="P52">
        <v>1</v>
      </c>
      <c r="Q52">
        <v>0</v>
      </c>
      <c r="R52">
        <v>0</v>
      </c>
      <c r="S52">
        <v>0</v>
      </c>
      <c r="T52">
        <v>0</v>
      </c>
      <c r="U52">
        <v>4</v>
      </c>
      <c r="V52">
        <v>15</v>
      </c>
      <c r="W52">
        <v>0</v>
      </c>
      <c r="X52">
        <v>0</v>
      </c>
      <c r="Y52">
        <v>0</v>
      </c>
      <c r="Z52">
        <v>0</v>
      </c>
      <c r="AA52">
        <v>0</v>
      </c>
      <c r="AB52">
        <v>19</v>
      </c>
      <c r="AC52">
        <v>0</v>
      </c>
      <c r="AD52">
        <v>19</v>
      </c>
      <c r="AE52">
        <v>0</v>
      </c>
      <c r="AF52">
        <v>0</v>
      </c>
      <c r="AG52">
        <v>17</v>
      </c>
      <c r="AH52">
        <v>2</v>
      </c>
      <c r="AI52">
        <v>0</v>
      </c>
      <c r="AJ52">
        <v>19</v>
      </c>
      <c r="AK52">
        <v>0.42105300000000001</v>
      </c>
      <c r="AL52">
        <v>0.57894699999999999</v>
      </c>
      <c r="AM52">
        <v>0</v>
      </c>
      <c r="AN52">
        <v>0.42105300000000001</v>
      </c>
      <c r="AO52">
        <v>0.15789500000000001</v>
      </c>
      <c r="AP52">
        <v>0.105263</v>
      </c>
      <c r="AQ52">
        <v>5.2632000000000012E-2</v>
      </c>
      <c r="AR52">
        <v>0.105263</v>
      </c>
      <c r="AS52">
        <v>5.2632000000000012E-2</v>
      </c>
      <c r="AT52">
        <v>5.2632000000000012E-2</v>
      </c>
      <c r="AU52">
        <v>5.2632000000000012E-2</v>
      </c>
      <c r="AV52">
        <v>0</v>
      </c>
      <c r="AW52">
        <v>0</v>
      </c>
      <c r="AX52">
        <v>0</v>
      </c>
      <c r="AY52">
        <v>0</v>
      </c>
      <c r="AZ52">
        <v>0.21052599999999999</v>
      </c>
      <c r="BA52">
        <v>0.78947400000000001</v>
      </c>
      <c r="BB52">
        <v>0</v>
      </c>
      <c r="BC52">
        <v>0</v>
      </c>
      <c r="BD52">
        <v>0</v>
      </c>
      <c r="BE52">
        <v>0</v>
      </c>
      <c r="BF52">
        <v>0</v>
      </c>
      <c r="BG52">
        <v>1</v>
      </c>
      <c r="BH52">
        <v>0</v>
      </c>
      <c r="BI52">
        <v>1</v>
      </c>
      <c r="BJ52">
        <v>0</v>
      </c>
      <c r="BK52">
        <v>0</v>
      </c>
      <c r="BL52">
        <v>0.89473699999999989</v>
      </c>
      <c r="BM52">
        <v>0.105263</v>
      </c>
      <c r="BN52">
        <v>0</v>
      </c>
      <c r="BO52">
        <v>1</v>
      </c>
      <c r="BP52" t="s">
        <v>4275</v>
      </c>
      <c r="BQ52">
        <v>4775</v>
      </c>
      <c r="BR52">
        <v>3.98E-3</v>
      </c>
      <c r="BS52">
        <v>0</v>
      </c>
    </row>
    <row r="53" spans="1:71" x14ac:dyDescent="0.25">
      <c r="A53" t="s">
        <v>4280</v>
      </c>
      <c r="B53" t="s">
        <v>98</v>
      </c>
      <c r="C53" t="s">
        <v>369</v>
      </c>
      <c r="D53" t="s">
        <v>44</v>
      </c>
      <c r="E53">
        <v>2015</v>
      </c>
      <c r="F53" t="s">
        <v>74</v>
      </c>
      <c r="G53" t="s">
        <v>74</v>
      </c>
      <c r="H53" t="s">
        <v>74</v>
      </c>
      <c r="I53" t="s">
        <v>74</v>
      </c>
      <c r="J53" t="s">
        <v>74</v>
      </c>
      <c r="K53" t="s">
        <v>74</v>
      </c>
      <c r="L53" t="s">
        <v>74</v>
      </c>
      <c r="M53" t="s">
        <v>74</v>
      </c>
      <c r="N53" t="s">
        <v>74</v>
      </c>
      <c r="O53" t="s">
        <v>74</v>
      </c>
      <c r="P53" t="s">
        <v>74</v>
      </c>
      <c r="Q53" t="s">
        <v>74</v>
      </c>
      <c r="R53" t="s">
        <v>74</v>
      </c>
      <c r="S53" t="s">
        <v>74</v>
      </c>
      <c r="T53" t="s">
        <v>74</v>
      </c>
      <c r="U53">
        <v>1216</v>
      </c>
      <c r="V53">
        <v>199</v>
      </c>
      <c r="W53">
        <v>0</v>
      </c>
      <c r="X53">
        <v>1250</v>
      </c>
      <c r="Y53">
        <v>31</v>
      </c>
      <c r="Z53">
        <v>49</v>
      </c>
      <c r="AA53">
        <v>85</v>
      </c>
      <c r="AB53">
        <v>0</v>
      </c>
      <c r="AC53">
        <v>402</v>
      </c>
      <c r="AD53">
        <v>0</v>
      </c>
      <c r="AE53">
        <v>85</v>
      </c>
      <c r="AF53">
        <v>928</v>
      </c>
      <c r="AG53">
        <v>1117</v>
      </c>
      <c r="AH53">
        <v>248</v>
      </c>
      <c r="AI53">
        <v>50</v>
      </c>
      <c r="AJ53">
        <v>1415</v>
      </c>
      <c r="AK53" t="s">
        <v>74</v>
      </c>
      <c r="AL53" t="s">
        <v>74</v>
      </c>
      <c r="AM53" t="s">
        <v>74</v>
      </c>
      <c r="AN53" t="s">
        <v>74</v>
      </c>
      <c r="AO53" t="s">
        <v>74</v>
      </c>
      <c r="AP53" t="s">
        <v>74</v>
      </c>
      <c r="AQ53" t="s">
        <v>74</v>
      </c>
      <c r="AR53" t="s">
        <v>74</v>
      </c>
      <c r="AS53" t="s">
        <v>74</v>
      </c>
      <c r="AT53" t="s">
        <v>74</v>
      </c>
      <c r="AU53" t="s">
        <v>74</v>
      </c>
      <c r="AV53" t="s">
        <v>74</v>
      </c>
      <c r="AW53" t="s">
        <v>74</v>
      </c>
      <c r="AX53" t="s">
        <v>74</v>
      </c>
      <c r="AY53" t="s">
        <v>74</v>
      </c>
      <c r="AZ53">
        <v>0.85936400000000002</v>
      </c>
      <c r="BA53">
        <v>0.14063600000000001</v>
      </c>
      <c r="BB53">
        <v>0</v>
      </c>
      <c r="BC53">
        <v>0.88339200000000007</v>
      </c>
      <c r="BD53">
        <v>2.1908E-2</v>
      </c>
      <c r="BE53">
        <v>3.4629E-2</v>
      </c>
      <c r="BF53">
        <v>6.0071000000000013E-2</v>
      </c>
      <c r="BG53">
        <v>0</v>
      </c>
      <c r="BH53">
        <v>0.28409899999999999</v>
      </c>
      <c r="BI53">
        <v>0</v>
      </c>
      <c r="BJ53">
        <v>6.0071000000000013E-2</v>
      </c>
      <c r="BK53">
        <v>0.65583000000000002</v>
      </c>
      <c r="BL53">
        <v>0.78939899999999996</v>
      </c>
      <c r="BM53">
        <v>0.175265</v>
      </c>
      <c r="BN53">
        <v>3.5335999999999999E-2</v>
      </c>
      <c r="BO53">
        <v>1</v>
      </c>
      <c r="BP53" t="s">
        <v>4281</v>
      </c>
      <c r="BQ53">
        <v>1415</v>
      </c>
      <c r="BR53">
        <v>1</v>
      </c>
      <c r="BS53">
        <v>0</v>
      </c>
    </row>
    <row r="54" spans="1:71" x14ac:dyDescent="0.25">
      <c r="A54" t="s">
        <v>4282</v>
      </c>
      <c r="B54" t="s">
        <v>98</v>
      </c>
      <c r="C54" t="s">
        <v>369</v>
      </c>
      <c r="D54" t="s">
        <v>947</v>
      </c>
      <c r="E54">
        <v>2015</v>
      </c>
      <c r="F54" t="s">
        <v>74</v>
      </c>
      <c r="G54" t="s">
        <v>74</v>
      </c>
      <c r="H54" t="s">
        <v>74</v>
      </c>
      <c r="I54" t="s">
        <v>74</v>
      </c>
      <c r="J54" t="s">
        <v>74</v>
      </c>
      <c r="K54" t="s">
        <v>74</v>
      </c>
      <c r="L54" t="s">
        <v>74</v>
      </c>
      <c r="M54" t="s">
        <v>74</v>
      </c>
      <c r="N54" t="s">
        <v>74</v>
      </c>
      <c r="O54" t="s">
        <v>74</v>
      </c>
      <c r="P54" t="s">
        <v>74</v>
      </c>
      <c r="Q54" t="s">
        <v>74</v>
      </c>
      <c r="R54" t="s">
        <v>74</v>
      </c>
      <c r="S54" t="s">
        <v>74</v>
      </c>
      <c r="T54" t="s">
        <v>74</v>
      </c>
      <c r="U54">
        <v>842</v>
      </c>
      <c r="V54">
        <v>185</v>
      </c>
      <c r="W54">
        <v>0</v>
      </c>
      <c r="X54">
        <v>894</v>
      </c>
      <c r="Y54">
        <v>13</v>
      </c>
      <c r="Z54">
        <v>44</v>
      </c>
      <c r="AA54">
        <v>76</v>
      </c>
      <c r="AB54">
        <v>0</v>
      </c>
      <c r="AC54">
        <v>365</v>
      </c>
      <c r="AD54">
        <v>0</v>
      </c>
      <c r="AE54">
        <v>29</v>
      </c>
      <c r="AF54">
        <v>633</v>
      </c>
      <c r="AG54">
        <v>769</v>
      </c>
      <c r="AH54">
        <v>212</v>
      </c>
      <c r="AI54">
        <v>46</v>
      </c>
      <c r="AJ54">
        <v>1027</v>
      </c>
      <c r="AK54" t="s">
        <v>74</v>
      </c>
      <c r="AL54" t="s">
        <v>74</v>
      </c>
      <c r="AM54" t="s">
        <v>74</v>
      </c>
      <c r="AN54" t="s">
        <v>74</v>
      </c>
      <c r="AO54" t="s">
        <v>74</v>
      </c>
      <c r="AP54" t="s">
        <v>74</v>
      </c>
      <c r="AQ54" t="s">
        <v>74</v>
      </c>
      <c r="AR54" t="s">
        <v>74</v>
      </c>
      <c r="AS54" t="s">
        <v>74</v>
      </c>
      <c r="AT54" t="s">
        <v>74</v>
      </c>
      <c r="AU54" t="s">
        <v>74</v>
      </c>
      <c r="AV54" t="s">
        <v>74</v>
      </c>
      <c r="AW54" t="s">
        <v>74</v>
      </c>
      <c r="AX54" t="s">
        <v>74</v>
      </c>
      <c r="AY54" t="s">
        <v>74</v>
      </c>
      <c r="AZ54">
        <v>0.81986400000000004</v>
      </c>
      <c r="BA54">
        <v>0.18013599999999999</v>
      </c>
      <c r="BB54">
        <v>0</v>
      </c>
      <c r="BC54">
        <v>0.87049699999999997</v>
      </c>
      <c r="BD54">
        <v>1.2658000000000001E-2</v>
      </c>
      <c r="BE54">
        <v>4.2842999999999999E-2</v>
      </c>
      <c r="BF54">
        <v>7.4001999999999998E-2</v>
      </c>
      <c r="BG54">
        <v>0</v>
      </c>
      <c r="BH54">
        <v>0.355404</v>
      </c>
      <c r="BI54">
        <v>0</v>
      </c>
      <c r="BJ54">
        <v>2.8237999999999999E-2</v>
      </c>
      <c r="BK54">
        <v>0.61635800000000007</v>
      </c>
      <c r="BL54">
        <v>0.74878299999999998</v>
      </c>
      <c r="BM54">
        <v>0.206426</v>
      </c>
      <c r="BN54">
        <v>4.4790999999999997E-2</v>
      </c>
      <c r="BO54">
        <v>1</v>
      </c>
      <c r="BP54" t="s">
        <v>4281</v>
      </c>
      <c r="BQ54">
        <v>1415</v>
      </c>
      <c r="BR54">
        <v>0.7258</v>
      </c>
      <c r="BS54">
        <v>0</v>
      </c>
    </row>
    <row r="55" spans="1:71" x14ac:dyDescent="0.25">
      <c r="A55" t="s">
        <v>4283</v>
      </c>
      <c r="B55" t="s">
        <v>98</v>
      </c>
      <c r="C55" t="s">
        <v>369</v>
      </c>
      <c r="D55" t="s">
        <v>949</v>
      </c>
      <c r="E55">
        <v>2015</v>
      </c>
      <c r="F55" t="s">
        <v>74</v>
      </c>
      <c r="G55" t="s">
        <v>74</v>
      </c>
      <c r="H55" t="s">
        <v>74</v>
      </c>
      <c r="I55" t="s">
        <v>74</v>
      </c>
      <c r="J55" t="s">
        <v>74</v>
      </c>
      <c r="K55" t="s">
        <v>74</v>
      </c>
      <c r="L55" t="s">
        <v>74</v>
      </c>
      <c r="M55" t="s">
        <v>74</v>
      </c>
      <c r="N55" t="s">
        <v>74</v>
      </c>
      <c r="O55" t="s">
        <v>74</v>
      </c>
      <c r="P55" t="s">
        <v>74</v>
      </c>
      <c r="Q55" t="s">
        <v>74</v>
      </c>
      <c r="R55" t="s">
        <v>74</v>
      </c>
      <c r="S55" t="s">
        <v>74</v>
      </c>
      <c r="T55" t="s">
        <v>74</v>
      </c>
      <c r="U55">
        <v>319</v>
      </c>
      <c r="V55">
        <v>10</v>
      </c>
      <c r="W55">
        <v>0</v>
      </c>
      <c r="X55">
        <v>311</v>
      </c>
      <c r="Y55">
        <v>12</v>
      </c>
      <c r="Z55">
        <v>4</v>
      </c>
      <c r="AA55">
        <v>2</v>
      </c>
      <c r="AB55">
        <v>0</v>
      </c>
      <c r="AC55">
        <v>27</v>
      </c>
      <c r="AD55">
        <v>0</v>
      </c>
      <c r="AE55">
        <v>21</v>
      </c>
      <c r="AF55">
        <v>281</v>
      </c>
      <c r="AG55">
        <v>290</v>
      </c>
      <c r="AH55">
        <v>36</v>
      </c>
      <c r="AI55">
        <v>3</v>
      </c>
      <c r="AJ55">
        <v>329</v>
      </c>
      <c r="AK55" t="s">
        <v>74</v>
      </c>
      <c r="AL55" t="s">
        <v>74</v>
      </c>
      <c r="AM55" t="s">
        <v>74</v>
      </c>
      <c r="AN55" t="s">
        <v>74</v>
      </c>
      <c r="AO55" t="s">
        <v>74</v>
      </c>
      <c r="AP55" t="s">
        <v>74</v>
      </c>
      <c r="AQ55" t="s">
        <v>74</v>
      </c>
      <c r="AR55" t="s">
        <v>74</v>
      </c>
      <c r="AS55" t="s">
        <v>74</v>
      </c>
      <c r="AT55" t="s">
        <v>74</v>
      </c>
      <c r="AU55" t="s">
        <v>74</v>
      </c>
      <c r="AV55" t="s">
        <v>74</v>
      </c>
      <c r="AW55" t="s">
        <v>74</v>
      </c>
      <c r="AX55" t="s">
        <v>74</v>
      </c>
      <c r="AY55" t="s">
        <v>74</v>
      </c>
      <c r="AZ55">
        <v>0.96960499999999994</v>
      </c>
      <c r="BA55">
        <v>3.0394999999999998E-2</v>
      </c>
      <c r="BB55">
        <v>0</v>
      </c>
      <c r="BC55">
        <v>0.94528899999999993</v>
      </c>
      <c r="BD55">
        <v>3.6473999999999999E-2</v>
      </c>
      <c r="BE55">
        <v>1.2158E-2</v>
      </c>
      <c r="BF55">
        <v>6.0790000000000002E-3</v>
      </c>
      <c r="BG55">
        <v>0</v>
      </c>
      <c r="BH55">
        <v>8.2067000000000001E-2</v>
      </c>
      <c r="BI55">
        <v>0</v>
      </c>
      <c r="BJ55">
        <v>6.3829999999999998E-2</v>
      </c>
      <c r="BK55">
        <v>0.85410300000000006</v>
      </c>
      <c r="BL55">
        <v>0.88145899999999999</v>
      </c>
      <c r="BM55">
        <v>0.10942200000000001</v>
      </c>
      <c r="BN55">
        <v>9.1190000000000004E-3</v>
      </c>
      <c r="BO55">
        <v>1</v>
      </c>
      <c r="BP55" t="s">
        <v>4281</v>
      </c>
      <c r="BQ55">
        <v>1415</v>
      </c>
      <c r="BR55">
        <v>0.23250999999999999</v>
      </c>
      <c r="BS55">
        <v>0</v>
      </c>
    </row>
    <row r="56" spans="1:71" x14ac:dyDescent="0.25">
      <c r="A56" t="s">
        <v>4284</v>
      </c>
      <c r="B56" t="s">
        <v>98</v>
      </c>
      <c r="C56" t="s">
        <v>369</v>
      </c>
      <c r="D56" t="s">
        <v>953</v>
      </c>
      <c r="E56">
        <v>2015</v>
      </c>
      <c r="F56" t="s">
        <v>74</v>
      </c>
      <c r="G56" t="s">
        <v>74</v>
      </c>
      <c r="H56" t="s">
        <v>74</v>
      </c>
      <c r="I56" t="s">
        <v>74</v>
      </c>
      <c r="J56" t="s">
        <v>74</v>
      </c>
      <c r="K56" t="s">
        <v>74</v>
      </c>
      <c r="L56" t="s">
        <v>74</v>
      </c>
      <c r="M56" t="s">
        <v>74</v>
      </c>
      <c r="N56" t="s">
        <v>74</v>
      </c>
      <c r="O56" t="s">
        <v>74</v>
      </c>
      <c r="P56" t="s">
        <v>74</v>
      </c>
      <c r="Q56" t="s">
        <v>74</v>
      </c>
      <c r="R56" t="s">
        <v>74</v>
      </c>
      <c r="S56" t="s">
        <v>74</v>
      </c>
      <c r="T56" t="s">
        <v>74</v>
      </c>
      <c r="U56">
        <v>55</v>
      </c>
      <c r="V56">
        <v>4</v>
      </c>
      <c r="W56">
        <v>0</v>
      </c>
      <c r="X56">
        <v>45</v>
      </c>
      <c r="Y56">
        <v>6</v>
      </c>
      <c r="Z56">
        <v>1</v>
      </c>
      <c r="AA56">
        <v>7</v>
      </c>
      <c r="AB56">
        <v>0</v>
      </c>
      <c r="AC56">
        <v>10</v>
      </c>
      <c r="AD56">
        <v>0</v>
      </c>
      <c r="AE56">
        <v>35</v>
      </c>
      <c r="AF56">
        <v>14</v>
      </c>
      <c r="AG56">
        <v>58</v>
      </c>
      <c r="AH56">
        <v>0</v>
      </c>
      <c r="AI56">
        <v>1</v>
      </c>
      <c r="AJ56">
        <v>59</v>
      </c>
      <c r="AK56" t="s">
        <v>74</v>
      </c>
      <c r="AL56" t="s">
        <v>74</v>
      </c>
      <c r="AM56" t="s">
        <v>74</v>
      </c>
      <c r="AN56" t="s">
        <v>74</v>
      </c>
      <c r="AO56" t="s">
        <v>74</v>
      </c>
      <c r="AP56" t="s">
        <v>74</v>
      </c>
      <c r="AQ56" t="s">
        <v>74</v>
      </c>
      <c r="AR56" t="s">
        <v>74</v>
      </c>
      <c r="AS56" t="s">
        <v>74</v>
      </c>
      <c r="AT56" t="s">
        <v>74</v>
      </c>
      <c r="AU56" t="s">
        <v>74</v>
      </c>
      <c r="AV56" t="s">
        <v>74</v>
      </c>
      <c r="AW56" t="s">
        <v>74</v>
      </c>
      <c r="AX56" t="s">
        <v>74</v>
      </c>
      <c r="AY56" t="s">
        <v>74</v>
      </c>
      <c r="AZ56">
        <v>0.93220299999999989</v>
      </c>
      <c r="BA56">
        <v>6.7796999999999996E-2</v>
      </c>
      <c r="BB56">
        <v>0</v>
      </c>
      <c r="BC56">
        <v>0.76271199999999995</v>
      </c>
      <c r="BD56">
        <v>0.10169499999999999</v>
      </c>
      <c r="BE56">
        <v>1.6948999999999999E-2</v>
      </c>
      <c r="BF56">
        <v>0.118644</v>
      </c>
      <c r="BG56">
        <v>0</v>
      </c>
      <c r="BH56">
        <v>0.169492</v>
      </c>
      <c r="BI56">
        <v>0</v>
      </c>
      <c r="BJ56">
        <v>0.59322000000000008</v>
      </c>
      <c r="BK56">
        <v>0.237288</v>
      </c>
      <c r="BL56">
        <v>0.98305100000000001</v>
      </c>
      <c r="BM56">
        <v>0</v>
      </c>
      <c r="BN56">
        <v>1.6948999999999999E-2</v>
      </c>
      <c r="BO56">
        <v>1</v>
      </c>
      <c r="BP56" t="s">
        <v>4281</v>
      </c>
      <c r="BQ56">
        <v>1415</v>
      </c>
      <c r="BR56">
        <v>4.1700000000000001E-2</v>
      </c>
      <c r="BS56">
        <v>0</v>
      </c>
    </row>
    <row r="57" spans="1:71" x14ac:dyDescent="0.25">
      <c r="A57" t="s">
        <v>4285</v>
      </c>
      <c r="B57" t="s">
        <v>98</v>
      </c>
      <c r="C57" t="s">
        <v>376</v>
      </c>
      <c r="D57" t="s">
        <v>44</v>
      </c>
      <c r="E57">
        <v>2015</v>
      </c>
      <c r="F57">
        <v>511</v>
      </c>
      <c r="G57">
        <v>266</v>
      </c>
      <c r="H57">
        <v>0</v>
      </c>
      <c r="I57">
        <v>107</v>
      </c>
      <c r="J57">
        <v>129</v>
      </c>
      <c r="K57">
        <v>111</v>
      </c>
      <c r="L57">
        <v>107</v>
      </c>
      <c r="M57">
        <v>102</v>
      </c>
      <c r="N57">
        <v>76</v>
      </c>
      <c r="O57">
        <v>74</v>
      </c>
      <c r="P57">
        <v>37</v>
      </c>
      <c r="Q57">
        <v>8</v>
      </c>
      <c r="R57">
        <v>16</v>
      </c>
      <c r="S57">
        <v>10</v>
      </c>
      <c r="T57">
        <v>0</v>
      </c>
      <c r="U57">
        <v>749</v>
      </c>
      <c r="V57">
        <v>22</v>
      </c>
      <c r="W57">
        <v>6</v>
      </c>
      <c r="X57">
        <v>654</v>
      </c>
      <c r="Y57">
        <v>17</v>
      </c>
      <c r="Z57">
        <v>23</v>
      </c>
      <c r="AA57">
        <v>78</v>
      </c>
      <c r="AB57">
        <v>5</v>
      </c>
      <c r="AC57">
        <v>245</v>
      </c>
      <c r="AD57">
        <v>1</v>
      </c>
      <c r="AE57">
        <v>38</v>
      </c>
      <c r="AF57">
        <v>493</v>
      </c>
      <c r="AG57">
        <v>553</v>
      </c>
      <c r="AH57">
        <v>195</v>
      </c>
      <c r="AI57">
        <v>29</v>
      </c>
      <c r="AJ57">
        <v>777</v>
      </c>
      <c r="AK57">
        <v>0.65765799999999996</v>
      </c>
      <c r="AL57">
        <v>0.34234199999999998</v>
      </c>
      <c r="AM57">
        <v>0</v>
      </c>
      <c r="AN57">
        <v>0.137709</v>
      </c>
      <c r="AO57">
        <v>0.166023</v>
      </c>
      <c r="AP57">
        <v>0.14285700000000001</v>
      </c>
      <c r="AQ57">
        <v>0.137709</v>
      </c>
      <c r="AR57">
        <v>0.131274</v>
      </c>
      <c r="AS57">
        <v>9.7811999999999996E-2</v>
      </c>
      <c r="AT57">
        <v>9.5237999999999989E-2</v>
      </c>
      <c r="AU57">
        <v>4.7618999999999988E-2</v>
      </c>
      <c r="AV57">
        <v>1.0296E-2</v>
      </c>
      <c r="AW57">
        <v>2.0591999999999999E-2</v>
      </c>
      <c r="AX57">
        <v>1.2869999999999999E-2</v>
      </c>
      <c r="AY57">
        <v>0</v>
      </c>
      <c r="AZ57">
        <v>0.96396400000000004</v>
      </c>
      <c r="BA57">
        <v>2.8313999999999999E-2</v>
      </c>
      <c r="BB57">
        <v>7.7219999999999997E-3</v>
      </c>
      <c r="BC57">
        <v>0.84169899999999997</v>
      </c>
      <c r="BD57">
        <v>2.1878999999999999E-2</v>
      </c>
      <c r="BE57">
        <v>2.9600999999999999E-2</v>
      </c>
      <c r="BF57">
        <v>0.100386</v>
      </c>
      <c r="BG57">
        <v>6.4349999999999997E-3</v>
      </c>
      <c r="BH57">
        <v>0.31531500000000001</v>
      </c>
      <c r="BI57">
        <v>1.2869999999999999E-3</v>
      </c>
      <c r="BJ57">
        <v>4.8905999999999998E-2</v>
      </c>
      <c r="BK57">
        <v>0.63449199999999994</v>
      </c>
      <c r="BL57">
        <v>0.71171200000000001</v>
      </c>
      <c r="BM57">
        <v>0.25096499999999999</v>
      </c>
      <c r="BN57">
        <v>3.7323000000000002E-2</v>
      </c>
      <c r="BO57">
        <v>1</v>
      </c>
      <c r="BP57" t="s">
        <v>4286</v>
      </c>
      <c r="BQ57">
        <v>777</v>
      </c>
      <c r="BR57">
        <v>1</v>
      </c>
      <c r="BS57">
        <v>0</v>
      </c>
    </row>
    <row r="58" spans="1:71" x14ac:dyDescent="0.25">
      <c r="A58" t="s">
        <v>4287</v>
      </c>
      <c r="B58" t="s">
        <v>98</v>
      </c>
      <c r="C58" t="s">
        <v>376</v>
      </c>
      <c r="D58" t="s">
        <v>947</v>
      </c>
      <c r="E58">
        <v>2015</v>
      </c>
      <c r="F58">
        <v>401</v>
      </c>
      <c r="G58">
        <v>222</v>
      </c>
      <c r="H58">
        <v>0</v>
      </c>
      <c r="I58">
        <v>85</v>
      </c>
      <c r="J58">
        <v>109</v>
      </c>
      <c r="K58">
        <v>87</v>
      </c>
      <c r="L58">
        <v>83</v>
      </c>
      <c r="M58">
        <v>78</v>
      </c>
      <c r="N58">
        <v>61</v>
      </c>
      <c r="O58">
        <v>61</v>
      </c>
      <c r="P58">
        <v>28</v>
      </c>
      <c r="Q58">
        <v>7</v>
      </c>
      <c r="R58">
        <v>16</v>
      </c>
      <c r="S58">
        <v>8</v>
      </c>
      <c r="T58">
        <v>0</v>
      </c>
      <c r="U58">
        <v>600</v>
      </c>
      <c r="V58">
        <v>19</v>
      </c>
      <c r="W58">
        <v>4</v>
      </c>
      <c r="X58">
        <v>516</v>
      </c>
      <c r="Y58">
        <v>13</v>
      </c>
      <c r="Z58">
        <v>20</v>
      </c>
      <c r="AA58">
        <v>72</v>
      </c>
      <c r="AB58">
        <v>2</v>
      </c>
      <c r="AC58">
        <v>223</v>
      </c>
      <c r="AD58">
        <v>0</v>
      </c>
      <c r="AE58">
        <v>17</v>
      </c>
      <c r="AF58">
        <v>383</v>
      </c>
      <c r="AG58">
        <v>410</v>
      </c>
      <c r="AH58">
        <v>187</v>
      </c>
      <c r="AI58">
        <v>26</v>
      </c>
      <c r="AJ58">
        <v>623</v>
      </c>
      <c r="AK58">
        <v>0.64366000000000001</v>
      </c>
      <c r="AL58">
        <v>0.35633999999999999</v>
      </c>
      <c r="AM58">
        <v>0</v>
      </c>
      <c r="AN58">
        <v>0.136437</v>
      </c>
      <c r="AO58">
        <v>0.17496</v>
      </c>
      <c r="AP58">
        <v>0.13964699999999999</v>
      </c>
      <c r="AQ58">
        <v>0.13322600000000001</v>
      </c>
      <c r="AR58">
        <v>0.12520100000000001</v>
      </c>
      <c r="AS58">
        <v>9.7913E-2</v>
      </c>
      <c r="AT58">
        <v>9.7913E-2</v>
      </c>
      <c r="AU58">
        <v>4.4943999999999998E-2</v>
      </c>
      <c r="AV58">
        <v>1.1235999999999999E-2</v>
      </c>
      <c r="AW58">
        <v>2.5682E-2</v>
      </c>
      <c r="AX58">
        <v>1.2841E-2</v>
      </c>
      <c r="AY58">
        <v>0</v>
      </c>
      <c r="AZ58">
        <v>0.96308199999999999</v>
      </c>
      <c r="BA58">
        <v>3.0498000000000001E-2</v>
      </c>
      <c r="BB58">
        <v>6.4209999999999996E-3</v>
      </c>
      <c r="BC58">
        <v>0.82825000000000004</v>
      </c>
      <c r="BD58">
        <v>2.0867E-2</v>
      </c>
      <c r="BE58">
        <v>3.2103E-2</v>
      </c>
      <c r="BF58">
        <v>0.11557000000000001</v>
      </c>
      <c r="BG58">
        <v>3.2100000000000002E-3</v>
      </c>
      <c r="BH58">
        <v>0.35794500000000001</v>
      </c>
      <c r="BI58">
        <v>0</v>
      </c>
      <c r="BJ58">
        <v>2.7286999999999999E-2</v>
      </c>
      <c r="BK58">
        <v>0.61476700000000006</v>
      </c>
      <c r="BL58">
        <v>0.65810599999999997</v>
      </c>
      <c r="BM58">
        <v>0.30016100000000001</v>
      </c>
      <c r="BN58">
        <v>4.1734E-2</v>
      </c>
      <c r="BO58">
        <v>1</v>
      </c>
      <c r="BP58" t="s">
        <v>4286</v>
      </c>
      <c r="BQ58">
        <v>777</v>
      </c>
      <c r="BR58">
        <v>0.80180000000000007</v>
      </c>
      <c r="BS58">
        <v>0</v>
      </c>
    </row>
    <row r="59" spans="1:71" x14ac:dyDescent="0.25">
      <c r="A59" t="s">
        <v>4288</v>
      </c>
      <c r="B59" t="s">
        <v>98</v>
      </c>
      <c r="C59" t="s">
        <v>376</v>
      </c>
      <c r="D59" t="s">
        <v>949</v>
      </c>
      <c r="E59">
        <v>2015</v>
      </c>
      <c r="F59">
        <v>91</v>
      </c>
      <c r="G59">
        <v>31</v>
      </c>
      <c r="H59">
        <v>0</v>
      </c>
      <c r="I59">
        <v>21</v>
      </c>
      <c r="J59">
        <v>18</v>
      </c>
      <c r="K59">
        <v>19</v>
      </c>
      <c r="L59">
        <v>22</v>
      </c>
      <c r="M59">
        <v>15</v>
      </c>
      <c r="N59">
        <v>10</v>
      </c>
      <c r="O59">
        <v>9</v>
      </c>
      <c r="P59">
        <v>6</v>
      </c>
      <c r="Q59">
        <v>0</v>
      </c>
      <c r="R59">
        <v>0</v>
      </c>
      <c r="S59">
        <v>2</v>
      </c>
      <c r="T59">
        <v>0</v>
      </c>
      <c r="U59">
        <v>118</v>
      </c>
      <c r="V59">
        <v>2</v>
      </c>
      <c r="W59">
        <v>2</v>
      </c>
      <c r="X59">
        <v>116</v>
      </c>
      <c r="Y59">
        <v>3</v>
      </c>
      <c r="Z59">
        <v>3</v>
      </c>
      <c r="AA59">
        <v>0</v>
      </c>
      <c r="AB59">
        <v>0</v>
      </c>
      <c r="AC59">
        <v>15</v>
      </c>
      <c r="AD59">
        <v>0</v>
      </c>
      <c r="AE59">
        <v>4</v>
      </c>
      <c r="AF59">
        <v>103</v>
      </c>
      <c r="AG59">
        <v>117</v>
      </c>
      <c r="AH59">
        <v>4</v>
      </c>
      <c r="AI59">
        <v>1</v>
      </c>
      <c r="AJ59">
        <v>122</v>
      </c>
      <c r="AK59">
        <v>0.74590199999999995</v>
      </c>
      <c r="AL59">
        <v>0.25409799999999999</v>
      </c>
      <c r="AM59">
        <v>0</v>
      </c>
      <c r="AN59">
        <v>0.17213100000000001</v>
      </c>
      <c r="AO59">
        <v>0.14754100000000001</v>
      </c>
      <c r="AP59">
        <v>0.15573799999999999</v>
      </c>
      <c r="AQ59">
        <v>0.18032799999999999</v>
      </c>
      <c r="AR59">
        <v>0.122951</v>
      </c>
      <c r="AS59">
        <v>8.1966999999999998E-2</v>
      </c>
      <c r="AT59">
        <v>7.3770000000000002E-2</v>
      </c>
      <c r="AU59">
        <v>4.9180000000000001E-2</v>
      </c>
      <c r="AV59">
        <v>0</v>
      </c>
      <c r="AW59">
        <v>0</v>
      </c>
      <c r="AX59">
        <v>1.6393000000000001E-2</v>
      </c>
      <c r="AY59">
        <v>0</v>
      </c>
      <c r="AZ59">
        <v>0.96721299999999999</v>
      </c>
      <c r="BA59">
        <v>1.6393000000000001E-2</v>
      </c>
      <c r="BB59">
        <v>1.6393000000000001E-2</v>
      </c>
      <c r="BC59">
        <v>0.95081999999999989</v>
      </c>
      <c r="BD59">
        <v>2.4590000000000001E-2</v>
      </c>
      <c r="BE59">
        <v>2.4590000000000001E-2</v>
      </c>
      <c r="BF59">
        <v>0</v>
      </c>
      <c r="BG59">
        <v>0</v>
      </c>
      <c r="BH59">
        <v>0.122951</v>
      </c>
      <c r="BI59">
        <v>0</v>
      </c>
      <c r="BJ59">
        <v>3.2786999999999997E-2</v>
      </c>
      <c r="BK59">
        <v>0.84426199999999996</v>
      </c>
      <c r="BL59">
        <v>0.95901599999999998</v>
      </c>
      <c r="BM59">
        <v>3.2786999999999997E-2</v>
      </c>
      <c r="BN59">
        <v>8.1969999999999994E-3</v>
      </c>
      <c r="BO59">
        <v>1</v>
      </c>
      <c r="BP59" t="s">
        <v>4286</v>
      </c>
      <c r="BQ59">
        <v>777</v>
      </c>
      <c r="BR59">
        <v>0.15701000000000001</v>
      </c>
      <c r="BS59">
        <v>0</v>
      </c>
    </row>
    <row r="60" spans="1:71" x14ac:dyDescent="0.25">
      <c r="A60" t="s">
        <v>4289</v>
      </c>
      <c r="B60" t="s">
        <v>98</v>
      </c>
      <c r="C60" t="s">
        <v>376</v>
      </c>
      <c r="D60" t="s">
        <v>953</v>
      </c>
      <c r="E60">
        <v>2015</v>
      </c>
      <c r="F60">
        <v>17</v>
      </c>
      <c r="G60">
        <v>10</v>
      </c>
      <c r="H60">
        <v>0</v>
      </c>
      <c r="I60">
        <v>0</v>
      </c>
      <c r="J60">
        <v>2</v>
      </c>
      <c r="K60">
        <v>4</v>
      </c>
      <c r="L60">
        <v>2</v>
      </c>
      <c r="M60">
        <v>7</v>
      </c>
      <c r="N60">
        <v>4</v>
      </c>
      <c r="O60">
        <v>4</v>
      </c>
      <c r="P60">
        <v>3</v>
      </c>
      <c r="Q60">
        <v>1</v>
      </c>
      <c r="R60">
        <v>0</v>
      </c>
      <c r="S60">
        <v>0</v>
      </c>
      <c r="T60">
        <v>0</v>
      </c>
      <c r="U60">
        <v>27</v>
      </c>
      <c r="V60">
        <v>0</v>
      </c>
      <c r="W60">
        <v>0</v>
      </c>
      <c r="X60">
        <v>20</v>
      </c>
      <c r="Y60">
        <v>1</v>
      </c>
      <c r="Z60">
        <v>0</v>
      </c>
      <c r="AA60">
        <v>6</v>
      </c>
      <c r="AB60">
        <v>0</v>
      </c>
      <c r="AC60">
        <v>4</v>
      </c>
      <c r="AD60">
        <v>0</v>
      </c>
      <c r="AE60">
        <v>16</v>
      </c>
      <c r="AF60">
        <v>7</v>
      </c>
      <c r="AG60">
        <v>22</v>
      </c>
      <c r="AH60">
        <v>4</v>
      </c>
      <c r="AI60">
        <v>1</v>
      </c>
      <c r="AJ60">
        <v>27</v>
      </c>
      <c r="AK60">
        <v>0.62963000000000002</v>
      </c>
      <c r="AL60">
        <v>0.37036999999999998</v>
      </c>
      <c r="AM60">
        <v>0</v>
      </c>
      <c r="AN60">
        <v>0</v>
      </c>
      <c r="AO60">
        <v>7.4074000000000001E-2</v>
      </c>
      <c r="AP60">
        <v>0.148148</v>
      </c>
      <c r="AQ60">
        <v>7.4074000000000001E-2</v>
      </c>
      <c r="AR60">
        <v>0.25925900000000002</v>
      </c>
      <c r="AS60">
        <v>0.148148</v>
      </c>
      <c r="AT60">
        <v>0.148148</v>
      </c>
      <c r="AU60">
        <v>0.111111</v>
      </c>
      <c r="AV60">
        <v>3.7037E-2</v>
      </c>
      <c r="AW60">
        <v>0</v>
      </c>
      <c r="AX60">
        <v>0</v>
      </c>
      <c r="AY60">
        <v>0</v>
      </c>
      <c r="AZ60">
        <v>1</v>
      </c>
      <c r="BA60">
        <v>0</v>
      </c>
      <c r="BB60">
        <v>0</v>
      </c>
      <c r="BC60">
        <v>0.74074099999999998</v>
      </c>
      <c r="BD60">
        <v>3.7037E-2</v>
      </c>
      <c r="BE60">
        <v>0</v>
      </c>
      <c r="BF60">
        <v>0.222222</v>
      </c>
      <c r="BG60">
        <v>0</v>
      </c>
      <c r="BH60">
        <v>0.148148</v>
      </c>
      <c r="BI60">
        <v>0</v>
      </c>
      <c r="BJ60">
        <v>0.59259300000000004</v>
      </c>
      <c r="BK60">
        <v>0.25925900000000002</v>
      </c>
      <c r="BL60">
        <v>0.81481499999999996</v>
      </c>
      <c r="BM60">
        <v>0.148148</v>
      </c>
      <c r="BN60">
        <v>3.7037E-2</v>
      </c>
      <c r="BO60">
        <v>1</v>
      </c>
      <c r="BP60" t="s">
        <v>4286</v>
      </c>
      <c r="BQ60">
        <v>777</v>
      </c>
      <c r="BR60">
        <v>3.4750000000000003E-2</v>
      </c>
      <c r="BS60">
        <v>0</v>
      </c>
    </row>
    <row r="61" spans="1:71" x14ac:dyDescent="0.25">
      <c r="A61" t="s">
        <v>4290</v>
      </c>
      <c r="B61" t="s">
        <v>98</v>
      </c>
      <c r="C61" t="s">
        <v>376</v>
      </c>
      <c r="D61" t="s">
        <v>961</v>
      </c>
      <c r="E61">
        <v>2015</v>
      </c>
      <c r="F61">
        <v>2</v>
      </c>
      <c r="G61">
        <v>3</v>
      </c>
      <c r="H61">
        <v>0</v>
      </c>
      <c r="I61">
        <v>1</v>
      </c>
      <c r="J61">
        <v>0</v>
      </c>
      <c r="K61">
        <v>1</v>
      </c>
      <c r="L61">
        <v>0</v>
      </c>
      <c r="M61">
        <v>2</v>
      </c>
      <c r="N61">
        <v>1</v>
      </c>
      <c r="O61">
        <v>0</v>
      </c>
      <c r="P61">
        <v>0</v>
      </c>
      <c r="Q61">
        <v>0</v>
      </c>
      <c r="R61">
        <v>0</v>
      </c>
      <c r="S61">
        <v>0</v>
      </c>
      <c r="T61">
        <v>0</v>
      </c>
      <c r="U61">
        <v>4</v>
      </c>
      <c r="V61">
        <v>1</v>
      </c>
      <c r="W61">
        <v>0</v>
      </c>
      <c r="X61">
        <v>2</v>
      </c>
      <c r="Y61">
        <v>0</v>
      </c>
      <c r="Z61">
        <v>0</v>
      </c>
      <c r="AA61">
        <v>0</v>
      </c>
      <c r="AB61">
        <v>3</v>
      </c>
      <c r="AC61">
        <v>3</v>
      </c>
      <c r="AD61">
        <v>1</v>
      </c>
      <c r="AE61">
        <v>1</v>
      </c>
      <c r="AF61">
        <v>0</v>
      </c>
      <c r="AG61">
        <v>4</v>
      </c>
      <c r="AH61">
        <v>0</v>
      </c>
      <c r="AI61">
        <v>1</v>
      </c>
      <c r="AJ61">
        <v>5</v>
      </c>
      <c r="AK61">
        <v>0.4</v>
      </c>
      <c r="AL61">
        <v>0.6</v>
      </c>
      <c r="AM61">
        <v>0</v>
      </c>
      <c r="AN61">
        <v>0.2</v>
      </c>
      <c r="AO61">
        <v>0</v>
      </c>
      <c r="AP61">
        <v>0.2</v>
      </c>
      <c r="AQ61">
        <v>0</v>
      </c>
      <c r="AR61">
        <v>0.4</v>
      </c>
      <c r="AS61">
        <v>0.2</v>
      </c>
      <c r="AT61">
        <v>0</v>
      </c>
      <c r="AU61">
        <v>0</v>
      </c>
      <c r="AV61">
        <v>0</v>
      </c>
      <c r="AW61">
        <v>0</v>
      </c>
      <c r="AX61">
        <v>0</v>
      </c>
      <c r="AY61">
        <v>0</v>
      </c>
      <c r="AZ61">
        <v>0.8</v>
      </c>
      <c r="BA61">
        <v>0.2</v>
      </c>
      <c r="BB61">
        <v>0</v>
      </c>
      <c r="BC61">
        <v>0.4</v>
      </c>
      <c r="BD61">
        <v>0</v>
      </c>
      <c r="BE61">
        <v>0</v>
      </c>
      <c r="BF61">
        <v>0</v>
      </c>
      <c r="BG61">
        <v>0.6</v>
      </c>
      <c r="BH61">
        <v>0.6</v>
      </c>
      <c r="BI61">
        <v>0.2</v>
      </c>
      <c r="BJ61">
        <v>0.2</v>
      </c>
      <c r="BK61">
        <v>0</v>
      </c>
      <c r="BL61">
        <v>0.8</v>
      </c>
      <c r="BM61">
        <v>0</v>
      </c>
      <c r="BN61">
        <v>0.2</v>
      </c>
      <c r="BO61">
        <v>1</v>
      </c>
      <c r="BP61" t="s">
        <v>4286</v>
      </c>
      <c r="BQ61">
        <v>777</v>
      </c>
      <c r="BR61">
        <v>6.4400000000000004E-3</v>
      </c>
      <c r="BS61">
        <v>0</v>
      </c>
    </row>
    <row r="62" spans="1:71" x14ac:dyDescent="0.25">
      <c r="A62" t="s">
        <v>4291</v>
      </c>
      <c r="B62" t="s">
        <v>98</v>
      </c>
      <c r="C62" t="s">
        <v>382</v>
      </c>
      <c r="D62" t="s">
        <v>44</v>
      </c>
      <c r="E62">
        <v>2015</v>
      </c>
      <c r="F62">
        <v>406</v>
      </c>
      <c r="G62">
        <v>299</v>
      </c>
      <c r="H62">
        <v>0</v>
      </c>
      <c r="I62">
        <v>111</v>
      </c>
      <c r="J62">
        <v>101</v>
      </c>
      <c r="K62">
        <v>101</v>
      </c>
      <c r="L62">
        <v>78</v>
      </c>
      <c r="M62">
        <v>67</v>
      </c>
      <c r="N62">
        <v>91</v>
      </c>
      <c r="O62">
        <v>85</v>
      </c>
      <c r="P62">
        <v>30</v>
      </c>
      <c r="Q62">
        <v>12</v>
      </c>
      <c r="R62">
        <v>11</v>
      </c>
      <c r="S62">
        <v>18</v>
      </c>
      <c r="T62">
        <v>0</v>
      </c>
      <c r="U62">
        <v>696</v>
      </c>
      <c r="V62">
        <v>8</v>
      </c>
      <c r="W62">
        <v>1</v>
      </c>
      <c r="X62">
        <v>576</v>
      </c>
      <c r="Y62">
        <v>18</v>
      </c>
      <c r="Z62">
        <v>45</v>
      </c>
      <c r="AA62">
        <v>55</v>
      </c>
      <c r="AB62">
        <v>11</v>
      </c>
      <c r="AC62">
        <v>202</v>
      </c>
      <c r="AD62">
        <v>49</v>
      </c>
      <c r="AE62">
        <v>54</v>
      </c>
      <c r="AF62">
        <v>400</v>
      </c>
      <c r="AG62">
        <v>401</v>
      </c>
      <c r="AH62">
        <v>229</v>
      </c>
      <c r="AI62">
        <v>75</v>
      </c>
      <c r="AJ62">
        <v>705</v>
      </c>
      <c r="AK62">
        <v>0.57588700000000004</v>
      </c>
      <c r="AL62">
        <v>0.42411300000000002</v>
      </c>
      <c r="AM62">
        <v>0</v>
      </c>
      <c r="AN62">
        <v>0.157447</v>
      </c>
      <c r="AO62">
        <v>0.143262</v>
      </c>
      <c r="AP62">
        <v>0.143262</v>
      </c>
      <c r="AQ62">
        <v>0.110638</v>
      </c>
      <c r="AR62">
        <v>9.5035000000000008E-2</v>
      </c>
      <c r="AS62">
        <v>0.129078</v>
      </c>
      <c r="AT62">
        <v>0.12056699999999999</v>
      </c>
      <c r="AU62">
        <v>4.2553000000000001E-2</v>
      </c>
      <c r="AV62">
        <v>1.7021000000000001E-2</v>
      </c>
      <c r="AW62">
        <v>1.5603000000000001E-2</v>
      </c>
      <c r="AX62">
        <v>2.5531999999999999E-2</v>
      </c>
      <c r="AY62">
        <v>0</v>
      </c>
      <c r="AZ62">
        <v>0.98723399999999994</v>
      </c>
      <c r="BA62">
        <v>1.1348E-2</v>
      </c>
      <c r="BB62">
        <v>1.418E-3</v>
      </c>
      <c r="BC62">
        <v>0.817021</v>
      </c>
      <c r="BD62">
        <v>2.5531999999999999E-2</v>
      </c>
      <c r="BE62">
        <v>6.3829999999999998E-2</v>
      </c>
      <c r="BF62">
        <v>7.8014E-2</v>
      </c>
      <c r="BG62">
        <v>1.5603000000000001E-2</v>
      </c>
      <c r="BH62">
        <v>0.28652499999999997</v>
      </c>
      <c r="BI62">
        <v>6.9503999999999996E-2</v>
      </c>
      <c r="BJ62">
        <v>7.6595999999999997E-2</v>
      </c>
      <c r="BK62">
        <v>0.56737599999999999</v>
      </c>
      <c r="BL62">
        <v>0.56879400000000002</v>
      </c>
      <c r="BM62">
        <v>0.32482299999999997</v>
      </c>
      <c r="BN62">
        <v>0.10638300000000001</v>
      </c>
      <c r="BO62">
        <v>1</v>
      </c>
      <c r="BP62" t="s">
        <v>4292</v>
      </c>
      <c r="BQ62">
        <v>705</v>
      </c>
      <c r="BR62">
        <v>1</v>
      </c>
      <c r="BS62">
        <v>0</v>
      </c>
    </row>
    <row r="63" spans="1:71" x14ac:dyDescent="0.25">
      <c r="A63" t="s">
        <v>4293</v>
      </c>
      <c r="B63" t="s">
        <v>98</v>
      </c>
      <c r="C63" t="s">
        <v>382</v>
      </c>
      <c r="D63" t="s">
        <v>947</v>
      </c>
      <c r="E63">
        <v>2015</v>
      </c>
      <c r="F63">
        <v>300</v>
      </c>
      <c r="G63">
        <v>236</v>
      </c>
      <c r="H63">
        <v>0</v>
      </c>
      <c r="I63">
        <v>99</v>
      </c>
      <c r="J63">
        <v>69</v>
      </c>
      <c r="K63">
        <v>77</v>
      </c>
      <c r="L63">
        <v>47</v>
      </c>
      <c r="M63">
        <v>47</v>
      </c>
      <c r="N63">
        <v>71</v>
      </c>
      <c r="O63">
        <v>60</v>
      </c>
      <c r="P63">
        <v>27</v>
      </c>
      <c r="Q63">
        <v>12</v>
      </c>
      <c r="R63">
        <v>11</v>
      </c>
      <c r="S63">
        <v>16</v>
      </c>
      <c r="T63">
        <v>0</v>
      </c>
      <c r="U63">
        <v>529</v>
      </c>
      <c r="V63">
        <v>6</v>
      </c>
      <c r="W63">
        <v>1</v>
      </c>
      <c r="X63">
        <v>424</v>
      </c>
      <c r="Y63">
        <v>11</v>
      </c>
      <c r="Z63">
        <v>42</v>
      </c>
      <c r="AA63">
        <v>54</v>
      </c>
      <c r="AB63">
        <v>5</v>
      </c>
      <c r="AC63">
        <v>195</v>
      </c>
      <c r="AD63">
        <v>42</v>
      </c>
      <c r="AE63">
        <v>17</v>
      </c>
      <c r="AF63">
        <v>282</v>
      </c>
      <c r="AG63">
        <v>267</v>
      </c>
      <c r="AH63">
        <v>207</v>
      </c>
      <c r="AI63">
        <v>62</v>
      </c>
      <c r="AJ63">
        <v>536</v>
      </c>
      <c r="AK63">
        <v>0.559701</v>
      </c>
      <c r="AL63">
        <v>0.440299</v>
      </c>
      <c r="AM63">
        <v>0</v>
      </c>
      <c r="AN63">
        <v>0.184701</v>
      </c>
      <c r="AO63">
        <v>0.12873100000000001</v>
      </c>
      <c r="AP63">
        <v>0.14365700000000001</v>
      </c>
      <c r="AQ63">
        <v>8.7687000000000015E-2</v>
      </c>
      <c r="AR63">
        <v>8.7687000000000015E-2</v>
      </c>
      <c r="AS63">
        <v>0.132463</v>
      </c>
      <c r="AT63">
        <v>0.11194</v>
      </c>
      <c r="AU63">
        <v>5.0373000000000001E-2</v>
      </c>
      <c r="AV63">
        <v>2.2388000000000002E-2</v>
      </c>
      <c r="AW63">
        <v>2.0521999999999999E-2</v>
      </c>
      <c r="AX63">
        <v>2.9850999999999999E-2</v>
      </c>
      <c r="AY63">
        <v>0</v>
      </c>
      <c r="AZ63">
        <v>0.98694000000000004</v>
      </c>
      <c r="BA63">
        <v>1.1194000000000001E-2</v>
      </c>
      <c r="BB63">
        <v>1.866E-3</v>
      </c>
      <c r="BC63">
        <v>0.791045</v>
      </c>
      <c r="BD63">
        <v>2.0521999999999999E-2</v>
      </c>
      <c r="BE63">
        <v>7.8357999999999997E-2</v>
      </c>
      <c r="BF63">
        <v>0.100746</v>
      </c>
      <c r="BG63">
        <v>9.3279999999999995E-3</v>
      </c>
      <c r="BH63">
        <v>0.36380600000000002</v>
      </c>
      <c r="BI63">
        <v>7.8357999999999997E-2</v>
      </c>
      <c r="BJ63">
        <v>3.1716000000000001E-2</v>
      </c>
      <c r="BK63">
        <v>0.526119</v>
      </c>
      <c r="BL63">
        <v>0.49813400000000002</v>
      </c>
      <c r="BM63">
        <v>0.38619399999999998</v>
      </c>
      <c r="BN63">
        <v>0.115672</v>
      </c>
      <c r="BO63">
        <v>1</v>
      </c>
      <c r="BP63" t="s">
        <v>4292</v>
      </c>
      <c r="BQ63">
        <v>705</v>
      </c>
      <c r="BR63">
        <v>0.76028000000000007</v>
      </c>
      <c r="BS63">
        <v>0</v>
      </c>
    </row>
    <row r="64" spans="1:71" x14ac:dyDescent="0.25">
      <c r="A64" t="s">
        <v>4294</v>
      </c>
      <c r="B64" t="s">
        <v>98</v>
      </c>
      <c r="C64" t="s">
        <v>382</v>
      </c>
      <c r="D64" t="s">
        <v>949</v>
      </c>
      <c r="E64">
        <v>2015</v>
      </c>
      <c r="F64">
        <v>69</v>
      </c>
      <c r="G64">
        <v>48</v>
      </c>
      <c r="H64">
        <v>0</v>
      </c>
      <c r="I64">
        <v>10</v>
      </c>
      <c r="J64">
        <v>24</v>
      </c>
      <c r="K64">
        <v>14</v>
      </c>
      <c r="L64">
        <v>21</v>
      </c>
      <c r="M64">
        <v>13</v>
      </c>
      <c r="N64">
        <v>14</v>
      </c>
      <c r="O64">
        <v>20</v>
      </c>
      <c r="P64">
        <v>0</v>
      </c>
      <c r="Q64">
        <v>0</v>
      </c>
      <c r="R64">
        <v>0</v>
      </c>
      <c r="S64">
        <v>1</v>
      </c>
      <c r="T64">
        <v>0</v>
      </c>
      <c r="U64">
        <v>115</v>
      </c>
      <c r="V64">
        <v>2</v>
      </c>
      <c r="W64">
        <v>0</v>
      </c>
      <c r="X64">
        <v>111</v>
      </c>
      <c r="Y64">
        <v>4</v>
      </c>
      <c r="Z64">
        <v>2</v>
      </c>
      <c r="AA64">
        <v>0</v>
      </c>
      <c r="AB64">
        <v>0</v>
      </c>
      <c r="AC64">
        <v>5</v>
      </c>
      <c r="AD64">
        <v>3</v>
      </c>
      <c r="AE64">
        <v>10</v>
      </c>
      <c r="AF64">
        <v>99</v>
      </c>
      <c r="AG64">
        <v>89</v>
      </c>
      <c r="AH64">
        <v>21</v>
      </c>
      <c r="AI64">
        <v>7</v>
      </c>
      <c r="AJ64">
        <v>117</v>
      </c>
      <c r="AK64">
        <v>0.58974400000000005</v>
      </c>
      <c r="AL64">
        <v>0.41025600000000001</v>
      </c>
      <c r="AM64">
        <v>0</v>
      </c>
      <c r="AN64">
        <v>8.5470000000000004E-2</v>
      </c>
      <c r="AO64">
        <v>0.205128</v>
      </c>
      <c r="AP64">
        <v>0.119658</v>
      </c>
      <c r="AQ64">
        <v>0.17948700000000001</v>
      </c>
      <c r="AR64">
        <v>0.111111</v>
      </c>
      <c r="AS64">
        <v>0.119658</v>
      </c>
      <c r="AT64">
        <v>0.17094000000000001</v>
      </c>
      <c r="AU64">
        <v>0</v>
      </c>
      <c r="AV64">
        <v>0</v>
      </c>
      <c r="AW64">
        <v>0</v>
      </c>
      <c r="AX64">
        <v>8.5470000000000008E-3</v>
      </c>
      <c r="AY64">
        <v>0</v>
      </c>
      <c r="AZ64">
        <v>0.98290599999999995</v>
      </c>
      <c r="BA64">
        <v>1.7094000000000002E-2</v>
      </c>
      <c r="BB64">
        <v>0</v>
      </c>
      <c r="BC64">
        <v>0.94871799999999995</v>
      </c>
      <c r="BD64">
        <v>3.4188000000000003E-2</v>
      </c>
      <c r="BE64">
        <v>1.7094000000000002E-2</v>
      </c>
      <c r="BF64">
        <v>0</v>
      </c>
      <c r="BG64">
        <v>0</v>
      </c>
      <c r="BH64">
        <v>4.2735000000000002E-2</v>
      </c>
      <c r="BI64">
        <v>2.5641000000000001E-2</v>
      </c>
      <c r="BJ64">
        <v>8.5470000000000004E-2</v>
      </c>
      <c r="BK64">
        <v>0.84615399999999996</v>
      </c>
      <c r="BL64">
        <v>0.76068399999999992</v>
      </c>
      <c r="BM64">
        <v>0.17948700000000001</v>
      </c>
      <c r="BN64">
        <v>5.9829E-2</v>
      </c>
      <c r="BO64">
        <v>1</v>
      </c>
      <c r="BP64" t="s">
        <v>4292</v>
      </c>
      <c r="BQ64">
        <v>705</v>
      </c>
      <c r="BR64">
        <v>0.16596</v>
      </c>
      <c r="BS64">
        <v>0</v>
      </c>
    </row>
    <row r="65" spans="1:71" x14ac:dyDescent="0.25">
      <c r="A65" t="s">
        <v>4295</v>
      </c>
      <c r="B65" t="s">
        <v>98</v>
      </c>
      <c r="C65" t="s">
        <v>382</v>
      </c>
      <c r="D65" t="s">
        <v>953</v>
      </c>
      <c r="E65">
        <v>2015</v>
      </c>
      <c r="F65">
        <v>31</v>
      </c>
      <c r="G65">
        <v>12</v>
      </c>
      <c r="H65">
        <v>0</v>
      </c>
      <c r="I65">
        <v>1</v>
      </c>
      <c r="J65">
        <v>6</v>
      </c>
      <c r="K65">
        <v>8</v>
      </c>
      <c r="L65">
        <v>9</v>
      </c>
      <c r="M65">
        <v>7</v>
      </c>
      <c r="N65">
        <v>6</v>
      </c>
      <c r="O65">
        <v>4</v>
      </c>
      <c r="P65">
        <v>2</v>
      </c>
      <c r="Q65">
        <v>0</v>
      </c>
      <c r="R65">
        <v>0</v>
      </c>
      <c r="S65">
        <v>0</v>
      </c>
      <c r="T65">
        <v>0</v>
      </c>
      <c r="U65">
        <v>43</v>
      </c>
      <c r="V65">
        <v>0</v>
      </c>
      <c r="W65">
        <v>0</v>
      </c>
      <c r="X65">
        <v>38</v>
      </c>
      <c r="Y65">
        <v>3</v>
      </c>
      <c r="Z65">
        <v>1</v>
      </c>
      <c r="AA65">
        <v>0</v>
      </c>
      <c r="AB65">
        <v>1</v>
      </c>
      <c r="AC65">
        <v>2</v>
      </c>
      <c r="AD65">
        <v>2</v>
      </c>
      <c r="AE65">
        <v>26</v>
      </c>
      <c r="AF65">
        <v>13</v>
      </c>
      <c r="AG65">
        <v>39</v>
      </c>
      <c r="AH65">
        <v>0</v>
      </c>
      <c r="AI65">
        <v>4</v>
      </c>
      <c r="AJ65">
        <v>43</v>
      </c>
      <c r="AK65">
        <v>0.72093000000000007</v>
      </c>
      <c r="AL65">
        <v>0.27906999999999998</v>
      </c>
      <c r="AM65">
        <v>0</v>
      </c>
      <c r="AN65">
        <v>2.3255999999999999E-2</v>
      </c>
      <c r="AO65">
        <v>0.13953499999999999</v>
      </c>
      <c r="AP65">
        <v>0.18604699999999999</v>
      </c>
      <c r="AQ65">
        <v>0.20930199999999999</v>
      </c>
      <c r="AR65">
        <v>0.16279099999999999</v>
      </c>
      <c r="AS65">
        <v>0.13953499999999999</v>
      </c>
      <c r="AT65">
        <v>9.3023000000000008E-2</v>
      </c>
      <c r="AU65">
        <v>4.6511999999999998E-2</v>
      </c>
      <c r="AV65">
        <v>0</v>
      </c>
      <c r="AW65">
        <v>0</v>
      </c>
      <c r="AX65">
        <v>0</v>
      </c>
      <c r="AY65">
        <v>0</v>
      </c>
      <c r="AZ65">
        <v>1</v>
      </c>
      <c r="BA65">
        <v>0</v>
      </c>
      <c r="BB65">
        <v>0</v>
      </c>
      <c r="BC65">
        <v>0.88372099999999998</v>
      </c>
      <c r="BD65">
        <v>6.9766999999999996E-2</v>
      </c>
      <c r="BE65">
        <v>2.3255999999999999E-2</v>
      </c>
      <c r="BF65">
        <v>0</v>
      </c>
      <c r="BG65">
        <v>2.3255999999999999E-2</v>
      </c>
      <c r="BH65">
        <v>4.6511999999999998E-2</v>
      </c>
      <c r="BI65">
        <v>4.6511999999999998E-2</v>
      </c>
      <c r="BJ65">
        <v>0.60465100000000005</v>
      </c>
      <c r="BK65">
        <v>0.30232599999999998</v>
      </c>
      <c r="BL65">
        <v>0.90697699999999992</v>
      </c>
      <c r="BM65">
        <v>0</v>
      </c>
      <c r="BN65">
        <v>9.3023000000000008E-2</v>
      </c>
      <c r="BO65">
        <v>1</v>
      </c>
      <c r="BP65" t="s">
        <v>4292</v>
      </c>
      <c r="BQ65">
        <v>705</v>
      </c>
      <c r="BR65">
        <v>6.0990000000000003E-2</v>
      </c>
      <c r="BS65">
        <v>0</v>
      </c>
    </row>
    <row r="66" spans="1:71" x14ac:dyDescent="0.25">
      <c r="A66" t="s">
        <v>4296</v>
      </c>
      <c r="B66" t="s">
        <v>98</v>
      </c>
      <c r="C66" t="s">
        <v>382</v>
      </c>
      <c r="D66" t="s">
        <v>961</v>
      </c>
      <c r="E66">
        <v>2015</v>
      </c>
      <c r="F66">
        <v>6</v>
      </c>
      <c r="G66">
        <v>3</v>
      </c>
      <c r="H66">
        <v>0</v>
      </c>
      <c r="I66">
        <v>1</v>
      </c>
      <c r="J66">
        <v>2</v>
      </c>
      <c r="K66">
        <v>2</v>
      </c>
      <c r="L66">
        <v>1</v>
      </c>
      <c r="M66">
        <v>0</v>
      </c>
      <c r="N66">
        <v>0</v>
      </c>
      <c r="O66">
        <v>1</v>
      </c>
      <c r="P66">
        <v>1</v>
      </c>
      <c r="Q66">
        <v>0</v>
      </c>
      <c r="R66">
        <v>0</v>
      </c>
      <c r="S66">
        <v>1</v>
      </c>
      <c r="T66">
        <v>0</v>
      </c>
      <c r="U66">
        <v>9</v>
      </c>
      <c r="V66">
        <v>0</v>
      </c>
      <c r="W66">
        <v>0</v>
      </c>
      <c r="X66">
        <v>3</v>
      </c>
      <c r="Y66">
        <v>0</v>
      </c>
      <c r="Z66">
        <v>0</v>
      </c>
      <c r="AA66">
        <v>1</v>
      </c>
      <c r="AB66">
        <v>5</v>
      </c>
      <c r="AC66">
        <v>0</v>
      </c>
      <c r="AD66">
        <v>2</v>
      </c>
      <c r="AE66">
        <v>1</v>
      </c>
      <c r="AF66">
        <v>6</v>
      </c>
      <c r="AG66">
        <v>6</v>
      </c>
      <c r="AH66">
        <v>1</v>
      </c>
      <c r="AI66">
        <v>2</v>
      </c>
      <c r="AJ66">
        <v>9</v>
      </c>
      <c r="AK66">
        <v>0.66666700000000001</v>
      </c>
      <c r="AL66">
        <v>0.33333299999999999</v>
      </c>
      <c r="AM66">
        <v>0</v>
      </c>
      <c r="AN66">
        <v>0.111111</v>
      </c>
      <c r="AO66">
        <v>0.222222</v>
      </c>
      <c r="AP66">
        <v>0.222222</v>
      </c>
      <c r="AQ66">
        <v>0.111111</v>
      </c>
      <c r="AR66">
        <v>0</v>
      </c>
      <c r="AS66">
        <v>0</v>
      </c>
      <c r="AT66">
        <v>0.111111</v>
      </c>
      <c r="AU66">
        <v>0.111111</v>
      </c>
      <c r="AV66">
        <v>0</v>
      </c>
      <c r="AW66">
        <v>0</v>
      </c>
      <c r="AX66">
        <v>0.111111</v>
      </c>
      <c r="AY66">
        <v>0</v>
      </c>
      <c r="AZ66">
        <v>1</v>
      </c>
      <c r="BA66">
        <v>0</v>
      </c>
      <c r="BB66">
        <v>0</v>
      </c>
      <c r="BC66">
        <v>0.33333299999999999</v>
      </c>
      <c r="BD66">
        <v>0</v>
      </c>
      <c r="BE66">
        <v>0</v>
      </c>
      <c r="BF66">
        <v>0.111111</v>
      </c>
      <c r="BG66">
        <v>0.55555599999999994</v>
      </c>
      <c r="BH66">
        <v>0</v>
      </c>
      <c r="BI66">
        <v>0.222222</v>
      </c>
      <c r="BJ66">
        <v>0.111111</v>
      </c>
      <c r="BK66">
        <v>0.66666700000000001</v>
      </c>
      <c r="BL66">
        <v>0.66666700000000001</v>
      </c>
      <c r="BM66">
        <v>0.111111</v>
      </c>
      <c r="BN66">
        <v>0.222222</v>
      </c>
      <c r="BO66">
        <v>1</v>
      </c>
      <c r="BP66" t="s">
        <v>4292</v>
      </c>
      <c r="BQ66">
        <v>705</v>
      </c>
      <c r="BR66">
        <v>1.277E-2</v>
      </c>
      <c r="BS66">
        <v>0</v>
      </c>
    </row>
    <row r="67" spans="1:71" x14ac:dyDescent="0.25">
      <c r="A67" t="s">
        <v>4297</v>
      </c>
      <c r="B67" t="s">
        <v>98</v>
      </c>
      <c r="C67" t="s">
        <v>388</v>
      </c>
      <c r="D67" t="s">
        <v>44</v>
      </c>
      <c r="E67">
        <v>2015</v>
      </c>
      <c r="F67">
        <v>16</v>
      </c>
      <c r="G67">
        <v>14</v>
      </c>
      <c r="H67">
        <v>0</v>
      </c>
      <c r="I67">
        <v>4</v>
      </c>
      <c r="J67">
        <v>8</v>
      </c>
      <c r="K67">
        <v>1</v>
      </c>
      <c r="L67">
        <v>2</v>
      </c>
      <c r="M67">
        <v>4</v>
      </c>
      <c r="N67">
        <v>5</v>
      </c>
      <c r="O67">
        <v>3</v>
      </c>
      <c r="P67">
        <v>3</v>
      </c>
      <c r="Q67">
        <v>0</v>
      </c>
      <c r="R67">
        <v>0</v>
      </c>
      <c r="S67">
        <v>0</v>
      </c>
      <c r="T67">
        <v>0</v>
      </c>
      <c r="U67">
        <v>25</v>
      </c>
      <c r="V67">
        <v>5</v>
      </c>
      <c r="W67">
        <v>0</v>
      </c>
      <c r="X67">
        <v>23</v>
      </c>
      <c r="Y67">
        <v>1</v>
      </c>
      <c r="Z67">
        <v>3</v>
      </c>
      <c r="AA67">
        <v>1</v>
      </c>
      <c r="AB67">
        <v>2</v>
      </c>
      <c r="AC67">
        <v>9</v>
      </c>
      <c r="AD67">
        <v>0</v>
      </c>
      <c r="AE67">
        <v>0</v>
      </c>
      <c r="AF67">
        <v>21</v>
      </c>
      <c r="AG67">
        <v>13</v>
      </c>
      <c r="AH67">
        <v>10</v>
      </c>
      <c r="AI67">
        <v>7</v>
      </c>
      <c r="AJ67">
        <v>30</v>
      </c>
      <c r="AK67">
        <v>0.53333300000000006</v>
      </c>
      <c r="AL67">
        <v>0.466667</v>
      </c>
      <c r="AM67">
        <v>0</v>
      </c>
      <c r="AN67">
        <v>0.13333300000000001</v>
      </c>
      <c r="AO67">
        <v>0.26666699999999999</v>
      </c>
      <c r="AP67">
        <v>3.3333000000000002E-2</v>
      </c>
      <c r="AQ67">
        <v>6.666699999999999E-2</v>
      </c>
      <c r="AR67">
        <v>0.13333300000000001</v>
      </c>
      <c r="AS67">
        <v>0.16666700000000001</v>
      </c>
      <c r="AT67">
        <v>0.1</v>
      </c>
      <c r="AU67">
        <v>0.1</v>
      </c>
      <c r="AV67">
        <v>0</v>
      </c>
      <c r="AW67">
        <v>0</v>
      </c>
      <c r="AX67">
        <v>0</v>
      </c>
      <c r="AY67">
        <v>0</v>
      </c>
      <c r="AZ67">
        <v>0.83333299999999999</v>
      </c>
      <c r="BA67">
        <v>0.16666700000000001</v>
      </c>
      <c r="BB67">
        <v>0</v>
      </c>
      <c r="BC67">
        <v>0.7666670000000001</v>
      </c>
      <c r="BD67">
        <v>3.3333000000000002E-2</v>
      </c>
      <c r="BE67">
        <v>0.1</v>
      </c>
      <c r="BF67">
        <v>3.3333000000000002E-2</v>
      </c>
      <c r="BG67">
        <v>6.666699999999999E-2</v>
      </c>
      <c r="BH67">
        <v>0.3</v>
      </c>
      <c r="BI67">
        <v>0</v>
      </c>
      <c r="BJ67">
        <v>0</v>
      </c>
      <c r="BK67">
        <v>0.7</v>
      </c>
      <c r="BL67">
        <v>0.43333300000000002</v>
      </c>
      <c r="BM67">
        <v>0.33333299999999999</v>
      </c>
      <c r="BN67">
        <v>0.23333300000000001</v>
      </c>
      <c r="BO67">
        <v>1</v>
      </c>
      <c r="BP67" t="s">
        <v>4298</v>
      </c>
      <c r="BQ67">
        <v>30</v>
      </c>
      <c r="BR67">
        <v>1</v>
      </c>
      <c r="BS67">
        <v>0</v>
      </c>
    </row>
    <row r="68" spans="1:71" x14ac:dyDescent="0.25">
      <c r="A68" t="s">
        <v>4299</v>
      </c>
      <c r="B68" t="s">
        <v>98</v>
      </c>
      <c r="C68" t="s">
        <v>388</v>
      </c>
      <c r="D68" t="s">
        <v>947</v>
      </c>
      <c r="E68">
        <v>2015</v>
      </c>
      <c r="F68" t="s">
        <v>74</v>
      </c>
      <c r="G68" t="s">
        <v>74</v>
      </c>
      <c r="H68" t="s">
        <v>74</v>
      </c>
      <c r="I68" t="s">
        <v>74</v>
      </c>
      <c r="J68" t="s">
        <v>74</v>
      </c>
      <c r="K68" t="s">
        <v>74</v>
      </c>
      <c r="L68" t="s">
        <v>74</v>
      </c>
      <c r="M68" t="s">
        <v>74</v>
      </c>
      <c r="N68" t="s">
        <v>74</v>
      </c>
      <c r="O68" t="s">
        <v>74</v>
      </c>
      <c r="P68" t="s">
        <v>74</v>
      </c>
      <c r="Q68" t="s">
        <v>74</v>
      </c>
      <c r="R68" t="s">
        <v>74</v>
      </c>
      <c r="S68" t="s">
        <v>74</v>
      </c>
      <c r="T68" t="s">
        <v>74</v>
      </c>
      <c r="U68" t="s">
        <v>74</v>
      </c>
      <c r="V68" t="s">
        <v>74</v>
      </c>
      <c r="W68" t="s">
        <v>74</v>
      </c>
      <c r="X68" t="s">
        <v>74</v>
      </c>
      <c r="Y68" t="s">
        <v>74</v>
      </c>
      <c r="Z68" t="s">
        <v>74</v>
      </c>
      <c r="AA68" t="s">
        <v>74</v>
      </c>
      <c r="AB68" t="s">
        <v>74</v>
      </c>
      <c r="AC68" t="s">
        <v>74</v>
      </c>
      <c r="AD68" t="s">
        <v>74</v>
      </c>
      <c r="AE68" t="s">
        <v>74</v>
      </c>
      <c r="AF68" t="s">
        <v>74</v>
      </c>
      <c r="AG68" t="s">
        <v>74</v>
      </c>
      <c r="AH68" t="s">
        <v>74</v>
      </c>
      <c r="AI68" t="s">
        <v>74</v>
      </c>
      <c r="AJ68" t="s">
        <v>74</v>
      </c>
      <c r="AK68" t="s">
        <v>74</v>
      </c>
      <c r="AL68" t="s">
        <v>74</v>
      </c>
      <c r="AM68" t="s">
        <v>74</v>
      </c>
      <c r="AN68" t="s">
        <v>74</v>
      </c>
      <c r="AO68" t="s">
        <v>74</v>
      </c>
      <c r="AP68" t="s">
        <v>74</v>
      </c>
      <c r="AQ68" t="s">
        <v>74</v>
      </c>
      <c r="AR68" t="s">
        <v>74</v>
      </c>
      <c r="AS68" t="s">
        <v>74</v>
      </c>
      <c r="AT68" t="s">
        <v>74</v>
      </c>
      <c r="AU68" t="s">
        <v>74</v>
      </c>
      <c r="AV68" t="s">
        <v>74</v>
      </c>
      <c r="AW68" t="s">
        <v>74</v>
      </c>
      <c r="AX68" t="s">
        <v>74</v>
      </c>
      <c r="AY68" t="s">
        <v>74</v>
      </c>
      <c r="AZ68" t="s">
        <v>74</v>
      </c>
      <c r="BA68" t="s">
        <v>74</v>
      </c>
      <c r="BB68" t="s">
        <v>74</v>
      </c>
      <c r="BC68" t="s">
        <v>74</v>
      </c>
      <c r="BD68" t="s">
        <v>74</v>
      </c>
      <c r="BE68" t="s">
        <v>74</v>
      </c>
      <c r="BF68" t="s">
        <v>74</v>
      </c>
      <c r="BG68" t="s">
        <v>74</v>
      </c>
      <c r="BH68" t="s">
        <v>74</v>
      </c>
      <c r="BI68" t="s">
        <v>74</v>
      </c>
      <c r="BJ68" t="s">
        <v>74</v>
      </c>
      <c r="BK68" t="s">
        <v>74</v>
      </c>
      <c r="BL68" t="s">
        <v>74</v>
      </c>
      <c r="BM68" t="s">
        <v>74</v>
      </c>
      <c r="BN68" t="s">
        <v>74</v>
      </c>
      <c r="BO68" t="s">
        <v>74</v>
      </c>
      <c r="BP68" t="s">
        <v>4298</v>
      </c>
      <c r="BQ68" t="s">
        <v>74</v>
      </c>
      <c r="BR68" t="s">
        <v>74</v>
      </c>
      <c r="BS68">
        <v>0</v>
      </c>
    </row>
    <row r="69" spans="1:71" x14ac:dyDescent="0.25">
      <c r="A69" t="s">
        <v>4300</v>
      </c>
      <c r="B69" t="s">
        <v>98</v>
      </c>
      <c r="C69" t="s">
        <v>388</v>
      </c>
      <c r="D69" t="s">
        <v>949</v>
      </c>
      <c r="E69">
        <v>2015</v>
      </c>
      <c r="F69" t="s">
        <v>74</v>
      </c>
      <c r="G69" t="s">
        <v>74</v>
      </c>
      <c r="H69" t="s">
        <v>74</v>
      </c>
      <c r="I69" t="s">
        <v>74</v>
      </c>
      <c r="J69" t="s">
        <v>74</v>
      </c>
      <c r="K69" t="s">
        <v>74</v>
      </c>
      <c r="L69" t="s">
        <v>74</v>
      </c>
      <c r="M69" t="s">
        <v>74</v>
      </c>
      <c r="N69" t="s">
        <v>74</v>
      </c>
      <c r="O69" t="s">
        <v>74</v>
      </c>
      <c r="P69" t="s">
        <v>74</v>
      </c>
      <c r="Q69" t="s">
        <v>74</v>
      </c>
      <c r="R69" t="s">
        <v>74</v>
      </c>
      <c r="S69" t="s">
        <v>74</v>
      </c>
      <c r="T69" t="s">
        <v>74</v>
      </c>
      <c r="U69" t="s">
        <v>74</v>
      </c>
      <c r="V69" t="s">
        <v>74</v>
      </c>
      <c r="W69" t="s">
        <v>74</v>
      </c>
      <c r="X69" t="s">
        <v>74</v>
      </c>
      <c r="Y69" t="s">
        <v>74</v>
      </c>
      <c r="Z69" t="s">
        <v>74</v>
      </c>
      <c r="AA69" t="s">
        <v>74</v>
      </c>
      <c r="AB69" t="s">
        <v>74</v>
      </c>
      <c r="AC69" t="s">
        <v>74</v>
      </c>
      <c r="AD69" t="s">
        <v>74</v>
      </c>
      <c r="AE69" t="s">
        <v>74</v>
      </c>
      <c r="AF69" t="s">
        <v>74</v>
      </c>
      <c r="AG69" t="s">
        <v>74</v>
      </c>
      <c r="AH69" t="s">
        <v>74</v>
      </c>
      <c r="AI69" t="s">
        <v>74</v>
      </c>
      <c r="AJ69" t="s">
        <v>74</v>
      </c>
      <c r="AK69" t="s">
        <v>74</v>
      </c>
      <c r="AL69" t="s">
        <v>74</v>
      </c>
      <c r="AM69" t="s">
        <v>74</v>
      </c>
      <c r="AN69" t="s">
        <v>74</v>
      </c>
      <c r="AO69" t="s">
        <v>74</v>
      </c>
      <c r="AP69" t="s">
        <v>74</v>
      </c>
      <c r="AQ69" t="s">
        <v>74</v>
      </c>
      <c r="AR69" t="s">
        <v>74</v>
      </c>
      <c r="AS69" t="s">
        <v>74</v>
      </c>
      <c r="AT69" t="s">
        <v>74</v>
      </c>
      <c r="AU69" t="s">
        <v>74</v>
      </c>
      <c r="AV69" t="s">
        <v>74</v>
      </c>
      <c r="AW69" t="s">
        <v>74</v>
      </c>
      <c r="AX69" t="s">
        <v>74</v>
      </c>
      <c r="AY69" t="s">
        <v>74</v>
      </c>
      <c r="AZ69" t="s">
        <v>74</v>
      </c>
      <c r="BA69" t="s">
        <v>74</v>
      </c>
      <c r="BB69" t="s">
        <v>74</v>
      </c>
      <c r="BC69" t="s">
        <v>74</v>
      </c>
      <c r="BD69" t="s">
        <v>74</v>
      </c>
      <c r="BE69" t="s">
        <v>74</v>
      </c>
      <c r="BF69" t="s">
        <v>74</v>
      </c>
      <c r="BG69" t="s">
        <v>74</v>
      </c>
      <c r="BH69" t="s">
        <v>74</v>
      </c>
      <c r="BI69" t="s">
        <v>74</v>
      </c>
      <c r="BJ69" t="s">
        <v>74</v>
      </c>
      <c r="BK69" t="s">
        <v>74</v>
      </c>
      <c r="BL69" t="s">
        <v>74</v>
      </c>
      <c r="BM69" t="s">
        <v>74</v>
      </c>
      <c r="BN69" t="s">
        <v>74</v>
      </c>
      <c r="BO69" t="s">
        <v>74</v>
      </c>
      <c r="BP69" t="s">
        <v>4298</v>
      </c>
      <c r="BQ69" t="s">
        <v>74</v>
      </c>
      <c r="BR69" t="s">
        <v>74</v>
      </c>
      <c r="BS69">
        <v>1</v>
      </c>
    </row>
    <row r="70" spans="1:71" x14ac:dyDescent="0.25">
      <c r="A70" t="s">
        <v>4301</v>
      </c>
      <c r="B70" t="s">
        <v>98</v>
      </c>
      <c r="C70" t="s">
        <v>388</v>
      </c>
      <c r="D70" t="s">
        <v>953</v>
      </c>
      <c r="E70">
        <v>2015</v>
      </c>
      <c r="F70" t="s">
        <v>74</v>
      </c>
      <c r="G70" t="s">
        <v>74</v>
      </c>
      <c r="H70" t="s">
        <v>74</v>
      </c>
      <c r="I70" t="s">
        <v>74</v>
      </c>
      <c r="J70" t="s">
        <v>74</v>
      </c>
      <c r="K70" t="s">
        <v>74</v>
      </c>
      <c r="L70" t="s">
        <v>74</v>
      </c>
      <c r="M70" t="s">
        <v>74</v>
      </c>
      <c r="N70" t="s">
        <v>74</v>
      </c>
      <c r="O70" t="s">
        <v>74</v>
      </c>
      <c r="P70" t="s">
        <v>74</v>
      </c>
      <c r="Q70" t="s">
        <v>74</v>
      </c>
      <c r="R70" t="s">
        <v>74</v>
      </c>
      <c r="S70" t="s">
        <v>74</v>
      </c>
      <c r="T70" t="s">
        <v>74</v>
      </c>
      <c r="U70" t="s">
        <v>74</v>
      </c>
      <c r="V70" t="s">
        <v>74</v>
      </c>
      <c r="W70" t="s">
        <v>74</v>
      </c>
      <c r="X70" t="s">
        <v>74</v>
      </c>
      <c r="Y70" t="s">
        <v>74</v>
      </c>
      <c r="Z70" t="s">
        <v>74</v>
      </c>
      <c r="AA70" t="s">
        <v>74</v>
      </c>
      <c r="AB70" t="s">
        <v>74</v>
      </c>
      <c r="AC70" t="s">
        <v>74</v>
      </c>
      <c r="AD70" t="s">
        <v>74</v>
      </c>
      <c r="AE70" t="s">
        <v>74</v>
      </c>
      <c r="AF70" t="s">
        <v>74</v>
      </c>
      <c r="AG70" t="s">
        <v>74</v>
      </c>
      <c r="AH70" t="s">
        <v>74</v>
      </c>
      <c r="AI70" t="s">
        <v>74</v>
      </c>
      <c r="AJ70" t="s">
        <v>74</v>
      </c>
      <c r="AK70" t="s">
        <v>74</v>
      </c>
      <c r="AL70" t="s">
        <v>74</v>
      </c>
      <c r="AM70" t="s">
        <v>74</v>
      </c>
      <c r="AN70" t="s">
        <v>74</v>
      </c>
      <c r="AO70" t="s">
        <v>74</v>
      </c>
      <c r="AP70" t="s">
        <v>74</v>
      </c>
      <c r="AQ70" t="s">
        <v>74</v>
      </c>
      <c r="AR70" t="s">
        <v>74</v>
      </c>
      <c r="AS70" t="s">
        <v>74</v>
      </c>
      <c r="AT70" t="s">
        <v>74</v>
      </c>
      <c r="AU70" t="s">
        <v>74</v>
      </c>
      <c r="AV70" t="s">
        <v>74</v>
      </c>
      <c r="AW70" t="s">
        <v>74</v>
      </c>
      <c r="AX70" t="s">
        <v>74</v>
      </c>
      <c r="AY70" t="s">
        <v>74</v>
      </c>
      <c r="AZ70" t="s">
        <v>74</v>
      </c>
      <c r="BA70" t="s">
        <v>74</v>
      </c>
      <c r="BB70" t="s">
        <v>74</v>
      </c>
      <c r="BC70" t="s">
        <v>74</v>
      </c>
      <c r="BD70" t="s">
        <v>74</v>
      </c>
      <c r="BE70" t="s">
        <v>74</v>
      </c>
      <c r="BF70" t="s">
        <v>74</v>
      </c>
      <c r="BG70" t="s">
        <v>74</v>
      </c>
      <c r="BH70" t="s">
        <v>74</v>
      </c>
      <c r="BI70" t="s">
        <v>74</v>
      </c>
      <c r="BJ70" t="s">
        <v>74</v>
      </c>
      <c r="BK70" t="s">
        <v>74</v>
      </c>
      <c r="BL70" t="s">
        <v>74</v>
      </c>
      <c r="BM70" t="s">
        <v>74</v>
      </c>
      <c r="BN70" t="s">
        <v>74</v>
      </c>
      <c r="BO70" t="s">
        <v>74</v>
      </c>
      <c r="BP70" t="s">
        <v>4298</v>
      </c>
      <c r="BQ70" t="s">
        <v>74</v>
      </c>
      <c r="BR70" t="s">
        <v>74</v>
      </c>
      <c r="BS70">
        <v>1</v>
      </c>
    </row>
    <row r="71" spans="1:71" x14ac:dyDescent="0.25">
      <c r="A71" t="s">
        <v>4302</v>
      </c>
      <c r="B71" t="s">
        <v>98</v>
      </c>
      <c r="C71" t="s">
        <v>388</v>
      </c>
      <c r="D71" t="s">
        <v>961</v>
      </c>
      <c r="E71">
        <v>2015</v>
      </c>
      <c r="F71" t="s">
        <v>74</v>
      </c>
      <c r="G71" t="s">
        <v>74</v>
      </c>
      <c r="H71" t="s">
        <v>74</v>
      </c>
      <c r="I71" t="s">
        <v>74</v>
      </c>
      <c r="J71" t="s">
        <v>74</v>
      </c>
      <c r="K71" t="s">
        <v>74</v>
      </c>
      <c r="L71" t="s">
        <v>74</v>
      </c>
      <c r="M71" t="s">
        <v>74</v>
      </c>
      <c r="N71" t="s">
        <v>74</v>
      </c>
      <c r="O71" t="s">
        <v>74</v>
      </c>
      <c r="P71" t="s">
        <v>74</v>
      </c>
      <c r="Q71" t="s">
        <v>74</v>
      </c>
      <c r="R71" t="s">
        <v>74</v>
      </c>
      <c r="S71" t="s">
        <v>74</v>
      </c>
      <c r="T71" t="s">
        <v>74</v>
      </c>
      <c r="U71" t="s">
        <v>74</v>
      </c>
      <c r="V71" t="s">
        <v>74</v>
      </c>
      <c r="W71" t="s">
        <v>74</v>
      </c>
      <c r="X71" t="s">
        <v>74</v>
      </c>
      <c r="Y71" t="s">
        <v>74</v>
      </c>
      <c r="Z71" t="s">
        <v>74</v>
      </c>
      <c r="AA71" t="s">
        <v>74</v>
      </c>
      <c r="AB71" t="s">
        <v>74</v>
      </c>
      <c r="AC71" t="s">
        <v>74</v>
      </c>
      <c r="AD71" t="s">
        <v>74</v>
      </c>
      <c r="AE71" t="s">
        <v>74</v>
      </c>
      <c r="AF71" t="s">
        <v>74</v>
      </c>
      <c r="AG71" t="s">
        <v>74</v>
      </c>
      <c r="AH71" t="s">
        <v>74</v>
      </c>
      <c r="AI71" t="s">
        <v>74</v>
      </c>
      <c r="AJ71" t="s">
        <v>74</v>
      </c>
      <c r="AK71" t="s">
        <v>74</v>
      </c>
      <c r="AL71" t="s">
        <v>74</v>
      </c>
      <c r="AM71" t="s">
        <v>74</v>
      </c>
      <c r="AN71" t="s">
        <v>74</v>
      </c>
      <c r="AO71" t="s">
        <v>74</v>
      </c>
      <c r="AP71" t="s">
        <v>74</v>
      </c>
      <c r="AQ71" t="s">
        <v>74</v>
      </c>
      <c r="AR71" t="s">
        <v>74</v>
      </c>
      <c r="AS71" t="s">
        <v>74</v>
      </c>
      <c r="AT71" t="s">
        <v>74</v>
      </c>
      <c r="AU71" t="s">
        <v>74</v>
      </c>
      <c r="AV71" t="s">
        <v>74</v>
      </c>
      <c r="AW71" t="s">
        <v>74</v>
      </c>
      <c r="AX71" t="s">
        <v>74</v>
      </c>
      <c r="AY71" t="s">
        <v>74</v>
      </c>
      <c r="AZ71" t="s">
        <v>74</v>
      </c>
      <c r="BA71" t="s">
        <v>74</v>
      </c>
      <c r="BB71" t="s">
        <v>74</v>
      </c>
      <c r="BC71" t="s">
        <v>74</v>
      </c>
      <c r="BD71" t="s">
        <v>74</v>
      </c>
      <c r="BE71" t="s">
        <v>74</v>
      </c>
      <c r="BF71" t="s">
        <v>74</v>
      </c>
      <c r="BG71" t="s">
        <v>74</v>
      </c>
      <c r="BH71" t="s">
        <v>74</v>
      </c>
      <c r="BI71" t="s">
        <v>74</v>
      </c>
      <c r="BJ71" t="s">
        <v>74</v>
      </c>
      <c r="BK71" t="s">
        <v>74</v>
      </c>
      <c r="BL71" t="s">
        <v>74</v>
      </c>
      <c r="BM71" t="s">
        <v>74</v>
      </c>
      <c r="BN71" t="s">
        <v>74</v>
      </c>
      <c r="BO71" t="s">
        <v>74</v>
      </c>
      <c r="BP71" t="s">
        <v>4298</v>
      </c>
      <c r="BQ71" t="s">
        <v>74</v>
      </c>
      <c r="BR71" t="s">
        <v>74</v>
      </c>
      <c r="BS71">
        <v>0</v>
      </c>
    </row>
    <row r="72" spans="1:71" x14ac:dyDescent="0.25">
      <c r="A72" t="s">
        <v>4303</v>
      </c>
      <c r="B72" t="s">
        <v>98</v>
      </c>
      <c r="C72" t="s">
        <v>394</v>
      </c>
      <c r="D72" t="s">
        <v>44</v>
      </c>
      <c r="E72">
        <v>2015</v>
      </c>
      <c r="F72">
        <v>925</v>
      </c>
      <c r="G72">
        <v>352</v>
      </c>
      <c r="H72">
        <v>0</v>
      </c>
      <c r="I72">
        <v>140</v>
      </c>
      <c r="J72">
        <v>195</v>
      </c>
      <c r="K72">
        <v>175</v>
      </c>
      <c r="L72">
        <v>202</v>
      </c>
      <c r="M72">
        <v>168</v>
      </c>
      <c r="N72">
        <v>140</v>
      </c>
      <c r="O72">
        <v>130</v>
      </c>
      <c r="P72">
        <v>76</v>
      </c>
      <c r="Q72">
        <v>20</v>
      </c>
      <c r="R72">
        <v>10</v>
      </c>
      <c r="S72">
        <v>21</v>
      </c>
      <c r="T72">
        <v>0</v>
      </c>
      <c r="U72">
        <v>1228</v>
      </c>
      <c r="V72">
        <v>45</v>
      </c>
      <c r="W72">
        <v>4</v>
      </c>
      <c r="X72">
        <v>1064</v>
      </c>
      <c r="Y72">
        <v>36</v>
      </c>
      <c r="Z72">
        <v>43</v>
      </c>
      <c r="AA72">
        <v>87</v>
      </c>
      <c r="AB72">
        <v>47</v>
      </c>
      <c r="AC72">
        <v>337</v>
      </c>
      <c r="AD72">
        <v>39</v>
      </c>
      <c r="AE72">
        <v>108</v>
      </c>
      <c r="AF72">
        <v>793</v>
      </c>
      <c r="AG72">
        <v>915</v>
      </c>
      <c r="AH72">
        <v>330</v>
      </c>
      <c r="AI72">
        <v>32</v>
      </c>
      <c r="AJ72">
        <v>1277</v>
      </c>
      <c r="AK72">
        <v>0.72435400000000005</v>
      </c>
      <c r="AL72">
        <v>0.275646</v>
      </c>
      <c r="AM72">
        <v>0</v>
      </c>
      <c r="AN72">
        <v>0.10963199999999999</v>
      </c>
      <c r="AO72">
        <v>0.152702</v>
      </c>
      <c r="AP72">
        <v>0.13704</v>
      </c>
      <c r="AQ72">
        <v>0.15818299999999999</v>
      </c>
      <c r="AR72">
        <v>0.13155800000000001</v>
      </c>
      <c r="AS72">
        <v>0.10963199999999999</v>
      </c>
      <c r="AT72">
        <v>0.101801</v>
      </c>
      <c r="AU72">
        <v>5.9513999999999997E-2</v>
      </c>
      <c r="AV72">
        <v>1.5661999999999999E-2</v>
      </c>
      <c r="AW72">
        <v>7.8309999999999994E-3</v>
      </c>
      <c r="AX72">
        <v>1.6445000000000001E-2</v>
      </c>
      <c r="AY72">
        <v>0</v>
      </c>
      <c r="AZ72">
        <v>0.96162899999999996</v>
      </c>
      <c r="BA72">
        <v>3.5238999999999999E-2</v>
      </c>
      <c r="BB72">
        <v>3.1319999999999998E-3</v>
      </c>
      <c r="BC72">
        <v>0.83320300000000003</v>
      </c>
      <c r="BD72">
        <v>2.8191000000000001E-2</v>
      </c>
      <c r="BE72">
        <v>3.3673000000000002E-2</v>
      </c>
      <c r="BF72">
        <v>6.8128000000000008E-2</v>
      </c>
      <c r="BG72">
        <v>3.6804999999999997E-2</v>
      </c>
      <c r="BH72">
        <v>0.26390000000000002</v>
      </c>
      <c r="BI72">
        <v>3.0540000000000001E-2</v>
      </c>
      <c r="BJ72">
        <v>8.4572999999999995E-2</v>
      </c>
      <c r="BK72">
        <v>0.62098699999999996</v>
      </c>
      <c r="BL72">
        <v>0.71652300000000002</v>
      </c>
      <c r="BM72">
        <v>0.25841799999999998</v>
      </c>
      <c r="BN72">
        <v>2.5059000000000001E-2</v>
      </c>
      <c r="BO72">
        <v>1</v>
      </c>
      <c r="BP72" t="s">
        <v>4304</v>
      </c>
      <c r="BQ72">
        <v>1277</v>
      </c>
      <c r="BR72">
        <v>1</v>
      </c>
      <c r="BS72">
        <v>0</v>
      </c>
    </row>
    <row r="73" spans="1:71" x14ac:dyDescent="0.25">
      <c r="A73" t="s">
        <v>4305</v>
      </c>
      <c r="B73" t="s">
        <v>98</v>
      </c>
      <c r="C73" t="s">
        <v>394</v>
      </c>
      <c r="D73" t="s">
        <v>947</v>
      </c>
      <c r="E73">
        <v>2015</v>
      </c>
      <c r="F73">
        <v>687</v>
      </c>
      <c r="G73">
        <v>283</v>
      </c>
      <c r="H73">
        <v>0</v>
      </c>
      <c r="I73">
        <v>108</v>
      </c>
      <c r="J73">
        <v>157</v>
      </c>
      <c r="K73">
        <v>143</v>
      </c>
      <c r="L73">
        <v>157</v>
      </c>
      <c r="M73">
        <v>123</v>
      </c>
      <c r="N73">
        <v>106</v>
      </c>
      <c r="O73">
        <v>88</v>
      </c>
      <c r="P73">
        <v>52</v>
      </c>
      <c r="Q73">
        <v>18</v>
      </c>
      <c r="R73">
        <v>8</v>
      </c>
      <c r="S73">
        <v>10</v>
      </c>
      <c r="T73">
        <v>0</v>
      </c>
      <c r="U73">
        <v>931</v>
      </c>
      <c r="V73">
        <v>35</v>
      </c>
      <c r="W73">
        <v>4</v>
      </c>
      <c r="X73">
        <v>824</v>
      </c>
      <c r="Y73">
        <v>23</v>
      </c>
      <c r="Z73">
        <v>32</v>
      </c>
      <c r="AA73">
        <v>83</v>
      </c>
      <c r="AB73">
        <v>8</v>
      </c>
      <c r="AC73">
        <v>319</v>
      </c>
      <c r="AD73">
        <v>6</v>
      </c>
      <c r="AE73">
        <v>24</v>
      </c>
      <c r="AF73">
        <v>621</v>
      </c>
      <c r="AG73">
        <v>661</v>
      </c>
      <c r="AH73">
        <v>292</v>
      </c>
      <c r="AI73">
        <v>17</v>
      </c>
      <c r="AJ73">
        <v>970</v>
      </c>
      <c r="AK73">
        <v>0.70824700000000007</v>
      </c>
      <c r="AL73">
        <v>0.29175299999999998</v>
      </c>
      <c r="AM73">
        <v>0</v>
      </c>
      <c r="AN73">
        <v>0.11133999999999999</v>
      </c>
      <c r="AO73">
        <v>0.161856</v>
      </c>
      <c r="AP73">
        <v>0.147423</v>
      </c>
      <c r="AQ73">
        <v>0.161856</v>
      </c>
      <c r="AR73">
        <v>0.126804</v>
      </c>
      <c r="AS73">
        <v>0.109278</v>
      </c>
      <c r="AT73">
        <v>9.0722000000000011E-2</v>
      </c>
      <c r="AU73">
        <v>5.3608000000000003E-2</v>
      </c>
      <c r="AV73">
        <v>1.8557000000000001E-2</v>
      </c>
      <c r="AW73">
        <v>8.2469999999999991E-3</v>
      </c>
      <c r="AX73">
        <v>1.0309E-2</v>
      </c>
      <c r="AY73">
        <v>0</v>
      </c>
      <c r="AZ73">
        <v>0.95979400000000004</v>
      </c>
      <c r="BA73">
        <v>3.6082000000000003E-2</v>
      </c>
      <c r="BB73">
        <v>4.1240000000000001E-3</v>
      </c>
      <c r="BC73">
        <v>0.84948499999999993</v>
      </c>
      <c r="BD73">
        <v>2.3710999999999999E-2</v>
      </c>
      <c r="BE73">
        <v>3.2989999999999998E-2</v>
      </c>
      <c r="BF73">
        <v>8.556699999999999E-2</v>
      </c>
      <c r="BG73">
        <v>8.2469999999999991E-3</v>
      </c>
      <c r="BH73">
        <v>0.32886599999999999</v>
      </c>
      <c r="BI73">
        <v>6.1860000000000014E-3</v>
      </c>
      <c r="BJ73">
        <v>2.4742E-2</v>
      </c>
      <c r="BK73">
        <v>0.64020600000000005</v>
      </c>
      <c r="BL73">
        <v>0.68144300000000002</v>
      </c>
      <c r="BM73">
        <v>0.30103099999999999</v>
      </c>
      <c r="BN73">
        <v>1.7526E-2</v>
      </c>
      <c r="BO73">
        <v>1</v>
      </c>
      <c r="BP73" t="s">
        <v>4304</v>
      </c>
      <c r="BQ73">
        <v>1277</v>
      </c>
      <c r="BR73">
        <v>0.75958999999999999</v>
      </c>
      <c r="BS73">
        <v>0</v>
      </c>
    </row>
    <row r="74" spans="1:71" x14ac:dyDescent="0.25">
      <c r="A74" t="s">
        <v>4306</v>
      </c>
      <c r="B74" t="s">
        <v>98</v>
      </c>
      <c r="C74" t="s">
        <v>394</v>
      </c>
      <c r="D74" t="s">
        <v>949</v>
      </c>
      <c r="E74">
        <v>2015</v>
      </c>
      <c r="F74">
        <v>149</v>
      </c>
      <c r="G74">
        <v>44</v>
      </c>
      <c r="H74">
        <v>0</v>
      </c>
      <c r="I74">
        <v>13</v>
      </c>
      <c r="J74">
        <v>25</v>
      </c>
      <c r="K74">
        <v>26</v>
      </c>
      <c r="L74">
        <v>33</v>
      </c>
      <c r="M74">
        <v>30</v>
      </c>
      <c r="N74">
        <v>18</v>
      </c>
      <c r="O74">
        <v>29</v>
      </c>
      <c r="P74">
        <v>16</v>
      </c>
      <c r="Q74">
        <v>2</v>
      </c>
      <c r="R74">
        <v>1</v>
      </c>
      <c r="S74">
        <v>0</v>
      </c>
      <c r="T74">
        <v>0</v>
      </c>
      <c r="U74">
        <v>189</v>
      </c>
      <c r="V74">
        <v>4</v>
      </c>
      <c r="W74">
        <v>0</v>
      </c>
      <c r="X74">
        <v>170</v>
      </c>
      <c r="Y74">
        <v>9</v>
      </c>
      <c r="Z74">
        <v>10</v>
      </c>
      <c r="AA74">
        <v>0</v>
      </c>
      <c r="AB74">
        <v>4</v>
      </c>
      <c r="AC74">
        <v>10</v>
      </c>
      <c r="AD74">
        <v>2</v>
      </c>
      <c r="AE74">
        <v>18</v>
      </c>
      <c r="AF74">
        <v>163</v>
      </c>
      <c r="AG74">
        <v>161</v>
      </c>
      <c r="AH74">
        <v>30</v>
      </c>
      <c r="AI74">
        <v>2</v>
      </c>
      <c r="AJ74">
        <v>193</v>
      </c>
      <c r="AK74">
        <v>0.77202100000000007</v>
      </c>
      <c r="AL74">
        <v>0.22797899999999999</v>
      </c>
      <c r="AM74">
        <v>0</v>
      </c>
      <c r="AN74">
        <v>6.7358000000000001E-2</v>
      </c>
      <c r="AO74">
        <v>0.12953400000000001</v>
      </c>
      <c r="AP74">
        <v>0.134715</v>
      </c>
      <c r="AQ74">
        <v>0.170984</v>
      </c>
      <c r="AR74">
        <v>0.15543999999999999</v>
      </c>
      <c r="AS74">
        <v>9.3264E-2</v>
      </c>
      <c r="AT74">
        <v>0.150259</v>
      </c>
      <c r="AU74">
        <v>8.2902000000000003E-2</v>
      </c>
      <c r="AV74">
        <v>1.0363000000000001E-2</v>
      </c>
      <c r="AW74">
        <v>5.1809999999999998E-3</v>
      </c>
      <c r="AX74">
        <v>0</v>
      </c>
      <c r="AY74">
        <v>0</v>
      </c>
      <c r="AZ74">
        <v>0.9792749999999999</v>
      </c>
      <c r="BA74">
        <v>2.0725E-2</v>
      </c>
      <c r="BB74">
        <v>0</v>
      </c>
      <c r="BC74">
        <v>0.88082899999999997</v>
      </c>
      <c r="BD74">
        <v>4.6632E-2</v>
      </c>
      <c r="BE74">
        <v>5.1812999999999998E-2</v>
      </c>
      <c r="BF74">
        <v>0</v>
      </c>
      <c r="BG74">
        <v>2.0725E-2</v>
      </c>
      <c r="BH74">
        <v>5.1812999999999998E-2</v>
      </c>
      <c r="BI74">
        <v>1.0363000000000001E-2</v>
      </c>
      <c r="BJ74">
        <v>9.3264E-2</v>
      </c>
      <c r="BK74">
        <v>0.84455999999999998</v>
      </c>
      <c r="BL74">
        <v>0.83419700000000008</v>
      </c>
      <c r="BM74">
        <v>0.15543999999999999</v>
      </c>
      <c r="BN74">
        <v>1.0363000000000001E-2</v>
      </c>
      <c r="BO74">
        <v>1</v>
      </c>
      <c r="BP74" t="s">
        <v>4304</v>
      </c>
      <c r="BQ74">
        <v>1277</v>
      </c>
      <c r="BR74">
        <v>0.15114</v>
      </c>
      <c r="BS74">
        <v>0</v>
      </c>
    </row>
    <row r="75" spans="1:71" x14ac:dyDescent="0.25">
      <c r="A75" t="s">
        <v>4307</v>
      </c>
      <c r="B75" t="s">
        <v>98</v>
      </c>
      <c r="C75" t="s">
        <v>394</v>
      </c>
      <c r="D75" t="s">
        <v>953</v>
      </c>
      <c r="E75">
        <v>2015</v>
      </c>
      <c r="F75">
        <v>63</v>
      </c>
      <c r="G75">
        <v>16</v>
      </c>
      <c r="H75">
        <v>0</v>
      </c>
      <c r="I75">
        <v>3</v>
      </c>
      <c r="J75">
        <v>6</v>
      </c>
      <c r="K75">
        <v>6</v>
      </c>
      <c r="L75">
        <v>12</v>
      </c>
      <c r="M75">
        <v>15</v>
      </c>
      <c r="N75">
        <v>16</v>
      </c>
      <c r="O75">
        <v>13</v>
      </c>
      <c r="P75">
        <v>7</v>
      </c>
      <c r="Q75">
        <v>0</v>
      </c>
      <c r="R75">
        <v>1</v>
      </c>
      <c r="S75">
        <v>0</v>
      </c>
      <c r="T75">
        <v>0</v>
      </c>
      <c r="U75">
        <v>77</v>
      </c>
      <c r="V75">
        <v>2</v>
      </c>
      <c r="W75">
        <v>0</v>
      </c>
      <c r="X75">
        <v>68</v>
      </c>
      <c r="Y75">
        <v>4</v>
      </c>
      <c r="Z75">
        <v>1</v>
      </c>
      <c r="AA75">
        <v>4</v>
      </c>
      <c r="AB75">
        <v>2</v>
      </c>
      <c r="AC75">
        <v>8</v>
      </c>
      <c r="AD75">
        <v>0</v>
      </c>
      <c r="AE75">
        <v>66</v>
      </c>
      <c r="AF75">
        <v>5</v>
      </c>
      <c r="AG75">
        <v>75</v>
      </c>
      <c r="AH75">
        <v>2</v>
      </c>
      <c r="AI75">
        <v>2</v>
      </c>
      <c r="AJ75">
        <v>79</v>
      </c>
      <c r="AK75">
        <v>0.79746799999999995</v>
      </c>
      <c r="AL75">
        <v>0.20253199999999999</v>
      </c>
      <c r="AM75">
        <v>0</v>
      </c>
      <c r="AN75">
        <v>3.7975000000000002E-2</v>
      </c>
      <c r="AO75">
        <v>7.5949000000000003E-2</v>
      </c>
      <c r="AP75">
        <v>7.5949000000000003E-2</v>
      </c>
      <c r="AQ75">
        <v>0.15189900000000001</v>
      </c>
      <c r="AR75">
        <v>0.18987299999999999</v>
      </c>
      <c r="AS75">
        <v>0.20253199999999999</v>
      </c>
      <c r="AT75">
        <v>0.16455700000000001</v>
      </c>
      <c r="AU75">
        <v>8.8607999999999992E-2</v>
      </c>
      <c r="AV75">
        <v>0</v>
      </c>
      <c r="AW75">
        <v>1.2658000000000001E-2</v>
      </c>
      <c r="AX75">
        <v>0</v>
      </c>
      <c r="AY75">
        <v>0</v>
      </c>
      <c r="AZ75">
        <v>0.97468399999999999</v>
      </c>
      <c r="BA75">
        <v>2.5316000000000002E-2</v>
      </c>
      <c r="BB75">
        <v>0</v>
      </c>
      <c r="BC75">
        <v>0.86075900000000005</v>
      </c>
      <c r="BD75">
        <v>5.0632999999999997E-2</v>
      </c>
      <c r="BE75">
        <v>1.2658000000000001E-2</v>
      </c>
      <c r="BF75">
        <v>5.0632999999999997E-2</v>
      </c>
      <c r="BG75">
        <v>2.5316000000000002E-2</v>
      </c>
      <c r="BH75">
        <v>0.10126599999999999</v>
      </c>
      <c r="BI75">
        <v>0</v>
      </c>
      <c r="BJ75">
        <v>0.83544300000000005</v>
      </c>
      <c r="BK75">
        <v>6.3291E-2</v>
      </c>
      <c r="BL75">
        <v>0.94936700000000007</v>
      </c>
      <c r="BM75">
        <v>2.5316000000000002E-2</v>
      </c>
      <c r="BN75">
        <v>2.5316000000000002E-2</v>
      </c>
      <c r="BO75">
        <v>1</v>
      </c>
      <c r="BP75" t="s">
        <v>4304</v>
      </c>
      <c r="BQ75">
        <v>1277</v>
      </c>
      <c r="BR75">
        <v>6.1859999999999998E-2</v>
      </c>
      <c r="BS75">
        <v>0</v>
      </c>
    </row>
    <row r="76" spans="1:71" x14ac:dyDescent="0.25">
      <c r="A76" t="s">
        <v>4308</v>
      </c>
      <c r="B76" t="s">
        <v>98</v>
      </c>
      <c r="C76" t="s">
        <v>394</v>
      </c>
      <c r="D76" t="s">
        <v>961</v>
      </c>
      <c r="E76">
        <v>2015</v>
      </c>
      <c r="F76">
        <v>26</v>
      </c>
      <c r="G76">
        <v>9</v>
      </c>
      <c r="H76">
        <v>0</v>
      </c>
      <c r="I76">
        <v>16</v>
      </c>
      <c r="J76">
        <v>7</v>
      </c>
      <c r="K76">
        <v>0</v>
      </c>
      <c r="L76">
        <v>0</v>
      </c>
      <c r="M76">
        <v>0</v>
      </c>
      <c r="N76">
        <v>0</v>
      </c>
      <c r="O76">
        <v>0</v>
      </c>
      <c r="P76">
        <v>1</v>
      </c>
      <c r="Q76">
        <v>0</v>
      </c>
      <c r="R76">
        <v>0</v>
      </c>
      <c r="S76">
        <v>11</v>
      </c>
      <c r="T76">
        <v>0</v>
      </c>
      <c r="U76">
        <v>31</v>
      </c>
      <c r="V76">
        <v>4</v>
      </c>
      <c r="W76">
        <v>0</v>
      </c>
      <c r="X76">
        <v>2</v>
      </c>
      <c r="Y76">
        <v>0</v>
      </c>
      <c r="Z76">
        <v>0</v>
      </c>
      <c r="AA76">
        <v>0</v>
      </c>
      <c r="AB76">
        <v>33</v>
      </c>
      <c r="AC76">
        <v>0</v>
      </c>
      <c r="AD76">
        <v>31</v>
      </c>
      <c r="AE76">
        <v>0</v>
      </c>
      <c r="AF76">
        <v>4</v>
      </c>
      <c r="AG76">
        <v>18</v>
      </c>
      <c r="AH76">
        <v>6</v>
      </c>
      <c r="AI76">
        <v>11</v>
      </c>
      <c r="AJ76">
        <v>35</v>
      </c>
      <c r="AK76">
        <v>0.7428570000000001</v>
      </c>
      <c r="AL76">
        <v>0.25714300000000001</v>
      </c>
      <c r="AM76">
        <v>0</v>
      </c>
      <c r="AN76">
        <v>0.45714300000000002</v>
      </c>
      <c r="AO76">
        <v>0.2</v>
      </c>
      <c r="AP76">
        <v>0</v>
      </c>
      <c r="AQ76">
        <v>0</v>
      </c>
      <c r="AR76">
        <v>0</v>
      </c>
      <c r="AS76">
        <v>0</v>
      </c>
      <c r="AT76">
        <v>0</v>
      </c>
      <c r="AU76">
        <v>2.8570999999999999E-2</v>
      </c>
      <c r="AV76">
        <v>0</v>
      </c>
      <c r="AW76">
        <v>0</v>
      </c>
      <c r="AX76">
        <v>0.31428600000000001</v>
      </c>
      <c r="AY76">
        <v>0</v>
      </c>
      <c r="AZ76">
        <v>0.885714</v>
      </c>
      <c r="BA76">
        <v>0.114286</v>
      </c>
      <c r="BB76">
        <v>0</v>
      </c>
      <c r="BC76">
        <v>5.7142999999999999E-2</v>
      </c>
      <c r="BD76">
        <v>0</v>
      </c>
      <c r="BE76">
        <v>0</v>
      </c>
      <c r="BF76">
        <v>0</v>
      </c>
      <c r="BG76">
        <v>0.94285700000000006</v>
      </c>
      <c r="BH76">
        <v>0</v>
      </c>
      <c r="BI76">
        <v>0.885714</v>
      </c>
      <c r="BJ76">
        <v>0</v>
      </c>
      <c r="BK76">
        <v>0.114286</v>
      </c>
      <c r="BL76">
        <v>0.51428600000000002</v>
      </c>
      <c r="BM76">
        <v>0.171429</v>
      </c>
      <c r="BN76">
        <v>0.31428600000000001</v>
      </c>
      <c r="BO76">
        <v>1</v>
      </c>
      <c r="BP76" t="s">
        <v>4304</v>
      </c>
      <c r="BQ76">
        <v>1277</v>
      </c>
      <c r="BR76">
        <v>2.741E-2</v>
      </c>
      <c r="BS76">
        <v>0</v>
      </c>
    </row>
    <row r="77" spans="1:71" x14ac:dyDescent="0.25">
      <c r="A77" t="s">
        <v>4309</v>
      </c>
      <c r="B77" t="s">
        <v>98</v>
      </c>
      <c r="C77" t="s">
        <v>43</v>
      </c>
      <c r="D77" t="s">
        <v>44</v>
      </c>
      <c r="E77">
        <v>2015</v>
      </c>
      <c r="F77">
        <v>7934</v>
      </c>
      <c r="G77">
        <v>5770</v>
      </c>
      <c r="H77">
        <v>0</v>
      </c>
      <c r="I77">
        <v>1616</v>
      </c>
      <c r="J77">
        <v>1913</v>
      </c>
      <c r="K77">
        <v>1751</v>
      </c>
      <c r="L77">
        <v>1956</v>
      </c>
      <c r="M77">
        <v>1726</v>
      </c>
      <c r="N77">
        <v>1501</v>
      </c>
      <c r="O77">
        <v>1314</v>
      </c>
      <c r="P77">
        <v>1005</v>
      </c>
      <c r="Q77">
        <v>519</v>
      </c>
      <c r="R77">
        <v>325</v>
      </c>
      <c r="S77">
        <v>78</v>
      </c>
      <c r="T77">
        <v>0</v>
      </c>
      <c r="U77">
        <v>7655</v>
      </c>
      <c r="V77">
        <v>6044</v>
      </c>
      <c r="W77">
        <v>5</v>
      </c>
      <c r="X77">
        <v>10599</v>
      </c>
      <c r="Y77">
        <v>467</v>
      </c>
      <c r="Z77">
        <v>990</v>
      </c>
      <c r="AA77">
        <v>1252</v>
      </c>
      <c r="AB77">
        <v>396</v>
      </c>
      <c r="AC77">
        <v>4077</v>
      </c>
      <c r="AD77">
        <v>198</v>
      </c>
      <c r="AE77">
        <v>613</v>
      </c>
      <c r="AF77">
        <v>8816</v>
      </c>
      <c r="AG77">
        <v>12600</v>
      </c>
      <c r="AH77">
        <v>837</v>
      </c>
      <c r="AI77">
        <v>267</v>
      </c>
      <c r="AJ77">
        <v>13704</v>
      </c>
      <c r="AK77">
        <v>0.578955</v>
      </c>
      <c r="AL77">
        <v>0.421045</v>
      </c>
      <c r="AM77">
        <v>0</v>
      </c>
      <c r="AN77">
        <v>0.117922</v>
      </c>
      <c r="AO77">
        <v>0.139594</v>
      </c>
      <c r="AP77">
        <v>0.127773</v>
      </c>
      <c r="AQ77">
        <v>0.142732</v>
      </c>
      <c r="AR77">
        <v>0.12594900000000001</v>
      </c>
      <c r="AS77">
        <v>0.10953</v>
      </c>
      <c r="AT77">
        <v>9.5883999999999997E-2</v>
      </c>
      <c r="AU77">
        <v>7.3335999999999998E-2</v>
      </c>
      <c r="AV77">
        <v>3.7872000000000003E-2</v>
      </c>
      <c r="AW77">
        <v>2.3716000000000001E-2</v>
      </c>
      <c r="AX77">
        <v>5.692E-3</v>
      </c>
      <c r="AY77">
        <v>0</v>
      </c>
      <c r="AZ77">
        <v>0.55859599999999998</v>
      </c>
      <c r="BA77">
        <v>0.44103900000000001</v>
      </c>
      <c r="BB77">
        <v>3.6499999999999998E-4</v>
      </c>
      <c r="BC77">
        <v>0.773424</v>
      </c>
      <c r="BD77">
        <v>3.4077999999999997E-2</v>
      </c>
      <c r="BE77">
        <v>7.2242000000000001E-2</v>
      </c>
      <c r="BF77">
        <v>9.1359999999999997E-2</v>
      </c>
      <c r="BG77">
        <v>2.8896999999999999E-2</v>
      </c>
      <c r="BH77">
        <v>0.29750399999999999</v>
      </c>
      <c r="BI77">
        <v>1.4448000000000001E-2</v>
      </c>
      <c r="BJ77">
        <v>4.4730999999999993E-2</v>
      </c>
      <c r="BK77">
        <v>0.643316</v>
      </c>
      <c r="BL77">
        <v>0.91944000000000004</v>
      </c>
      <c r="BM77">
        <v>6.1077000000000013E-2</v>
      </c>
      <c r="BN77">
        <v>1.9483E-2</v>
      </c>
      <c r="BO77">
        <v>1</v>
      </c>
      <c r="BP77" t="s">
        <v>4310</v>
      </c>
      <c r="BQ77">
        <v>13704</v>
      </c>
      <c r="BR77">
        <v>1</v>
      </c>
      <c r="BS77">
        <v>0</v>
      </c>
    </row>
    <row r="78" spans="1:71" x14ac:dyDescent="0.25">
      <c r="A78" t="s">
        <v>4311</v>
      </c>
      <c r="B78" t="s">
        <v>98</v>
      </c>
      <c r="C78" t="s">
        <v>43</v>
      </c>
      <c r="D78" t="s">
        <v>947</v>
      </c>
      <c r="E78">
        <v>2015</v>
      </c>
      <c r="F78">
        <v>5569</v>
      </c>
      <c r="G78">
        <v>4921</v>
      </c>
      <c r="H78">
        <v>0</v>
      </c>
      <c r="I78">
        <v>1214</v>
      </c>
      <c r="J78">
        <v>1435</v>
      </c>
      <c r="K78">
        <v>1296</v>
      </c>
      <c r="L78">
        <v>1468</v>
      </c>
      <c r="M78">
        <v>1325</v>
      </c>
      <c r="N78">
        <v>1149</v>
      </c>
      <c r="O78">
        <v>1009</v>
      </c>
      <c r="P78">
        <v>816</v>
      </c>
      <c r="Q78">
        <v>438</v>
      </c>
      <c r="R78">
        <v>291</v>
      </c>
      <c r="S78">
        <v>49</v>
      </c>
      <c r="T78">
        <v>0</v>
      </c>
      <c r="U78">
        <v>5135</v>
      </c>
      <c r="V78">
        <v>5351</v>
      </c>
      <c r="W78">
        <v>4</v>
      </c>
      <c r="X78">
        <v>8077</v>
      </c>
      <c r="Y78">
        <v>226</v>
      </c>
      <c r="Z78">
        <v>810</v>
      </c>
      <c r="AA78">
        <v>1161</v>
      </c>
      <c r="AB78">
        <v>216</v>
      </c>
      <c r="AC78">
        <v>3920</v>
      </c>
      <c r="AD78">
        <v>9</v>
      </c>
      <c r="AE78">
        <v>212</v>
      </c>
      <c r="AF78">
        <v>6349</v>
      </c>
      <c r="AG78">
        <v>9670</v>
      </c>
      <c r="AH78">
        <v>781</v>
      </c>
      <c r="AI78">
        <v>39</v>
      </c>
      <c r="AJ78">
        <v>10490</v>
      </c>
      <c r="AK78">
        <v>0.530887</v>
      </c>
      <c r="AL78">
        <v>0.46911299999999989</v>
      </c>
      <c r="AM78">
        <v>0</v>
      </c>
      <c r="AN78">
        <v>0.115729</v>
      </c>
      <c r="AO78">
        <v>0.136797</v>
      </c>
      <c r="AP78">
        <v>0.123546</v>
      </c>
      <c r="AQ78">
        <v>0.13994300000000001</v>
      </c>
      <c r="AR78">
        <v>0.12631100000000001</v>
      </c>
      <c r="AS78">
        <v>0.10953300000000001</v>
      </c>
      <c r="AT78">
        <v>9.6187000000000009E-2</v>
      </c>
      <c r="AU78">
        <v>7.778800000000001E-2</v>
      </c>
      <c r="AV78">
        <v>4.1753999999999999E-2</v>
      </c>
      <c r="AW78">
        <v>2.7740999999999998E-2</v>
      </c>
      <c r="AX78">
        <v>4.6709999999999998E-3</v>
      </c>
      <c r="AY78">
        <v>0</v>
      </c>
      <c r="AZ78">
        <v>0.489514</v>
      </c>
      <c r="BA78">
        <v>0.51010500000000003</v>
      </c>
      <c r="BB78">
        <v>3.8099999999999999E-4</v>
      </c>
      <c r="BC78">
        <v>0.76997100000000007</v>
      </c>
      <c r="BD78">
        <v>2.1544000000000001E-2</v>
      </c>
      <c r="BE78">
        <v>7.7215999999999993E-2</v>
      </c>
      <c r="BF78">
        <v>0.110677</v>
      </c>
      <c r="BG78">
        <v>2.0591000000000002E-2</v>
      </c>
      <c r="BH78">
        <v>0.37368899999999988</v>
      </c>
      <c r="BI78">
        <v>8.5800000000000004E-4</v>
      </c>
      <c r="BJ78">
        <v>2.0209999999999999E-2</v>
      </c>
      <c r="BK78">
        <v>0.60524299999999998</v>
      </c>
      <c r="BL78">
        <v>0.92183000000000004</v>
      </c>
      <c r="BM78">
        <v>7.4452000000000004E-2</v>
      </c>
      <c r="BN78">
        <v>3.718E-3</v>
      </c>
      <c r="BO78">
        <v>1</v>
      </c>
      <c r="BP78" t="s">
        <v>4310</v>
      </c>
      <c r="BQ78">
        <v>13704</v>
      </c>
      <c r="BR78">
        <v>0.76546999999999998</v>
      </c>
      <c r="BS78">
        <v>0</v>
      </c>
    </row>
    <row r="79" spans="1:71" x14ac:dyDescent="0.25">
      <c r="A79" t="s">
        <v>4312</v>
      </c>
      <c r="B79" t="s">
        <v>98</v>
      </c>
      <c r="C79" t="s">
        <v>43</v>
      </c>
      <c r="D79" t="s">
        <v>949</v>
      </c>
      <c r="E79">
        <v>2015</v>
      </c>
      <c r="F79">
        <v>1745</v>
      </c>
      <c r="G79">
        <v>471</v>
      </c>
      <c r="H79">
        <v>0</v>
      </c>
      <c r="I79">
        <v>321</v>
      </c>
      <c r="J79">
        <v>357</v>
      </c>
      <c r="K79">
        <v>330</v>
      </c>
      <c r="L79">
        <v>306</v>
      </c>
      <c r="M79">
        <v>270</v>
      </c>
      <c r="N79">
        <v>226</v>
      </c>
      <c r="O79">
        <v>196</v>
      </c>
      <c r="P79">
        <v>133</v>
      </c>
      <c r="Q79">
        <v>42</v>
      </c>
      <c r="R79">
        <v>13</v>
      </c>
      <c r="S79">
        <v>22</v>
      </c>
      <c r="T79">
        <v>0</v>
      </c>
      <c r="U79">
        <v>1847</v>
      </c>
      <c r="V79">
        <v>369</v>
      </c>
      <c r="W79">
        <v>0</v>
      </c>
      <c r="X79">
        <v>1896</v>
      </c>
      <c r="Y79">
        <v>189</v>
      </c>
      <c r="Z79">
        <v>122</v>
      </c>
      <c r="AA79">
        <v>8</v>
      </c>
      <c r="AB79">
        <v>1</v>
      </c>
      <c r="AC79">
        <v>75</v>
      </c>
      <c r="AD79">
        <v>2</v>
      </c>
      <c r="AE79">
        <v>79</v>
      </c>
      <c r="AF79">
        <v>2060</v>
      </c>
      <c r="AG79">
        <v>2147</v>
      </c>
      <c r="AH79">
        <v>47</v>
      </c>
      <c r="AI79">
        <v>22</v>
      </c>
      <c r="AJ79">
        <v>2216</v>
      </c>
      <c r="AK79">
        <v>0.78745500000000002</v>
      </c>
      <c r="AL79">
        <v>0.21254500000000001</v>
      </c>
      <c r="AM79">
        <v>0</v>
      </c>
      <c r="AN79">
        <v>0.14485600000000001</v>
      </c>
      <c r="AO79">
        <v>0.16110099999999999</v>
      </c>
      <c r="AP79">
        <v>0.14891699999999999</v>
      </c>
      <c r="AQ79">
        <v>0.13808699999999999</v>
      </c>
      <c r="AR79">
        <v>0.121841</v>
      </c>
      <c r="AS79">
        <v>0.10198599999999999</v>
      </c>
      <c r="AT79">
        <v>8.8447999999999999E-2</v>
      </c>
      <c r="AU79">
        <v>6.0018000000000002E-2</v>
      </c>
      <c r="AV79">
        <v>1.8953000000000001E-2</v>
      </c>
      <c r="AW79">
        <v>5.8659999999999997E-3</v>
      </c>
      <c r="AX79">
        <v>9.9279999999999993E-3</v>
      </c>
      <c r="AY79">
        <v>0</v>
      </c>
      <c r="AZ79">
        <v>0.833484</v>
      </c>
      <c r="BA79">
        <v>0.166516</v>
      </c>
      <c r="BB79">
        <v>0</v>
      </c>
      <c r="BC79">
        <v>0.85559600000000002</v>
      </c>
      <c r="BD79">
        <v>8.5289000000000004E-2</v>
      </c>
      <c r="BE79">
        <v>5.5053999999999999E-2</v>
      </c>
      <c r="BF79">
        <v>3.6099999999999999E-3</v>
      </c>
      <c r="BG79">
        <v>4.5100000000000001E-4</v>
      </c>
      <c r="BH79">
        <v>3.3845E-2</v>
      </c>
      <c r="BI79">
        <v>9.0300000000000005E-4</v>
      </c>
      <c r="BJ79">
        <v>3.5650000000000001E-2</v>
      </c>
      <c r="BK79">
        <v>0.92960300000000007</v>
      </c>
      <c r="BL79">
        <v>0.96886300000000003</v>
      </c>
      <c r="BM79">
        <v>2.1208999999999999E-2</v>
      </c>
      <c r="BN79">
        <v>9.9279999999999993E-3</v>
      </c>
      <c r="BO79">
        <v>1</v>
      </c>
      <c r="BP79" t="s">
        <v>4310</v>
      </c>
      <c r="BQ79">
        <v>13704</v>
      </c>
      <c r="BR79">
        <v>0.16170000000000001</v>
      </c>
      <c r="BS79">
        <v>0</v>
      </c>
    </row>
    <row r="80" spans="1:71" x14ac:dyDescent="0.25">
      <c r="A80" t="s">
        <v>4313</v>
      </c>
      <c r="B80" t="s">
        <v>98</v>
      </c>
      <c r="C80" t="s">
        <v>43</v>
      </c>
      <c r="D80" t="s">
        <v>953</v>
      </c>
      <c r="E80">
        <v>2015</v>
      </c>
      <c r="F80">
        <v>502</v>
      </c>
      <c r="G80">
        <v>298</v>
      </c>
      <c r="H80">
        <v>0</v>
      </c>
      <c r="I80">
        <v>54</v>
      </c>
      <c r="J80">
        <v>89</v>
      </c>
      <c r="K80">
        <v>97</v>
      </c>
      <c r="L80">
        <v>151</v>
      </c>
      <c r="M80">
        <v>112</v>
      </c>
      <c r="N80">
        <v>109</v>
      </c>
      <c r="O80">
        <v>94</v>
      </c>
      <c r="P80">
        <v>50</v>
      </c>
      <c r="Q80">
        <v>26</v>
      </c>
      <c r="R80">
        <v>13</v>
      </c>
      <c r="S80">
        <v>5</v>
      </c>
      <c r="T80">
        <v>0</v>
      </c>
      <c r="U80">
        <v>599</v>
      </c>
      <c r="V80">
        <v>201</v>
      </c>
      <c r="W80">
        <v>0</v>
      </c>
      <c r="X80">
        <v>616</v>
      </c>
      <c r="Y80">
        <v>51</v>
      </c>
      <c r="Z80">
        <v>56</v>
      </c>
      <c r="AA80">
        <v>77</v>
      </c>
      <c r="AB80">
        <v>0</v>
      </c>
      <c r="AC80">
        <v>82</v>
      </c>
      <c r="AD80">
        <v>7</v>
      </c>
      <c r="AE80">
        <v>320</v>
      </c>
      <c r="AF80">
        <v>391</v>
      </c>
      <c r="AG80">
        <v>759</v>
      </c>
      <c r="AH80">
        <v>20</v>
      </c>
      <c r="AI80">
        <v>21</v>
      </c>
      <c r="AJ80">
        <v>800</v>
      </c>
      <c r="AK80">
        <v>0.62749999999999995</v>
      </c>
      <c r="AL80">
        <v>0.3725</v>
      </c>
      <c r="AM80">
        <v>0</v>
      </c>
      <c r="AN80">
        <v>6.7500000000000004E-2</v>
      </c>
      <c r="AO80">
        <v>0.11125</v>
      </c>
      <c r="AP80">
        <v>0.12125</v>
      </c>
      <c r="AQ80">
        <v>0.18875</v>
      </c>
      <c r="AR80">
        <v>0.14000000000000001</v>
      </c>
      <c r="AS80">
        <v>0.13625000000000001</v>
      </c>
      <c r="AT80">
        <v>0.11749999999999999</v>
      </c>
      <c r="AU80">
        <v>6.25E-2</v>
      </c>
      <c r="AV80">
        <v>3.2500000000000001E-2</v>
      </c>
      <c r="AW80">
        <v>1.6250000000000001E-2</v>
      </c>
      <c r="AX80">
        <v>6.2500000000000003E-3</v>
      </c>
      <c r="AY80">
        <v>0</v>
      </c>
      <c r="AZ80">
        <v>0.74875000000000003</v>
      </c>
      <c r="BA80">
        <v>0.25124999999999997</v>
      </c>
      <c r="BB80">
        <v>0</v>
      </c>
      <c r="BC80">
        <v>0.77</v>
      </c>
      <c r="BD80">
        <v>6.3750000000000001E-2</v>
      </c>
      <c r="BE80">
        <v>7.0000000000000007E-2</v>
      </c>
      <c r="BF80">
        <v>9.6250000000000002E-2</v>
      </c>
      <c r="BG80">
        <v>0</v>
      </c>
      <c r="BH80">
        <v>0.10249999999999999</v>
      </c>
      <c r="BI80">
        <v>8.7500000000000008E-3</v>
      </c>
      <c r="BJ80">
        <v>0.4</v>
      </c>
      <c r="BK80">
        <v>0.48875000000000002</v>
      </c>
      <c r="BL80">
        <v>0.94874999999999998</v>
      </c>
      <c r="BM80">
        <v>2.5000000000000001E-2</v>
      </c>
      <c r="BN80">
        <v>2.6249999999999999E-2</v>
      </c>
      <c r="BO80">
        <v>1</v>
      </c>
      <c r="BP80" t="s">
        <v>4310</v>
      </c>
      <c r="BQ80">
        <v>13704</v>
      </c>
      <c r="BR80">
        <v>5.8380000000000001E-2</v>
      </c>
      <c r="BS80">
        <v>0</v>
      </c>
    </row>
    <row r="81" spans="1:71" x14ac:dyDescent="0.25">
      <c r="A81" t="s">
        <v>4314</v>
      </c>
      <c r="B81" t="s">
        <v>98</v>
      </c>
      <c r="C81" t="s">
        <v>43</v>
      </c>
      <c r="D81" t="s">
        <v>961</v>
      </c>
      <c r="E81">
        <v>2015</v>
      </c>
      <c r="F81">
        <v>118</v>
      </c>
      <c r="G81">
        <v>80</v>
      </c>
      <c r="H81">
        <v>0</v>
      </c>
      <c r="I81">
        <v>27</v>
      </c>
      <c r="J81">
        <v>32</v>
      </c>
      <c r="K81">
        <v>28</v>
      </c>
      <c r="L81">
        <v>31</v>
      </c>
      <c r="M81">
        <v>19</v>
      </c>
      <c r="N81">
        <v>17</v>
      </c>
      <c r="O81">
        <v>15</v>
      </c>
      <c r="P81">
        <v>6</v>
      </c>
      <c r="Q81">
        <v>13</v>
      </c>
      <c r="R81">
        <v>8</v>
      </c>
      <c r="S81">
        <v>2</v>
      </c>
      <c r="T81">
        <v>0</v>
      </c>
      <c r="U81">
        <v>74</v>
      </c>
      <c r="V81">
        <v>123</v>
      </c>
      <c r="W81">
        <v>1</v>
      </c>
      <c r="X81">
        <v>10</v>
      </c>
      <c r="Y81">
        <v>1</v>
      </c>
      <c r="Z81">
        <v>2</v>
      </c>
      <c r="AA81">
        <v>6</v>
      </c>
      <c r="AB81">
        <v>179</v>
      </c>
      <c r="AC81">
        <v>0</v>
      </c>
      <c r="AD81">
        <v>180</v>
      </c>
      <c r="AE81">
        <v>2</v>
      </c>
      <c r="AF81">
        <v>16</v>
      </c>
      <c r="AG81">
        <v>12</v>
      </c>
      <c r="AH81">
        <v>1</v>
      </c>
      <c r="AI81">
        <v>185</v>
      </c>
      <c r="AJ81">
        <v>198</v>
      </c>
      <c r="AK81">
        <v>0.59595999999999993</v>
      </c>
      <c r="AL81">
        <v>0.40404000000000001</v>
      </c>
      <c r="AM81">
        <v>0</v>
      </c>
      <c r="AN81">
        <v>0.13636400000000001</v>
      </c>
      <c r="AO81">
        <v>0.16161600000000001</v>
      </c>
      <c r="AP81">
        <v>0.14141400000000001</v>
      </c>
      <c r="AQ81">
        <v>0.15656600000000001</v>
      </c>
      <c r="AR81">
        <v>9.5960000000000004E-2</v>
      </c>
      <c r="AS81">
        <v>8.5859000000000005E-2</v>
      </c>
      <c r="AT81">
        <v>7.5758000000000006E-2</v>
      </c>
      <c r="AU81">
        <v>3.0303E-2</v>
      </c>
      <c r="AV81">
        <v>6.5656999999999993E-2</v>
      </c>
      <c r="AW81">
        <v>4.0404000000000002E-2</v>
      </c>
      <c r="AX81">
        <v>1.0101000000000001E-2</v>
      </c>
      <c r="AY81">
        <v>0</v>
      </c>
      <c r="AZ81">
        <v>0.37373699999999999</v>
      </c>
      <c r="BA81">
        <v>0.62121199999999999</v>
      </c>
      <c r="BB81">
        <v>5.0509999999999999E-3</v>
      </c>
      <c r="BC81">
        <v>5.0505000000000001E-2</v>
      </c>
      <c r="BD81">
        <v>5.0509999999999999E-3</v>
      </c>
      <c r="BE81">
        <v>1.0101000000000001E-2</v>
      </c>
      <c r="BF81">
        <v>3.0303E-2</v>
      </c>
      <c r="BG81">
        <v>0.90403999999999995</v>
      </c>
      <c r="BH81">
        <v>0</v>
      </c>
      <c r="BI81">
        <v>0.90909099999999998</v>
      </c>
      <c r="BJ81">
        <v>1.0101000000000001E-2</v>
      </c>
      <c r="BK81">
        <v>8.0808000000000005E-2</v>
      </c>
      <c r="BL81">
        <v>6.0606E-2</v>
      </c>
      <c r="BM81">
        <v>5.0509999999999999E-3</v>
      </c>
      <c r="BN81">
        <v>0.93434299999999992</v>
      </c>
      <c r="BO81">
        <v>1</v>
      </c>
      <c r="BP81" t="s">
        <v>4310</v>
      </c>
      <c r="BQ81">
        <v>13704</v>
      </c>
      <c r="BR81">
        <v>1.4449999999999999E-2</v>
      </c>
      <c r="BS81">
        <v>0</v>
      </c>
    </row>
    <row r="82" spans="1:71" x14ac:dyDescent="0.25">
      <c r="A82" t="s">
        <v>4315</v>
      </c>
      <c r="B82" t="s">
        <v>98</v>
      </c>
      <c r="C82" t="s">
        <v>187</v>
      </c>
      <c r="D82" t="s">
        <v>44</v>
      </c>
      <c r="E82">
        <v>2015</v>
      </c>
      <c r="F82">
        <v>119</v>
      </c>
      <c r="G82">
        <v>62</v>
      </c>
      <c r="H82">
        <v>0</v>
      </c>
      <c r="I82">
        <v>16</v>
      </c>
      <c r="J82">
        <v>27</v>
      </c>
      <c r="K82">
        <v>26</v>
      </c>
      <c r="L82">
        <v>26</v>
      </c>
      <c r="M82">
        <v>29</v>
      </c>
      <c r="N82">
        <v>24</v>
      </c>
      <c r="O82">
        <v>13</v>
      </c>
      <c r="P82">
        <v>7</v>
      </c>
      <c r="Q82">
        <v>5</v>
      </c>
      <c r="R82">
        <v>4</v>
      </c>
      <c r="S82">
        <v>4</v>
      </c>
      <c r="T82">
        <v>0</v>
      </c>
      <c r="U82">
        <v>178</v>
      </c>
      <c r="V82">
        <v>3</v>
      </c>
      <c r="W82">
        <v>0</v>
      </c>
      <c r="X82">
        <v>161</v>
      </c>
      <c r="Y82">
        <v>6</v>
      </c>
      <c r="Z82">
        <v>6</v>
      </c>
      <c r="AA82">
        <v>8</v>
      </c>
      <c r="AB82">
        <v>0</v>
      </c>
      <c r="AC82">
        <v>48</v>
      </c>
      <c r="AD82">
        <v>0</v>
      </c>
      <c r="AE82">
        <v>13</v>
      </c>
      <c r="AF82">
        <v>120</v>
      </c>
      <c r="AG82">
        <v>129</v>
      </c>
      <c r="AH82">
        <v>45</v>
      </c>
      <c r="AI82">
        <v>7</v>
      </c>
      <c r="AJ82">
        <v>181</v>
      </c>
      <c r="AK82">
        <v>0.65745900000000002</v>
      </c>
      <c r="AL82">
        <v>0.34254099999999998</v>
      </c>
      <c r="AM82">
        <v>0</v>
      </c>
      <c r="AN82">
        <v>8.8398000000000004E-2</v>
      </c>
      <c r="AO82">
        <v>0.149171</v>
      </c>
      <c r="AP82">
        <v>0.143646</v>
      </c>
      <c r="AQ82">
        <v>0.143646</v>
      </c>
      <c r="AR82">
        <v>0.160221</v>
      </c>
      <c r="AS82">
        <v>0.13259699999999999</v>
      </c>
      <c r="AT82">
        <v>7.1822999999999998E-2</v>
      </c>
      <c r="AU82">
        <v>3.8674E-2</v>
      </c>
      <c r="AV82">
        <v>2.7623999999999999E-2</v>
      </c>
      <c r="AW82">
        <v>2.2099000000000001E-2</v>
      </c>
      <c r="AX82">
        <v>2.2099000000000001E-2</v>
      </c>
      <c r="AY82">
        <v>0</v>
      </c>
      <c r="AZ82">
        <v>0.98342499999999999</v>
      </c>
      <c r="BA82">
        <v>1.6574999999999999E-2</v>
      </c>
      <c r="BB82">
        <v>0</v>
      </c>
      <c r="BC82">
        <v>0.88950299999999993</v>
      </c>
      <c r="BD82">
        <v>3.3148999999999998E-2</v>
      </c>
      <c r="BE82">
        <v>3.3148999999999998E-2</v>
      </c>
      <c r="BF82">
        <v>4.4199000000000002E-2</v>
      </c>
      <c r="BG82">
        <v>0</v>
      </c>
      <c r="BH82">
        <v>0.26519300000000001</v>
      </c>
      <c r="BI82">
        <v>0</v>
      </c>
      <c r="BJ82">
        <v>7.1822999999999998E-2</v>
      </c>
      <c r="BK82">
        <v>0.66298299999999999</v>
      </c>
      <c r="BL82">
        <v>0.71270700000000009</v>
      </c>
      <c r="BM82">
        <v>0.24861900000000001</v>
      </c>
      <c r="BN82">
        <v>3.8674E-2</v>
      </c>
      <c r="BO82">
        <v>1</v>
      </c>
      <c r="BP82" t="s">
        <v>4316</v>
      </c>
      <c r="BQ82">
        <v>181</v>
      </c>
      <c r="BR82">
        <v>1</v>
      </c>
      <c r="BS82">
        <v>0</v>
      </c>
    </row>
    <row r="83" spans="1:71" x14ac:dyDescent="0.25">
      <c r="A83" t="s">
        <v>4317</v>
      </c>
      <c r="B83" t="s">
        <v>98</v>
      </c>
      <c r="C83" t="s">
        <v>187</v>
      </c>
      <c r="D83" t="s">
        <v>947</v>
      </c>
      <c r="E83">
        <v>2015</v>
      </c>
      <c r="F83">
        <v>88</v>
      </c>
      <c r="G83">
        <v>52</v>
      </c>
      <c r="H83">
        <v>0</v>
      </c>
      <c r="I83">
        <v>16</v>
      </c>
      <c r="J83">
        <v>22</v>
      </c>
      <c r="K83">
        <v>20</v>
      </c>
      <c r="L83">
        <v>18</v>
      </c>
      <c r="M83">
        <v>21</v>
      </c>
      <c r="N83">
        <v>19</v>
      </c>
      <c r="O83">
        <v>8</v>
      </c>
      <c r="P83">
        <v>5</v>
      </c>
      <c r="Q83">
        <v>5</v>
      </c>
      <c r="R83">
        <v>3</v>
      </c>
      <c r="S83">
        <v>3</v>
      </c>
      <c r="T83">
        <v>0</v>
      </c>
      <c r="U83">
        <v>137</v>
      </c>
      <c r="V83">
        <v>3</v>
      </c>
      <c r="W83">
        <v>0</v>
      </c>
      <c r="X83">
        <v>124</v>
      </c>
      <c r="Y83">
        <v>5</v>
      </c>
      <c r="Z83">
        <v>4</v>
      </c>
      <c r="AA83">
        <v>7</v>
      </c>
      <c r="AB83">
        <v>0</v>
      </c>
      <c r="AC83">
        <v>45</v>
      </c>
      <c r="AD83">
        <v>0</v>
      </c>
      <c r="AE83">
        <v>3</v>
      </c>
      <c r="AF83">
        <v>92</v>
      </c>
      <c r="AG83">
        <v>95</v>
      </c>
      <c r="AH83">
        <v>39</v>
      </c>
      <c r="AI83">
        <v>6</v>
      </c>
      <c r="AJ83">
        <v>140</v>
      </c>
      <c r="AK83">
        <v>0.62857099999999999</v>
      </c>
      <c r="AL83">
        <v>0.37142900000000001</v>
      </c>
      <c r="AM83">
        <v>0</v>
      </c>
      <c r="AN83">
        <v>0.114286</v>
      </c>
      <c r="AO83">
        <v>0.157143</v>
      </c>
      <c r="AP83">
        <v>0.14285700000000001</v>
      </c>
      <c r="AQ83">
        <v>0.12857099999999999</v>
      </c>
      <c r="AR83">
        <v>0.15</v>
      </c>
      <c r="AS83">
        <v>0.135714</v>
      </c>
      <c r="AT83">
        <v>5.7142999999999999E-2</v>
      </c>
      <c r="AU83">
        <v>3.5714000000000003E-2</v>
      </c>
      <c r="AV83">
        <v>3.5714000000000003E-2</v>
      </c>
      <c r="AW83">
        <v>2.1429E-2</v>
      </c>
      <c r="AX83">
        <v>2.1429E-2</v>
      </c>
      <c r="AY83">
        <v>0</v>
      </c>
      <c r="AZ83">
        <v>0.97857100000000008</v>
      </c>
      <c r="BA83">
        <v>2.1429E-2</v>
      </c>
      <c r="BB83">
        <v>0</v>
      </c>
      <c r="BC83">
        <v>0.885714</v>
      </c>
      <c r="BD83">
        <v>3.5714000000000003E-2</v>
      </c>
      <c r="BE83">
        <v>2.8570999999999999E-2</v>
      </c>
      <c r="BF83">
        <v>0.05</v>
      </c>
      <c r="BG83">
        <v>0</v>
      </c>
      <c r="BH83">
        <v>0.32142900000000002</v>
      </c>
      <c r="BI83">
        <v>0</v>
      </c>
      <c r="BJ83">
        <v>2.1429E-2</v>
      </c>
      <c r="BK83">
        <v>0.65714299999999992</v>
      </c>
      <c r="BL83">
        <v>0.67857100000000004</v>
      </c>
      <c r="BM83">
        <v>0.27857100000000001</v>
      </c>
      <c r="BN83">
        <v>4.2857000000000013E-2</v>
      </c>
      <c r="BO83">
        <v>1</v>
      </c>
      <c r="BP83" t="s">
        <v>4316</v>
      </c>
      <c r="BQ83">
        <v>181</v>
      </c>
      <c r="BR83">
        <v>0.77347999999999995</v>
      </c>
      <c r="BS83">
        <v>0</v>
      </c>
    </row>
    <row r="84" spans="1:71" x14ac:dyDescent="0.25">
      <c r="A84" t="s">
        <v>4318</v>
      </c>
      <c r="B84" t="s">
        <v>98</v>
      </c>
      <c r="C84" t="s">
        <v>187</v>
      </c>
      <c r="D84" t="s">
        <v>949</v>
      </c>
      <c r="E84">
        <v>2015</v>
      </c>
      <c r="F84">
        <v>23</v>
      </c>
      <c r="G84">
        <v>7</v>
      </c>
      <c r="H84">
        <v>0</v>
      </c>
      <c r="I84">
        <v>0</v>
      </c>
      <c r="J84">
        <v>5</v>
      </c>
      <c r="K84">
        <v>6</v>
      </c>
      <c r="L84">
        <v>5</v>
      </c>
      <c r="M84">
        <v>5</v>
      </c>
      <c r="N84">
        <v>3</v>
      </c>
      <c r="O84">
        <v>3</v>
      </c>
      <c r="P84">
        <v>2</v>
      </c>
      <c r="Q84">
        <v>0</v>
      </c>
      <c r="R84">
        <v>1</v>
      </c>
      <c r="S84">
        <v>0</v>
      </c>
      <c r="T84">
        <v>0</v>
      </c>
      <c r="U84">
        <v>30</v>
      </c>
      <c r="V84">
        <v>0</v>
      </c>
      <c r="W84">
        <v>0</v>
      </c>
      <c r="X84">
        <v>27</v>
      </c>
      <c r="Y84">
        <v>1</v>
      </c>
      <c r="Z84">
        <v>2</v>
      </c>
      <c r="AA84">
        <v>0</v>
      </c>
      <c r="AB84">
        <v>0</v>
      </c>
      <c r="AC84">
        <v>2</v>
      </c>
      <c r="AD84">
        <v>0</v>
      </c>
      <c r="AE84">
        <v>3</v>
      </c>
      <c r="AF84">
        <v>25</v>
      </c>
      <c r="AG84">
        <v>26</v>
      </c>
      <c r="AH84">
        <v>4</v>
      </c>
      <c r="AI84">
        <v>0</v>
      </c>
      <c r="AJ84">
        <v>30</v>
      </c>
      <c r="AK84">
        <v>0.7666670000000001</v>
      </c>
      <c r="AL84">
        <v>0.23333300000000001</v>
      </c>
      <c r="AM84">
        <v>0</v>
      </c>
      <c r="AN84">
        <v>0</v>
      </c>
      <c r="AO84">
        <v>0.16666700000000001</v>
      </c>
      <c r="AP84">
        <v>0.2</v>
      </c>
      <c r="AQ84">
        <v>0.16666700000000001</v>
      </c>
      <c r="AR84">
        <v>0.16666700000000001</v>
      </c>
      <c r="AS84">
        <v>0.1</v>
      </c>
      <c r="AT84">
        <v>0.1</v>
      </c>
      <c r="AU84">
        <v>6.666699999999999E-2</v>
      </c>
      <c r="AV84">
        <v>0</v>
      </c>
      <c r="AW84">
        <v>3.3333000000000002E-2</v>
      </c>
      <c r="AX84">
        <v>0</v>
      </c>
      <c r="AY84">
        <v>0</v>
      </c>
      <c r="AZ84">
        <v>1</v>
      </c>
      <c r="BA84">
        <v>0</v>
      </c>
      <c r="BB84">
        <v>0</v>
      </c>
      <c r="BC84">
        <v>0.9</v>
      </c>
      <c r="BD84">
        <v>3.3333000000000002E-2</v>
      </c>
      <c r="BE84">
        <v>6.666699999999999E-2</v>
      </c>
      <c r="BF84">
        <v>0</v>
      </c>
      <c r="BG84">
        <v>0</v>
      </c>
      <c r="BH84">
        <v>6.666699999999999E-2</v>
      </c>
      <c r="BI84">
        <v>0</v>
      </c>
      <c r="BJ84">
        <v>0.1</v>
      </c>
      <c r="BK84">
        <v>0.83333299999999999</v>
      </c>
      <c r="BL84">
        <v>0.86666700000000008</v>
      </c>
      <c r="BM84">
        <v>0.13333300000000001</v>
      </c>
      <c r="BN84">
        <v>0</v>
      </c>
      <c r="BO84">
        <v>1</v>
      </c>
      <c r="BP84" t="s">
        <v>4316</v>
      </c>
      <c r="BQ84">
        <v>181</v>
      </c>
      <c r="BR84">
        <v>0.16575000000000001</v>
      </c>
      <c r="BS84">
        <v>0</v>
      </c>
    </row>
    <row r="85" spans="1:71" x14ac:dyDescent="0.25">
      <c r="A85" t="s">
        <v>4319</v>
      </c>
      <c r="B85" t="s">
        <v>98</v>
      </c>
      <c r="C85" t="s">
        <v>187</v>
      </c>
      <c r="D85" t="s">
        <v>953</v>
      </c>
      <c r="E85">
        <v>2015</v>
      </c>
      <c r="F85">
        <v>6</v>
      </c>
      <c r="G85">
        <v>3</v>
      </c>
      <c r="H85">
        <v>0</v>
      </c>
      <c r="I85">
        <v>0</v>
      </c>
      <c r="J85">
        <v>0</v>
      </c>
      <c r="K85">
        <v>0</v>
      </c>
      <c r="L85">
        <v>3</v>
      </c>
      <c r="M85">
        <v>3</v>
      </c>
      <c r="N85">
        <v>2</v>
      </c>
      <c r="O85">
        <v>1</v>
      </c>
      <c r="P85">
        <v>0</v>
      </c>
      <c r="Q85">
        <v>0</v>
      </c>
      <c r="R85">
        <v>0</v>
      </c>
      <c r="S85">
        <v>0</v>
      </c>
      <c r="T85">
        <v>0</v>
      </c>
      <c r="U85">
        <v>9</v>
      </c>
      <c r="V85">
        <v>0</v>
      </c>
      <c r="W85">
        <v>0</v>
      </c>
      <c r="X85">
        <v>8</v>
      </c>
      <c r="Y85">
        <v>0</v>
      </c>
      <c r="Z85">
        <v>0</v>
      </c>
      <c r="AA85">
        <v>1</v>
      </c>
      <c r="AB85">
        <v>0</v>
      </c>
      <c r="AC85">
        <v>1</v>
      </c>
      <c r="AD85">
        <v>0</v>
      </c>
      <c r="AE85">
        <v>6</v>
      </c>
      <c r="AF85">
        <v>2</v>
      </c>
      <c r="AG85">
        <v>8</v>
      </c>
      <c r="AH85">
        <v>1</v>
      </c>
      <c r="AI85">
        <v>0</v>
      </c>
      <c r="AJ85">
        <v>9</v>
      </c>
      <c r="AK85">
        <v>0.66666700000000001</v>
      </c>
      <c r="AL85">
        <v>0.33333299999999999</v>
      </c>
      <c r="AM85">
        <v>0</v>
      </c>
      <c r="AN85">
        <v>0</v>
      </c>
      <c r="AO85">
        <v>0</v>
      </c>
      <c r="AP85">
        <v>0</v>
      </c>
      <c r="AQ85">
        <v>0.33333299999999999</v>
      </c>
      <c r="AR85">
        <v>0.33333299999999999</v>
      </c>
      <c r="AS85">
        <v>0.222222</v>
      </c>
      <c r="AT85">
        <v>0.111111</v>
      </c>
      <c r="AU85">
        <v>0</v>
      </c>
      <c r="AV85">
        <v>0</v>
      </c>
      <c r="AW85">
        <v>0</v>
      </c>
      <c r="AX85">
        <v>0</v>
      </c>
      <c r="AY85">
        <v>0</v>
      </c>
      <c r="AZ85">
        <v>1</v>
      </c>
      <c r="BA85">
        <v>0</v>
      </c>
      <c r="BB85">
        <v>0</v>
      </c>
      <c r="BC85">
        <v>0.88888900000000004</v>
      </c>
      <c r="BD85">
        <v>0</v>
      </c>
      <c r="BE85">
        <v>0</v>
      </c>
      <c r="BF85">
        <v>0.111111</v>
      </c>
      <c r="BG85">
        <v>0</v>
      </c>
      <c r="BH85">
        <v>0.111111</v>
      </c>
      <c r="BI85">
        <v>0</v>
      </c>
      <c r="BJ85">
        <v>0.66666700000000001</v>
      </c>
      <c r="BK85">
        <v>0.222222</v>
      </c>
      <c r="BL85">
        <v>0.88888900000000004</v>
      </c>
      <c r="BM85">
        <v>0.111111</v>
      </c>
      <c r="BN85">
        <v>0</v>
      </c>
      <c r="BO85">
        <v>1</v>
      </c>
      <c r="BP85" t="s">
        <v>4316</v>
      </c>
      <c r="BQ85">
        <v>181</v>
      </c>
      <c r="BR85">
        <v>4.9720000000000007E-2</v>
      </c>
      <c r="BS85">
        <v>0</v>
      </c>
    </row>
    <row r="86" spans="1:71" x14ac:dyDescent="0.25">
      <c r="A86" t="s">
        <v>4320</v>
      </c>
      <c r="B86" t="s">
        <v>98</v>
      </c>
      <c r="C86" t="s">
        <v>187</v>
      </c>
      <c r="D86" t="s">
        <v>961</v>
      </c>
      <c r="E86">
        <v>2015</v>
      </c>
      <c r="F86">
        <v>2</v>
      </c>
      <c r="G86">
        <v>0</v>
      </c>
      <c r="H86">
        <v>0</v>
      </c>
      <c r="I86">
        <v>0</v>
      </c>
      <c r="J86">
        <v>0</v>
      </c>
      <c r="K86">
        <v>0</v>
      </c>
      <c r="L86">
        <v>0</v>
      </c>
      <c r="M86">
        <v>0</v>
      </c>
      <c r="N86">
        <v>0</v>
      </c>
      <c r="O86">
        <v>1</v>
      </c>
      <c r="P86">
        <v>0</v>
      </c>
      <c r="Q86">
        <v>0</v>
      </c>
      <c r="R86">
        <v>0</v>
      </c>
      <c r="S86">
        <v>1</v>
      </c>
      <c r="T86">
        <v>0</v>
      </c>
      <c r="U86">
        <v>2</v>
      </c>
      <c r="V86">
        <v>0</v>
      </c>
      <c r="W86">
        <v>0</v>
      </c>
      <c r="X86">
        <v>2</v>
      </c>
      <c r="Y86">
        <v>0</v>
      </c>
      <c r="Z86">
        <v>0</v>
      </c>
      <c r="AA86">
        <v>0</v>
      </c>
      <c r="AB86">
        <v>0</v>
      </c>
      <c r="AC86">
        <v>0</v>
      </c>
      <c r="AD86">
        <v>0</v>
      </c>
      <c r="AE86">
        <v>1</v>
      </c>
      <c r="AF86">
        <v>1</v>
      </c>
      <c r="AG86">
        <v>0</v>
      </c>
      <c r="AH86">
        <v>1</v>
      </c>
      <c r="AI86">
        <v>1</v>
      </c>
      <c r="AJ86">
        <v>2</v>
      </c>
      <c r="AK86">
        <v>1</v>
      </c>
      <c r="AL86">
        <v>0</v>
      </c>
      <c r="AM86">
        <v>0</v>
      </c>
      <c r="AN86">
        <v>0</v>
      </c>
      <c r="AO86">
        <v>0</v>
      </c>
      <c r="AP86">
        <v>0</v>
      </c>
      <c r="AQ86">
        <v>0</v>
      </c>
      <c r="AR86">
        <v>0</v>
      </c>
      <c r="AS86">
        <v>0</v>
      </c>
      <c r="AT86">
        <v>0.5</v>
      </c>
      <c r="AU86">
        <v>0</v>
      </c>
      <c r="AV86">
        <v>0</v>
      </c>
      <c r="AW86">
        <v>0</v>
      </c>
      <c r="AX86">
        <v>0.5</v>
      </c>
      <c r="AY86">
        <v>0</v>
      </c>
      <c r="AZ86">
        <v>1</v>
      </c>
      <c r="BA86">
        <v>0</v>
      </c>
      <c r="BB86">
        <v>0</v>
      </c>
      <c r="BC86">
        <v>1</v>
      </c>
      <c r="BD86">
        <v>0</v>
      </c>
      <c r="BE86">
        <v>0</v>
      </c>
      <c r="BF86">
        <v>0</v>
      </c>
      <c r="BG86">
        <v>0</v>
      </c>
      <c r="BH86">
        <v>0</v>
      </c>
      <c r="BI86">
        <v>0</v>
      </c>
      <c r="BJ86">
        <v>0.5</v>
      </c>
      <c r="BK86">
        <v>0.5</v>
      </c>
      <c r="BL86">
        <v>0</v>
      </c>
      <c r="BM86">
        <v>0.5</v>
      </c>
      <c r="BN86">
        <v>0.5</v>
      </c>
      <c r="BO86">
        <v>1</v>
      </c>
      <c r="BP86" t="s">
        <v>4316</v>
      </c>
      <c r="BQ86">
        <v>181</v>
      </c>
      <c r="BR86">
        <v>1.1050000000000001E-2</v>
      </c>
      <c r="BS86">
        <v>0</v>
      </c>
    </row>
    <row r="87" spans="1:71" x14ac:dyDescent="0.25">
      <c r="A87" t="s">
        <v>4321</v>
      </c>
      <c r="B87" t="s">
        <v>98</v>
      </c>
      <c r="C87" t="s">
        <v>426</v>
      </c>
      <c r="D87" t="s">
        <v>44</v>
      </c>
      <c r="E87">
        <v>2015</v>
      </c>
      <c r="F87">
        <v>991</v>
      </c>
      <c r="G87">
        <v>476</v>
      </c>
      <c r="H87">
        <v>0</v>
      </c>
      <c r="I87">
        <v>253</v>
      </c>
      <c r="J87">
        <v>261</v>
      </c>
      <c r="K87">
        <v>209</v>
      </c>
      <c r="L87">
        <v>160</v>
      </c>
      <c r="M87">
        <v>170</v>
      </c>
      <c r="N87">
        <v>111</v>
      </c>
      <c r="O87">
        <v>104</v>
      </c>
      <c r="P87">
        <v>105</v>
      </c>
      <c r="Q87">
        <v>33</v>
      </c>
      <c r="R87">
        <v>21</v>
      </c>
      <c r="S87">
        <v>40</v>
      </c>
      <c r="T87">
        <v>0</v>
      </c>
      <c r="U87">
        <v>1389</v>
      </c>
      <c r="V87">
        <v>77</v>
      </c>
      <c r="W87">
        <v>1</v>
      </c>
      <c r="X87">
        <v>1216</v>
      </c>
      <c r="Y87">
        <v>61</v>
      </c>
      <c r="Z87">
        <v>61</v>
      </c>
      <c r="AA87">
        <v>119</v>
      </c>
      <c r="AB87">
        <v>10</v>
      </c>
      <c r="AC87">
        <v>356</v>
      </c>
      <c r="AD87">
        <v>2</v>
      </c>
      <c r="AE87">
        <v>97</v>
      </c>
      <c r="AF87">
        <v>1012</v>
      </c>
      <c r="AG87">
        <v>1083</v>
      </c>
      <c r="AH87">
        <v>336</v>
      </c>
      <c r="AI87">
        <v>48</v>
      </c>
      <c r="AJ87">
        <v>1467</v>
      </c>
      <c r="AK87">
        <v>0.67552800000000002</v>
      </c>
      <c r="AL87">
        <v>0.32447199999999998</v>
      </c>
      <c r="AM87">
        <v>0</v>
      </c>
      <c r="AN87">
        <v>0.172461</v>
      </c>
      <c r="AO87">
        <v>0.17791399999999999</v>
      </c>
      <c r="AP87">
        <v>0.14246800000000001</v>
      </c>
      <c r="AQ87">
        <v>0.109066</v>
      </c>
      <c r="AR87">
        <v>0.115883</v>
      </c>
      <c r="AS87">
        <v>7.5664999999999996E-2</v>
      </c>
      <c r="AT87">
        <v>7.0892999999999998E-2</v>
      </c>
      <c r="AU87">
        <v>7.1575E-2</v>
      </c>
      <c r="AV87">
        <v>2.2495000000000001E-2</v>
      </c>
      <c r="AW87">
        <v>1.4315E-2</v>
      </c>
      <c r="AX87">
        <v>2.7267E-2</v>
      </c>
      <c r="AY87">
        <v>0</v>
      </c>
      <c r="AZ87">
        <v>0.94683000000000006</v>
      </c>
      <c r="BA87">
        <v>5.2488E-2</v>
      </c>
      <c r="BB87">
        <v>6.8199999999999999E-4</v>
      </c>
      <c r="BC87">
        <v>0.82890299999999995</v>
      </c>
      <c r="BD87">
        <v>4.1581E-2</v>
      </c>
      <c r="BE87">
        <v>4.1581E-2</v>
      </c>
      <c r="BF87">
        <v>8.111800000000001E-2</v>
      </c>
      <c r="BG87">
        <v>6.8170000000000001E-3</v>
      </c>
      <c r="BH87">
        <v>0.242672</v>
      </c>
      <c r="BI87">
        <v>1.3630000000000001E-3</v>
      </c>
      <c r="BJ87">
        <v>6.6120999999999999E-2</v>
      </c>
      <c r="BK87">
        <v>0.6898430000000001</v>
      </c>
      <c r="BL87">
        <v>0.73824100000000004</v>
      </c>
      <c r="BM87">
        <v>0.22903899999999999</v>
      </c>
      <c r="BN87">
        <v>3.2719999999999999E-2</v>
      </c>
      <c r="BO87">
        <v>1</v>
      </c>
      <c r="BP87" t="s">
        <v>4322</v>
      </c>
      <c r="BQ87">
        <v>1467</v>
      </c>
      <c r="BR87">
        <v>1</v>
      </c>
      <c r="BS87">
        <v>0</v>
      </c>
    </row>
    <row r="88" spans="1:71" x14ac:dyDescent="0.25">
      <c r="A88" t="s">
        <v>4323</v>
      </c>
      <c r="B88" t="s">
        <v>98</v>
      </c>
      <c r="C88" t="s">
        <v>426</v>
      </c>
      <c r="D88" t="s">
        <v>947</v>
      </c>
      <c r="E88">
        <v>2015</v>
      </c>
      <c r="F88">
        <v>714</v>
      </c>
      <c r="G88">
        <v>395</v>
      </c>
      <c r="H88">
        <v>0</v>
      </c>
      <c r="I88">
        <v>184</v>
      </c>
      <c r="J88">
        <v>197</v>
      </c>
      <c r="K88">
        <v>149</v>
      </c>
      <c r="L88">
        <v>122</v>
      </c>
      <c r="M88">
        <v>135</v>
      </c>
      <c r="N88">
        <v>78</v>
      </c>
      <c r="O88">
        <v>72</v>
      </c>
      <c r="P88">
        <v>90</v>
      </c>
      <c r="Q88">
        <v>29</v>
      </c>
      <c r="R88">
        <v>20</v>
      </c>
      <c r="S88">
        <v>33</v>
      </c>
      <c r="T88">
        <v>0</v>
      </c>
      <c r="U88">
        <v>1039</v>
      </c>
      <c r="V88">
        <v>69</v>
      </c>
      <c r="W88">
        <v>1</v>
      </c>
      <c r="X88">
        <v>913</v>
      </c>
      <c r="Y88">
        <v>33</v>
      </c>
      <c r="Z88">
        <v>45</v>
      </c>
      <c r="AA88">
        <v>113</v>
      </c>
      <c r="AB88">
        <v>5</v>
      </c>
      <c r="AC88">
        <v>334</v>
      </c>
      <c r="AD88">
        <v>1</v>
      </c>
      <c r="AE88">
        <v>20</v>
      </c>
      <c r="AF88">
        <v>754</v>
      </c>
      <c r="AG88">
        <v>765</v>
      </c>
      <c r="AH88">
        <v>313</v>
      </c>
      <c r="AI88">
        <v>31</v>
      </c>
      <c r="AJ88">
        <v>1109</v>
      </c>
      <c r="AK88">
        <v>0.64382300000000003</v>
      </c>
      <c r="AL88">
        <v>0.35617700000000002</v>
      </c>
      <c r="AM88">
        <v>0</v>
      </c>
      <c r="AN88">
        <v>0.16591500000000001</v>
      </c>
      <c r="AO88">
        <v>0.17763799999999999</v>
      </c>
      <c r="AP88">
        <v>0.134355</v>
      </c>
      <c r="AQ88">
        <v>0.110009</v>
      </c>
      <c r="AR88">
        <v>0.12173100000000001</v>
      </c>
      <c r="AS88">
        <v>7.0334000000000008E-2</v>
      </c>
      <c r="AT88">
        <v>6.4923000000000008E-2</v>
      </c>
      <c r="AU88">
        <v>8.115399999999999E-2</v>
      </c>
      <c r="AV88">
        <v>2.615E-2</v>
      </c>
      <c r="AW88">
        <v>1.8034000000000001E-2</v>
      </c>
      <c r="AX88">
        <v>2.9756999999999999E-2</v>
      </c>
      <c r="AY88">
        <v>0</v>
      </c>
      <c r="AZ88">
        <v>0.93688000000000005</v>
      </c>
      <c r="BA88">
        <v>6.2218000000000002E-2</v>
      </c>
      <c r="BB88">
        <v>9.0200000000000002E-4</v>
      </c>
      <c r="BC88">
        <v>0.82326400000000011</v>
      </c>
      <c r="BD88">
        <v>2.9756999999999999E-2</v>
      </c>
      <c r="BE88">
        <v>4.0577000000000002E-2</v>
      </c>
      <c r="BF88">
        <v>0.101894</v>
      </c>
      <c r="BG88">
        <v>4.509E-3</v>
      </c>
      <c r="BH88">
        <v>0.301172</v>
      </c>
      <c r="BI88">
        <v>9.0200000000000002E-4</v>
      </c>
      <c r="BJ88">
        <v>1.8034000000000001E-2</v>
      </c>
      <c r="BK88">
        <v>0.67989199999999994</v>
      </c>
      <c r="BL88">
        <v>0.68981099999999995</v>
      </c>
      <c r="BM88">
        <v>0.28223599999999999</v>
      </c>
      <c r="BN88">
        <v>2.7952999999999999E-2</v>
      </c>
      <c r="BO88">
        <v>1</v>
      </c>
      <c r="BP88" t="s">
        <v>4322</v>
      </c>
      <c r="BQ88">
        <v>1467</v>
      </c>
      <c r="BR88">
        <v>0.75596000000000008</v>
      </c>
      <c r="BS88">
        <v>0</v>
      </c>
    </row>
    <row r="89" spans="1:71" x14ac:dyDescent="0.25">
      <c r="A89" t="s">
        <v>4324</v>
      </c>
      <c r="B89" t="s">
        <v>98</v>
      </c>
      <c r="C89" t="s">
        <v>426</v>
      </c>
      <c r="D89" t="s">
        <v>949</v>
      </c>
      <c r="E89">
        <v>2015</v>
      </c>
      <c r="F89">
        <v>234</v>
      </c>
      <c r="G89">
        <v>59</v>
      </c>
      <c r="H89">
        <v>0</v>
      </c>
      <c r="I89">
        <v>64</v>
      </c>
      <c r="J89">
        <v>56</v>
      </c>
      <c r="K89">
        <v>48</v>
      </c>
      <c r="L89">
        <v>27</v>
      </c>
      <c r="M89">
        <v>27</v>
      </c>
      <c r="N89">
        <v>26</v>
      </c>
      <c r="O89">
        <v>25</v>
      </c>
      <c r="P89">
        <v>11</v>
      </c>
      <c r="Q89">
        <v>1</v>
      </c>
      <c r="R89">
        <v>1</v>
      </c>
      <c r="S89">
        <v>7</v>
      </c>
      <c r="T89">
        <v>0</v>
      </c>
      <c r="U89">
        <v>289</v>
      </c>
      <c r="V89">
        <v>4</v>
      </c>
      <c r="W89">
        <v>0</v>
      </c>
      <c r="X89">
        <v>257</v>
      </c>
      <c r="Y89">
        <v>23</v>
      </c>
      <c r="Z89">
        <v>11</v>
      </c>
      <c r="AA89">
        <v>1</v>
      </c>
      <c r="AB89">
        <v>1</v>
      </c>
      <c r="AC89">
        <v>18</v>
      </c>
      <c r="AD89">
        <v>0</v>
      </c>
      <c r="AE89">
        <v>28</v>
      </c>
      <c r="AF89">
        <v>247</v>
      </c>
      <c r="AG89">
        <v>266</v>
      </c>
      <c r="AH89">
        <v>20</v>
      </c>
      <c r="AI89">
        <v>7</v>
      </c>
      <c r="AJ89">
        <v>293</v>
      </c>
      <c r="AK89">
        <v>0.79863499999999998</v>
      </c>
      <c r="AL89">
        <v>0.20136499999999999</v>
      </c>
      <c r="AM89">
        <v>0</v>
      </c>
      <c r="AN89">
        <v>0.21843000000000001</v>
      </c>
      <c r="AO89">
        <v>0.19112599999999999</v>
      </c>
      <c r="AP89">
        <v>0.163823</v>
      </c>
      <c r="AQ89">
        <v>9.2149999999999996E-2</v>
      </c>
      <c r="AR89">
        <v>9.2149999999999996E-2</v>
      </c>
      <c r="AS89">
        <v>8.8736999999999996E-2</v>
      </c>
      <c r="AT89">
        <v>8.5324000000000011E-2</v>
      </c>
      <c r="AU89">
        <v>3.7543E-2</v>
      </c>
      <c r="AV89">
        <v>3.4129999999999998E-3</v>
      </c>
      <c r="AW89">
        <v>3.4129999999999998E-3</v>
      </c>
      <c r="AX89">
        <v>2.3890999999999999E-2</v>
      </c>
      <c r="AY89">
        <v>0</v>
      </c>
      <c r="AZ89">
        <v>0.986348</v>
      </c>
      <c r="BA89">
        <v>1.3651999999999999E-2</v>
      </c>
      <c r="BB89">
        <v>0</v>
      </c>
      <c r="BC89">
        <v>0.87713300000000005</v>
      </c>
      <c r="BD89">
        <v>7.8497999999999998E-2</v>
      </c>
      <c r="BE89">
        <v>3.7543E-2</v>
      </c>
      <c r="BF89">
        <v>3.4129999999999998E-3</v>
      </c>
      <c r="BG89">
        <v>3.4129999999999998E-3</v>
      </c>
      <c r="BH89">
        <v>6.1433000000000001E-2</v>
      </c>
      <c r="BI89">
        <v>0</v>
      </c>
      <c r="BJ89">
        <v>9.5563000000000009E-2</v>
      </c>
      <c r="BK89">
        <v>0.84300299999999995</v>
      </c>
      <c r="BL89">
        <v>0.90784999999999993</v>
      </c>
      <c r="BM89">
        <v>6.8259E-2</v>
      </c>
      <c r="BN89">
        <v>2.3890999999999999E-2</v>
      </c>
      <c r="BO89">
        <v>1</v>
      </c>
      <c r="BP89" t="s">
        <v>4322</v>
      </c>
      <c r="BQ89">
        <v>1467</v>
      </c>
      <c r="BR89">
        <v>0.19972999999999999</v>
      </c>
      <c r="BS89">
        <v>0</v>
      </c>
    </row>
    <row r="90" spans="1:71" x14ac:dyDescent="0.25">
      <c r="A90" t="s">
        <v>4325</v>
      </c>
      <c r="B90" t="s">
        <v>98</v>
      </c>
      <c r="C90" t="s">
        <v>426</v>
      </c>
      <c r="D90" t="s">
        <v>953</v>
      </c>
      <c r="E90">
        <v>2015</v>
      </c>
      <c r="F90">
        <v>41</v>
      </c>
      <c r="G90">
        <v>22</v>
      </c>
      <c r="H90">
        <v>0</v>
      </c>
      <c r="I90">
        <v>5</v>
      </c>
      <c r="J90">
        <v>7</v>
      </c>
      <c r="K90">
        <v>12</v>
      </c>
      <c r="L90">
        <v>11</v>
      </c>
      <c r="M90">
        <v>7</v>
      </c>
      <c r="N90">
        <v>7</v>
      </c>
      <c r="O90">
        <v>7</v>
      </c>
      <c r="P90">
        <v>4</v>
      </c>
      <c r="Q90">
        <v>3</v>
      </c>
      <c r="R90">
        <v>0</v>
      </c>
      <c r="S90">
        <v>0</v>
      </c>
      <c r="T90">
        <v>0</v>
      </c>
      <c r="U90">
        <v>60</v>
      </c>
      <c r="V90">
        <v>3</v>
      </c>
      <c r="W90">
        <v>0</v>
      </c>
      <c r="X90">
        <v>45</v>
      </c>
      <c r="Y90">
        <v>5</v>
      </c>
      <c r="Z90">
        <v>5</v>
      </c>
      <c r="AA90">
        <v>5</v>
      </c>
      <c r="AB90">
        <v>3</v>
      </c>
      <c r="AC90">
        <v>4</v>
      </c>
      <c r="AD90">
        <v>0</v>
      </c>
      <c r="AE90">
        <v>49</v>
      </c>
      <c r="AF90">
        <v>10</v>
      </c>
      <c r="AG90">
        <v>51</v>
      </c>
      <c r="AH90">
        <v>3</v>
      </c>
      <c r="AI90">
        <v>9</v>
      </c>
      <c r="AJ90">
        <v>63</v>
      </c>
      <c r="AK90">
        <v>0.65079400000000009</v>
      </c>
      <c r="AL90">
        <v>0.34920600000000002</v>
      </c>
      <c r="AM90">
        <v>0</v>
      </c>
      <c r="AN90">
        <v>7.9364999999999991E-2</v>
      </c>
      <c r="AO90">
        <v>0.111111</v>
      </c>
      <c r="AP90">
        <v>0.19047600000000001</v>
      </c>
      <c r="AQ90">
        <v>0.17460300000000001</v>
      </c>
      <c r="AR90">
        <v>0.111111</v>
      </c>
      <c r="AS90">
        <v>0.111111</v>
      </c>
      <c r="AT90">
        <v>0.111111</v>
      </c>
      <c r="AU90">
        <v>6.3491999999999993E-2</v>
      </c>
      <c r="AV90">
        <v>4.7618999999999988E-2</v>
      </c>
      <c r="AW90">
        <v>0</v>
      </c>
      <c r="AX90">
        <v>0</v>
      </c>
      <c r="AY90">
        <v>0</v>
      </c>
      <c r="AZ90">
        <v>0.95238100000000003</v>
      </c>
      <c r="BA90">
        <v>4.7618999999999988E-2</v>
      </c>
      <c r="BB90">
        <v>0</v>
      </c>
      <c r="BC90">
        <v>0.71428599999999998</v>
      </c>
      <c r="BD90">
        <v>7.9364999999999991E-2</v>
      </c>
      <c r="BE90">
        <v>7.9364999999999991E-2</v>
      </c>
      <c r="BF90">
        <v>7.9364999999999991E-2</v>
      </c>
      <c r="BG90">
        <v>4.7618999999999988E-2</v>
      </c>
      <c r="BH90">
        <v>6.3491999999999993E-2</v>
      </c>
      <c r="BI90">
        <v>0</v>
      </c>
      <c r="BJ90">
        <v>0.77777799999999997</v>
      </c>
      <c r="BK90">
        <v>0.15873000000000001</v>
      </c>
      <c r="BL90">
        <v>0.80952400000000002</v>
      </c>
      <c r="BM90">
        <v>4.7618999999999988E-2</v>
      </c>
      <c r="BN90">
        <v>0.14285700000000001</v>
      </c>
      <c r="BO90">
        <v>1</v>
      </c>
      <c r="BP90" t="s">
        <v>4322</v>
      </c>
      <c r="BQ90">
        <v>1467</v>
      </c>
      <c r="BR90">
        <v>4.2939999999999999E-2</v>
      </c>
      <c r="BS90">
        <v>0</v>
      </c>
    </row>
    <row r="91" spans="1:71" x14ac:dyDescent="0.25">
      <c r="A91" t="s">
        <v>4326</v>
      </c>
      <c r="B91" t="s">
        <v>98</v>
      </c>
      <c r="C91" t="s">
        <v>426</v>
      </c>
      <c r="D91" t="s">
        <v>961</v>
      </c>
      <c r="E91">
        <v>2015</v>
      </c>
      <c r="F91">
        <v>2</v>
      </c>
      <c r="G91">
        <v>0</v>
      </c>
      <c r="H91">
        <v>0</v>
      </c>
      <c r="I91">
        <v>0</v>
      </c>
      <c r="J91">
        <v>1</v>
      </c>
      <c r="K91">
        <v>0</v>
      </c>
      <c r="L91">
        <v>0</v>
      </c>
      <c r="M91">
        <v>1</v>
      </c>
      <c r="N91">
        <v>0</v>
      </c>
      <c r="O91">
        <v>0</v>
      </c>
      <c r="P91">
        <v>0</v>
      </c>
      <c r="Q91">
        <v>0</v>
      </c>
      <c r="R91">
        <v>0</v>
      </c>
      <c r="S91">
        <v>0</v>
      </c>
      <c r="T91">
        <v>0</v>
      </c>
      <c r="U91">
        <v>1</v>
      </c>
      <c r="V91">
        <v>1</v>
      </c>
      <c r="W91">
        <v>0</v>
      </c>
      <c r="X91">
        <v>1</v>
      </c>
      <c r="Y91">
        <v>0</v>
      </c>
      <c r="Z91">
        <v>0</v>
      </c>
      <c r="AA91">
        <v>0</v>
      </c>
      <c r="AB91">
        <v>1</v>
      </c>
      <c r="AC91">
        <v>0</v>
      </c>
      <c r="AD91">
        <v>1</v>
      </c>
      <c r="AE91">
        <v>0</v>
      </c>
      <c r="AF91">
        <v>1</v>
      </c>
      <c r="AG91">
        <v>1</v>
      </c>
      <c r="AH91">
        <v>0</v>
      </c>
      <c r="AI91">
        <v>1</v>
      </c>
      <c r="AJ91">
        <v>2</v>
      </c>
      <c r="AK91">
        <v>1</v>
      </c>
      <c r="AL91">
        <v>0</v>
      </c>
      <c r="AM91">
        <v>0</v>
      </c>
      <c r="AN91">
        <v>0</v>
      </c>
      <c r="AO91">
        <v>0.5</v>
      </c>
      <c r="AP91">
        <v>0</v>
      </c>
      <c r="AQ91">
        <v>0</v>
      </c>
      <c r="AR91">
        <v>0.5</v>
      </c>
      <c r="AS91">
        <v>0</v>
      </c>
      <c r="AT91">
        <v>0</v>
      </c>
      <c r="AU91">
        <v>0</v>
      </c>
      <c r="AV91">
        <v>0</v>
      </c>
      <c r="AW91">
        <v>0</v>
      </c>
      <c r="AX91">
        <v>0</v>
      </c>
      <c r="AY91">
        <v>0</v>
      </c>
      <c r="AZ91">
        <v>0.5</v>
      </c>
      <c r="BA91">
        <v>0.5</v>
      </c>
      <c r="BB91">
        <v>0</v>
      </c>
      <c r="BC91">
        <v>0.5</v>
      </c>
      <c r="BD91">
        <v>0</v>
      </c>
      <c r="BE91">
        <v>0</v>
      </c>
      <c r="BF91">
        <v>0</v>
      </c>
      <c r="BG91">
        <v>0.5</v>
      </c>
      <c r="BH91">
        <v>0</v>
      </c>
      <c r="BI91">
        <v>0.5</v>
      </c>
      <c r="BJ91">
        <v>0</v>
      </c>
      <c r="BK91">
        <v>0.5</v>
      </c>
      <c r="BL91">
        <v>0.5</v>
      </c>
      <c r="BM91">
        <v>0</v>
      </c>
      <c r="BN91">
        <v>0.5</v>
      </c>
      <c r="BO91">
        <v>1</v>
      </c>
      <c r="BP91" t="s">
        <v>4322</v>
      </c>
      <c r="BQ91">
        <v>1467</v>
      </c>
      <c r="BR91">
        <v>1.3600000000000001E-3</v>
      </c>
      <c r="BS91">
        <v>0</v>
      </c>
    </row>
    <row r="92" spans="1:71" x14ac:dyDescent="0.25">
      <c r="A92" t="s">
        <v>4327</v>
      </c>
      <c r="B92" t="s">
        <v>98</v>
      </c>
      <c r="C92" t="s">
        <v>433</v>
      </c>
      <c r="D92" t="s">
        <v>44</v>
      </c>
      <c r="E92">
        <v>2015</v>
      </c>
      <c r="F92">
        <v>19</v>
      </c>
      <c r="G92">
        <v>15</v>
      </c>
      <c r="H92">
        <v>0</v>
      </c>
      <c r="I92">
        <v>6</v>
      </c>
      <c r="J92">
        <v>4</v>
      </c>
      <c r="K92">
        <v>6</v>
      </c>
      <c r="L92">
        <v>6</v>
      </c>
      <c r="M92">
        <v>6</v>
      </c>
      <c r="N92">
        <v>1</v>
      </c>
      <c r="O92">
        <v>3</v>
      </c>
      <c r="P92">
        <v>1</v>
      </c>
      <c r="Q92">
        <v>1</v>
      </c>
      <c r="R92">
        <v>0</v>
      </c>
      <c r="S92">
        <v>0</v>
      </c>
      <c r="T92">
        <v>0</v>
      </c>
      <c r="U92">
        <v>27</v>
      </c>
      <c r="V92">
        <v>5</v>
      </c>
      <c r="W92">
        <v>2</v>
      </c>
      <c r="X92">
        <v>27</v>
      </c>
      <c r="Y92" t="s">
        <v>74</v>
      </c>
      <c r="Z92" t="s">
        <v>74</v>
      </c>
      <c r="AA92" t="s">
        <v>74</v>
      </c>
      <c r="AB92">
        <v>1</v>
      </c>
      <c r="AC92">
        <v>8</v>
      </c>
      <c r="AD92" t="s">
        <v>74</v>
      </c>
      <c r="AE92" t="s">
        <v>74</v>
      </c>
      <c r="AF92">
        <v>26</v>
      </c>
      <c r="AG92" t="s">
        <v>74</v>
      </c>
      <c r="AH92" t="s">
        <v>74</v>
      </c>
      <c r="AI92" t="s">
        <v>74</v>
      </c>
      <c r="AJ92">
        <v>34</v>
      </c>
      <c r="AK92">
        <v>0.55882399999999999</v>
      </c>
      <c r="AL92">
        <v>0.44117600000000001</v>
      </c>
      <c r="AM92">
        <v>0</v>
      </c>
      <c r="AN92">
        <v>0.17647099999999999</v>
      </c>
      <c r="AO92">
        <v>0.117647</v>
      </c>
      <c r="AP92">
        <v>0.17647099999999999</v>
      </c>
      <c r="AQ92">
        <v>0.17647099999999999</v>
      </c>
      <c r="AR92">
        <v>0.17647099999999999</v>
      </c>
      <c r="AS92">
        <v>2.9412000000000001E-2</v>
      </c>
      <c r="AT92">
        <v>8.8234999999999994E-2</v>
      </c>
      <c r="AU92">
        <v>2.9412000000000001E-2</v>
      </c>
      <c r="AV92">
        <v>2.9412000000000001E-2</v>
      </c>
      <c r="AW92">
        <v>0</v>
      </c>
      <c r="AX92">
        <v>0</v>
      </c>
      <c r="AY92">
        <v>0</v>
      </c>
      <c r="AZ92">
        <v>0.79411799999999999</v>
      </c>
      <c r="BA92">
        <v>0.147059</v>
      </c>
      <c r="BB92">
        <v>5.8823999999999987E-2</v>
      </c>
      <c r="BC92">
        <v>0.79411799999999999</v>
      </c>
      <c r="BD92">
        <v>0</v>
      </c>
      <c r="BE92">
        <v>0</v>
      </c>
      <c r="BF92">
        <v>0</v>
      </c>
      <c r="BG92">
        <v>2.9412000000000001E-2</v>
      </c>
      <c r="BH92">
        <v>0.235294</v>
      </c>
      <c r="BI92">
        <v>0</v>
      </c>
      <c r="BJ92">
        <v>0</v>
      </c>
      <c r="BK92">
        <v>0.764706</v>
      </c>
      <c r="BL92">
        <v>0</v>
      </c>
      <c r="BM92">
        <v>0</v>
      </c>
      <c r="BN92">
        <v>0</v>
      </c>
      <c r="BO92">
        <v>1</v>
      </c>
      <c r="BP92" t="s">
        <v>4328</v>
      </c>
      <c r="BQ92">
        <v>34</v>
      </c>
      <c r="BR92">
        <v>1</v>
      </c>
      <c r="BS92">
        <v>0</v>
      </c>
    </row>
    <row r="93" spans="1:71" x14ac:dyDescent="0.25">
      <c r="A93" t="s">
        <v>4329</v>
      </c>
      <c r="B93" t="s">
        <v>98</v>
      </c>
      <c r="C93" t="s">
        <v>433</v>
      </c>
      <c r="D93" t="s">
        <v>947</v>
      </c>
      <c r="E93">
        <v>2015</v>
      </c>
      <c r="F93">
        <v>16</v>
      </c>
      <c r="G93">
        <v>11</v>
      </c>
      <c r="H93">
        <v>0</v>
      </c>
      <c r="I93">
        <v>5</v>
      </c>
      <c r="J93">
        <v>2</v>
      </c>
      <c r="K93">
        <v>5</v>
      </c>
      <c r="L93">
        <v>5</v>
      </c>
      <c r="M93">
        <v>5</v>
      </c>
      <c r="N93">
        <v>0</v>
      </c>
      <c r="O93">
        <v>3</v>
      </c>
      <c r="P93">
        <v>1</v>
      </c>
      <c r="Q93">
        <v>1</v>
      </c>
      <c r="R93">
        <v>0</v>
      </c>
      <c r="S93">
        <v>0</v>
      </c>
      <c r="T93">
        <v>0</v>
      </c>
      <c r="U93">
        <v>21</v>
      </c>
      <c r="V93">
        <v>5</v>
      </c>
      <c r="W93">
        <v>1</v>
      </c>
      <c r="X93">
        <v>21</v>
      </c>
      <c r="Y93" t="s">
        <v>74</v>
      </c>
      <c r="Z93" t="s">
        <v>74</v>
      </c>
      <c r="AA93" t="s">
        <v>74</v>
      </c>
      <c r="AB93">
        <v>1</v>
      </c>
      <c r="AC93">
        <v>7</v>
      </c>
      <c r="AD93" t="s">
        <v>74</v>
      </c>
      <c r="AE93" t="s">
        <v>74</v>
      </c>
      <c r="AF93">
        <v>20</v>
      </c>
      <c r="AG93" t="s">
        <v>74</v>
      </c>
      <c r="AH93" t="s">
        <v>74</v>
      </c>
      <c r="AI93" t="s">
        <v>74</v>
      </c>
      <c r="AJ93">
        <v>27</v>
      </c>
      <c r="AK93">
        <v>0.59259300000000004</v>
      </c>
      <c r="AL93">
        <v>0.40740700000000002</v>
      </c>
      <c r="AM93">
        <v>0</v>
      </c>
      <c r="AN93">
        <v>0.18518499999999999</v>
      </c>
      <c r="AO93">
        <v>7.4074000000000001E-2</v>
      </c>
      <c r="AP93">
        <v>0.18518499999999999</v>
      </c>
      <c r="AQ93">
        <v>0.18518499999999999</v>
      </c>
      <c r="AR93">
        <v>0.18518499999999999</v>
      </c>
      <c r="AS93">
        <v>0</v>
      </c>
      <c r="AT93">
        <v>0.111111</v>
      </c>
      <c r="AU93">
        <v>3.7037E-2</v>
      </c>
      <c r="AV93">
        <v>3.7037E-2</v>
      </c>
      <c r="AW93">
        <v>0</v>
      </c>
      <c r="AX93">
        <v>0</v>
      </c>
      <c r="AY93">
        <v>0</v>
      </c>
      <c r="AZ93">
        <v>0.77777799999999997</v>
      </c>
      <c r="BA93">
        <v>0.18518499999999999</v>
      </c>
      <c r="BB93">
        <v>3.7037E-2</v>
      </c>
      <c r="BC93">
        <v>0.77777799999999997</v>
      </c>
      <c r="BD93">
        <v>0</v>
      </c>
      <c r="BE93">
        <v>0</v>
      </c>
      <c r="BF93">
        <v>0</v>
      </c>
      <c r="BG93">
        <v>3.7037E-2</v>
      </c>
      <c r="BH93">
        <v>0.25925900000000002</v>
      </c>
      <c r="BI93">
        <v>0</v>
      </c>
      <c r="BJ93">
        <v>0</v>
      </c>
      <c r="BK93">
        <v>0.74074099999999998</v>
      </c>
      <c r="BL93">
        <v>0.59259300000000004</v>
      </c>
      <c r="BM93">
        <v>0</v>
      </c>
      <c r="BN93">
        <v>0.40740700000000002</v>
      </c>
      <c r="BO93">
        <v>1</v>
      </c>
      <c r="BP93" t="s">
        <v>4328</v>
      </c>
      <c r="BQ93">
        <v>34</v>
      </c>
      <c r="BR93">
        <v>0.79412000000000005</v>
      </c>
      <c r="BS93">
        <v>0</v>
      </c>
    </row>
    <row r="94" spans="1:71" x14ac:dyDescent="0.25">
      <c r="A94" t="s">
        <v>4330</v>
      </c>
      <c r="B94" t="s">
        <v>98</v>
      </c>
      <c r="C94" t="s">
        <v>433</v>
      </c>
      <c r="D94" t="s">
        <v>949</v>
      </c>
      <c r="E94">
        <v>2015</v>
      </c>
      <c r="F94">
        <v>2</v>
      </c>
      <c r="G94">
        <v>4</v>
      </c>
      <c r="H94">
        <v>0</v>
      </c>
      <c r="I94">
        <v>1</v>
      </c>
      <c r="J94">
        <v>2</v>
      </c>
      <c r="K94">
        <v>0</v>
      </c>
      <c r="L94">
        <v>1</v>
      </c>
      <c r="M94">
        <v>1</v>
      </c>
      <c r="N94">
        <v>1</v>
      </c>
      <c r="O94">
        <v>0</v>
      </c>
      <c r="P94">
        <v>0</v>
      </c>
      <c r="Q94">
        <v>0</v>
      </c>
      <c r="R94">
        <v>0</v>
      </c>
      <c r="S94">
        <v>0</v>
      </c>
      <c r="T94">
        <v>0</v>
      </c>
      <c r="U94">
        <v>5</v>
      </c>
      <c r="V94">
        <v>0</v>
      </c>
      <c r="W94">
        <v>1</v>
      </c>
      <c r="X94">
        <v>5</v>
      </c>
      <c r="Y94" t="s">
        <v>74</v>
      </c>
      <c r="Z94" t="s">
        <v>74</v>
      </c>
      <c r="AA94" t="s">
        <v>74</v>
      </c>
      <c r="AB94">
        <v>0</v>
      </c>
      <c r="AC94">
        <v>1</v>
      </c>
      <c r="AD94" t="s">
        <v>74</v>
      </c>
      <c r="AE94" t="s">
        <v>74</v>
      </c>
      <c r="AF94">
        <v>5</v>
      </c>
      <c r="AG94" t="s">
        <v>74</v>
      </c>
      <c r="AH94" t="s">
        <v>74</v>
      </c>
      <c r="AI94" t="s">
        <v>74</v>
      </c>
      <c r="AJ94">
        <v>6</v>
      </c>
      <c r="AK94">
        <v>0.33333299999999999</v>
      </c>
      <c r="AL94">
        <v>0.66666700000000001</v>
      </c>
      <c r="AM94">
        <v>0</v>
      </c>
      <c r="AN94">
        <v>0.16666700000000001</v>
      </c>
      <c r="AO94">
        <v>0.33333299999999999</v>
      </c>
      <c r="AP94">
        <v>0</v>
      </c>
      <c r="AQ94">
        <v>0.16666700000000001</v>
      </c>
      <c r="AR94">
        <v>0.16666700000000001</v>
      </c>
      <c r="AS94">
        <v>0.16666700000000001</v>
      </c>
      <c r="AT94">
        <v>0</v>
      </c>
      <c r="AU94">
        <v>0</v>
      </c>
      <c r="AV94">
        <v>0</v>
      </c>
      <c r="AW94">
        <v>0</v>
      </c>
      <c r="AX94">
        <v>0</v>
      </c>
      <c r="AY94">
        <v>0</v>
      </c>
      <c r="AZ94">
        <v>0.83333299999999999</v>
      </c>
      <c r="BA94">
        <v>0</v>
      </c>
      <c r="BB94">
        <v>0.16666700000000001</v>
      </c>
      <c r="BC94">
        <v>0.83333299999999999</v>
      </c>
      <c r="BD94">
        <v>0</v>
      </c>
      <c r="BE94">
        <v>0</v>
      </c>
      <c r="BF94">
        <v>0</v>
      </c>
      <c r="BG94">
        <v>0</v>
      </c>
      <c r="BH94">
        <v>0.16666700000000001</v>
      </c>
      <c r="BI94">
        <v>0</v>
      </c>
      <c r="BJ94">
        <v>0</v>
      </c>
      <c r="BK94">
        <v>0.83333299999999999</v>
      </c>
      <c r="BL94">
        <v>0.83333299999999999</v>
      </c>
      <c r="BM94">
        <v>0</v>
      </c>
      <c r="BN94">
        <v>0.16666700000000001</v>
      </c>
      <c r="BO94">
        <v>1</v>
      </c>
      <c r="BP94" t="s">
        <v>4328</v>
      </c>
      <c r="BQ94">
        <v>34</v>
      </c>
      <c r="BR94">
        <v>0.17646999999999999</v>
      </c>
      <c r="BS94">
        <v>0</v>
      </c>
    </row>
    <row r="95" spans="1:71" x14ac:dyDescent="0.25">
      <c r="A95" t="s">
        <v>4331</v>
      </c>
      <c r="B95" t="s">
        <v>98</v>
      </c>
      <c r="C95" t="s">
        <v>433</v>
      </c>
      <c r="D95" t="s">
        <v>961</v>
      </c>
      <c r="E95">
        <v>2015</v>
      </c>
      <c r="F95">
        <v>1</v>
      </c>
      <c r="G95">
        <v>0</v>
      </c>
      <c r="H95">
        <v>0</v>
      </c>
      <c r="I95">
        <v>0</v>
      </c>
      <c r="J95">
        <v>0</v>
      </c>
      <c r="K95">
        <v>1</v>
      </c>
      <c r="L95">
        <v>0</v>
      </c>
      <c r="M95">
        <v>0</v>
      </c>
      <c r="N95">
        <v>0</v>
      </c>
      <c r="O95">
        <v>0</v>
      </c>
      <c r="P95">
        <v>0</v>
      </c>
      <c r="Q95">
        <v>0</v>
      </c>
      <c r="R95">
        <v>0</v>
      </c>
      <c r="S95">
        <v>0</v>
      </c>
      <c r="T95">
        <v>0</v>
      </c>
      <c r="U95">
        <v>1</v>
      </c>
      <c r="V95">
        <v>0</v>
      </c>
      <c r="W95">
        <v>0</v>
      </c>
      <c r="X95">
        <v>1</v>
      </c>
      <c r="Y95" t="s">
        <v>74</v>
      </c>
      <c r="Z95" t="s">
        <v>74</v>
      </c>
      <c r="AA95" t="s">
        <v>74</v>
      </c>
      <c r="AB95">
        <v>0</v>
      </c>
      <c r="AC95">
        <v>0</v>
      </c>
      <c r="AD95" t="s">
        <v>74</v>
      </c>
      <c r="AE95" t="s">
        <v>74</v>
      </c>
      <c r="AF95">
        <v>1</v>
      </c>
      <c r="AG95" t="s">
        <v>74</v>
      </c>
      <c r="AH95" t="s">
        <v>74</v>
      </c>
      <c r="AI95" t="s">
        <v>74</v>
      </c>
      <c r="AJ95">
        <v>1</v>
      </c>
      <c r="AK95">
        <v>1</v>
      </c>
      <c r="AL95">
        <v>0</v>
      </c>
      <c r="AM95">
        <v>0</v>
      </c>
      <c r="AN95">
        <v>0</v>
      </c>
      <c r="AO95">
        <v>0</v>
      </c>
      <c r="AP95">
        <v>1</v>
      </c>
      <c r="AQ95">
        <v>0</v>
      </c>
      <c r="AR95">
        <v>0</v>
      </c>
      <c r="AS95">
        <v>0</v>
      </c>
      <c r="AT95">
        <v>0</v>
      </c>
      <c r="AU95">
        <v>0</v>
      </c>
      <c r="AV95">
        <v>0</v>
      </c>
      <c r="AW95">
        <v>0</v>
      </c>
      <c r="AX95">
        <v>0</v>
      </c>
      <c r="AY95">
        <v>0</v>
      </c>
      <c r="AZ95">
        <v>1</v>
      </c>
      <c r="BA95">
        <v>0</v>
      </c>
      <c r="BB95">
        <v>0</v>
      </c>
      <c r="BC95">
        <v>1</v>
      </c>
      <c r="BD95">
        <v>0</v>
      </c>
      <c r="BE95">
        <v>0</v>
      </c>
      <c r="BF95">
        <v>0</v>
      </c>
      <c r="BG95">
        <v>0</v>
      </c>
      <c r="BH95">
        <v>0</v>
      </c>
      <c r="BI95">
        <v>0</v>
      </c>
      <c r="BJ95">
        <v>0</v>
      </c>
      <c r="BK95">
        <v>1</v>
      </c>
      <c r="BL95">
        <v>1</v>
      </c>
      <c r="BM95">
        <v>0</v>
      </c>
      <c r="BN95">
        <v>0</v>
      </c>
      <c r="BO95">
        <v>1</v>
      </c>
      <c r="BP95" t="s">
        <v>4328</v>
      </c>
      <c r="BQ95">
        <v>34</v>
      </c>
      <c r="BR95">
        <v>2.9409999999999999E-2</v>
      </c>
      <c r="BS95">
        <v>0</v>
      </c>
    </row>
    <row r="96" spans="1:71" x14ac:dyDescent="0.25">
      <c r="A96" t="s">
        <v>4332</v>
      </c>
      <c r="B96" t="s">
        <v>98</v>
      </c>
      <c r="C96" t="s">
        <v>124</v>
      </c>
      <c r="D96" t="s">
        <v>44</v>
      </c>
      <c r="E96">
        <v>2016</v>
      </c>
      <c r="F96">
        <v>2898</v>
      </c>
      <c r="G96">
        <v>1867</v>
      </c>
      <c r="H96">
        <v>0</v>
      </c>
      <c r="I96">
        <v>686</v>
      </c>
      <c r="J96">
        <v>816</v>
      </c>
      <c r="K96">
        <v>753</v>
      </c>
      <c r="L96">
        <v>685</v>
      </c>
      <c r="M96">
        <v>575</v>
      </c>
      <c r="N96">
        <v>446</v>
      </c>
      <c r="O96">
        <v>397</v>
      </c>
      <c r="P96">
        <v>228</v>
      </c>
      <c r="Q96">
        <v>97</v>
      </c>
      <c r="R96">
        <v>27</v>
      </c>
      <c r="S96">
        <v>54</v>
      </c>
      <c r="T96">
        <v>1</v>
      </c>
      <c r="U96">
        <v>3557</v>
      </c>
      <c r="V96">
        <v>1200</v>
      </c>
      <c r="W96">
        <v>8</v>
      </c>
      <c r="X96">
        <v>3973</v>
      </c>
      <c r="Y96">
        <v>142</v>
      </c>
      <c r="Z96">
        <v>233</v>
      </c>
      <c r="AA96">
        <v>417</v>
      </c>
      <c r="AB96">
        <v>0</v>
      </c>
      <c r="AC96">
        <v>1235</v>
      </c>
      <c r="AD96">
        <v>1</v>
      </c>
      <c r="AE96">
        <v>346</v>
      </c>
      <c r="AF96">
        <v>3183</v>
      </c>
      <c r="AG96">
        <v>4166</v>
      </c>
      <c r="AH96">
        <v>585</v>
      </c>
      <c r="AI96">
        <v>14</v>
      </c>
      <c r="AJ96">
        <v>4765</v>
      </c>
      <c r="AK96">
        <v>0.60818499999999998</v>
      </c>
      <c r="AL96">
        <v>0.39181500000000002</v>
      </c>
      <c r="AM96">
        <v>0</v>
      </c>
      <c r="AN96">
        <v>0.14396600000000001</v>
      </c>
      <c r="AO96">
        <v>0.17124900000000001</v>
      </c>
      <c r="AP96">
        <v>0.158027</v>
      </c>
      <c r="AQ96">
        <v>0.143757</v>
      </c>
      <c r="AR96">
        <v>0.120672</v>
      </c>
      <c r="AS96">
        <v>9.3599000000000002E-2</v>
      </c>
      <c r="AT96">
        <v>8.3316000000000001E-2</v>
      </c>
      <c r="AU96">
        <v>4.7849000000000003E-2</v>
      </c>
      <c r="AV96">
        <v>2.0357E-2</v>
      </c>
      <c r="AW96">
        <v>5.666E-3</v>
      </c>
      <c r="AX96">
        <v>1.1332999999999999E-2</v>
      </c>
      <c r="AY96">
        <v>2.1000000000000001E-4</v>
      </c>
      <c r="AZ96">
        <v>0.74648499999999995</v>
      </c>
      <c r="BA96">
        <v>0.251836</v>
      </c>
      <c r="BB96">
        <v>1.6789999999999999E-3</v>
      </c>
      <c r="BC96">
        <v>0.83378799999999997</v>
      </c>
      <c r="BD96">
        <v>2.9801000000000001E-2</v>
      </c>
      <c r="BE96">
        <v>4.8897999999999997E-2</v>
      </c>
      <c r="BF96">
        <v>8.7513000000000007E-2</v>
      </c>
      <c r="BG96">
        <v>0</v>
      </c>
      <c r="BH96">
        <v>0.25918200000000002</v>
      </c>
      <c r="BI96">
        <v>2.1000000000000001E-4</v>
      </c>
      <c r="BJ96">
        <v>7.2612999999999997E-2</v>
      </c>
      <c r="BK96">
        <v>0.66799600000000003</v>
      </c>
      <c r="BL96">
        <v>0.87429199999999996</v>
      </c>
      <c r="BM96">
        <v>0.12277</v>
      </c>
      <c r="BN96">
        <v>2.9380000000000001E-3</v>
      </c>
      <c r="BO96">
        <v>1</v>
      </c>
      <c r="BP96" t="s">
        <v>4333</v>
      </c>
      <c r="BQ96">
        <v>4765</v>
      </c>
      <c r="BR96">
        <v>1</v>
      </c>
      <c r="BS96">
        <v>0</v>
      </c>
    </row>
    <row r="97" spans="1:71" x14ac:dyDescent="0.25">
      <c r="A97" t="s">
        <v>4334</v>
      </c>
      <c r="B97" t="s">
        <v>98</v>
      </c>
      <c r="C97" t="s">
        <v>124</v>
      </c>
      <c r="D97" t="s">
        <v>947</v>
      </c>
      <c r="E97">
        <v>2016</v>
      </c>
      <c r="F97">
        <v>2023</v>
      </c>
      <c r="G97">
        <v>1546</v>
      </c>
      <c r="H97">
        <v>0</v>
      </c>
      <c r="I97">
        <v>552</v>
      </c>
      <c r="J97">
        <v>603</v>
      </c>
      <c r="K97">
        <v>572</v>
      </c>
      <c r="L97">
        <v>510</v>
      </c>
      <c r="M97">
        <v>426</v>
      </c>
      <c r="N97">
        <v>312</v>
      </c>
      <c r="O97">
        <v>285</v>
      </c>
      <c r="P97">
        <v>157</v>
      </c>
      <c r="Q97">
        <v>79</v>
      </c>
      <c r="R97">
        <v>24</v>
      </c>
      <c r="S97">
        <v>48</v>
      </c>
      <c r="T97">
        <v>1</v>
      </c>
      <c r="U97">
        <v>2445</v>
      </c>
      <c r="V97">
        <v>1116</v>
      </c>
      <c r="W97">
        <v>8</v>
      </c>
      <c r="X97">
        <v>2925</v>
      </c>
      <c r="Y97">
        <v>88</v>
      </c>
      <c r="Z97">
        <v>163</v>
      </c>
      <c r="AA97">
        <v>393</v>
      </c>
      <c r="AB97">
        <v>0</v>
      </c>
      <c r="AC97">
        <v>1174</v>
      </c>
      <c r="AD97">
        <v>1</v>
      </c>
      <c r="AE97">
        <v>118</v>
      </c>
      <c r="AF97">
        <v>2276</v>
      </c>
      <c r="AG97">
        <v>3070</v>
      </c>
      <c r="AH97">
        <v>496</v>
      </c>
      <c r="AI97">
        <v>3</v>
      </c>
      <c r="AJ97">
        <v>3569</v>
      </c>
      <c r="AK97">
        <v>0.56682500000000002</v>
      </c>
      <c r="AL97">
        <v>0.43317499999999998</v>
      </c>
      <c r="AM97">
        <v>0</v>
      </c>
      <c r="AN97">
        <v>0.154665</v>
      </c>
      <c r="AO97">
        <v>0.16895499999999999</v>
      </c>
      <c r="AP97">
        <v>0.16026899999999999</v>
      </c>
      <c r="AQ97">
        <v>0.142897</v>
      </c>
      <c r="AR97">
        <v>0.11936099999999999</v>
      </c>
      <c r="AS97">
        <v>8.7418999999999997E-2</v>
      </c>
      <c r="AT97">
        <v>7.9854000000000008E-2</v>
      </c>
      <c r="AU97">
        <v>4.3990000000000001E-2</v>
      </c>
      <c r="AV97">
        <v>2.2134999999999998E-2</v>
      </c>
      <c r="AW97">
        <v>6.7250000000000001E-3</v>
      </c>
      <c r="AX97">
        <v>1.3448999999999999E-2</v>
      </c>
      <c r="AY97">
        <v>2.7999999999999998E-4</v>
      </c>
      <c r="AZ97">
        <v>0.68506600000000006</v>
      </c>
      <c r="BA97">
        <v>0.312693</v>
      </c>
      <c r="BB97">
        <v>2.2420000000000001E-3</v>
      </c>
      <c r="BC97">
        <v>0.81955699999999998</v>
      </c>
      <c r="BD97">
        <v>2.4656999999999998E-2</v>
      </c>
      <c r="BE97">
        <v>4.5671000000000003E-2</v>
      </c>
      <c r="BF97">
        <v>0.110115</v>
      </c>
      <c r="BG97">
        <v>0</v>
      </c>
      <c r="BH97">
        <v>0.32894400000000001</v>
      </c>
      <c r="BI97">
        <v>2.7999999999999998E-4</v>
      </c>
      <c r="BJ97">
        <v>3.3062000000000001E-2</v>
      </c>
      <c r="BK97">
        <v>0.637714</v>
      </c>
      <c r="BL97">
        <v>0.86018499999999998</v>
      </c>
      <c r="BM97">
        <v>0.13897499999999999</v>
      </c>
      <c r="BN97">
        <v>8.4099999999999995E-4</v>
      </c>
      <c r="BO97">
        <v>1</v>
      </c>
      <c r="BP97" t="s">
        <v>4333</v>
      </c>
      <c r="BQ97">
        <v>4765</v>
      </c>
      <c r="BR97">
        <v>0.74900000000000011</v>
      </c>
      <c r="BS97">
        <v>0</v>
      </c>
    </row>
    <row r="98" spans="1:71" x14ac:dyDescent="0.25">
      <c r="A98" t="s">
        <v>4335</v>
      </c>
      <c r="B98" t="s">
        <v>98</v>
      </c>
      <c r="C98" t="s">
        <v>124</v>
      </c>
      <c r="D98" t="s">
        <v>949</v>
      </c>
      <c r="E98">
        <v>2016</v>
      </c>
      <c r="F98">
        <v>740</v>
      </c>
      <c r="G98">
        <v>246</v>
      </c>
      <c r="H98">
        <v>0</v>
      </c>
      <c r="I98">
        <v>120</v>
      </c>
      <c r="J98">
        <v>195</v>
      </c>
      <c r="K98">
        <v>144</v>
      </c>
      <c r="L98">
        <v>130</v>
      </c>
      <c r="M98">
        <v>120</v>
      </c>
      <c r="N98">
        <v>105</v>
      </c>
      <c r="O98">
        <v>90</v>
      </c>
      <c r="P98">
        <v>61</v>
      </c>
      <c r="Q98">
        <v>14</v>
      </c>
      <c r="R98">
        <v>1</v>
      </c>
      <c r="S98">
        <v>6</v>
      </c>
      <c r="T98">
        <v>0</v>
      </c>
      <c r="U98">
        <v>926</v>
      </c>
      <c r="V98">
        <v>60</v>
      </c>
      <c r="W98">
        <v>0</v>
      </c>
      <c r="X98">
        <v>875</v>
      </c>
      <c r="Y98">
        <v>47</v>
      </c>
      <c r="Z98">
        <v>60</v>
      </c>
      <c r="AA98">
        <v>4</v>
      </c>
      <c r="AB98">
        <v>0</v>
      </c>
      <c r="AC98">
        <v>48</v>
      </c>
      <c r="AD98">
        <v>0</v>
      </c>
      <c r="AE98">
        <v>87</v>
      </c>
      <c r="AF98">
        <v>851</v>
      </c>
      <c r="AG98">
        <v>899</v>
      </c>
      <c r="AH98">
        <v>83</v>
      </c>
      <c r="AI98">
        <v>4</v>
      </c>
      <c r="AJ98">
        <v>986</v>
      </c>
      <c r="AK98">
        <v>0.75050700000000004</v>
      </c>
      <c r="AL98">
        <v>0.24949299999999999</v>
      </c>
      <c r="AM98">
        <v>0</v>
      </c>
      <c r="AN98">
        <v>0.12170400000000001</v>
      </c>
      <c r="AO98">
        <v>0.197769</v>
      </c>
      <c r="AP98">
        <v>0.14604500000000001</v>
      </c>
      <c r="AQ98">
        <v>0.13184599999999999</v>
      </c>
      <c r="AR98">
        <v>0.12170400000000001</v>
      </c>
      <c r="AS98">
        <v>0.106491</v>
      </c>
      <c r="AT98">
        <v>9.1278000000000012E-2</v>
      </c>
      <c r="AU98">
        <v>6.1865999999999997E-2</v>
      </c>
      <c r="AV98">
        <v>1.4199E-2</v>
      </c>
      <c r="AW98">
        <v>1.0139999999999999E-3</v>
      </c>
      <c r="AX98">
        <v>6.0850000000000001E-3</v>
      </c>
      <c r="AY98">
        <v>0</v>
      </c>
      <c r="AZ98">
        <v>0.93914799999999998</v>
      </c>
      <c r="BA98">
        <v>6.0852000000000003E-2</v>
      </c>
      <c r="BB98">
        <v>0</v>
      </c>
      <c r="BC98">
        <v>0.88742399999999999</v>
      </c>
      <c r="BD98">
        <v>4.7667000000000001E-2</v>
      </c>
      <c r="BE98">
        <v>6.0852000000000003E-2</v>
      </c>
      <c r="BF98">
        <v>4.0569999999999998E-3</v>
      </c>
      <c r="BG98">
        <v>0</v>
      </c>
      <c r="BH98">
        <v>4.8682000000000003E-2</v>
      </c>
      <c r="BI98">
        <v>0</v>
      </c>
      <c r="BJ98">
        <v>8.8234999999999994E-2</v>
      </c>
      <c r="BK98">
        <v>0.86308300000000004</v>
      </c>
      <c r="BL98">
        <v>0.91176500000000005</v>
      </c>
      <c r="BM98">
        <v>8.4178000000000003E-2</v>
      </c>
      <c r="BN98">
        <v>4.0569999999999998E-3</v>
      </c>
      <c r="BO98">
        <v>1</v>
      </c>
      <c r="BP98" t="s">
        <v>4333</v>
      </c>
      <c r="BQ98">
        <v>4765</v>
      </c>
      <c r="BR98">
        <v>0.20693</v>
      </c>
      <c r="BS98">
        <v>0</v>
      </c>
    </row>
    <row r="99" spans="1:71" x14ac:dyDescent="0.25">
      <c r="A99" t="s">
        <v>4336</v>
      </c>
      <c r="B99" t="s">
        <v>98</v>
      </c>
      <c r="C99" t="s">
        <v>124</v>
      </c>
      <c r="D99" t="s">
        <v>953</v>
      </c>
      <c r="E99">
        <v>2016</v>
      </c>
      <c r="F99">
        <v>135</v>
      </c>
      <c r="G99">
        <v>75</v>
      </c>
      <c r="H99">
        <v>0</v>
      </c>
      <c r="I99">
        <v>14</v>
      </c>
      <c r="J99">
        <v>18</v>
      </c>
      <c r="K99">
        <v>37</v>
      </c>
      <c r="L99">
        <v>45</v>
      </c>
      <c r="M99">
        <v>29</v>
      </c>
      <c r="N99">
        <v>29</v>
      </c>
      <c r="O99">
        <v>22</v>
      </c>
      <c r="P99">
        <v>10</v>
      </c>
      <c r="Q99">
        <v>4</v>
      </c>
      <c r="R99">
        <v>2</v>
      </c>
      <c r="S99">
        <v>0</v>
      </c>
      <c r="T99">
        <v>0</v>
      </c>
      <c r="U99">
        <v>186</v>
      </c>
      <c r="V99">
        <v>24</v>
      </c>
      <c r="W99">
        <v>0</v>
      </c>
      <c r="X99">
        <v>173</v>
      </c>
      <c r="Y99">
        <v>7</v>
      </c>
      <c r="Z99">
        <v>10</v>
      </c>
      <c r="AA99">
        <v>20</v>
      </c>
      <c r="AB99">
        <v>0</v>
      </c>
      <c r="AC99">
        <v>13</v>
      </c>
      <c r="AD99">
        <v>0</v>
      </c>
      <c r="AE99">
        <v>141</v>
      </c>
      <c r="AF99">
        <v>56</v>
      </c>
      <c r="AG99">
        <v>197</v>
      </c>
      <c r="AH99">
        <v>6</v>
      </c>
      <c r="AI99">
        <v>7</v>
      </c>
      <c r="AJ99">
        <v>210</v>
      </c>
      <c r="AK99">
        <v>0.64285700000000001</v>
      </c>
      <c r="AL99">
        <v>0.35714299999999999</v>
      </c>
      <c r="AM99">
        <v>0</v>
      </c>
      <c r="AN99">
        <v>6.666699999999999E-2</v>
      </c>
      <c r="AO99">
        <v>8.5714000000000012E-2</v>
      </c>
      <c r="AP99">
        <v>0.17619000000000001</v>
      </c>
      <c r="AQ99">
        <v>0.214286</v>
      </c>
      <c r="AR99">
        <v>0.138095</v>
      </c>
      <c r="AS99">
        <v>0.138095</v>
      </c>
      <c r="AT99">
        <v>0.10476199999999999</v>
      </c>
      <c r="AU99">
        <v>4.7618999999999988E-2</v>
      </c>
      <c r="AV99">
        <v>1.9047999999999999E-2</v>
      </c>
      <c r="AW99">
        <v>9.5239999999999995E-3</v>
      </c>
      <c r="AX99">
        <v>0</v>
      </c>
      <c r="AY99">
        <v>0</v>
      </c>
      <c r="AZ99">
        <v>0.885714</v>
      </c>
      <c r="BA99">
        <v>0.114286</v>
      </c>
      <c r="BB99">
        <v>0</v>
      </c>
      <c r="BC99">
        <v>0.82381000000000004</v>
      </c>
      <c r="BD99">
        <v>3.3333000000000002E-2</v>
      </c>
      <c r="BE99">
        <v>4.7618999999999988E-2</v>
      </c>
      <c r="BF99">
        <v>9.5237999999999989E-2</v>
      </c>
      <c r="BG99">
        <v>0</v>
      </c>
      <c r="BH99">
        <v>6.1905000000000002E-2</v>
      </c>
      <c r="BI99">
        <v>0</v>
      </c>
      <c r="BJ99">
        <v>0.67142899999999994</v>
      </c>
      <c r="BK99">
        <v>0.26666699999999999</v>
      </c>
      <c r="BL99">
        <v>0.93809500000000001</v>
      </c>
      <c r="BM99">
        <v>2.8570999999999999E-2</v>
      </c>
      <c r="BN99">
        <v>3.3333000000000002E-2</v>
      </c>
      <c r="BO99">
        <v>1</v>
      </c>
      <c r="BP99" t="s">
        <v>4333</v>
      </c>
      <c r="BQ99">
        <v>4765</v>
      </c>
      <c r="BR99">
        <v>4.4069999999999998E-2</v>
      </c>
      <c r="BS99">
        <v>0</v>
      </c>
    </row>
    <row r="100" spans="1:71" x14ac:dyDescent="0.25">
      <c r="A100" t="s">
        <v>4337</v>
      </c>
      <c r="B100" t="s">
        <v>98</v>
      </c>
      <c r="C100" t="s">
        <v>123</v>
      </c>
      <c r="D100" t="s">
        <v>44</v>
      </c>
      <c r="E100">
        <v>2016</v>
      </c>
      <c r="F100">
        <v>2793</v>
      </c>
      <c r="G100">
        <v>2027</v>
      </c>
      <c r="H100">
        <v>0</v>
      </c>
      <c r="I100">
        <v>650</v>
      </c>
      <c r="J100">
        <v>897</v>
      </c>
      <c r="K100">
        <v>692</v>
      </c>
      <c r="L100">
        <v>577</v>
      </c>
      <c r="M100">
        <v>564</v>
      </c>
      <c r="N100">
        <v>501</v>
      </c>
      <c r="O100">
        <v>389</v>
      </c>
      <c r="P100">
        <v>299</v>
      </c>
      <c r="Q100">
        <v>148</v>
      </c>
      <c r="R100">
        <v>29</v>
      </c>
      <c r="S100">
        <v>74</v>
      </c>
      <c r="T100">
        <v>0</v>
      </c>
      <c r="U100">
        <v>3874</v>
      </c>
      <c r="V100">
        <v>922</v>
      </c>
      <c r="W100">
        <v>24</v>
      </c>
      <c r="X100">
        <v>4141</v>
      </c>
      <c r="Y100">
        <v>125</v>
      </c>
      <c r="Z100">
        <v>321</v>
      </c>
      <c r="AA100">
        <v>221</v>
      </c>
      <c r="AB100">
        <v>12</v>
      </c>
      <c r="AC100">
        <v>1289</v>
      </c>
      <c r="AD100">
        <v>15</v>
      </c>
      <c r="AE100">
        <v>429</v>
      </c>
      <c r="AF100">
        <v>3087</v>
      </c>
      <c r="AG100">
        <v>4540</v>
      </c>
      <c r="AH100">
        <v>272</v>
      </c>
      <c r="AI100">
        <v>8</v>
      </c>
      <c r="AJ100">
        <v>4820</v>
      </c>
      <c r="AK100">
        <v>0.579461</v>
      </c>
      <c r="AL100">
        <v>0.420539</v>
      </c>
      <c r="AM100">
        <v>0</v>
      </c>
      <c r="AN100">
        <v>0.134855</v>
      </c>
      <c r="AO100">
        <v>0.18609999999999999</v>
      </c>
      <c r="AP100">
        <v>0.143568</v>
      </c>
      <c r="AQ100">
        <v>0.11971</v>
      </c>
      <c r="AR100">
        <v>0.117012</v>
      </c>
      <c r="AS100">
        <v>0.10394200000000001</v>
      </c>
      <c r="AT100">
        <v>8.0704999999999985E-2</v>
      </c>
      <c r="AU100">
        <v>6.2032999999999998E-2</v>
      </c>
      <c r="AV100">
        <v>3.0705E-2</v>
      </c>
      <c r="AW100">
        <v>6.0169999999999998E-3</v>
      </c>
      <c r="AX100">
        <v>1.5353E-2</v>
      </c>
      <c r="AY100">
        <v>0</v>
      </c>
      <c r="AZ100">
        <v>0.80373400000000006</v>
      </c>
      <c r="BA100">
        <v>0.19128600000000001</v>
      </c>
      <c r="BB100">
        <v>4.9789999999999999E-3</v>
      </c>
      <c r="BC100">
        <v>0.85912899999999992</v>
      </c>
      <c r="BD100">
        <v>2.5933999999999999E-2</v>
      </c>
      <c r="BE100">
        <v>6.6597999999999991E-2</v>
      </c>
      <c r="BF100">
        <v>4.5851000000000003E-2</v>
      </c>
      <c r="BG100">
        <v>2.49E-3</v>
      </c>
      <c r="BH100">
        <v>0.26742700000000003</v>
      </c>
      <c r="BI100">
        <v>3.1120000000000002E-3</v>
      </c>
      <c r="BJ100">
        <v>8.9004E-2</v>
      </c>
      <c r="BK100">
        <v>0.64045599999999991</v>
      </c>
      <c r="BL100">
        <v>0.941909</v>
      </c>
      <c r="BM100">
        <v>5.6432000000000003E-2</v>
      </c>
      <c r="BN100">
        <v>1.66E-3</v>
      </c>
      <c r="BO100">
        <v>1</v>
      </c>
      <c r="BP100" t="s">
        <v>4338</v>
      </c>
      <c r="BQ100">
        <v>4820</v>
      </c>
      <c r="BR100">
        <v>1</v>
      </c>
      <c r="BS100">
        <v>0</v>
      </c>
    </row>
    <row r="101" spans="1:71" x14ac:dyDescent="0.25">
      <c r="A101" t="s">
        <v>4339</v>
      </c>
      <c r="B101" t="s">
        <v>98</v>
      </c>
      <c r="C101" t="s">
        <v>123</v>
      </c>
      <c r="D101" t="s">
        <v>947</v>
      </c>
      <c r="E101">
        <v>2016</v>
      </c>
      <c r="F101">
        <v>1927</v>
      </c>
      <c r="G101">
        <v>1653</v>
      </c>
      <c r="H101">
        <v>0</v>
      </c>
      <c r="I101">
        <v>493</v>
      </c>
      <c r="J101">
        <v>657</v>
      </c>
      <c r="K101">
        <v>529</v>
      </c>
      <c r="L101">
        <v>430</v>
      </c>
      <c r="M101">
        <v>425</v>
      </c>
      <c r="N101">
        <v>348</v>
      </c>
      <c r="O101">
        <v>261</v>
      </c>
      <c r="P101">
        <v>225</v>
      </c>
      <c r="Q101">
        <v>122</v>
      </c>
      <c r="R101">
        <v>24</v>
      </c>
      <c r="S101">
        <v>66</v>
      </c>
      <c r="T101">
        <v>0</v>
      </c>
      <c r="U101">
        <v>2757</v>
      </c>
      <c r="V101">
        <v>802</v>
      </c>
      <c r="W101">
        <v>21</v>
      </c>
      <c r="X101">
        <v>3082</v>
      </c>
      <c r="Y101">
        <v>60</v>
      </c>
      <c r="Z101">
        <v>230</v>
      </c>
      <c r="AA101">
        <v>208</v>
      </c>
      <c r="AB101">
        <v>0</v>
      </c>
      <c r="AC101">
        <v>1235</v>
      </c>
      <c r="AD101">
        <v>0</v>
      </c>
      <c r="AE101">
        <v>141</v>
      </c>
      <c r="AF101">
        <v>2204</v>
      </c>
      <c r="AG101">
        <v>3318</v>
      </c>
      <c r="AH101">
        <v>259</v>
      </c>
      <c r="AI101">
        <v>3</v>
      </c>
      <c r="AJ101">
        <v>3580</v>
      </c>
      <c r="AK101">
        <v>0.53826799999999997</v>
      </c>
      <c r="AL101">
        <v>0.46173199999999998</v>
      </c>
      <c r="AM101">
        <v>0</v>
      </c>
      <c r="AN101">
        <v>0.137709</v>
      </c>
      <c r="AO101">
        <v>0.18351999999999999</v>
      </c>
      <c r="AP101">
        <v>0.14776500000000001</v>
      </c>
      <c r="AQ101">
        <v>0.120112</v>
      </c>
      <c r="AR101">
        <v>0.118715</v>
      </c>
      <c r="AS101">
        <v>9.7207000000000002E-2</v>
      </c>
      <c r="AT101">
        <v>7.2904999999999998E-2</v>
      </c>
      <c r="AU101">
        <v>6.2849000000000002E-2</v>
      </c>
      <c r="AV101">
        <v>3.4077999999999997E-2</v>
      </c>
      <c r="AW101">
        <v>6.7039999999999999E-3</v>
      </c>
      <c r="AX101">
        <v>1.8436000000000001E-2</v>
      </c>
      <c r="AY101">
        <v>0</v>
      </c>
      <c r="AZ101">
        <v>0.77011200000000002</v>
      </c>
      <c r="BA101">
        <v>0.224022</v>
      </c>
      <c r="BB101">
        <v>5.8659999999999997E-3</v>
      </c>
      <c r="BC101">
        <v>0.86089399999999994</v>
      </c>
      <c r="BD101">
        <v>1.6760000000000001E-2</v>
      </c>
      <c r="BE101">
        <v>6.4245999999999998E-2</v>
      </c>
      <c r="BF101">
        <v>5.8101E-2</v>
      </c>
      <c r="BG101">
        <v>0</v>
      </c>
      <c r="BH101">
        <v>0.344972</v>
      </c>
      <c r="BI101">
        <v>0</v>
      </c>
      <c r="BJ101">
        <v>3.9385000000000003E-2</v>
      </c>
      <c r="BK101">
        <v>0.61564200000000002</v>
      </c>
      <c r="BL101">
        <v>0.92681600000000008</v>
      </c>
      <c r="BM101">
        <v>7.2346000000000008E-2</v>
      </c>
      <c r="BN101">
        <v>8.3799999999999999E-4</v>
      </c>
      <c r="BO101">
        <v>1</v>
      </c>
      <c r="BP101" t="s">
        <v>4338</v>
      </c>
      <c r="BQ101">
        <v>4820</v>
      </c>
      <c r="BR101">
        <v>0.74273999999999996</v>
      </c>
      <c r="BS101">
        <v>0</v>
      </c>
    </row>
    <row r="102" spans="1:71" x14ac:dyDescent="0.25">
      <c r="A102" t="s">
        <v>4340</v>
      </c>
      <c r="B102" t="s">
        <v>98</v>
      </c>
      <c r="C102" t="s">
        <v>123</v>
      </c>
      <c r="D102" t="s">
        <v>949</v>
      </c>
      <c r="E102">
        <v>2016</v>
      </c>
      <c r="F102">
        <v>746</v>
      </c>
      <c r="G102">
        <v>277</v>
      </c>
      <c r="H102">
        <v>0</v>
      </c>
      <c r="I102">
        <v>138</v>
      </c>
      <c r="J102">
        <v>208</v>
      </c>
      <c r="K102">
        <v>141</v>
      </c>
      <c r="L102">
        <v>117</v>
      </c>
      <c r="M102">
        <v>99</v>
      </c>
      <c r="N102">
        <v>120</v>
      </c>
      <c r="O102">
        <v>106</v>
      </c>
      <c r="P102">
        <v>64</v>
      </c>
      <c r="Q102">
        <v>18</v>
      </c>
      <c r="R102">
        <v>4</v>
      </c>
      <c r="S102">
        <v>8</v>
      </c>
      <c r="T102">
        <v>0</v>
      </c>
      <c r="U102">
        <v>939</v>
      </c>
      <c r="V102">
        <v>82</v>
      </c>
      <c r="W102">
        <v>2</v>
      </c>
      <c r="X102">
        <v>887</v>
      </c>
      <c r="Y102">
        <v>52</v>
      </c>
      <c r="Z102">
        <v>81</v>
      </c>
      <c r="AA102">
        <v>3</v>
      </c>
      <c r="AB102">
        <v>0</v>
      </c>
      <c r="AC102">
        <v>44</v>
      </c>
      <c r="AD102">
        <v>1</v>
      </c>
      <c r="AE102">
        <v>152</v>
      </c>
      <c r="AF102">
        <v>826</v>
      </c>
      <c r="AG102">
        <v>1008</v>
      </c>
      <c r="AH102">
        <v>12</v>
      </c>
      <c r="AI102">
        <v>3</v>
      </c>
      <c r="AJ102">
        <v>1023</v>
      </c>
      <c r="AK102">
        <v>0.72922799999999999</v>
      </c>
      <c r="AL102">
        <v>0.27077200000000001</v>
      </c>
      <c r="AM102">
        <v>0</v>
      </c>
      <c r="AN102">
        <v>0.13489699999999999</v>
      </c>
      <c r="AO102">
        <v>0.203324</v>
      </c>
      <c r="AP102">
        <v>0.13783000000000001</v>
      </c>
      <c r="AQ102">
        <v>0.11437</v>
      </c>
      <c r="AR102">
        <v>9.6773999999999999E-2</v>
      </c>
      <c r="AS102">
        <v>0.117302</v>
      </c>
      <c r="AT102">
        <v>0.103617</v>
      </c>
      <c r="AU102">
        <v>6.2561000000000005E-2</v>
      </c>
      <c r="AV102">
        <v>1.7595E-2</v>
      </c>
      <c r="AW102">
        <v>3.9100000000000003E-3</v>
      </c>
      <c r="AX102">
        <v>7.8200000000000006E-3</v>
      </c>
      <c r="AY102">
        <v>0</v>
      </c>
      <c r="AZ102">
        <v>0.91788899999999995</v>
      </c>
      <c r="BA102">
        <v>8.0155999999999991E-2</v>
      </c>
      <c r="BB102">
        <v>1.9550000000000001E-3</v>
      </c>
      <c r="BC102">
        <v>0.867058</v>
      </c>
      <c r="BD102">
        <v>5.0831000000000001E-2</v>
      </c>
      <c r="BE102">
        <v>7.9178999999999999E-2</v>
      </c>
      <c r="BF102">
        <v>2.9329999999999998E-3</v>
      </c>
      <c r="BG102">
        <v>0</v>
      </c>
      <c r="BH102">
        <v>4.3011000000000001E-2</v>
      </c>
      <c r="BI102">
        <v>9.7799999999999992E-4</v>
      </c>
      <c r="BJ102">
        <v>0.14858299999999999</v>
      </c>
      <c r="BK102">
        <v>0.80742900000000006</v>
      </c>
      <c r="BL102">
        <v>0.98533699999999991</v>
      </c>
      <c r="BM102">
        <v>1.1730000000000001E-2</v>
      </c>
      <c r="BN102">
        <v>2.9329999999999998E-3</v>
      </c>
      <c r="BO102">
        <v>1</v>
      </c>
      <c r="BP102" t="s">
        <v>4338</v>
      </c>
      <c r="BQ102">
        <v>4820</v>
      </c>
      <c r="BR102">
        <v>0.21224000000000001</v>
      </c>
      <c r="BS102">
        <v>0</v>
      </c>
    </row>
    <row r="103" spans="1:71" x14ac:dyDescent="0.25">
      <c r="A103" t="s">
        <v>4341</v>
      </c>
      <c r="B103" t="s">
        <v>98</v>
      </c>
      <c r="C103" t="s">
        <v>123</v>
      </c>
      <c r="D103" t="s">
        <v>953</v>
      </c>
      <c r="E103">
        <v>2016</v>
      </c>
      <c r="F103">
        <v>115</v>
      </c>
      <c r="G103">
        <v>88</v>
      </c>
      <c r="H103">
        <v>0</v>
      </c>
      <c r="I103">
        <v>15</v>
      </c>
      <c r="J103">
        <v>28</v>
      </c>
      <c r="K103">
        <v>22</v>
      </c>
      <c r="L103">
        <v>28</v>
      </c>
      <c r="M103">
        <v>38</v>
      </c>
      <c r="N103">
        <v>31</v>
      </c>
      <c r="O103">
        <v>22</v>
      </c>
      <c r="P103">
        <v>10</v>
      </c>
      <c r="Q103">
        <v>8</v>
      </c>
      <c r="R103">
        <v>1</v>
      </c>
      <c r="S103">
        <v>0</v>
      </c>
      <c r="T103">
        <v>0</v>
      </c>
      <c r="U103">
        <v>173</v>
      </c>
      <c r="V103">
        <v>29</v>
      </c>
      <c r="W103">
        <v>1</v>
      </c>
      <c r="X103">
        <v>170</v>
      </c>
      <c r="Y103">
        <v>13</v>
      </c>
      <c r="Z103">
        <v>10</v>
      </c>
      <c r="AA103">
        <v>10</v>
      </c>
      <c r="AB103">
        <v>0</v>
      </c>
      <c r="AC103">
        <v>10</v>
      </c>
      <c r="AD103">
        <v>0</v>
      </c>
      <c r="AE103">
        <v>136</v>
      </c>
      <c r="AF103">
        <v>57</v>
      </c>
      <c r="AG103">
        <v>199</v>
      </c>
      <c r="AH103">
        <v>2</v>
      </c>
      <c r="AI103">
        <v>2</v>
      </c>
      <c r="AJ103">
        <v>203</v>
      </c>
      <c r="AK103">
        <v>0.56650199999999995</v>
      </c>
      <c r="AL103">
        <v>0.43349799999999999</v>
      </c>
      <c r="AM103">
        <v>0</v>
      </c>
      <c r="AN103">
        <v>7.3891999999999999E-2</v>
      </c>
      <c r="AO103">
        <v>0.137931</v>
      </c>
      <c r="AP103">
        <v>0.108374</v>
      </c>
      <c r="AQ103">
        <v>0.137931</v>
      </c>
      <c r="AR103">
        <v>0.187192</v>
      </c>
      <c r="AS103">
        <v>0.15270900000000001</v>
      </c>
      <c r="AT103">
        <v>0.108374</v>
      </c>
      <c r="AU103">
        <v>4.9260999999999999E-2</v>
      </c>
      <c r="AV103">
        <v>3.9409E-2</v>
      </c>
      <c r="AW103">
        <v>4.9259999999999998E-3</v>
      </c>
      <c r="AX103">
        <v>0</v>
      </c>
      <c r="AY103">
        <v>0</v>
      </c>
      <c r="AZ103">
        <v>0.852217</v>
      </c>
      <c r="BA103">
        <v>0.14285700000000001</v>
      </c>
      <c r="BB103">
        <v>4.9259999999999998E-3</v>
      </c>
      <c r="BC103">
        <v>0.8374379999999999</v>
      </c>
      <c r="BD103">
        <v>6.4038999999999999E-2</v>
      </c>
      <c r="BE103">
        <v>4.9260999999999999E-2</v>
      </c>
      <c r="BF103">
        <v>4.9260999999999999E-2</v>
      </c>
      <c r="BG103">
        <v>0</v>
      </c>
      <c r="BH103">
        <v>4.9260999999999999E-2</v>
      </c>
      <c r="BI103">
        <v>0</v>
      </c>
      <c r="BJ103">
        <v>0.66995099999999996</v>
      </c>
      <c r="BK103">
        <v>0.28078799999999998</v>
      </c>
      <c r="BL103">
        <v>0.98029600000000006</v>
      </c>
      <c r="BM103">
        <v>9.8519999999999996E-3</v>
      </c>
      <c r="BN103">
        <v>9.8519999999999996E-3</v>
      </c>
      <c r="BO103">
        <v>1</v>
      </c>
      <c r="BP103" t="s">
        <v>4338</v>
      </c>
      <c r="BQ103">
        <v>4820</v>
      </c>
      <c r="BR103">
        <v>4.2119999999999998E-2</v>
      </c>
      <c r="BS103">
        <v>0</v>
      </c>
    </row>
    <row r="104" spans="1:71" x14ac:dyDescent="0.25">
      <c r="A104" t="s">
        <v>4342</v>
      </c>
      <c r="B104" t="s">
        <v>98</v>
      </c>
      <c r="C104" t="s">
        <v>123</v>
      </c>
      <c r="D104" t="s">
        <v>961</v>
      </c>
      <c r="E104">
        <v>2016</v>
      </c>
      <c r="F104">
        <v>5</v>
      </c>
      <c r="G104">
        <v>9</v>
      </c>
      <c r="H104">
        <v>0</v>
      </c>
      <c r="I104">
        <v>4</v>
      </c>
      <c r="J104">
        <v>4</v>
      </c>
      <c r="K104">
        <v>0</v>
      </c>
      <c r="L104">
        <v>2</v>
      </c>
      <c r="M104">
        <v>2</v>
      </c>
      <c r="N104">
        <v>2</v>
      </c>
      <c r="O104">
        <v>0</v>
      </c>
      <c r="P104">
        <v>0</v>
      </c>
      <c r="Q104">
        <v>0</v>
      </c>
      <c r="R104">
        <v>0</v>
      </c>
      <c r="S104">
        <v>0</v>
      </c>
      <c r="T104">
        <v>0</v>
      </c>
      <c r="U104">
        <v>5</v>
      </c>
      <c r="V104">
        <v>9</v>
      </c>
      <c r="W104">
        <v>0</v>
      </c>
      <c r="X104">
        <v>2</v>
      </c>
      <c r="Y104">
        <v>0</v>
      </c>
      <c r="Z104">
        <v>0</v>
      </c>
      <c r="AA104">
        <v>0</v>
      </c>
      <c r="AB104">
        <v>12</v>
      </c>
      <c r="AC104">
        <v>0</v>
      </c>
      <c r="AD104">
        <v>14</v>
      </c>
      <c r="AE104">
        <v>0</v>
      </c>
      <c r="AF104">
        <v>0</v>
      </c>
      <c r="AG104">
        <v>13</v>
      </c>
      <c r="AH104">
        <v>1</v>
      </c>
      <c r="AI104">
        <v>0</v>
      </c>
      <c r="AJ104">
        <v>14</v>
      </c>
      <c r="AK104">
        <v>0.35714299999999999</v>
      </c>
      <c r="AL104">
        <v>0.64285700000000001</v>
      </c>
      <c r="AM104">
        <v>0</v>
      </c>
      <c r="AN104">
        <v>0.28571400000000002</v>
      </c>
      <c r="AO104">
        <v>0.28571400000000002</v>
      </c>
      <c r="AP104">
        <v>0</v>
      </c>
      <c r="AQ104">
        <v>0.14285700000000001</v>
      </c>
      <c r="AR104">
        <v>0.14285700000000001</v>
      </c>
      <c r="AS104">
        <v>0.14285700000000001</v>
      </c>
      <c r="AT104">
        <v>0</v>
      </c>
      <c r="AU104">
        <v>0</v>
      </c>
      <c r="AV104">
        <v>0</v>
      </c>
      <c r="AW104">
        <v>0</v>
      </c>
      <c r="AX104">
        <v>0</v>
      </c>
      <c r="AY104">
        <v>0</v>
      </c>
      <c r="AZ104">
        <v>0.35714299999999999</v>
      </c>
      <c r="BA104">
        <v>0.64285700000000001</v>
      </c>
      <c r="BB104">
        <v>0</v>
      </c>
      <c r="BC104">
        <v>0.14285700000000001</v>
      </c>
      <c r="BD104">
        <v>0</v>
      </c>
      <c r="BE104">
        <v>0</v>
      </c>
      <c r="BF104">
        <v>0</v>
      </c>
      <c r="BG104">
        <v>0.85714299999999999</v>
      </c>
      <c r="BH104">
        <v>0</v>
      </c>
      <c r="BI104">
        <v>1</v>
      </c>
      <c r="BJ104">
        <v>0</v>
      </c>
      <c r="BK104">
        <v>0</v>
      </c>
      <c r="BL104">
        <v>0.92857100000000004</v>
      </c>
      <c r="BM104">
        <v>7.1429000000000006E-2</v>
      </c>
      <c r="BN104">
        <v>0</v>
      </c>
      <c r="BO104">
        <v>1</v>
      </c>
      <c r="BP104" t="s">
        <v>4338</v>
      </c>
      <c r="BQ104">
        <v>4820</v>
      </c>
      <c r="BR104">
        <v>2.8999999999999998E-3</v>
      </c>
      <c r="BS104">
        <v>0</v>
      </c>
    </row>
    <row r="105" spans="1:71" x14ac:dyDescent="0.25">
      <c r="A105" t="s">
        <v>4343</v>
      </c>
      <c r="B105" t="s">
        <v>98</v>
      </c>
      <c r="C105" t="s">
        <v>369</v>
      </c>
      <c r="D105" t="s">
        <v>44</v>
      </c>
      <c r="E105">
        <v>2016</v>
      </c>
      <c r="F105" t="s">
        <v>74</v>
      </c>
      <c r="G105" t="s">
        <v>74</v>
      </c>
      <c r="H105" t="s">
        <v>74</v>
      </c>
      <c r="I105">
        <v>198</v>
      </c>
      <c r="J105">
        <v>241</v>
      </c>
      <c r="K105">
        <v>185</v>
      </c>
      <c r="L105">
        <v>198</v>
      </c>
      <c r="M105">
        <v>168</v>
      </c>
      <c r="N105">
        <v>149</v>
      </c>
      <c r="O105">
        <v>110</v>
      </c>
      <c r="P105">
        <v>140</v>
      </c>
      <c r="Q105">
        <v>0</v>
      </c>
      <c r="R105">
        <v>0</v>
      </c>
      <c r="S105">
        <v>31</v>
      </c>
      <c r="T105">
        <v>59</v>
      </c>
      <c r="U105">
        <v>1249</v>
      </c>
      <c r="V105">
        <v>230</v>
      </c>
      <c r="W105">
        <v>0</v>
      </c>
      <c r="X105">
        <v>1294</v>
      </c>
      <c r="Y105">
        <v>32</v>
      </c>
      <c r="Z105">
        <v>60</v>
      </c>
      <c r="AA105">
        <v>90</v>
      </c>
      <c r="AB105">
        <v>3</v>
      </c>
      <c r="AC105">
        <v>410</v>
      </c>
      <c r="AD105">
        <v>0</v>
      </c>
      <c r="AE105">
        <v>87</v>
      </c>
      <c r="AF105">
        <v>982</v>
      </c>
      <c r="AG105">
        <v>1140</v>
      </c>
      <c r="AH105">
        <v>257</v>
      </c>
      <c r="AI105">
        <v>82</v>
      </c>
      <c r="AJ105">
        <v>1479</v>
      </c>
      <c r="AK105" t="s">
        <v>74</v>
      </c>
      <c r="AL105" t="s">
        <v>74</v>
      </c>
      <c r="AM105" t="s">
        <v>74</v>
      </c>
      <c r="AN105">
        <v>0.13387399999999999</v>
      </c>
      <c r="AO105">
        <v>0.16294800000000001</v>
      </c>
      <c r="AP105">
        <v>0.125085</v>
      </c>
      <c r="AQ105">
        <v>0.13387399999999999</v>
      </c>
      <c r="AR105">
        <v>0.11359</v>
      </c>
      <c r="AS105">
        <v>0.100744</v>
      </c>
      <c r="AT105">
        <v>7.4374999999999997E-2</v>
      </c>
      <c r="AU105">
        <v>9.4658999999999993E-2</v>
      </c>
      <c r="AV105">
        <v>0</v>
      </c>
      <c r="AW105">
        <v>0</v>
      </c>
      <c r="AX105">
        <v>2.0959999999999999E-2</v>
      </c>
      <c r="AY105">
        <v>3.9891999999999997E-2</v>
      </c>
      <c r="AZ105">
        <v>0.84448999999999996</v>
      </c>
      <c r="BA105">
        <v>0.15551000000000001</v>
      </c>
      <c r="BB105">
        <v>0</v>
      </c>
      <c r="BC105">
        <v>0.874915</v>
      </c>
      <c r="BD105">
        <v>2.1635999999999999E-2</v>
      </c>
      <c r="BE105">
        <v>4.0568E-2</v>
      </c>
      <c r="BF105">
        <v>6.0852000000000003E-2</v>
      </c>
      <c r="BG105">
        <v>2.0279999999999999E-3</v>
      </c>
      <c r="BH105">
        <v>0.27721400000000002</v>
      </c>
      <c r="BI105">
        <v>0</v>
      </c>
      <c r="BJ105">
        <v>5.8823999999999987E-2</v>
      </c>
      <c r="BK105">
        <v>0.66396199999999994</v>
      </c>
      <c r="BL105">
        <v>0.770791</v>
      </c>
      <c r="BM105">
        <v>0.173766</v>
      </c>
      <c r="BN105">
        <v>5.5442999999999999E-2</v>
      </c>
      <c r="BO105">
        <v>1</v>
      </c>
      <c r="BP105" t="s">
        <v>4344</v>
      </c>
      <c r="BQ105">
        <v>1479</v>
      </c>
      <c r="BR105">
        <v>1</v>
      </c>
      <c r="BS105">
        <v>0</v>
      </c>
    </row>
    <row r="106" spans="1:71" x14ac:dyDescent="0.25">
      <c r="A106" t="s">
        <v>4345</v>
      </c>
      <c r="B106" t="s">
        <v>98</v>
      </c>
      <c r="C106" t="s">
        <v>369</v>
      </c>
      <c r="D106" t="s">
        <v>947</v>
      </c>
      <c r="E106">
        <v>2016</v>
      </c>
      <c r="F106" t="s">
        <v>74</v>
      </c>
      <c r="G106" t="s">
        <v>74</v>
      </c>
      <c r="H106" t="s">
        <v>74</v>
      </c>
      <c r="I106">
        <v>141</v>
      </c>
      <c r="J106">
        <v>161</v>
      </c>
      <c r="K106">
        <v>136</v>
      </c>
      <c r="L106">
        <v>140</v>
      </c>
      <c r="M106">
        <v>119</v>
      </c>
      <c r="N106">
        <v>113</v>
      </c>
      <c r="O106">
        <v>70</v>
      </c>
      <c r="P106">
        <v>107</v>
      </c>
      <c r="Q106">
        <v>0</v>
      </c>
      <c r="R106">
        <v>0</v>
      </c>
      <c r="S106">
        <v>27</v>
      </c>
      <c r="T106">
        <v>45</v>
      </c>
      <c r="U106">
        <v>848</v>
      </c>
      <c r="V106">
        <v>211</v>
      </c>
      <c r="W106">
        <v>0</v>
      </c>
      <c r="X106">
        <v>908</v>
      </c>
      <c r="Y106">
        <v>15</v>
      </c>
      <c r="Z106">
        <v>52</v>
      </c>
      <c r="AA106">
        <v>82</v>
      </c>
      <c r="AB106">
        <v>2</v>
      </c>
      <c r="AC106">
        <v>372</v>
      </c>
      <c r="AD106">
        <v>0</v>
      </c>
      <c r="AE106">
        <v>27</v>
      </c>
      <c r="AF106">
        <v>660</v>
      </c>
      <c r="AG106">
        <v>769</v>
      </c>
      <c r="AH106">
        <v>217</v>
      </c>
      <c r="AI106">
        <v>73</v>
      </c>
      <c r="AJ106">
        <v>1059</v>
      </c>
      <c r="AK106" t="s">
        <v>74</v>
      </c>
      <c r="AL106" t="s">
        <v>74</v>
      </c>
      <c r="AM106" t="s">
        <v>74</v>
      </c>
      <c r="AN106">
        <v>0.13314400000000001</v>
      </c>
      <c r="AO106">
        <v>0.15203</v>
      </c>
      <c r="AP106">
        <v>0.12842300000000001</v>
      </c>
      <c r="AQ106">
        <v>0.13220000000000001</v>
      </c>
      <c r="AR106">
        <v>0.11237</v>
      </c>
      <c r="AS106">
        <v>0.10670399999999999</v>
      </c>
      <c r="AT106">
        <v>6.6100000000000006E-2</v>
      </c>
      <c r="AU106">
        <v>0.101039</v>
      </c>
      <c r="AV106">
        <v>0</v>
      </c>
      <c r="AW106">
        <v>0</v>
      </c>
      <c r="AX106">
        <v>2.5496000000000001E-2</v>
      </c>
      <c r="AY106">
        <v>4.2493000000000003E-2</v>
      </c>
      <c r="AZ106">
        <v>0.80075500000000011</v>
      </c>
      <c r="BA106">
        <v>0.19924500000000001</v>
      </c>
      <c r="BB106">
        <v>0</v>
      </c>
      <c r="BC106">
        <v>0.85741299999999998</v>
      </c>
      <c r="BD106">
        <v>1.4164E-2</v>
      </c>
      <c r="BE106">
        <v>4.9103000000000001E-2</v>
      </c>
      <c r="BF106">
        <v>7.7432000000000001E-2</v>
      </c>
      <c r="BG106">
        <v>1.8890000000000001E-3</v>
      </c>
      <c r="BH106">
        <v>0.351275</v>
      </c>
      <c r="BI106">
        <v>0</v>
      </c>
      <c r="BJ106">
        <v>2.5496000000000001E-2</v>
      </c>
      <c r="BK106">
        <v>0.62322899999999992</v>
      </c>
      <c r="BL106">
        <v>0.72615700000000005</v>
      </c>
      <c r="BM106">
        <v>0.20491000000000001</v>
      </c>
      <c r="BN106">
        <v>6.8932999999999994E-2</v>
      </c>
      <c r="BO106">
        <v>1</v>
      </c>
      <c r="BP106" t="s">
        <v>4344</v>
      </c>
      <c r="BQ106">
        <v>1479</v>
      </c>
      <c r="BR106">
        <v>0.71601999999999999</v>
      </c>
      <c r="BS106">
        <v>0</v>
      </c>
    </row>
    <row r="107" spans="1:71" x14ac:dyDescent="0.25">
      <c r="A107" t="s">
        <v>4346</v>
      </c>
      <c r="B107" t="s">
        <v>98</v>
      </c>
      <c r="C107" t="s">
        <v>369</v>
      </c>
      <c r="D107" t="s">
        <v>949</v>
      </c>
      <c r="E107">
        <v>2016</v>
      </c>
      <c r="F107" t="s">
        <v>74</v>
      </c>
      <c r="G107" t="s">
        <v>74</v>
      </c>
      <c r="H107" t="s">
        <v>74</v>
      </c>
      <c r="I107">
        <v>51</v>
      </c>
      <c r="J107">
        <v>69</v>
      </c>
      <c r="K107">
        <v>41</v>
      </c>
      <c r="L107">
        <v>49</v>
      </c>
      <c r="M107">
        <v>36</v>
      </c>
      <c r="N107">
        <v>30</v>
      </c>
      <c r="O107">
        <v>34</v>
      </c>
      <c r="P107">
        <v>24</v>
      </c>
      <c r="Q107">
        <v>0</v>
      </c>
      <c r="R107">
        <v>0</v>
      </c>
      <c r="S107">
        <v>4</v>
      </c>
      <c r="T107">
        <v>13</v>
      </c>
      <c r="U107">
        <v>340</v>
      </c>
      <c r="V107">
        <v>11</v>
      </c>
      <c r="W107">
        <v>0</v>
      </c>
      <c r="X107">
        <v>329</v>
      </c>
      <c r="Y107">
        <v>13</v>
      </c>
      <c r="Z107">
        <v>7</v>
      </c>
      <c r="AA107">
        <v>1</v>
      </c>
      <c r="AB107">
        <v>1</v>
      </c>
      <c r="AC107">
        <v>28</v>
      </c>
      <c r="AD107">
        <v>0</v>
      </c>
      <c r="AE107">
        <v>20</v>
      </c>
      <c r="AF107">
        <v>303</v>
      </c>
      <c r="AG107">
        <v>311</v>
      </c>
      <c r="AH107">
        <v>38</v>
      </c>
      <c r="AI107">
        <v>2</v>
      </c>
      <c r="AJ107">
        <v>351</v>
      </c>
      <c r="AK107" t="s">
        <v>74</v>
      </c>
      <c r="AL107" t="s">
        <v>74</v>
      </c>
      <c r="AM107" t="s">
        <v>74</v>
      </c>
      <c r="AN107">
        <v>0.14529900000000001</v>
      </c>
      <c r="AO107">
        <v>0.19658100000000001</v>
      </c>
      <c r="AP107">
        <v>0.116809</v>
      </c>
      <c r="AQ107">
        <v>0.139601</v>
      </c>
      <c r="AR107">
        <v>0.102564</v>
      </c>
      <c r="AS107">
        <v>8.5470000000000004E-2</v>
      </c>
      <c r="AT107">
        <v>9.6866000000000008E-2</v>
      </c>
      <c r="AU107">
        <v>6.8376000000000006E-2</v>
      </c>
      <c r="AV107">
        <v>0</v>
      </c>
      <c r="AW107">
        <v>0</v>
      </c>
      <c r="AX107">
        <v>1.1396E-2</v>
      </c>
      <c r="AY107">
        <v>3.7037E-2</v>
      </c>
      <c r="AZ107">
        <v>0.96866099999999999</v>
      </c>
      <c r="BA107">
        <v>3.1338999999999999E-2</v>
      </c>
      <c r="BB107">
        <v>0</v>
      </c>
      <c r="BC107">
        <v>0.9373220000000001</v>
      </c>
      <c r="BD107">
        <v>3.7037E-2</v>
      </c>
      <c r="BE107">
        <v>1.9942999999999999E-2</v>
      </c>
      <c r="BF107">
        <v>2.849E-3</v>
      </c>
      <c r="BG107">
        <v>2.849E-3</v>
      </c>
      <c r="BH107">
        <v>7.9771999999999996E-2</v>
      </c>
      <c r="BI107">
        <v>0</v>
      </c>
      <c r="BJ107">
        <v>5.6980000000000003E-2</v>
      </c>
      <c r="BK107">
        <v>0.86324800000000002</v>
      </c>
      <c r="BL107">
        <v>0.88603999999999994</v>
      </c>
      <c r="BM107">
        <v>0.108262</v>
      </c>
      <c r="BN107">
        <v>5.6979999999999999E-3</v>
      </c>
      <c r="BO107">
        <v>1</v>
      </c>
      <c r="BP107" t="s">
        <v>4344</v>
      </c>
      <c r="BQ107">
        <v>1479</v>
      </c>
      <c r="BR107">
        <v>0.23732</v>
      </c>
      <c r="BS107">
        <v>0</v>
      </c>
    </row>
    <row r="108" spans="1:71" x14ac:dyDescent="0.25">
      <c r="A108" t="s">
        <v>4347</v>
      </c>
      <c r="B108" t="s">
        <v>98</v>
      </c>
      <c r="C108" t="s">
        <v>369</v>
      </c>
      <c r="D108" t="s">
        <v>953</v>
      </c>
      <c r="E108">
        <v>2016</v>
      </c>
      <c r="F108" t="s">
        <v>74</v>
      </c>
      <c r="G108" t="s">
        <v>74</v>
      </c>
      <c r="H108" t="s">
        <v>74</v>
      </c>
      <c r="I108">
        <v>6</v>
      </c>
      <c r="J108">
        <v>11</v>
      </c>
      <c r="K108">
        <v>7</v>
      </c>
      <c r="L108">
        <v>9</v>
      </c>
      <c r="M108">
        <v>13</v>
      </c>
      <c r="N108">
        <v>6</v>
      </c>
      <c r="O108">
        <v>6</v>
      </c>
      <c r="P108">
        <v>9</v>
      </c>
      <c r="Q108">
        <v>0</v>
      </c>
      <c r="R108">
        <v>0</v>
      </c>
      <c r="S108">
        <v>0</v>
      </c>
      <c r="T108">
        <v>1</v>
      </c>
      <c r="U108">
        <v>61</v>
      </c>
      <c r="V108">
        <v>7</v>
      </c>
      <c r="W108">
        <v>0</v>
      </c>
      <c r="X108">
        <v>56</v>
      </c>
      <c r="Y108">
        <v>4</v>
      </c>
      <c r="Z108">
        <v>1</v>
      </c>
      <c r="AA108">
        <v>7</v>
      </c>
      <c r="AB108">
        <v>0</v>
      </c>
      <c r="AC108">
        <v>10</v>
      </c>
      <c r="AD108">
        <v>0</v>
      </c>
      <c r="AE108">
        <v>40</v>
      </c>
      <c r="AF108">
        <v>18</v>
      </c>
      <c r="AG108">
        <v>59</v>
      </c>
      <c r="AH108">
        <v>2</v>
      </c>
      <c r="AI108">
        <v>7</v>
      </c>
      <c r="AJ108">
        <v>68</v>
      </c>
      <c r="AK108" t="s">
        <v>74</v>
      </c>
      <c r="AL108" t="s">
        <v>74</v>
      </c>
      <c r="AM108" t="s">
        <v>74</v>
      </c>
      <c r="AN108">
        <v>8.8234999999999994E-2</v>
      </c>
      <c r="AO108">
        <v>0.16176499999999999</v>
      </c>
      <c r="AP108">
        <v>0.102941</v>
      </c>
      <c r="AQ108">
        <v>0.132353</v>
      </c>
      <c r="AR108">
        <v>0.19117600000000001</v>
      </c>
      <c r="AS108">
        <v>8.8234999999999994E-2</v>
      </c>
      <c r="AT108">
        <v>8.8234999999999994E-2</v>
      </c>
      <c r="AU108">
        <v>0.132353</v>
      </c>
      <c r="AV108">
        <v>0</v>
      </c>
      <c r="AW108">
        <v>0</v>
      </c>
      <c r="AX108">
        <v>0</v>
      </c>
      <c r="AY108">
        <v>1.4706E-2</v>
      </c>
      <c r="AZ108">
        <v>0.89705900000000005</v>
      </c>
      <c r="BA108">
        <v>0.102941</v>
      </c>
      <c r="BB108">
        <v>0</v>
      </c>
      <c r="BC108">
        <v>0.82352900000000007</v>
      </c>
      <c r="BD108">
        <v>5.8823999999999987E-2</v>
      </c>
      <c r="BE108">
        <v>1.4706E-2</v>
      </c>
      <c r="BF108">
        <v>0.102941</v>
      </c>
      <c r="BG108">
        <v>0</v>
      </c>
      <c r="BH108">
        <v>0.147059</v>
      </c>
      <c r="BI108">
        <v>0</v>
      </c>
      <c r="BJ108">
        <v>0.58823500000000006</v>
      </c>
      <c r="BK108">
        <v>0.264706</v>
      </c>
      <c r="BL108">
        <v>0.86764700000000006</v>
      </c>
      <c r="BM108">
        <v>2.9412000000000001E-2</v>
      </c>
      <c r="BN108">
        <v>0.102941</v>
      </c>
      <c r="BO108">
        <v>1</v>
      </c>
      <c r="BP108" t="s">
        <v>4344</v>
      </c>
      <c r="BQ108">
        <v>1479</v>
      </c>
      <c r="BR108">
        <v>4.598E-2</v>
      </c>
      <c r="BS108">
        <v>0</v>
      </c>
    </row>
    <row r="109" spans="1:71" x14ac:dyDescent="0.25">
      <c r="A109" t="s">
        <v>4348</v>
      </c>
      <c r="B109" t="s">
        <v>98</v>
      </c>
      <c r="C109" t="s">
        <v>369</v>
      </c>
      <c r="D109" t="s">
        <v>961</v>
      </c>
      <c r="E109">
        <v>2016</v>
      </c>
      <c r="F109" t="s">
        <v>74</v>
      </c>
      <c r="G109" t="s">
        <v>74</v>
      </c>
      <c r="H109" t="s">
        <v>74</v>
      </c>
      <c r="I109">
        <v>0</v>
      </c>
      <c r="J109">
        <v>0</v>
      </c>
      <c r="K109">
        <v>1</v>
      </c>
      <c r="L109">
        <v>0</v>
      </c>
      <c r="M109">
        <v>0</v>
      </c>
      <c r="N109">
        <v>0</v>
      </c>
      <c r="O109">
        <v>0</v>
      </c>
      <c r="P109">
        <v>0</v>
      </c>
      <c r="Q109">
        <v>0</v>
      </c>
      <c r="R109">
        <v>0</v>
      </c>
      <c r="S109">
        <v>0</v>
      </c>
      <c r="T109">
        <v>0</v>
      </c>
      <c r="U109">
        <v>0</v>
      </c>
      <c r="V109">
        <v>1</v>
      </c>
      <c r="W109">
        <v>0</v>
      </c>
      <c r="X109">
        <v>1</v>
      </c>
      <c r="Y109">
        <v>0</v>
      </c>
      <c r="Z109">
        <v>0</v>
      </c>
      <c r="AA109">
        <v>0</v>
      </c>
      <c r="AB109">
        <v>0</v>
      </c>
      <c r="AC109">
        <v>0</v>
      </c>
      <c r="AD109">
        <v>0</v>
      </c>
      <c r="AE109">
        <v>0</v>
      </c>
      <c r="AF109">
        <v>1</v>
      </c>
      <c r="AG109">
        <v>1</v>
      </c>
      <c r="AH109">
        <v>0</v>
      </c>
      <c r="AI109">
        <v>0</v>
      </c>
      <c r="AJ109">
        <v>1</v>
      </c>
      <c r="AK109" t="s">
        <v>74</v>
      </c>
      <c r="AL109" t="s">
        <v>74</v>
      </c>
      <c r="AM109" t="s">
        <v>74</v>
      </c>
      <c r="AN109">
        <v>0</v>
      </c>
      <c r="AO109">
        <v>0</v>
      </c>
      <c r="AP109">
        <v>1</v>
      </c>
      <c r="AQ109">
        <v>0</v>
      </c>
      <c r="AR109">
        <v>0</v>
      </c>
      <c r="AS109">
        <v>0</v>
      </c>
      <c r="AT109">
        <v>0</v>
      </c>
      <c r="AU109">
        <v>0</v>
      </c>
      <c r="AV109">
        <v>0</v>
      </c>
      <c r="AW109">
        <v>0</v>
      </c>
      <c r="AX109">
        <v>0</v>
      </c>
      <c r="AY109">
        <v>0</v>
      </c>
      <c r="AZ109">
        <v>0</v>
      </c>
      <c r="BA109">
        <v>1</v>
      </c>
      <c r="BB109">
        <v>0</v>
      </c>
      <c r="BC109">
        <v>1</v>
      </c>
      <c r="BD109">
        <v>0</v>
      </c>
      <c r="BE109">
        <v>0</v>
      </c>
      <c r="BF109">
        <v>0</v>
      </c>
      <c r="BG109">
        <v>0</v>
      </c>
      <c r="BH109">
        <v>0</v>
      </c>
      <c r="BI109">
        <v>0</v>
      </c>
      <c r="BJ109">
        <v>0</v>
      </c>
      <c r="BK109">
        <v>1</v>
      </c>
      <c r="BL109">
        <v>1</v>
      </c>
      <c r="BM109">
        <v>0</v>
      </c>
      <c r="BN109">
        <v>0</v>
      </c>
      <c r="BO109">
        <v>1</v>
      </c>
      <c r="BP109" t="s">
        <v>4344</v>
      </c>
      <c r="BQ109">
        <v>1479</v>
      </c>
      <c r="BR109">
        <v>6.8000000000000005E-4</v>
      </c>
      <c r="BS109">
        <v>0</v>
      </c>
    </row>
    <row r="110" spans="1:71" x14ac:dyDescent="0.25">
      <c r="A110" t="s">
        <v>4349</v>
      </c>
      <c r="B110" t="s">
        <v>98</v>
      </c>
      <c r="C110" t="s">
        <v>376</v>
      </c>
      <c r="D110" t="s">
        <v>44</v>
      </c>
      <c r="E110">
        <v>2016</v>
      </c>
      <c r="F110">
        <v>554</v>
      </c>
      <c r="G110">
        <v>279</v>
      </c>
      <c r="H110">
        <v>0</v>
      </c>
      <c r="I110">
        <v>107</v>
      </c>
      <c r="J110">
        <v>144</v>
      </c>
      <c r="K110">
        <v>115</v>
      </c>
      <c r="L110">
        <v>109</v>
      </c>
      <c r="M110">
        <v>117</v>
      </c>
      <c r="N110">
        <v>85</v>
      </c>
      <c r="O110">
        <v>74</v>
      </c>
      <c r="P110">
        <v>45</v>
      </c>
      <c r="Q110">
        <v>13</v>
      </c>
      <c r="R110">
        <v>10</v>
      </c>
      <c r="S110">
        <v>14</v>
      </c>
      <c r="T110">
        <v>0</v>
      </c>
      <c r="U110">
        <v>789</v>
      </c>
      <c r="V110">
        <v>35</v>
      </c>
      <c r="W110">
        <v>9</v>
      </c>
      <c r="X110">
        <v>708</v>
      </c>
      <c r="Y110">
        <v>11</v>
      </c>
      <c r="Z110">
        <v>30</v>
      </c>
      <c r="AA110">
        <v>78</v>
      </c>
      <c r="AB110">
        <v>6</v>
      </c>
      <c r="AC110">
        <v>250</v>
      </c>
      <c r="AD110">
        <v>6</v>
      </c>
      <c r="AE110">
        <v>52</v>
      </c>
      <c r="AF110">
        <v>525</v>
      </c>
      <c r="AG110">
        <v>577</v>
      </c>
      <c r="AH110">
        <v>203</v>
      </c>
      <c r="AI110">
        <v>53</v>
      </c>
      <c r="AJ110">
        <v>833</v>
      </c>
      <c r="AK110">
        <v>0.66506600000000005</v>
      </c>
      <c r="AL110">
        <v>0.33493400000000001</v>
      </c>
      <c r="AM110">
        <v>0</v>
      </c>
      <c r="AN110">
        <v>0.12845100000000001</v>
      </c>
      <c r="AO110">
        <v>0.17286899999999999</v>
      </c>
      <c r="AP110">
        <v>0.13805500000000001</v>
      </c>
      <c r="AQ110">
        <v>0.130852</v>
      </c>
      <c r="AR110">
        <v>0.140456</v>
      </c>
      <c r="AS110">
        <v>0.10204100000000001</v>
      </c>
      <c r="AT110">
        <v>8.8835999999999998E-2</v>
      </c>
      <c r="AU110">
        <v>5.4021999999999987E-2</v>
      </c>
      <c r="AV110">
        <v>1.5606E-2</v>
      </c>
      <c r="AW110">
        <v>1.2005E-2</v>
      </c>
      <c r="AX110">
        <v>1.6806999999999999E-2</v>
      </c>
      <c r="AY110">
        <v>0</v>
      </c>
      <c r="AZ110">
        <v>0.94717899999999999</v>
      </c>
      <c r="BA110">
        <v>4.2016999999999999E-2</v>
      </c>
      <c r="BB110">
        <v>1.0803999999999999E-2</v>
      </c>
      <c r="BC110">
        <v>0.84994000000000003</v>
      </c>
      <c r="BD110">
        <v>1.3205E-2</v>
      </c>
      <c r="BE110">
        <v>3.6013999999999997E-2</v>
      </c>
      <c r="BF110">
        <v>9.3636999999999998E-2</v>
      </c>
      <c r="BG110">
        <v>7.2030000000000002E-3</v>
      </c>
      <c r="BH110">
        <v>0.30012</v>
      </c>
      <c r="BI110">
        <v>7.2030000000000002E-3</v>
      </c>
      <c r="BJ110">
        <v>6.2424999999999987E-2</v>
      </c>
      <c r="BK110">
        <v>0.63025200000000003</v>
      </c>
      <c r="BL110">
        <v>0.6926770000000001</v>
      </c>
      <c r="BM110">
        <v>0.243697</v>
      </c>
      <c r="BN110">
        <v>6.3625000000000001E-2</v>
      </c>
      <c r="BO110">
        <v>1</v>
      </c>
      <c r="BP110" t="s">
        <v>4350</v>
      </c>
      <c r="BQ110">
        <v>833</v>
      </c>
      <c r="BR110">
        <v>1</v>
      </c>
      <c r="BS110">
        <v>0</v>
      </c>
    </row>
    <row r="111" spans="1:71" x14ac:dyDescent="0.25">
      <c r="A111" t="s">
        <v>4351</v>
      </c>
      <c r="B111" t="s">
        <v>98</v>
      </c>
      <c r="C111" t="s">
        <v>376</v>
      </c>
      <c r="D111" t="s">
        <v>947</v>
      </c>
      <c r="E111">
        <v>2016</v>
      </c>
      <c r="F111">
        <v>423</v>
      </c>
      <c r="G111">
        <v>230</v>
      </c>
      <c r="H111">
        <v>0</v>
      </c>
      <c r="I111">
        <v>80</v>
      </c>
      <c r="J111">
        <v>115</v>
      </c>
      <c r="K111">
        <v>92</v>
      </c>
      <c r="L111">
        <v>83</v>
      </c>
      <c r="M111">
        <v>90</v>
      </c>
      <c r="N111">
        <v>67</v>
      </c>
      <c r="O111">
        <v>58</v>
      </c>
      <c r="P111">
        <v>34</v>
      </c>
      <c r="Q111">
        <v>12</v>
      </c>
      <c r="R111">
        <v>10</v>
      </c>
      <c r="S111">
        <v>12</v>
      </c>
      <c r="T111">
        <v>0</v>
      </c>
      <c r="U111">
        <v>617</v>
      </c>
      <c r="V111">
        <v>31</v>
      </c>
      <c r="W111">
        <v>5</v>
      </c>
      <c r="X111">
        <v>544</v>
      </c>
      <c r="Y111">
        <v>9</v>
      </c>
      <c r="Z111">
        <v>25</v>
      </c>
      <c r="AA111">
        <v>73</v>
      </c>
      <c r="AB111">
        <v>2</v>
      </c>
      <c r="AC111">
        <v>229</v>
      </c>
      <c r="AD111">
        <v>3</v>
      </c>
      <c r="AE111">
        <v>26</v>
      </c>
      <c r="AF111">
        <v>395</v>
      </c>
      <c r="AG111">
        <v>413</v>
      </c>
      <c r="AH111">
        <v>196</v>
      </c>
      <c r="AI111">
        <v>44</v>
      </c>
      <c r="AJ111">
        <v>653</v>
      </c>
      <c r="AK111">
        <v>0.64777899999999999</v>
      </c>
      <c r="AL111">
        <v>0.35222100000000001</v>
      </c>
      <c r="AM111">
        <v>0</v>
      </c>
      <c r="AN111">
        <v>0.12251099999999999</v>
      </c>
      <c r="AO111">
        <v>0.17610999999999999</v>
      </c>
      <c r="AP111">
        <v>0.14088800000000001</v>
      </c>
      <c r="AQ111">
        <v>0.127106</v>
      </c>
      <c r="AR111">
        <v>0.137825</v>
      </c>
      <c r="AS111">
        <v>0.102603</v>
      </c>
      <c r="AT111">
        <v>8.8820999999999997E-2</v>
      </c>
      <c r="AU111">
        <v>5.2067000000000002E-2</v>
      </c>
      <c r="AV111">
        <v>1.8377000000000001E-2</v>
      </c>
      <c r="AW111">
        <v>1.5313999999999999E-2</v>
      </c>
      <c r="AX111">
        <v>1.8377000000000001E-2</v>
      </c>
      <c r="AY111">
        <v>0</v>
      </c>
      <c r="AZ111">
        <v>0.94486999999999999</v>
      </c>
      <c r="BA111">
        <v>4.7473000000000001E-2</v>
      </c>
      <c r="BB111">
        <v>7.6570000000000006E-3</v>
      </c>
      <c r="BC111">
        <v>0.83307799999999999</v>
      </c>
      <c r="BD111">
        <v>1.3783E-2</v>
      </c>
      <c r="BE111">
        <v>3.8285E-2</v>
      </c>
      <c r="BF111">
        <v>0.111792</v>
      </c>
      <c r="BG111">
        <v>3.0630000000000002E-3</v>
      </c>
      <c r="BH111">
        <v>0.35068899999999997</v>
      </c>
      <c r="BI111">
        <v>4.594E-3</v>
      </c>
      <c r="BJ111">
        <v>3.9815999999999997E-2</v>
      </c>
      <c r="BK111">
        <v>0.60489999999999999</v>
      </c>
      <c r="BL111">
        <v>0.63246599999999997</v>
      </c>
      <c r="BM111">
        <v>0.300153</v>
      </c>
      <c r="BN111">
        <v>6.7380999999999996E-2</v>
      </c>
      <c r="BO111">
        <v>1</v>
      </c>
      <c r="BP111" t="s">
        <v>4350</v>
      </c>
      <c r="BQ111">
        <v>833</v>
      </c>
      <c r="BR111">
        <v>0.78391000000000011</v>
      </c>
      <c r="BS111">
        <v>0</v>
      </c>
    </row>
    <row r="112" spans="1:71" x14ac:dyDescent="0.25">
      <c r="A112" t="s">
        <v>4352</v>
      </c>
      <c r="B112" t="s">
        <v>98</v>
      </c>
      <c r="C112" t="s">
        <v>376</v>
      </c>
      <c r="D112" t="s">
        <v>949</v>
      </c>
      <c r="E112">
        <v>2016</v>
      </c>
      <c r="F112">
        <v>105</v>
      </c>
      <c r="G112">
        <v>36</v>
      </c>
      <c r="H112">
        <v>0</v>
      </c>
      <c r="I112">
        <v>25</v>
      </c>
      <c r="J112">
        <v>25</v>
      </c>
      <c r="K112">
        <v>17</v>
      </c>
      <c r="L112">
        <v>20</v>
      </c>
      <c r="M112">
        <v>20</v>
      </c>
      <c r="N112">
        <v>14</v>
      </c>
      <c r="O112">
        <v>10</v>
      </c>
      <c r="P112">
        <v>9</v>
      </c>
      <c r="Q112">
        <v>0</v>
      </c>
      <c r="R112">
        <v>0</v>
      </c>
      <c r="S112">
        <v>1</v>
      </c>
      <c r="T112">
        <v>0</v>
      </c>
      <c r="U112">
        <v>136</v>
      </c>
      <c r="V112">
        <v>3</v>
      </c>
      <c r="W112">
        <v>2</v>
      </c>
      <c r="X112">
        <v>133</v>
      </c>
      <c r="Y112">
        <v>2</v>
      </c>
      <c r="Z112">
        <v>5</v>
      </c>
      <c r="AA112">
        <v>0</v>
      </c>
      <c r="AB112">
        <v>1</v>
      </c>
      <c r="AC112">
        <v>15</v>
      </c>
      <c r="AD112">
        <v>0</v>
      </c>
      <c r="AE112">
        <v>7</v>
      </c>
      <c r="AF112">
        <v>119</v>
      </c>
      <c r="AG112">
        <v>130</v>
      </c>
      <c r="AH112">
        <v>5</v>
      </c>
      <c r="AI112">
        <v>6</v>
      </c>
      <c r="AJ112">
        <v>141</v>
      </c>
      <c r="AK112">
        <v>0.74468100000000004</v>
      </c>
      <c r="AL112">
        <v>0.25531900000000002</v>
      </c>
      <c r="AM112">
        <v>0</v>
      </c>
      <c r="AN112">
        <v>0.17730499999999999</v>
      </c>
      <c r="AO112">
        <v>0.17730499999999999</v>
      </c>
      <c r="AP112">
        <v>0.12056699999999999</v>
      </c>
      <c r="AQ112">
        <v>0.141844</v>
      </c>
      <c r="AR112">
        <v>0.141844</v>
      </c>
      <c r="AS112">
        <v>9.9291000000000004E-2</v>
      </c>
      <c r="AT112">
        <v>7.0921999999999999E-2</v>
      </c>
      <c r="AU112">
        <v>6.3829999999999998E-2</v>
      </c>
      <c r="AV112">
        <v>0</v>
      </c>
      <c r="AW112">
        <v>0</v>
      </c>
      <c r="AX112">
        <v>7.0920000000000002E-3</v>
      </c>
      <c r="AY112">
        <v>0</v>
      </c>
      <c r="AZ112">
        <v>0.96453900000000004</v>
      </c>
      <c r="BA112">
        <v>2.1277000000000001E-2</v>
      </c>
      <c r="BB112">
        <v>1.4184E-2</v>
      </c>
      <c r="BC112">
        <v>0.94326200000000004</v>
      </c>
      <c r="BD112">
        <v>1.4184E-2</v>
      </c>
      <c r="BE112">
        <v>3.5460999999999999E-2</v>
      </c>
      <c r="BF112">
        <v>0</v>
      </c>
      <c r="BG112">
        <v>7.0920000000000002E-3</v>
      </c>
      <c r="BH112">
        <v>0.10638300000000001</v>
      </c>
      <c r="BI112">
        <v>0</v>
      </c>
      <c r="BJ112">
        <v>4.9645000000000002E-2</v>
      </c>
      <c r="BK112">
        <v>0.84397199999999994</v>
      </c>
      <c r="BL112">
        <v>0.92198599999999997</v>
      </c>
      <c r="BM112">
        <v>3.5460999999999999E-2</v>
      </c>
      <c r="BN112">
        <v>4.2553000000000001E-2</v>
      </c>
      <c r="BO112">
        <v>1</v>
      </c>
      <c r="BP112" t="s">
        <v>4350</v>
      </c>
      <c r="BQ112">
        <v>833</v>
      </c>
      <c r="BR112">
        <v>0.16927</v>
      </c>
      <c r="BS112">
        <v>0</v>
      </c>
    </row>
    <row r="113" spans="1:71" x14ac:dyDescent="0.25">
      <c r="A113" t="s">
        <v>4353</v>
      </c>
      <c r="B113" t="s">
        <v>98</v>
      </c>
      <c r="C113" t="s">
        <v>376</v>
      </c>
      <c r="D113" t="s">
        <v>953</v>
      </c>
      <c r="E113">
        <v>2016</v>
      </c>
      <c r="F113">
        <v>25</v>
      </c>
      <c r="G113">
        <v>10</v>
      </c>
      <c r="H113">
        <v>0</v>
      </c>
      <c r="I113">
        <v>1</v>
      </c>
      <c r="J113">
        <v>3</v>
      </c>
      <c r="K113">
        <v>6</v>
      </c>
      <c r="L113">
        <v>6</v>
      </c>
      <c r="M113">
        <v>6</v>
      </c>
      <c r="N113">
        <v>4</v>
      </c>
      <c r="O113">
        <v>6</v>
      </c>
      <c r="P113">
        <v>2</v>
      </c>
      <c r="Q113">
        <v>1</v>
      </c>
      <c r="R113">
        <v>0</v>
      </c>
      <c r="S113">
        <v>0</v>
      </c>
      <c r="T113">
        <v>0</v>
      </c>
      <c r="U113">
        <v>33</v>
      </c>
      <c r="V113">
        <v>0</v>
      </c>
      <c r="W113">
        <v>2</v>
      </c>
      <c r="X113">
        <v>29</v>
      </c>
      <c r="Y113">
        <v>0</v>
      </c>
      <c r="Z113">
        <v>0</v>
      </c>
      <c r="AA113">
        <v>5</v>
      </c>
      <c r="AB113">
        <v>1</v>
      </c>
      <c r="AC113">
        <v>6</v>
      </c>
      <c r="AD113">
        <v>0</v>
      </c>
      <c r="AE113">
        <v>18</v>
      </c>
      <c r="AF113">
        <v>11</v>
      </c>
      <c r="AG113">
        <v>32</v>
      </c>
      <c r="AH113">
        <v>2</v>
      </c>
      <c r="AI113">
        <v>1</v>
      </c>
      <c r="AJ113">
        <v>35</v>
      </c>
      <c r="AK113">
        <v>0.71428599999999998</v>
      </c>
      <c r="AL113">
        <v>0.28571400000000002</v>
      </c>
      <c r="AM113">
        <v>0</v>
      </c>
      <c r="AN113">
        <v>2.8570999999999999E-2</v>
      </c>
      <c r="AO113">
        <v>8.5714000000000012E-2</v>
      </c>
      <c r="AP113">
        <v>0.171429</v>
      </c>
      <c r="AQ113">
        <v>0.171429</v>
      </c>
      <c r="AR113">
        <v>0.171429</v>
      </c>
      <c r="AS113">
        <v>0.114286</v>
      </c>
      <c r="AT113">
        <v>0.171429</v>
      </c>
      <c r="AU113">
        <v>5.7142999999999999E-2</v>
      </c>
      <c r="AV113">
        <v>2.8570999999999999E-2</v>
      </c>
      <c r="AW113">
        <v>0</v>
      </c>
      <c r="AX113">
        <v>0</v>
      </c>
      <c r="AY113">
        <v>0</v>
      </c>
      <c r="AZ113">
        <v>0.94285700000000006</v>
      </c>
      <c r="BA113">
        <v>0</v>
      </c>
      <c r="BB113">
        <v>5.7142999999999999E-2</v>
      </c>
      <c r="BC113">
        <v>0.82857100000000006</v>
      </c>
      <c r="BD113">
        <v>0</v>
      </c>
      <c r="BE113">
        <v>0</v>
      </c>
      <c r="BF113">
        <v>0.14285700000000001</v>
      </c>
      <c r="BG113">
        <v>2.8570999999999999E-2</v>
      </c>
      <c r="BH113">
        <v>0.171429</v>
      </c>
      <c r="BI113">
        <v>0</v>
      </c>
      <c r="BJ113">
        <v>0.51428600000000002</v>
      </c>
      <c r="BK113">
        <v>0.31428600000000001</v>
      </c>
      <c r="BL113">
        <v>0.91428600000000004</v>
      </c>
      <c r="BM113">
        <v>5.7142999999999999E-2</v>
      </c>
      <c r="BN113">
        <v>2.8570999999999999E-2</v>
      </c>
      <c r="BO113">
        <v>1</v>
      </c>
      <c r="BP113" t="s">
        <v>4350</v>
      </c>
      <c r="BQ113">
        <v>833</v>
      </c>
      <c r="BR113">
        <v>4.2020000000000002E-2</v>
      </c>
      <c r="BS113">
        <v>0</v>
      </c>
    </row>
    <row r="114" spans="1:71" x14ac:dyDescent="0.25">
      <c r="A114" t="s">
        <v>4354</v>
      </c>
      <c r="B114" t="s">
        <v>98</v>
      </c>
      <c r="C114" t="s">
        <v>376</v>
      </c>
      <c r="D114" t="s">
        <v>961</v>
      </c>
      <c r="E114">
        <v>2016</v>
      </c>
      <c r="F114">
        <v>1</v>
      </c>
      <c r="G114">
        <v>3</v>
      </c>
      <c r="H114">
        <v>0</v>
      </c>
      <c r="I114">
        <v>1</v>
      </c>
      <c r="J114">
        <v>1</v>
      </c>
      <c r="K114">
        <v>0</v>
      </c>
      <c r="L114">
        <v>0</v>
      </c>
      <c r="M114">
        <v>1</v>
      </c>
      <c r="N114">
        <v>0</v>
      </c>
      <c r="O114">
        <v>0</v>
      </c>
      <c r="P114">
        <v>0</v>
      </c>
      <c r="Q114">
        <v>0</v>
      </c>
      <c r="R114">
        <v>0</v>
      </c>
      <c r="S114">
        <v>1</v>
      </c>
      <c r="T114">
        <v>0</v>
      </c>
      <c r="U114">
        <v>3</v>
      </c>
      <c r="V114">
        <v>1</v>
      </c>
      <c r="W114">
        <v>0</v>
      </c>
      <c r="X114">
        <v>2</v>
      </c>
      <c r="Y114">
        <v>0</v>
      </c>
      <c r="Z114">
        <v>0</v>
      </c>
      <c r="AA114">
        <v>0</v>
      </c>
      <c r="AB114">
        <v>2</v>
      </c>
      <c r="AC114">
        <v>0</v>
      </c>
      <c r="AD114">
        <v>3</v>
      </c>
      <c r="AE114">
        <v>1</v>
      </c>
      <c r="AF114">
        <v>0</v>
      </c>
      <c r="AG114">
        <v>2</v>
      </c>
      <c r="AH114">
        <v>0</v>
      </c>
      <c r="AI114">
        <v>2</v>
      </c>
      <c r="AJ114">
        <v>4</v>
      </c>
      <c r="AK114">
        <v>0.25</v>
      </c>
      <c r="AL114">
        <v>0.75</v>
      </c>
      <c r="AM114">
        <v>0</v>
      </c>
      <c r="AN114">
        <v>0.25</v>
      </c>
      <c r="AO114">
        <v>0.25</v>
      </c>
      <c r="AP114">
        <v>0</v>
      </c>
      <c r="AQ114">
        <v>0</v>
      </c>
      <c r="AR114">
        <v>0.25</v>
      </c>
      <c r="AS114">
        <v>0</v>
      </c>
      <c r="AT114">
        <v>0</v>
      </c>
      <c r="AU114">
        <v>0</v>
      </c>
      <c r="AV114">
        <v>0</v>
      </c>
      <c r="AW114">
        <v>0</v>
      </c>
      <c r="AX114">
        <v>0.25</v>
      </c>
      <c r="AY114">
        <v>0</v>
      </c>
      <c r="AZ114">
        <v>0.75</v>
      </c>
      <c r="BA114">
        <v>0.25</v>
      </c>
      <c r="BB114">
        <v>0</v>
      </c>
      <c r="BC114">
        <v>0.5</v>
      </c>
      <c r="BD114">
        <v>0</v>
      </c>
      <c r="BE114">
        <v>0</v>
      </c>
      <c r="BF114">
        <v>0</v>
      </c>
      <c r="BG114">
        <v>0.5</v>
      </c>
      <c r="BH114">
        <v>0</v>
      </c>
      <c r="BI114">
        <v>0.75</v>
      </c>
      <c r="BJ114">
        <v>0.25</v>
      </c>
      <c r="BK114">
        <v>0</v>
      </c>
      <c r="BL114">
        <v>0.5</v>
      </c>
      <c r="BM114">
        <v>0</v>
      </c>
      <c r="BN114">
        <v>0.5</v>
      </c>
      <c r="BO114">
        <v>1</v>
      </c>
      <c r="BP114" t="s">
        <v>4350</v>
      </c>
      <c r="BQ114">
        <v>833</v>
      </c>
      <c r="BR114">
        <v>4.7999999999999996E-3</v>
      </c>
      <c r="BS114">
        <v>0</v>
      </c>
    </row>
    <row r="115" spans="1:71" x14ac:dyDescent="0.25">
      <c r="A115" t="s">
        <v>4355</v>
      </c>
      <c r="B115" t="s">
        <v>98</v>
      </c>
      <c r="C115" t="s">
        <v>382</v>
      </c>
      <c r="D115" t="s">
        <v>44</v>
      </c>
      <c r="E115">
        <v>2016</v>
      </c>
      <c r="F115">
        <v>431</v>
      </c>
      <c r="G115">
        <v>311</v>
      </c>
      <c r="H115">
        <v>0</v>
      </c>
      <c r="I115">
        <v>109</v>
      </c>
      <c r="J115">
        <v>108</v>
      </c>
      <c r="K115">
        <v>100</v>
      </c>
      <c r="L115">
        <v>92</v>
      </c>
      <c r="M115">
        <v>83</v>
      </c>
      <c r="N115">
        <v>69</v>
      </c>
      <c r="O115">
        <v>98</v>
      </c>
      <c r="P115">
        <v>43</v>
      </c>
      <c r="Q115">
        <v>11</v>
      </c>
      <c r="R115">
        <v>12</v>
      </c>
      <c r="S115">
        <v>17</v>
      </c>
      <c r="T115">
        <v>0</v>
      </c>
      <c r="U115">
        <v>727</v>
      </c>
      <c r="V115">
        <v>14</v>
      </c>
      <c r="W115">
        <v>1</v>
      </c>
      <c r="X115">
        <v>607</v>
      </c>
      <c r="Y115">
        <v>21</v>
      </c>
      <c r="Z115">
        <v>56</v>
      </c>
      <c r="AA115">
        <v>55</v>
      </c>
      <c r="AB115">
        <v>3</v>
      </c>
      <c r="AC115">
        <v>208</v>
      </c>
      <c r="AD115">
        <v>13</v>
      </c>
      <c r="AE115">
        <v>56</v>
      </c>
      <c r="AF115">
        <v>465</v>
      </c>
      <c r="AG115">
        <v>425</v>
      </c>
      <c r="AH115">
        <v>254</v>
      </c>
      <c r="AI115">
        <v>63</v>
      </c>
      <c r="AJ115">
        <v>742</v>
      </c>
      <c r="AK115">
        <v>0.58086300000000002</v>
      </c>
      <c r="AL115">
        <v>0.41913699999999998</v>
      </c>
      <c r="AM115">
        <v>0</v>
      </c>
      <c r="AN115">
        <v>0.1469</v>
      </c>
      <c r="AO115">
        <v>0.14555299999999999</v>
      </c>
      <c r="AP115">
        <v>0.134771</v>
      </c>
      <c r="AQ115">
        <v>0.123989</v>
      </c>
      <c r="AR115">
        <v>0.11186</v>
      </c>
      <c r="AS115">
        <v>9.2992000000000005E-2</v>
      </c>
      <c r="AT115">
        <v>0.132075</v>
      </c>
      <c r="AU115">
        <v>5.7951000000000003E-2</v>
      </c>
      <c r="AV115">
        <v>1.4825E-2</v>
      </c>
      <c r="AW115">
        <v>1.6173E-2</v>
      </c>
      <c r="AX115">
        <v>2.2911000000000001E-2</v>
      </c>
      <c r="AY115">
        <v>0</v>
      </c>
      <c r="AZ115">
        <v>0.97978399999999999</v>
      </c>
      <c r="BA115">
        <v>1.8867999999999999E-2</v>
      </c>
      <c r="BB115">
        <v>1.348E-3</v>
      </c>
      <c r="BC115">
        <v>0.81805899999999998</v>
      </c>
      <c r="BD115">
        <v>2.8302000000000001E-2</v>
      </c>
      <c r="BE115">
        <v>7.5471999999999997E-2</v>
      </c>
      <c r="BF115">
        <v>7.4123999999999995E-2</v>
      </c>
      <c r="BG115">
        <v>4.0429999999999997E-3</v>
      </c>
      <c r="BH115">
        <v>0.28032299999999999</v>
      </c>
      <c r="BI115">
        <v>1.7520000000000001E-2</v>
      </c>
      <c r="BJ115">
        <v>7.5471999999999997E-2</v>
      </c>
      <c r="BK115">
        <v>0.62668500000000005</v>
      </c>
      <c r="BL115">
        <v>0.57277599999999995</v>
      </c>
      <c r="BM115">
        <v>0.34231800000000001</v>
      </c>
      <c r="BN115">
        <v>8.4906000000000009E-2</v>
      </c>
      <c r="BO115">
        <v>1</v>
      </c>
      <c r="BP115" t="s">
        <v>4356</v>
      </c>
      <c r="BQ115">
        <v>742</v>
      </c>
      <c r="BR115">
        <v>1</v>
      </c>
      <c r="BS115">
        <v>0</v>
      </c>
    </row>
    <row r="116" spans="1:71" x14ac:dyDescent="0.25">
      <c r="A116" t="s">
        <v>4357</v>
      </c>
      <c r="B116" t="s">
        <v>98</v>
      </c>
      <c r="C116" t="s">
        <v>382</v>
      </c>
      <c r="D116" t="s">
        <v>947</v>
      </c>
      <c r="E116">
        <v>2016</v>
      </c>
      <c r="F116">
        <v>319</v>
      </c>
      <c r="G116">
        <v>249</v>
      </c>
      <c r="H116">
        <v>0</v>
      </c>
      <c r="I116">
        <v>99</v>
      </c>
      <c r="J116">
        <v>76</v>
      </c>
      <c r="K116">
        <v>74</v>
      </c>
      <c r="L116">
        <v>67</v>
      </c>
      <c r="M116">
        <v>55</v>
      </c>
      <c r="N116">
        <v>51</v>
      </c>
      <c r="O116">
        <v>75</v>
      </c>
      <c r="P116">
        <v>38</v>
      </c>
      <c r="Q116">
        <v>11</v>
      </c>
      <c r="R116">
        <v>12</v>
      </c>
      <c r="S116">
        <v>10</v>
      </c>
      <c r="T116">
        <v>0</v>
      </c>
      <c r="U116">
        <v>557</v>
      </c>
      <c r="V116">
        <v>10</v>
      </c>
      <c r="W116">
        <v>1</v>
      </c>
      <c r="X116">
        <v>449</v>
      </c>
      <c r="Y116">
        <v>10</v>
      </c>
      <c r="Z116">
        <v>52</v>
      </c>
      <c r="AA116">
        <v>54</v>
      </c>
      <c r="AB116">
        <v>3</v>
      </c>
      <c r="AC116">
        <v>197</v>
      </c>
      <c r="AD116">
        <v>11</v>
      </c>
      <c r="AE116">
        <v>21</v>
      </c>
      <c r="AF116">
        <v>339</v>
      </c>
      <c r="AG116">
        <v>287</v>
      </c>
      <c r="AH116">
        <v>227</v>
      </c>
      <c r="AI116">
        <v>54</v>
      </c>
      <c r="AJ116">
        <v>568</v>
      </c>
      <c r="AK116">
        <v>0.56162000000000001</v>
      </c>
      <c r="AL116">
        <v>0.43837999999999999</v>
      </c>
      <c r="AM116">
        <v>0</v>
      </c>
      <c r="AN116">
        <v>0.17429600000000001</v>
      </c>
      <c r="AO116">
        <v>0.13380300000000001</v>
      </c>
      <c r="AP116">
        <v>0.13028200000000001</v>
      </c>
      <c r="AQ116">
        <v>0.11795799999999999</v>
      </c>
      <c r="AR116">
        <v>9.6831E-2</v>
      </c>
      <c r="AS116">
        <v>8.9788999999999994E-2</v>
      </c>
      <c r="AT116">
        <v>0.13204199999999999</v>
      </c>
      <c r="AU116">
        <v>6.6901000000000002E-2</v>
      </c>
      <c r="AV116">
        <v>1.9366000000000001E-2</v>
      </c>
      <c r="AW116">
        <v>2.1127E-2</v>
      </c>
      <c r="AX116">
        <v>1.7606E-2</v>
      </c>
      <c r="AY116">
        <v>0</v>
      </c>
      <c r="AZ116">
        <v>0.98063400000000001</v>
      </c>
      <c r="BA116">
        <v>1.7606E-2</v>
      </c>
      <c r="BB116">
        <v>1.761E-3</v>
      </c>
      <c r="BC116">
        <v>0.790493</v>
      </c>
      <c r="BD116">
        <v>1.7606E-2</v>
      </c>
      <c r="BE116">
        <v>9.1548999999999991E-2</v>
      </c>
      <c r="BF116">
        <v>9.5070000000000002E-2</v>
      </c>
      <c r="BG116">
        <v>5.2820000000000002E-3</v>
      </c>
      <c r="BH116">
        <v>0.34683100000000011</v>
      </c>
      <c r="BI116">
        <v>1.9366000000000001E-2</v>
      </c>
      <c r="BJ116">
        <v>3.6971999999999998E-2</v>
      </c>
      <c r="BK116">
        <v>0.596831</v>
      </c>
      <c r="BL116">
        <v>0.50528200000000001</v>
      </c>
      <c r="BM116">
        <v>0.39964799999999989</v>
      </c>
      <c r="BN116">
        <v>9.5070000000000002E-2</v>
      </c>
      <c r="BO116">
        <v>1</v>
      </c>
      <c r="BP116" t="s">
        <v>4356</v>
      </c>
      <c r="BQ116">
        <v>742</v>
      </c>
      <c r="BR116">
        <v>0.76549999999999996</v>
      </c>
      <c r="BS116">
        <v>0</v>
      </c>
    </row>
    <row r="117" spans="1:71" x14ac:dyDescent="0.25">
      <c r="A117" t="s">
        <v>4358</v>
      </c>
      <c r="B117" t="s">
        <v>98</v>
      </c>
      <c r="C117" t="s">
        <v>382</v>
      </c>
      <c r="D117" t="s">
        <v>949</v>
      </c>
      <c r="E117">
        <v>2016</v>
      </c>
      <c r="F117">
        <v>80</v>
      </c>
      <c r="G117">
        <v>48</v>
      </c>
      <c r="H117">
        <v>0</v>
      </c>
      <c r="I117">
        <v>9</v>
      </c>
      <c r="J117">
        <v>25</v>
      </c>
      <c r="K117">
        <v>19</v>
      </c>
      <c r="L117">
        <v>16</v>
      </c>
      <c r="M117">
        <v>18</v>
      </c>
      <c r="N117">
        <v>13</v>
      </c>
      <c r="O117">
        <v>18</v>
      </c>
      <c r="P117">
        <v>3</v>
      </c>
      <c r="Q117">
        <v>0</v>
      </c>
      <c r="R117">
        <v>0</v>
      </c>
      <c r="S117">
        <v>7</v>
      </c>
      <c r="T117">
        <v>0</v>
      </c>
      <c r="U117">
        <v>124</v>
      </c>
      <c r="V117">
        <v>4</v>
      </c>
      <c r="W117">
        <v>0</v>
      </c>
      <c r="X117">
        <v>117</v>
      </c>
      <c r="Y117">
        <v>7</v>
      </c>
      <c r="Z117">
        <v>4</v>
      </c>
      <c r="AA117">
        <v>0</v>
      </c>
      <c r="AB117">
        <v>0</v>
      </c>
      <c r="AC117">
        <v>7</v>
      </c>
      <c r="AD117">
        <v>0</v>
      </c>
      <c r="AE117">
        <v>7</v>
      </c>
      <c r="AF117">
        <v>114</v>
      </c>
      <c r="AG117">
        <v>96</v>
      </c>
      <c r="AH117">
        <v>27</v>
      </c>
      <c r="AI117">
        <v>5</v>
      </c>
      <c r="AJ117">
        <v>128</v>
      </c>
      <c r="AK117">
        <v>0.625</v>
      </c>
      <c r="AL117">
        <v>0.375</v>
      </c>
      <c r="AM117">
        <v>0</v>
      </c>
      <c r="AN117">
        <v>7.0311999999999999E-2</v>
      </c>
      <c r="AO117">
        <v>0.19531200000000001</v>
      </c>
      <c r="AP117">
        <v>0.14843799999999999</v>
      </c>
      <c r="AQ117">
        <v>0.125</v>
      </c>
      <c r="AR117">
        <v>0.140625</v>
      </c>
      <c r="AS117">
        <v>0.101562</v>
      </c>
      <c r="AT117">
        <v>0.140625</v>
      </c>
      <c r="AU117">
        <v>2.3438000000000001E-2</v>
      </c>
      <c r="AV117">
        <v>0</v>
      </c>
      <c r="AW117">
        <v>0</v>
      </c>
      <c r="AX117">
        <v>5.4688000000000001E-2</v>
      </c>
      <c r="AY117">
        <v>0</v>
      </c>
      <c r="AZ117">
        <v>0.96875</v>
      </c>
      <c r="BA117">
        <v>3.125E-2</v>
      </c>
      <c r="BB117">
        <v>0</v>
      </c>
      <c r="BC117">
        <v>0.91406199999999993</v>
      </c>
      <c r="BD117">
        <v>5.4688000000000001E-2</v>
      </c>
      <c r="BE117">
        <v>3.125E-2</v>
      </c>
      <c r="BF117">
        <v>0</v>
      </c>
      <c r="BG117">
        <v>0</v>
      </c>
      <c r="BH117">
        <v>5.4688000000000001E-2</v>
      </c>
      <c r="BI117">
        <v>0</v>
      </c>
      <c r="BJ117">
        <v>5.4688000000000001E-2</v>
      </c>
      <c r="BK117">
        <v>0.890625</v>
      </c>
      <c r="BL117">
        <v>0.75</v>
      </c>
      <c r="BM117">
        <v>0.21093799999999999</v>
      </c>
      <c r="BN117">
        <v>3.9061999999999999E-2</v>
      </c>
      <c r="BO117">
        <v>1</v>
      </c>
      <c r="BP117" t="s">
        <v>4356</v>
      </c>
      <c r="BQ117">
        <v>742</v>
      </c>
      <c r="BR117">
        <v>0.17251</v>
      </c>
      <c r="BS117">
        <v>0</v>
      </c>
    </row>
    <row r="118" spans="1:71" x14ac:dyDescent="0.25">
      <c r="A118" t="s">
        <v>4359</v>
      </c>
      <c r="B118" t="s">
        <v>98</v>
      </c>
      <c r="C118" t="s">
        <v>382</v>
      </c>
      <c r="D118" t="s">
        <v>953</v>
      </c>
      <c r="E118">
        <v>2016</v>
      </c>
      <c r="F118">
        <v>31</v>
      </c>
      <c r="G118">
        <v>13</v>
      </c>
      <c r="H118">
        <v>0</v>
      </c>
      <c r="I118">
        <v>1</v>
      </c>
      <c r="J118">
        <v>7</v>
      </c>
      <c r="K118">
        <v>7</v>
      </c>
      <c r="L118">
        <v>8</v>
      </c>
      <c r="M118">
        <v>10</v>
      </c>
      <c r="N118">
        <v>5</v>
      </c>
      <c r="O118">
        <v>4</v>
      </c>
      <c r="P118">
        <v>2</v>
      </c>
      <c r="Q118">
        <v>0</v>
      </c>
      <c r="R118">
        <v>0</v>
      </c>
      <c r="S118">
        <v>0</v>
      </c>
      <c r="T118">
        <v>0</v>
      </c>
      <c r="U118">
        <v>44</v>
      </c>
      <c r="V118">
        <v>0</v>
      </c>
      <c r="W118">
        <v>0</v>
      </c>
      <c r="X118">
        <v>40</v>
      </c>
      <c r="Y118">
        <v>4</v>
      </c>
      <c r="Z118">
        <v>0</v>
      </c>
      <c r="AA118">
        <v>0</v>
      </c>
      <c r="AB118">
        <v>0</v>
      </c>
      <c r="AC118">
        <v>4</v>
      </c>
      <c r="AD118">
        <v>1</v>
      </c>
      <c r="AE118">
        <v>27</v>
      </c>
      <c r="AF118">
        <v>12</v>
      </c>
      <c r="AG118">
        <v>40</v>
      </c>
      <c r="AH118">
        <v>0</v>
      </c>
      <c r="AI118">
        <v>4</v>
      </c>
      <c r="AJ118">
        <v>44</v>
      </c>
      <c r="AK118">
        <v>0.70454499999999998</v>
      </c>
      <c r="AL118">
        <v>0.29545500000000002</v>
      </c>
      <c r="AM118">
        <v>0</v>
      </c>
      <c r="AN118">
        <v>2.2727000000000001E-2</v>
      </c>
      <c r="AO118">
        <v>0.15909100000000001</v>
      </c>
      <c r="AP118">
        <v>0.15909100000000001</v>
      </c>
      <c r="AQ118">
        <v>0.18181800000000001</v>
      </c>
      <c r="AR118">
        <v>0.227273</v>
      </c>
      <c r="AS118">
        <v>0.113636</v>
      </c>
      <c r="AT118">
        <v>9.090899999999999E-2</v>
      </c>
      <c r="AU118">
        <v>4.5455000000000002E-2</v>
      </c>
      <c r="AV118">
        <v>0</v>
      </c>
      <c r="AW118">
        <v>0</v>
      </c>
      <c r="AX118">
        <v>0</v>
      </c>
      <c r="AY118">
        <v>0</v>
      </c>
      <c r="AZ118">
        <v>1</v>
      </c>
      <c r="BA118">
        <v>0</v>
      </c>
      <c r="BB118">
        <v>0</v>
      </c>
      <c r="BC118">
        <v>0.90909099999999998</v>
      </c>
      <c r="BD118">
        <v>9.090899999999999E-2</v>
      </c>
      <c r="BE118">
        <v>0</v>
      </c>
      <c r="BF118">
        <v>0</v>
      </c>
      <c r="BG118">
        <v>0</v>
      </c>
      <c r="BH118">
        <v>9.090899999999999E-2</v>
      </c>
      <c r="BI118">
        <v>2.2727000000000001E-2</v>
      </c>
      <c r="BJ118">
        <v>0.61363599999999996</v>
      </c>
      <c r="BK118">
        <v>0.272727</v>
      </c>
      <c r="BL118">
        <v>0.90909099999999998</v>
      </c>
      <c r="BM118">
        <v>0</v>
      </c>
      <c r="BN118">
        <v>9.090899999999999E-2</v>
      </c>
      <c r="BO118">
        <v>1</v>
      </c>
      <c r="BP118" t="s">
        <v>4356</v>
      </c>
      <c r="BQ118">
        <v>742</v>
      </c>
      <c r="BR118">
        <v>5.9299999999999999E-2</v>
      </c>
      <c r="BS118">
        <v>0</v>
      </c>
    </row>
    <row r="119" spans="1:71" x14ac:dyDescent="0.25">
      <c r="A119" t="s">
        <v>4360</v>
      </c>
      <c r="B119" t="s">
        <v>98</v>
      </c>
      <c r="C119" t="s">
        <v>382</v>
      </c>
      <c r="D119" t="s">
        <v>961</v>
      </c>
      <c r="E119">
        <v>2016</v>
      </c>
      <c r="F119">
        <v>1</v>
      </c>
      <c r="G119">
        <v>1</v>
      </c>
      <c r="H119">
        <v>0</v>
      </c>
      <c r="I119">
        <v>0</v>
      </c>
      <c r="J119">
        <v>0</v>
      </c>
      <c r="K119">
        <v>0</v>
      </c>
      <c r="L119">
        <v>1</v>
      </c>
      <c r="M119">
        <v>0</v>
      </c>
      <c r="N119">
        <v>0</v>
      </c>
      <c r="O119">
        <v>1</v>
      </c>
      <c r="P119">
        <v>0</v>
      </c>
      <c r="Q119">
        <v>0</v>
      </c>
      <c r="R119">
        <v>0</v>
      </c>
      <c r="S119">
        <v>0</v>
      </c>
      <c r="T119">
        <v>0</v>
      </c>
      <c r="U119">
        <v>2</v>
      </c>
      <c r="V119">
        <v>0</v>
      </c>
      <c r="W119">
        <v>0</v>
      </c>
      <c r="X119">
        <v>1</v>
      </c>
      <c r="Y119">
        <v>0</v>
      </c>
      <c r="Z119">
        <v>0</v>
      </c>
      <c r="AA119">
        <v>1</v>
      </c>
      <c r="AB119">
        <v>0</v>
      </c>
      <c r="AC119">
        <v>0</v>
      </c>
      <c r="AD119">
        <v>1</v>
      </c>
      <c r="AE119">
        <v>1</v>
      </c>
      <c r="AF119">
        <v>0</v>
      </c>
      <c r="AG119">
        <v>2</v>
      </c>
      <c r="AH119">
        <v>0</v>
      </c>
      <c r="AI119">
        <v>0</v>
      </c>
      <c r="AJ119">
        <v>2</v>
      </c>
      <c r="AK119">
        <v>0.5</v>
      </c>
      <c r="AL119">
        <v>0.5</v>
      </c>
      <c r="AM119">
        <v>0</v>
      </c>
      <c r="AN119">
        <v>0</v>
      </c>
      <c r="AO119">
        <v>0</v>
      </c>
      <c r="AP119">
        <v>0</v>
      </c>
      <c r="AQ119">
        <v>0.5</v>
      </c>
      <c r="AR119">
        <v>0</v>
      </c>
      <c r="AS119">
        <v>0</v>
      </c>
      <c r="AT119">
        <v>0.5</v>
      </c>
      <c r="AU119">
        <v>0</v>
      </c>
      <c r="AV119">
        <v>0</v>
      </c>
      <c r="AW119">
        <v>0</v>
      </c>
      <c r="AX119">
        <v>0</v>
      </c>
      <c r="AY119">
        <v>0</v>
      </c>
      <c r="AZ119">
        <v>1</v>
      </c>
      <c r="BA119">
        <v>0</v>
      </c>
      <c r="BB119">
        <v>0</v>
      </c>
      <c r="BC119">
        <v>0.5</v>
      </c>
      <c r="BD119">
        <v>0</v>
      </c>
      <c r="BE119">
        <v>0</v>
      </c>
      <c r="BF119">
        <v>0.5</v>
      </c>
      <c r="BG119">
        <v>0</v>
      </c>
      <c r="BH119">
        <v>0</v>
      </c>
      <c r="BI119">
        <v>0.5</v>
      </c>
      <c r="BJ119">
        <v>0.5</v>
      </c>
      <c r="BK119">
        <v>0</v>
      </c>
      <c r="BL119">
        <v>1</v>
      </c>
      <c r="BM119">
        <v>0</v>
      </c>
      <c r="BN119">
        <v>0</v>
      </c>
      <c r="BO119">
        <v>1</v>
      </c>
      <c r="BP119" t="s">
        <v>4356</v>
      </c>
      <c r="BQ119">
        <v>742</v>
      </c>
      <c r="BR119">
        <v>2.7000000000000001E-3</v>
      </c>
      <c r="BS119">
        <v>0</v>
      </c>
    </row>
    <row r="120" spans="1:71" x14ac:dyDescent="0.25">
      <c r="A120" t="s">
        <v>4361</v>
      </c>
      <c r="B120" t="s">
        <v>98</v>
      </c>
      <c r="C120" t="s">
        <v>388</v>
      </c>
      <c r="D120" t="s">
        <v>44</v>
      </c>
      <c r="E120">
        <v>2016</v>
      </c>
      <c r="F120">
        <v>20</v>
      </c>
      <c r="G120">
        <v>13</v>
      </c>
      <c r="H120">
        <v>0</v>
      </c>
      <c r="I120">
        <v>3</v>
      </c>
      <c r="J120">
        <v>8</v>
      </c>
      <c r="K120">
        <v>2</v>
      </c>
      <c r="L120">
        <v>3</v>
      </c>
      <c r="M120">
        <v>3</v>
      </c>
      <c r="N120">
        <v>7</v>
      </c>
      <c r="O120">
        <v>2</v>
      </c>
      <c r="P120">
        <v>5</v>
      </c>
      <c r="Q120">
        <v>0</v>
      </c>
      <c r="R120">
        <v>0</v>
      </c>
      <c r="S120">
        <v>0</v>
      </c>
      <c r="T120">
        <v>0</v>
      </c>
      <c r="U120">
        <v>29</v>
      </c>
      <c r="V120">
        <v>4</v>
      </c>
      <c r="W120">
        <v>0</v>
      </c>
      <c r="X120">
        <v>27</v>
      </c>
      <c r="Y120">
        <v>1</v>
      </c>
      <c r="Z120">
        <v>3</v>
      </c>
      <c r="AA120">
        <v>1</v>
      </c>
      <c r="AB120">
        <v>1</v>
      </c>
      <c r="AC120">
        <v>9</v>
      </c>
      <c r="AD120">
        <v>0</v>
      </c>
      <c r="AE120">
        <v>0</v>
      </c>
      <c r="AF120">
        <v>24</v>
      </c>
      <c r="AG120">
        <v>17</v>
      </c>
      <c r="AH120">
        <v>12</v>
      </c>
      <c r="AI120">
        <v>4</v>
      </c>
      <c r="AJ120">
        <v>33</v>
      </c>
      <c r="AK120">
        <v>0.60606099999999996</v>
      </c>
      <c r="AL120">
        <v>0.39393899999999998</v>
      </c>
      <c r="AM120">
        <v>0</v>
      </c>
      <c r="AN120">
        <v>9.090899999999999E-2</v>
      </c>
      <c r="AO120">
        <v>0.242424</v>
      </c>
      <c r="AP120">
        <v>6.0606E-2</v>
      </c>
      <c r="AQ120">
        <v>9.090899999999999E-2</v>
      </c>
      <c r="AR120">
        <v>9.090899999999999E-2</v>
      </c>
      <c r="AS120">
        <v>0.212121</v>
      </c>
      <c r="AT120">
        <v>6.0606E-2</v>
      </c>
      <c r="AU120">
        <v>0.15151500000000001</v>
      </c>
      <c r="AV120">
        <v>0</v>
      </c>
      <c r="AW120">
        <v>0</v>
      </c>
      <c r="AX120">
        <v>0</v>
      </c>
      <c r="AY120">
        <v>0</v>
      </c>
      <c r="AZ120">
        <v>0.87878800000000001</v>
      </c>
      <c r="BA120">
        <v>0.121212</v>
      </c>
      <c r="BB120">
        <v>0</v>
      </c>
      <c r="BC120">
        <v>0.81818200000000008</v>
      </c>
      <c r="BD120">
        <v>3.0303E-2</v>
      </c>
      <c r="BE120">
        <v>9.090899999999999E-2</v>
      </c>
      <c r="BF120">
        <v>3.0303E-2</v>
      </c>
      <c r="BG120">
        <v>3.0303E-2</v>
      </c>
      <c r="BH120">
        <v>0.272727</v>
      </c>
      <c r="BI120">
        <v>0</v>
      </c>
      <c r="BJ120">
        <v>0</v>
      </c>
      <c r="BK120">
        <v>0.72727299999999995</v>
      </c>
      <c r="BL120">
        <v>0.51515200000000005</v>
      </c>
      <c r="BM120">
        <v>0.36363600000000001</v>
      </c>
      <c r="BN120">
        <v>0.121212</v>
      </c>
      <c r="BO120">
        <v>1</v>
      </c>
      <c r="BP120" t="s">
        <v>4362</v>
      </c>
      <c r="BQ120">
        <v>33</v>
      </c>
      <c r="BR120">
        <v>1</v>
      </c>
      <c r="BS120">
        <v>0</v>
      </c>
    </row>
    <row r="121" spans="1:71" x14ac:dyDescent="0.25">
      <c r="A121" t="s">
        <v>4363</v>
      </c>
      <c r="B121" t="s">
        <v>98</v>
      </c>
      <c r="C121" t="s">
        <v>388</v>
      </c>
      <c r="D121" t="s">
        <v>947</v>
      </c>
      <c r="E121">
        <v>2016</v>
      </c>
      <c r="F121" t="s">
        <v>74</v>
      </c>
      <c r="G121" t="s">
        <v>74</v>
      </c>
      <c r="H121" t="s">
        <v>74</v>
      </c>
      <c r="I121" t="s">
        <v>74</v>
      </c>
      <c r="J121" t="s">
        <v>74</v>
      </c>
      <c r="K121" t="s">
        <v>74</v>
      </c>
      <c r="L121" t="s">
        <v>74</v>
      </c>
      <c r="M121" t="s">
        <v>74</v>
      </c>
      <c r="N121" t="s">
        <v>74</v>
      </c>
      <c r="O121" t="s">
        <v>74</v>
      </c>
      <c r="P121" t="s">
        <v>74</v>
      </c>
      <c r="Q121" t="s">
        <v>74</v>
      </c>
      <c r="R121" t="s">
        <v>74</v>
      </c>
      <c r="S121" t="s">
        <v>74</v>
      </c>
      <c r="T121" t="s">
        <v>74</v>
      </c>
      <c r="U121" t="s">
        <v>74</v>
      </c>
      <c r="V121" t="s">
        <v>74</v>
      </c>
      <c r="W121" t="s">
        <v>74</v>
      </c>
      <c r="X121" t="s">
        <v>74</v>
      </c>
      <c r="Y121" t="s">
        <v>74</v>
      </c>
      <c r="Z121" t="s">
        <v>74</v>
      </c>
      <c r="AA121" t="s">
        <v>74</v>
      </c>
      <c r="AB121" t="s">
        <v>74</v>
      </c>
      <c r="AC121" t="s">
        <v>74</v>
      </c>
      <c r="AD121" t="s">
        <v>74</v>
      </c>
      <c r="AE121" t="s">
        <v>74</v>
      </c>
      <c r="AF121" t="s">
        <v>74</v>
      </c>
      <c r="AG121" t="s">
        <v>74</v>
      </c>
      <c r="AH121" t="s">
        <v>74</v>
      </c>
      <c r="AI121" t="s">
        <v>74</v>
      </c>
      <c r="AJ121" t="s">
        <v>74</v>
      </c>
      <c r="AK121" t="s">
        <v>74</v>
      </c>
      <c r="AL121" t="s">
        <v>74</v>
      </c>
      <c r="AM121" t="s">
        <v>74</v>
      </c>
      <c r="AN121" t="s">
        <v>74</v>
      </c>
      <c r="AO121" t="s">
        <v>74</v>
      </c>
      <c r="AP121" t="s">
        <v>74</v>
      </c>
      <c r="AQ121" t="s">
        <v>74</v>
      </c>
      <c r="AR121" t="s">
        <v>74</v>
      </c>
      <c r="AS121" t="s">
        <v>74</v>
      </c>
      <c r="AT121" t="s">
        <v>74</v>
      </c>
      <c r="AU121" t="s">
        <v>74</v>
      </c>
      <c r="AV121" t="s">
        <v>74</v>
      </c>
      <c r="AW121" t="s">
        <v>74</v>
      </c>
      <c r="AX121" t="s">
        <v>74</v>
      </c>
      <c r="AY121" t="s">
        <v>74</v>
      </c>
      <c r="AZ121" t="s">
        <v>74</v>
      </c>
      <c r="BA121" t="s">
        <v>74</v>
      </c>
      <c r="BB121" t="s">
        <v>74</v>
      </c>
      <c r="BC121" t="s">
        <v>74</v>
      </c>
      <c r="BD121" t="s">
        <v>74</v>
      </c>
      <c r="BE121" t="s">
        <v>74</v>
      </c>
      <c r="BF121" t="s">
        <v>74</v>
      </c>
      <c r="BG121" t="s">
        <v>74</v>
      </c>
      <c r="BH121" t="s">
        <v>74</v>
      </c>
      <c r="BI121" t="s">
        <v>74</v>
      </c>
      <c r="BJ121" t="s">
        <v>74</v>
      </c>
      <c r="BK121" t="s">
        <v>74</v>
      </c>
      <c r="BL121" t="s">
        <v>74</v>
      </c>
      <c r="BM121" t="s">
        <v>74</v>
      </c>
      <c r="BN121" t="s">
        <v>74</v>
      </c>
      <c r="BO121" t="s">
        <v>74</v>
      </c>
      <c r="BP121" t="s">
        <v>4362</v>
      </c>
      <c r="BQ121" t="s">
        <v>74</v>
      </c>
      <c r="BR121" t="s">
        <v>74</v>
      </c>
      <c r="BS121">
        <v>0</v>
      </c>
    </row>
    <row r="122" spans="1:71" x14ac:dyDescent="0.25">
      <c r="A122" t="s">
        <v>4364</v>
      </c>
      <c r="B122" t="s">
        <v>98</v>
      </c>
      <c r="C122" t="s">
        <v>388</v>
      </c>
      <c r="D122" t="s">
        <v>949</v>
      </c>
      <c r="E122">
        <v>2016</v>
      </c>
      <c r="F122" t="s">
        <v>74</v>
      </c>
      <c r="G122" t="s">
        <v>74</v>
      </c>
      <c r="H122" t="s">
        <v>74</v>
      </c>
      <c r="I122" t="s">
        <v>74</v>
      </c>
      <c r="J122" t="s">
        <v>74</v>
      </c>
      <c r="K122" t="s">
        <v>74</v>
      </c>
      <c r="L122" t="s">
        <v>74</v>
      </c>
      <c r="M122" t="s">
        <v>74</v>
      </c>
      <c r="N122" t="s">
        <v>74</v>
      </c>
      <c r="O122" t="s">
        <v>74</v>
      </c>
      <c r="P122" t="s">
        <v>74</v>
      </c>
      <c r="Q122" t="s">
        <v>74</v>
      </c>
      <c r="R122" t="s">
        <v>74</v>
      </c>
      <c r="S122" t="s">
        <v>74</v>
      </c>
      <c r="T122" t="s">
        <v>74</v>
      </c>
      <c r="U122" t="s">
        <v>74</v>
      </c>
      <c r="V122" t="s">
        <v>74</v>
      </c>
      <c r="W122" t="s">
        <v>74</v>
      </c>
      <c r="X122" t="s">
        <v>74</v>
      </c>
      <c r="Y122" t="s">
        <v>74</v>
      </c>
      <c r="Z122" t="s">
        <v>74</v>
      </c>
      <c r="AA122" t="s">
        <v>74</v>
      </c>
      <c r="AB122" t="s">
        <v>74</v>
      </c>
      <c r="AC122" t="s">
        <v>74</v>
      </c>
      <c r="AD122" t="s">
        <v>74</v>
      </c>
      <c r="AE122" t="s">
        <v>74</v>
      </c>
      <c r="AF122" t="s">
        <v>74</v>
      </c>
      <c r="AG122" t="s">
        <v>74</v>
      </c>
      <c r="AH122" t="s">
        <v>74</v>
      </c>
      <c r="AI122" t="s">
        <v>74</v>
      </c>
      <c r="AJ122" t="s">
        <v>74</v>
      </c>
      <c r="AK122" t="s">
        <v>74</v>
      </c>
      <c r="AL122" t="s">
        <v>74</v>
      </c>
      <c r="AM122" t="s">
        <v>74</v>
      </c>
      <c r="AN122" t="s">
        <v>74</v>
      </c>
      <c r="AO122" t="s">
        <v>74</v>
      </c>
      <c r="AP122" t="s">
        <v>74</v>
      </c>
      <c r="AQ122" t="s">
        <v>74</v>
      </c>
      <c r="AR122" t="s">
        <v>74</v>
      </c>
      <c r="AS122" t="s">
        <v>74</v>
      </c>
      <c r="AT122" t="s">
        <v>74</v>
      </c>
      <c r="AU122" t="s">
        <v>74</v>
      </c>
      <c r="AV122" t="s">
        <v>74</v>
      </c>
      <c r="AW122" t="s">
        <v>74</v>
      </c>
      <c r="AX122" t="s">
        <v>74</v>
      </c>
      <c r="AY122" t="s">
        <v>74</v>
      </c>
      <c r="AZ122" t="s">
        <v>74</v>
      </c>
      <c r="BA122" t="s">
        <v>74</v>
      </c>
      <c r="BB122" t="s">
        <v>74</v>
      </c>
      <c r="BC122" t="s">
        <v>74</v>
      </c>
      <c r="BD122" t="s">
        <v>74</v>
      </c>
      <c r="BE122" t="s">
        <v>74</v>
      </c>
      <c r="BF122" t="s">
        <v>74</v>
      </c>
      <c r="BG122" t="s">
        <v>74</v>
      </c>
      <c r="BH122" t="s">
        <v>74</v>
      </c>
      <c r="BI122" t="s">
        <v>74</v>
      </c>
      <c r="BJ122" t="s">
        <v>74</v>
      </c>
      <c r="BK122" t="s">
        <v>74</v>
      </c>
      <c r="BL122" t="s">
        <v>74</v>
      </c>
      <c r="BM122" t="s">
        <v>74</v>
      </c>
      <c r="BN122" t="s">
        <v>74</v>
      </c>
      <c r="BO122" t="s">
        <v>74</v>
      </c>
      <c r="BP122" t="s">
        <v>4362</v>
      </c>
      <c r="BQ122" t="s">
        <v>74</v>
      </c>
      <c r="BR122" t="s">
        <v>74</v>
      </c>
      <c r="BS122">
        <v>1</v>
      </c>
    </row>
    <row r="123" spans="1:71" x14ac:dyDescent="0.25">
      <c r="A123" t="s">
        <v>4365</v>
      </c>
      <c r="B123" t="s">
        <v>98</v>
      </c>
      <c r="C123" t="s">
        <v>388</v>
      </c>
      <c r="D123" t="s">
        <v>961</v>
      </c>
      <c r="E123">
        <v>2016</v>
      </c>
      <c r="F123" t="s">
        <v>74</v>
      </c>
      <c r="G123" t="s">
        <v>74</v>
      </c>
      <c r="H123" t="s">
        <v>74</v>
      </c>
      <c r="I123" t="s">
        <v>74</v>
      </c>
      <c r="J123" t="s">
        <v>74</v>
      </c>
      <c r="K123" t="s">
        <v>74</v>
      </c>
      <c r="L123" t="s">
        <v>74</v>
      </c>
      <c r="M123" t="s">
        <v>74</v>
      </c>
      <c r="N123" t="s">
        <v>74</v>
      </c>
      <c r="O123" t="s">
        <v>74</v>
      </c>
      <c r="P123" t="s">
        <v>74</v>
      </c>
      <c r="Q123" t="s">
        <v>74</v>
      </c>
      <c r="R123" t="s">
        <v>74</v>
      </c>
      <c r="S123" t="s">
        <v>74</v>
      </c>
      <c r="T123" t="s">
        <v>74</v>
      </c>
      <c r="U123" t="s">
        <v>74</v>
      </c>
      <c r="V123" t="s">
        <v>74</v>
      </c>
      <c r="W123" t="s">
        <v>74</v>
      </c>
      <c r="X123" t="s">
        <v>74</v>
      </c>
      <c r="Y123" t="s">
        <v>74</v>
      </c>
      <c r="Z123" t="s">
        <v>74</v>
      </c>
      <c r="AA123" t="s">
        <v>74</v>
      </c>
      <c r="AB123" t="s">
        <v>74</v>
      </c>
      <c r="AC123" t="s">
        <v>74</v>
      </c>
      <c r="AD123" t="s">
        <v>74</v>
      </c>
      <c r="AE123" t="s">
        <v>74</v>
      </c>
      <c r="AF123" t="s">
        <v>74</v>
      </c>
      <c r="AG123" t="s">
        <v>74</v>
      </c>
      <c r="AH123" t="s">
        <v>74</v>
      </c>
      <c r="AI123" t="s">
        <v>74</v>
      </c>
      <c r="AJ123" t="s">
        <v>74</v>
      </c>
      <c r="AK123" t="s">
        <v>74</v>
      </c>
      <c r="AL123" t="s">
        <v>74</v>
      </c>
      <c r="AM123" t="s">
        <v>74</v>
      </c>
      <c r="AN123" t="s">
        <v>74</v>
      </c>
      <c r="AO123" t="s">
        <v>74</v>
      </c>
      <c r="AP123" t="s">
        <v>74</v>
      </c>
      <c r="AQ123" t="s">
        <v>74</v>
      </c>
      <c r="AR123" t="s">
        <v>74</v>
      </c>
      <c r="AS123" t="s">
        <v>74</v>
      </c>
      <c r="AT123" t="s">
        <v>74</v>
      </c>
      <c r="AU123" t="s">
        <v>74</v>
      </c>
      <c r="AV123" t="s">
        <v>74</v>
      </c>
      <c r="AW123" t="s">
        <v>74</v>
      </c>
      <c r="AX123" t="s">
        <v>74</v>
      </c>
      <c r="AY123" t="s">
        <v>74</v>
      </c>
      <c r="AZ123" t="s">
        <v>74</v>
      </c>
      <c r="BA123" t="s">
        <v>74</v>
      </c>
      <c r="BB123" t="s">
        <v>74</v>
      </c>
      <c r="BC123" t="s">
        <v>74</v>
      </c>
      <c r="BD123" t="s">
        <v>74</v>
      </c>
      <c r="BE123" t="s">
        <v>74</v>
      </c>
      <c r="BF123" t="s">
        <v>74</v>
      </c>
      <c r="BG123" t="s">
        <v>74</v>
      </c>
      <c r="BH123" t="s">
        <v>74</v>
      </c>
      <c r="BI123" t="s">
        <v>74</v>
      </c>
      <c r="BJ123" t="s">
        <v>74</v>
      </c>
      <c r="BK123" t="s">
        <v>74</v>
      </c>
      <c r="BL123" t="s">
        <v>74</v>
      </c>
      <c r="BM123" t="s">
        <v>74</v>
      </c>
      <c r="BN123" t="s">
        <v>74</v>
      </c>
      <c r="BO123" t="s">
        <v>74</v>
      </c>
      <c r="BP123" t="s">
        <v>4362</v>
      </c>
      <c r="BQ123" t="s">
        <v>74</v>
      </c>
      <c r="BR123" t="s">
        <v>74</v>
      </c>
      <c r="BS123">
        <v>0</v>
      </c>
    </row>
    <row r="124" spans="1:71" x14ac:dyDescent="0.25">
      <c r="A124" t="s">
        <v>4366</v>
      </c>
      <c r="B124" t="s">
        <v>98</v>
      </c>
      <c r="C124" t="s">
        <v>394</v>
      </c>
      <c r="D124" t="s">
        <v>44</v>
      </c>
      <c r="E124">
        <v>2016</v>
      </c>
      <c r="F124">
        <v>929</v>
      </c>
      <c r="G124">
        <v>348</v>
      </c>
      <c r="H124">
        <v>0</v>
      </c>
      <c r="I124">
        <v>144</v>
      </c>
      <c r="J124">
        <v>188</v>
      </c>
      <c r="K124">
        <v>182</v>
      </c>
      <c r="L124">
        <v>199</v>
      </c>
      <c r="M124">
        <v>169</v>
      </c>
      <c r="N124">
        <v>144</v>
      </c>
      <c r="O124">
        <v>127</v>
      </c>
      <c r="P124">
        <v>77</v>
      </c>
      <c r="Q124">
        <v>18</v>
      </c>
      <c r="R124">
        <v>10</v>
      </c>
      <c r="S124">
        <v>19</v>
      </c>
      <c r="T124">
        <v>0</v>
      </c>
      <c r="U124">
        <v>1222</v>
      </c>
      <c r="V124">
        <v>51</v>
      </c>
      <c r="W124">
        <v>4</v>
      </c>
      <c r="X124">
        <v>1066</v>
      </c>
      <c r="Y124">
        <v>26</v>
      </c>
      <c r="Z124">
        <v>39</v>
      </c>
      <c r="AA124">
        <v>89</v>
      </c>
      <c r="AB124">
        <v>57</v>
      </c>
      <c r="AC124">
        <v>331</v>
      </c>
      <c r="AD124">
        <v>53</v>
      </c>
      <c r="AE124">
        <v>105</v>
      </c>
      <c r="AF124">
        <v>788</v>
      </c>
      <c r="AG124">
        <v>898</v>
      </c>
      <c r="AH124">
        <v>323</v>
      </c>
      <c r="AI124">
        <v>56</v>
      </c>
      <c r="AJ124">
        <v>1277</v>
      </c>
      <c r="AK124">
        <v>0.72748599999999997</v>
      </c>
      <c r="AL124">
        <v>0.27251399999999998</v>
      </c>
      <c r="AM124">
        <v>0</v>
      </c>
      <c r="AN124">
        <v>0.112764</v>
      </c>
      <c r="AO124">
        <v>0.14721999999999999</v>
      </c>
      <c r="AP124">
        <v>0.14252200000000001</v>
      </c>
      <c r="AQ124">
        <v>0.155834</v>
      </c>
      <c r="AR124">
        <v>0.13234099999999999</v>
      </c>
      <c r="AS124">
        <v>0.112764</v>
      </c>
      <c r="AT124">
        <v>9.9451999999999999E-2</v>
      </c>
      <c r="AU124">
        <v>6.0297999999999997E-2</v>
      </c>
      <c r="AV124">
        <v>1.4095999999999999E-2</v>
      </c>
      <c r="AW124">
        <v>7.8309999999999994E-3</v>
      </c>
      <c r="AX124">
        <v>1.4879E-2</v>
      </c>
      <c r="AY124">
        <v>0</v>
      </c>
      <c r="AZ124">
        <v>0.95692999999999995</v>
      </c>
      <c r="BA124">
        <v>3.9937E-2</v>
      </c>
      <c r="BB124">
        <v>3.1319999999999998E-3</v>
      </c>
      <c r="BC124">
        <v>0.83476899999999998</v>
      </c>
      <c r="BD124">
        <v>2.036E-2</v>
      </c>
      <c r="BE124">
        <v>3.0540000000000001E-2</v>
      </c>
      <c r="BF124">
        <v>6.9695000000000007E-2</v>
      </c>
      <c r="BG124">
        <v>4.4636000000000002E-2</v>
      </c>
      <c r="BH124">
        <v>0.25920100000000001</v>
      </c>
      <c r="BI124">
        <v>4.1504000000000013E-2</v>
      </c>
      <c r="BJ124">
        <v>8.2224000000000005E-2</v>
      </c>
      <c r="BK124">
        <v>0.61707099999999993</v>
      </c>
      <c r="BL124">
        <v>0.70321100000000003</v>
      </c>
      <c r="BM124">
        <v>0.25293700000000002</v>
      </c>
      <c r="BN124">
        <v>4.3853000000000003E-2</v>
      </c>
      <c r="BO124">
        <v>1</v>
      </c>
      <c r="BP124" t="s">
        <v>4367</v>
      </c>
      <c r="BQ124">
        <v>1277</v>
      </c>
      <c r="BR124">
        <v>1</v>
      </c>
      <c r="BS124">
        <v>0</v>
      </c>
    </row>
    <row r="125" spans="1:71" x14ac:dyDescent="0.25">
      <c r="A125" t="s">
        <v>4368</v>
      </c>
      <c r="B125" t="s">
        <v>98</v>
      </c>
      <c r="C125" t="s">
        <v>394</v>
      </c>
      <c r="D125" t="s">
        <v>947</v>
      </c>
      <c r="E125">
        <v>2016</v>
      </c>
      <c r="F125">
        <v>692</v>
      </c>
      <c r="G125">
        <v>279</v>
      </c>
      <c r="H125">
        <v>0</v>
      </c>
      <c r="I125">
        <v>105</v>
      </c>
      <c r="J125">
        <v>155</v>
      </c>
      <c r="K125">
        <v>154</v>
      </c>
      <c r="L125">
        <v>154</v>
      </c>
      <c r="M125">
        <v>120</v>
      </c>
      <c r="N125">
        <v>110</v>
      </c>
      <c r="O125">
        <v>89</v>
      </c>
      <c r="P125">
        <v>51</v>
      </c>
      <c r="Q125">
        <v>17</v>
      </c>
      <c r="R125">
        <v>8</v>
      </c>
      <c r="S125">
        <v>8</v>
      </c>
      <c r="T125">
        <v>0</v>
      </c>
      <c r="U125">
        <v>930</v>
      </c>
      <c r="V125">
        <v>38</v>
      </c>
      <c r="W125">
        <v>3</v>
      </c>
      <c r="X125">
        <v>834</v>
      </c>
      <c r="Y125">
        <v>15</v>
      </c>
      <c r="Z125">
        <v>30</v>
      </c>
      <c r="AA125">
        <v>84</v>
      </c>
      <c r="AB125">
        <v>8</v>
      </c>
      <c r="AC125">
        <v>314</v>
      </c>
      <c r="AD125">
        <v>7</v>
      </c>
      <c r="AE125">
        <v>27</v>
      </c>
      <c r="AF125">
        <v>623</v>
      </c>
      <c r="AG125">
        <v>666</v>
      </c>
      <c r="AH125">
        <v>282</v>
      </c>
      <c r="AI125">
        <v>23</v>
      </c>
      <c r="AJ125">
        <v>971</v>
      </c>
      <c r="AK125">
        <v>0.71266700000000005</v>
      </c>
      <c r="AL125">
        <v>0.28733300000000001</v>
      </c>
      <c r="AM125">
        <v>0</v>
      </c>
      <c r="AN125">
        <v>0.108136</v>
      </c>
      <c r="AO125">
        <v>0.15962899999999999</v>
      </c>
      <c r="AP125">
        <v>0.15859899999999999</v>
      </c>
      <c r="AQ125">
        <v>0.15859899999999999</v>
      </c>
      <c r="AR125">
        <v>0.123584</v>
      </c>
      <c r="AS125">
        <v>0.113285</v>
      </c>
      <c r="AT125">
        <v>9.1658000000000003E-2</v>
      </c>
      <c r="AU125">
        <v>5.2523E-2</v>
      </c>
      <c r="AV125">
        <v>1.7507999999999999E-2</v>
      </c>
      <c r="AW125">
        <v>8.2389999999999998E-3</v>
      </c>
      <c r="AX125">
        <v>8.2389999999999998E-3</v>
      </c>
      <c r="AY125">
        <v>0</v>
      </c>
      <c r="AZ125">
        <v>0.95777500000000004</v>
      </c>
      <c r="BA125">
        <v>3.9135000000000003E-2</v>
      </c>
      <c r="BB125">
        <v>3.0899999999999999E-3</v>
      </c>
      <c r="BC125">
        <v>0.858908</v>
      </c>
      <c r="BD125">
        <v>1.5448E-2</v>
      </c>
      <c r="BE125">
        <v>3.0896E-2</v>
      </c>
      <c r="BF125">
        <v>8.6509000000000003E-2</v>
      </c>
      <c r="BG125">
        <v>8.2389999999999998E-3</v>
      </c>
      <c r="BH125">
        <v>0.323378</v>
      </c>
      <c r="BI125">
        <v>7.2090000000000001E-3</v>
      </c>
      <c r="BJ125">
        <v>2.7806000000000001E-2</v>
      </c>
      <c r="BK125">
        <v>0.64160700000000004</v>
      </c>
      <c r="BL125">
        <v>0.68589100000000003</v>
      </c>
      <c r="BM125">
        <v>0.29042200000000001</v>
      </c>
      <c r="BN125">
        <v>2.3687E-2</v>
      </c>
      <c r="BO125">
        <v>1</v>
      </c>
      <c r="BP125" t="s">
        <v>4367</v>
      </c>
      <c r="BQ125">
        <v>1277</v>
      </c>
      <c r="BR125">
        <v>0.76037999999999994</v>
      </c>
      <c r="BS125">
        <v>0</v>
      </c>
    </row>
    <row r="126" spans="1:71" x14ac:dyDescent="0.25">
      <c r="A126" t="s">
        <v>4369</v>
      </c>
      <c r="B126" t="s">
        <v>98</v>
      </c>
      <c r="C126" t="s">
        <v>394</v>
      </c>
      <c r="D126" t="s">
        <v>949</v>
      </c>
      <c r="E126">
        <v>2016</v>
      </c>
      <c r="F126">
        <v>142</v>
      </c>
      <c r="G126">
        <v>44</v>
      </c>
      <c r="H126">
        <v>0</v>
      </c>
      <c r="I126">
        <v>13</v>
      </c>
      <c r="J126">
        <v>22</v>
      </c>
      <c r="K126">
        <v>22</v>
      </c>
      <c r="L126">
        <v>34</v>
      </c>
      <c r="M126">
        <v>35</v>
      </c>
      <c r="N126">
        <v>15</v>
      </c>
      <c r="O126">
        <v>26</v>
      </c>
      <c r="P126">
        <v>17</v>
      </c>
      <c r="Q126">
        <v>1</v>
      </c>
      <c r="R126">
        <v>1</v>
      </c>
      <c r="S126">
        <v>0</v>
      </c>
      <c r="T126">
        <v>0</v>
      </c>
      <c r="U126">
        <v>183</v>
      </c>
      <c r="V126">
        <v>3</v>
      </c>
      <c r="W126">
        <v>0</v>
      </c>
      <c r="X126">
        <v>167</v>
      </c>
      <c r="Y126">
        <v>8</v>
      </c>
      <c r="Z126">
        <v>8</v>
      </c>
      <c r="AA126">
        <v>0</v>
      </c>
      <c r="AB126">
        <v>3</v>
      </c>
      <c r="AC126">
        <v>10</v>
      </c>
      <c r="AD126">
        <v>2</v>
      </c>
      <c r="AE126">
        <v>16</v>
      </c>
      <c r="AF126">
        <v>158</v>
      </c>
      <c r="AG126">
        <v>151</v>
      </c>
      <c r="AH126">
        <v>30</v>
      </c>
      <c r="AI126">
        <v>5</v>
      </c>
      <c r="AJ126">
        <v>186</v>
      </c>
      <c r="AK126">
        <v>0.76344099999999993</v>
      </c>
      <c r="AL126">
        <v>0.23655899999999999</v>
      </c>
      <c r="AM126">
        <v>0</v>
      </c>
      <c r="AN126">
        <v>6.989200000000001E-2</v>
      </c>
      <c r="AO126">
        <v>0.11828</v>
      </c>
      <c r="AP126">
        <v>0.11828</v>
      </c>
      <c r="AQ126">
        <v>0.18279599999999999</v>
      </c>
      <c r="AR126">
        <v>0.18817200000000001</v>
      </c>
      <c r="AS126">
        <v>8.0645000000000008E-2</v>
      </c>
      <c r="AT126">
        <v>0.13978499999999999</v>
      </c>
      <c r="AU126">
        <v>9.1397999999999993E-2</v>
      </c>
      <c r="AV126">
        <v>5.3759999999999997E-3</v>
      </c>
      <c r="AW126">
        <v>5.3759999999999997E-3</v>
      </c>
      <c r="AX126">
        <v>0</v>
      </c>
      <c r="AY126">
        <v>0</v>
      </c>
      <c r="AZ126">
        <v>0.98387100000000005</v>
      </c>
      <c r="BA126">
        <v>1.6129000000000001E-2</v>
      </c>
      <c r="BB126">
        <v>0</v>
      </c>
      <c r="BC126">
        <v>0.8978489999999999</v>
      </c>
      <c r="BD126">
        <v>4.3011000000000001E-2</v>
      </c>
      <c r="BE126">
        <v>4.3011000000000001E-2</v>
      </c>
      <c r="BF126">
        <v>0</v>
      </c>
      <c r="BG126">
        <v>1.6129000000000001E-2</v>
      </c>
      <c r="BH126">
        <v>5.3762999999999998E-2</v>
      </c>
      <c r="BI126">
        <v>1.0753E-2</v>
      </c>
      <c r="BJ126">
        <v>8.6022000000000001E-2</v>
      </c>
      <c r="BK126">
        <v>0.84946200000000005</v>
      </c>
      <c r="BL126">
        <v>0.81182799999999999</v>
      </c>
      <c r="BM126">
        <v>0.16128999999999999</v>
      </c>
      <c r="BN126">
        <v>2.6882E-2</v>
      </c>
      <c r="BO126">
        <v>1</v>
      </c>
      <c r="BP126" t="s">
        <v>4367</v>
      </c>
      <c r="BQ126">
        <v>1277</v>
      </c>
      <c r="BR126">
        <v>0.14565</v>
      </c>
      <c r="BS126">
        <v>0</v>
      </c>
    </row>
    <row r="127" spans="1:71" x14ac:dyDescent="0.25">
      <c r="A127" t="s">
        <v>4370</v>
      </c>
      <c r="B127" t="s">
        <v>98</v>
      </c>
      <c r="C127" t="s">
        <v>394</v>
      </c>
      <c r="D127" t="s">
        <v>953</v>
      </c>
      <c r="E127">
        <v>2016</v>
      </c>
      <c r="F127">
        <v>58</v>
      </c>
      <c r="G127">
        <v>14</v>
      </c>
      <c r="H127">
        <v>0</v>
      </c>
      <c r="I127">
        <v>1</v>
      </c>
      <c r="J127">
        <v>5</v>
      </c>
      <c r="K127">
        <v>4</v>
      </c>
      <c r="L127">
        <v>9</v>
      </c>
      <c r="M127">
        <v>13</v>
      </c>
      <c r="N127">
        <v>18</v>
      </c>
      <c r="O127">
        <v>12</v>
      </c>
      <c r="P127">
        <v>8</v>
      </c>
      <c r="Q127">
        <v>0</v>
      </c>
      <c r="R127">
        <v>1</v>
      </c>
      <c r="S127">
        <v>1</v>
      </c>
      <c r="T127">
        <v>0</v>
      </c>
      <c r="U127">
        <v>70</v>
      </c>
      <c r="V127">
        <v>2</v>
      </c>
      <c r="W127">
        <v>0</v>
      </c>
      <c r="X127">
        <v>63</v>
      </c>
      <c r="Y127">
        <v>3</v>
      </c>
      <c r="Z127">
        <v>1</v>
      </c>
      <c r="AA127">
        <v>4</v>
      </c>
      <c r="AB127">
        <v>1</v>
      </c>
      <c r="AC127">
        <v>7</v>
      </c>
      <c r="AD127">
        <v>0</v>
      </c>
      <c r="AE127">
        <v>61</v>
      </c>
      <c r="AF127">
        <v>4</v>
      </c>
      <c r="AG127">
        <v>69</v>
      </c>
      <c r="AH127">
        <v>1</v>
      </c>
      <c r="AI127">
        <v>2</v>
      </c>
      <c r="AJ127">
        <v>72</v>
      </c>
      <c r="AK127">
        <v>0.80555599999999994</v>
      </c>
      <c r="AL127">
        <v>0.19444400000000001</v>
      </c>
      <c r="AM127">
        <v>0</v>
      </c>
      <c r="AN127">
        <v>1.3889E-2</v>
      </c>
      <c r="AO127">
        <v>6.9444000000000006E-2</v>
      </c>
      <c r="AP127">
        <v>5.5556000000000001E-2</v>
      </c>
      <c r="AQ127">
        <v>0.125</v>
      </c>
      <c r="AR127">
        <v>0.18055599999999999</v>
      </c>
      <c r="AS127">
        <v>0.25</v>
      </c>
      <c r="AT127">
        <v>0.16666700000000001</v>
      </c>
      <c r="AU127">
        <v>0.111111</v>
      </c>
      <c r="AV127">
        <v>0</v>
      </c>
      <c r="AW127">
        <v>1.3889E-2</v>
      </c>
      <c r="AX127">
        <v>1.3889E-2</v>
      </c>
      <c r="AY127">
        <v>0</v>
      </c>
      <c r="AZ127">
        <v>0.97222200000000003</v>
      </c>
      <c r="BA127">
        <v>2.7778000000000001E-2</v>
      </c>
      <c r="BB127">
        <v>0</v>
      </c>
      <c r="BC127">
        <v>0.875</v>
      </c>
      <c r="BD127">
        <v>4.1667000000000003E-2</v>
      </c>
      <c r="BE127">
        <v>1.3889E-2</v>
      </c>
      <c r="BF127">
        <v>5.5556000000000001E-2</v>
      </c>
      <c r="BG127">
        <v>1.3889E-2</v>
      </c>
      <c r="BH127">
        <v>9.7222000000000003E-2</v>
      </c>
      <c r="BI127">
        <v>0</v>
      </c>
      <c r="BJ127">
        <v>0.84722200000000003</v>
      </c>
      <c r="BK127">
        <v>5.5556000000000001E-2</v>
      </c>
      <c r="BL127">
        <v>0.95833299999999999</v>
      </c>
      <c r="BM127">
        <v>1.3889E-2</v>
      </c>
      <c r="BN127">
        <v>2.7778000000000001E-2</v>
      </c>
      <c r="BO127">
        <v>1</v>
      </c>
      <c r="BP127" t="s">
        <v>4367</v>
      </c>
      <c r="BQ127">
        <v>1277</v>
      </c>
      <c r="BR127">
        <v>5.638E-2</v>
      </c>
      <c r="BS127">
        <v>0</v>
      </c>
    </row>
    <row r="128" spans="1:71" x14ac:dyDescent="0.25">
      <c r="A128" t="s">
        <v>4371</v>
      </c>
      <c r="B128" t="s">
        <v>98</v>
      </c>
      <c r="C128" t="s">
        <v>394</v>
      </c>
      <c r="D128" t="s">
        <v>961</v>
      </c>
      <c r="E128">
        <v>2016</v>
      </c>
      <c r="F128">
        <v>37</v>
      </c>
      <c r="G128">
        <v>11</v>
      </c>
      <c r="H128">
        <v>0</v>
      </c>
      <c r="I128">
        <v>25</v>
      </c>
      <c r="J128">
        <v>6</v>
      </c>
      <c r="K128">
        <v>2</v>
      </c>
      <c r="L128">
        <v>2</v>
      </c>
      <c r="M128">
        <v>1</v>
      </c>
      <c r="N128">
        <v>1</v>
      </c>
      <c r="O128">
        <v>0</v>
      </c>
      <c r="P128">
        <v>1</v>
      </c>
      <c r="Q128">
        <v>0</v>
      </c>
      <c r="R128">
        <v>0</v>
      </c>
      <c r="S128">
        <v>10</v>
      </c>
      <c r="T128">
        <v>0</v>
      </c>
      <c r="U128">
        <v>39</v>
      </c>
      <c r="V128">
        <v>8</v>
      </c>
      <c r="W128">
        <v>1</v>
      </c>
      <c r="X128">
        <v>2</v>
      </c>
      <c r="Y128">
        <v>0</v>
      </c>
      <c r="Z128">
        <v>0</v>
      </c>
      <c r="AA128">
        <v>1</v>
      </c>
      <c r="AB128">
        <v>45</v>
      </c>
      <c r="AC128">
        <v>0</v>
      </c>
      <c r="AD128">
        <v>44</v>
      </c>
      <c r="AE128">
        <v>1</v>
      </c>
      <c r="AF128">
        <v>3</v>
      </c>
      <c r="AG128">
        <v>13</v>
      </c>
      <c r="AH128">
        <v>9</v>
      </c>
      <c r="AI128">
        <v>26</v>
      </c>
      <c r="AJ128">
        <v>48</v>
      </c>
      <c r="AK128">
        <v>0.77083299999999999</v>
      </c>
      <c r="AL128">
        <v>0.22916700000000001</v>
      </c>
      <c r="AM128">
        <v>0</v>
      </c>
      <c r="AN128">
        <v>0.52083299999999999</v>
      </c>
      <c r="AO128">
        <v>0.125</v>
      </c>
      <c r="AP128">
        <v>4.1667000000000003E-2</v>
      </c>
      <c r="AQ128">
        <v>4.1667000000000003E-2</v>
      </c>
      <c r="AR128">
        <v>2.0833000000000001E-2</v>
      </c>
      <c r="AS128">
        <v>2.0833000000000001E-2</v>
      </c>
      <c r="AT128">
        <v>0</v>
      </c>
      <c r="AU128">
        <v>2.0833000000000001E-2</v>
      </c>
      <c r="AV128">
        <v>0</v>
      </c>
      <c r="AW128">
        <v>0</v>
      </c>
      <c r="AX128">
        <v>0.20833299999999999</v>
      </c>
      <c r="AY128">
        <v>0</v>
      </c>
      <c r="AZ128">
        <v>0.8125</v>
      </c>
      <c r="BA128">
        <v>0.16666700000000001</v>
      </c>
      <c r="BB128">
        <v>2.0833000000000001E-2</v>
      </c>
      <c r="BC128">
        <v>4.1667000000000003E-2</v>
      </c>
      <c r="BD128">
        <v>0</v>
      </c>
      <c r="BE128">
        <v>0</v>
      </c>
      <c r="BF128">
        <v>2.0833000000000001E-2</v>
      </c>
      <c r="BG128">
        <v>0.9375</v>
      </c>
      <c r="BH128">
        <v>0</v>
      </c>
      <c r="BI128">
        <v>0.91666700000000001</v>
      </c>
      <c r="BJ128">
        <v>2.0833000000000001E-2</v>
      </c>
      <c r="BK128">
        <v>6.25E-2</v>
      </c>
      <c r="BL128">
        <v>0.27083299999999999</v>
      </c>
      <c r="BM128">
        <v>0.1875</v>
      </c>
      <c r="BN128">
        <v>0.54166700000000001</v>
      </c>
      <c r="BO128">
        <v>1</v>
      </c>
      <c r="BP128" t="s">
        <v>4367</v>
      </c>
      <c r="BQ128">
        <v>1277</v>
      </c>
      <c r="BR128">
        <v>3.7589999999999998E-2</v>
      </c>
      <c r="BS128">
        <v>0</v>
      </c>
    </row>
    <row r="129" spans="1:71" x14ac:dyDescent="0.25">
      <c r="A129" t="s">
        <v>4372</v>
      </c>
      <c r="B129" t="s">
        <v>98</v>
      </c>
      <c r="C129" t="s">
        <v>43</v>
      </c>
      <c r="D129" t="s">
        <v>44</v>
      </c>
      <c r="E129">
        <v>2016</v>
      </c>
      <c r="F129">
        <v>8333</v>
      </c>
      <c r="G129">
        <v>6078</v>
      </c>
      <c r="H129">
        <v>0</v>
      </c>
      <c r="I129">
        <v>1760</v>
      </c>
      <c r="J129">
        <v>2145</v>
      </c>
      <c r="K129">
        <v>1850</v>
      </c>
      <c r="L129">
        <v>1930</v>
      </c>
      <c r="M129">
        <v>1830</v>
      </c>
      <c r="N129">
        <v>1545</v>
      </c>
      <c r="O129">
        <v>1369</v>
      </c>
      <c r="P129">
        <v>1058</v>
      </c>
      <c r="Q129">
        <v>519</v>
      </c>
      <c r="R129">
        <v>344</v>
      </c>
      <c r="S129">
        <v>61</v>
      </c>
      <c r="T129">
        <v>0</v>
      </c>
      <c r="U129">
        <v>7953</v>
      </c>
      <c r="V129">
        <v>6458</v>
      </c>
      <c r="W129">
        <v>0</v>
      </c>
      <c r="X129">
        <v>10902</v>
      </c>
      <c r="Y129">
        <v>582</v>
      </c>
      <c r="Z129">
        <v>1228</v>
      </c>
      <c r="AA129">
        <v>1419</v>
      </c>
      <c r="AB129">
        <v>280</v>
      </c>
      <c r="AC129">
        <v>4232</v>
      </c>
      <c r="AD129">
        <v>132</v>
      </c>
      <c r="AE129">
        <v>919</v>
      </c>
      <c r="AF129">
        <v>9128</v>
      </c>
      <c r="AG129">
        <v>13266</v>
      </c>
      <c r="AH129">
        <v>861</v>
      </c>
      <c r="AI129">
        <v>284</v>
      </c>
      <c r="AJ129">
        <v>14411</v>
      </c>
      <c r="AK129">
        <v>0.57823900000000006</v>
      </c>
      <c r="AL129">
        <v>0.421761</v>
      </c>
      <c r="AM129">
        <v>0</v>
      </c>
      <c r="AN129">
        <v>0.122129</v>
      </c>
      <c r="AO129">
        <v>0.14884500000000001</v>
      </c>
      <c r="AP129">
        <v>0.12837399999999999</v>
      </c>
      <c r="AQ129">
        <v>0.13392499999999999</v>
      </c>
      <c r="AR129">
        <v>0.12698599999999999</v>
      </c>
      <c r="AS129">
        <v>0.10721</v>
      </c>
      <c r="AT129">
        <v>9.4997000000000012E-2</v>
      </c>
      <c r="AU129">
        <v>7.3415999999999995E-2</v>
      </c>
      <c r="AV129">
        <v>3.6013999999999997E-2</v>
      </c>
      <c r="AW129">
        <v>2.3871E-2</v>
      </c>
      <c r="AX129">
        <v>4.2329999999999998E-3</v>
      </c>
      <c r="AY129">
        <v>0</v>
      </c>
      <c r="AZ129">
        <v>0.55186999999999997</v>
      </c>
      <c r="BA129">
        <v>0.44812999999999997</v>
      </c>
      <c r="BB129">
        <v>0</v>
      </c>
      <c r="BC129">
        <v>0.75650499999999998</v>
      </c>
      <c r="BD129">
        <v>4.0385999999999998E-2</v>
      </c>
      <c r="BE129">
        <v>8.5212999999999997E-2</v>
      </c>
      <c r="BF129">
        <v>9.8465999999999998E-2</v>
      </c>
      <c r="BG129">
        <v>1.9429999999999999E-2</v>
      </c>
      <c r="BH129">
        <v>0.29366500000000001</v>
      </c>
      <c r="BI129">
        <v>9.1599999999999997E-3</v>
      </c>
      <c r="BJ129">
        <v>6.3771000000000008E-2</v>
      </c>
      <c r="BK129">
        <v>0.633405</v>
      </c>
      <c r="BL129">
        <v>0.920547</v>
      </c>
      <c r="BM129">
        <v>5.9745999999999987E-2</v>
      </c>
      <c r="BN129">
        <v>1.9706999999999999E-2</v>
      </c>
      <c r="BO129">
        <v>1</v>
      </c>
      <c r="BP129" t="s">
        <v>4373</v>
      </c>
      <c r="BQ129">
        <v>14411</v>
      </c>
      <c r="BR129">
        <v>1</v>
      </c>
      <c r="BS129">
        <v>0</v>
      </c>
    </row>
    <row r="130" spans="1:71" x14ac:dyDescent="0.25">
      <c r="A130" t="s">
        <v>4374</v>
      </c>
      <c r="B130" t="s">
        <v>98</v>
      </c>
      <c r="C130" t="s">
        <v>43</v>
      </c>
      <c r="D130" t="s">
        <v>947</v>
      </c>
      <c r="E130">
        <v>2016</v>
      </c>
      <c r="F130">
        <v>5909</v>
      </c>
      <c r="G130">
        <v>5199</v>
      </c>
      <c r="H130">
        <v>0</v>
      </c>
      <c r="I130">
        <v>1308</v>
      </c>
      <c r="J130">
        <v>1628</v>
      </c>
      <c r="K130">
        <v>1417</v>
      </c>
      <c r="L130">
        <v>1466</v>
      </c>
      <c r="M130">
        <v>1415</v>
      </c>
      <c r="N130">
        <v>1189</v>
      </c>
      <c r="O130">
        <v>1047</v>
      </c>
      <c r="P130">
        <v>850</v>
      </c>
      <c r="Q130">
        <v>438</v>
      </c>
      <c r="R130">
        <v>308</v>
      </c>
      <c r="S130">
        <v>42</v>
      </c>
      <c r="T130">
        <v>0</v>
      </c>
      <c r="U130">
        <v>5277</v>
      </c>
      <c r="V130">
        <v>5831</v>
      </c>
      <c r="W130">
        <v>0</v>
      </c>
      <c r="X130">
        <v>8398</v>
      </c>
      <c r="Y130">
        <v>317</v>
      </c>
      <c r="Z130">
        <v>909</v>
      </c>
      <c r="AA130">
        <v>1337</v>
      </c>
      <c r="AB130">
        <v>147</v>
      </c>
      <c r="AC130">
        <v>4047</v>
      </c>
      <c r="AD130">
        <v>1</v>
      </c>
      <c r="AE130">
        <v>516</v>
      </c>
      <c r="AF130">
        <v>6544</v>
      </c>
      <c r="AG130">
        <v>10240</v>
      </c>
      <c r="AH130">
        <v>782</v>
      </c>
      <c r="AI130">
        <v>86</v>
      </c>
      <c r="AJ130">
        <v>11108</v>
      </c>
      <c r="AK130">
        <v>0.53195900000000007</v>
      </c>
      <c r="AL130">
        <v>0.46804099999999998</v>
      </c>
      <c r="AM130">
        <v>0</v>
      </c>
      <c r="AN130">
        <v>0.117753</v>
      </c>
      <c r="AO130">
        <v>0.146561</v>
      </c>
      <c r="AP130">
        <v>0.12756600000000001</v>
      </c>
      <c r="AQ130">
        <v>0.13197700000000001</v>
      </c>
      <c r="AR130">
        <v>0.127386</v>
      </c>
      <c r="AS130">
        <v>0.10704</v>
      </c>
      <c r="AT130">
        <v>9.4255999999999993E-2</v>
      </c>
      <c r="AU130">
        <v>7.6521000000000006E-2</v>
      </c>
      <c r="AV130">
        <v>3.9431000000000001E-2</v>
      </c>
      <c r="AW130">
        <v>2.7727999999999999E-2</v>
      </c>
      <c r="AX130">
        <v>3.7810000000000001E-3</v>
      </c>
      <c r="AY130">
        <v>0</v>
      </c>
      <c r="AZ130">
        <v>0.47506300000000001</v>
      </c>
      <c r="BA130">
        <v>0.52493699999999999</v>
      </c>
      <c r="BB130">
        <v>0</v>
      </c>
      <c r="BC130">
        <v>0.75603200000000004</v>
      </c>
      <c r="BD130">
        <v>2.8538000000000001E-2</v>
      </c>
      <c r="BE130">
        <v>8.1832999999999989E-2</v>
      </c>
      <c r="BF130">
        <v>0.120364</v>
      </c>
      <c r="BG130">
        <v>1.3233999999999999E-2</v>
      </c>
      <c r="BH130">
        <v>0.36433199999999999</v>
      </c>
      <c r="BI130">
        <v>8.9999999999999992E-5</v>
      </c>
      <c r="BJ130">
        <v>4.6452999999999987E-2</v>
      </c>
      <c r="BK130">
        <v>0.58912500000000001</v>
      </c>
      <c r="BL130">
        <v>0.92185799999999996</v>
      </c>
      <c r="BM130">
        <v>7.0400000000000004E-2</v>
      </c>
      <c r="BN130">
        <v>7.7419999999999998E-3</v>
      </c>
      <c r="BO130">
        <v>1</v>
      </c>
      <c r="BP130" t="s">
        <v>4373</v>
      </c>
      <c r="BQ130">
        <v>14411</v>
      </c>
      <c r="BR130">
        <v>0.77079999999999993</v>
      </c>
      <c r="BS130">
        <v>0</v>
      </c>
    </row>
    <row r="131" spans="1:71" x14ac:dyDescent="0.25">
      <c r="A131" t="s">
        <v>4375</v>
      </c>
      <c r="B131" t="s">
        <v>98</v>
      </c>
      <c r="C131" t="s">
        <v>43</v>
      </c>
      <c r="D131" t="s">
        <v>949</v>
      </c>
      <c r="E131">
        <v>2016</v>
      </c>
      <c r="F131">
        <v>1822</v>
      </c>
      <c r="G131">
        <v>502</v>
      </c>
      <c r="H131">
        <v>0</v>
      </c>
      <c r="I131">
        <v>379</v>
      </c>
      <c r="J131">
        <v>411</v>
      </c>
      <c r="K131">
        <v>312</v>
      </c>
      <c r="L131">
        <v>315</v>
      </c>
      <c r="M131">
        <v>262</v>
      </c>
      <c r="N131">
        <v>230</v>
      </c>
      <c r="O131">
        <v>204</v>
      </c>
      <c r="P131">
        <v>136</v>
      </c>
      <c r="Q131">
        <v>44</v>
      </c>
      <c r="R131">
        <v>15</v>
      </c>
      <c r="S131">
        <v>16</v>
      </c>
      <c r="T131">
        <v>0</v>
      </c>
      <c r="U131">
        <v>1949</v>
      </c>
      <c r="V131">
        <v>375</v>
      </c>
      <c r="W131">
        <v>0</v>
      </c>
      <c r="X131">
        <v>1858</v>
      </c>
      <c r="Y131">
        <v>204</v>
      </c>
      <c r="Z131">
        <v>252</v>
      </c>
      <c r="AA131">
        <v>9</v>
      </c>
      <c r="AB131">
        <v>1</v>
      </c>
      <c r="AC131">
        <v>33</v>
      </c>
      <c r="AD131">
        <v>0</v>
      </c>
      <c r="AE131">
        <v>42</v>
      </c>
      <c r="AF131">
        <v>2249</v>
      </c>
      <c r="AG131">
        <v>2234</v>
      </c>
      <c r="AH131">
        <v>59</v>
      </c>
      <c r="AI131">
        <v>31</v>
      </c>
      <c r="AJ131">
        <v>2324</v>
      </c>
      <c r="AK131">
        <v>0.78399299999999994</v>
      </c>
      <c r="AL131">
        <v>0.216007</v>
      </c>
      <c r="AM131">
        <v>0</v>
      </c>
      <c r="AN131">
        <v>0.163081</v>
      </c>
      <c r="AO131">
        <v>0.17685000000000001</v>
      </c>
      <c r="AP131">
        <v>0.13425100000000001</v>
      </c>
      <c r="AQ131">
        <v>0.135542</v>
      </c>
      <c r="AR131">
        <v>0.112737</v>
      </c>
      <c r="AS131">
        <v>9.8966999999999986E-2</v>
      </c>
      <c r="AT131">
        <v>8.7780000000000011E-2</v>
      </c>
      <c r="AU131">
        <v>5.8520000000000003E-2</v>
      </c>
      <c r="AV131">
        <v>1.8932999999999998E-2</v>
      </c>
      <c r="AW131">
        <v>6.4539999999999997E-3</v>
      </c>
      <c r="AX131">
        <v>6.8849999999999996E-3</v>
      </c>
      <c r="AY131">
        <v>0</v>
      </c>
      <c r="AZ131">
        <v>0.83864000000000005</v>
      </c>
      <c r="BA131">
        <v>0.16136</v>
      </c>
      <c r="BB131">
        <v>0</v>
      </c>
      <c r="BC131">
        <v>0.79948400000000008</v>
      </c>
      <c r="BD131">
        <v>8.7780000000000011E-2</v>
      </c>
      <c r="BE131">
        <v>0.108434</v>
      </c>
      <c r="BF131">
        <v>3.8730000000000001E-3</v>
      </c>
      <c r="BG131">
        <v>4.2999999999999999E-4</v>
      </c>
      <c r="BH131">
        <v>1.4200000000000001E-2</v>
      </c>
      <c r="BI131">
        <v>0</v>
      </c>
      <c r="BJ131">
        <v>1.8072000000000001E-2</v>
      </c>
      <c r="BK131">
        <v>0.96772800000000003</v>
      </c>
      <c r="BL131">
        <v>0.96127399999999996</v>
      </c>
      <c r="BM131">
        <v>2.5387E-2</v>
      </c>
      <c r="BN131">
        <v>1.3339E-2</v>
      </c>
      <c r="BO131">
        <v>1</v>
      </c>
      <c r="BP131" t="s">
        <v>4373</v>
      </c>
      <c r="BQ131">
        <v>14411</v>
      </c>
      <c r="BR131">
        <v>0.16127</v>
      </c>
      <c r="BS131">
        <v>0</v>
      </c>
    </row>
    <row r="132" spans="1:71" x14ac:dyDescent="0.25">
      <c r="A132" t="s">
        <v>4376</v>
      </c>
      <c r="B132" t="s">
        <v>98</v>
      </c>
      <c r="C132" t="s">
        <v>43</v>
      </c>
      <c r="D132" t="s">
        <v>953</v>
      </c>
      <c r="E132">
        <v>2016</v>
      </c>
      <c r="F132">
        <v>521</v>
      </c>
      <c r="G132">
        <v>327</v>
      </c>
      <c r="H132">
        <v>0</v>
      </c>
      <c r="I132">
        <v>66</v>
      </c>
      <c r="J132">
        <v>97</v>
      </c>
      <c r="K132">
        <v>107</v>
      </c>
      <c r="L132">
        <v>134</v>
      </c>
      <c r="M132">
        <v>137</v>
      </c>
      <c r="N132">
        <v>114</v>
      </c>
      <c r="O132">
        <v>96</v>
      </c>
      <c r="P132">
        <v>57</v>
      </c>
      <c r="Q132">
        <v>25</v>
      </c>
      <c r="R132">
        <v>13</v>
      </c>
      <c r="S132">
        <v>2</v>
      </c>
      <c r="T132">
        <v>0</v>
      </c>
      <c r="U132">
        <v>637</v>
      </c>
      <c r="V132">
        <v>211</v>
      </c>
      <c r="W132">
        <v>0</v>
      </c>
      <c r="X132">
        <v>646</v>
      </c>
      <c r="Y132">
        <v>61</v>
      </c>
      <c r="Z132">
        <v>67</v>
      </c>
      <c r="AA132">
        <v>73</v>
      </c>
      <c r="AB132">
        <v>1</v>
      </c>
      <c r="AC132">
        <v>152</v>
      </c>
      <c r="AD132">
        <v>0</v>
      </c>
      <c r="AE132">
        <v>361</v>
      </c>
      <c r="AF132">
        <v>335</v>
      </c>
      <c r="AG132">
        <v>788</v>
      </c>
      <c r="AH132">
        <v>24</v>
      </c>
      <c r="AI132">
        <v>36</v>
      </c>
      <c r="AJ132">
        <v>848</v>
      </c>
      <c r="AK132">
        <v>0.61438700000000002</v>
      </c>
      <c r="AL132">
        <v>0.38561299999999998</v>
      </c>
      <c r="AM132">
        <v>0</v>
      </c>
      <c r="AN132">
        <v>7.783000000000001E-2</v>
      </c>
      <c r="AO132">
        <v>0.114387</v>
      </c>
      <c r="AP132">
        <v>0.12617900000000001</v>
      </c>
      <c r="AQ132">
        <v>0.15801899999999999</v>
      </c>
      <c r="AR132">
        <v>0.16155700000000001</v>
      </c>
      <c r="AS132">
        <v>0.134434</v>
      </c>
      <c r="AT132">
        <v>0.113208</v>
      </c>
      <c r="AU132">
        <v>6.7216999999999999E-2</v>
      </c>
      <c r="AV132">
        <v>2.9481E-2</v>
      </c>
      <c r="AW132">
        <v>1.533E-2</v>
      </c>
      <c r="AX132">
        <v>2.3579999999999999E-3</v>
      </c>
      <c r="AY132">
        <v>0</v>
      </c>
      <c r="AZ132">
        <v>0.75117900000000004</v>
      </c>
      <c r="BA132">
        <v>0.24882099999999999</v>
      </c>
      <c r="BB132">
        <v>0</v>
      </c>
      <c r="BC132">
        <v>0.76179199999999991</v>
      </c>
      <c r="BD132">
        <v>7.1933999999999998E-2</v>
      </c>
      <c r="BE132">
        <v>7.9008999999999996E-2</v>
      </c>
      <c r="BF132">
        <v>8.6084999999999995E-2</v>
      </c>
      <c r="BG132">
        <v>1.1789999999999999E-3</v>
      </c>
      <c r="BH132">
        <v>0.17924499999999999</v>
      </c>
      <c r="BI132">
        <v>0</v>
      </c>
      <c r="BJ132">
        <v>0.42570799999999998</v>
      </c>
      <c r="BK132">
        <v>0.39504699999999998</v>
      </c>
      <c r="BL132">
        <v>0.92924499999999999</v>
      </c>
      <c r="BM132">
        <v>2.8302000000000001E-2</v>
      </c>
      <c r="BN132">
        <v>4.2452999999999998E-2</v>
      </c>
      <c r="BO132">
        <v>1</v>
      </c>
      <c r="BP132" t="s">
        <v>4373</v>
      </c>
      <c r="BQ132">
        <v>14411</v>
      </c>
      <c r="BR132">
        <v>5.8840000000000003E-2</v>
      </c>
      <c r="BS132">
        <v>0</v>
      </c>
    </row>
    <row r="133" spans="1:71" x14ac:dyDescent="0.25">
      <c r="A133" t="s">
        <v>4377</v>
      </c>
      <c r="B133" t="s">
        <v>98</v>
      </c>
      <c r="C133" t="s">
        <v>43</v>
      </c>
      <c r="D133" t="s">
        <v>961</v>
      </c>
      <c r="E133">
        <v>2016</v>
      </c>
      <c r="F133">
        <v>81</v>
      </c>
      <c r="G133">
        <v>50</v>
      </c>
      <c r="H133">
        <v>0</v>
      </c>
      <c r="I133">
        <v>7</v>
      </c>
      <c r="J133">
        <v>9</v>
      </c>
      <c r="K133">
        <v>14</v>
      </c>
      <c r="L133">
        <v>15</v>
      </c>
      <c r="M133">
        <v>16</v>
      </c>
      <c r="N133">
        <v>12</v>
      </c>
      <c r="O133">
        <v>22</v>
      </c>
      <c r="P133">
        <v>15</v>
      </c>
      <c r="Q133">
        <v>12</v>
      </c>
      <c r="R133">
        <v>8</v>
      </c>
      <c r="S133">
        <v>1</v>
      </c>
      <c r="T133">
        <v>0</v>
      </c>
      <c r="U133">
        <v>90</v>
      </c>
      <c r="V133">
        <v>41</v>
      </c>
      <c r="W133">
        <v>0</v>
      </c>
      <c r="X133">
        <v>0</v>
      </c>
      <c r="Y133">
        <v>0</v>
      </c>
      <c r="Z133">
        <v>0</v>
      </c>
      <c r="AA133">
        <v>0</v>
      </c>
      <c r="AB133">
        <v>131</v>
      </c>
      <c r="AC133">
        <v>0</v>
      </c>
      <c r="AD133">
        <v>131</v>
      </c>
      <c r="AE133">
        <v>0</v>
      </c>
      <c r="AF133">
        <v>0</v>
      </c>
      <c r="AG133">
        <v>0</v>
      </c>
      <c r="AH133">
        <v>0</v>
      </c>
      <c r="AI133">
        <v>131</v>
      </c>
      <c r="AJ133">
        <v>131</v>
      </c>
      <c r="AK133">
        <v>0.61832100000000001</v>
      </c>
      <c r="AL133">
        <v>0.38167899999999999</v>
      </c>
      <c r="AM133">
        <v>0</v>
      </c>
      <c r="AN133">
        <v>5.3435000000000003E-2</v>
      </c>
      <c r="AO133">
        <v>6.8701999999999999E-2</v>
      </c>
      <c r="AP133">
        <v>0.10687000000000001</v>
      </c>
      <c r="AQ133">
        <v>0.11450399999999999</v>
      </c>
      <c r="AR133">
        <v>0.122137</v>
      </c>
      <c r="AS133">
        <v>9.160299999999999E-2</v>
      </c>
      <c r="AT133">
        <v>0.167939</v>
      </c>
      <c r="AU133">
        <v>0.11450399999999999</v>
      </c>
      <c r="AV133">
        <v>9.160299999999999E-2</v>
      </c>
      <c r="AW133">
        <v>6.1069000000000012E-2</v>
      </c>
      <c r="AX133">
        <v>7.6339999999999993E-3</v>
      </c>
      <c r="AY133">
        <v>0</v>
      </c>
      <c r="AZ133">
        <v>0.68702299999999994</v>
      </c>
      <c r="BA133">
        <v>0.31297700000000001</v>
      </c>
      <c r="BB133">
        <v>0</v>
      </c>
      <c r="BC133">
        <v>0</v>
      </c>
      <c r="BD133">
        <v>0</v>
      </c>
      <c r="BE133">
        <v>0</v>
      </c>
      <c r="BF133">
        <v>0</v>
      </c>
      <c r="BG133">
        <v>1</v>
      </c>
      <c r="BH133">
        <v>0</v>
      </c>
      <c r="BI133">
        <v>1</v>
      </c>
      <c r="BJ133">
        <v>0</v>
      </c>
      <c r="BK133">
        <v>0</v>
      </c>
      <c r="BL133">
        <v>0</v>
      </c>
      <c r="BM133">
        <v>0</v>
      </c>
      <c r="BN133">
        <v>1</v>
      </c>
      <c r="BO133">
        <v>1</v>
      </c>
      <c r="BP133" t="s">
        <v>4373</v>
      </c>
      <c r="BQ133">
        <v>14411</v>
      </c>
      <c r="BR133">
        <v>9.0900000000000009E-3</v>
      </c>
      <c r="BS133">
        <v>0</v>
      </c>
    </row>
    <row r="134" spans="1:71" x14ac:dyDescent="0.25">
      <c r="A134" t="s">
        <v>4378</v>
      </c>
      <c r="B134" t="s">
        <v>98</v>
      </c>
      <c r="C134" t="s">
        <v>187</v>
      </c>
      <c r="D134" t="s">
        <v>44</v>
      </c>
      <c r="E134">
        <v>2016</v>
      </c>
      <c r="F134">
        <v>120</v>
      </c>
      <c r="G134">
        <v>61</v>
      </c>
      <c r="H134">
        <v>0</v>
      </c>
      <c r="I134">
        <v>21</v>
      </c>
      <c r="J134">
        <v>28</v>
      </c>
      <c r="K134">
        <v>30</v>
      </c>
      <c r="L134">
        <v>26</v>
      </c>
      <c r="M134">
        <v>25</v>
      </c>
      <c r="N134">
        <v>23</v>
      </c>
      <c r="O134">
        <v>13</v>
      </c>
      <c r="P134">
        <v>7</v>
      </c>
      <c r="Q134">
        <v>4</v>
      </c>
      <c r="R134">
        <v>4</v>
      </c>
      <c r="S134">
        <v>0</v>
      </c>
      <c r="T134">
        <v>0</v>
      </c>
      <c r="U134">
        <v>178</v>
      </c>
      <c r="V134">
        <v>3</v>
      </c>
      <c r="W134">
        <v>0</v>
      </c>
      <c r="X134">
        <v>162</v>
      </c>
      <c r="Y134">
        <v>2</v>
      </c>
      <c r="Z134">
        <v>8</v>
      </c>
      <c r="AA134">
        <v>9</v>
      </c>
      <c r="AB134">
        <v>0</v>
      </c>
      <c r="AC134">
        <v>50</v>
      </c>
      <c r="AD134">
        <v>0</v>
      </c>
      <c r="AE134">
        <v>13</v>
      </c>
      <c r="AF134">
        <v>118</v>
      </c>
      <c r="AG134">
        <v>126</v>
      </c>
      <c r="AH134">
        <v>51</v>
      </c>
      <c r="AI134">
        <v>4</v>
      </c>
      <c r="AJ134">
        <v>181</v>
      </c>
      <c r="AK134">
        <v>0.66298299999999999</v>
      </c>
      <c r="AL134">
        <v>0.33701700000000001</v>
      </c>
      <c r="AM134">
        <v>0</v>
      </c>
      <c r="AN134">
        <v>0.116022</v>
      </c>
      <c r="AO134">
        <v>0.154696</v>
      </c>
      <c r="AP134">
        <v>0.165746</v>
      </c>
      <c r="AQ134">
        <v>0.143646</v>
      </c>
      <c r="AR134">
        <v>0.13812199999999999</v>
      </c>
      <c r="AS134">
        <v>0.12707199999999999</v>
      </c>
      <c r="AT134">
        <v>7.1822999999999998E-2</v>
      </c>
      <c r="AU134">
        <v>3.8674E-2</v>
      </c>
      <c r="AV134">
        <v>2.2099000000000001E-2</v>
      </c>
      <c r="AW134">
        <v>2.2099000000000001E-2</v>
      </c>
      <c r="AX134">
        <v>0</v>
      </c>
      <c r="AY134">
        <v>0</v>
      </c>
      <c r="AZ134">
        <v>0.98342499999999999</v>
      </c>
      <c r="BA134">
        <v>1.6574999999999999E-2</v>
      </c>
      <c r="BB134">
        <v>0</v>
      </c>
      <c r="BC134">
        <v>0.89502799999999993</v>
      </c>
      <c r="BD134">
        <v>1.1050000000000001E-2</v>
      </c>
      <c r="BE134">
        <v>4.4199000000000002E-2</v>
      </c>
      <c r="BF134">
        <v>4.9723999999999997E-2</v>
      </c>
      <c r="BG134">
        <v>0</v>
      </c>
      <c r="BH134">
        <v>0.27624300000000002</v>
      </c>
      <c r="BI134">
        <v>0</v>
      </c>
      <c r="BJ134">
        <v>7.1822999999999998E-2</v>
      </c>
      <c r="BK134">
        <v>0.65193400000000001</v>
      </c>
      <c r="BL134">
        <v>0.696133</v>
      </c>
      <c r="BM134">
        <v>0.28176800000000002</v>
      </c>
      <c r="BN134">
        <v>2.2099000000000001E-2</v>
      </c>
      <c r="BO134">
        <v>1</v>
      </c>
      <c r="BP134" t="s">
        <v>4379</v>
      </c>
      <c r="BQ134">
        <v>181</v>
      </c>
      <c r="BR134">
        <v>1</v>
      </c>
      <c r="BS134">
        <v>0</v>
      </c>
    </row>
    <row r="135" spans="1:71" x14ac:dyDescent="0.25">
      <c r="A135" t="s">
        <v>4380</v>
      </c>
      <c r="B135" t="s">
        <v>98</v>
      </c>
      <c r="C135" t="s">
        <v>187</v>
      </c>
      <c r="D135" t="s">
        <v>947</v>
      </c>
      <c r="E135">
        <v>2016</v>
      </c>
      <c r="F135">
        <v>88</v>
      </c>
      <c r="G135">
        <v>52</v>
      </c>
      <c r="H135">
        <v>0</v>
      </c>
      <c r="I135">
        <v>20</v>
      </c>
      <c r="J135">
        <v>24</v>
      </c>
      <c r="K135">
        <v>23</v>
      </c>
      <c r="L135">
        <v>18</v>
      </c>
      <c r="M135">
        <v>19</v>
      </c>
      <c r="N135">
        <v>16</v>
      </c>
      <c r="O135">
        <v>8</v>
      </c>
      <c r="P135">
        <v>5</v>
      </c>
      <c r="Q135">
        <v>4</v>
      </c>
      <c r="R135">
        <v>3</v>
      </c>
      <c r="S135">
        <v>0</v>
      </c>
      <c r="T135">
        <v>0</v>
      </c>
      <c r="U135">
        <v>137</v>
      </c>
      <c r="V135">
        <v>3</v>
      </c>
      <c r="W135">
        <v>0</v>
      </c>
      <c r="X135">
        <v>126</v>
      </c>
      <c r="Y135">
        <v>1</v>
      </c>
      <c r="Z135">
        <v>5</v>
      </c>
      <c r="AA135">
        <v>8</v>
      </c>
      <c r="AB135">
        <v>0</v>
      </c>
      <c r="AC135">
        <v>47</v>
      </c>
      <c r="AD135">
        <v>0</v>
      </c>
      <c r="AE135">
        <v>3</v>
      </c>
      <c r="AF135">
        <v>90</v>
      </c>
      <c r="AG135">
        <v>92</v>
      </c>
      <c r="AH135">
        <v>44</v>
      </c>
      <c r="AI135">
        <v>4</v>
      </c>
      <c r="AJ135">
        <v>140</v>
      </c>
      <c r="AK135">
        <v>0.62857099999999999</v>
      </c>
      <c r="AL135">
        <v>0.37142900000000001</v>
      </c>
      <c r="AM135">
        <v>0</v>
      </c>
      <c r="AN135">
        <v>0.14285700000000001</v>
      </c>
      <c r="AO135">
        <v>0.171429</v>
      </c>
      <c r="AP135">
        <v>0.16428599999999999</v>
      </c>
      <c r="AQ135">
        <v>0.12857099999999999</v>
      </c>
      <c r="AR135">
        <v>0.135714</v>
      </c>
      <c r="AS135">
        <v>0.114286</v>
      </c>
      <c r="AT135">
        <v>5.7142999999999999E-2</v>
      </c>
      <c r="AU135">
        <v>3.5714000000000003E-2</v>
      </c>
      <c r="AV135">
        <v>2.8570999999999999E-2</v>
      </c>
      <c r="AW135">
        <v>2.1429E-2</v>
      </c>
      <c r="AX135">
        <v>0</v>
      </c>
      <c r="AY135">
        <v>0</v>
      </c>
      <c r="AZ135">
        <v>0.97857100000000008</v>
      </c>
      <c r="BA135">
        <v>2.1429E-2</v>
      </c>
      <c r="BB135">
        <v>0</v>
      </c>
      <c r="BC135">
        <v>0.9</v>
      </c>
      <c r="BD135">
        <v>7.143E-3</v>
      </c>
      <c r="BE135">
        <v>3.5714000000000003E-2</v>
      </c>
      <c r="BF135">
        <v>5.7142999999999999E-2</v>
      </c>
      <c r="BG135">
        <v>0</v>
      </c>
      <c r="BH135">
        <v>0.33571400000000001</v>
      </c>
      <c r="BI135">
        <v>0</v>
      </c>
      <c r="BJ135">
        <v>2.1429E-2</v>
      </c>
      <c r="BK135">
        <v>0.64285700000000001</v>
      </c>
      <c r="BL135">
        <v>0.65714299999999992</v>
      </c>
      <c r="BM135">
        <v>0.31428600000000001</v>
      </c>
      <c r="BN135">
        <v>2.8570999999999999E-2</v>
      </c>
      <c r="BO135">
        <v>1</v>
      </c>
      <c r="BP135" t="s">
        <v>4379</v>
      </c>
      <c r="BQ135">
        <v>181</v>
      </c>
      <c r="BR135">
        <v>0.77347999999999995</v>
      </c>
      <c r="BS135">
        <v>0</v>
      </c>
    </row>
    <row r="136" spans="1:71" x14ac:dyDescent="0.25">
      <c r="A136" t="s">
        <v>4381</v>
      </c>
      <c r="B136" t="s">
        <v>98</v>
      </c>
      <c r="C136" t="s">
        <v>187</v>
      </c>
      <c r="D136" t="s">
        <v>949</v>
      </c>
      <c r="E136">
        <v>2016</v>
      </c>
      <c r="F136">
        <v>25</v>
      </c>
      <c r="G136">
        <v>7</v>
      </c>
      <c r="H136">
        <v>0</v>
      </c>
      <c r="I136">
        <v>1</v>
      </c>
      <c r="J136">
        <v>4</v>
      </c>
      <c r="K136">
        <v>6</v>
      </c>
      <c r="L136">
        <v>6</v>
      </c>
      <c r="M136">
        <v>4</v>
      </c>
      <c r="N136">
        <v>4</v>
      </c>
      <c r="O136">
        <v>4</v>
      </c>
      <c r="P136">
        <v>2</v>
      </c>
      <c r="Q136">
        <v>0</v>
      </c>
      <c r="R136">
        <v>1</v>
      </c>
      <c r="S136">
        <v>0</v>
      </c>
      <c r="T136">
        <v>0</v>
      </c>
      <c r="U136">
        <v>32</v>
      </c>
      <c r="V136">
        <v>0</v>
      </c>
      <c r="W136">
        <v>0</v>
      </c>
      <c r="X136">
        <v>28</v>
      </c>
      <c r="Y136">
        <v>1</v>
      </c>
      <c r="Z136">
        <v>3</v>
      </c>
      <c r="AA136">
        <v>0</v>
      </c>
      <c r="AB136">
        <v>0</v>
      </c>
      <c r="AC136">
        <v>2</v>
      </c>
      <c r="AD136">
        <v>0</v>
      </c>
      <c r="AE136">
        <v>4</v>
      </c>
      <c r="AF136">
        <v>26</v>
      </c>
      <c r="AG136">
        <v>26</v>
      </c>
      <c r="AH136">
        <v>6</v>
      </c>
      <c r="AI136">
        <v>0</v>
      </c>
      <c r="AJ136">
        <v>32</v>
      </c>
      <c r="AK136">
        <v>0.78125</v>
      </c>
      <c r="AL136">
        <v>0.21875</v>
      </c>
      <c r="AM136">
        <v>0</v>
      </c>
      <c r="AN136">
        <v>3.125E-2</v>
      </c>
      <c r="AO136">
        <v>0.125</v>
      </c>
      <c r="AP136">
        <v>0.1875</v>
      </c>
      <c r="AQ136">
        <v>0.1875</v>
      </c>
      <c r="AR136">
        <v>0.125</v>
      </c>
      <c r="AS136">
        <v>0.125</v>
      </c>
      <c r="AT136">
        <v>0.125</v>
      </c>
      <c r="AU136">
        <v>6.25E-2</v>
      </c>
      <c r="AV136">
        <v>0</v>
      </c>
      <c r="AW136">
        <v>3.125E-2</v>
      </c>
      <c r="AX136">
        <v>0</v>
      </c>
      <c r="AY136">
        <v>0</v>
      </c>
      <c r="AZ136">
        <v>1</v>
      </c>
      <c r="BA136">
        <v>0</v>
      </c>
      <c r="BB136">
        <v>0</v>
      </c>
      <c r="BC136">
        <v>0.875</v>
      </c>
      <c r="BD136">
        <v>3.125E-2</v>
      </c>
      <c r="BE136">
        <v>9.375E-2</v>
      </c>
      <c r="BF136">
        <v>0</v>
      </c>
      <c r="BG136">
        <v>0</v>
      </c>
      <c r="BH136">
        <v>6.25E-2</v>
      </c>
      <c r="BI136">
        <v>0</v>
      </c>
      <c r="BJ136">
        <v>0.125</v>
      </c>
      <c r="BK136">
        <v>0.8125</v>
      </c>
      <c r="BL136">
        <v>0.8125</v>
      </c>
      <c r="BM136">
        <v>0.1875</v>
      </c>
      <c r="BN136">
        <v>0</v>
      </c>
      <c r="BO136">
        <v>1</v>
      </c>
      <c r="BP136" t="s">
        <v>4379</v>
      </c>
      <c r="BQ136">
        <v>181</v>
      </c>
      <c r="BR136">
        <v>0.17680000000000001</v>
      </c>
      <c r="BS136">
        <v>0</v>
      </c>
    </row>
    <row r="137" spans="1:71" x14ac:dyDescent="0.25">
      <c r="A137" t="s">
        <v>4382</v>
      </c>
      <c r="B137" t="s">
        <v>98</v>
      </c>
      <c r="C137" t="s">
        <v>187</v>
      </c>
      <c r="D137" t="s">
        <v>953</v>
      </c>
      <c r="E137">
        <v>2016</v>
      </c>
      <c r="F137">
        <v>7</v>
      </c>
      <c r="G137">
        <v>2</v>
      </c>
      <c r="H137">
        <v>0</v>
      </c>
      <c r="I137">
        <v>0</v>
      </c>
      <c r="J137">
        <v>0</v>
      </c>
      <c r="K137">
        <v>1</v>
      </c>
      <c r="L137">
        <v>2</v>
      </c>
      <c r="M137">
        <v>2</v>
      </c>
      <c r="N137">
        <v>3</v>
      </c>
      <c r="O137">
        <v>1</v>
      </c>
      <c r="P137">
        <v>0</v>
      </c>
      <c r="Q137">
        <v>0</v>
      </c>
      <c r="R137">
        <v>0</v>
      </c>
      <c r="S137">
        <v>0</v>
      </c>
      <c r="T137">
        <v>0</v>
      </c>
      <c r="U137">
        <v>9</v>
      </c>
      <c r="V137">
        <v>0</v>
      </c>
      <c r="W137">
        <v>0</v>
      </c>
      <c r="X137">
        <v>8</v>
      </c>
      <c r="Y137">
        <v>0</v>
      </c>
      <c r="Z137">
        <v>0</v>
      </c>
      <c r="AA137">
        <v>1</v>
      </c>
      <c r="AB137">
        <v>0</v>
      </c>
      <c r="AC137">
        <v>1</v>
      </c>
      <c r="AD137">
        <v>0</v>
      </c>
      <c r="AE137">
        <v>6</v>
      </c>
      <c r="AF137">
        <v>2</v>
      </c>
      <c r="AG137">
        <v>8</v>
      </c>
      <c r="AH137">
        <v>1</v>
      </c>
      <c r="AI137">
        <v>0</v>
      </c>
      <c r="AJ137">
        <v>9</v>
      </c>
      <c r="AK137">
        <v>0.77777799999999997</v>
      </c>
      <c r="AL137">
        <v>0.222222</v>
      </c>
      <c r="AM137">
        <v>0</v>
      </c>
      <c r="AN137">
        <v>0</v>
      </c>
      <c r="AO137">
        <v>0</v>
      </c>
      <c r="AP137">
        <v>0.111111</v>
      </c>
      <c r="AQ137">
        <v>0.222222</v>
      </c>
      <c r="AR137">
        <v>0.222222</v>
      </c>
      <c r="AS137">
        <v>0.33333299999999999</v>
      </c>
      <c r="AT137">
        <v>0.111111</v>
      </c>
      <c r="AU137">
        <v>0</v>
      </c>
      <c r="AV137">
        <v>0</v>
      </c>
      <c r="AW137">
        <v>0</v>
      </c>
      <c r="AX137">
        <v>0</v>
      </c>
      <c r="AY137">
        <v>0</v>
      </c>
      <c r="AZ137">
        <v>1</v>
      </c>
      <c r="BA137">
        <v>0</v>
      </c>
      <c r="BB137">
        <v>0</v>
      </c>
      <c r="BC137">
        <v>0.88888900000000004</v>
      </c>
      <c r="BD137">
        <v>0</v>
      </c>
      <c r="BE137">
        <v>0</v>
      </c>
      <c r="BF137">
        <v>0.111111</v>
      </c>
      <c r="BG137">
        <v>0</v>
      </c>
      <c r="BH137">
        <v>0.111111</v>
      </c>
      <c r="BI137">
        <v>0</v>
      </c>
      <c r="BJ137">
        <v>0.66666700000000001</v>
      </c>
      <c r="BK137">
        <v>0.222222</v>
      </c>
      <c r="BL137">
        <v>0.88888900000000004</v>
      </c>
      <c r="BM137">
        <v>0.111111</v>
      </c>
      <c r="BN137">
        <v>0</v>
      </c>
      <c r="BO137">
        <v>1</v>
      </c>
      <c r="BP137" t="s">
        <v>4379</v>
      </c>
      <c r="BQ137">
        <v>181</v>
      </c>
      <c r="BR137">
        <v>4.9720000000000007E-2</v>
      </c>
      <c r="BS137">
        <v>0</v>
      </c>
    </row>
    <row r="138" spans="1:71" x14ac:dyDescent="0.25">
      <c r="A138" t="s">
        <v>4383</v>
      </c>
      <c r="B138" t="s">
        <v>98</v>
      </c>
      <c r="C138" t="s">
        <v>426</v>
      </c>
      <c r="D138" t="s">
        <v>44</v>
      </c>
      <c r="E138">
        <v>2016</v>
      </c>
      <c r="F138">
        <v>1021</v>
      </c>
      <c r="G138">
        <v>499</v>
      </c>
      <c r="H138">
        <v>0</v>
      </c>
      <c r="I138">
        <v>274</v>
      </c>
      <c r="J138">
        <v>271</v>
      </c>
      <c r="K138">
        <v>219</v>
      </c>
      <c r="L138">
        <v>175</v>
      </c>
      <c r="M138">
        <v>167</v>
      </c>
      <c r="N138">
        <v>121</v>
      </c>
      <c r="O138">
        <v>92</v>
      </c>
      <c r="P138">
        <v>110</v>
      </c>
      <c r="Q138">
        <v>34</v>
      </c>
      <c r="R138">
        <v>20</v>
      </c>
      <c r="S138">
        <v>37</v>
      </c>
      <c r="T138">
        <v>0</v>
      </c>
      <c r="U138">
        <v>1415</v>
      </c>
      <c r="V138">
        <v>104</v>
      </c>
      <c r="W138">
        <v>1</v>
      </c>
      <c r="X138">
        <v>1276</v>
      </c>
      <c r="Y138">
        <v>57</v>
      </c>
      <c r="Z138">
        <v>58</v>
      </c>
      <c r="AA138">
        <v>120</v>
      </c>
      <c r="AB138">
        <v>9</v>
      </c>
      <c r="AC138">
        <v>363</v>
      </c>
      <c r="AD138">
        <v>1</v>
      </c>
      <c r="AE138">
        <v>97</v>
      </c>
      <c r="AF138">
        <v>1059</v>
      </c>
      <c r="AG138">
        <v>1135</v>
      </c>
      <c r="AH138">
        <v>338</v>
      </c>
      <c r="AI138">
        <v>47</v>
      </c>
      <c r="AJ138">
        <v>1520</v>
      </c>
      <c r="AK138">
        <v>0.67171099999999995</v>
      </c>
      <c r="AL138">
        <v>0.328289</v>
      </c>
      <c r="AM138">
        <v>0</v>
      </c>
      <c r="AN138">
        <v>0.18026300000000001</v>
      </c>
      <c r="AO138">
        <v>0.178289</v>
      </c>
      <c r="AP138">
        <v>0.14407900000000001</v>
      </c>
      <c r="AQ138">
        <v>0.115132</v>
      </c>
      <c r="AR138">
        <v>0.10986799999999999</v>
      </c>
      <c r="AS138">
        <v>7.9604999999999995E-2</v>
      </c>
      <c r="AT138">
        <v>6.0526000000000003E-2</v>
      </c>
      <c r="AU138">
        <v>7.2368000000000002E-2</v>
      </c>
      <c r="AV138">
        <v>2.2367999999999999E-2</v>
      </c>
      <c r="AW138">
        <v>1.3158E-2</v>
      </c>
      <c r="AX138">
        <v>2.4341999999999999E-2</v>
      </c>
      <c r="AY138">
        <v>0</v>
      </c>
      <c r="AZ138">
        <v>0.930921</v>
      </c>
      <c r="BA138">
        <v>6.842100000000001E-2</v>
      </c>
      <c r="BB138">
        <v>6.5799999999999995E-4</v>
      </c>
      <c r="BC138">
        <v>0.83947400000000005</v>
      </c>
      <c r="BD138">
        <v>3.7499999999999999E-2</v>
      </c>
      <c r="BE138">
        <v>3.8157999999999997E-2</v>
      </c>
      <c r="BF138">
        <v>7.8947000000000003E-2</v>
      </c>
      <c r="BG138">
        <v>5.9209999999999992E-3</v>
      </c>
      <c r="BH138">
        <v>0.238816</v>
      </c>
      <c r="BI138">
        <v>6.5799999999999995E-4</v>
      </c>
      <c r="BJ138">
        <v>6.3815999999999998E-2</v>
      </c>
      <c r="BK138">
        <v>0.69671099999999997</v>
      </c>
      <c r="BL138">
        <v>0.7467109999999999</v>
      </c>
      <c r="BM138">
        <v>0.22236800000000001</v>
      </c>
      <c r="BN138">
        <v>3.0921000000000001E-2</v>
      </c>
      <c r="BO138">
        <v>1</v>
      </c>
      <c r="BP138" t="s">
        <v>4384</v>
      </c>
      <c r="BQ138">
        <v>1520</v>
      </c>
      <c r="BR138">
        <v>1</v>
      </c>
      <c r="BS138">
        <v>0</v>
      </c>
    </row>
    <row r="139" spans="1:71" x14ac:dyDescent="0.25">
      <c r="A139" t="s">
        <v>4385</v>
      </c>
      <c r="B139" t="s">
        <v>98</v>
      </c>
      <c r="C139" t="s">
        <v>426</v>
      </c>
      <c r="D139" t="s">
        <v>947</v>
      </c>
      <c r="E139">
        <v>2016</v>
      </c>
      <c r="F139">
        <v>743</v>
      </c>
      <c r="G139">
        <v>409</v>
      </c>
      <c r="H139">
        <v>0</v>
      </c>
      <c r="I139">
        <v>205</v>
      </c>
      <c r="J139">
        <v>206</v>
      </c>
      <c r="K139">
        <v>153</v>
      </c>
      <c r="L139">
        <v>135</v>
      </c>
      <c r="M139">
        <v>127</v>
      </c>
      <c r="N139">
        <v>86</v>
      </c>
      <c r="O139">
        <v>65</v>
      </c>
      <c r="P139">
        <v>94</v>
      </c>
      <c r="Q139">
        <v>30</v>
      </c>
      <c r="R139">
        <v>20</v>
      </c>
      <c r="S139">
        <v>31</v>
      </c>
      <c r="T139">
        <v>0</v>
      </c>
      <c r="U139">
        <v>1056</v>
      </c>
      <c r="V139">
        <v>95</v>
      </c>
      <c r="W139">
        <v>1</v>
      </c>
      <c r="X139">
        <v>953</v>
      </c>
      <c r="Y139">
        <v>32</v>
      </c>
      <c r="Z139">
        <v>46</v>
      </c>
      <c r="AA139">
        <v>114</v>
      </c>
      <c r="AB139">
        <v>7</v>
      </c>
      <c r="AC139">
        <v>336</v>
      </c>
      <c r="AD139">
        <v>0</v>
      </c>
      <c r="AE139">
        <v>19</v>
      </c>
      <c r="AF139">
        <v>797</v>
      </c>
      <c r="AG139">
        <v>804</v>
      </c>
      <c r="AH139">
        <v>314</v>
      </c>
      <c r="AI139">
        <v>34</v>
      </c>
      <c r="AJ139">
        <v>1152</v>
      </c>
      <c r="AK139">
        <v>0.64496500000000001</v>
      </c>
      <c r="AL139">
        <v>0.35503499999999999</v>
      </c>
      <c r="AM139">
        <v>0</v>
      </c>
      <c r="AN139">
        <v>0.177951</v>
      </c>
      <c r="AO139">
        <v>0.17881900000000001</v>
      </c>
      <c r="AP139">
        <v>0.13281200000000001</v>
      </c>
      <c r="AQ139">
        <v>0.117188</v>
      </c>
      <c r="AR139">
        <v>0.11024299999999999</v>
      </c>
      <c r="AS139">
        <v>7.4652999999999997E-2</v>
      </c>
      <c r="AT139">
        <v>5.6424000000000002E-2</v>
      </c>
      <c r="AU139">
        <v>8.1597000000000003E-2</v>
      </c>
      <c r="AV139">
        <v>2.6041999999999999E-2</v>
      </c>
      <c r="AW139">
        <v>1.7361000000000001E-2</v>
      </c>
      <c r="AX139">
        <v>2.691E-2</v>
      </c>
      <c r="AY139">
        <v>0</v>
      </c>
      <c r="AZ139">
        <v>0.91666700000000001</v>
      </c>
      <c r="BA139">
        <v>8.2464999999999997E-2</v>
      </c>
      <c r="BB139">
        <v>8.6800000000000006E-4</v>
      </c>
      <c r="BC139">
        <v>0.82725700000000002</v>
      </c>
      <c r="BD139">
        <v>2.7778000000000001E-2</v>
      </c>
      <c r="BE139">
        <v>3.9931000000000001E-2</v>
      </c>
      <c r="BF139">
        <v>9.895799999999999E-2</v>
      </c>
      <c r="BG139">
        <v>6.0760000000000007E-3</v>
      </c>
      <c r="BH139">
        <v>0.29166700000000001</v>
      </c>
      <c r="BI139">
        <v>0</v>
      </c>
      <c r="BJ139">
        <v>1.6493000000000001E-2</v>
      </c>
      <c r="BK139">
        <v>0.69184000000000001</v>
      </c>
      <c r="BL139">
        <v>0.69791700000000001</v>
      </c>
      <c r="BM139">
        <v>0.27256900000000001</v>
      </c>
      <c r="BN139">
        <v>2.9513999999999999E-2</v>
      </c>
      <c r="BO139">
        <v>1</v>
      </c>
      <c r="BP139" t="s">
        <v>4384</v>
      </c>
      <c r="BQ139">
        <v>1520</v>
      </c>
      <c r="BR139">
        <v>0.75789000000000006</v>
      </c>
      <c r="BS139">
        <v>0</v>
      </c>
    </row>
    <row r="140" spans="1:71" x14ac:dyDescent="0.25">
      <c r="A140" t="s">
        <v>4386</v>
      </c>
      <c r="B140" t="s">
        <v>98</v>
      </c>
      <c r="C140" t="s">
        <v>426</v>
      </c>
      <c r="D140" t="s">
        <v>949</v>
      </c>
      <c r="E140">
        <v>2016</v>
      </c>
      <c r="F140">
        <v>232</v>
      </c>
      <c r="G140">
        <v>64</v>
      </c>
      <c r="H140">
        <v>0</v>
      </c>
      <c r="I140">
        <v>63</v>
      </c>
      <c r="J140">
        <v>56</v>
      </c>
      <c r="K140">
        <v>49</v>
      </c>
      <c r="L140">
        <v>34</v>
      </c>
      <c r="M140">
        <v>26</v>
      </c>
      <c r="N140">
        <v>29</v>
      </c>
      <c r="O140">
        <v>20</v>
      </c>
      <c r="P140">
        <v>11</v>
      </c>
      <c r="Q140">
        <v>2</v>
      </c>
      <c r="R140">
        <v>0</v>
      </c>
      <c r="S140">
        <v>6</v>
      </c>
      <c r="T140">
        <v>0</v>
      </c>
      <c r="U140">
        <v>292</v>
      </c>
      <c r="V140">
        <v>4</v>
      </c>
      <c r="W140">
        <v>0</v>
      </c>
      <c r="X140">
        <v>266</v>
      </c>
      <c r="Y140">
        <v>20</v>
      </c>
      <c r="Z140">
        <v>9</v>
      </c>
      <c r="AA140">
        <v>1</v>
      </c>
      <c r="AB140">
        <v>0</v>
      </c>
      <c r="AC140">
        <v>20</v>
      </c>
      <c r="AD140">
        <v>0</v>
      </c>
      <c r="AE140">
        <v>26</v>
      </c>
      <c r="AF140">
        <v>250</v>
      </c>
      <c r="AG140">
        <v>273</v>
      </c>
      <c r="AH140">
        <v>21</v>
      </c>
      <c r="AI140">
        <v>2</v>
      </c>
      <c r="AJ140">
        <v>296</v>
      </c>
      <c r="AK140">
        <v>0.78378400000000004</v>
      </c>
      <c r="AL140">
        <v>0.21621599999999999</v>
      </c>
      <c r="AM140">
        <v>0</v>
      </c>
      <c r="AN140">
        <v>0.212838</v>
      </c>
      <c r="AO140">
        <v>0.189189</v>
      </c>
      <c r="AP140">
        <v>0.16554099999999999</v>
      </c>
      <c r="AQ140">
        <v>0.11486499999999999</v>
      </c>
      <c r="AR140">
        <v>8.7837999999999999E-2</v>
      </c>
      <c r="AS140">
        <v>9.7973000000000005E-2</v>
      </c>
      <c r="AT140">
        <v>6.7568000000000003E-2</v>
      </c>
      <c r="AU140">
        <v>3.7162000000000001E-2</v>
      </c>
      <c r="AV140">
        <v>6.757E-3</v>
      </c>
      <c r="AW140">
        <v>0</v>
      </c>
      <c r="AX140">
        <v>2.027E-2</v>
      </c>
      <c r="AY140">
        <v>0</v>
      </c>
      <c r="AZ140">
        <v>0.98648599999999997</v>
      </c>
      <c r="BA140">
        <v>1.3514E-2</v>
      </c>
      <c r="BB140">
        <v>0</v>
      </c>
      <c r="BC140">
        <v>0.89864900000000003</v>
      </c>
      <c r="BD140">
        <v>6.7568000000000003E-2</v>
      </c>
      <c r="BE140">
        <v>3.0405000000000001E-2</v>
      </c>
      <c r="BF140">
        <v>3.3779999999999999E-3</v>
      </c>
      <c r="BG140">
        <v>0</v>
      </c>
      <c r="BH140">
        <v>6.7568000000000003E-2</v>
      </c>
      <c r="BI140">
        <v>0</v>
      </c>
      <c r="BJ140">
        <v>8.7837999999999999E-2</v>
      </c>
      <c r="BK140">
        <v>0.8445950000000001</v>
      </c>
      <c r="BL140">
        <v>0.92229699999999992</v>
      </c>
      <c r="BM140">
        <v>7.0945999999999995E-2</v>
      </c>
      <c r="BN140">
        <v>6.757E-3</v>
      </c>
      <c r="BO140">
        <v>1</v>
      </c>
      <c r="BP140" t="s">
        <v>4384</v>
      </c>
      <c r="BQ140">
        <v>1520</v>
      </c>
      <c r="BR140">
        <v>0.19474</v>
      </c>
      <c r="BS140">
        <v>0</v>
      </c>
    </row>
    <row r="141" spans="1:71" x14ac:dyDescent="0.25">
      <c r="A141" t="s">
        <v>4387</v>
      </c>
      <c r="B141" t="s">
        <v>98</v>
      </c>
      <c r="C141" t="s">
        <v>426</v>
      </c>
      <c r="D141" t="s">
        <v>953</v>
      </c>
      <c r="E141">
        <v>2016</v>
      </c>
      <c r="F141">
        <v>46</v>
      </c>
      <c r="G141">
        <v>25</v>
      </c>
      <c r="H141">
        <v>0</v>
      </c>
      <c r="I141">
        <v>6</v>
      </c>
      <c r="J141">
        <v>9</v>
      </c>
      <c r="K141">
        <v>17</v>
      </c>
      <c r="L141">
        <v>6</v>
      </c>
      <c r="M141">
        <v>14</v>
      </c>
      <c r="N141">
        <v>6</v>
      </c>
      <c r="O141">
        <v>7</v>
      </c>
      <c r="P141">
        <v>4</v>
      </c>
      <c r="Q141">
        <v>2</v>
      </c>
      <c r="R141">
        <v>0</v>
      </c>
      <c r="S141">
        <v>0</v>
      </c>
      <c r="T141">
        <v>0</v>
      </c>
      <c r="U141">
        <v>66</v>
      </c>
      <c r="V141">
        <v>5</v>
      </c>
      <c r="W141">
        <v>0</v>
      </c>
      <c r="X141">
        <v>57</v>
      </c>
      <c r="Y141">
        <v>5</v>
      </c>
      <c r="Z141">
        <v>3</v>
      </c>
      <c r="AA141">
        <v>5</v>
      </c>
      <c r="AB141">
        <v>1</v>
      </c>
      <c r="AC141">
        <v>7</v>
      </c>
      <c r="AD141">
        <v>0</v>
      </c>
      <c r="AE141">
        <v>52</v>
      </c>
      <c r="AF141">
        <v>12</v>
      </c>
      <c r="AG141">
        <v>58</v>
      </c>
      <c r="AH141">
        <v>3</v>
      </c>
      <c r="AI141">
        <v>10</v>
      </c>
      <c r="AJ141">
        <v>71</v>
      </c>
      <c r="AK141">
        <v>0.6478870000000001</v>
      </c>
      <c r="AL141">
        <v>0.35211300000000001</v>
      </c>
      <c r="AM141">
        <v>0</v>
      </c>
      <c r="AN141">
        <v>8.4506999999999999E-2</v>
      </c>
      <c r="AO141">
        <v>0.12676100000000001</v>
      </c>
      <c r="AP141">
        <v>0.23943700000000001</v>
      </c>
      <c r="AQ141">
        <v>8.4506999999999999E-2</v>
      </c>
      <c r="AR141">
        <v>0.197183</v>
      </c>
      <c r="AS141">
        <v>8.4506999999999999E-2</v>
      </c>
      <c r="AT141">
        <v>9.8591999999999999E-2</v>
      </c>
      <c r="AU141">
        <v>5.6337999999999999E-2</v>
      </c>
      <c r="AV141">
        <v>2.8169E-2</v>
      </c>
      <c r="AW141">
        <v>0</v>
      </c>
      <c r="AX141">
        <v>0</v>
      </c>
      <c r="AY141">
        <v>0</v>
      </c>
      <c r="AZ141">
        <v>0.92957699999999999</v>
      </c>
      <c r="BA141">
        <v>7.0422999999999999E-2</v>
      </c>
      <c r="BB141">
        <v>0</v>
      </c>
      <c r="BC141">
        <v>0.802817</v>
      </c>
      <c r="BD141">
        <v>7.0422999999999999E-2</v>
      </c>
      <c r="BE141">
        <v>4.2253999999999993E-2</v>
      </c>
      <c r="BF141">
        <v>7.0422999999999999E-2</v>
      </c>
      <c r="BG141">
        <v>1.4085E-2</v>
      </c>
      <c r="BH141">
        <v>9.8591999999999999E-2</v>
      </c>
      <c r="BI141">
        <v>0</v>
      </c>
      <c r="BJ141">
        <v>0.73239399999999999</v>
      </c>
      <c r="BK141">
        <v>0.169014</v>
      </c>
      <c r="BL141">
        <v>0.81690099999999999</v>
      </c>
      <c r="BM141">
        <v>4.2253999999999993E-2</v>
      </c>
      <c r="BN141">
        <v>0.140845</v>
      </c>
      <c r="BO141">
        <v>1</v>
      </c>
      <c r="BP141" t="s">
        <v>4384</v>
      </c>
      <c r="BQ141">
        <v>1520</v>
      </c>
      <c r="BR141">
        <v>4.6710000000000002E-2</v>
      </c>
      <c r="BS141">
        <v>0</v>
      </c>
    </row>
    <row r="142" spans="1:71" x14ac:dyDescent="0.25">
      <c r="A142" t="s">
        <v>4388</v>
      </c>
      <c r="B142" t="s">
        <v>98</v>
      </c>
      <c r="C142" t="s">
        <v>426</v>
      </c>
      <c r="D142" t="s">
        <v>961</v>
      </c>
      <c r="E142">
        <v>2016</v>
      </c>
      <c r="F142">
        <v>0</v>
      </c>
      <c r="G142">
        <v>1</v>
      </c>
      <c r="H142">
        <v>0</v>
      </c>
      <c r="I142">
        <v>0</v>
      </c>
      <c r="J142">
        <v>0</v>
      </c>
      <c r="K142">
        <v>0</v>
      </c>
      <c r="L142">
        <v>0</v>
      </c>
      <c r="M142">
        <v>0</v>
      </c>
      <c r="N142">
        <v>0</v>
      </c>
      <c r="O142">
        <v>0</v>
      </c>
      <c r="P142">
        <v>1</v>
      </c>
      <c r="Q142">
        <v>0</v>
      </c>
      <c r="R142">
        <v>0</v>
      </c>
      <c r="S142">
        <v>0</v>
      </c>
      <c r="T142">
        <v>0</v>
      </c>
      <c r="U142">
        <v>1</v>
      </c>
      <c r="V142">
        <v>0</v>
      </c>
      <c r="W142">
        <v>0</v>
      </c>
      <c r="X142">
        <v>0</v>
      </c>
      <c r="Y142">
        <v>0</v>
      </c>
      <c r="Z142">
        <v>0</v>
      </c>
      <c r="AA142">
        <v>0</v>
      </c>
      <c r="AB142">
        <v>1</v>
      </c>
      <c r="AC142">
        <v>0</v>
      </c>
      <c r="AD142">
        <v>1</v>
      </c>
      <c r="AE142">
        <v>0</v>
      </c>
      <c r="AF142">
        <v>0</v>
      </c>
      <c r="AG142">
        <v>0</v>
      </c>
      <c r="AH142">
        <v>0</v>
      </c>
      <c r="AI142">
        <v>1</v>
      </c>
      <c r="AJ142">
        <v>1</v>
      </c>
      <c r="AK142">
        <v>0</v>
      </c>
      <c r="AL142">
        <v>1</v>
      </c>
      <c r="AM142">
        <v>0</v>
      </c>
      <c r="AN142">
        <v>0</v>
      </c>
      <c r="AO142">
        <v>0</v>
      </c>
      <c r="AP142">
        <v>0</v>
      </c>
      <c r="AQ142">
        <v>0</v>
      </c>
      <c r="AR142">
        <v>0</v>
      </c>
      <c r="AS142">
        <v>0</v>
      </c>
      <c r="AT142">
        <v>0</v>
      </c>
      <c r="AU142">
        <v>1</v>
      </c>
      <c r="AV142">
        <v>0</v>
      </c>
      <c r="AW142">
        <v>0</v>
      </c>
      <c r="AX142">
        <v>0</v>
      </c>
      <c r="AY142">
        <v>0</v>
      </c>
      <c r="AZ142">
        <v>1</v>
      </c>
      <c r="BA142">
        <v>0</v>
      </c>
      <c r="BB142">
        <v>0</v>
      </c>
      <c r="BC142">
        <v>0</v>
      </c>
      <c r="BD142">
        <v>0</v>
      </c>
      <c r="BE142">
        <v>0</v>
      </c>
      <c r="BF142">
        <v>0</v>
      </c>
      <c r="BG142">
        <v>1</v>
      </c>
      <c r="BH142">
        <v>0</v>
      </c>
      <c r="BI142">
        <v>1</v>
      </c>
      <c r="BJ142">
        <v>0</v>
      </c>
      <c r="BK142">
        <v>0</v>
      </c>
      <c r="BL142">
        <v>0</v>
      </c>
      <c r="BM142">
        <v>0</v>
      </c>
      <c r="BN142">
        <v>1</v>
      </c>
      <c r="BO142">
        <v>1</v>
      </c>
      <c r="BP142" t="s">
        <v>4384</v>
      </c>
      <c r="BQ142">
        <v>1520</v>
      </c>
      <c r="BR142">
        <v>6.6E-4</v>
      </c>
      <c r="BS142">
        <v>0</v>
      </c>
    </row>
    <row r="143" spans="1:71" x14ac:dyDescent="0.25">
      <c r="A143" t="s">
        <v>4389</v>
      </c>
      <c r="B143" t="s">
        <v>98</v>
      </c>
      <c r="C143" t="s">
        <v>124</v>
      </c>
      <c r="D143" t="s">
        <v>44</v>
      </c>
      <c r="E143">
        <v>2017</v>
      </c>
      <c r="F143">
        <v>3009</v>
      </c>
      <c r="G143">
        <v>1908</v>
      </c>
      <c r="H143">
        <v>0</v>
      </c>
      <c r="I143">
        <v>704</v>
      </c>
      <c r="J143">
        <v>882</v>
      </c>
      <c r="K143">
        <v>772</v>
      </c>
      <c r="L143">
        <v>732</v>
      </c>
      <c r="M143">
        <v>587</v>
      </c>
      <c r="N143">
        <v>483</v>
      </c>
      <c r="O143">
        <v>385</v>
      </c>
      <c r="P143">
        <v>232</v>
      </c>
      <c r="Q143">
        <v>89</v>
      </c>
      <c r="R143">
        <v>32</v>
      </c>
      <c r="S143">
        <v>19</v>
      </c>
      <c r="T143">
        <v>0</v>
      </c>
      <c r="U143">
        <v>3544</v>
      </c>
      <c r="V143">
        <v>1357</v>
      </c>
      <c r="W143">
        <v>16</v>
      </c>
      <c r="X143">
        <v>4103</v>
      </c>
      <c r="Y143">
        <v>154</v>
      </c>
      <c r="Z143">
        <v>231</v>
      </c>
      <c r="AA143">
        <v>429</v>
      </c>
      <c r="AB143">
        <v>0</v>
      </c>
      <c r="AC143">
        <v>1369</v>
      </c>
      <c r="AD143">
        <v>0</v>
      </c>
      <c r="AE143">
        <v>376</v>
      </c>
      <c r="AF143">
        <v>3172</v>
      </c>
      <c r="AG143">
        <v>4337</v>
      </c>
      <c r="AH143">
        <v>568</v>
      </c>
      <c r="AI143">
        <v>12</v>
      </c>
      <c r="AJ143">
        <v>4917</v>
      </c>
      <c r="AK143">
        <v>0.61195900000000003</v>
      </c>
      <c r="AL143">
        <v>0.38804100000000002</v>
      </c>
      <c r="AM143">
        <v>0</v>
      </c>
      <c r="AN143">
        <v>0.143177</v>
      </c>
      <c r="AO143">
        <v>0.17937800000000001</v>
      </c>
      <c r="AP143">
        <v>0.15700600000000001</v>
      </c>
      <c r="AQ143">
        <v>0.148871</v>
      </c>
      <c r="AR143">
        <v>0.119382</v>
      </c>
      <c r="AS143">
        <v>9.8230999999999999E-2</v>
      </c>
      <c r="AT143">
        <v>7.8299999999999995E-2</v>
      </c>
      <c r="AU143">
        <v>4.7183000000000003E-2</v>
      </c>
      <c r="AV143">
        <v>1.8100000000000002E-2</v>
      </c>
      <c r="AW143">
        <v>6.5080000000000008E-3</v>
      </c>
      <c r="AX143">
        <v>3.8639999999999998E-3</v>
      </c>
      <c r="AY143">
        <v>0</v>
      </c>
      <c r="AZ143">
        <v>0.72076499999999999</v>
      </c>
      <c r="BA143">
        <v>0.27598099999999998</v>
      </c>
      <c r="BB143">
        <v>3.2539999999999999E-3</v>
      </c>
      <c r="BC143">
        <v>0.83445199999999997</v>
      </c>
      <c r="BD143">
        <v>3.1320000000000001E-2</v>
      </c>
      <c r="BE143">
        <v>4.6980000000000001E-2</v>
      </c>
      <c r="BF143">
        <v>8.7248000000000006E-2</v>
      </c>
      <c r="BG143">
        <v>0</v>
      </c>
      <c r="BH143">
        <v>0.278422</v>
      </c>
      <c r="BI143">
        <v>0</v>
      </c>
      <c r="BJ143">
        <v>7.6468999999999995E-2</v>
      </c>
      <c r="BK143">
        <v>0.64510900000000004</v>
      </c>
      <c r="BL143">
        <v>0.88204199999999999</v>
      </c>
      <c r="BM143">
        <v>0.115518</v>
      </c>
      <c r="BN143">
        <v>2.441E-3</v>
      </c>
      <c r="BO143">
        <v>1</v>
      </c>
      <c r="BP143" t="s">
        <v>4390</v>
      </c>
      <c r="BQ143">
        <v>4917</v>
      </c>
      <c r="BR143">
        <v>1</v>
      </c>
      <c r="BS143">
        <v>0</v>
      </c>
    </row>
    <row r="144" spans="1:71" x14ac:dyDescent="0.25">
      <c r="A144" t="s">
        <v>4391</v>
      </c>
      <c r="B144" t="s">
        <v>98</v>
      </c>
      <c r="C144" t="s">
        <v>124</v>
      </c>
      <c r="D144" t="s">
        <v>947</v>
      </c>
      <c r="E144">
        <v>2017</v>
      </c>
      <c r="F144">
        <v>2060</v>
      </c>
      <c r="G144">
        <v>1574</v>
      </c>
      <c r="H144">
        <v>0</v>
      </c>
      <c r="I144">
        <v>553</v>
      </c>
      <c r="J144">
        <v>656</v>
      </c>
      <c r="K144">
        <v>572</v>
      </c>
      <c r="L144">
        <v>537</v>
      </c>
      <c r="M144">
        <v>444</v>
      </c>
      <c r="N144">
        <v>330</v>
      </c>
      <c r="O144">
        <v>271</v>
      </c>
      <c r="P144">
        <v>163</v>
      </c>
      <c r="Q144">
        <v>69</v>
      </c>
      <c r="R144">
        <v>27</v>
      </c>
      <c r="S144">
        <v>12</v>
      </c>
      <c r="T144">
        <v>0</v>
      </c>
      <c r="U144">
        <v>2346</v>
      </c>
      <c r="V144">
        <v>1272</v>
      </c>
      <c r="W144">
        <v>16</v>
      </c>
      <c r="X144">
        <v>2987</v>
      </c>
      <c r="Y144">
        <v>85</v>
      </c>
      <c r="Z144">
        <v>154</v>
      </c>
      <c r="AA144">
        <v>408</v>
      </c>
      <c r="AB144">
        <v>0</v>
      </c>
      <c r="AC144">
        <v>1313</v>
      </c>
      <c r="AD144">
        <v>0</v>
      </c>
      <c r="AE144">
        <v>123</v>
      </c>
      <c r="AF144">
        <v>2198</v>
      </c>
      <c r="AG144">
        <v>3148</v>
      </c>
      <c r="AH144">
        <v>482</v>
      </c>
      <c r="AI144">
        <v>4</v>
      </c>
      <c r="AJ144">
        <v>3634</v>
      </c>
      <c r="AK144">
        <v>0.56686799999999993</v>
      </c>
      <c r="AL144">
        <v>0.43313200000000002</v>
      </c>
      <c r="AM144">
        <v>0</v>
      </c>
      <c r="AN144">
        <v>0.152174</v>
      </c>
      <c r="AO144">
        <v>0.18051700000000001</v>
      </c>
      <c r="AP144">
        <v>0.15740199999999999</v>
      </c>
      <c r="AQ144">
        <v>0.14777100000000001</v>
      </c>
      <c r="AR144">
        <v>0.122179</v>
      </c>
      <c r="AS144">
        <v>9.0809000000000001E-2</v>
      </c>
      <c r="AT144">
        <v>7.4573E-2</v>
      </c>
      <c r="AU144">
        <v>4.4853999999999998E-2</v>
      </c>
      <c r="AV144">
        <v>1.8987E-2</v>
      </c>
      <c r="AW144">
        <v>7.43E-3</v>
      </c>
      <c r="AX144">
        <v>3.3019999999999998E-3</v>
      </c>
      <c r="AY144">
        <v>0</v>
      </c>
      <c r="AZ144">
        <v>0.64556999999999998</v>
      </c>
      <c r="BA144">
        <v>0.35002800000000001</v>
      </c>
      <c r="BB144">
        <v>4.4030000000000007E-3</v>
      </c>
      <c r="BC144">
        <v>0.821959</v>
      </c>
      <c r="BD144">
        <v>2.3390000000000001E-2</v>
      </c>
      <c r="BE144">
        <v>4.2377999999999999E-2</v>
      </c>
      <c r="BF144">
        <v>0.112273</v>
      </c>
      <c r="BG144">
        <v>0</v>
      </c>
      <c r="BH144">
        <v>0.36131000000000002</v>
      </c>
      <c r="BI144">
        <v>0</v>
      </c>
      <c r="BJ144">
        <v>3.3847000000000002E-2</v>
      </c>
      <c r="BK144">
        <v>0.60484300000000002</v>
      </c>
      <c r="BL144">
        <v>0.86626300000000001</v>
      </c>
      <c r="BM144">
        <v>0.132636</v>
      </c>
      <c r="BN144">
        <v>1.101E-3</v>
      </c>
      <c r="BO144">
        <v>1</v>
      </c>
      <c r="BP144" t="s">
        <v>4390</v>
      </c>
      <c r="BQ144">
        <v>4917</v>
      </c>
      <c r="BR144">
        <v>0.73907</v>
      </c>
      <c r="BS144">
        <v>0</v>
      </c>
    </row>
    <row r="145" spans="1:71" x14ac:dyDescent="0.25">
      <c r="A145" t="s">
        <v>4392</v>
      </c>
      <c r="B145" t="s">
        <v>98</v>
      </c>
      <c r="C145" t="s">
        <v>124</v>
      </c>
      <c r="D145" t="s">
        <v>949</v>
      </c>
      <c r="E145">
        <v>2017</v>
      </c>
      <c r="F145">
        <v>798</v>
      </c>
      <c r="G145">
        <v>250</v>
      </c>
      <c r="H145">
        <v>0</v>
      </c>
      <c r="I145">
        <v>135</v>
      </c>
      <c r="J145">
        <v>206</v>
      </c>
      <c r="K145">
        <v>167</v>
      </c>
      <c r="L145">
        <v>148</v>
      </c>
      <c r="M145">
        <v>105</v>
      </c>
      <c r="N145">
        <v>116</v>
      </c>
      <c r="O145">
        <v>92</v>
      </c>
      <c r="P145">
        <v>55</v>
      </c>
      <c r="Q145">
        <v>15</v>
      </c>
      <c r="R145">
        <v>2</v>
      </c>
      <c r="S145">
        <v>7</v>
      </c>
      <c r="T145">
        <v>0</v>
      </c>
      <c r="U145">
        <v>988</v>
      </c>
      <c r="V145">
        <v>60</v>
      </c>
      <c r="W145">
        <v>0</v>
      </c>
      <c r="X145">
        <v>914</v>
      </c>
      <c r="Y145">
        <v>58</v>
      </c>
      <c r="Z145">
        <v>73</v>
      </c>
      <c r="AA145">
        <v>3</v>
      </c>
      <c r="AB145">
        <v>0</v>
      </c>
      <c r="AC145">
        <v>40</v>
      </c>
      <c r="AD145">
        <v>0</v>
      </c>
      <c r="AE145">
        <v>96</v>
      </c>
      <c r="AF145">
        <v>912</v>
      </c>
      <c r="AG145">
        <v>967</v>
      </c>
      <c r="AH145">
        <v>78</v>
      </c>
      <c r="AI145">
        <v>3</v>
      </c>
      <c r="AJ145">
        <v>1048</v>
      </c>
      <c r="AK145">
        <v>0.76144999999999996</v>
      </c>
      <c r="AL145">
        <v>0.23855000000000001</v>
      </c>
      <c r="AM145">
        <v>0</v>
      </c>
      <c r="AN145">
        <v>0.12881699999999999</v>
      </c>
      <c r="AO145">
        <v>0.19656499999999999</v>
      </c>
      <c r="AP145">
        <v>0.15935099999999999</v>
      </c>
      <c r="AQ145">
        <v>0.14122100000000001</v>
      </c>
      <c r="AR145">
        <v>0.100191</v>
      </c>
      <c r="AS145">
        <v>0.11068699999999999</v>
      </c>
      <c r="AT145">
        <v>8.7786000000000003E-2</v>
      </c>
      <c r="AU145">
        <v>5.2481E-2</v>
      </c>
      <c r="AV145">
        <v>1.4312999999999999E-2</v>
      </c>
      <c r="AW145">
        <v>1.908E-3</v>
      </c>
      <c r="AX145">
        <v>6.6790000000000009E-3</v>
      </c>
      <c r="AY145">
        <v>0</v>
      </c>
      <c r="AZ145">
        <v>0.94274800000000003</v>
      </c>
      <c r="BA145">
        <v>5.7251999999999997E-2</v>
      </c>
      <c r="BB145">
        <v>0</v>
      </c>
      <c r="BC145">
        <v>0.87213700000000005</v>
      </c>
      <c r="BD145">
        <v>5.5343999999999997E-2</v>
      </c>
      <c r="BE145">
        <v>6.9655999999999996E-2</v>
      </c>
      <c r="BF145">
        <v>2.8630000000000001E-3</v>
      </c>
      <c r="BG145">
        <v>0</v>
      </c>
      <c r="BH145">
        <v>3.8168000000000001E-2</v>
      </c>
      <c r="BI145">
        <v>0</v>
      </c>
      <c r="BJ145">
        <v>9.160299999999999E-2</v>
      </c>
      <c r="BK145">
        <v>0.87022900000000003</v>
      </c>
      <c r="BL145">
        <v>0.92271000000000003</v>
      </c>
      <c r="BM145">
        <v>7.4427000000000007E-2</v>
      </c>
      <c r="BN145">
        <v>2.8630000000000001E-3</v>
      </c>
      <c r="BO145">
        <v>1</v>
      </c>
      <c r="BP145" t="s">
        <v>4390</v>
      </c>
      <c r="BQ145">
        <v>4917</v>
      </c>
      <c r="BR145">
        <v>0.21314</v>
      </c>
      <c r="BS145">
        <v>0</v>
      </c>
    </row>
    <row r="146" spans="1:71" x14ac:dyDescent="0.25">
      <c r="A146" t="s">
        <v>4393</v>
      </c>
      <c r="B146" t="s">
        <v>98</v>
      </c>
      <c r="C146" t="s">
        <v>124</v>
      </c>
      <c r="D146" t="s">
        <v>953</v>
      </c>
      <c r="E146">
        <v>2017</v>
      </c>
      <c r="F146">
        <v>151</v>
      </c>
      <c r="G146">
        <v>84</v>
      </c>
      <c r="H146">
        <v>0</v>
      </c>
      <c r="I146">
        <v>16</v>
      </c>
      <c r="J146">
        <v>20</v>
      </c>
      <c r="K146">
        <v>33</v>
      </c>
      <c r="L146">
        <v>47</v>
      </c>
      <c r="M146">
        <v>38</v>
      </c>
      <c r="N146">
        <v>37</v>
      </c>
      <c r="O146">
        <v>22</v>
      </c>
      <c r="P146">
        <v>14</v>
      </c>
      <c r="Q146">
        <v>5</v>
      </c>
      <c r="R146">
        <v>3</v>
      </c>
      <c r="S146">
        <v>0</v>
      </c>
      <c r="T146">
        <v>0</v>
      </c>
      <c r="U146">
        <v>210</v>
      </c>
      <c r="V146">
        <v>25</v>
      </c>
      <c r="W146">
        <v>0</v>
      </c>
      <c r="X146">
        <v>202</v>
      </c>
      <c r="Y146">
        <v>11</v>
      </c>
      <c r="Z146">
        <v>4</v>
      </c>
      <c r="AA146">
        <v>18</v>
      </c>
      <c r="AB146">
        <v>0</v>
      </c>
      <c r="AC146">
        <v>16</v>
      </c>
      <c r="AD146">
        <v>0</v>
      </c>
      <c r="AE146">
        <v>157</v>
      </c>
      <c r="AF146">
        <v>62</v>
      </c>
      <c r="AG146">
        <v>222</v>
      </c>
      <c r="AH146">
        <v>8</v>
      </c>
      <c r="AI146">
        <v>5</v>
      </c>
      <c r="AJ146">
        <v>235</v>
      </c>
      <c r="AK146">
        <v>0.64255300000000004</v>
      </c>
      <c r="AL146">
        <v>0.35744700000000001</v>
      </c>
      <c r="AM146">
        <v>0</v>
      </c>
      <c r="AN146">
        <v>6.8085000000000007E-2</v>
      </c>
      <c r="AO146">
        <v>8.5106000000000001E-2</v>
      </c>
      <c r="AP146">
        <v>0.140426</v>
      </c>
      <c r="AQ146">
        <v>0.2</v>
      </c>
      <c r="AR146">
        <v>0.16170200000000001</v>
      </c>
      <c r="AS146">
        <v>0.157447</v>
      </c>
      <c r="AT146">
        <v>9.3617000000000006E-2</v>
      </c>
      <c r="AU146">
        <v>5.9574000000000002E-2</v>
      </c>
      <c r="AV146">
        <v>2.1277000000000001E-2</v>
      </c>
      <c r="AW146">
        <v>1.2766E-2</v>
      </c>
      <c r="AX146">
        <v>0</v>
      </c>
      <c r="AY146">
        <v>0</v>
      </c>
      <c r="AZ146">
        <v>0.89361699999999999</v>
      </c>
      <c r="BA146">
        <v>0.10638300000000001</v>
      </c>
      <c r="BB146">
        <v>0</v>
      </c>
      <c r="BC146">
        <v>0.85957400000000006</v>
      </c>
      <c r="BD146">
        <v>4.6809000000000003E-2</v>
      </c>
      <c r="BE146">
        <v>1.7021000000000001E-2</v>
      </c>
      <c r="BF146">
        <v>7.6595999999999997E-2</v>
      </c>
      <c r="BG146">
        <v>0</v>
      </c>
      <c r="BH146">
        <v>6.8085000000000007E-2</v>
      </c>
      <c r="BI146">
        <v>0</v>
      </c>
      <c r="BJ146">
        <v>0.66808499999999993</v>
      </c>
      <c r="BK146">
        <v>0.26383000000000001</v>
      </c>
      <c r="BL146">
        <v>0.9446810000000001</v>
      </c>
      <c r="BM146">
        <v>3.4042999999999997E-2</v>
      </c>
      <c r="BN146">
        <v>2.1277000000000001E-2</v>
      </c>
      <c r="BO146">
        <v>1</v>
      </c>
      <c r="BP146" t="s">
        <v>4390</v>
      </c>
      <c r="BQ146">
        <v>4917</v>
      </c>
      <c r="BR146">
        <v>4.7789999999999999E-2</v>
      </c>
      <c r="BS146">
        <v>0</v>
      </c>
    </row>
    <row r="147" spans="1:71" x14ac:dyDescent="0.25">
      <c r="A147" t="s">
        <v>4394</v>
      </c>
      <c r="B147" t="s">
        <v>98</v>
      </c>
      <c r="C147" t="s">
        <v>123</v>
      </c>
      <c r="D147" t="s">
        <v>44</v>
      </c>
      <c r="E147">
        <v>2017</v>
      </c>
      <c r="F147">
        <v>2974</v>
      </c>
      <c r="G147">
        <v>2168</v>
      </c>
      <c r="H147">
        <v>0</v>
      </c>
      <c r="I147">
        <v>709</v>
      </c>
      <c r="J147">
        <v>942</v>
      </c>
      <c r="K147">
        <v>795</v>
      </c>
      <c r="L147">
        <v>611</v>
      </c>
      <c r="M147">
        <v>571</v>
      </c>
      <c r="N147">
        <v>566</v>
      </c>
      <c r="O147">
        <v>400</v>
      </c>
      <c r="P147">
        <v>295</v>
      </c>
      <c r="Q147">
        <v>145</v>
      </c>
      <c r="R147">
        <v>41</v>
      </c>
      <c r="S147">
        <v>67</v>
      </c>
      <c r="T147">
        <v>0</v>
      </c>
      <c r="U147">
        <v>4066</v>
      </c>
      <c r="V147">
        <v>1053</v>
      </c>
      <c r="W147">
        <v>23</v>
      </c>
      <c r="X147">
        <v>4410</v>
      </c>
      <c r="Y147">
        <v>149</v>
      </c>
      <c r="Z147">
        <v>331</v>
      </c>
      <c r="AA147">
        <v>228</v>
      </c>
      <c r="AB147">
        <v>24</v>
      </c>
      <c r="AC147">
        <v>1366</v>
      </c>
      <c r="AD147">
        <v>25</v>
      </c>
      <c r="AE147">
        <v>468</v>
      </c>
      <c r="AF147">
        <v>3283</v>
      </c>
      <c r="AG147">
        <v>4838</v>
      </c>
      <c r="AH147">
        <v>289</v>
      </c>
      <c r="AI147">
        <v>15</v>
      </c>
      <c r="AJ147">
        <v>5142</v>
      </c>
      <c r="AK147">
        <v>0.57837400000000005</v>
      </c>
      <c r="AL147">
        <v>0.421626</v>
      </c>
      <c r="AM147">
        <v>0</v>
      </c>
      <c r="AN147">
        <v>0.13788400000000001</v>
      </c>
      <c r="AO147">
        <v>0.183197</v>
      </c>
      <c r="AP147">
        <v>0.154609</v>
      </c>
      <c r="AQ147">
        <v>0.118825</v>
      </c>
      <c r="AR147">
        <v>0.11104600000000001</v>
      </c>
      <c r="AS147">
        <v>0.11007400000000001</v>
      </c>
      <c r="AT147">
        <v>7.7790999999999999E-2</v>
      </c>
      <c r="AU147">
        <v>5.7370999999999998E-2</v>
      </c>
      <c r="AV147">
        <v>2.8198999999999998E-2</v>
      </c>
      <c r="AW147">
        <v>7.9740000000000002E-3</v>
      </c>
      <c r="AX147">
        <v>1.303E-2</v>
      </c>
      <c r="AY147">
        <v>0</v>
      </c>
      <c r="AZ147">
        <v>0.79074299999999997</v>
      </c>
      <c r="BA147">
        <v>0.20478399999999999</v>
      </c>
      <c r="BB147">
        <v>4.4730000000000004E-3</v>
      </c>
      <c r="BC147">
        <v>0.85764300000000004</v>
      </c>
      <c r="BD147">
        <v>2.8976999999999999E-2</v>
      </c>
      <c r="BE147">
        <v>6.4371999999999999E-2</v>
      </c>
      <c r="BF147">
        <v>4.4340999999999998E-2</v>
      </c>
      <c r="BG147">
        <v>4.6670000000000001E-3</v>
      </c>
      <c r="BH147">
        <v>0.26565499999999997</v>
      </c>
      <c r="BI147">
        <v>4.862E-3</v>
      </c>
      <c r="BJ147">
        <v>9.1014999999999999E-2</v>
      </c>
      <c r="BK147">
        <v>0.63846800000000004</v>
      </c>
      <c r="BL147">
        <v>0.94087900000000002</v>
      </c>
      <c r="BM147">
        <v>5.6203999999999997E-2</v>
      </c>
      <c r="BN147">
        <v>2.9169999999999999E-3</v>
      </c>
      <c r="BO147">
        <v>1</v>
      </c>
      <c r="BP147" t="s">
        <v>4395</v>
      </c>
      <c r="BQ147">
        <v>5142</v>
      </c>
      <c r="BR147">
        <v>1</v>
      </c>
      <c r="BS147">
        <v>0</v>
      </c>
    </row>
    <row r="148" spans="1:71" x14ac:dyDescent="0.25">
      <c r="A148" t="s">
        <v>4396</v>
      </c>
      <c r="B148" t="s">
        <v>98</v>
      </c>
      <c r="C148" t="s">
        <v>123</v>
      </c>
      <c r="D148" t="s">
        <v>947</v>
      </c>
      <c r="E148">
        <v>2017</v>
      </c>
      <c r="F148">
        <v>2034</v>
      </c>
      <c r="G148">
        <v>1759</v>
      </c>
      <c r="H148">
        <v>0</v>
      </c>
      <c r="I148">
        <v>535</v>
      </c>
      <c r="J148">
        <v>686</v>
      </c>
      <c r="K148">
        <v>603</v>
      </c>
      <c r="L148">
        <v>454</v>
      </c>
      <c r="M148">
        <v>425</v>
      </c>
      <c r="N148">
        <v>407</v>
      </c>
      <c r="O148">
        <v>268</v>
      </c>
      <c r="P148">
        <v>215</v>
      </c>
      <c r="Q148">
        <v>115</v>
      </c>
      <c r="R148">
        <v>32</v>
      </c>
      <c r="S148">
        <v>53</v>
      </c>
      <c r="T148">
        <v>0</v>
      </c>
      <c r="U148">
        <v>2859</v>
      </c>
      <c r="V148">
        <v>914</v>
      </c>
      <c r="W148">
        <v>20</v>
      </c>
      <c r="X148">
        <v>3272</v>
      </c>
      <c r="Y148">
        <v>68</v>
      </c>
      <c r="Z148">
        <v>233</v>
      </c>
      <c r="AA148">
        <v>220</v>
      </c>
      <c r="AB148">
        <v>0</v>
      </c>
      <c r="AC148">
        <v>1298</v>
      </c>
      <c r="AD148">
        <v>0</v>
      </c>
      <c r="AE148">
        <v>154</v>
      </c>
      <c r="AF148">
        <v>2341</v>
      </c>
      <c r="AG148">
        <v>3520</v>
      </c>
      <c r="AH148">
        <v>269</v>
      </c>
      <c r="AI148">
        <v>4</v>
      </c>
      <c r="AJ148">
        <v>3793</v>
      </c>
      <c r="AK148">
        <v>0.53625100000000003</v>
      </c>
      <c r="AL148">
        <v>0.46374900000000002</v>
      </c>
      <c r="AM148">
        <v>0</v>
      </c>
      <c r="AN148">
        <v>0.14104900000000001</v>
      </c>
      <c r="AO148">
        <v>0.18085899999999999</v>
      </c>
      <c r="AP148">
        <v>0.15897700000000001</v>
      </c>
      <c r="AQ148">
        <v>0.11969399999999999</v>
      </c>
      <c r="AR148">
        <v>0.112049</v>
      </c>
      <c r="AS148">
        <v>0.107303</v>
      </c>
      <c r="AT148">
        <v>7.0655999999999997E-2</v>
      </c>
      <c r="AU148">
        <v>5.6682999999999997E-2</v>
      </c>
      <c r="AV148">
        <v>3.0318999999999999E-2</v>
      </c>
      <c r="AW148">
        <v>8.4370000000000001E-3</v>
      </c>
      <c r="AX148">
        <v>1.3972999999999999E-2</v>
      </c>
      <c r="AY148">
        <v>0</v>
      </c>
      <c r="AZ148">
        <v>0.7537569999999999</v>
      </c>
      <c r="BA148">
        <v>0.24096999999999999</v>
      </c>
      <c r="BB148">
        <v>5.2729999999999999E-3</v>
      </c>
      <c r="BC148">
        <v>0.86264200000000002</v>
      </c>
      <c r="BD148">
        <v>1.7927999999999999E-2</v>
      </c>
      <c r="BE148">
        <v>6.1428999999999997E-2</v>
      </c>
      <c r="BF148">
        <v>5.8001999999999998E-2</v>
      </c>
      <c r="BG148">
        <v>0</v>
      </c>
      <c r="BH148">
        <v>0.34220899999999999</v>
      </c>
      <c r="BI148">
        <v>0</v>
      </c>
      <c r="BJ148">
        <v>4.0601000000000012E-2</v>
      </c>
      <c r="BK148">
        <v>0.61719000000000002</v>
      </c>
      <c r="BL148">
        <v>0.92802499999999999</v>
      </c>
      <c r="BM148">
        <v>7.0919999999999997E-2</v>
      </c>
      <c r="BN148">
        <v>1.0549999999999999E-3</v>
      </c>
      <c r="BO148">
        <v>1</v>
      </c>
      <c r="BP148" t="s">
        <v>4395</v>
      </c>
      <c r="BQ148">
        <v>5142</v>
      </c>
      <c r="BR148">
        <v>0.73765000000000003</v>
      </c>
      <c r="BS148">
        <v>0</v>
      </c>
    </row>
    <row r="149" spans="1:71" x14ac:dyDescent="0.25">
      <c r="A149" t="s">
        <v>4397</v>
      </c>
      <c r="B149" t="s">
        <v>98</v>
      </c>
      <c r="C149" t="s">
        <v>123</v>
      </c>
      <c r="D149" t="s">
        <v>949</v>
      </c>
      <c r="E149">
        <v>2017</v>
      </c>
      <c r="F149">
        <v>797</v>
      </c>
      <c r="G149">
        <v>301</v>
      </c>
      <c r="H149">
        <v>0</v>
      </c>
      <c r="I149">
        <v>146</v>
      </c>
      <c r="J149">
        <v>212</v>
      </c>
      <c r="K149">
        <v>164</v>
      </c>
      <c r="L149">
        <v>125</v>
      </c>
      <c r="M149">
        <v>107</v>
      </c>
      <c r="N149">
        <v>125</v>
      </c>
      <c r="O149">
        <v>105</v>
      </c>
      <c r="P149">
        <v>69</v>
      </c>
      <c r="Q149">
        <v>23</v>
      </c>
      <c r="R149">
        <v>8</v>
      </c>
      <c r="S149">
        <v>14</v>
      </c>
      <c r="T149">
        <v>0</v>
      </c>
      <c r="U149">
        <v>1003</v>
      </c>
      <c r="V149">
        <v>93</v>
      </c>
      <c r="W149">
        <v>2</v>
      </c>
      <c r="X149">
        <v>939</v>
      </c>
      <c r="Y149">
        <v>66</v>
      </c>
      <c r="Z149">
        <v>92</v>
      </c>
      <c r="AA149">
        <v>1</v>
      </c>
      <c r="AB149">
        <v>0</v>
      </c>
      <c r="AC149">
        <v>52</v>
      </c>
      <c r="AD149">
        <v>0</v>
      </c>
      <c r="AE149">
        <v>167</v>
      </c>
      <c r="AF149">
        <v>879</v>
      </c>
      <c r="AG149">
        <v>1079</v>
      </c>
      <c r="AH149">
        <v>15</v>
      </c>
      <c r="AI149">
        <v>4</v>
      </c>
      <c r="AJ149">
        <v>1098</v>
      </c>
      <c r="AK149">
        <v>0.72586499999999998</v>
      </c>
      <c r="AL149">
        <v>0.27413500000000002</v>
      </c>
      <c r="AM149">
        <v>0</v>
      </c>
      <c r="AN149">
        <v>0.132969</v>
      </c>
      <c r="AO149">
        <v>0.193078</v>
      </c>
      <c r="AP149">
        <v>0.14936199999999999</v>
      </c>
      <c r="AQ149">
        <v>0.113843</v>
      </c>
      <c r="AR149">
        <v>9.7449999999999995E-2</v>
      </c>
      <c r="AS149">
        <v>0.113843</v>
      </c>
      <c r="AT149">
        <v>9.5627999999999991E-2</v>
      </c>
      <c r="AU149">
        <v>6.2842000000000009E-2</v>
      </c>
      <c r="AV149">
        <v>2.0947E-2</v>
      </c>
      <c r="AW149">
        <v>7.2859999999999999E-3</v>
      </c>
      <c r="AX149">
        <v>1.2749999999999999E-2</v>
      </c>
      <c r="AY149">
        <v>0</v>
      </c>
      <c r="AZ149">
        <v>0.91347899999999993</v>
      </c>
      <c r="BA149">
        <v>8.469900000000001E-2</v>
      </c>
      <c r="BB149">
        <v>1.8209999999999999E-3</v>
      </c>
      <c r="BC149">
        <v>0.85519099999999992</v>
      </c>
      <c r="BD149">
        <v>6.0109000000000003E-2</v>
      </c>
      <c r="BE149">
        <v>8.3789000000000002E-2</v>
      </c>
      <c r="BF149">
        <v>9.1100000000000003E-4</v>
      </c>
      <c r="BG149">
        <v>0</v>
      </c>
      <c r="BH149">
        <v>4.7358999999999998E-2</v>
      </c>
      <c r="BI149">
        <v>0</v>
      </c>
      <c r="BJ149">
        <v>0.15209500000000001</v>
      </c>
      <c r="BK149">
        <v>0.80054599999999998</v>
      </c>
      <c r="BL149">
        <v>0.98269600000000001</v>
      </c>
      <c r="BM149">
        <v>1.3661E-2</v>
      </c>
      <c r="BN149">
        <v>3.643E-3</v>
      </c>
      <c r="BO149">
        <v>1</v>
      </c>
      <c r="BP149" t="s">
        <v>4395</v>
      </c>
      <c r="BQ149">
        <v>5142</v>
      </c>
      <c r="BR149">
        <v>0.21354000000000001</v>
      </c>
      <c r="BS149">
        <v>0</v>
      </c>
    </row>
    <row r="150" spans="1:71" x14ac:dyDescent="0.25">
      <c r="A150" t="s">
        <v>4398</v>
      </c>
      <c r="B150" t="s">
        <v>98</v>
      </c>
      <c r="C150" t="s">
        <v>123</v>
      </c>
      <c r="D150" t="s">
        <v>953</v>
      </c>
      <c r="E150">
        <v>2017</v>
      </c>
      <c r="F150">
        <v>128</v>
      </c>
      <c r="G150">
        <v>97</v>
      </c>
      <c r="H150">
        <v>0</v>
      </c>
      <c r="I150">
        <v>18</v>
      </c>
      <c r="J150">
        <v>35</v>
      </c>
      <c r="K150">
        <v>25</v>
      </c>
      <c r="L150">
        <v>30</v>
      </c>
      <c r="M150">
        <v>38</v>
      </c>
      <c r="N150">
        <v>34</v>
      </c>
      <c r="O150">
        <v>26</v>
      </c>
      <c r="P150">
        <v>11</v>
      </c>
      <c r="Q150">
        <v>7</v>
      </c>
      <c r="R150">
        <v>1</v>
      </c>
      <c r="S150">
        <v>0</v>
      </c>
      <c r="T150">
        <v>0</v>
      </c>
      <c r="U150">
        <v>193</v>
      </c>
      <c r="V150">
        <v>31</v>
      </c>
      <c r="W150">
        <v>1</v>
      </c>
      <c r="X150">
        <v>197</v>
      </c>
      <c r="Y150">
        <v>15</v>
      </c>
      <c r="Z150">
        <v>6</v>
      </c>
      <c r="AA150">
        <v>7</v>
      </c>
      <c r="AB150">
        <v>0</v>
      </c>
      <c r="AC150">
        <v>16</v>
      </c>
      <c r="AD150">
        <v>0</v>
      </c>
      <c r="AE150">
        <v>147</v>
      </c>
      <c r="AF150">
        <v>62</v>
      </c>
      <c r="AG150">
        <v>215</v>
      </c>
      <c r="AH150">
        <v>5</v>
      </c>
      <c r="AI150">
        <v>5</v>
      </c>
      <c r="AJ150">
        <v>225</v>
      </c>
      <c r="AK150">
        <v>0.56888899999999998</v>
      </c>
      <c r="AL150">
        <v>0.43111100000000002</v>
      </c>
      <c r="AM150">
        <v>0</v>
      </c>
      <c r="AN150">
        <v>0.08</v>
      </c>
      <c r="AO150">
        <v>0.155556</v>
      </c>
      <c r="AP150">
        <v>0.111111</v>
      </c>
      <c r="AQ150">
        <v>0.13333300000000001</v>
      </c>
      <c r="AR150">
        <v>0.16888900000000001</v>
      </c>
      <c r="AS150">
        <v>0.151111</v>
      </c>
      <c r="AT150">
        <v>0.11555600000000001</v>
      </c>
      <c r="AU150">
        <v>4.8888999999999988E-2</v>
      </c>
      <c r="AV150">
        <v>3.1111E-2</v>
      </c>
      <c r="AW150">
        <v>4.444E-3</v>
      </c>
      <c r="AX150">
        <v>0</v>
      </c>
      <c r="AY150">
        <v>0</v>
      </c>
      <c r="AZ150">
        <v>0.85777800000000004</v>
      </c>
      <c r="BA150">
        <v>0.13777800000000001</v>
      </c>
      <c r="BB150">
        <v>4.444E-3</v>
      </c>
      <c r="BC150">
        <v>0.875556</v>
      </c>
      <c r="BD150">
        <v>6.666699999999999E-2</v>
      </c>
      <c r="BE150">
        <v>2.6667E-2</v>
      </c>
      <c r="BF150">
        <v>3.1111E-2</v>
      </c>
      <c r="BG150">
        <v>0</v>
      </c>
      <c r="BH150">
        <v>7.1111000000000008E-2</v>
      </c>
      <c r="BI150">
        <v>0</v>
      </c>
      <c r="BJ150">
        <v>0.65333299999999994</v>
      </c>
      <c r="BK150">
        <v>0.27555600000000002</v>
      </c>
      <c r="BL150">
        <v>0.95555599999999996</v>
      </c>
      <c r="BM150">
        <v>2.2221999999999999E-2</v>
      </c>
      <c r="BN150">
        <v>2.2221999999999999E-2</v>
      </c>
      <c r="BO150">
        <v>1</v>
      </c>
      <c r="BP150" t="s">
        <v>4395</v>
      </c>
      <c r="BQ150">
        <v>5142</v>
      </c>
      <c r="BR150">
        <v>4.376E-2</v>
      </c>
      <c r="BS150">
        <v>0</v>
      </c>
    </row>
    <row r="151" spans="1:71" x14ac:dyDescent="0.25">
      <c r="A151" t="s">
        <v>4399</v>
      </c>
      <c r="B151" t="s">
        <v>98</v>
      </c>
      <c r="C151" t="s">
        <v>123</v>
      </c>
      <c r="D151" t="s">
        <v>961</v>
      </c>
      <c r="E151">
        <v>2017</v>
      </c>
      <c r="F151">
        <v>15</v>
      </c>
      <c r="G151">
        <v>11</v>
      </c>
      <c r="H151">
        <v>0</v>
      </c>
      <c r="I151">
        <v>10</v>
      </c>
      <c r="J151">
        <v>9</v>
      </c>
      <c r="K151">
        <v>3</v>
      </c>
      <c r="L151">
        <v>2</v>
      </c>
      <c r="M151">
        <v>1</v>
      </c>
      <c r="N151">
        <v>0</v>
      </c>
      <c r="O151">
        <v>1</v>
      </c>
      <c r="P151">
        <v>0</v>
      </c>
      <c r="Q151">
        <v>0</v>
      </c>
      <c r="R151">
        <v>0</v>
      </c>
      <c r="S151">
        <v>0</v>
      </c>
      <c r="T151">
        <v>0</v>
      </c>
      <c r="U151">
        <v>11</v>
      </c>
      <c r="V151">
        <v>15</v>
      </c>
      <c r="W151">
        <v>0</v>
      </c>
      <c r="X151">
        <v>2</v>
      </c>
      <c r="Y151">
        <v>0</v>
      </c>
      <c r="Z151">
        <v>0</v>
      </c>
      <c r="AA151">
        <v>0</v>
      </c>
      <c r="AB151">
        <v>24</v>
      </c>
      <c r="AC151">
        <v>0</v>
      </c>
      <c r="AD151">
        <v>25</v>
      </c>
      <c r="AE151">
        <v>0</v>
      </c>
      <c r="AF151">
        <v>1</v>
      </c>
      <c r="AG151">
        <v>24</v>
      </c>
      <c r="AH151">
        <v>0</v>
      </c>
      <c r="AI151">
        <v>2</v>
      </c>
      <c r="AJ151">
        <v>26</v>
      </c>
      <c r="AK151">
        <v>0.57692300000000007</v>
      </c>
      <c r="AL151">
        <v>0.42307699999999998</v>
      </c>
      <c r="AM151">
        <v>0</v>
      </c>
      <c r="AN151">
        <v>0.38461499999999998</v>
      </c>
      <c r="AO151">
        <v>0.34615400000000002</v>
      </c>
      <c r="AP151">
        <v>0.115385</v>
      </c>
      <c r="AQ151">
        <v>7.6923000000000005E-2</v>
      </c>
      <c r="AR151">
        <v>3.8462000000000003E-2</v>
      </c>
      <c r="AS151">
        <v>0</v>
      </c>
      <c r="AT151">
        <v>3.8462000000000003E-2</v>
      </c>
      <c r="AU151">
        <v>0</v>
      </c>
      <c r="AV151">
        <v>0</v>
      </c>
      <c r="AW151">
        <v>0</v>
      </c>
      <c r="AX151">
        <v>0</v>
      </c>
      <c r="AY151">
        <v>0</v>
      </c>
      <c r="AZ151">
        <v>0.42307699999999998</v>
      </c>
      <c r="BA151">
        <v>0.57692300000000007</v>
      </c>
      <c r="BB151">
        <v>0</v>
      </c>
      <c r="BC151">
        <v>7.6923000000000005E-2</v>
      </c>
      <c r="BD151">
        <v>0</v>
      </c>
      <c r="BE151">
        <v>0</v>
      </c>
      <c r="BF151">
        <v>0</v>
      </c>
      <c r="BG151">
        <v>0.92307699999999993</v>
      </c>
      <c r="BH151">
        <v>0</v>
      </c>
      <c r="BI151">
        <v>0.961538</v>
      </c>
      <c r="BJ151">
        <v>0</v>
      </c>
      <c r="BK151">
        <v>3.8462000000000003E-2</v>
      </c>
      <c r="BL151">
        <v>0.92307699999999993</v>
      </c>
      <c r="BM151">
        <v>0</v>
      </c>
      <c r="BN151">
        <v>7.6923000000000005E-2</v>
      </c>
      <c r="BO151">
        <v>1</v>
      </c>
      <c r="BP151" t="s">
        <v>4395</v>
      </c>
      <c r="BQ151">
        <v>5142</v>
      </c>
      <c r="BR151">
        <v>5.0600000000000003E-3</v>
      </c>
      <c r="BS151">
        <v>0</v>
      </c>
    </row>
    <row r="152" spans="1:71" x14ac:dyDescent="0.25">
      <c r="A152" t="s">
        <v>4400</v>
      </c>
      <c r="B152" t="s">
        <v>98</v>
      </c>
      <c r="C152" t="s">
        <v>369</v>
      </c>
      <c r="D152" t="s">
        <v>44</v>
      </c>
      <c r="E152">
        <v>2017</v>
      </c>
      <c r="F152" t="s">
        <v>74</v>
      </c>
      <c r="G152" t="s">
        <v>74</v>
      </c>
      <c r="H152" t="s">
        <v>74</v>
      </c>
      <c r="I152">
        <v>208</v>
      </c>
      <c r="J152">
        <v>256</v>
      </c>
      <c r="K152">
        <v>197</v>
      </c>
      <c r="L152">
        <v>204</v>
      </c>
      <c r="M152">
        <v>187</v>
      </c>
      <c r="N152">
        <v>139</v>
      </c>
      <c r="O152">
        <v>113</v>
      </c>
      <c r="P152">
        <v>143</v>
      </c>
      <c r="Q152">
        <v>0</v>
      </c>
      <c r="R152">
        <v>0</v>
      </c>
      <c r="S152">
        <v>34</v>
      </c>
      <c r="T152">
        <v>58</v>
      </c>
      <c r="U152">
        <v>1268</v>
      </c>
      <c r="V152">
        <v>271</v>
      </c>
      <c r="W152">
        <v>0</v>
      </c>
      <c r="X152">
        <v>1338</v>
      </c>
      <c r="Y152">
        <v>39</v>
      </c>
      <c r="Z152">
        <v>62</v>
      </c>
      <c r="AA152">
        <v>90</v>
      </c>
      <c r="AB152">
        <v>10</v>
      </c>
      <c r="AC152">
        <v>434</v>
      </c>
      <c r="AD152">
        <v>4</v>
      </c>
      <c r="AE152">
        <v>84</v>
      </c>
      <c r="AF152">
        <v>1017</v>
      </c>
      <c r="AG152">
        <v>1171</v>
      </c>
      <c r="AH152">
        <v>262</v>
      </c>
      <c r="AI152">
        <v>106</v>
      </c>
      <c r="AJ152">
        <v>1539</v>
      </c>
      <c r="AK152" t="s">
        <v>74</v>
      </c>
      <c r="AL152" t="s">
        <v>74</v>
      </c>
      <c r="AM152" t="s">
        <v>74</v>
      </c>
      <c r="AN152">
        <v>0.135153</v>
      </c>
      <c r="AO152">
        <v>0.16634199999999999</v>
      </c>
      <c r="AP152">
        <v>0.12800500000000001</v>
      </c>
      <c r="AQ152">
        <v>0.13255400000000001</v>
      </c>
      <c r="AR152">
        <v>0.121507</v>
      </c>
      <c r="AS152">
        <v>9.0318000000000009E-2</v>
      </c>
      <c r="AT152">
        <v>7.3423999999999989E-2</v>
      </c>
      <c r="AU152">
        <v>9.2917E-2</v>
      </c>
      <c r="AV152">
        <v>0</v>
      </c>
      <c r="AW152">
        <v>0</v>
      </c>
      <c r="AX152">
        <v>2.2092000000000001E-2</v>
      </c>
      <c r="AY152">
        <v>3.7686999999999998E-2</v>
      </c>
      <c r="AZ152">
        <v>0.82391199999999998</v>
      </c>
      <c r="BA152">
        <v>0.17608799999999999</v>
      </c>
      <c r="BB152">
        <v>0</v>
      </c>
      <c r="BC152">
        <v>0.86939599999999995</v>
      </c>
      <c r="BD152">
        <v>2.5340999999999999E-2</v>
      </c>
      <c r="BE152">
        <v>4.0286000000000002E-2</v>
      </c>
      <c r="BF152">
        <v>5.8479999999999997E-2</v>
      </c>
      <c r="BG152">
        <v>6.4980000000000003E-3</v>
      </c>
      <c r="BH152">
        <v>0.282001</v>
      </c>
      <c r="BI152">
        <v>2.5990000000000002E-3</v>
      </c>
      <c r="BJ152">
        <v>5.4580999999999998E-2</v>
      </c>
      <c r="BK152">
        <v>0.66081900000000005</v>
      </c>
      <c r="BL152">
        <v>0.76088399999999989</v>
      </c>
      <c r="BM152">
        <v>0.17024</v>
      </c>
      <c r="BN152">
        <v>6.8875999999999993E-2</v>
      </c>
      <c r="BO152">
        <v>1</v>
      </c>
      <c r="BP152" t="s">
        <v>4401</v>
      </c>
      <c r="BQ152">
        <v>1539</v>
      </c>
      <c r="BR152">
        <v>1</v>
      </c>
      <c r="BS152">
        <v>0</v>
      </c>
    </row>
    <row r="153" spans="1:71" x14ac:dyDescent="0.25">
      <c r="A153" t="s">
        <v>4402</v>
      </c>
      <c r="B153" t="s">
        <v>98</v>
      </c>
      <c r="C153" t="s">
        <v>369</v>
      </c>
      <c r="D153" t="s">
        <v>947</v>
      </c>
      <c r="E153">
        <v>2017</v>
      </c>
      <c r="F153" t="s">
        <v>74</v>
      </c>
      <c r="G153" t="s">
        <v>74</v>
      </c>
      <c r="H153" t="s">
        <v>74</v>
      </c>
      <c r="I153">
        <v>160</v>
      </c>
      <c r="J153">
        <v>179</v>
      </c>
      <c r="K153">
        <v>145</v>
      </c>
      <c r="L153">
        <v>138</v>
      </c>
      <c r="M153">
        <v>137</v>
      </c>
      <c r="N153">
        <v>107</v>
      </c>
      <c r="O153">
        <v>75</v>
      </c>
      <c r="P153">
        <v>105</v>
      </c>
      <c r="Q153">
        <v>0</v>
      </c>
      <c r="R153">
        <v>0</v>
      </c>
      <c r="S153">
        <v>26</v>
      </c>
      <c r="T153">
        <v>36</v>
      </c>
      <c r="U153">
        <v>858</v>
      </c>
      <c r="V153">
        <v>250</v>
      </c>
      <c r="W153">
        <v>0</v>
      </c>
      <c r="X153">
        <v>947</v>
      </c>
      <c r="Y153">
        <v>23</v>
      </c>
      <c r="Z153">
        <v>54</v>
      </c>
      <c r="AA153">
        <v>78</v>
      </c>
      <c r="AB153">
        <v>6</v>
      </c>
      <c r="AC153">
        <v>395</v>
      </c>
      <c r="AD153">
        <v>0</v>
      </c>
      <c r="AE153">
        <v>25</v>
      </c>
      <c r="AF153">
        <v>688</v>
      </c>
      <c r="AG153">
        <v>795</v>
      </c>
      <c r="AH153">
        <v>221</v>
      </c>
      <c r="AI153">
        <v>92</v>
      </c>
      <c r="AJ153">
        <v>1108</v>
      </c>
      <c r="AK153" t="s">
        <v>74</v>
      </c>
      <c r="AL153" t="s">
        <v>74</v>
      </c>
      <c r="AM153" t="s">
        <v>74</v>
      </c>
      <c r="AN153">
        <v>0.144404</v>
      </c>
      <c r="AO153">
        <v>0.161552</v>
      </c>
      <c r="AP153">
        <v>0.13086600000000001</v>
      </c>
      <c r="AQ153">
        <v>0.12454900000000001</v>
      </c>
      <c r="AR153">
        <v>0.12364600000000001</v>
      </c>
      <c r="AS153">
        <v>9.6570000000000003E-2</v>
      </c>
      <c r="AT153">
        <v>6.769E-2</v>
      </c>
      <c r="AU153">
        <v>9.4765000000000002E-2</v>
      </c>
      <c r="AV153">
        <v>0</v>
      </c>
      <c r="AW153">
        <v>0</v>
      </c>
      <c r="AX153">
        <v>2.3466000000000001E-2</v>
      </c>
      <c r="AY153">
        <v>3.2490999999999999E-2</v>
      </c>
      <c r="AZ153">
        <v>0.77436800000000006</v>
      </c>
      <c r="BA153">
        <v>0.225632</v>
      </c>
      <c r="BB153">
        <v>0</v>
      </c>
      <c r="BC153">
        <v>0.85469300000000004</v>
      </c>
      <c r="BD153">
        <v>2.0757999999999999E-2</v>
      </c>
      <c r="BE153">
        <v>4.8735999999999988E-2</v>
      </c>
      <c r="BF153">
        <v>7.0397000000000001E-2</v>
      </c>
      <c r="BG153">
        <v>5.4149999999999997E-3</v>
      </c>
      <c r="BH153">
        <v>0.35649799999999998</v>
      </c>
      <c r="BI153">
        <v>0</v>
      </c>
      <c r="BJ153">
        <v>2.2563E-2</v>
      </c>
      <c r="BK153">
        <v>0.62093900000000002</v>
      </c>
      <c r="BL153">
        <v>0.71750900000000006</v>
      </c>
      <c r="BM153">
        <v>0.199458</v>
      </c>
      <c r="BN153">
        <v>8.3032000000000009E-2</v>
      </c>
      <c r="BO153">
        <v>1</v>
      </c>
      <c r="BP153" t="s">
        <v>4401</v>
      </c>
      <c r="BQ153">
        <v>1539</v>
      </c>
      <c r="BR153">
        <v>0.71995000000000009</v>
      </c>
      <c r="BS153">
        <v>0</v>
      </c>
    </row>
    <row r="154" spans="1:71" x14ac:dyDescent="0.25">
      <c r="A154" t="s">
        <v>4403</v>
      </c>
      <c r="B154" t="s">
        <v>98</v>
      </c>
      <c r="C154" t="s">
        <v>369</v>
      </c>
      <c r="D154" t="s">
        <v>949</v>
      </c>
      <c r="E154">
        <v>2017</v>
      </c>
      <c r="F154" t="s">
        <v>74</v>
      </c>
      <c r="G154" t="s">
        <v>74</v>
      </c>
      <c r="H154" t="s">
        <v>74</v>
      </c>
      <c r="I154">
        <v>42</v>
      </c>
      <c r="J154">
        <v>67</v>
      </c>
      <c r="K154">
        <v>40</v>
      </c>
      <c r="L154">
        <v>55</v>
      </c>
      <c r="M154">
        <v>37</v>
      </c>
      <c r="N154">
        <v>25</v>
      </c>
      <c r="O154">
        <v>31</v>
      </c>
      <c r="P154">
        <v>29</v>
      </c>
      <c r="Q154">
        <v>0</v>
      </c>
      <c r="R154">
        <v>0</v>
      </c>
      <c r="S154">
        <v>8</v>
      </c>
      <c r="T154">
        <v>19</v>
      </c>
      <c r="U154">
        <v>341</v>
      </c>
      <c r="V154">
        <v>12</v>
      </c>
      <c r="W154">
        <v>0</v>
      </c>
      <c r="X154">
        <v>333</v>
      </c>
      <c r="Y154">
        <v>11</v>
      </c>
      <c r="Z154">
        <v>7</v>
      </c>
      <c r="AA154">
        <v>2</v>
      </c>
      <c r="AB154">
        <v>0</v>
      </c>
      <c r="AC154">
        <v>30</v>
      </c>
      <c r="AD154">
        <v>0</v>
      </c>
      <c r="AE154">
        <v>16</v>
      </c>
      <c r="AF154">
        <v>307</v>
      </c>
      <c r="AG154">
        <v>310</v>
      </c>
      <c r="AH154">
        <v>40</v>
      </c>
      <c r="AI154">
        <v>3</v>
      </c>
      <c r="AJ154">
        <v>353</v>
      </c>
      <c r="AK154" t="s">
        <v>74</v>
      </c>
      <c r="AL154" t="s">
        <v>74</v>
      </c>
      <c r="AM154" t="s">
        <v>74</v>
      </c>
      <c r="AN154">
        <v>0.11898</v>
      </c>
      <c r="AO154">
        <v>0.189802</v>
      </c>
      <c r="AP154">
        <v>0.113314</v>
      </c>
      <c r="AQ154">
        <v>0.155807</v>
      </c>
      <c r="AR154">
        <v>0.10481600000000001</v>
      </c>
      <c r="AS154">
        <v>7.0821999999999996E-2</v>
      </c>
      <c r="AT154">
        <v>8.7819000000000008E-2</v>
      </c>
      <c r="AU154">
        <v>8.215299999999999E-2</v>
      </c>
      <c r="AV154">
        <v>0</v>
      </c>
      <c r="AW154">
        <v>0</v>
      </c>
      <c r="AX154">
        <v>2.2662999999999999E-2</v>
      </c>
      <c r="AY154">
        <v>5.3823999999999997E-2</v>
      </c>
      <c r="AZ154">
        <v>0.96600600000000003</v>
      </c>
      <c r="BA154">
        <v>3.3994000000000003E-2</v>
      </c>
      <c r="BB154">
        <v>0</v>
      </c>
      <c r="BC154">
        <v>0.94334300000000004</v>
      </c>
      <c r="BD154">
        <v>3.1161000000000001E-2</v>
      </c>
      <c r="BE154">
        <v>1.983E-2</v>
      </c>
      <c r="BF154">
        <v>5.666E-3</v>
      </c>
      <c r="BG154">
        <v>0</v>
      </c>
      <c r="BH154">
        <v>8.4985999999999992E-2</v>
      </c>
      <c r="BI154">
        <v>0</v>
      </c>
      <c r="BJ154">
        <v>4.5326000000000012E-2</v>
      </c>
      <c r="BK154">
        <v>0.86968800000000002</v>
      </c>
      <c r="BL154">
        <v>0.87818700000000005</v>
      </c>
      <c r="BM154">
        <v>0.113314</v>
      </c>
      <c r="BN154">
        <v>8.4989999999999996E-3</v>
      </c>
      <c r="BO154">
        <v>1</v>
      </c>
      <c r="BP154" t="s">
        <v>4401</v>
      </c>
      <c r="BQ154">
        <v>1539</v>
      </c>
      <c r="BR154">
        <v>0.22936999999999999</v>
      </c>
      <c r="BS154">
        <v>0</v>
      </c>
    </row>
    <row r="155" spans="1:71" x14ac:dyDescent="0.25">
      <c r="A155" t="s">
        <v>4404</v>
      </c>
      <c r="B155" t="s">
        <v>98</v>
      </c>
      <c r="C155" t="s">
        <v>369</v>
      </c>
      <c r="D155" t="s">
        <v>953</v>
      </c>
      <c r="E155">
        <v>2017</v>
      </c>
      <c r="F155" t="s">
        <v>74</v>
      </c>
      <c r="G155" t="s">
        <v>74</v>
      </c>
      <c r="H155" t="s">
        <v>74</v>
      </c>
      <c r="I155">
        <v>2</v>
      </c>
      <c r="J155">
        <v>10</v>
      </c>
      <c r="K155">
        <v>12</v>
      </c>
      <c r="L155">
        <v>11</v>
      </c>
      <c r="M155">
        <v>13</v>
      </c>
      <c r="N155">
        <v>7</v>
      </c>
      <c r="O155">
        <v>7</v>
      </c>
      <c r="P155">
        <v>9</v>
      </c>
      <c r="Q155">
        <v>0</v>
      </c>
      <c r="R155">
        <v>0</v>
      </c>
      <c r="S155">
        <v>0</v>
      </c>
      <c r="T155">
        <v>3</v>
      </c>
      <c r="U155">
        <v>65</v>
      </c>
      <c r="V155">
        <v>9</v>
      </c>
      <c r="W155">
        <v>0</v>
      </c>
      <c r="X155">
        <v>58</v>
      </c>
      <c r="Y155">
        <v>5</v>
      </c>
      <c r="Z155">
        <v>1</v>
      </c>
      <c r="AA155">
        <v>10</v>
      </c>
      <c r="AB155">
        <v>0</v>
      </c>
      <c r="AC155">
        <v>9</v>
      </c>
      <c r="AD155">
        <v>0</v>
      </c>
      <c r="AE155">
        <v>43</v>
      </c>
      <c r="AF155">
        <v>22</v>
      </c>
      <c r="AG155">
        <v>66</v>
      </c>
      <c r="AH155">
        <v>1</v>
      </c>
      <c r="AI155">
        <v>7</v>
      </c>
      <c r="AJ155">
        <v>74</v>
      </c>
      <c r="AK155" t="s">
        <v>74</v>
      </c>
      <c r="AL155" t="s">
        <v>74</v>
      </c>
      <c r="AM155" t="s">
        <v>74</v>
      </c>
      <c r="AN155">
        <v>2.7026999999999999E-2</v>
      </c>
      <c r="AO155">
        <v>0.13513500000000001</v>
      </c>
      <c r="AP155">
        <v>0.162162</v>
      </c>
      <c r="AQ155">
        <v>0.148649</v>
      </c>
      <c r="AR155">
        <v>0.175676</v>
      </c>
      <c r="AS155">
        <v>9.4594999999999999E-2</v>
      </c>
      <c r="AT155">
        <v>9.4594999999999999E-2</v>
      </c>
      <c r="AU155">
        <v>0.12162199999999999</v>
      </c>
      <c r="AV155">
        <v>0</v>
      </c>
      <c r="AW155">
        <v>0</v>
      </c>
      <c r="AX155">
        <v>0</v>
      </c>
      <c r="AY155">
        <v>4.0541000000000001E-2</v>
      </c>
      <c r="AZ155">
        <v>0.87837799999999999</v>
      </c>
      <c r="BA155">
        <v>0.12162199999999999</v>
      </c>
      <c r="BB155">
        <v>0</v>
      </c>
      <c r="BC155">
        <v>0.78378400000000004</v>
      </c>
      <c r="BD155">
        <v>6.7568000000000003E-2</v>
      </c>
      <c r="BE155">
        <v>1.3514E-2</v>
      </c>
      <c r="BF155">
        <v>0.13513500000000001</v>
      </c>
      <c r="BG155">
        <v>0</v>
      </c>
      <c r="BH155">
        <v>0.12162199999999999</v>
      </c>
      <c r="BI155">
        <v>0</v>
      </c>
      <c r="BJ155">
        <v>0.58108099999999996</v>
      </c>
      <c r="BK155">
        <v>0.29729699999999998</v>
      </c>
      <c r="BL155">
        <v>0.89189200000000002</v>
      </c>
      <c r="BM155">
        <v>1.3514E-2</v>
      </c>
      <c r="BN155">
        <v>9.4594999999999999E-2</v>
      </c>
      <c r="BO155">
        <v>1</v>
      </c>
      <c r="BP155" t="s">
        <v>4401</v>
      </c>
      <c r="BQ155">
        <v>1539</v>
      </c>
      <c r="BR155">
        <v>4.8079999999999998E-2</v>
      </c>
      <c r="BS155">
        <v>0</v>
      </c>
    </row>
    <row r="156" spans="1:71" x14ac:dyDescent="0.25">
      <c r="A156" t="s">
        <v>4405</v>
      </c>
      <c r="B156" t="s">
        <v>98</v>
      </c>
      <c r="C156" t="s">
        <v>369</v>
      </c>
      <c r="D156" t="s">
        <v>961</v>
      </c>
      <c r="E156">
        <v>2017</v>
      </c>
      <c r="F156" t="s">
        <v>74</v>
      </c>
      <c r="G156" t="s">
        <v>74</v>
      </c>
      <c r="H156" t="s">
        <v>74</v>
      </c>
      <c r="I156">
        <v>4</v>
      </c>
      <c r="J156">
        <v>0</v>
      </c>
      <c r="K156">
        <v>0</v>
      </c>
      <c r="L156">
        <v>0</v>
      </c>
      <c r="M156">
        <v>0</v>
      </c>
      <c r="N156">
        <v>0</v>
      </c>
      <c r="O156">
        <v>0</v>
      </c>
      <c r="P156">
        <v>0</v>
      </c>
      <c r="Q156">
        <v>0</v>
      </c>
      <c r="R156">
        <v>0</v>
      </c>
      <c r="S156">
        <v>0</v>
      </c>
      <c r="T156">
        <v>0</v>
      </c>
      <c r="U156">
        <v>4</v>
      </c>
      <c r="V156">
        <v>0</v>
      </c>
      <c r="W156">
        <v>0</v>
      </c>
      <c r="X156">
        <v>0</v>
      </c>
      <c r="Y156">
        <v>0</v>
      </c>
      <c r="Z156">
        <v>0</v>
      </c>
      <c r="AA156">
        <v>0</v>
      </c>
      <c r="AB156">
        <v>4</v>
      </c>
      <c r="AC156">
        <v>0</v>
      </c>
      <c r="AD156">
        <v>4</v>
      </c>
      <c r="AE156">
        <v>0</v>
      </c>
      <c r="AF156">
        <v>0</v>
      </c>
      <c r="AG156">
        <v>0</v>
      </c>
      <c r="AH156">
        <v>0</v>
      </c>
      <c r="AI156">
        <v>4</v>
      </c>
      <c r="AJ156">
        <v>4</v>
      </c>
      <c r="AK156" t="s">
        <v>74</v>
      </c>
      <c r="AL156" t="s">
        <v>74</v>
      </c>
      <c r="AM156" t="s">
        <v>74</v>
      </c>
      <c r="AN156">
        <v>1</v>
      </c>
      <c r="AO156">
        <v>0</v>
      </c>
      <c r="AP156">
        <v>0</v>
      </c>
      <c r="AQ156">
        <v>0</v>
      </c>
      <c r="AR156">
        <v>0</v>
      </c>
      <c r="AS156">
        <v>0</v>
      </c>
      <c r="AT156">
        <v>0</v>
      </c>
      <c r="AU156">
        <v>0</v>
      </c>
      <c r="AV156">
        <v>0</v>
      </c>
      <c r="AW156">
        <v>0</v>
      </c>
      <c r="AX156">
        <v>0</v>
      </c>
      <c r="AY156">
        <v>0</v>
      </c>
      <c r="AZ156">
        <v>1</v>
      </c>
      <c r="BA156">
        <v>0</v>
      </c>
      <c r="BB156">
        <v>0</v>
      </c>
      <c r="BC156">
        <v>0</v>
      </c>
      <c r="BD156">
        <v>0</v>
      </c>
      <c r="BE156">
        <v>0</v>
      </c>
      <c r="BF156">
        <v>0</v>
      </c>
      <c r="BG156">
        <v>1</v>
      </c>
      <c r="BH156">
        <v>0</v>
      </c>
      <c r="BI156">
        <v>1</v>
      </c>
      <c r="BJ156">
        <v>0</v>
      </c>
      <c r="BK156">
        <v>0</v>
      </c>
      <c r="BL156">
        <v>0</v>
      </c>
      <c r="BM156">
        <v>0</v>
      </c>
      <c r="BN156">
        <v>1</v>
      </c>
      <c r="BO156">
        <v>1</v>
      </c>
      <c r="BP156" t="s">
        <v>4401</v>
      </c>
      <c r="BQ156">
        <v>1539</v>
      </c>
      <c r="BR156">
        <v>2.5999999999999999E-3</v>
      </c>
      <c r="BS156">
        <v>0</v>
      </c>
    </row>
    <row r="157" spans="1:71" x14ac:dyDescent="0.25">
      <c r="A157" t="s">
        <v>4406</v>
      </c>
      <c r="B157" t="s">
        <v>98</v>
      </c>
      <c r="C157" t="s">
        <v>376</v>
      </c>
      <c r="D157" t="s">
        <v>44</v>
      </c>
      <c r="E157">
        <v>2017</v>
      </c>
      <c r="F157">
        <v>576</v>
      </c>
      <c r="G157">
        <v>281</v>
      </c>
      <c r="H157">
        <v>0</v>
      </c>
      <c r="I157">
        <v>102</v>
      </c>
      <c r="J157">
        <v>158</v>
      </c>
      <c r="K157">
        <v>112</v>
      </c>
      <c r="L157">
        <v>118</v>
      </c>
      <c r="M157">
        <v>117</v>
      </c>
      <c r="N157">
        <v>92</v>
      </c>
      <c r="O157">
        <v>77</v>
      </c>
      <c r="P157">
        <v>45</v>
      </c>
      <c r="Q157">
        <v>14</v>
      </c>
      <c r="R157">
        <v>10</v>
      </c>
      <c r="S157">
        <v>12</v>
      </c>
      <c r="T157">
        <v>0</v>
      </c>
      <c r="U157">
        <v>822</v>
      </c>
      <c r="V157">
        <v>35</v>
      </c>
      <c r="W157">
        <v>0</v>
      </c>
      <c r="X157">
        <v>730</v>
      </c>
      <c r="Y157">
        <v>19</v>
      </c>
      <c r="Z157">
        <v>26</v>
      </c>
      <c r="AA157">
        <v>75</v>
      </c>
      <c r="AB157">
        <v>7</v>
      </c>
      <c r="AC157">
        <v>250</v>
      </c>
      <c r="AD157">
        <v>4</v>
      </c>
      <c r="AE157">
        <v>47</v>
      </c>
      <c r="AF157">
        <v>556</v>
      </c>
      <c r="AG157">
        <v>592</v>
      </c>
      <c r="AH157">
        <v>207</v>
      </c>
      <c r="AI157">
        <v>58</v>
      </c>
      <c r="AJ157">
        <v>857</v>
      </c>
      <c r="AK157">
        <v>0.67211200000000004</v>
      </c>
      <c r="AL157">
        <v>0.32788800000000001</v>
      </c>
      <c r="AM157">
        <v>0</v>
      </c>
      <c r="AN157">
        <v>0.11902</v>
      </c>
      <c r="AO157">
        <v>0.184364</v>
      </c>
      <c r="AP157">
        <v>0.130688</v>
      </c>
      <c r="AQ157">
        <v>0.13769000000000001</v>
      </c>
      <c r="AR157">
        <v>0.13652300000000001</v>
      </c>
      <c r="AS157">
        <v>0.107351</v>
      </c>
      <c r="AT157">
        <v>8.9847999999999997E-2</v>
      </c>
      <c r="AU157">
        <v>5.2509E-2</v>
      </c>
      <c r="AV157">
        <v>1.6336E-2</v>
      </c>
      <c r="AW157">
        <v>1.1669000000000001E-2</v>
      </c>
      <c r="AX157">
        <v>1.4002000000000001E-2</v>
      </c>
      <c r="AY157">
        <v>0</v>
      </c>
      <c r="AZ157">
        <v>0.95916000000000001</v>
      </c>
      <c r="BA157">
        <v>4.0839999999999987E-2</v>
      </c>
      <c r="BB157">
        <v>0</v>
      </c>
      <c r="BC157">
        <v>0.85180899999999993</v>
      </c>
      <c r="BD157">
        <v>2.2169999999999999E-2</v>
      </c>
      <c r="BE157">
        <v>3.0338E-2</v>
      </c>
      <c r="BF157">
        <v>8.7514999999999996E-2</v>
      </c>
      <c r="BG157">
        <v>8.1679999999999999E-3</v>
      </c>
      <c r="BH157">
        <v>0.291715</v>
      </c>
      <c r="BI157">
        <v>4.6670000000000001E-3</v>
      </c>
      <c r="BJ157">
        <v>5.4842000000000002E-2</v>
      </c>
      <c r="BK157">
        <v>0.64877499999999999</v>
      </c>
      <c r="BL157">
        <v>0.69078200000000001</v>
      </c>
      <c r="BM157">
        <v>0.24154</v>
      </c>
      <c r="BN157">
        <v>6.7678000000000002E-2</v>
      </c>
      <c r="BO157">
        <v>1</v>
      </c>
      <c r="BP157" t="s">
        <v>4407</v>
      </c>
      <c r="BQ157">
        <v>857</v>
      </c>
      <c r="BR157">
        <v>1</v>
      </c>
      <c r="BS157">
        <v>0</v>
      </c>
    </row>
    <row r="158" spans="1:71" x14ac:dyDescent="0.25">
      <c r="A158" t="s">
        <v>4408</v>
      </c>
      <c r="B158" t="s">
        <v>98</v>
      </c>
      <c r="C158" t="s">
        <v>376</v>
      </c>
      <c r="D158" t="s">
        <v>947</v>
      </c>
      <c r="E158">
        <v>2017</v>
      </c>
      <c r="F158">
        <v>433</v>
      </c>
      <c r="G158">
        <v>231</v>
      </c>
      <c r="H158">
        <v>0</v>
      </c>
      <c r="I158">
        <v>85</v>
      </c>
      <c r="J158">
        <v>121</v>
      </c>
      <c r="K158">
        <v>92</v>
      </c>
      <c r="L158">
        <v>90</v>
      </c>
      <c r="M158">
        <v>86</v>
      </c>
      <c r="N158">
        <v>68</v>
      </c>
      <c r="O158">
        <v>60</v>
      </c>
      <c r="P158">
        <v>32</v>
      </c>
      <c r="Q158">
        <v>13</v>
      </c>
      <c r="R158">
        <v>10</v>
      </c>
      <c r="S158">
        <v>7</v>
      </c>
      <c r="T158">
        <v>0</v>
      </c>
      <c r="U158">
        <v>634</v>
      </c>
      <c r="V158">
        <v>30</v>
      </c>
      <c r="W158">
        <v>0</v>
      </c>
      <c r="X158">
        <v>554</v>
      </c>
      <c r="Y158">
        <v>15</v>
      </c>
      <c r="Z158">
        <v>21</v>
      </c>
      <c r="AA158">
        <v>72</v>
      </c>
      <c r="AB158">
        <v>2</v>
      </c>
      <c r="AC158">
        <v>228</v>
      </c>
      <c r="AD158">
        <v>2</v>
      </c>
      <c r="AE158">
        <v>23</v>
      </c>
      <c r="AF158">
        <v>411</v>
      </c>
      <c r="AG158">
        <v>414</v>
      </c>
      <c r="AH158">
        <v>198</v>
      </c>
      <c r="AI158">
        <v>52</v>
      </c>
      <c r="AJ158">
        <v>664</v>
      </c>
      <c r="AK158">
        <v>0.65210800000000002</v>
      </c>
      <c r="AL158">
        <v>0.34789199999999998</v>
      </c>
      <c r="AM158">
        <v>0</v>
      </c>
      <c r="AN158">
        <v>0.12801199999999999</v>
      </c>
      <c r="AO158">
        <v>0.182229</v>
      </c>
      <c r="AP158">
        <v>0.13855400000000001</v>
      </c>
      <c r="AQ158">
        <v>0.135542</v>
      </c>
      <c r="AR158">
        <v>0.12951799999999999</v>
      </c>
      <c r="AS158">
        <v>0.10241</v>
      </c>
      <c r="AT158">
        <v>9.0360999999999997E-2</v>
      </c>
      <c r="AU158">
        <v>4.8193E-2</v>
      </c>
      <c r="AV158">
        <v>1.9578000000000002E-2</v>
      </c>
      <c r="AW158">
        <v>1.506E-2</v>
      </c>
      <c r="AX158">
        <v>1.0541999999999999E-2</v>
      </c>
      <c r="AY158">
        <v>0</v>
      </c>
      <c r="AZ158">
        <v>0.95481899999999997</v>
      </c>
      <c r="BA158">
        <v>4.5180999999999999E-2</v>
      </c>
      <c r="BB158">
        <v>0</v>
      </c>
      <c r="BC158">
        <v>0.834337</v>
      </c>
      <c r="BD158">
        <v>2.2589999999999999E-2</v>
      </c>
      <c r="BE158">
        <v>3.1627000000000002E-2</v>
      </c>
      <c r="BF158">
        <v>0.108434</v>
      </c>
      <c r="BG158">
        <v>3.0119999999999999E-3</v>
      </c>
      <c r="BH158">
        <v>0.34337299999999998</v>
      </c>
      <c r="BI158">
        <v>3.0119999999999999E-3</v>
      </c>
      <c r="BJ158">
        <v>3.4639000000000003E-2</v>
      </c>
      <c r="BK158">
        <v>0.61897599999999997</v>
      </c>
      <c r="BL158">
        <v>0.62349399999999999</v>
      </c>
      <c r="BM158">
        <v>0.29819299999999999</v>
      </c>
      <c r="BN158">
        <v>7.8312999999999994E-2</v>
      </c>
      <c r="BO158">
        <v>1</v>
      </c>
      <c r="BP158" t="s">
        <v>4407</v>
      </c>
      <c r="BQ158">
        <v>857</v>
      </c>
      <c r="BR158">
        <v>0.77480000000000004</v>
      </c>
      <c r="BS158">
        <v>0</v>
      </c>
    </row>
    <row r="159" spans="1:71" x14ac:dyDescent="0.25">
      <c r="A159" t="s">
        <v>4409</v>
      </c>
      <c r="B159" t="s">
        <v>98</v>
      </c>
      <c r="C159" t="s">
        <v>376</v>
      </c>
      <c r="D159" t="s">
        <v>949</v>
      </c>
      <c r="E159">
        <v>2017</v>
      </c>
      <c r="F159">
        <v>119</v>
      </c>
      <c r="G159">
        <v>35</v>
      </c>
      <c r="H159">
        <v>0</v>
      </c>
      <c r="I159">
        <v>17</v>
      </c>
      <c r="J159">
        <v>34</v>
      </c>
      <c r="K159">
        <v>14</v>
      </c>
      <c r="L159">
        <v>21</v>
      </c>
      <c r="M159">
        <v>23</v>
      </c>
      <c r="N159">
        <v>20</v>
      </c>
      <c r="O159">
        <v>12</v>
      </c>
      <c r="P159">
        <v>8</v>
      </c>
      <c r="Q159">
        <v>1</v>
      </c>
      <c r="R159">
        <v>0</v>
      </c>
      <c r="S159">
        <v>4</v>
      </c>
      <c r="T159">
        <v>0</v>
      </c>
      <c r="U159">
        <v>151</v>
      </c>
      <c r="V159">
        <v>3</v>
      </c>
      <c r="W159">
        <v>0</v>
      </c>
      <c r="X159">
        <v>146</v>
      </c>
      <c r="Y159">
        <v>4</v>
      </c>
      <c r="Z159">
        <v>4</v>
      </c>
      <c r="AA159">
        <v>0</v>
      </c>
      <c r="AB159">
        <v>0</v>
      </c>
      <c r="AC159">
        <v>16</v>
      </c>
      <c r="AD159">
        <v>0</v>
      </c>
      <c r="AE159">
        <v>5</v>
      </c>
      <c r="AF159">
        <v>133</v>
      </c>
      <c r="AG159">
        <v>144</v>
      </c>
      <c r="AH159">
        <v>6</v>
      </c>
      <c r="AI159">
        <v>4</v>
      </c>
      <c r="AJ159">
        <v>154</v>
      </c>
      <c r="AK159">
        <v>0.77272700000000005</v>
      </c>
      <c r="AL159">
        <v>0.227273</v>
      </c>
      <c r="AM159">
        <v>0</v>
      </c>
      <c r="AN159">
        <v>0.11039</v>
      </c>
      <c r="AO159">
        <v>0.220779</v>
      </c>
      <c r="AP159">
        <v>9.090899999999999E-2</v>
      </c>
      <c r="AQ159">
        <v>0.13636400000000001</v>
      </c>
      <c r="AR159">
        <v>0.14935100000000001</v>
      </c>
      <c r="AS159">
        <v>0.12987000000000001</v>
      </c>
      <c r="AT159">
        <v>7.7922000000000005E-2</v>
      </c>
      <c r="AU159">
        <v>5.1948000000000001E-2</v>
      </c>
      <c r="AV159">
        <v>6.4939999999999998E-3</v>
      </c>
      <c r="AW159">
        <v>0</v>
      </c>
      <c r="AX159">
        <v>2.5974000000000001E-2</v>
      </c>
      <c r="AY159">
        <v>0</v>
      </c>
      <c r="AZ159">
        <v>0.98051900000000003</v>
      </c>
      <c r="BA159">
        <v>1.9480999999999998E-2</v>
      </c>
      <c r="BB159">
        <v>0</v>
      </c>
      <c r="BC159">
        <v>0.94805200000000001</v>
      </c>
      <c r="BD159">
        <v>2.5974000000000001E-2</v>
      </c>
      <c r="BE159">
        <v>2.5974000000000001E-2</v>
      </c>
      <c r="BF159">
        <v>0</v>
      </c>
      <c r="BG159">
        <v>0</v>
      </c>
      <c r="BH159">
        <v>0.103896</v>
      </c>
      <c r="BI159">
        <v>0</v>
      </c>
      <c r="BJ159">
        <v>3.2467999999999997E-2</v>
      </c>
      <c r="BK159">
        <v>0.86363600000000007</v>
      </c>
      <c r="BL159">
        <v>0.93506500000000004</v>
      </c>
      <c r="BM159">
        <v>3.8961000000000003E-2</v>
      </c>
      <c r="BN159">
        <v>2.5974000000000001E-2</v>
      </c>
      <c r="BO159">
        <v>1</v>
      </c>
      <c r="BP159" t="s">
        <v>4407</v>
      </c>
      <c r="BQ159">
        <v>857</v>
      </c>
      <c r="BR159">
        <v>0.1797</v>
      </c>
      <c r="BS159">
        <v>0</v>
      </c>
    </row>
    <row r="160" spans="1:71" x14ac:dyDescent="0.25">
      <c r="A160" t="s">
        <v>4410</v>
      </c>
      <c r="B160" t="s">
        <v>98</v>
      </c>
      <c r="C160" t="s">
        <v>376</v>
      </c>
      <c r="D160" t="s">
        <v>953</v>
      </c>
      <c r="E160">
        <v>2017</v>
      </c>
      <c r="F160">
        <v>24</v>
      </c>
      <c r="G160">
        <v>12</v>
      </c>
      <c r="H160">
        <v>0</v>
      </c>
      <c r="I160">
        <v>0</v>
      </c>
      <c r="J160">
        <v>3</v>
      </c>
      <c r="K160">
        <v>6</v>
      </c>
      <c r="L160">
        <v>7</v>
      </c>
      <c r="M160">
        <v>7</v>
      </c>
      <c r="N160">
        <v>4</v>
      </c>
      <c r="O160">
        <v>4</v>
      </c>
      <c r="P160">
        <v>5</v>
      </c>
      <c r="Q160">
        <v>0</v>
      </c>
      <c r="R160">
        <v>0</v>
      </c>
      <c r="S160">
        <v>0</v>
      </c>
      <c r="T160">
        <v>0</v>
      </c>
      <c r="U160">
        <v>35</v>
      </c>
      <c r="V160">
        <v>1</v>
      </c>
      <c r="W160">
        <v>0</v>
      </c>
      <c r="X160">
        <v>29</v>
      </c>
      <c r="Y160">
        <v>0</v>
      </c>
      <c r="Z160">
        <v>1</v>
      </c>
      <c r="AA160">
        <v>3</v>
      </c>
      <c r="AB160">
        <v>3</v>
      </c>
      <c r="AC160">
        <v>6</v>
      </c>
      <c r="AD160">
        <v>1</v>
      </c>
      <c r="AE160">
        <v>17</v>
      </c>
      <c r="AF160">
        <v>12</v>
      </c>
      <c r="AG160">
        <v>33</v>
      </c>
      <c r="AH160">
        <v>2</v>
      </c>
      <c r="AI160">
        <v>1</v>
      </c>
      <c r="AJ160">
        <v>36</v>
      </c>
      <c r="AK160">
        <v>0.66666700000000001</v>
      </c>
      <c r="AL160">
        <v>0.33333299999999999</v>
      </c>
      <c r="AM160">
        <v>0</v>
      </c>
      <c r="AN160">
        <v>0</v>
      </c>
      <c r="AO160">
        <v>8.333299999999999E-2</v>
      </c>
      <c r="AP160">
        <v>0.16666700000000001</v>
      </c>
      <c r="AQ160">
        <v>0.19444400000000001</v>
      </c>
      <c r="AR160">
        <v>0.19444400000000001</v>
      </c>
      <c r="AS160">
        <v>0.111111</v>
      </c>
      <c r="AT160">
        <v>0.111111</v>
      </c>
      <c r="AU160">
        <v>0.13888900000000001</v>
      </c>
      <c r="AV160">
        <v>0</v>
      </c>
      <c r="AW160">
        <v>0</v>
      </c>
      <c r="AX160">
        <v>0</v>
      </c>
      <c r="AY160">
        <v>0</v>
      </c>
      <c r="AZ160">
        <v>0.97222200000000003</v>
      </c>
      <c r="BA160">
        <v>2.7778000000000001E-2</v>
      </c>
      <c r="BB160">
        <v>0</v>
      </c>
      <c r="BC160">
        <v>0.80555599999999994</v>
      </c>
      <c r="BD160">
        <v>0</v>
      </c>
      <c r="BE160">
        <v>2.7778000000000001E-2</v>
      </c>
      <c r="BF160">
        <v>8.333299999999999E-2</v>
      </c>
      <c r="BG160">
        <v>8.333299999999999E-2</v>
      </c>
      <c r="BH160">
        <v>0.16666700000000001</v>
      </c>
      <c r="BI160">
        <v>2.7778000000000001E-2</v>
      </c>
      <c r="BJ160">
        <v>0.47222199999999998</v>
      </c>
      <c r="BK160">
        <v>0.33333299999999999</v>
      </c>
      <c r="BL160">
        <v>0.91666700000000001</v>
      </c>
      <c r="BM160">
        <v>5.5556000000000001E-2</v>
      </c>
      <c r="BN160">
        <v>2.7778000000000001E-2</v>
      </c>
      <c r="BO160">
        <v>1</v>
      </c>
      <c r="BP160" t="s">
        <v>4407</v>
      </c>
      <c r="BQ160">
        <v>857</v>
      </c>
      <c r="BR160">
        <v>4.2009999999999999E-2</v>
      </c>
      <c r="BS160">
        <v>0</v>
      </c>
    </row>
    <row r="161" spans="1:71" x14ac:dyDescent="0.25">
      <c r="A161" t="s">
        <v>4411</v>
      </c>
      <c r="B161" t="s">
        <v>98</v>
      </c>
      <c r="C161" t="s">
        <v>376</v>
      </c>
      <c r="D161" t="s">
        <v>961</v>
      </c>
      <c r="E161">
        <v>2017</v>
      </c>
      <c r="F161">
        <v>0</v>
      </c>
      <c r="G161">
        <v>3</v>
      </c>
      <c r="H161">
        <v>0</v>
      </c>
      <c r="I161">
        <v>0</v>
      </c>
      <c r="J161">
        <v>0</v>
      </c>
      <c r="K161">
        <v>0</v>
      </c>
      <c r="L161">
        <v>0</v>
      </c>
      <c r="M161">
        <v>1</v>
      </c>
      <c r="N161">
        <v>0</v>
      </c>
      <c r="O161">
        <v>1</v>
      </c>
      <c r="P161">
        <v>0</v>
      </c>
      <c r="Q161">
        <v>0</v>
      </c>
      <c r="R161">
        <v>0</v>
      </c>
      <c r="S161">
        <v>1</v>
      </c>
      <c r="T161">
        <v>0</v>
      </c>
      <c r="U161">
        <v>2</v>
      </c>
      <c r="V161">
        <v>1</v>
      </c>
      <c r="W161">
        <v>0</v>
      </c>
      <c r="X161">
        <v>1</v>
      </c>
      <c r="Y161">
        <v>0</v>
      </c>
      <c r="Z161">
        <v>0</v>
      </c>
      <c r="AA161">
        <v>0</v>
      </c>
      <c r="AB161">
        <v>2</v>
      </c>
      <c r="AC161">
        <v>0</v>
      </c>
      <c r="AD161">
        <v>1</v>
      </c>
      <c r="AE161">
        <v>2</v>
      </c>
      <c r="AF161">
        <v>0</v>
      </c>
      <c r="AG161">
        <v>1</v>
      </c>
      <c r="AH161">
        <v>1</v>
      </c>
      <c r="AI161">
        <v>1</v>
      </c>
      <c r="AJ161">
        <v>3</v>
      </c>
      <c r="AK161">
        <v>0</v>
      </c>
      <c r="AL161">
        <v>1</v>
      </c>
      <c r="AM161">
        <v>0</v>
      </c>
      <c r="AN161">
        <v>0</v>
      </c>
      <c r="AO161">
        <v>0</v>
      </c>
      <c r="AP161">
        <v>0</v>
      </c>
      <c r="AQ161">
        <v>0</v>
      </c>
      <c r="AR161">
        <v>0.33333299999999999</v>
      </c>
      <c r="AS161">
        <v>0</v>
      </c>
      <c r="AT161">
        <v>0.33333299999999999</v>
      </c>
      <c r="AU161">
        <v>0</v>
      </c>
      <c r="AV161">
        <v>0</v>
      </c>
      <c r="AW161">
        <v>0</v>
      </c>
      <c r="AX161">
        <v>0.33333299999999999</v>
      </c>
      <c r="AY161">
        <v>0</v>
      </c>
      <c r="AZ161">
        <v>0.66666700000000001</v>
      </c>
      <c r="BA161">
        <v>0.33333299999999999</v>
      </c>
      <c r="BB161">
        <v>0</v>
      </c>
      <c r="BC161">
        <v>0.33333299999999999</v>
      </c>
      <c r="BD161">
        <v>0</v>
      </c>
      <c r="BE161">
        <v>0</v>
      </c>
      <c r="BF161">
        <v>0</v>
      </c>
      <c r="BG161">
        <v>0.66666700000000001</v>
      </c>
      <c r="BH161">
        <v>0</v>
      </c>
      <c r="BI161">
        <v>0.33333299999999999</v>
      </c>
      <c r="BJ161">
        <v>0.66666700000000001</v>
      </c>
      <c r="BK161">
        <v>0</v>
      </c>
      <c r="BL161">
        <v>0.33333299999999999</v>
      </c>
      <c r="BM161">
        <v>0.33333299999999999</v>
      </c>
      <c r="BN161">
        <v>0.33333299999999999</v>
      </c>
      <c r="BO161">
        <v>1</v>
      </c>
      <c r="BP161" t="s">
        <v>4407</v>
      </c>
      <c r="BQ161">
        <v>857</v>
      </c>
      <c r="BR161">
        <v>3.5000000000000001E-3</v>
      </c>
      <c r="BS161">
        <v>0</v>
      </c>
    </row>
    <row r="162" spans="1:71" x14ac:dyDescent="0.25">
      <c r="A162" t="s">
        <v>4412</v>
      </c>
      <c r="B162" t="s">
        <v>98</v>
      </c>
      <c r="C162" t="s">
        <v>382</v>
      </c>
      <c r="D162" t="s">
        <v>44</v>
      </c>
      <c r="E162">
        <v>2017</v>
      </c>
      <c r="F162">
        <v>428</v>
      </c>
      <c r="G162">
        <v>297</v>
      </c>
      <c r="H162">
        <v>0</v>
      </c>
      <c r="I162">
        <v>106</v>
      </c>
      <c r="J162">
        <v>113</v>
      </c>
      <c r="K162">
        <v>93</v>
      </c>
      <c r="L162">
        <v>95</v>
      </c>
      <c r="M162">
        <v>84</v>
      </c>
      <c r="N162">
        <v>64</v>
      </c>
      <c r="O162">
        <v>98</v>
      </c>
      <c r="P162">
        <v>37</v>
      </c>
      <c r="Q162">
        <v>11</v>
      </c>
      <c r="R162">
        <v>5</v>
      </c>
      <c r="S162">
        <v>19</v>
      </c>
      <c r="T162">
        <v>0</v>
      </c>
      <c r="U162">
        <v>708</v>
      </c>
      <c r="V162">
        <v>16</v>
      </c>
      <c r="W162">
        <v>1</v>
      </c>
      <c r="X162">
        <v>594</v>
      </c>
      <c r="Y162">
        <v>21</v>
      </c>
      <c r="Z162">
        <v>43</v>
      </c>
      <c r="AA162">
        <v>62</v>
      </c>
      <c r="AB162">
        <v>5</v>
      </c>
      <c r="AC162">
        <v>205</v>
      </c>
      <c r="AD162">
        <v>25</v>
      </c>
      <c r="AE162">
        <v>55</v>
      </c>
      <c r="AF162">
        <v>440</v>
      </c>
      <c r="AG162">
        <v>405</v>
      </c>
      <c r="AH162">
        <v>247</v>
      </c>
      <c r="AI162">
        <v>73</v>
      </c>
      <c r="AJ162">
        <v>725</v>
      </c>
      <c r="AK162">
        <v>0.59034500000000001</v>
      </c>
      <c r="AL162">
        <v>0.40965499999999999</v>
      </c>
      <c r="AM162">
        <v>0</v>
      </c>
      <c r="AN162">
        <v>0.146207</v>
      </c>
      <c r="AO162">
        <v>0.155862</v>
      </c>
      <c r="AP162">
        <v>0.128276</v>
      </c>
      <c r="AQ162">
        <v>0.13103400000000001</v>
      </c>
      <c r="AR162">
        <v>0.11586200000000001</v>
      </c>
      <c r="AS162">
        <v>8.8276000000000007E-2</v>
      </c>
      <c r="AT162">
        <v>0.13517199999999999</v>
      </c>
      <c r="AU162">
        <v>5.1034000000000003E-2</v>
      </c>
      <c r="AV162">
        <v>1.5172E-2</v>
      </c>
      <c r="AW162">
        <v>6.8969999999999986E-3</v>
      </c>
      <c r="AX162">
        <v>2.6207000000000001E-2</v>
      </c>
      <c r="AY162">
        <v>0</v>
      </c>
      <c r="AZ162">
        <v>0.97655199999999998</v>
      </c>
      <c r="BA162">
        <v>2.2068999999999998E-2</v>
      </c>
      <c r="BB162">
        <v>1.379E-3</v>
      </c>
      <c r="BC162">
        <v>0.81930999999999998</v>
      </c>
      <c r="BD162">
        <v>2.8965999999999999E-2</v>
      </c>
      <c r="BE162">
        <v>5.9310000000000002E-2</v>
      </c>
      <c r="BF162">
        <v>8.551700000000001E-2</v>
      </c>
      <c r="BG162">
        <v>6.8969999999999986E-3</v>
      </c>
      <c r="BH162">
        <v>0.28275899999999998</v>
      </c>
      <c r="BI162">
        <v>3.4483E-2</v>
      </c>
      <c r="BJ162">
        <v>7.5861999999999999E-2</v>
      </c>
      <c r="BK162">
        <v>0.60689700000000002</v>
      </c>
      <c r="BL162">
        <v>0.55862100000000003</v>
      </c>
      <c r="BM162">
        <v>0.34068999999999999</v>
      </c>
      <c r="BN162">
        <v>0.10069</v>
      </c>
      <c r="BO162">
        <v>1</v>
      </c>
      <c r="BP162" t="s">
        <v>4413</v>
      </c>
      <c r="BQ162">
        <v>725</v>
      </c>
      <c r="BR162">
        <v>1</v>
      </c>
      <c r="BS162">
        <v>0</v>
      </c>
    </row>
    <row r="163" spans="1:71" x14ac:dyDescent="0.25">
      <c r="A163" t="s">
        <v>4414</v>
      </c>
      <c r="B163" t="s">
        <v>98</v>
      </c>
      <c r="C163" t="s">
        <v>382</v>
      </c>
      <c r="D163" t="s">
        <v>947</v>
      </c>
      <c r="E163">
        <v>2017</v>
      </c>
      <c r="F163">
        <v>318</v>
      </c>
      <c r="G163">
        <v>235</v>
      </c>
      <c r="H163">
        <v>0</v>
      </c>
      <c r="I163">
        <v>85</v>
      </c>
      <c r="J163">
        <v>84</v>
      </c>
      <c r="K163">
        <v>72</v>
      </c>
      <c r="L163">
        <v>71</v>
      </c>
      <c r="M163">
        <v>56</v>
      </c>
      <c r="N163">
        <v>46</v>
      </c>
      <c r="O163">
        <v>76</v>
      </c>
      <c r="P163">
        <v>35</v>
      </c>
      <c r="Q163">
        <v>10</v>
      </c>
      <c r="R163">
        <v>5</v>
      </c>
      <c r="S163">
        <v>13</v>
      </c>
      <c r="T163">
        <v>0</v>
      </c>
      <c r="U163">
        <v>538</v>
      </c>
      <c r="V163">
        <v>14</v>
      </c>
      <c r="W163">
        <v>1</v>
      </c>
      <c r="X163">
        <v>440</v>
      </c>
      <c r="Y163">
        <v>9</v>
      </c>
      <c r="Z163">
        <v>41</v>
      </c>
      <c r="AA163">
        <v>62</v>
      </c>
      <c r="AB163">
        <v>1</v>
      </c>
      <c r="AC163">
        <v>194</v>
      </c>
      <c r="AD163">
        <v>20</v>
      </c>
      <c r="AE163">
        <v>19</v>
      </c>
      <c r="AF163">
        <v>320</v>
      </c>
      <c r="AG163">
        <v>279</v>
      </c>
      <c r="AH163">
        <v>221</v>
      </c>
      <c r="AI163">
        <v>53</v>
      </c>
      <c r="AJ163">
        <v>553</v>
      </c>
      <c r="AK163">
        <v>0.57504500000000003</v>
      </c>
      <c r="AL163">
        <v>0.42495500000000003</v>
      </c>
      <c r="AM163">
        <v>0</v>
      </c>
      <c r="AN163">
        <v>0.15370700000000001</v>
      </c>
      <c r="AO163">
        <v>0.15189900000000001</v>
      </c>
      <c r="AP163">
        <v>0.13019900000000001</v>
      </c>
      <c r="AQ163">
        <v>0.12839100000000001</v>
      </c>
      <c r="AR163">
        <v>0.10126599999999999</v>
      </c>
      <c r="AS163">
        <v>8.3183000000000007E-2</v>
      </c>
      <c r="AT163">
        <v>0.137432</v>
      </c>
      <c r="AU163">
        <v>6.3291E-2</v>
      </c>
      <c r="AV163">
        <v>1.8082999999999998E-2</v>
      </c>
      <c r="AW163">
        <v>9.0419999999999997E-3</v>
      </c>
      <c r="AX163">
        <v>2.3508000000000001E-2</v>
      </c>
      <c r="AY163">
        <v>0</v>
      </c>
      <c r="AZ163">
        <v>0.97287499999999993</v>
      </c>
      <c r="BA163">
        <v>2.5316000000000002E-2</v>
      </c>
      <c r="BB163">
        <v>1.8079999999999999E-3</v>
      </c>
      <c r="BC163">
        <v>0.79566000000000003</v>
      </c>
      <c r="BD163">
        <v>1.6275000000000001E-2</v>
      </c>
      <c r="BE163">
        <v>7.4140999999999999E-2</v>
      </c>
      <c r="BF163">
        <v>0.11211599999999999</v>
      </c>
      <c r="BG163">
        <v>1.8079999999999999E-3</v>
      </c>
      <c r="BH163">
        <v>0.35081400000000001</v>
      </c>
      <c r="BI163">
        <v>3.6165999999999997E-2</v>
      </c>
      <c r="BJ163">
        <v>3.4358E-2</v>
      </c>
      <c r="BK163">
        <v>0.57866200000000001</v>
      </c>
      <c r="BL163">
        <v>0.504521</v>
      </c>
      <c r="BM163">
        <v>0.39963799999999999</v>
      </c>
      <c r="BN163">
        <v>9.5840999999999996E-2</v>
      </c>
      <c r="BO163">
        <v>1</v>
      </c>
      <c r="BP163" t="s">
        <v>4413</v>
      </c>
      <c r="BQ163">
        <v>725</v>
      </c>
      <c r="BR163">
        <v>0.76275999999999999</v>
      </c>
      <c r="BS163">
        <v>0</v>
      </c>
    </row>
    <row r="164" spans="1:71" x14ac:dyDescent="0.25">
      <c r="A164" t="s">
        <v>4415</v>
      </c>
      <c r="B164" t="s">
        <v>98</v>
      </c>
      <c r="C164" t="s">
        <v>382</v>
      </c>
      <c r="D164" t="s">
        <v>949</v>
      </c>
      <c r="E164">
        <v>2017</v>
      </c>
      <c r="F164">
        <v>80</v>
      </c>
      <c r="G164">
        <v>48</v>
      </c>
      <c r="H164">
        <v>0</v>
      </c>
      <c r="I164">
        <v>18</v>
      </c>
      <c r="J164">
        <v>24</v>
      </c>
      <c r="K164">
        <v>16</v>
      </c>
      <c r="L164">
        <v>17</v>
      </c>
      <c r="M164">
        <v>19</v>
      </c>
      <c r="N164">
        <v>12</v>
      </c>
      <c r="O164">
        <v>16</v>
      </c>
      <c r="P164">
        <v>2</v>
      </c>
      <c r="Q164">
        <v>0</v>
      </c>
      <c r="R164">
        <v>0</v>
      </c>
      <c r="S164">
        <v>4</v>
      </c>
      <c r="T164">
        <v>0</v>
      </c>
      <c r="U164">
        <v>126</v>
      </c>
      <c r="V164">
        <v>2</v>
      </c>
      <c r="W164">
        <v>0</v>
      </c>
      <c r="X164">
        <v>117</v>
      </c>
      <c r="Y164">
        <v>9</v>
      </c>
      <c r="Z164">
        <v>2</v>
      </c>
      <c r="AA164">
        <v>0</v>
      </c>
      <c r="AB164">
        <v>0</v>
      </c>
      <c r="AC164">
        <v>7</v>
      </c>
      <c r="AD164">
        <v>3</v>
      </c>
      <c r="AE164">
        <v>8</v>
      </c>
      <c r="AF164">
        <v>110</v>
      </c>
      <c r="AG164">
        <v>91</v>
      </c>
      <c r="AH164">
        <v>25</v>
      </c>
      <c r="AI164">
        <v>12</v>
      </c>
      <c r="AJ164">
        <v>128</v>
      </c>
      <c r="AK164">
        <v>0.625</v>
      </c>
      <c r="AL164">
        <v>0.375</v>
      </c>
      <c r="AM164">
        <v>0</v>
      </c>
      <c r="AN164">
        <v>0.140625</v>
      </c>
      <c r="AO164">
        <v>0.1875</v>
      </c>
      <c r="AP164">
        <v>0.125</v>
      </c>
      <c r="AQ164">
        <v>0.13281200000000001</v>
      </c>
      <c r="AR164">
        <v>0.14843799999999999</v>
      </c>
      <c r="AS164">
        <v>9.375E-2</v>
      </c>
      <c r="AT164">
        <v>0.125</v>
      </c>
      <c r="AU164">
        <v>1.5625E-2</v>
      </c>
      <c r="AV164">
        <v>0</v>
      </c>
      <c r="AW164">
        <v>0</v>
      </c>
      <c r="AX164">
        <v>3.125E-2</v>
      </c>
      <c r="AY164">
        <v>0</v>
      </c>
      <c r="AZ164">
        <v>0.984375</v>
      </c>
      <c r="BA164">
        <v>1.5625E-2</v>
      </c>
      <c r="BB164">
        <v>0</v>
      </c>
      <c r="BC164">
        <v>0.91406199999999993</v>
      </c>
      <c r="BD164">
        <v>7.0311999999999999E-2</v>
      </c>
      <c r="BE164">
        <v>1.5625E-2</v>
      </c>
      <c r="BF164">
        <v>0</v>
      </c>
      <c r="BG164">
        <v>0</v>
      </c>
      <c r="BH164">
        <v>5.4688000000000001E-2</v>
      </c>
      <c r="BI164">
        <v>2.3438000000000001E-2</v>
      </c>
      <c r="BJ164">
        <v>6.25E-2</v>
      </c>
      <c r="BK164">
        <v>0.859375</v>
      </c>
      <c r="BL164">
        <v>0.71093800000000007</v>
      </c>
      <c r="BM164">
        <v>0.19531200000000001</v>
      </c>
      <c r="BN164">
        <v>9.375E-2</v>
      </c>
      <c r="BO164">
        <v>1</v>
      </c>
      <c r="BP164" t="s">
        <v>4413</v>
      </c>
      <c r="BQ164">
        <v>725</v>
      </c>
      <c r="BR164">
        <v>0.17655000000000001</v>
      </c>
      <c r="BS164">
        <v>0</v>
      </c>
    </row>
    <row r="165" spans="1:71" x14ac:dyDescent="0.25">
      <c r="A165" t="s">
        <v>4416</v>
      </c>
      <c r="B165" t="s">
        <v>98</v>
      </c>
      <c r="C165" t="s">
        <v>382</v>
      </c>
      <c r="D165" t="s">
        <v>953</v>
      </c>
      <c r="E165">
        <v>2017</v>
      </c>
      <c r="F165">
        <v>27</v>
      </c>
      <c r="G165">
        <v>11</v>
      </c>
      <c r="H165">
        <v>0</v>
      </c>
      <c r="I165">
        <v>1</v>
      </c>
      <c r="J165">
        <v>5</v>
      </c>
      <c r="K165">
        <v>5</v>
      </c>
      <c r="L165">
        <v>6</v>
      </c>
      <c r="M165">
        <v>9</v>
      </c>
      <c r="N165">
        <v>6</v>
      </c>
      <c r="O165">
        <v>5</v>
      </c>
      <c r="P165">
        <v>0</v>
      </c>
      <c r="Q165">
        <v>1</v>
      </c>
      <c r="R165">
        <v>0</v>
      </c>
      <c r="S165">
        <v>0</v>
      </c>
      <c r="T165">
        <v>0</v>
      </c>
      <c r="U165">
        <v>38</v>
      </c>
      <c r="V165">
        <v>0</v>
      </c>
      <c r="W165">
        <v>0</v>
      </c>
      <c r="X165">
        <v>35</v>
      </c>
      <c r="Y165">
        <v>3</v>
      </c>
      <c r="Z165">
        <v>0</v>
      </c>
      <c r="AA165">
        <v>0</v>
      </c>
      <c r="AB165">
        <v>0</v>
      </c>
      <c r="AC165">
        <v>3</v>
      </c>
      <c r="AD165">
        <v>1</v>
      </c>
      <c r="AE165">
        <v>24</v>
      </c>
      <c r="AF165">
        <v>10</v>
      </c>
      <c r="AG165">
        <v>35</v>
      </c>
      <c r="AH165">
        <v>0</v>
      </c>
      <c r="AI165">
        <v>3</v>
      </c>
      <c r="AJ165">
        <v>38</v>
      </c>
      <c r="AK165">
        <v>0.71052599999999999</v>
      </c>
      <c r="AL165">
        <v>0.28947400000000001</v>
      </c>
      <c r="AM165">
        <v>0</v>
      </c>
      <c r="AN165">
        <v>2.6315999999999999E-2</v>
      </c>
      <c r="AO165">
        <v>0.131579</v>
      </c>
      <c r="AP165">
        <v>0.131579</v>
      </c>
      <c r="AQ165">
        <v>0.15789500000000001</v>
      </c>
      <c r="AR165">
        <v>0.236842</v>
      </c>
      <c r="AS165">
        <v>0.15789500000000001</v>
      </c>
      <c r="AT165">
        <v>0.131579</v>
      </c>
      <c r="AU165">
        <v>0</v>
      </c>
      <c r="AV165">
        <v>2.6315999999999999E-2</v>
      </c>
      <c r="AW165">
        <v>0</v>
      </c>
      <c r="AX165">
        <v>0</v>
      </c>
      <c r="AY165">
        <v>0</v>
      </c>
      <c r="AZ165">
        <v>1</v>
      </c>
      <c r="BA165">
        <v>0</v>
      </c>
      <c r="BB165">
        <v>0</v>
      </c>
      <c r="BC165">
        <v>0.92105300000000001</v>
      </c>
      <c r="BD165">
        <v>7.8947000000000003E-2</v>
      </c>
      <c r="BE165">
        <v>0</v>
      </c>
      <c r="BF165">
        <v>0</v>
      </c>
      <c r="BG165">
        <v>0</v>
      </c>
      <c r="BH165">
        <v>7.8947000000000003E-2</v>
      </c>
      <c r="BI165">
        <v>2.6315999999999999E-2</v>
      </c>
      <c r="BJ165">
        <v>0.631579</v>
      </c>
      <c r="BK165">
        <v>0.263158</v>
      </c>
      <c r="BL165">
        <v>0.92105300000000001</v>
      </c>
      <c r="BM165">
        <v>0</v>
      </c>
      <c r="BN165">
        <v>7.8947000000000003E-2</v>
      </c>
      <c r="BO165">
        <v>1</v>
      </c>
      <c r="BP165" t="s">
        <v>4413</v>
      </c>
      <c r="BQ165">
        <v>725</v>
      </c>
      <c r="BR165">
        <v>5.2409999999999998E-2</v>
      </c>
      <c r="BS165">
        <v>0</v>
      </c>
    </row>
    <row r="166" spans="1:71" x14ac:dyDescent="0.25">
      <c r="A166" t="s">
        <v>4417</v>
      </c>
      <c r="B166" t="s">
        <v>98</v>
      </c>
      <c r="C166" t="s">
        <v>382</v>
      </c>
      <c r="D166" t="s">
        <v>961</v>
      </c>
      <c r="E166">
        <v>2017</v>
      </c>
      <c r="F166">
        <v>3</v>
      </c>
      <c r="G166">
        <v>3</v>
      </c>
      <c r="H166">
        <v>0</v>
      </c>
      <c r="I166">
        <v>2</v>
      </c>
      <c r="J166">
        <v>0</v>
      </c>
      <c r="K166">
        <v>0</v>
      </c>
      <c r="L166">
        <v>1</v>
      </c>
      <c r="M166">
        <v>0</v>
      </c>
      <c r="N166">
        <v>0</v>
      </c>
      <c r="O166">
        <v>1</v>
      </c>
      <c r="P166">
        <v>0</v>
      </c>
      <c r="Q166">
        <v>0</v>
      </c>
      <c r="R166">
        <v>0</v>
      </c>
      <c r="S166">
        <v>2</v>
      </c>
      <c r="T166">
        <v>0</v>
      </c>
      <c r="U166">
        <v>6</v>
      </c>
      <c r="V166">
        <v>0</v>
      </c>
      <c r="W166">
        <v>0</v>
      </c>
      <c r="X166">
        <v>2</v>
      </c>
      <c r="Y166">
        <v>0</v>
      </c>
      <c r="Z166">
        <v>0</v>
      </c>
      <c r="AA166">
        <v>0</v>
      </c>
      <c r="AB166">
        <v>4</v>
      </c>
      <c r="AC166">
        <v>1</v>
      </c>
      <c r="AD166">
        <v>1</v>
      </c>
      <c r="AE166">
        <v>4</v>
      </c>
      <c r="AF166">
        <v>0</v>
      </c>
      <c r="AG166">
        <v>0</v>
      </c>
      <c r="AH166">
        <v>1</v>
      </c>
      <c r="AI166">
        <v>5</v>
      </c>
      <c r="AJ166">
        <v>6</v>
      </c>
      <c r="AK166">
        <v>0.5</v>
      </c>
      <c r="AL166">
        <v>0.5</v>
      </c>
      <c r="AM166">
        <v>0</v>
      </c>
      <c r="AN166">
        <v>0.33333299999999999</v>
      </c>
      <c r="AO166">
        <v>0</v>
      </c>
      <c r="AP166">
        <v>0</v>
      </c>
      <c r="AQ166">
        <v>0.16666700000000001</v>
      </c>
      <c r="AR166">
        <v>0</v>
      </c>
      <c r="AS166">
        <v>0</v>
      </c>
      <c r="AT166">
        <v>0.16666700000000001</v>
      </c>
      <c r="AU166">
        <v>0</v>
      </c>
      <c r="AV166">
        <v>0</v>
      </c>
      <c r="AW166">
        <v>0</v>
      </c>
      <c r="AX166">
        <v>0.33333299999999999</v>
      </c>
      <c r="AY166">
        <v>0</v>
      </c>
      <c r="AZ166">
        <v>1</v>
      </c>
      <c r="BA166">
        <v>0</v>
      </c>
      <c r="BB166">
        <v>0</v>
      </c>
      <c r="BC166">
        <v>0.33333299999999999</v>
      </c>
      <c r="BD166">
        <v>0</v>
      </c>
      <c r="BE166">
        <v>0</v>
      </c>
      <c r="BF166">
        <v>0</v>
      </c>
      <c r="BG166">
        <v>0.66666700000000001</v>
      </c>
      <c r="BH166">
        <v>0.16666700000000001</v>
      </c>
      <c r="BI166">
        <v>0.16666700000000001</v>
      </c>
      <c r="BJ166">
        <v>0.66666700000000001</v>
      </c>
      <c r="BK166">
        <v>0</v>
      </c>
      <c r="BL166">
        <v>0</v>
      </c>
      <c r="BM166">
        <v>0.16666700000000001</v>
      </c>
      <c r="BN166">
        <v>0.83333299999999999</v>
      </c>
      <c r="BO166">
        <v>1</v>
      </c>
      <c r="BP166" t="s">
        <v>4413</v>
      </c>
      <c r="BQ166">
        <v>725</v>
      </c>
      <c r="BR166">
        <v>8.2799999999999992E-3</v>
      </c>
      <c r="BS166">
        <v>0</v>
      </c>
    </row>
    <row r="167" spans="1:71" x14ac:dyDescent="0.25">
      <c r="A167" t="s">
        <v>4418</v>
      </c>
      <c r="B167" t="s">
        <v>98</v>
      </c>
      <c r="C167" t="s">
        <v>388</v>
      </c>
      <c r="D167" t="s">
        <v>44</v>
      </c>
      <c r="E167">
        <v>2017</v>
      </c>
      <c r="F167">
        <v>23</v>
      </c>
      <c r="G167">
        <v>18</v>
      </c>
      <c r="H167">
        <v>0</v>
      </c>
      <c r="I167">
        <v>3</v>
      </c>
      <c r="J167">
        <v>9</v>
      </c>
      <c r="K167">
        <v>6</v>
      </c>
      <c r="L167">
        <v>2</v>
      </c>
      <c r="M167">
        <v>5</v>
      </c>
      <c r="N167">
        <v>5</v>
      </c>
      <c r="O167">
        <v>3</v>
      </c>
      <c r="P167">
        <v>5</v>
      </c>
      <c r="Q167">
        <v>3</v>
      </c>
      <c r="R167">
        <v>0</v>
      </c>
      <c r="S167">
        <v>0</v>
      </c>
      <c r="T167">
        <v>0</v>
      </c>
      <c r="U167">
        <v>34</v>
      </c>
      <c r="V167">
        <v>7</v>
      </c>
      <c r="W167">
        <v>0</v>
      </c>
      <c r="X167">
        <v>29</v>
      </c>
      <c r="Y167">
        <v>3</v>
      </c>
      <c r="Z167">
        <v>4</v>
      </c>
      <c r="AA167">
        <v>4</v>
      </c>
      <c r="AB167">
        <v>1</v>
      </c>
      <c r="AC167">
        <v>8</v>
      </c>
      <c r="AD167">
        <v>2</v>
      </c>
      <c r="AE167">
        <v>0</v>
      </c>
      <c r="AF167">
        <v>31</v>
      </c>
      <c r="AG167">
        <v>21</v>
      </c>
      <c r="AH167">
        <v>17</v>
      </c>
      <c r="AI167">
        <v>3</v>
      </c>
      <c r="AJ167">
        <v>41</v>
      </c>
      <c r="AK167">
        <v>0.56097600000000003</v>
      </c>
      <c r="AL167">
        <v>0.43902400000000003</v>
      </c>
      <c r="AM167">
        <v>0</v>
      </c>
      <c r="AN167">
        <v>7.3171E-2</v>
      </c>
      <c r="AO167">
        <v>0.21951200000000001</v>
      </c>
      <c r="AP167">
        <v>0.146341</v>
      </c>
      <c r="AQ167">
        <v>4.8779999999999997E-2</v>
      </c>
      <c r="AR167">
        <v>0.121951</v>
      </c>
      <c r="AS167">
        <v>0.121951</v>
      </c>
      <c r="AT167">
        <v>7.3171E-2</v>
      </c>
      <c r="AU167">
        <v>0.121951</v>
      </c>
      <c r="AV167">
        <v>7.3171E-2</v>
      </c>
      <c r="AW167">
        <v>0</v>
      </c>
      <c r="AX167">
        <v>0</v>
      </c>
      <c r="AY167">
        <v>0</v>
      </c>
      <c r="AZ167">
        <v>0.82926800000000001</v>
      </c>
      <c r="BA167">
        <v>0.17073199999999999</v>
      </c>
      <c r="BB167">
        <v>0</v>
      </c>
      <c r="BC167">
        <v>0.70731700000000008</v>
      </c>
      <c r="BD167">
        <v>7.3171E-2</v>
      </c>
      <c r="BE167">
        <v>9.7560999999999995E-2</v>
      </c>
      <c r="BF167">
        <v>9.7560999999999995E-2</v>
      </c>
      <c r="BG167">
        <v>2.4389999999999998E-2</v>
      </c>
      <c r="BH167">
        <v>0.19512199999999999</v>
      </c>
      <c r="BI167">
        <v>4.8779999999999997E-2</v>
      </c>
      <c r="BJ167">
        <v>0</v>
      </c>
      <c r="BK167">
        <v>0.75609800000000005</v>
      </c>
      <c r="BL167">
        <v>0.51219499999999996</v>
      </c>
      <c r="BM167">
        <v>0.414634</v>
      </c>
      <c r="BN167">
        <v>7.3171E-2</v>
      </c>
      <c r="BO167">
        <v>1</v>
      </c>
      <c r="BP167" t="s">
        <v>4419</v>
      </c>
      <c r="BQ167">
        <v>41</v>
      </c>
      <c r="BR167">
        <v>1</v>
      </c>
      <c r="BS167">
        <v>0</v>
      </c>
    </row>
    <row r="168" spans="1:71" x14ac:dyDescent="0.25">
      <c r="A168" t="s">
        <v>4420</v>
      </c>
      <c r="B168" t="s">
        <v>98</v>
      </c>
      <c r="C168" t="s">
        <v>388</v>
      </c>
      <c r="D168" t="s">
        <v>947</v>
      </c>
      <c r="E168">
        <v>2017</v>
      </c>
      <c r="F168">
        <v>19</v>
      </c>
      <c r="G168">
        <v>14</v>
      </c>
      <c r="H168">
        <v>0</v>
      </c>
      <c r="I168">
        <v>3</v>
      </c>
      <c r="J168">
        <v>7</v>
      </c>
      <c r="K168">
        <v>6</v>
      </c>
      <c r="L168">
        <v>2</v>
      </c>
      <c r="M168">
        <v>3</v>
      </c>
      <c r="N168">
        <v>4</v>
      </c>
      <c r="O168">
        <v>2</v>
      </c>
      <c r="P168">
        <v>4</v>
      </c>
      <c r="Q168">
        <v>2</v>
      </c>
      <c r="R168">
        <v>0</v>
      </c>
      <c r="S168">
        <v>0</v>
      </c>
      <c r="T168">
        <v>0</v>
      </c>
      <c r="U168">
        <v>28</v>
      </c>
      <c r="V168">
        <v>5</v>
      </c>
      <c r="W168">
        <v>0</v>
      </c>
      <c r="X168">
        <v>24</v>
      </c>
      <c r="Y168">
        <v>3</v>
      </c>
      <c r="Z168">
        <v>3</v>
      </c>
      <c r="AA168">
        <v>2</v>
      </c>
      <c r="AB168">
        <v>1</v>
      </c>
      <c r="AC168">
        <v>7</v>
      </c>
      <c r="AD168">
        <v>1</v>
      </c>
      <c r="AE168">
        <v>0</v>
      </c>
      <c r="AF168">
        <v>25</v>
      </c>
      <c r="AG168">
        <v>18</v>
      </c>
      <c r="AH168">
        <v>14</v>
      </c>
      <c r="AI168">
        <v>1</v>
      </c>
      <c r="AJ168">
        <v>33</v>
      </c>
      <c r="AK168">
        <v>0.57575799999999999</v>
      </c>
      <c r="AL168">
        <v>0.42424200000000001</v>
      </c>
      <c r="AM168">
        <v>0</v>
      </c>
      <c r="AN168">
        <v>9.090899999999999E-2</v>
      </c>
      <c r="AO168">
        <v>0.212121</v>
      </c>
      <c r="AP168">
        <v>0.18181800000000001</v>
      </c>
      <c r="AQ168">
        <v>6.0606E-2</v>
      </c>
      <c r="AR168">
        <v>9.090899999999999E-2</v>
      </c>
      <c r="AS168">
        <v>0.121212</v>
      </c>
      <c r="AT168">
        <v>6.0606E-2</v>
      </c>
      <c r="AU168">
        <v>0.121212</v>
      </c>
      <c r="AV168">
        <v>6.0606E-2</v>
      </c>
      <c r="AW168">
        <v>0</v>
      </c>
      <c r="AX168">
        <v>0</v>
      </c>
      <c r="AY168">
        <v>0</v>
      </c>
      <c r="AZ168">
        <v>0.84848500000000004</v>
      </c>
      <c r="BA168">
        <v>0.15151500000000001</v>
      </c>
      <c r="BB168">
        <v>0</v>
      </c>
      <c r="BC168">
        <v>0.72727299999999995</v>
      </c>
      <c r="BD168">
        <v>9.090899999999999E-2</v>
      </c>
      <c r="BE168">
        <v>9.090899999999999E-2</v>
      </c>
      <c r="BF168">
        <v>6.0606E-2</v>
      </c>
      <c r="BG168">
        <v>3.0303E-2</v>
      </c>
      <c r="BH168">
        <v>0.212121</v>
      </c>
      <c r="BI168">
        <v>3.0303E-2</v>
      </c>
      <c r="BJ168">
        <v>0</v>
      </c>
      <c r="BK168">
        <v>0.75757599999999992</v>
      </c>
      <c r="BL168">
        <v>0.54545500000000002</v>
      </c>
      <c r="BM168">
        <v>0.42424200000000001</v>
      </c>
      <c r="BN168">
        <v>3.0303E-2</v>
      </c>
      <c r="BO168">
        <v>1</v>
      </c>
      <c r="BP168" t="s">
        <v>4419</v>
      </c>
      <c r="BQ168">
        <v>41</v>
      </c>
      <c r="BR168">
        <v>0.80488000000000004</v>
      </c>
      <c r="BS168">
        <v>0</v>
      </c>
    </row>
    <row r="169" spans="1:71" x14ac:dyDescent="0.25">
      <c r="A169" t="s">
        <v>4421</v>
      </c>
      <c r="B169" t="s">
        <v>98</v>
      </c>
      <c r="C169" t="s">
        <v>388</v>
      </c>
      <c r="D169" t="s">
        <v>949</v>
      </c>
      <c r="E169">
        <v>2017</v>
      </c>
      <c r="F169">
        <v>3</v>
      </c>
      <c r="G169">
        <v>3</v>
      </c>
      <c r="H169">
        <v>0</v>
      </c>
      <c r="I169">
        <v>0</v>
      </c>
      <c r="J169">
        <v>2</v>
      </c>
      <c r="K169">
        <v>0</v>
      </c>
      <c r="L169">
        <v>0</v>
      </c>
      <c r="M169">
        <v>2</v>
      </c>
      <c r="N169">
        <v>0</v>
      </c>
      <c r="O169">
        <v>1</v>
      </c>
      <c r="P169">
        <v>0</v>
      </c>
      <c r="Q169">
        <v>1</v>
      </c>
      <c r="R169">
        <v>0</v>
      </c>
      <c r="S169">
        <v>0</v>
      </c>
      <c r="T169">
        <v>0</v>
      </c>
      <c r="U169">
        <v>5</v>
      </c>
      <c r="V169">
        <v>1</v>
      </c>
      <c r="W169">
        <v>0</v>
      </c>
      <c r="X169">
        <v>5</v>
      </c>
      <c r="Y169">
        <v>0</v>
      </c>
      <c r="Z169">
        <v>0</v>
      </c>
      <c r="AA169">
        <v>1</v>
      </c>
      <c r="AB169">
        <v>0</v>
      </c>
      <c r="AC169">
        <v>1</v>
      </c>
      <c r="AD169">
        <v>1</v>
      </c>
      <c r="AE169">
        <v>0</v>
      </c>
      <c r="AF169">
        <v>4</v>
      </c>
      <c r="AG169">
        <v>3</v>
      </c>
      <c r="AH169">
        <v>3</v>
      </c>
      <c r="AI169">
        <v>0</v>
      </c>
      <c r="AJ169">
        <v>6</v>
      </c>
      <c r="AK169">
        <v>0.5</v>
      </c>
      <c r="AL169">
        <v>0.5</v>
      </c>
      <c r="AM169">
        <v>0</v>
      </c>
      <c r="AN169">
        <v>0</v>
      </c>
      <c r="AO169">
        <v>0.33333299999999999</v>
      </c>
      <c r="AP169">
        <v>0</v>
      </c>
      <c r="AQ169">
        <v>0</v>
      </c>
      <c r="AR169">
        <v>0.33333299999999999</v>
      </c>
      <c r="AS169">
        <v>0</v>
      </c>
      <c r="AT169">
        <v>0.16666700000000001</v>
      </c>
      <c r="AU169">
        <v>0</v>
      </c>
      <c r="AV169">
        <v>0.16666700000000001</v>
      </c>
      <c r="AW169">
        <v>0</v>
      </c>
      <c r="AX169">
        <v>0</v>
      </c>
      <c r="AY169">
        <v>0</v>
      </c>
      <c r="AZ169">
        <v>0.83333299999999999</v>
      </c>
      <c r="BA169">
        <v>0.16666700000000001</v>
      </c>
      <c r="BB169">
        <v>0</v>
      </c>
      <c r="BC169">
        <v>0.83333299999999999</v>
      </c>
      <c r="BD169">
        <v>0</v>
      </c>
      <c r="BE169">
        <v>0</v>
      </c>
      <c r="BF169">
        <v>0.16666700000000001</v>
      </c>
      <c r="BG169">
        <v>0</v>
      </c>
      <c r="BH169">
        <v>0.16666700000000001</v>
      </c>
      <c r="BI169">
        <v>0.16666700000000001</v>
      </c>
      <c r="BJ169">
        <v>0</v>
      </c>
      <c r="BK169">
        <v>0.66666700000000001</v>
      </c>
      <c r="BL169">
        <v>0.5</v>
      </c>
      <c r="BM169">
        <v>0.5</v>
      </c>
      <c r="BN169">
        <v>0</v>
      </c>
      <c r="BO169">
        <v>1</v>
      </c>
      <c r="BP169" t="s">
        <v>4419</v>
      </c>
      <c r="BQ169">
        <v>41</v>
      </c>
      <c r="BR169">
        <v>0.14634</v>
      </c>
      <c r="BS169">
        <v>0</v>
      </c>
    </row>
    <row r="170" spans="1:71" x14ac:dyDescent="0.25">
      <c r="A170" t="s">
        <v>4422</v>
      </c>
      <c r="B170" t="s">
        <v>98</v>
      </c>
      <c r="C170" t="s">
        <v>388</v>
      </c>
      <c r="D170" t="s">
        <v>961</v>
      </c>
      <c r="E170">
        <v>2017</v>
      </c>
      <c r="F170">
        <v>1</v>
      </c>
      <c r="G170">
        <v>1</v>
      </c>
      <c r="H170">
        <v>0</v>
      </c>
      <c r="I170">
        <v>0</v>
      </c>
      <c r="J170">
        <v>0</v>
      </c>
      <c r="K170">
        <v>0</v>
      </c>
      <c r="L170">
        <v>0</v>
      </c>
      <c r="M170">
        <v>0</v>
      </c>
      <c r="N170">
        <v>1</v>
      </c>
      <c r="O170">
        <v>0</v>
      </c>
      <c r="P170">
        <v>1</v>
      </c>
      <c r="Q170">
        <v>0</v>
      </c>
      <c r="R170">
        <v>0</v>
      </c>
      <c r="S170">
        <v>0</v>
      </c>
      <c r="T170">
        <v>0</v>
      </c>
      <c r="U170">
        <v>1</v>
      </c>
      <c r="V170">
        <v>1</v>
      </c>
      <c r="W170">
        <v>0</v>
      </c>
      <c r="X170">
        <v>0</v>
      </c>
      <c r="Y170">
        <v>0</v>
      </c>
      <c r="Z170">
        <v>1</v>
      </c>
      <c r="AA170">
        <v>1</v>
      </c>
      <c r="AB170">
        <v>0</v>
      </c>
      <c r="AC170">
        <v>0</v>
      </c>
      <c r="AD170">
        <v>0</v>
      </c>
      <c r="AE170">
        <v>0</v>
      </c>
      <c r="AF170">
        <v>2</v>
      </c>
      <c r="AG170">
        <v>0</v>
      </c>
      <c r="AH170">
        <v>0</v>
      </c>
      <c r="AI170">
        <v>2</v>
      </c>
      <c r="AJ170">
        <v>2</v>
      </c>
      <c r="AK170">
        <v>0.5</v>
      </c>
      <c r="AL170">
        <v>0.5</v>
      </c>
      <c r="AM170">
        <v>0</v>
      </c>
      <c r="AN170">
        <v>0</v>
      </c>
      <c r="AO170">
        <v>0</v>
      </c>
      <c r="AP170">
        <v>0</v>
      </c>
      <c r="AQ170">
        <v>0</v>
      </c>
      <c r="AR170">
        <v>0</v>
      </c>
      <c r="AS170">
        <v>0.5</v>
      </c>
      <c r="AT170">
        <v>0</v>
      </c>
      <c r="AU170">
        <v>0.5</v>
      </c>
      <c r="AV170">
        <v>0</v>
      </c>
      <c r="AW170">
        <v>0</v>
      </c>
      <c r="AX170">
        <v>0</v>
      </c>
      <c r="AY170">
        <v>0</v>
      </c>
      <c r="AZ170">
        <v>0.5</v>
      </c>
      <c r="BA170">
        <v>0.5</v>
      </c>
      <c r="BB170">
        <v>0</v>
      </c>
      <c r="BC170">
        <v>0</v>
      </c>
      <c r="BD170">
        <v>0</v>
      </c>
      <c r="BE170">
        <v>0.5</v>
      </c>
      <c r="BF170">
        <v>0.5</v>
      </c>
      <c r="BG170">
        <v>0</v>
      </c>
      <c r="BH170">
        <v>0</v>
      </c>
      <c r="BI170">
        <v>0</v>
      </c>
      <c r="BJ170">
        <v>0</v>
      </c>
      <c r="BK170">
        <v>1</v>
      </c>
      <c r="BL170">
        <v>0</v>
      </c>
      <c r="BM170">
        <v>0</v>
      </c>
      <c r="BN170">
        <v>1</v>
      </c>
      <c r="BO170">
        <v>1</v>
      </c>
      <c r="BP170" t="s">
        <v>4419</v>
      </c>
      <c r="BQ170">
        <v>41</v>
      </c>
      <c r="BR170">
        <v>4.8779999999999997E-2</v>
      </c>
      <c r="BS170">
        <v>0</v>
      </c>
    </row>
    <row r="171" spans="1:71" x14ac:dyDescent="0.25">
      <c r="A171" t="s">
        <v>4423</v>
      </c>
      <c r="B171" t="s">
        <v>98</v>
      </c>
      <c r="C171" t="s">
        <v>394</v>
      </c>
      <c r="D171" t="s">
        <v>44</v>
      </c>
      <c r="E171">
        <v>2017</v>
      </c>
      <c r="F171">
        <v>926</v>
      </c>
      <c r="G171">
        <v>338</v>
      </c>
      <c r="H171">
        <v>0</v>
      </c>
      <c r="I171">
        <v>141</v>
      </c>
      <c r="J171">
        <v>182</v>
      </c>
      <c r="K171">
        <v>185</v>
      </c>
      <c r="L171">
        <v>198</v>
      </c>
      <c r="M171">
        <v>165</v>
      </c>
      <c r="N171">
        <v>147</v>
      </c>
      <c r="O171">
        <v>120</v>
      </c>
      <c r="P171">
        <v>82</v>
      </c>
      <c r="Q171">
        <v>20</v>
      </c>
      <c r="R171">
        <v>9</v>
      </c>
      <c r="S171">
        <v>15</v>
      </c>
      <c r="T171">
        <v>0</v>
      </c>
      <c r="U171">
        <v>1214</v>
      </c>
      <c r="V171">
        <v>49</v>
      </c>
      <c r="W171">
        <v>1</v>
      </c>
      <c r="X171">
        <v>1051</v>
      </c>
      <c r="Y171">
        <v>31</v>
      </c>
      <c r="Z171">
        <v>44</v>
      </c>
      <c r="AA171">
        <v>83</v>
      </c>
      <c r="AB171">
        <v>55</v>
      </c>
      <c r="AC171">
        <v>334</v>
      </c>
      <c r="AD171">
        <v>52</v>
      </c>
      <c r="AE171">
        <v>95</v>
      </c>
      <c r="AF171">
        <v>783</v>
      </c>
      <c r="AG171">
        <v>872</v>
      </c>
      <c r="AH171">
        <v>328</v>
      </c>
      <c r="AI171">
        <v>64</v>
      </c>
      <c r="AJ171">
        <v>1264</v>
      </c>
      <c r="AK171">
        <v>0.732595</v>
      </c>
      <c r="AL171">
        <v>0.267405</v>
      </c>
      <c r="AM171">
        <v>0</v>
      </c>
      <c r="AN171">
        <v>0.111551</v>
      </c>
      <c r="AO171">
        <v>0.143987</v>
      </c>
      <c r="AP171">
        <v>0.14636099999999999</v>
      </c>
      <c r="AQ171">
        <v>0.15664600000000001</v>
      </c>
      <c r="AR171">
        <v>0.13053799999999999</v>
      </c>
      <c r="AS171">
        <v>0.116297</v>
      </c>
      <c r="AT171">
        <v>9.4937000000000007E-2</v>
      </c>
      <c r="AU171">
        <v>6.4873E-2</v>
      </c>
      <c r="AV171">
        <v>1.5823E-2</v>
      </c>
      <c r="AW171">
        <v>7.1199999999999996E-3</v>
      </c>
      <c r="AX171">
        <v>1.1867000000000001E-2</v>
      </c>
      <c r="AY171">
        <v>0</v>
      </c>
      <c r="AZ171">
        <v>0.96044300000000005</v>
      </c>
      <c r="BA171">
        <v>3.8765999999999988E-2</v>
      </c>
      <c r="BB171">
        <v>7.9100000000000004E-4</v>
      </c>
      <c r="BC171">
        <v>0.83148700000000009</v>
      </c>
      <c r="BD171">
        <v>2.4525000000000002E-2</v>
      </c>
      <c r="BE171">
        <v>3.4810000000000001E-2</v>
      </c>
      <c r="BF171">
        <v>6.5665000000000001E-2</v>
      </c>
      <c r="BG171">
        <v>4.3513000000000003E-2</v>
      </c>
      <c r="BH171">
        <v>0.264241</v>
      </c>
      <c r="BI171">
        <v>4.1139000000000002E-2</v>
      </c>
      <c r="BJ171">
        <v>7.5158000000000003E-2</v>
      </c>
      <c r="BK171">
        <v>0.61946199999999996</v>
      </c>
      <c r="BL171">
        <v>0.68987300000000007</v>
      </c>
      <c r="BM171">
        <v>0.259494</v>
      </c>
      <c r="BN171">
        <v>5.0632999999999997E-2</v>
      </c>
      <c r="BO171">
        <v>1</v>
      </c>
      <c r="BP171" t="s">
        <v>4424</v>
      </c>
      <c r="BQ171">
        <v>1264</v>
      </c>
      <c r="BR171">
        <v>1</v>
      </c>
      <c r="BS171">
        <v>0</v>
      </c>
    </row>
    <row r="172" spans="1:71" x14ac:dyDescent="0.25">
      <c r="A172" t="s">
        <v>4425</v>
      </c>
      <c r="B172" t="s">
        <v>98</v>
      </c>
      <c r="C172" t="s">
        <v>394</v>
      </c>
      <c r="D172" t="s">
        <v>947</v>
      </c>
      <c r="E172">
        <v>2017</v>
      </c>
      <c r="F172">
        <v>693</v>
      </c>
      <c r="G172">
        <v>273</v>
      </c>
      <c r="H172">
        <v>0</v>
      </c>
      <c r="I172">
        <v>100</v>
      </c>
      <c r="J172">
        <v>154</v>
      </c>
      <c r="K172">
        <v>151</v>
      </c>
      <c r="L172">
        <v>155</v>
      </c>
      <c r="M172">
        <v>119</v>
      </c>
      <c r="N172">
        <v>111</v>
      </c>
      <c r="O172">
        <v>93</v>
      </c>
      <c r="P172">
        <v>53</v>
      </c>
      <c r="Q172">
        <v>17</v>
      </c>
      <c r="R172">
        <v>8</v>
      </c>
      <c r="S172">
        <v>5</v>
      </c>
      <c r="T172">
        <v>0</v>
      </c>
      <c r="U172">
        <v>926</v>
      </c>
      <c r="V172">
        <v>39</v>
      </c>
      <c r="W172">
        <v>1</v>
      </c>
      <c r="X172">
        <v>828</v>
      </c>
      <c r="Y172">
        <v>18</v>
      </c>
      <c r="Z172">
        <v>34</v>
      </c>
      <c r="AA172">
        <v>80</v>
      </c>
      <c r="AB172">
        <v>6</v>
      </c>
      <c r="AC172">
        <v>320</v>
      </c>
      <c r="AD172">
        <v>7</v>
      </c>
      <c r="AE172">
        <v>27</v>
      </c>
      <c r="AF172">
        <v>612</v>
      </c>
      <c r="AG172">
        <v>655</v>
      </c>
      <c r="AH172">
        <v>293</v>
      </c>
      <c r="AI172">
        <v>18</v>
      </c>
      <c r="AJ172">
        <v>966</v>
      </c>
      <c r="AK172">
        <v>0.71739099999999989</v>
      </c>
      <c r="AL172">
        <v>0.282609</v>
      </c>
      <c r="AM172">
        <v>0</v>
      </c>
      <c r="AN172">
        <v>0.10352</v>
      </c>
      <c r="AO172">
        <v>0.15942000000000001</v>
      </c>
      <c r="AP172">
        <v>0.15631500000000001</v>
      </c>
      <c r="AQ172">
        <v>0.16045499999999999</v>
      </c>
      <c r="AR172">
        <v>0.12318800000000001</v>
      </c>
      <c r="AS172">
        <v>0.114907</v>
      </c>
      <c r="AT172">
        <v>9.6272999999999997E-2</v>
      </c>
      <c r="AU172">
        <v>5.4864999999999997E-2</v>
      </c>
      <c r="AV172">
        <v>1.7597999999999999E-2</v>
      </c>
      <c r="AW172">
        <v>8.2820000000000012E-3</v>
      </c>
      <c r="AX172">
        <v>5.1759999999999992E-3</v>
      </c>
      <c r="AY172">
        <v>0</v>
      </c>
      <c r="AZ172">
        <v>0.958592</v>
      </c>
      <c r="BA172">
        <v>4.0372999999999999E-2</v>
      </c>
      <c r="BB172">
        <v>1.0349999999999999E-3</v>
      </c>
      <c r="BC172">
        <v>0.85714299999999999</v>
      </c>
      <c r="BD172">
        <v>1.8634000000000001E-2</v>
      </c>
      <c r="BE172">
        <v>3.5196999999999999E-2</v>
      </c>
      <c r="BF172">
        <v>8.2815999999999987E-2</v>
      </c>
      <c r="BG172">
        <v>6.2110000000000004E-3</v>
      </c>
      <c r="BH172">
        <v>0.33126299999999997</v>
      </c>
      <c r="BI172">
        <v>7.2459999999999998E-3</v>
      </c>
      <c r="BJ172">
        <v>2.7949999999999999E-2</v>
      </c>
      <c r="BK172">
        <v>0.63353999999999999</v>
      </c>
      <c r="BL172">
        <v>0.67805400000000005</v>
      </c>
      <c r="BM172">
        <v>0.303313</v>
      </c>
      <c r="BN172">
        <v>1.8634000000000001E-2</v>
      </c>
      <c r="BO172">
        <v>1</v>
      </c>
      <c r="BP172" t="s">
        <v>4424</v>
      </c>
      <c r="BQ172">
        <v>1264</v>
      </c>
      <c r="BR172">
        <v>0.76424000000000003</v>
      </c>
      <c r="BS172">
        <v>0</v>
      </c>
    </row>
    <row r="173" spans="1:71" x14ac:dyDescent="0.25">
      <c r="A173" t="s">
        <v>4426</v>
      </c>
      <c r="B173" t="s">
        <v>98</v>
      </c>
      <c r="C173" t="s">
        <v>394</v>
      </c>
      <c r="D173" t="s">
        <v>949</v>
      </c>
      <c r="E173">
        <v>2017</v>
      </c>
      <c r="F173">
        <v>146</v>
      </c>
      <c r="G173">
        <v>42</v>
      </c>
      <c r="H173">
        <v>0</v>
      </c>
      <c r="I173">
        <v>14</v>
      </c>
      <c r="J173">
        <v>19</v>
      </c>
      <c r="K173">
        <v>25</v>
      </c>
      <c r="L173">
        <v>35</v>
      </c>
      <c r="M173">
        <v>34</v>
      </c>
      <c r="N173">
        <v>18</v>
      </c>
      <c r="O173">
        <v>18</v>
      </c>
      <c r="P173">
        <v>21</v>
      </c>
      <c r="Q173">
        <v>3</v>
      </c>
      <c r="R173">
        <v>1</v>
      </c>
      <c r="S173">
        <v>0</v>
      </c>
      <c r="T173">
        <v>0</v>
      </c>
      <c r="U173">
        <v>186</v>
      </c>
      <c r="V173">
        <v>2</v>
      </c>
      <c r="W173">
        <v>0</v>
      </c>
      <c r="X173">
        <v>165</v>
      </c>
      <c r="Y173">
        <v>10</v>
      </c>
      <c r="Z173">
        <v>9</v>
      </c>
      <c r="AA173">
        <v>0</v>
      </c>
      <c r="AB173">
        <v>4</v>
      </c>
      <c r="AC173">
        <v>10</v>
      </c>
      <c r="AD173">
        <v>2</v>
      </c>
      <c r="AE173">
        <v>16</v>
      </c>
      <c r="AF173">
        <v>160</v>
      </c>
      <c r="AG173">
        <v>150</v>
      </c>
      <c r="AH173">
        <v>29</v>
      </c>
      <c r="AI173">
        <v>9</v>
      </c>
      <c r="AJ173">
        <v>188</v>
      </c>
      <c r="AK173">
        <v>0.77659599999999995</v>
      </c>
      <c r="AL173">
        <v>0.22340399999999999</v>
      </c>
      <c r="AM173">
        <v>0</v>
      </c>
      <c r="AN173">
        <v>7.4467999999999993E-2</v>
      </c>
      <c r="AO173">
        <v>0.101064</v>
      </c>
      <c r="AP173">
        <v>0.13297900000000001</v>
      </c>
      <c r="AQ173">
        <v>0.18617</v>
      </c>
      <c r="AR173">
        <v>0.18085100000000001</v>
      </c>
      <c r="AS173">
        <v>9.5745000000000011E-2</v>
      </c>
      <c r="AT173">
        <v>9.5745000000000011E-2</v>
      </c>
      <c r="AU173">
        <v>0.111702</v>
      </c>
      <c r="AV173">
        <v>1.5956999999999999E-2</v>
      </c>
      <c r="AW173">
        <v>5.3190000000000008E-3</v>
      </c>
      <c r="AX173">
        <v>0</v>
      </c>
      <c r="AY173">
        <v>0</v>
      </c>
      <c r="AZ173">
        <v>0.98936199999999996</v>
      </c>
      <c r="BA173">
        <v>1.0638E-2</v>
      </c>
      <c r="BB173">
        <v>0</v>
      </c>
      <c r="BC173">
        <v>0.87766000000000011</v>
      </c>
      <c r="BD173">
        <v>5.3191000000000002E-2</v>
      </c>
      <c r="BE173">
        <v>4.7871999999999998E-2</v>
      </c>
      <c r="BF173">
        <v>0</v>
      </c>
      <c r="BG173">
        <v>2.1277000000000001E-2</v>
      </c>
      <c r="BH173">
        <v>5.3191000000000002E-2</v>
      </c>
      <c r="BI173">
        <v>1.0638E-2</v>
      </c>
      <c r="BJ173">
        <v>8.5106000000000001E-2</v>
      </c>
      <c r="BK173">
        <v>0.85106399999999993</v>
      </c>
      <c r="BL173">
        <v>0.79787200000000003</v>
      </c>
      <c r="BM173">
        <v>0.154255</v>
      </c>
      <c r="BN173">
        <v>4.7871999999999998E-2</v>
      </c>
      <c r="BO173">
        <v>1</v>
      </c>
      <c r="BP173" t="s">
        <v>4424</v>
      </c>
      <c r="BQ173">
        <v>1264</v>
      </c>
      <c r="BR173">
        <v>0.14873</v>
      </c>
      <c r="BS173">
        <v>0</v>
      </c>
    </row>
    <row r="174" spans="1:71" x14ac:dyDescent="0.25">
      <c r="A174" t="s">
        <v>4427</v>
      </c>
      <c r="B174" t="s">
        <v>98</v>
      </c>
      <c r="C174" t="s">
        <v>394</v>
      </c>
      <c r="D174" t="s">
        <v>953</v>
      </c>
      <c r="E174">
        <v>2017</v>
      </c>
      <c r="F174">
        <v>50</v>
      </c>
      <c r="G174">
        <v>12</v>
      </c>
      <c r="H174">
        <v>0</v>
      </c>
      <c r="I174">
        <v>2</v>
      </c>
      <c r="J174">
        <v>4</v>
      </c>
      <c r="K174">
        <v>4</v>
      </c>
      <c r="L174">
        <v>8</v>
      </c>
      <c r="M174">
        <v>11</v>
      </c>
      <c r="N174">
        <v>17</v>
      </c>
      <c r="O174">
        <v>9</v>
      </c>
      <c r="P174">
        <v>7</v>
      </c>
      <c r="Q174">
        <v>0</v>
      </c>
      <c r="R174">
        <v>0</v>
      </c>
      <c r="S174">
        <v>0</v>
      </c>
      <c r="T174">
        <v>0</v>
      </c>
      <c r="U174">
        <v>61</v>
      </c>
      <c r="V174">
        <v>1</v>
      </c>
      <c r="W174">
        <v>0</v>
      </c>
      <c r="X174">
        <v>56</v>
      </c>
      <c r="Y174">
        <v>2</v>
      </c>
      <c r="Z174">
        <v>1</v>
      </c>
      <c r="AA174">
        <v>2</v>
      </c>
      <c r="AB174">
        <v>1</v>
      </c>
      <c r="AC174">
        <v>4</v>
      </c>
      <c r="AD174">
        <v>0</v>
      </c>
      <c r="AE174">
        <v>52</v>
      </c>
      <c r="AF174">
        <v>6</v>
      </c>
      <c r="AG174">
        <v>59</v>
      </c>
      <c r="AH174">
        <v>1</v>
      </c>
      <c r="AI174">
        <v>2</v>
      </c>
      <c r="AJ174">
        <v>62</v>
      </c>
      <c r="AK174">
        <v>0.80645200000000006</v>
      </c>
      <c r="AL174">
        <v>0.193548</v>
      </c>
      <c r="AM174">
        <v>0</v>
      </c>
      <c r="AN174">
        <v>3.2258000000000002E-2</v>
      </c>
      <c r="AO174">
        <v>6.4516000000000004E-2</v>
      </c>
      <c r="AP174">
        <v>6.4516000000000004E-2</v>
      </c>
      <c r="AQ174">
        <v>0.12903200000000001</v>
      </c>
      <c r="AR174">
        <v>0.17741899999999999</v>
      </c>
      <c r="AS174">
        <v>0.27419399999999999</v>
      </c>
      <c r="AT174">
        <v>0.14516100000000001</v>
      </c>
      <c r="AU174">
        <v>0.112903</v>
      </c>
      <c r="AV174">
        <v>0</v>
      </c>
      <c r="AW174">
        <v>0</v>
      </c>
      <c r="AX174">
        <v>0</v>
      </c>
      <c r="AY174">
        <v>0</v>
      </c>
      <c r="AZ174">
        <v>0.98387100000000005</v>
      </c>
      <c r="BA174">
        <v>1.6129000000000001E-2</v>
      </c>
      <c r="BB174">
        <v>0</v>
      </c>
      <c r="BC174">
        <v>0.90322599999999997</v>
      </c>
      <c r="BD174">
        <v>3.2258000000000002E-2</v>
      </c>
      <c r="BE174">
        <v>1.6129000000000001E-2</v>
      </c>
      <c r="BF174">
        <v>3.2258000000000002E-2</v>
      </c>
      <c r="BG174">
        <v>1.6129000000000001E-2</v>
      </c>
      <c r="BH174">
        <v>6.4516000000000004E-2</v>
      </c>
      <c r="BI174">
        <v>0</v>
      </c>
      <c r="BJ174">
        <v>0.83870999999999996</v>
      </c>
      <c r="BK174">
        <v>9.6773999999999999E-2</v>
      </c>
      <c r="BL174">
        <v>0.95161299999999993</v>
      </c>
      <c r="BM174">
        <v>1.6129000000000001E-2</v>
      </c>
      <c r="BN174">
        <v>3.2258000000000002E-2</v>
      </c>
      <c r="BO174">
        <v>1</v>
      </c>
      <c r="BP174" t="s">
        <v>4424</v>
      </c>
      <c r="BQ174">
        <v>1264</v>
      </c>
      <c r="BR174">
        <v>4.9050000000000003E-2</v>
      </c>
      <c r="BS174">
        <v>0</v>
      </c>
    </row>
    <row r="175" spans="1:71" x14ac:dyDescent="0.25">
      <c r="A175" t="s">
        <v>4428</v>
      </c>
      <c r="B175" t="s">
        <v>98</v>
      </c>
      <c r="C175" t="s">
        <v>394</v>
      </c>
      <c r="D175" t="s">
        <v>961</v>
      </c>
      <c r="E175">
        <v>2017</v>
      </c>
      <c r="F175">
        <v>37</v>
      </c>
      <c r="G175">
        <v>11</v>
      </c>
      <c r="H175">
        <v>0</v>
      </c>
      <c r="I175">
        <v>25</v>
      </c>
      <c r="J175">
        <v>5</v>
      </c>
      <c r="K175">
        <v>5</v>
      </c>
      <c r="L175">
        <v>0</v>
      </c>
      <c r="M175">
        <v>1</v>
      </c>
      <c r="N175">
        <v>1</v>
      </c>
      <c r="O175">
        <v>0</v>
      </c>
      <c r="P175">
        <v>1</v>
      </c>
      <c r="Q175">
        <v>0</v>
      </c>
      <c r="R175">
        <v>0</v>
      </c>
      <c r="S175">
        <v>10</v>
      </c>
      <c r="T175">
        <v>0</v>
      </c>
      <c r="U175">
        <v>41</v>
      </c>
      <c r="V175">
        <v>7</v>
      </c>
      <c r="W175">
        <v>0</v>
      </c>
      <c r="X175">
        <v>2</v>
      </c>
      <c r="Y175">
        <v>1</v>
      </c>
      <c r="Z175">
        <v>0</v>
      </c>
      <c r="AA175">
        <v>1</v>
      </c>
      <c r="AB175">
        <v>44</v>
      </c>
      <c r="AC175">
        <v>0</v>
      </c>
      <c r="AD175">
        <v>43</v>
      </c>
      <c r="AE175">
        <v>0</v>
      </c>
      <c r="AF175">
        <v>5</v>
      </c>
      <c r="AG175">
        <v>9</v>
      </c>
      <c r="AH175">
        <v>4</v>
      </c>
      <c r="AI175">
        <v>35</v>
      </c>
      <c r="AJ175">
        <v>48</v>
      </c>
      <c r="AK175">
        <v>0.77083299999999999</v>
      </c>
      <c r="AL175">
        <v>0.22916700000000001</v>
      </c>
      <c r="AM175">
        <v>0</v>
      </c>
      <c r="AN175">
        <v>0.52083299999999999</v>
      </c>
      <c r="AO175">
        <v>0.104167</v>
      </c>
      <c r="AP175">
        <v>0.104167</v>
      </c>
      <c r="AQ175">
        <v>0</v>
      </c>
      <c r="AR175">
        <v>2.0833000000000001E-2</v>
      </c>
      <c r="AS175">
        <v>2.0833000000000001E-2</v>
      </c>
      <c r="AT175">
        <v>0</v>
      </c>
      <c r="AU175">
        <v>2.0833000000000001E-2</v>
      </c>
      <c r="AV175">
        <v>0</v>
      </c>
      <c r="AW175">
        <v>0</v>
      </c>
      <c r="AX175">
        <v>0.20833299999999999</v>
      </c>
      <c r="AY175">
        <v>0</v>
      </c>
      <c r="AZ175">
        <v>0.85416700000000001</v>
      </c>
      <c r="BA175">
        <v>0.14583299999999999</v>
      </c>
      <c r="BB175">
        <v>0</v>
      </c>
      <c r="BC175">
        <v>4.1667000000000003E-2</v>
      </c>
      <c r="BD175">
        <v>2.0833000000000001E-2</v>
      </c>
      <c r="BE175">
        <v>0</v>
      </c>
      <c r="BF175">
        <v>2.0833000000000001E-2</v>
      </c>
      <c r="BG175">
        <v>0.91666700000000001</v>
      </c>
      <c r="BH175">
        <v>0</v>
      </c>
      <c r="BI175">
        <v>0.89583299999999999</v>
      </c>
      <c r="BJ175">
        <v>0</v>
      </c>
      <c r="BK175">
        <v>0.104167</v>
      </c>
      <c r="BL175">
        <v>0.1875</v>
      </c>
      <c r="BM175">
        <v>8.333299999999999E-2</v>
      </c>
      <c r="BN175">
        <v>0.72916700000000001</v>
      </c>
      <c r="BO175">
        <v>1</v>
      </c>
      <c r="BP175" t="s">
        <v>4424</v>
      </c>
      <c r="BQ175">
        <v>1264</v>
      </c>
      <c r="BR175">
        <v>3.7969999999999997E-2</v>
      </c>
      <c r="BS175">
        <v>0</v>
      </c>
    </row>
    <row r="176" spans="1:71" x14ac:dyDescent="0.25">
      <c r="A176" t="s">
        <v>4429</v>
      </c>
      <c r="B176" t="s">
        <v>98</v>
      </c>
      <c r="C176" t="s">
        <v>43</v>
      </c>
      <c r="D176" t="s">
        <v>44</v>
      </c>
      <c r="E176">
        <v>2017</v>
      </c>
      <c r="F176">
        <v>8493</v>
      </c>
      <c r="G176">
        <v>6187</v>
      </c>
      <c r="H176">
        <v>0</v>
      </c>
      <c r="I176">
        <v>1786</v>
      </c>
      <c r="J176">
        <v>2349</v>
      </c>
      <c r="K176">
        <v>1884</v>
      </c>
      <c r="L176">
        <v>1949</v>
      </c>
      <c r="M176">
        <v>1859</v>
      </c>
      <c r="N176">
        <v>1543</v>
      </c>
      <c r="O176">
        <v>1351</v>
      </c>
      <c r="P176">
        <v>1023</v>
      </c>
      <c r="Q176">
        <v>535</v>
      </c>
      <c r="R176">
        <v>353</v>
      </c>
      <c r="S176">
        <v>48</v>
      </c>
      <c r="T176">
        <v>0</v>
      </c>
      <c r="U176">
        <v>7926</v>
      </c>
      <c r="V176">
        <v>6754</v>
      </c>
      <c r="W176">
        <v>0</v>
      </c>
      <c r="X176">
        <v>11174</v>
      </c>
      <c r="Y176">
        <v>687</v>
      </c>
      <c r="Z176">
        <v>1055</v>
      </c>
      <c r="AA176">
        <v>1525</v>
      </c>
      <c r="AB176">
        <v>239</v>
      </c>
      <c r="AC176">
        <v>4465</v>
      </c>
      <c r="AD176">
        <v>111</v>
      </c>
      <c r="AE176">
        <v>1038</v>
      </c>
      <c r="AF176">
        <v>9066</v>
      </c>
      <c r="AG176">
        <v>13629</v>
      </c>
      <c r="AH176">
        <v>852</v>
      </c>
      <c r="AI176">
        <v>199</v>
      </c>
      <c r="AJ176">
        <v>14680</v>
      </c>
      <c r="AK176">
        <v>0.578542</v>
      </c>
      <c r="AL176">
        <v>0.421458</v>
      </c>
      <c r="AM176">
        <v>0</v>
      </c>
      <c r="AN176">
        <v>0.12166200000000001</v>
      </c>
      <c r="AO176">
        <v>0.16001399999999999</v>
      </c>
      <c r="AP176">
        <v>0.12833800000000001</v>
      </c>
      <c r="AQ176">
        <v>0.132766</v>
      </c>
      <c r="AR176">
        <v>0.126635</v>
      </c>
      <c r="AS176">
        <v>0.10510899999999999</v>
      </c>
      <c r="AT176">
        <v>9.2030000000000001E-2</v>
      </c>
      <c r="AU176">
        <v>6.9686999999999999E-2</v>
      </c>
      <c r="AV176">
        <v>3.6443999999999997E-2</v>
      </c>
      <c r="AW176">
        <v>2.4046000000000001E-2</v>
      </c>
      <c r="AX176">
        <v>3.2699999999999999E-3</v>
      </c>
      <c r="AY176">
        <v>0</v>
      </c>
      <c r="AZ176">
        <v>0.53991800000000001</v>
      </c>
      <c r="BA176">
        <v>0.46008199999999999</v>
      </c>
      <c r="BB176">
        <v>0</v>
      </c>
      <c r="BC176">
        <v>0.76117199999999996</v>
      </c>
      <c r="BD176">
        <v>4.6797999999999999E-2</v>
      </c>
      <c r="BE176">
        <v>7.1865999999999999E-2</v>
      </c>
      <c r="BF176">
        <v>0.103883</v>
      </c>
      <c r="BG176">
        <v>1.6281E-2</v>
      </c>
      <c r="BH176">
        <v>0.30415500000000001</v>
      </c>
      <c r="BI176">
        <v>7.561E-3</v>
      </c>
      <c r="BJ176">
        <v>7.0708000000000007E-2</v>
      </c>
      <c r="BK176">
        <v>0.61757499999999999</v>
      </c>
      <c r="BL176">
        <v>0.92840599999999995</v>
      </c>
      <c r="BM176">
        <v>5.8037999999999999E-2</v>
      </c>
      <c r="BN176">
        <v>1.3556E-2</v>
      </c>
      <c r="BO176">
        <v>1</v>
      </c>
      <c r="BP176" t="s">
        <v>4430</v>
      </c>
      <c r="BQ176">
        <v>14680</v>
      </c>
      <c r="BR176">
        <v>1</v>
      </c>
      <c r="BS176">
        <v>0</v>
      </c>
    </row>
    <row r="177" spans="1:71" x14ac:dyDescent="0.25">
      <c r="A177" t="s">
        <v>4431</v>
      </c>
      <c r="B177" t="s">
        <v>98</v>
      </c>
      <c r="C177" t="s">
        <v>43</v>
      </c>
      <c r="D177" t="s">
        <v>947</v>
      </c>
      <c r="E177">
        <v>2017</v>
      </c>
      <c r="F177">
        <v>6106</v>
      </c>
      <c r="G177">
        <v>5365</v>
      </c>
      <c r="H177">
        <v>0</v>
      </c>
      <c r="I177">
        <v>1331</v>
      </c>
      <c r="J177">
        <v>1782</v>
      </c>
      <c r="K177">
        <v>1469</v>
      </c>
      <c r="L177">
        <v>1496</v>
      </c>
      <c r="M177">
        <v>1481</v>
      </c>
      <c r="N177">
        <v>1218</v>
      </c>
      <c r="O177">
        <v>1066</v>
      </c>
      <c r="P177">
        <v>826</v>
      </c>
      <c r="Q177">
        <v>456</v>
      </c>
      <c r="R177">
        <v>317</v>
      </c>
      <c r="S177">
        <v>29</v>
      </c>
      <c r="T177">
        <v>0</v>
      </c>
      <c r="U177">
        <v>5298</v>
      </c>
      <c r="V177">
        <v>6173</v>
      </c>
      <c r="W177">
        <v>0</v>
      </c>
      <c r="X177">
        <v>8615</v>
      </c>
      <c r="Y177">
        <v>387</v>
      </c>
      <c r="Z177">
        <v>860</v>
      </c>
      <c r="AA177">
        <v>1481</v>
      </c>
      <c r="AB177">
        <v>128</v>
      </c>
      <c r="AC177">
        <v>4240</v>
      </c>
      <c r="AD177">
        <v>1</v>
      </c>
      <c r="AE177">
        <v>473</v>
      </c>
      <c r="AF177">
        <v>6757</v>
      </c>
      <c r="AG177">
        <v>10656</v>
      </c>
      <c r="AH177">
        <v>777</v>
      </c>
      <c r="AI177">
        <v>38</v>
      </c>
      <c r="AJ177">
        <v>11471</v>
      </c>
      <c r="AK177">
        <v>0.53229899999999997</v>
      </c>
      <c r="AL177">
        <v>0.46770099999999998</v>
      </c>
      <c r="AM177">
        <v>0</v>
      </c>
      <c r="AN177">
        <v>0.116032</v>
      </c>
      <c r="AO177">
        <v>0.15534800000000001</v>
      </c>
      <c r="AP177">
        <v>0.12806200000000001</v>
      </c>
      <c r="AQ177">
        <v>0.130416</v>
      </c>
      <c r="AR177">
        <v>0.129108</v>
      </c>
      <c r="AS177">
        <v>0.106181</v>
      </c>
      <c r="AT177">
        <v>9.2929999999999999E-2</v>
      </c>
      <c r="AU177">
        <v>7.2008000000000003E-2</v>
      </c>
      <c r="AV177">
        <v>3.9752000000000003E-2</v>
      </c>
      <c r="AW177">
        <v>2.7635E-2</v>
      </c>
      <c r="AX177">
        <v>2.5279999999999999E-3</v>
      </c>
      <c r="AY177">
        <v>0</v>
      </c>
      <c r="AZ177">
        <v>0.46185999999999999</v>
      </c>
      <c r="BA177">
        <v>0.53813999999999995</v>
      </c>
      <c r="BB177">
        <v>0</v>
      </c>
      <c r="BC177">
        <v>0.75102400000000002</v>
      </c>
      <c r="BD177">
        <v>3.3737000000000003E-2</v>
      </c>
      <c r="BE177">
        <v>7.4971999999999997E-2</v>
      </c>
      <c r="BF177">
        <v>0.129108</v>
      </c>
      <c r="BG177">
        <v>1.1159000000000001E-2</v>
      </c>
      <c r="BH177">
        <v>0.36962800000000001</v>
      </c>
      <c r="BI177">
        <v>8.7000000000000001E-5</v>
      </c>
      <c r="BJ177">
        <v>4.1234E-2</v>
      </c>
      <c r="BK177">
        <v>0.58905099999999999</v>
      </c>
      <c r="BL177">
        <v>0.92895099999999997</v>
      </c>
      <c r="BM177">
        <v>6.7736000000000005E-2</v>
      </c>
      <c r="BN177">
        <v>3.313E-3</v>
      </c>
      <c r="BO177">
        <v>1</v>
      </c>
      <c r="BP177" t="s">
        <v>4430</v>
      </c>
      <c r="BQ177">
        <v>14680</v>
      </c>
      <c r="BR177">
        <v>0.78139999999999998</v>
      </c>
      <c r="BS177">
        <v>0</v>
      </c>
    </row>
    <row r="178" spans="1:71" x14ac:dyDescent="0.25">
      <c r="A178" t="s">
        <v>4432</v>
      </c>
      <c r="B178" t="s">
        <v>98</v>
      </c>
      <c r="C178" t="s">
        <v>43</v>
      </c>
      <c r="D178" t="s">
        <v>949</v>
      </c>
      <c r="E178">
        <v>2017</v>
      </c>
      <c r="F178">
        <v>1842</v>
      </c>
      <c r="G178">
        <v>516</v>
      </c>
      <c r="H178">
        <v>0</v>
      </c>
      <c r="I178">
        <v>360</v>
      </c>
      <c r="J178">
        <v>450</v>
      </c>
      <c r="K178">
        <v>320</v>
      </c>
      <c r="L178">
        <v>334</v>
      </c>
      <c r="M178">
        <v>251</v>
      </c>
      <c r="N178">
        <v>233</v>
      </c>
      <c r="O178">
        <v>187</v>
      </c>
      <c r="P178">
        <v>139</v>
      </c>
      <c r="Q178">
        <v>52</v>
      </c>
      <c r="R178">
        <v>15</v>
      </c>
      <c r="S178">
        <v>17</v>
      </c>
      <c r="T178">
        <v>0</v>
      </c>
      <c r="U178">
        <v>1986</v>
      </c>
      <c r="V178">
        <v>372</v>
      </c>
      <c r="W178">
        <v>0</v>
      </c>
      <c r="X178">
        <v>1949</v>
      </c>
      <c r="Y178">
        <v>246</v>
      </c>
      <c r="Z178">
        <v>151</v>
      </c>
      <c r="AA178">
        <v>11</v>
      </c>
      <c r="AB178">
        <v>1</v>
      </c>
      <c r="AC178">
        <v>116</v>
      </c>
      <c r="AD178">
        <v>0</v>
      </c>
      <c r="AE178">
        <v>201</v>
      </c>
      <c r="AF178">
        <v>2041</v>
      </c>
      <c r="AG178">
        <v>2288</v>
      </c>
      <c r="AH178">
        <v>42</v>
      </c>
      <c r="AI178">
        <v>28</v>
      </c>
      <c r="AJ178">
        <v>2358</v>
      </c>
      <c r="AK178">
        <v>0.78117000000000003</v>
      </c>
      <c r="AL178">
        <v>0.21883</v>
      </c>
      <c r="AM178">
        <v>0</v>
      </c>
      <c r="AN178">
        <v>0.152672</v>
      </c>
      <c r="AO178">
        <v>0.19084000000000001</v>
      </c>
      <c r="AP178">
        <v>0.135708</v>
      </c>
      <c r="AQ178">
        <v>0.14164499999999999</v>
      </c>
      <c r="AR178">
        <v>0.106446</v>
      </c>
      <c r="AS178">
        <v>9.8812999999999998E-2</v>
      </c>
      <c r="AT178">
        <v>7.9303999999999999E-2</v>
      </c>
      <c r="AU178">
        <v>5.8948E-2</v>
      </c>
      <c r="AV178">
        <v>2.2053E-2</v>
      </c>
      <c r="AW178">
        <v>6.3610000000000003E-3</v>
      </c>
      <c r="AX178">
        <v>7.2090000000000001E-3</v>
      </c>
      <c r="AY178">
        <v>0</v>
      </c>
      <c r="AZ178">
        <v>0.84223899999999996</v>
      </c>
      <c r="BA178">
        <v>0.15776100000000001</v>
      </c>
      <c r="BB178">
        <v>0</v>
      </c>
      <c r="BC178">
        <v>0.82654799999999995</v>
      </c>
      <c r="BD178">
        <v>0.104326</v>
      </c>
      <c r="BE178">
        <v>6.4036999999999997E-2</v>
      </c>
      <c r="BF178">
        <v>4.6649999999999999E-3</v>
      </c>
      <c r="BG178">
        <v>4.2400000000000001E-4</v>
      </c>
      <c r="BH178">
        <v>4.9194000000000002E-2</v>
      </c>
      <c r="BI178">
        <v>0</v>
      </c>
      <c r="BJ178">
        <v>8.5241999999999998E-2</v>
      </c>
      <c r="BK178">
        <v>0.865564</v>
      </c>
      <c r="BL178">
        <v>0.97031400000000001</v>
      </c>
      <c r="BM178">
        <v>1.7812000000000001E-2</v>
      </c>
      <c r="BN178">
        <v>1.1873999999999999E-2</v>
      </c>
      <c r="BO178">
        <v>1</v>
      </c>
      <c r="BP178" t="s">
        <v>4430</v>
      </c>
      <c r="BQ178">
        <v>14680</v>
      </c>
      <c r="BR178">
        <v>0.16063</v>
      </c>
      <c r="BS178">
        <v>0</v>
      </c>
    </row>
    <row r="179" spans="1:71" x14ac:dyDescent="0.25">
      <c r="A179" t="s">
        <v>4433</v>
      </c>
      <c r="B179" t="s">
        <v>98</v>
      </c>
      <c r="C179" t="s">
        <v>43</v>
      </c>
      <c r="D179" t="s">
        <v>953</v>
      </c>
      <c r="E179">
        <v>2017</v>
      </c>
      <c r="F179">
        <v>477</v>
      </c>
      <c r="G179">
        <v>264</v>
      </c>
      <c r="H179">
        <v>0</v>
      </c>
      <c r="I179">
        <v>85</v>
      </c>
      <c r="J179">
        <v>102</v>
      </c>
      <c r="K179">
        <v>84</v>
      </c>
      <c r="L179">
        <v>109</v>
      </c>
      <c r="M179">
        <v>117</v>
      </c>
      <c r="N179">
        <v>83</v>
      </c>
      <c r="O179">
        <v>81</v>
      </c>
      <c r="P179">
        <v>46</v>
      </c>
      <c r="Q179">
        <v>21</v>
      </c>
      <c r="R179">
        <v>11</v>
      </c>
      <c r="S179">
        <v>2</v>
      </c>
      <c r="T179">
        <v>0</v>
      </c>
      <c r="U179">
        <v>578</v>
      </c>
      <c r="V179">
        <v>163</v>
      </c>
      <c r="W179">
        <v>0</v>
      </c>
      <c r="X179">
        <v>610</v>
      </c>
      <c r="Y179">
        <v>54</v>
      </c>
      <c r="Z179">
        <v>44</v>
      </c>
      <c r="AA179">
        <v>33</v>
      </c>
      <c r="AB179">
        <v>0</v>
      </c>
      <c r="AC179">
        <v>109</v>
      </c>
      <c r="AD179">
        <v>0</v>
      </c>
      <c r="AE179">
        <v>364</v>
      </c>
      <c r="AF179">
        <v>268</v>
      </c>
      <c r="AG179">
        <v>692</v>
      </c>
      <c r="AH179">
        <v>26</v>
      </c>
      <c r="AI179">
        <v>23</v>
      </c>
      <c r="AJ179">
        <v>741</v>
      </c>
      <c r="AK179">
        <v>0.64372499999999999</v>
      </c>
      <c r="AL179">
        <v>0.35627500000000001</v>
      </c>
      <c r="AM179">
        <v>0</v>
      </c>
      <c r="AN179">
        <v>0.11471000000000001</v>
      </c>
      <c r="AO179">
        <v>0.137652</v>
      </c>
      <c r="AP179">
        <v>0.11336</v>
      </c>
      <c r="AQ179">
        <v>0.14709900000000001</v>
      </c>
      <c r="AR179">
        <v>0.15789500000000001</v>
      </c>
      <c r="AS179">
        <v>0.112011</v>
      </c>
      <c r="AT179">
        <v>0.10931200000000001</v>
      </c>
      <c r="AU179">
        <v>6.2077999999999987E-2</v>
      </c>
      <c r="AV179">
        <v>2.8340000000000001E-2</v>
      </c>
      <c r="AW179">
        <v>1.4845000000000001E-2</v>
      </c>
      <c r="AX179">
        <v>2.699E-3</v>
      </c>
      <c r="AY179">
        <v>0</v>
      </c>
      <c r="AZ179">
        <v>0.78002700000000003</v>
      </c>
      <c r="BA179">
        <v>0.219973</v>
      </c>
      <c r="BB179">
        <v>0</v>
      </c>
      <c r="BC179">
        <v>0.82321200000000005</v>
      </c>
      <c r="BD179">
        <v>7.2873999999999994E-2</v>
      </c>
      <c r="BE179">
        <v>5.9379000000000001E-2</v>
      </c>
      <c r="BF179">
        <v>4.4533999999999997E-2</v>
      </c>
      <c r="BG179">
        <v>0</v>
      </c>
      <c r="BH179">
        <v>0.14709900000000001</v>
      </c>
      <c r="BI179">
        <v>0</v>
      </c>
      <c r="BJ179">
        <v>0.491228</v>
      </c>
      <c r="BK179">
        <v>0.36167300000000002</v>
      </c>
      <c r="BL179">
        <v>0.93387299999999995</v>
      </c>
      <c r="BM179">
        <v>3.5088000000000001E-2</v>
      </c>
      <c r="BN179">
        <v>3.1039000000000001E-2</v>
      </c>
      <c r="BO179">
        <v>1</v>
      </c>
      <c r="BP179" t="s">
        <v>4430</v>
      </c>
      <c r="BQ179">
        <v>14680</v>
      </c>
      <c r="BR179">
        <v>5.0479999999999997E-2</v>
      </c>
      <c r="BS179">
        <v>0</v>
      </c>
    </row>
    <row r="180" spans="1:71" x14ac:dyDescent="0.25">
      <c r="A180" t="s">
        <v>4434</v>
      </c>
      <c r="B180" t="s">
        <v>98</v>
      </c>
      <c r="C180" t="s">
        <v>43</v>
      </c>
      <c r="D180" t="s">
        <v>961</v>
      </c>
      <c r="E180">
        <v>2017</v>
      </c>
      <c r="F180">
        <v>68</v>
      </c>
      <c r="G180">
        <v>42</v>
      </c>
      <c r="H180">
        <v>0</v>
      </c>
      <c r="I180">
        <v>10</v>
      </c>
      <c r="J180">
        <v>15</v>
      </c>
      <c r="K180">
        <v>11</v>
      </c>
      <c r="L180">
        <v>10</v>
      </c>
      <c r="M180">
        <v>10</v>
      </c>
      <c r="N180">
        <v>9</v>
      </c>
      <c r="O180">
        <v>17</v>
      </c>
      <c r="P180">
        <v>12</v>
      </c>
      <c r="Q180">
        <v>6</v>
      </c>
      <c r="R180">
        <v>10</v>
      </c>
      <c r="S180">
        <v>0</v>
      </c>
      <c r="T180">
        <v>0</v>
      </c>
      <c r="U180">
        <v>64</v>
      </c>
      <c r="V180">
        <v>46</v>
      </c>
      <c r="W180">
        <v>0</v>
      </c>
      <c r="X180">
        <v>0</v>
      </c>
      <c r="Y180">
        <v>0</v>
      </c>
      <c r="Z180">
        <v>0</v>
      </c>
      <c r="AA180">
        <v>0</v>
      </c>
      <c r="AB180">
        <v>110</v>
      </c>
      <c r="AC180">
        <v>0</v>
      </c>
      <c r="AD180">
        <v>110</v>
      </c>
      <c r="AE180">
        <v>0</v>
      </c>
      <c r="AF180">
        <v>0</v>
      </c>
      <c r="AG180">
        <v>0</v>
      </c>
      <c r="AH180">
        <v>0</v>
      </c>
      <c r="AI180">
        <v>110</v>
      </c>
      <c r="AJ180">
        <v>110</v>
      </c>
      <c r="AK180">
        <v>0.61818200000000001</v>
      </c>
      <c r="AL180">
        <v>0.38181799999999999</v>
      </c>
      <c r="AM180">
        <v>0</v>
      </c>
      <c r="AN180">
        <v>9.090899999999999E-2</v>
      </c>
      <c r="AO180">
        <v>0.13636400000000001</v>
      </c>
      <c r="AP180">
        <v>0.1</v>
      </c>
      <c r="AQ180">
        <v>9.090899999999999E-2</v>
      </c>
      <c r="AR180">
        <v>9.090899999999999E-2</v>
      </c>
      <c r="AS180">
        <v>8.1818000000000002E-2</v>
      </c>
      <c r="AT180">
        <v>0.15454499999999999</v>
      </c>
      <c r="AU180">
        <v>0.10909099999999999</v>
      </c>
      <c r="AV180">
        <v>5.4545000000000003E-2</v>
      </c>
      <c r="AW180">
        <v>9.090899999999999E-2</v>
      </c>
      <c r="AX180">
        <v>0</v>
      </c>
      <c r="AY180">
        <v>0</v>
      </c>
      <c r="AZ180">
        <v>0.58181800000000006</v>
      </c>
      <c r="BA180">
        <v>0.418182</v>
      </c>
      <c r="BB180">
        <v>0</v>
      </c>
      <c r="BC180">
        <v>0</v>
      </c>
      <c r="BD180">
        <v>0</v>
      </c>
      <c r="BE180">
        <v>0</v>
      </c>
      <c r="BF180">
        <v>0</v>
      </c>
      <c r="BG180">
        <v>1</v>
      </c>
      <c r="BH180">
        <v>0</v>
      </c>
      <c r="BI180">
        <v>1</v>
      </c>
      <c r="BJ180">
        <v>0</v>
      </c>
      <c r="BK180">
        <v>0</v>
      </c>
      <c r="BL180">
        <v>0</v>
      </c>
      <c r="BM180">
        <v>0</v>
      </c>
      <c r="BN180">
        <v>1</v>
      </c>
      <c r="BO180">
        <v>1</v>
      </c>
      <c r="BP180" t="s">
        <v>4430</v>
      </c>
      <c r="BQ180">
        <v>14680</v>
      </c>
      <c r="BR180">
        <v>7.4900000000000001E-3</v>
      </c>
      <c r="BS180">
        <v>0</v>
      </c>
    </row>
    <row r="181" spans="1:71" x14ac:dyDescent="0.25">
      <c r="A181" t="s">
        <v>4435</v>
      </c>
      <c r="B181" t="s">
        <v>98</v>
      </c>
      <c r="C181" t="s">
        <v>187</v>
      </c>
      <c r="D181" t="s">
        <v>44</v>
      </c>
      <c r="E181">
        <v>2017</v>
      </c>
      <c r="F181">
        <v>124</v>
      </c>
      <c r="G181">
        <v>61</v>
      </c>
      <c r="H181">
        <v>0</v>
      </c>
      <c r="I181">
        <v>18</v>
      </c>
      <c r="J181">
        <v>30</v>
      </c>
      <c r="K181">
        <v>32</v>
      </c>
      <c r="L181">
        <v>24</v>
      </c>
      <c r="M181">
        <v>27</v>
      </c>
      <c r="N181">
        <v>23</v>
      </c>
      <c r="O181">
        <v>17</v>
      </c>
      <c r="P181">
        <v>8</v>
      </c>
      <c r="Q181">
        <v>2</v>
      </c>
      <c r="R181">
        <v>4</v>
      </c>
      <c r="S181">
        <v>0</v>
      </c>
      <c r="T181">
        <v>0</v>
      </c>
      <c r="U181">
        <v>182</v>
      </c>
      <c r="V181">
        <v>3</v>
      </c>
      <c r="W181">
        <v>0</v>
      </c>
      <c r="X181">
        <v>163</v>
      </c>
      <c r="Y181">
        <v>6</v>
      </c>
      <c r="Z181">
        <v>6</v>
      </c>
      <c r="AA181">
        <v>9</v>
      </c>
      <c r="AB181">
        <v>1</v>
      </c>
      <c r="AC181">
        <v>52</v>
      </c>
      <c r="AD181">
        <v>0</v>
      </c>
      <c r="AE181">
        <v>11</v>
      </c>
      <c r="AF181">
        <v>122</v>
      </c>
      <c r="AG181">
        <v>128</v>
      </c>
      <c r="AH181">
        <v>52</v>
      </c>
      <c r="AI181">
        <v>5</v>
      </c>
      <c r="AJ181">
        <v>185</v>
      </c>
      <c r="AK181">
        <v>0.67027000000000003</v>
      </c>
      <c r="AL181">
        <v>0.32973000000000002</v>
      </c>
      <c r="AM181">
        <v>0</v>
      </c>
      <c r="AN181">
        <v>9.7296999999999995E-2</v>
      </c>
      <c r="AO181">
        <v>0.162162</v>
      </c>
      <c r="AP181">
        <v>0.17297299999999999</v>
      </c>
      <c r="AQ181">
        <v>0.12973000000000001</v>
      </c>
      <c r="AR181">
        <v>0.14594599999999999</v>
      </c>
      <c r="AS181">
        <v>0.124324</v>
      </c>
      <c r="AT181">
        <v>9.1892000000000001E-2</v>
      </c>
      <c r="AU181">
        <v>4.3242999999999997E-2</v>
      </c>
      <c r="AV181">
        <v>1.0810999999999999E-2</v>
      </c>
      <c r="AW181">
        <v>2.1621999999999999E-2</v>
      </c>
      <c r="AX181">
        <v>0</v>
      </c>
      <c r="AY181">
        <v>0</v>
      </c>
      <c r="AZ181">
        <v>0.98378399999999999</v>
      </c>
      <c r="BA181">
        <v>1.6216000000000001E-2</v>
      </c>
      <c r="BB181">
        <v>0</v>
      </c>
      <c r="BC181">
        <v>0.88108099999999989</v>
      </c>
      <c r="BD181">
        <v>3.2432000000000002E-2</v>
      </c>
      <c r="BE181">
        <v>3.2432000000000002E-2</v>
      </c>
      <c r="BF181">
        <v>4.8648999999999998E-2</v>
      </c>
      <c r="BG181">
        <v>5.4050000000000001E-3</v>
      </c>
      <c r="BH181">
        <v>0.28108100000000003</v>
      </c>
      <c r="BI181">
        <v>0</v>
      </c>
      <c r="BJ181">
        <v>5.9458999999999998E-2</v>
      </c>
      <c r="BK181">
        <v>0.65945899999999991</v>
      </c>
      <c r="BL181">
        <v>0.69189199999999995</v>
      </c>
      <c r="BM181">
        <v>0.28108100000000003</v>
      </c>
      <c r="BN181">
        <v>2.7026999999999999E-2</v>
      </c>
      <c r="BO181">
        <v>1</v>
      </c>
      <c r="BP181" t="s">
        <v>4436</v>
      </c>
      <c r="BQ181">
        <v>185</v>
      </c>
      <c r="BR181">
        <v>1</v>
      </c>
      <c r="BS181">
        <v>0</v>
      </c>
    </row>
    <row r="182" spans="1:71" x14ac:dyDescent="0.25">
      <c r="A182" t="s">
        <v>4437</v>
      </c>
      <c r="B182" t="s">
        <v>98</v>
      </c>
      <c r="C182" t="s">
        <v>187</v>
      </c>
      <c r="D182" t="s">
        <v>947</v>
      </c>
      <c r="E182">
        <v>2017</v>
      </c>
      <c r="F182">
        <v>92</v>
      </c>
      <c r="G182">
        <v>53</v>
      </c>
      <c r="H182">
        <v>0</v>
      </c>
      <c r="I182">
        <v>17</v>
      </c>
      <c r="J182">
        <v>27</v>
      </c>
      <c r="K182">
        <v>24</v>
      </c>
      <c r="L182">
        <v>17</v>
      </c>
      <c r="M182">
        <v>20</v>
      </c>
      <c r="N182">
        <v>17</v>
      </c>
      <c r="O182">
        <v>11</v>
      </c>
      <c r="P182">
        <v>6</v>
      </c>
      <c r="Q182">
        <v>2</v>
      </c>
      <c r="R182">
        <v>4</v>
      </c>
      <c r="S182">
        <v>0</v>
      </c>
      <c r="T182">
        <v>0</v>
      </c>
      <c r="U182">
        <v>142</v>
      </c>
      <c r="V182">
        <v>3</v>
      </c>
      <c r="W182">
        <v>0</v>
      </c>
      <c r="X182">
        <v>128</v>
      </c>
      <c r="Y182">
        <v>3</v>
      </c>
      <c r="Z182">
        <v>5</v>
      </c>
      <c r="AA182">
        <v>8</v>
      </c>
      <c r="AB182">
        <v>1</v>
      </c>
      <c r="AC182">
        <v>50</v>
      </c>
      <c r="AD182">
        <v>0</v>
      </c>
      <c r="AE182">
        <v>3</v>
      </c>
      <c r="AF182">
        <v>92</v>
      </c>
      <c r="AG182">
        <v>94</v>
      </c>
      <c r="AH182">
        <v>46</v>
      </c>
      <c r="AI182">
        <v>5</v>
      </c>
      <c r="AJ182">
        <v>145</v>
      </c>
      <c r="AK182">
        <v>0.63448300000000002</v>
      </c>
      <c r="AL182">
        <v>0.36551699999999998</v>
      </c>
      <c r="AM182">
        <v>0</v>
      </c>
      <c r="AN182">
        <v>0.117241</v>
      </c>
      <c r="AO182">
        <v>0.18620700000000001</v>
      </c>
      <c r="AP182">
        <v>0.165517</v>
      </c>
      <c r="AQ182">
        <v>0.117241</v>
      </c>
      <c r="AR182">
        <v>0.137931</v>
      </c>
      <c r="AS182">
        <v>0.117241</v>
      </c>
      <c r="AT182">
        <v>7.5861999999999999E-2</v>
      </c>
      <c r="AU182">
        <v>4.1378999999999999E-2</v>
      </c>
      <c r="AV182">
        <v>1.3793E-2</v>
      </c>
      <c r="AW182">
        <v>2.7585999999999999E-2</v>
      </c>
      <c r="AX182">
        <v>0</v>
      </c>
      <c r="AY182">
        <v>0</v>
      </c>
      <c r="AZ182">
        <v>0.97931000000000001</v>
      </c>
      <c r="BA182">
        <v>2.069E-2</v>
      </c>
      <c r="BB182">
        <v>0</v>
      </c>
      <c r="BC182">
        <v>0.88275899999999996</v>
      </c>
      <c r="BD182">
        <v>2.069E-2</v>
      </c>
      <c r="BE182">
        <v>3.4483E-2</v>
      </c>
      <c r="BF182">
        <v>5.5171999999999999E-2</v>
      </c>
      <c r="BG182">
        <v>6.8969999999999986E-3</v>
      </c>
      <c r="BH182">
        <v>0.34482800000000002</v>
      </c>
      <c r="BI182">
        <v>0</v>
      </c>
      <c r="BJ182">
        <v>2.069E-2</v>
      </c>
      <c r="BK182">
        <v>0.63448300000000002</v>
      </c>
      <c r="BL182">
        <v>0.64827600000000007</v>
      </c>
      <c r="BM182">
        <v>0.317241</v>
      </c>
      <c r="BN182">
        <v>3.4483E-2</v>
      </c>
      <c r="BO182">
        <v>1</v>
      </c>
      <c r="BP182" t="s">
        <v>4436</v>
      </c>
      <c r="BQ182">
        <v>185</v>
      </c>
      <c r="BR182">
        <v>0.78378000000000003</v>
      </c>
      <c r="BS182">
        <v>0</v>
      </c>
    </row>
    <row r="183" spans="1:71" x14ac:dyDescent="0.25">
      <c r="A183" t="s">
        <v>4438</v>
      </c>
      <c r="B183" t="s">
        <v>98</v>
      </c>
      <c r="C183" t="s">
        <v>187</v>
      </c>
      <c r="D183" t="s">
        <v>949</v>
      </c>
      <c r="E183">
        <v>2017</v>
      </c>
      <c r="F183">
        <v>27</v>
      </c>
      <c r="G183">
        <v>6</v>
      </c>
      <c r="H183">
        <v>0</v>
      </c>
      <c r="I183">
        <v>1</v>
      </c>
      <c r="J183">
        <v>3</v>
      </c>
      <c r="K183">
        <v>8</v>
      </c>
      <c r="L183">
        <v>5</v>
      </c>
      <c r="M183">
        <v>5</v>
      </c>
      <c r="N183">
        <v>4</v>
      </c>
      <c r="O183">
        <v>5</v>
      </c>
      <c r="P183">
        <v>2</v>
      </c>
      <c r="Q183">
        <v>0</v>
      </c>
      <c r="R183">
        <v>0</v>
      </c>
      <c r="S183">
        <v>0</v>
      </c>
      <c r="T183">
        <v>0</v>
      </c>
      <c r="U183">
        <v>33</v>
      </c>
      <c r="V183">
        <v>0</v>
      </c>
      <c r="W183">
        <v>0</v>
      </c>
      <c r="X183">
        <v>29</v>
      </c>
      <c r="Y183">
        <v>3</v>
      </c>
      <c r="Z183">
        <v>1</v>
      </c>
      <c r="AA183">
        <v>0</v>
      </c>
      <c r="AB183">
        <v>0</v>
      </c>
      <c r="AC183">
        <v>2</v>
      </c>
      <c r="AD183">
        <v>0</v>
      </c>
      <c r="AE183">
        <v>3</v>
      </c>
      <c r="AF183">
        <v>28</v>
      </c>
      <c r="AG183">
        <v>27</v>
      </c>
      <c r="AH183">
        <v>6</v>
      </c>
      <c r="AI183">
        <v>0</v>
      </c>
      <c r="AJ183">
        <v>33</v>
      </c>
      <c r="AK183">
        <v>0.81818200000000008</v>
      </c>
      <c r="AL183">
        <v>0.18181800000000001</v>
      </c>
      <c r="AM183">
        <v>0</v>
      </c>
      <c r="AN183">
        <v>3.0303E-2</v>
      </c>
      <c r="AO183">
        <v>9.090899999999999E-2</v>
      </c>
      <c r="AP183">
        <v>0.242424</v>
      </c>
      <c r="AQ183">
        <v>0.15151500000000001</v>
      </c>
      <c r="AR183">
        <v>0.15151500000000001</v>
      </c>
      <c r="AS183">
        <v>0.121212</v>
      </c>
      <c r="AT183">
        <v>0.15151500000000001</v>
      </c>
      <c r="AU183">
        <v>6.0606E-2</v>
      </c>
      <c r="AV183">
        <v>0</v>
      </c>
      <c r="AW183">
        <v>0</v>
      </c>
      <c r="AX183">
        <v>0</v>
      </c>
      <c r="AY183">
        <v>0</v>
      </c>
      <c r="AZ183">
        <v>1</v>
      </c>
      <c r="BA183">
        <v>0</v>
      </c>
      <c r="BB183">
        <v>0</v>
      </c>
      <c r="BC183">
        <v>0.87878800000000001</v>
      </c>
      <c r="BD183">
        <v>9.090899999999999E-2</v>
      </c>
      <c r="BE183">
        <v>3.0303E-2</v>
      </c>
      <c r="BF183">
        <v>0</v>
      </c>
      <c r="BG183">
        <v>0</v>
      </c>
      <c r="BH183">
        <v>6.0606E-2</v>
      </c>
      <c r="BI183">
        <v>0</v>
      </c>
      <c r="BJ183">
        <v>9.090899999999999E-2</v>
      </c>
      <c r="BK183">
        <v>0.84848500000000004</v>
      </c>
      <c r="BL183">
        <v>0.81818200000000008</v>
      </c>
      <c r="BM183">
        <v>0.18181800000000001</v>
      </c>
      <c r="BN183">
        <v>0</v>
      </c>
      <c r="BO183">
        <v>1</v>
      </c>
      <c r="BP183" t="s">
        <v>4436</v>
      </c>
      <c r="BQ183">
        <v>185</v>
      </c>
      <c r="BR183">
        <v>0.17838000000000001</v>
      </c>
      <c r="BS183">
        <v>0</v>
      </c>
    </row>
    <row r="184" spans="1:71" x14ac:dyDescent="0.25">
      <c r="A184" t="s">
        <v>4439</v>
      </c>
      <c r="B184" t="s">
        <v>98</v>
      </c>
      <c r="C184" t="s">
        <v>187</v>
      </c>
      <c r="D184" t="s">
        <v>953</v>
      </c>
      <c r="E184">
        <v>2017</v>
      </c>
      <c r="F184">
        <v>5</v>
      </c>
      <c r="G184">
        <v>2</v>
      </c>
      <c r="H184">
        <v>0</v>
      </c>
      <c r="I184">
        <v>0</v>
      </c>
      <c r="J184">
        <v>0</v>
      </c>
      <c r="K184">
        <v>0</v>
      </c>
      <c r="L184">
        <v>2</v>
      </c>
      <c r="M184">
        <v>2</v>
      </c>
      <c r="N184">
        <v>2</v>
      </c>
      <c r="O184">
        <v>1</v>
      </c>
      <c r="P184">
        <v>0</v>
      </c>
      <c r="Q184">
        <v>0</v>
      </c>
      <c r="R184">
        <v>0</v>
      </c>
      <c r="S184">
        <v>0</v>
      </c>
      <c r="T184">
        <v>0</v>
      </c>
      <c r="U184">
        <v>7</v>
      </c>
      <c r="V184">
        <v>0</v>
      </c>
      <c r="W184">
        <v>0</v>
      </c>
      <c r="X184">
        <v>6</v>
      </c>
      <c r="Y184">
        <v>0</v>
      </c>
      <c r="Z184">
        <v>0</v>
      </c>
      <c r="AA184">
        <v>1</v>
      </c>
      <c r="AB184">
        <v>0</v>
      </c>
      <c r="AC184">
        <v>0</v>
      </c>
      <c r="AD184">
        <v>0</v>
      </c>
      <c r="AE184">
        <v>5</v>
      </c>
      <c r="AF184">
        <v>2</v>
      </c>
      <c r="AG184">
        <v>7</v>
      </c>
      <c r="AH184">
        <v>0</v>
      </c>
      <c r="AI184">
        <v>0</v>
      </c>
      <c r="AJ184">
        <v>7</v>
      </c>
      <c r="AK184">
        <v>0.71428599999999998</v>
      </c>
      <c r="AL184">
        <v>0.28571400000000002</v>
      </c>
      <c r="AM184">
        <v>0</v>
      </c>
      <c r="AN184">
        <v>0</v>
      </c>
      <c r="AO184">
        <v>0</v>
      </c>
      <c r="AP184">
        <v>0</v>
      </c>
      <c r="AQ184">
        <v>0.28571400000000002</v>
      </c>
      <c r="AR184">
        <v>0.28571400000000002</v>
      </c>
      <c r="AS184">
        <v>0.28571400000000002</v>
      </c>
      <c r="AT184">
        <v>0.14285700000000001</v>
      </c>
      <c r="AU184">
        <v>0</v>
      </c>
      <c r="AV184">
        <v>0</v>
      </c>
      <c r="AW184">
        <v>0</v>
      </c>
      <c r="AX184">
        <v>0</v>
      </c>
      <c r="AY184">
        <v>0</v>
      </c>
      <c r="AZ184">
        <v>1</v>
      </c>
      <c r="BA184">
        <v>0</v>
      </c>
      <c r="BB184">
        <v>0</v>
      </c>
      <c r="BC184">
        <v>0.85714299999999999</v>
      </c>
      <c r="BD184">
        <v>0</v>
      </c>
      <c r="BE184">
        <v>0</v>
      </c>
      <c r="BF184">
        <v>0.14285700000000001</v>
      </c>
      <c r="BG184">
        <v>0</v>
      </c>
      <c r="BH184">
        <v>0</v>
      </c>
      <c r="BI184">
        <v>0</v>
      </c>
      <c r="BJ184">
        <v>0.71428599999999998</v>
      </c>
      <c r="BK184">
        <v>0.28571400000000002</v>
      </c>
      <c r="BL184">
        <v>1</v>
      </c>
      <c r="BM184">
        <v>0</v>
      </c>
      <c r="BN184">
        <v>0</v>
      </c>
      <c r="BO184">
        <v>1</v>
      </c>
      <c r="BP184" t="s">
        <v>4436</v>
      </c>
      <c r="BQ184">
        <v>185</v>
      </c>
      <c r="BR184">
        <v>3.7839999999999999E-2</v>
      </c>
      <c r="BS184">
        <v>0</v>
      </c>
    </row>
    <row r="185" spans="1:71" x14ac:dyDescent="0.25">
      <c r="A185" t="s">
        <v>4440</v>
      </c>
      <c r="B185" t="s">
        <v>98</v>
      </c>
      <c r="C185" t="s">
        <v>426</v>
      </c>
      <c r="D185" t="s">
        <v>44</v>
      </c>
      <c r="E185">
        <v>2017</v>
      </c>
      <c r="F185">
        <v>1046</v>
      </c>
      <c r="G185">
        <v>521</v>
      </c>
      <c r="H185">
        <v>0</v>
      </c>
      <c r="I185">
        <v>279</v>
      </c>
      <c r="J185">
        <v>295</v>
      </c>
      <c r="K185">
        <v>234</v>
      </c>
      <c r="L185">
        <v>180</v>
      </c>
      <c r="M185">
        <v>164</v>
      </c>
      <c r="N185">
        <v>138</v>
      </c>
      <c r="O185">
        <v>86</v>
      </c>
      <c r="P185">
        <v>81</v>
      </c>
      <c r="Q185">
        <v>39</v>
      </c>
      <c r="R185">
        <v>22</v>
      </c>
      <c r="S185">
        <v>49</v>
      </c>
      <c r="T185">
        <v>0</v>
      </c>
      <c r="U185">
        <v>1433</v>
      </c>
      <c r="V185">
        <v>133</v>
      </c>
      <c r="W185">
        <v>1</v>
      </c>
      <c r="X185">
        <v>1321</v>
      </c>
      <c r="Y185">
        <v>57</v>
      </c>
      <c r="Z185">
        <v>65</v>
      </c>
      <c r="AA185">
        <v>116</v>
      </c>
      <c r="AB185">
        <v>8</v>
      </c>
      <c r="AC185">
        <v>381</v>
      </c>
      <c r="AD185">
        <v>2</v>
      </c>
      <c r="AE185">
        <v>101</v>
      </c>
      <c r="AF185">
        <v>1083</v>
      </c>
      <c r="AG185">
        <v>1182</v>
      </c>
      <c r="AH185">
        <v>340</v>
      </c>
      <c r="AI185">
        <v>45</v>
      </c>
      <c r="AJ185">
        <v>1567</v>
      </c>
      <c r="AK185">
        <v>0.66751800000000006</v>
      </c>
      <c r="AL185">
        <v>0.33248199999999989</v>
      </c>
      <c r="AM185">
        <v>0</v>
      </c>
      <c r="AN185">
        <v>0.17804700000000001</v>
      </c>
      <c r="AO185">
        <v>0.18825800000000001</v>
      </c>
      <c r="AP185">
        <v>0.14932999999999999</v>
      </c>
      <c r="AQ185">
        <v>0.114869</v>
      </c>
      <c r="AR185">
        <v>0.104659</v>
      </c>
      <c r="AS185">
        <v>8.8065999999999992E-2</v>
      </c>
      <c r="AT185">
        <v>5.4882E-2</v>
      </c>
      <c r="AU185">
        <v>5.1691000000000001E-2</v>
      </c>
      <c r="AV185">
        <v>2.4888E-2</v>
      </c>
      <c r="AW185">
        <v>1.404E-2</v>
      </c>
      <c r="AX185">
        <v>3.1269999999999999E-2</v>
      </c>
      <c r="AY185">
        <v>0</v>
      </c>
      <c r="AZ185">
        <v>0.91448600000000002</v>
      </c>
      <c r="BA185">
        <v>8.4876000000000007E-2</v>
      </c>
      <c r="BB185">
        <v>6.38E-4</v>
      </c>
      <c r="BC185">
        <v>0.84301199999999998</v>
      </c>
      <c r="BD185">
        <v>3.6374999999999998E-2</v>
      </c>
      <c r="BE185">
        <v>4.1480999999999997E-2</v>
      </c>
      <c r="BF185">
        <v>7.4027000000000009E-2</v>
      </c>
      <c r="BG185">
        <v>5.1049999999999993E-3</v>
      </c>
      <c r="BH185">
        <v>0.24314</v>
      </c>
      <c r="BI185">
        <v>1.276E-3</v>
      </c>
      <c r="BJ185">
        <v>6.4453999999999997E-2</v>
      </c>
      <c r="BK185">
        <v>0.69113000000000002</v>
      </c>
      <c r="BL185">
        <v>0.75430800000000009</v>
      </c>
      <c r="BM185">
        <v>0.216975</v>
      </c>
      <c r="BN185">
        <v>2.8716999999999999E-2</v>
      </c>
      <c r="BO185">
        <v>1</v>
      </c>
      <c r="BP185" t="s">
        <v>4441</v>
      </c>
      <c r="BQ185">
        <v>1567</v>
      </c>
      <c r="BR185">
        <v>1</v>
      </c>
      <c r="BS185">
        <v>0</v>
      </c>
    </row>
    <row r="186" spans="1:71" x14ac:dyDescent="0.25">
      <c r="A186" t="s">
        <v>4442</v>
      </c>
      <c r="B186" t="s">
        <v>98</v>
      </c>
      <c r="C186" t="s">
        <v>426</v>
      </c>
      <c r="D186" t="s">
        <v>947</v>
      </c>
      <c r="E186">
        <v>2017</v>
      </c>
      <c r="F186">
        <v>760</v>
      </c>
      <c r="G186">
        <v>425</v>
      </c>
      <c r="H186">
        <v>0</v>
      </c>
      <c r="I186">
        <v>225</v>
      </c>
      <c r="J186">
        <v>212</v>
      </c>
      <c r="K186">
        <v>169</v>
      </c>
      <c r="L186">
        <v>132</v>
      </c>
      <c r="M186">
        <v>134</v>
      </c>
      <c r="N186">
        <v>93</v>
      </c>
      <c r="O186">
        <v>62</v>
      </c>
      <c r="P186">
        <v>64</v>
      </c>
      <c r="Q186">
        <v>35</v>
      </c>
      <c r="R186">
        <v>21</v>
      </c>
      <c r="S186">
        <v>38</v>
      </c>
      <c r="T186">
        <v>0</v>
      </c>
      <c r="U186">
        <v>1059</v>
      </c>
      <c r="V186">
        <v>125</v>
      </c>
      <c r="W186">
        <v>1</v>
      </c>
      <c r="X186">
        <v>999</v>
      </c>
      <c r="Y186">
        <v>30</v>
      </c>
      <c r="Z186">
        <v>43</v>
      </c>
      <c r="AA186">
        <v>107</v>
      </c>
      <c r="AB186">
        <v>6</v>
      </c>
      <c r="AC186">
        <v>355</v>
      </c>
      <c r="AD186">
        <v>1</v>
      </c>
      <c r="AE186">
        <v>19</v>
      </c>
      <c r="AF186">
        <v>810</v>
      </c>
      <c r="AG186">
        <v>839</v>
      </c>
      <c r="AH186">
        <v>316</v>
      </c>
      <c r="AI186">
        <v>30</v>
      </c>
      <c r="AJ186">
        <v>1185</v>
      </c>
      <c r="AK186">
        <v>0.64135000000000009</v>
      </c>
      <c r="AL186">
        <v>0.35865000000000002</v>
      </c>
      <c r="AM186">
        <v>0</v>
      </c>
      <c r="AN186">
        <v>0.18987299999999999</v>
      </c>
      <c r="AO186">
        <v>0.17890300000000001</v>
      </c>
      <c r="AP186">
        <v>0.14261599999999999</v>
      </c>
      <c r="AQ186">
        <v>0.111392</v>
      </c>
      <c r="AR186">
        <v>0.11308</v>
      </c>
      <c r="AS186">
        <v>7.8480999999999995E-2</v>
      </c>
      <c r="AT186">
        <v>5.2320999999999999E-2</v>
      </c>
      <c r="AU186">
        <v>5.4008E-2</v>
      </c>
      <c r="AV186">
        <v>2.9536E-2</v>
      </c>
      <c r="AW186">
        <v>1.7722000000000002E-2</v>
      </c>
      <c r="AX186">
        <v>3.2067999999999999E-2</v>
      </c>
      <c r="AY186">
        <v>0</v>
      </c>
      <c r="AZ186">
        <v>0.89367099999999988</v>
      </c>
      <c r="BA186">
        <v>0.105485</v>
      </c>
      <c r="BB186">
        <v>8.4400000000000002E-4</v>
      </c>
      <c r="BC186">
        <v>0.84303799999999995</v>
      </c>
      <c r="BD186">
        <v>2.5316000000000002E-2</v>
      </c>
      <c r="BE186">
        <v>3.6287E-2</v>
      </c>
      <c r="BF186">
        <v>9.0295E-2</v>
      </c>
      <c r="BG186">
        <v>5.0629999999999998E-3</v>
      </c>
      <c r="BH186">
        <v>0.29957800000000001</v>
      </c>
      <c r="BI186">
        <v>8.4400000000000002E-4</v>
      </c>
      <c r="BJ186">
        <v>1.6034E-2</v>
      </c>
      <c r="BK186">
        <v>0.68354399999999993</v>
      </c>
      <c r="BL186">
        <v>0.70801700000000001</v>
      </c>
      <c r="BM186">
        <v>0.26666699999999999</v>
      </c>
      <c r="BN186">
        <v>2.5316000000000002E-2</v>
      </c>
      <c r="BO186">
        <v>1</v>
      </c>
      <c r="BP186" t="s">
        <v>4441</v>
      </c>
      <c r="BQ186">
        <v>1567</v>
      </c>
      <c r="BR186">
        <v>0.75622</v>
      </c>
      <c r="BS186">
        <v>0</v>
      </c>
    </row>
    <row r="187" spans="1:71" x14ac:dyDescent="0.25">
      <c r="A187" t="s">
        <v>4443</v>
      </c>
      <c r="B187" t="s">
        <v>98</v>
      </c>
      <c r="C187" t="s">
        <v>426</v>
      </c>
      <c r="D187" t="s">
        <v>949</v>
      </c>
      <c r="E187">
        <v>2017</v>
      </c>
      <c r="F187">
        <v>238</v>
      </c>
      <c r="G187">
        <v>69</v>
      </c>
      <c r="H187">
        <v>0</v>
      </c>
      <c r="I187">
        <v>51</v>
      </c>
      <c r="J187">
        <v>70</v>
      </c>
      <c r="K187">
        <v>51</v>
      </c>
      <c r="L187">
        <v>36</v>
      </c>
      <c r="M187">
        <v>17</v>
      </c>
      <c r="N187">
        <v>39</v>
      </c>
      <c r="O187">
        <v>16</v>
      </c>
      <c r="P187">
        <v>14</v>
      </c>
      <c r="Q187">
        <v>2</v>
      </c>
      <c r="R187">
        <v>0</v>
      </c>
      <c r="S187">
        <v>11</v>
      </c>
      <c r="T187">
        <v>0</v>
      </c>
      <c r="U187">
        <v>304</v>
      </c>
      <c r="V187">
        <v>3</v>
      </c>
      <c r="W187">
        <v>0</v>
      </c>
      <c r="X187">
        <v>266</v>
      </c>
      <c r="Y187">
        <v>21</v>
      </c>
      <c r="Z187">
        <v>17</v>
      </c>
      <c r="AA187">
        <v>3</v>
      </c>
      <c r="AB187">
        <v>0</v>
      </c>
      <c r="AC187">
        <v>19</v>
      </c>
      <c r="AD187">
        <v>0</v>
      </c>
      <c r="AE187">
        <v>27</v>
      </c>
      <c r="AF187">
        <v>261</v>
      </c>
      <c r="AG187">
        <v>285</v>
      </c>
      <c r="AH187">
        <v>20</v>
      </c>
      <c r="AI187">
        <v>2</v>
      </c>
      <c r="AJ187">
        <v>307</v>
      </c>
      <c r="AK187">
        <v>0.77524400000000004</v>
      </c>
      <c r="AL187">
        <v>0.22475600000000001</v>
      </c>
      <c r="AM187">
        <v>0</v>
      </c>
      <c r="AN187">
        <v>0.16612399999999999</v>
      </c>
      <c r="AO187">
        <v>0.22801299999999999</v>
      </c>
      <c r="AP187">
        <v>0.16612399999999999</v>
      </c>
      <c r="AQ187">
        <v>0.11726399999999999</v>
      </c>
      <c r="AR187">
        <v>5.5374999999999987E-2</v>
      </c>
      <c r="AS187">
        <v>0.12703600000000001</v>
      </c>
      <c r="AT187">
        <v>5.2116999999999997E-2</v>
      </c>
      <c r="AU187">
        <v>4.5602999999999998E-2</v>
      </c>
      <c r="AV187">
        <v>6.515E-3</v>
      </c>
      <c r="AW187">
        <v>0</v>
      </c>
      <c r="AX187">
        <v>3.5831000000000002E-2</v>
      </c>
      <c r="AY187">
        <v>0</v>
      </c>
      <c r="AZ187">
        <v>0.990228</v>
      </c>
      <c r="BA187">
        <v>9.7719999999999994E-3</v>
      </c>
      <c r="BB187">
        <v>0</v>
      </c>
      <c r="BC187">
        <v>0.86644999999999994</v>
      </c>
      <c r="BD187">
        <v>6.8403999999999993E-2</v>
      </c>
      <c r="BE187">
        <v>5.5374999999999987E-2</v>
      </c>
      <c r="BF187">
        <v>9.7719999999999994E-3</v>
      </c>
      <c r="BG187">
        <v>0</v>
      </c>
      <c r="BH187">
        <v>6.1889E-2</v>
      </c>
      <c r="BI187">
        <v>0</v>
      </c>
      <c r="BJ187">
        <v>8.7947999999999998E-2</v>
      </c>
      <c r="BK187">
        <v>0.850163</v>
      </c>
      <c r="BL187">
        <v>0.92833900000000003</v>
      </c>
      <c r="BM187">
        <v>6.514700000000001E-2</v>
      </c>
      <c r="BN187">
        <v>6.515E-3</v>
      </c>
      <c r="BO187">
        <v>1</v>
      </c>
      <c r="BP187" t="s">
        <v>4441</v>
      </c>
      <c r="BQ187">
        <v>1567</v>
      </c>
      <c r="BR187">
        <v>0.19592000000000001</v>
      </c>
      <c r="BS187">
        <v>0</v>
      </c>
    </row>
    <row r="188" spans="1:71" x14ac:dyDescent="0.25">
      <c r="A188" t="s">
        <v>4444</v>
      </c>
      <c r="B188" t="s">
        <v>98</v>
      </c>
      <c r="C188" t="s">
        <v>426</v>
      </c>
      <c r="D188" t="s">
        <v>953</v>
      </c>
      <c r="E188">
        <v>2017</v>
      </c>
      <c r="F188">
        <v>47</v>
      </c>
      <c r="G188">
        <v>27</v>
      </c>
      <c r="H188">
        <v>0</v>
      </c>
      <c r="I188">
        <v>3</v>
      </c>
      <c r="J188">
        <v>12</v>
      </c>
      <c r="K188">
        <v>14</v>
      </c>
      <c r="L188">
        <v>12</v>
      </c>
      <c r="M188">
        <v>13</v>
      </c>
      <c r="N188">
        <v>6</v>
      </c>
      <c r="O188">
        <v>8</v>
      </c>
      <c r="P188">
        <v>3</v>
      </c>
      <c r="Q188">
        <v>2</v>
      </c>
      <c r="R188">
        <v>1</v>
      </c>
      <c r="S188">
        <v>0</v>
      </c>
      <c r="T188">
        <v>0</v>
      </c>
      <c r="U188">
        <v>70</v>
      </c>
      <c r="V188">
        <v>4</v>
      </c>
      <c r="W188">
        <v>0</v>
      </c>
      <c r="X188">
        <v>56</v>
      </c>
      <c r="Y188">
        <v>6</v>
      </c>
      <c r="Z188">
        <v>4</v>
      </c>
      <c r="AA188">
        <v>6</v>
      </c>
      <c r="AB188">
        <v>2</v>
      </c>
      <c r="AC188">
        <v>7</v>
      </c>
      <c r="AD188">
        <v>0</v>
      </c>
      <c r="AE188">
        <v>55</v>
      </c>
      <c r="AF188">
        <v>12</v>
      </c>
      <c r="AG188">
        <v>58</v>
      </c>
      <c r="AH188">
        <v>4</v>
      </c>
      <c r="AI188">
        <v>12</v>
      </c>
      <c r="AJ188">
        <v>74</v>
      </c>
      <c r="AK188">
        <v>0.63513500000000001</v>
      </c>
      <c r="AL188">
        <v>0.36486499999999999</v>
      </c>
      <c r="AM188">
        <v>0</v>
      </c>
      <c r="AN188">
        <v>4.0541000000000001E-2</v>
      </c>
      <c r="AO188">
        <v>0.162162</v>
      </c>
      <c r="AP188">
        <v>0.189189</v>
      </c>
      <c r="AQ188">
        <v>0.162162</v>
      </c>
      <c r="AR188">
        <v>0.175676</v>
      </c>
      <c r="AS188">
        <v>8.1081E-2</v>
      </c>
      <c r="AT188">
        <v>0.108108</v>
      </c>
      <c r="AU188">
        <v>4.0541000000000001E-2</v>
      </c>
      <c r="AV188">
        <v>2.7026999999999999E-2</v>
      </c>
      <c r="AW188">
        <v>1.3514E-2</v>
      </c>
      <c r="AX188">
        <v>0</v>
      </c>
      <c r="AY188">
        <v>0</v>
      </c>
      <c r="AZ188">
        <v>0.94594599999999995</v>
      </c>
      <c r="BA188">
        <v>5.4053999999999998E-2</v>
      </c>
      <c r="BB188">
        <v>0</v>
      </c>
      <c r="BC188">
        <v>0.75675700000000001</v>
      </c>
      <c r="BD188">
        <v>8.1081E-2</v>
      </c>
      <c r="BE188">
        <v>5.4053999999999998E-2</v>
      </c>
      <c r="BF188">
        <v>8.1081E-2</v>
      </c>
      <c r="BG188">
        <v>2.7026999999999999E-2</v>
      </c>
      <c r="BH188">
        <v>9.4594999999999999E-2</v>
      </c>
      <c r="BI188">
        <v>0</v>
      </c>
      <c r="BJ188">
        <v>0.74324299999999999</v>
      </c>
      <c r="BK188">
        <v>0.162162</v>
      </c>
      <c r="BL188">
        <v>0.78378400000000004</v>
      </c>
      <c r="BM188">
        <v>5.4053999999999998E-2</v>
      </c>
      <c r="BN188">
        <v>0.162162</v>
      </c>
      <c r="BO188">
        <v>1</v>
      </c>
      <c r="BP188" t="s">
        <v>4441</v>
      </c>
      <c r="BQ188">
        <v>1567</v>
      </c>
      <c r="BR188">
        <v>4.7220000000000012E-2</v>
      </c>
      <c r="BS188">
        <v>0</v>
      </c>
    </row>
    <row r="189" spans="1:71" x14ac:dyDescent="0.25">
      <c r="A189" t="s">
        <v>4445</v>
      </c>
      <c r="B189" t="s">
        <v>98</v>
      </c>
      <c r="C189" t="s">
        <v>426</v>
      </c>
      <c r="D189" t="s">
        <v>961</v>
      </c>
      <c r="E189">
        <v>2017</v>
      </c>
      <c r="F189">
        <v>1</v>
      </c>
      <c r="G189">
        <v>0</v>
      </c>
      <c r="H189">
        <v>0</v>
      </c>
      <c r="I189">
        <v>0</v>
      </c>
      <c r="J189">
        <v>1</v>
      </c>
      <c r="K189">
        <v>0</v>
      </c>
      <c r="L189">
        <v>0</v>
      </c>
      <c r="M189">
        <v>0</v>
      </c>
      <c r="N189">
        <v>0</v>
      </c>
      <c r="O189">
        <v>0</v>
      </c>
      <c r="P189">
        <v>0</v>
      </c>
      <c r="Q189">
        <v>0</v>
      </c>
      <c r="R189">
        <v>0</v>
      </c>
      <c r="S189">
        <v>0</v>
      </c>
      <c r="T189">
        <v>0</v>
      </c>
      <c r="U189">
        <v>0</v>
      </c>
      <c r="V189">
        <v>1</v>
      </c>
      <c r="W189">
        <v>0</v>
      </c>
      <c r="X189">
        <v>0</v>
      </c>
      <c r="Y189">
        <v>0</v>
      </c>
      <c r="Z189">
        <v>1</v>
      </c>
      <c r="AA189">
        <v>0</v>
      </c>
      <c r="AB189">
        <v>0</v>
      </c>
      <c r="AC189">
        <v>0</v>
      </c>
      <c r="AD189">
        <v>1</v>
      </c>
      <c r="AE189">
        <v>0</v>
      </c>
      <c r="AF189">
        <v>0</v>
      </c>
      <c r="AG189">
        <v>0</v>
      </c>
      <c r="AH189">
        <v>0</v>
      </c>
      <c r="AI189">
        <v>1</v>
      </c>
      <c r="AJ189">
        <v>1</v>
      </c>
      <c r="AK189">
        <v>1</v>
      </c>
      <c r="AL189">
        <v>0</v>
      </c>
      <c r="AM189">
        <v>0</v>
      </c>
      <c r="AN189">
        <v>0</v>
      </c>
      <c r="AO189">
        <v>1</v>
      </c>
      <c r="AP189">
        <v>0</v>
      </c>
      <c r="AQ189">
        <v>0</v>
      </c>
      <c r="AR189">
        <v>0</v>
      </c>
      <c r="AS189">
        <v>0</v>
      </c>
      <c r="AT189">
        <v>0</v>
      </c>
      <c r="AU189">
        <v>0</v>
      </c>
      <c r="AV189">
        <v>0</v>
      </c>
      <c r="AW189">
        <v>0</v>
      </c>
      <c r="AX189">
        <v>0</v>
      </c>
      <c r="AY189">
        <v>0</v>
      </c>
      <c r="AZ189">
        <v>0</v>
      </c>
      <c r="BA189">
        <v>1</v>
      </c>
      <c r="BB189">
        <v>0</v>
      </c>
      <c r="BC189">
        <v>0</v>
      </c>
      <c r="BD189">
        <v>0</v>
      </c>
      <c r="BE189">
        <v>1</v>
      </c>
      <c r="BF189">
        <v>0</v>
      </c>
      <c r="BG189">
        <v>0</v>
      </c>
      <c r="BH189">
        <v>0</v>
      </c>
      <c r="BI189">
        <v>1</v>
      </c>
      <c r="BJ189">
        <v>0</v>
      </c>
      <c r="BK189">
        <v>0</v>
      </c>
      <c r="BL189">
        <v>0</v>
      </c>
      <c r="BM189">
        <v>0</v>
      </c>
      <c r="BN189">
        <v>1</v>
      </c>
      <c r="BO189">
        <v>1</v>
      </c>
      <c r="BP189" t="s">
        <v>4441</v>
      </c>
      <c r="BQ189">
        <v>1567</v>
      </c>
      <c r="BR189">
        <v>6.4000000000000005E-4</v>
      </c>
      <c r="BS189">
        <v>0</v>
      </c>
    </row>
    <row r="190" spans="1:71" x14ac:dyDescent="0.25">
      <c r="A190" t="s">
        <v>4446</v>
      </c>
      <c r="B190" t="s">
        <v>98</v>
      </c>
      <c r="C190" t="s">
        <v>124</v>
      </c>
      <c r="D190" t="s">
        <v>44</v>
      </c>
      <c r="E190">
        <v>2018</v>
      </c>
      <c r="F190">
        <v>3102</v>
      </c>
      <c r="G190">
        <v>2020</v>
      </c>
      <c r="H190">
        <v>0</v>
      </c>
      <c r="I190">
        <v>728</v>
      </c>
      <c r="J190">
        <v>941</v>
      </c>
      <c r="K190">
        <v>821</v>
      </c>
      <c r="L190">
        <v>749</v>
      </c>
      <c r="M190">
        <v>603</v>
      </c>
      <c r="N190">
        <v>491</v>
      </c>
      <c r="O190">
        <v>355</v>
      </c>
      <c r="P190">
        <v>252</v>
      </c>
      <c r="Q190">
        <v>87</v>
      </c>
      <c r="R190">
        <v>42</v>
      </c>
      <c r="S190">
        <v>53</v>
      </c>
      <c r="T190">
        <v>0</v>
      </c>
      <c r="U190">
        <v>3613</v>
      </c>
      <c r="V190">
        <v>1489</v>
      </c>
      <c r="W190">
        <v>20</v>
      </c>
      <c r="X190">
        <v>4251</v>
      </c>
      <c r="Y190">
        <v>139</v>
      </c>
      <c r="Z190">
        <v>267</v>
      </c>
      <c r="AA190">
        <v>465</v>
      </c>
      <c r="AB190">
        <v>0</v>
      </c>
      <c r="AC190">
        <v>1468</v>
      </c>
      <c r="AD190">
        <v>0</v>
      </c>
      <c r="AE190">
        <v>377</v>
      </c>
      <c r="AF190">
        <v>3277</v>
      </c>
      <c r="AG190">
        <v>4483</v>
      </c>
      <c r="AH190">
        <v>606</v>
      </c>
      <c r="AI190">
        <v>33</v>
      </c>
      <c r="AJ190">
        <v>5122</v>
      </c>
      <c r="AK190">
        <v>0.60562300000000002</v>
      </c>
      <c r="AL190">
        <v>0.39437699999999998</v>
      </c>
      <c r="AM190">
        <v>0</v>
      </c>
      <c r="AN190">
        <v>0.14213200000000001</v>
      </c>
      <c r="AO190">
        <v>0.18371699999999999</v>
      </c>
      <c r="AP190">
        <v>0.16028899999999999</v>
      </c>
      <c r="AQ190">
        <v>0.146232</v>
      </c>
      <c r="AR190">
        <v>0.117727</v>
      </c>
      <c r="AS190">
        <v>9.5861000000000002E-2</v>
      </c>
      <c r="AT190">
        <v>6.9309000000000009E-2</v>
      </c>
      <c r="AU190">
        <v>4.9200000000000001E-2</v>
      </c>
      <c r="AV190">
        <v>1.6986000000000001E-2</v>
      </c>
      <c r="AW190">
        <v>8.199999999999999E-3</v>
      </c>
      <c r="AX190">
        <v>1.0348E-2</v>
      </c>
      <c r="AY190">
        <v>0</v>
      </c>
      <c r="AZ190">
        <v>0.70538899999999993</v>
      </c>
      <c r="BA190">
        <v>0.29070699999999999</v>
      </c>
      <c r="BB190">
        <v>3.9050000000000001E-3</v>
      </c>
      <c r="BC190">
        <v>0.82994900000000005</v>
      </c>
      <c r="BD190">
        <v>2.7137999999999999E-2</v>
      </c>
      <c r="BE190">
        <v>5.2127999999999987E-2</v>
      </c>
      <c r="BF190">
        <v>9.0785000000000005E-2</v>
      </c>
      <c r="BG190">
        <v>0</v>
      </c>
      <c r="BH190">
        <v>0.286607</v>
      </c>
      <c r="BI190">
        <v>0</v>
      </c>
      <c r="BJ190">
        <v>7.3604000000000003E-2</v>
      </c>
      <c r="BK190">
        <v>0.63978900000000005</v>
      </c>
      <c r="BL190">
        <v>0.87524400000000002</v>
      </c>
      <c r="BM190">
        <v>0.118313</v>
      </c>
      <c r="BN190">
        <v>6.4429999999999999E-3</v>
      </c>
      <c r="BO190">
        <v>1</v>
      </c>
      <c r="BP190" t="s">
        <v>4447</v>
      </c>
      <c r="BQ190">
        <v>5122</v>
      </c>
      <c r="BR190">
        <v>1</v>
      </c>
      <c r="BS190">
        <v>0</v>
      </c>
    </row>
    <row r="191" spans="1:71" x14ac:dyDescent="0.25">
      <c r="A191" t="s">
        <v>4448</v>
      </c>
      <c r="B191" t="s">
        <v>98</v>
      </c>
      <c r="C191" t="s">
        <v>124</v>
      </c>
      <c r="D191" t="s">
        <v>947</v>
      </c>
      <c r="E191">
        <v>2018</v>
      </c>
      <c r="F191">
        <v>2118</v>
      </c>
      <c r="G191">
        <v>1671</v>
      </c>
      <c r="H191">
        <v>0</v>
      </c>
      <c r="I191">
        <v>577</v>
      </c>
      <c r="J191">
        <v>708</v>
      </c>
      <c r="K191">
        <v>608</v>
      </c>
      <c r="L191">
        <v>547</v>
      </c>
      <c r="M191">
        <v>449</v>
      </c>
      <c r="N191">
        <v>339</v>
      </c>
      <c r="O191">
        <v>253</v>
      </c>
      <c r="P191">
        <v>163</v>
      </c>
      <c r="Q191">
        <v>66</v>
      </c>
      <c r="R191">
        <v>34</v>
      </c>
      <c r="S191">
        <v>45</v>
      </c>
      <c r="T191">
        <v>0</v>
      </c>
      <c r="U191">
        <v>2378</v>
      </c>
      <c r="V191">
        <v>1392</v>
      </c>
      <c r="W191">
        <v>19</v>
      </c>
      <c r="X191">
        <v>3109</v>
      </c>
      <c r="Y191">
        <v>70</v>
      </c>
      <c r="Z191">
        <v>179</v>
      </c>
      <c r="AA191">
        <v>431</v>
      </c>
      <c r="AB191">
        <v>0</v>
      </c>
      <c r="AC191">
        <v>1398</v>
      </c>
      <c r="AD191">
        <v>0</v>
      </c>
      <c r="AE191">
        <v>103</v>
      </c>
      <c r="AF191">
        <v>2288</v>
      </c>
      <c r="AG191">
        <v>3262</v>
      </c>
      <c r="AH191">
        <v>515</v>
      </c>
      <c r="AI191">
        <v>12</v>
      </c>
      <c r="AJ191">
        <v>3789</v>
      </c>
      <c r="AK191">
        <v>0.55898700000000001</v>
      </c>
      <c r="AL191">
        <v>0.44101299999999999</v>
      </c>
      <c r="AM191">
        <v>0</v>
      </c>
      <c r="AN191">
        <v>0.152283</v>
      </c>
      <c r="AO191">
        <v>0.186857</v>
      </c>
      <c r="AP191">
        <v>0.160465</v>
      </c>
      <c r="AQ191">
        <v>0.14436499999999999</v>
      </c>
      <c r="AR191">
        <v>0.118501</v>
      </c>
      <c r="AS191">
        <v>8.9469999999999994E-2</v>
      </c>
      <c r="AT191">
        <v>6.6771999999999998E-2</v>
      </c>
      <c r="AU191">
        <v>4.3019000000000002E-2</v>
      </c>
      <c r="AV191">
        <v>1.7419E-2</v>
      </c>
      <c r="AW191">
        <v>8.9730000000000001E-3</v>
      </c>
      <c r="AX191">
        <v>1.1875999999999999E-2</v>
      </c>
      <c r="AY191">
        <v>0</v>
      </c>
      <c r="AZ191">
        <v>0.627606</v>
      </c>
      <c r="BA191">
        <v>0.36737900000000001</v>
      </c>
      <c r="BB191">
        <v>5.0149999999999986E-3</v>
      </c>
      <c r="BC191">
        <v>0.82053299999999996</v>
      </c>
      <c r="BD191">
        <v>1.8474999999999998E-2</v>
      </c>
      <c r="BE191">
        <v>4.7241999999999999E-2</v>
      </c>
      <c r="BF191">
        <v>0.11375</v>
      </c>
      <c r="BG191">
        <v>0</v>
      </c>
      <c r="BH191">
        <v>0.36896299999999999</v>
      </c>
      <c r="BI191">
        <v>0</v>
      </c>
      <c r="BJ191">
        <v>2.7184E-2</v>
      </c>
      <c r="BK191">
        <v>0.60385299999999997</v>
      </c>
      <c r="BL191">
        <v>0.86091300000000004</v>
      </c>
      <c r="BM191">
        <v>0.13592000000000001</v>
      </c>
      <c r="BN191">
        <v>3.1670000000000001E-3</v>
      </c>
      <c r="BO191">
        <v>1</v>
      </c>
      <c r="BP191" t="s">
        <v>4447</v>
      </c>
      <c r="BQ191">
        <v>5122</v>
      </c>
      <c r="BR191">
        <v>0.73974999999999991</v>
      </c>
      <c r="BS191">
        <v>0</v>
      </c>
    </row>
    <row r="192" spans="1:71" x14ac:dyDescent="0.25">
      <c r="A192" t="s">
        <v>4449</v>
      </c>
      <c r="B192" t="s">
        <v>98</v>
      </c>
      <c r="C192" t="s">
        <v>124</v>
      </c>
      <c r="D192" t="s">
        <v>949</v>
      </c>
      <c r="E192">
        <v>2018</v>
      </c>
      <c r="F192">
        <v>823</v>
      </c>
      <c r="G192">
        <v>267</v>
      </c>
      <c r="H192">
        <v>0</v>
      </c>
      <c r="I192">
        <v>139</v>
      </c>
      <c r="J192">
        <v>205</v>
      </c>
      <c r="K192">
        <v>185</v>
      </c>
      <c r="L192">
        <v>153</v>
      </c>
      <c r="M192">
        <v>106</v>
      </c>
      <c r="N192">
        <v>121</v>
      </c>
      <c r="O192">
        <v>82</v>
      </c>
      <c r="P192">
        <v>71</v>
      </c>
      <c r="Q192">
        <v>16</v>
      </c>
      <c r="R192">
        <v>4</v>
      </c>
      <c r="S192">
        <v>8</v>
      </c>
      <c r="T192">
        <v>0</v>
      </c>
      <c r="U192">
        <v>1023</v>
      </c>
      <c r="V192">
        <v>67</v>
      </c>
      <c r="W192">
        <v>0</v>
      </c>
      <c r="X192">
        <v>944</v>
      </c>
      <c r="Y192">
        <v>61</v>
      </c>
      <c r="Z192">
        <v>79</v>
      </c>
      <c r="AA192">
        <v>6</v>
      </c>
      <c r="AB192">
        <v>0</v>
      </c>
      <c r="AC192">
        <v>52</v>
      </c>
      <c r="AD192">
        <v>0</v>
      </c>
      <c r="AE192">
        <v>111</v>
      </c>
      <c r="AF192">
        <v>927</v>
      </c>
      <c r="AG192">
        <v>993</v>
      </c>
      <c r="AH192">
        <v>85</v>
      </c>
      <c r="AI192">
        <v>12</v>
      </c>
      <c r="AJ192">
        <v>1090</v>
      </c>
      <c r="AK192">
        <v>0.75504599999999999</v>
      </c>
      <c r="AL192">
        <v>0.24495400000000001</v>
      </c>
      <c r="AM192">
        <v>0</v>
      </c>
      <c r="AN192">
        <v>0.127523</v>
      </c>
      <c r="AO192">
        <v>0.18807299999999999</v>
      </c>
      <c r="AP192">
        <v>0.16972499999999999</v>
      </c>
      <c r="AQ192">
        <v>0.14036699999999999</v>
      </c>
      <c r="AR192">
        <v>9.7248000000000001E-2</v>
      </c>
      <c r="AS192">
        <v>0.111009</v>
      </c>
      <c r="AT192">
        <v>7.5229000000000004E-2</v>
      </c>
      <c r="AU192">
        <v>6.5138000000000001E-2</v>
      </c>
      <c r="AV192">
        <v>1.4678999999999999E-2</v>
      </c>
      <c r="AW192">
        <v>3.6700000000000001E-3</v>
      </c>
      <c r="AX192">
        <v>7.339E-3</v>
      </c>
      <c r="AY192">
        <v>0</v>
      </c>
      <c r="AZ192">
        <v>0.93853200000000003</v>
      </c>
      <c r="BA192">
        <v>6.1467999999999988E-2</v>
      </c>
      <c r="BB192">
        <v>0</v>
      </c>
      <c r="BC192">
        <v>0.86605500000000002</v>
      </c>
      <c r="BD192">
        <v>5.5963000000000013E-2</v>
      </c>
      <c r="BE192">
        <v>7.2477E-2</v>
      </c>
      <c r="BF192">
        <v>5.5049999999999986E-3</v>
      </c>
      <c r="BG192">
        <v>0</v>
      </c>
      <c r="BH192">
        <v>4.7705999999999998E-2</v>
      </c>
      <c r="BI192">
        <v>0</v>
      </c>
      <c r="BJ192">
        <v>0.10183499999999999</v>
      </c>
      <c r="BK192">
        <v>0.85045900000000008</v>
      </c>
      <c r="BL192">
        <v>0.91100899999999996</v>
      </c>
      <c r="BM192">
        <v>7.7981999999999996E-2</v>
      </c>
      <c r="BN192">
        <v>1.1009E-2</v>
      </c>
      <c r="BO192">
        <v>1</v>
      </c>
      <c r="BP192" t="s">
        <v>4447</v>
      </c>
      <c r="BQ192">
        <v>5122</v>
      </c>
      <c r="BR192">
        <v>0.21281</v>
      </c>
      <c r="BS192">
        <v>0</v>
      </c>
    </row>
    <row r="193" spans="1:71" x14ac:dyDescent="0.25">
      <c r="A193" t="s">
        <v>4450</v>
      </c>
      <c r="B193" t="s">
        <v>98</v>
      </c>
      <c r="C193" t="s">
        <v>124</v>
      </c>
      <c r="D193" t="s">
        <v>953</v>
      </c>
      <c r="E193">
        <v>2018</v>
      </c>
      <c r="F193">
        <v>161</v>
      </c>
      <c r="G193">
        <v>82</v>
      </c>
      <c r="H193">
        <v>0</v>
      </c>
      <c r="I193">
        <v>12</v>
      </c>
      <c r="J193">
        <v>28</v>
      </c>
      <c r="K193">
        <v>28</v>
      </c>
      <c r="L193">
        <v>49</v>
      </c>
      <c r="M193">
        <v>48</v>
      </c>
      <c r="N193">
        <v>31</v>
      </c>
      <c r="O193">
        <v>20</v>
      </c>
      <c r="P193">
        <v>18</v>
      </c>
      <c r="Q193">
        <v>5</v>
      </c>
      <c r="R193">
        <v>4</v>
      </c>
      <c r="S193">
        <v>0</v>
      </c>
      <c r="T193">
        <v>0</v>
      </c>
      <c r="U193">
        <v>212</v>
      </c>
      <c r="V193">
        <v>30</v>
      </c>
      <c r="W193">
        <v>1</v>
      </c>
      <c r="X193">
        <v>198</v>
      </c>
      <c r="Y193">
        <v>8</v>
      </c>
      <c r="Z193">
        <v>9</v>
      </c>
      <c r="AA193">
        <v>28</v>
      </c>
      <c r="AB193">
        <v>0</v>
      </c>
      <c r="AC193">
        <v>18</v>
      </c>
      <c r="AD193">
        <v>0</v>
      </c>
      <c r="AE193">
        <v>163</v>
      </c>
      <c r="AF193">
        <v>62</v>
      </c>
      <c r="AG193">
        <v>228</v>
      </c>
      <c r="AH193">
        <v>6</v>
      </c>
      <c r="AI193">
        <v>9</v>
      </c>
      <c r="AJ193">
        <v>243</v>
      </c>
      <c r="AK193">
        <v>0.662551</v>
      </c>
      <c r="AL193">
        <v>0.337449</v>
      </c>
      <c r="AM193">
        <v>0</v>
      </c>
      <c r="AN193">
        <v>4.9383000000000003E-2</v>
      </c>
      <c r="AO193">
        <v>0.115226</v>
      </c>
      <c r="AP193">
        <v>0.115226</v>
      </c>
      <c r="AQ193">
        <v>0.20164599999999999</v>
      </c>
      <c r="AR193">
        <v>0.19753100000000001</v>
      </c>
      <c r="AS193">
        <v>0.12757199999999999</v>
      </c>
      <c r="AT193">
        <v>8.2304999999999989E-2</v>
      </c>
      <c r="AU193">
        <v>7.4074000000000001E-2</v>
      </c>
      <c r="AV193">
        <v>2.0576000000000001E-2</v>
      </c>
      <c r="AW193">
        <v>1.6461E-2</v>
      </c>
      <c r="AX193">
        <v>0</v>
      </c>
      <c r="AY193">
        <v>0</v>
      </c>
      <c r="AZ193">
        <v>0.87242799999999998</v>
      </c>
      <c r="BA193">
        <v>0.123457</v>
      </c>
      <c r="BB193">
        <v>4.1149999999999997E-3</v>
      </c>
      <c r="BC193">
        <v>0.81481499999999996</v>
      </c>
      <c r="BD193">
        <v>3.2922E-2</v>
      </c>
      <c r="BE193">
        <v>3.7037E-2</v>
      </c>
      <c r="BF193">
        <v>0.115226</v>
      </c>
      <c r="BG193">
        <v>0</v>
      </c>
      <c r="BH193">
        <v>7.4074000000000001E-2</v>
      </c>
      <c r="BI193">
        <v>0</v>
      </c>
      <c r="BJ193">
        <v>0.67078199999999999</v>
      </c>
      <c r="BK193">
        <v>0.25514399999999998</v>
      </c>
      <c r="BL193">
        <v>0.93827199999999999</v>
      </c>
      <c r="BM193">
        <v>2.4691000000000001E-2</v>
      </c>
      <c r="BN193">
        <v>3.7037E-2</v>
      </c>
      <c r="BO193">
        <v>1</v>
      </c>
      <c r="BP193" t="s">
        <v>4447</v>
      </c>
      <c r="BQ193">
        <v>5122</v>
      </c>
      <c r="BR193">
        <v>4.7440000000000003E-2</v>
      </c>
      <c r="BS193">
        <v>0</v>
      </c>
    </row>
    <row r="194" spans="1:71" x14ac:dyDescent="0.25">
      <c r="A194" t="s">
        <v>4451</v>
      </c>
      <c r="B194" t="s">
        <v>98</v>
      </c>
      <c r="C194" t="s">
        <v>123</v>
      </c>
      <c r="D194" t="s">
        <v>44</v>
      </c>
      <c r="E194">
        <v>2018</v>
      </c>
      <c r="F194">
        <v>3057</v>
      </c>
      <c r="G194">
        <v>2278</v>
      </c>
      <c r="H194">
        <v>0</v>
      </c>
      <c r="I194">
        <v>731</v>
      </c>
      <c r="J194">
        <v>994</v>
      </c>
      <c r="K194">
        <v>834</v>
      </c>
      <c r="L194">
        <v>666</v>
      </c>
      <c r="M194">
        <v>559</v>
      </c>
      <c r="N194">
        <v>574</v>
      </c>
      <c r="O194">
        <v>387</v>
      </c>
      <c r="P194">
        <v>293</v>
      </c>
      <c r="Q194">
        <v>160</v>
      </c>
      <c r="R194">
        <v>52</v>
      </c>
      <c r="S194">
        <v>85</v>
      </c>
      <c r="T194">
        <v>0</v>
      </c>
      <c r="U194">
        <v>4194</v>
      </c>
      <c r="V194">
        <v>1117</v>
      </c>
      <c r="W194">
        <v>24</v>
      </c>
      <c r="X194">
        <v>4070</v>
      </c>
      <c r="Y194">
        <v>131</v>
      </c>
      <c r="Z194">
        <v>704</v>
      </c>
      <c r="AA194">
        <v>235</v>
      </c>
      <c r="AB194">
        <v>195</v>
      </c>
      <c r="AC194">
        <v>1210</v>
      </c>
      <c r="AD194">
        <v>203</v>
      </c>
      <c r="AE194">
        <v>423</v>
      </c>
      <c r="AF194">
        <v>3499</v>
      </c>
      <c r="AG194">
        <v>4854</v>
      </c>
      <c r="AH194">
        <v>277</v>
      </c>
      <c r="AI194">
        <v>204</v>
      </c>
      <c r="AJ194">
        <v>5335</v>
      </c>
      <c r="AK194">
        <v>0.57300800000000007</v>
      </c>
      <c r="AL194">
        <v>0.42699199999999998</v>
      </c>
      <c r="AM194">
        <v>0</v>
      </c>
      <c r="AN194">
        <v>0.13702</v>
      </c>
      <c r="AO194">
        <v>0.18631700000000001</v>
      </c>
      <c r="AP194">
        <v>0.15632599999999999</v>
      </c>
      <c r="AQ194">
        <v>0.124836</v>
      </c>
      <c r="AR194">
        <v>0.10478</v>
      </c>
      <c r="AS194">
        <v>0.10759100000000001</v>
      </c>
      <c r="AT194">
        <v>7.2539999999999993E-2</v>
      </c>
      <c r="AU194">
        <v>5.4919999999999997E-2</v>
      </c>
      <c r="AV194">
        <v>2.9991E-2</v>
      </c>
      <c r="AW194">
        <v>9.7470000000000005E-3</v>
      </c>
      <c r="AX194">
        <v>1.5932999999999999E-2</v>
      </c>
      <c r="AY194">
        <v>0</v>
      </c>
      <c r="AZ194">
        <v>0.78612899999999997</v>
      </c>
      <c r="BA194">
        <v>0.209372</v>
      </c>
      <c r="BB194">
        <v>4.4990000000000004E-3</v>
      </c>
      <c r="BC194">
        <v>0.76288700000000009</v>
      </c>
      <c r="BD194">
        <v>2.4555E-2</v>
      </c>
      <c r="BE194">
        <v>0.13195899999999999</v>
      </c>
      <c r="BF194">
        <v>4.4048999999999998E-2</v>
      </c>
      <c r="BG194">
        <v>3.6551E-2</v>
      </c>
      <c r="BH194">
        <v>0.22680400000000001</v>
      </c>
      <c r="BI194">
        <v>3.8051000000000001E-2</v>
      </c>
      <c r="BJ194">
        <v>7.9287999999999997E-2</v>
      </c>
      <c r="BK194">
        <v>0.65585800000000005</v>
      </c>
      <c r="BL194">
        <v>0.90984100000000001</v>
      </c>
      <c r="BM194">
        <v>5.1921000000000002E-2</v>
      </c>
      <c r="BN194">
        <v>3.8238000000000001E-2</v>
      </c>
      <c r="BO194">
        <v>1</v>
      </c>
      <c r="BP194" t="s">
        <v>4452</v>
      </c>
      <c r="BQ194">
        <v>5335</v>
      </c>
      <c r="BR194">
        <v>1</v>
      </c>
      <c r="BS194">
        <v>0</v>
      </c>
    </row>
    <row r="195" spans="1:71" x14ac:dyDescent="0.25">
      <c r="A195" t="s">
        <v>4453</v>
      </c>
      <c r="B195" t="s">
        <v>98</v>
      </c>
      <c r="C195" t="s">
        <v>123</v>
      </c>
      <c r="D195" t="s">
        <v>947</v>
      </c>
      <c r="E195">
        <v>2018</v>
      </c>
      <c r="F195">
        <v>2044</v>
      </c>
      <c r="G195">
        <v>1777</v>
      </c>
      <c r="H195">
        <v>0</v>
      </c>
      <c r="I195">
        <v>525</v>
      </c>
      <c r="J195">
        <v>711</v>
      </c>
      <c r="K195">
        <v>630</v>
      </c>
      <c r="L195">
        <v>476</v>
      </c>
      <c r="M195">
        <v>402</v>
      </c>
      <c r="N195">
        <v>404</v>
      </c>
      <c r="O195">
        <v>257</v>
      </c>
      <c r="P195">
        <v>197</v>
      </c>
      <c r="Q195">
        <v>115</v>
      </c>
      <c r="R195">
        <v>39</v>
      </c>
      <c r="S195">
        <v>65</v>
      </c>
      <c r="T195">
        <v>0</v>
      </c>
      <c r="U195">
        <v>2865</v>
      </c>
      <c r="V195">
        <v>934</v>
      </c>
      <c r="W195">
        <v>22</v>
      </c>
      <c r="X195">
        <v>3033</v>
      </c>
      <c r="Y195">
        <v>61</v>
      </c>
      <c r="Z195">
        <v>502</v>
      </c>
      <c r="AA195">
        <v>223</v>
      </c>
      <c r="AB195">
        <v>2</v>
      </c>
      <c r="AC195">
        <v>1153</v>
      </c>
      <c r="AD195">
        <v>3</v>
      </c>
      <c r="AE195">
        <v>160</v>
      </c>
      <c r="AF195">
        <v>2505</v>
      </c>
      <c r="AG195">
        <v>3537</v>
      </c>
      <c r="AH195">
        <v>258</v>
      </c>
      <c r="AI195">
        <v>26</v>
      </c>
      <c r="AJ195">
        <v>3821</v>
      </c>
      <c r="AK195">
        <v>0.53493800000000002</v>
      </c>
      <c r="AL195">
        <v>0.46506199999999998</v>
      </c>
      <c r="AM195">
        <v>0</v>
      </c>
      <c r="AN195">
        <v>0.13739899999999999</v>
      </c>
      <c r="AO195">
        <v>0.18607699999999999</v>
      </c>
      <c r="AP195">
        <v>0.164878</v>
      </c>
      <c r="AQ195">
        <v>0.12457500000000001</v>
      </c>
      <c r="AR195">
        <v>0.105208</v>
      </c>
      <c r="AS195">
        <v>0.10573100000000001</v>
      </c>
      <c r="AT195">
        <v>6.726E-2</v>
      </c>
      <c r="AU195">
        <v>5.1557000000000013E-2</v>
      </c>
      <c r="AV195">
        <v>3.0096999999999999E-2</v>
      </c>
      <c r="AW195">
        <v>1.0207000000000001E-2</v>
      </c>
      <c r="AX195">
        <v>1.7010999999999998E-2</v>
      </c>
      <c r="AY195">
        <v>0</v>
      </c>
      <c r="AZ195">
        <v>0.74980400000000003</v>
      </c>
      <c r="BA195">
        <v>0.24443899999999999</v>
      </c>
      <c r="BB195">
        <v>5.7580000000000001E-3</v>
      </c>
      <c r="BC195">
        <v>0.793771</v>
      </c>
      <c r="BD195">
        <v>1.5963999999999999E-2</v>
      </c>
      <c r="BE195">
        <v>0.131379</v>
      </c>
      <c r="BF195">
        <v>5.8361999999999997E-2</v>
      </c>
      <c r="BG195">
        <v>5.2300000000000003E-4</v>
      </c>
      <c r="BH195">
        <v>0.30175299999999999</v>
      </c>
      <c r="BI195">
        <v>7.85E-4</v>
      </c>
      <c r="BJ195">
        <v>4.1874000000000001E-2</v>
      </c>
      <c r="BK195">
        <v>0.65558800000000006</v>
      </c>
      <c r="BL195">
        <v>0.92567400000000011</v>
      </c>
      <c r="BM195">
        <v>6.7521999999999999E-2</v>
      </c>
      <c r="BN195">
        <v>6.8050000000000003E-3</v>
      </c>
      <c r="BO195">
        <v>1</v>
      </c>
      <c r="BP195" t="s">
        <v>4452</v>
      </c>
      <c r="BQ195">
        <v>5335</v>
      </c>
      <c r="BR195">
        <v>0.7162099999999999</v>
      </c>
      <c r="BS195">
        <v>0</v>
      </c>
    </row>
    <row r="196" spans="1:71" x14ac:dyDescent="0.25">
      <c r="A196" t="s">
        <v>4454</v>
      </c>
      <c r="B196" t="s">
        <v>98</v>
      </c>
      <c r="C196" t="s">
        <v>123</v>
      </c>
      <c r="D196" t="s">
        <v>949</v>
      </c>
      <c r="E196">
        <v>2018</v>
      </c>
      <c r="F196">
        <v>799</v>
      </c>
      <c r="G196">
        <v>315</v>
      </c>
      <c r="H196">
        <v>0</v>
      </c>
      <c r="I196">
        <v>159</v>
      </c>
      <c r="J196">
        <v>215</v>
      </c>
      <c r="K196">
        <v>157</v>
      </c>
      <c r="L196">
        <v>140</v>
      </c>
      <c r="M196">
        <v>103</v>
      </c>
      <c r="N196">
        <v>119</v>
      </c>
      <c r="O196">
        <v>101</v>
      </c>
      <c r="P196">
        <v>75</v>
      </c>
      <c r="Q196">
        <v>26</v>
      </c>
      <c r="R196">
        <v>8</v>
      </c>
      <c r="S196">
        <v>11</v>
      </c>
      <c r="T196">
        <v>0</v>
      </c>
      <c r="U196">
        <v>1025</v>
      </c>
      <c r="V196">
        <v>88</v>
      </c>
      <c r="W196">
        <v>1</v>
      </c>
      <c r="X196">
        <v>875</v>
      </c>
      <c r="Y196">
        <v>54</v>
      </c>
      <c r="Z196">
        <v>183</v>
      </c>
      <c r="AA196">
        <v>2</v>
      </c>
      <c r="AB196">
        <v>0</v>
      </c>
      <c r="AC196">
        <v>39</v>
      </c>
      <c r="AD196">
        <v>0</v>
      </c>
      <c r="AE196">
        <v>147</v>
      </c>
      <c r="AF196">
        <v>928</v>
      </c>
      <c r="AG196">
        <v>1092</v>
      </c>
      <c r="AH196">
        <v>12</v>
      </c>
      <c r="AI196">
        <v>10</v>
      </c>
      <c r="AJ196">
        <v>1114</v>
      </c>
      <c r="AK196">
        <v>0.71723500000000007</v>
      </c>
      <c r="AL196">
        <v>0.28276499999999999</v>
      </c>
      <c r="AM196">
        <v>0</v>
      </c>
      <c r="AN196">
        <v>0.14272899999999999</v>
      </c>
      <c r="AO196">
        <v>0.192998</v>
      </c>
      <c r="AP196">
        <v>0.140934</v>
      </c>
      <c r="AQ196">
        <v>0.12567300000000001</v>
      </c>
      <c r="AR196">
        <v>9.2460000000000001E-2</v>
      </c>
      <c r="AS196">
        <v>0.106822</v>
      </c>
      <c r="AT196">
        <v>9.0663999999999995E-2</v>
      </c>
      <c r="AU196">
        <v>6.7324999999999996E-2</v>
      </c>
      <c r="AV196">
        <v>2.3338999999999999E-2</v>
      </c>
      <c r="AW196">
        <v>7.1809999999999999E-3</v>
      </c>
      <c r="AX196">
        <v>9.8740000000000008E-3</v>
      </c>
      <c r="AY196">
        <v>0</v>
      </c>
      <c r="AZ196">
        <v>0.92010800000000004</v>
      </c>
      <c r="BA196">
        <v>7.8994999999999996E-2</v>
      </c>
      <c r="BB196">
        <v>8.9800000000000004E-4</v>
      </c>
      <c r="BC196">
        <v>0.78545799999999999</v>
      </c>
      <c r="BD196">
        <v>4.8474000000000003E-2</v>
      </c>
      <c r="BE196">
        <v>0.164273</v>
      </c>
      <c r="BF196">
        <v>1.7949999999999999E-3</v>
      </c>
      <c r="BG196">
        <v>0</v>
      </c>
      <c r="BH196">
        <v>3.5008999999999998E-2</v>
      </c>
      <c r="BI196">
        <v>0</v>
      </c>
      <c r="BJ196">
        <v>0.13195699999999999</v>
      </c>
      <c r="BK196">
        <v>0.83303399999999994</v>
      </c>
      <c r="BL196">
        <v>0.98025099999999998</v>
      </c>
      <c r="BM196">
        <v>1.0772E-2</v>
      </c>
      <c r="BN196">
        <v>8.9770000000000006E-3</v>
      </c>
      <c r="BO196">
        <v>1</v>
      </c>
      <c r="BP196" t="s">
        <v>4452</v>
      </c>
      <c r="BQ196">
        <v>5335</v>
      </c>
      <c r="BR196">
        <v>0.20881</v>
      </c>
      <c r="BS196">
        <v>0</v>
      </c>
    </row>
    <row r="197" spans="1:71" x14ac:dyDescent="0.25">
      <c r="A197" t="s">
        <v>4455</v>
      </c>
      <c r="B197" t="s">
        <v>98</v>
      </c>
      <c r="C197" t="s">
        <v>123</v>
      </c>
      <c r="D197" t="s">
        <v>953</v>
      </c>
      <c r="E197">
        <v>2018</v>
      </c>
      <c r="F197">
        <v>112</v>
      </c>
      <c r="G197">
        <v>84</v>
      </c>
      <c r="H197">
        <v>0</v>
      </c>
      <c r="I197">
        <v>9</v>
      </c>
      <c r="J197">
        <v>30</v>
      </c>
      <c r="K197">
        <v>25</v>
      </c>
      <c r="L197">
        <v>30</v>
      </c>
      <c r="M197">
        <v>34</v>
      </c>
      <c r="N197">
        <v>34</v>
      </c>
      <c r="O197">
        <v>14</v>
      </c>
      <c r="P197">
        <v>9</v>
      </c>
      <c r="Q197">
        <v>8</v>
      </c>
      <c r="R197">
        <v>2</v>
      </c>
      <c r="S197">
        <v>1</v>
      </c>
      <c r="T197">
        <v>0</v>
      </c>
      <c r="U197">
        <v>167</v>
      </c>
      <c r="V197">
        <v>28</v>
      </c>
      <c r="W197">
        <v>1</v>
      </c>
      <c r="X197">
        <v>156</v>
      </c>
      <c r="Y197">
        <v>16</v>
      </c>
      <c r="Z197">
        <v>15</v>
      </c>
      <c r="AA197">
        <v>9</v>
      </c>
      <c r="AB197">
        <v>0</v>
      </c>
      <c r="AC197">
        <v>18</v>
      </c>
      <c r="AD197">
        <v>0</v>
      </c>
      <c r="AE197">
        <v>115</v>
      </c>
      <c r="AF197">
        <v>63</v>
      </c>
      <c r="AG197">
        <v>187</v>
      </c>
      <c r="AH197">
        <v>2</v>
      </c>
      <c r="AI197">
        <v>7</v>
      </c>
      <c r="AJ197">
        <v>196</v>
      </c>
      <c r="AK197">
        <v>0.57142899999999996</v>
      </c>
      <c r="AL197">
        <v>0.42857099999999998</v>
      </c>
      <c r="AM197">
        <v>0</v>
      </c>
      <c r="AN197">
        <v>4.5918E-2</v>
      </c>
      <c r="AO197">
        <v>0.153061</v>
      </c>
      <c r="AP197">
        <v>0.127551</v>
      </c>
      <c r="AQ197">
        <v>0.153061</v>
      </c>
      <c r="AR197">
        <v>0.17346900000000001</v>
      </c>
      <c r="AS197">
        <v>0.17346900000000001</v>
      </c>
      <c r="AT197">
        <v>7.1429000000000006E-2</v>
      </c>
      <c r="AU197">
        <v>4.5918E-2</v>
      </c>
      <c r="AV197">
        <v>4.0815999999999998E-2</v>
      </c>
      <c r="AW197">
        <v>1.0204E-2</v>
      </c>
      <c r="AX197">
        <v>5.1019999999999998E-3</v>
      </c>
      <c r="AY197">
        <v>0</v>
      </c>
      <c r="AZ197">
        <v>0.85204099999999994</v>
      </c>
      <c r="BA197">
        <v>0.14285700000000001</v>
      </c>
      <c r="BB197">
        <v>5.1019999999999998E-3</v>
      </c>
      <c r="BC197">
        <v>0.79591800000000001</v>
      </c>
      <c r="BD197">
        <v>8.1632999999999997E-2</v>
      </c>
      <c r="BE197">
        <v>7.6531000000000002E-2</v>
      </c>
      <c r="BF197">
        <v>4.5918E-2</v>
      </c>
      <c r="BG197">
        <v>0</v>
      </c>
      <c r="BH197">
        <v>9.1837000000000002E-2</v>
      </c>
      <c r="BI197">
        <v>0</v>
      </c>
      <c r="BJ197">
        <v>0.58673500000000001</v>
      </c>
      <c r="BK197">
        <v>0.32142900000000002</v>
      </c>
      <c r="BL197">
        <v>0.95408199999999999</v>
      </c>
      <c r="BM197">
        <v>1.0204E-2</v>
      </c>
      <c r="BN197">
        <v>3.5714000000000003E-2</v>
      </c>
      <c r="BO197">
        <v>1</v>
      </c>
      <c r="BP197" t="s">
        <v>4452</v>
      </c>
      <c r="BQ197">
        <v>5335</v>
      </c>
      <c r="BR197">
        <v>3.6740000000000002E-2</v>
      </c>
      <c r="BS197">
        <v>0</v>
      </c>
    </row>
    <row r="198" spans="1:71" x14ac:dyDescent="0.25">
      <c r="A198" t="s">
        <v>4456</v>
      </c>
      <c r="B198" t="s">
        <v>98</v>
      </c>
      <c r="C198" t="s">
        <v>123</v>
      </c>
      <c r="D198" t="s">
        <v>961</v>
      </c>
      <c r="E198">
        <v>2018</v>
      </c>
      <c r="F198">
        <v>102</v>
      </c>
      <c r="G198">
        <v>102</v>
      </c>
      <c r="H198">
        <v>0</v>
      </c>
      <c r="I198">
        <v>38</v>
      </c>
      <c r="J198">
        <v>38</v>
      </c>
      <c r="K198">
        <v>22</v>
      </c>
      <c r="L198">
        <v>20</v>
      </c>
      <c r="M198">
        <v>20</v>
      </c>
      <c r="N198">
        <v>17</v>
      </c>
      <c r="O198">
        <v>15</v>
      </c>
      <c r="P198">
        <v>12</v>
      </c>
      <c r="Q198">
        <v>11</v>
      </c>
      <c r="R198">
        <v>3</v>
      </c>
      <c r="S198">
        <v>8</v>
      </c>
      <c r="T198">
        <v>0</v>
      </c>
      <c r="U198">
        <v>137</v>
      </c>
      <c r="V198">
        <v>67</v>
      </c>
      <c r="W198">
        <v>0</v>
      </c>
      <c r="X198">
        <v>6</v>
      </c>
      <c r="Y198">
        <v>0</v>
      </c>
      <c r="Z198">
        <v>4</v>
      </c>
      <c r="AA198">
        <v>1</v>
      </c>
      <c r="AB198">
        <v>193</v>
      </c>
      <c r="AC198">
        <v>0</v>
      </c>
      <c r="AD198">
        <v>200</v>
      </c>
      <c r="AE198">
        <v>1</v>
      </c>
      <c r="AF198">
        <v>3</v>
      </c>
      <c r="AG198">
        <v>40</v>
      </c>
      <c r="AH198">
        <v>3</v>
      </c>
      <c r="AI198">
        <v>161</v>
      </c>
      <c r="AJ198">
        <v>204</v>
      </c>
      <c r="AK198">
        <v>0.5</v>
      </c>
      <c r="AL198">
        <v>0.5</v>
      </c>
      <c r="AM198">
        <v>0</v>
      </c>
      <c r="AN198">
        <v>0.186275</v>
      </c>
      <c r="AO198">
        <v>0.186275</v>
      </c>
      <c r="AP198">
        <v>0.10784299999999999</v>
      </c>
      <c r="AQ198">
        <v>9.8039000000000001E-2</v>
      </c>
      <c r="AR198">
        <v>9.8039000000000001E-2</v>
      </c>
      <c r="AS198">
        <v>8.333299999999999E-2</v>
      </c>
      <c r="AT198">
        <v>7.3528999999999997E-2</v>
      </c>
      <c r="AU198">
        <v>5.8823999999999987E-2</v>
      </c>
      <c r="AV198">
        <v>5.3921999999999998E-2</v>
      </c>
      <c r="AW198">
        <v>1.4706E-2</v>
      </c>
      <c r="AX198">
        <v>3.9216000000000001E-2</v>
      </c>
      <c r="AY198">
        <v>0</v>
      </c>
      <c r="AZ198">
        <v>0.67156899999999997</v>
      </c>
      <c r="BA198">
        <v>0.32843099999999997</v>
      </c>
      <c r="BB198">
        <v>0</v>
      </c>
      <c r="BC198">
        <v>2.9412000000000001E-2</v>
      </c>
      <c r="BD198">
        <v>0</v>
      </c>
      <c r="BE198">
        <v>1.9608E-2</v>
      </c>
      <c r="BF198">
        <v>4.9020000000000001E-3</v>
      </c>
      <c r="BG198">
        <v>0.94607799999999997</v>
      </c>
      <c r="BH198">
        <v>0</v>
      </c>
      <c r="BI198">
        <v>0.98039199999999993</v>
      </c>
      <c r="BJ198">
        <v>4.9020000000000001E-3</v>
      </c>
      <c r="BK198">
        <v>1.4706E-2</v>
      </c>
      <c r="BL198">
        <v>0.196078</v>
      </c>
      <c r="BM198">
        <v>1.4706E-2</v>
      </c>
      <c r="BN198">
        <v>0.78921600000000003</v>
      </c>
      <c r="BO198">
        <v>1</v>
      </c>
      <c r="BP198" t="s">
        <v>4452</v>
      </c>
      <c r="BQ198">
        <v>5335</v>
      </c>
      <c r="BR198">
        <v>3.8240000000000003E-2</v>
      </c>
      <c r="BS198">
        <v>0</v>
      </c>
    </row>
    <row r="199" spans="1:71" x14ac:dyDescent="0.25">
      <c r="A199" t="s">
        <v>4457</v>
      </c>
      <c r="B199" t="s">
        <v>98</v>
      </c>
      <c r="C199" t="s">
        <v>369</v>
      </c>
      <c r="D199" t="s">
        <v>44</v>
      </c>
      <c r="E199">
        <v>2018</v>
      </c>
      <c r="F199" t="s">
        <v>74</v>
      </c>
      <c r="G199" t="s">
        <v>74</v>
      </c>
      <c r="H199" t="s">
        <v>74</v>
      </c>
      <c r="I199">
        <v>217</v>
      </c>
      <c r="J199">
        <v>249</v>
      </c>
      <c r="K199">
        <v>211</v>
      </c>
      <c r="L199">
        <v>208</v>
      </c>
      <c r="M199">
        <v>191</v>
      </c>
      <c r="N199">
        <v>137</v>
      </c>
      <c r="O199">
        <v>124</v>
      </c>
      <c r="P199">
        <v>138</v>
      </c>
      <c r="Q199">
        <v>0</v>
      </c>
      <c r="R199">
        <v>0</v>
      </c>
      <c r="S199">
        <v>35</v>
      </c>
      <c r="T199">
        <v>77</v>
      </c>
      <c r="U199">
        <v>1290</v>
      </c>
      <c r="V199">
        <v>297</v>
      </c>
      <c r="W199">
        <v>0</v>
      </c>
      <c r="X199">
        <v>1373</v>
      </c>
      <c r="Y199">
        <v>43</v>
      </c>
      <c r="Z199">
        <v>80</v>
      </c>
      <c r="AA199">
        <v>90</v>
      </c>
      <c r="AB199">
        <v>1</v>
      </c>
      <c r="AC199">
        <v>434</v>
      </c>
      <c r="AD199">
        <v>0</v>
      </c>
      <c r="AE199">
        <v>85</v>
      </c>
      <c r="AF199">
        <v>1068</v>
      </c>
      <c r="AG199">
        <v>1217</v>
      </c>
      <c r="AH199">
        <v>268</v>
      </c>
      <c r="AI199">
        <v>102</v>
      </c>
      <c r="AJ199">
        <v>1587</v>
      </c>
      <c r="AK199" t="s">
        <v>74</v>
      </c>
      <c r="AL199" t="s">
        <v>74</v>
      </c>
      <c r="AM199" t="s">
        <v>74</v>
      </c>
      <c r="AN199">
        <v>0.136736</v>
      </c>
      <c r="AO199">
        <v>0.15690000000000001</v>
      </c>
      <c r="AP199">
        <v>0.13295499999999999</v>
      </c>
      <c r="AQ199">
        <v>0.13106499999999999</v>
      </c>
      <c r="AR199">
        <v>0.120353</v>
      </c>
      <c r="AS199">
        <v>8.6326E-2</v>
      </c>
      <c r="AT199">
        <v>7.813500000000001E-2</v>
      </c>
      <c r="AU199">
        <v>8.6957000000000007E-2</v>
      </c>
      <c r="AV199">
        <v>0</v>
      </c>
      <c r="AW199">
        <v>0</v>
      </c>
      <c r="AX199">
        <v>2.2054000000000001E-2</v>
      </c>
      <c r="AY199">
        <v>4.8519E-2</v>
      </c>
      <c r="AZ199">
        <v>0.81285399999999997</v>
      </c>
      <c r="BA199">
        <v>0.18714600000000001</v>
      </c>
      <c r="BB199">
        <v>0</v>
      </c>
      <c r="BC199">
        <v>0.86515399999999998</v>
      </c>
      <c r="BD199">
        <v>2.7095000000000001E-2</v>
      </c>
      <c r="BE199">
        <v>5.0410000000000003E-2</v>
      </c>
      <c r="BF199">
        <v>5.6710999999999998E-2</v>
      </c>
      <c r="BG199">
        <v>6.3000000000000003E-4</v>
      </c>
      <c r="BH199">
        <v>0.27347199999999999</v>
      </c>
      <c r="BI199">
        <v>0</v>
      </c>
      <c r="BJ199">
        <v>5.3560000000000003E-2</v>
      </c>
      <c r="BK199">
        <v>0.67296800000000001</v>
      </c>
      <c r="BL199">
        <v>0.76685599999999998</v>
      </c>
      <c r="BM199">
        <v>0.16887199999999999</v>
      </c>
      <c r="BN199">
        <v>6.4271999999999996E-2</v>
      </c>
      <c r="BO199">
        <v>1</v>
      </c>
      <c r="BP199" t="s">
        <v>4458</v>
      </c>
      <c r="BQ199">
        <v>1587</v>
      </c>
      <c r="BR199">
        <v>1</v>
      </c>
      <c r="BS199">
        <v>0</v>
      </c>
    </row>
    <row r="200" spans="1:71" x14ac:dyDescent="0.25">
      <c r="A200" t="s">
        <v>4459</v>
      </c>
      <c r="B200" t="s">
        <v>98</v>
      </c>
      <c r="C200" t="s">
        <v>369</v>
      </c>
      <c r="D200" t="s">
        <v>947</v>
      </c>
      <c r="E200">
        <v>2018</v>
      </c>
      <c r="F200" t="s">
        <v>74</v>
      </c>
      <c r="G200" t="s">
        <v>74</v>
      </c>
      <c r="H200" t="s">
        <v>74</v>
      </c>
      <c r="I200">
        <v>174</v>
      </c>
      <c r="J200">
        <v>173</v>
      </c>
      <c r="K200">
        <v>138</v>
      </c>
      <c r="L200">
        <v>146</v>
      </c>
      <c r="M200">
        <v>145</v>
      </c>
      <c r="N200">
        <v>108</v>
      </c>
      <c r="O200">
        <v>81</v>
      </c>
      <c r="P200">
        <v>103</v>
      </c>
      <c r="Q200">
        <v>0</v>
      </c>
      <c r="R200">
        <v>0</v>
      </c>
      <c r="S200">
        <v>32</v>
      </c>
      <c r="T200">
        <v>57</v>
      </c>
      <c r="U200">
        <v>885</v>
      </c>
      <c r="V200">
        <v>272</v>
      </c>
      <c r="W200">
        <v>0</v>
      </c>
      <c r="X200">
        <v>983</v>
      </c>
      <c r="Y200">
        <v>23</v>
      </c>
      <c r="Z200">
        <v>68</v>
      </c>
      <c r="AA200">
        <v>82</v>
      </c>
      <c r="AB200">
        <v>1</v>
      </c>
      <c r="AC200">
        <v>400</v>
      </c>
      <c r="AD200">
        <v>0</v>
      </c>
      <c r="AE200">
        <v>26</v>
      </c>
      <c r="AF200">
        <v>731</v>
      </c>
      <c r="AG200">
        <v>843</v>
      </c>
      <c r="AH200">
        <v>228</v>
      </c>
      <c r="AI200">
        <v>86</v>
      </c>
      <c r="AJ200">
        <v>1157</v>
      </c>
      <c r="AK200" t="s">
        <v>74</v>
      </c>
      <c r="AL200" t="s">
        <v>74</v>
      </c>
      <c r="AM200" t="s">
        <v>74</v>
      </c>
      <c r="AN200">
        <v>0.15038899999999999</v>
      </c>
      <c r="AO200">
        <v>0.14952499999999999</v>
      </c>
      <c r="AP200">
        <v>0.11927400000000001</v>
      </c>
      <c r="AQ200">
        <v>0.12618799999999999</v>
      </c>
      <c r="AR200">
        <v>0.12532399999999999</v>
      </c>
      <c r="AS200">
        <v>9.3344999999999997E-2</v>
      </c>
      <c r="AT200">
        <v>7.0009000000000002E-2</v>
      </c>
      <c r="AU200">
        <v>8.9023000000000005E-2</v>
      </c>
      <c r="AV200">
        <v>0</v>
      </c>
      <c r="AW200">
        <v>0</v>
      </c>
      <c r="AX200">
        <v>2.7657999999999999E-2</v>
      </c>
      <c r="AY200">
        <v>4.9265000000000003E-2</v>
      </c>
      <c r="AZ200">
        <v>0.76490899999999995</v>
      </c>
      <c r="BA200">
        <v>0.23509099999999999</v>
      </c>
      <c r="BB200">
        <v>0</v>
      </c>
      <c r="BC200">
        <v>0.84961100000000001</v>
      </c>
      <c r="BD200">
        <v>1.9879000000000001E-2</v>
      </c>
      <c r="BE200">
        <v>5.8772999999999999E-2</v>
      </c>
      <c r="BF200">
        <v>7.0873000000000005E-2</v>
      </c>
      <c r="BG200">
        <v>8.6400000000000008E-4</v>
      </c>
      <c r="BH200">
        <v>0.34572199999999997</v>
      </c>
      <c r="BI200">
        <v>0</v>
      </c>
      <c r="BJ200">
        <v>2.2471999999999999E-2</v>
      </c>
      <c r="BK200">
        <v>0.63180599999999998</v>
      </c>
      <c r="BL200">
        <v>0.72860799999999992</v>
      </c>
      <c r="BM200">
        <v>0.19706099999999999</v>
      </c>
      <c r="BN200">
        <v>7.4329999999999993E-2</v>
      </c>
      <c r="BO200">
        <v>1</v>
      </c>
      <c r="BP200" t="s">
        <v>4458</v>
      </c>
      <c r="BQ200">
        <v>1587</v>
      </c>
      <c r="BR200">
        <v>0.72904999999999998</v>
      </c>
      <c r="BS200">
        <v>0</v>
      </c>
    </row>
    <row r="201" spans="1:71" x14ac:dyDescent="0.25">
      <c r="A201" t="s">
        <v>4460</v>
      </c>
      <c r="B201" t="s">
        <v>98</v>
      </c>
      <c r="C201" t="s">
        <v>369</v>
      </c>
      <c r="D201" t="s">
        <v>949</v>
      </c>
      <c r="E201">
        <v>2018</v>
      </c>
      <c r="F201" t="s">
        <v>74</v>
      </c>
      <c r="G201" t="s">
        <v>74</v>
      </c>
      <c r="H201" t="s">
        <v>74</v>
      </c>
      <c r="I201">
        <v>39</v>
      </c>
      <c r="J201">
        <v>64</v>
      </c>
      <c r="K201">
        <v>54</v>
      </c>
      <c r="L201">
        <v>54</v>
      </c>
      <c r="M201">
        <v>39</v>
      </c>
      <c r="N201">
        <v>22</v>
      </c>
      <c r="O201">
        <v>37</v>
      </c>
      <c r="P201">
        <v>25</v>
      </c>
      <c r="Q201">
        <v>0</v>
      </c>
      <c r="R201">
        <v>0</v>
      </c>
      <c r="S201">
        <v>3</v>
      </c>
      <c r="T201">
        <v>18</v>
      </c>
      <c r="U201">
        <v>343</v>
      </c>
      <c r="V201">
        <v>12</v>
      </c>
      <c r="W201">
        <v>0</v>
      </c>
      <c r="X201">
        <v>331</v>
      </c>
      <c r="Y201">
        <v>15</v>
      </c>
      <c r="Z201">
        <v>8</v>
      </c>
      <c r="AA201">
        <v>1</v>
      </c>
      <c r="AB201">
        <v>0</v>
      </c>
      <c r="AC201">
        <v>28</v>
      </c>
      <c r="AD201">
        <v>0</v>
      </c>
      <c r="AE201">
        <v>16</v>
      </c>
      <c r="AF201">
        <v>311</v>
      </c>
      <c r="AG201">
        <v>311</v>
      </c>
      <c r="AH201">
        <v>40</v>
      </c>
      <c r="AI201">
        <v>4</v>
      </c>
      <c r="AJ201">
        <v>355</v>
      </c>
      <c r="AK201" t="s">
        <v>74</v>
      </c>
      <c r="AL201" t="s">
        <v>74</v>
      </c>
      <c r="AM201" t="s">
        <v>74</v>
      </c>
      <c r="AN201">
        <v>0.109859</v>
      </c>
      <c r="AO201">
        <v>0.180282</v>
      </c>
      <c r="AP201">
        <v>0.152113</v>
      </c>
      <c r="AQ201">
        <v>0.152113</v>
      </c>
      <c r="AR201">
        <v>0.109859</v>
      </c>
      <c r="AS201">
        <v>6.1971999999999999E-2</v>
      </c>
      <c r="AT201">
        <v>0.104225</v>
      </c>
      <c r="AU201">
        <v>7.0422999999999999E-2</v>
      </c>
      <c r="AV201">
        <v>0</v>
      </c>
      <c r="AW201">
        <v>0</v>
      </c>
      <c r="AX201">
        <v>8.4510000000000002E-3</v>
      </c>
      <c r="AY201">
        <v>5.0703999999999999E-2</v>
      </c>
      <c r="AZ201">
        <v>0.96619699999999997</v>
      </c>
      <c r="BA201">
        <v>3.3803E-2</v>
      </c>
      <c r="BB201">
        <v>0</v>
      </c>
      <c r="BC201">
        <v>0.93239400000000006</v>
      </c>
      <c r="BD201">
        <v>4.2253999999999993E-2</v>
      </c>
      <c r="BE201">
        <v>2.2534999999999999E-2</v>
      </c>
      <c r="BF201">
        <v>2.8170000000000001E-3</v>
      </c>
      <c r="BG201">
        <v>0</v>
      </c>
      <c r="BH201">
        <v>7.8872999999999999E-2</v>
      </c>
      <c r="BI201">
        <v>0</v>
      </c>
      <c r="BJ201">
        <v>4.5069999999999999E-2</v>
      </c>
      <c r="BK201">
        <v>0.87605599999999995</v>
      </c>
      <c r="BL201">
        <v>0.87605599999999995</v>
      </c>
      <c r="BM201">
        <v>0.112676</v>
      </c>
      <c r="BN201">
        <v>1.1268E-2</v>
      </c>
      <c r="BO201">
        <v>1</v>
      </c>
      <c r="BP201" t="s">
        <v>4458</v>
      </c>
      <c r="BQ201">
        <v>1587</v>
      </c>
      <c r="BR201">
        <v>0.22369</v>
      </c>
      <c r="BS201">
        <v>0</v>
      </c>
    </row>
    <row r="202" spans="1:71" x14ac:dyDescent="0.25">
      <c r="A202" t="s">
        <v>4461</v>
      </c>
      <c r="B202" t="s">
        <v>98</v>
      </c>
      <c r="C202" t="s">
        <v>369</v>
      </c>
      <c r="D202" t="s">
        <v>953</v>
      </c>
      <c r="E202">
        <v>2018</v>
      </c>
      <c r="F202" t="s">
        <v>74</v>
      </c>
      <c r="G202" t="s">
        <v>74</v>
      </c>
      <c r="H202" t="s">
        <v>74</v>
      </c>
      <c r="I202">
        <v>4</v>
      </c>
      <c r="J202">
        <v>12</v>
      </c>
      <c r="K202">
        <v>19</v>
      </c>
      <c r="L202">
        <v>8</v>
      </c>
      <c r="M202">
        <v>7</v>
      </c>
      <c r="N202">
        <v>7</v>
      </c>
      <c r="O202">
        <v>6</v>
      </c>
      <c r="P202">
        <v>10</v>
      </c>
      <c r="Q202">
        <v>0</v>
      </c>
      <c r="R202">
        <v>0</v>
      </c>
      <c r="S202">
        <v>0</v>
      </c>
      <c r="T202">
        <v>2</v>
      </c>
      <c r="U202">
        <v>62</v>
      </c>
      <c r="V202">
        <v>13</v>
      </c>
      <c r="W202">
        <v>0</v>
      </c>
      <c r="X202">
        <v>59</v>
      </c>
      <c r="Y202">
        <v>5</v>
      </c>
      <c r="Z202">
        <v>4</v>
      </c>
      <c r="AA202">
        <v>7</v>
      </c>
      <c r="AB202">
        <v>0</v>
      </c>
      <c r="AC202">
        <v>6</v>
      </c>
      <c r="AD202">
        <v>0</v>
      </c>
      <c r="AE202">
        <v>43</v>
      </c>
      <c r="AF202">
        <v>26</v>
      </c>
      <c r="AG202">
        <v>63</v>
      </c>
      <c r="AH202">
        <v>0</v>
      </c>
      <c r="AI202">
        <v>12</v>
      </c>
      <c r="AJ202">
        <v>75</v>
      </c>
      <c r="AK202" t="s">
        <v>74</v>
      </c>
      <c r="AL202" t="s">
        <v>74</v>
      </c>
      <c r="AM202" t="s">
        <v>74</v>
      </c>
      <c r="AN202">
        <v>5.3333000000000012E-2</v>
      </c>
      <c r="AO202">
        <v>0.16</v>
      </c>
      <c r="AP202">
        <v>0.25333299999999997</v>
      </c>
      <c r="AQ202">
        <v>0.106667</v>
      </c>
      <c r="AR202">
        <v>9.3332999999999999E-2</v>
      </c>
      <c r="AS202">
        <v>9.3332999999999999E-2</v>
      </c>
      <c r="AT202">
        <v>0.08</v>
      </c>
      <c r="AU202">
        <v>0.13333300000000001</v>
      </c>
      <c r="AV202">
        <v>0</v>
      </c>
      <c r="AW202">
        <v>0</v>
      </c>
      <c r="AX202">
        <v>0</v>
      </c>
      <c r="AY202">
        <v>2.6667E-2</v>
      </c>
      <c r="AZ202">
        <v>0.82666700000000004</v>
      </c>
      <c r="BA202">
        <v>0.17333299999999999</v>
      </c>
      <c r="BB202">
        <v>0</v>
      </c>
      <c r="BC202">
        <v>0.78666700000000001</v>
      </c>
      <c r="BD202">
        <v>6.666699999999999E-2</v>
      </c>
      <c r="BE202">
        <v>5.3333000000000012E-2</v>
      </c>
      <c r="BF202">
        <v>9.3332999999999999E-2</v>
      </c>
      <c r="BG202">
        <v>0</v>
      </c>
      <c r="BH202">
        <v>0.08</v>
      </c>
      <c r="BI202">
        <v>0</v>
      </c>
      <c r="BJ202">
        <v>0.57333299999999998</v>
      </c>
      <c r="BK202">
        <v>0.346667</v>
      </c>
      <c r="BL202">
        <v>0.84</v>
      </c>
      <c r="BM202">
        <v>0</v>
      </c>
      <c r="BN202">
        <v>0.16</v>
      </c>
      <c r="BO202">
        <v>1</v>
      </c>
      <c r="BP202" t="s">
        <v>4458</v>
      </c>
      <c r="BQ202">
        <v>1587</v>
      </c>
      <c r="BR202">
        <v>4.7260000000000003E-2</v>
      </c>
      <c r="BS202">
        <v>0</v>
      </c>
    </row>
    <row r="203" spans="1:71" x14ac:dyDescent="0.25">
      <c r="A203" t="s">
        <v>4462</v>
      </c>
      <c r="B203" t="s">
        <v>98</v>
      </c>
      <c r="C203" t="s">
        <v>376</v>
      </c>
      <c r="D203" t="s">
        <v>44</v>
      </c>
      <c r="E203">
        <v>2018</v>
      </c>
      <c r="F203">
        <v>594</v>
      </c>
      <c r="G203">
        <v>278</v>
      </c>
      <c r="H203">
        <v>0</v>
      </c>
      <c r="I203">
        <v>115</v>
      </c>
      <c r="J203">
        <v>141</v>
      </c>
      <c r="K203">
        <v>116</v>
      </c>
      <c r="L203">
        <v>120</v>
      </c>
      <c r="M203">
        <v>122</v>
      </c>
      <c r="N203">
        <v>98</v>
      </c>
      <c r="O203">
        <v>77</v>
      </c>
      <c r="P203">
        <v>57</v>
      </c>
      <c r="Q203">
        <v>12</v>
      </c>
      <c r="R203">
        <v>7</v>
      </c>
      <c r="S203">
        <v>7</v>
      </c>
      <c r="T203">
        <v>0</v>
      </c>
      <c r="U203">
        <v>834</v>
      </c>
      <c r="V203">
        <v>38</v>
      </c>
      <c r="W203">
        <v>0</v>
      </c>
      <c r="X203">
        <v>745</v>
      </c>
      <c r="Y203">
        <v>21</v>
      </c>
      <c r="Z203">
        <v>23</v>
      </c>
      <c r="AA203">
        <v>75</v>
      </c>
      <c r="AB203">
        <v>8</v>
      </c>
      <c r="AC203">
        <v>250</v>
      </c>
      <c r="AD203">
        <v>8</v>
      </c>
      <c r="AE203">
        <v>42</v>
      </c>
      <c r="AF203">
        <v>572</v>
      </c>
      <c r="AG203">
        <v>605</v>
      </c>
      <c r="AH203">
        <v>203</v>
      </c>
      <c r="AI203">
        <v>64</v>
      </c>
      <c r="AJ203">
        <v>872</v>
      </c>
      <c r="AK203">
        <v>0.68119299999999994</v>
      </c>
      <c r="AL203">
        <v>0.31880700000000001</v>
      </c>
      <c r="AM203">
        <v>0</v>
      </c>
      <c r="AN203">
        <v>0.131881</v>
      </c>
      <c r="AO203">
        <v>0.16169700000000001</v>
      </c>
      <c r="AP203">
        <v>0.13302800000000001</v>
      </c>
      <c r="AQ203">
        <v>0.13761499999999999</v>
      </c>
      <c r="AR203">
        <v>0.139908</v>
      </c>
      <c r="AS203">
        <v>0.112385</v>
      </c>
      <c r="AT203">
        <v>8.8302999999999993E-2</v>
      </c>
      <c r="AU203">
        <v>6.5366999999999995E-2</v>
      </c>
      <c r="AV203">
        <v>1.3761000000000001E-2</v>
      </c>
      <c r="AW203">
        <v>8.0280000000000004E-3</v>
      </c>
      <c r="AX203">
        <v>8.0280000000000004E-3</v>
      </c>
      <c r="AY203">
        <v>0</v>
      </c>
      <c r="AZ203">
        <v>0.95642199999999999</v>
      </c>
      <c r="BA203">
        <v>4.3577999999999999E-2</v>
      </c>
      <c r="BB203">
        <v>0</v>
      </c>
      <c r="BC203">
        <v>0.85435799999999995</v>
      </c>
      <c r="BD203">
        <v>2.4083E-2</v>
      </c>
      <c r="BE203">
        <v>2.6376E-2</v>
      </c>
      <c r="BF203">
        <v>8.6008999999999988E-2</v>
      </c>
      <c r="BG203">
        <v>9.1739999999999999E-3</v>
      </c>
      <c r="BH203">
        <v>0.28669699999999998</v>
      </c>
      <c r="BI203">
        <v>9.1739999999999999E-3</v>
      </c>
      <c r="BJ203">
        <v>4.8164999999999993E-2</v>
      </c>
      <c r="BK203">
        <v>0.65596299999999996</v>
      </c>
      <c r="BL203">
        <v>0.69380700000000006</v>
      </c>
      <c r="BM203">
        <v>0.232798</v>
      </c>
      <c r="BN203">
        <v>7.3394000000000001E-2</v>
      </c>
      <c r="BO203">
        <v>1</v>
      </c>
      <c r="BP203" t="s">
        <v>4463</v>
      </c>
      <c r="BQ203">
        <v>872</v>
      </c>
      <c r="BR203">
        <v>1</v>
      </c>
      <c r="BS203">
        <v>0</v>
      </c>
    </row>
    <row r="204" spans="1:71" x14ac:dyDescent="0.25">
      <c r="A204" t="s">
        <v>4464</v>
      </c>
      <c r="B204" t="s">
        <v>98</v>
      </c>
      <c r="C204" t="s">
        <v>376</v>
      </c>
      <c r="D204" t="s">
        <v>947</v>
      </c>
      <c r="E204">
        <v>2018</v>
      </c>
      <c r="F204">
        <v>446</v>
      </c>
      <c r="G204">
        <v>230</v>
      </c>
      <c r="H204">
        <v>0</v>
      </c>
      <c r="I204">
        <v>97</v>
      </c>
      <c r="J204">
        <v>106</v>
      </c>
      <c r="K204">
        <v>98</v>
      </c>
      <c r="L204">
        <v>87</v>
      </c>
      <c r="M204">
        <v>92</v>
      </c>
      <c r="N204">
        <v>71</v>
      </c>
      <c r="O204">
        <v>64</v>
      </c>
      <c r="P204">
        <v>38</v>
      </c>
      <c r="Q204">
        <v>11</v>
      </c>
      <c r="R204">
        <v>7</v>
      </c>
      <c r="S204">
        <v>5</v>
      </c>
      <c r="T204">
        <v>0</v>
      </c>
      <c r="U204">
        <v>642</v>
      </c>
      <c r="V204">
        <v>34</v>
      </c>
      <c r="W204">
        <v>0</v>
      </c>
      <c r="X204">
        <v>567</v>
      </c>
      <c r="Y204">
        <v>15</v>
      </c>
      <c r="Z204">
        <v>18</v>
      </c>
      <c r="AA204">
        <v>72</v>
      </c>
      <c r="AB204">
        <v>4</v>
      </c>
      <c r="AC204">
        <v>227</v>
      </c>
      <c r="AD204">
        <v>4</v>
      </c>
      <c r="AE204">
        <v>19</v>
      </c>
      <c r="AF204">
        <v>426</v>
      </c>
      <c r="AG204">
        <v>427</v>
      </c>
      <c r="AH204">
        <v>195</v>
      </c>
      <c r="AI204">
        <v>54</v>
      </c>
      <c r="AJ204">
        <v>676</v>
      </c>
      <c r="AK204">
        <v>0.65976299999999999</v>
      </c>
      <c r="AL204">
        <v>0.34023700000000001</v>
      </c>
      <c r="AM204">
        <v>0</v>
      </c>
      <c r="AN204">
        <v>0.14349100000000001</v>
      </c>
      <c r="AO204">
        <v>0.156805</v>
      </c>
      <c r="AP204">
        <v>0.14496999999999999</v>
      </c>
      <c r="AQ204">
        <v>0.12869800000000001</v>
      </c>
      <c r="AR204">
        <v>0.13609499999999999</v>
      </c>
      <c r="AS204">
        <v>0.10503</v>
      </c>
      <c r="AT204">
        <v>9.4674999999999995E-2</v>
      </c>
      <c r="AU204">
        <v>5.6212999999999999E-2</v>
      </c>
      <c r="AV204">
        <v>1.6271999999999998E-2</v>
      </c>
      <c r="AW204">
        <v>1.0355E-2</v>
      </c>
      <c r="AX204">
        <v>7.3960000000000007E-3</v>
      </c>
      <c r="AY204">
        <v>0</v>
      </c>
      <c r="AZ204">
        <v>0.94970399999999999</v>
      </c>
      <c r="BA204">
        <v>5.0296E-2</v>
      </c>
      <c r="BB204">
        <v>0</v>
      </c>
      <c r="BC204">
        <v>0.83875699999999997</v>
      </c>
      <c r="BD204">
        <v>2.2189E-2</v>
      </c>
      <c r="BE204">
        <v>2.6627000000000001E-2</v>
      </c>
      <c r="BF204">
        <v>0.10650900000000001</v>
      </c>
      <c r="BG204">
        <v>5.9170000000000004E-3</v>
      </c>
      <c r="BH204">
        <v>0.33579900000000001</v>
      </c>
      <c r="BI204">
        <v>5.9170000000000004E-3</v>
      </c>
      <c r="BJ204">
        <v>2.8107E-2</v>
      </c>
      <c r="BK204">
        <v>0.63017800000000002</v>
      </c>
      <c r="BL204">
        <v>0.63165700000000002</v>
      </c>
      <c r="BM204">
        <v>0.288462</v>
      </c>
      <c r="BN204">
        <v>7.9881999999999995E-2</v>
      </c>
      <c r="BO204">
        <v>1</v>
      </c>
      <c r="BP204" t="s">
        <v>4463</v>
      </c>
      <c r="BQ204">
        <v>872</v>
      </c>
      <c r="BR204">
        <v>0.77522999999999997</v>
      </c>
      <c r="BS204">
        <v>0</v>
      </c>
    </row>
    <row r="205" spans="1:71" x14ac:dyDescent="0.25">
      <c r="A205" t="s">
        <v>4465</v>
      </c>
      <c r="B205" t="s">
        <v>98</v>
      </c>
      <c r="C205" t="s">
        <v>376</v>
      </c>
      <c r="D205" t="s">
        <v>949</v>
      </c>
      <c r="E205">
        <v>2018</v>
      </c>
      <c r="F205">
        <v>123</v>
      </c>
      <c r="G205">
        <v>37</v>
      </c>
      <c r="H205">
        <v>0</v>
      </c>
      <c r="I205">
        <v>18</v>
      </c>
      <c r="J205">
        <v>33</v>
      </c>
      <c r="K205">
        <v>14</v>
      </c>
      <c r="L205">
        <v>24</v>
      </c>
      <c r="M205">
        <v>23</v>
      </c>
      <c r="N205">
        <v>22</v>
      </c>
      <c r="O205">
        <v>10</v>
      </c>
      <c r="P205">
        <v>14</v>
      </c>
      <c r="Q205">
        <v>0</v>
      </c>
      <c r="R205">
        <v>0</v>
      </c>
      <c r="S205">
        <v>2</v>
      </c>
      <c r="T205">
        <v>0</v>
      </c>
      <c r="U205">
        <v>158</v>
      </c>
      <c r="V205">
        <v>2</v>
      </c>
      <c r="W205">
        <v>0</v>
      </c>
      <c r="X205">
        <v>149</v>
      </c>
      <c r="Y205">
        <v>5</v>
      </c>
      <c r="Z205">
        <v>5</v>
      </c>
      <c r="AA205">
        <v>0</v>
      </c>
      <c r="AB205">
        <v>1</v>
      </c>
      <c r="AC205">
        <v>17</v>
      </c>
      <c r="AD205">
        <v>0</v>
      </c>
      <c r="AE205">
        <v>5</v>
      </c>
      <c r="AF205">
        <v>138</v>
      </c>
      <c r="AG205">
        <v>145</v>
      </c>
      <c r="AH205">
        <v>6</v>
      </c>
      <c r="AI205">
        <v>9</v>
      </c>
      <c r="AJ205">
        <v>160</v>
      </c>
      <c r="AK205">
        <v>0.76875000000000004</v>
      </c>
      <c r="AL205">
        <v>0.23125000000000001</v>
      </c>
      <c r="AM205">
        <v>0</v>
      </c>
      <c r="AN205">
        <v>0.1125</v>
      </c>
      <c r="AO205">
        <v>0.20624999999999999</v>
      </c>
      <c r="AP205">
        <v>8.7499999999999994E-2</v>
      </c>
      <c r="AQ205">
        <v>0.15</v>
      </c>
      <c r="AR205">
        <v>0.14374999999999999</v>
      </c>
      <c r="AS205">
        <v>0.13750000000000001</v>
      </c>
      <c r="AT205">
        <v>6.25E-2</v>
      </c>
      <c r="AU205">
        <v>8.7499999999999994E-2</v>
      </c>
      <c r="AV205">
        <v>0</v>
      </c>
      <c r="AW205">
        <v>0</v>
      </c>
      <c r="AX205">
        <v>1.2500000000000001E-2</v>
      </c>
      <c r="AY205">
        <v>0</v>
      </c>
      <c r="AZ205">
        <v>0.98750000000000004</v>
      </c>
      <c r="BA205">
        <v>1.2500000000000001E-2</v>
      </c>
      <c r="BB205">
        <v>0</v>
      </c>
      <c r="BC205">
        <v>0.93125000000000002</v>
      </c>
      <c r="BD205">
        <v>3.125E-2</v>
      </c>
      <c r="BE205">
        <v>3.125E-2</v>
      </c>
      <c r="BF205">
        <v>0</v>
      </c>
      <c r="BG205">
        <v>6.2500000000000003E-3</v>
      </c>
      <c r="BH205">
        <v>0.10625</v>
      </c>
      <c r="BI205">
        <v>0</v>
      </c>
      <c r="BJ205">
        <v>3.125E-2</v>
      </c>
      <c r="BK205">
        <v>0.86250000000000004</v>
      </c>
      <c r="BL205">
        <v>0.90625</v>
      </c>
      <c r="BM205">
        <v>3.7499999999999999E-2</v>
      </c>
      <c r="BN205">
        <v>5.6250000000000001E-2</v>
      </c>
      <c r="BO205">
        <v>1</v>
      </c>
      <c r="BP205" t="s">
        <v>4463</v>
      </c>
      <c r="BQ205">
        <v>872</v>
      </c>
      <c r="BR205">
        <v>0.18348999999999999</v>
      </c>
      <c r="BS205">
        <v>0</v>
      </c>
    </row>
    <row r="206" spans="1:71" x14ac:dyDescent="0.25">
      <c r="A206" t="s">
        <v>4466</v>
      </c>
      <c r="B206" t="s">
        <v>98</v>
      </c>
      <c r="C206" t="s">
        <v>376</v>
      </c>
      <c r="D206" t="s">
        <v>953</v>
      </c>
      <c r="E206">
        <v>2018</v>
      </c>
      <c r="F206">
        <v>23</v>
      </c>
      <c r="G206">
        <v>9</v>
      </c>
      <c r="H206">
        <v>0</v>
      </c>
      <c r="I206">
        <v>0</v>
      </c>
      <c r="J206">
        <v>2</v>
      </c>
      <c r="K206">
        <v>3</v>
      </c>
      <c r="L206">
        <v>8</v>
      </c>
      <c r="M206">
        <v>7</v>
      </c>
      <c r="N206">
        <v>5</v>
      </c>
      <c r="O206">
        <v>3</v>
      </c>
      <c r="P206">
        <v>4</v>
      </c>
      <c r="Q206">
        <v>0</v>
      </c>
      <c r="R206">
        <v>0</v>
      </c>
      <c r="S206">
        <v>0</v>
      </c>
      <c r="T206">
        <v>0</v>
      </c>
      <c r="U206">
        <v>31</v>
      </c>
      <c r="V206">
        <v>1</v>
      </c>
      <c r="W206">
        <v>0</v>
      </c>
      <c r="X206">
        <v>29</v>
      </c>
      <c r="Y206">
        <v>0</v>
      </c>
      <c r="Z206">
        <v>0</v>
      </c>
      <c r="AA206">
        <v>2</v>
      </c>
      <c r="AB206">
        <v>1</v>
      </c>
      <c r="AC206">
        <v>6</v>
      </c>
      <c r="AD206">
        <v>0</v>
      </c>
      <c r="AE206">
        <v>18</v>
      </c>
      <c r="AF206">
        <v>8</v>
      </c>
      <c r="AG206">
        <v>30</v>
      </c>
      <c r="AH206">
        <v>2</v>
      </c>
      <c r="AI206">
        <v>0</v>
      </c>
      <c r="AJ206">
        <v>32</v>
      </c>
      <c r="AK206">
        <v>0.71875</v>
      </c>
      <c r="AL206">
        <v>0.28125</v>
      </c>
      <c r="AM206">
        <v>0</v>
      </c>
      <c r="AN206">
        <v>0</v>
      </c>
      <c r="AO206">
        <v>6.25E-2</v>
      </c>
      <c r="AP206">
        <v>9.375E-2</v>
      </c>
      <c r="AQ206">
        <v>0.25</v>
      </c>
      <c r="AR206">
        <v>0.21875</v>
      </c>
      <c r="AS206">
        <v>0.15625</v>
      </c>
      <c r="AT206">
        <v>9.375E-2</v>
      </c>
      <c r="AU206">
        <v>0.125</v>
      </c>
      <c r="AV206">
        <v>0</v>
      </c>
      <c r="AW206">
        <v>0</v>
      </c>
      <c r="AX206">
        <v>0</v>
      </c>
      <c r="AY206">
        <v>0</v>
      </c>
      <c r="AZ206">
        <v>0.96875</v>
      </c>
      <c r="BA206">
        <v>3.125E-2</v>
      </c>
      <c r="BB206">
        <v>0</v>
      </c>
      <c r="BC206">
        <v>0.90625</v>
      </c>
      <c r="BD206">
        <v>0</v>
      </c>
      <c r="BE206">
        <v>0</v>
      </c>
      <c r="BF206">
        <v>6.25E-2</v>
      </c>
      <c r="BG206">
        <v>3.125E-2</v>
      </c>
      <c r="BH206">
        <v>0.1875</v>
      </c>
      <c r="BI206">
        <v>0</v>
      </c>
      <c r="BJ206">
        <v>0.5625</v>
      </c>
      <c r="BK206">
        <v>0.25</v>
      </c>
      <c r="BL206">
        <v>0.9375</v>
      </c>
      <c r="BM206">
        <v>6.25E-2</v>
      </c>
      <c r="BN206">
        <v>0</v>
      </c>
      <c r="BO206">
        <v>1</v>
      </c>
      <c r="BP206" t="s">
        <v>4463</v>
      </c>
      <c r="BQ206">
        <v>872</v>
      </c>
      <c r="BR206">
        <v>3.6700000000000003E-2</v>
      </c>
      <c r="BS206">
        <v>0</v>
      </c>
    </row>
    <row r="207" spans="1:71" x14ac:dyDescent="0.25">
      <c r="A207" t="s">
        <v>4467</v>
      </c>
      <c r="B207" t="s">
        <v>98</v>
      </c>
      <c r="C207" t="s">
        <v>376</v>
      </c>
      <c r="D207" t="s">
        <v>961</v>
      </c>
      <c r="E207">
        <v>2018</v>
      </c>
      <c r="F207">
        <v>2</v>
      </c>
      <c r="G207">
        <v>2</v>
      </c>
      <c r="H207">
        <v>0</v>
      </c>
      <c r="I207">
        <v>0</v>
      </c>
      <c r="J207">
        <v>0</v>
      </c>
      <c r="K207">
        <v>1</v>
      </c>
      <c r="L207">
        <v>1</v>
      </c>
      <c r="M207">
        <v>0</v>
      </c>
      <c r="N207">
        <v>0</v>
      </c>
      <c r="O207">
        <v>0</v>
      </c>
      <c r="P207">
        <v>1</v>
      </c>
      <c r="Q207">
        <v>1</v>
      </c>
      <c r="R207">
        <v>0</v>
      </c>
      <c r="S207">
        <v>0</v>
      </c>
      <c r="T207">
        <v>0</v>
      </c>
      <c r="U207">
        <v>3</v>
      </c>
      <c r="V207">
        <v>1</v>
      </c>
      <c r="W207">
        <v>0</v>
      </c>
      <c r="X207">
        <v>0</v>
      </c>
      <c r="Y207">
        <v>1</v>
      </c>
      <c r="Z207">
        <v>0</v>
      </c>
      <c r="AA207">
        <v>1</v>
      </c>
      <c r="AB207">
        <v>2</v>
      </c>
      <c r="AC207">
        <v>0</v>
      </c>
      <c r="AD207">
        <v>4</v>
      </c>
      <c r="AE207">
        <v>0</v>
      </c>
      <c r="AF207">
        <v>0</v>
      </c>
      <c r="AG207">
        <v>3</v>
      </c>
      <c r="AH207">
        <v>0</v>
      </c>
      <c r="AI207">
        <v>1</v>
      </c>
      <c r="AJ207">
        <v>4</v>
      </c>
      <c r="AK207">
        <v>0.5</v>
      </c>
      <c r="AL207">
        <v>0.5</v>
      </c>
      <c r="AM207">
        <v>0</v>
      </c>
      <c r="AN207">
        <v>0</v>
      </c>
      <c r="AO207">
        <v>0</v>
      </c>
      <c r="AP207">
        <v>0.25</v>
      </c>
      <c r="AQ207">
        <v>0.25</v>
      </c>
      <c r="AR207">
        <v>0</v>
      </c>
      <c r="AS207">
        <v>0</v>
      </c>
      <c r="AT207">
        <v>0</v>
      </c>
      <c r="AU207">
        <v>0.25</v>
      </c>
      <c r="AV207">
        <v>0.25</v>
      </c>
      <c r="AW207">
        <v>0</v>
      </c>
      <c r="AX207">
        <v>0</v>
      </c>
      <c r="AY207">
        <v>0</v>
      </c>
      <c r="AZ207">
        <v>0.75</v>
      </c>
      <c r="BA207">
        <v>0.25</v>
      </c>
      <c r="BB207">
        <v>0</v>
      </c>
      <c r="BC207">
        <v>0</v>
      </c>
      <c r="BD207">
        <v>0.25</v>
      </c>
      <c r="BE207">
        <v>0</v>
      </c>
      <c r="BF207">
        <v>0.25</v>
      </c>
      <c r="BG207">
        <v>0.5</v>
      </c>
      <c r="BH207">
        <v>0</v>
      </c>
      <c r="BI207">
        <v>1</v>
      </c>
      <c r="BJ207">
        <v>0</v>
      </c>
      <c r="BK207">
        <v>0</v>
      </c>
      <c r="BL207">
        <v>0.75</v>
      </c>
      <c r="BM207">
        <v>0</v>
      </c>
      <c r="BN207">
        <v>0.25</v>
      </c>
      <c r="BO207">
        <v>1</v>
      </c>
      <c r="BP207" t="s">
        <v>4463</v>
      </c>
      <c r="BQ207">
        <v>872</v>
      </c>
      <c r="BR207">
        <v>4.5900000000000003E-3</v>
      </c>
      <c r="BS207">
        <v>0</v>
      </c>
    </row>
    <row r="208" spans="1:71" x14ac:dyDescent="0.25">
      <c r="A208" t="s">
        <v>4468</v>
      </c>
      <c r="B208" t="s">
        <v>98</v>
      </c>
      <c r="C208" t="s">
        <v>382</v>
      </c>
      <c r="D208" t="s">
        <v>44</v>
      </c>
      <c r="E208">
        <v>2018</v>
      </c>
      <c r="F208">
        <v>442</v>
      </c>
      <c r="G208">
        <v>297</v>
      </c>
      <c r="H208">
        <v>0</v>
      </c>
      <c r="I208">
        <v>103</v>
      </c>
      <c r="J208">
        <v>124</v>
      </c>
      <c r="K208">
        <v>89</v>
      </c>
      <c r="L208">
        <v>96</v>
      </c>
      <c r="M208">
        <v>83</v>
      </c>
      <c r="N208">
        <v>68</v>
      </c>
      <c r="O208">
        <v>92</v>
      </c>
      <c r="P208">
        <v>41</v>
      </c>
      <c r="Q208">
        <v>14</v>
      </c>
      <c r="R208">
        <v>5</v>
      </c>
      <c r="S208">
        <v>24</v>
      </c>
      <c r="T208">
        <v>0</v>
      </c>
      <c r="U208">
        <v>724</v>
      </c>
      <c r="V208">
        <v>14</v>
      </c>
      <c r="W208">
        <v>1</v>
      </c>
      <c r="X208">
        <v>600</v>
      </c>
      <c r="Y208">
        <v>22</v>
      </c>
      <c r="Z208">
        <v>50</v>
      </c>
      <c r="AA208">
        <v>63</v>
      </c>
      <c r="AB208">
        <v>4</v>
      </c>
      <c r="AC208">
        <v>210</v>
      </c>
      <c r="AD208">
        <v>6</v>
      </c>
      <c r="AE208">
        <v>45</v>
      </c>
      <c r="AF208">
        <v>478</v>
      </c>
      <c r="AG208">
        <v>423</v>
      </c>
      <c r="AH208">
        <v>260</v>
      </c>
      <c r="AI208">
        <v>56</v>
      </c>
      <c r="AJ208">
        <v>739</v>
      </c>
      <c r="AK208">
        <v>0.59810600000000003</v>
      </c>
      <c r="AL208">
        <v>0.40189399999999997</v>
      </c>
      <c r="AM208">
        <v>0</v>
      </c>
      <c r="AN208">
        <v>0.139378</v>
      </c>
      <c r="AO208">
        <v>0.167794</v>
      </c>
      <c r="AP208">
        <v>0.120433</v>
      </c>
      <c r="AQ208">
        <v>0.12990499999999999</v>
      </c>
      <c r="AR208">
        <v>0.112314</v>
      </c>
      <c r="AS208">
        <v>9.2015999999999987E-2</v>
      </c>
      <c r="AT208">
        <v>0.12449300000000001</v>
      </c>
      <c r="AU208">
        <v>5.5480000000000002E-2</v>
      </c>
      <c r="AV208">
        <v>1.8945E-2</v>
      </c>
      <c r="AW208">
        <v>6.7659999999999986E-3</v>
      </c>
      <c r="AX208">
        <v>3.2475999999999998E-2</v>
      </c>
      <c r="AY208">
        <v>0</v>
      </c>
      <c r="AZ208">
        <v>0.97970200000000007</v>
      </c>
      <c r="BA208">
        <v>1.8945E-2</v>
      </c>
      <c r="BB208">
        <v>1.353E-3</v>
      </c>
      <c r="BC208">
        <v>0.81190799999999996</v>
      </c>
      <c r="BD208">
        <v>2.9770000000000001E-2</v>
      </c>
      <c r="BE208">
        <v>6.7658999999999997E-2</v>
      </c>
      <c r="BF208">
        <v>8.5250000000000006E-2</v>
      </c>
      <c r="BG208">
        <v>5.4130000000000003E-3</v>
      </c>
      <c r="BH208">
        <v>0.28416799999999998</v>
      </c>
      <c r="BI208">
        <v>8.1189999999999995E-3</v>
      </c>
      <c r="BJ208">
        <v>6.0893000000000003E-2</v>
      </c>
      <c r="BK208">
        <v>0.64682000000000006</v>
      </c>
      <c r="BL208">
        <v>0.57239499999999999</v>
      </c>
      <c r="BM208">
        <v>0.35182699999999989</v>
      </c>
      <c r="BN208">
        <v>7.5777999999999998E-2</v>
      </c>
      <c r="BO208">
        <v>1</v>
      </c>
      <c r="BP208" t="s">
        <v>4469</v>
      </c>
      <c r="BQ208">
        <v>739</v>
      </c>
      <c r="BR208">
        <v>1</v>
      </c>
      <c r="BS208">
        <v>0</v>
      </c>
    </row>
    <row r="209" spans="1:71" x14ac:dyDescent="0.25">
      <c r="A209" t="s">
        <v>4470</v>
      </c>
      <c r="B209" t="s">
        <v>98</v>
      </c>
      <c r="C209" t="s">
        <v>382</v>
      </c>
      <c r="D209" t="s">
        <v>947</v>
      </c>
      <c r="E209">
        <v>2018</v>
      </c>
      <c r="F209">
        <v>329</v>
      </c>
      <c r="G209">
        <v>237</v>
      </c>
      <c r="H209">
        <v>0</v>
      </c>
      <c r="I209">
        <v>78</v>
      </c>
      <c r="J209">
        <v>94</v>
      </c>
      <c r="K209">
        <v>66</v>
      </c>
      <c r="L209">
        <v>75</v>
      </c>
      <c r="M209">
        <v>54</v>
      </c>
      <c r="N209">
        <v>48</v>
      </c>
      <c r="O209">
        <v>72</v>
      </c>
      <c r="P209">
        <v>38</v>
      </c>
      <c r="Q209">
        <v>14</v>
      </c>
      <c r="R209">
        <v>5</v>
      </c>
      <c r="S209">
        <v>22</v>
      </c>
      <c r="T209">
        <v>0</v>
      </c>
      <c r="U209">
        <v>552</v>
      </c>
      <c r="V209">
        <v>13</v>
      </c>
      <c r="W209">
        <v>1</v>
      </c>
      <c r="X209">
        <v>447</v>
      </c>
      <c r="Y209">
        <v>7</v>
      </c>
      <c r="Z209">
        <v>47</v>
      </c>
      <c r="AA209">
        <v>63</v>
      </c>
      <c r="AB209">
        <v>2</v>
      </c>
      <c r="AC209">
        <v>200</v>
      </c>
      <c r="AD209">
        <v>1</v>
      </c>
      <c r="AE209">
        <v>14</v>
      </c>
      <c r="AF209">
        <v>351</v>
      </c>
      <c r="AG209">
        <v>295</v>
      </c>
      <c r="AH209">
        <v>231</v>
      </c>
      <c r="AI209">
        <v>40</v>
      </c>
      <c r="AJ209">
        <v>566</v>
      </c>
      <c r="AK209">
        <v>0.58127200000000001</v>
      </c>
      <c r="AL209">
        <v>0.41872799999999999</v>
      </c>
      <c r="AM209">
        <v>0</v>
      </c>
      <c r="AN209">
        <v>0.13780899999999999</v>
      </c>
      <c r="AO209">
        <v>0.166078</v>
      </c>
      <c r="AP209">
        <v>0.116608</v>
      </c>
      <c r="AQ209">
        <v>0.13250899999999999</v>
      </c>
      <c r="AR209">
        <v>9.5405999999999991E-2</v>
      </c>
      <c r="AS209">
        <v>8.4806000000000006E-2</v>
      </c>
      <c r="AT209">
        <v>0.12720799999999999</v>
      </c>
      <c r="AU209">
        <v>6.7138000000000003E-2</v>
      </c>
      <c r="AV209">
        <v>2.4735E-2</v>
      </c>
      <c r="AW209">
        <v>8.8339999999999998E-3</v>
      </c>
      <c r="AX209">
        <v>3.8869000000000001E-2</v>
      </c>
      <c r="AY209">
        <v>0</v>
      </c>
      <c r="AZ209">
        <v>0.97526499999999994</v>
      </c>
      <c r="BA209">
        <v>2.2967999999999999E-2</v>
      </c>
      <c r="BB209">
        <v>1.7669999999999999E-3</v>
      </c>
      <c r="BC209">
        <v>0.78975300000000004</v>
      </c>
      <c r="BD209">
        <v>1.2367E-2</v>
      </c>
      <c r="BE209">
        <v>8.3039000000000002E-2</v>
      </c>
      <c r="BF209">
        <v>0.111307</v>
      </c>
      <c r="BG209">
        <v>3.5339999999999998E-3</v>
      </c>
      <c r="BH209">
        <v>0.35335699999999998</v>
      </c>
      <c r="BI209">
        <v>1.7669999999999999E-3</v>
      </c>
      <c r="BJ209">
        <v>2.4735E-2</v>
      </c>
      <c r="BK209">
        <v>0.62014099999999994</v>
      </c>
      <c r="BL209">
        <v>0.52120100000000003</v>
      </c>
      <c r="BM209">
        <v>0.40812700000000002</v>
      </c>
      <c r="BN209">
        <v>7.0670999999999998E-2</v>
      </c>
      <c r="BO209">
        <v>1</v>
      </c>
      <c r="BP209" t="s">
        <v>4469</v>
      </c>
      <c r="BQ209">
        <v>739</v>
      </c>
      <c r="BR209">
        <v>0.76590000000000003</v>
      </c>
      <c r="BS209">
        <v>0</v>
      </c>
    </row>
    <row r="210" spans="1:71" x14ac:dyDescent="0.25">
      <c r="A210" t="s">
        <v>4471</v>
      </c>
      <c r="B210" t="s">
        <v>98</v>
      </c>
      <c r="C210" t="s">
        <v>382</v>
      </c>
      <c r="D210" t="s">
        <v>949</v>
      </c>
      <c r="E210">
        <v>2018</v>
      </c>
      <c r="F210">
        <v>86</v>
      </c>
      <c r="G210">
        <v>47</v>
      </c>
      <c r="H210">
        <v>0</v>
      </c>
      <c r="I210">
        <v>22</v>
      </c>
      <c r="J210">
        <v>23</v>
      </c>
      <c r="K210">
        <v>18</v>
      </c>
      <c r="L210">
        <v>14</v>
      </c>
      <c r="M210">
        <v>22</v>
      </c>
      <c r="N210">
        <v>14</v>
      </c>
      <c r="O210">
        <v>17</v>
      </c>
      <c r="P210">
        <v>2</v>
      </c>
      <c r="Q210">
        <v>0</v>
      </c>
      <c r="R210">
        <v>0</v>
      </c>
      <c r="S210">
        <v>1</v>
      </c>
      <c r="T210">
        <v>0</v>
      </c>
      <c r="U210">
        <v>132</v>
      </c>
      <c r="V210">
        <v>1</v>
      </c>
      <c r="W210">
        <v>0</v>
      </c>
      <c r="X210">
        <v>119</v>
      </c>
      <c r="Y210">
        <v>11</v>
      </c>
      <c r="Z210">
        <v>3</v>
      </c>
      <c r="AA210">
        <v>0</v>
      </c>
      <c r="AB210">
        <v>0</v>
      </c>
      <c r="AC210">
        <v>7</v>
      </c>
      <c r="AD210">
        <v>1</v>
      </c>
      <c r="AE210">
        <v>7</v>
      </c>
      <c r="AF210">
        <v>118</v>
      </c>
      <c r="AG210">
        <v>94</v>
      </c>
      <c r="AH210">
        <v>28</v>
      </c>
      <c r="AI210">
        <v>11</v>
      </c>
      <c r="AJ210">
        <v>133</v>
      </c>
      <c r="AK210">
        <v>0.646617</v>
      </c>
      <c r="AL210">
        <v>0.35338299999999989</v>
      </c>
      <c r="AM210">
        <v>0</v>
      </c>
      <c r="AN210">
        <v>0.16541400000000001</v>
      </c>
      <c r="AO210">
        <v>0.172932</v>
      </c>
      <c r="AP210">
        <v>0.13533800000000001</v>
      </c>
      <c r="AQ210">
        <v>0.105263</v>
      </c>
      <c r="AR210">
        <v>0.16541400000000001</v>
      </c>
      <c r="AS210">
        <v>0.105263</v>
      </c>
      <c r="AT210">
        <v>0.12781999999999999</v>
      </c>
      <c r="AU210">
        <v>1.5037999999999999E-2</v>
      </c>
      <c r="AV210">
        <v>0</v>
      </c>
      <c r="AW210">
        <v>0</v>
      </c>
      <c r="AX210">
        <v>7.5190000000000014E-3</v>
      </c>
      <c r="AY210">
        <v>0</v>
      </c>
      <c r="AZ210">
        <v>0.99248099999999995</v>
      </c>
      <c r="BA210">
        <v>7.5190000000000014E-3</v>
      </c>
      <c r="BB210">
        <v>0</v>
      </c>
      <c r="BC210">
        <v>0.89473699999999989</v>
      </c>
      <c r="BD210">
        <v>8.2707000000000003E-2</v>
      </c>
      <c r="BE210">
        <v>2.2556E-2</v>
      </c>
      <c r="BF210">
        <v>0</v>
      </c>
      <c r="BG210">
        <v>0</v>
      </c>
      <c r="BH210">
        <v>5.2632000000000012E-2</v>
      </c>
      <c r="BI210">
        <v>7.5190000000000014E-3</v>
      </c>
      <c r="BJ210">
        <v>5.2632000000000012E-2</v>
      </c>
      <c r="BK210">
        <v>0.88721800000000006</v>
      </c>
      <c r="BL210">
        <v>0.70676699999999992</v>
      </c>
      <c r="BM210">
        <v>0.21052599999999999</v>
      </c>
      <c r="BN210">
        <v>8.2707000000000003E-2</v>
      </c>
      <c r="BO210">
        <v>1</v>
      </c>
      <c r="BP210" t="s">
        <v>4469</v>
      </c>
      <c r="BQ210">
        <v>739</v>
      </c>
      <c r="BR210">
        <v>0.17996999999999999</v>
      </c>
      <c r="BS210">
        <v>0</v>
      </c>
    </row>
    <row r="211" spans="1:71" x14ac:dyDescent="0.25">
      <c r="A211" t="s">
        <v>4472</v>
      </c>
      <c r="B211" t="s">
        <v>98</v>
      </c>
      <c r="C211" t="s">
        <v>382</v>
      </c>
      <c r="D211" t="s">
        <v>953</v>
      </c>
      <c r="E211">
        <v>2018</v>
      </c>
      <c r="F211">
        <v>26</v>
      </c>
      <c r="G211">
        <v>12</v>
      </c>
      <c r="H211">
        <v>0</v>
      </c>
      <c r="I211">
        <v>2</v>
      </c>
      <c r="J211">
        <v>7</v>
      </c>
      <c r="K211">
        <v>5</v>
      </c>
      <c r="L211">
        <v>7</v>
      </c>
      <c r="M211">
        <v>7</v>
      </c>
      <c r="N211">
        <v>6</v>
      </c>
      <c r="O211">
        <v>3</v>
      </c>
      <c r="P211">
        <v>1</v>
      </c>
      <c r="Q211">
        <v>0</v>
      </c>
      <c r="R211">
        <v>0</v>
      </c>
      <c r="S211">
        <v>0</v>
      </c>
      <c r="T211">
        <v>0</v>
      </c>
      <c r="U211">
        <v>38</v>
      </c>
      <c r="V211">
        <v>0</v>
      </c>
      <c r="W211">
        <v>0</v>
      </c>
      <c r="X211">
        <v>34</v>
      </c>
      <c r="Y211">
        <v>4</v>
      </c>
      <c r="Z211">
        <v>0</v>
      </c>
      <c r="AA211">
        <v>0</v>
      </c>
      <c r="AB211">
        <v>0</v>
      </c>
      <c r="AC211">
        <v>3</v>
      </c>
      <c r="AD211">
        <v>2</v>
      </c>
      <c r="AE211">
        <v>24</v>
      </c>
      <c r="AF211">
        <v>9</v>
      </c>
      <c r="AG211">
        <v>34</v>
      </c>
      <c r="AH211">
        <v>0</v>
      </c>
      <c r="AI211">
        <v>4</v>
      </c>
      <c r="AJ211">
        <v>38</v>
      </c>
      <c r="AK211">
        <v>0.6842109999999999</v>
      </c>
      <c r="AL211">
        <v>0.31578899999999999</v>
      </c>
      <c r="AM211">
        <v>0</v>
      </c>
      <c r="AN211">
        <v>5.2632000000000012E-2</v>
      </c>
      <c r="AO211">
        <v>0.18421100000000001</v>
      </c>
      <c r="AP211">
        <v>0.131579</v>
      </c>
      <c r="AQ211">
        <v>0.18421100000000001</v>
      </c>
      <c r="AR211">
        <v>0.18421100000000001</v>
      </c>
      <c r="AS211">
        <v>0.15789500000000001</v>
      </c>
      <c r="AT211">
        <v>7.8947000000000003E-2</v>
      </c>
      <c r="AU211">
        <v>2.6315999999999999E-2</v>
      </c>
      <c r="AV211">
        <v>0</v>
      </c>
      <c r="AW211">
        <v>0</v>
      </c>
      <c r="AX211">
        <v>0</v>
      </c>
      <c r="AY211">
        <v>0</v>
      </c>
      <c r="AZ211">
        <v>1</v>
      </c>
      <c r="BA211">
        <v>0</v>
      </c>
      <c r="BB211">
        <v>0</v>
      </c>
      <c r="BC211">
        <v>0.89473699999999989</v>
      </c>
      <c r="BD211">
        <v>0.105263</v>
      </c>
      <c r="BE211">
        <v>0</v>
      </c>
      <c r="BF211">
        <v>0</v>
      </c>
      <c r="BG211">
        <v>0</v>
      </c>
      <c r="BH211">
        <v>7.8947000000000003E-2</v>
      </c>
      <c r="BI211">
        <v>5.2632000000000012E-2</v>
      </c>
      <c r="BJ211">
        <v>0.631579</v>
      </c>
      <c r="BK211">
        <v>0.236842</v>
      </c>
      <c r="BL211">
        <v>0.89473699999999989</v>
      </c>
      <c r="BM211">
        <v>0</v>
      </c>
      <c r="BN211">
        <v>0.105263</v>
      </c>
      <c r="BO211">
        <v>1</v>
      </c>
      <c r="BP211" t="s">
        <v>4469</v>
      </c>
      <c r="BQ211">
        <v>739</v>
      </c>
      <c r="BR211">
        <v>5.142E-2</v>
      </c>
      <c r="BS211">
        <v>0</v>
      </c>
    </row>
    <row r="212" spans="1:71" x14ac:dyDescent="0.25">
      <c r="A212" t="s">
        <v>4473</v>
      </c>
      <c r="B212" t="s">
        <v>98</v>
      </c>
      <c r="C212" t="s">
        <v>382</v>
      </c>
      <c r="D212" t="s">
        <v>961</v>
      </c>
      <c r="E212">
        <v>2018</v>
      </c>
      <c r="F212">
        <v>1</v>
      </c>
      <c r="G212">
        <v>1</v>
      </c>
      <c r="H212">
        <v>0</v>
      </c>
      <c r="I212">
        <v>1</v>
      </c>
      <c r="J212">
        <v>0</v>
      </c>
      <c r="K212">
        <v>0</v>
      </c>
      <c r="L212">
        <v>0</v>
      </c>
      <c r="M212">
        <v>0</v>
      </c>
      <c r="N212">
        <v>0</v>
      </c>
      <c r="O212">
        <v>0</v>
      </c>
      <c r="P212">
        <v>0</v>
      </c>
      <c r="Q212">
        <v>0</v>
      </c>
      <c r="R212">
        <v>0</v>
      </c>
      <c r="S212">
        <v>1</v>
      </c>
      <c r="T212">
        <v>0</v>
      </c>
      <c r="U212">
        <v>2</v>
      </c>
      <c r="V212">
        <v>0</v>
      </c>
      <c r="W212">
        <v>0</v>
      </c>
      <c r="X212">
        <v>0</v>
      </c>
      <c r="Y212">
        <v>0</v>
      </c>
      <c r="Z212">
        <v>0</v>
      </c>
      <c r="AA212">
        <v>0</v>
      </c>
      <c r="AB212">
        <v>2</v>
      </c>
      <c r="AC212">
        <v>0</v>
      </c>
      <c r="AD212">
        <v>2</v>
      </c>
      <c r="AE212">
        <v>0</v>
      </c>
      <c r="AF212">
        <v>0</v>
      </c>
      <c r="AG212">
        <v>0</v>
      </c>
      <c r="AH212">
        <v>1</v>
      </c>
      <c r="AI212">
        <v>1</v>
      </c>
      <c r="AJ212">
        <v>2</v>
      </c>
      <c r="AK212">
        <v>0.5</v>
      </c>
      <c r="AL212">
        <v>0.5</v>
      </c>
      <c r="AM212">
        <v>0</v>
      </c>
      <c r="AN212">
        <v>0.5</v>
      </c>
      <c r="AO212">
        <v>0</v>
      </c>
      <c r="AP212">
        <v>0</v>
      </c>
      <c r="AQ212">
        <v>0</v>
      </c>
      <c r="AR212">
        <v>0</v>
      </c>
      <c r="AS212">
        <v>0</v>
      </c>
      <c r="AT212">
        <v>0</v>
      </c>
      <c r="AU212">
        <v>0</v>
      </c>
      <c r="AV212">
        <v>0</v>
      </c>
      <c r="AW212">
        <v>0</v>
      </c>
      <c r="AX212">
        <v>0.5</v>
      </c>
      <c r="AY212">
        <v>0</v>
      </c>
      <c r="AZ212">
        <v>1</v>
      </c>
      <c r="BA212">
        <v>0</v>
      </c>
      <c r="BB212">
        <v>0</v>
      </c>
      <c r="BC212">
        <v>0</v>
      </c>
      <c r="BD212">
        <v>0</v>
      </c>
      <c r="BE212">
        <v>0</v>
      </c>
      <c r="BF212">
        <v>0</v>
      </c>
      <c r="BG212">
        <v>1</v>
      </c>
      <c r="BH212">
        <v>0</v>
      </c>
      <c r="BI212">
        <v>1</v>
      </c>
      <c r="BJ212">
        <v>0</v>
      </c>
      <c r="BK212">
        <v>0</v>
      </c>
      <c r="BL212">
        <v>0</v>
      </c>
      <c r="BM212">
        <v>0.5</v>
      </c>
      <c r="BN212">
        <v>0.5</v>
      </c>
      <c r="BO212">
        <v>1</v>
      </c>
      <c r="BP212" t="s">
        <v>4469</v>
      </c>
      <c r="BQ212">
        <v>739</v>
      </c>
      <c r="BR212">
        <v>2.7100000000000002E-3</v>
      </c>
      <c r="BS212">
        <v>0</v>
      </c>
    </row>
    <row r="213" spans="1:71" x14ac:dyDescent="0.25">
      <c r="A213" t="s">
        <v>4474</v>
      </c>
      <c r="B213" t="s">
        <v>98</v>
      </c>
      <c r="C213" t="s">
        <v>388</v>
      </c>
      <c r="D213" t="s">
        <v>44</v>
      </c>
      <c r="E213">
        <v>2018</v>
      </c>
      <c r="F213">
        <v>22</v>
      </c>
      <c r="G213">
        <v>15</v>
      </c>
      <c r="H213">
        <v>5</v>
      </c>
      <c r="I213">
        <v>0</v>
      </c>
      <c r="J213">
        <v>9</v>
      </c>
      <c r="K213">
        <v>6</v>
      </c>
      <c r="L213">
        <v>1</v>
      </c>
      <c r="M213">
        <v>5</v>
      </c>
      <c r="N213">
        <v>5</v>
      </c>
      <c r="O213">
        <v>4</v>
      </c>
      <c r="P213">
        <v>5</v>
      </c>
      <c r="Q213">
        <v>2</v>
      </c>
      <c r="R213">
        <v>0</v>
      </c>
      <c r="S213">
        <v>0</v>
      </c>
      <c r="T213">
        <v>5</v>
      </c>
      <c r="U213">
        <v>33</v>
      </c>
      <c r="V213">
        <v>9</v>
      </c>
      <c r="W213">
        <v>0</v>
      </c>
      <c r="X213">
        <v>29</v>
      </c>
      <c r="Y213">
        <v>1</v>
      </c>
      <c r="Z213">
        <v>5</v>
      </c>
      <c r="AA213">
        <v>6</v>
      </c>
      <c r="AB213">
        <v>1</v>
      </c>
      <c r="AC213">
        <v>10</v>
      </c>
      <c r="AD213">
        <v>0</v>
      </c>
      <c r="AE213">
        <v>0</v>
      </c>
      <c r="AF213">
        <v>32</v>
      </c>
      <c r="AG213">
        <v>22</v>
      </c>
      <c r="AH213">
        <v>16</v>
      </c>
      <c r="AI213">
        <v>4</v>
      </c>
      <c r="AJ213">
        <v>42</v>
      </c>
      <c r="AK213">
        <v>0.52381</v>
      </c>
      <c r="AL213">
        <v>0.35714299999999999</v>
      </c>
      <c r="AM213">
        <v>0.119048</v>
      </c>
      <c r="AN213">
        <v>0</v>
      </c>
      <c r="AO213">
        <v>0.214286</v>
      </c>
      <c r="AP213">
        <v>0.14285700000000001</v>
      </c>
      <c r="AQ213">
        <v>2.3810000000000001E-2</v>
      </c>
      <c r="AR213">
        <v>0.119048</v>
      </c>
      <c r="AS213">
        <v>0.119048</v>
      </c>
      <c r="AT213">
        <v>9.5237999999999989E-2</v>
      </c>
      <c r="AU213">
        <v>0.119048</v>
      </c>
      <c r="AV213">
        <v>4.7618999999999988E-2</v>
      </c>
      <c r="AW213">
        <v>0</v>
      </c>
      <c r="AX213">
        <v>0</v>
      </c>
      <c r="AY213">
        <v>0.119048</v>
      </c>
      <c r="AZ213">
        <v>0.78571400000000002</v>
      </c>
      <c r="BA213">
        <v>0.214286</v>
      </c>
      <c r="BB213">
        <v>0</v>
      </c>
      <c r="BC213">
        <v>0.69047599999999998</v>
      </c>
      <c r="BD213">
        <v>2.3810000000000001E-2</v>
      </c>
      <c r="BE213">
        <v>0.119048</v>
      </c>
      <c r="BF213">
        <v>0.14285700000000001</v>
      </c>
      <c r="BG213">
        <v>2.3810000000000001E-2</v>
      </c>
      <c r="BH213">
        <v>0.238095</v>
      </c>
      <c r="BI213">
        <v>0</v>
      </c>
      <c r="BJ213">
        <v>0</v>
      </c>
      <c r="BK213">
        <v>0.76190500000000005</v>
      </c>
      <c r="BL213">
        <v>0.52381</v>
      </c>
      <c r="BM213">
        <v>0.38095200000000001</v>
      </c>
      <c r="BN213">
        <v>9.5237999999999989E-2</v>
      </c>
      <c r="BO213">
        <v>1</v>
      </c>
      <c r="BP213" t="s">
        <v>4475</v>
      </c>
      <c r="BQ213">
        <v>42</v>
      </c>
      <c r="BR213">
        <v>1</v>
      </c>
      <c r="BS213">
        <v>0</v>
      </c>
    </row>
    <row r="214" spans="1:71" x14ac:dyDescent="0.25">
      <c r="A214" t="s">
        <v>4476</v>
      </c>
      <c r="B214" t="s">
        <v>98</v>
      </c>
      <c r="C214" t="s">
        <v>388</v>
      </c>
      <c r="D214" t="s">
        <v>947</v>
      </c>
      <c r="E214">
        <v>2018</v>
      </c>
      <c r="F214">
        <v>16</v>
      </c>
      <c r="G214">
        <v>12</v>
      </c>
      <c r="H214">
        <v>4</v>
      </c>
      <c r="I214">
        <v>0</v>
      </c>
      <c r="J214">
        <v>6</v>
      </c>
      <c r="K214">
        <v>6</v>
      </c>
      <c r="L214">
        <v>1</v>
      </c>
      <c r="M214">
        <v>4</v>
      </c>
      <c r="N214">
        <v>4</v>
      </c>
      <c r="O214">
        <v>3</v>
      </c>
      <c r="P214">
        <v>3</v>
      </c>
      <c r="Q214">
        <v>1</v>
      </c>
      <c r="R214">
        <v>0</v>
      </c>
      <c r="S214">
        <v>0</v>
      </c>
      <c r="T214">
        <v>4</v>
      </c>
      <c r="U214">
        <v>24</v>
      </c>
      <c r="V214">
        <v>8</v>
      </c>
      <c r="W214">
        <v>0</v>
      </c>
      <c r="X214">
        <v>22</v>
      </c>
      <c r="Y214">
        <v>1</v>
      </c>
      <c r="Z214">
        <v>3</v>
      </c>
      <c r="AA214">
        <v>5</v>
      </c>
      <c r="AB214">
        <v>1</v>
      </c>
      <c r="AC214">
        <v>8</v>
      </c>
      <c r="AD214">
        <v>0</v>
      </c>
      <c r="AE214">
        <v>0</v>
      </c>
      <c r="AF214">
        <v>24</v>
      </c>
      <c r="AG214">
        <v>18</v>
      </c>
      <c r="AH214">
        <v>12</v>
      </c>
      <c r="AI214">
        <v>2</v>
      </c>
      <c r="AJ214">
        <v>32</v>
      </c>
      <c r="AK214">
        <v>0.5</v>
      </c>
      <c r="AL214">
        <v>0.375</v>
      </c>
      <c r="AM214">
        <v>0.125</v>
      </c>
      <c r="AN214">
        <v>0</v>
      </c>
      <c r="AO214">
        <v>0.1875</v>
      </c>
      <c r="AP214">
        <v>0.1875</v>
      </c>
      <c r="AQ214">
        <v>3.125E-2</v>
      </c>
      <c r="AR214">
        <v>0.125</v>
      </c>
      <c r="AS214">
        <v>0.125</v>
      </c>
      <c r="AT214">
        <v>9.375E-2</v>
      </c>
      <c r="AU214">
        <v>9.375E-2</v>
      </c>
      <c r="AV214">
        <v>3.125E-2</v>
      </c>
      <c r="AW214">
        <v>0</v>
      </c>
      <c r="AX214">
        <v>0</v>
      </c>
      <c r="AY214">
        <v>0.125</v>
      </c>
      <c r="AZ214">
        <v>0.75</v>
      </c>
      <c r="BA214">
        <v>0.25</v>
      </c>
      <c r="BB214">
        <v>0</v>
      </c>
      <c r="BC214">
        <v>0.6875</v>
      </c>
      <c r="BD214">
        <v>3.125E-2</v>
      </c>
      <c r="BE214">
        <v>9.375E-2</v>
      </c>
      <c r="BF214">
        <v>0.15625</v>
      </c>
      <c r="BG214">
        <v>3.125E-2</v>
      </c>
      <c r="BH214">
        <v>0.25</v>
      </c>
      <c r="BI214">
        <v>0</v>
      </c>
      <c r="BJ214">
        <v>0</v>
      </c>
      <c r="BK214">
        <v>0.75</v>
      </c>
      <c r="BL214">
        <v>0.5625</v>
      </c>
      <c r="BM214">
        <v>0.375</v>
      </c>
      <c r="BN214">
        <v>6.25E-2</v>
      </c>
      <c r="BO214">
        <v>1</v>
      </c>
      <c r="BP214" t="s">
        <v>4475</v>
      </c>
      <c r="BQ214">
        <v>42</v>
      </c>
      <c r="BR214">
        <v>0.76190000000000002</v>
      </c>
      <c r="BS214">
        <v>0</v>
      </c>
    </row>
    <row r="215" spans="1:71" x14ac:dyDescent="0.25">
      <c r="A215" t="s">
        <v>4477</v>
      </c>
      <c r="B215" t="s">
        <v>98</v>
      </c>
      <c r="C215" t="s">
        <v>388</v>
      </c>
      <c r="D215" t="s">
        <v>949</v>
      </c>
      <c r="E215">
        <v>2018</v>
      </c>
      <c r="F215">
        <v>4</v>
      </c>
      <c r="G215">
        <v>3</v>
      </c>
      <c r="H215">
        <v>1</v>
      </c>
      <c r="I215">
        <v>0</v>
      </c>
      <c r="J215">
        <v>2</v>
      </c>
      <c r="K215">
        <v>0</v>
      </c>
      <c r="L215">
        <v>0</v>
      </c>
      <c r="M215">
        <v>1</v>
      </c>
      <c r="N215">
        <v>1</v>
      </c>
      <c r="O215">
        <v>1</v>
      </c>
      <c r="P215">
        <v>1</v>
      </c>
      <c r="Q215">
        <v>1</v>
      </c>
      <c r="R215">
        <v>0</v>
      </c>
      <c r="S215">
        <v>0</v>
      </c>
      <c r="T215">
        <v>1</v>
      </c>
      <c r="U215">
        <v>7</v>
      </c>
      <c r="V215">
        <v>1</v>
      </c>
      <c r="W215">
        <v>0</v>
      </c>
      <c r="X215">
        <v>7</v>
      </c>
      <c r="Y215">
        <v>0</v>
      </c>
      <c r="Z215">
        <v>1</v>
      </c>
      <c r="AA215">
        <v>0</v>
      </c>
      <c r="AB215">
        <v>0</v>
      </c>
      <c r="AC215">
        <v>2</v>
      </c>
      <c r="AD215">
        <v>0</v>
      </c>
      <c r="AE215">
        <v>0</v>
      </c>
      <c r="AF215">
        <v>6</v>
      </c>
      <c r="AG215">
        <v>4</v>
      </c>
      <c r="AH215">
        <v>4</v>
      </c>
      <c r="AI215">
        <v>0</v>
      </c>
      <c r="AJ215">
        <v>8</v>
      </c>
      <c r="AK215">
        <v>0.5</v>
      </c>
      <c r="AL215">
        <v>0.375</v>
      </c>
      <c r="AM215">
        <v>0.125</v>
      </c>
      <c r="AN215">
        <v>0</v>
      </c>
      <c r="AO215">
        <v>0.25</v>
      </c>
      <c r="AP215">
        <v>0</v>
      </c>
      <c r="AQ215">
        <v>0</v>
      </c>
      <c r="AR215">
        <v>0.125</v>
      </c>
      <c r="AS215">
        <v>0.125</v>
      </c>
      <c r="AT215">
        <v>0.125</v>
      </c>
      <c r="AU215">
        <v>0.125</v>
      </c>
      <c r="AV215">
        <v>0.125</v>
      </c>
      <c r="AW215">
        <v>0</v>
      </c>
      <c r="AX215">
        <v>0</v>
      </c>
      <c r="AY215">
        <v>0.125</v>
      </c>
      <c r="AZ215">
        <v>0.875</v>
      </c>
      <c r="BA215">
        <v>0.125</v>
      </c>
      <c r="BB215">
        <v>0</v>
      </c>
      <c r="BC215">
        <v>0.875</v>
      </c>
      <c r="BD215">
        <v>0</v>
      </c>
      <c r="BE215">
        <v>0.125</v>
      </c>
      <c r="BF215">
        <v>0</v>
      </c>
      <c r="BG215">
        <v>0</v>
      </c>
      <c r="BH215">
        <v>0.25</v>
      </c>
      <c r="BI215">
        <v>0</v>
      </c>
      <c r="BJ215">
        <v>0</v>
      </c>
      <c r="BK215">
        <v>0.75</v>
      </c>
      <c r="BL215">
        <v>0.5</v>
      </c>
      <c r="BM215">
        <v>0.5</v>
      </c>
      <c r="BN215">
        <v>0</v>
      </c>
      <c r="BO215">
        <v>1</v>
      </c>
      <c r="BP215" t="s">
        <v>4475</v>
      </c>
      <c r="BQ215">
        <v>42</v>
      </c>
      <c r="BR215">
        <v>0.19048000000000001</v>
      </c>
      <c r="BS215">
        <v>0</v>
      </c>
    </row>
    <row r="216" spans="1:71" x14ac:dyDescent="0.25">
      <c r="A216" t="s">
        <v>4478</v>
      </c>
      <c r="B216" t="s">
        <v>98</v>
      </c>
      <c r="C216" t="s">
        <v>388</v>
      </c>
      <c r="D216" t="s">
        <v>961</v>
      </c>
      <c r="E216">
        <v>2018</v>
      </c>
      <c r="F216">
        <v>2</v>
      </c>
      <c r="G216">
        <v>0</v>
      </c>
      <c r="H216">
        <v>0</v>
      </c>
      <c r="I216">
        <v>0</v>
      </c>
      <c r="J216">
        <v>1</v>
      </c>
      <c r="K216">
        <v>0</v>
      </c>
      <c r="L216">
        <v>0</v>
      </c>
      <c r="M216">
        <v>0</v>
      </c>
      <c r="N216">
        <v>0</v>
      </c>
      <c r="O216">
        <v>0</v>
      </c>
      <c r="P216">
        <v>1</v>
      </c>
      <c r="Q216">
        <v>0</v>
      </c>
      <c r="R216">
        <v>0</v>
      </c>
      <c r="S216">
        <v>0</v>
      </c>
      <c r="T216">
        <v>0</v>
      </c>
      <c r="U216">
        <v>2</v>
      </c>
      <c r="V216">
        <v>0</v>
      </c>
      <c r="W216">
        <v>0</v>
      </c>
      <c r="X216">
        <v>0</v>
      </c>
      <c r="Y216">
        <v>0</v>
      </c>
      <c r="Z216">
        <v>1</v>
      </c>
      <c r="AA216">
        <v>1</v>
      </c>
      <c r="AB216">
        <v>0</v>
      </c>
      <c r="AC216">
        <v>0</v>
      </c>
      <c r="AD216">
        <v>0</v>
      </c>
      <c r="AE216">
        <v>0</v>
      </c>
      <c r="AF216">
        <v>2</v>
      </c>
      <c r="AG216">
        <v>0</v>
      </c>
      <c r="AH216">
        <v>0</v>
      </c>
      <c r="AI216">
        <v>2</v>
      </c>
      <c r="AJ216">
        <v>2</v>
      </c>
      <c r="AK216">
        <v>1</v>
      </c>
      <c r="AL216">
        <v>0</v>
      </c>
      <c r="AM216">
        <v>0</v>
      </c>
      <c r="AN216">
        <v>0</v>
      </c>
      <c r="AO216">
        <v>0.5</v>
      </c>
      <c r="AP216">
        <v>0</v>
      </c>
      <c r="AQ216">
        <v>0</v>
      </c>
      <c r="AR216">
        <v>0</v>
      </c>
      <c r="AS216">
        <v>0</v>
      </c>
      <c r="AT216">
        <v>0</v>
      </c>
      <c r="AU216">
        <v>0.5</v>
      </c>
      <c r="AV216">
        <v>0</v>
      </c>
      <c r="AW216">
        <v>0</v>
      </c>
      <c r="AX216">
        <v>0</v>
      </c>
      <c r="AY216">
        <v>0</v>
      </c>
      <c r="AZ216">
        <v>1</v>
      </c>
      <c r="BA216">
        <v>0</v>
      </c>
      <c r="BB216">
        <v>0</v>
      </c>
      <c r="BC216">
        <v>0</v>
      </c>
      <c r="BD216">
        <v>0</v>
      </c>
      <c r="BE216">
        <v>0.5</v>
      </c>
      <c r="BF216">
        <v>0.5</v>
      </c>
      <c r="BG216">
        <v>0</v>
      </c>
      <c r="BH216">
        <v>0</v>
      </c>
      <c r="BI216">
        <v>0</v>
      </c>
      <c r="BJ216">
        <v>0</v>
      </c>
      <c r="BK216">
        <v>1</v>
      </c>
      <c r="BL216">
        <v>0</v>
      </c>
      <c r="BM216">
        <v>0</v>
      </c>
      <c r="BN216">
        <v>1</v>
      </c>
      <c r="BO216">
        <v>1</v>
      </c>
      <c r="BP216" t="s">
        <v>4475</v>
      </c>
      <c r="BQ216">
        <v>42</v>
      </c>
      <c r="BR216">
        <v>4.7620000000000003E-2</v>
      </c>
      <c r="BS216">
        <v>0</v>
      </c>
    </row>
    <row r="217" spans="1:71" x14ac:dyDescent="0.25">
      <c r="A217" t="s">
        <v>4479</v>
      </c>
      <c r="B217" t="s">
        <v>98</v>
      </c>
      <c r="C217" t="s">
        <v>394</v>
      </c>
      <c r="D217" t="s">
        <v>44</v>
      </c>
      <c r="E217">
        <v>2018</v>
      </c>
      <c r="F217">
        <v>938</v>
      </c>
      <c r="G217">
        <v>344</v>
      </c>
      <c r="H217">
        <v>0</v>
      </c>
      <c r="I217">
        <v>139</v>
      </c>
      <c r="J217">
        <v>185</v>
      </c>
      <c r="K217">
        <v>194</v>
      </c>
      <c r="L217">
        <v>182</v>
      </c>
      <c r="M217">
        <v>185</v>
      </c>
      <c r="N217">
        <v>155</v>
      </c>
      <c r="O217">
        <v>117</v>
      </c>
      <c r="P217">
        <v>84</v>
      </c>
      <c r="Q217">
        <v>25</v>
      </c>
      <c r="R217">
        <v>6</v>
      </c>
      <c r="S217">
        <v>10</v>
      </c>
      <c r="T217">
        <v>0</v>
      </c>
      <c r="U217">
        <v>1223</v>
      </c>
      <c r="V217">
        <v>57</v>
      </c>
      <c r="W217">
        <v>2</v>
      </c>
      <c r="X217">
        <v>1065</v>
      </c>
      <c r="Y217">
        <v>34</v>
      </c>
      <c r="Z217">
        <v>45</v>
      </c>
      <c r="AA217">
        <v>78</v>
      </c>
      <c r="AB217">
        <v>60</v>
      </c>
      <c r="AC217">
        <v>340</v>
      </c>
      <c r="AD217">
        <v>55</v>
      </c>
      <c r="AE217">
        <v>97</v>
      </c>
      <c r="AF217">
        <v>790</v>
      </c>
      <c r="AG217">
        <v>886</v>
      </c>
      <c r="AH217">
        <v>320</v>
      </c>
      <c r="AI217">
        <v>76</v>
      </c>
      <c r="AJ217">
        <v>1282</v>
      </c>
      <c r="AK217">
        <v>0.73166900000000001</v>
      </c>
      <c r="AL217">
        <v>0.26833099999999999</v>
      </c>
      <c r="AM217">
        <v>0</v>
      </c>
      <c r="AN217">
        <v>0.10842400000000001</v>
      </c>
      <c r="AO217">
        <v>0.14430599999999999</v>
      </c>
      <c r="AP217">
        <v>0.15132599999999999</v>
      </c>
      <c r="AQ217">
        <v>0.14196600000000001</v>
      </c>
      <c r="AR217">
        <v>0.14430599999999999</v>
      </c>
      <c r="AS217">
        <v>0.120905</v>
      </c>
      <c r="AT217">
        <v>9.1263999999999998E-2</v>
      </c>
      <c r="AU217">
        <v>6.5522999999999998E-2</v>
      </c>
      <c r="AV217">
        <v>1.9501000000000001E-2</v>
      </c>
      <c r="AW217">
        <v>4.6800000000000001E-3</v>
      </c>
      <c r="AX217">
        <v>7.8000000000000014E-3</v>
      </c>
      <c r="AY217">
        <v>0</v>
      </c>
      <c r="AZ217">
        <v>0.95397799999999999</v>
      </c>
      <c r="BA217">
        <v>4.4462000000000002E-2</v>
      </c>
      <c r="BB217">
        <v>1.56E-3</v>
      </c>
      <c r="BC217">
        <v>0.83073300000000005</v>
      </c>
      <c r="BD217">
        <v>2.6520999999999999E-2</v>
      </c>
      <c r="BE217">
        <v>3.5101E-2</v>
      </c>
      <c r="BF217">
        <v>6.0842E-2</v>
      </c>
      <c r="BG217">
        <v>4.6802000000000003E-2</v>
      </c>
      <c r="BH217">
        <v>0.26521099999999997</v>
      </c>
      <c r="BI217">
        <v>4.2902000000000003E-2</v>
      </c>
      <c r="BJ217">
        <v>7.5662999999999994E-2</v>
      </c>
      <c r="BK217">
        <v>0.61622500000000002</v>
      </c>
      <c r="BL217">
        <v>0.69110799999999994</v>
      </c>
      <c r="BM217">
        <v>0.24961</v>
      </c>
      <c r="BN217">
        <v>5.9282000000000001E-2</v>
      </c>
      <c r="BO217">
        <v>1</v>
      </c>
      <c r="BP217" t="s">
        <v>4480</v>
      </c>
      <c r="BQ217">
        <v>1282</v>
      </c>
      <c r="BR217">
        <v>1</v>
      </c>
      <c r="BS217">
        <v>0</v>
      </c>
    </row>
    <row r="218" spans="1:71" x14ac:dyDescent="0.25">
      <c r="A218" t="s">
        <v>4481</v>
      </c>
      <c r="B218" t="s">
        <v>98</v>
      </c>
      <c r="C218" t="s">
        <v>394</v>
      </c>
      <c r="D218" t="s">
        <v>947</v>
      </c>
      <c r="E218">
        <v>2018</v>
      </c>
      <c r="F218">
        <v>701</v>
      </c>
      <c r="G218">
        <v>271</v>
      </c>
      <c r="H218">
        <v>0</v>
      </c>
      <c r="I218">
        <v>97</v>
      </c>
      <c r="J218">
        <v>153</v>
      </c>
      <c r="K218">
        <v>151</v>
      </c>
      <c r="L218">
        <v>140</v>
      </c>
      <c r="M218">
        <v>136</v>
      </c>
      <c r="N218">
        <v>117</v>
      </c>
      <c r="O218">
        <v>89</v>
      </c>
      <c r="P218">
        <v>60</v>
      </c>
      <c r="Q218">
        <v>19</v>
      </c>
      <c r="R218">
        <v>6</v>
      </c>
      <c r="S218">
        <v>4</v>
      </c>
      <c r="T218">
        <v>0</v>
      </c>
      <c r="U218">
        <v>926</v>
      </c>
      <c r="V218">
        <v>45</v>
      </c>
      <c r="W218">
        <v>1</v>
      </c>
      <c r="X218">
        <v>842</v>
      </c>
      <c r="Y218">
        <v>13</v>
      </c>
      <c r="Z218">
        <v>35</v>
      </c>
      <c r="AA218">
        <v>74</v>
      </c>
      <c r="AB218">
        <v>8</v>
      </c>
      <c r="AC218">
        <v>329</v>
      </c>
      <c r="AD218">
        <v>6</v>
      </c>
      <c r="AE218">
        <v>23</v>
      </c>
      <c r="AF218">
        <v>614</v>
      </c>
      <c r="AG218">
        <v>660</v>
      </c>
      <c r="AH218">
        <v>289</v>
      </c>
      <c r="AI218">
        <v>23</v>
      </c>
      <c r="AJ218">
        <v>972</v>
      </c>
      <c r="AK218">
        <v>0.72119299999999997</v>
      </c>
      <c r="AL218">
        <v>0.27880700000000003</v>
      </c>
      <c r="AM218">
        <v>0</v>
      </c>
      <c r="AN218">
        <v>9.9793999999999994E-2</v>
      </c>
      <c r="AO218">
        <v>0.15740699999999999</v>
      </c>
      <c r="AP218">
        <v>0.15534999999999999</v>
      </c>
      <c r="AQ218">
        <v>0.14403299999999999</v>
      </c>
      <c r="AR218">
        <v>0.13991799999999999</v>
      </c>
      <c r="AS218">
        <v>0.12037</v>
      </c>
      <c r="AT218">
        <v>9.1563999999999993E-2</v>
      </c>
      <c r="AU218">
        <v>6.1727999999999998E-2</v>
      </c>
      <c r="AV218">
        <v>1.9546999999999998E-2</v>
      </c>
      <c r="AW218">
        <v>6.1729999999999997E-3</v>
      </c>
      <c r="AX218">
        <v>4.1149999999999997E-3</v>
      </c>
      <c r="AY218">
        <v>0</v>
      </c>
      <c r="AZ218">
        <v>0.95267499999999994</v>
      </c>
      <c r="BA218">
        <v>4.6295999999999997E-2</v>
      </c>
      <c r="BB218">
        <v>1.029E-3</v>
      </c>
      <c r="BC218">
        <v>0.866255</v>
      </c>
      <c r="BD218">
        <v>1.3374E-2</v>
      </c>
      <c r="BE218">
        <v>3.6007999999999998E-2</v>
      </c>
      <c r="BF218">
        <v>7.6132000000000005E-2</v>
      </c>
      <c r="BG218">
        <v>8.2299999999999995E-3</v>
      </c>
      <c r="BH218">
        <v>0.33847699999999997</v>
      </c>
      <c r="BI218">
        <v>6.1729999999999997E-3</v>
      </c>
      <c r="BJ218">
        <v>2.3663E-2</v>
      </c>
      <c r="BK218">
        <v>0.631687</v>
      </c>
      <c r="BL218">
        <v>0.67901200000000006</v>
      </c>
      <c r="BM218">
        <v>0.29732500000000001</v>
      </c>
      <c r="BN218">
        <v>2.3663E-2</v>
      </c>
      <c r="BO218">
        <v>1</v>
      </c>
      <c r="BP218" t="s">
        <v>4480</v>
      </c>
      <c r="BQ218">
        <v>1282</v>
      </c>
      <c r="BR218">
        <v>0.75819000000000003</v>
      </c>
      <c r="BS218">
        <v>0</v>
      </c>
    </row>
    <row r="219" spans="1:71" x14ac:dyDescent="0.25">
      <c r="A219" t="s">
        <v>4482</v>
      </c>
      <c r="B219" t="s">
        <v>98</v>
      </c>
      <c r="C219" t="s">
        <v>394</v>
      </c>
      <c r="D219" t="s">
        <v>949</v>
      </c>
      <c r="E219">
        <v>2018</v>
      </c>
      <c r="F219">
        <v>154</v>
      </c>
      <c r="G219">
        <v>48</v>
      </c>
      <c r="H219">
        <v>0</v>
      </c>
      <c r="I219">
        <v>17</v>
      </c>
      <c r="J219">
        <v>25</v>
      </c>
      <c r="K219">
        <v>31</v>
      </c>
      <c r="L219">
        <v>32</v>
      </c>
      <c r="M219">
        <v>35</v>
      </c>
      <c r="N219">
        <v>21</v>
      </c>
      <c r="O219">
        <v>21</v>
      </c>
      <c r="P219">
        <v>14</v>
      </c>
      <c r="Q219">
        <v>6</v>
      </c>
      <c r="R219">
        <v>0</v>
      </c>
      <c r="S219">
        <v>0</v>
      </c>
      <c r="T219">
        <v>0</v>
      </c>
      <c r="U219">
        <v>200</v>
      </c>
      <c r="V219">
        <v>2</v>
      </c>
      <c r="W219">
        <v>0</v>
      </c>
      <c r="X219">
        <v>170</v>
      </c>
      <c r="Y219">
        <v>19</v>
      </c>
      <c r="Z219">
        <v>9</v>
      </c>
      <c r="AA219">
        <v>0</v>
      </c>
      <c r="AB219">
        <v>4</v>
      </c>
      <c r="AC219">
        <v>9</v>
      </c>
      <c r="AD219">
        <v>1</v>
      </c>
      <c r="AE219">
        <v>22</v>
      </c>
      <c r="AF219">
        <v>170</v>
      </c>
      <c r="AG219">
        <v>164</v>
      </c>
      <c r="AH219">
        <v>28</v>
      </c>
      <c r="AI219">
        <v>10</v>
      </c>
      <c r="AJ219">
        <v>202</v>
      </c>
      <c r="AK219">
        <v>0.76237600000000005</v>
      </c>
      <c r="AL219">
        <v>0.237624</v>
      </c>
      <c r="AM219">
        <v>0</v>
      </c>
      <c r="AN219">
        <v>8.4158000000000011E-2</v>
      </c>
      <c r="AO219">
        <v>0.123762</v>
      </c>
      <c r="AP219">
        <v>0.15346499999999999</v>
      </c>
      <c r="AQ219">
        <v>0.158416</v>
      </c>
      <c r="AR219">
        <v>0.173267</v>
      </c>
      <c r="AS219">
        <v>0.10396</v>
      </c>
      <c r="AT219">
        <v>0.10396</v>
      </c>
      <c r="AU219">
        <v>6.9306999999999994E-2</v>
      </c>
      <c r="AV219">
        <v>2.9703E-2</v>
      </c>
      <c r="AW219">
        <v>0</v>
      </c>
      <c r="AX219">
        <v>0</v>
      </c>
      <c r="AY219">
        <v>0</v>
      </c>
      <c r="AZ219">
        <v>0.99009900000000006</v>
      </c>
      <c r="BA219">
        <v>9.9010000000000001E-3</v>
      </c>
      <c r="BB219">
        <v>0</v>
      </c>
      <c r="BC219">
        <v>0.841584</v>
      </c>
      <c r="BD219">
        <v>9.4059000000000004E-2</v>
      </c>
      <c r="BE219">
        <v>4.4554000000000003E-2</v>
      </c>
      <c r="BF219">
        <v>0</v>
      </c>
      <c r="BG219">
        <v>1.9802E-2</v>
      </c>
      <c r="BH219">
        <v>4.4554000000000003E-2</v>
      </c>
      <c r="BI219">
        <v>4.9500000000000004E-3</v>
      </c>
      <c r="BJ219">
        <v>0.10891099999999999</v>
      </c>
      <c r="BK219">
        <v>0.841584</v>
      </c>
      <c r="BL219">
        <v>0.81188100000000007</v>
      </c>
      <c r="BM219">
        <v>0.13861399999999999</v>
      </c>
      <c r="BN219">
        <v>4.9505E-2</v>
      </c>
      <c r="BO219">
        <v>1</v>
      </c>
      <c r="BP219" t="s">
        <v>4480</v>
      </c>
      <c r="BQ219">
        <v>1282</v>
      </c>
      <c r="BR219">
        <v>0.15756999999999999</v>
      </c>
      <c r="BS219">
        <v>0</v>
      </c>
    </row>
    <row r="220" spans="1:71" x14ac:dyDescent="0.25">
      <c r="A220" t="s">
        <v>4483</v>
      </c>
      <c r="B220" t="s">
        <v>98</v>
      </c>
      <c r="C220" t="s">
        <v>394</v>
      </c>
      <c r="D220" t="s">
        <v>953</v>
      </c>
      <c r="E220">
        <v>2018</v>
      </c>
      <c r="F220">
        <v>49</v>
      </c>
      <c r="G220">
        <v>10</v>
      </c>
      <c r="H220">
        <v>0</v>
      </c>
      <c r="I220">
        <v>0</v>
      </c>
      <c r="J220">
        <v>1</v>
      </c>
      <c r="K220">
        <v>8</v>
      </c>
      <c r="L220">
        <v>7</v>
      </c>
      <c r="M220">
        <v>12</v>
      </c>
      <c r="N220">
        <v>16</v>
      </c>
      <c r="O220">
        <v>7</v>
      </c>
      <c r="P220">
        <v>8</v>
      </c>
      <c r="Q220">
        <v>0</v>
      </c>
      <c r="R220">
        <v>0</v>
      </c>
      <c r="S220">
        <v>0</v>
      </c>
      <c r="T220">
        <v>0</v>
      </c>
      <c r="U220">
        <v>58</v>
      </c>
      <c r="V220">
        <v>1</v>
      </c>
      <c r="W220">
        <v>0</v>
      </c>
      <c r="X220">
        <v>53</v>
      </c>
      <c r="Y220">
        <v>2</v>
      </c>
      <c r="Z220">
        <v>1</v>
      </c>
      <c r="AA220">
        <v>2</v>
      </c>
      <c r="AB220">
        <v>1</v>
      </c>
      <c r="AC220">
        <v>2</v>
      </c>
      <c r="AD220">
        <v>0</v>
      </c>
      <c r="AE220">
        <v>52</v>
      </c>
      <c r="AF220">
        <v>5</v>
      </c>
      <c r="AG220">
        <v>56</v>
      </c>
      <c r="AH220">
        <v>1</v>
      </c>
      <c r="AI220">
        <v>2</v>
      </c>
      <c r="AJ220">
        <v>59</v>
      </c>
      <c r="AK220">
        <v>0.83050799999999991</v>
      </c>
      <c r="AL220">
        <v>0.169492</v>
      </c>
      <c r="AM220">
        <v>0</v>
      </c>
      <c r="AN220">
        <v>0</v>
      </c>
      <c r="AO220">
        <v>1.6948999999999999E-2</v>
      </c>
      <c r="AP220">
        <v>0.13559299999999999</v>
      </c>
      <c r="AQ220">
        <v>0.118644</v>
      </c>
      <c r="AR220">
        <v>0.20338999999999999</v>
      </c>
      <c r="AS220">
        <v>0.27118599999999998</v>
      </c>
      <c r="AT220">
        <v>0.118644</v>
      </c>
      <c r="AU220">
        <v>0.13559299999999999</v>
      </c>
      <c r="AV220">
        <v>0</v>
      </c>
      <c r="AW220">
        <v>0</v>
      </c>
      <c r="AX220">
        <v>0</v>
      </c>
      <c r="AY220">
        <v>0</v>
      </c>
      <c r="AZ220">
        <v>0.98305100000000001</v>
      </c>
      <c r="BA220">
        <v>1.6948999999999999E-2</v>
      </c>
      <c r="BB220">
        <v>0</v>
      </c>
      <c r="BC220">
        <v>0.89830500000000002</v>
      </c>
      <c r="BD220">
        <v>3.3897999999999998E-2</v>
      </c>
      <c r="BE220">
        <v>1.6948999999999999E-2</v>
      </c>
      <c r="BF220">
        <v>3.3897999999999998E-2</v>
      </c>
      <c r="BG220">
        <v>1.6948999999999999E-2</v>
      </c>
      <c r="BH220">
        <v>3.3897999999999998E-2</v>
      </c>
      <c r="BI220">
        <v>0</v>
      </c>
      <c r="BJ220">
        <v>0.88135599999999992</v>
      </c>
      <c r="BK220">
        <v>8.4746000000000002E-2</v>
      </c>
      <c r="BL220">
        <v>0.94915300000000002</v>
      </c>
      <c r="BM220">
        <v>1.6948999999999999E-2</v>
      </c>
      <c r="BN220">
        <v>3.3897999999999998E-2</v>
      </c>
      <c r="BO220">
        <v>1</v>
      </c>
      <c r="BP220" t="s">
        <v>4480</v>
      </c>
      <c r="BQ220">
        <v>1282</v>
      </c>
      <c r="BR220">
        <v>4.6020000000000012E-2</v>
      </c>
      <c r="BS220">
        <v>0</v>
      </c>
    </row>
    <row r="221" spans="1:71" x14ac:dyDescent="0.25">
      <c r="A221" t="s">
        <v>4484</v>
      </c>
      <c r="B221" t="s">
        <v>98</v>
      </c>
      <c r="C221" t="s">
        <v>394</v>
      </c>
      <c r="D221" t="s">
        <v>961</v>
      </c>
      <c r="E221">
        <v>2018</v>
      </c>
      <c r="F221">
        <v>34</v>
      </c>
      <c r="G221">
        <v>15</v>
      </c>
      <c r="H221">
        <v>0</v>
      </c>
      <c r="I221">
        <v>25</v>
      </c>
      <c r="J221">
        <v>6</v>
      </c>
      <c r="K221">
        <v>4</v>
      </c>
      <c r="L221">
        <v>3</v>
      </c>
      <c r="M221">
        <v>2</v>
      </c>
      <c r="N221">
        <v>1</v>
      </c>
      <c r="O221">
        <v>0</v>
      </c>
      <c r="P221">
        <v>2</v>
      </c>
      <c r="Q221">
        <v>0</v>
      </c>
      <c r="R221">
        <v>0</v>
      </c>
      <c r="S221">
        <v>6</v>
      </c>
      <c r="T221">
        <v>0</v>
      </c>
      <c r="U221">
        <v>39</v>
      </c>
      <c r="V221">
        <v>9</v>
      </c>
      <c r="W221">
        <v>1</v>
      </c>
      <c r="X221">
        <v>0</v>
      </c>
      <c r="Y221">
        <v>0</v>
      </c>
      <c r="Z221">
        <v>0</v>
      </c>
      <c r="AA221">
        <v>2</v>
      </c>
      <c r="AB221">
        <v>47</v>
      </c>
      <c r="AC221">
        <v>0</v>
      </c>
      <c r="AD221">
        <v>48</v>
      </c>
      <c r="AE221">
        <v>0</v>
      </c>
      <c r="AF221">
        <v>1</v>
      </c>
      <c r="AG221">
        <v>7</v>
      </c>
      <c r="AH221">
        <v>1</v>
      </c>
      <c r="AI221">
        <v>41</v>
      </c>
      <c r="AJ221">
        <v>49</v>
      </c>
      <c r="AK221">
        <v>0.69387799999999999</v>
      </c>
      <c r="AL221">
        <v>0.30612200000000001</v>
      </c>
      <c r="AM221">
        <v>0</v>
      </c>
      <c r="AN221">
        <v>0.51020399999999999</v>
      </c>
      <c r="AO221">
        <v>0.122449</v>
      </c>
      <c r="AP221">
        <v>8.1632999999999997E-2</v>
      </c>
      <c r="AQ221">
        <v>6.1224000000000001E-2</v>
      </c>
      <c r="AR221">
        <v>4.0815999999999998E-2</v>
      </c>
      <c r="AS221">
        <v>2.0407999999999999E-2</v>
      </c>
      <c r="AT221">
        <v>0</v>
      </c>
      <c r="AU221">
        <v>4.0815999999999998E-2</v>
      </c>
      <c r="AV221">
        <v>0</v>
      </c>
      <c r="AW221">
        <v>0</v>
      </c>
      <c r="AX221">
        <v>0.122449</v>
      </c>
      <c r="AY221">
        <v>0</v>
      </c>
      <c r="AZ221">
        <v>0.79591800000000001</v>
      </c>
      <c r="BA221">
        <v>0.183673</v>
      </c>
      <c r="BB221">
        <v>2.0407999999999999E-2</v>
      </c>
      <c r="BC221">
        <v>0</v>
      </c>
      <c r="BD221">
        <v>0</v>
      </c>
      <c r="BE221">
        <v>0</v>
      </c>
      <c r="BF221">
        <v>4.0815999999999998E-2</v>
      </c>
      <c r="BG221">
        <v>0.95918400000000004</v>
      </c>
      <c r="BH221">
        <v>0</v>
      </c>
      <c r="BI221">
        <v>0.97959199999999991</v>
      </c>
      <c r="BJ221">
        <v>0</v>
      </c>
      <c r="BK221">
        <v>2.0407999999999999E-2</v>
      </c>
      <c r="BL221">
        <v>0.14285700000000001</v>
      </c>
      <c r="BM221">
        <v>2.0407999999999999E-2</v>
      </c>
      <c r="BN221">
        <v>0.83673500000000001</v>
      </c>
      <c r="BO221">
        <v>1</v>
      </c>
      <c r="BP221" t="s">
        <v>4480</v>
      </c>
      <c r="BQ221">
        <v>1282</v>
      </c>
      <c r="BR221">
        <v>3.8219999999999997E-2</v>
      </c>
      <c r="BS221">
        <v>0</v>
      </c>
    </row>
    <row r="222" spans="1:71" x14ac:dyDescent="0.25">
      <c r="A222" t="s">
        <v>4485</v>
      </c>
      <c r="B222" t="s">
        <v>98</v>
      </c>
      <c r="C222" t="s">
        <v>43</v>
      </c>
      <c r="D222" t="s">
        <v>44</v>
      </c>
      <c r="E222">
        <v>2018</v>
      </c>
      <c r="F222">
        <v>8676</v>
      </c>
      <c r="G222">
        <v>6308</v>
      </c>
      <c r="H222">
        <v>0</v>
      </c>
      <c r="I222">
        <v>1657</v>
      </c>
      <c r="J222">
        <v>2593</v>
      </c>
      <c r="K222">
        <v>1980</v>
      </c>
      <c r="L222">
        <v>1914</v>
      </c>
      <c r="M222">
        <v>1943</v>
      </c>
      <c r="N222">
        <v>1574</v>
      </c>
      <c r="O222">
        <v>1359</v>
      </c>
      <c r="P222">
        <v>1042</v>
      </c>
      <c r="Q222">
        <v>532</v>
      </c>
      <c r="R222">
        <v>347</v>
      </c>
      <c r="S222">
        <v>43</v>
      </c>
      <c r="T222">
        <v>0</v>
      </c>
      <c r="U222">
        <v>7900</v>
      </c>
      <c r="V222">
        <v>7084</v>
      </c>
      <c r="W222">
        <v>0</v>
      </c>
      <c r="X222">
        <v>11321</v>
      </c>
      <c r="Y222">
        <v>679</v>
      </c>
      <c r="Z222">
        <v>1077</v>
      </c>
      <c r="AA222">
        <v>1643</v>
      </c>
      <c r="AB222">
        <v>264</v>
      </c>
      <c r="AC222">
        <v>4800</v>
      </c>
      <c r="AD222">
        <v>21</v>
      </c>
      <c r="AE222">
        <v>1054</v>
      </c>
      <c r="AF222">
        <v>9109</v>
      </c>
      <c r="AG222">
        <v>13963</v>
      </c>
      <c r="AH222">
        <v>861</v>
      </c>
      <c r="AI222">
        <v>160</v>
      </c>
      <c r="AJ222">
        <v>14984</v>
      </c>
      <c r="AK222">
        <v>0.57901800000000003</v>
      </c>
      <c r="AL222">
        <v>0.42098200000000002</v>
      </c>
      <c r="AM222">
        <v>0</v>
      </c>
      <c r="AN222">
        <v>0.110585</v>
      </c>
      <c r="AO222">
        <v>0.17305100000000001</v>
      </c>
      <c r="AP222">
        <v>0.13214100000000001</v>
      </c>
      <c r="AQ222">
        <v>0.12773599999999999</v>
      </c>
      <c r="AR222">
        <v>0.12967200000000001</v>
      </c>
      <c r="AS222">
        <v>0.105045</v>
      </c>
      <c r="AT222">
        <v>9.0696999999999986E-2</v>
      </c>
      <c r="AU222">
        <v>6.9541000000000006E-2</v>
      </c>
      <c r="AV222">
        <v>3.5505000000000002E-2</v>
      </c>
      <c r="AW222">
        <v>2.3158000000000002E-2</v>
      </c>
      <c r="AX222">
        <v>2.8700000000000002E-3</v>
      </c>
      <c r="AY222">
        <v>0</v>
      </c>
      <c r="AZ222">
        <v>0.52722900000000006</v>
      </c>
      <c r="BA222">
        <v>0.472771</v>
      </c>
      <c r="BB222">
        <v>0</v>
      </c>
      <c r="BC222">
        <v>0.75553899999999996</v>
      </c>
      <c r="BD222">
        <v>4.5315000000000001E-2</v>
      </c>
      <c r="BE222">
        <v>7.187700000000001E-2</v>
      </c>
      <c r="BF222">
        <v>0.10965</v>
      </c>
      <c r="BG222">
        <v>1.7618999999999999E-2</v>
      </c>
      <c r="BH222">
        <v>0.32034200000000002</v>
      </c>
      <c r="BI222">
        <v>1.4009999999999999E-3</v>
      </c>
      <c r="BJ222">
        <v>7.0342000000000002E-2</v>
      </c>
      <c r="BK222">
        <v>0.60791499999999998</v>
      </c>
      <c r="BL222">
        <v>0.93186099999999994</v>
      </c>
      <c r="BM222">
        <v>5.7461000000000012E-2</v>
      </c>
      <c r="BN222">
        <v>1.0678E-2</v>
      </c>
      <c r="BO222">
        <v>1</v>
      </c>
      <c r="BP222" t="s">
        <v>4486</v>
      </c>
      <c r="BQ222">
        <v>14984</v>
      </c>
      <c r="BR222">
        <v>1</v>
      </c>
      <c r="BS222">
        <v>0</v>
      </c>
    </row>
    <row r="223" spans="1:71" x14ac:dyDescent="0.25">
      <c r="A223" t="s">
        <v>4487</v>
      </c>
      <c r="B223" t="s">
        <v>98</v>
      </c>
      <c r="C223" t="s">
        <v>43</v>
      </c>
      <c r="D223" t="s">
        <v>947</v>
      </c>
      <c r="E223">
        <v>2018</v>
      </c>
      <c r="F223">
        <v>6245</v>
      </c>
      <c r="G223">
        <v>5449</v>
      </c>
      <c r="H223">
        <v>0</v>
      </c>
      <c r="I223">
        <v>1237</v>
      </c>
      <c r="J223">
        <v>1949</v>
      </c>
      <c r="K223">
        <v>1546</v>
      </c>
      <c r="L223">
        <v>1493</v>
      </c>
      <c r="M223">
        <v>1512</v>
      </c>
      <c r="N223">
        <v>1238</v>
      </c>
      <c r="O223">
        <v>1071</v>
      </c>
      <c r="P223">
        <v>840</v>
      </c>
      <c r="Q223">
        <v>456</v>
      </c>
      <c r="R223">
        <v>311</v>
      </c>
      <c r="S223">
        <v>41</v>
      </c>
      <c r="T223">
        <v>0</v>
      </c>
      <c r="U223">
        <v>5225</v>
      </c>
      <c r="V223">
        <v>6469</v>
      </c>
      <c r="W223">
        <v>0</v>
      </c>
      <c r="X223">
        <v>8679</v>
      </c>
      <c r="Y223">
        <v>364</v>
      </c>
      <c r="Z223">
        <v>858</v>
      </c>
      <c r="AA223">
        <v>1557</v>
      </c>
      <c r="AB223">
        <v>236</v>
      </c>
      <c r="AC223">
        <v>4559</v>
      </c>
      <c r="AD223">
        <v>0</v>
      </c>
      <c r="AE223">
        <v>412</v>
      </c>
      <c r="AF223">
        <v>6723</v>
      </c>
      <c r="AG223">
        <v>10833</v>
      </c>
      <c r="AH223">
        <v>785</v>
      </c>
      <c r="AI223">
        <v>76</v>
      </c>
      <c r="AJ223">
        <v>11694</v>
      </c>
      <c r="AK223">
        <v>0.53403500000000004</v>
      </c>
      <c r="AL223">
        <v>0.46596500000000002</v>
      </c>
      <c r="AM223">
        <v>0</v>
      </c>
      <c r="AN223">
        <v>0.105781</v>
      </c>
      <c r="AO223">
        <v>0.16666700000000001</v>
      </c>
      <c r="AP223">
        <v>0.13220499999999999</v>
      </c>
      <c r="AQ223">
        <v>0.12767200000000001</v>
      </c>
      <c r="AR223">
        <v>0.129297</v>
      </c>
      <c r="AS223">
        <v>0.105866</v>
      </c>
      <c r="AT223">
        <v>9.1585E-2</v>
      </c>
      <c r="AU223">
        <v>7.1832000000000007E-2</v>
      </c>
      <c r="AV223">
        <v>3.8994000000000001E-2</v>
      </c>
      <c r="AW223">
        <v>2.6595000000000001E-2</v>
      </c>
      <c r="AX223">
        <v>3.506E-3</v>
      </c>
      <c r="AY223">
        <v>0</v>
      </c>
      <c r="AZ223">
        <v>0.44680999999999998</v>
      </c>
      <c r="BA223">
        <v>0.55319000000000007</v>
      </c>
      <c r="BB223">
        <v>0</v>
      </c>
      <c r="BC223">
        <v>0.74217500000000003</v>
      </c>
      <c r="BD223">
        <v>3.1126999999999998E-2</v>
      </c>
      <c r="BE223">
        <v>7.3371000000000006E-2</v>
      </c>
      <c r="BF223">
        <v>0.13314500000000001</v>
      </c>
      <c r="BG223">
        <v>2.0181000000000001E-2</v>
      </c>
      <c r="BH223">
        <v>0.38985799999999998</v>
      </c>
      <c r="BI223">
        <v>0</v>
      </c>
      <c r="BJ223">
        <v>3.5231999999999999E-2</v>
      </c>
      <c r="BK223">
        <v>0.57491000000000003</v>
      </c>
      <c r="BL223">
        <v>0.92637200000000008</v>
      </c>
      <c r="BM223">
        <v>6.7127999999999993E-2</v>
      </c>
      <c r="BN223">
        <v>6.4989999999999996E-3</v>
      </c>
      <c r="BO223">
        <v>1</v>
      </c>
      <c r="BP223" t="s">
        <v>4486</v>
      </c>
      <c r="BQ223">
        <v>14984</v>
      </c>
      <c r="BR223">
        <v>0.78043000000000007</v>
      </c>
      <c r="BS223">
        <v>0</v>
      </c>
    </row>
    <row r="224" spans="1:71" x14ac:dyDescent="0.25">
      <c r="A224" t="s">
        <v>4488</v>
      </c>
      <c r="B224" t="s">
        <v>98</v>
      </c>
      <c r="C224" t="s">
        <v>43</v>
      </c>
      <c r="D224" t="s">
        <v>949</v>
      </c>
      <c r="E224">
        <v>2018</v>
      </c>
      <c r="F224">
        <v>1887</v>
      </c>
      <c r="G224">
        <v>540</v>
      </c>
      <c r="H224">
        <v>0</v>
      </c>
      <c r="I224">
        <v>350</v>
      </c>
      <c r="J224">
        <v>502</v>
      </c>
      <c r="K224">
        <v>322</v>
      </c>
      <c r="L224">
        <v>321</v>
      </c>
      <c r="M224">
        <v>281</v>
      </c>
      <c r="N224">
        <v>238</v>
      </c>
      <c r="O224">
        <v>196</v>
      </c>
      <c r="P224">
        <v>142</v>
      </c>
      <c r="Q224">
        <v>52</v>
      </c>
      <c r="R224">
        <v>21</v>
      </c>
      <c r="S224">
        <v>2</v>
      </c>
      <c r="T224">
        <v>0</v>
      </c>
      <c r="U224">
        <v>2047</v>
      </c>
      <c r="V224">
        <v>380</v>
      </c>
      <c r="W224">
        <v>0</v>
      </c>
      <c r="X224">
        <v>2028</v>
      </c>
      <c r="Y224">
        <v>251</v>
      </c>
      <c r="Z224">
        <v>135</v>
      </c>
      <c r="AA224">
        <v>10</v>
      </c>
      <c r="AB224">
        <v>3</v>
      </c>
      <c r="AC224">
        <v>145</v>
      </c>
      <c r="AD224">
        <v>0</v>
      </c>
      <c r="AE224">
        <v>218</v>
      </c>
      <c r="AF224">
        <v>2064</v>
      </c>
      <c r="AG224">
        <v>2349</v>
      </c>
      <c r="AH224">
        <v>43</v>
      </c>
      <c r="AI224">
        <v>35</v>
      </c>
      <c r="AJ224">
        <v>2427</v>
      </c>
      <c r="AK224">
        <v>0.77750299999999994</v>
      </c>
      <c r="AL224">
        <v>0.222497</v>
      </c>
      <c r="AM224">
        <v>0</v>
      </c>
      <c r="AN224">
        <v>0.14421100000000001</v>
      </c>
      <c r="AO224">
        <v>0.20684</v>
      </c>
      <c r="AP224">
        <v>0.13267399999999999</v>
      </c>
      <c r="AQ224">
        <v>0.13226199999999999</v>
      </c>
      <c r="AR224">
        <v>0.115781</v>
      </c>
      <c r="AS224">
        <v>9.8062999999999997E-2</v>
      </c>
      <c r="AT224">
        <v>8.0757999999999996E-2</v>
      </c>
      <c r="AU224">
        <v>5.8507999999999998E-2</v>
      </c>
      <c r="AV224">
        <v>2.1426000000000001E-2</v>
      </c>
      <c r="AW224">
        <v>8.6529999999999992E-3</v>
      </c>
      <c r="AX224">
        <v>8.2399999999999997E-4</v>
      </c>
      <c r="AY224">
        <v>0</v>
      </c>
      <c r="AZ224">
        <v>0.84342799999999996</v>
      </c>
      <c r="BA224">
        <v>0.15657199999999999</v>
      </c>
      <c r="BB224">
        <v>0</v>
      </c>
      <c r="BC224">
        <v>0.83560000000000001</v>
      </c>
      <c r="BD224">
        <v>0.10342</v>
      </c>
      <c r="BE224">
        <v>5.5624E-2</v>
      </c>
      <c r="BF224">
        <v>4.1200000000000004E-3</v>
      </c>
      <c r="BG224">
        <v>1.2359999999999999E-3</v>
      </c>
      <c r="BH224">
        <v>5.9744999999999999E-2</v>
      </c>
      <c r="BI224">
        <v>0</v>
      </c>
      <c r="BJ224">
        <v>8.9823E-2</v>
      </c>
      <c r="BK224">
        <v>0.85043299999999999</v>
      </c>
      <c r="BL224">
        <v>0.96786199999999989</v>
      </c>
      <c r="BM224">
        <v>1.7717E-2</v>
      </c>
      <c r="BN224">
        <v>1.4421E-2</v>
      </c>
      <c r="BO224">
        <v>1</v>
      </c>
      <c r="BP224" t="s">
        <v>4486</v>
      </c>
      <c r="BQ224">
        <v>14984</v>
      </c>
      <c r="BR224">
        <v>0.16197</v>
      </c>
      <c r="BS224">
        <v>0</v>
      </c>
    </row>
    <row r="225" spans="1:71" x14ac:dyDescent="0.25">
      <c r="A225" t="s">
        <v>4489</v>
      </c>
      <c r="B225" t="s">
        <v>98</v>
      </c>
      <c r="C225" t="s">
        <v>43</v>
      </c>
      <c r="D225" t="s">
        <v>953</v>
      </c>
      <c r="E225">
        <v>2018</v>
      </c>
      <c r="F225">
        <v>532</v>
      </c>
      <c r="G225">
        <v>310</v>
      </c>
      <c r="H225">
        <v>0</v>
      </c>
      <c r="I225">
        <v>69</v>
      </c>
      <c r="J225">
        <v>138</v>
      </c>
      <c r="K225">
        <v>106</v>
      </c>
      <c r="L225">
        <v>98</v>
      </c>
      <c r="M225">
        <v>146</v>
      </c>
      <c r="N225">
        <v>97</v>
      </c>
      <c r="O225">
        <v>90</v>
      </c>
      <c r="P225">
        <v>59</v>
      </c>
      <c r="Q225">
        <v>24</v>
      </c>
      <c r="R225">
        <v>15</v>
      </c>
      <c r="S225">
        <v>0</v>
      </c>
      <c r="T225">
        <v>0</v>
      </c>
      <c r="U225">
        <v>620</v>
      </c>
      <c r="V225">
        <v>222</v>
      </c>
      <c r="W225">
        <v>0</v>
      </c>
      <c r="X225">
        <v>614</v>
      </c>
      <c r="Y225">
        <v>64</v>
      </c>
      <c r="Z225">
        <v>84</v>
      </c>
      <c r="AA225">
        <v>76</v>
      </c>
      <c r="AB225">
        <v>4</v>
      </c>
      <c r="AC225">
        <v>96</v>
      </c>
      <c r="AD225">
        <v>0</v>
      </c>
      <c r="AE225">
        <v>424</v>
      </c>
      <c r="AF225">
        <v>322</v>
      </c>
      <c r="AG225">
        <v>787</v>
      </c>
      <c r="AH225">
        <v>27</v>
      </c>
      <c r="AI225">
        <v>28</v>
      </c>
      <c r="AJ225">
        <v>842</v>
      </c>
      <c r="AK225">
        <v>0.63182899999999997</v>
      </c>
      <c r="AL225">
        <v>0.36817100000000003</v>
      </c>
      <c r="AM225">
        <v>0</v>
      </c>
      <c r="AN225">
        <v>8.1948000000000007E-2</v>
      </c>
      <c r="AO225">
        <v>0.16389500000000001</v>
      </c>
      <c r="AP225">
        <v>0.125891</v>
      </c>
      <c r="AQ225">
        <v>0.11638999999999999</v>
      </c>
      <c r="AR225">
        <v>0.173397</v>
      </c>
      <c r="AS225">
        <v>0.115202</v>
      </c>
      <c r="AT225">
        <v>0.106888</v>
      </c>
      <c r="AU225">
        <v>7.0071000000000008E-2</v>
      </c>
      <c r="AV225">
        <v>2.8504000000000002E-2</v>
      </c>
      <c r="AW225">
        <v>1.7815000000000001E-2</v>
      </c>
      <c r="AX225">
        <v>0</v>
      </c>
      <c r="AY225">
        <v>0</v>
      </c>
      <c r="AZ225">
        <v>0.73634200000000005</v>
      </c>
      <c r="BA225">
        <v>0.263658</v>
      </c>
      <c r="BB225">
        <v>0</v>
      </c>
      <c r="BC225">
        <v>0.72921599999999998</v>
      </c>
      <c r="BD225">
        <v>7.6009999999999994E-2</v>
      </c>
      <c r="BE225">
        <v>9.9762000000000003E-2</v>
      </c>
      <c r="BF225">
        <v>9.0260999999999994E-2</v>
      </c>
      <c r="BG225">
        <v>4.751E-3</v>
      </c>
      <c r="BH225">
        <v>0.114014</v>
      </c>
      <c r="BI225">
        <v>0</v>
      </c>
      <c r="BJ225">
        <v>0.50356299999999998</v>
      </c>
      <c r="BK225">
        <v>0.38242300000000001</v>
      </c>
      <c r="BL225">
        <v>0.93467900000000004</v>
      </c>
      <c r="BM225">
        <v>3.2066999999999998E-2</v>
      </c>
      <c r="BN225">
        <v>3.3253999999999999E-2</v>
      </c>
      <c r="BO225">
        <v>1</v>
      </c>
      <c r="BP225" t="s">
        <v>4486</v>
      </c>
      <c r="BQ225">
        <v>14984</v>
      </c>
      <c r="BR225">
        <v>5.6189999999999997E-2</v>
      </c>
      <c r="BS225">
        <v>0</v>
      </c>
    </row>
    <row r="226" spans="1:71" x14ac:dyDescent="0.25">
      <c r="A226" t="s">
        <v>4490</v>
      </c>
      <c r="B226" t="s">
        <v>98</v>
      </c>
      <c r="C226" t="s">
        <v>43</v>
      </c>
      <c r="D226" t="s">
        <v>961</v>
      </c>
      <c r="E226">
        <v>2018</v>
      </c>
      <c r="F226">
        <v>12</v>
      </c>
      <c r="G226">
        <v>9</v>
      </c>
      <c r="H226">
        <v>0</v>
      </c>
      <c r="I226">
        <v>1</v>
      </c>
      <c r="J226">
        <v>4</v>
      </c>
      <c r="K226">
        <v>6</v>
      </c>
      <c r="L226">
        <v>2</v>
      </c>
      <c r="M226">
        <v>4</v>
      </c>
      <c r="N226">
        <v>1</v>
      </c>
      <c r="O226">
        <v>2</v>
      </c>
      <c r="P226">
        <v>1</v>
      </c>
      <c r="Q226">
        <v>0</v>
      </c>
      <c r="R226">
        <v>0</v>
      </c>
      <c r="S226">
        <v>0</v>
      </c>
      <c r="T226">
        <v>0</v>
      </c>
      <c r="U226">
        <v>8</v>
      </c>
      <c r="V226">
        <v>13</v>
      </c>
      <c r="W226">
        <v>0</v>
      </c>
      <c r="X226">
        <v>0</v>
      </c>
      <c r="Y226">
        <v>0</v>
      </c>
      <c r="Z226">
        <v>0</v>
      </c>
      <c r="AA226">
        <v>0</v>
      </c>
      <c r="AB226">
        <v>21</v>
      </c>
      <c r="AC226">
        <v>0</v>
      </c>
      <c r="AD226">
        <v>21</v>
      </c>
      <c r="AE226">
        <v>0</v>
      </c>
      <c r="AF226">
        <v>0</v>
      </c>
      <c r="AG226">
        <v>0</v>
      </c>
      <c r="AH226">
        <v>0</v>
      </c>
      <c r="AI226">
        <v>21</v>
      </c>
      <c r="AJ226">
        <v>21</v>
      </c>
      <c r="AK226">
        <v>0.57142899999999996</v>
      </c>
      <c r="AL226">
        <v>0.42857099999999998</v>
      </c>
      <c r="AM226">
        <v>0</v>
      </c>
      <c r="AN226">
        <v>4.7618999999999988E-2</v>
      </c>
      <c r="AO226">
        <v>0.19047600000000001</v>
      </c>
      <c r="AP226">
        <v>0.28571400000000002</v>
      </c>
      <c r="AQ226">
        <v>9.5237999999999989E-2</v>
      </c>
      <c r="AR226">
        <v>0.19047600000000001</v>
      </c>
      <c r="AS226">
        <v>4.7618999999999988E-2</v>
      </c>
      <c r="AT226">
        <v>9.5237999999999989E-2</v>
      </c>
      <c r="AU226">
        <v>4.7618999999999988E-2</v>
      </c>
      <c r="AV226">
        <v>0</v>
      </c>
      <c r="AW226">
        <v>0</v>
      </c>
      <c r="AX226">
        <v>0</v>
      </c>
      <c r="AY226">
        <v>0</v>
      </c>
      <c r="AZ226">
        <v>0.38095200000000001</v>
      </c>
      <c r="BA226">
        <v>0.61904800000000004</v>
      </c>
      <c r="BB226">
        <v>0</v>
      </c>
      <c r="BC226">
        <v>0</v>
      </c>
      <c r="BD226">
        <v>0</v>
      </c>
      <c r="BE226">
        <v>0</v>
      </c>
      <c r="BF226">
        <v>0</v>
      </c>
      <c r="BG226">
        <v>1</v>
      </c>
      <c r="BH226">
        <v>0</v>
      </c>
      <c r="BI226">
        <v>1</v>
      </c>
      <c r="BJ226">
        <v>0</v>
      </c>
      <c r="BK226">
        <v>0</v>
      </c>
      <c r="BL226">
        <v>0</v>
      </c>
      <c r="BM226">
        <v>0</v>
      </c>
      <c r="BN226">
        <v>1</v>
      </c>
      <c r="BO226">
        <v>1</v>
      </c>
      <c r="BP226" t="s">
        <v>4486</v>
      </c>
      <c r="BQ226">
        <v>14984</v>
      </c>
      <c r="BR226">
        <v>1.4E-3</v>
      </c>
      <c r="BS226">
        <v>0</v>
      </c>
    </row>
    <row r="227" spans="1:71" x14ac:dyDescent="0.25">
      <c r="A227" t="s">
        <v>4491</v>
      </c>
      <c r="B227" t="s">
        <v>98</v>
      </c>
      <c r="C227" t="s">
        <v>187</v>
      </c>
      <c r="D227" t="s">
        <v>44</v>
      </c>
      <c r="E227">
        <v>2018</v>
      </c>
      <c r="F227">
        <v>124</v>
      </c>
      <c r="G227">
        <v>64</v>
      </c>
      <c r="H227">
        <v>0</v>
      </c>
      <c r="I227">
        <v>18</v>
      </c>
      <c r="J227">
        <v>28</v>
      </c>
      <c r="K227">
        <v>32</v>
      </c>
      <c r="L227">
        <v>25</v>
      </c>
      <c r="M227">
        <v>28</v>
      </c>
      <c r="N227">
        <v>22</v>
      </c>
      <c r="O227">
        <v>21</v>
      </c>
      <c r="P227">
        <v>4</v>
      </c>
      <c r="Q227">
        <v>5</v>
      </c>
      <c r="R227">
        <v>4</v>
      </c>
      <c r="S227">
        <v>1</v>
      </c>
      <c r="T227">
        <v>0</v>
      </c>
      <c r="U227">
        <v>185</v>
      </c>
      <c r="V227">
        <v>3</v>
      </c>
      <c r="W227">
        <v>0</v>
      </c>
      <c r="X227">
        <v>164</v>
      </c>
      <c r="Y227">
        <v>5</v>
      </c>
      <c r="Z227">
        <v>11</v>
      </c>
      <c r="AA227">
        <v>8</v>
      </c>
      <c r="AB227">
        <v>0</v>
      </c>
      <c r="AC227">
        <v>52</v>
      </c>
      <c r="AD227">
        <v>2</v>
      </c>
      <c r="AE227">
        <v>12</v>
      </c>
      <c r="AF227">
        <v>122</v>
      </c>
      <c r="AG227">
        <v>127</v>
      </c>
      <c r="AH227">
        <v>55</v>
      </c>
      <c r="AI227">
        <v>6</v>
      </c>
      <c r="AJ227">
        <v>188</v>
      </c>
      <c r="AK227">
        <v>0.6595740000000001</v>
      </c>
      <c r="AL227">
        <v>0.34042600000000001</v>
      </c>
      <c r="AM227">
        <v>0</v>
      </c>
      <c r="AN227">
        <v>9.5745000000000011E-2</v>
      </c>
      <c r="AO227">
        <v>0.14893600000000001</v>
      </c>
      <c r="AP227">
        <v>0.170213</v>
      </c>
      <c r="AQ227">
        <v>0.13297900000000001</v>
      </c>
      <c r="AR227">
        <v>0.14893600000000001</v>
      </c>
      <c r="AS227">
        <v>0.117021</v>
      </c>
      <c r="AT227">
        <v>0.111702</v>
      </c>
      <c r="AU227">
        <v>2.1277000000000001E-2</v>
      </c>
      <c r="AV227">
        <v>2.6596000000000002E-2</v>
      </c>
      <c r="AW227">
        <v>2.1277000000000001E-2</v>
      </c>
      <c r="AX227">
        <v>5.3190000000000008E-3</v>
      </c>
      <c r="AY227">
        <v>0</v>
      </c>
      <c r="AZ227">
        <v>0.98404300000000011</v>
      </c>
      <c r="BA227">
        <v>1.5956999999999999E-2</v>
      </c>
      <c r="BB227">
        <v>0</v>
      </c>
      <c r="BC227">
        <v>0.87233999999999989</v>
      </c>
      <c r="BD227">
        <v>2.6596000000000002E-2</v>
      </c>
      <c r="BE227">
        <v>5.8511000000000001E-2</v>
      </c>
      <c r="BF227">
        <v>4.2553000000000001E-2</v>
      </c>
      <c r="BG227">
        <v>0</v>
      </c>
      <c r="BH227">
        <v>0.27659600000000001</v>
      </c>
      <c r="BI227">
        <v>1.0638E-2</v>
      </c>
      <c r="BJ227">
        <v>6.3829999999999998E-2</v>
      </c>
      <c r="BK227">
        <v>0.64893600000000007</v>
      </c>
      <c r="BL227">
        <v>0.67553200000000002</v>
      </c>
      <c r="BM227">
        <v>0.29255300000000001</v>
      </c>
      <c r="BN227">
        <v>3.1914999999999999E-2</v>
      </c>
      <c r="BO227">
        <v>1</v>
      </c>
      <c r="BP227" t="s">
        <v>4492</v>
      </c>
      <c r="BQ227">
        <v>188</v>
      </c>
      <c r="BR227">
        <v>1</v>
      </c>
      <c r="BS227">
        <v>0</v>
      </c>
    </row>
    <row r="228" spans="1:71" x14ac:dyDescent="0.25">
      <c r="A228" t="s">
        <v>4493</v>
      </c>
      <c r="B228" t="s">
        <v>98</v>
      </c>
      <c r="C228" t="s">
        <v>187</v>
      </c>
      <c r="D228" t="s">
        <v>947</v>
      </c>
      <c r="E228">
        <v>2018</v>
      </c>
      <c r="F228">
        <v>93</v>
      </c>
      <c r="G228">
        <v>56</v>
      </c>
      <c r="H228">
        <v>0</v>
      </c>
      <c r="I228">
        <v>16</v>
      </c>
      <c r="J228">
        <v>28</v>
      </c>
      <c r="K228">
        <v>25</v>
      </c>
      <c r="L228">
        <v>17</v>
      </c>
      <c r="M228">
        <v>21</v>
      </c>
      <c r="N228">
        <v>17</v>
      </c>
      <c r="O228">
        <v>13</v>
      </c>
      <c r="P228">
        <v>3</v>
      </c>
      <c r="Q228">
        <v>4</v>
      </c>
      <c r="R228">
        <v>4</v>
      </c>
      <c r="S228">
        <v>1</v>
      </c>
      <c r="T228">
        <v>0</v>
      </c>
      <c r="U228">
        <v>146</v>
      </c>
      <c r="V228">
        <v>3</v>
      </c>
      <c r="W228">
        <v>0</v>
      </c>
      <c r="X228">
        <v>129</v>
      </c>
      <c r="Y228">
        <v>4</v>
      </c>
      <c r="Z228">
        <v>9</v>
      </c>
      <c r="AA228">
        <v>7</v>
      </c>
      <c r="AB228">
        <v>0</v>
      </c>
      <c r="AC228">
        <v>50</v>
      </c>
      <c r="AD228">
        <v>1</v>
      </c>
      <c r="AE228">
        <v>3</v>
      </c>
      <c r="AF228">
        <v>95</v>
      </c>
      <c r="AG228">
        <v>95</v>
      </c>
      <c r="AH228">
        <v>49</v>
      </c>
      <c r="AI228">
        <v>5</v>
      </c>
      <c r="AJ228">
        <v>149</v>
      </c>
      <c r="AK228">
        <v>0.62416099999999997</v>
      </c>
      <c r="AL228">
        <v>0.37583899999999998</v>
      </c>
      <c r="AM228">
        <v>0</v>
      </c>
      <c r="AN228">
        <v>0.10738300000000001</v>
      </c>
      <c r="AO228">
        <v>0.187919</v>
      </c>
      <c r="AP228">
        <v>0.16778499999999999</v>
      </c>
      <c r="AQ228">
        <v>0.114094</v>
      </c>
      <c r="AR228">
        <v>0.14094000000000001</v>
      </c>
      <c r="AS228">
        <v>0.114094</v>
      </c>
      <c r="AT228">
        <v>8.7248000000000006E-2</v>
      </c>
      <c r="AU228">
        <v>2.0133999999999999E-2</v>
      </c>
      <c r="AV228">
        <v>2.6845999999999998E-2</v>
      </c>
      <c r="AW228">
        <v>2.6845999999999998E-2</v>
      </c>
      <c r="AX228">
        <v>6.711E-3</v>
      </c>
      <c r="AY228">
        <v>0</v>
      </c>
      <c r="AZ228">
        <v>0.9798659999999999</v>
      </c>
      <c r="BA228">
        <v>2.0133999999999999E-2</v>
      </c>
      <c r="BB228">
        <v>0</v>
      </c>
      <c r="BC228">
        <v>0.8657720000000001</v>
      </c>
      <c r="BD228">
        <v>2.6845999999999998E-2</v>
      </c>
      <c r="BE228">
        <v>6.0403000000000012E-2</v>
      </c>
      <c r="BF228">
        <v>4.6980000000000001E-2</v>
      </c>
      <c r="BG228">
        <v>0</v>
      </c>
      <c r="BH228">
        <v>0.33556999999999998</v>
      </c>
      <c r="BI228">
        <v>6.711E-3</v>
      </c>
      <c r="BJ228">
        <v>2.0133999999999999E-2</v>
      </c>
      <c r="BK228">
        <v>0.63758400000000004</v>
      </c>
      <c r="BL228">
        <v>0.63758400000000004</v>
      </c>
      <c r="BM228">
        <v>0.32885900000000001</v>
      </c>
      <c r="BN228">
        <v>3.3556999999999997E-2</v>
      </c>
      <c r="BO228">
        <v>1</v>
      </c>
      <c r="BP228" t="s">
        <v>4492</v>
      </c>
      <c r="BQ228">
        <v>188</v>
      </c>
      <c r="BR228">
        <v>0.79254999999999998</v>
      </c>
      <c r="BS228">
        <v>0</v>
      </c>
    </row>
    <row r="229" spans="1:71" x14ac:dyDescent="0.25">
      <c r="A229" t="s">
        <v>4494</v>
      </c>
      <c r="B229" t="s">
        <v>98</v>
      </c>
      <c r="C229" t="s">
        <v>187</v>
      </c>
      <c r="D229" t="s">
        <v>949</v>
      </c>
      <c r="E229">
        <v>2018</v>
      </c>
      <c r="F229">
        <v>24</v>
      </c>
      <c r="G229">
        <v>6</v>
      </c>
      <c r="H229">
        <v>0</v>
      </c>
      <c r="I229">
        <v>1</v>
      </c>
      <c r="J229">
        <v>0</v>
      </c>
      <c r="K229">
        <v>7</v>
      </c>
      <c r="L229">
        <v>5</v>
      </c>
      <c r="M229">
        <v>5</v>
      </c>
      <c r="N229">
        <v>4</v>
      </c>
      <c r="O229">
        <v>6</v>
      </c>
      <c r="P229">
        <v>1</v>
      </c>
      <c r="Q229">
        <v>1</v>
      </c>
      <c r="R229">
        <v>0</v>
      </c>
      <c r="S229">
        <v>0</v>
      </c>
      <c r="T229">
        <v>0</v>
      </c>
      <c r="U229">
        <v>30</v>
      </c>
      <c r="V229">
        <v>0</v>
      </c>
      <c r="W229">
        <v>0</v>
      </c>
      <c r="X229">
        <v>28</v>
      </c>
      <c r="Y229">
        <v>1</v>
      </c>
      <c r="Z229">
        <v>1</v>
      </c>
      <c r="AA229">
        <v>0</v>
      </c>
      <c r="AB229">
        <v>0</v>
      </c>
      <c r="AC229">
        <v>2</v>
      </c>
      <c r="AD229">
        <v>0</v>
      </c>
      <c r="AE229">
        <v>3</v>
      </c>
      <c r="AF229">
        <v>25</v>
      </c>
      <c r="AG229">
        <v>24</v>
      </c>
      <c r="AH229">
        <v>6</v>
      </c>
      <c r="AI229">
        <v>0</v>
      </c>
      <c r="AJ229">
        <v>30</v>
      </c>
      <c r="AK229">
        <v>0.8</v>
      </c>
      <c r="AL229">
        <v>0.2</v>
      </c>
      <c r="AM229">
        <v>0</v>
      </c>
      <c r="AN229">
        <v>3.3333000000000002E-2</v>
      </c>
      <c r="AO229">
        <v>0</v>
      </c>
      <c r="AP229">
        <v>0.23333300000000001</v>
      </c>
      <c r="AQ229">
        <v>0.16666700000000001</v>
      </c>
      <c r="AR229">
        <v>0.16666700000000001</v>
      </c>
      <c r="AS229">
        <v>0.13333300000000001</v>
      </c>
      <c r="AT229">
        <v>0.2</v>
      </c>
      <c r="AU229">
        <v>3.3333000000000002E-2</v>
      </c>
      <c r="AV229">
        <v>3.3333000000000002E-2</v>
      </c>
      <c r="AW229">
        <v>0</v>
      </c>
      <c r="AX229">
        <v>0</v>
      </c>
      <c r="AY229">
        <v>0</v>
      </c>
      <c r="AZ229">
        <v>1</v>
      </c>
      <c r="BA229">
        <v>0</v>
      </c>
      <c r="BB229">
        <v>0</v>
      </c>
      <c r="BC229">
        <v>0.93333299999999997</v>
      </c>
      <c r="BD229">
        <v>3.3333000000000002E-2</v>
      </c>
      <c r="BE229">
        <v>3.3333000000000002E-2</v>
      </c>
      <c r="BF229">
        <v>0</v>
      </c>
      <c r="BG229">
        <v>0</v>
      </c>
      <c r="BH229">
        <v>6.666699999999999E-2</v>
      </c>
      <c r="BI229">
        <v>0</v>
      </c>
      <c r="BJ229">
        <v>0.1</v>
      </c>
      <c r="BK229">
        <v>0.83333299999999999</v>
      </c>
      <c r="BL229">
        <v>0.8</v>
      </c>
      <c r="BM229">
        <v>0.2</v>
      </c>
      <c r="BN229">
        <v>0</v>
      </c>
      <c r="BO229">
        <v>1</v>
      </c>
      <c r="BP229" t="s">
        <v>4492</v>
      </c>
      <c r="BQ229">
        <v>188</v>
      </c>
      <c r="BR229">
        <v>0.15956999999999999</v>
      </c>
      <c r="BS229">
        <v>0</v>
      </c>
    </row>
    <row r="230" spans="1:71" x14ac:dyDescent="0.25">
      <c r="A230" t="s">
        <v>4495</v>
      </c>
      <c r="B230" t="s">
        <v>98</v>
      </c>
      <c r="C230" t="s">
        <v>187</v>
      </c>
      <c r="D230" t="s">
        <v>953</v>
      </c>
      <c r="E230">
        <v>2018</v>
      </c>
      <c r="F230">
        <v>6</v>
      </c>
      <c r="G230">
        <v>2</v>
      </c>
      <c r="H230">
        <v>0</v>
      </c>
      <c r="I230">
        <v>0</v>
      </c>
      <c r="J230">
        <v>0</v>
      </c>
      <c r="K230">
        <v>0</v>
      </c>
      <c r="L230">
        <v>3</v>
      </c>
      <c r="M230">
        <v>2</v>
      </c>
      <c r="N230">
        <v>1</v>
      </c>
      <c r="O230">
        <v>2</v>
      </c>
      <c r="P230">
        <v>0</v>
      </c>
      <c r="Q230">
        <v>0</v>
      </c>
      <c r="R230">
        <v>0</v>
      </c>
      <c r="S230">
        <v>0</v>
      </c>
      <c r="T230">
        <v>0</v>
      </c>
      <c r="U230">
        <v>8</v>
      </c>
      <c r="V230">
        <v>0</v>
      </c>
      <c r="W230">
        <v>0</v>
      </c>
      <c r="X230">
        <v>7</v>
      </c>
      <c r="Y230">
        <v>0</v>
      </c>
      <c r="Z230">
        <v>0</v>
      </c>
      <c r="AA230">
        <v>1</v>
      </c>
      <c r="AB230">
        <v>0</v>
      </c>
      <c r="AC230">
        <v>0</v>
      </c>
      <c r="AD230">
        <v>0</v>
      </c>
      <c r="AE230">
        <v>6</v>
      </c>
      <c r="AF230">
        <v>2</v>
      </c>
      <c r="AG230">
        <v>8</v>
      </c>
      <c r="AH230">
        <v>0</v>
      </c>
      <c r="AI230">
        <v>0</v>
      </c>
      <c r="AJ230">
        <v>8</v>
      </c>
      <c r="AK230">
        <v>0.75</v>
      </c>
      <c r="AL230">
        <v>0.25</v>
      </c>
      <c r="AM230">
        <v>0</v>
      </c>
      <c r="AN230">
        <v>0</v>
      </c>
      <c r="AO230">
        <v>0</v>
      </c>
      <c r="AP230">
        <v>0</v>
      </c>
      <c r="AQ230">
        <v>0.375</v>
      </c>
      <c r="AR230">
        <v>0.25</v>
      </c>
      <c r="AS230">
        <v>0.125</v>
      </c>
      <c r="AT230">
        <v>0.25</v>
      </c>
      <c r="AU230">
        <v>0</v>
      </c>
      <c r="AV230">
        <v>0</v>
      </c>
      <c r="AW230">
        <v>0</v>
      </c>
      <c r="AX230">
        <v>0</v>
      </c>
      <c r="AY230">
        <v>0</v>
      </c>
      <c r="AZ230">
        <v>1</v>
      </c>
      <c r="BA230">
        <v>0</v>
      </c>
      <c r="BB230">
        <v>0</v>
      </c>
      <c r="BC230">
        <v>0.875</v>
      </c>
      <c r="BD230">
        <v>0</v>
      </c>
      <c r="BE230">
        <v>0</v>
      </c>
      <c r="BF230">
        <v>0.125</v>
      </c>
      <c r="BG230">
        <v>0</v>
      </c>
      <c r="BH230">
        <v>0</v>
      </c>
      <c r="BI230">
        <v>0</v>
      </c>
      <c r="BJ230">
        <v>0.75</v>
      </c>
      <c r="BK230">
        <v>0.25</v>
      </c>
      <c r="BL230">
        <v>1</v>
      </c>
      <c r="BM230">
        <v>0</v>
      </c>
      <c r="BN230">
        <v>0</v>
      </c>
      <c r="BO230">
        <v>1</v>
      </c>
      <c r="BP230" t="s">
        <v>4492</v>
      </c>
      <c r="BQ230">
        <v>188</v>
      </c>
      <c r="BR230">
        <v>4.2549999999999998E-2</v>
      </c>
      <c r="BS230">
        <v>0</v>
      </c>
    </row>
    <row r="231" spans="1:71" x14ac:dyDescent="0.25">
      <c r="A231" t="s">
        <v>4496</v>
      </c>
      <c r="B231" t="s">
        <v>98</v>
      </c>
      <c r="C231" t="s">
        <v>187</v>
      </c>
      <c r="D231" t="s">
        <v>961</v>
      </c>
      <c r="E231">
        <v>2018</v>
      </c>
      <c r="F231">
        <v>1</v>
      </c>
      <c r="G231">
        <v>0</v>
      </c>
      <c r="H231">
        <v>0</v>
      </c>
      <c r="I231">
        <v>1</v>
      </c>
      <c r="J231">
        <v>0</v>
      </c>
      <c r="K231">
        <v>0</v>
      </c>
      <c r="L231">
        <v>0</v>
      </c>
      <c r="M231">
        <v>0</v>
      </c>
      <c r="N231">
        <v>0</v>
      </c>
      <c r="O231">
        <v>0</v>
      </c>
      <c r="P231">
        <v>0</v>
      </c>
      <c r="Q231">
        <v>0</v>
      </c>
      <c r="R231">
        <v>0</v>
      </c>
      <c r="S231">
        <v>0</v>
      </c>
      <c r="T231">
        <v>0</v>
      </c>
      <c r="U231">
        <v>1</v>
      </c>
      <c r="V231">
        <v>0</v>
      </c>
      <c r="W231">
        <v>0</v>
      </c>
      <c r="X231">
        <v>0</v>
      </c>
      <c r="Y231">
        <v>0</v>
      </c>
      <c r="Z231">
        <v>1</v>
      </c>
      <c r="AA231">
        <v>0</v>
      </c>
      <c r="AB231">
        <v>0</v>
      </c>
      <c r="AC231">
        <v>0</v>
      </c>
      <c r="AD231">
        <v>1</v>
      </c>
      <c r="AE231">
        <v>0</v>
      </c>
      <c r="AF231">
        <v>0</v>
      </c>
      <c r="AG231">
        <v>0</v>
      </c>
      <c r="AH231">
        <v>0</v>
      </c>
      <c r="AI231">
        <v>1</v>
      </c>
      <c r="AJ231">
        <v>1</v>
      </c>
      <c r="AK231">
        <v>1</v>
      </c>
      <c r="AL231">
        <v>0</v>
      </c>
      <c r="AM231">
        <v>0</v>
      </c>
      <c r="AN231">
        <v>1</v>
      </c>
      <c r="AO231">
        <v>0</v>
      </c>
      <c r="AP231">
        <v>0</v>
      </c>
      <c r="AQ231">
        <v>0</v>
      </c>
      <c r="AR231">
        <v>0</v>
      </c>
      <c r="AS231">
        <v>0</v>
      </c>
      <c r="AT231">
        <v>0</v>
      </c>
      <c r="AU231">
        <v>0</v>
      </c>
      <c r="AV231">
        <v>0</v>
      </c>
      <c r="AW231">
        <v>0</v>
      </c>
      <c r="AX231">
        <v>0</v>
      </c>
      <c r="AY231">
        <v>0</v>
      </c>
      <c r="AZ231">
        <v>1</v>
      </c>
      <c r="BA231">
        <v>0</v>
      </c>
      <c r="BB231">
        <v>0</v>
      </c>
      <c r="BC231">
        <v>0</v>
      </c>
      <c r="BD231">
        <v>0</v>
      </c>
      <c r="BE231">
        <v>1</v>
      </c>
      <c r="BF231">
        <v>0</v>
      </c>
      <c r="BG231">
        <v>0</v>
      </c>
      <c r="BH231">
        <v>0</v>
      </c>
      <c r="BI231">
        <v>1</v>
      </c>
      <c r="BJ231">
        <v>0</v>
      </c>
      <c r="BK231">
        <v>0</v>
      </c>
      <c r="BL231">
        <v>0</v>
      </c>
      <c r="BM231">
        <v>0</v>
      </c>
      <c r="BN231">
        <v>1</v>
      </c>
      <c r="BO231">
        <v>1</v>
      </c>
      <c r="BP231" t="s">
        <v>4492</v>
      </c>
      <c r="BQ231">
        <v>188</v>
      </c>
      <c r="BR231">
        <v>5.3200000000000001E-3</v>
      </c>
      <c r="BS231">
        <v>0</v>
      </c>
    </row>
    <row r="232" spans="1:71" x14ac:dyDescent="0.25">
      <c r="A232" t="s">
        <v>4497</v>
      </c>
      <c r="B232" t="s">
        <v>98</v>
      </c>
      <c r="C232" t="s">
        <v>426</v>
      </c>
      <c r="D232" t="s">
        <v>44</v>
      </c>
      <c r="E232">
        <v>2018</v>
      </c>
      <c r="F232">
        <v>1090</v>
      </c>
      <c r="G232">
        <v>519</v>
      </c>
      <c r="H232">
        <v>0</v>
      </c>
      <c r="I232">
        <v>276</v>
      </c>
      <c r="J232">
        <v>314</v>
      </c>
      <c r="K232">
        <v>239</v>
      </c>
      <c r="L232">
        <v>204</v>
      </c>
      <c r="M232">
        <v>160</v>
      </c>
      <c r="N232">
        <v>143</v>
      </c>
      <c r="O232">
        <v>89</v>
      </c>
      <c r="P232">
        <v>82</v>
      </c>
      <c r="Q232">
        <v>32</v>
      </c>
      <c r="R232">
        <v>21</v>
      </c>
      <c r="S232">
        <v>49</v>
      </c>
      <c r="T232">
        <v>0</v>
      </c>
      <c r="U232">
        <v>1463</v>
      </c>
      <c r="V232">
        <v>145</v>
      </c>
      <c r="W232">
        <v>1</v>
      </c>
      <c r="X232">
        <v>1336</v>
      </c>
      <c r="Y232">
        <v>79</v>
      </c>
      <c r="Z232">
        <v>72</v>
      </c>
      <c r="AA232">
        <v>112</v>
      </c>
      <c r="AB232">
        <v>10</v>
      </c>
      <c r="AC232">
        <v>377</v>
      </c>
      <c r="AD232">
        <v>2</v>
      </c>
      <c r="AE232">
        <v>110</v>
      </c>
      <c r="AF232">
        <v>1120</v>
      </c>
      <c r="AG232">
        <v>1216</v>
      </c>
      <c r="AH232">
        <v>348</v>
      </c>
      <c r="AI232">
        <v>45</v>
      </c>
      <c r="AJ232">
        <v>1609</v>
      </c>
      <c r="AK232">
        <v>0.67743900000000001</v>
      </c>
      <c r="AL232">
        <v>0.32256099999999999</v>
      </c>
      <c r="AM232">
        <v>0</v>
      </c>
      <c r="AN232">
        <v>0.17153499999999999</v>
      </c>
      <c r="AO232">
        <v>0.19515199999999999</v>
      </c>
      <c r="AP232">
        <v>0.148539</v>
      </c>
      <c r="AQ232">
        <v>0.12678700000000001</v>
      </c>
      <c r="AR232">
        <v>9.9441000000000002E-2</v>
      </c>
      <c r="AS232">
        <v>8.8874999999999996E-2</v>
      </c>
      <c r="AT232">
        <v>5.5314000000000002E-2</v>
      </c>
      <c r="AU232">
        <v>5.0963000000000001E-2</v>
      </c>
      <c r="AV232">
        <v>1.9887999999999999E-2</v>
      </c>
      <c r="AW232">
        <v>1.3051999999999999E-2</v>
      </c>
      <c r="AX232">
        <v>3.0453999999999998E-2</v>
      </c>
      <c r="AY232">
        <v>0</v>
      </c>
      <c r="AZ232">
        <v>0.90926000000000007</v>
      </c>
      <c r="BA232">
        <v>9.011799999999999E-2</v>
      </c>
      <c r="BB232">
        <v>6.2199999999999994E-4</v>
      </c>
      <c r="BC232">
        <v>0.83032899999999998</v>
      </c>
      <c r="BD232">
        <v>4.9098999999999997E-2</v>
      </c>
      <c r="BE232">
        <v>4.4748000000000003E-2</v>
      </c>
      <c r="BF232">
        <v>6.9608000000000003E-2</v>
      </c>
      <c r="BG232">
        <v>6.2150000000000009E-3</v>
      </c>
      <c r="BH232">
        <v>0.23430699999999999</v>
      </c>
      <c r="BI232">
        <v>1.243E-3</v>
      </c>
      <c r="BJ232">
        <v>6.8364999999999995E-2</v>
      </c>
      <c r="BK232">
        <v>0.69608500000000006</v>
      </c>
      <c r="BL232">
        <v>0.755749</v>
      </c>
      <c r="BM232">
        <v>0.216283</v>
      </c>
      <c r="BN232">
        <v>2.7968E-2</v>
      </c>
      <c r="BO232">
        <v>1</v>
      </c>
      <c r="BP232" t="s">
        <v>4498</v>
      </c>
      <c r="BQ232">
        <v>1609</v>
      </c>
      <c r="BR232">
        <v>1</v>
      </c>
      <c r="BS232">
        <v>0</v>
      </c>
    </row>
    <row r="233" spans="1:71" x14ac:dyDescent="0.25">
      <c r="A233" t="s">
        <v>4499</v>
      </c>
      <c r="B233" t="s">
        <v>98</v>
      </c>
      <c r="C233" t="s">
        <v>426</v>
      </c>
      <c r="D233" t="s">
        <v>947</v>
      </c>
      <c r="E233">
        <v>2018</v>
      </c>
      <c r="F233">
        <v>787</v>
      </c>
      <c r="G233">
        <v>415</v>
      </c>
      <c r="H233">
        <v>0</v>
      </c>
      <c r="I233">
        <v>213</v>
      </c>
      <c r="J233">
        <v>230</v>
      </c>
      <c r="K233">
        <v>179</v>
      </c>
      <c r="L233">
        <v>146</v>
      </c>
      <c r="M233">
        <v>129</v>
      </c>
      <c r="N233">
        <v>97</v>
      </c>
      <c r="O233">
        <v>67</v>
      </c>
      <c r="P233">
        <v>58</v>
      </c>
      <c r="Q233">
        <v>28</v>
      </c>
      <c r="R233">
        <v>18</v>
      </c>
      <c r="S233">
        <v>37</v>
      </c>
      <c r="T233">
        <v>0</v>
      </c>
      <c r="U233">
        <v>1060</v>
      </c>
      <c r="V233">
        <v>141</v>
      </c>
      <c r="W233">
        <v>1</v>
      </c>
      <c r="X233">
        <v>1010</v>
      </c>
      <c r="Y233">
        <v>36</v>
      </c>
      <c r="Z233">
        <v>46</v>
      </c>
      <c r="AA233">
        <v>103</v>
      </c>
      <c r="AB233">
        <v>7</v>
      </c>
      <c r="AC233">
        <v>356</v>
      </c>
      <c r="AD233">
        <v>1</v>
      </c>
      <c r="AE233">
        <v>16</v>
      </c>
      <c r="AF233">
        <v>829</v>
      </c>
      <c r="AG233">
        <v>849</v>
      </c>
      <c r="AH233">
        <v>323</v>
      </c>
      <c r="AI233">
        <v>30</v>
      </c>
      <c r="AJ233">
        <v>1202</v>
      </c>
      <c r="AK233">
        <v>0.65474199999999994</v>
      </c>
      <c r="AL233">
        <v>0.34525800000000001</v>
      </c>
      <c r="AM233">
        <v>0</v>
      </c>
      <c r="AN233">
        <v>0.177205</v>
      </c>
      <c r="AO233">
        <v>0.19134799999999999</v>
      </c>
      <c r="AP233">
        <v>0.14891799999999999</v>
      </c>
      <c r="AQ233">
        <v>0.121464</v>
      </c>
      <c r="AR233">
        <v>0.107321</v>
      </c>
      <c r="AS233">
        <v>8.0699000000000007E-2</v>
      </c>
      <c r="AT233">
        <v>5.5739999999999998E-2</v>
      </c>
      <c r="AU233">
        <v>4.8252999999999997E-2</v>
      </c>
      <c r="AV233">
        <v>2.3295E-2</v>
      </c>
      <c r="AW233">
        <v>1.4975E-2</v>
      </c>
      <c r="AX233">
        <v>3.0782E-2</v>
      </c>
      <c r="AY233">
        <v>0</v>
      </c>
      <c r="AZ233">
        <v>0.88186400000000009</v>
      </c>
      <c r="BA233">
        <v>0.11730400000000001</v>
      </c>
      <c r="BB233">
        <v>8.3199999999999995E-4</v>
      </c>
      <c r="BC233">
        <v>0.84026600000000007</v>
      </c>
      <c r="BD233">
        <v>2.9950000000000001E-2</v>
      </c>
      <c r="BE233">
        <v>3.8269999999999998E-2</v>
      </c>
      <c r="BF233">
        <v>8.5691000000000003E-2</v>
      </c>
      <c r="BG233">
        <v>5.8240000000000002E-3</v>
      </c>
      <c r="BH233">
        <v>0.29617300000000002</v>
      </c>
      <c r="BI233">
        <v>8.3199999999999995E-4</v>
      </c>
      <c r="BJ233">
        <v>1.3311E-2</v>
      </c>
      <c r="BK233">
        <v>0.68968400000000007</v>
      </c>
      <c r="BL233">
        <v>0.70632300000000003</v>
      </c>
      <c r="BM233">
        <v>0.26871899999999999</v>
      </c>
      <c r="BN233">
        <v>2.4958000000000001E-2</v>
      </c>
      <c r="BO233">
        <v>1</v>
      </c>
      <c r="BP233" t="s">
        <v>4498</v>
      </c>
      <c r="BQ233">
        <v>1609</v>
      </c>
      <c r="BR233">
        <v>0.74704999999999999</v>
      </c>
      <c r="BS233">
        <v>0</v>
      </c>
    </row>
    <row r="234" spans="1:71" x14ac:dyDescent="0.25">
      <c r="A234" t="s">
        <v>4500</v>
      </c>
      <c r="B234" t="s">
        <v>98</v>
      </c>
      <c r="C234" t="s">
        <v>426</v>
      </c>
      <c r="D234" t="s">
        <v>949</v>
      </c>
      <c r="E234">
        <v>2018</v>
      </c>
      <c r="F234">
        <v>249</v>
      </c>
      <c r="G234">
        <v>75</v>
      </c>
      <c r="H234">
        <v>0</v>
      </c>
      <c r="I234">
        <v>58</v>
      </c>
      <c r="J234">
        <v>76</v>
      </c>
      <c r="K234">
        <v>46</v>
      </c>
      <c r="L234">
        <v>39</v>
      </c>
      <c r="M234">
        <v>20</v>
      </c>
      <c r="N234">
        <v>37</v>
      </c>
      <c r="O234">
        <v>14</v>
      </c>
      <c r="P234">
        <v>19</v>
      </c>
      <c r="Q234">
        <v>3</v>
      </c>
      <c r="R234">
        <v>0</v>
      </c>
      <c r="S234">
        <v>12</v>
      </c>
      <c r="T234">
        <v>0</v>
      </c>
      <c r="U234">
        <v>322</v>
      </c>
      <c r="V234">
        <v>2</v>
      </c>
      <c r="W234">
        <v>0</v>
      </c>
      <c r="X234">
        <v>269</v>
      </c>
      <c r="Y234">
        <v>32</v>
      </c>
      <c r="Z234">
        <v>21</v>
      </c>
      <c r="AA234">
        <v>2</v>
      </c>
      <c r="AB234">
        <v>0</v>
      </c>
      <c r="AC234">
        <v>16</v>
      </c>
      <c r="AD234">
        <v>0</v>
      </c>
      <c r="AE234">
        <v>29</v>
      </c>
      <c r="AF234">
        <v>279</v>
      </c>
      <c r="AG234">
        <v>300</v>
      </c>
      <c r="AH234">
        <v>21</v>
      </c>
      <c r="AI234">
        <v>3</v>
      </c>
      <c r="AJ234">
        <v>324</v>
      </c>
      <c r="AK234">
        <v>0.76851899999999995</v>
      </c>
      <c r="AL234">
        <v>0.23148099999999999</v>
      </c>
      <c r="AM234">
        <v>0</v>
      </c>
      <c r="AN234">
        <v>0.179012</v>
      </c>
      <c r="AO234">
        <v>0.234568</v>
      </c>
      <c r="AP234">
        <v>0.14197499999999999</v>
      </c>
      <c r="AQ234">
        <v>0.12037</v>
      </c>
      <c r="AR234">
        <v>6.1727999999999998E-2</v>
      </c>
      <c r="AS234">
        <v>0.11419799999999999</v>
      </c>
      <c r="AT234">
        <v>4.3209999999999998E-2</v>
      </c>
      <c r="AU234">
        <v>5.8642E-2</v>
      </c>
      <c r="AV234">
        <v>9.2589999999999999E-3</v>
      </c>
      <c r="AW234">
        <v>0</v>
      </c>
      <c r="AX234">
        <v>3.7037E-2</v>
      </c>
      <c r="AY234">
        <v>0</v>
      </c>
      <c r="AZ234">
        <v>0.99382700000000002</v>
      </c>
      <c r="BA234">
        <v>6.1729999999999997E-3</v>
      </c>
      <c r="BB234">
        <v>0</v>
      </c>
      <c r="BC234">
        <v>0.83024699999999996</v>
      </c>
      <c r="BD234">
        <v>9.8765000000000006E-2</v>
      </c>
      <c r="BE234">
        <v>6.4814999999999998E-2</v>
      </c>
      <c r="BF234">
        <v>6.1729999999999997E-3</v>
      </c>
      <c r="BG234">
        <v>0</v>
      </c>
      <c r="BH234">
        <v>4.9383000000000003E-2</v>
      </c>
      <c r="BI234">
        <v>0</v>
      </c>
      <c r="BJ234">
        <v>8.9506000000000002E-2</v>
      </c>
      <c r="BK234">
        <v>0.86111099999999996</v>
      </c>
      <c r="BL234">
        <v>0.92592600000000003</v>
      </c>
      <c r="BM234">
        <v>6.4814999999999998E-2</v>
      </c>
      <c r="BN234">
        <v>9.2589999999999999E-3</v>
      </c>
      <c r="BO234">
        <v>1</v>
      </c>
      <c r="BP234" t="s">
        <v>4498</v>
      </c>
      <c r="BQ234">
        <v>1609</v>
      </c>
      <c r="BR234">
        <v>0.20136999999999999</v>
      </c>
      <c r="BS234">
        <v>0</v>
      </c>
    </row>
    <row r="235" spans="1:71" x14ac:dyDescent="0.25">
      <c r="A235" t="s">
        <v>4501</v>
      </c>
      <c r="B235" t="s">
        <v>98</v>
      </c>
      <c r="C235" t="s">
        <v>426</v>
      </c>
      <c r="D235" t="s">
        <v>953</v>
      </c>
      <c r="E235">
        <v>2018</v>
      </c>
      <c r="F235">
        <v>54</v>
      </c>
      <c r="G235">
        <v>28</v>
      </c>
      <c r="H235">
        <v>0</v>
      </c>
      <c r="I235">
        <v>5</v>
      </c>
      <c r="J235">
        <v>8</v>
      </c>
      <c r="K235">
        <v>14</v>
      </c>
      <c r="L235">
        <v>19</v>
      </c>
      <c r="M235">
        <v>11</v>
      </c>
      <c r="N235">
        <v>9</v>
      </c>
      <c r="O235">
        <v>8</v>
      </c>
      <c r="P235">
        <v>5</v>
      </c>
      <c r="Q235">
        <v>0</v>
      </c>
      <c r="R235">
        <v>3</v>
      </c>
      <c r="S235">
        <v>0</v>
      </c>
      <c r="T235">
        <v>0</v>
      </c>
      <c r="U235">
        <v>80</v>
      </c>
      <c r="V235">
        <v>2</v>
      </c>
      <c r="W235">
        <v>0</v>
      </c>
      <c r="X235">
        <v>57</v>
      </c>
      <c r="Y235">
        <v>11</v>
      </c>
      <c r="Z235">
        <v>4</v>
      </c>
      <c r="AA235">
        <v>7</v>
      </c>
      <c r="AB235">
        <v>3</v>
      </c>
      <c r="AC235">
        <v>5</v>
      </c>
      <c r="AD235">
        <v>0</v>
      </c>
      <c r="AE235">
        <v>65</v>
      </c>
      <c r="AF235">
        <v>12</v>
      </c>
      <c r="AG235">
        <v>67</v>
      </c>
      <c r="AH235">
        <v>4</v>
      </c>
      <c r="AI235">
        <v>11</v>
      </c>
      <c r="AJ235">
        <v>82</v>
      </c>
      <c r="AK235">
        <v>0.65853700000000004</v>
      </c>
      <c r="AL235">
        <v>0.34146300000000002</v>
      </c>
      <c r="AM235">
        <v>0</v>
      </c>
      <c r="AN235">
        <v>6.0976000000000002E-2</v>
      </c>
      <c r="AO235">
        <v>9.7560999999999995E-2</v>
      </c>
      <c r="AP235">
        <v>0.17073199999999999</v>
      </c>
      <c r="AQ235">
        <v>0.231707</v>
      </c>
      <c r="AR235">
        <v>0.13414599999999999</v>
      </c>
      <c r="AS235">
        <v>0.10975600000000001</v>
      </c>
      <c r="AT235">
        <v>9.7560999999999995E-2</v>
      </c>
      <c r="AU235">
        <v>6.0976000000000002E-2</v>
      </c>
      <c r="AV235">
        <v>0</v>
      </c>
      <c r="AW235">
        <v>3.6584999999999999E-2</v>
      </c>
      <c r="AX235">
        <v>0</v>
      </c>
      <c r="AY235">
        <v>0</v>
      </c>
      <c r="AZ235">
        <v>0.97561000000000009</v>
      </c>
      <c r="BA235">
        <v>2.4389999999999998E-2</v>
      </c>
      <c r="BB235">
        <v>0</v>
      </c>
      <c r="BC235">
        <v>0.69512200000000002</v>
      </c>
      <c r="BD235">
        <v>0.13414599999999999</v>
      </c>
      <c r="BE235">
        <v>4.8779999999999997E-2</v>
      </c>
      <c r="BF235">
        <v>8.5365999999999997E-2</v>
      </c>
      <c r="BG235">
        <v>3.6584999999999999E-2</v>
      </c>
      <c r="BH235">
        <v>6.0976000000000002E-2</v>
      </c>
      <c r="BI235">
        <v>0</v>
      </c>
      <c r="BJ235">
        <v>0.79268299999999992</v>
      </c>
      <c r="BK235">
        <v>0.146341</v>
      </c>
      <c r="BL235">
        <v>0.81707300000000005</v>
      </c>
      <c r="BM235">
        <v>4.8779999999999997E-2</v>
      </c>
      <c r="BN235">
        <v>0.13414599999999999</v>
      </c>
      <c r="BO235">
        <v>1</v>
      </c>
      <c r="BP235" t="s">
        <v>4498</v>
      </c>
      <c r="BQ235">
        <v>1609</v>
      </c>
      <c r="BR235">
        <v>5.0959999999999998E-2</v>
      </c>
      <c r="BS235">
        <v>0</v>
      </c>
    </row>
    <row r="236" spans="1:71" x14ac:dyDescent="0.25">
      <c r="A236" t="s">
        <v>4502</v>
      </c>
      <c r="B236" t="s">
        <v>98</v>
      </c>
      <c r="C236" t="s">
        <v>426</v>
      </c>
      <c r="D236" t="s">
        <v>961</v>
      </c>
      <c r="E236">
        <v>2018</v>
      </c>
      <c r="F236">
        <v>0</v>
      </c>
      <c r="G236">
        <v>1</v>
      </c>
      <c r="H236">
        <v>0</v>
      </c>
      <c r="I236">
        <v>0</v>
      </c>
      <c r="J236">
        <v>0</v>
      </c>
      <c r="K236">
        <v>0</v>
      </c>
      <c r="L236">
        <v>0</v>
      </c>
      <c r="M236">
        <v>0</v>
      </c>
      <c r="N236">
        <v>0</v>
      </c>
      <c r="O236">
        <v>0</v>
      </c>
      <c r="P236">
        <v>0</v>
      </c>
      <c r="Q236">
        <v>1</v>
      </c>
      <c r="R236">
        <v>0</v>
      </c>
      <c r="S236">
        <v>0</v>
      </c>
      <c r="T236">
        <v>0</v>
      </c>
      <c r="U236">
        <v>1</v>
      </c>
      <c r="V236">
        <v>0</v>
      </c>
      <c r="W236">
        <v>0</v>
      </c>
      <c r="X236">
        <v>0</v>
      </c>
      <c r="Y236">
        <v>0</v>
      </c>
      <c r="Z236">
        <v>1</v>
      </c>
      <c r="AA236">
        <v>0</v>
      </c>
      <c r="AB236">
        <v>0</v>
      </c>
      <c r="AC236">
        <v>0</v>
      </c>
      <c r="AD236">
        <v>1</v>
      </c>
      <c r="AE236">
        <v>0</v>
      </c>
      <c r="AF236">
        <v>0</v>
      </c>
      <c r="AG236">
        <v>0</v>
      </c>
      <c r="AH236">
        <v>0</v>
      </c>
      <c r="AI236">
        <v>1</v>
      </c>
      <c r="AJ236">
        <v>1</v>
      </c>
      <c r="AK236">
        <v>0</v>
      </c>
      <c r="AL236">
        <v>1</v>
      </c>
      <c r="AM236">
        <v>0</v>
      </c>
      <c r="AN236">
        <v>0</v>
      </c>
      <c r="AO236">
        <v>0</v>
      </c>
      <c r="AP236">
        <v>0</v>
      </c>
      <c r="AQ236">
        <v>0</v>
      </c>
      <c r="AR236">
        <v>0</v>
      </c>
      <c r="AS236">
        <v>0</v>
      </c>
      <c r="AT236">
        <v>0</v>
      </c>
      <c r="AU236">
        <v>0</v>
      </c>
      <c r="AV236">
        <v>1</v>
      </c>
      <c r="AW236">
        <v>0</v>
      </c>
      <c r="AX236">
        <v>0</v>
      </c>
      <c r="AY236">
        <v>0</v>
      </c>
      <c r="AZ236">
        <v>1</v>
      </c>
      <c r="BA236">
        <v>0</v>
      </c>
      <c r="BB236">
        <v>0</v>
      </c>
      <c r="BC236">
        <v>0</v>
      </c>
      <c r="BD236">
        <v>0</v>
      </c>
      <c r="BE236">
        <v>1</v>
      </c>
      <c r="BF236">
        <v>0</v>
      </c>
      <c r="BG236">
        <v>0</v>
      </c>
      <c r="BH236">
        <v>0</v>
      </c>
      <c r="BI236">
        <v>1</v>
      </c>
      <c r="BJ236">
        <v>0</v>
      </c>
      <c r="BK236">
        <v>0</v>
      </c>
      <c r="BL236">
        <v>0</v>
      </c>
      <c r="BM236">
        <v>0</v>
      </c>
      <c r="BN236">
        <v>1</v>
      </c>
      <c r="BO236">
        <v>1</v>
      </c>
      <c r="BP236" t="s">
        <v>4498</v>
      </c>
      <c r="BQ236">
        <v>1609</v>
      </c>
      <c r="BR236">
        <v>6.2E-4</v>
      </c>
      <c r="BS236">
        <v>0</v>
      </c>
    </row>
    <row r="237" spans="1:71" x14ac:dyDescent="0.25">
      <c r="A237" t="s">
        <v>4503</v>
      </c>
      <c r="B237" t="s">
        <v>98</v>
      </c>
      <c r="C237" t="s">
        <v>124</v>
      </c>
      <c r="D237" t="s">
        <v>44</v>
      </c>
      <c r="E237">
        <v>2019</v>
      </c>
      <c r="F237">
        <v>3148</v>
      </c>
      <c r="G237">
        <v>2073</v>
      </c>
      <c r="H237">
        <v>0</v>
      </c>
      <c r="I237">
        <v>618</v>
      </c>
      <c r="J237">
        <v>1037</v>
      </c>
      <c r="K237">
        <v>859</v>
      </c>
      <c r="L237">
        <v>781</v>
      </c>
      <c r="M237">
        <v>636</v>
      </c>
      <c r="N237">
        <v>521</v>
      </c>
      <c r="O237">
        <v>358</v>
      </c>
      <c r="P237">
        <v>278</v>
      </c>
      <c r="Q237">
        <v>74</v>
      </c>
      <c r="R237">
        <v>42</v>
      </c>
      <c r="S237">
        <v>17</v>
      </c>
      <c r="T237">
        <v>0</v>
      </c>
      <c r="U237">
        <v>3576</v>
      </c>
      <c r="V237">
        <v>1645</v>
      </c>
      <c r="W237">
        <v>0</v>
      </c>
      <c r="X237">
        <v>4265</v>
      </c>
      <c r="Y237">
        <v>151</v>
      </c>
      <c r="Z237">
        <v>304</v>
      </c>
      <c r="AA237">
        <v>501</v>
      </c>
      <c r="AB237">
        <v>0</v>
      </c>
      <c r="AC237">
        <v>1535</v>
      </c>
      <c r="AD237">
        <v>0</v>
      </c>
      <c r="AE237">
        <v>404</v>
      </c>
      <c r="AF237">
        <v>3282</v>
      </c>
      <c r="AG237">
        <v>4554</v>
      </c>
      <c r="AH237">
        <v>622</v>
      </c>
      <c r="AI237">
        <v>45</v>
      </c>
      <c r="AJ237">
        <v>5221</v>
      </c>
      <c r="AK237">
        <v>0.60294999999999999</v>
      </c>
      <c r="AL237">
        <v>0.39705000000000001</v>
      </c>
      <c r="AM237">
        <v>0</v>
      </c>
      <c r="AN237">
        <v>0.118368</v>
      </c>
      <c r="AO237">
        <v>0.19862099999999999</v>
      </c>
      <c r="AP237">
        <v>0.16452800000000001</v>
      </c>
      <c r="AQ237">
        <v>0.149588</v>
      </c>
      <c r="AR237">
        <v>0.12181599999999999</v>
      </c>
      <c r="AS237">
        <v>9.9788999999999989E-2</v>
      </c>
      <c r="AT237">
        <v>6.8569000000000005E-2</v>
      </c>
      <c r="AU237">
        <v>5.3247000000000003E-2</v>
      </c>
      <c r="AV237">
        <v>1.4174000000000001E-2</v>
      </c>
      <c r="AW237">
        <v>8.0440000000000008E-3</v>
      </c>
      <c r="AX237">
        <v>3.2560000000000002E-3</v>
      </c>
      <c r="AY237">
        <v>0</v>
      </c>
      <c r="AZ237">
        <v>0.68492599999999992</v>
      </c>
      <c r="BA237">
        <v>0.31507400000000002</v>
      </c>
      <c r="BB237">
        <v>0</v>
      </c>
      <c r="BC237">
        <v>0.81689299999999998</v>
      </c>
      <c r="BD237">
        <v>2.8922E-2</v>
      </c>
      <c r="BE237">
        <v>5.8226000000000007E-2</v>
      </c>
      <c r="BF237">
        <v>9.5959000000000003E-2</v>
      </c>
      <c r="BG237">
        <v>0</v>
      </c>
      <c r="BH237">
        <v>0.29400500000000002</v>
      </c>
      <c r="BI237">
        <v>0</v>
      </c>
      <c r="BJ237">
        <v>7.7380000000000004E-2</v>
      </c>
      <c r="BK237">
        <v>0.62861500000000003</v>
      </c>
      <c r="BL237">
        <v>0.87224699999999999</v>
      </c>
      <c r="BM237">
        <v>0.119134</v>
      </c>
      <c r="BN237">
        <v>8.6189999999999999E-3</v>
      </c>
      <c r="BO237">
        <v>1</v>
      </c>
      <c r="BP237" t="s">
        <v>4504</v>
      </c>
      <c r="BQ237">
        <v>5221</v>
      </c>
      <c r="BR237">
        <v>1</v>
      </c>
      <c r="BS237">
        <v>0</v>
      </c>
    </row>
    <row r="238" spans="1:71" x14ac:dyDescent="0.25">
      <c r="A238" t="s">
        <v>4505</v>
      </c>
      <c r="B238" t="s">
        <v>98</v>
      </c>
      <c r="C238" t="s">
        <v>124</v>
      </c>
      <c r="D238" t="s">
        <v>947</v>
      </c>
      <c r="E238">
        <v>2019</v>
      </c>
      <c r="F238">
        <v>2159</v>
      </c>
      <c r="G238">
        <v>1692</v>
      </c>
      <c r="H238">
        <v>0</v>
      </c>
      <c r="I238">
        <v>487</v>
      </c>
      <c r="J238">
        <v>797</v>
      </c>
      <c r="K238">
        <v>620</v>
      </c>
      <c r="L238">
        <v>573</v>
      </c>
      <c r="M238">
        <v>476</v>
      </c>
      <c r="N238">
        <v>359</v>
      </c>
      <c r="O238">
        <v>249</v>
      </c>
      <c r="P238">
        <v>187</v>
      </c>
      <c r="Q238">
        <v>55</v>
      </c>
      <c r="R238">
        <v>34</v>
      </c>
      <c r="S238">
        <v>14</v>
      </c>
      <c r="T238">
        <v>0</v>
      </c>
      <c r="U238">
        <v>2315</v>
      </c>
      <c r="V238">
        <v>1536</v>
      </c>
      <c r="W238">
        <v>0</v>
      </c>
      <c r="X238">
        <v>3117</v>
      </c>
      <c r="Y238">
        <v>65</v>
      </c>
      <c r="Z238">
        <v>202</v>
      </c>
      <c r="AA238">
        <v>467</v>
      </c>
      <c r="AB238">
        <v>0</v>
      </c>
      <c r="AC238">
        <v>1466</v>
      </c>
      <c r="AD238">
        <v>0</v>
      </c>
      <c r="AE238">
        <v>115</v>
      </c>
      <c r="AF238">
        <v>2270</v>
      </c>
      <c r="AG238">
        <v>3299</v>
      </c>
      <c r="AH238">
        <v>527</v>
      </c>
      <c r="AI238">
        <v>25</v>
      </c>
      <c r="AJ238">
        <v>3851</v>
      </c>
      <c r="AK238">
        <v>0.56063399999999997</v>
      </c>
      <c r="AL238">
        <v>0.43936599999999998</v>
      </c>
      <c r="AM238">
        <v>0</v>
      </c>
      <c r="AN238">
        <v>0.12646099999999999</v>
      </c>
      <c r="AO238">
        <v>0.206959</v>
      </c>
      <c r="AP238">
        <v>0.160997</v>
      </c>
      <c r="AQ238">
        <v>0.14879300000000001</v>
      </c>
      <c r="AR238">
        <v>0.12360400000000001</v>
      </c>
      <c r="AS238">
        <v>9.3223E-2</v>
      </c>
      <c r="AT238">
        <v>6.4659000000000008E-2</v>
      </c>
      <c r="AU238">
        <v>4.8558999999999998E-2</v>
      </c>
      <c r="AV238">
        <v>1.4282E-2</v>
      </c>
      <c r="AW238">
        <v>8.829E-3</v>
      </c>
      <c r="AX238">
        <v>3.6350000000000002E-3</v>
      </c>
      <c r="AY238">
        <v>0</v>
      </c>
      <c r="AZ238">
        <v>0.60114299999999998</v>
      </c>
      <c r="BA238">
        <v>0.39885700000000002</v>
      </c>
      <c r="BB238">
        <v>0</v>
      </c>
      <c r="BC238">
        <v>0.80940000000000001</v>
      </c>
      <c r="BD238">
        <v>1.6879000000000002E-2</v>
      </c>
      <c r="BE238">
        <v>5.2454000000000001E-2</v>
      </c>
      <c r="BF238">
        <v>0.121267</v>
      </c>
      <c r="BG238">
        <v>0</v>
      </c>
      <c r="BH238">
        <v>0.38068000000000002</v>
      </c>
      <c r="BI238">
        <v>0</v>
      </c>
      <c r="BJ238">
        <v>2.9862E-2</v>
      </c>
      <c r="BK238">
        <v>0.58945700000000001</v>
      </c>
      <c r="BL238">
        <v>0.85666100000000001</v>
      </c>
      <c r="BM238">
        <v>0.136848</v>
      </c>
      <c r="BN238">
        <v>6.4920000000000004E-3</v>
      </c>
      <c r="BO238">
        <v>1</v>
      </c>
      <c r="BP238" t="s">
        <v>4504</v>
      </c>
      <c r="BQ238">
        <v>5221</v>
      </c>
      <c r="BR238">
        <v>0.73760000000000003</v>
      </c>
      <c r="BS238">
        <v>0</v>
      </c>
    </row>
    <row r="239" spans="1:71" x14ac:dyDescent="0.25">
      <c r="A239" t="s">
        <v>4506</v>
      </c>
      <c r="B239" t="s">
        <v>98</v>
      </c>
      <c r="C239" t="s">
        <v>124</v>
      </c>
      <c r="D239" t="s">
        <v>949</v>
      </c>
      <c r="E239">
        <v>2019</v>
      </c>
      <c r="F239">
        <v>816</v>
      </c>
      <c r="G239">
        <v>285</v>
      </c>
      <c r="H239">
        <v>0</v>
      </c>
      <c r="I239">
        <v>122</v>
      </c>
      <c r="J239">
        <v>209</v>
      </c>
      <c r="K239">
        <v>204</v>
      </c>
      <c r="L239">
        <v>151</v>
      </c>
      <c r="M239">
        <v>109</v>
      </c>
      <c r="N239">
        <v>124</v>
      </c>
      <c r="O239">
        <v>84</v>
      </c>
      <c r="P239">
        <v>76</v>
      </c>
      <c r="Q239">
        <v>14</v>
      </c>
      <c r="R239">
        <v>5</v>
      </c>
      <c r="S239">
        <v>3</v>
      </c>
      <c r="T239">
        <v>0</v>
      </c>
      <c r="U239">
        <v>1031</v>
      </c>
      <c r="V239">
        <v>70</v>
      </c>
      <c r="W239">
        <v>0</v>
      </c>
      <c r="X239">
        <v>936</v>
      </c>
      <c r="Y239">
        <v>73</v>
      </c>
      <c r="Z239">
        <v>87</v>
      </c>
      <c r="AA239">
        <v>5</v>
      </c>
      <c r="AB239">
        <v>0</v>
      </c>
      <c r="AC239">
        <v>51</v>
      </c>
      <c r="AD239">
        <v>0</v>
      </c>
      <c r="AE239">
        <v>105</v>
      </c>
      <c r="AF239">
        <v>945</v>
      </c>
      <c r="AG239">
        <v>1004</v>
      </c>
      <c r="AH239">
        <v>85</v>
      </c>
      <c r="AI239">
        <v>12</v>
      </c>
      <c r="AJ239">
        <v>1101</v>
      </c>
      <c r="AK239">
        <v>0.74114400000000002</v>
      </c>
      <c r="AL239">
        <v>0.25885599999999998</v>
      </c>
      <c r="AM239">
        <v>0</v>
      </c>
      <c r="AN239">
        <v>0.110808</v>
      </c>
      <c r="AO239">
        <v>0.189827</v>
      </c>
      <c r="AP239">
        <v>0.18528600000000001</v>
      </c>
      <c r="AQ239">
        <v>0.13714799999999999</v>
      </c>
      <c r="AR239">
        <v>9.9001000000000006E-2</v>
      </c>
      <c r="AS239">
        <v>0.112625</v>
      </c>
      <c r="AT239">
        <v>7.6294000000000001E-2</v>
      </c>
      <c r="AU239">
        <v>6.9028000000000006E-2</v>
      </c>
      <c r="AV239">
        <v>1.2716E-2</v>
      </c>
      <c r="AW239">
        <v>4.5409999999999999E-3</v>
      </c>
      <c r="AX239">
        <v>2.725E-3</v>
      </c>
      <c r="AY239">
        <v>0</v>
      </c>
      <c r="AZ239">
        <v>0.93642099999999995</v>
      </c>
      <c r="BA239">
        <v>6.3578999999999997E-2</v>
      </c>
      <c r="BB239">
        <v>0</v>
      </c>
      <c r="BC239">
        <v>0.850136</v>
      </c>
      <c r="BD239">
        <v>6.6303000000000001E-2</v>
      </c>
      <c r="BE239">
        <v>7.9019000000000006E-2</v>
      </c>
      <c r="BF239">
        <v>4.5409999999999999E-3</v>
      </c>
      <c r="BG239">
        <v>0</v>
      </c>
      <c r="BH239">
        <v>4.6322000000000002E-2</v>
      </c>
      <c r="BI239">
        <v>0</v>
      </c>
      <c r="BJ239">
        <v>9.5367999999999994E-2</v>
      </c>
      <c r="BK239">
        <v>0.85831100000000005</v>
      </c>
      <c r="BL239">
        <v>0.9118980000000001</v>
      </c>
      <c r="BM239">
        <v>7.7202999999999994E-2</v>
      </c>
      <c r="BN239">
        <v>1.0899000000000001E-2</v>
      </c>
      <c r="BO239">
        <v>1</v>
      </c>
      <c r="BP239" t="s">
        <v>4504</v>
      </c>
      <c r="BQ239">
        <v>5221</v>
      </c>
      <c r="BR239">
        <v>0.21088000000000001</v>
      </c>
      <c r="BS239">
        <v>0</v>
      </c>
    </row>
    <row r="240" spans="1:71" x14ac:dyDescent="0.25">
      <c r="A240" t="s">
        <v>4507</v>
      </c>
      <c r="B240" t="s">
        <v>98</v>
      </c>
      <c r="C240" t="s">
        <v>124</v>
      </c>
      <c r="D240" t="s">
        <v>953</v>
      </c>
      <c r="E240">
        <v>2019</v>
      </c>
      <c r="F240">
        <v>173</v>
      </c>
      <c r="G240">
        <v>96</v>
      </c>
      <c r="H240">
        <v>0</v>
      </c>
      <c r="I240">
        <v>9</v>
      </c>
      <c r="J240">
        <v>31</v>
      </c>
      <c r="K240">
        <v>35</v>
      </c>
      <c r="L240">
        <v>57</v>
      </c>
      <c r="M240">
        <v>51</v>
      </c>
      <c r="N240">
        <v>38</v>
      </c>
      <c r="O240">
        <v>25</v>
      </c>
      <c r="P240">
        <v>15</v>
      </c>
      <c r="Q240">
        <v>5</v>
      </c>
      <c r="R240">
        <v>3</v>
      </c>
      <c r="S240">
        <v>0</v>
      </c>
      <c r="T240">
        <v>0</v>
      </c>
      <c r="U240">
        <v>230</v>
      </c>
      <c r="V240">
        <v>39</v>
      </c>
      <c r="W240">
        <v>0</v>
      </c>
      <c r="X240">
        <v>212</v>
      </c>
      <c r="Y240">
        <v>13</v>
      </c>
      <c r="Z240">
        <v>15</v>
      </c>
      <c r="AA240">
        <v>29</v>
      </c>
      <c r="AB240">
        <v>0</v>
      </c>
      <c r="AC240">
        <v>18</v>
      </c>
      <c r="AD240">
        <v>0</v>
      </c>
      <c r="AE240">
        <v>184</v>
      </c>
      <c r="AF240">
        <v>67</v>
      </c>
      <c r="AG240">
        <v>252</v>
      </c>
      <c r="AH240">
        <v>10</v>
      </c>
      <c r="AI240">
        <v>7</v>
      </c>
      <c r="AJ240">
        <v>269</v>
      </c>
      <c r="AK240">
        <v>0.64312299999999989</v>
      </c>
      <c r="AL240">
        <v>0.356877</v>
      </c>
      <c r="AM240">
        <v>0</v>
      </c>
      <c r="AN240">
        <v>3.3457000000000001E-2</v>
      </c>
      <c r="AO240">
        <v>0.115242</v>
      </c>
      <c r="AP240">
        <v>0.13011200000000001</v>
      </c>
      <c r="AQ240">
        <v>0.211896</v>
      </c>
      <c r="AR240">
        <v>0.18959100000000001</v>
      </c>
      <c r="AS240">
        <v>0.141264</v>
      </c>
      <c r="AT240">
        <v>9.2936999999999992E-2</v>
      </c>
      <c r="AU240">
        <v>5.5761999999999999E-2</v>
      </c>
      <c r="AV240">
        <v>1.8586999999999999E-2</v>
      </c>
      <c r="AW240">
        <v>1.1152E-2</v>
      </c>
      <c r="AX240">
        <v>0</v>
      </c>
      <c r="AY240">
        <v>0</v>
      </c>
      <c r="AZ240">
        <v>0.85501900000000008</v>
      </c>
      <c r="BA240">
        <v>0.144981</v>
      </c>
      <c r="BB240">
        <v>0</v>
      </c>
      <c r="BC240">
        <v>0.78810400000000003</v>
      </c>
      <c r="BD240">
        <v>4.8327000000000002E-2</v>
      </c>
      <c r="BE240">
        <v>5.5761999999999999E-2</v>
      </c>
      <c r="BF240">
        <v>0.107807</v>
      </c>
      <c r="BG240">
        <v>0</v>
      </c>
      <c r="BH240">
        <v>6.6914000000000001E-2</v>
      </c>
      <c r="BI240">
        <v>0</v>
      </c>
      <c r="BJ240">
        <v>0.68401500000000004</v>
      </c>
      <c r="BK240">
        <v>0.24907099999999999</v>
      </c>
      <c r="BL240">
        <v>0.93680300000000005</v>
      </c>
      <c r="BM240">
        <v>3.7175E-2</v>
      </c>
      <c r="BN240">
        <v>2.6022E-2</v>
      </c>
      <c r="BO240">
        <v>1</v>
      </c>
      <c r="BP240" t="s">
        <v>4504</v>
      </c>
      <c r="BQ240">
        <v>5221</v>
      </c>
      <c r="BR240">
        <v>5.1520000000000003E-2</v>
      </c>
      <c r="BS240">
        <v>0</v>
      </c>
    </row>
    <row r="241" spans="1:71" x14ac:dyDescent="0.25">
      <c r="A241" t="s">
        <v>4508</v>
      </c>
      <c r="B241" t="s">
        <v>98</v>
      </c>
      <c r="C241" t="s">
        <v>123</v>
      </c>
      <c r="D241" t="s">
        <v>44</v>
      </c>
      <c r="E241">
        <v>2019</v>
      </c>
      <c r="F241">
        <v>3106</v>
      </c>
      <c r="G241">
        <v>2251</v>
      </c>
      <c r="H241">
        <v>0</v>
      </c>
      <c r="I241">
        <v>749</v>
      </c>
      <c r="J241">
        <v>988</v>
      </c>
      <c r="K241">
        <v>851</v>
      </c>
      <c r="L241">
        <v>683</v>
      </c>
      <c r="M241">
        <v>562</v>
      </c>
      <c r="N241">
        <v>568</v>
      </c>
      <c r="O241">
        <v>390</v>
      </c>
      <c r="P241">
        <v>282</v>
      </c>
      <c r="Q241">
        <v>159</v>
      </c>
      <c r="R241">
        <v>59</v>
      </c>
      <c r="S241">
        <v>66</v>
      </c>
      <c r="T241">
        <v>0</v>
      </c>
      <c r="U241">
        <v>4224</v>
      </c>
      <c r="V241">
        <v>1109</v>
      </c>
      <c r="W241">
        <v>24</v>
      </c>
      <c r="X241">
        <v>4027</v>
      </c>
      <c r="Y241">
        <v>166</v>
      </c>
      <c r="Z241">
        <v>764</v>
      </c>
      <c r="AA241">
        <v>231</v>
      </c>
      <c r="AB241">
        <v>169</v>
      </c>
      <c r="AC241">
        <v>1189</v>
      </c>
      <c r="AD241">
        <v>174</v>
      </c>
      <c r="AE241">
        <v>446</v>
      </c>
      <c r="AF241">
        <v>3548</v>
      </c>
      <c r="AG241">
        <v>4873</v>
      </c>
      <c r="AH241">
        <v>274</v>
      </c>
      <c r="AI241">
        <v>210</v>
      </c>
      <c r="AJ241">
        <v>5357</v>
      </c>
      <c r="AK241">
        <v>0.57980200000000004</v>
      </c>
      <c r="AL241">
        <v>0.42019800000000002</v>
      </c>
      <c r="AM241">
        <v>0</v>
      </c>
      <c r="AN241">
        <v>0.139817</v>
      </c>
      <c r="AO241">
        <v>0.18443200000000001</v>
      </c>
      <c r="AP241">
        <v>0.158858</v>
      </c>
      <c r="AQ241">
        <v>0.127497</v>
      </c>
      <c r="AR241">
        <v>0.104909</v>
      </c>
      <c r="AS241">
        <v>0.106029</v>
      </c>
      <c r="AT241">
        <v>7.2801999999999992E-2</v>
      </c>
      <c r="AU241">
        <v>5.2641E-2</v>
      </c>
      <c r="AV241">
        <v>2.9680999999999999E-2</v>
      </c>
      <c r="AW241">
        <v>1.1013999999999999E-2</v>
      </c>
      <c r="AX241">
        <v>1.2319999999999999E-2</v>
      </c>
      <c r="AY241">
        <v>0</v>
      </c>
      <c r="AZ241">
        <v>0.78850100000000001</v>
      </c>
      <c r="BA241">
        <v>0.20701900000000001</v>
      </c>
      <c r="BB241">
        <v>4.4799999999999996E-3</v>
      </c>
      <c r="BC241">
        <v>0.75172700000000003</v>
      </c>
      <c r="BD241">
        <v>3.0987000000000001E-2</v>
      </c>
      <c r="BE241">
        <v>0.14261699999999999</v>
      </c>
      <c r="BF241">
        <v>4.3121E-2</v>
      </c>
      <c r="BG241">
        <v>3.1548E-2</v>
      </c>
      <c r="BH241">
        <v>0.22195300000000001</v>
      </c>
      <c r="BI241">
        <v>3.2481000000000003E-2</v>
      </c>
      <c r="BJ241">
        <v>8.3255999999999997E-2</v>
      </c>
      <c r="BK241">
        <v>0.66231099999999998</v>
      </c>
      <c r="BL241">
        <v>0.9096510000000001</v>
      </c>
      <c r="BM241">
        <v>5.1147999999999999E-2</v>
      </c>
      <c r="BN241">
        <v>3.9201E-2</v>
      </c>
      <c r="BO241">
        <v>1</v>
      </c>
      <c r="BP241" t="s">
        <v>4509</v>
      </c>
      <c r="BQ241">
        <v>5357</v>
      </c>
      <c r="BR241">
        <v>1</v>
      </c>
      <c r="BS241">
        <v>0</v>
      </c>
    </row>
    <row r="242" spans="1:71" x14ac:dyDescent="0.25">
      <c r="A242" t="s">
        <v>4510</v>
      </c>
      <c r="B242" t="s">
        <v>98</v>
      </c>
      <c r="C242" t="s">
        <v>123</v>
      </c>
      <c r="D242" t="s">
        <v>947</v>
      </c>
      <c r="E242">
        <v>2019</v>
      </c>
      <c r="F242">
        <v>2055</v>
      </c>
      <c r="G242">
        <v>1772</v>
      </c>
      <c r="H242">
        <v>0</v>
      </c>
      <c r="I242">
        <v>541</v>
      </c>
      <c r="J242">
        <v>704</v>
      </c>
      <c r="K242">
        <v>629</v>
      </c>
      <c r="L242">
        <v>493</v>
      </c>
      <c r="M242">
        <v>398</v>
      </c>
      <c r="N242">
        <v>409</v>
      </c>
      <c r="O242">
        <v>261</v>
      </c>
      <c r="P242">
        <v>183</v>
      </c>
      <c r="Q242">
        <v>112</v>
      </c>
      <c r="R242">
        <v>45</v>
      </c>
      <c r="S242">
        <v>52</v>
      </c>
      <c r="T242">
        <v>0</v>
      </c>
      <c r="U242">
        <v>2864</v>
      </c>
      <c r="V242">
        <v>941</v>
      </c>
      <c r="W242">
        <v>22</v>
      </c>
      <c r="X242">
        <v>2987</v>
      </c>
      <c r="Y242">
        <v>72</v>
      </c>
      <c r="Z242">
        <v>546</v>
      </c>
      <c r="AA242">
        <v>220</v>
      </c>
      <c r="AB242">
        <v>2</v>
      </c>
      <c r="AC242">
        <v>1121</v>
      </c>
      <c r="AD242">
        <v>3</v>
      </c>
      <c r="AE242">
        <v>182</v>
      </c>
      <c r="AF242">
        <v>2521</v>
      </c>
      <c r="AG242">
        <v>3542</v>
      </c>
      <c r="AH242">
        <v>256</v>
      </c>
      <c r="AI242">
        <v>29</v>
      </c>
      <c r="AJ242">
        <v>3827</v>
      </c>
      <c r="AK242">
        <v>0.53697400000000006</v>
      </c>
      <c r="AL242">
        <v>0.46302599999999999</v>
      </c>
      <c r="AM242">
        <v>0</v>
      </c>
      <c r="AN242">
        <v>0.14136399999999999</v>
      </c>
      <c r="AO242">
        <v>0.18395600000000001</v>
      </c>
      <c r="AP242">
        <v>0.16435900000000001</v>
      </c>
      <c r="AQ242">
        <v>0.12882199999999999</v>
      </c>
      <c r="AR242">
        <v>0.10399799999999999</v>
      </c>
      <c r="AS242">
        <v>0.10687199999999999</v>
      </c>
      <c r="AT242">
        <v>6.8199999999999997E-2</v>
      </c>
      <c r="AU242">
        <v>4.7817999999999999E-2</v>
      </c>
      <c r="AV242">
        <v>2.9266E-2</v>
      </c>
      <c r="AW242">
        <v>1.1759E-2</v>
      </c>
      <c r="AX242">
        <v>1.3587999999999999E-2</v>
      </c>
      <c r="AY242">
        <v>0</v>
      </c>
      <c r="AZ242">
        <v>0.74836699999999989</v>
      </c>
      <c r="BA242">
        <v>0.24588499999999999</v>
      </c>
      <c r="BB242">
        <v>5.7489999999999998E-3</v>
      </c>
      <c r="BC242">
        <v>0.78050700000000006</v>
      </c>
      <c r="BD242">
        <v>1.8814000000000001E-2</v>
      </c>
      <c r="BE242">
        <v>0.14266999999999999</v>
      </c>
      <c r="BF242">
        <v>5.7486000000000002E-2</v>
      </c>
      <c r="BG242">
        <v>5.2300000000000003E-4</v>
      </c>
      <c r="BH242">
        <v>0.29291899999999998</v>
      </c>
      <c r="BI242">
        <v>7.8399999999999997E-4</v>
      </c>
      <c r="BJ242">
        <v>4.7557000000000002E-2</v>
      </c>
      <c r="BK242">
        <v>0.65874100000000002</v>
      </c>
      <c r="BL242">
        <v>0.92552899999999994</v>
      </c>
      <c r="BM242">
        <v>6.6893000000000008E-2</v>
      </c>
      <c r="BN242">
        <v>7.5780000000000014E-3</v>
      </c>
      <c r="BO242">
        <v>1</v>
      </c>
      <c r="BP242" t="s">
        <v>4509</v>
      </c>
      <c r="BQ242">
        <v>5357</v>
      </c>
      <c r="BR242">
        <v>0.71438999999999997</v>
      </c>
      <c r="BS242">
        <v>0</v>
      </c>
    </row>
    <row r="243" spans="1:71" x14ac:dyDescent="0.25">
      <c r="A243" t="s">
        <v>4511</v>
      </c>
      <c r="B243" t="s">
        <v>98</v>
      </c>
      <c r="C243" t="s">
        <v>123</v>
      </c>
      <c r="D243" t="s">
        <v>949</v>
      </c>
      <c r="E243">
        <v>2019</v>
      </c>
      <c r="F243">
        <v>823</v>
      </c>
      <c r="G243">
        <v>308</v>
      </c>
      <c r="H243">
        <v>0</v>
      </c>
      <c r="I243">
        <v>159</v>
      </c>
      <c r="J243">
        <v>214</v>
      </c>
      <c r="K243">
        <v>173</v>
      </c>
      <c r="L243">
        <v>138</v>
      </c>
      <c r="M243">
        <v>112</v>
      </c>
      <c r="N243">
        <v>113</v>
      </c>
      <c r="O243">
        <v>100</v>
      </c>
      <c r="P243">
        <v>78</v>
      </c>
      <c r="Q243">
        <v>26</v>
      </c>
      <c r="R243">
        <v>10</v>
      </c>
      <c r="S243">
        <v>8</v>
      </c>
      <c r="T243">
        <v>0</v>
      </c>
      <c r="U243">
        <v>1048</v>
      </c>
      <c r="V243">
        <v>82</v>
      </c>
      <c r="W243">
        <v>1</v>
      </c>
      <c r="X243">
        <v>859</v>
      </c>
      <c r="Y243">
        <v>79</v>
      </c>
      <c r="Z243">
        <v>193</v>
      </c>
      <c r="AA243">
        <v>0</v>
      </c>
      <c r="AB243">
        <v>0</v>
      </c>
      <c r="AC243">
        <v>44</v>
      </c>
      <c r="AD243">
        <v>0</v>
      </c>
      <c r="AE243">
        <v>132</v>
      </c>
      <c r="AF243">
        <v>955</v>
      </c>
      <c r="AG243">
        <v>1113</v>
      </c>
      <c r="AH243">
        <v>10</v>
      </c>
      <c r="AI243">
        <v>8</v>
      </c>
      <c r="AJ243">
        <v>1131</v>
      </c>
      <c r="AK243">
        <v>0.72767499999999996</v>
      </c>
      <c r="AL243">
        <v>0.27232499999999998</v>
      </c>
      <c r="AM243">
        <v>0</v>
      </c>
      <c r="AN243">
        <v>0.14058399999999999</v>
      </c>
      <c r="AO243">
        <v>0.18921299999999999</v>
      </c>
      <c r="AP243">
        <v>0.15296199999999999</v>
      </c>
      <c r="AQ243">
        <v>0.122016</v>
      </c>
      <c r="AR243">
        <v>9.902699999999999E-2</v>
      </c>
      <c r="AS243">
        <v>9.9911999999999987E-2</v>
      </c>
      <c r="AT243">
        <v>8.8416999999999996E-2</v>
      </c>
      <c r="AU243">
        <v>6.8966E-2</v>
      </c>
      <c r="AV243">
        <v>2.2988999999999999E-2</v>
      </c>
      <c r="AW243">
        <v>8.8419999999999992E-3</v>
      </c>
      <c r="AX243">
        <v>7.0730000000000003E-3</v>
      </c>
      <c r="AY243">
        <v>0</v>
      </c>
      <c r="AZ243">
        <v>0.92661400000000005</v>
      </c>
      <c r="BA243">
        <v>7.2502000000000011E-2</v>
      </c>
      <c r="BB243">
        <v>8.8400000000000002E-4</v>
      </c>
      <c r="BC243">
        <v>0.7595050000000001</v>
      </c>
      <c r="BD243">
        <v>6.9850000000000009E-2</v>
      </c>
      <c r="BE243">
        <v>0.17064499999999999</v>
      </c>
      <c r="BF243">
        <v>0</v>
      </c>
      <c r="BG243">
        <v>0</v>
      </c>
      <c r="BH243">
        <v>3.8904000000000001E-2</v>
      </c>
      <c r="BI243">
        <v>0</v>
      </c>
      <c r="BJ243">
        <v>0.116711</v>
      </c>
      <c r="BK243">
        <v>0.84438500000000005</v>
      </c>
      <c r="BL243">
        <v>0.98408499999999999</v>
      </c>
      <c r="BM243">
        <v>8.8419999999999992E-3</v>
      </c>
      <c r="BN243">
        <v>7.0730000000000003E-3</v>
      </c>
      <c r="BO243">
        <v>1</v>
      </c>
      <c r="BP243" t="s">
        <v>4509</v>
      </c>
      <c r="BQ243">
        <v>5357</v>
      </c>
      <c r="BR243">
        <v>0.21113000000000001</v>
      </c>
      <c r="BS243">
        <v>0</v>
      </c>
    </row>
    <row r="244" spans="1:71" x14ac:dyDescent="0.25">
      <c r="A244" t="s">
        <v>4512</v>
      </c>
      <c r="B244" t="s">
        <v>98</v>
      </c>
      <c r="C244" t="s">
        <v>123</v>
      </c>
      <c r="D244" t="s">
        <v>953</v>
      </c>
      <c r="E244">
        <v>2019</v>
      </c>
      <c r="F244">
        <v>126</v>
      </c>
      <c r="G244">
        <v>98</v>
      </c>
      <c r="H244">
        <v>0</v>
      </c>
      <c r="I244">
        <v>15</v>
      </c>
      <c r="J244">
        <v>38</v>
      </c>
      <c r="K244">
        <v>33</v>
      </c>
      <c r="L244">
        <v>31</v>
      </c>
      <c r="M244">
        <v>33</v>
      </c>
      <c r="N244">
        <v>31</v>
      </c>
      <c r="O244">
        <v>16</v>
      </c>
      <c r="P244">
        <v>16</v>
      </c>
      <c r="Q244">
        <v>7</v>
      </c>
      <c r="R244">
        <v>3</v>
      </c>
      <c r="S244">
        <v>1</v>
      </c>
      <c r="T244">
        <v>0</v>
      </c>
      <c r="U244">
        <v>191</v>
      </c>
      <c r="V244">
        <v>32</v>
      </c>
      <c r="W244">
        <v>1</v>
      </c>
      <c r="X244">
        <v>176</v>
      </c>
      <c r="Y244">
        <v>15</v>
      </c>
      <c r="Z244">
        <v>23</v>
      </c>
      <c r="AA244">
        <v>10</v>
      </c>
      <c r="AB244">
        <v>0</v>
      </c>
      <c r="AC244">
        <v>24</v>
      </c>
      <c r="AD244">
        <v>0</v>
      </c>
      <c r="AE244">
        <v>131</v>
      </c>
      <c r="AF244">
        <v>69</v>
      </c>
      <c r="AG244">
        <v>213</v>
      </c>
      <c r="AH244">
        <v>5</v>
      </c>
      <c r="AI244">
        <v>6</v>
      </c>
      <c r="AJ244">
        <v>224</v>
      </c>
      <c r="AK244">
        <v>0.5625</v>
      </c>
      <c r="AL244">
        <v>0.4375</v>
      </c>
      <c r="AM244">
        <v>0</v>
      </c>
      <c r="AN244">
        <v>6.6963999999999996E-2</v>
      </c>
      <c r="AO244">
        <v>0.16964299999999999</v>
      </c>
      <c r="AP244">
        <v>0.14732100000000001</v>
      </c>
      <c r="AQ244">
        <v>0.13839299999999999</v>
      </c>
      <c r="AR244">
        <v>0.14732100000000001</v>
      </c>
      <c r="AS244">
        <v>0.13839299999999999</v>
      </c>
      <c r="AT244">
        <v>7.1429000000000006E-2</v>
      </c>
      <c r="AU244">
        <v>7.1429000000000006E-2</v>
      </c>
      <c r="AV244">
        <v>3.125E-2</v>
      </c>
      <c r="AW244">
        <v>1.3393E-2</v>
      </c>
      <c r="AX244">
        <v>4.4640000000000001E-3</v>
      </c>
      <c r="AY244">
        <v>0</v>
      </c>
      <c r="AZ244">
        <v>0.85267899999999996</v>
      </c>
      <c r="BA244">
        <v>0.14285700000000001</v>
      </c>
      <c r="BB244">
        <v>4.4640000000000001E-3</v>
      </c>
      <c r="BC244">
        <v>0.78571400000000002</v>
      </c>
      <c r="BD244">
        <v>6.6963999999999996E-2</v>
      </c>
      <c r="BE244">
        <v>0.10267900000000001</v>
      </c>
      <c r="BF244">
        <v>4.4643000000000002E-2</v>
      </c>
      <c r="BG244">
        <v>0</v>
      </c>
      <c r="BH244">
        <v>0.107143</v>
      </c>
      <c r="BI244">
        <v>0</v>
      </c>
      <c r="BJ244">
        <v>0.58482100000000004</v>
      </c>
      <c r="BK244">
        <v>0.30803599999999998</v>
      </c>
      <c r="BL244">
        <v>0.95089299999999999</v>
      </c>
      <c r="BM244">
        <v>2.2321000000000001E-2</v>
      </c>
      <c r="BN244">
        <v>2.6786000000000001E-2</v>
      </c>
      <c r="BO244">
        <v>1</v>
      </c>
      <c r="BP244" t="s">
        <v>4509</v>
      </c>
      <c r="BQ244">
        <v>5357</v>
      </c>
      <c r="BR244">
        <v>4.181E-2</v>
      </c>
      <c r="BS244">
        <v>0</v>
      </c>
    </row>
    <row r="245" spans="1:71" x14ac:dyDescent="0.25">
      <c r="A245" t="s">
        <v>4513</v>
      </c>
      <c r="B245" t="s">
        <v>98</v>
      </c>
      <c r="C245" t="s">
        <v>123</v>
      </c>
      <c r="D245" t="s">
        <v>961</v>
      </c>
      <c r="E245">
        <v>2019</v>
      </c>
      <c r="F245">
        <v>102</v>
      </c>
      <c r="G245">
        <v>73</v>
      </c>
      <c r="H245">
        <v>0</v>
      </c>
      <c r="I245">
        <v>34</v>
      </c>
      <c r="J245">
        <v>32</v>
      </c>
      <c r="K245">
        <v>16</v>
      </c>
      <c r="L245">
        <v>21</v>
      </c>
      <c r="M245">
        <v>19</v>
      </c>
      <c r="N245">
        <v>15</v>
      </c>
      <c r="O245">
        <v>13</v>
      </c>
      <c r="P245">
        <v>5</v>
      </c>
      <c r="Q245">
        <v>14</v>
      </c>
      <c r="R245">
        <v>1</v>
      </c>
      <c r="S245">
        <v>5</v>
      </c>
      <c r="T245">
        <v>0</v>
      </c>
      <c r="U245">
        <v>121</v>
      </c>
      <c r="V245">
        <v>54</v>
      </c>
      <c r="W245">
        <v>0</v>
      </c>
      <c r="X245">
        <v>5</v>
      </c>
      <c r="Y245">
        <v>0</v>
      </c>
      <c r="Z245">
        <v>2</v>
      </c>
      <c r="AA245">
        <v>1</v>
      </c>
      <c r="AB245">
        <v>167</v>
      </c>
      <c r="AC245">
        <v>0</v>
      </c>
      <c r="AD245">
        <v>171</v>
      </c>
      <c r="AE245">
        <v>1</v>
      </c>
      <c r="AF245">
        <v>3</v>
      </c>
      <c r="AG245">
        <v>8</v>
      </c>
      <c r="AH245">
        <v>0</v>
      </c>
      <c r="AI245">
        <v>167</v>
      </c>
      <c r="AJ245">
        <v>175</v>
      </c>
      <c r="AK245">
        <v>0.58285699999999996</v>
      </c>
      <c r="AL245">
        <v>0.41714299999999999</v>
      </c>
      <c r="AM245">
        <v>0</v>
      </c>
      <c r="AN245">
        <v>0.19428599999999999</v>
      </c>
      <c r="AO245">
        <v>0.18285699999999999</v>
      </c>
      <c r="AP245">
        <v>9.1428999999999996E-2</v>
      </c>
      <c r="AQ245">
        <v>0.12</v>
      </c>
      <c r="AR245">
        <v>0.108571</v>
      </c>
      <c r="AS245">
        <v>8.5714000000000012E-2</v>
      </c>
      <c r="AT245">
        <v>7.4286000000000005E-2</v>
      </c>
      <c r="AU245">
        <v>2.8570999999999999E-2</v>
      </c>
      <c r="AV245">
        <v>0.08</v>
      </c>
      <c r="AW245">
        <v>5.7140000000000003E-3</v>
      </c>
      <c r="AX245">
        <v>2.8570999999999999E-2</v>
      </c>
      <c r="AY245">
        <v>0</v>
      </c>
      <c r="AZ245">
        <v>0.69142899999999996</v>
      </c>
      <c r="BA245">
        <v>0.30857099999999998</v>
      </c>
      <c r="BB245">
        <v>0</v>
      </c>
      <c r="BC245">
        <v>2.8570999999999999E-2</v>
      </c>
      <c r="BD245">
        <v>0</v>
      </c>
      <c r="BE245">
        <v>1.1429E-2</v>
      </c>
      <c r="BF245">
        <v>5.7140000000000003E-3</v>
      </c>
      <c r="BG245">
        <v>0.95428600000000008</v>
      </c>
      <c r="BH245">
        <v>0</v>
      </c>
      <c r="BI245">
        <v>0.97714299999999998</v>
      </c>
      <c r="BJ245">
        <v>5.7140000000000003E-3</v>
      </c>
      <c r="BK245">
        <v>1.7142999999999999E-2</v>
      </c>
      <c r="BL245">
        <v>4.5713999999999998E-2</v>
      </c>
      <c r="BM245">
        <v>0</v>
      </c>
      <c r="BN245">
        <v>0.95428600000000008</v>
      </c>
      <c r="BO245">
        <v>1</v>
      </c>
      <c r="BP245" t="s">
        <v>4509</v>
      </c>
      <c r="BQ245">
        <v>5357</v>
      </c>
      <c r="BR245">
        <v>3.2669999999999998E-2</v>
      </c>
      <c r="BS245">
        <v>0</v>
      </c>
    </row>
    <row r="246" spans="1:71" x14ac:dyDescent="0.25">
      <c r="A246" t="s">
        <v>4514</v>
      </c>
      <c r="B246" t="s">
        <v>98</v>
      </c>
      <c r="C246" t="s">
        <v>369</v>
      </c>
      <c r="D246" t="s">
        <v>44</v>
      </c>
      <c r="E246">
        <v>2019</v>
      </c>
      <c r="F246">
        <v>864</v>
      </c>
      <c r="G246">
        <v>652</v>
      </c>
      <c r="H246">
        <v>77</v>
      </c>
      <c r="I246">
        <v>206</v>
      </c>
      <c r="J246">
        <v>256</v>
      </c>
      <c r="K246">
        <v>221</v>
      </c>
      <c r="L246">
        <v>214</v>
      </c>
      <c r="M246">
        <v>204</v>
      </c>
      <c r="N246">
        <v>133</v>
      </c>
      <c r="O246">
        <v>128</v>
      </c>
      <c r="P246">
        <v>125</v>
      </c>
      <c r="Q246">
        <v>0</v>
      </c>
      <c r="R246">
        <v>0</v>
      </c>
      <c r="S246">
        <v>29</v>
      </c>
      <c r="T246">
        <v>77</v>
      </c>
      <c r="U246">
        <v>1287</v>
      </c>
      <c r="V246">
        <v>306</v>
      </c>
      <c r="W246">
        <v>0</v>
      </c>
      <c r="X246">
        <v>1381</v>
      </c>
      <c r="Y246">
        <v>40</v>
      </c>
      <c r="Z246">
        <v>75</v>
      </c>
      <c r="AA246">
        <v>91</v>
      </c>
      <c r="AB246">
        <v>6</v>
      </c>
      <c r="AC246">
        <v>453</v>
      </c>
      <c r="AD246">
        <v>0</v>
      </c>
      <c r="AE246">
        <v>87</v>
      </c>
      <c r="AF246">
        <v>1053</v>
      </c>
      <c r="AG246">
        <v>1235</v>
      </c>
      <c r="AH246">
        <v>281</v>
      </c>
      <c r="AI246">
        <v>77</v>
      </c>
      <c r="AJ246">
        <v>1593</v>
      </c>
      <c r="AK246">
        <v>0.54237299999999999</v>
      </c>
      <c r="AL246">
        <v>0.40929100000000002</v>
      </c>
      <c r="AM246">
        <v>4.8335999999999997E-2</v>
      </c>
      <c r="AN246">
        <v>0.12931599999999999</v>
      </c>
      <c r="AO246">
        <v>0.16070300000000001</v>
      </c>
      <c r="AP246">
        <v>0.13873199999999999</v>
      </c>
      <c r="AQ246">
        <v>0.13433800000000001</v>
      </c>
      <c r="AR246">
        <v>0.12806000000000001</v>
      </c>
      <c r="AS246">
        <v>8.3490000000000009E-2</v>
      </c>
      <c r="AT246">
        <v>8.0351999999999993E-2</v>
      </c>
      <c r="AU246">
        <v>7.8467999999999996E-2</v>
      </c>
      <c r="AV246">
        <v>0</v>
      </c>
      <c r="AW246">
        <v>0</v>
      </c>
      <c r="AX246">
        <v>1.8204999999999999E-2</v>
      </c>
      <c r="AY246">
        <v>4.8335999999999997E-2</v>
      </c>
      <c r="AZ246">
        <v>0.80791000000000002</v>
      </c>
      <c r="BA246">
        <v>0.19209000000000001</v>
      </c>
      <c r="BB246">
        <v>0</v>
      </c>
      <c r="BC246">
        <v>0.86691799999999997</v>
      </c>
      <c r="BD246">
        <v>2.511E-2</v>
      </c>
      <c r="BE246">
        <v>4.7080999999999998E-2</v>
      </c>
      <c r="BF246">
        <v>5.7125000000000002E-2</v>
      </c>
      <c r="BG246">
        <v>3.7659999999999998E-3</v>
      </c>
      <c r="BH246">
        <v>0.28436899999999998</v>
      </c>
      <c r="BI246">
        <v>0</v>
      </c>
      <c r="BJ246">
        <v>5.4614000000000003E-2</v>
      </c>
      <c r="BK246">
        <v>0.66101699999999997</v>
      </c>
      <c r="BL246">
        <v>0.77526700000000004</v>
      </c>
      <c r="BM246">
        <v>0.176397</v>
      </c>
      <c r="BN246">
        <v>4.8335999999999997E-2</v>
      </c>
      <c r="BO246">
        <v>1</v>
      </c>
      <c r="BP246" t="s">
        <v>4515</v>
      </c>
      <c r="BQ246">
        <v>1593</v>
      </c>
      <c r="BR246">
        <v>1</v>
      </c>
      <c r="BS246">
        <v>0</v>
      </c>
    </row>
    <row r="247" spans="1:71" x14ac:dyDescent="0.25">
      <c r="A247" t="s">
        <v>4516</v>
      </c>
      <c r="B247" t="s">
        <v>98</v>
      </c>
      <c r="C247" t="s">
        <v>369</v>
      </c>
      <c r="D247" t="s">
        <v>947</v>
      </c>
      <c r="E247">
        <v>2019</v>
      </c>
      <c r="F247" t="s">
        <v>74</v>
      </c>
      <c r="G247" t="s">
        <v>74</v>
      </c>
      <c r="H247" t="s">
        <v>74</v>
      </c>
      <c r="I247">
        <v>162</v>
      </c>
      <c r="J247">
        <v>178</v>
      </c>
      <c r="K247">
        <v>148</v>
      </c>
      <c r="L247">
        <v>153</v>
      </c>
      <c r="M247">
        <v>154</v>
      </c>
      <c r="N247">
        <v>103</v>
      </c>
      <c r="O247">
        <v>88</v>
      </c>
      <c r="P247">
        <v>94</v>
      </c>
      <c r="Q247">
        <v>0</v>
      </c>
      <c r="R247">
        <v>0</v>
      </c>
      <c r="S247">
        <v>26</v>
      </c>
      <c r="T247">
        <v>48</v>
      </c>
      <c r="U247">
        <v>873</v>
      </c>
      <c r="V247">
        <v>281</v>
      </c>
      <c r="W247">
        <v>0</v>
      </c>
      <c r="X247">
        <v>985</v>
      </c>
      <c r="Y247">
        <v>20</v>
      </c>
      <c r="Z247">
        <v>62</v>
      </c>
      <c r="AA247">
        <v>82</v>
      </c>
      <c r="AB247">
        <v>5</v>
      </c>
      <c r="AC247">
        <v>421</v>
      </c>
      <c r="AD247">
        <v>0</v>
      </c>
      <c r="AE247">
        <v>29</v>
      </c>
      <c r="AF247">
        <v>704</v>
      </c>
      <c r="AG247">
        <v>849</v>
      </c>
      <c r="AH247">
        <v>238</v>
      </c>
      <c r="AI247">
        <v>67</v>
      </c>
      <c r="AJ247">
        <v>1154</v>
      </c>
      <c r="AK247" t="s">
        <v>74</v>
      </c>
      <c r="AL247" t="s">
        <v>74</v>
      </c>
      <c r="AM247" t="s">
        <v>74</v>
      </c>
      <c r="AN247">
        <v>0.14038100000000001</v>
      </c>
      <c r="AO247">
        <v>0.15424599999999999</v>
      </c>
      <c r="AP247">
        <v>0.12825</v>
      </c>
      <c r="AQ247">
        <v>0.13258200000000001</v>
      </c>
      <c r="AR247">
        <v>0.13344900000000001</v>
      </c>
      <c r="AS247">
        <v>8.9255000000000001E-2</v>
      </c>
      <c r="AT247">
        <v>7.6256000000000004E-2</v>
      </c>
      <c r="AU247">
        <v>8.1456000000000001E-2</v>
      </c>
      <c r="AV247">
        <v>0</v>
      </c>
      <c r="AW247">
        <v>0</v>
      </c>
      <c r="AX247">
        <v>2.2530000000000001E-2</v>
      </c>
      <c r="AY247">
        <v>4.1593999999999999E-2</v>
      </c>
      <c r="AZ247">
        <v>0.75649900000000003</v>
      </c>
      <c r="BA247">
        <v>0.243501</v>
      </c>
      <c r="BB247">
        <v>0</v>
      </c>
      <c r="BC247">
        <v>0.85355300000000001</v>
      </c>
      <c r="BD247">
        <v>1.7330999999999999E-2</v>
      </c>
      <c r="BE247">
        <v>5.3726000000000003E-2</v>
      </c>
      <c r="BF247">
        <v>7.1056999999999995E-2</v>
      </c>
      <c r="BG247">
        <v>4.333E-3</v>
      </c>
      <c r="BH247">
        <v>0.36481799999999998</v>
      </c>
      <c r="BI247">
        <v>0</v>
      </c>
      <c r="BJ247">
        <v>2.513E-2</v>
      </c>
      <c r="BK247">
        <v>0.61005200000000004</v>
      </c>
      <c r="BL247">
        <v>0.73570199999999997</v>
      </c>
      <c r="BM247">
        <v>0.20623900000000001</v>
      </c>
      <c r="BN247">
        <v>5.8058999999999999E-2</v>
      </c>
      <c r="BO247">
        <v>1</v>
      </c>
      <c r="BP247" t="s">
        <v>4515</v>
      </c>
      <c r="BQ247">
        <v>1593</v>
      </c>
      <c r="BR247">
        <v>0.72441999999999995</v>
      </c>
      <c r="BS247">
        <v>0</v>
      </c>
    </row>
    <row r="248" spans="1:71" x14ac:dyDescent="0.25">
      <c r="A248" t="s">
        <v>4517</v>
      </c>
      <c r="B248" t="s">
        <v>98</v>
      </c>
      <c r="C248" t="s">
        <v>369</v>
      </c>
      <c r="D248" t="s">
        <v>949</v>
      </c>
      <c r="E248">
        <v>2019</v>
      </c>
      <c r="F248" t="s">
        <v>74</v>
      </c>
      <c r="G248" t="s">
        <v>74</v>
      </c>
      <c r="H248" t="s">
        <v>74</v>
      </c>
      <c r="I248">
        <v>39</v>
      </c>
      <c r="J248">
        <v>64</v>
      </c>
      <c r="K248">
        <v>57</v>
      </c>
      <c r="L248">
        <v>54</v>
      </c>
      <c r="M248">
        <v>42</v>
      </c>
      <c r="N248">
        <v>21</v>
      </c>
      <c r="O248">
        <v>32</v>
      </c>
      <c r="P248">
        <v>23</v>
      </c>
      <c r="Q248">
        <v>0</v>
      </c>
      <c r="R248">
        <v>0</v>
      </c>
      <c r="S248">
        <v>2</v>
      </c>
      <c r="T248">
        <v>26</v>
      </c>
      <c r="U248">
        <v>349</v>
      </c>
      <c r="V248">
        <v>11</v>
      </c>
      <c r="W248">
        <v>0</v>
      </c>
      <c r="X248">
        <v>334</v>
      </c>
      <c r="Y248">
        <v>15</v>
      </c>
      <c r="Z248">
        <v>9</v>
      </c>
      <c r="AA248">
        <v>1</v>
      </c>
      <c r="AB248">
        <v>1</v>
      </c>
      <c r="AC248">
        <v>25</v>
      </c>
      <c r="AD248">
        <v>0</v>
      </c>
      <c r="AE248">
        <v>15</v>
      </c>
      <c r="AF248">
        <v>320</v>
      </c>
      <c r="AG248">
        <v>316</v>
      </c>
      <c r="AH248">
        <v>42</v>
      </c>
      <c r="AI248">
        <v>2</v>
      </c>
      <c r="AJ248">
        <v>360</v>
      </c>
      <c r="AK248" t="s">
        <v>74</v>
      </c>
      <c r="AL248" t="s">
        <v>74</v>
      </c>
      <c r="AM248" t="s">
        <v>74</v>
      </c>
      <c r="AN248">
        <v>0.108333</v>
      </c>
      <c r="AO248">
        <v>0.17777799999999999</v>
      </c>
      <c r="AP248">
        <v>0.158333</v>
      </c>
      <c r="AQ248">
        <v>0.15</v>
      </c>
      <c r="AR248">
        <v>0.11666700000000001</v>
      </c>
      <c r="AS248">
        <v>5.8333000000000003E-2</v>
      </c>
      <c r="AT248">
        <v>8.8888999999999996E-2</v>
      </c>
      <c r="AU248">
        <v>6.3889000000000001E-2</v>
      </c>
      <c r="AV248">
        <v>0</v>
      </c>
      <c r="AW248">
        <v>0</v>
      </c>
      <c r="AX248">
        <v>5.5560000000000002E-3</v>
      </c>
      <c r="AY248">
        <v>7.2221999999999995E-2</v>
      </c>
      <c r="AZ248">
        <v>0.96944399999999997</v>
      </c>
      <c r="BA248">
        <v>3.0556E-2</v>
      </c>
      <c r="BB248">
        <v>0</v>
      </c>
      <c r="BC248">
        <v>0.92777799999999999</v>
      </c>
      <c r="BD248">
        <v>4.1667000000000003E-2</v>
      </c>
      <c r="BE248">
        <v>2.5000000000000001E-2</v>
      </c>
      <c r="BF248">
        <v>2.7780000000000001E-3</v>
      </c>
      <c r="BG248">
        <v>2.7780000000000001E-3</v>
      </c>
      <c r="BH248">
        <v>6.9444000000000006E-2</v>
      </c>
      <c r="BI248">
        <v>0</v>
      </c>
      <c r="BJ248">
        <v>4.1667000000000003E-2</v>
      </c>
      <c r="BK248">
        <v>0.88888900000000004</v>
      </c>
      <c r="BL248">
        <v>0.87777799999999995</v>
      </c>
      <c r="BM248">
        <v>0.11666700000000001</v>
      </c>
      <c r="BN248">
        <v>5.5560000000000002E-3</v>
      </c>
      <c r="BO248">
        <v>1</v>
      </c>
      <c r="BP248" t="s">
        <v>4515</v>
      </c>
      <c r="BQ248">
        <v>1593</v>
      </c>
      <c r="BR248">
        <v>0.22599</v>
      </c>
      <c r="BS248">
        <v>0</v>
      </c>
    </row>
    <row r="249" spans="1:71" x14ac:dyDescent="0.25">
      <c r="A249" t="s">
        <v>4518</v>
      </c>
      <c r="B249" t="s">
        <v>98</v>
      </c>
      <c r="C249" t="s">
        <v>369</v>
      </c>
      <c r="D249" t="s">
        <v>953</v>
      </c>
      <c r="E249">
        <v>2019</v>
      </c>
      <c r="F249" t="s">
        <v>74</v>
      </c>
      <c r="G249" t="s">
        <v>74</v>
      </c>
      <c r="H249" t="s">
        <v>74</v>
      </c>
      <c r="I249">
        <v>5</v>
      </c>
      <c r="J249">
        <v>14</v>
      </c>
      <c r="K249">
        <v>15</v>
      </c>
      <c r="L249">
        <v>7</v>
      </c>
      <c r="M249">
        <v>8</v>
      </c>
      <c r="N249">
        <v>8</v>
      </c>
      <c r="O249">
        <v>8</v>
      </c>
      <c r="P249">
        <v>8</v>
      </c>
      <c r="Q249">
        <v>0</v>
      </c>
      <c r="R249">
        <v>0</v>
      </c>
      <c r="S249">
        <v>1</v>
      </c>
      <c r="T249">
        <v>3</v>
      </c>
      <c r="U249">
        <v>64</v>
      </c>
      <c r="V249">
        <v>13</v>
      </c>
      <c r="W249">
        <v>0</v>
      </c>
      <c r="X249">
        <v>60</v>
      </c>
      <c r="Y249">
        <v>5</v>
      </c>
      <c r="Z249">
        <v>4</v>
      </c>
      <c r="AA249">
        <v>8</v>
      </c>
      <c r="AB249">
        <v>0</v>
      </c>
      <c r="AC249">
        <v>6</v>
      </c>
      <c r="AD249">
        <v>0</v>
      </c>
      <c r="AE249">
        <v>43</v>
      </c>
      <c r="AF249">
        <v>28</v>
      </c>
      <c r="AG249">
        <v>69</v>
      </c>
      <c r="AH249">
        <v>1</v>
      </c>
      <c r="AI249">
        <v>7</v>
      </c>
      <c r="AJ249">
        <v>77</v>
      </c>
      <c r="AK249" t="s">
        <v>74</v>
      </c>
      <c r="AL249" t="s">
        <v>74</v>
      </c>
      <c r="AM249" t="s">
        <v>74</v>
      </c>
      <c r="AN249">
        <v>6.4935000000000007E-2</v>
      </c>
      <c r="AO249">
        <v>0.18181800000000001</v>
      </c>
      <c r="AP249">
        <v>0.19480500000000001</v>
      </c>
      <c r="AQ249">
        <v>9.090899999999999E-2</v>
      </c>
      <c r="AR249">
        <v>0.103896</v>
      </c>
      <c r="AS249">
        <v>0.103896</v>
      </c>
      <c r="AT249">
        <v>0.103896</v>
      </c>
      <c r="AU249">
        <v>0.103896</v>
      </c>
      <c r="AV249">
        <v>0</v>
      </c>
      <c r="AW249">
        <v>0</v>
      </c>
      <c r="AX249">
        <v>1.2987E-2</v>
      </c>
      <c r="AY249">
        <v>3.8961000000000003E-2</v>
      </c>
      <c r="AZ249">
        <v>0.83116900000000005</v>
      </c>
      <c r="BA249">
        <v>0.16883100000000001</v>
      </c>
      <c r="BB249">
        <v>0</v>
      </c>
      <c r="BC249">
        <v>0.77922100000000005</v>
      </c>
      <c r="BD249">
        <v>6.4935000000000007E-2</v>
      </c>
      <c r="BE249">
        <v>5.1948000000000001E-2</v>
      </c>
      <c r="BF249">
        <v>0.103896</v>
      </c>
      <c r="BG249">
        <v>0</v>
      </c>
      <c r="BH249">
        <v>7.7922000000000005E-2</v>
      </c>
      <c r="BI249">
        <v>0</v>
      </c>
      <c r="BJ249">
        <v>0.55844199999999999</v>
      </c>
      <c r="BK249">
        <v>0.36363600000000001</v>
      </c>
      <c r="BL249">
        <v>0.89610400000000001</v>
      </c>
      <c r="BM249">
        <v>1.2987E-2</v>
      </c>
      <c r="BN249">
        <v>9.090899999999999E-2</v>
      </c>
      <c r="BO249">
        <v>1</v>
      </c>
      <c r="BP249" t="s">
        <v>4515</v>
      </c>
      <c r="BQ249">
        <v>1593</v>
      </c>
      <c r="BR249">
        <v>4.8339999999999987E-2</v>
      </c>
      <c r="BS249">
        <v>0</v>
      </c>
    </row>
    <row r="250" spans="1:71" x14ac:dyDescent="0.25">
      <c r="A250" t="s">
        <v>4519</v>
      </c>
      <c r="B250" t="s">
        <v>98</v>
      </c>
      <c r="C250" t="s">
        <v>369</v>
      </c>
      <c r="D250" t="s">
        <v>961</v>
      </c>
      <c r="E250">
        <v>2019</v>
      </c>
      <c r="F250" t="s">
        <v>74</v>
      </c>
      <c r="G250" t="s">
        <v>74</v>
      </c>
      <c r="H250" t="s">
        <v>74</v>
      </c>
      <c r="I250">
        <v>0</v>
      </c>
      <c r="J250">
        <v>0</v>
      </c>
      <c r="K250">
        <v>1</v>
      </c>
      <c r="L250">
        <v>0</v>
      </c>
      <c r="M250">
        <v>0</v>
      </c>
      <c r="N250">
        <v>1</v>
      </c>
      <c r="O250">
        <v>0</v>
      </c>
      <c r="P250">
        <v>0</v>
      </c>
      <c r="Q250">
        <v>0</v>
      </c>
      <c r="R250">
        <v>0</v>
      </c>
      <c r="S250">
        <v>0</v>
      </c>
      <c r="T250">
        <v>0</v>
      </c>
      <c r="U250">
        <v>1</v>
      </c>
      <c r="V250">
        <v>1</v>
      </c>
      <c r="W250">
        <v>0</v>
      </c>
      <c r="X250">
        <v>2</v>
      </c>
      <c r="Y250">
        <v>0</v>
      </c>
      <c r="Z250">
        <v>0</v>
      </c>
      <c r="AA250">
        <v>0</v>
      </c>
      <c r="AB250">
        <v>0</v>
      </c>
      <c r="AC250">
        <v>1</v>
      </c>
      <c r="AD250">
        <v>0</v>
      </c>
      <c r="AE250">
        <v>0</v>
      </c>
      <c r="AF250">
        <v>1</v>
      </c>
      <c r="AG250">
        <v>1</v>
      </c>
      <c r="AH250">
        <v>0</v>
      </c>
      <c r="AI250">
        <v>1</v>
      </c>
      <c r="AJ250">
        <v>2</v>
      </c>
      <c r="AK250" t="s">
        <v>74</v>
      </c>
      <c r="AL250" t="s">
        <v>74</v>
      </c>
      <c r="AM250" t="s">
        <v>74</v>
      </c>
      <c r="AN250">
        <v>0</v>
      </c>
      <c r="AO250">
        <v>0</v>
      </c>
      <c r="AP250">
        <v>0.5</v>
      </c>
      <c r="AQ250">
        <v>0</v>
      </c>
      <c r="AR250">
        <v>0</v>
      </c>
      <c r="AS250">
        <v>0.5</v>
      </c>
      <c r="AT250">
        <v>0</v>
      </c>
      <c r="AU250">
        <v>0</v>
      </c>
      <c r="AV250">
        <v>0</v>
      </c>
      <c r="AW250">
        <v>0</v>
      </c>
      <c r="AX250">
        <v>0</v>
      </c>
      <c r="AY250">
        <v>0</v>
      </c>
      <c r="AZ250">
        <v>0.5</v>
      </c>
      <c r="BA250">
        <v>0.5</v>
      </c>
      <c r="BB250">
        <v>0</v>
      </c>
      <c r="BC250">
        <v>1</v>
      </c>
      <c r="BD250">
        <v>0</v>
      </c>
      <c r="BE250">
        <v>0</v>
      </c>
      <c r="BF250">
        <v>0</v>
      </c>
      <c r="BG250">
        <v>0</v>
      </c>
      <c r="BH250">
        <v>0.5</v>
      </c>
      <c r="BI250">
        <v>0</v>
      </c>
      <c r="BJ250">
        <v>0</v>
      </c>
      <c r="BK250">
        <v>0.5</v>
      </c>
      <c r="BL250">
        <v>0.5</v>
      </c>
      <c r="BM250">
        <v>0</v>
      </c>
      <c r="BN250">
        <v>0.5</v>
      </c>
      <c r="BO250">
        <v>1</v>
      </c>
      <c r="BP250" t="s">
        <v>4515</v>
      </c>
      <c r="BQ250">
        <v>1593</v>
      </c>
      <c r="BR250">
        <v>1.2600000000000001E-3</v>
      </c>
      <c r="BS250">
        <v>0</v>
      </c>
    </row>
    <row r="251" spans="1:71" x14ac:dyDescent="0.25">
      <c r="A251" t="s">
        <v>4520</v>
      </c>
      <c r="B251" t="s">
        <v>98</v>
      </c>
      <c r="C251" t="s">
        <v>376</v>
      </c>
      <c r="D251" t="s">
        <v>44</v>
      </c>
      <c r="E251">
        <v>2019</v>
      </c>
      <c r="F251">
        <v>611</v>
      </c>
      <c r="G251">
        <v>285</v>
      </c>
      <c r="H251">
        <v>0</v>
      </c>
      <c r="I251">
        <v>105</v>
      </c>
      <c r="J251">
        <v>150</v>
      </c>
      <c r="K251">
        <v>133</v>
      </c>
      <c r="L251">
        <v>119</v>
      </c>
      <c r="M251">
        <v>128</v>
      </c>
      <c r="N251">
        <v>98</v>
      </c>
      <c r="O251">
        <v>81</v>
      </c>
      <c r="P251">
        <v>53</v>
      </c>
      <c r="Q251">
        <v>16</v>
      </c>
      <c r="R251">
        <v>5</v>
      </c>
      <c r="S251">
        <v>8</v>
      </c>
      <c r="T251">
        <v>0</v>
      </c>
      <c r="U251">
        <v>852</v>
      </c>
      <c r="V251">
        <v>42</v>
      </c>
      <c r="W251">
        <v>2</v>
      </c>
      <c r="X251">
        <v>765</v>
      </c>
      <c r="Y251">
        <v>30</v>
      </c>
      <c r="Z251">
        <v>24</v>
      </c>
      <c r="AA251">
        <v>74</v>
      </c>
      <c r="AB251">
        <v>3</v>
      </c>
      <c r="AC251">
        <v>248</v>
      </c>
      <c r="AD251">
        <v>9</v>
      </c>
      <c r="AE251">
        <v>46</v>
      </c>
      <c r="AF251">
        <v>593</v>
      </c>
      <c r="AG251">
        <v>619</v>
      </c>
      <c r="AH251">
        <v>211</v>
      </c>
      <c r="AI251">
        <v>66</v>
      </c>
      <c r="AJ251">
        <v>896</v>
      </c>
      <c r="AK251">
        <v>0.68191999999999997</v>
      </c>
      <c r="AL251">
        <v>0.31807999999999997</v>
      </c>
      <c r="AM251">
        <v>0</v>
      </c>
      <c r="AN251">
        <v>0.117188</v>
      </c>
      <c r="AO251">
        <v>0.167411</v>
      </c>
      <c r="AP251">
        <v>0.14843799999999999</v>
      </c>
      <c r="AQ251">
        <v>0.13281200000000001</v>
      </c>
      <c r="AR251">
        <v>0.14285700000000001</v>
      </c>
      <c r="AS251">
        <v>0.109375</v>
      </c>
      <c r="AT251">
        <v>9.040200000000001E-2</v>
      </c>
      <c r="AU251">
        <v>5.9152000000000003E-2</v>
      </c>
      <c r="AV251">
        <v>1.7857000000000001E-2</v>
      </c>
      <c r="AW251">
        <v>5.5800000000000008E-3</v>
      </c>
      <c r="AX251">
        <v>8.9289999999999994E-3</v>
      </c>
      <c r="AY251">
        <v>0</v>
      </c>
      <c r="AZ251">
        <v>0.95089299999999999</v>
      </c>
      <c r="BA251">
        <v>4.6875E-2</v>
      </c>
      <c r="BB251">
        <v>2.232E-3</v>
      </c>
      <c r="BC251">
        <v>0.85379499999999997</v>
      </c>
      <c r="BD251">
        <v>3.3481999999999998E-2</v>
      </c>
      <c r="BE251">
        <v>2.6786000000000001E-2</v>
      </c>
      <c r="BF251">
        <v>8.258900000000001E-2</v>
      </c>
      <c r="BG251">
        <v>3.3479999999999998E-3</v>
      </c>
      <c r="BH251">
        <v>0.27678599999999998</v>
      </c>
      <c r="BI251">
        <v>1.0045E-2</v>
      </c>
      <c r="BJ251">
        <v>5.1339000000000003E-2</v>
      </c>
      <c r="BK251">
        <v>0.66183000000000003</v>
      </c>
      <c r="BL251">
        <v>0.69084800000000002</v>
      </c>
      <c r="BM251">
        <v>0.23549100000000001</v>
      </c>
      <c r="BN251">
        <v>7.3661000000000004E-2</v>
      </c>
      <c r="BO251">
        <v>1</v>
      </c>
      <c r="BP251" t="s">
        <v>4521</v>
      </c>
      <c r="BQ251">
        <v>896</v>
      </c>
      <c r="BR251">
        <v>1</v>
      </c>
      <c r="BS251">
        <v>0</v>
      </c>
    </row>
    <row r="252" spans="1:71" x14ac:dyDescent="0.25">
      <c r="A252" t="s">
        <v>4522</v>
      </c>
      <c r="B252" t="s">
        <v>98</v>
      </c>
      <c r="C252" t="s">
        <v>376</v>
      </c>
      <c r="D252" t="s">
        <v>947</v>
      </c>
      <c r="E252">
        <v>2019</v>
      </c>
      <c r="F252">
        <v>453</v>
      </c>
      <c r="G252">
        <v>234</v>
      </c>
      <c r="H252">
        <v>0</v>
      </c>
      <c r="I252">
        <v>88</v>
      </c>
      <c r="J252">
        <v>111</v>
      </c>
      <c r="K252">
        <v>113</v>
      </c>
      <c r="L252">
        <v>84</v>
      </c>
      <c r="M252">
        <v>93</v>
      </c>
      <c r="N252">
        <v>72</v>
      </c>
      <c r="O252">
        <v>63</v>
      </c>
      <c r="P252">
        <v>39</v>
      </c>
      <c r="Q252">
        <v>14</v>
      </c>
      <c r="R252">
        <v>5</v>
      </c>
      <c r="S252">
        <v>5</v>
      </c>
      <c r="T252">
        <v>0</v>
      </c>
      <c r="U252">
        <v>648</v>
      </c>
      <c r="V252">
        <v>38</v>
      </c>
      <c r="W252">
        <v>1</v>
      </c>
      <c r="X252">
        <v>576</v>
      </c>
      <c r="Y252">
        <v>18</v>
      </c>
      <c r="Z252">
        <v>18</v>
      </c>
      <c r="AA252">
        <v>72</v>
      </c>
      <c r="AB252">
        <v>3</v>
      </c>
      <c r="AC252">
        <v>225</v>
      </c>
      <c r="AD252">
        <v>9</v>
      </c>
      <c r="AE252">
        <v>18</v>
      </c>
      <c r="AF252">
        <v>435</v>
      </c>
      <c r="AG252">
        <v>432</v>
      </c>
      <c r="AH252">
        <v>204</v>
      </c>
      <c r="AI252">
        <v>51</v>
      </c>
      <c r="AJ252">
        <v>687</v>
      </c>
      <c r="AK252">
        <v>0.659389</v>
      </c>
      <c r="AL252">
        <v>0.34061100000000011</v>
      </c>
      <c r="AM252">
        <v>0</v>
      </c>
      <c r="AN252">
        <v>0.12809300000000001</v>
      </c>
      <c r="AO252">
        <v>0.16157199999999999</v>
      </c>
      <c r="AP252">
        <v>0.16448299999999999</v>
      </c>
      <c r="AQ252">
        <v>0.122271</v>
      </c>
      <c r="AR252">
        <v>0.13537099999999999</v>
      </c>
      <c r="AS252">
        <v>0.10480299999999999</v>
      </c>
      <c r="AT252">
        <v>9.1702999999999993E-2</v>
      </c>
      <c r="AU252">
        <v>5.6769E-2</v>
      </c>
      <c r="AV252">
        <v>2.0378E-2</v>
      </c>
      <c r="AW252">
        <v>7.2779999999999997E-3</v>
      </c>
      <c r="AX252">
        <v>7.2779999999999997E-3</v>
      </c>
      <c r="AY252">
        <v>0</v>
      </c>
      <c r="AZ252">
        <v>0.94323099999999993</v>
      </c>
      <c r="BA252">
        <v>5.5313000000000001E-2</v>
      </c>
      <c r="BB252">
        <v>1.456E-3</v>
      </c>
      <c r="BC252">
        <v>0.83842799999999995</v>
      </c>
      <c r="BD252">
        <v>2.6200999999999999E-2</v>
      </c>
      <c r="BE252">
        <v>2.6200999999999999E-2</v>
      </c>
      <c r="BF252">
        <v>0.10480299999999999</v>
      </c>
      <c r="BG252">
        <v>4.3669999999999994E-3</v>
      </c>
      <c r="BH252">
        <v>0.327511</v>
      </c>
      <c r="BI252">
        <v>1.3100000000000001E-2</v>
      </c>
      <c r="BJ252">
        <v>2.6200999999999999E-2</v>
      </c>
      <c r="BK252">
        <v>0.63318800000000008</v>
      </c>
      <c r="BL252">
        <v>0.62882099999999996</v>
      </c>
      <c r="BM252">
        <v>0.29694300000000001</v>
      </c>
      <c r="BN252">
        <v>7.423600000000001E-2</v>
      </c>
      <c r="BO252">
        <v>1</v>
      </c>
      <c r="BP252" t="s">
        <v>4521</v>
      </c>
      <c r="BQ252">
        <v>896</v>
      </c>
      <c r="BR252">
        <v>0.76674000000000009</v>
      </c>
      <c r="BS252">
        <v>0</v>
      </c>
    </row>
    <row r="253" spans="1:71" x14ac:dyDescent="0.25">
      <c r="A253" t="s">
        <v>4523</v>
      </c>
      <c r="B253" t="s">
        <v>98</v>
      </c>
      <c r="C253" t="s">
        <v>376</v>
      </c>
      <c r="D253" t="s">
        <v>949</v>
      </c>
      <c r="E253">
        <v>2019</v>
      </c>
      <c r="F253">
        <v>133</v>
      </c>
      <c r="G253">
        <v>41</v>
      </c>
      <c r="H253">
        <v>0</v>
      </c>
      <c r="I253">
        <v>17</v>
      </c>
      <c r="J253">
        <v>36</v>
      </c>
      <c r="K253">
        <v>19</v>
      </c>
      <c r="L253">
        <v>26</v>
      </c>
      <c r="M253">
        <v>26</v>
      </c>
      <c r="N253">
        <v>20</v>
      </c>
      <c r="O253">
        <v>15</v>
      </c>
      <c r="P253">
        <v>10</v>
      </c>
      <c r="Q253">
        <v>2</v>
      </c>
      <c r="R253">
        <v>0</v>
      </c>
      <c r="S253">
        <v>3</v>
      </c>
      <c r="T253">
        <v>0</v>
      </c>
      <c r="U253">
        <v>169</v>
      </c>
      <c r="V253">
        <v>4</v>
      </c>
      <c r="W253">
        <v>1</v>
      </c>
      <c r="X253">
        <v>157</v>
      </c>
      <c r="Y253">
        <v>11</v>
      </c>
      <c r="Z253">
        <v>6</v>
      </c>
      <c r="AA253">
        <v>0</v>
      </c>
      <c r="AB253">
        <v>0</v>
      </c>
      <c r="AC253">
        <v>18</v>
      </c>
      <c r="AD253">
        <v>0</v>
      </c>
      <c r="AE253">
        <v>9</v>
      </c>
      <c r="AF253">
        <v>147</v>
      </c>
      <c r="AG253">
        <v>156</v>
      </c>
      <c r="AH253">
        <v>5</v>
      </c>
      <c r="AI253">
        <v>13</v>
      </c>
      <c r="AJ253">
        <v>174</v>
      </c>
      <c r="AK253">
        <v>0.76436800000000005</v>
      </c>
      <c r="AL253">
        <v>0.23563200000000001</v>
      </c>
      <c r="AM253">
        <v>0</v>
      </c>
      <c r="AN253">
        <v>9.7700999999999996E-2</v>
      </c>
      <c r="AO253">
        <v>0.206897</v>
      </c>
      <c r="AP253">
        <v>0.109195</v>
      </c>
      <c r="AQ253">
        <v>0.149425</v>
      </c>
      <c r="AR253">
        <v>0.149425</v>
      </c>
      <c r="AS253">
        <v>0.114943</v>
      </c>
      <c r="AT253">
        <v>8.6206999999999992E-2</v>
      </c>
      <c r="AU253">
        <v>5.7470999999999987E-2</v>
      </c>
      <c r="AV253">
        <v>1.1494000000000001E-2</v>
      </c>
      <c r="AW253">
        <v>0</v>
      </c>
      <c r="AX253">
        <v>1.7240999999999999E-2</v>
      </c>
      <c r="AY253">
        <v>0</v>
      </c>
      <c r="AZ253">
        <v>0.97126400000000002</v>
      </c>
      <c r="BA253">
        <v>2.2988999999999999E-2</v>
      </c>
      <c r="BB253">
        <v>5.7470000000000004E-3</v>
      </c>
      <c r="BC253">
        <v>0.90229899999999996</v>
      </c>
      <c r="BD253">
        <v>6.3217999999999996E-2</v>
      </c>
      <c r="BE253">
        <v>3.4483E-2</v>
      </c>
      <c r="BF253">
        <v>0</v>
      </c>
      <c r="BG253">
        <v>0</v>
      </c>
      <c r="BH253">
        <v>0.103448</v>
      </c>
      <c r="BI253">
        <v>0</v>
      </c>
      <c r="BJ253">
        <v>5.1723999999999999E-2</v>
      </c>
      <c r="BK253">
        <v>0.84482800000000002</v>
      </c>
      <c r="BL253">
        <v>0.8965519999999999</v>
      </c>
      <c r="BM253">
        <v>2.8736000000000001E-2</v>
      </c>
      <c r="BN253">
        <v>7.4713000000000002E-2</v>
      </c>
      <c r="BO253">
        <v>1</v>
      </c>
      <c r="BP253" t="s">
        <v>4521</v>
      </c>
      <c r="BQ253">
        <v>896</v>
      </c>
      <c r="BR253">
        <v>0.19420000000000001</v>
      </c>
      <c r="BS253">
        <v>0</v>
      </c>
    </row>
    <row r="254" spans="1:71" x14ac:dyDescent="0.25">
      <c r="A254" t="s">
        <v>4524</v>
      </c>
      <c r="B254" t="s">
        <v>98</v>
      </c>
      <c r="C254" t="s">
        <v>376</v>
      </c>
      <c r="D254" t="s">
        <v>953</v>
      </c>
      <c r="E254">
        <v>2019</v>
      </c>
      <c r="F254">
        <v>25</v>
      </c>
      <c r="G254">
        <v>10</v>
      </c>
      <c r="H254">
        <v>0</v>
      </c>
      <c r="I254">
        <v>0</v>
      </c>
      <c r="J254">
        <v>3</v>
      </c>
      <c r="K254">
        <v>1</v>
      </c>
      <c r="L254">
        <v>9</v>
      </c>
      <c r="M254">
        <v>9</v>
      </c>
      <c r="N254">
        <v>6</v>
      </c>
      <c r="O254">
        <v>3</v>
      </c>
      <c r="P254">
        <v>4</v>
      </c>
      <c r="Q254">
        <v>0</v>
      </c>
      <c r="R254">
        <v>0</v>
      </c>
      <c r="S254">
        <v>0</v>
      </c>
      <c r="T254">
        <v>0</v>
      </c>
      <c r="U254">
        <v>35</v>
      </c>
      <c r="V254">
        <v>0</v>
      </c>
      <c r="W254">
        <v>0</v>
      </c>
      <c r="X254">
        <v>32</v>
      </c>
      <c r="Y254">
        <v>1</v>
      </c>
      <c r="Z254">
        <v>0</v>
      </c>
      <c r="AA254">
        <v>2</v>
      </c>
      <c r="AB254">
        <v>0</v>
      </c>
      <c r="AC254">
        <v>5</v>
      </c>
      <c r="AD254">
        <v>0</v>
      </c>
      <c r="AE254">
        <v>19</v>
      </c>
      <c r="AF254">
        <v>11</v>
      </c>
      <c r="AG254">
        <v>31</v>
      </c>
      <c r="AH254">
        <v>2</v>
      </c>
      <c r="AI254">
        <v>2</v>
      </c>
      <c r="AJ254">
        <v>35</v>
      </c>
      <c r="AK254">
        <v>0.71428599999999998</v>
      </c>
      <c r="AL254">
        <v>0.28571400000000002</v>
      </c>
      <c r="AM254">
        <v>0</v>
      </c>
      <c r="AN254">
        <v>0</v>
      </c>
      <c r="AO254">
        <v>8.5714000000000012E-2</v>
      </c>
      <c r="AP254">
        <v>2.8570999999999999E-2</v>
      </c>
      <c r="AQ254">
        <v>0.25714300000000001</v>
      </c>
      <c r="AR254">
        <v>0.25714300000000001</v>
      </c>
      <c r="AS254">
        <v>0.171429</v>
      </c>
      <c r="AT254">
        <v>8.5714000000000012E-2</v>
      </c>
      <c r="AU254">
        <v>0.114286</v>
      </c>
      <c r="AV254">
        <v>0</v>
      </c>
      <c r="AW254">
        <v>0</v>
      </c>
      <c r="AX254">
        <v>0</v>
      </c>
      <c r="AY254">
        <v>0</v>
      </c>
      <c r="AZ254">
        <v>1</v>
      </c>
      <c r="BA254">
        <v>0</v>
      </c>
      <c r="BB254">
        <v>0</v>
      </c>
      <c r="BC254">
        <v>0.91428600000000004</v>
      </c>
      <c r="BD254">
        <v>2.8570999999999999E-2</v>
      </c>
      <c r="BE254">
        <v>0</v>
      </c>
      <c r="BF254">
        <v>5.7142999999999999E-2</v>
      </c>
      <c r="BG254">
        <v>0</v>
      </c>
      <c r="BH254">
        <v>0.14285700000000001</v>
      </c>
      <c r="BI254">
        <v>0</v>
      </c>
      <c r="BJ254">
        <v>0.54285700000000003</v>
      </c>
      <c r="BK254">
        <v>0.31428600000000001</v>
      </c>
      <c r="BL254">
        <v>0.885714</v>
      </c>
      <c r="BM254">
        <v>5.7142999999999999E-2</v>
      </c>
      <c r="BN254">
        <v>5.7142999999999999E-2</v>
      </c>
      <c r="BO254">
        <v>1</v>
      </c>
      <c r="BP254" t="s">
        <v>4521</v>
      </c>
      <c r="BQ254">
        <v>896</v>
      </c>
      <c r="BR254">
        <v>3.9059999999999997E-2</v>
      </c>
      <c r="BS254">
        <v>0</v>
      </c>
    </row>
    <row r="255" spans="1:71" x14ac:dyDescent="0.25">
      <c r="A255" t="s">
        <v>4525</v>
      </c>
      <c r="B255" t="s">
        <v>98</v>
      </c>
      <c r="C255" t="s">
        <v>382</v>
      </c>
      <c r="D255" t="s">
        <v>44</v>
      </c>
      <c r="E255">
        <v>2019</v>
      </c>
      <c r="F255">
        <v>447</v>
      </c>
      <c r="G255">
        <v>289</v>
      </c>
      <c r="H255">
        <v>0</v>
      </c>
      <c r="I255">
        <v>101</v>
      </c>
      <c r="J255">
        <v>114</v>
      </c>
      <c r="K255">
        <v>101</v>
      </c>
      <c r="L255">
        <v>93</v>
      </c>
      <c r="M255">
        <v>82</v>
      </c>
      <c r="N255">
        <v>67</v>
      </c>
      <c r="O255">
        <v>87</v>
      </c>
      <c r="P255">
        <v>48</v>
      </c>
      <c r="Q255">
        <v>12</v>
      </c>
      <c r="R255">
        <v>4</v>
      </c>
      <c r="S255">
        <v>27</v>
      </c>
      <c r="T255">
        <v>0</v>
      </c>
      <c r="U255">
        <v>723</v>
      </c>
      <c r="V255">
        <v>13</v>
      </c>
      <c r="W255">
        <v>0</v>
      </c>
      <c r="X255">
        <v>598</v>
      </c>
      <c r="Y255">
        <v>26</v>
      </c>
      <c r="Z255">
        <v>46</v>
      </c>
      <c r="AA255">
        <v>61</v>
      </c>
      <c r="AB255">
        <v>5</v>
      </c>
      <c r="AC255">
        <v>212</v>
      </c>
      <c r="AD255">
        <v>7</v>
      </c>
      <c r="AE255">
        <v>54</v>
      </c>
      <c r="AF255">
        <v>463</v>
      </c>
      <c r="AG255">
        <v>423</v>
      </c>
      <c r="AH255">
        <v>262</v>
      </c>
      <c r="AI255">
        <v>51</v>
      </c>
      <c r="AJ255">
        <v>736</v>
      </c>
      <c r="AK255">
        <v>0.60733700000000002</v>
      </c>
      <c r="AL255">
        <v>0.39266299999999998</v>
      </c>
      <c r="AM255">
        <v>0</v>
      </c>
      <c r="AN255">
        <v>0.13722799999999999</v>
      </c>
      <c r="AO255">
        <v>0.154891</v>
      </c>
      <c r="AP255">
        <v>0.13722799999999999</v>
      </c>
      <c r="AQ255">
        <v>0.126359</v>
      </c>
      <c r="AR255">
        <v>0.111413</v>
      </c>
      <c r="AS255">
        <v>9.1033000000000003E-2</v>
      </c>
      <c r="AT255">
        <v>0.11820700000000001</v>
      </c>
      <c r="AU255">
        <v>6.5216999999999997E-2</v>
      </c>
      <c r="AV255">
        <v>1.6303999999999999E-2</v>
      </c>
      <c r="AW255">
        <v>5.4349999999999997E-3</v>
      </c>
      <c r="AX255">
        <v>3.6685000000000002E-2</v>
      </c>
      <c r="AY255">
        <v>0</v>
      </c>
      <c r="AZ255">
        <v>0.98233700000000002</v>
      </c>
      <c r="BA255">
        <v>1.7663000000000002E-2</v>
      </c>
      <c r="BB255">
        <v>0</v>
      </c>
      <c r="BC255">
        <v>0.8125</v>
      </c>
      <c r="BD255">
        <v>3.5326000000000003E-2</v>
      </c>
      <c r="BE255">
        <v>6.25E-2</v>
      </c>
      <c r="BF255">
        <v>8.2880000000000009E-2</v>
      </c>
      <c r="BG255">
        <v>6.7930000000000004E-3</v>
      </c>
      <c r="BH255">
        <v>0.28804299999999999</v>
      </c>
      <c r="BI255">
        <v>9.5109999999999986E-3</v>
      </c>
      <c r="BJ255">
        <v>7.3369999999999991E-2</v>
      </c>
      <c r="BK255">
        <v>0.62907599999999997</v>
      </c>
      <c r="BL255">
        <v>0.57472800000000002</v>
      </c>
      <c r="BM255">
        <v>0.35597800000000002</v>
      </c>
      <c r="BN255">
        <v>6.9292999999999993E-2</v>
      </c>
      <c r="BO255">
        <v>1</v>
      </c>
      <c r="BP255" t="s">
        <v>4526</v>
      </c>
      <c r="BQ255">
        <v>736</v>
      </c>
      <c r="BR255">
        <v>1</v>
      </c>
      <c r="BS255">
        <v>0</v>
      </c>
    </row>
    <row r="256" spans="1:71" x14ac:dyDescent="0.25">
      <c r="A256" t="s">
        <v>4527</v>
      </c>
      <c r="B256" t="s">
        <v>98</v>
      </c>
      <c r="C256" t="s">
        <v>382</v>
      </c>
      <c r="D256" t="s">
        <v>947</v>
      </c>
      <c r="E256">
        <v>2019</v>
      </c>
      <c r="F256">
        <v>327</v>
      </c>
      <c r="G256">
        <v>225</v>
      </c>
      <c r="H256">
        <v>0</v>
      </c>
      <c r="I256">
        <v>79</v>
      </c>
      <c r="J256">
        <v>85</v>
      </c>
      <c r="K256">
        <v>68</v>
      </c>
      <c r="L256">
        <v>71</v>
      </c>
      <c r="M256">
        <v>52</v>
      </c>
      <c r="N256">
        <v>46</v>
      </c>
      <c r="O256">
        <v>70</v>
      </c>
      <c r="P256">
        <v>44</v>
      </c>
      <c r="Q256">
        <v>12</v>
      </c>
      <c r="R256">
        <v>4</v>
      </c>
      <c r="S256">
        <v>21</v>
      </c>
      <c r="T256">
        <v>0</v>
      </c>
      <c r="U256">
        <v>542</v>
      </c>
      <c r="V256">
        <v>10</v>
      </c>
      <c r="W256">
        <v>0</v>
      </c>
      <c r="X256">
        <v>441</v>
      </c>
      <c r="Y256">
        <v>3</v>
      </c>
      <c r="Z256">
        <v>43</v>
      </c>
      <c r="AA256">
        <v>61</v>
      </c>
      <c r="AB256">
        <v>4</v>
      </c>
      <c r="AC256">
        <v>199</v>
      </c>
      <c r="AD256">
        <v>1</v>
      </c>
      <c r="AE256">
        <v>16</v>
      </c>
      <c r="AF256">
        <v>336</v>
      </c>
      <c r="AG256">
        <v>278</v>
      </c>
      <c r="AH256">
        <v>236</v>
      </c>
      <c r="AI256">
        <v>38</v>
      </c>
      <c r="AJ256">
        <v>552</v>
      </c>
      <c r="AK256">
        <v>0.592391</v>
      </c>
      <c r="AL256">
        <v>0.407609</v>
      </c>
      <c r="AM256">
        <v>0</v>
      </c>
      <c r="AN256">
        <v>0.14311599999999999</v>
      </c>
      <c r="AO256">
        <v>0.15398600000000001</v>
      </c>
      <c r="AP256">
        <v>0.12318800000000001</v>
      </c>
      <c r="AQ256">
        <v>0.12862299999999999</v>
      </c>
      <c r="AR256">
        <v>9.4202999999999995E-2</v>
      </c>
      <c r="AS256">
        <v>8.333299999999999E-2</v>
      </c>
      <c r="AT256">
        <v>0.12681200000000001</v>
      </c>
      <c r="AU256">
        <v>7.9710000000000003E-2</v>
      </c>
      <c r="AV256">
        <v>2.1739000000000001E-2</v>
      </c>
      <c r="AW256">
        <v>7.2459999999999998E-3</v>
      </c>
      <c r="AX256">
        <v>3.8043E-2</v>
      </c>
      <c r="AY256">
        <v>0</v>
      </c>
      <c r="AZ256">
        <v>0.98188399999999998</v>
      </c>
      <c r="BA256">
        <v>1.8116E-2</v>
      </c>
      <c r="BB256">
        <v>0</v>
      </c>
      <c r="BC256">
        <v>0.79891299999999998</v>
      </c>
      <c r="BD256">
        <v>5.4349999999999997E-3</v>
      </c>
      <c r="BE256">
        <v>7.7898999999999996E-2</v>
      </c>
      <c r="BF256">
        <v>0.11050699999999999</v>
      </c>
      <c r="BG256">
        <v>7.2459999999999998E-3</v>
      </c>
      <c r="BH256">
        <v>0.36050700000000002</v>
      </c>
      <c r="BI256">
        <v>1.812E-3</v>
      </c>
      <c r="BJ256">
        <v>2.8986000000000001E-2</v>
      </c>
      <c r="BK256">
        <v>0.60869600000000001</v>
      </c>
      <c r="BL256">
        <v>0.50362299999999993</v>
      </c>
      <c r="BM256">
        <v>0.42753600000000003</v>
      </c>
      <c r="BN256">
        <v>6.8840999999999999E-2</v>
      </c>
      <c r="BO256">
        <v>1</v>
      </c>
      <c r="BP256" t="s">
        <v>4526</v>
      </c>
      <c r="BQ256">
        <v>736</v>
      </c>
      <c r="BR256">
        <v>0.75</v>
      </c>
      <c r="BS256">
        <v>0</v>
      </c>
    </row>
    <row r="257" spans="1:71" x14ac:dyDescent="0.25">
      <c r="A257" t="s">
        <v>4528</v>
      </c>
      <c r="B257" t="s">
        <v>98</v>
      </c>
      <c r="C257" t="s">
        <v>382</v>
      </c>
      <c r="D257" t="s">
        <v>949</v>
      </c>
      <c r="E257">
        <v>2019</v>
      </c>
      <c r="F257">
        <v>88</v>
      </c>
      <c r="G257">
        <v>47</v>
      </c>
      <c r="H257">
        <v>0</v>
      </c>
      <c r="I257">
        <v>21</v>
      </c>
      <c r="J257">
        <v>20</v>
      </c>
      <c r="K257">
        <v>25</v>
      </c>
      <c r="L257">
        <v>13</v>
      </c>
      <c r="M257">
        <v>23</v>
      </c>
      <c r="N257">
        <v>14</v>
      </c>
      <c r="O257">
        <v>12</v>
      </c>
      <c r="P257">
        <v>2</v>
      </c>
      <c r="Q257">
        <v>0</v>
      </c>
      <c r="R257">
        <v>0</v>
      </c>
      <c r="S257">
        <v>5</v>
      </c>
      <c r="T257">
        <v>0</v>
      </c>
      <c r="U257">
        <v>133</v>
      </c>
      <c r="V257">
        <v>2</v>
      </c>
      <c r="W257">
        <v>0</v>
      </c>
      <c r="X257">
        <v>117</v>
      </c>
      <c r="Y257">
        <v>17</v>
      </c>
      <c r="Z257">
        <v>1</v>
      </c>
      <c r="AA257">
        <v>0</v>
      </c>
      <c r="AB257">
        <v>0</v>
      </c>
      <c r="AC257">
        <v>9</v>
      </c>
      <c r="AD257">
        <v>1</v>
      </c>
      <c r="AE257">
        <v>9</v>
      </c>
      <c r="AF257">
        <v>116</v>
      </c>
      <c r="AG257">
        <v>101</v>
      </c>
      <c r="AH257">
        <v>26</v>
      </c>
      <c r="AI257">
        <v>8</v>
      </c>
      <c r="AJ257">
        <v>135</v>
      </c>
      <c r="AK257">
        <v>0.65185199999999999</v>
      </c>
      <c r="AL257">
        <v>0.34814800000000001</v>
      </c>
      <c r="AM257">
        <v>0</v>
      </c>
      <c r="AN257">
        <v>0.155556</v>
      </c>
      <c r="AO257">
        <v>0.148148</v>
      </c>
      <c r="AP257">
        <v>0.18518499999999999</v>
      </c>
      <c r="AQ257">
        <v>9.6295999999999993E-2</v>
      </c>
      <c r="AR257">
        <v>0.17036999999999999</v>
      </c>
      <c r="AS257">
        <v>0.103704</v>
      </c>
      <c r="AT257">
        <v>8.8888999999999996E-2</v>
      </c>
      <c r="AU257">
        <v>1.4815E-2</v>
      </c>
      <c r="AV257">
        <v>0</v>
      </c>
      <c r="AW257">
        <v>0</v>
      </c>
      <c r="AX257">
        <v>3.7037E-2</v>
      </c>
      <c r="AY257">
        <v>0</v>
      </c>
      <c r="AZ257">
        <v>0.98518499999999998</v>
      </c>
      <c r="BA257">
        <v>1.4815E-2</v>
      </c>
      <c r="BB257">
        <v>0</v>
      </c>
      <c r="BC257">
        <v>0.86666700000000008</v>
      </c>
      <c r="BD257">
        <v>0.12592600000000001</v>
      </c>
      <c r="BE257">
        <v>7.4070000000000004E-3</v>
      </c>
      <c r="BF257">
        <v>0</v>
      </c>
      <c r="BG257">
        <v>0</v>
      </c>
      <c r="BH257">
        <v>6.666699999999999E-2</v>
      </c>
      <c r="BI257">
        <v>7.4070000000000004E-3</v>
      </c>
      <c r="BJ257">
        <v>6.666699999999999E-2</v>
      </c>
      <c r="BK257">
        <v>0.859259</v>
      </c>
      <c r="BL257">
        <v>0.74814800000000004</v>
      </c>
      <c r="BM257">
        <v>0.19259299999999999</v>
      </c>
      <c r="BN257">
        <v>5.9259000000000013E-2</v>
      </c>
      <c r="BO257">
        <v>1</v>
      </c>
      <c r="BP257" t="s">
        <v>4526</v>
      </c>
      <c r="BQ257">
        <v>736</v>
      </c>
      <c r="BR257">
        <v>0.18342</v>
      </c>
      <c r="BS257">
        <v>0</v>
      </c>
    </row>
    <row r="258" spans="1:71" x14ac:dyDescent="0.25">
      <c r="A258" t="s">
        <v>4529</v>
      </c>
      <c r="B258" t="s">
        <v>98</v>
      </c>
      <c r="C258" t="s">
        <v>382</v>
      </c>
      <c r="D258" t="s">
        <v>953</v>
      </c>
      <c r="E258">
        <v>2019</v>
      </c>
      <c r="F258">
        <v>31</v>
      </c>
      <c r="G258">
        <v>14</v>
      </c>
      <c r="H258">
        <v>0</v>
      </c>
      <c r="I258">
        <v>1</v>
      </c>
      <c r="J258">
        <v>9</v>
      </c>
      <c r="K258">
        <v>8</v>
      </c>
      <c r="L258">
        <v>8</v>
      </c>
      <c r="M258">
        <v>7</v>
      </c>
      <c r="N258">
        <v>7</v>
      </c>
      <c r="O258">
        <v>3</v>
      </c>
      <c r="P258">
        <v>2</v>
      </c>
      <c r="Q258">
        <v>0</v>
      </c>
      <c r="R258">
        <v>0</v>
      </c>
      <c r="S258">
        <v>0</v>
      </c>
      <c r="T258">
        <v>0</v>
      </c>
      <c r="U258">
        <v>45</v>
      </c>
      <c r="V258">
        <v>0</v>
      </c>
      <c r="W258">
        <v>0</v>
      </c>
      <c r="X258">
        <v>39</v>
      </c>
      <c r="Y258">
        <v>6</v>
      </c>
      <c r="Z258">
        <v>0</v>
      </c>
      <c r="AA258">
        <v>0</v>
      </c>
      <c r="AB258">
        <v>0</v>
      </c>
      <c r="AC258">
        <v>4</v>
      </c>
      <c r="AD258">
        <v>1</v>
      </c>
      <c r="AE258">
        <v>29</v>
      </c>
      <c r="AF258">
        <v>11</v>
      </c>
      <c r="AG258">
        <v>41</v>
      </c>
      <c r="AH258">
        <v>0</v>
      </c>
      <c r="AI258">
        <v>4</v>
      </c>
      <c r="AJ258">
        <v>45</v>
      </c>
      <c r="AK258">
        <v>0.68888900000000008</v>
      </c>
      <c r="AL258">
        <v>0.31111100000000003</v>
      </c>
      <c r="AM258">
        <v>0</v>
      </c>
      <c r="AN258">
        <v>2.2221999999999999E-2</v>
      </c>
      <c r="AO258">
        <v>0.2</v>
      </c>
      <c r="AP258">
        <v>0.17777799999999999</v>
      </c>
      <c r="AQ258">
        <v>0.17777799999999999</v>
      </c>
      <c r="AR258">
        <v>0.155556</v>
      </c>
      <c r="AS258">
        <v>0.155556</v>
      </c>
      <c r="AT258">
        <v>6.666699999999999E-2</v>
      </c>
      <c r="AU258">
        <v>4.4443999999999997E-2</v>
      </c>
      <c r="AV258">
        <v>0</v>
      </c>
      <c r="AW258">
        <v>0</v>
      </c>
      <c r="AX258">
        <v>0</v>
      </c>
      <c r="AY258">
        <v>0</v>
      </c>
      <c r="AZ258">
        <v>1</v>
      </c>
      <c r="BA258">
        <v>0</v>
      </c>
      <c r="BB258">
        <v>0</v>
      </c>
      <c r="BC258">
        <v>0.86666700000000008</v>
      </c>
      <c r="BD258">
        <v>0.13333300000000001</v>
      </c>
      <c r="BE258">
        <v>0</v>
      </c>
      <c r="BF258">
        <v>0</v>
      </c>
      <c r="BG258">
        <v>0</v>
      </c>
      <c r="BH258">
        <v>8.8888999999999996E-2</v>
      </c>
      <c r="BI258">
        <v>2.2221999999999999E-2</v>
      </c>
      <c r="BJ258">
        <v>0.64444400000000002</v>
      </c>
      <c r="BK258">
        <v>0.24444399999999999</v>
      </c>
      <c r="BL258">
        <v>0.91111099999999989</v>
      </c>
      <c r="BM258">
        <v>0</v>
      </c>
      <c r="BN258">
        <v>8.8888999999999996E-2</v>
      </c>
      <c r="BO258">
        <v>1</v>
      </c>
      <c r="BP258" t="s">
        <v>4526</v>
      </c>
      <c r="BQ258">
        <v>736</v>
      </c>
      <c r="BR258">
        <v>6.114E-2</v>
      </c>
      <c r="BS258">
        <v>0</v>
      </c>
    </row>
    <row r="259" spans="1:71" x14ac:dyDescent="0.25">
      <c r="A259" t="s">
        <v>4530</v>
      </c>
      <c r="B259" t="s">
        <v>98</v>
      </c>
      <c r="C259" t="s">
        <v>382</v>
      </c>
      <c r="D259" t="s">
        <v>961</v>
      </c>
      <c r="E259">
        <v>2019</v>
      </c>
      <c r="F259">
        <v>1</v>
      </c>
      <c r="G259">
        <v>3</v>
      </c>
      <c r="H259">
        <v>0</v>
      </c>
      <c r="I259">
        <v>0</v>
      </c>
      <c r="J259">
        <v>0</v>
      </c>
      <c r="K259">
        <v>0</v>
      </c>
      <c r="L259">
        <v>1</v>
      </c>
      <c r="M259">
        <v>0</v>
      </c>
      <c r="N259">
        <v>0</v>
      </c>
      <c r="O259">
        <v>2</v>
      </c>
      <c r="P259">
        <v>0</v>
      </c>
      <c r="Q259">
        <v>0</v>
      </c>
      <c r="R259">
        <v>0</v>
      </c>
      <c r="S259">
        <v>1</v>
      </c>
      <c r="T259">
        <v>0</v>
      </c>
      <c r="U259">
        <v>3</v>
      </c>
      <c r="V259">
        <v>1</v>
      </c>
      <c r="W259">
        <v>0</v>
      </c>
      <c r="X259">
        <v>1</v>
      </c>
      <c r="Y259">
        <v>0</v>
      </c>
      <c r="Z259">
        <v>2</v>
      </c>
      <c r="AA259">
        <v>0</v>
      </c>
      <c r="AB259">
        <v>1</v>
      </c>
      <c r="AC259">
        <v>0</v>
      </c>
      <c r="AD259">
        <v>4</v>
      </c>
      <c r="AE259">
        <v>0</v>
      </c>
      <c r="AF259">
        <v>0</v>
      </c>
      <c r="AG259">
        <v>3</v>
      </c>
      <c r="AH259">
        <v>0</v>
      </c>
      <c r="AI259">
        <v>1</v>
      </c>
      <c r="AJ259">
        <v>4</v>
      </c>
      <c r="AK259">
        <v>0.25</v>
      </c>
      <c r="AL259">
        <v>0.75</v>
      </c>
      <c r="AM259">
        <v>0</v>
      </c>
      <c r="AN259">
        <v>0</v>
      </c>
      <c r="AO259">
        <v>0</v>
      </c>
      <c r="AP259">
        <v>0</v>
      </c>
      <c r="AQ259">
        <v>0.25</v>
      </c>
      <c r="AR259">
        <v>0</v>
      </c>
      <c r="AS259">
        <v>0</v>
      </c>
      <c r="AT259">
        <v>0.5</v>
      </c>
      <c r="AU259">
        <v>0</v>
      </c>
      <c r="AV259">
        <v>0</v>
      </c>
      <c r="AW259">
        <v>0</v>
      </c>
      <c r="AX259">
        <v>0.25</v>
      </c>
      <c r="AY259">
        <v>0</v>
      </c>
      <c r="AZ259">
        <v>0.75</v>
      </c>
      <c r="BA259">
        <v>0.25</v>
      </c>
      <c r="BB259">
        <v>0</v>
      </c>
      <c r="BC259">
        <v>0.25</v>
      </c>
      <c r="BD259">
        <v>0</v>
      </c>
      <c r="BE259">
        <v>0.5</v>
      </c>
      <c r="BF259">
        <v>0</v>
      </c>
      <c r="BG259">
        <v>0.25</v>
      </c>
      <c r="BH259">
        <v>0</v>
      </c>
      <c r="BI259">
        <v>1</v>
      </c>
      <c r="BJ259">
        <v>0</v>
      </c>
      <c r="BK259">
        <v>0</v>
      </c>
      <c r="BL259">
        <v>0.75</v>
      </c>
      <c r="BM259">
        <v>0</v>
      </c>
      <c r="BN259">
        <v>0.25</v>
      </c>
      <c r="BO259">
        <v>1</v>
      </c>
      <c r="BP259" t="s">
        <v>4526</v>
      </c>
      <c r="BQ259">
        <v>736</v>
      </c>
      <c r="BR259">
        <v>5.4300000000000008E-3</v>
      </c>
      <c r="BS259">
        <v>0</v>
      </c>
    </row>
    <row r="260" spans="1:71" x14ac:dyDescent="0.25">
      <c r="A260" t="s">
        <v>4531</v>
      </c>
      <c r="B260" t="s">
        <v>98</v>
      </c>
      <c r="C260" t="s">
        <v>388</v>
      </c>
      <c r="D260" t="s">
        <v>44</v>
      </c>
      <c r="E260">
        <v>2019</v>
      </c>
      <c r="F260">
        <v>18</v>
      </c>
      <c r="G260">
        <v>17</v>
      </c>
      <c r="H260">
        <v>9</v>
      </c>
      <c r="I260">
        <v>1</v>
      </c>
      <c r="J260">
        <v>8</v>
      </c>
      <c r="K260">
        <v>5</v>
      </c>
      <c r="L260">
        <v>3</v>
      </c>
      <c r="M260">
        <v>3</v>
      </c>
      <c r="N260">
        <v>5</v>
      </c>
      <c r="O260">
        <v>2</v>
      </c>
      <c r="P260">
        <v>6</v>
      </c>
      <c r="Q260">
        <v>1</v>
      </c>
      <c r="R260">
        <v>1</v>
      </c>
      <c r="S260">
        <v>0</v>
      </c>
      <c r="T260">
        <v>9</v>
      </c>
      <c r="U260">
        <v>31</v>
      </c>
      <c r="V260">
        <v>12</v>
      </c>
      <c r="W260">
        <v>1</v>
      </c>
      <c r="X260">
        <v>34</v>
      </c>
      <c r="Y260">
        <v>0</v>
      </c>
      <c r="Z260">
        <v>5</v>
      </c>
      <c r="AA260">
        <v>5</v>
      </c>
      <c r="AB260">
        <v>0</v>
      </c>
      <c r="AC260">
        <v>12</v>
      </c>
      <c r="AD260">
        <v>0</v>
      </c>
      <c r="AE260">
        <v>1</v>
      </c>
      <c r="AF260">
        <v>31</v>
      </c>
      <c r="AG260">
        <v>23</v>
      </c>
      <c r="AH260">
        <v>19</v>
      </c>
      <c r="AI260">
        <v>2</v>
      </c>
      <c r="AJ260">
        <v>44</v>
      </c>
      <c r="AK260">
        <v>0.40909099999999998</v>
      </c>
      <c r="AL260">
        <v>0.38636399999999999</v>
      </c>
      <c r="AM260">
        <v>0.204545</v>
      </c>
      <c r="AN260">
        <v>2.2727000000000001E-2</v>
      </c>
      <c r="AO260">
        <v>0.18181800000000001</v>
      </c>
      <c r="AP260">
        <v>0.113636</v>
      </c>
      <c r="AQ260">
        <v>6.8182000000000006E-2</v>
      </c>
      <c r="AR260">
        <v>6.8182000000000006E-2</v>
      </c>
      <c r="AS260">
        <v>0.113636</v>
      </c>
      <c r="AT260">
        <v>4.5455000000000002E-2</v>
      </c>
      <c r="AU260">
        <v>0.13636400000000001</v>
      </c>
      <c r="AV260">
        <v>2.2727000000000001E-2</v>
      </c>
      <c r="AW260">
        <v>2.2727000000000001E-2</v>
      </c>
      <c r="AX260">
        <v>0</v>
      </c>
      <c r="AY260">
        <v>0.204545</v>
      </c>
      <c r="AZ260">
        <v>0.70454499999999998</v>
      </c>
      <c r="BA260">
        <v>0.272727</v>
      </c>
      <c r="BB260">
        <v>2.2727000000000001E-2</v>
      </c>
      <c r="BC260">
        <v>0.77272700000000005</v>
      </c>
      <c r="BD260">
        <v>0</v>
      </c>
      <c r="BE260">
        <v>0.113636</v>
      </c>
      <c r="BF260">
        <v>0.113636</v>
      </c>
      <c r="BG260">
        <v>0</v>
      </c>
      <c r="BH260">
        <v>0.272727</v>
      </c>
      <c r="BI260">
        <v>0</v>
      </c>
      <c r="BJ260">
        <v>2.2727000000000001E-2</v>
      </c>
      <c r="BK260">
        <v>0.70454499999999998</v>
      </c>
      <c r="BL260">
        <v>0.52272700000000005</v>
      </c>
      <c r="BM260">
        <v>0.43181799999999998</v>
      </c>
      <c r="BN260">
        <v>4.5455000000000002E-2</v>
      </c>
      <c r="BO260">
        <v>1</v>
      </c>
      <c r="BP260" t="s">
        <v>4532</v>
      </c>
      <c r="BQ260">
        <v>44</v>
      </c>
      <c r="BR260">
        <v>1</v>
      </c>
      <c r="BS260">
        <v>0</v>
      </c>
    </row>
    <row r="261" spans="1:71" x14ac:dyDescent="0.25">
      <c r="A261" t="s">
        <v>4533</v>
      </c>
      <c r="B261" t="s">
        <v>98</v>
      </c>
      <c r="C261" t="s">
        <v>388</v>
      </c>
      <c r="D261" t="s">
        <v>947</v>
      </c>
      <c r="E261">
        <v>2019</v>
      </c>
      <c r="F261">
        <v>16</v>
      </c>
      <c r="G261">
        <v>15</v>
      </c>
      <c r="H261">
        <v>7</v>
      </c>
      <c r="I261">
        <v>1</v>
      </c>
      <c r="J261">
        <v>7</v>
      </c>
      <c r="K261">
        <v>5</v>
      </c>
      <c r="L261">
        <v>3</v>
      </c>
      <c r="M261">
        <v>3</v>
      </c>
      <c r="N261">
        <v>4</v>
      </c>
      <c r="O261">
        <v>2</v>
      </c>
      <c r="P261">
        <v>4</v>
      </c>
      <c r="Q261">
        <v>1</v>
      </c>
      <c r="R261">
        <v>1</v>
      </c>
      <c r="S261">
        <v>0</v>
      </c>
      <c r="T261">
        <v>7</v>
      </c>
      <c r="U261">
        <v>27</v>
      </c>
      <c r="V261">
        <v>10</v>
      </c>
      <c r="W261">
        <v>1</v>
      </c>
      <c r="X261">
        <v>29</v>
      </c>
      <c r="Y261">
        <v>0</v>
      </c>
      <c r="Z261">
        <v>5</v>
      </c>
      <c r="AA261">
        <v>4</v>
      </c>
      <c r="AB261">
        <v>0</v>
      </c>
      <c r="AC261">
        <v>11</v>
      </c>
      <c r="AD261">
        <v>0</v>
      </c>
      <c r="AE261">
        <v>1</v>
      </c>
      <c r="AF261">
        <v>26</v>
      </c>
      <c r="AG261">
        <v>20</v>
      </c>
      <c r="AH261">
        <v>17</v>
      </c>
      <c r="AI261">
        <v>1</v>
      </c>
      <c r="AJ261">
        <v>38</v>
      </c>
      <c r="AK261">
        <v>0.42105300000000001</v>
      </c>
      <c r="AL261">
        <v>0.394737</v>
      </c>
      <c r="AM261">
        <v>0.18421100000000001</v>
      </c>
      <c r="AN261">
        <v>2.6315999999999999E-2</v>
      </c>
      <c r="AO261">
        <v>0.18421100000000001</v>
      </c>
      <c r="AP261">
        <v>0.131579</v>
      </c>
      <c r="AQ261">
        <v>7.8947000000000003E-2</v>
      </c>
      <c r="AR261">
        <v>7.8947000000000003E-2</v>
      </c>
      <c r="AS261">
        <v>0.105263</v>
      </c>
      <c r="AT261">
        <v>5.2632000000000012E-2</v>
      </c>
      <c r="AU261">
        <v>0.105263</v>
      </c>
      <c r="AV261">
        <v>2.6315999999999999E-2</v>
      </c>
      <c r="AW261">
        <v>2.6315999999999999E-2</v>
      </c>
      <c r="AX261">
        <v>0</v>
      </c>
      <c r="AY261">
        <v>0.18421100000000001</v>
      </c>
      <c r="AZ261">
        <v>0.71052599999999999</v>
      </c>
      <c r="BA261">
        <v>0.263158</v>
      </c>
      <c r="BB261">
        <v>2.6315999999999999E-2</v>
      </c>
      <c r="BC261">
        <v>0.763158</v>
      </c>
      <c r="BD261">
        <v>0</v>
      </c>
      <c r="BE261">
        <v>0.131579</v>
      </c>
      <c r="BF261">
        <v>0.105263</v>
      </c>
      <c r="BG261">
        <v>0</v>
      </c>
      <c r="BH261">
        <v>0.28947400000000001</v>
      </c>
      <c r="BI261">
        <v>0</v>
      </c>
      <c r="BJ261">
        <v>2.6315999999999999E-2</v>
      </c>
      <c r="BK261">
        <v>0.6842109999999999</v>
      </c>
      <c r="BL261">
        <v>0.52631600000000001</v>
      </c>
      <c r="BM261">
        <v>0.44736799999999999</v>
      </c>
      <c r="BN261">
        <v>2.6315999999999999E-2</v>
      </c>
      <c r="BO261">
        <v>1</v>
      </c>
      <c r="BP261" t="s">
        <v>4532</v>
      </c>
      <c r="BQ261">
        <v>44</v>
      </c>
      <c r="BR261">
        <v>0.86364000000000007</v>
      </c>
      <c r="BS261">
        <v>0</v>
      </c>
    </row>
    <row r="262" spans="1:71" x14ac:dyDescent="0.25">
      <c r="A262" t="s">
        <v>4534</v>
      </c>
      <c r="B262" t="s">
        <v>98</v>
      </c>
      <c r="C262" t="s">
        <v>388</v>
      </c>
      <c r="D262" t="s">
        <v>949</v>
      </c>
      <c r="E262">
        <v>2019</v>
      </c>
      <c r="F262">
        <v>2</v>
      </c>
      <c r="G262">
        <v>2</v>
      </c>
      <c r="H262">
        <v>1</v>
      </c>
      <c r="I262">
        <v>0</v>
      </c>
      <c r="J262">
        <v>1</v>
      </c>
      <c r="K262">
        <v>0</v>
      </c>
      <c r="L262">
        <v>0</v>
      </c>
      <c r="M262">
        <v>0</v>
      </c>
      <c r="N262">
        <v>1</v>
      </c>
      <c r="O262">
        <v>0</v>
      </c>
      <c r="P262">
        <v>2</v>
      </c>
      <c r="Q262">
        <v>0</v>
      </c>
      <c r="R262">
        <v>0</v>
      </c>
      <c r="S262">
        <v>0</v>
      </c>
      <c r="T262">
        <v>1</v>
      </c>
      <c r="U262">
        <v>4</v>
      </c>
      <c r="V262">
        <v>1</v>
      </c>
      <c r="W262">
        <v>0</v>
      </c>
      <c r="X262">
        <v>5</v>
      </c>
      <c r="Y262">
        <v>0</v>
      </c>
      <c r="Z262">
        <v>0</v>
      </c>
      <c r="AA262">
        <v>0</v>
      </c>
      <c r="AB262">
        <v>0</v>
      </c>
      <c r="AC262">
        <v>1</v>
      </c>
      <c r="AD262">
        <v>0</v>
      </c>
      <c r="AE262">
        <v>0</v>
      </c>
      <c r="AF262">
        <v>4</v>
      </c>
      <c r="AG262">
        <v>3</v>
      </c>
      <c r="AH262">
        <v>2</v>
      </c>
      <c r="AI262">
        <v>0</v>
      </c>
      <c r="AJ262">
        <v>5</v>
      </c>
      <c r="AK262">
        <v>0.4</v>
      </c>
      <c r="AL262">
        <v>0.4</v>
      </c>
      <c r="AM262">
        <v>0.2</v>
      </c>
      <c r="AN262">
        <v>0</v>
      </c>
      <c r="AO262">
        <v>0.2</v>
      </c>
      <c r="AP262">
        <v>0</v>
      </c>
      <c r="AQ262">
        <v>0</v>
      </c>
      <c r="AR262">
        <v>0</v>
      </c>
      <c r="AS262">
        <v>0.2</v>
      </c>
      <c r="AT262">
        <v>0</v>
      </c>
      <c r="AU262">
        <v>0.4</v>
      </c>
      <c r="AV262">
        <v>0</v>
      </c>
      <c r="AW262">
        <v>0</v>
      </c>
      <c r="AX262">
        <v>0</v>
      </c>
      <c r="AY262">
        <v>0.2</v>
      </c>
      <c r="AZ262">
        <v>0.8</v>
      </c>
      <c r="BA262">
        <v>0.2</v>
      </c>
      <c r="BB262">
        <v>0</v>
      </c>
      <c r="BC262">
        <v>1</v>
      </c>
      <c r="BD262">
        <v>0</v>
      </c>
      <c r="BE262">
        <v>0</v>
      </c>
      <c r="BF262">
        <v>0</v>
      </c>
      <c r="BG262">
        <v>0</v>
      </c>
      <c r="BH262">
        <v>0.2</v>
      </c>
      <c r="BI262">
        <v>0</v>
      </c>
      <c r="BJ262">
        <v>0</v>
      </c>
      <c r="BK262">
        <v>0.8</v>
      </c>
      <c r="BL262">
        <v>0.6</v>
      </c>
      <c r="BM262">
        <v>0.4</v>
      </c>
      <c r="BN262">
        <v>0</v>
      </c>
      <c r="BO262">
        <v>1</v>
      </c>
      <c r="BP262" t="s">
        <v>4532</v>
      </c>
      <c r="BQ262">
        <v>44</v>
      </c>
      <c r="BR262">
        <v>0.11364</v>
      </c>
      <c r="BS262">
        <v>0</v>
      </c>
    </row>
    <row r="263" spans="1:71" x14ac:dyDescent="0.25">
      <c r="A263" t="s">
        <v>4535</v>
      </c>
      <c r="B263" t="s">
        <v>98</v>
      </c>
      <c r="C263" t="s">
        <v>388</v>
      </c>
      <c r="D263" t="s">
        <v>961</v>
      </c>
      <c r="E263">
        <v>2019</v>
      </c>
      <c r="F263">
        <v>0</v>
      </c>
      <c r="G263">
        <v>0</v>
      </c>
      <c r="H263">
        <v>0</v>
      </c>
      <c r="I263">
        <v>0</v>
      </c>
      <c r="J263">
        <v>0</v>
      </c>
      <c r="K263">
        <v>0</v>
      </c>
      <c r="L263">
        <v>0</v>
      </c>
      <c r="M263">
        <v>0</v>
      </c>
      <c r="N263">
        <v>0</v>
      </c>
      <c r="O263">
        <v>0</v>
      </c>
      <c r="P263">
        <v>0</v>
      </c>
      <c r="Q263">
        <v>0</v>
      </c>
      <c r="R263">
        <v>0</v>
      </c>
      <c r="S263">
        <v>0</v>
      </c>
      <c r="T263">
        <v>1</v>
      </c>
      <c r="U263">
        <v>0</v>
      </c>
      <c r="V263">
        <v>1</v>
      </c>
      <c r="W263">
        <v>0</v>
      </c>
      <c r="X263">
        <v>0</v>
      </c>
      <c r="Y263">
        <v>0</v>
      </c>
      <c r="Z263">
        <v>0</v>
      </c>
      <c r="AA263">
        <v>1</v>
      </c>
      <c r="AB263">
        <v>0</v>
      </c>
      <c r="AC263">
        <v>0</v>
      </c>
      <c r="AD263">
        <v>0</v>
      </c>
      <c r="AE263">
        <v>0</v>
      </c>
      <c r="AF263">
        <v>1</v>
      </c>
      <c r="AG263">
        <v>0</v>
      </c>
      <c r="AH263">
        <v>0</v>
      </c>
      <c r="AI263">
        <v>1</v>
      </c>
      <c r="AJ263">
        <v>1</v>
      </c>
      <c r="AK263">
        <v>0</v>
      </c>
      <c r="AL263">
        <v>0</v>
      </c>
      <c r="AM263">
        <v>0</v>
      </c>
      <c r="AN263">
        <v>0</v>
      </c>
      <c r="AO263">
        <v>0</v>
      </c>
      <c r="AP263">
        <v>0</v>
      </c>
      <c r="AQ263">
        <v>0</v>
      </c>
      <c r="AR263">
        <v>0</v>
      </c>
      <c r="AS263">
        <v>0</v>
      </c>
      <c r="AT263">
        <v>0</v>
      </c>
      <c r="AU263">
        <v>0</v>
      </c>
      <c r="AV263">
        <v>0</v>
      </c>
      <c r="AW263">
        <v>0</v>
      </c>
      <c r="AX263">
        <v>0</v>
      </c>
      <c r="AY263">
        <v>1</v>
      </c>
      <c r="AZ263">
        <v>0</v>
      </c>
      <c r="BA263">
        <v>1</v>
      </c>
      <c r="BB263">
        <v>0</v>
      </c>
      <c r="BC263">
        <v>0</v>
      </c>
      <c r="BD263">
        <v>0</v>
      </c>
      <c r="BE263">
        <v>0</v>
      </c>
      <c r="BF263">
        <v>1</v>
      </c>
      <c r="BG263">
        <v>0</v>
      </c>
      <c r="BH263">
        <v>0</v>
      </c>
      <c r="BI263">
        <v>0</v>
      </c>
      <c r="BJ263">
        <v>0</v>
      </c>
      <c r="BK263">
        <v>1</v>
      </c>
      <c r="BL263">
        <v>0</v>
      </c>
      <c r="BM263">
        <v>0</v>
      </c>
      <c r="BN263">
        <v>1</v>
      </c>
      <c r="BO263">
        <v>1</v>
      </c>
      <c r="BP263" t="s">
        <v>4532</v>
      </c>
      <c r="BQ263">
        <v>44</v>
      </c>
      <c r="BR263">
        <v>2.273E-2</v>
      </c>
      <c r="BS263">
        <v>0</v>
      </c>
    </row>
    <row r="264" spans="1:71" x14ac:dyDescent="0.25">
      <c r="A264" t="s">
        <v>4536</v>
      </c>
      <c r="B264" t="s">
        <v>98</v>
      </c>
      <c r="C264" t="s">
        <v>394</v>
      </c>
      <c r="D264" t="s">
        <v>44</v>
      </c>
      <c r="E264">
        <v>2019</v>
      </c>
      <c r="F264">
        <v>937</v>
      </c>
      <c r="G264">
        <v>347</v>
      </c>
      <c r="H264">
        <v>0</v>
      </c>
      <c r="I264">
        <v>154</v>
      </c>
      <c r="J264">
        <v>177</v>
      </c>
      <c r="K264">
        <v>191</v>
      </c>
      <c r="L264">
        <v>182</v>
      </c>
      <c r="M264">
        <v>184</v>
      </c>
      <c r="N264">
        <v>154</v>
      </c>
      <c r="O264">
        <v>111</v>
      </c>
      <c r="P264">
        <v>86</v>
      </c>
      <c r="Q264">
        <v>22</v>
      </c>
      <c r="R264">
        <v>7</v>
      </c>
      <c r="S264">
        <v>16</v>
      </c>
      <c r="T264">
        <v>0</v>
      </c>
      <c r="U264">
        <v>1229</v>
      </c>
      <c r="V264">
        <v>54</v>
      </c>
      <c r="W264">
        <v>1</v>
      </c>
      <c r="X264">
        <v>1042</v>
      </c>
      <c r="Y264">
        <v>36</v>
      </c>
      <c r="Z264">
        <v>54</v>
      </c>
      <c r="AA264">
        <v>74</v>
      </c>
      <c r="AB264">
        <v>78</v>
      </c>
      <c r="AC264">
        <v>345</v>
      </c>
      <c r="AD264">
        <v>74</v>
      </c>
      <c r="AE264">
        <v>101</v>
      </c>
      <c r="AF264">
        <v>764</v>
      </c>
      <c r="AG264">
        <v>880</v>
      </c>
      <c r="AH264">
        <v>320</v>
      </c>
      <c r="AI264">
        <v>84</v>
      </c>
      <c r="AJ264">
        <v>1284</v>
      </c>
      <c r="AK264">
        <v>0.72975099999999993</v>
      </c>
      <c r="AL264">
        <v>0.27024900000000002</v>
      </c>
      <c r="AM264">
        <v>0</v>
      </c>
      <c r="AN264">
        <v>0.119938</v>
      </c>
      <c r="AO264">
        <v>0.13785</v>
      </c>
      <c r="AP264">
        <v>0.148754</v>
      </c>
      <c r="AQ264">
        <v>0.14174500000000001</v>
      </c>
      <c r="AR264">
        <v>0.14330200000000001</v>
      </c>
      <c r="AS264">
        <v>0.119938</v>
      </c>
      <c r="AT264">
        <v>8.6448999999999998E-2</v>
      </c>
      <c r="AU264">
        <v>6.6977999999999996E-2</v>
      </c>
      <c r="AV264">
        <v>1.7134E-2</v>
      </c>
      <c r="AW264">
        <v>5.4520000000000002E-3</v>
      </c>
      <c r="AX264">
        <v>1.2461E-2</v>
      </c>
      <c r="AY264">
        <v>0</v>
      </c>
      <c r="AZ264">
        <v>0.95716499999999993</v>
      </c>
      <c r="BA264">
        <v>4.2056000000000003E-2</v>
      </c>
      <c r="BB264">
        <v>7.7899999999999996E-4</v>
      </c>
      <c r="BC264">
        <v>0.81152600000000008</v>
      </c>
      <c r="BD264">
        <v>2.8036999999999999E-2</v>
      </c>
      <c r="BE264">
        <v>4.2056000000000003E-2</v>
      </c>
      <c r="BF264">
        <v>5.7632000000000003E-2</v>
      </c>
      <c r="BG264">
        <v>6.0748000000000003E-2</v>
      </c>
      <c r="BH264">
        <v>0.26869199999999999</v>
      </c>
      <c r="BI264">
        <v>5.7632000000000003E-2</v>
      </c>
      <c r="BJ264">
        <v>7.8659999999999994E-2</v>
      </c>
      <c r="BK264">
        <v>0.59501599999999999</v>
      </c>
      <c r="BL264">
        <v>0.68535799999999991</v>
      </c>
      <c r="BM264">
        <v>0.249221</v>
      </c>
      <c r="BN264">
        <v>6.5420999999999993E-2</v>
      </c>
      <c r="BO264">
        <v>1</v>
      </c>
      <c r="BP264" t="s">
        <v>4537</v>
      </c>
      <c r="BQ264">
        <v>1284</v>
      </c>
      <c r="BR264">
        <v>1</v>
      </c>
      <c r="BS264">
        <v>0</v>
      </c>
    </row>
    <row r="265" spans="1:71" x14ac:dyDescent="0.25">
      <c r="A265" t="s">
        <v>4538</v>
      </c>
      <c r="B265" t="s">
        <v>98</v>
      </c>
      <c r="C265" t="s">
        <v>394</v>
      </c>
      <c r="D265" t="s">
        <v>947</v>
      </c>
      <c r="E265">
        <v>2019</v>
      </c>
      <c r="F265">
        <v>695</v>
      </c>
      <c r="G265">
        <v>279</v>
      </c>
      <c r="H265">
        <v>0</v>
      </c>
      <c r="I265">
        <v>110</v>
      </c>
      <c r="J265">
        <v>140</v>
      </c>
      <c r="K265">
        <v>152</v>
      </c>
      <c r="L265">
        <v>138</v>
      </c>
      <c r="M265">
        <v>137</v>
      </c>
      <c r="N265">
        <v>119</v>
      </c>
      <c r="O265">
        <v>85</v>
      </c>
      <c r="P265">
        <v>62</v>
      </c>
      <c r="Q265">
        <v>16</v>
      </c>
      <c r="R265">
        <v>7</v>
      </c>
      <c r="S265">
        <v>8</v>
      </c>
      <c r="T265">
        <v>0</v>
      </c>
      <c r="U265">
        <v>933</v>
      </c>
      <c r="V265">
        <v>40</v>
      </c>
      <c r="W265">
        <v>1</v>
      </c>
      <c r="X265">
        <v>821</v>
      </c>
      <c r="Y265">
        <v>16</v>
      </c>
      <c r="Z265">
        <v>41</v>
      </c>
      <c r="AA265">
        <v>70</v>
      </c>
      <c r="AB265">
        <v>26</v>
      </c>
      <c r="AC265">
        <v>333</v>
      </c>
      <c r="AD265">
        <v>25</v>
      </c>
      <c r="AE265">
        <v>27</v>
      </c>
      <c r="AF265">
        <v>589</v>
      </c>
      <c r="AG265">
        <v>661</v>
      </c>
      <c r="AH265">
        <v>285</v>
      </c>
      <c r="AI265">
        <v>28</v>
      </c>
      <c r="AJ265">
        <v>974</v>
      </c>
      <c r="AK265">
        <v>0.71355199999999996</v>
      </c>
      <c r="AL265">
        <v>0.28644799999999998</v>
      </c>
      <c r="AM265">
        <v>0</v>
      </c>
      <c r="AN265">
        <v>0.11293599999999999</v>
      </c>
      <c r="AO265">
        <v>0.143737</v>
      </c>
      <c r="AP265">
        <v>0.156057</v>
      </c>
      <c r="AQ265">
        <v>0.141684</v>
      </c>
      <c r="AR265">
        <v>0.140657</v>
      </c>
      <c r="AS265">
        <v>0.12217699999999999</v>
      </c>
      <c r="AT265">
        <v>8.7268999999999999E-2</v>
      </c>
      <c r="AU265">
        <v>6.3655000000000003E-2</v>
      </c>
      <c r="AV265">
        <v>1.6427000000000001E-2</v>
      </c>
      <c r="AW265">
        <v>7.1869999999999998E-3</v>
      </c>
      <c r="AX265">
        <v>8.2140000000000008E-3</v>
      </c>
      <c r="AY265">
        <v>0</v>
      </c>
      <c r="AZ265">
        <v>0.95790599999999992</v>
      </c>
      <c r="BA265">
        <v>4.1068E-2</v>
      </c>
      <c r="BB265">
        <v>1.0269999999999999E-3</v>
      </c>
      <c r="BC265">
        <v>0.842916</v>
      </c>
      <c r="BD265">
        <v>1.6427000000000001E-2</v>
      </c>
      <c r="BE265">
        <v>4.2093999999999993E-2</v>
      </c>
      <c r="BF265">
        <v>7.1869000000000002E-2</v>
      </c>
      <c r="BG265">
        <v>2.6693999999999999E-2</v>
      </c>
      <c r="BH265">
        <v>0.34188899999999989</v>
      </c>
      <c r="BI265">
        <v>2.5666999999999999E-2</v>
      </c>
      <c r="BJ265">
        <v>2.7720999999999999E-2</v>
      </c>
      <c r="BK265">
        <v>0.60472300000000001</v>
      </c>
      <c r="BL265">
        <v>0.67864500000000005</v>
      </c>
      <c r="BM265">
        <v>0.29260799999999998</v>
      </c>
      <c r="BN265">
        <v>2.8747000000000002E-2</v>
      </c>
      <c r="BO265">
        <v>1</v>
      </c>
      <c r="BP265" t="s">
        <v>4537</v>
      </c>
      <c r="BQ265">
        <v>1284</v>
      </c>
      <c r="BR265">
        <v>0.75856999999999997</v>
      </c>
      <c r="BS265">
        <v>0</v>
      </c>
    </row>
    <row r="266" spans="1:71" x14ac:dyDescent="0.25">
      <c r="A266" t="s">
        <v>4539</v>
      </c>
      <c r="B266" t="s">
        <v>98</v>
      </c>
      <c r="C266" t="s">
        <v>394</v>
      </c>
      <c r="D266" t="s">
        <v>949</v>
      </c>
      <c r="E266">
        <v>2019</v>
      </c>
      <c r="F266">
        <v>157</v>
      </c>
      <c r="G266">
        <v>44</v>
      </c>
      <c r="H266">
        <v>0</v>
      </c>
      <c r="I266">
        <v>19</v>
      </c>
      <c r="J266">
        <v>27</v>
      </c>
      <c r="K266">
        <v>26</v>
      </c>
      <c r="L266">
        <v>33</v>
      </c>
      <c r="M266">
        <v>32</v>
      </c>
      <c r="N266">
        <v>24</v>
      </c>
      <c r="O266">
        <v>16</v>
      </c>
      <c r="P266">
        <v>17</v>
      </c>
      <c r="Q266">
        <v>5</v>
      </c>
      <c r="R266">
        <v>0</v>
      </c>
      <c r="S266">
        <v>2</v>
      </c>
      <c r="T266">
        <v>0</v>
      </c>
      <c r="U266">
        <v>199</v>
      </c>
      <c r="V266">
        <v>2</v>
      </c>
      <c r="W266">
        <v>0</v>
      </c>
      <c r="X266">
        <v>167</v>
      </c>
      <c r="Y266">
        <v>17</v>
      </c>
      <c r="Z266">
        <v>13</v>
      </c>
      <c r="AA266">
        <v>0</v>
      </c>
      <c r="AB266">
        <v>4</v>
      </c>
      <c r="AC266">
        <v>9</v>
      </c>
      <c r="AD266">
        <v>2</v>
      </c>
      <c r="AE266">
        <v>22</v>
      </c>
      <c r="AF266">
        <v>168</v>
      </c>
      <c r="AG266">
        <v>159</v>
      </c>
      <c r="AH266">
        <v>31</v>
      </c>
      <c r="AI266">
        <v>11</v>
      </c>
      <c r="AJ266">
        <v>201</v>
      </c>
      <c r="AK266">
        <v>0.78109499999999998</v>
      </c>
      <c r="AL266">
        <v>0.21890499999999999</v>
      </c>
      <c r="AM266">
        <v>0</v>
      </c>
      <c r="AN266">
        <v>9.4527E-2</v>
      </c>
      <c r="AO266">
        <v>0.134328</v>
      </c>
      <c r="AP266">
        <v>0.129353</v>
      </c>
      <c r="AQ266">
        <v>0.16417899999999999</v>
      </c>
      <c r="AR266">
        <v>0.15920400000000001</v>
      </c>
      <c r="AS266">
        <v>0.119403</v>
      </c>
      <c r="AT266">
        <v>7.9602000000000006E-2</v>
      </c>
      <c r="AU266">
        <v>8.4577000000000013E-2</v>
      </c>
      <c r="AV266">
        <v>2.4875999999999999E-2</v>
      </c>
      <c r="AW266">
        <v>0</v>
      </c>
      <c r="AX266">
        <v>9.9500000000000005E-3</v>
      </c>
      <c r="AY266">
        <v>0</v>
      </c>
      <c r="AZ266">
        <v>0.99004999999999999</v>
      </c>
      <c r="BA266">
        <v>9.9500000000000005E-3</v>
      </c>
      <c r="BB266">
        <v>0</v>
      </c>
      <c r="BC266">
        <v>0.83084599999999997</v>
      </c>
      <c r="BD266">
        <v>8.4577000000000013E-2</v>
      </c>
      <c r="BE266">
        <v>6.4676999999999998E-2</v>
      </c>
      <c r="BF266">
        <v>0</v>
      </c>
      <c r="BG266">
        <v>1.9900000000000001E-2</v>
      </c>
      <c r="BH266">
        <v>4.4776000000000003E-2</v>
      </c>
      <c r="BI266">
        <v>9.9500000000000005E-3</v>
      </c>
      <c r="BJ266">
        <v>0.10945299999999999</v>
      </c>
      <c r="BK266">
        <v>0.83582099999999993</v>
      </c>
      <c r="BL266">
        <v>0.791045</v>
      </c>
      <c r="BM266">
        <v>0.154229</v>
      </c>
      <c r="BN266">
        <v>5.4725999999999997E-2</v>
      </c>
      <c r="BO266">
        <v>1</v>
      </c>
      <c r="BP266" t="s">
        <v>4537</v>
      </c>
      <c r="BQ266">
        <v>1284</v>
      </c>
      <c r="BR266">
        <v>0.15654000000000001</v>
      </c>
      <c r="BS266">
        <v>0</v>
      </c>
    </row>
    <row r="267" spans="1:71" x14ac:dyDescent="0.25">
      <c r="A267" t="s">
        <v>4540</v>
      </c>
      <c r="B267" t="s">
        <v>98</v>
      </c>
      <c r="C267" t="s">
        <v>394</v>
      </c>
      <c r="D267" t="s">
        <v>953</v>
      </c>
      <c r="E267">
        <v>2019</v>
      </c>
      <c r="F267">
        <v>53</v>
      </c>
      <c r="G267">
        <v>8</v>
      </c>
      <c r="H267">
        <v>0</v>
      </c>
      <c r="I267">
        <v>1</v>
      </c>
      <c r="J267">
        <v>3</v>
      </c>
      <c r="K267">
        <v>8</v>
      </c>
      <c r="L267">
        <v>8</v>
      </c>
      <c r="M267">
        <v>14</v>
      </c>
      <c r="N267">
        <v>10</v>
      </c>
      <c r="O267">
        <v>10</v>
      </c>
      <c r="P267">
        <v>6</v>
      </c>
      <c r="Q267">
        <v>1</v>
      </c>
      <c r="R267">
        <v>0</v>
      </c>
      <c r="S267">
        <v>0</v>
      </c>
      <c r="T267">
        <v>0</v>
      </c>
      <c r="U267">
        <v>60</v>
      </c>
      <c r="V267">
        <v>1</v>
      </c>
      <c r="W267">
        <v>0</v>
      </c>
      <c r="X267">
        <v>54</v>
      </c>
      <c r="Y267">
        <v>3</v>
      </c>
      <c r="Z267">
        <v>0</v>
      </c>
      <c r="AA267">
        <v>3</v>
      </c>
      <c r="AB267">
        <v>1</v>
      </c>
      <c r="AC267">
        <v>3</v>
      </c>
      <c r="AD267">
        <v>0</v>
      </c>
      <c r="AE267">
        <v>52</v>
      </c>
      <c r="AF267">
        <v>6</v>
      </c>
      <c r="AG267">
        <v>54</v>
      </c>
      <c r="AH267">
        <v>2</v>
      </c>
      <c r="AI267">
        <v>5</v>
      </c>
      <c r="AJ267">
        <v>61</v>
      </c>
      <c r="AK267">
        <v>0.86885199999999996</v>
      </c>
      <c r="AL267">
        <v>0.13114799999999999</v>
      </c>
      <c r="AM267">
        <v>0</v>
      </c>
      <c r="AN267">
        <v>1.6393000000000001E-2</v>
      </c>
      <c r="AO267">
        <v>4.9180000000000001E-2</v>
      </c>
      <c r="AP267">
        <v>0.13114799999999999</v>
      </c>
      <c r="AQ267">
        <v>0.13114799999999999</v>
      </c>
      <c r="AR267">
        <v>0.22950799999999999</v>
      </c>
      <c r="AS267">
        <v>0.163934</v>
      </c>
      <c r="AT267">
        <v>0.163934</v>
      </c>
      <c r="AU267">
        <v>9.8361000000000004E-2</v>
      </c>
      <c r="AV267">
        <v>1.6393000000000001E-2</v>
      </c>
      <c r="AW267">
        <v>0</v>
      </c>
      <c r="AX267">
        <v>0</v>
      </c>
      <c r="AY267">
        <v>0</v>
      </c>
      <c r="AZ267">
        <v>0.9836069999999999</v>
      </c>
      <c r="BA267">
        <v>1.6393000000000001E-2</v>
      </c>
      <c r="BB267">
        <v>0</v>
      </c>
      <c r="BC267">
        <v>0.88524600000000009</v>
      </c>
      <c r="BD267">
        <v>4.9180000000000001E-2</v>
      </c>
      <c r="BE267">
        <v>0</v>
      </c>
      <c r="BF267">
        <v>4.9180000000000001E-2</v>
      </c>
      <c r="BG267">
        <v>1.6393000000000001E-2</v>
      </c>
      <c r="BH267">
        <v>4.9180000000000001E-2</v>
      </c>
      <c r="BI267">
        <v>0</v>
      </c>
      <c r="BJ267">
        <v>0.85245900000000008</v>
      </c>
      <c r="BK267">
        <v>9.8361000000000004E-2</v>
      </c>
      <c r="BL267">
        <v>0.88524600000000009</v>
      </c>
      <c r="BM267">
        <v>3.2786999999999997E-2</v>
      </c>
      <c r="BN267">
        <v>8.1966999999999998E-2</v>
      </c>
      <c r="BO267">
        <v>1</v>
      </c>
      <c r="BP267" t="s">
        <v>4537</v>
      </c>
      <c r="BQ267">
        <v>1284</v>
      </c>
      <c r="BR267">
        <v>4.7509999999999997E-2</v>
      </c>
      <c r="BS267">
        <v>0</v>
      </c>
    </row>
    <row r="268" spans="1:71" x14ac:dyDescent="0.25">
      <c r="A268" t="s">
        <v>4541</v>
      </c>
      <c r="B268" t="s">
        <v>98</v>
      </c>
      <c r="C268" t="s">
        <v>394</v>
      </c>
      <c r="D268" t="s">
        <v>961</v>
      </c>
      <c r="E268">
        <v>2019</v>
      </c>
      <c r="F268">
        <v>32</v>
      </c>
      <c r="G268">
        <v>16</v>
      </c>
      <c r="H268">
        <v>0</v>
      </c>
      <c r="I268">
        <v>24</v>
      </c>
      <c r="J268">
        <v>7</v>
      </c>
      <c r="K268">
        <v>5</v>
      </c>
      <c r="L268">
        <v>3</v>
      </c>
      <c r="M268">
        <v>1</v>
      </c>
      <c r="N268">
        <v>1</v>
      </c>
      <c r="O268">
        <v>0</v>
      </c>
      <c r="P268">
        <v>1</v>
      </c>
      <c r="Q268">
        <v>0</v>
      </c>
      <c r="R268">
        <v>0</v>
      </c>
      <c r="S268">
        <v>6</v>
      </c>
      <c r="T268">
        <v>0</v>
      </c>
      <c r="U268">
        <v>37</v>
      </c>
      <c r="V268">
        <v>11</v>
      </c>
      <c r="W268">
        <v>0</v>
      </c>
      <c r="X268">
        <v>0</v>
      </c>
      <c r="Y268">
        <v>0</v>
      </c>
      <c r="Z268">
        <v>0</v>
      </c>
      <c r="AA268">
        <v>1</v>
      </c>
      <c r="AB268">
        <v>47</v>
      </c>
      <c r="AC268">
        <v>0</v>
      </c>
      <c r="AD268">
        <v>47</v>
      </c>
      <c r="AE268">
        <v>0</v>
      </c>
      <c r="AF268">
        <v>1</v>
      </c>
      <c r="AG268">
        <v>6</v>
      </c>
      <c r="AH268">
        <v>2</v>
      </c>
      <c r="AI268">
        <v>40</v>
      </c>
      <c r="AJ268">
        <v>48</v>
      </c>
      <c r="AK268">
        <v>0.66666700000000001</v>
      </c>
      <c r="AL268">
        <v>0.33333299999999999</v>
      </c>
      <c r="AM268">
        <v>0</v>
      </c>
      <c r="AN268">
        <v>0.5</v>
      </c>
      <c r="AO268">
        <v>0.14583299999999999</v>
      </c>
      <c r="AP268">
        <v>0.104167</v>
      </c>
      <c r="AQ268">
        <v>6.25E-2</v>
      </c>
      <c r="AR268">
        <v>2.0833000000000001E-2</v>
      </c>
      <c r="AS268">
        <v>2.0833000000000001E-2</v>
      </c>
      <c r="AT268">
        <v>0</v>
      </c>
      <c r="AU268">
        <v>2.0833000000000001E-2</v>
      </c>
      <c r="AV268">
        <v>0</v>
      </c>
      <c r="AW268">
        <v>0</v>
      </c>
      <c r="AX268">
        <v>0.125</v>
      </c>
      <c r="AY268">
        <v>0</v>
      </c>
      <c r="AZ268">
        <v>0.77083299999999999</v>
      </c>
      <c r="BA268">
        <v>0.22916700000000001</v>
      </c>
      <c r="BB268">
        <v>0</v>
      </c>
      <c r="BC268">
        <v>0</v>
      </c>
      <c r="BD268">
        <v>0</v>
      </c>
      <c r="BE268">
        <v>0</v>
      </c>
      <c r="BF268">
        <v>2.0833000000000001E-2</v>
      </c>
      <c r="BG268">
        <v>0.97916700000000001</v>
      </c>
      <c r="BH268">
        <v>0</v>
      </c>
      <c r="BI268">
        <v>0.97916700000000001</v>
      </c>
      <c r="BJ268">
        <v>0</v>
      </c>
      <c r="BK268">
        <v>2.0833000000000001E-2</v>
      </c>
      <c r="BL268">
        <v>0.125</v>
      </c>
      <c r="BM268">
        <v>4.1667000000000003E-2</v>
      </c>
      <c r="BN268">
        <v>0.83333299999999999</v>
      </c>
      <c r="BO268">
        <v>1</v>
      </c>
      <c r="BP268" t="s">
        <v>4537</v>
      </c>
      <c r="BQ268">
        <v>1284</v>
      </c>
      <c r="BR268">
        <v>3.7379999999999997E-2</v>
      </c>
      <c r="BS268">
        <v>0</v>
      </c>
    </row>
    <row r="269" spans="1:71" x14ac:dyDescent="0.25">
      <c r="A269" t="s">
        <v>4542</v>
      </c>
      <c r="B269" t="s">
        <v>98</v>
      </c>
      <c r="C269" t="s">
        <v>43</v>
      </c>
      <c r="D269" t="s">
        <v>44</v>
      </c>
      <c r="E269">
        <v>2019</v>
      </c>
      <c r="F269">
        <v>8901</v>
      </c>
      <c r="G269">
        <v>6461</v>
      </c>
      <c r="H269">
        <v>0</v>
      </c>
      <c r="I269">
        <v>1573</v>
      </c>
      <c r="J269">
        <v>2719</v>
      </c>
      <c r="K269">
        <v>2153</v>
      </c>
      <c r="L269">
        <v>1956</v>
      </c>
      <c r="M269">
        <v>1985</v>
      </c>
      <c r="N269">
        <v>1635</v>
      </c>
      <c r="O269">
        <v>1365</v>
      </c>
      <c r="P269">
        <v>1031</v>
      </c>
      <c r="Q269">
        <v>564</v>
      </c>
      <c r="R269">
        <v>354</v>
      </c>
      <c r="S269">
        <v>27</v>
      </c>
      <c r="T269">
        <v>0</v>
      </c>
      <c r="U269">
        <v>8014</v>
      </c>
      <c r="V269">
        <v>7348</v>
      </c>
      <c r="W269">
        <v>0</v>
      </c>
      <c r="X269">
        <v>11562</v>
      </c>
      <c r="Y269">
        <v>719</v>
      </c>
      <c r="Z269">
        <v>1158</v>
      </c>
      <c r="AA269">
        <v>1767</v>
      </c>
      <c r="AB269">
        <v>156</v>
      </c>
      <c r="AC269">
        <v>4899</v>
      </c>
      <c r="AD269">
        <v>22</v>
      </c>
      <c r="AE269">
        <v>1113</v>
      </c>
      <c r="AF269">
        <v>9328</v>
      </c>
      <c r="AG269">
        <v>14335</v>
      </c>
      <c r="AH269">
        <v>894</v>
      </c>
      <c r="AI269">
        <v>133</v>
      </c>
      <c r="AJ269">
        <v>15362</v>
      </c>
      <c r="AK269">
        <v>0.57941699999999996</v>
      </c>
      <c r="AL269">
        <v>0.42058299999999998</v>
      </c>
      <c r="AM269">
        <v>0</v>
      </c>
      <c r="AN269">
        <v>0.102396</v>
      </c>
      <c r="AO269">
        <v>0.17699500000000001</v>
      </c>
      <c r="AP269">
        <v>0.140151</v>
      </c>
      <c r="AQ269">
        <v>0.127327</v>
      </c>
      <c r="AR269">
        <v>0.129215</v>
      </c>
      <c r="AS269">
        <v>0.106431</v>
      </c>
      <c r="AT269">
        <v>8.8856000000000004E-2</v>
      </c>
      <c r="AU269">
        <v>6.7114000000000007E-2</v>
      </c>
      <c r="AV269">
        <v>3.6713999999999997E-2</v>
      </c>
      <c r="AW269">
        <v>2.3043999999999999E-2</v>
      </c>
      <c r="AX269">
        <v>1.758E-3</v>
      </c>
      <c r="AY269">
        <v>0</v>
      </c>
      <c r="AZ269">
        <v>0.52167700000000006</v>
      </c>
      <c r="BA269">
        <v>0.47832299999999989</v>
      </c>
      <c r="BB269">
        <v>0</v>
      </c>
      <c r="BC269">
        <v>0.75263599999999997</v>
      </c>
      <c r="BD269">
        <v>4.6803999999999998E-2</v>
      </c>
      <c r="BE269">
        <v>7.5381000000000004E-2</v>
      </c>
      <c r="BF269">
        <v>0.115024</v>
      </c>
      <c r="BG269">
        <v>1.0155000000000001E-2</v>
      </c>
      <c r="BH269">
        <v>0.31890400000000002</v>
      </c>
      <c r="BI269">
        <v>1.4319999999999999E-3</v>
      </c>
      <c r="BJ269">
        <v>7.2452000000000003E-2</v>
      </c>
      <c r="BK269">
        <v>0.607213</v>
      </c>
      <c r="BL269">
        <v>0.93314700000000006</v>
      </c>
      <c r="BM269">
        <v>5.8195999999999998E-2</v>
      </c>
      <c r="BN269">
        <v>8.6580000000000008E-3</v>
      </c>
      <c r="BO269">
        <v>1</v>
      </c>
      <c r="BP269" t="s">
        <v>4543</v>
      </c>
      <c r="BQ269">
        <v>15362</v>
      </c>
      <c r="BR269">
        <v>1</v>
      </c>
      <c r="BS269">
        <v>0</v>
      </c>
    </row>
    <row r="270" spans="1:71" x14ac:dyDescent="0.25">
      <c r="A270" t="s">
        <v>4544</v>
      </c>
      <c r="B270" t="s">
        <v>98</v>
      </c>
      <c r="C270" t="s">
        <v>43</v>
      </c>
      <c r="D270" t="s">
        <v>947</v>
      </c>
      <c r="E270">
        <v>2019</v>
      </c>
      <c r="F270">
        <v>6371</v>
      </c>
      <c r="G270">
        <v>5554</v>
      </c>
      <c r="H270">
        <v>0</v>
      </c>
      <c r="I270">
        <v>1145</v>
      </c>
      <c r="J270">
        <v>2042</v>
      </c>
      <c r="K270">
        <v>1678</v>
      </c>
      <c r="L270">
        <v>1522</v>
      </c>
      <c r="M270">
        <v>1541</v>
      </c>
      <c r="N270">
        <v>1286</v>
      </c>
      <c r="O270">
        <v>1074</v>
      </c>
      <c r="P270">
        <v>822</v>
      </c>
      <c r="Q270">
        <v>476</v>
      </c>
      <c r="R270">
        <v>318</v>
      </c>
      <c r="S270">
        <v>21</v>
      </c>
      <c r="T270">
        <v>0</v>
      </c>
      <c r="U270">
        <v>5219</v>
      </c>
      <c r="V270">
        <v>6706</v>
      </c>
      <c r="W270">
        <v>0</v>
      </c>
      <c r="X270">
        <v>8783</v>
      </c>
      <c r="Y270">
        <v>396</v>
      </c>
      <c r="Z270">
        <v>927</v>
      </c>
      <c r="AA270">
        <v>1688</v>
      </c>
      <c r="AB270">
        <v>131</v>
      </c>
      <c r="AC270">
        <v>4669</v>
      </c>
      <c r="AD270">
        <v>0</v>
      </c>
      <c r="AE270">
        <v>450</v>
      </c>
      <c r="AF270">
        <v>6806</v>
      </c>
      <c r="AG270">
        <v>11068</v>
      </c>
      <c r="AH270">
        <v>813</v>
      </c>
      <c r="AI270">
        <v>44</v>
      </c>
      <c r="AJ270">
        <v>11925</v>
      </c>
      <c r="AK270">
        <v>0.53425600000000006</v>
      </c>
      <c r="AL270">
        <v>0.46574399999999999</v>
      </c>
      <c r="AM270">
        <v>0</v>
      </c>
      <c r="AN270">
        <v>9.6016999999999991E-2</v>
      </c>
      <c r="AO270">
        <v>0.171237</v>
      </c>
      <c r="AP270">
        <v>0.140713</v>
      </c>
      <c r="AQ270">
        <v>0.12763099999999999</v>
      </c>
      <c r="AR270">
        <v>0.12922400000000001</v>
      </c>
      <c r="AS270">
        <v>0.10784100000000001</v>
      </c>
      <c r="AT270">
        <v>9.006299999999999E-2</v>
      </c>
      <c r="AU270">
        <v>6.8930999999999992E-2</v>
      </c>
      <c r="AV270">
        <v>3.9916E-2</v>
      </c>
      <c r="AW270">
        <v>2.6667E-2</v>
      </c>
      <c r="AX270">
        <v>1.761E-3</v>
      </c>
      <c r="AY270">
        <v>0</v>
      </c>
      <c r="AZ270">
        <v>0.43765199999999999</v>
      </c>
      <c r="BA270">
        <v>0.56234799999999996</v>
      </c>
      <c r="BB270">
        <v>0</v>
      </c>
      <c r="BC270">
        <v>0.73652000000000006</v>
      </c>
      <c r="BD270">
        <v>3.3208000000000001E-2</v>
      </c>
      <c r="BE270">
        <v>7.7736E-2</v>
      </c>
      <c r="BF270">
        <v>0.14155100000000001</v>
      </c>
      <c r="BG270">
        <v>1.0985E-2</v>
      </c>
      <c r="BH270">
        <v>0.39152999999999999</v>
      </c>
      <c r="BI270">
        <v>0</v>
      </c>
      <c r="BJ270">
        <v>3.7735999999999999E-2</v>
      </c>
      <c r="BK270">
        <v>0.57073399999999996</v>
      </c>
      <c r="BL270">
        <v>0.92813400000000001</v>
      </c>
      <c r="BM270">
        <v>6.8176E-2</v>
      </c>
      <c r="BN270">
        <v>3.6900000000000001E-3</v>
      </c>
      <c r="BO270">
        <v>1</v>
      </c>
      <c r="BP270" t="s">
        <v>4543</v>
      </c>
      <c r="BQ270">
        <v>15362</v>
      </c>
      <c r="BR270">
        <v>0.7762699999999999</v>
      </c>
      <c r="BS270">
        <v>0</v>
      </c>
    </row>
    <row r="271" spans="1:71" x14ac:dyDescent="0.25">
      <c r="A271" t="s">
        <v>4545</v>
      </c>
      <c r="B271" t="s">
        <v>98</v>
      </c>
      <c r="C271" t="s">
        <v>43</v>
      </c>
      <c r="D271" t="s">
        <v>949</v>
      </c>
      <c r="E271">
        <v>2019</v>
      </c>
      <c r="F271">
        <v>1943</v>
      </c>
      <c r="G271">
        <v>591</v>
      </c>
      <c r="H271">
        <v>0</v>
      </c>
      <c r="I271">
        <v>353</v>
      </c>
      <c r="J271">
        <v>529</v>
      </c>
      <c r="K271">
        <v>352</v>
      </c>
      <c r="L271">
        <v>323</v>
      </c>
      <c r="M271">
        <v>304</v>
      </c>
      <c r="N271">
        <v>244</v>
      </c>
      <c r="O271">
        <v>202</v>
      </c>
      <c r="P271">
        <v>145</v>
      </c>
      <c r="Q271">
        <v>58</v>
      </c>
      <c r="R271">
        <v>19</v>
      </c>
      <c r="S271">
        <v>5</v>
      </c>
      <c r="T271">
        <v>0</v>
      </c>
      <c r="U271">
        <v>2133</v>
      </c>
      <c r="V271">
        <v>401</v>
      </c>
      <c r="W271">
        <v>0</v>
      </c>
      <c r="X271">
        <v>2125</v>
      </c>
      <c r="Y271">
        <v>258</v>
      </c>
      <c r="Z271">
        <v>141</v>
      </c>
      <c r="AA271">
        <v>7</v>
      </c>
      <c r="AB271">
        <v>3</v>
      </c>
      <c r="AC271">
        <v>142</v>
      </c>
      <c r="AD271">
        <v>0</v>
      </c>
      <c r="AE271">
        <v>219</v>
      </c>
      <c r="AF271">
        <v>2173</v>
      </c>
      <c r="AG271">
        <v>2455</v>
      </c>
      <c r="AH271">
        <v>41</v>
      </c>
      <c r="AI271">
        <v>38</v>
      </c>
      <c r="AJ271">
        <v>2534</v>
      </c>
      <c r="AK271">
        <v>0.76677200000000001</v>
      </c>
      <c r="AL271">
        <v>0.23322799999999999</v>
      </c>
      <c r="AM271">
        <v>0</v>
      </c>
      <c r="AN271">
        <v>0.13930500000000001</v>
      </c>
      <c r="AO271">
        <v>0.208761</v>
      </c>
      <c r="AP271">
        <v>0.13891100000000001</v>
      </c>
      <c r="AQ271">
        <v>0.127466</v>
      </c>
      <c r="AR271">
        <v>0.11996800000000001</v>
      </c>
      <c r="AS271">
        <v>9.6290000000000001E-2</v>
      </c>
      <c r="AT271">
        <v>7.9715999999999995E-2</v>
      </c>
      <c r="AU271">
        <v>5.7222000000000002E-2</v>
      </c>
      <c r="AV271">
        <v>2.2889E-2</v>
      </c>
      <c r="AW271">
        <v>7.4980000000000003E-3</v>
      </c>
      <c r="AX271">
        <v>1.9729999999999999E-3</v>
      </c>
      <c r="AY271">
        <v>0</v>
      </c>
      <c r="AZ271">
        <v>0.84175200000000006</v>
      </c>
      <c r="BA271">
        <v>0.158248</v>
      </c>
      <c r="BB271">
        <v>0</v>
      </c>
      <c r="BC271">
        <v>0.83859499999999998</v>
      </c>
      <c r="BD271">
        <v>0.101815</v>
      </c>
      <c r="BE271">
        <v>5.5642999999999998E-2</v>
      </c>
      <c r="BF271">
        <v>2.7620000000000001E-3</v>
      </c>
      <c r="BG271">
        <v>1.1839999999999999E-3</v>
      </c>
      <c r="BH271">
        <v>5.6037999999999998E-2</v>
      </c>
      <c r="BI271">
        <v>0</v>
      </c>
      <c r="BJ271">
        <v>8.6425000000000002E-2</v>
      </c>
      <c r="BK271">
        <v>0.85753699999999999</v>
      </c>
      <c r="BL271">
        <v>0.96882400000000002</v>
      </c>
      <c r="BM271">
        <v>1.618E-2</v>
      </c>
      <c r="BN271">
        <v>1.4996000000000001E-2</v>
      </c>
      <c r="BO271">
        <v>1</v>
      </c>
      <c r="BP271" t="s">
        <v>4543</v>
      </c>
      <c r="BQ271">
        <v>15362</v>
      </c>
      <c r="BR271">
        <v>0.16495000000000001</v>
      </c>
      <c r="BS271">
        <v>0</v>
      </c>
    </row>
    <row r="272" spans="1:71" x14ac:dyDescent="0.25">
      <c r="A272" t="s">
        <v>4546</v>
      </c>
      <c r="B272" t="s">
        <v>98</v>
      </c>
      <c r="C272" t="s">
        <v>43</v>
      </c>
      <c r="D272" t="s">
        <v>953</v>
      </c>
      <c r="E272">
        <v>2019</v>
      </c>
      <c r="F272">
        <v>571</v>
      </c>
      <c r="G272">
        <v>308</v>
      </c>
      <c r="H272">
        <v>0</v>
      </c>
      <c r="I272">
        <v>73</v>
      </c>
      <c r="J272">
        <v>144</v>
      </c>
      <c r="K272">
        <v>118</v>
      </c>
      <c r="L272">
        <v>109</v>
      </c>
      <c r="M272">
        <v>137</v>
      </c>
      <c r="N272">
        <v>101</v>
      </c>
      <c r="O272">
        <v>88</v>
      </c>
      <c r="P272">
        <v>61</v>
      </c>
      <c r="Q272">
        <v>30</v>
      </c>
      <c r="R272">
        <v>17</v>
      </c>
      <c r="S272">
        <v>1</v>
      </c>
      <c r="T272">
        <v>0</v>
      </c>
      <c r="U272">
        <v>652</v>
      </c>
      <c r="V272">
        <v>227</v>
      </c>
      <c r="W272">
        <v>0</v>
      </c>
      <c r="X272">
        <v>653</v>
      </c>
      <c r="Y272">
        <v>65</v>
      </c>
      <c r="Z272">
        <v>90</v>
      </c>
      <c r="AA272">
        <v>71</v>
      </c>
      <c r="AB272">
        <v>0</v>
      </c>
      <c r="AC272">
        <v>88</v>
      </c>
      <c r="AD272">
        <v>0</v>
      </c>
      <c r="AE272">
        <v>442</v>
      </c>
      <c r="AF272">
        <v>349</v>
      </c>
      <c r="AG272">
        <v>816</v>
      </c>
      <c r="AH272">
        <v>34</v>
      </c>
      <c r="AI272">
        <v>29</v>
      </c>
      <c r="AJ272">
        <v>879</v>
      </c>
      <c r="AK272">
        <v>0.64960200000000001</v>
      </c>
      <c r="AL272">
        <v>0.35039799999999999</v>
      </c>
      <c r="AM272">
        <v>0</v>
      </c>
      <c r="AN272">
        <v>8.3048999999999998E-2</v>
      </c>
      <c r="AO272">
        <v>0.163823</v>
      </c>
      <c r="AP272">
        <v>0.134243</v>
      </c>
      <c r="AQ272">
        <v>0.124005</v>
      </c>
      <c r="AR272">
        <v>0.155859</v>
      </c>
      <c r="AS272">
        <v>0.11490300000000001</v>
      </c>
      <c r="AT272">
        <v>0.10011399999999999</v>
      </c>
      <c r="AU272">
        <v>6.9397E-2</v>
      </c>
      <c r="AV272">
        <v>3.4130000000000001E-2</v>
      </c>
      <c r="AW272">
        <v>1.934E-2</v>
      </c>
      <c r="AX272">
        <v>1.1379999999999999E-3</v>
      </c>
      <c r="AY272">
        <v>0</v>
      </c>
      <c r="AZ272">
        <v>0.74175200000000008</v>
      </c>
      <c r="BA272">
        <v>0.25824799999999998</v>
      </c>
      <c r="BB272">
        <v>0</v>
      </c>
      <c r="BC272">
        <v>0.74289000000000005</v>
      </c>
      <c r="BD272">
        <v>7.3948E-2</v>
      </c>
      <c r="BE272">
        <v>0.10238899999999999</v>
      </c>
      <c r="BF272">
        <v>8.0774000000000012E-2</v>
      </c>
      <c r="BG272">
        <v>0</v>
      </c>
      <c r="BH272">
        <v>0.10011399999999999</v>
      </c>
      <c r="BI272">
        <v>0</v>
      </c>
      <c r="BJ272">
        <v>0.50284399999999996</v>
      </c>
      <c r="BK272">
        <v>0.39704200000000001</v>
      </c>
      <c r="BL272">
        <v>0.92832800000000004</v>
      </c>
      <c r="BM272">
        <v>3.8679999999999999E-2</v>
      </c>
      <c r="BN272">
        <v>3.2992E-2</v>
      </c>
      <c r="BO272">
        <v>1</v>
      </c>
      <c r="BP272" t="s">
        <v>4543</v>
      </c>
      <c r="BQ272">
        <v>15362</v>
      </c>
      <c r="BR272">
        <v>5.7220000000000007E-2</v>
      </c>
      <c r="BS272">
        <v>0</v>
      </c>
    </row>
    <row r="273" spans="1:71" x14ac:dyDescent="0.25">
      <c r="A273" t="s">
        <v>4547</v>
      </c>
      <c r="B273" t="s">
        <v>98</v>
      </c>
      <c r="C273" t="s">
        <v>43</v>
      </c>
      <c r="D273" t="s">
        <v>961</v>
      </c>
      <c r="E273">
        <v>2019</v>
      </c>
      <c r="F273">
        <v>16</v>
      </c>
      <c r="G273">
        <v>8</v>
      </c>
      <c r="H273">
        <v>0</v>
      </c>
      <c r="I273">
        <v>2</v>
      </c>
      <c r="J273">
        <v>4</v>
      </c>
      <c r="K273">
        <v>5</v>
      </c>
      <c r="L273">
        <v>2</v>
      </c>
      <c r="M273">
        <v>3</v>
      </c>
      <c r="N273">
        <v>4</v>
      </c>
      <c r="O273">
        <v>1</v>
      </c>
      <c r="P273">
        <v>3</v>
      </c>
      <c r="Q273">
        <v>0</v>
      </c>
      <c r="R273">
        <v>0</v>
      </c>
      <c r="S273">
        <v>0</v>
      </c>
      <c r="T273">
        <v>0</v>
      </c>
      <c r="U273">
        <v>10</v>
      </c>
      <c r="V273">
        <v>14</v>
      </c>
      <c r="W273">
        <v>0</v>
      </c>
      <c r="X273">
        <v>1</v>
      </c>
      <c r="Y273">
        <v>0</v>
      </c>
      <c r="Z273">
        <v>0</v>
      </c>
      <c r="AA273">
        <v>1</v>
      </c>
      <c r="AB273">
        <v>22</v>
      </c>
      <c r="AC273">
        <v>0</v>
      </c>
      <c r="AD273">
        <v>22</v>
      </c>
      <c r="AE273">
        <v>2</v>
      </c>
      <c r="AF273">
        <v>0</v>
      </c>
      <c r="AG273">
        <v>2</v>
      </c>
      <c r="AH273">
        <v>0</v>
      </c>
      <c r="AI273">
        <v>22</v>
      </c>
      <c r="AJ273">
        <v>24</v>
      </c>
      <c r="AK273">
        <v>0.66666700000000001</v>
      </c>
      <c r="AL273">
        <v>0.33333299999999999</v>
      </c>
      <c r="AM273">
        <v>0</v>
      </c>
      <c r="AN273">
        <v>8.333299999999999E-2</v>
      </c>
      <c r="AO273">
        <v>0.16666700000000001</v>
      </c>
      <c r="AP273">
        <v>0.20833299999999999</v>
      </c>
      <c r="AQ273">
        <v>8.333299999999999E-2</v>
      </c>
      <c r="AR273">
        <v>0.125</v>
      </c>
      <c r="AS273">
        <v>0.16666700000000001</v>
      </c>
      <c r="AT273">
        <v>4.1667000000000003E-2</v>
      </c>
      <c r="AU273">
        <v>0.125</v>
      </c>
      <c r="AV273">
        <v>0</v>
      </c>
      <c r="AW273">
        <v>0</v>
      </c>
      <c r="AX273">
        <v>0</v>
      </c>
      <c r="AY273">
        <v>0</v>
      </c>
      <c r="AZ273">
        <v>0.41666700000000001</v>
      </c>
      <c r="BA273">
        <v>0.58333299999999999</v>
      </c>
      <c r="BB273">
        <v>0</v>
      </c>
      <c r="BC273">
        <v>4.1667000000000003E-2</v>
      </c>
      <c r="BD273">
        <v>0</v>
      </c>
      <c r="BE273">
        <v>0</v>
      </c>
      <c r="BF273">
        <v>4.1667000000000003E-2</v>
      </c>
      <c r="BG273">
        <v>0.91666700000000001</v>
      </c>
      <c r="BH273">
        <v>0</v>
      </c>
      <c r="BI273">
        <v>0.91666700000000001</v>
      </c>
      <c r="BJ273">
        <v>8.333299999999999E-2</v>
      </c>
      <c r="BK273">
        <v>0</v>
      </c>
      <c r="BL273">
        <v>8.333299999999999E-2</v>
      </c>
      <c r="BM273">
        <v>0</v>
      </c>
      <c r="BN273">
        <v>0.91666700000000001</v>
      </c>
      <c r="BO273">
        <v>1</v>
      </c>
      <c r="BP273" t="s">
        <v>4543</v>
      </c>
      <c r="BQ273">
        <v>15362</v>
      </c>
      <c r="BR273">
        <v>1.56E-3</v>
      </c>
      <c r="BS273">
        <v>0</v>
      </c>
    </row>
    <row r="274" spans="1:71" x14ac:dyDescent="0.25">
      <c r="A274" t="s">
        <v>4548</v>
      </c>
      <c r="B274" t="s">
        <v>98</v>
      </c>
      <c r="C274" t="s">
        <v>187</v>
      </c>
      <c r="D274" t="s">
        <v>44</v>
      </c>
      <c r="E274">
        <v>2019</v>
      </c>
      <c r="F274">
        <v>128</v>
      </c>
      <c r="G274">
        <v>67</v>
      </c>
      <c r="H274">
        <v>0</v>
      </c>
      <c r="I274">
        <v>16</v>
      </c>
      <c r="J274">
        <v>28</v>
      </c>
      <c r="K274">
        <v>36</v>
      </c>
      <c r="L274">
        <v>21</v>
      </c>
      <c r="M274">
        <v>32</v>
      </c>
      <c r="N274">
        <v>25</v>
      </c>
      <c r="O274">
        <v>19</v>
      </c>
      <c r="P274">
        <v>5</v>
      </c>
      <c r="Q274">
        <v>4</v>
      </c>
      <c r="R274">
        <v>6</v>
      </c>
      <c r="S274">
        <v>3</v>
      </c>
      <c r="T274">
        <v>0</v>
      </c>
      <c r="U274">
        <v>194</v>
      </c>
      <c r="V274">
        <v>1</v>
      </c>
      <c r="W274">
        <v>0</v>
      </c>
      <c r="X274">
        <v>165</v>
      </c>
      <c r="Y274">
        <v>7</v>
      </c>
      <c r="Z274">
        <v>14</v>
      </c>
      <c r="AA274">
        <v>9</v>
      </c>
      <c r="AB274">
        <v>0</v>
      </c>
      <c r="AC274">
        <v>53</v>
      </c>
      <c r="AD274">
        <v>1</v>
      </c>
      <c r="AE274">
        <v>11</v>
      </c>
      <c r="AF274">
        <v>130</v>
      </c>
      <c r="AG274">
        <v>134</v>
      </c>
      <c r="AH274">
        <v>53</v>
      </c>
      <c r="AI274">
        <v>8</v>
      </c>
      <c r="AJ274">
        <v>195</v>
      </c>
      <c r="AK274">
        <v>0.65641000000000005</v>
      </c>
      <c r="AL274">
        <v>0.34359000000000001</v>
      </c>
      <c r="AM274">
        <v>0</v>
      </c>
      <c r="AN274">
        <v>8.2050999999999999E-2</v>
      </c>
      <c r="AO274">
        <v>0.14359</v>
      </c>
      <c r="AP274">
        <v>0.184615</v>
      </c>
      <c r="AQ274">
        <v>0.107692</v>
      </c>
      <c r="AR274">
        <v>0.164103</v>
      </c>
      <c r="AS274">
        <v>0.12820500000000001</v>
      </c>
      <c r="AT274">
        <v>9.7436000000000009E-2</v>
      </c>
      <c r="AU274">
        <v>2.5641000000000001E-2</v>
      </c>
      <c r="AV274">
        <v>2.0513E-2</v>
      </c>
      <c r="AW274">
        <v>3.0769000000000001E-2</v>
      </c>
      <c r="AX274">
        <v>1.5384999999999999E-2</v>
      </c>
      <c r="AY274">
        <v>0</v>
      </c>
      <c r="AZ274">
        <v>0.99487199999999998</v>
      </c>
      <c r="BA274">
        <v>5.1280000000000006E-3</v>
      </c>
      <c r="BB274">
        <v>0</v>
      </c>
      <c r="BC274">
        <v>0.84615399999999996</v>
      </c>
      <c r="BD274">
        <v>3.5896999999999998E-2</v>
      </c>
      <c r="BE274">
        <v>7.1794999999999998E-2</v>
      </c>
      <c r="BF274">
        <v>4.6154000000000001E-2</v>
      </c>
      <c r="BG274">
        <v>0</v>
      </c>
      <c r="BH274">
        <v>0.27179500000000001</v>
      </c>
      <c r="BI274">
        <v>5.1280000000000006E-3</v>
      </c>
      <c r="BJ274">
        <v>5.6410000000000002E-2</v>
      </c>
      <c r="BK274">
        <v>0.66666700000000001</v>
      </c>
      <c r="BL274">
        <v>0.68717899999999998</v>
      </c>
      <c r="BM274">
        <v>0.27179500000000001</v>
      </c>
      <c r="BN274">
        <v>4.1026E-2</v>
      </c>
      <c r="BO274">
        <v>1</v>
      </c>
      <c r="BP274" t="s">
        <v>4549</v>
      </c>
      <c r="BQ274">
        <v>195</v>
      </c>
      <c r="BR274">
        <v>1</v>
      </c>
      <c r="BS274">
        <v>0</v>
      </c>
    </row>
    <row r="275" spans="1:71" x14ac:dyDescent="0.25">
      <c r="A275" t="s">
        <v>4550</v>
      </c>
      <c r="B275" t="s">
        <v>98</v>
      </c>
      <c r="C275" t="s">
        <v>187</v>
      </c>
      <c r="D275" t="s">
        <v>947</v>
      </c>
      <c r="E275">
        <v>2019</v>
      </c>
      <c r="F275">
        <v>96</v>
      </c>
      <c r="G275">
        <v>57</v>
      </c>
      <c r="H275">
        <v>0</v>
      </c>
      <c r="I275">
        <v>15</v>
      </c>
      <c r="J275">
        <v>27</v>
      </c>
      <c r="K275">
        <v>29</v>
      </c>
      <c r="L275">
        <v>15</v>
      </c>
      <c r="M275">
        <v>23</v>
      </c>
      <c r="N275">
        <v>19</v>
      </c>
      <c r="O275">
        <v>12</v>
      </c>
      <c r="P275">
        <v>3</v>
      </c>
      <c r="Q275">
        <v>1</v>
      </c>
      <c r="R275">
        <v>6</v>
      </c>
      <c r="S275">
        <v>3</v>
      </c>
      <c r="T275">
        <v>0</v>
      </c>
      <c r="U275">
        <v>152</v>
      </c>
      <c r="V275">
        <v>1</v>
      </c>
      <c r="W275">
        <v>0</v>
      </c>
      <c r="X275">
        <v>132</v>
      </c>
      <c r="Y275">
        <v>4</v>
      </c>
      <c r="Z275">
        <v>9</v>
      </c>
      <c r="AA275">
        <v>8</v>
      </c>
      <c r="AB275">
        <v>0</v>
      </c>
      <c r="AC275">
        <v>52</v>
      </c>
      <c r="AD275">
        <v>0</v>
      </c>
      <c r="AE275">
        <v>4</v>
      </c>
      <c r="AF275">
        <v>97</v>
      </c>
      <c r="AG275">
        <v>101</v>
      </c>
      <c r="AH275">
        <v>47</v>
      </c>
      <c r="AI275">
        <v>5</v>
      </c>
      <c r="AJ275">
        <v>153</v>
      </c>
      <c r="AK275">
        <v>0.62745099999999998</v>
      </c>
      <c r="AL275">
        <v>0.37254900000000002</v>
      </c>
      <c r="AM275">
        <v>0</v>
      </c>
      <c r="AN275">
        <v>9.8039000000000001E-2</v>
      </c>
      <c r="AO275">
        <v>0.17647099999999999</v>
      </c>
      <c r="AP275">
        <v>0.18954199999999999</v>
      </c>
      <c r="AQ275">
        <v>9.8039000000000001E-2</v>
      </c>
      <c r="AR275">
        <v>0.15032699999999999</v>
      </c>
      <c r="AS275">
        <v>0.124183</v>
      </c>
      <c r="AT275">
        <v>7.8431000000000001E-2</v>
      </c>
      <c r="AU275">
        <v>1.9608E-2</v>
      </c>
      <c r="AV275">
        <v>6.5359999999999993E-3</v>
      </c>
      <c r="AW275">
        <v>3.9216000000000001E-2</v>
      </c>
      <c r="AX275">
        <v>1.9608E-2</v>
      </c>
      <c r="AY275">
        <v>0</v>
      </c>
      <c r="AZ275">
        <v>0.99346400000000001</v>
      </c>
      <c r="BA275">
        <v>6.5359999999999993E-3</v>
      </c>
      <c r="BB275">
        <v>0</v>
      </c>
      <c r="BC275">
        <v>0.86274499999999998</v>
      </c>
      <c r="BD275">
        <v>2.6144000000000001E-2</v>
      </c>
      <c r="BE275">
        <v>5.8823999999999987E-2</v>
      </c>
      <c r="BF275">
        <v>5.2287999999999987E-2</v>
      </c>
      <c r="BG275">
        <v>0</v>
      </c>
      <c r="BH275">
        <v>0.33986899999999998</v>
      </c>
      <c r="BI275">
        <v>0</v>
      </c>
      <c r="BJ275">
        <v>2.6144000000000001E-2</v>
      </c>
      <c r="BK275">
        <v>0.63398699999999997</v>
      </c>
      <c r="BL275">
        <v>0.66013099999999991</v>
      </c>
      <c r="BM275">
        <v>0.30719000000000002</v>
      </c>
      <c r="BN275">
        <v>3.2680000000000001E-2</v>
      </c>
      <c r="BO275">
        <v>1</v>
      </c>
      <c r="BP275" t="s">
        <v>4549</v>
      </c>
      <c r="BQ275">
        <v>195</v>
      </c>
      <c r="BR275">
        <v>0.78461999999999998</v>
      </c>
      <c r="BS275">
        <v>0</v>
      </c>
    </row>
    <row r="276" spans="1:71" x14ac:dyDescent="0.25">
      <c r="A276" t="s">
        <v>4551</v>
      </c>
      <c r="B276" t="s">
        <v>98</v>
      </c>
      <c r="C276" t="s">
        <v>187</v>
      </c>
      <c r="D276" t="s">
        <v>949</v>
      </c>
      <c r="E276">
        <v>2019</v>
      </c>
      <c r="F276">
        <v>27</v>
      </c>
      <c r="G276">
        <v>7</v>
      </c>
      <c r="H276">
        <v>0</v>
      </c>
      <c r="I276">
        <v>1</v>
      </c>
      <c r="J276">
        <v>1</v>
      </c>
      <c r="K276">
        <v>7</v>
      </c>
      <c r="L276">
        <v>6</v>
      </c>
      <c r="M276">
        <v>6</v>
      </c>
      <c r="N276">
        <v>4</v>
      </c>
      <c r="O276">
        <v>5</v>
      </c>
      <c r="P276">
        <v>2</v>
      </c>
      <c r="Q276">
        <v>2</v>
      </c>
      <c r="R276">
        <v>0</v>
      </c>
      <c r="S276">
        <v>0</v>
      </c>
      <c r="T276">
        <v>0</v>
      </c>
      <c r="U276">
        <v>34</v>
      </c>
      <c r="V276">
        <v>0</v>
      </c>
      <c r="W276">
        <v>0</v>
      </c>
      <c r="X276">
        <v>27</v>
      </c>
      <c r="Y276">
        <v>3</v>
      </c>
      <c r="Z276">
        <v>4</v>
      </c>
      <c r="AA276">
        <v>0</v>
      </c>
      <c r="AB276">
        <v>0</v>
      </c>
      <c r="AC276">
        <v>1</v>
      </c>
      <c r="AD276">
        <v>0</v>
      </c>
      <c r="AE276">
        <v>2</v>
      </c>
      <c r="AF276">
        <v>31</v>
      </c>
      <c r="AG276">
        <v>26</v>
      </c>
      <c r="AH276">
        <v>6</v>
      </c>
      <c r="AI276">
        <v>2</v>
      </c>
      <c r="AJ276">
        <v>34</v>
      </c>
      <c r="AK276">
        <v>0.79411799999999999</v>
      </c>
      <c r="AL276">
        <v>0.20588200000000001</v>
      </c>
      <c r="AM276">
        <v>0</v>
      </c>
      <c r="AN276">
        <v>2.9412000000000001E-2</v>
      </c>
      <c r="AO276">
        <v>2.9412000000000001E-2</v>
      </c>
      <c r="AP276">
        <v>0.20588200000000001</v>
      </c>
      <c r="AQ276">
        <v>0.17647099999999999</v>
      </c>
      <c r="AR276">
        <v>0.17647099999999999</v>
      </c>
      <c r="AS276">
        <v>0.117647</v>
      </c>
      <c r="AT276">
        <v>0.147059</v>
      </c>
      <c r="AU276">
        <v>5.8823999999999987E-2</v>
      </c>
      <c r="AV276">
        <v>5.8823999999999987E-2</v>
      </c>
      <c r="AW276">
        <v>0</v>
      </c>
      <c r="AX276">
        <v>0</v>
      </c>
      <c r="AY276">
        <v>0</v>
      </c>
      <c r="AZ276">
        <v>1</v>
      </c>
      <c r="BA276">
        <v>0</v>
      </c>
      <c r="BB276">
        <v>0</v>
      </c>
      <c r="BC276">
        <v>0.79411799999999999</v>
      </c>
      <c r="BD276">
        <v>8.8234999999999994E-2</v>
      </c>
      <c r="BE276">
        <v>0.117647</v>
      </c>
      <c r="BF276">
        <v>0</v>
      </c>
      <c r="BG276">
        <v>0</v>
      </c>
      <c r="BH276">
        <v>2.9412000000000001E-2</v>
      </c>
      <c r="BI276">
        <v>0</v>
      </c>
      <c r="BJ276">
        <v>5.8823999999999987E-2</v>
      </c>
      <c r="BK276">
        <v>0.91176500000000005</v>
      </c>
      <c r="BL276">
        <v>0.764706</v>
      </c>
      <c r="BM276">
        <v>0.17647099999999999</v>
      </c>
      <c r="BN276">
        <v>5.8823999999999987E-2</v>
      </c>
      <c r="BO276">
        <v>1</v>
      </c>
      <c r="BP276" t="s">
        <v>4549</v>
      </c>
      <c r="BQ276">
        <v>195</v>
      </c>
      <c r="BR276">
        <v>0.17435999999999999</v>
      </c>
      <c r="BS276">
        <v>0</v>
      </c>
    </row>
    <row r="277" spans="1:71" x14ac:dyDescent="0.25">
      <c r="A277" t="s">
        <v>4552</v>
      </c>
      <c r="B277" t="s">
        <v>98</v>
      </c>
      <c r="C277" t="s">
        <v>187</v>
      </c>
      <c r="D277" t="s">
        <v>953</v>
      </c>
      <c r="E277">
        <v>2019</v>
      </c>
      <c r="F277">
        <v>5</v>
      </c>
      <c r="G277">
        <v>2</v>
      </c>
      <c r="H277">
        <v>0</v>
      </c>
      <c r="I277">
        <v>0</v>
      </c>
      <c r="J277">
        <v>0</v>
      </c>
      <c r="K277">
        <v>0</v>
      </c>
      <c r="L277">
        <v>0</v>
      </c>
      <c r="M277">
        <v>3</v>
      </c>
      <c r="N277">
        <v>2</v>
      </c>
      <c r="O277">
        <v>2</v>
      </c>
      <c r="P277">
        <v>0</v>
      </c>
      <c r="Q277">
        <v>0</v>
      </c>
      <c r="R277">
        <v>0</v>
      </c>
      <c r="S277">
        <v>0</v>
      </c>
      <c r="T277">
        <v>0</v>
      </c>
      <c r="U277">
        <v>7</v>
      </c>
      <c r="V277">
        <v>0</v>
      </c>
      <c r="W277">
        <v>0</v>
      </c>
      <c r="X277">
        <v>6</v>
      </c>
      <c r="Y277">
        <v>0</v>
      </c>
      <c r="Z277">
        <v>0</v>
      </c>
      <c r="AA277">
        <v>1</v>
      </c>
      <c r="AB277">
        <v>0</v>
      </c>
      <c r="AC277">
        <v>0</v>
      </c>
      <c r="AD277">
        <v>0</v>
      </c>
      <c r="AE277">
        <v>5</v>
      </c>
      <c r="AF277">
        <v>2</v>
      </c>
      <c r="AG277">
        <v>7</v>
      </c>
      <c r="AH277">
        <v>0</v>
      </c>
      <c r="AI277">
        <v>0</v>
      </c>
      <c r="AJ277">
        <v>7</v>
      </c>
      <c r="AK277">
        <v>0.71428599999999998</v>
      </c>
      <c r="AL277">
        <v>0.28571400000000002</v>
      </c>
      <c r="AM277">
        <v>0</v>
      </c>
      <c r="AN277">
        <v>0</v>
      </c>
      <c r="AO277">
        <v>0</v>
      </c>
      <c r="AP277">
        <v>0</v>
      </c>
      <c r="AQ277">
        <v>0</v>
      </c>
      <c r="AR277">
        <v>0.42857099999999998</v>
      </c>
      <c r="AS277">
        <v>0.28571400000000002</v>
      </c>
      <c r="AT277">
        <v>0.28571400000000002</v>
      </c>
      <c r="AU277">
        <v>0</v>
      </c>
      <c r="AV277">
        <v>0</v>
      </c>
      <c r="AW277">
        <v>0</v>
      </c>
      <c r="AX277">
        <v>0</v>
      </c>
      <c r="AY277">
        <v>0</v>
      </c>
      <c r="AZ277">
        <v>1</v>
      </c>
      <c r="BA277">
        <v>0</v>
      </c>
      <c r="BB277">
        <v>0</v>
      </c>
      <c r="BC277">
        <v>0.85714299999999999</v>
      </c>
      <c r="BD277">
        <v>0</v>
      </c>
      <c r="BE277">
        <v>0</v>
      </c>
      <c r="BF277">
        <v>0.14285700000000001</v>
      </c>
      <c r="BG277">
        <v>0</v>
      </c>
      <c r="BH277">
        <v>0</v>
      </c>
      <c r="BI277">
        <v>0</v>
      </c>
      <c r="BJ277">
        <v>0.71428599999999998</v>
      </c>
      <c r="BK277">
        <v>0.28571400000000002</v>
      </c>
      <c r="BL277">
        <v>1</v>
      </c>
      <c r="BM277">
        <v>0</v>
      </c>
      <c r="BN277">
        <v>0</v>
      </c>
      <c r="BO277">
        <v>1</v>
      </c>
      <c r="BP277" t="s">
        <v>4549</v>
      </c>
      <c r="BQ277">
        <v>195</v>
      </c>
      <c r="BR277">
        <v>3.5900000000000001E-2</v>
      </c>
      <c r="BS277">
        <v>0</v>
      </c>
    </row>
    <row r="278" spans="1:71" x14ac:dyDescent="0.25">
      <c r="A278" t="s">
        <v>4553</v>
      </c>
      <c r="B278" t="s">
        <v>98</v>
      </c>
      <c r="C278" t="s">
        <v>187</v>
      </c>
      <c r="D278" t="s">
        <v>961</v>
      </c>
      <c r="E278">
        <v>2019</v>
      </c>
      <c r="F278">
        <v>0</v>
      </c>
      <c r="G278">
        <v>1</v>
      </c>
      <c r="H278">
        <v>0</v>
      </c>
      <c r="I278">
        <v>0</v>
      </c>
      <c r="J278">
        <v>0</v>
      </c>
      <c r="K278">
        <v>0</v>
      </c>
      <c r="L278">
        <v>0</v>
      </c>
      <c r="M278">
        <v>0</v>
      </c>
      <c r="N278">
        <v>0</v>
      </c>
      <c r="O278">
        <v>0</v>
      </c>
      <c r="P278">
        <v>0</v>
      </c>
      <c r="Q278">
        <v>1</v>
      </c>
      <c r="R278">
        <v>0</v>
      </c>
      <c r="S278">
        <v>0</v>
      </c>
      <c r="T278">
        <v>0</v>
      </c>
      <c r="U278">
        <v>1</v>
      </c>
      <c r="V278">
        <v>0</v>
      </c>
      <c r="W278">
        <v>0</v>
      </c>
      <c r="X278">
        <v>0</v>
      </c>
      <c r="Y278">
        <v>0</v>
      </c>
      <c r="Z278">
        <v>1</v>
      </c>
      <c r="AA278">
        <v>0</v>
      </c>
      <c r="AB278">
        <v>0</v>
      </c>
      <c r="AC278">
        <v>0</v>
      </c>
      <c r="AD278">
        <v>1</v>
      </c>
      <c r="AE278">
        <v>0</v>
      </c>
      <c r="AF278">
        <v>0</v>
      </c>
      <c r="AG278">
        <v>0</v>
      </c>
      <c r="AH278">
        <v>0</v>
      </c>
      <c r="AI278">
        <v>1</v>
      </c>
      <c r="AJ278">
        <v>1</v>
      </c>
      <c r="AK278">
        <v>0</v>
      </c>
      <c r="AL278">
        <v>1</v>
      </c>
      <c r="AM278">
        <v>0</v>
      </c>
      <c r="AN278">
        <v>0</v>
      </c>
      <c r="AO278">
        <v>0</v>
      </c>
      <c r="AP278">
        <v>0</v>
      </c>
      <c r="AQ278">
        <v>0</v>
      </c>
      <c r="AR278">
        <v>0</v>
      </c>
      <c r="AS278">
        <v>0</v>
      </c>
      <c r="AT278">
        <v>0</v>
      </c>
      <c r="AU278">
        <v>0</v>
      </c>
      <c r="AV278">
        <v>1</v>
      </c>
      <c r="AW278">
        <v>0</v>
      </c>
      <c r="AX278">
        <v>0</v>
      </c>
      <c r="AY278">
        <v>0</v>
      </c>
      <c r="AZ278">
        <v>1</v>
      </c>
      <c r="BA278">
        <v>0</v>
      </c>
      <c r="BB278">
        <v>0</v>
      </c>
      <c r="BC278">
        <v>0</v>
      </c>
      <c r="BD278">
        <v>0</v>
      </c>
      <c r="BE278">
        <v>1</v>
      </c>
      <c r="BF278">
        <v>0</v>
      </c>
      <c r="BG278">
        <v>0</v>
      </c>
      <c r="BH278">
        <v>0</v>
      </c>
      <c r="BI278">
        <v>1</v>
      </c>
      <c r="BJ278">
        <v>0</v>
      </c>
      <c r="BK278">
        <v>0</v>
      </c>
      <c r="BL278">
        <v>0</v>
      </c>
      <c r="BM278">
        <v>0</v>
      </c>
      <c r="BN278">
        <v>1</v>
      </c>
      <c r="BO278">
        <v>1</v>
      </c>
      <c r="BP278" t="s">
        <v>4549</v>
      </c>
      <c r="BQ278">
        <v>195</v>
      </c>
      <c r="BR278">
        <v>5.13E-3</v>
      </c>
      <c r="BS278">
        <v>0</v>
      </c>
    </row>
    <row r="279" spans="1:71" x14ac:dyDescent="0.25">
      <c r="A279" t="s">
        <v>4554</v>
      </c>
      <c r="B279" t="s">
        <v>98</v>
      </c>
      <c r="C279" t="s">
        <v>426</v>
      </c>
      <c r="D279" t="s">
        <v>44</v>
      </c>
      <c r="E279">
        <v>2019</v>
      </c>
      <c r="F279">
        <v>1123</v>
      </c>
      <c r="G279">
        <v>522</v>
      </c>
      <c r="H279">
        <v>0</v>
      </c>
      <c r="I279">
        <v>287</v>
      </c>
      <c r="J279">
        <v>319</v>
      </c>
      <c r="K279">
        <v>259</v>
      </c>
      <c r="L279">
        <v>201</v>
      </c>
      <c r="M279">
        <v>157</v>
      </c>
      <c r="N279">
        <v>160</v>
      </c>
      <c r="O279">
        <v>92</v>
      </c>
      <c r="P279">
        <v>65</v>
      </c>
      <c r="Q279">
        <v>39</v>
      </c>
      <c r="R279">
        <v>20</v>
      </c>
      <c r="S279">
        <v>46</v>
      </c>
      <c r="T279">
        <v>0</v>
      </c>
      <c r="U279">
        <v>1486</v>
      </c>
      <c r="V279">
        <v>158</v>
      </c>
      <c r="W279">
        <v>1</v>
      </c>
      <c r="X279">
        <v>1367</v>
      </c>
      <c r="Y279">
        <v>78</v>
      </c>
      <c r="Z279">
        <v>82</v>
      </c>
      <c r="AA279">
        <v>107</v>
      </c>
      <c r="AB279">
        <v>11</v>
      </c>
      <c r="AC279">
        <v>379</v>
      </c>
      <c r="AD279">
        <v>8</v>
      </c>
      <c r="AE279">
        <v>116</v>
      </c>
      <c r="AF279">
        <v>1142</v>
      </c>
      <c r="AG279">
        <v>1232</v>
      </c>
      <c r="AH279">
        <v>359</v>
      </c>
      <c r="AI279">
        <v>54</v>
      </c>
      <c r="AJ279">
        <v>1645</v>
      </c>
      <c r="AK279">
        <v>0.68267500000000003</v>
      </c>
      <c r="AL279">
        <v>0.31732500000000002</v>
      </c>
      <c r="AM279">
        <v>0</v>
      </c>
      <c r="AN279">
        <v>0.17446800000000001</v>
      </c>
      <c r="AO279">
        <v>0.19392100000000001</v>
      </c>
      <c r="AP279">
        <v>0.157447</v>
      </c>
      <c r="AQ279">
        <v>0.122188</v>
      </c>
      <c r="AR279">
        <v>9.5440999999999998E-2</v>
      </c>
      <c r="AS279">
        <v>9.7264000000000003E-2</v>
      </c>
      <c r="AT279">
        <v>5.5926999999999998E-2</v>
      </c>
      <c r="AU279">
        <v>3.9514000000000001E-2</v>
      </c>
      <c r="AV279">
        <v>2.3708E-2</v>
      </c>
      <c r="AW279">
        <v>1.2158E-2</v>
      </c>
      <c r="AX279">
        <v>2.7963999999999999E-2</v>
      </c>
      <c r="AY279">
        <v>0</v>
      </c>
      <c r="AZ279">
        <v>0.90334300000000001</v>
      </c>
      <c r="BA279">
        <v>9.6049000000000009E-2</v>
      </c>
      <c r="BB279">
        <v>6.0800000000000003E-4</v>
      </c>
      <c r="BC279">
        <v>0.83100300000000005</v>
      </c>
      <c r="BD279">
        <v>4.7416E-2</v>
      </c>
      <c r="BE279">
        <v>4.9848000000000003E-2</v>
      </c>
      <c r="BF279">
        <v>6.5045999999999993E-2</v>
      </c>
      <c r="BG279">
        <v>6.6869999999999994E-3</v>
      </c>
      <c r="BH279">
        <v>0.23039499999999999</v>
      </c>
      <c r="BI279">
        <v>4.8630000000000001E-3</v>
      </c>
      <c r="BJ279">
        <v>7.0516999999999996E-2</v>
      </c>
      <c r="BK279">
        <v>0.69422499999999998</v>
      </c>
      <c r="BL279">
        <v>0.74893600000000005</v>
      </c>
      <c r="BM279">
        <v>0.21823699999999999</v>
      </c>
      <c r="BN279">
        <v>3.2827000000000002E-2</v>
      </c>
      <c r="BO279">
        <v>1</v>
      </c>
      <c r="BP279" t="s">
        <v>4555</v>
      </c>
      <c r="BQ279">
        <v>1645</v>
      </c>
      <c r="BR279">
        <v>1</v>
      </c>
      <c r="BS279">
        <v>0</v>
      </c>
    </row>
    <row r="280" spans="1:71" x14ac:dyDescent="0.25">
      <c r="A280" t="s">
        <v>4556</v>
      </c>
      <c r="B280" t="s">
        <v>98</v>
      </c>
      <c r="C280" t="s">
        <v>426</v>
      </c>
      <c r="D280" t="s">
        <v>947</v>
      </c>
      <c r="E280">
        <v>2019</v>
      </c>
      <c r="F280">
        <v>794</v>
      </c>
      <c r="G280">
        <v>411</v>
      </c>
      <c r="H280">
        <v>0</v>
      </c>
      <c r="I280">
        <v>216</v>
      </c>
      <c r="J280">
        <v>230</v>
      </c>
      <c r="K280">
        <v>185</v>
      </c>
      <c r="L280">
        <v>141</v>
      </c>
      <c r="M280">
        <v>122</v>
      </c>
      <c r="N280">
        <v>119</v>
      </c>
      <c r="O280">
        <v>67</v>
      </c>
      <c r="P280">
        <v>41</v>
      </c>
      <c r="Q280">
        <v>36</v>
      </c>
      <c r="R280">
        <v>19</v>
      </c>
      <c r="S280">
        <v>29</v>
      </c>
      <c r="T280">
        <v>0</v>
      </c>
      <c r="U280">
        <v>1053</v>
      </c>
      <c r="V280">
        <v>151</v>
      </c>
      <c r="W280">
        <v>1</v>
      </c>
      <c r="X280">
        <v>1012</v>
      </c>
      <c r="Y280">
        <v>41</v>
      </c>
      <c r="Z280">
        <v>48</v>
      </c>
      <c r="AA280">
        <v>99</v>
      </c>
      <c r="AB280">
        <v>5</v>
      </c>
      <c r="AC280">
        <v>358</v>
      </c>
      <c r="AD280">
        <v>2</v>
      </c>
      <c r="AE280">
        <v>18</v>
      </c>
      <c r="AF280">
        <v>827</v>
      </c>
      <c r="AG280">
        <v>838</v>
      </c>
      <c r="AH280">
        <v>336</v>
      </c>
      <c r="AI280">
        <v>31</v>
      </c>
      <c r="AJ280">
        <v>1205</v>
      </c>
      <c r="AK280">
        <v>0.65892099999999998</v>
      </c>
      <c r="AL280">
        <v>0.34107900000000002</v>
      </c>
      <c r="AM280">
        <v>0</v>
      </c>
      <c r="AN280">
        <v>0.179253</v>
      </c>
      <c r="AO280">
        <v>0.19087100000000001</v>
      </c>
      <c r="AP280">
        <v>0.153527</v>
      </c>
      <c r="AQ280">
        <v>0.117012</v>
      </c>
      <c r="AR280">
        <v>0.101245</v>
      </c>
      <c r="AS280">
        <v>9.8755000000000009E-2</v>
      </c>
      <c r="AT280">
        <v>5.5601999999999999E-2</v>
      </c>
      <c r="AU280">
        <v>3.4025E-2</v>
      </c>
      <c r="AV280">
        <v>2.9876E-2</v>
      </c>
      <c r="AW280">
        <v>1.5768000000000001E-2</v>
      </c>
      <c r="AX280">
        <v>2.4066000000000001E-2</v>
      </c>
      <c r="AY280">
        <v>0</v>
      </c>
      <c r="AZ280">
        <v>0.87385900000000005</v>
      </c>
      <c r="BA280">
        <v>0.12531100000000001</v>
      </c>
      <c r="BB280">
        <v>8.3000000000000001E-4</v>
      </c>
      <c r="BC280">
        <v>0.83983400000000008</v>
      </c>
      <c r="BD280">
        <v>3.4025E-2</v>
      </c>
      <c r="BE280">
        <v>3.9834000000000001E-2</v>
      </c>
      <c r="BF280">
        <v>8.2157999999999995E-2</v>
      </c>
      <c r="BG280">
        <v>4.1489999999999999E-3</v>
      </c>
      <c r="BH280">
        <v>0.297095</v>
      </c>
      <c r="BI280">
        <v>1.66E-3</v>
      </c>
      <c r="BJ280">
        <v>1.4938E-2</v>
      </c>
      <c r="BK280">
        <v>0.686307</v>
      </c>
      <c r="BL280">
        <v>0.69543599999999994</v>
      </c>
      <c r="BM280">
        <v>0.27883799999999997</v>
      </c>
      <c r="BN280">
        <v>2.5725999999999999E-2</v>
      </c>
      <c r="BO280">
        <v>1</v>
      </c>
      <c r="BP280" t="s">
        <v>4555</v>
      </c>
      <c r="BQ280">
        <v>1645</v>
      </c>
      <c r="BR280">
        <v>0.73251999999999995</v>
      </c>
      <c r="BS280">
        <v>0</v>
      </c>
    </row>
    <row r="281" spans="1:71" x14ac:dyDescent="0.25">
      <c r="A281" t="s">
        <v>4557</v>
      </c>
      <c r="B281" t="s">
        <v>98</v>
      </c>
      <c r="C281" t="s">
        <v>426</v>
      </c>
      <c r="D281" t="s">
        <v>949</v>
      </c>
      <c r="E281">
        <v>2019</v>
      </c>
      <c r="F281">
        <v>264</v>
      </c>
      <c r="G281">
        <v>82</v>
      </c>
      <c r="H281">
        <v>0</v>
      </c>
      <c r="I281">
        <v>68</v>
      </c>
      <c r="J281">
        <v>71</v>
      </c>
      <c r="K281">
        <v>56</v>
      </c>
      <c r="L281">
        <v>40</v>
      </c>
      <c r="M281">
        <v>25</v>
      </c>
      <c r="N281">
        <v>31</v>
      </c>
      <c r="O281">
        <v>17</v>
      </c>
      <c r="P281">
        <v>18</v>
      </c>
      <c r="Q281">
        <v>3</v>
      </c>
      <c r="R281">
        <v>0</v>
      </c>
      <c r="S281">
        <v>17</v>
      </c>
      <c r="T281">
        <v>0</v>
      </c>
      <c r="U281">
        <v>343</v>
      </c>
      <c r="V281">
        <v>3</v>
      </c>
      <c r="W281">
        <v>0</v>
      </c>
      <c r="X281">
        <v>288</v>
      </c>
      <c r="Y281">
        <v>30</v>
      </c>
      <c r="Z281">
        <v>27</v>
      </c>
      <c r="AA281">
        <v>1</v>
      </c>
      <c r="AB281">
        <v>0</v>
      </c>
      <c r="AC281">
        <v>18</v>
      </c>
      <c r="AD281">
        <v>1</v>
      </c>
      <c r="AE281">
        <v>26</v>
      </c>
      <c r="AF281">
        <v>301</v>
      </c>
      <c r="AG281">
        <v>320</v>
      </c>
      <c r="AH281">
        <v>22</v>
      </c>
      <c r="AI281">
        <v>4</v>
      </c>
      <c r="AJ281">
        <v>346</v>
      </c>
      <c r="AK281">
        <v>0.76300600000000007</v>
      </c>
      <c r="AL281">
        <v>0.23699400000000001</v>
      </c>
      <c r="AM281">
        <v>0</v>
      </c>
      <c r="AN281">
        <v>0.19653200000000001</v>
      </c>
      <c r="AO281">
        <v>0.205202</v>
      </c>
      <c r="AP281">
        <v>0.16184999999999999</v>
      </c>
      <c r="AQ281">
        <v>0.115607</v>
      </c>
      <c r="AR281">
        <v>7.2253999999999999E-2</v>
      </c>
      <c r="AS281">
        <v>8.9595000000000008E-2</v>
      </c>
      <c r="AT281">
        <v>4.9133000000000003E-2</v>
      </c>
      <c r="AU281">
        <v>5.2023E-2</v>
      </c>
      <c r="AV281">
        <v>8.6709999999999999E-3</v>
      </c>
      <c r="AW281">
        <v>0</v>
      </c>
      <c r="AX281">
        <v>4.9133000000000003E-2</v>
      </c>
      <c r="AY281">
        <v>0</v>
      </c>
      <c r="AZ281">
        <v>0.99132900000000002</v>
      </c>
      <c r="BA281">
        <v>8.6709999999999999E-3</v>
      </c>
      <c r="BB281">
        <v>0</v>
      </c>
      <c r="BC281">
        <v>0.83236999999999994</v>
      </c>
      <c r="BD281">
        <v>8.6705000000000004E-2</v>
      </c>
      <c r="BE281">
        <v>7.8034999999999993E-2</v>
      </c>
      <c r="BF281">
        <v>2.8900000000000002E-3</v>
      </c>
      <c r="BG281">
        <v>0</v>
      </c>
      <c r="BH281">
        <v>5.2023E-2</v>
      </c>
      <c r="BI281">
        <v>2.8900000000000002E-3</v>
      </c>
      <c r="BJ281">
        <v>7.5145000000000003E-2</v>
      </c>
      <c r="BK281">
        <v>0.8699420000000001</v>
      </c>
      <c r="BL281">
        <v>0.92485499999999998</v>
      </c>
      <c r="BM281">
        <v>6.3584000000000002E-2</v>
      </c>
      <c r="BN281">
        <v>1.1561E-2</v>
      </c>
      <c r="BO281">
        <v>1</v>
      </c>
      <c r="BP281" t="s">
        <v>4555</v>
      </c>
      <c r="BQ281">
        <v>1645</v>
      </c>
      <c r="BR281">
        <v>0.21032999999999999</v>
      </c>
      <c r="BS281">
        <v>0</v>
      </c>
    </row>
    <row r="282" spans="1:71" x14ac:dyDescent="0.25">
      <c r="A282" t="s">
        <v>4558</v>
      </c>
      <c r="B282" t="s">
        <v>98</v>
      </c>
      <c r="C282" t="s">
        <v>426</v>
      </c>
      <c r="D282" t="s">
        <v>953</v>
      </c>
      <c r="E282">
        <v>2019</v>
      </c>
      <c r="F282">
        <v>62</v>
      </c>
      <c r="G282">
        <v>26</v>
      </c>
      <c r="H282">
        <v>0</v>
      </c>
      <c r="I282">
        <v>3</v>
      </c>
      <c r="J282">
        <v>14</v>
      </c>
      <c r="K282">
        <v>17</v>
      </c>
      <c r="L282">
        <v>20</v>
      </c>
      <c r="M282">
        <v>10</v>
      </c>
      <c r="N282">
        <v>10</v>
      </c>
      <c r="O282">
        <v>7</v>
      </c>
      <c r="P282">
        <v>6</v>
      </c>
      <c r="Q282">
        <v>0</v>
      </c>
      <c r="R282">
        <v>1</v>
      </c>
      <c r="S282">
        <v>0</v>
      </c>
      <c r="T282">
        <v>0</v>
      </c>
      <c r="U282">
        <v>86</v>
      </c>
      <c r="V282">
        <v>2</v>
      </c>
      <c r="W282">
        <v>0</v>
      </c>
      <c r="X282">
        <v>67</v>
      </c>
      <c r="Y282">
        <v>7</v>
      </c>
      <c r="Z282">
        <v>6</v>
      </c>
      <c r="AA282">
        <v>6</v>
      </c>
      <c r="AB282">
        <v>2</v>
      </c>
      <c r="AC282">
        <v>3</v>
      </c>
      <c r="AD282">
        <v>1</v>
      </c>
      <c r="AE282">
        <v>70</v>
      </c>
      <c r="AF282">
        <v>14</v>
      </c>
      <c r="AG282">
        <v>73</v>
      </c>
      <c r="AH282">
        <v>1</v>
      </c>
      <c r="AI282">
        <v>14</v>
      </c>
      <c r="AJ282">
        <v>88</v>
      </c>
      <c r="AK282">
        <v>0.70454499999999998</v>
      </c>
      <c r="AL282">
        <v>0.29545500000000002</v>
      </c>
      <c r="AM282">
        <v>0</v>
      </c>
      <c r="AN282">
        <v>3.4091000000000003E-2</v>
      </c>
      <c r="AO282">
        <v>0.15909100000000001</v>
      </c>
      <c r="AP282">
        <v>0.19318199999999999</v>
      </c>
      <c r="AQ282">
        <v>0.227273</v>
      </c>
      <c r="AR282">
        <v>0.113636</v>
      </c>
      <c r="AS282">
        <v>0.113636</v>
      </c>
      <c r="AT282">
        <v>7.9545000000000005E-2</v>
      </c>
      <c r="AU282">
        <v>6.8182000000000006E-2</v>
      </c>
      <c r="AV282">
        <v>0</v>
      </c>
      <c r="AW282">
        <v>1.1364000000000001E-2</v>
      </c>
      <c r="AX282">
        <v>0</v>
      </c>
      <c r="AY282">
        <v>0</v>
      </c>
      <c r="AZ282">
        <v>0.97727299999999995</v>
      </c>
      <c r="BA282">
        <v>2.2727000000000001E-2</v>
      </c>
      <c r="BB282">
        <v>0</v>
      </c>
      <c r="BC282">
        <v>0.76136399999999993</v>
      </c>
      <c r="BD282">
        <v>7.9545000000000005E-2</v>
      </c>
      <c r="BE282">
        <v>6.8182000000000006E-2</v>
      </c>
      <c r="BF282">
        <v>6.8182000000000006E-2</v>
      </c>
      <c r="BG282">
        <v>2.2727000000000001E-2</v>
      </c>
      <c r="BH282">
        <v>3.4091000000000003E-2</v>
      </c>
      <c r="BI282">
        <v>1.1364000000000001E-2</v>
      </c>
      <c r="BJ282">
        <v>0.79545500000000002</v>
      </c>
      <c r="BK282">
        <v>0.15909100000000001</v>
      </c>
      <c r="BL282">
        <v>0.82954499999999998</v>
      </c>
      <c r="BM282">
        <v>1.1364000000000001E-2</v>
      </c>
      <c r="BN282">
        <v>0.15909100000000001</v>
      </c>
      <c r="BO282">
        <v>1</v>
      </c>
      <c r="BP282" t="s">
        <v>4555</v>
      </c>
      <c r="BQ282">
        <v>1645</v>
      </c>
      <c r="BR282">
        <v>5.3499999999999999E-2</v>
      </c>
      <c r="BS282">
        <v>0</v>
      </c>
    </row>
    <row r="283" spans="1:71" x14ac:dyDescent="0.25">
      <c r="A283" t="s">
        <v>4559</v>
      </c>
      <c r="B283" t="s">
        <v>98</v>
      </c>
      <c r="C283" t="s">
        <v>426</v>
      </c>
      <c r="D283" t="s">
        <v>961</v>
      </c>
      <c r="E283">
        <v>2019</v>
      </c>
      <c r="F283">
        <v>3</v>
      </c>
      <c r="G283">
        <v>3</v>
      </c>
      <c r="H283">
        <v>0</v>
      </c>
      <c r="I283">
        <v>0</v>
      </c>
      <c r="J283">
        <v>4</v>
      </c>
      <c r="K283">
        <v>1</v>
      </c>
      <c r="L283">
        <v>0</v>
      </c>
      <c r="M283">
        <v>0</v>
      </c>
      <c r="N283">
        <v>0</v>
      </c>
      <c r="O283">
        <v>1</v>
      </c>
      <c r="P283">
        <v>0</v>
      </c>
      <c r="Q283">
        <v>0</v>
      </c>
      <c r="R283">
        <v>0</v>
      </c>
      <c r="S283">
        <v>0</v>
      </c>
      <c r="T283">
        <v>0</v>
      </c>
      <c r="U283">
        <v>4</v>
      </c>
      <c r="V283">
        <v>2</v>
      </c>
      <c r="W283">
        <v>0</v>
      </c>
      <c r="X283">
        <v>0</v>
      </c>
      <c r="Y283">
        <v>0</v>
      </c>
      <c r="Z283">
        <v>1</v>
      </c>
      <c r="AA283">
        <v>1</v>
      </c>
      <c r="AB283">
        <v>4</v>
      </c>
      <c r="AC283">
        <v>0</v>
      </c>
      <c r="AD283">
        <v>4</v>
      </c>
      <c r="AE283">
        <v>2</v>
      </c>
      <c r="AF283">
        <v>0</v>
      </c>
      <c r="AG283">
        <v>1</v>
      </c>
      <c r="AH283">
        <v>0</v>
      </c>
      <c r="AI283">
        <v>5</v>
      </c>
      <c r="AJ283">
        <v>6</v>
      </c>
      <c r="AK283">
        <v>0.5</v>
      </c>
      <c r="AL283">
        <v>0.5</v>
      </c>
      <c r="AM283">
        <v>0</v>
      </c>
      <c r="AN283">
        <v>0</v>
      </c>
      <c r="AO283">
        <v>0.66666700000000001</v>
      </c>
      <c r="AP283">
        <v>0.16666700000000001</v>
      </c>
      <c r="AQ283">
        <v>0</v>
      </c>
      <c r="AR283">
        <v>0</v>
      </c>
      <c r="AS283">
        <v>0</v>
      </c>
      <c r="AT283">
        <v>0.16666700000000001</v>
      </c>
      <c r="AU283">
        <v>0</v>
      </c>
      <c r="AV283">
        <v>0</v>
      </c>
      <c r="AW283">
        <v>0</v>
      </c>
      <c r="AX283">
        <v>0</v>
      </c>
      <c r="AY283">
        <v>0</v>
      </c>
      <c r="AZ283">
        <v>0.66666700000000001</v>
      </c>
      <c r="BA283">
        <v>0.33333299999999999</v>
      </c>
      <c r="BB283">
        <v>0</v>
      </c>
      <c r="BC283">
        <v>0</v>
      </c>
      <c r="BD283">
        <v>0</v>
      </c>
      <c r="BE283">
        <v>0.16666700000000001</v>
      </c>
      <c r="BF283">
        <v>0.16666700000000001</v>
      </c>
      <c r="BG283">
        <v>0.66666700000000001</v>
      </c>
      <c r="BH283">
        <v>0</v>
      </c>
      <c r="BI283">
        <v>0.66666700000000001</v>
      </c>
      <c r="BJ283">
        <v>0.33333299999999999</v>
      </c>
      <c r="BK283">
        <v>0</v>
      </c>
      <c r="BL283">
        <v>0.16666700000000001</v>
      </c>
      <c r="BM283">
        <v>0</v>
      </c>
      <c r="BN283">
        <v>0.83333299999999999</v>
      </c>
      <c r="BO283">
        <v>1</v>
      </c>
      <c r="BP283" t="s">
        <v>4555</v>
      </c>
      <c r="BQ283">
        <v>1645</v>
      </c>
      <c r="BR283">
        <v>3.65E-3</v>
      </c>
      <c r="BS283">
        <v>0</v>
      </c>
    </row>
    <row r="284" spans="1:71" x14ac:dyDescent="0.25">
      <c r="A284" t="s">
        <v>4560</v>
      </c>
      <c r="B284" t="s">
        <v>98</v>
      </c>
      <c r="C284" t="s">
        <v>124</v>
      </c>
      <c r="D284" t="s">
        <v>44</v>
      </c>
      <c r="E284">
        <v>2020</v>
      </c>
      <c r="F284">
        <v>3222</v>
      </c>
      <c r="G284">
        <v>2135</v>
      </c>
      <c r="H284">
        <v>0</v>
      </c>
      <c r="I284">
        <v>551</v>
      </c>
      <c r="J284">
        <v>1112</v>
      </c>
      <c r="K284">
        <v>894</v>
      </c>
      <c r="L284">
        <v>805</v>
      </c>
      <c r="M284">
        <v>660</v>
      </c>
      <c r="N284">
        <v>543</v>
      </c>
      <c r="O284">
        <v>375</v>
      </c>
      <c r="P284">
        <v>269</v>
      </c>
      <c r="Q284">
        <v>92</v>
      </c>
      <c r="R284">
        <v>44</v>
      </c>
      <c r="S284">
        <v>12</v>
      </c>
      <c r="T284">
        <v>0</v>
      </c>
      <c r="U284">
        <v>3596</v>
      </c>
      <c r="V284">
        <v>1761</v>
      </c>
      <c r="W284">
        <v>0</v>
      </c>
      <c r="X284">
        <v>4287</v>
      </c>
      <c r="Y284">
        <v>184</v>
      </c>
      <c r="Z284">
        <v>330</v>
      </c>
      <c r="AA284">
        <v>556</v>
      </c>
      <c r="AB284">
        <v>0</v>
      </c>
      <c r="AC284">
        <v>1589</v>
      </c>
      <c r="AD284">
        <v>0</v>
      </c>
      <c r="AE284">
        <v>386</v>
      </c>
      <c r="AF284">
        <v>3382</v>
      </c>
      <c r="AG284">
        <v>4691</v>
      </c>
      <c r="AH284">
        <v>617</v>
      </c>
      <c r="AI284">
        <v>49</v>
      </c>
      <c r="AJ284">
        <v>5357</v>
      </c>
      <c r="AK284">
        <v>0.60145599999999999</v>
      </c>
      <c r="AL284">
        <v>0.39854400000000001</v>
      </c>
      <c r="AM284">
        <v>0</v>
      </c>
      <c r="AN284">
        <v>0.102856</v>
      </c>
      <c r="AO284">
        <v>0.20757900000000001</v>
      </c>
      <c r="AP284">
        <v>0.166884</v>
      </c>
      <c r="AQ284">
        <v>0.15027099999999999</v>
      </c>
      <c r="AR284">
        <v>0.12320299999999999</v>
      </c>
      <c r="AS284">
        <v>0.10136299999999999</v>
      </c>
      <c r="AT284">
        <v>7.0002000000000009E-2</v>
      </c>
      <c r="AU284">
        <v>5.0215000000000003E-2</v>
      </c>
      <c r="AV284">
        <v>1.7173999999999998E-2</v>
      </c>
      <c r="AW284">
        <v>8.2140000000000008E-3</v>
      </c>
      <c r="AX284">
        <v>2.2399999999999998E-3</v>
      </c>
      <c r="AY284">
        <v>0</v>
      </c>
      <c r="AZ284">
        <v>0.67127099999999995</v>
      </c>
      <c r="BA284">
        <v>0.32872899999999999</v>
      </c>
      <c r="BB284">
        <v>0</v>
      </c>
      <c r="BC284">
        <v>0.800261</v>
      </c>
      <c r="BD284">
        <v>3.4347999999999997E-2</v>
      </c>
      <c r="BE284">
        <v>6.1601999999999997E-2</v>
      </c>
      <c r="BF284">
        <v>0.10378900000000001</v>
      </c>
      <c r="BG284">
        <v>0</v>
      </c>
      <c r="BH284">
        <v>0.29662100000000002</v>
      </c>
      <c r="BI284">
        <v>0</v>
      </c>
      <c r="BJ284">
        <v>7.2054999999999994E-2</v>
      </c>
      <c r="BK284">
        <v>0.631324</v>
      </c>
      <c r="BL284">
        <v>0.87567700000000004</v>
      </c>
      <c r="BM284">
        <v>0.115176</v>
      </c>
      <c r="BN284">
        <v>9.1469999999999989E-3</v>
      </c>
      <c r="BO284">
        <v>1</v>
      </c>
      <c r="BP284" t="s">
        <v>4561</v>
      </c>
      <c r="BQ284">
        <v>5357</v>
      </c>
      <c r="BR284">
        <v>1</v>
      </c>
      <c r="BS284">
        <v>0</v>
      </c>
    </row>
    <row r="285" spans="1:71" x14ac:dyDescent="0.25">
      <c r="A285" t="s">
        <v>4562</v>
      </c>
      <c r="B285" t="s">
        <v>98</v>
      </c>
      <c r="C285" t="s">
        <v>124</v>
      </c>
      <c r="D285" t="s">
        <v>947</v>
      </c>
      <c r="E285">
        <v>2020</v>
      </c>
      <c r="F285">
        <v>2238</v>
      </c>
      <c r="G285">
        <v>1756</v>
      </c>
      <c r="H285">
        <v>0</v>
      </c>
      <c r="I285">
        <v>429</v>
      </c>
      <c r="J285">
        <v>870</v>
      </c>
      <c r="K285">
        <v>643</v>
      </c>
      <c r="L285">
        <v>619</v>
      </c>
      <c r="M285">
        <v>488</v>
      </c>
      <c r="N285">
        <v>385</v>
      </c>
      <c r="O285">
        <v>264</v>
      </c>
      <c r="P285">
        <v>184</v>
      </c>
      <c r="Q285">
        <v>64</v>
      </c>
      <c r="R285">
        <v>38</v>
      </c>
      <c r="S285">
        <v>10</v>
      </c>
      <c r="T285">
        <v>0</v>
      </c>
      <c r="U285">
        <v>2329</v>
      </c>
      <c r="V285">
        <v>1665</v>
      </c>
      <c r="W285">
        <v>0</v>
      </c>
      <c r="X285">
        <v>3168</v>
      </c>
      <c r="Y285">
        <v>86</v>
      </c>
      <c r="Z285">
        <v>211</v>
      </c>
      <c r="AA285">
        <v>529</v>
      </c>
      <c r="AB285">
        <v>0</v>
      </c>
      <c r="AC285">
        <v>1532</v>
      </c>
      <c r="AD285">
        <v>0</v>
      </c>
      <c r="AE285">
        <v>117</v>
      </c>
      <c r="AF285">
        <v>2345</v>
      </c>
      <c r="AG285">
        <v>3442</v>
      </c>
      <c r="AH285">
        <v>524</v>
      </c>
      <c r="AI285">
        <v>28</v>
      </c>
      <c r="AJ285">
        <v>3994</v>
      </c>
      <c r="AK285">
        <v>0.56034099999999998</v>
      </c>
      <c r="AL285">
        <v>0.43965900000000002</v>
      </c>
      <c r="AM285">
        <v>0</v>
      </c>
      <c r="AN285">
        <v>0.10741100000000001</v>
      </c>
      <c r="AO285">
        <v>0.21782699999999999</v>
      </c>
      <c r="AP285">
        <v>0.160991</v>
      </c>
      <c r="AQ285">
        <v>0.15498200000000001</v>
      </c>
      <c r="AR285">
        <v>0.122183</v>
      </c>
      <c r="AS285">
        <v>9.6394999999999995E-2</v>
      </c>
      <c r="AT285">
        <v>6.6098999999999991E-2</v>
      </c>
      <c r="AU285">
        <v>4.6069000000000013E-2</v>
      </c>
      <c r="AV285">
        <v>1.6024E-2</v>
      </c>
      <c r="AW285">
        <v>9.5139999999999999E-3</v>
      </c>
      <c r="AX285">
        <v>2.5040000000000001E-3</v>
      </c>
      <c r="AY285">
        <v>0</v>
      </c>
      <c r="AZ285">
        <v>0.583125</v>
      </c>
      <c r="BA285">
        <v>0.416875</v>
      </c>
      <c r="BB285">
        <v>0</v>
      </c>
      <c r="BC285">
        <v>0.79319000000000006</v>
      </c>
      <c r="BD285">
        <v>2.1531999999999999E-2</v>
      </c>
      <c r="BE285">
        <v>5.2828999999999987E-2</v>
      </c>
      <c r="BF285">
        <v>0.13244900000000001</v>
      </c>
      <c r="BG285">
        <v>0</v>
      </c>
      <c r="BH285">
        <v>0.383575</v>
      </c>
      <c r="BI285">
        <v>0</v>
      </c>
      <c r="BJ285">
        <v>2.9294000000000001E-2</v>
      </c>
      <c r="BK285">
        <v>0.58713099999999996</v>
      </c>
      <c r="BL285">
        <v>0.86179300000000003</v>
      </c>
      <c r="BM285">
        <v>0.13119700000000001</v>
      </c>
      <c r="BN285">
        <v>7.0109999999999999E-3</v>
      </c>
      <c r="BO285">
        <v>1</v>
      </c>
      <c r="BP285" t="s">
        <v>4561</v>
      </c>
      <c r="BQ285">
        <v>5357</v>
      </c>
      <c r="BR285">
        <v>0.74557000000000007</v>
      </c>
      <c r="BS285">
        <v>0</v>
      </c>
    </row>
    <row r="286" spans="1:71" x14ac:dyDescent="0.25">
      <c r="A286" t="s">
        <v>4563</v>
      </c>
      <c r="B286" t="s">
        <v>98</v>
      </c>
      <c r="C286" t="s">
        <v>124</v>
      </c>
      <c r="D286" t="s">
        <v>949</v>
      </c>
      <c r="E286">
        <v>2020</v>
      </c>
      <c r="F286">
        <v>822</v>
      </c>
      <c r="G286">
        <v>299</v>
      </c>
      <c r="H286">
        <v>0</v>
      </c>
      <c r="I286">
        <v>115</v>
      </c>
      <c r="J286">
        <v>211</v>
      </c>
      <c r="K286">
        <v>221</v>
      </c>
      <c r="L286">
        <v>141</v>
      </c>
      <c r="M286">
        <v>125</v>
      </c>
      <c r="N286">
        <v>124</v>
      </c>
      <c r="O286">
        <v>89</v>
      </c>
      <c r="P286">
        <v>67</v>
      </c>
      <c r="Q286">
        <v>23</v>
      </c>
      <c r="R286">
        <v>4</v>
      </c>
      <c r="S286">
        <v>1</v>
      </c>
      <c r="T286">
        <v>0</v>
      </c>
      <c r="U286">
        <v>1052</v>
      </c>
      <c r="V286">
        <v>69</v>
      </c>
      <c r="W286">
        <v>0</v>
      </c>
      <c r="X286">
        <v>921</v>
      </c>
      <c r="Y286">
        <v>87</v>
      </c>
      <c r="Z286">
        <v>110</v>
      </c>
      <c r="AA286">
        <v>3</v>
      </c>
      <c r="AB286">
        <v>0</v>
      </c>
      <c r="AC286">
        <v>46</v>
      </c>
      <c r="AD286">
        <v>0</v>
      </c>
      <c r="AE286">
        <v>105</v>
      </c>
      <c r="AF286">
        <v>970</v>
      </c>
      <c r="AG286">
        <v>1021</v>
      </c>
      <c r="AH286">
        <v>88</v>
      </c>
      <c r="AI286">
        <v>12</v>
      </c>
      <c r="AJ286">
        <v>1121</v>
      </c>
      <c r="AK286">
        <v>0.73327399999999998</v>
      </c>
      <c r="AL286">
        <v>0.26672600000000002</v>
      </c>
      <c r="AM286">
        <v>0</v>
      </c>
      <c r="AN286">
        <v>0.102587</v>
      </c>
      <c r="AO286">
        <v>0.188225</v>
      </c>
      <c r="AP286">
        <v>0.19714499999999999</v>
      </c>
      <c r="AQ286">
        <v>0.125781</v>
      </c>
      <c r="AR286">
        <v>0.111508</v>
      </c>
      <c r="AS286">
        <v>0.11061600000000001</v>
      </c>
      <c r="AT286">
        <v>7.9393000000000005E-2</v>
      </c>
      <c r="AU286">
        <v>5.9768000000000002E-2</v>
      </c>
      <c r="AV286">
        <v>2.0517000000000001E-2</v>
      </c>
      <c r="AW286">
        <v>3.568E-3</v>
      </c>
      <c r="AX286">
        <v>8.92E-4</v>
      </c>
      <c r="AY286">
        <v>0</v>
      </c>
      <c r="AZ286">
        <v>0.93844800000000006</v>
      </c>
      <c r="BA286">
        <v>6.1552000000000003E-2</v>
      </c>
      <c r="BB286">
        <v>0</v>
      </c>
      <c r="BC286">
        <v>0.82158799999999998</v>
      </c>
      <c r="BD286">
        <v>7.7608999999999997E-2</v>
      </c>
      <c r="BE286">
        <v>9.8126999999999992E-2</v>
      </c>
      <c r="BF286">
        <v>2.676E-3</v>
      </c>
      <c r="BG286">
        <v>0</v>
      </c>
      <c r="BH286">
        <v>4.1035000000000002E-2</v>
      </c>
      <c r="BI286">
        <v>0</v>
      </c>
      <c r="BJ286">
        <v>9.3665999999999999E-2</v>
      </c>
      <c r="BK286">
        <v>0.86529899999999993</v>
      </c>
      <c r="BL286">
        <v>0.9107940000000001</v>
      </c>
      <c r="BM286">
        <v>7.8501000000000001E-2</v>
      </c>
      <c r="BN286">
        <v>1.0704999999999999E-2</v>
      </c>
      <c r="BO286">
        <v>1</v>
      </c>
      <c r="BP286" t="s">
        <v>4561</v>
      </c>
      <c r="BQ286">
        <v>5357</v>
      </c>
      <c r="BR286">
        <v>0.20926</v>
      </c>
      <c r="BS286">
        <v>0</v>
      </c>
    </row>
    <row r="287" spans="1:71" x14ac:dyDescent="0.25">
      <c r="A287" t="s">
        <v>4564</v>
      </c>
      <c r="B287" t="s">
        <v>98</v>
      </c>
      <c r="C287" t="s">
        <v>124</v>
      </c>
      <c r="D287" t="s">
        <v>953</v>
      </c>
      <c r="E287">
        <v>2020</v>
      </c>
      <c r="F287">
        <v>162</v>
      </c>
      <c r="G287">
        <v>80</v>
      </c>
      <c r="H287">
        <v>0</v>
      </c>
      <c r="I287">
        <v>7</v>
      </c>
      <c r="J287">
        <v>31</v>
      </c>
      <c r="K287">
        <v>30</v>
      </c>
      <c r="L287">
        <v>45</v>
      </c>
      <c r="M287">
        <v>47</v>
      </c>
      <c r="N287">
        <v>34</v>
      </c>
      <c r="O287">
        <v>22</v>
      </c>
      <c r="P287">
        <v>18</v>
      </c>
      <c r="Q287">
        <v>5</v>
      </c>
      <c r="R287">
        <v>2</v>
      </c>
      <c r="S287">
        <v>1</v>
      </c>
      <c r="T287">
        <v>0</v>
      </c>
      <c r="U287">
        <v>215</v>
      </c>
      <c r="V287">
        <v>27</v>
      </c>
      <c r="W287">
        <v>0</v>
      </c>
      <c r="X287">
        <v>198</v>
      </c>
      <c r="Y287">
        <v>11</v>
      </c>
      <c r="Z287">
        <v>9</v>
      </c>
      <c r="AA287">
        <v>24</v>
      </c>
      <c r="AB287">
        <v>0</v>
      </c>
      <c r="AC287">
        <v>11</v>
      </c>
      <c r="AD287">
        <v>0</v>
      </c>
      <c r="AE287">
        <v>164</v>
      </c>
      <c r="AF287">
        <v>67</v>
      </c>
      <c r="AG287">
        <v>230</v>
      </c>
      <c r="AH287">
        <v>5</v>
      </c>
      <c r="AI287">
        <v>7</v>
      </c>
      <c r="AJ287">
        <v>242</v>
      </c>
      <c r="AK287">
        <v>0.66942099999999993</v>
      </c>
      <c r="AL287">
        <v>0.33057900000000001</v>
      </c>
      <c r="AM287">
        <v>0</v>
      </c>
      <c r="AN287">
        <v>2.8926E-2</v>
      </c>
      <c r="AO287">
        <v>0.12809899999999999</v>
      </c>
      <c r="AP287">
        <v>0.12396699999999999</v>
      </c>
      <c r="AQ287">
        <v>0.18595</v>
      </c>
      <c r="AR287">
        <v>0.194215</v>
      </c>
      <c r="AS287">
        <v>0.14049600000000001</v>
      </c>
      <c r="AT287">
        <v>9.090899999999999E-2</v>
      </c>
      <c r="AU287">
        <v>7.4380000000000002E-2</v>
      </c>
      <c r="AV287">
        <v>2.0660999999999999E-2</v>
      </c>
      <c r="AW287">
        <v>8.2640000000000005E-3</v>
      </c>
      <c r="AX287">
        <v>4.1320000000000003E-3</v>
      </c>
      <c r="AY287">
        <v>0</v>
      </c>
      <c r="AZ287">
        <v>0.88843000000000005</v>
      </c>
      <c r="BA287">
        <v>0.11157</v>
      </c>
      <c r="BB287">
        <v>0</v>
      </c>
      <c r="BC287">
        <v>0.81818200000000008</v>
      </c>
      <c r="BD287">
        <v>4.5455000000000002E-2</v>
      </c>
      <c r="BE287">
        <v>3.7190000000000001E-2</v>
      </c>
      <c r="BF287">
        <v>9.9174000000000012E-2</v>
      </c>
      <c r="BG287">
        <v>0</v>
      </c>
      <c r="BH287">
        <v>4.5455000000000002E-2</v>
      </c>
      <c r="BI287">
        <v>0</v>
      </c>
      <c r="BJ287">
        <v>0.67768600000000001</v>
      </c>
      <c r="BK287">
        <v>0.27685999999999999</v>
      </c>
      <c r="BL287">
        <v>0.95041300000000006</v>
      </c>
      <c r="BM287">
        <v>2.0660999999999999E-2</v>
      </c>
      <c r="BN287">
        <v>2.8926E-2</v>
      </c>
      <c r="BO287">
        <v>1</v>
      </c>
      <c r="BP287" t="s">
        <v>4561</v>
      </c>
      <c r="BQ287">
        <v>5357</v>
      </c>
      <c r="BR287">
        <v>4.5170000000000002E-2</v>
      </c>
      <c r="BS287">
        <v>0</v>
      </c>
    </row>
    <row r="288" spans="1:71" x14ac:dyDescent="0.25">
      <c r="A288" t="s">
        <v>4565</v>
      </c>
      <c r="B288" t="s">
        <v>98</v>
      </c>
      <c r="C288" t="s">
        <v>123</v>
      </c>
      <c r="D288" t="s">
        <v>44</v>
      </c>
      <c r="E288">
        <v>2020</v>
      </c>
      <c r="F288">
        <v>3194</v>
      </c>
      <c r="G288">
        <v>2328</v>
      </c>
      <c r="H288">
        <v>0</v>
      </c>
      <c r="I288">
        <v>680</v>
      </c>
      <c r="J288">
        <v>1018</v>
      </c>
      <c r="K288">
        <v>934</v>
      </c>
      <c r="L288">
        <v>739</v>
      </c>
      <c r="M288">
        <v>588</v>
      </c>
      <c r="N288">
        <v>600</v>
      </c>
      <c r="O288">
        <v>437</v>
      </c>
      <c r="P288">
        <v>282</v>
      </c>
      <c r="Q288">
        <v>168</v>
      </c>
      <c r="R288">
        <v>71</v>
      </c>
      <c r="S288">
        <v>5</v>
      </c>
      <c r="T288">
        <v>0</v>
      </c>
      <c r="U288">
        <v>4291</v>
      </c>
      <c r="V288">
        <v>1230</v>
      </c>
      <c r="W288">
        <v>1</v>
      </c>
      <c r="X288">
        <v>4130</v>
      </c>
      <c r="Y288">
        <v>194</v>
      </c>
      <c r="Z288">
        <v>806</v>
      </c>
      <c r="AA288">
        <v>235</v>
      </c>
      <c r="AB288">
        <v>157</v>
      </c>
      <c r="AC288">
        <v>1225</v>
      </c>
      <c r="AD288">
        <v>160</v>
      </c>
      <c r="AE288">
        <v>449</v>
      </c>
      <c r="AF288">
        <v>3688</v>
      </c>
      <c r="AG288">
        <v>5030</v>
      </c>
      <c r="AH288">
        <v>294</v>
      </c>
      <c r="AI288">
        <v>198</v>
      </c>
      <c r="AJ288">
        <v>5522</v>
      </c>
      <c r="AK288">
        <v>0.57841399999999998</v>
      </c>
      <c r="AL288">
        <v>0.42158600000000002</v>
      </c>
      <c r="AM288">
        <v>0</v>
      </c>
      <c r="AN288">
        <v>0.123144</v>
      </c>
      <c r="AO288">
        <v>0.18435299999999999</v>
      </c>
      <c r="AP288">
        <v>0.16914199999999999</v>
      </c>
      <c r="AQ288">
        <v>0.133828</v>
      </c>
      <c r="AR288">
        <v>0.10648299999999999</v>
      </c>
      <c r="AS288">
        <v>0.108656</v>
      </c>
      <c r="AT288">
        <v>7.9138E-2</v>
      </c>
      <c r="AU288">
        <v>5.1068000000000002E-2</v>
      </c>
      <c r="AV288">
        <v>3.0424E-2</v>
      </c>
      <c r="AW288">
        <v>1.2858E-2</v>
      </c>
      <c r="AX288">
        <v>9.0499999999999999E-4</v>
      </c>
      <c r="AY288">
        <v>0</v>
      </c>
      <c r="AZ288">
        <v>0.77707400000000004</v>
      </c>
      <c r="BA288">
        <v>0.222745</v>
      </c>
      <c r="BB288">
        <v>1.8100000000000001E-4</v>
      </c>
      <c r="BC288">
        <v>0.74791700000000005</v>
      </c>
      <c r="BD288">
        <v>3.5131999999999997E-2</v>
      </c>
      <c r="BE288">
        <v>0.14596200000000001</v>
      </c>
      <c r="BF288">
        <v>4.2556999999999998E-2</v>
      </c>
      <c r="BG288">
        <v>2.8431999999999999E-2</v>
      </c>
      <c r="BH288">
        <v>0.22184000000000001</v>
      </c>
      <c r="BI288">
        <v>2.8975000000000001E-2</v>
      </c>
      <c r="BJ288">
        <v>8.1310999999999994E-2</v>
      </c>
      <c r="BK288">
        <v>0.66787400000000008</v>
      </c>
      <c r="BL288">
        <v>0.91090199999999999</v>
      </c>
      <c r="BM288">
        <v>5.3241999999999998E-2</v>
      </c>
      <c r="BN288">
        <v>3.5857E-2</v>
      </c>
      <c r="BO288">
        <v>1</v>
      </c>
      <c r="BP288" t="s">
        <v>4566</v>
      </c>
      <c r="BQ288">
        <v>5522</v>
      </c>
      <c r="BR288">
        <v>1</v>
      </c>
      <c r="BS288">
        <v>0</v>
      </c>
    </row>
    <row r="289" spans="1:71" x14ac:dyDescent="0.25">
      <c r="A289" t="s">
        <v>4567</v>
      </c>
      <c r="B289" t="s">
        <v>98</v>
      </c>
      <c r="C289" t="s">
        <v>123</v>
      </c>
      <c r="D289" t="s">
        <v>947</v>
      </c>
      <c r="E289">
        <v>2020</v>
      </c>
      <c r="F289">
        <v>2114</v>
      </c>
      <c r="G289">
        <v>1809</v>
      </c>
      <c r="H289">
        <v>0</v>
      </c>
      <c r="I289">
        <v>505</v>
      </c>
      <c r="J289">
        <v>730</v>
      </c>
      <c r="K289">
        <v>654</v>
      </c>
      <c r="L289">
        <v>539</v>
      </c>
      <c r="M289">
        <v>412</v>
      </c>
      <c r="N289">
        <v>435</v>
      </c>
      <c r="O289">
        <v>300</v>
      </c>
      <c r="P289">
        <v>182</v>
      </c>
      <c r="Q289">
        <v>110</v>
      </c>
      <c r="R289">
        <v>53</v>
      </c>
      <c r="S289">
        <v>3</v>
      </c>
      <c r="T289">
        <v>0</v>
      </c>
      <c r="U289">
        <v>2881</v>
      </c>
      <c r="V289">
        <v>1041</v>
      </c>
      <c r="W289">
        <v>1</v>
      </c>
      <c r="X289">
        <v>3055</v>
      </c>
      <c r="Y289">
        <v>81</v>
      </c>
      <c r="Z289">
        <v>566</v>
      </c>
      <c r="AA289">
        <v>219</v>
      </c>
      <c r="AB289">
        <v>2</v>
      </c>
      <c r="AC289">
        <v>1154</v>
      </c>
      <c r="AD289">
        <v>2</v>
      </c>
      <c r="AE289">
        <v>178</v>
      </c>
      <c r="AF289">
        <v>2589</v>
      </c>
      <c r="AG289">
        <v>3615</v>
      </c>
      <c r="AH289">
        <v>277</v>
      </c>
      <c r="AI289">
        <v>31</v>
      </c>
      <c r="AJ289">
        <v>3923</v>
      </c>
      <c r="AK289">
        <v>0.53887300000000005</v>
      </c>
      <c r="AL289">
        <v>0.46112700000000001</v>
      </c>
      <c r="AM289">
        <v>0</v>
      </c>
      <c r="AN289">
        <v>0.12872800000000001</v>
      </c>
      <c r="AO289">
        <v>0.186082</v>
      </c>
      <c r="AP289">
        <v>0.166709</v>
      </c>
      <c r="AQ289">
        <v>0.13739499999999999</v>
      </c>
      <c r="AR289">
        <v>0.105022</v>
      </c>
      <c r="AS289">
        <v>0.110885</v>
      </c>
      <c r="AT289">
        <v>7.6471999999999998E-2</v>
      </c>
      <c r="AU289">
        <v>4.6392999999999997E-2</v>
      </c>
      <c r="AV289">
        <v>2.8039999999999999E-2</v>
      </c>
      <c r="AW289">
        <v>1.3509999999999999E-2</v>
      </c>
      <c r="AX289">
        <v>7.6499999999999995E-4</v>
      </c>
      <c r="AY289">
        <v>0</v>
      </c>
      <c r="AZ289">
        <v>0.73438700000000001</v>
      </c>
      <c r="BA289">
        <v>0.26535799999999998</v>
      </c>
      <c r="BB289">
        <v>2.5500000000000002E-4</v>
      </c>
      <c r="BC289">
        <v>0.77874100000000002</v>
      </c>
      <c r="BD289">
        <v>2.0646999999999999E-2</v>
      </c>
      <c r="BE289">
        <v>0.14427699999999999</v>
      </c>
      <c r="BF289">
        <v>5.5824999999999993E-2</v>
      </c>
      <c r="BG289">
        <v>5.0999999999999993E-4</v>
      </c>
      <c r="BH289">
        <v>0.29416300000000001</v>
      </c>
      <c r="BI289">
        <v>5.0999999999999993E-4</v>
      </c>
      <c r="BJ289">
        <v>4.5372999999999997E-2</v>
      </c>
      <c r="BK289">
        <v>0.65995400000000004</v>
      </c>
      <c r="BL289">
        <v>0.921489</v>
      </c>
      <c r="BM289">
        <v>7.0609000000000005E-2</v>
      </c>
      <c r="BN289">
        <v>7.9019999999999993E-3</v>
      </c>
      <c r="BO289">
        <v>1</v>
      </c>
      <c r="BP289" t="s">
        <v>4566</v>
      </c>
      <c r="BQ289">
        <v>5522</v>
      </c>
      <c r="BR289">
        <v>0.71043000000000012</v>
      </c>
      <c r="BS289">
        <v>0</v>
      </c>
    </row>
    <row r="290" spans="1:71" x14ac:dyDescent="0.25">
      <c r="A290" t="s">
        <v>4568</v>
      </c>
      <c r="B290" t="s">
        <v>98</v>
      </c>
      <c r="C290" t="s">
        <v>123</v>
      </c>
      <c r="D290" t="s">
        <v>949</v>
      </c>
      <c r="E290">
        <v>2020</v>
      </c>
      <c r="F290">
        <v>865</v>
      </c>
      <c r="G290">
        <v>329</v>
      </c>
      <c r="H290">
        <v>0</v>
      </c>
      <c r="I290">
        <v>142</v>
      </c>
      <c r="J290">
        <v>224</v>
      </c>
      <c r="K290">
        <v>206</v>
      </c>
      <c r="L290">
        <v>150</v>
      </c>
      <c r="M290">
        <v>123</v>
      </c>
      <c r="N290">
        <v>122</v>
      </c>
      <c r="O290">
        <v>107</v>
      </c>
      <c r="P290">
        <v>79</v>
      </c>
      <c r="Q290">
        <v>28</v>
      </c>
      <c r="R290">
        <v>12</v>
      </c>
      <c r="S290">
        <v>1</v>
      </c>
      <c r="T290">
        <v>0</v>
      </c>
      <c r="U290">
        <v>1104</v>
      </c>
      <c r="V290">
        <v>90</v>
      </c>
      <c r="W290">
        <v>0</v>
      </c>
      <c r="X290">
        <v>873</v>
      </c>
      <c r="Y290">
        <v>99</v>
      </c>
      <c r="Z290">
        <v>221</v>
      </c>
      <c r="AA290">
        <v>1</v>
      </c>
      <c r="AB290">
        <v>0</v>
      </c>
      <c r="AC290">
        <v>44</v>
      </c>
      <c r="AD290">
        <v>0</v>
      </c>
      <c r="AE290">
        <v>135</v>
      </c>
      <c r="AF290">
        <v>1015</v>
      </c>
      <c r="AG290">
        <v>1172</v>
      </c>
      <c r="AH290">
        <v>12</v>
      </c>
      <c r="AI290">
        <v>10</v>
      </c>
      <c r="AJ290">
        <v>1194</v>
      </c>
      <c r="AK290">
        <v>0.72445599999999999</v>
      </c>
      <c r="AL290">
        <v>0.27554400000000001</v>
      </c>
      <c r="AM290">
        <v>0</v>
      </c>
      <c r="AN290">
        <v>0.11892800000000001</v>
      </c>
      <c r="AO290">
        <v>0.18760499999999999</v>
      </c>
      <c r="AP290">
        <v>0.17252899999999999</v>
      </c>
      <c r="AQ290">
        <v>0.12562799999999999</v>
      </c>
      <c r="AR290">
        <v>0.103015</v>
      </c>
      <c r="AS290">
        <v>0.102178</v>
      </c>
      <c r="AT290">
        <v>8.9614999999999986E-2</v>
      </c>
      <c r="AU290">
        <v>6.6164000000000001E-2</v>
      </c>
      <c r="AV290">
        <v>2.3451E-2</v>
      </c>
      <c r="AW290">
        <v>1.005E-2</v>
      </c>
      <c r="AX290">
        <v>8.3799999999999999E-4</v>
      </c>
      <c r="AY290">
        <v>0</v>
      </c>
      <c r="AZ290">
        <v>0.92462299999999997</v>
      </c>
      <c r="BA290">
        <v>7.5377E-2</v>
      </c>
      <c r="BB290">
        <v>0</v>
      </c>
      <c r="BC290">
        <v>0.73115600000000003</v>
      </c>
      <c r="BD290">
        <v>8.2914999999999989E-2</v>
      </c>
      <c r="BE290">
        <v>0.18509200000000001</v>
      </c>
      <c r="BF290">
        <v>8.3799999999999999E-4</v>
      </c>
      <c r="BG290">
        <v>0</v>
      </c>
      <c r="BH290">
        <v>3.6850999999999988E-2</v>
      </c>
      <c r="BI290">
        <v>0</v>
      </c>
      <c r="BJ290">
        <v>0.113065</v>
      </c>
      <c r="BK290">
        <v>0.85008399999999995</v>
      </c>
      <c r="BL290">
        <v>0.98157499999999998</v>
      </c>
      <c r="BM290">
        <v>1.005E-2</v>
      </c>
      <c r="BN290">
        <v>8.3750000000000005E-3</v>
      </c>
      <c r="BO290">
        <v>1</v>
      </c>
      <c r="BP290" t="s">
        <v>4566</v>
      </c>
      <c r="BQ290">
        <v>5522</v>
      </c>
      <c r="BR290">
        <v>0.21623000000000001</v>
      </c>
      <c r="BS290">
        <v>0</v>
      </c>
    </row>
    <row r="291" spans="1:71" x14ac:dyDescent="0.25">
      <c r="A291" t="s">
        <v>4569</v>
      </c>
      <c r="B291" t="s">
        <v>98</v>
      </c>
      <c r="C291" t="s">
        <v>123</v>
      </c>
      <c r="D291" t="s">
        <v>953</v>
      </c>
      <c r="E291">
        <v>2020</v>
      </c>
      <c r="F291">
        <v>128</v>
      </c>
      <c r="G291">
        <v>116</v>
      </c>
      <c r="H291">
        <v>0</v>
      </c>
      <c r="I291">
        <v>16</v>
      </c>
      <c r="J291">
        <v>36</v>
      </c>
      <c r="K291">
        <v>52</v>
      </c>
      <c r="L291">
        <v>31</v>
      </c>
      <c r="M291">
        <v>34</v>
      </c>
      <c r="N291">
        <v>31</v>
      </c>
      <c r="O291">
        <v>17</v>
      </c>
      <c r="P291">
        <v>11</v>
      </c>
      <c r="Q291">
        <v>12</v>
      </c>
      <c r="R291">
        <v>3</v>
      </c>
      <c r="S291">
        <v>1</v>
      </c>
      <c r="T291">
        <v>0</v>
      </c>
      <c r="U291">
        <v>198</v>
      </c>
      <c r="V291">
        <v>46</v>
      </c>
      <c r="W291">
        <v>0</v>
      </c>
      <c r="X291">
        <v>198</v>
      </c>
      <c r="Y291">
        <v>14</v>
      </c>
      <c r="Z291">
        <v>18</v>
      </c>
      <c r="AA291">
        <v>14</v>
      </c>
      <c r="AB291">
        <v>0</v>
      </c>
      <c r="AC291">
        <v>27</v>
      </c>
      <c r="AD291">
        <v>0</v>
      </c>
      <c r="AE291">
        <v>136</v>
      </c>
      <c r="AF291">
        <v>81</v>
      </c>
      <c r="AG291">
        <v>230</v>
      </c>
      <c r="AH291">
        <v>2</v>
      </c>
      <c r="AI291">
        <v>12</v>
      </c>
      <c r="AJ291">
        <v>244</v>
      </c>
      <c r="AK291">
        <v>0.52459</v>
      </c>
      <c r="AL291">
        <v>0.47540999999999989</v>
      </c>
      <c r="AM291">
        <v>0</v>
      </c>
      <c r="AN291">
        <v>6.5574000000000007E-2</v>
      </c>
      <c r="AO291">
        <v>0.14754100000000001</v>
      </c>
      <c r="AP291">
        <v>0.213115</v>
      </c>
      <c r="AQ291">
        <v>0.127049</v>
      </c>
      <c r="AR291">
        <v>0.139344</v>
      </c>
      <c r="AS291">
        <v>0.127049</v>
      </c>
      <c r="AT291">
        <v>6.9671999999999998E-2</v>
      </c>
      <c r="AU291">
        <v>4.5081999999999997E-2</v>
      </c>
      <c r="AV291">
        <v>4.9180000000000001E-2</v>
      </c>
      <c r="AW291">
        <v>1.2295E-2</v>
      </c>
      <c r="AX291">
        <v>4.0980000000000001E-3</v>
      </c>
      <c r="AY291">
        <v>0</v>
      </c>
      <c r="AZ291">
        <v>0.81147499999999995</v>
      </c>
      <c r="BA291">
        <v>0.188525</v>
      </c>
      <c r="BB291">
        <v>0</v>
      </c>
      <c r="BC291">
        <v>0.81147499999999995</v>
      </c>
      <c r="BD291">
        <v>5.7376999999999997E-2</v>
      </c>
      <c r="BE291">
        <v>7.3770000000000002E-2</v>
      </c>
      <c r="BF291">
        <v>5.7376999999999997E-2</v>
      </c>
      <c r="BG291">
        <v>0</v>
      </c>
      <c r="BH291">
        <v>0.110656</v>
      </c>
      <c r="BI291">
        <v>0</v>
      </c>
      <c r="BJ291">
        <v>0.55737700000000001</v>
      </c>
      <c r="BK291">
        <v>0.33196700000000001</v>
      </c>
      <c r="BL291">
        <v>0.94262299999999999</v>
      </c>
      <c r="BM291">
        <v>8.1969999999999994E-3</v>
      </c>
      <c r="BN291">
        <v>4.9180000000000001E-2</v>
      </c>
      <c r="BO291">
        <v>1</v>
      </c>
      <c r="BP291" t="s">
        <v>4566</v>
      </c>
      <c r="BQ291">
        <v>5522</v>
      </c>
      <c r="BR291">
        <v>4.4189999999999993E-2</v>
      </c>
      <c r="BS291">
        <v>0</v>
      </c>
    </row>
    <row r="292" spans="1:71" x14ac:dyDescent="0.25">
      <c r="A292" t="s">
        <v>4570</v>
      </c>
      <c r="B292" t="s">
        <v>98</v>
      </c>
      <c r="C292" t="s">
        <v>123</v>
      </c>
      <c r="D292" t="s">
        <v>961</v>
      </c>
      <c r="E292">
        <v>2020</v>
      </c>
      <c r="F292">
        <v>87</v>
      </c>
      <c r="G292">
        <v>74</v>
      </c>
      <c r="H292">
        <v>0</v>
      </c>
      <c r="I292">
        <v>17</v>
      </c>
      <c r="J292">
        <v>28</v>
      </c>
      <c r="K292">
        <v>22</v>
      </c>
      <c r="L292">
        <v>19</v>
      </c>
      <c r="M292">
        <v>19</v>
      </c>
      <c r="N292">
        <v>12</v>
      </c>
      <c r="O292">
        <v>13</v>
      </c>
      <c r="P292">
        <v>10</v>
      </c>
      <c r="Q292">
        <v>18</v>
      </c>
      <c r="R292">
        <v>3</v>
      </c>
      <c r="S292">
        <v>0</v>
      </c>
      <c r="T292">
        <v>0</v>
      </c>
      <c r="U292">
        <v>108</v>
      </c>
      <c r="V292">
        <v>53</v>
      </c>
      <c r="W292">
        <v>0</v>
      </c>
      <c r="X292">
        <v>4</v>
      </c>
      <c r="Y292">
        <v>0</v>
      </c>
      <c r="Z292">
        <v>1</v>
      </c>
      <c r="AA292">
        <v>1</v>
      </c>
      <c r="AB292">
        <v>155</v>
      </c>
      <c r="AC292">
        <v>0</v>
      </c>
      <c r="AD292">
        <v>158</v>
      </c>
      <c r="AE292">
        <v>0</v>
      </c>
      <c r="AF292">
        <v>3</v>
      </c>
      <c r="AG292">
        <v>16</v>
      </c>
      <c r="AH292">
        <v>0</v>
      </c>
      <c r="AI292">
        <v>145</v>
      </c>
      <c r="AJ292">
        <v>161</v>
      </c>
      <c r="AK292">
        <v>0.54037299999999999</v>
      </c>
      <c r="AL292">
        <v>0.45962700000000001</v>
      </c>
      <c r="AM292">
        <v>0</v>
      </c>
      <c r="AN292">
        <v>0.10559</v>
      </c>
      <c r="AO292">
        <v>0.17391300000000001</v>
      </c>
      <c r="AP292">
        <v>0.13664599999999999</v>
      </c>
      <c r="AQ292">
        <v>0.11801200000000001</v>
      </c>
      <c r="AR292">
        <v>0.11801200000000001</v>
      </c>
      <c r="AS292">
        <v>7.4534000000000003E-2</v>
      </c>
      <c r="AT292">
        <v>8.0745000000000011E-2</v>
      </c>
      <c r="AU292">
        <v>6.2112000000000001E-2</v>
      </c>
      <c r="AV292">
        <v>0.111801</v>
      </c>
      <c r="AW292">
        <v>1.8634000000000001E-2</v>
      </c>
      <c r="AX292">
        <v>0</v>
      </c>
      <c r="AY292">
        <v>0</v>
      </c>
      <c r="AZ292">
        <v>0.67080699999999993</v>
      </c>
      <c r="BA292">
        <v>0.32919300000000001</v>
      </c>
      <c r="BB292">
        <v>0</v>
      </c>
      <c r="BC292">
        <v>2.4844999999999999E-2</v>
      </c>
      <c r="BD292">
        <v>0</v>
      </c>
      <c r="BE292">
        <v>6.2110000000000004E-3</v>
      </c>
      <c r="BF292">
        <v>6.2110000000000004E-3</v>
      </c>
      <c r="BG292">
        <v>0.96273300000000006</v>
      </c>
      <c r="BH292">
        <v>0</v>
      </c>
      <c r="BI292">
        <v>0.98136599999999996</v>
      </c>
      <c r="BJ292">
        <v>0</v>
      </c>
      <c r="BK292">
        <v>1.8634000000000001E-2</v>
      </c>
      <c r="BL292">
        <v>9.9379000000000009E-2</v>
      </c>
      <c r="BM292">
        <v>0</v>
      </c>
      <c r="BN292">
        <v>0.900621</v>
      </c>
      <c r="BO292">
        <v>1</v>
      </c>
      <c r="BP292" t="s">
        <v>4566</v>
      </c>
      <c r="BQ292">
        <v>5522</v>
      </c>
      <c r="BR292">
        <v>2.9159999999999998E-2</v>
      </c>
      <c r="BS292">
        <v>0</v>
      </c>
    </row>
    <row r="293" spans="1:71" x14ac:dyDescent="0.25">
      <c r="A293" t="s">
        <v>4571</v>
      </c>
      <c r="B293" t="s">
        <v>98</v>
      </c>
      <c r="C293" t="s">
        <v>369</v>
      </c>
      <c r="D293" t="s">
        <v>44</v>
      </c>
      <c r="E293">
        <v>2020</v>
      </c>
      <c r="F293">
        <v>875</v>
      </c>
      <c r="G293">
        <v>652</v>
      </c>
      <c r="H293">
        <v>99</v>
      </c>
      <c r="I293" t="s">
        <v>74</v>
      </c>
      <c r="J293" t="s">
        <v>74</v>
      </c>
      <c r="K293" t="s">
        <v>74</v>
      </c>
      <c r="L293" t="s">
        <v>74</v>
      </c>
      <c r="M293" t="s">
        <v>74</v>
      </c>
      <c r="N293" t="s">
        <v>74</v>
      </c>
      <c r="O293" t="s">
        <v>74</v>
      </c>
      <c r="P293" t="s">
        <v>74</v>
      </c>
      <c r="Q293" t="s">
        <v>74</v>
      </c>
      <c r="R293" t="s">
        <v>74</v>
      </c>
      <c r="S293" t="s">
        <v>74</v>
      </c>
      <c r="T293" t="s">
        <v>74</v>
      </c>
      <c r="U293">
        <v>1300</v>
      </c>
      <c r="V293">
        <v>326</v>
      </c>
      <c r="W293">
        <v>0</v>
      </c>
      <c r="X293">
        <v>1421</v>
      </c>
      <c r="Y293">
        <v>41</v>
      </c>
      <c r="Z293">
        <v>75</v>
      </c>
      <c r="AA293">
        <v>84</v>
      </c>
      <c r="AB293">
        <v>5</v>
      </c>
      <c r="AC293">
        <v>464</v>
      </c>
      <c r="AD293">
        <v>2</v>
      </c>
      <c r="AE293">
        <v>89</v>
      </c>
      <c r="AF293">
        <v>1071</v>
      </c>
      <c r="AG293">
        <v>1260</v>
      </c>
      <c r="AH293">
        <v>285</v>
      </c>
      <c r="AI293">
        <v>81</v>
      </c>
      <c r="AJ293">
        <v>1626</v>
      </c>
      <c r="AK293">
        <v>0.53813</v>
      </c>
      <c r="AL293">
        <v>0.40098400000000001</v>
      </c>
      <c r="AM293">
        <v>6.0886000000000003E-2</v>
      </c>
      <c r="AN293" t="s">
        <v>74</v>
      </c>
      <c r="AO293" t="s">
        <v>74</v>
      </c>
      <c r="AP293" t="s">
        <v>74</v>
      </c>
      <c r="AQ293" t="s">
        <v>74</v>
      </c>
      <c r="AR293" t="s">
        <v>74</v>
      </c>
      <c r="AS293" t="s">
        <v>74</v>
      </c>
      <c r="AT293" t="s">
        <v>74</v>
      </c>
      <c r="AU293" t="s">
        <v>74</v>
      </c>
      <c r="AV293" t="s">
        <v>74</v>
      </c>
      <c r="AW293" t="s">
        <v>74</v>
      </c>
      <c r="AX293" t="s">
        <v>74</v>
      </c>
      <c r="AY293" t="s">
        <v>74</v>
      </c>
      <c r="AZ293">
        <v>0.799508</v>
      </c>
      <c r="BA293">
        <v>0.200492</v>
      </c>
      <c r="BB293">
        <v>0</v>
      </c>
      <c r="BC293">
        <v>0.87392399999999992</v>
      </c>
      <c r="BD293">
        <v>2.5215000000000001E-2</v>
      </c>
      <c r="BE293">
        <v>4.6124999999999999E-2</v>
      </c>
      <c r="BF293">
        <v>5.1660999999999999E-2</v>
      </c>
      <c r="BG293">
        <v>3.075E-3</v>
      </c>
      <c r="BH293">
        <v>0.28536299999999998</v>
      </c>
      <c r="BI293">
        <v>1.23E-3</v>
      </c>
      <c r="BJ293">
        <v>5.4736E-2</v>
      </c>
      <c r="BK293">
        <v>0.65867199999999992</v>
      </c>
      <c r="BL293">
        <v>0.77490799999999993</v>
      </c>
      <c r="BM293">
        <v>0.17527699999999999</v>
      </c>
      <c r="BN293">
        <v>4.9814999999999998E-2</v>
      </c>
      <c r="BO293">
        <v>1</v>
      </c>
      <c r="BP293" t="s">
        <v>4572</v>
      </c>
      <c r="BQ293">
        <v>1626</v>
      </c>
      <c r="BR293">
        <v>1</v>
      </c>
      <c r="BS293">
        <v>0</v>
      </c>
    </row>
    <row r="294" spans="1:71" x14ac:dyDescent="0.25">
      <c r="A294" t="s">
        <v>4573</v>
      </c>
      <c r="B294" t="s">
        <v>98</v>
      </c>
      <c r="C294" t="s">
        <v>369</v>
      </c>
      <c r="D294" t="s">
        <v>947</v>
      </c>
      <c r="E294">
        <v>2020</v>
      </c>
      <c r="F294" t="s">
        <v>74</v>
      </c>
      <c r="G294" t="s">
        <v>74</v>
      </c>
      <c r="H294" t="s">
        <v>74</v>
      </c>
      <c r="I294" t="s">
        <v>74</v>
      </c>
      <c r="J294" t="s">
        <v>74</v>
      </c>
      <c r="K294" t="s">
        <v>74</v>
      </c>
      <c r="L294" t="s">
        <v>74</v>
      </c>
      <c r="M294" t="s">
        <v>74</v>
      </c>
      <c r="N294" t="s">
        <v>74</v>
      </c>
      <c r="O294" t="s">
        <v>74</v>
      </c>
      <c r="P294" t="s">
        <v>74</v>
      </c>
      <c r="Q294" t="s">
        <v>74</v>
      </c>
      <c r="R294" t="s">
        <v>74</v>
      </c>
      <c r="S294" t="s">
        <v>74</v>
      </c>
      <c r="T294" t="s">
        <v>74</v>
      </c>
      <c r="U294">
        <v>872</v>
      </c>
      <c r="V294">
        <v>297</v>
      </c>
      <c r="W294">
        <v>0</v>
      </c>
      <c r="X294">
        <v>1006</v>
      </c>
      <c r="Y294">
        <v>19</v>
      </c>
      <c r="Z294">
        <v>65</v>
      </c>
      <c r="AA294">
        <v>76</v>
      </c>
      <c r="AB294">
        <v>3</v>
      </c>
      <c r="AC294">
        <v>433</v>
      </c>
      <c r="AD294">
        <v>2</v>
      </c>
      <c r="AE294">
        <v>26</v>
      </c>
      <c r="AF294">
        <v>708</v>
      </c>
      <c r="AG294">
        <v>856</v>
      </c>
      <c r="AH294">
        <v>241</v>
      </c>
      <c r="AI294">
        <v>72</v>
      </c>
      <c r="AJ294">
        <v>1169</v>
      </c>
      <c r="AK294" t="s">
        <v>74</v>
      </c>
      <c r="AL294" t="s">
        <v>74</v>
      </c>
      <c r="AM294" t="s">
        <v>74</v>
      </c>
      <c r="AN294" t="s">
        <v>74</v>
      </c>
      <c r="AO294" t="s">
        <v>74</v>
      </c>
      <c r="AP294" t="s">
        <v>74</v>
      </c>
      <c r="AQ294" t="s">
        <v>74</v>
      </c>
      <c r="AR294" t="s">
        <v>74</v>
      </c>
      <c r="AS294" t="s">
        <v>74</v>
      </c>
      <c r="AT294" t="s">
        <v>74</v>
      </c>
      <c r="AU294" t="s">
        <v>74</v>
      </c>
      <c r="AV294" t="s">
        <v>74</v>
      </c>
      <c r="AW294" t="s">
        <v>74</v>
      </c>
      <c r="AX294" t="s">
        <v>74</v>
      </c>
      <c r="AY294" t="s">
        <v>74</v>
      </c>
      <c r="AZ294">
        <v>0.74593699999999996</v>
      </c>
      <c r="BA294">
        <v>0.25406299999999998</v>
      </c>
      <c r="BB294">
        <v>0</v>
      </c>
      <c r="BC294">
        <v>0.86056500000000002</v>
      </c>
      <c r="BD294">
        <v>1.6253E-2</v>
      </c>
      <c r="BE294">
        <v>5.5603E-2</v>
      </c>
      <c r="BF294">
        <v>6.5013000000000001E-2</v>
      </c>
      <c r="BG294">
        <v>2.5660000000000001E-3</v>
      </c>
      <c r="BH294">
        <v>0.37040200000000001</v>
      </c>
      <c r="BI294">
        <v>1.7110000000000001E-3</v>
      </c>
      <c r="BJ294">
        <v>2.2241E-2</v>
      </c>
      <c r="BK294">
        <v>0.60564600000000002</v>
      </c>
      <c r="BL294">
        <v>0.73224999999999996</v>
      </c>
      <c r="BM294">
        <v>0.20615900000000001</v>
      </c>
      <c r="BN294">
        <v>6.1590999999999993E-2</v>
      </c>
      <c r="BO294">
        <v>1</v>
      </c>
      <c r="BP294" t="s">
        <v>4572</v>
      </c>
      <c r="BQ294">
        <v>1626</v>
      </c>
      <c r="BR294">
        <v>0.71894000000000002</v>
      </c>
      <c r="BS294">
        <v>0</v>
      </c>
    </row>
    <row r="295" spans="1:71" x14ac:dyDescent="0.25">
      <c r="A295" t="s">
        <v>4574</v>
      </c>
      <c r="B295" t="s">
        <v>98</v>
      </c>
      <c r="C295" t="s">
        <v>369</v>
      </c>
      <c r="D295" t="s">
        <v>949</v>
      </c>
      <c r="E295">
        <v>2020</v>
      </c>
      <c r="F295" t="s">
        <v>74</v>
      </c>
      <c r="G295" t="s">
        <v>74</v>
      </c>
      <c r="H295" t="s">
        <v>74</v>
      </c>
      <c r="I295" t="s">
        <v>74</v>
      </c>
      <c r="J295" t="s">
        <v>74</v>
      </c>
      <c r="K295" t="s">
        <v>74</v>
      </c>
      <c r="L295" t="s">
        <v>74</v>
      </c>
      <c r="M295" t="s">
        <v>74</v>
      </c>
      <c r="N295" t="s">
        <v>74</v>
      </c>
      <c r="O295" t="s">
        <v>74</v>
      </c>
      <c r="P295" t="s">
        <v>74</v>
      </c>
      <c r="Q295" t="s">
        <v>74</v>
      </c>
      <c r="R295" t="s">
        <v>74</v>
      </c>
      <c r="S295" t="s">
        <v>74</v>
      </c>
      <c r="T295" t="s">
        <v>74</v>
      </c>
      <c r="U295">
        <v>362</v>
      </c>
      <c r="V295">
        <v>13</v>
      </c>
      <c r="W295">
        <v>0</v>
      </c>
      <c r="X295">
        <v>350</v>
      </c>
      <c r="Y295">
        <v>16</v>
      </c>
      <c r="Z295">
        <v>7</v>
      </c>
      <c r="AA295">
        <v>0</v>
      </c>
      <c r="AB295">
        <v>2</v>
      </c>
      <c r="AC295">
        <v>25</v>
      </c>
      <c r="AD295">
        <v>0</v>
      </c>
      <c r="AE295">
        <v>18</v>
      </c>
      <c r="AF295">
        <v>332</v>
      </c>
      <c r="AG295">
        <v>331</v>
      </c>
      <c r="AH295">
        <v>42</v>
      </c>
      <c r="AI295">
        <v>2</v>
      </c>
      <c r="AJ295">
        <v>375</v>
      </c>
      <c r="AK295" t="s">
        <v>74</v>
      </c>
      <c r="AL295" t="s">
        <v>74</v>
      </c>
      <c r="AM295" t="s">
        <v>74</v>
      </c>
      <c r="AN295" t="s">
        <v>74</v>
      </c>
      <c r="AO295" t="s">
        <v>74</v>
      </c>
      <c r="AP295" t="s">
        <v>74</v>
      </c>
      <c r="AQ295" t="s">
        <v>74</v>
      </c>
      <c r="AR295" t="s">
        <v>74</v>
      </c>
      <c r="AS295" t="s">
        <v>74</v>
      </c>
      <c r="AT295" t="s">
        <v>74</v>
      </c>
      <c r="AU295" t="s">
        <v>74</v>
      </c>
      <c r="AV295" t="s">
        <v>74</v>
      </c>
      <c r="AW295" t="s">
        <v>74</v>
      </c>
      <c r="AX295" t="s">
        <v>74</v>
      </c>
      <c r="AY295" t="s">
        <v>74</v>
      </c>
      <c r="AZ295">
        <v>0.965333</v>
      </c>
      <c r="BA295">
        <v>3.4667000000000003E-2</v>
      </c>
      <c r="BB295">
        <v>0</v>
      </c>
      <c r="BC295">
        <v>0.93333299999999997</v>
      </c>
      <c r="BD295">
        <v>4.2666999999999997E-2</v>
      </c>
      <c r="BE295">
        <v>1.8667E-2</v>
      </c>
      <c r="BF295">
        <v>0</v>
      </c>
      <c r="BG295">
        <v>5.3330000000000001E-3</v>
      </c>
      <c r="BH295">
        <v>6.666699999999999E-2</v>
      </c>
      <c r="BI295">
        <v>0</v>
      </c>
      <c r="BJ295">
        <v>4.8000000000000001E-2</v>
      </c>
      <c r="BK295">
        <v>0.88533299999999993</v>
      </c>
      <c r="BL295">
        <v>0.88266699999999998</v>
      </c>
      <c r="BM295">
        <v>0.112</v>
      </c>
      <c r="BN295">
        <v>5.3330000000000001E-3</v>
      </c>
      <c r="BO295">
        <v>1</v>
      </c>
      <c r="BP295" t="s">
        <v>4572</v>
      </c>
      <c r="BQ295">
        <v>1626</v>
      </c>
      <c r="BR295">
        <v>0.23063</v>
      </c>
      <c r="BS295">
        <v>0</v>
      </c>
    </row>
    <row r="296" spans="1:71" x14ac:dyDescent="0.25">
      <c r="A296" t="s">
        <v>4575</v>
      </c>
      <c r="B296" t="s">
        <v>98</v>
      </c>
      <c r="C296" t="s">
        <v>369</v>
      </c>
      <c r="D296" t="s">
        <v>953</v>
      </c>
      <c r="E296">
        <v>2020</v>
      </c>
      <c r="F296" t="s">
        <v>74</v>
      </c>
      <c r="G296" t="s">
        <v>74</v>
      </c>
      <c r="H296" t="s">
        <v>74</v>
      </c>
      <c r="I296" t="s">
        <v>74</v>
      </c>
      <c r="J296" t="s">
        <v>74</v>
      </c>
      <c r="K296" t="s">
        <v>74</v>
      </c>
      <c r="L296" t="s">
        <v>74</v>
      </c>
      <c r="M296" t="s">
        <v>74</v>
      </c>
      <c r="N296" t="s">
        <v>74</v>
      </c>
      <c r="O296" t="s">
        <v>74</v>
      </c>
      <c r="P296" t="s">
        <v>74</v>
      </c>
      <c r="Q296" t="s">
        <v>74</v>
      </c>
      <c r="R296" t="s">
        <v>74</v>
      </c>
      <c r="S296" t="s">
        <v>74</v>
      </c>
      <c r="T296" t="s">
        <v>74</v>
      </c>
      <c r="U296">
        <v>66</v>
      </c>
      <c r="V296">
        <v>15</v>
      </c>
      <c r="W296">
        <v>0</v>
      </c>
      <c r="X296">
        <v>64</v>
      </c>
      <c r="Y296">
        <v>6</v>
      </c>
      <c r="Z296">
        <v>3</v>
      </c>
      <c r="AA296">
        <v>8</v>
      </c>
      <c r="AB296">
        <v>0</v>
      </c>
      <c r="AC296">
        <v>6</v>
      </c>
      <c r="AD296">
        <v>0</v>
      </c>
      <c r="AE296">
        <v>45</v>
      </c>
      <c r="AF296">
        <v>30</v>
      </c>
      <c r="AG296">
        <v>73</v>
      </c>
      <c r="AH296">
        <v>1</v>
      </c>
      <c r="AI296">
        <v>7</v>
      </c>
      <c r="AJ296">
        <v>81</v>
      </c>
      <c r="AK296" t="s">
        <v>74</v>
      </c>
      <c r="AL296" t="s">
        <v>74</v>
      </c>
      <c r="AM296" t="s">
        <v>74</v>
      </c>
      <c r="AN296" t="s">
        <v>74</v>
      </c>
      <c r="AO296" t="s">
        <v>74</v>
      </c>
      <c r="AP296" t="s">
        <v>74</v>
      </c>
      <c r="AQ296" t="s">
        <v>74</v>
      </c>
      <c r="AR296" t="s">
        <v>74</v>
      </c>
      <c r="AS296" t="s">
        <v>74</v>
      </c>
      <c r="AT296" t="s">
        <v>74</v>
      </c>
      <c r="AU296" t="s">
        <v>74</v>
      </c>
      <c r="AV296" t="s">
        <v>74</v>
      </c>
      <c r="AW296" t="s">
        <v>74</v>
      </c>
      <c r="AX296" t="s">
        <v>74</v>
      </c>
      <c r="AY296" t="s">
        <v>74</v>
      </c>
      <c r="AZ296">
        <v>0.81481499999999996</v>
      </c>
      <c r="BA296">
        <v>0.18518499999999999</v>
      </c>
      <c r="BB296">
        <v>0</v>
      </c>
      <c r="BC296">
        <v>0.79012299999999991</v>
      </c>
      <c r="BD296">
        <v>7.4074000000000001E-2</v>
      </c>
      <c r="BE296">
        <v>3.7037E-2</v>
      </c>
      <c r="BF296">
        <v>9.8765000000000006E-2</v>
      </c>
      <c r="BG296">
        <v>0</v>
      </c>
      <c r="BH296">
        <v>7.4074000000000001E-2</v>
      </c>
      <c r="BI296">
        <v>0</v>
      </c>
      <c r="BJ296">
        <v>0.55555599999999994</v>
      </c>
      <c r="BK296">
        <v>0.37036999999999998</v>
      </c>
      <c r="BL296">
        <v>0.90123500000000012</v>
      </c>
      <c r="BM296">
        <v>1.2345999999999999E-2</v>
      </c>
      <c r="BN296">
        <v>8.6419999999999997E-2</v>
      </c>
      <c r="BO296">
        <v>1</v>
      </c>
      <c r="BP296" t="s">
        <v>4572</v>
      </c>
      <c r="BQ296">
        <v>1626</v>
      </c>
      <c r="BR296">
        <v>4.9820000000000003E-2</v>
      </c>
      <c r="BS296">
        <v>0</v>
      </c>
    </row>
    <row r="297" spans="1:71" x14ac:dyDescent="0.25">
      <c r="A297" t="s">
        <v>4576</v>
      </c>
      <c r="B297" t="s">
        <v>98</v>
      </c>
      <c r="C297" t="s">
        <v>369</v>
      </c>
      <c r="D297" t="s">
        <v>961</v>
      </c>
      <c r="E297">
        <v>2020</v>
      </c>
      <c r="F297" t="s">
        <v>74</v>
      </c>
      <c r="G297" t="s">
        <v>74</v>
      </c>
      <c r="H297" t="s">
        <v>74</v>
      </c>
      <c r="I297" t="s">
        <v>74</v>
      </c>
      <c r="J297" t="s">
        <v>74</v>
      </c>
      <c r="K297" t="s">
        <v>74</v>
      </c>
      <c r="L297" t="s">
        <v>74</v>
      </c>
      <c r="M297" t="s">
        <v>74</v>
      </c>
      <c r="N297" t="s">
        <v>74</v>
      </c>
      <c r="O297" t="s">
        <v>74</v>
      </c>
      <c r="P297" t="s">
        <v>74</v>
      </c>
      <c r="Q297" t="s">
        <v>74</v>
      </c>
      <c r="R297" t="s">
        <v>74</v>
      </c>
      <c r="S297" t="s">
        <v>74</v>
      </c>
      <c r="T297" t="s">
        <v>74</v>
      </c>
      <c r="U297">
        <v>0</v>
      </c>
      <c r="V297">
        <v>1</v>
      </c>
      <c r="W297">
        <v>0</v>
      </c>
      <c r="X297">
        <v>1</v>
      </c>
      <c r="Y297">
        <v>0</v>
      </c>
      <c r="Z297">
        <v>0</v>
      </c>
      <c r="AA297">
        <v>0</v>
      </c>
      <c r="AB297">
        <v>0</v>
      </c>
      <c r="AC297">
        <v>0</v>
      </c>
      <c r="AD297">
        <v>0</v>
      </c>
      <c r="AE297">
        <v>0</v>
      </c>
      <c r="AF297">
        <v>1</v>
      </c>
      <c r="AG297">
        <v>0</v>
      </c>
      <c r="AH297">
        <v>1</v>
      </c>
      <c r="AI297">
        <v>0</v>
      </c>
      <c r="AJ297">
        <v>1</v>
      </c>
      <c r="AK297" t="s">
        <v>74</v>
      </c>
      <c r="AL297" t="s">
        <v>74</v>
      </c>
      <c r="AM297" t="s">
        <v>74</v>
      </c>
      <c r="AN297" t="s">
        <v>74</v>
      </c>
      <c r="AO297" t="s">
        <v>74</v>
      </c>
      <c r="AP297" t="s">
        <v>74</v>
      </c>
      <c r="AQ297" t="s">
        <v>74</v>
      </c>
      <c r="AR297" t="s">
        <v>74</v>
      </c>
      <c r="AS297" t="s">
        <v>74</v>
      </c>
      <c r="AT297" t="s">
        <v>74</v>
      </c>
      <c r="AU297" t="s">
        <v>74</v>
      </c>
      <c r="AV297" t="s">
        <v>74</v>
      </c>
      <c r="AW297" t="s">
        <v>74</v>
      </c>
      <c r="AX297" t="s">
        <v>74</v>
      </c>
      <c r="AY297" t="s">
        <v>74</v>
      </c>
      <c r="AZ297">
        <v>0</v>
      </c>
      <c r="BA297">
        <v>1</v>
      </c>
      <c r="BB297">
        <v>0</v>
      </c>
      <c r="BC297">
        <v>1</v>
      </c>
      <c r="BD297">
        <v>0</v>
      </c>
      <c r="BE297">
        <v>0</v>
      </c>
      <c r="BF297">
        <v>0</v>
      </c>
      <c r="BG297">
        <v>0</v>
      </c>
      <c r="BH297">
        <v>0</v>
      </c>
      <c r="BI297">
        <v>0</v>
      </c>
      <c r="BJ297">
        <v>0</v>
      </c>
      <c r="BK297">
        <v>1</v>
      </c>
      <c r="BL297">
        <v>0</v>
      </c>
      <c r="BM297">
        <v>1</v>
      </c>
      <c r="BN297">
        <v>0</v>
      </c>
      <c r="BO297">
        <v>1</v>
      </c>
      <c r="BP297" t="s">
        <v>4572</v>
      </c>
      <c r="BQ297">
        <v>1626</v>
      </c>
      <c r="BR297">
        <v>6.2E-4</v>
      </c>
      <c r="BS297">
        <v>0</v>
      </c>
    </row>
    <row r="298" spans="1:71" x14ac:dyDescent="0.25">
      <c r="A298" t="s">
        <v>4577</v>
      </c>
      <c r="B298" t="s">
        <v>98</v>
      </c>
      <c r="C298" t="s">
        <v>376</v>
      </c>
      <c r="D298" t="s">
        <v>44</v>
      </c>
      <c r="E298">
        <v>2020</v>
      </c>
      <c r="F298">
        <v>604</v>
      </c>
      <c r="G298">
        <v>282</v>
      </c>
      <c r="H298">
        <v>0</v>
      </c>
      <c r="I298">
        <v>84</v>
      </c>
      <c r="J298">
        <v>144</v>
      </c>
      <c r="K298">
        <v>145</v>
      </c>
      <c r="L298">
        <v>120</v>
      </c>
      <c r="M298">
        <v>115</v>
      </c>
      <c r="N298">
        <v>113</v>
      </c>
      <c r="O298">
        <v>78</v>
      </c>
      <c r="P298">
        <v>60</v>
      </c>
      <c r="Q298">
        <v>18</v>
      </c>
      <c r="R298">
        <v>6</v>
      </c>
      <c r="S298">
        <v>3</v>
      </c>
      <c r="T298">
        <v>0</v>
      </c>
      <c r="U298">
        <v>838</v>
      </c>
      <c r="V298">
        <v>47</v>
      </c>
      <c r="W298">
        <v>1</v>
      </c>
      <c r="X298">
        <v>766</v>
      </c>
      <c r="Y298">
        <v>21</v>
      </c>
      <c r="Z298">
        <v>28</v>
      </c>
      <c r="AA298">
        <v>70</v>
      </c>
      <c r="AB298">
        <v>1</v>
      </c>
      <c r="AC298">
        <v>258</v>
      </c>
      <c r="AD298">
        <v>6</v>
      </c>
      <c r="AE298">
        <v>45</v>
      </c>
      <c r="AF298">
        <v>577</v>
      </c>
      <c r="AG298">
        <v>617</v>
      </c>
      <c r="AH298">
        <v>214</v>
      </c>
      <c r="AI298">
        <v>55</v>
      </c>
      <c r="AJ298">
        <v>886</v>
      </c>
      <c r="AK298">
        <v>0.68171599999999999</v>
      </c>
      <c r="AL298">
        <v>0.31828400000000001</v>
      </c>
      <c r="AM298">
        <v>0</v>
      </c>
      <c r="AN298">
        <v>9.4808000000000003E-2</v>
      </c>
      <c r="AO298">
        <v>0.16252800000000001</v>
      </c>
      <c r="AP298">
        <v>0.163657</v>
      </c>
      <c r="AQ298">
        <v>0.13544</v>
      </c>
      <c r="AR298">
        <v>0.129797</v>
      </c>
      <c r="AS298">
        <v>0.12753999999999999</v>
      </c>
      <c r="AT298">
        <v>8.8035999999999989E-2</v>
      </c>
      <c r="AU298">
        <v>6.7720000000000002E-2</v>
      </c>
      <c r="AV298">
        <v>2.0316000000000001E-2</v>
      </c>
      <c r="AW298">
        <v>6.7720000000000002E-3</v>
      </c>
      <c r="AX298">
        <v>3.3860000000000001E-3</v>
      </c>
      <c r="AY298">
        <v>0</v>
      </c>
      <c r="AZ298">
        <v>0.94582400000000011</v>
      </c>
      <c r="BA298">
        <v>5.3046999999999997E-2</v>
      </c>
      <c r="BB298">
        <v>1.129E-3</v>
      </c>
      <c r="BC298">
        <v>0.86456</v>
      </c>
      <c r="BD298">
        <v>2.3702000000000001E-2</v>
      </c>
      <c r="BE298">
        <v>3.1602999999999999E-2</v>
      </c>
      <c r="BF298">
        <v>7.9006999999999994E-2</v>
      </c>
      <c r="BG298">
        <v>1.129E-3</v>
      </c>
      <c r="BH298">
        <v>0.29119600000000001</v>
      </c>
      <c r="BI298">
        <v>6.7720000000000002E-3</v>
      </c>
      <c r="BJ298">
        <v>5.0789999999999988E-2</v>
      </c>
      <c r="BK298">
        <v>0.65124199999999999</v>
      </c>
      <c r="BL298">
        <v>0.69638800000000001</v>
      </c>
      <c r="BM298">
        <v>0.241535</v>
      </c>
      <c r="BN298">
        <v>6.2077E-2</v>
      </c>
      <c r="BO298">
        <v>1</v>
      </c>
      <c r="BP298" t="s">
        <v>4578</v>
      </c>
      <c r="BQ298">
        <v>886</v>
      </c>
      <c r="BR298">
        <v>1</v>
      </c>
      <c r="BS298">
        <v>0</v>
      </c>
    </row>
    <row r="299" spans="1:71" x14ac:dyDescent="0.25">
      <c r="A299" t="s">
        <v>4579</v>
      </c>
      <c r="B299" t="s">
        <v>98</v>
      </c>
      <c r="C299" t="s">
        <v>376</v>
      </c>
      <c r="D299" t="s">
        <v>947</v>
      </c>
      <c r="E299">
        <v>2020</v>
      </c>
      <c r="F299">
        <v>446</v>
      </c>
      <c r="G299">
        <v>233</v>
      </c>
      <c r="H299">
        <v>0</v>
      </c>
      <c r="I299">
        <v>71</v>
      </c>
      <c r="J299">
        <v>109</v>
      </c>
      <c r="K299">
        <v>117</v>
      </c>
      <c r="L299">
        <v>89</v>
      </c>
      <c r="M299">
        <v>84</v>
      </c>
      <c r="N299">
        <v>80</v>
      </c>
      <c r="O299">
        <v>59</v>
      </c>
      <c r="P299">
        <v>47</v>
      </c>
      <c r="Q299">
        <v>15</v>
      </c>
      <c r="R299">
        <v>6</v>
      </c>
      <c r="S299">
        <v>2</v>
      </c>
      <c r="T299">
        <v>0</v>
      </c>
      <c r="U299">
        <v>635</v>
      </c>
      <c r="V299">
        <v>43</v>
      </c>
      <c r="W299">
        <v>1</v>
      </c>
      <c r="X299">
        <v>575</v>
      </c>
      <c r="Y299">
        <v>14</v>
      </c>
      <c r="Z299">
        <v>21</v>
      </c>
      <c r="AA299">
        <v>69</v>
      </c>
      <c r="AB299">
        <v>0</v>
      </c>
      <c r="AC299">
        <v>235</v>
      </c>
      <c r="AD299">
        <v>4</v>
      </c>
      <c r="AE299">
        <v>22</v>
      </c>
      <c r="AF299">
        <v>418</v>
      </c>
      <c r="AG299">
        <v>430</v>
      </c>
      <c r="AH299">
        <v>204</v>
      </c>
      <c r="AI299">
        <v>45</v>
      </c>
      <c r="AJ299">
        <v>679</v>
      </c>
      <c r="AK299">
        <v>0.65684799999999999</v>
      </c>
      <c r="AL299">
        <v>0.34315200000000001</v>
      </c>
      <c r="AM299">
        <v>0</v>
      </c>
      <c r="AN299">
        <v>0.10456600000000001</v>
      </c>
      <c r="AO299">
        <v>0.16053000000000001</v>
      </c>
      <c r="AP299">
        <v>0.17231199999999999</v>
      </c>
      <c r="AQ299">
        <v>0.131075</v>
      </c>
      <c r="AR299">
        <v>0.123711</v>
      </c>
      <c r="AS299">
        <v>0.11781999999999999</v>
      </c>
      <c r="AT299">
        <v>8.6891999999999997E-2</v>
      </c>
      <c r="AU299">
        <v>6.9219000000000003E-2</v>
      </c>
      <c r="AV299">
        <v>2.2091E-2</v>
      </c>
      <c r="AW299">
        <v>8.8370000000000011E-3</v>
      </c>
      <c r="AX299">
        <v>2.9459999999999998E-3</v>
      </c>
      <c r="AY299">
        <v>0</v>
      </c>
      <c r="AZ299">
        <v>0.93519900000000011</v>
      </c>
      <c r="BA299">
        <v>6.3327999999999995E-2</v>
      </c>
      <c r="BB299">
        <v>1.4729999999999999E-3</v>
      </c>
      <c r="BC299">
        <v>0.84683400000000009</v>
      </c>
      <c r="BD299">
        <v>2.0618999999999998E-2</v>
      </c>
      <c r="BE299">
        <v>3.0928000000000001E-2</v>
      </c>
      <c r="BF299">
        <v>0.10162</v>
      </c>
      <c r="BG299">
        <v>0</v>
      </c>
      <c r="BH299">
        <v>0.34609699999999999</v>
      </c>
      <c r="BI299">
        <v>5.8910000000000004E-3</v>
      </c>
      <c r="BJ299">
        <v>3.2400999999999999E-2</v>
      </c>
      <c r="BK299">
        <v>0.61561100000000002</v>
      </c>
      <c r="BL299">
        <v>0.63328400000000007</v>
      </c>
      <c r="BM299">
        <v>0.30044199999999999</v>
      </c>
      <c r="BN299">
        <v>6.6274E-2</v>
      </c>
      <c r="BO299">
        <v>1</v>
      </c>
      <c r="BP299" t="s">
        <v>4578</v>
      </c>
      <c r="BQ299">
        <v>886</v>
      </c>
      <c r="BR299">
        <v>0.76637</v>
      </c>
      <c r="BS299">
        <v>0</v>
      </c>
    </row>
    <row r="300" spans="1:71" x14ac:dyDescent="0.25">
      <c r="A300" t="s">
        <v>4580</v>
      </c>
      <c r="B300" t="s">
        <v>98</v>
      </c>
      <c r="C300" t="s">
        <v>376</v>
      </c>
      <c r="D300" t="s">
        <v>949</v>
      </c>
      <c r="E300">
        <v>2020</v>
      </c>
      <c r="F300">
        <v>130</v>
      </c>
      <c r="G300">
        <v>40</v>
      </c>
      <c r="H300">
        <v>0</v>
      </c>
      <c r="I300">
        <v>13</v>
      </c>
      <c r="J300">
        <v>33</v>
      </c>
      <c r="K300">
        <v>25</v>
      </c>
      <c r="L300">
        <v>24</v>
      </c>
      <c r="M300">
        <v>26</v>
      </c>
      <c r="N300">
        <v>22</v>
      </c>
      <c r="O300">
        <v>14</v>
      </c>
      <c r="P300">
        <v>9</v>
      </c>
      <c r="Q300">
        <v>3</v>
      </c>
      <c r="R300">
        <v>0</v>
      </c>
      <c r="S300">
        <v>1</v>
      </c>
      <c r="T300">
        <v>0</v>
      </c>
      <c r="U300">
        <v>166</v>
      </c>
      <c r="V300">
        <v>4</v>
      </c>
      <c r="W300">
        <v>0</v>
      </c>
      <c r="X300">
        <v>157</v>
      </c>
      <c r="Y300">
        <v>7</v>
      </c>
      <c r="Z300">
        <v>6</v>
      </c>
      <c r="AA300">
        <v>0</v>
      </c>
      <c r="AB300">
        <v>0</v>
      </c>
      <c r="AC300">
        <v>18</v>
      </c>
      <c r="AD300">
        <v>0</v>
      </c>
      <c r="AE300">
        <v>4</v>
      </c>
      <c r="AF300">
        <v>148</v>
      </c>
      <c r="AG300">
        <v>155</v>
      </c>
      <c r="AH300">
        <v>6</v>
      </c>
      <c r="AI300">
        <v>9</v>
      </c>
      <c r="AJ300">
        <v>170</v>
      </c>
      <c r="AK300">
        <v>0.764706</v>
      </c>
      <c r="AL300">
        <v>0.235294</v>
      </c>
      <c r="AM300">
        <v>0</v>
      </c>
      <c r="AN300">
        <v>7.6470999999999997E-2</v>
      </c>
      <c r="AO300">
        <v>0.19411800000000001</v>
      </c>
      <c r="AP300">
        <v>0.147059</v>
      </c>
      <c r="AQ300">
        <v>0.141176</v>
      </c>
      <c r="AR300">
        <v>0.15294099999999999</v>
      </c>
      <c r="AS300">
        <v>0.129412</v>
      </c>
      <c r="AT300">
        <v>8.235300000000001E-2</v>
      </c>
      <c r="AU300">
        <v>5.2941000000000002E-2</v>
      </c>
      <c r="AV300">
        <v>1.7646999999999999E-2</v>
      </c>
      <c r="AW300">
        <v>0</v>
      </c>
      <c r="AX300">
        <v>5.8819999999999992E-3</v>
      </c>
      <c r="AY300">
        <v>0</v>
      </c>
      <c r="AZ300">
        <v>0.97647099999999998</v>
      </c>
      <c r="BA300">
        <v>2.3529000000000001E-2</v>
      </c>
      <c r="BB300">
        <v>0</v>
      </c>
      <c r="BC300">
        <v>0.92352900000000004</v>
      </c>
      <c r="BD300">
        <v>4.1175999999999997E-2</v>
      </c>
      <c r="BE300">
        <v>3.5293999999999999E-2</v>
      </c>
      <c r="BF300">
        <v>0</v>
      </c>
      <c r="BG300">
        <v>0</v>
      </c>
      <c r="BH300">
        <v>0.105882</v>
      </c>
      <c r="BI300">
        <v>0</v>
      </c>
      <c r="BJ300">
        <v>2.3529000000000001E-2</v>
      </c>
      <c r="BK300">
        <v>0.87058800000000003</v>
      </c>
      <c r="BL300">
        <v>0.91176500000000005</v>
      </c>
      <c r="BM300">
        <v>3.5293999999999999E-2</v>
      </c>
      <c r="BN300">
        <v>5.2941000000000002E-2</v>
      </c>
      <c r="BO300">
        <v>1</v>
      </c>
      <c r="BP300" t="s">
        <v>4578</v>
      </c>
      <c r="BQ300">
        <v>886</v>
      </c>
      <c r="BR300">
        <v>0.19187000000000001</v>
      </c>
      <c r="BS300">
        <v>0</v>
      </c>
    </row>
    <row r="301" spans="1:71" x14ac:dyDescent="0.25">
      <c r="A301" t="s">
        <v>4581</v>
      </c>
      <c r="B301" t="s">
        <v>98</v>
      </c>
      <c r="C301" t="s">
        <v>376</v>
      </c>
      <c r="D301" t="s">
        <v>953</v>
      </c>
      <c r="E301">
        <v>2020</v>
      </c>
      <c r="F301">
        <v>27</v>
      </c>
      <c r="G301">
        <v>8</v>
      </c>
      <c r="H301">
        <v>0</v>
      </c>
      <c r="I301">
        <v>0</v>
      </c>
      <c r="J301">
        <v>2</v>
      </c>
      <c r="K301">
        <v>3</v>
      </c>
      <c r="L301">
        <v>7</v>
      </c>
      <c r="M301">
        <v>5</v>
      </c>
      <c r="N301">
        <v>9</v>
      </c>
      <c r="O301">
        <v>5</v>
      </c>
      <c r="P301">
        <v>4</v>
      </c>
      <c r="Q301">
        <v>0</v>
      </c>
      <c r="R301">
        <v>0</v>
      </c>
      <c r="S301">
        <v>0</v>
      </c>
      <c r="T301">
        <v>0</v>
      </c>
      <c r="U301">
        <v>35</v>
      </c>
      <c r="V301">
        <v>0</v>
      </c>
      <c r="W301">
        <v>0</v>
      </c>
      <c r="X301">
        <v>33</v>
      </c>
      <c r="Y301">
        <v>0</v>
      </c>
      <c r="Z301">
        <v>1</v>
      </c>
      <c r="AA301">
        <v>1</v>
      </c>
      <c r="AB301">
        <v>0</v>
      </c>
      <c r="AC301">
        <v>5</v>
      </c>
      <c r="AD301">
        <v>0</v>
      </c>
      <c r="AE301">
        <v>19</v>
      </c>
      <c r="AF301">
        <v>11</v>
      </c>
      <c r="AG301">
        <v>32</v>
      </c>
      <c r="AH301">
        <v>3</v>
      </c>
      <c r="AI301">
        <v>0</v>
      </c>
      <c r="AJ301">
        <v>35</v>
      </c>
      <c r="AK301">
        <v>0.77142899999999992</v>
      </c>
      <c r="AL301">
        <v>0.228571</v>
      </c>
      <c r="AM301">
        <v>0</v>
      </c>
      <c r="AN301">
        <v>0</v>
      </c>
      <c r="AO301">
        <v>5.7142999999999999E-2</v>
      </c>
      <c r="AP301">
        <v>8.5714000000000012E-2</v>
      </c>
      <c r="AQ301">
        <v>0.2</v>
      </c>
      <c r="AR301">
        <v>0.14285700000000001</v>
      </c>
      <c r="AS301">
        <v>0.25714300000000001</v>
      </c>
      <c r="AT301">
        <v>0.14285700000000001</v>
      </c>
      <c r="AU301">
        <v>0.114286</v>
      </c>
      <c r="AV301">
        <v>0</v>
      </c>
      <c r="AW301">
        <v>0</v>
      </c>
      <c r="AX301">
        <v>0</v>
      </c>
      <c r="AY301">
        <v>0</v>
      </c>
      <c r="AZ301">
        <v>1</v>
      </c>
      <c r="BA301">
        <v>0</v>
      </c>
      <c r="BB301">
        <v>0</v>
      </c>
      <c r="BC301">
        <v>0.94285700000000006</v>
      </c>
      <c r="BD301">
        <v>0</v>
      </c>
      <c r="BE301">
        <v>2.8570999999999999E-2</v>
      </c>
      <c r="BF301">
        <v>2.8570999999999999E-2</v>
      </c>
      <c r="BG301">
        <v>0</v>
      </c>
      <c r="BH301">
        <v>0.14285700000000001</v>
      </c>
      <c r="BI301">
        <v>0</v>
      </c>
      <c r="BJ301">
        <v>0.54285700000000003</v>
      </c>
      <c r="BK301">
        <v>0.31428600000000001</v>
      </c>
      <c r="BL301">
        <v>0.91428600000000004</v>
      </c>
      <c r="BM301">
        <v>8.5714000000000012E-2</v>
      </c>
      <c r="BN301">
        <v>0</v>
      </c>
      <c r="BO301">
        <v>1</v>
      </c>
      <c r="BP301" t="s">
        <v>4578</v>
      </c>
      <c r="BQ301">
        <v>886</v>
      </c>
      <c r="BR301">
        <v>3.95E-2</v>
      </c>
      <c r="BS301">
        <v>0</v>
      </c>
    </row>
    <row r="302" spans="1:71" x14ac:dyDescent="0.25">
      <c r="A302" t="s">
        <v>4582</v>
      </c>
      <c r="B302" t="s">
        <v>98</v>
      </c>
      <c r="C302" t="s">
        <v>376</v>
      </c>
      <c r="D302" t="s">
        <v>961</v>
      </c>
      <c r="E302">
        <v>2020</v>
      </c>
      <c r="F302">
        <v>1</v>
      </c>
      <c r="G302">
        <v>1</v>
      </c>
      <c r="H302">
        <v>0</v>
      </c>
      <c r="I302">
        <v>0</v>
      </c>
      <c r="J302">
        <v>0</v>
      </c>
      <c r="K302">
        <v>0</v>
      </c>
      <c r="L302">
        <v>0</v>
      </c>
      <c r="M302">
        <v>0</v>
      </c>
      <c r="N302">
        <v>2</v>
      </c>
      <c r="O302">
        <v>0</v>
      </c>
      <c r="P302">
        <v>0</v>
      </c>
      <c r="Q302">
        <v>0</v>
      </c>
      <c r="R302">
        <v>0</v>
      </c>
      <c r="S302">
        <v>0</v>
      </c>
      <c r="T302">
        <v>0</v>
      </c>
      <c r="U302">
        <v>2</v>
      </c>
      <c r="V302">
        <v>0</v>
      </c>
      <c r="W302">
        <v>0</v>
      </c>
      <c r="X302">
        <v>1</v>
      </c>
      <c r="Y302">
        <v>0</v>
      </c>
      <c r="Z302">
        <v>0</v>
      </c>
      <c r="AA302">
        <v>0</v>
      </c>
      <c r="AB302">
        <v>1</v>
      </c>
      <c r="AC302">
        <v>0</v>
      </c>
      <c r="AD302">
        <v>2</v>
      </c>
      <c r="AE302">
        <v>0</v>
      </c>
      <c r="AF302">
        <v>0</v>
      </c>
      <c r="AG302">
        <v>0</v>
      </c>
      <c r="AH302">
        <v>1</v>
      </c>
      <c r="AI302">
        <v>1</v>
      </c>
      <c r="AJ302">
        <v>2</v>
      </c>
      <c r="AK302">
        <v>0.5</v>
      </c>
      <c r="AL302">
        <v>0.5</v>
      </c>
      <c r="AM302">
        <v>0</v>
      </c>
      <c r="AN302">
        <v>0</v>
      </c>
      <c r="AO302">
        <v>0</v>
      </c>
      <c r="AP302">
        <v>0</v>
      </c>
      <c r="AQ302">
        <v>0</v>
      </c>
      <c r="AR302">
        <v>0</v>
      </c>
      <c r="AS302">
        <v>1</v>
      </c>
      <c r="AT302">
        <v>0</v>
      </c>
      <c r="AU302">
        <v>0</v>
      </c>
      <c r="AV302">
        <v>0</v>
      </c>
      <c r="AW302">
        <v>0</v>
      </c>
      <c r="AX302">
        <v>0</v>
      </c>
      <c r="AY302">
        <v>0</v>
      </c>
      <c r="AZ302">
        <v>1</v>
      </c>
      <c r="BA302">
        <v>0</v>
      </c>
      <c r="BB302">
        <v>0</v>
      </c>
      <c r="BC302">
        <v>0.5</v>
      </c>
      <c r="BD302">
        <v>0</v>
      </c>
      <c r="BE302">
        <v>0</v>
      </c>
      <c r="BF302">
        <v>0</v>
      </c>
      <c r="BG302">
        <v>0.5</v>
      </c>
      <c r="BH302">
        <v>0</v>
      </c>
      <c r="BI302">
        <v>1</v>
      </c>
      <c r="BJ302">
        <v>0</v>
      </c>
      <c r="BK302">
        <v>0</v>
      </c>
      <c r="BL302">
        <v>0</v>
      </c>
      <c r="BM302">
        <v>0.5</v>
      </c>
      <c r="BN302">
        <v>0.5</v>
      </c>
      <c r="BO302">
        <v>1</v>
      </c>
      <c r="BP302" t="s">
        <v>4578</v>
      </c>
      <c r="BQ302">
        <v>886</v>
      </c>
      <c r="BR302">
        <v>2.2599999999999999E-3</v>
      </c>
      <c r="BS302">
        <v>0</v>
      </c>
    </row>
    <row r="303" spans="1:71" x14ac:dyDescent="0.25">
      <c r="A303" t="s">
        <v>4583</v>
      </c>
      <c r="B303" t="s">
        <v>98</v>
      </c>
      <c r="C303" t="s">
        <v>382</v>
      </c>
      <c r="D303" t="s">
        <v>44</v>
      </c>
      <c r="E303">
        <v>2020</v>
      </c>
      <c r="F303">
        <v>457</v>
      </c>
      <c r="G303">
        <v>287</v>
      </c>
      <c r="H303">
        <v>0</v>
      </c>
      <c r="I303">
        <v>105</v>
      </c>
      <c r="J303">
        <v>127</v>
      </c>
      <c r="K303">
        <v>98</v>
      </c>
      <c r="L303">
        <v>103</v>
      </c>
      <c r="M303">
        <v>78</v>
      </c>
      <c r="N303">
        <v>64</v>
      </c>
      <c r="O303">
        <v>76</v>
      </c>
      <c r="P303">
        <v>51</v>
      </c>
      <c r="Q303">
        <v>16</v>
      </c>
      <c r="R303">
        <v>5</v>
      </c>
      <c r="S303">
        <v>21</v>
      </c>
      <c r="T303">
        <v>0</v>
      </c>
      <c r="U303">
        <v>728</v>
      </c>
      <c r="V303">
        <v>16</v>
      </c>
      <c r="W303">
        <v>0</v>
      </c>
      <c r="X303">
        <v>597</v>
      </c>
      <c r="Y303">
        <v>29</v>
      </c>
      <c r="Z303">
        <v>52</v>
      </c>
      <c r="AA303">
        <v>54</v>
      </c>
      <c r="AB303">
        <v>12</v>
      </c>
      <c r="AC303">
        <v>215</v>
      </c>
      <c r="AD303">
        <v>10</v>
      </c>
      <c r="AE303">
        <v>53</v>
      </c>
      <c r="AF303">
        <v>466</v>
      </c>
      <c r="AG303">
        <v>430</v>
      </c>
      <c r="AH303">
        <v>259</v>
      </c>
      <c r="AI303">
        <v>55</v>
      </c>
      <c r="AJ303">
        <v>744</v>
      </c>
      <c r="AK303">
        <v>0.61424699999999999</v>
      </c>
      <c r="AL303">
        <v>0.38575300000000001</v>
      </c>
      <c r="AM303">
        <v>0</v>
      </c>
      <c r="AN303">
        <v>0.141129</v>
      </c>
      <c r="AO303">
        <v>0.17069899999999999</v>
      </c>
      <c r="AP303">
        <v>0.13172</v>
      </c>
      <c r="AQ303">
        <v>0.13844100000000001</v>
      </c>
      <c r="AR303">
        <v>0.104839</v>
      </c>
      <c r="AS303">
        <v>8.6022000000000001E-2</v>
      </c>
      <c r="AT303">
        <v>0.10215100000000001</v>
      </c>
      <c r="AU303">
        <v>6.8547999999999998E-2</v>
      </c>
      <c r="AV303">
        <v>2.1505E-2</v>
      </c>
      <c r="AW303">
        <v>6.7200000000000003E-3</v>
      </c>
      <c r="AX303">
        <v>2.8226000000000001E-2</v>
      </c>
      <c r="AY303">
        <v>0</v>
      </c>
      <c r="AZ303">
        <v>0.97849500000000011</v>
      </c>
      <c r="BA303">
        <v>2.1505E-2</v>
      </c>
      <c r="BB303">
        <v>0</v>
      </c>
      <c r="BC303">
        <v>0.80241899999999999</v>
      </c>
      <c r="BD303">
        <v>3.8977999999999999E-2</v>
      </c>
      <c r="BE303">
        <v>6.989200000000001E-2</v>
      </c>
      <c r="BF303">
        <v>7.2580999999999993E-2</v>
      </c>
      <c r="BG303">
        <v>1.6129000000000001E-2</v>
      </c>
      <c r="BH303">
        <v>0.28897800000000001</v>
      </c>
      <c r="BI303">
        <v>1.3441E-2</v>
      </c>
      <c r="BJ303">
        <v>7.1237000000000009E-2</v>
      </c>
      <c r="BK303">
        <v>0.62634400000000001</v>
      </c>
      <c r="BL303">
        <v>0.57795699999999994</v>
      </c>
      <c r="BM303">
        <v>0.34811799999999998</v>
      </c>
      <c r="BN303">
        <v>7.3925000000000005E-2</v>
      </c>
      <c r="BO303">
        <v>1</v>
      </c>
      <c r="BP303" t="s">
        <v>4584</v>
      </c>
      <c r="BQ303">
        <v>744</v>
      </c>
      <c r="BR303">
        <v>1</v>
      </c>
      <c r="BS303">
        <v>0</v>
      </c>
    </row>
    <row r="304" spans="1:71" x14ac:dyDescent="0.25">
      <c r="A304" t="s">
        <v>4585</v>
      </c>
      <c r="B304" t="s">
        <v>98</v>
      </c>
      <c r="C304" t="s">
        <v>382</v>
      </c>
      <c r="D304" t="s">
        <v>947</v>
      </c>
      <c r="E304">
        <v>2020</v>
      </c>
      <c r="F304">
        <v>329</v>
      </c>
      <c r="G304">
        <v>219</v>
      </c>
      <c r="H304">
        <v>0</v>
      </c>
      <c r="I304">
        <v>82</v>
      </c>
      <c r="J304">
        <v>97</v>
      </c>
      <c r="K304">
        <v>63</v>
      </c>
      <c r="L304">
        <v>77</v>
      </c>
      <c r="M304">
        <v>50</v>
      </c>
      <c r="N304">
        <v>41</v>
      </c>
      <c r="O304">
        <v>61</v>
      </c>
      <c r="P304">
        <v>45</v>
      </c>
      <c r="Q304">
        <v>16</v>
      </c>
      <c r="R304">
        <v>5</v>
      </c>
      <c r="S304">
        <v>11</v>
      </c>
      <c r="T304">
        <v>0</v>
      </c>
      <c r="U304">
        <v>535</v>
      </c>
      <c r="V304">
        <v>13</v>
      </c>
      <c r="W304">
        <v>0</v>
      </c>
      <c r="X304">
        <v>436</v>
      </c>
      <c r="Y304">
        <v>7</v>
      </c>
      <c r="Z304">
        <v>47</v>
      </c>
      <c r="AA304">
        <v>53</v>
      </c>
      <c r="AB304">
        <v>5</v>
      </c>
      <c r="AC304">
        <v>204</v>
      </c>
      <c r="AD304">
        <v>1</v>
      </c>
      <c r="AE304">
        <v>12</v>
      </c>
      <c r="AF304">
        <v>331</v>
      </c>
      <c r="AG304">
        <v>279</v>
      </c>
      <c r="AH304">
        <v>230</v>
      </c>
      <c r="AI304">
        <v>39</v>
      </c>
      <c r="AJ304">
        <v>548</v>
      </c>
      <c r="AK304">
        <v>0.60036499999999993</v>
      </c>
      <c r="AL304">
        <v>0.39963500000000002</v>
      </c>
      <c r="AM304">
        <v>0</v>
      </c>
      <c r="AN304">
        <v>0.14963499999999999</v>
      </c>
      <c r="AO304">
        <v>0.177007</v>
      </c>
      <c r="AP304">
        <v>0.114964</v>
      </c>
      <c r="AQ304">
        <v>0.140511</v>
      </c>
      <c r="AR304">
        <v>9.1241000000000003E-2</v>
      </c>
      <c r="AS304">
        <v>7.4817999999999996E-2</v>
      </c>
      <c r="AT304">
        <v>0.111314</v>
      </c>
      <c r="AU304">
        <v>8.2117000000000009E-2</v>
      </c>
      <c r="AV304">
        <v>2.9197000000000001E-2</v>
      </c>
      <c r="AW304">
        <v>9.1240000000000002E-3</v>
      </c>
      <c r="AX304">
        <v>2.0073000000000001E-2</v>
      </c>
      <c r="AY304">
        <v>0</v>
      </c>
      <c r="AZ304">
        <v>0.97627700000000006</v>
      </c>
      <c r="BA304">
        <v>2.3723000000000001E-2</v>
      </c>
      <c r="BB304">
        <v>0</v>
      </c>
      <c r="BC304">
        <v>0.79561999999999999</v>
      </c>
      <c r="BD304">
        <v>1.2774000000000001E-2</v>
      </c>
      <c r="BE304">
        <v>8.5765999999999995E-2</v>
      </c>
      <c r="BF304">
        <v>9.6714999999999995E-2</v>
      </c>
      <c r="BG304">
        <v>9.1240000000000002E-3</v>
      </c>
      <c r="BH304">
        <v>0.37226300000000001</v>
      </c>
      <c r="BI304">
        <v>1.825E-3</v>
      </c>
      <c r="BJ304">
        <v>2.1898000000000001E-2</v>
      </c>
      <c r="BK304">
        <v>0.60401499999999997</v>
      </c>
      <c r="BL304">
        <v>0.50912400000000002</v>
      </c>
      <c r="BM304">
        <v>0.41970800000000003</v>
      </c>
      <c r="BN304">
        <v>7.1167999999999995E-2</v>
      </c>
      <c r="BO304">
        <v>1</v>
      </c>
      <c r="BP304" t="s">
        <v>4584</v>
      </c>
      <c r="BQ304">
        <v>744</v>
      </c>
      <c r="BR304">
        <v>0.7365600000000001</v>
      </c>
      <c r="BS304">
        <v>0</v>
      </c>
    </row>
    <row r="305" spans="1:71" x14ac:dyDescent="0.25">
      <c r="A305" t="s">
        <v>4586</v>
      </c>
      <c r="B305" t="s">
        <v>98</v>
      </c>
      <c r="C305" t="s">
        <v>382</v>
      </c>
      <c r="D305" t="s">
        <v>949</v>
      </c>
      <c r="E305">
        <v>2020</v>
      </c>
      <c r="F305">
        <v>90</v>
      </c>
      <c r="G305">
        <v>49</v>
      </c>
      <c r="H305">
        <v>0</v>
      </c>
      <c r="I305">
        <v>21</v>
      </c>
      <c r="J305">
        <v>22</v>
      </c>
      <c r="K305">
        <v>26</v>
      </c>
      <c r="L305">
        <v>17</v>
      </c>
      <c r="M305">
        <v>22</v>
      </c>
      <c r="N305">
        <v>13</v>
      </c>
      <c r="O305">
        <v>11</v>
      </c>
      <c r="P305">
        <v>3</v>
      </c>
      <c r="Q305">
        <v>0</v>
      </c>
      <c r="R305">
        <v>0</v>
      </c>
      <c r="S305">
        <v>4</v>
      </c>
      <c r="T305">
        <v>0</v>
      </c>
      <c r="U305">
        <v>138</v>
      </c>
      <c r="V305">
        <v>1</v>
      </c>
      <c r="W305">
        <v>0</v>
      </c>
      <c r="X305">
        <v>119</v>
      </c>
      <c r="Y305">
        <v>17</v>
      </c>
      <c r="Z305">
        <v>3</v>
      </c>
      <c r="AA305">
        <v>0</v>
      </c>
      <c r="AB305">
        <v>0</v>
      </c>
      <c r="AC305">
        <v>7</v>
      </c>
      <c r="AD305">
        <v>0</v>
      </c>
      <c r="AE305">
        <v>11</v>
      </c>
      <c r="AF305">
        <v>121</v>
      </c>
      <c r="AG305">
        <v>105</v>
      </c>
      <c r="AH305">
        <v>27</v>
      </c>
      <c r="AI305">
        <v>7</v>
      </c>
      <c r="AJ305">
        <v>139</v>
      </c>
      <c r="AK305">
        <v>0.647482</v>
      </c>
      <c r="AL305">
        <v>0.35251800000000011</v>
      </c>
      <c r="AM305">
        <v>0</v>
      </c>
      <c r="AN305">
        <v>0.15107899999999999</v>
      </c>
      <c r="AO305">
        <v>0.158273</v>
      </c>
      <c r="AP305">
        <v>0.18704999999999999</v>
      </c>
      <c r="AQ305">
        <v>0.12230199999999999</v>
      </c>
      <c r="AR305">
        <v>0.158273</v>
      </c>
      <c r="AS305">
        <v>9.3524999999999997E-2</v>
      </c>
      <c r="AT305">
        <v>7.9136999999999999E-2</v>
      </c>
      <c r="AU305">
        <v>2.1583000000000001E-2</v>
      </c>
      <c r="AV305">
        <v>0</v>
      </c>
      <c r="AW305">
        <v>0</v>
      </c>
      <c r="AX305">
        <v>2.8777E-2</v>
      </c>
      <c r="AY305">
        <v>0</v>
      </c>
      <c r="AZ305">
        <v>0.99280600000000008</v>
      </c>
      <c r="BA305">
        <v>7.1940000000000007E-3</v>
      </c>
      <c r="BB305">
        <v>0</v>
      </c>
      <c r="BC305">
        <v>0.85611500000000007</v>
      </c>
      <c r="BD305">
        <v>0.12230199999999999</v>
      </c>
      <c r="BE305">
        <v>2.1583000000000001E-2</v>
      </c>
      <c r="BF305">
        <v>0</v>
      </c>
      <c r="BG305">
        <v>0</v>
      </c>
      <c r="BH305">
        <v>5.0360000000000002E-2</v>
      </c>
      <c r="BI305">
        <v>0</v>
      </c>
      <c r="BJ305">
        <v>7.9136999999999999E-2</v>
      </c>
      <c r="BK305">
        <v>0.87050399999999994</v>
      </c>
      <c r="BL305">
        <v>0.75539599999999996</v>
      </c>
      <c r="BM305">
        <v>0.194245</v>
      </c>
      <c r="BN305">
        <v>5.0360000000000002E-2</v>
      </c>
      <c r="BO305">
        <v>1</v>
      </c>
      <c r="BP305" t="s">
        <v>4584</v>
      </c>
      <c r="BQ305">
        <v>744</v>
      </c>
      <c r="BR305">
        <v>0.18683</v>
      </c>
      <c r="BS305">
        <v>0</v>
      </c>
    </row>
    <row r="306" spans="1:71" x14ac:dyDescent="0.25">
      <c r="A306" t="s">
        <v>4587</v>
      </c>
      <c r="B306" t="s">
        <v>98</v>
      </c>
      <c r="C306" t="s">
        <v>382</v>
      </c>
      <c r="D306" t="s">
        <v>953</v>
      </c>
      <c r="E306">
        <v>2020</v>
      </c>
      <c r="F306">
        <v>33</v>
      </c>
      <c r="G306">
        <v>14</v>
      </c>
      <c r="H306">
        <v>0</v>
      </c>
      <c r="I306">
        <v>1</v>
      </c>
      <c r="J306">
        <v>7</v>
      </c>
      <c r="K306">
        <v>9</v>
      </c>
      <c r="L306">
        <v>9</v>
      </c>
      <c r="M306">
        <v>5</v>
      </c>
      <c r="N306">
        <v>10</v>
      </c>
      <c r="O306">
        <v>4</v>
      </c>
      <c r="P306">
        <v>2</v>
      </c>
      <c r="Q306">
        <v>0</v>
      </c>
      <c r="R306">
        <v>0</v>
      </c>
      <c r="S306">
        <v>0</v>
      </c>
      <c r="T306">
        <v>0</v>
      </c>
      <c r="U306">
        <v>47</v>
      </c>
      <c r="V306">
        <v>0</v>
      </c>
      <c r="W306">
        <v>0</v>
      </c>
      <c r="X306">
        <v>42</v>
      </c>
      <c r="Y306">
        <v>4</v>
      </c>
      <c r="Z306">
        <v>1</v>
      </c>
      <c r="AA306">
        <v>0</v>
      </c>
      <c r="AB306">
        <v>0</v>
      </c>
      <c r="AC306">
        <v>4</v>
      </c>
      <c r="AD306">
        <v>1</v>
      </c>
      <c r="AE306">
        <v>30</v>
      </c>
      <c r="AF306">
        <v>12</v>
      </c>
      <c r="AG306">
        <v>44</v>
      </c>
      <c r="AH306">
        <v>0</v>
      </c>
      <c r="AI306">
        <v>3</v>
      </c>
      <c r="AJ306">
        <v>47</v>
      </c>
      <c r="AK306">
        <v>0.70212799999999997</v>
      </c>
      <c r="AL306">
        <v>0.29787200000000003</v>
      </c>
      <c r="AM306">
        <v>0</v>
      </c>
      <c r="AN306">
        <v>2.1277000000000001E-2</v>
      </c>
      <c r="AO306">
        <v>0.14893600000000001</v>
      </c>
      <c r="AP306">
        <v>0.19148899999999999</v>
      </c>
      <c r="AQ306">
        <v>0.19148899999999999</v>
      </c>
      <c r="AR306">
        <v>0.10638300000000001</v>
      </c>
      <c r="AS306">
        <v>0.21276600000000001</v>
      </c>
      <c r="AT306">
        <v>8.5106000000000001E-2</v>
      </c>
      <c r="AU306">
        <v>4.2553000000000001E-2</v>
      </c>
      <c r="AV306">
        <v>0</v>
      </c>
      <c r="AW306">
        <v>0</v>
      </c>
      <c r="AX306">
        <v>0</v>
      </c>
      <c r="AY306">
        <v>0</v>
      </c>
      <c r="AZ306">
        <v>1</v>
      </c>
      <c r="BA306">
        <v>0</v>
      </c>
      <c r="BB306">
        <v>0</v>
      </c>
      <c r="BC306">
        <v>0.89361699999999999</v>
      </c>
      <c r="BD306">
        <v>8.5106000000000001E-2</v>
      </c>
      <c r="BE306">
        <v>2.1277000000000001E-2</v>
      </c>
      <c r="BF306">
        <v>0</v>
      </c>
      <c r="BG306">
        <v>0</v>
      </c>
      <c r="BH306">
        <v>8.5106000000000001E-2</v>
      </c>
      <c r="BI306">
        <v>2.1277000000000001E-2</v>
      </c>
      <c r="BJ306">
        <v>0.63829800000000003</v>
      </c>
      <c r="BK306">
        <v>0.25531900000000002</v>
      </c>
      <c r="BL306">
        <v>0.93617000000000006</v>
      </c>
      <c r="BM306">
        <v>0</v>
      </c>
      <c r="BN306">
        <v>6.3829999999999998E-2</v>
      </c>
      <c r="BO306">
        <v>1</v>
      </c>
      <c r="BP306" t="s">
        <v>4584</v>
      </c>
      <c r="BQ306">
        <v>744</v>
      </c>
      <c r="BR306">
        <v>6.3170000000000004E-2</v>
      </c>
      <c r="BS306">
        <v>0</v>
      </c>
    </row>
    <row r="307" spans="1:71" x14ac:dyDescent="0.25">
      <c r="A307" t="s">
        <v>4588</v>
      </c>
      <c r="B307" t="s">
        <v>98</v>
      </c>
      <c r="C307" t="s">
        <v>382</v>
      </c>
      <c r="D307" t="s">
        <v>961</v>
      </c>
      <c r="E307">
        <v>2020</v>
      </c>
      <c r="F307">
        <v>5</v>
      </c>
      <c r="G307">
        <v>5</v>
      </c>
      <c r="H307">
        <v>0</v>
      </c>
      <c r="I307">
        <v>1</v>
      </c>
      <c r="J307">
        <v>1</v>
      </c>
      <c r="K307">
        <v>0</v>
      </c>
      <c r="L307">
        <v>0</v>
      </c>
      <c r="M307">
        <v>1</v>
      </c>
      <c r="N307">
        <v>0</v>
      </c>
      <c r="O307">
        <v>0</v>
      </c>
      <c r="P307">
        <v>1</v>
      </c>
      <c r="Q307">
        <v>0</v>
      </c>
      <c r="R307">
        <v>0</v>
      </c>
      <c r="S307">
        <v>6</v>
      </c>
      <c r="T307">
        <v>0</v>
      </c>
      <c r="U307">
        <v>8</v>
      </c>
      <c r="V307">
        <v>2</v>
      </c>
      <c r="W307">
        <v>0</v>
      </c>
      <c r="X307">
        <v>0</v>
      </c>
      <c r="Y307">
        <v>1</v>
      </c>
      <c r="Z307">
        <v>1</v>
      </c>
      <c r="AA307">
        <v>1</v>
      </c>
      <c r="AB307">
        <v>7</v>
      </c>
      <c r="AC307">
        <v>0</v>
      </c>
      <c r="AD307">
        <v>8</v>
      </c>
      <c r="AE307">
        <v>0</v>
      </c>
      <c r="AF307">
        <v>2</v>
      </c>
      <c r="AG307">
        <v>2</v>
      </c>
      <c r="AH307">
        <v>2</v>
      </c>
      <c r="AI307">
        <v>6</v>
      </c>
      <c r="AJ307">
        <v>10</v>
      </c>
      <c r="AK307">
        <v>0.5</v>
      </c>
      <c r="AL307">
        <v>0.5</v>
      </c>
      <c r="AM307">
        <v>0</v>
      </c>
      <c r="AN307">
        <v>0.1</v>
      </c>
      <c r="AO307">
        <v>0.1</v>
      </c>
      <c r="AP307">
        <v>0</v>
      </c>
      <c r="AQ307">
        <v>0</v>
      </c>
      <c r="AR307">
        <v>0.1</v>
      </c>
      <c r="AS307">
        <v>0</v>
      </c>
      <c r="AT307">
        <v>0</v>
      </c>
      <c r="AU307">
        <v>0.1</v>
      </c>
      <c r="AV307">
        <v>0</v>
      </c>
      <c r="AW307">
        <v>0</v>
      </c>
      <c r="AX307">
        <v>0.6</v>
      </c>
      <c r="AY307">
        <v>0</v>
      </c>
      <c r="AZ307">
        <v>0.8</v>
      </c>
      <c r="BA307">
        <v>0.2</v>
      </c>
      <c r="BB307">
        <v>0</v>
      </c>
      <c r="BC307">
        <v>0</v>
      </c>
      <c r="BD307">
        <v>0.1</v>
      </c>
      <c r="BE307">
        <v>0.1</v>
      </c>
      <c r="BF307">
        <v>0.1</v>
      </c>
      <c r="BG307">
        <v>0.7</v>
      </c>
      <c r="BH307">
        <v>0</v>
      </c>
      <c r="BI307">
        <v>0.8</v>
      </c>
      <c r="BJ307">
        <v>0</v>
      </c>
      <c r="BK307">
        <v>0.2</v>
      </c>
      <c r="BL307">
        <v>0.2</v>
      </c>
      <c r="BM307">
        <v>0.2</v>
      </c>
      <c r="BN307">
        <v>0.6</v>
      </c>
      <c r="BO307">
        <v>1</v>
      </c>
      <c r="BP307" t="s">
        <v>4584</v>
      </c>
      <c r="BQ307">
        <v>744</v>
      </c>
      <c r="BR307">
        <v>1.3440000000000001E-2</v>
      </c>
      <c r="BS307">
        <v>0</v>
      </c>
    </row>
    <row r="308" spans="1:71" x14ac:dyDescent="0.25">
      <c r="A308" t="s">
        <v>4589</v>
      </c>
      <c r="B308" t="s">
        <v>98</v>
      </c>
      <c r="C308" t="s">
        <v>388</v>
      </c>
      <c r="D308" t="s">
        <v>44</v>
      </c>
      <c r="E308">
        <v>2020</v>
      </c>
      <c r="F308">
        <v>17</v>
      </c>
      <c r="G308">
        <v>11</v>
      </c>
      <c r="H308">
        <v>15</v>
      </c>
      <c r="I308">
        <v>1</v>
      </c>
      <c r="J308">
        <v>5</v>
      </c>
      <c r="K308">
        <v>6</v>
      </c>
      <c r="L308">
        <v>1</v>
      </c>
      <c r="M308">
        <v>3</v>
      </c>
      <c r="N308">
        <v>3</v>
      </c>
      <c r="O308">
        <v>3</v>
      </c>
      <c r="P308">
        <v>3</v>
      </c>
      <c r="Q308">
        <v>3</v>
      </c>
      <c r="R308">
        <v>0</v>
      </c>
      <c r="S308">
        <v>0</v>
      </c>
      <c r="T308">
        <v>15</v>
      </c>
      <c r="U308">
        <v>26</v>
      </c>
      <c r="V308">
        <v>17</v>
      </c>
      <c r="W308">
        <v>0</v>
      </c>
      <c r="X308">
        <v>35</v>
      </c>
      <c r="Y308">
        <v>1</v>
      </c>
      <c r="Z308">
        <v>4</v>
      </c>
      <c r="AA308">
        <v>2</v>
      </c>
      <c r="AB308">
        <v>1</v>
      </c>
      <c r="AC308">
        <v>10</v>
      </c>
      <c r="AD308">
        <v>0</v>
      </c>
      <c r="AE308">
        <v>1</v>
      </c>
      <c r="AF308">
        <v>32</v>
      </c>
      <c r="AG308">
        <v>25</v>
      </c>
      <c r="AH308">
        <v>13</v>
      </c>
      <c r="AI308">
        <v>5</v>
      </c>
      <c r="AJ308">
        <v>43</v>
      </c>
      <c r="AK308">
        <v>0.39534900000000001</v>
      </c>
      <c r="AL308">
        <v>0.25581399999999999</v>
      </c>
      <c r="AM308">
        <v>0.34883700000000001</v>
      </c>
      <c r="AN308">
        <v>2.3255999999999999E-2</v>
      </c>
      <c r="AO308">
        <v>0.11627899999999999</v>
      </c>
      <c r="AP308">
        <v>0.13953499999999999</v>
      </c>
      <c r="AQ308">
        <v>2.3255999999999999E-2</v>
      </c>
      <c r="AR308">
        <v>6.9766999999999996E-2</v>
      </c>
      <c r="AS308">
        <v>6.9766999999999996E-2</v>
      </c>
      <c r="AT308">
        <v>6.9766999999999996E-2</v>
      </c>
      <c r="AU308">
        <v>6.9766999999999996E-2</v>
      </c>
      <c r="AV308">
        <v>6.9766999999999996E-2</v>
      </c>
      <c r="AW308">
        <v>0</v>
      </c>
      <c r="AX308">
        <v>0</v>
      </c>
      <c r="AY308">
        <v>0.34883700000000001</v>
      </c>
      <c r="AZ308">
        <v>0.60465100000000005</v>
      </c>
      <c r="BA308">
        <v>0.39534900000000001</v>
      </c>
      <c r="BB308">
        <v>0</v>
      </c>
      <c r="BC308">
        <v>0.81395300000000004</v>
      </c>
      <c r="BD308">
        <v>2.3255999999999999E-2</v>
      </c>
      <c r="BE308">
        <v>9.3023000000000008E-2</v>
      </c>
      <c r="BF308">
        <v>4.6511999999999998E-2</v>
      </c>
      <c r="BG308">
        <v>2.3255999999999999E-2</v>
      </c>
      <c r="BH308">
        <v>0.23255799999999999</v>
      </c>
      <c r="BI308">
        <v>0</v>
      </c>
      <c r="BJ308">
        <v>2.3255999999999999E-2</v>
      </c>
      <c r="BK308">
        <v>0.74418600000000001</v>
      </c>
      <c r="BL308">
        <v>0.581395</v>
      </c>
      <c r="BM308">
        <v>0.30232599999999998</v>
      </c>
      <c r="BN308">
        <v>0.11627899999999999</v>
      </c>
      <c r="BO308">
        <v>1</v>
      </c>
      <c r="BP308" t="s">
        <v>4590</v>
      </c>
      <c r="BQ308">
        <v>43</v>
      </c>
      <c r="BR308">
        <v>1</v>
      </c>
      <c r="BS308">
        <v>0</v>
      </c>
    </row>
    <row r="309" spans="1:71" x14ac:dyDescent="0.25">
      <c r="A309" t="s">
        <v>4591</v>
      </c>
      <c r="B309" t="s">
        <v>98</v>
      </c>
      <c r="C309" t="s">
        <v>388</v>
      </c>
      <c r="D309" t="s">
        <v>947</v>
      </c>
      <c r="E309">
        <v>2020</v>
      </c>
      <c r="F309">
        <v>12</v>
      </c>
      <c r="G309">
        <v>9</v>
      </c>
      <c r="H309">
        <v>13</v>
      </c>
      <c r="I309">
        <v>1</v>
      </c>
      <c r="J309">
        <v>3</v>
      </c>
      <c r="K309">
        <v>5</v>
      </c>
      <c r="L309">
        <v>1</v>
      </c>
      <c r="M309">
        <v>3</v>
      </c>
      <c r="N309">
        <v>2</v>
      </c>
      <c r="O309">
        <v>2</v>
      </c>
      <c r="P309">
        <v>2</v>
      </c>
      <c r="Q309">
        <v>2</v>
      </c>
      <c r="R309">
        <v>0</v>
      </c>
      <c r="S309">
        <v>0</v>
      </c>
      <c r="T309">
        <v>13</v>
      </c>
      <c r="U309">
        <v>19</v>
      </c>
      <c r="V309">
        <v>15</v>
      </c>
      <c r="W309">
        <v>0</v>
      </c>
      <c r="X309">
        <v>27</v>
      </c>
      <c r="Y309">
        <v>1</v>
      </c>
      <c r="Z309">
        <v>4</v>
      </c>
      <c r="AA309">
        <v>1</v>
      </c>
      <c r="AB309">
        <v>1</v>
      </c>
      <c r="AC309">
        <v>9</v>
      </c>
      <c r="AD309">
        <v>0</v>
      </c>
      <c r="AE309">
        <v>1</v>
      </c>
      <c r="AF309">
        <v>24</v>
      </c>
      <c r="AG309">
        <v>21</v>
      </c>
      <c r="AH309">
        <v>11</v>
      </c>
      <c r="AI309">
        <v>2</v>
      </c>
      <c r="AJ309">
        <v>34</v>
      </c>
      <c r="AK309">
        <v>0.352941</v>
      </c>
      <c r="AL309">
        <v>0.264706</v>
      </c>
      <c r="AM309">
        <v>0.382353</v>
      </c>
      <c r="AN309">
        <v>2.9412000000000001E-2</v>
      </c>
      <c r="AO309">
        <v>8.8234999999999994E-2</v>
      </c>
      <c r="AP309">
        <v>0.147059</v>
      </c>
      <c r="AQ309">
        <v>2.9412000000000001E-2</v>
      </c>
      <c r="AR309">
        <v>8.8234999999999994E-2</v>
      </c>
      <c r="AS309">
        <v>5.8823999999999987E-2</v>
      </c>
      <c r="AT309">
        <v>5.8823999999999987E-2</v>
      </c>
      <c r="AU309">
        <v>5.8823999999999987E-2</v>
      </c>
      <c r="AV309">
        <v>5.8823999999999987E-2</v>
      </c>
      <c r="AW309">
        <v>0</v>
      </c>
      <c r="AX309">
        <v>0</v>
      </c>
      <c r="AY309">
        <v>0.382353</v>
      </c>
      <c r="AZ309">
        <v>0.55882399999999999</v>
      </c>
      <c r="BA309">
        <v>0.44117600000000001</v>
      </c>
      <c r="BB309">
        <v>0</v>
      </c>
      <c r="BC309">
        <v>0.79411799999999999</v>
      </c>
      <c r="BD309">
        <v>2.9412000000000001E-2</v>
      </c>
      <c r="BE309">
        <v>0.117647</v>
      </c>
      <c r="BF309">
        <v>2.9412000000000001E-2</v>
      </c>
      <c r="BG309">
        <v>2.9412000000000001E-2</v>
      </c>
      <c r="BH309">
        <v>0.264706</v>
      </c>
      <c r="BI309">
        <v>0</v>
      </c>
      <c r="BJ309">
        <v>2.9412000000000001E-2</v>
      </c>
      <c r="BK309">
        <v>0.70588200000000001</v>
      </c>
      <c r="BL309">
        <v>0.61764699999999995</v>
      </c>
      <c r="BM309">
        <v>0.32352900000000001</v>
      </c>
      <c r="BN309">
        <v>5.8823999999999987E-2</v>
      </c>
      <c r="BO309">
        <v>1</v>
      </c>
      <c r="BP309" t="s">
        <v>4590</v>
      </c>
      <c r="BQ309">
        <v>43</v>
      </c>
      <c r="BR309">
        <v>0.79069999999999996</v>
      </c>
      <c r="BS309">
        <v>0</v>
      </c>
    </row>
    <row r="310" spans="1:71" x14ac:dyDescent="0.25">
      <c r="A310" t="s">
        <v>4592</v>
      </c>
      <c r="B310" t="s">
        <v>98</v>
      </c>
      <c r="C310" t="s">
        <v>388</v>
      </c>
      <c r="D310" t="s">
        <v>949</v>
      </c>
      <c r="E310">
        <v>2020</v>
      </c>
      <c r="F310">
        <v>3</v>
      </c>
      <c r="G310">
        <v>2</v>
      </c>
      <c r="H310">
        <v>1</v>
      </c>
      <c r="I310">
        <v>0</v>
      </c>
      <c r="J310">
        <v>1</v>
      </c>
      <c r="K310">
        <v>1</v>
      </c>
      <c r="L310">
        <v>0</v>
      </c>
      <c r="M310">
        <v>0</v>
      </c>
      <c r="N310">
        <v>1</v>
      </c>
      <c r="O310">
        <v>0</v>
      </c>
      <c r="P310">
        <v>1</v>
      </c>
      <c r="Q310">
        <v>1</v>
      </c>
      <c r="R310">
        <v>0</v>
      </c>
      <c r="S310">
        <v>0</v>
      </c>
      <c r="T310">
        <v>1</v>
      </c>
      <c r="U310">
        <v>5</v>
      </c>
      <c r="V310">
        <v>1</v>
      </c>
      <c r="W310">
        <v>0</v>
      </c>
      <c r="X310">
        <v>6</v>
      </c>
      <c r="Y310">
        <v>0</v>
      </c>
      <c r="Z310">
        <v>0</v>
      </c>
      <c r="AA310">
        <v>0</v>
      </c>
      <c r="AB310">
        <v>0</v>
      </c>
      <c r="AC310">
        <v>1</v>
      </c>
      <c r="AD310">
        <v>0</v>
      </c>
      <c r="AE310">
        <v>0</v>
      </c>
      <c r="AF310">
        <v>5</v>
      </c>
      <c r="AG310">
        <v>4</v>
      </c>
      <c r="AH310">
        <v>2</v>
      </c>
      <c r="AI310">
        <v>0</v>
      </c>
      <c r="AJ310">
        <v>6</v>
      </c>
      <c r="AK310">
        <v>0.5</v>
      </c>
      <c r="AL310">
        <v>0.33333299999999999</v>
      </c>
      <c r="AM310">
        <v>0.16666700000000001</v>
      </c>
      <c r="AN310">
        <v>0</v>
      </c>
      <c r="AO310">
        <v>0.16666700000000001</v>
      </c>
      <c r="AP310">
        <v>0.16666700000000001</v>
      </c>
      <c r="AQ310">
        <v>0</v>
      </c>
      <c r="AR310">
        <v>0</v>
      </c>
      <c r="AS310">
        <v>0.16666700000000001</v>
      </c>
      <c r="AT310">
        <v>0</v>
      </c>
      <c r="AU310">
        <v>0.16666700000000001</v>
      </c>
      <c r="AV310">
        <v>0.16666700000000001</v>
      </c>
      <c r="AW310">
        <v>0</v>
      </c>
      <c r="AX310">
        <v>0</v>
      </c>
      <c r="AY310">
        <v>0.16666700000000001</v>
      </c>
      <c r="AZ310">
        <v>0.83333299999999999</v>
      </c>
      <c r="BA310">
        <v>0.16666700000000001</v>
      </c>
      <c r="BB310">
        <v>0</v>
      </c>
      <c r="BC310">
        <v>1</v>
      </c>
      <c r="BD310">
        <v>0</v>
      </c>
      <c r="BE310">
        <v>0</v>
      </c>
      <c r="BF310">
        <v>0</v>
      </c>
      <c r="BG310">
        <v>0</v>
      </c>
      <c r="BH310">
        <v>0.16666700000000001</v>
      </c>
      <c r="BI310">
        <v>0</v>
      </c>
      <c r="BJ310">
        <v>0</v>
      </c>
      <c r="BK310">
        <v>0.83333299999999999</v>
      </c>
      <c r="BL310">
        <v>0.66666700000000001</v>
      </c>
      <c r="BM310">
        <v>0.33333299999999999</v>
      </c>
      <c r="BN310">
        <v>0</v>
      </c>
      <c r="BO310">
        <v>1</v>
      </c>
      <c r="BP310" t="s">
        <v>4590</v>
      </c>
      <c r="BQ310">
        <v>43</v>
      </c>
      <c r="BR310">
        <v>0.13952999999999999</v>
      </c>
      <c r="BS310">
        <v>0</v>
      </c>
    </row>
    <row r="311" spans="1:71" x14ac:dyDescent="0.25">
      <c r="A311" t="s">
        <v>4593</v>
      </c>
      <c r="B311" t="s">
        <v>98</v>
      </c>
      <c r="C311" t="s">
        <v>388</v>
      </c>
      <c r="D311" t="s">
        <v>961</v>
      </c>
      <c r="E311">
        <v>2020</v>
      </c>
      <c r="F311">
        <v>2</v>
      </c>
      <c r="G311">
        <v>0</v>
      </c>
      <c r="H311">
        <v>0</v>
      </c>
      <c r="I311">
        <v>0</v>
      </c>
      <c r="J311">
        <v>1</v>
      </c>
      <c r="K311">
        <v>0</v>
      </c>
      <c r="L311">
        <v>0</v>
      </c>
      <c r="M311">
        <v>0</v>
      </c>
      <c r="N311">
        <v>0</v>
      </c>
      <c r="O311">
        <v>1</v>
      </c>
      <c r="P311">
        <v>0</v>
      </c>
      <c r="Q311">
        <v>0</v>
      </c>
      <c r="R311">
        <v>0</v>
      </c>
      <c r="S311">
        <v>0</v>
      </c>
      <c r="T311">
        <v>1</v>
      </c>
      <c r="U311">
        <v>2</v>
      </c>
      <c r="V311">
        <v>1</v>
      </c>
      <c r="W311">
        <v>0</v>
      </c>
      <c r="X311">
        <v>2</v>
      </c>
      <c r="Y311">
        <v>0</v>
      </c>
      <c r="Z311">
        <v>0</v>
      </c>
      <c r="AA311">
        <v>1</v>
      </c>
      <c r="AB311">
        <v>0</v>
      </c>
      <c r="AC311">
        <v>0</v>
      </c>
      <c r="AD311">
        <v>0</v>
      </c>
      <c r="AE311">
        <v>0</v>
      </c>
      <c r="AF311">
        <v>3</v>
      </c>
      <c r="AG311">
        <v>0</v>
      </c>
      <c r="AH311">
        <v>0</v>
      </c>
      <c r="AI311">
        <v>3</v>
      </c>
      <c r="AJ311">
        <v>3</v>
      </c>
      <c r="AK311">
        <v>0.66666700000000001</v>
      </c>
      <c r="AL311">
        <v>0</v>
      </c>
      <c r="AM311">
        <v>0</v>
      </c>
      <c r="AN311">
        <v>0</v>
      </c>
      <c r="AO311">
        <v>0.33333299999999999</v>
      </c>
      <c r="AP311">
        <v>0</v>
      </c>
      <c r="AQ311">
        <v>0</v>
      </c>
      <c r="AR311">
        <v>0</v>
      </c>
      <c r="AS311">
        <v>0</v>
      </c>
      <c r="AT311">
        <v>0.33333299999999999</v>
      </c>
      <c r="AU311">
        <v>0</v>
      </c>
      <c r="AV311">
        <v>0</v>
      </c>
      <c r="AW311">
        <v>0</v>
      </c>
      <c r="AX311">
        <v>0</v>
      </c>
      <c r="AY311">
        <v>0.33333299999999999</v>
      </c>
      <c r="AZ311">
        <v>0.66666700000000001</v>
      </c>
      <c r="BA311">
        <v>0.33333299999999999</v>
      </c>
      <c r="BB311">
        <v>0</v>
      </c>
      <c r="BC311">
        <v>0.66666700000000001</v>
      </c>
      <c r="BD311">
        <v>0</v>
      </c>
      <c r="BE311">
        <v>0</v>
      </c>
      <c r="BF311">
        <v>0.33333299999999999</v>
      </c>
      <c r="BG311">
        <v>0</v>
      </c>
      <c r="BH311">
        <v>0</v>
      </c>
      <c r="BI311">
        <v>0</v>
      </c>
      <c r="BJ311">
        <v>0</v>
      </c>
      <c r="BK311">
        <v>1</v>
      </c>
      <c r="BL311">
        <v>0</v>
      </c>
      <c r="BM311">
        <v>0</v>
      </c>
      <c r="BN311">
        <v>1</v>
      </c>
      <c r="BO311">
        <v>1</v>
      </c>
      <c r="BP311" t="s">
        <v>4590</v>
      </c>
      <c r="BQ311">
        <v>43</v>
      </c>
      <c r="BR311">
        <v>6.9769999999999999E-2</v>
      </c>
      <c r="BS311">
        <v>0</v>
      </c>
    </row>
    <row r="312" spans="1:71" x14ac:dyDescent="0.25">
      <c r="A312" t="s">
        <v>4594</v>
      </c>
      <c r="B312" t="s">
        <v>98</v>
      </c>
      <c r="C312" t="s">
        <v>394</v>
      </c>
      <c r="D312" t="s">
        <v>44</v>
      </c>
      <c r="E312">
        <v>2020</v>
      </c>
      <c r="F312">
        <v>975</v>
      </c>
      <c r="G312">
        <v>351</v>
      </c>
      <c r="H312">
        <v>0</v>
      </c>
      <c r="I312">
        <v>156</v>
      </c>
      <c r="J312">
        <v>188</v>
      </c>
      <c r="K312">
        <v>203</v>
      </c>
      <c r="L312">
        <v>172</v>
      </c>
      <c r="M312">
        <v>195</v>
      </c>
      <c r="N312">
        <v>154</v>
      </c>
      <c r="O312">
        <v>117</v>
      </c>
      <c r="P312">
        <v>90</v>
      </c>
      <c r="Q312">
        <v>26</v>
      </c>
      <c r="R312">
        <v>9</v>
      </c>
      <c r="S312">
        <v>16</v>
      </c>
      <c r="T312">
        <v>0</v>
      </c>
      <c r="U312">
        <v>1265</v>
      </c>
      <c r="V312">
        <v>60</v>
      </c>
      <c r="W312">
        <v>1</v>
      </c>
      <c r="X312">
        <v>1064</v>
      </c>
      <c r="Y312">
        <v>42</v>
      </c>
      <c r="Z312">
        <v>72</v>
      </c>
      <c r="AA312">
        <v>75</v>
      </c>
      <c r="AB312">
        <v>73</v>
      </c>
      <c r="AC312">
        <v>345</v>
      </c>
      <c r="AD312">
        <v>70</v>
      </c>
      <c r="AE312">
        <v>109</v>
      </c>
      <c r="AF312">
        <v>802</v>
      </c>
      <c r="AG312">
        <v>919</v>
      </c>
      <c r="AH312">
        <v>330</v>
      </c>
      <c r="AI312">
        <v>77</v>
      </c>
      <c r="AJ312">
        <v>1326</v>
      </c>
      <c r="AK312">
        <v>0.735294</v>
      </c>
      <c r="AL312">
        <v>0.264706</v>
      </c>
      <c r="AM312">
        <v>0</v>
      </c>
      <c r="AN312">
        <v>0.117647</v>
      </c>
      <c r="AO312">
        <v>0.14177999999999999</v>
      </c>
      <c r="AP312">
        <v>0.15309200000000001</v>
      </c>
      <c r="AQ312">
        <v>0.12971299999999999</v>
      </c>
      <c r="AR312">
        <v>0.147059</v>
      </c>
      <c r="AS312">
        <v>0.11613900000000001</v>
      </c>
      <c r="AT312">
        <v>8.8234999999999994E-2</v>
      </c>
      <c r="AU312">
        <v>6.7873000000000003E-2</v>
      </c>
      <c r="AV312">
        <v>1.9608E-2</v>
      </c>
      <c r="AW312">
        <v>6.7869999999999996E-3</v>
      </c>
      <c r="AX312">
        <v>1.2066E-2</v>
      </c>
      <c r="AY312">
        <v>0</v>
      </c>
      <c r="AZ312">
        <v>0.95399699999999998</v>
      </c>
      <c r="BA312">
        <v>4.5248999999999998E-2</v>
      </c>
      <c r="BB312">
        <v>7.539999999999999E-4</v>
      </c>
      <c r="BC312">
        <v>0.80241299999999993</v>
      </c>
      <c r="BD312">
        <v>3.1674000000000001E-2</v>
      </c>
      <c r="BE312">
        <v>5.4299E-2</v>
      </c>
      <c r="BF312">
        <v>5.6561E-2</v>
      </c>
      <c r="BG312">
        <v>5.5052999999999998E-2</v>
      </c>
      <c r="BH312">
        <v>0.260181</v>
      </c>
      <c r="BI312">
        <v>5.2789999999999997E-2</v>
      </c>
      <c r="BJ312">
        <v>8.2201999999999997E-2</v>
      </c>
      <c r="BK312">
        <v>0.604827</v>
      </c>
      <c r="BL312">
        <v>0.69306200000000007</v>
      </c>
      <c r="BM312">
        <v>0.24886900000000001</v>
      </c>
      <c r="BN312">
        <v>5.8069000000000003E-2</v>
      </c>
      <c r="BO312">
        <v>1</v>
      </c>
      <c r="BP312" t="s">
        <v>4595</v>
      </c>
      <c r="BQ312">
        <v>1326</v>
      </c>
      <c r="BR312">
        <v>1</v>
      </c>
      <c r="BS312">
        <v>0</v>
      </c>
    </row>
    <row r="313" spans="1:71" x14ac:dyDescent="0.25">
      <c r="A313" t="s">
        <v>4596</v>
      </c>
      <c r="B313" t="s">
        <v>98</v>
      </c>
      <c r="C313" t="s">
        <v>394</v>
      </c>
      <c r="D313" t="s">
        <v>947</v>
      </c>
      <c r="E313">
        <v>2020</v>
      </c>
      <c r="F313">
        <v>722</v>
      </c>
      <c r="G313">
        <v>281</v>
      </c>
      <c r="H313">
        <v>0</v>
      </c>
      <c r="I313">
        <v>113</v>
      </c>
      <c r="J313">
        <v>145</v>
      </c>
      <c r="K313">
        <v>161</v>
      </c>
      <c r="L313">
        <v>132</v>
      </c>
      <c r="M313">
        <v>151</v>
      </c>
      <c r="N313">
        <v>111</v>
      </c>
      <c r="O313">
        <v>89</v>
      </c>
      <c r="P313">
        <v>62</v>
      </c>
      <c r="Q313">
        <v>18</v>
      </c>
      <c r="R313">
        <v>8</v>
      </c>
      <c r="S313">
        <v>13</v>
      </c>
      <c r="T313">
        <v>0</v>
      </c>
      <c r="U313">
        <v>956</v>
      </c>
      <c r="V313">
        <v>46</v>
      </c>
      <c r="W313">
        <v>1</v>
      </c>
      <c r="X313">
        <v>830</v>
      </c>
      <c r="Y313">
        <v>16</v>
      </c>
      <c r="Z313">
        <v>49</v>
      </c>
      <c r="AA313">
        <v>71</v>
      </c>
      <c r="AB313">
        <v>37</v>
      </c>
      <c r="AC313">
        <v>331</v>
      </c>
      <c r="AD313">
        <v>36</v>
      </c>
      <c r="AE313">
        <v>33</v>
      </c>
      <c r="AF313">
        <v>603</v>
      </c>
      <c r="AG313">
        <v>682</v>
      </c>
      <c r="AH313">
        <v>291</v>
      </c>
      <c r="AI313">
        <v>30</v>
      </c>
      <c r="AJ313">
        <v>1003</v>
      </c>
      <c r="AK313">
        <v>0.71983999999999992</v>
      </c>
      <c r="AL313">
        <v>0.28016000000000002</v>
      </c>
      <c r="AM313">
        <v>0</v>
      </c>
      <c r="AN313">
        <v>0.112662</v>
      </c>
      <c r="AO313">
        <v>0.144566</v>
      </c>
      <c r="AP313">
        <v>0.16051799999999999</v>
      </c>
      <c r="AQ313">
        <v>0.131605</v>
      </c>
      <c r="AR313">
        <v>0.15054799999999999</v>
      </c>
      <c r="AS313">
        <v>0.110668</v>
      </c>
      <c r="AT313">
        <v>8.8734000000000007E-2</v>
      </c>
      <c r="AU313">
        <v>6.1814999999999988E-2</v>
      </c>
      <c r="AV313">
        <v>1.7946E-2</v>
      </c>
      <c r="AW313">
        <v>7.9760000000000005E-3</v>
      </c>
      <c r="AX313">
        <v>1.2961E-2</v>
      </c>
      <c r="AY313">
        <v>0</v>
      </c>
      <c r="AZ313">
        <v>0.95314100000000002</v>
      </c>
      <c r="BA313">
        <v>4.5862E-2</v>
      </c>
      <c r="BB313">
        <v>9.9700000000000006E-4</v>
      </c>
      <c r="BC313">
        <v>0.82751699999999995</v>
      </c>
      <c r="BD313">
        <v>1.5952000000000001E-2</v>
      </c>
      <c r="BE313">
        <v>4.8853000000000001E-2</v>
      </c>
      <c r="BF313">
        <v>7.0788000000000004E-2</v>
      </c>
      <c r="BG313">
        <v>3.6888999999999998E-2</v>
      </c>
      <c r="BH313">
        <v>0.33001000000000003</v>
      </c>
      <c r="BI313">
        <v>3.5892E-2</v>
      </c>
      <c r="BJ313">
        <v>3.2901E-2</v>
      </c>
      <c r="BK313">
        <v>0.60119599999999995</v>
      </c>
      <c r="BL313">
        <v>0.6799599999999999</v>
      </c>
      <c r="BM313">
        <v>0.29013</v>
      </c>
      <c r="BN313">
        <v>2.9909999999999999E-2</v>
      </c>
      <c r="BO313">
        <v>1</v>
      </c>
      <c r="BP313" t="s">
        <v>4595</v>
      </c>
      <c r="BQ313">
        <v>1326</v>
      </c>
      <c r="BR313">
        <v>0.75641000000000003</v>
      </c>
      <c r="BS313">
        <v>0</v>
      </c>
    </row>
    <row r="314" spans="1:71" x14ac:dyDescent="0.25">
      <c r="A314" t="s">
        <v>4597</v>
      </c>
      <c r="B314" t="s">
        <v>98</v>
      </c>
      <c r="C314" t="s">
        <v>394</v>
      </c>
      <c r="D314" t="s">
        <v>949</v>
      </c>
      <c r="E314">
        <v>2020</v>
      </c>
      <c r="F314">
        <v>178</v>
      </c>
      <c r="G314">
        <v>47</v>
      </c>
      <c r="H314">
        <v>0</v>
      </c>
      <c r="I314">
        <v>27</v>
      </c>
      <c r="J314">
        <v>33</v>
      </c>
      <c r="K314">
        <v>31</v>
      </c>
      <c r="L314">
        <v>30</v>
      </c>
      <c r="M314">
        <v>30</v>
      </c>
      <c r="N314">
        <v>33</v>
      </c>
      <c r="O314">
        <v>14</v>
      </c>
      <c r="P314">
        <v>21</v>
      </c>
      <c r="Q314">
        <v>5</v>
      </c>
      <c r="R314">
        <v>1</v>
      </c>
      <c r="S314">
        <v>0</v>
      </c>
      <c r="T314">
        <v>0</v>
      </c>
      <c r="U314">
        <v>223</v>
      </c>
      <c r="V314">
        <v>2</v>
      </c>
      <c r="W314">
        <v>0</v>
      </c>
      <c r="X314">
        <v>178</v>
      </c>
      <c r="Y314">
        <v>23</v>
      </c>
      <c r="Z314">
        <v>22</v>
      </c>
      <c r="AA314">
        <v>0</v>
      </c>
      <c r="AB314">
        <v>2</v>
      </c>
      <c r="AC314">
        <v>10</v>
      </c>
      <c r="AD314">
        <v>3</v>
      </c>
      <c r="AE314">
        <v>22</v>
      </c>
      <c r="AF314">
        <v>190</v>
      </c>
      <c r="AG314">
        <v>177</v>
      </c>
      <c r="AH314">
        <v>34</v>
      </c>
      <c r="AI314">
        <v>14</v>
      </c>
      <c r="AJ314">
        <v>225</v>
      </c>
      <c r="AK314">
        <v>0.7911109999999999</v>
      </c>
      <c r="AL314">
        <v>0.20888899999999999</v>
      </c>
      <c r="AM314">
        <v>0</v>
      </c>
      <c r="AN314">
        <v>0.12</v>
      </c>
      <c r="AO314">
        <v>0.14666699999999999</v>
      </c>
      <c r="AP314">
        <v>0.13777800000000001</v>
      </c>
      <c r="AQ314">
        <v>0.13333300000000001</v>
      </c>
      <c r="AR314">
        <v>0.13333300000000001</v>
      </c>
      <c r="AS314">
        <v>0.14666699999999999</v>
      </c>
      <c r="AT314">
        <v>6.2222E-2</v>
      </c>
      <c r="AU314">
        <v>9.3332999999999999E-2</v>
      </c>
      <c r="AV314">
        <v>2.2221999999999999E-2</v>
      </c>
      <c r="AW314">
        <v>4.444E-3</v>
      </c>
      <c r="AX314">
        <v>0</v>
      </c>
      <c r="AY314">
        <v>0</v>
      </c>
      <c r="AZ314">
        <v>0.99111099999999996</v>
      </c>
      <c r="BA314">
        <v>8.8890000000000011E-3</v>
      </c>
      <c r="BB314">
        <v>0</v>
      </c>
      <c r="BC314">
        <v>0.7911109999999999</v>
      </c>
      <c r="BD314">
        <v>0.10222199999999999</v>
      </c>
      <c r="BE314">
        <v>9.777799999999999E-2</v>
      </c>
      <c r="BF314">
        <v>0</v>
      </c>
      <c r="BG314">
        <v>8.8890000000000011E-3</v>
      </c>
      <c r="BH314">
        <v>4.4443999999999997E-2</v>
      </c>
      <c r="BI314">
        <v>1.3332999999999999E-2</v>
      </c>
      <c r="BJ314">
        <v>9.777799999999999E-2</v>
      </c>
      <c r="BK314">
        <v>0.84444399999999997</v>
      </c>
      <c r="BL314">
        <v>0.78666700000000001</v>
      </c>
      <c r="BM314">
        <v>0.151111</v>
      </c>
      <c r="BN314">
        <v>6.2222E-2</v>
      </c>
      <c r="BO314">
        <v>1</v>
      </c>
      <c r="BP314" t="s">
        <v>4595</v>
      </c>
      <c r="BQ314">
        <v>1326</v>
      </c>
      <c r="BR314">
        <v>0.16968</v>
      </c>
      <c r="BS314">
        <v>0</v>
      </c>
    </row>
    <row r="315" spans="1:71" x14ac:dyDescent="0.25">
      <c r="A315" t="s">
        <v>4598</v>
      </c>
      <c r="B315" t="s">
        <v>98</v>
      </c>
      <c r="C315" t="s">
        <v>394</v>
      </c>
      <c r="D315" t="s">
        <v>953</v>
      </c>
      <c r="E315">
        <v>2020</v>
      </c>
      <c r="F315">
        <v>53</v>
      </c>
      <c r="G315">
        <v>11</v>
      </c>
      <c r="H315">
        <v>0</v>
      </c>
      <c r="I315">
        <v>1</v>
      </c>
      <c r="J315">
        <v>5</v>
      </c>
      <c r="K315">
        <v>6</v>
      </c>
      <c r="L315">
        <v>8</v>
      </c>
      <c r="M315">
        <v>12</v>
      </c>
      <c r="N315">
        <v>9</v>
      </c>
      <c r="O315">
        <v>14</v>
      </c>
      <c r="P315">
        <v>7</v>
      </c>
      <c r="Q315">
        <v>2</v>
      </c>
      <c r="R315">
        <v>0</v>
      </c>
      <c r="S315">
        <v>0</v>
      </c>
      <c r="T315">
        <v>0</v>
      </c>
      <c r="U315">
        <v>63</v>
      </c>
      <c r="V315">
        <v>1</v>
      </c>
      <c r="W315">
        <v>0</v>
      </c>
      <c r="X315">
        <v>56</v>
      </c>
      <c r="Y315">
        <v>3</v>
      </c>
      <c r="Z315">
        <v>1</v>
      </c>
      <c r="AA315">
        <v>3</v>
      </c>
      <c r="AB315">
        <v>1</v>
      </c>
      <c r="AC315">
        <v>3</v>
      </c>
      <c r="AD315">
        <v>0</v>
      </c>
      <c r="AE315">
        <v>54</v>
      </c>
      <c r="AF315">
        <v>7</v>
      </c>
      <c r="AG315">
        <v>56</v>
      </c>
      <c r="AH315">
        <v>3</v>
      </c>
      <c r="AI315">
        <v>5</v>
      </c>
      <c r="AJ315">
        <v>64</v>
      </c>
      <c r="AK315">
        <v>0.828125</v>
      </c>
      <c r="AL315">
        <v>0.171875</v>
      </c>
      <c r="AM315">
        <v>0</v>
      </c>
      <c r="AN315">
        <v>1.5625E-2</v>
      </c>
      <c r="AO315">
        <v>7.8125E-2</v>
      </c>
      <c r="AP315">
        <v>9.375E-2</v>
      </c>
      <c r="AQ315">
        <v>0.125</v>
      </c>
      <c r="AR315">
        <v>0.1875</v>
      </c>
      <c r="AS315">
        <v>0.140625</v>
      </c>
      <c r="AT315">
        <v>0.21875</v>
      </c>
      <c r="AU315">
        <v>0.109375</v>
      </c>
      <c r="AV315">
        <v>3.125E-2</v>
      </c>
      <c r="AW315">
        <v>0</v>
      </c>
      <c r="AX315">
        <v>0</v>
      </c>
      <c r="AY315">
        <v>0</v>
      </c>
      <c r="AZ315">
        <v>0.984375</v>
      </c>
      <c r="BA315">
        <v>1.5625E-2</v>
      </c>
      <c r="BB315">
        <v>0</v>
      </c>
      <c r="BC315">
        <v>0.875</v>
      </c>
      <c r="BD315">
        <v>4.6875E-2</v>
      </c>
      <c r="BE315">
        <v>1.5625E-2</v>
      </c>
      <c r="BF315">
        <v>4.6875E-2</v>
      </c>
      <c r="BG315">
        <v>1.5625E-2</v>
      </c>
      <c r="BH315">
        <v>4.6875E-2</v>
      </c>
      <c r="BI315">
        <v>0</v>
      </c>
      <c r="BJ315">
        <v>0.84375</v>
      </c>
      <c r="BK315">
        <v>0.109375</v>
      </c>
      <c r="BL315">
        <v>0.875</v>
      </c>
      <c r="BM315">
        <v>4.6875E-2</v>
      </c>
      <c r="BN315">
        <v>7.8125E-2</v>
      </c>
      <c r="BO315">
        <v>1</v>
      </c>
      <c r="BP315" t="s">
        <v>4595</v>
      </c>
      <c r="BQ315">
        <v>1326</v>
      </c>
      <c r="BR315">
        <v>4.827E-2</v>
      </c>
      <c r="BS315">
        <v>0</v>
      </c>
    </row>
    <row r="316" spans="1:71" x14ac:dyDescent="0.25">
      <c r="A316" t="s">
        <v>4599</v>
      </c>
      <c r="B316" t="s">
        <v>98</v>
      </c>
      <c r="C316" t="s">
        <v>394</v>
      </c>
      <c r="D316" t="s">
        <v>961</v>
      </c>
      <c r="E316">
        <v>2020</v>
      </c>
      <c r="F316">
        <v>22</v>
      </c>
      <c r="G316">
        <v>12</v>
      </c>
      <c r="H316">
        <v>0</v>
      </c>
      <c r="I316">
        <v>15</v>
      </c>
      <c r="J316">
        <v>5</v>
      </c>
      <c r="K316">
        <v>5</v>
      </c>
      <c r="L316">
        <v>2</v>
      </c>
      <c r="M316">
        <v>2</v>
      </c>
      <c r="N316">
        <v>1</v>
      </c>
      <c r="O316">
        <v>0</v>
      </c>
      <c r="P316">
        <v>0</v>
      </c>
      <c r="Q316">
        <v>1</v>
      </c>
      <c r="R316">
        <v>0</v>
      </c>
      <c r="S316">
        <v>3</v>
      </c>
      <c r="T316">
        <v>0</v>
      </c>
      <c r="U316">
        <v>23</v>
      </c>
      <c r="V316">
        <v>11</v>
      </c>
      <c r="W316">
        <v>0</v>
      </c>
      <c r="X316">
        <v>0</v>
      </c>
      <c r="Y316">
        <v>0</v>
      </c>
      <c r="Z316">
        <v>0</v>
      </c>
      <c r="AA316">
        <v>1</v>
      </c>
      <c r="AB316">
        <v>33</v>
      </c>
      <c r="AC316">
        <v>1</v>
      </c>
      <c r="AD316">
        <v>31</v>
      </c>
      <c r="AE316">
        <v>0</v>
      </c>
      <c r="AF316">
        <v>2</v>
      </c>
      <c r="AG316">
        <v>4</v>
      </c>
      <c r="AH316">
        <v>2</v>
      </c>
      <c r="AI316">
        <v>28</v>
      </c>
      <c r="AJ316">
        <v>34</v>
      </c>
      <c r="AK316">
        <v>0.64705900000000005</v>
      </c>
      <c r="AL316">
        <v>0.352941</v>
      </c>
      <c r="AM316">
        <v>0</v>
      </c>
      <c r="AN316">
        <v>0.44117600000000001</v>
      </c>
      <c r="AO316">
        <v>0.147059</v>
      </c>
      <c r="AP316">
        <v>0.147059</v>
      </c>
      <c r="AQ316">
        <v>5.8823999999999987E-2</v>
      </c>
      <c r="AR316">
        <v>5.8823999999999987E-2</v>
      </c>
      <c r="AS316">
        <v>2.9412000000000001E-2</v>
      </c>
      <c r="AT316">
        <v>0</v>
      </c>
      <c r="AU316">
        <v>0</v>
      </c>
      <c r="AV316">
        <v>2.9412000000000001E-2</v>
      </c>
      <c r="AW316">
        <v>0</v>
      </c>
      <c r="AX316">
        <v>8.8234999999999994E-2</v>
      </c>
      <c r="AY316">
        <v>0</v>
      </c>
      <c r="AZ316">
        <v>0.67647099999999993</v>
      </c>
      <c r="BA316">
        <v>0.32352900000000001</v>
      </c>
      <c r="BB316">
        <v>0</v>
      </c>
      <c r="BC316">
        <v>0</v>
      </c>
      <c r="BD316">
        <v>0</v>
      </c>
      <c r="BE316">
        <v>0</v>
      </c>
      <c r="BF316">
        <v>2.9412000000000001E-2</v>
      </c>
      <c r="BG316">
        <v>0.97058800000000001</v>
      </c>
      <c r="BH316">
        <v>2.9412000000000001E-2</v>
      </c>
      <c r="BI316">
        <v>0.91176500000000005</v>
      </c>
      <c r="BJ316">
        <v>0</v>
      </c>
      <c r="BK316">
        <v>5.8823999999999987E-2</v>
      </c>
      <c r="BL316">
        <v>0.117647</v>
      </c>
      <c r="BM316">
        <v>5.8823999999999987E-2</v>
      </c>
      <c r="BN316">
        <v>0.82352900000000007</v>
      </c>
      <c r="BO316">
        <v>1</v>
      </c>
      <c r="BP316" t="s">
        <v>4595</v>
      </c>
      <c r="BQ316">
        <v>1326</v>
      </c>
      <c r="BR316">
        <v>2.564E-2</v>
      </c>
      <c r="BS316">
        <v>0</v>
      </c>
    </row>
    <row r="317" spans="1:71" x14ac:dyDescent="0.25">
      <c r="A317" t="s">
        <v>4600</v>
      </c>
      <c r="B317" t="s">
        <v>98</v>
      </c>
      <c r="C317" t="s">
        <v>43</v>
      </c>
      <c r="D317" t="s">
        <v>44</v>
      </c>
      <c r="E317">
        <v>2020</v>
      </c>
      <c r="F317">
        <v>8965</v>
      </c>
      <c r="G317">
        <v>6488</v>
      </c>
      <c r="H317">
        <v>1</v>
      </c>
      <c r="I317">
        <v>1366</v>
      </c>
      <c r="J317">
        <v>2789</v>
      </c>
      <c r="K317">
        <v>2292</v>
      </c>
      <c r="L317">
        <v>1974</v>
      </c>
      <c r="M317">
        <v>2010</v>
      </c>
      <c r="N317">
        <v>1670</v>
      </c>
      <c r="O317">
        <v>1369</v>
      </c>
      <c r="P317">
        <v>1025</v>
      </c>
      <c r="Q317">
        <v>602</v>
      </c>
      <c r="R317">
        <v>339</v>
      </c>
      <c r="S317">
        <v>18</v>
      </c>
      <c r="T317">
        <v>0</v>
      </c>
      <c r="U317">
        <v>7915</v>
      </c>
      <c r="V317">
        <v>7538</v>
      </c>
      <c r="W317">
        <v>1</v>
      </c>
      <c r="X317">
        <v>11513</v>
      </c>
      <c r="Y317">
        <v>731</v>
      </c>
      <c r="Z317">
        <v>1110</v>
      </c>
      <c r="AA317">
        <v>1787</v>
      </c>
      <c r="AB317">
        <v>313</v>
      </c>
      <c r="AC317">
        <v>4989</v>
      </c>
      <c r="AD317">
        <v>2</v>
      </c>
      <c r="AE317">
        <v>1183</v>
      </c>
      <c r="AF317">
        <v>9280</v>
      </c>
      <c r="AG317">
        <v>14391</v>
      </c>
      <c r="AH317">
        <v>901</v>
      </c>
      <c r="AI317">
        <v>162</v>
      </c>
      <c r="AJ317">
        <v>15454</v>
      </c>
      <c r="AK317">
        <v>0.58010899999999999</v>
      </c>
      <c r="AL317">
        <v>0.41982700000000001</v>
      </c>
      <c r="AM317">
        <v>6.4999999999999994E-5</v>
      </c>
      <c r="AN317">
        <v>8.8390999999999997E-2</v>
      </c>
      <c r="AO317">
        <v>0.18047099999999999</v>
      </c>
      <c r="AP317">
        <v>0.148311</v>
      </c>
      <c r="AQ317">
        <v>0.12773399999999999</v>
      </c>
      <c r="AR317">
        <v>0.13006300000000001</v>
      </c>
      <c r="AS317">
        <v>0.10806300000000001</v>
      </c>
      <c r="AT317">
        <v>8.8584999999999997E-2</v>
      </c>
      <c r="AU317">
        <v>6.6325999999999996E-2</v>
      </c>
      <c r="AV317">
        <v>3.8954000000000003E-2</v>
      </c>
      <c r="AW317">
        <v>2.1936000000000001E-2</v>
      </c>
      <c r="AX317">
        <v>1.165E-3</v>
      </c>
      <c r="AY317">
        <v>0</v>
      </c>
      <c r="AZ317">
        <v>0.51216499999999998</v>
      </c>
      <c r="BA317">
        <v>0.48776999999999998</v>
      </c>
      <c r="BB317">
        <v>6.4999999999999994E-5</v>
      </c>
      <c r="BC317">
        <v>0.74498500000000012</v>
      </c>
      <c r="BD317">
        <v>4.7301999999999997E-2</v>
      </c>
      <c r="BE317">
        <v>7.1826000000000001E-2</v>
      </c>
      <c r="BF317">
        <v>0.115633</v>
      </c>
      <c r="BG317">
        <v>2.0254000000000001E-2</v>
      </c>
      <c r="BH317">
        <v>0.32282899999999998</v>
      </c>
      <c r="BI317">
        <v>1.2899999999999999E-4</v>
      </c>
      <c r="BJ317">
        <v>7.6550000000000007E-2</v>
      </c>
      <c r="BK317">
        <v>0.60049200000000003</v>
      </c>
      <c r="BL317">
        <v>0.93121500000000001</v>
      </c>
      <c r="BM317">
        <v>5.8301999999999993E-2</v>
      </c>
      <c r="BN317">
        <v>1.0482999999999999E-2</v>
      </c>
      <c r="BO317">
        <v>1</v>
      </c>
      <c r="BP317" t="s">
        <v>4601</v>
      </c>
      <c r="BQ317">
        <v>15454</v>
      </c>
      <c r="BR317">
        <v>1</v>
      </c>
      <c r="BS317">
        <v>0</v>
      </c>
    </row>
    <row r="318" spans="1:71" x14ac:dyDescent="0.25">
      <c r="A318" t="s">
        <v>4602</v>
      </c>
      <c r="B318" t="s">
        <v>98</v>
      </c>
      <c r="C318" t="s">
        <v>43</v>
      </c>
      <c r="D318" t="s">
        <v>947</v>
      </c>
      <c r="E318">
        <v>2020</v>
      </c>
      <c r="F318">
        <v>6398</v>
      </c>
      <c r="G318">
        <v>5574</v>
      </c>
      <c r="H318">
        <v>1</v>
      </c>
      <c r="I318">
        <v>957</v>
      </c>
      <c r="J318">
        <v>2074</v>
      </c>
      <c r="K318">
        <v>1775</v>
      </c>
      <c r="L318">
        <v>1543</v>
      </c>
      <c r="M318">
        <v>1544</v>
      </c>
      <c r="N318">
        <v>1331</v>
      </c>
      <c r="O318">
        <v>1072</v>
      </c>
      <c r="P318">
        <v>841</v>
      </c>
      <c r="Q318">
        <v>514</v>
      </c>
      <c r="R318">
        <v>308</v>
      </c>
      <c r="S318">
        <v>14</v>
      </c>
      <c r="T318">
        <v>0</v>
      </c>
      <c r="U318">
        <v>5076</v>
      </c>
      <c r="V318">
        <v>6896</v>
      </c>
      <c r="W318">
        <v>1</v>
      </c>
      <c r="X318">
        <v>8677</v>
      </c>
      <c r="Y318">
        <v>399</v>
      </c>
      <c r="Z318">
        <v>879</v>
      </c>
      <c r="AA318">
        <v>1708</v>
      </c>
      <c r="AB318">
        <v>310</v>
      </c>
      <c r="AC318">
        <v>4769</v>
      </c>
      <c r="AD318">
        <v>2</v>
      </c>
      <c r="AE318">
        <v>479</v>
      </c>
      <c r="AF318">
        <v>6723</v>
      </c>
      <c r="AG318">
        <v>11074</v>
      </c>
      <c r="AH318">
        <v>822</v>
      </c>
      <c r="AI318">
        <v>77</v>
      </c>
      <c r="AJ318">
        <v>11973</v>
      </c>
      <c r="AK318">
        <v>0.53436899999999998</v>
      </c>
      <c r="AL318">
        <v>0.46554699999999999</v>
      </c>
      <c r="AM318">
        <v>8.3999999999999995E-5</v>
      </c>
      <c r="AN318">
        <v>7.9930000000000001E-2</v>
      </c>
      <c r="AO318">
        <v>0.17322299999999999</v>
      </c>
      <c r="AP318">
        <v>0.14824999999999999</v>
      </c>
      <c r="AQ318">
        <v>0.12887299999999999</v>
      </c>
      <c r="AR318">
        <v>0.12895699999999999</v>
      </c>
      <c r="AS318">
        <v>0.111167</v>
      </c>
      <c r="AT318">
        <v>8.9535000000000003E-2</v>
      </c>
      <c r="AU318">
        <v>7.0240999999999998E-2</v>
      </c>
      <c r="AV318">
        <v>4.2930000000000003E-2</v>
      </c>
      <c r="AW318">
        <v>2.5725000000000001E-2</v>
      </c>
      <c r="AX318">
        <v>1.1689999999999999E-3</v>
      </c>
      <c r="AY318">
        <v>0</v>
      </c>
      <c r="AZ318">
        <v>0.423954</v>
      </c>
      <c r="BA318">
        <v>0.575963</v>
      </c>
      <c r="BB318">
        <v>8.3999999999999995E-5</v>
      </c>
      <c r="BC318">
        <v>0.72471400000000008</v>
      </c>
      <c r="BD318">
        <v>3.3325E-2</v>
      </c>
      <c r="BE318">
        <v>7.3414999999999994E-2</v>
      </c>
      <c r="BF318">
        <v>0.142654</v>
      </c>
      <c r="BG318">
        <v>2.5891999999999998E-2</v>
      </c>
      <c r="BH318">
        <v>0.39831299999999997</v>
      </c>
      <c r="BI318">
        <v>1.6699999999999999E-4</v>
      </c>
      <c r="BJ318">
        <v>4.0007000000000001E-2</v>
      </c>
      <c r="BK318">
        <v>0.56151300000000004</v>
      </c>
      <c r="BL318">
        <v>0.92491400000000001</v>
      </c>
      <c r="BM318">
        <v>6.8654000000000007E-2</v>
      </c>
      <c r="BN318">
        <v>6.4310000000000001E-3</v>
      </c>
      <c r="BO318">
        <v>1</v>
      </c>
      <c r="BP318" t="s">
        <v>4601</v>
      </c>
      <c r="BQ318">
        <v>15454</v>
      </c>
      <c r="BR318">
        <v>0.77474999999999994</v>
      </c>
      <c r="BS318">
        <v>0</v>
      </c>
    </row>
    <row r="319" spans="1:71" x14ac:dyDescent="0.25">
      <c r="A319" t="s">
        <v>4603</v>
      </c>
      <c r="B319" t="s">
        <v>98</v>
      </c>
      <c r="C319" t="s">
        <v>43</v>
      </c>
      <c r="D319" t="s">
        <v>949</v>
      </c>
      <c r="E319">
        <v>2020</v>
      </c>
      <c r="F319">
        <v>1981</v>
      </c>
      <c r="G319">
        <v>607</v>
      </c>
      <c r="H319">
        <v>0</v>
      </c>
      <c r="I319">
        <v>344</v>
      </c>
      <c r="J319">
        <v>554</v>
      </c>
      <c r="K319">
        <v>377</v>
      </c>
      <c r="L319">
        <v>329</v>
      </c>
      <c r="M319">
        <v>318</v>
      </c>
      <c r="N319">
        <v>248</v>
      </c>
      <c r="O319">
        <v>205</v>
      </c>
      <c r="P319">
        <v>128</v>
      </c>
      <c r="Q319">
        <v>64</v>
      </c>
      <c r="R319">
        <v>18</v>
      </c>
      <c r="S319">
        <v>3</v>
      </c>
      <c r="T319">
        <v>0</v>
      </c>
      <c r="U319">
        <v>2181</v>
      </c>
      <c r="V319">
        <v>407</v>
      </c>
      <c r="W319">
        <v>0</v>
      </c>
      <c r="X319">
        <v>2172</v>
      </c>
      <c r="Y319">
        <v>262</v>
      </c>
      <c r="Z319">
        <v>142</v>
      </c>
      <c r="AA319">
        <v>9</v>
      </c>
      <c r="AB319">
        <v>3</v>
      </c>
      <c r="AC319">
        <v>144</v>
      </c>
      <c r="AD319">
        <v>0</v>
      </c>
      <c r="AE319">
        <v>214</v>
      </c>
      <c r="AF319">
        <v>2230</v>
      </c>
      <c r="AG319">
        <v>2506</v>
      </c>
      <c r="AH319">
        <v>41</v>
      </c>
      <c r="AI319">
        <v>41</v>
      </c>
      <c r="AJ319">
        <v>2588</v>
      </c>
      <c r="AK319">
        <v>0.76545599999999991</v>
      </c>
      <c r="AL319">
        <v>0.234544</v>
      </c>
      <c r="AM319">
        <v>0</v>
      </c>
      <c r="AN319">
        <v>0.13292100000000001</v>
      </c>
      <c r="AO319">
        <v>0.21406500000000001</v>
      </c>
      <c r="AP319">
        <v>0.145672</v>
      </c>
      <c r="AQ319">
        <v>0.12712499999999999</v>
      </c>
      <c r="AR319">
        <v>0.122875</v>
      </c>
      <c r="AS319">
        <v>9.5827000000000009E-2</v>
      </c>
      <c r="AT319">
        <v>7.9212000000000005E-2</v>
      </c>
      <c r="AU319">
        <v>4.9459000000000003E-2</v>
      </c>
      <c r="AV319">
        <v>2.4729999999999999E-2</v>
      </c>
      <c r="AW319">
        <v>6.9550000000000002E-3</v>
      </c>
      <c r="AX319">
        <v>1.1590000000000001E-3</v>
      </c>
      <c r="AY319">
        <v>0</v>
      </c>
      <c r="AZ319">
        <v>0.84273600000000004</v>
      </c>
      <c r="BA319">
        <v>0.15726399999999999</v>
      </c>
      <c r="BB319">
        <v>0</v>
      </c>
      <c r="BC319">
        <v>0.83925799999999995</v>
      </c>
      <c r="BD319">
        <v>0.10123600000000001</v>
      </c>
      <c r="BE319">
        <v>5.4869000000000001E-2</v>
      </c>
      <c r="BF319">
        <v>3.4780000000000002E-3</v>
      </c>
      <c r="BG319">
        <v>1.1590000000000001E-3</v>
      </c>
      <c r="BH319">
        <v>5.5641000000000003E-2</v>
      </c>
      <c r="BI319">
        <v>0</v>
      </c>
      <c r="BJ319">
        <v>8.2688999999999999E-2</v>
      </c>
      <c r="BK319">
        <v>0.86166900000000002</v>
      </c>
      <c r="BL319">
        <v>0.96831500000000004</v>
      </c>
      <c r="BM319">
        <v>1.5841999999999998E-2</v>
      </c>
      <c r="BN319">
        <v>1.5841999999999998E-2</v>
      </c>
      <c r="BO319">
        <v>1</v>
      </c>
      <c r="BP319" t="s">
        <v>4601</v>
      </c>
      <c r="BQ319">
        <v>15454</v>
      </c>
      <c r="BR319">
        <v>0.16746</v>
      </c>
      <c r="BS319">
        <v>0</v>
      </c>
    </row>
    <row r="320" spans="1:71" x14ac:dyDescent="0.25">
      <c r="A320" t="s">
        <v>4604</v>
      </c>
      <c r="B320" t="s">
        <v>98</v>
      </c>
      <c r="C320" t="s">
        <v>43</v>
      </c>
      <c r="D320" t="s">
        <v>953</v>
      </c>
      <c r="E320">
        <v>2020</v>
      </c>
      <c r="F320">
        <v>585</v>
      </c>
      <c r="G320">
        <v>307</v>
      </c>
      <c r="H320">
        <v>0</v>
      </c>
      <c r="I320">
        <v>65</v>
      </c>
      <c r="J320">
        <v>161</v>
      </c>
      <c r="K320">
        <v>139</v>
      </c>
      <c r="L320">
        <v>102</v>
      </c>
      <c r="M320">
        <v>148</v>
      </c>
      <c r="N320">
        <v>91</v>
      </c>
      <c r="O320">
        <v>92</v>
      </c>
      <c r="P320">
        <v>56</v>
      </c>
      <c r="Q320">
        <v>24</v>
      </c>
      <c r="R320">
        <v>13</v>
      </c>
      <c r="S320">
        <v>1</v>
      </c>
      <c r="T320">
        <v>0</v>
      </c>
      <c r="U320">
        <v>658</v>
      </c>
      <c r="V320">
        <v>234</v>
      </c>
      <c r="W320">
        <v>0</v>
      </c>
      <c r="X320">
        <v>663</v>
      </c>
      <c r="Y320">
        <v>70</v>
      </c>
      <c r="Z320">
        <v>89</v>
      </c>
      <c r="AA320">
        <v>70</v>
      </c>
      <c r="AB320">
        <v>0</v>
      </c>
      <c r="AC320">
        <v>76</v>
      </c>
      <c r="AD320">
        <v>0</v>
      </c>
      <c r="AE320">
        <v>489</v>
      </c>
      <c r="AF320">
        <v>327</v>
      </c>
      <c r="AG320">
        <v>811</v>
      </c>
      <c r="AH320">
        <v>37</v>
      </c>
      <c r="AI320">
        <v>44</v>
      </c>
      <c r="AJ320">
        <v>892</v>
      </c>
      <c r="AK320">
        <v>0.65583000000000002</v>
      </c>
      <c r="AL320">
        <v>0.34416999999999998</v>
      </c>
      <c r="AM320">
        <v>0</v>
      </c>
      <c r="AN320">
        <v>7.2870000000000004E-2</v>
      </c>
      <c r="AO320">
        <v>0.18049299999999999</v>
      </c>
      <c r="AP320">
        <v>0.15583</v>
      </c>
      <c r="AQ320">
        <v>0.11434999999999999</v>
      </c>
      <c r="AR320">
        <v>0.16591900000000001</v>
      </c>
      <c r="AS320">
        <v>0.102018</v>
      </c>
      <c r="AT320">
        <v>0.10313899999999999</v>
      </c>
      <c r="AU320">
        <v>6.2780000000000002E-2</v>
      </c>
      <c r="AV320">
        <v>2.6905999999999999E-2</v>
      </c>
      <c r="AW320">
        <v>1.4574E-2</v>
      </c>
      <c r="AX320">
        <v>1.121E-3</v>
      </c>
      <c r="AY320">
        <v>0</v>
      </c>
      <c r="AZ320">
        <v>0.73766799999999999</v>
      </c>
      <c r="BA320">
        <v>0.26233200000000001</v>
      </c>
      <c r="BB320">
        <v>0</v>
      </c>
      <c r="BC320">
        <v>0.74327399999999999</v>
      </c>
      <c r="BD320">
        <v>7.8475000000000003E-2</v>
      </c>
      <c r="BE320">
        <v>9.9776000000000004E-2</v>
      </c>
      <c r="BF320">
        <v>7.8475000000000003E-2</v>
      </c>
      <c r="BG320">
        <v>0</v>
      </c>
      <c r="BH320">
        <v>8.5202000000000014E-2</v>
      </c>
      <c r="BI320">
        <v>0</v>
      </c>
      <c r="BJ320">
        <v>0.54820599999999997</v>
      </c>
      <c r="BK320">
        <v>0.36659199999999997</v>
      </c>
      <c r="BL320">
        <v>0.90919300000000003</v>
      </c>
      <c r="BM320">
        <v>4.1480000000000003E-2</v>
      </c>
      <c r="BN320">
        <v>4.9327000000000003E-2</v>
      </c>
      <c r="BO320">
        <v>1</v>
      </c>
      <c r="BP320" t="s">
        <v>4601</v>
      </c>
      <c r="BQ320">
        <v>15454</v>
      </c>
      <c r="BR320">
        <v>5.772E-2</v>
      </c>
      <c r="BS320">
        <v>0</v>
      </c>
    </row>
    <row r="321" spans="1:71" x14ac:dyDescent="0.25">
      <c r="A321" t="s">
        <v>4605</v>
      </c>
      <c r="B321" t="s">
        <v>98</v>
      </c>
      <c r="C321" t="s">
        <v>43</v>
      </c>
      <c r="D321" t="s">
        <v>961</v>
      </c>
      <c r="E321">
        <v>2020</v>
      </c>
      <c r="F321">
        <v>1</v>
      </c>
      <c r="G321">
        <v>0</v>
      </c>
      <c r="H321">
        <v>0</v>
      </c>
      <c r="I321">
        <v>0</v>
      </c>
      <c r="J321">
        <v>0</v>
      </c>
      <c r="K321">
        <v>1</v>
      </c>
      <c r="L321">
        <v>0</v>
      </c>
      <c r="M321">
        <v>0</v>
      </c>
      <c r="N321">
        <v>0</v>
      </c>
      <c r="O321">
        <v>0</v>
      </c>
      <c r="P321">
        <v>0</v>
      </c>
      <c r="Q321">
        <v>0</v>
      </c>
      <c r="R321">
        <v>0</v>
      </c>
      <c r="S321">
        <v>0</v>
      </c>
      <c r="T321">
        <v>0</v>
      </c>
      <c r="U321">
        <v>0</v>
      </c>
      <c r="V321">
        <v>1</v>
      </c>
      <c r="W321">
        <v>0</v>
      </c>
      <c r="X321">
        <v>1</v>
      </c>
      <c r="Y321">
        <v>0</v>
      </c>
      <c r="Z321">
        <v>0</v>
      </c>
      <c r="AA321">
        <v>0</v>
      </c>
      <c r="AB321">
        <v>0</v>
      </c>
      <c r="AC321">
        <v>0</v>
      </c>
      <c r="AD321">
        <v>0</v>
      </c>
      <c r="AE321">
        <v>1</v>
      </c>
      <c r="AF321">
        <v>0</v>
      </c>
      <c r="AG321">
        <v>1</v>
      </c>
      <c r="AH321">
        <v>0</v>
      </c>
      <c r="AI321">
        <v>0</v>
      </c>
      <c r="AJ321">
        <v>1</v>
      </c>
      <c r="AK321">
        <v>1</v>
      </c>
      <c r="AL321">
        <v>0</v>
      </c>
      <c r="AM321">
        <v>0</v>
      </c>
      <c r="AN321">
        <v>0</v>
      </c>
      <c r="AO321">
        <v>0</v>
      </c>
      <c r="AP321">
        <v>1</v>
      </c>
      <c r="AQ321">
        <v>0</v>
      </c>
      <c r="AR321">
        <v>0</v>
      </c>
      <c r="AS321">
        <v>0</v>
      </c>
      <c r="AT321">
        <v>0</v>
      </c>
      <c r="AU321">
        <v>0</v>
      </c>
      <c r="AV321">
        <v>0</v>
      </c>
      <c r="AW321">
        <v>0</v>
      </c>
      <c r="AX321">
        <v>0</v>
      </c>
      <c r="AY321">
        <v>0</v>
      </c>
      <c r="AZ321">
        <v>0</v>
      </c>
      <c r="BA321">
        <v>1</v>
      </c>
      <c r="BB321">
        <v>0</v>
      </c>
      <c r="BC321">
        <v>1</v>
      </c>
      <c r="BD321">
        <v>0</v>
      </c>
      <c r="BE321">
        <v>0</v>
      </c>
      <c r="BF321">
        <v>0</v>
      </c>
      <c r="BG321">
        <v>0</v>
      </c>
      <c r="BH321">
        <v>0</v>
      </c>
      <c r="BI321">
        <v>0</v>
      </c>
      <c r="BJ321">
        <v>1</v>
      </c>
      <c r="BK321">
        <v>0</v>
      </c>
      <c r="BL321">
        <v>1</v>
      </c>
      <c r="BM321">
        <v>0</v>
      </c>
      <c r="BN321">
        <v>0</v>
      </c>
      <c r="BO321">
        <v>1</v>
      </c>
      <c r="BP321" t="s">
        <v>4601</v>
      </c>
      <c r="BQ321">
        <v>15454</v>
      </c>
      <c r="BR321">
        <v>6.0000000000000002E-5</v>
      </c>
      <c r="BS321">
        <v>0</v>
      </c>
    </row>
    <row r="322" spans="1:71" x14ac:dyDescent="0.25">
      <c r="A322" t="s">
        <v>4606</v>
      </c>
      <c r="B322" t="s">
        <v>98</v>
      </c>
      <c r="C322" t="s">
        <v>426</v>
      </c>
      <c r="D322" t="s">
        <v>44</v>
      </c>
      <c r="E322">
        <v>2020</v>
      </c>
      <c r="F322">
        <v>1114</v>
      </c>
      <c r="G322">
        <v>511</v>
      </c>
      <c r="H322">
        <v>0</v>
      </c>
      <c r="I322">
        <v>246</v>
      </c>
      <c r="J322">
        <v>331</v>
      </c>
      <c r="K322">
        <v>274</v>
      </c>
      <c r="L322">
        <v>217</v>
      </c>
      <c r="M322">
        <v>161</v>
      </c>
      <c r="N322">
        <v>164</v>
      </c>
      <c r="O322">
        <v>90</v>
      </c>
      <c r="P322">
        <v>70</v>
      </c>
      <c r="Q322">
        <v>35</v>
      </c>
      <c r="R322">
        <v>19</v>
      </c>
      <c r="S322">
        <v>18</v>
      </c>
      <c r="T322">
        <v>0</v>
      </c>
      <c r="U322">
        <v>1451</v>
      </c>
      <c r="V322">
        <v>174</v>
      </c>
      <c r="W322">
        <v>0</v>
      </c>
      <c r="X322">
        <v>1363</v>
      </c>
      <c r="Y322">
        <v>74</v>
      </c>
      <c r="Z322">
        <v>70</v>
      </c>
      <c r="AA322">
        <v>105</v>
      </c>
      <c r="AB322">
        <v>13</v>
      </c>
      <c r="AC322">
        <v>406</v>
      </c>
      <c r="AD322">
        <v>5</v>
      </c>
      <c r="AE322">
        <v>120</v>
      </c>
      <c r="AF322">
        <v>1094</v>
      </c>
      <c r="AG322">
        <v>1242</v>
      </c>
      <c r="AH322">
        <v>342</v>
      </c>
      <c r="AI322">
        <v>41</v>
      </c>
      <c r="AJ322">
        <v>1625</v>
      </c>
      <c r="AK322">
        <v>0.68553799999999998</v>
      </c>
      <c r="AL322">
        <v>0.31446200000000002</v>
      </c>
      <c r="AM322">
        <v>0</v>
      </c>
      <c r="AN322">
        <v>0.15138499999999999</v>
      </c>
      <c r="AO322">
        <v>0.20369200000000001</v>
      </c>
      <c r="AP322">
        <v>0.16861499999999999</v>
      </c>
      <c r="AQ322">
        <v>0.13353799999999999</v>
      </c>
      <c r="AR322">
        <v>9.9076999999999998E-2</v>
      </c>
      <c r="AS322">
        <v>0.100923</v>
      </c>
      <c r="AT322">
        <v>5.5384999999999997E-2</v>
      </c>
      <c r="AU322">
        <v>4.3076999999999997E-2</v>
      </c>
      <c r="AV322">
        <v>2.1538000000000002E-2</v>
      </c>
      <c r="AW322">
        <v>1.1691999999999999E-2</v>
      </c>
      <c r="AX322">
        <v>1.1077E-2</v>
      </c>
      <c r="AY322">
        <v>0</v>
      </c>
      <c r="AZ322">
        <v>0.89292300000000002</v>
      </c>
      <c r="BA322">
        <v>0.10707700000000001</v>
      </c>
      <c r="BB322">
        <v>0</v>
      </c>
      <c r="BC322">
        <v>0.8387690000000001</v>
      </c>
      <c r="BD322">
        <v>4.5538000000000002E-2</v>
      </c>
      <c r="BE322">
        <v>4.3076999999999997E-2</v>
      </c>
      <c r="BF322">
        <v>6.4615000000000006E-2</v>
      </c>
      <c r="BG322">
        <v>8.0000000000000002E-3</v>
      </c>
      <c r="BH322">
        <v>0.24984600000000001</v>
      </c>
      <c r="BI322">
        <v>3.0769999999999999E-3</v>
      </c>
      <c r="BJ322">
        <v>7.3845999999999995E-2</v>
      </c>
      <c r="BK322">
        <v>0.67323099999999991</v>
      </c>
      <c r="BL322">
        <v>0.7643080000000001</v>
      </c>
      <c r="BM322">
        <v>0.21046200000000001</v>
      </c>
      <c r="BN322">
        <v>2.5231E-2</v>
      </c>
      <c r="BO322">
        <v>1</v>
      </c>
      <c r="BP322" t="s">
        <v>4607</v>
      </c>
      <c r="BQ322">
        <v>1625</v>
      </c>
      <c r="BR322">
        <v>1</v>
      </c>
      <c r="BS322">
        <v>0</v>
      </c>
    </row>
    <row r="323" spans="1:71" x14ac:dyDescent="0.25">
      <c r="A323" t="s">
        <v>4608</v>
      </c>
      <c r="B323" t="s">
        <v>98</v>
      </c>
      <c r="C323" t="s">
        <v>426</v>
      </c>
      <c r="D323" t="s">
        <v>947</v>
      </c>
      <c r="E323">
        <v>2020</v>
      </c>
      <c r="F323">
        <v>779</v>
      </c>
      <c r="G323">
        <v>403</v>
      </c>
      <c r="H323">
        <v>0</v>
      </c>
      <c r="I323">
        <v>167</v>
      </c>
      <c r="J323">
        <v>238</v>
      </c>
      <c r="K323">
        <v>204</v>
      </c>
      <c r="L323">
        <v>151</v>
      </c>
      <c r="M323">
        <v>124</v>
      </c>
      <c r="N323">
        <v>129</v>
      </c>
      <c r="O323">
        <v>61</v>
      </c>
      <c r="P323">
        <v>48</v>
      </c>
      <c r="Q323">
        <v>31</v>
      </c>
      <c r="R323">
        <v>18</v>
      </c>
      <c r="S323">
        <v>11</v>
      </c>
      <c r="T323">
        <v>0</v>
      </c>
      <c r="U323">
        <v>1016</v>
      </c>
      <c r="V323">
        <v>166</v>
      </c>
      <c r="W323">
        <v>0</v>
      </c>
      <c r="X323">
        <v>998</v>
      </c>
      <c r="Y323">
        <v>35</v>
      </c>
      <c r="Z323">
        <v>43</v>
      </c>
      <c r="AA323">
        <v>98</v>
      </c>
      <c r="AB323">
        <v>8</v>
      </c>
      <c r="AC323">
        <v>384</v>
      </c>
      <c r="AD323">
        <v>2</v>
      </c>
      <c r="AE323">
        <v>22</v>
      </c>
      <c r="AF323">
        <v>774</v>
      </c>
      <c r="AG323">
        <v>839</v>
      </c>
      <c r="AH323">
        <v>318</v>
      </c>
      <c r="AI323">
        <v>25</v>
      </c>
      <c r="AJ323">
        <v>1182</v>
      </c>
      <c r="AK323">
        <v>0.65905199999999997</v>
      </c>
      <c r="AL323">
        <v>0.34094799999999997</v>
      </c>
      <c r="AM323">
        <v>0</v>
      </c>
      <c r="AN323">
        <v>0.14128599999999999</v>
      </c>
      <c r="AO323">
        <v>0.20135400000000001</v>
      </c>
      <c r="AP323">
        <v>0.17258899999999999</v>
      </c>
      <c r="AQ323">
        <v>0.12775</v>
      </c>
      <c r="AR323">
        <v>0.104907</v>
      </c>
      <c r="AS323">
        <v>0.109137</v>
      </c>
      <c r="AT323">
        <v>5.1607E-2</v>
      </c>
      <c r="AU323">
        <v>4.0608999999999999E-2</v>
      </c>
      <c r="AV323">
        <v>2.6227E-2</v>
      </c>
      <c r="AW323">
        <v>1.5228E-2</v>
      </c>
      <c r="AX323">
        <v>9.306E-3</v>
      </c>
      <c r="AY323">
        <v>0</v>
      </c>
      <c r="AZ323">
        <v>0.85955999999999999</v>
      </c>
      <c r="BA323">
        <v>0.14044000000000001</v>
      </c>
      <c r="BB323">
        <v>0</v>
      </c>
      <c r="BC323">
        <v>0.84433199999999997</v>
      </c>
      <c r="BD323">
        <v>2.9610999999999998E-2</v>
      </c>
      <c r="BE323">
        <v>3.6379000000000002E-2</v>
      </c>
      <c r="BF323">
        <v>8.2909999999999998E-2</v>
      </c>
      <c r="BG323">
        <v>6.7679999999999997E-3</v>
      </c>
      <c r="BH323">
        <v>0.32487300000000002</v>
      </c>
      <c r="BI323">
        <v>1.6919999999999999E-3</v>
      </c>
      <c r="BJ323">
        <v>1.8613000000000001E-2</v>
      </c>
      <c r="BK323">
        <v>0.65482200000000002</v>
      </c>
      <c r="BL323">
        <v>0.70981399999999994</v>
      </c>
      <c r="BM323">
        <v>0.269036</v>
      </c>
      <c r="BN323">
        <v>2.1151E-2</v>
      </c>
      <c r="BO323">
        <v>1</v>
      </c>
      <c r="BP323" t="s">
        <v>4607</v>
      </c>
      <c r="BQ323">
        <v>1625</v>
      </c>
      <c r="BR323">
        <v>0.72738000000000003</v>
      </c>
      <c r="BS323">
        <v>0</v>
      </c>
    </row>
    <row r="324" spans="1:71" x14ac:dyDescent="0.25">
      <c r="A324" t="s">
        <v>4609</v>
      </c>
      <c r="B324" t="s">
        <v>98</v>
      </c>
      <c r="C324" t="s">
        <v>426</v>
      </c>
      <c r="D324" t="s">
        <v>949</v>
      </c>
      <c r="E324">
        <v>2020</v>
      </c>
      <c r="F324">
        <v>265</v>
      </c>
      <c r="G324">
        <v>80</v>
      </c>
      <c r="H324">
        <v>0</v>
      </c>
      <c r="I324">
        <v>73</v>
      </c>
      <c r="J324">
        <v>74</v>
      </c>
      <c r="K324">
        <v>52</v>
      </c>
      <c r="L324">
        <v>46</v>
      </c>
      <c r="M324">
        <v>26</v>
      </c>
      <c r="N324">
        <v>27</v>
      </c>
      <c r="O324">
        <v>20</v>
      </c>
      <c r="P324">
        <v>16</v>
      </c>
      <c r="Q324">
        <v>4</v>
      </c>
      <c r="R324">
        <v>0</v>
      </c>
      <c r="S324">
        <v>7</v>
      </c>
      <c r="T324">
        <v>0</v>
      </c>
      <c r="U324">
        <v>341</v>
      </c>
      <c r="V324">
        <v>4</v>
      </c>
      <c r="W324">
        <v>0</v>
      </c>
      <c r="X324">
        <v>296</v>
      </c>
      <c r="Y324">
        <v>27</v>
      </c>
      <c r="Z324">
        <v>20</v>
      </c>
      <c r="AA324">
        <v>2</v>
      </c>
      <c r="AB324">
        <v>0</v>
      </c>
      <c r="AC324">
        <v>18</v>
      </c>
      <c r="AD324">
        <v>1</v>
      </c>
      <c r="AE324">
        <v>24</v>
      </c>
      <c r="AF324">
        <v>302</v>
      </c>
      <c r="AG324">
        <v>317</v>
      </c>
      <c r="AH324">
        <v>23</v>
      </c>
      <c r="AI324">
        <v>5</v>
      </c>
      <c r="AJ324">
        <v>345</v>
      </c>
      <c r="AK324">
        <v>0.76811600000000002</v>
      </c>
      <c r="AL324">
        <v>0.23188400000000001</v>
      </c>
      <c r="AM324">
        <v>0</v>
      </c>
      <c r="AN324">
        <v>0.211594</v>
      </c>
      <c r="AO324">
        <v>0.21449299999999999</v>
      </c>
      <c r="AP324">
        <v>0.150725</v>
      </c>
      <c r="AQ324">
        <v>0.13333300000000001</v>
      </c>
      <c r="AR324">
        <v>7.5361999999999998E-2</v>
      </c>
      <c r="AS324">
        <v>7.8260999999999997E-2</v>
      </c>
      <c r="AT324">
        <v>5.7971000000000002E-2</v>
      </c>
      <c r="AU324">
        <v>4.6376999999999988E-2</v>
      </c>
      <c r="AV324">
        <v>1.1594E-2</v>
      </c>
      <c r="AW324">
        <v>0</v>
      </c>
      <c r="AX324">
        <v>2.0289999999999999E-2</v>
      </c>
      <c r="AY324">
        <v>0</v>
      </c>
      <c r="AZ324">
        <v>0.9884059999999999</v>
      </c>
      <c r="BA324">
        <v>1.1594E-2</v>
      </c>
      <c r="BB324">
        <v>0</v>
      </c>
      <c r="BC324">
        <v>0.85797100000000004</v>
      </c>
      <c r="BD324">
        <v>7.8260999999999997E-2</v>
      </c>
      <c r="BE324">
        <v>5.7971000000000002E-2</v>
      </c>
      <c r="BF324">
        <v>5.7970000000000001E-3</v>
      </c>
      <c r="BG324">
        <v>0</v>
      </c>
      <c r="BH324">
        <v>5.2173999999999998E-2</v>
      </c>
      <c r="BI324">
        <v>2.8990000000000001E-3</v>
      </c>
      <c r="BJ324">
        <v>6.9565000000000002E-2</v>
      </c>
      <c r="BK324">
        <v>0.87536199999999997</v>
      </c>
      <c r="BL324">
        <v>0.91884100000000002</v>
      </c>
      <c r="BM324">
        <v>6.666699999999999E-2</v>
      </c>
      <c r="BN324">
        <v>1.4493000000000001E-2</v>
      </c>
      <c r="BO324">
        <v>1</v>
      </c>
      <c r="BP324" t="s">
        <v>4607</v>
      </c>
      <c r="BQ324">
        <v>1625</v>
      </c>
      <c r="BR324">
        <v>0.21231</v>
      </c>
      <c r="BS324">
        <v>0</v>
      </c>
    </row>
    <row r="325" spans="1:71" x14ac:dyDescent="0.25">
      <c r="A325" t="s">
        <v>4610</v>
      </c>
      <c r="B325" t="s">
        <v>98</v>
      </c>
      <c r="C325" t="s">
        <v>426</v>
      </c>
      <c r="D325" t="s">
        <v>953</v>
      </c>
      <c r="E325">
        <v>2020</v>
      </c>
      <c r="F325">
        <v>69</v>
      </c>
      <c r="G325">
        <v>27</v>
      </c>
      <c r="H325">
        <v>0</v>
      </c>
      <c r="I325">
        <v>5</v>
      </c>
      <c r="J325">
        <v>18</v>
      </c>
      <c r="K325">
        <v>18</v>
      </c>
      <c r="L325">
        <v>20</v>
      </c>
      <c r="M325">
        <v>11</v>
      </c>
      <c r="N325">
        <v>8</v>
      </c>
      <c r="O325">
        <v>9</v>
      </c>
      <c r="P325">
        <v>6</v>
      </c>
      <c r="Q325">
        <v>0</v>
      </c>
      <c r="R325">
        <v>1</v>
      </c>
      <c r="S325">
        <v>0</v>
      </c>
      <c r="T325">
        <v>0</v>
      </c>
      <c r="U325">
        <v>93</v>
      </c>
      <c r="V325">
        <v>3</v>
      </c>
      <c r="W325">
        <v>0</v>
      </c>
      <c r="X325">
        <v>69</v>
      </c>
      <c r="Y325">
        <v>12</v>
      </c>
      <c r="Z325">
        <v>7</v>
      </c>
      <c r="AA325">
        <v>5</v>
      </c>
      <c r="AB325">
        <v>3</v>
      </c>
      <c r="AC325">
        <v>4</v>
      </c>
      <c r="AD325">
        <v>0</v>
      </c>
      <c r="AE325">
        <v>74</v>
      </c>
      <c r="AF325">
        <v>18</v>
      </c>
      <c r="AG325">
        <v>86</v>
      </c>
      <c r="AH325">
        <v>1</v>
      </c>
      <c r="AI325">
        <v>9</v>
      </c>
      <c r="AJ325">
        <v>96</v>
      </c>
      <c r="AK325">
        <v>0.71875</v>
      </c>
      <c r="AL325">
        <v>0.28125</v>
      </c>
      <c r="AM325">
        <v>0</v>
      </c>
      <c r="AN325">
        <v>5.2082999999999997E-2</v>
      </c>
      <c r="AO325">
        <v>0.1875</v>
      </c>
      <c r="AP325">
        <v>0.1875</v>
      </c>
      <c r="AQ325">
        <v>0.20833299999999999</v>
      </c>
      <c r="AR325">
        <v>0.114583</v>
      </c>
      <c r="AS325">
        <v>8.333299999999999E-2</v>
      </c>
      <c r="AT325">
        <v>9.375E-2</v>
      </c>
      <c r="AU325">
        <v>6.25E-2</v>
      </c>
      <c r="AV325">
        <v>0</v>
      </c>
      <c r="AW325">
        <v>1.0416999999999999E-2</v>
      </c>
      <c r="AX325">
        <v>0</v>
      </c>
      <c r="AY325">
        <v>0</v>
      </c>
      <c r="AZ325">
        <v>0.96875</v>
      </c>
      <c r="BA325">
        <v>3.125E-2</v>
      </c>
      <c r="BB325">
        <v>0</v>
      </c>
      <c r="BC325">
        <v>0.71875</v>
      </c>
      <c r="BD325">
        <v>0.125</v>
      </c>
      <c r="BE325">
        <v>7.2916999999999996E-2</v>
      </c>
      <c r="BF325">
        <v>5.2082999999999997E-2</v>
      </c>
      <c r="BG325">
        <v>3.125E-2</v>
      </c>
      <c r="BH325">
        <v>4.1667000000000003E-2</v>
      </c>
      <c r="BI325">
        <v>0</v>
      </c>
      <c r="BJ325">
        <v>0.77083299999999999</v>
      </c>
      <c r="BK325">
        <v>0.1875</v>
      </c>
      <c r="BL325">
        <v>0.89583299999999999</v>
      </c>
      <c r="BM325">
        <v>1.0416999999999999E-2</v>
      </c>
      <c r="BN325">
        <v>9.375E-2</v>
      </c>
      <c r="BO325">
        <v>1</v>
      </c>
      <c r="BP325" t="s">
        <v>4607</v>
      </c>
      <c r="BQ325">
        <v>1625</v>
      </c>
      <c r="BR325">
        <v>5.9080000000000001E-2</v>
      </c>
      <c r="BS325">
        <v>0</v>
      </c>
    </row>
    <row r="326" spans="1:71" x14ac:dyDescent="0.25">
      <c r="A326" t="s">
        <v>4611</v>
      </c>
      <c r="B326" t="s">
        <v>98</v>
      </c>
      <c r="C326" t="s">
        <v>426</v>
      </c>
      <c r="D326" t="s">
        <v>961</v>
      </c>
      <c r="E326">
        <v>2020</v>
      </c>
      <c r="F326">
        <v>1</v>
      </c>
      <c r="G326">
        <v>1</v>
      </c>
      <c r="H326">
        <v>0</v>
      </c>
      <c r="I326">
        <v>1</v>
      </c>
      <c r="J326">
        <v>1</v>
      </c>
      <c r="K326">
        <v>0</v>
      </c>
      <c r="L326">
        <v>0</v>
      </c>
      <c r="M326">
        <v>0</v>
      </c>
      <c r="N326">
        <v>0</v>
      </c>
      <c r="O326">
        <v>0</v>
      </c>
      <c r="P326">
        <v>0</v>
      </c>
      <c r="Q326">
        <v>0</v>
      </c>
      <c r="R326">
        <v>0</v>
      </c>
      <c r="S326">
        <v>0</v>
      </c>
      <c r="T326">
        <v>0</v>
      </c>
      <c r="U326">
        <v>1</v>
      </c>
      <c r="V326">
        <v>1</v>
      </c>
      <c r="W326">
        <v>0</v>
      </c>
      <c r="X326">
        <v>0</v>
      </c>
      <c r="Y326">
        <v>0</v>
      </c>
      <c r="Z326">
        <v>0</v>
      </c>
      <c r="AA326">
        <v>0</v>
      </c>
      <c r="AB326">
        <v>2</v>
      </c>
      <c r="AC326">
        <v>0</v>
      </c>
      <c r="AD326">
        <v>2</v>
      </c>
      <c r="AE326">
        <v>0</v>
      </c>
      <c r="AF326">
        <v>0</v>
      </c>
      <c r="AG326">
        <v>0</v>
      </c>
      <c r="AH326">
        <v>0</v>
      </c>
      <c r="AI326">
        <v>2</v>
      </c>
      <c r="AJ326">
        <v>2</v>
      </c>
      <c r="AK326">
        <v>0.5</v>
      </c>
      <c r="AL326">
        <v>0.5</v>
      </c>
      <c r="AM326">
        <v>0</v>
      </c>
      <c r="AN326">
        <v>0.5</v>
      </c>
      <c r="AO326">
        <v>0.5</v>
      </c>
      <c r="AP326">
        <v>0</v>
      </c>
      <c r="AQ326">
        <v>0</v>
      </c>
      <c r="AR326">
        <v>0</v>
      </c>
      <c r="AS326">
        <v>0</v>
      </c>
      <c r="AT326">
        <v>0</v>
      </c>
      <c r="AU326">
        <v>0</v>
      </c>
      <c r="AV326">
        <v>0</v>
      </c>
      <c r="AW326">
        <v>0</v>
      </c>
      <c r="AX326">
        <v>0</v>
      </c>
      <c r="AY326">
        <v>0</v>
      </c>
      <c r="AZ326">
        <v>0.5</v>
      </c>
      <c r="BA326">
        <v>0.5</v>
      </c>
      <c r="BB326">
        <v>0</v>
      </c>
      <c r="BC326">
        <v>0</v>
      </c>
      <c r="BD326">
        <v>0</v>
      </c>
      <c r="BE326">
        <v>0</v>
      </c>
      <c r="BF326">
        <v>0</v>
      </c>
      <c r="BG326">
        <v>1</v>
      </c>
      <c r="BH326">
        <v>0</v>
      </c>
      <c r="BI326">
        <v>1</v>
      </c>
      <c r="BJ326">
        <v>0</v>
      </c>
      <c r="BK326">
        <v>0</v>
      </c>
      <c r="BL326">
        <v>0</v>
      </c>
      <c r="BM326">
        <v>0</v>
      </c>
      <c r="BN326">
        <v>1</v>
      </c>
      <c r="BO326">
        <v>1</v>
      </c>
      <c r="BP326" t="s">
        <v>4607</v>
      </c>
      <c r="BQ326">
        <v>1625</v>
      </c>
      <c r="BR326">
        <v>1.23E-3</v>
      </c>
      <c r="BS326">
        <v>0</v>
      </c>
    </row>
    <row r="327" spans="1:71" x14ac:dyDescent="0.25">
      <c r="A327" t="s">
        <v>4612</v>
      </c>
      <c r="B327" t="s">
        <v>98</v>
      </c>
      <c r="C327" t="s">
        <v>124</v>
      </c>
      <c r="D327" t="s">
        <v>44</v>
      </c>
      <c r="E327">
        <v>2021</v>
      </c>
      <c r="F327">
        <v>3384</v>
      </c>
      <c r="G327">
        <v>2212</v>
      </c>
      <c r="H327">
        <v>0</v>
      </c>
      <c r="I327">
        <v>557</v>
      </c>
      <c r="J327">
        <v>1123</v>
      </c>
      <c r="K327">
        <v>986</v>
      </c>
      <c r="L327">
        <v>830</v>
      </c>
      <c r="M327">
        <v>681</v>
      </c>
      <c r="N327">
        <v>569</v>
      </c>
      <c r="O327">
        <v>409</v>
      </c>
      <c r="P327">
        <v>262</v>
      </c>
      <c r="Q327">
        <v>102</v>
      </c>
      <c r="R327">
        <v>43</v>
      </c>
      <c r="S327">
        <v>34</v>
      </c>
      <c r="T327">
        <v>0</v>
      </c>
      <c r="U327">
        <v>3711</v>
      </c>
      <c r="V327">
        <v>1885</v>
      </c>
      <c r="W327">
        <v>0</v>
      </c>
      <c r="X327">
        <v>4490</v>
      </c>
      <c r="Y327">
        <v>271</v>
      </c>
      <c r="Z327">
        <v>323</v>
      </c>
      <c r="AA327">
        <v>512</v>
      </c>
      <c r="AB327">
        <v>0</v>
      </c>
      <c r="AC327">
        <v>1688</v>
      </c>
      <c r="AD327">
        <v>0</v>
      </c>
      <c r="AE327">
        <v>443</v>
      </c>
      <c r="AF327">
        <v>3465</v>
      </c>
      <c r="AG327">
        <v>4900</v>
      </c>
      <c r="AH327">
        <v>648</v>
      </c>
      <c r="AI327">
        <v>48</v>
      </c>
      <c r="AJ327">
        <v>5596</v>
      </c>
      <c r="AK327">
        <v>0.60471799999999998</v>
      </c>
      <c r="AL327">
        <v>0.39528200000000002</v>
      </c>
      <c r="AM327">
        <v>0</v>
      </c>
      <c r="AN327">
        <v>9.9534999999999998E-2</v>
      </c>
      <c r="AO327">
        <v>0.200679</v>
      </c>
      <c r="AP327">
        <v>0.17619699999999999</v>
      </c>
      <c r="AQ327">
        <v>0.14832000000000001</v>
      </c>
      <c r="AR327">
        <v>0.121694</v>
      </c>
      <c r="AS327">
        <v>0.10168000000000001</v>
      </c>
      <c r="AT327">
        <v>7.3088E-2</v>
      </c>
      <c r="AU327">
        <v>4.6819E-2</v>
      </c>
      <c r="AV327">
        <v>1.8227E-2</v>
      </c>
      <c r="AW327">
        <v>7.6839999999999999E-3</v>
      </c>
      <c r="AX327">
        <v>6.0760000000000007E-3</v>
      </c>
      <c r="AY327">
        <v>0</v>
      </c>
      <c r="AZ327">
        <v>0.66315200000000007</v>
      </c>
      <c r="BA327">
        <v>0.33684799999999998</v>
      </c>
      <c r="BB327">
        <v>0</v>
      </c>
      <c r="BC327">
        <v>0.80235900000000004</v>
      </c>
      <c r="BD327">
        <v>4.8426999999999998E-2</v>
      </c>
      <c r="BE327">
        <v>5.772E-2</v>
      </c>
      <c r="BF327">
        <v>9.1494000000000006E-2</v>
      </c>
      <c r="BG327">
        <v>0</v>
      </c>
      <c r="BH327">
        <v>0.30164400000000002</v>
      </c>
      <c r="BI327">
        <v>0</v>
      </c>
      <c r="BJ327">
        <v>7.9163999999999998E-2</v>
      </c>
      <c r="BK327">
        <v>0.61919199999999996</v>
      </c>
      <c r="BL327">
        <v>0.87562499999999999</v>
      </c>
      <c r="BM327">
        <v>0.115797</v>
      </c>
      <c r="BN327">
        <v>8.5780000000000006E-3</v>
      </c>
      <c r="BO327">
        <v>1</v>
      </c>
      <c r="BP327" t="s">
        <v>4613</v>
      </c>
      <c r="BQ327">
        <v>5596</v>
      </c>
      <c r="BR327">
        <v>1</v>
      </c>
      <c r="BS327">
        <v>0</v>
      </c>
    </row>
    <row r="328" spans="1:71" x14ac:dyDescent="0.25">
      <c r="A328" t="s">
        <v>4614</v>
      </c>
      <c r="B328" t="s">
        <v>98</v>
      </c>
      <c r="C328" t="s">
        <v>124</v>
      </c>
      <c r="D328" t="s">
        <v>947</v>
      </c>
      <c r="E328">
        <v>2021</v>
      </c>
      <c r="F328">
        <v>2321</v>
      </c>
      <c r="G328">
        <v>1799</v>
      </c>
      <c r="H328">
        <v>0</v>
      </c>
      <c r="I328">
        <v>423</v>
      </c>
      <c r="J328">
        <v>885</v>
      </c>
      <c r="K328">
        <v>711</v>
      </c>
      <c r="L328">
        <v>613</v>
      </c>
      <c r="M328">
        <v>491</v>
      </c>
      <c r="N328">
        <v>407</v>
      </c>
      <c r="O328">
        <v>281</v>
      </c>
      <c r="P328">
        <v>178</v>
      </c>
      <c r="Q328">
        <v>72</v>
      </c>
      <c r="R328">
        <v>36</v>
      </c>
      <c r="S328">
        <v>23</v>
      </c>
      <c r="T328">
        <v>0</v>
      </c>
      <c r="U328">
        <v>2372</v>
      </c>
      <c r="V328">
        <v>1748</v>
      </c>
      <c r="W328">
        <v>0</v>
      </c>
      <c r="X328">
        <v>3334</v>
      </c>
      <c r="Y328">
        <v>92</v>
      </c>
      <c r="Z328">
        <v>201</v>
      </c>
      <c r="AA328">
        <v>493</v>
      </c>
      <c r="AB328">
        <v>0</v>
      </c>
      <c r="AC328">
        <v>1622</v>
      </c>
      <c r="AD328">
        <v>0</v>
      </c>
      <c r="AE328">
        <v>127</v>
      </c>
      <c r="AF328">
        <v>2371</v>
      </c>
      <c r="AG328">
        <v>3553</v>
      </c>
      <c r="AH328">
        <v>538</v>
      </c>
      <c r="AI328">
        <v>29</v>
      </c>
      <c r="AJ328">
        <v>4120</v>
      </c>
      <c r="AK328">
        <v>0.56335000000000002</v>
      </c>
      <c r="AL328">
        <v>0.43664999999999998</v>
      </c>
      <c r="AM328">
        <v>0</v>
      </c>
      <c r="AN328">
        <v>0.10267</v>
      </c>
      <c r="AO328">
        <v>0.214806</v>
      </c>
      <c r="AP328">
        <v>0.172573</v>
      </c>
      <c r="AQ328">
        <v>0.148786</v>
      </c>
      <c r="AR328">
        <v>0.119175</v>
      </c>
      <c r="AS328">
        <v>9.8785999999999999E-2</v>
      </c>
      <c r="AT328">
        <v>6.8204000000000001E-2</v>
      </c>
      <c r="AU328">
        <v>4.3203999999999999E-2</v>
      </c>
      <c r="AV328">
        <v>1.7475999999999998E-2</v>
      </c>
      <c r="AW328">
        <v>8.738000000000001E-3</v>
      </c>
      <c r="AX328">
        <v>5.5830000000000003E-3</v>
      </c>
      <c r="AY328">
        <v>0</v>
      </c>
      <c r="AZ328">
        <v>0.57572800000000002</v>
      </c>
      <c r="BA328">
        <v>0.42427199999999998</v>
      </c>
      <c r="BB328">
        <v>0</v>
      </c>
      <c r="BC328">
        <v>0.80922300000000003</v>
      </c>
      <c r="BD328">
        <v>2.2329999999999999E-2</v>
      </c>
      <c r="BE328">
        <v>4.8786000000000003E-2</v>
      </c>
      <c r="BF328">
        <v>0.11966</v>
      </c>
      <c r="BG328">
        <v>0</v>
      </c>
      <c r="BH328">
        <v>0.39368900000000001</v>
      </c>
      <c r="BI328">
        <v>0</v>
      </c>
      <c r="BJ328">
        <v>3.0825000000000002E-2</v>
      </c>
      <c r="BK328">
        <v>0.57548500000000002</v>
      </c>
      <c r="BL328">
        <v>0.86237900000000001</v>
      </c>
      <c r="BM328">
        <v>0.130583</v>
      </c>
      <c r="BN328">
        <v>7.0390000000000001E-3</v>
      </c>
      <c r="BO328">
        <v>1</v>
      </c>
      <c r="BP328" t="s">
        <v>4613</v>
      </c>
      <c r="BQ328">
        <v>5596</v>
      </c>
      <c r="BR328">
        <v>0.73624000000000001</v>
      </c>
      <c r="BS328">
        <v>0</v>
      </c>
    </row>
    <row r="329" spans="1:71" x14ac:dyDescent="0.25">
      <c r="A329" t="s">
        <v>4615</v>
      </c>
      <c r="B329" t="s">
        <v>98</v>
      </c>
      <c r="C329" t="s">
        <v>124</v>
      </c>
      <c r="D329" t="s">
        <v>949</v>
      </c>
      <c r="E329">
        <v>2021</v>
      </c>
      <c r="F329">
        <v>850</v>
      </c>
      <c r="G329">
        <v>319</v>
      </c>
      <c r="H329">
        <v>0</v>
      </c>
      <c r="I329">
        <v>121</v>
      </c>
      <c r="J329">
        <v>192</v>
      </c>
      <c r="K329">
        <v>231</v>
      </c>
      <c r="L329">
        <v>161</v>
      </c>
      <c r="M329">
        <v>136</v>
      </c>
      <c r="N329">
        <v>117</v>
      </c>
      <c r="O329">
        <v>111</v>
      </c>
      <c r="P329">
        <v>61</v>
      </c>
      <c r="Q329">
        <v>25</v>
      </c>
      <c r="R329">
        <v>3</v>
      </c>
      <c r="S329">
        <v>11</v>
      </c>
      <c r="T329">
        <v>0</v>
      </c>
      <c r="U329">
        <v>1088</v>
      </c>
      <c r="V329">
        <v>81</v>
      </c>
      <c r="W329">
        <v>0</v>
      </c>
      <c r="X329">
        <v>939</v>
      </c>
      <c r="Y329">
        <v>121</v>
      </c>
      <c r="Z329">
        <v>107</v>
      </c>
      <c r="AA329">
        <v>2</v>
      </c>
      <c r="AB329">
        <v>0</v>
      </c>
      <c r="AC329">
        <v>50</v>
      </c>
      <c r="AD329">
        <v>0</v>
      </c>
      <c r="AE329">
        <v>119</v>
      </c>
      <c r="AF329">
        <v>1000</v>
      </c>
      <c r="AG329">
        <v>1059</v>
      </c>
      <c r="AH329">
        <v>98</v>
      </c>
      <c r="AI329">
        <v>12</v>
      </c>
      <c r="AJ329">
        <v>1169</v>
      </c>
      <c r="AK329">
        <v>0.7271169999999999</v>
      </c>
      <c r="AL329">
        <v>0.27288299999999999</v>
      </c>
      <c r="AM329">
        <v>0</v>
      </c>
      <c r="AN329">
        <v>0.103507</v>
      </c>
      <c r="AO329">
        <v>0.164243</v>
      </c>
      <c r="AP329">
        <v>0.197605</v>
      </c>
      <c r="AQ329">
        <v>0.13772499999999999</v>
      </c>
      <c r="AR329">
        <v>0.116339</v>
      </c>
      <c r="AS329">
        <v>0.10008599999999999</v>
      </c>
      <c r="AT329">
        <v>9.495300000000001E-2</v>
      </c>
      <c r="AU329">
        <v>5.2180999999999998E-2</v>
      </c>
      <c r="AV329">
        <v>2.1385999999999999E-2</v>
      </c>
      <c r="AW329">
        <v>2.5660000000000001E-3</v>
      </c>
      <c r="AX329">
        <v>9.41E-3</v>
      </c>
      <c r="AY329">
        <v>0</v>
      </c>
      <c r="AZ329">
        <v>0.93070999999999993</v>
      </c>
      <c r="BA329">
        <v>6.9290000000000004E-2</v>
      </c>
      <c r="BB329">
        <v>0</v>
      </c>
      <c r="BC329">
        <v>0.80325100000000005</v>
      </c>
      <c r="BD329">
        <v>0.103507</v>
      </c>
      <c r="BE329">
        <v>9.1531000000000001E-2</v>
      </c>
      <c r="BF329">
        <v>1.7110000000000001E-3</v>
      </c>
      <c r="BG329">
        <v>0</v>
      </c>
      <c r="BH329">
        <v>4.2771999999999998E-2</v>
      </c>
      <c r="BI329">
        <v>0</v>
      </c>
      <c r="BJ329">
        <v>0.101796</v>
      </c>
      <c r="BK329">
        <v>0.85543199999999997</v>
      </c>
      <c r="BL329">
        <v>0.90590199999999999</v>
      </c>
      <c r="BM329">
        <v>8.3832000000000004E-2</v>
      </c>
      <c r="BN329">
        <v>1.0265E-2</v>
      </c>
      <c r="BO329">
        <v>1</v>
      </c>
      <c r="BP329" t="s">
        <v>4613</v>
      </c>
      <c r="BQ329">
        <v>5596</v>
      </c>
      <c r="BR329">
        <v>0.2089</v>
      </c>
      <c r="BS329">
        <v>0</v>
      </c>
    </row>
    <row r="330" spans="1:71" x14ac:dyDescent="0.25">
      <c r="A330" t="s">
        <v>4616</v>
      </c>
      <c r="B330" t="s">
        <v>98</v>
      </c>
      <c r="C330" t="s">
        <v>124</v>
      </c>
      <c r="D330" t="s">
        <v>953</v>
      </c>
      <c r="E330">
        <v>2021</v>
      </c>
      <c r="F330">
        <v>213</v>
      </c>
      <c r="G330">
        <v>94</v>
      </c>
      <c r="H330">
        <v>0</v>
      </c>
      <c r="I330">
        <v>13</v>
      </c>
      <c r="J330">
        <v>46</v>
      </c>
      <c r="K330">
        <v>44</v>
      </c>
      <c r="L330">
        <v>56</v>
      </c>
      <c r="M330">
        <v>54</v>
      </c>
      <c r="N330">
        <v>45</v>
      </c>
      <c r="O330">
        <v>17</v>
      </c>
      <c r="P330">
        <v>23</v>
      </c>
      <c r="Q330">
        <v>5</v>
      </c>
      <c r="R330">
        <v>4</v>
      </c>
      <c r="S330">
        <v>0</v>
      </c>
      <c r="T330">
        <v>0</v>
      </c>
      <c r="U330">
        <v>251</v>
      </c>
      <c r="V330">
        <v>56</v>
      </c>
      <c r="W330">
        <v>0</v>
      </c>
      <c r="X330">
        <v>217</v>
      </c>
      <c r="Y330">
        <v>58</v>
      </c>
      <c r="Z330">
        <v>15</v>
      </c>
      <c r="AA330">
        <v>17</v>
      </c>
      <c r="AB330">
        <v>0</v>
      </c>
      <c r="AC330">
        <v>16</v>
      </c>
      <c r="AD330">
        <v>0</v>
      </c>
      <c r="AE330">
        <v>197</v>
      </c>
      <c r="AF330">
        <v>94</v>
      </c>
      <c r="AG330">
        <v>289</v>
      </c>
      <c r="AH330">
        <v>12</v>
      </c>
      <c r="AI330">
        <v>6</v>
      </c>
      <c r="AJ330">
        <v>307</v>
      </c>
      <c r="AK330">
        <v>0.69381100000000007</v>
      </c>
      <c r="AL330">
        <v>0.30618899999999999</v>
      </c>
      <c r="AM330">
        <v>0</v>
      </c>
      <c r="AN330">
        <v>4.2344999999999987E-2</v>
      </c>
      <c r="AO330">
        <v>0.149837</v>
      </c>
      <c r="AP330">
        <v>0.143322</v>
      </c>
      <c r="AQ330">
        <v>0.18240999999999999</v>
      </c>
      <c r="AR330">
        <v>0.175896</v>
      </c>
      <c r="AS330">
        <v>0.14657999999999999</v>
      </c>
      <c r="AT330">
        <v>5.5374999999999987E-2</v>
      </c>
      <c r="AU330">
        <v>7.4918999999999999E-2</v>
      </c>
      <c r="AV330">
        <v>1.6286999999999999E-2</v>
      </c>
      <c r="AW330">
        <v>1.3029000000000001E-2</v>
      </c>
      <c r="AX330">
        <v>0</v>
      </c>
      <c r="AY330">
        <v>0</v>
      </c>
      <c r="AZ330">
        <v>0.81759000000000004</v>
      </c>
      <c r="BA330">
        <v>0.18240999999999999</v>
      </c>
      <c r="BB330">
        <v>0</v>
      </c>
      <c r="BC330">
        <v>0.70684000000000002</v>
      </c>
      <c r="BD330">
        <v>0.18892500000000001</v>
      </c>
      <c r="BE330">
        <v>4.8860000000000001E-2</v>
      </c>
      <c r="BF330">
        <v>5.5374999999999987E-2</v>
      </c>
      <c r="BG330">
        <v>0</v>
      </c>
      <c r="BH330">
        <v>5.2116999999999997E-2</v>
      </c>
      <c r="BI330">
        <v>0</v>
      </c>
      <c r="BJ330">
        <v>0.64169399999999999</v>
      </c>
      <c r="BK330">
        <v>0.30618899999999999</v>
      </c>
      <c r="BL330">
        <v>0.94136799999999998</v>
      </c>
      <c r="BM330">
        <v>3.9087999999999998E-2</v>
      </c>
      <c r="BN330">
        <v>1.9543999999999999E-2</v>
      </c>
      <c r="BO330">
        <v>1</v>
      </c>
      <c r="BP330" t="s">
        <v>4613</v>
      </c>
      <c r="BQ330">
        <v>5596</v>
      </c>
      <c r="BR330">
        <v>5.4859999999999999E-2</v>
      </c>
      <c r="BS330">
        <v>0</v>
      </c>
    </row>
    <row r="331" spans="1:71" x14ac:dyDescent="0.25">
      <c r="A331" t="s">
        <v>4617</v>
      </c>
      <c r="B331" t="s">
        <v>98</v>
      </c>
      <c r="C331" t="s">
        <v>123</v>
      </c>
      <c r="D331" t="s">
        <v>44</v>
      </c>
      <c r="E331">
        <v>2021</v>
      </c>
      <c r="F331">
        <v>3451</v>
      </c>
      <c r="G331">
        <v>2455</v>
      </c>
      <c r="H331">
        <v>0</v>
      </c>
      <c r="I331">
        <v>745</v>
      </c>
      <c r="J331">
        <v>1039</v>
      </c>
      <c r="K331">
        <v>1027</v>
      </c>
      <c r="L331">
        <v>789</v>
      </c>
      <c r="M331">
        <v>658</v>
      </c>
      <c r="N331">
        <v>598</v>
      </c>
      <c r="O331">
        <v>473</v>
      </c>
      <c r="P331">
        <v>303</v>
      </c>
      <c r="Q331">
        <v>165</v>
      </c>
      <c r="R331">
        <v>76</v>
      </c>
      <c r="S331">
        <v>33</v>
      </c>
      <c r="T331">
        <v>0</v>
      </c>
      <c r="U331">
        <v>4600</v>
      </c>
      <c r="V331">
        <v>1282</v>
      </c>
      <c r="W331">
        <v>24</v>
      </c>
      <c r="X331">
        <v>4268</v>
      </c>
      <c r="Y331">
        <v>228</v>
      </c>
      <c r="Z331">
        <v>947</v>
      </c>
      <c r="AA331">
        <v>253</v>
      </c>
      <c r="AB331">
        <v>210</v>
      </c>
      <c r="AC331">
        <v>1235</v>
      </c>
      <c r="AD331">
        <v>213</v>
      </c>
      <c r="AE331">
        <v>557</v>
      </c>
      <c r="AF331">
        <v>3901</v>
      </c>
      <c r="AG331">
        <v>5398</v>
      </c>
      <c r="AH331">
        <v>307</v>
      </c>
      <c r="AI331">
        <v>201</v>
      </c>
      <c r="AJ331">
        <v>5906</v>
      </c>
      <c r="AK331">
        <v>0.58432099999999998</v>
      </c>
      <c r="AL331">
        <v>0.41567900000000002</v>
      </c>
      <c r="AM331">
        <v>0</v>
      </c>
      <c r="AN331">
        <v>0.12614300000000001</v>
      </c>
      <c r="AO331">
        <v>0.175923</v>
      </c>
      <c r="AP331">
        <v>0.17389099999999999</v>
      </c>
      <c r="AQ331">
        <v>0.13359299999999999</v>
      </c>
      <c r="AR331">
        <v>0.111412</v>
      </c>
      <c r="AS331">
        <v>0.101253</v>
      </c>
      <c r="AT331">
        <v>8.0088000000000006E-2</v>
      </c>
      <c r="AU331">
        <v>5.1304000000000002E-2</v>
      </c>
      <c r="AV331">
        <v>2.7938000000000001E-2</v>
      </c>
      <c r="AW331">
        <v>1.2867999999999999E-2</v>
      </c>
      <c r="AX331">
        <v>5.5879999999999992E-3</v>
      </c>
      <c r="AY331">
        <v>0</v>
      </c>
      <c r="AZ331">
        <v>0.77886899999999992</v>
      </c>
      <c r="BA331">
        <v>0.21706700000000001</v>
      </c>
      <c r="BB331">
        <v>4.0639999999999999E-3</v>
      </c>
      <c r="BC331">
        <v>0.72265500000000005</v>
      </c>
      <c r="BD331">
        <v>3.8605E-2</v>
      </c>
      <c r="BE331">
        <v>0.16034499999999999</v>
      </c>
      <c r="BF331">
        <v>4.2838000000000001E-2</v>
      </c>
      <c r="BG331">
        <v>3.5556999999999998E-2</v>
      </c>
      <c r="BH331">
        <v>0.20910899999999999</v>
      </c>
      <c r="BI331">
        <v>3.6065E-2</v>
      </c>
      <c r="BJ331">
        <v>9.4311000000000006E-2</v>
      </c>
      <c r="BK331">
        <v>0.66051500000000007</v>
      </c>
      <c r="BL331">
        <v>0.91398599999999997</v>
      </c>
      <c r="BM331">
        <v>5.1980999999999999E-2</v>
      </c>
      <c r="BN331">
        <v>3.4033000000000001E-2</v>
      </c>
      <c r="BO331">
        <v>1</v>
      </c>
      <c r="BP331" t="s">
        <v>4618</v>
      </c>
      <c r="BQ331">
        <v>5906</v>
      </c>
      <c r="BR331">
        <v>1</v>
      </c>
      <c r="BS331">
        <v>0</v>
      </c>
    </row>
    <row r="332" spans="1:71" x14ac:dyDescent="0.25">
      <c r="A332" t="s">
        <v>4619</v>
      </c>
      <c r="B332" t="s">
        <v>98</v>
      </c>
      <c r="C332" t="s">
        <v>123</v>
      </c>
      <c r="D332" t="s">
        <v>947</v>
      </c>
      <c r="E332">
        <v>2021</v>
      </c>
      <c r="F332">
        <v>2257</v>
      </c>
      <c r="G332">
        <v>1875</v>
      </c>
      <c r="H332">
        <v>0</v>
      </c>
      <c r="I332">
        <v>543</v>
      </c>
      <c r="J332">
        <v>706</v>
      </c>
      <c r="K332">
        <v>712</v>
      </c>
      <c r="L332">
        <v>578</v>
      </c>
      <c r="M332">
        <v>453</v>
      </c>
      <c r="N332">
        <v>435</v>
      </c>
      <c r="O332">
        <v>312</v>
      </c>
      <c r="P332">
        <v>208</v>
      </c>
      <c r="Q332">
        <v>109</v>
      </c>
      <c r="R332">
        <v>53</v>
      </c>
      <c r="S332">
        <v>23</v>
      </c>
      <c r="T332">
        <v>0</v>
      </c>
      <c r="U332">
        <v>3043</v>
      </c>
      <c r="V332">
        <v>1067</v>
      </c>
      <c r="W332">
        <v>22</v>
      </c>
      <c r="X332">
        <v>3149</v>
      </c>
      <c r="Y332">
        <v>80</v>
      </c>
      <c r="Z332">
        <v>665</v>
      </c>
      <c r="AA332">
        <v>236</v>
      </c>
      <c r="AB332">
        <v>2</v>
      </c>
      <c r="AC332">
        <v>1154</v>
      </c>
      <c r="AD332">
        <v>2</v>
      </c>
      <c r="AE332">
        <v>255</v>
      </c>
      <c r="AF332">
        <v>2721</v>
      </c>
      <c r="AG332">
        <v>3842</v>
      </c>
      <c r="AH332">
        <v>290</v>
      </c>
      <c r="AI332">
        <v>0</v>
      </c>
      <c r="AJ332">
        <v>4132</v>
      </c>
      <c r="AK332">
        <v>0.54622500000000007</v>
      </c>
      <c r="AL332">
        <v>0.45377499999999998</v>
      </c>
      <c r="AM332">
        <v>0</v>
      </c>
      <c r="AN332">
        <v>0.131413</v>
      </c>
      <c r="AO332">
        <v>0.17086200000000001</v>
      </c>
      <c r="AP332">
        <v>0.17231399999999999</v>
      </c>
      <c r="AQ332">
        <v>0.13988400000000001</v>
      </c>
      <c r="AR332">
        <v>0.10963199999999999</v>
      </c>
      <c r="AS332">
        <v>0.10527599999999999</v>
      </c>
      <c r="AT332">
        <v>7.5507999999999992E-2</v>
      </c>
      <c r="AU332">
        <v>5.0339000000000002E-2</v>
      </c>
      <c r="AV332">
        <v>2.6379E-2</v>
      </c>
      <c r="AW332">
        <v>1.2827E-2</v>
      </c>
      <c r="AX332">
        <v>5.5659999999999998E-3</v>
      </c>
      <c r="AY332">
        <v>0</v>
      </c>
      <c r="AZ332">
        <v>0.73644699999999996</v>
      </c>
      <c r="BA332">
        <v>0.25822800000000001</v>
      </c>
      <c r="BB332">
        <v>5.3239999999999997E-3</v>
      </c>
      <c r="BC332">
        <v>0.76210099999999992</v>
      </c>
      <c r="BD332">
        <v>1.9361E-2</v>
      </c>
      <c r="BE332">
        <v>0.160939</v>
      </c>
      <c r="BF332">
        <v>5.7114999999999999E-2</v>
      </c>
      <c r="BG332">
        <v>4.84E-4</v>
      </c>
      <c r="BH332">
        <v>0.27928399999999998</v>
      </c>
      <c r="BI332">
        <v>4.84E-4</v>
      </c>
      <c r="BJ332">
        <v>6.1712999999999997E-2</v>
      </c>
      <c r="BK332">
        <v>0.65851899999999997</v>
      </c>
      <c r="BL332">
        <v>0.92981599999999998</v>
      </c>
      <c r="BM332">
        <v>7.0183999999999996E-2</v>
      </c>
      <c r="BN332">
        <v>0</v>
      </c>
      <c r="BO332">
        <v>1</v>
      </c>
      <c r="BP332" t="s">
        <v>4618</v>
      </c>
      <c r="BQ332">
        <v>5906</v>
      </c>
      <c r="BR332">
        <v>0.69962999999999997</v>
      </c>
      <c r="BS332">
        <v>0</v>
      </c>
    </row>
    <row r="333" spans="1:71" x14ac:dyDescent="0.25">
      <c r="A333" t="s">
        <v>4620</v>
      </c>
      <c r="B333" t="s">
        <v>98</v>
      </c>
      <c r="C333" t="s">
        <v>123</v>
      </c>
      <c r="D333" t="s">
        <v>949</v>
      </c>
      <c r="E333">
        <v>2021</v>
      </c>
      <c r="F333">
        <v>925</v>
      </c>
      <c r="G333">
        <v>364</v>
      </c>
      <c r="H333">
        <v>0</v>
      </c>
      <c r="I333">
        <v>147</v>
      </c>
      <c r="J333">
        <v>252</v>
      </c>
      <c r="K333">
        <v>234</v>
      </c>
      <c r="L333">
        <v>152</v>
      </c>
      <c r="M333">
        <v>142</v>
      </c>
      <c r="N333">
        <v>118</v>
      </c>
      <c r="O333">
        <v>119</v>
      </c>
      <c r="P333">
        <v>74</v>
      </c>
      <c r="Q333">
        <v>34</v>
      </c>
      <c r="R333">
        <v>12</v>
      </c>
      <c r="S333">
        <v>5</v>
      </c>
      <c r="T333">
        <v>0</v>
      </c>
      <c r="U333">
        <v>1190</v>
      </c>
      <c r="V333">
        <v>98</v>
      </c>
      <c r="W333">
        <v>1</v>
      </c>
      <c r="X333">
        <v>903</v>
      </c>
      <c r="Y333">
        <v>132</v>
      </c>
      <c r="Z333">
        <v>253</v>
      </c>
      <c r="AA333">
        <v>1</v>
      </c>
      <c r="AB333">
        <v>0</v>
      </c>
      <c r="AC333">
        <v>47</v>
      </c>
      <c r="AD333">
        <v>0</v>
      </c>
      <c r="AE333">
        <v>163</v>
      </c>
      <c r="AF333">
        <v>1079</v>
      </c>
      <c r="AG333">
        <v>1275</v>
      </c>
      <c r="AH333">
        <v>13</v>
      </c>
      <c r="AI333">
        <v>1</v>
      </c>
      <c r="AJ333">
        <v>1289</v>
      </c>
      <c r="AK333">
        <v>0.717611</v>
      </c>
      <c r="AL333">
        <v>0.282389</v>
      </c>
      <c r="AM333">
        <v>0</v>
      </c>
      <c r="AN333">
        <v>0.114042</v>
      </c>
      <c r="AO333">
        <v>0.19550000000000001</v>
      </c>
      <c r="AP333">
        <v>0.181536</v>
      </c>
      <c r="AQ333">
        <v>0.117921</v>
      </c>
      <c r="AR333">
        <v>0.110163</v>
      </c>
      <c r="AS333">
        <v>9.1544000000000014E-2</v>
      </c>
      <c r="AT333">
        <v>9.2319999999999999E-2</v>
      </c>
      <c r="AU333">
        <v>5.7409000000000002E-2</v>
      </c>
      <c r="AV333">
        <v>2.6377000000000001E-2</v>
      </c>
      <c r="AW333">
        <v>9.3100000000000006E-3</v>
      </c>
      <c r="AX333">
        <v>3.8790000000000001E-3</v>
      </c>
      <c r="AY333">
        <v>0</v>
      </c>
      <c r="AZ333">
        <v>0.92319599999999991</v>
      </c>
      <c r="BA333">
        <v>7.6027999999999998E-2</v>
      </c>
      <c r="BB333">
        <v>7.76E-4</v>
      </c>
      <c r="BC333">
        <v>0.70054300000000003</v>
      </c>
      <c r="BD333">
        <v>0.102405</v>
      </c>
      <c r="BE333">
        <v>0.19627600000000001</v>
      </c>
      <c r="BF333">
        <v>7.76E-4</v>
      </c>
      <c r="BG333">
        <v>0</v>
      </c>
      <c r="BH333">
        <v>3.6462000000000001E-2</v>
      </c>
      <c r="BI333">
        <v>0</v>
      </c>
      <c r="BJ333">
        <v>0.12645500000000001</v>
      </c>
      <c r="BK333">
        <v>0.83708299999999991</v>
      </c>
      <c r="BL333">
        <v>0.98913899999999999</v>
      </c>
      <c r="BM333">
        <v>1.0085E-2</v>
      </c>
      <c r="BN333">
        <v>7.76E-4</v>
      </c>
      <c r="BO333">
        <v>1</v>
      </c>
      <c r="BP333" t="s">
        <v>4618</v>
      </c>
      <c r="BQ333">
        <v>5906</v>
      </c>
      <c r="BR333">
        <v>0.21825</v>
      </c>
      <c r="BS333">
        <v>0</v>
      </c>
    </row>
    <row r="334" spans="1:71" x14ac:dyDescent="0.25">
      <c r="A334" t="s">
        <v>4621</v>
      </c>
      <c r="B334" t="s">
        <v>98</v>
      </c>
      <c r="C334" t="s">
        <v>123</v>
      </c>
      <c r="D334" t="s">
        <v>953</v>
      </c>
      <c r="E334">
        <v>2021</v>
      </c>
      <c r="F334">
        <v>144</v>
      </c>
      <c r="G334">
        <v>127</v>
      </c>
      <c r="H334">
        <v>0</v>
      </c>
      <c r="I334">
        <v>15</v>
      </c>
      <c r="J334">
        <v>40</v>
      </c>
      <c r="K334">
        <v>55</v>
      </c>
      <c r="L334">
        <v>36</v>
      </c>
      <c r="M334">
        <v>39</v>
      </c>
      <c r="N334">
        <v>31</v>
      </c>
      <c r="O334">
        <v>26</v>
      </c>
      <c r="P334">
        <v>12</v>
      </c>
      <c r="Q334">
        <v>10</v>
      </c>
      <c r="R334">
        <v>6</v>
      </c>
      <c r="S334">
        <v>1</v>
      </c>
      <c r="T334">
        <v>0</v>
      </c>
      <c r="U334">
        <v>214</v>
      </c>
      <c r="V334">
        <v>56</v>
      </c>
      <c r="W334">
        <v>1</v>
      </c>
      <c r="X334">
        <v>212</v>
      </c>
      <c r="Y334">
        <v>16</v>
      </c>
      <c r="Z334">
        <v>28</v>
      </c>
      <c r="AA334">
        <v>15</v>
      </c>
      <c r="AB334">
        <v>0</v>
      </c>
      <c r="AC334">
        <v>34</v>
      </c>
      <c r="AD334">
        <v>0</v>
      </c>
      <c r="AE334">
        <v>139</v>
      </c>
      <c r="AF334">
        <v>98</v>
      </c>
      <c r="AG334">
        <v>270</v>
      </c>
      <c r="AH334">
        <v>0</v>
      </c>
      <c r="AI334">
        <v>1</v>
      </c>
      <c r="AJ334">
        <v>271</v>
      </c>
      <c r="AK334">
        <v>0.53136499999999998</v>
      </c>
      <c r="AL334">
        <v>0.46863500000000002</v>
      </c>
      <c r="AM334">
        <v>0</v>
      </c>
      <c r="AN334">
        <v>5.5350999999999997E-2</v>
      </c>
      <c r="AO334">
        <v>0.14760100000000001</v>
      </c>
      <c r="AP334">
        <v>0.20295199999999999</v>
      </c>
      <c r="AQ334">
        <v>0.13284099999999999</v>
      </c>
      <c r="AR334">
        <v>0.14391100000000001</v>
      </c>
      <c r="AS334">
        <v>0.11439100000000001</v>
      </c>
      <c r="AT334">
        <v>9.5940999999999999E-2</v>
      </c>
      <c r="AU334">
        <v>4.428E-2</v>
      </c>
      <c r="AV334">
        <v>3.6900000000000002E-2</v>
      </c>
      <c r="AW334">
        <v>2.214E-2</v>
      </c>
      <c r="AX334">
        <v>3.6900000000000001E-3</v>
      </c>
      <c r="AY334">
        <v>0</v>
      </c>
      <c r="AZ334">
        <v>0.78966800000000004</v>
      </c>
      <c r="BA334">
        <v>0.20664199999999999</v>
      </c>
      <c r="BB334">
        <v>3.6900000000000001E-3</v>
      </c>
      <c r="BC334">
        <v>0.78228800000000009</v>
      </c>
      <c r="BD334">
        <v>5.9041000000000003E-2</v>
      </c>
      <c r="BE334">
        <v>0.103321</v>
      </c>
      <c r="BF334">
        <v>5.5350999999999997E-2</v>
      </c>
      <c r="BG334">
        <v>0</v>
      </c>
      <c r="BH334">
        <v>0.12546099999999999</v>
      </c>
      <c r="BI334">
        <v>0</v>
      </c>
      <c r="BJ334">
        <v>0.51291500000000001</v>
      </c>
      <c r="BK334">
        <v>0.361624</v>
      </c>
      <c r="BL334">
        <v>0.99631000000000003</v>
      </c>
      <c r="BM334">
        <v>0</v>
      </c>
      <c r="BN334">
        <v>3.6900000000000001E-3</v>
      </c>
      <c r="BO334">
        <v>1</v>
      </c>
      <c r="BP334" t="s">
        <v>4618</v>
      </c>
      <c r="BQ334">
        <v>5906</v>
      </c>
      <c r="BR334">
        <v>4.5890000000000007E-2</v>
      </c>
      <c r="BS334">
        <v>0</v>
      </c>
    </row>
    <row r="335" spans="1:71" x14ac:dyDescent="0.25">
      <c r="A335" t="s">
        <v>4622</v>
      </c>
      <c r="B335" t="s">
        <v>98</v>
      </c>
      <c r="C335" t="s">
        <v>123</v>
      </c>
      <c r="D335" t="s">
        <v>961</v>
      </c>
      <c r="E335">
        <v>2021</v>
      </c>
      <c r="F335">
        <v>125</v>
      </c>
      <c r="G335">
        <v>89</v>
      </c>
      <c r="H335">
        <v>0</v>
      </c>
      <c r="I335">
        <v>40</v>
      </c>
      <c r="J335">
        <v>41</v>
      </c>
      <c r="K335">
        <v>26</v>
      </c>
      <c r="L335">
        <v>23</v>
      </c>
      <c r="M335">
        <v>24</v>
      </c>
      <c r="N335">
        <v>14</v>
      </c>
      <c r="O335">
        <v>16</v>
      </c>
      <c r="P335">
        <v>9</v>
      </c>
      <c r="Q335">
        <v>12</v>
      </c>
      <c r="R335">
        <v>5</v>
      </c>
      <c r="S335">
        <v>4</v>
      </c>
      <c r="T335">
        <v>0</v>
      </c>
      <c r="U335">
        <v>153</v>
      </c>
      <c r="V335">
        <v>61</v>
      </c>
      <c r="W335">
        <v>0</v>
      </c>
      <c r="X335">
        <v>4</v>
      </c>
      <c r="Y335">
        <v>0</v>
      </c>
      <c r="Z335">
        <v>1</v>
      </c>
      <c r="AA335">
        <v>1</v>
      </c>
      <c r="AB335">
        <v>208</v>
      </c>
      <c r="AC335">
        <v>0</v>
      </c>
      <c r="AD335">
        <v>211</v>
      </c>
      <c r="AE335">
        <v>0</v>
      </c>
      <c r="AF335">
        <v>3</v>
      </c>
      <c r="AG335">
        <v>15</v>
      </c>
      <c r="AH335">
        <v>0</v>
      </c>
      <c r="AI335">
        <v>199</v>
      </c>
      <c r="AJ335">
        <v>214</v>
      </c>
      <c r="AK335">
        <v>0.58411199999999996</v>
      </c>
      <c r="AL335">
        <v>0.41588799999999998</v>
      </c>
      <c r="AM335">
        <v>0</v>
      </c>
      <c r="AN335">
        <v>0.186916</v>
      </c>
      <c r="AO335">
        <v>0.19158900000000001</v>
      </c>
      <c r="AP335">
        <v>0.12149500000000001</v>
      </c>
      <c r="AQ335">
        <v>0.107477</v>
      </c>
      <c r="AR335">
        <v>0.11215</v>
      </c>
      <c r="AS335">
        <v>6.5420999999999993E-2</v>
      </c>
      <c r="AT335">
        <v>7.4765999999999999E-2</v>
      </c>
      <c r="AU335">
        <v>4.2056000000000003E-2</v>
      </c>
      <c r="AV335">
        <v>5.6075E-2</v>
      </c>
      <c r="AW335">
        <v>2.3363999999999999E-2</v>
      </c>
      <c r="AX335">
        <v>1.8692E-2</v>
      </c>
      <c r="AY335">
        <v>0</v>
      </c>
      <c r="AZ335">
        <v>0.71495299999999995</v>
      </c>
      <c r="BA335">
        <v>0.28504699999999999</v>
      </c>
      <c r="BB335">
        <v>0</v>
      </c>
      <c r="BC335">
        <v>1.8692E-2</v>
      </c>
      <c r="BD335">
        <v>0</v>
      </c>
      <c r="BE335">
        <v>4.6730000000000001E-3</v>
      </c>
      <c r="BF335">
        <v>4.6730000000000001E-3</v>
      </c>
      <c r="BG335">
        <v>0.97196299999999991</v>
      </c>
      <c r="BH335">
        <v>0</v>
      </c>
      <c r="BI335">
        <v>0.985981</v>
      </c>
      <c r="BJ335">
        <v>0</v>
      </c>
      <c r="BK335">
        <v>1.4019E-2</v>
      </c>
      <c r="BL335">
        <v>7.0093000000000003E-2</v>
      </c>
      <c r="BM335">
        <v>0</v>
      </c>
      <c r="BN335">
        <v>0.92990700000000004</v>
      </c>
      <c r="BO335">
        <v>1</v>
      </c>
      <c r="BP335" t="s">
        <v>4618</v>
      </c>
      <c r="BQ335">
        <v>5906</v>
      </c>
      <c r="BR335">
        <v>3.6230000000000012E-2</v>
      </c>
      <c r="BS335">
        <v>0</v>
      </c>
    </row>
    <row r="336" spans="1:71" x14ac:dyDescent="0.25">
      <c r="A336" t="s">
        <v>4623</v>
      </c>
      <c r="B336" t="s">
        <v>98</v>
      </c>
      <c r="C336" t="s">
        <v>369</v>
      </c>
      <c r="D336" t="s">
        <v>44</v>
      </c>
      <c r="E336">
        <v>2021</v>
      </c>
      <c r="F336">
        <v>880</v>
      </c>
      <c r="G336">
        <v>646</v>
      </c>
      <c r="H336">
        <v>80</v>
      </c>
      <c r="I336" t="s">
        <v>74</v>
      </c>
      <c r="J336" t="s">
        <v>74</v>
      </c>
      <c r="K336" t="s">
        <v>74</v>
      </c>
      <c r="L336" t="s">
        <v>74</v>
      </c>
      <c r="M336" t="s">
        <v>74</v>
      </c>
      <c r="N336" t="s">
        <v>74</v>
      </c>
      <c r="O336" t="s">
        <v>74</v>
      </c>
      <c r="P336" t="s">
        <v>74</v>
      </c>
      <c r="Q336" t="s">
        <v>74</v>
      </c>
      <c r="R336" t="s">
        <v>74</v>
      </c>
      <c r="S336" t="s">
        <v>74</v>
      </c>
      <c r="T336" t="s">
        <v>74</v>
      </c>
      <c r="U336">
        <v>1286</v>
      </c>
      <c r="V336">
        <v>320</v>
      </c>
      <c r="W336">
        <v>0</v>
      </c>
      <c r="X336">
        <v>1402</v>
      </c>
      <c r="Y336">
        <v>61</v>
      </c>
      <c r="Z336">
        <v>61</v>
      </c>
      <c r="AA336">
        <v>82</v>
      </c>
      <c r="AB336">
        <v>0</v>
      </c>
      <c r="AC336">
        <v>472</v>
      </c>
      <c r="AD336">
        <v>0</v>
      </c>
      <c r="AE336">
        <v>86</v>
      </c>
      <c r="AF336">
        <v>1048</v>
      </c>
      <c r="AG336">
        <v>1277</v>
      </c>
      <c r="AH336">
        <v>269</v>
      </c>
      <c r="AI336">
        <v>60</v>
      </c>
      <c r="AJ336">
        <v>1606</v>
      </c>
      <c r="AK336">
        <v>0.54794500000000002</v>
      </c>
      <c r="AL336">
        <v>0.40224199999999999</v>
      </c>
      <c r="AM336">
        <v>4.9813000000000003E-2</v>
      </c>
      <c r="AN336" t="s">
        <v>74</v>
      </c>
      <c r="AO336" t="s">
        <v>74</v>
      </c>
      <c r="AP336" t="s">
        <v>74</v>
      </c>
      <c r="AQ336" t="s">
        <v>74</v>
      </c>
      <c r="AR336" t="s">
        <v>74</v>
      </c>
      <c r="AS336" t="s">
        <v>74</v>
      </c>
      <c r="AT336" t="s">
        <v>74</v>
      </c>
      <c r="AU336" t="s">
        <v>74</v>
      </c>
      <c r="AV336" t="s">
        <v>74</v>
      </c>
      <c r="AW336" t="s">
        <v>74</v>
      </c>
      <c r="AX336" t="s">
        <v>74</v>
      </c>
      <c r="AY336" t="s">
        <v>74</v>
      </c>
      <c r="AZ336">
        <v>0.8007470000000001</v>
      </c>
      <c r="BA336">
        <v>0.19925300000000001</v>
      </c>
      <c r="BB336">
        <v>0</v>
      </c>
      <c r="BC336">
        <v>0.87297599999999997</v>
      </c>
      <c r="BD336">
        <v>3.7983000000000003E-2</v>
      </c>
      <c r="BE336">
        <v>3.7983000000000003E-2</v>
      </c>
      <c r="BF336">
        <v>5.1059E-2</v>
      </c>
      <c r="BG336">
        <v>0</v>
      </c>
      <c r="BH336">
        <v>0.29389799999999999</v>
      </c>
      <c r="BI336">
        <v>0</v>
      </c>
      <c r="BJ336">
        <v>5.3548999999999999E-2</v>
      </c>
      <c r="BK336">
        <v>0.65255300000000005</v>
      </c>
      <c r="BL336">
        <v>0.79514300000000004</v>
      </c>
      <c r="BM336">
        <v>0.16749700000000001</v>
      </c>
      <c r="BN336">
        <v>3.7359999999999997E-2</v>
      </c>
      <c r="BO336">
        <v>1</v>
      </c>
      <c r="BP336" t="s">
        <v>4624</v>
      </c>
      <c r="BQ336">
        <v>1606</v>
      </c>
      <c r="BR336">
        <v>1</v>
      </c>
      <c r="BS336">
        <v>0</v>
      </c>
    </row>
    <row r="337" spans="1:71" x14ac:dyDescent="0.25">
      <c r="A337" t="s">
        <v>4625</v>
      </c>
      <c r="B337" t="s">
        <v>98</v>
      </c>
      <c r="C337" t="s">
        <v>369</v>
      </c>
      <c r="D337" t="s">
        <v>947</v>
      </c>
      <c r="E337">
        <v>2021</v>
      </c>
      <c r="F337" t="s">
        <v>74</v>
      </c>
      <c r="G337" t="s">
        <v>74</v>
      </c>
      <c r="H337" t="s">
        <v>74</v>
      </c>
      <c r="I337" t="s">
        <v>74</v>
      </c>
      <c r="J337" t="s">
        <v>74</v>
      </c>
      <c r="K337" t="s">
        <v>74</v>
      </c>
      <c r="L337" t="s">
        <v>74</v>
      </c>
      <c r="M337" t="s">
        <v>74</v>
      </c>
      <c r="N337" t="s">
        <v>74</v>
      </c>
      <c r="O337" t="s">
        <v>74</v>
      </c>
      <c r="P337" t="s">
        <v>74</v>
      </c>
      <c r="Q337" t="s">
        <v>74</v>
      </c>
      <c r="R337" t="s">
        <v>74</v>
      </c>
      <c r="S337" t="s">
        <v>74</v>
      </c>
      <c r="T337" t="s">
        <v>74</v>
      </c>
      <c r="U337">
        <v>853</v>
      </c>
      <c r="V337">
        <v>293</v>
      </c>
      <c r="W337">
        <v>0</v>
      </c>
      <c r="X337">
        <v>993</v>
      </c>
      <c r="Y337">
        <v>31</v>
      </c>
      <c r="Z337">
        <v>48</v>
      </c>
      <c r="AA337">
        <v>74</v>
      </c>
      <c r="AB337">
        <v>0</v>
      </c>
      <c r="AC337">
        <v>438</v>
      </c>
      <c r="AD337">
        <v>0</v>
      </c>
      <c r="AE337">
        <v>24</v>
      </c>
      <c r="AF337">
        <v>684</v>
      </c>
      <c r="AG337">
        <v>866</v>
      </c>
      <c r="AH337">
        <v>227</v>
      </c>
      <c r="AI337">
        <v>53</v>
      </c>
      <c r="AJ337">
        <v>1146</v>
      </c>
      <c r="AK337" t="s">
        <v>74</v>
      </c>
      <c r="AL337" t="s">
        <v>74</v>
      </c>
      <c r="AM337" t="s">
        <v>74</v>
      </c>
      <c r="AN337" t="s">
        <v>74</v>
      </c>
      <c r="AO337" t="s">
        <v>74</v>
      </c>
      <c r="AP337" t="s">
        <v>74</v>
      </c>
      <c r="AQ337" t="s">
        <v>74</v>
      </c>
      <c r="AR337" t="s">
        <v>74</v>
      </c>
      <c r="AS337" t="s">
        <v>74</v>
      </c>
      <c r="AT337" t="s">
        <v>74</v>
      </c>
      <c r="AU337" t="s">
        <v>74</v>
      </c>
      <c r="AV337" t="s">
        <v>74</v>
      </c>
      <c r="AW337" t="s">
        <v>74</v>
      </c>
      <c r="AX337" t="s">
        <v>74</v>
      </c>
      <c r="AY337" t="s">
        <v>74</v>
      </c>
      <c r="AZ337">
        <v>0.74432799999999999</v>
      </c>
      <c r="BA337">
        <v>0.25567200000000001</v>
      </c>
      <c r="BB337">
        <v>0</v>
      </c>
      <c r="BC337">
        <v>0.86649199999999993</v>
      </c>
      <c r="BD337">
        <v>2.7050999999999999E-2</v>
      </c>
      <c r="BE337">
        <v>4.1885000000000012E-2</v>
      </c>
      <c r="BF337">
        <v>6.4572000000000004E-2</v>
      </c>
      <c r="BG337">
        <v>0</v>
      </c>
      <c r="BH337">
        <v>0.38219900000000001</v>
      </c>
      <c r="BI337">
        <v>0</v>
      </c>
      <c r="BJ337">
        <v>2.0941999999999999E-2</v>
      </c>
      <c r="BK337">
        <v>0.59685899999999992</v>
      </c>
      <c r="BL337">
        <v>0.75567200000000001</v>
      </c>
      <c r="BM337">
        <v>0.19808000000000001</v>
      </c>
      <c r="BN337">
        <v>4.6247999999999997E-2</v>
      </c>
      <c r="BO337">
        <v>1</v>
      </c>
      <c r="BP337" t="s">
        <v>4624</v>
      </c>
      <c r="BQ337">
        <v>1606</v>
      </c>
      <c r="BR337">
        <v>0.71357000000000004</v>
      </c>
      <c r="BS337">
        <v>0</v>
      </c>
    </row>
    <row r="338" spans="1:71" x14ac:dyDescent="0.25">
      <c r="A338" t="s">
        <v>4626</v>
      </c>
      <c r="B338" t="s">
        <v>98</v>
      </c>
      <c r="C338" t="s">
        <v>369</v>
      </c>
      <c r="D338" t="s">
        <v>949</v>
      </c>
      <c r="E338">
        <v>2021</v>
      </c>
      <c r="F338" t="s">
        <v>74</v>
      </c>
      <c r="G338" t="s">
        <v>74</v>
      </c>
      <c r="H338" t="s">
        <v>74</v>
      </c>
      <c r="I338" t="s">
        <v>74</v>
      </c>
      <c r="J338" t="s">
        <v>74</v>
      </c>
      <c r="K338" t="s">
        <v>74</v>
      </c>
      <c r="L338" t="s">
        <v>74</v>
      </c>
      <c r="M338" t="s">
        <v>74</v>
      </c>
      <c r="N338" t="s">
        <v>74</v>
      </c>
      <c r="O338" t="s">
        <v>74</v>
      </c>
      <c r="P338" t="s">
        <v>74</v>
      </c>
      <c r="Q338" t="s">
        <v>74</v>
      </c>
      <c r="R338" t="s">
        <v>74</v>
      </c>
      <c r="S338" t="s">
        <v>74</v>
      </c>
      <c r="T338" t="s">
        <v>74</v>
      </c>
      <c r="U338">
        <v>366</v>
      </c>
      <c r="V338">
        <v>15</v>
      </c>
      <c r="W338">
        <v>0</v>
      </c>
      <c r="X338">
        <v>349</v>
      </c>
      <c r="Y338">
        <v>21</v>
      </c>
      <c r="Z338">
        <v>10</v>
      </c>
      <c r="AA338">
        <v>1</v>
      </c>
      <c r="AB338">
        <v>0</v>
      </c>
      <c r="AC338">
        <v>28</v>
      </c>
      <c r="AD338">
        <v>0</v>
      </c>
      <c r="AE338">
        <v>20</v>
      </c>
      <c r="AF338">
        <v>333</v>
      </c>
      <c r="AG338">
        <v>340</v>
      </c>
      <c r="AH338">
        <v>40</v>
      </c>
      <c r="AI338">
        <v>1</v>
      </c>
      <c r="AJ338">
        <v>381</v>
      </c>
      <c r="AK338" t="s">
        <v>74</v>
      </c>
      <c r="AL338" t="s">
        <v>74</v>
      </c>
      <c r="AM338" t="s">
        <v>74</v>
      </c>
      <c r="AN338" t="s">
        <v>74</v>
      </c>
      <c r="AO338" t="s">
        <v>74</v>
      </c>
      <c r="AP338" t="s">
        <v>74</v>
      </c>
      <c r="AQ338" t="s">
        <v>74</v>
      </c>
      <c r="AR338" t="s">
        <v>74</v>
      </c>
      <c r="AS338" t="s">
        <v>74</v>
      </c>
      <c r="AT338" t="s">
        <v>74</v>
      </c>
      <c r="AU338" t="s">
        <v>74</v>
      </c>
      <c r="AV338" t="s">
        <v>74</v>
      </c>
      <c r="AW338" t="s">
        <v>74</v>
      </c>
      <c r="AX338" t="s">
        <v>74</v>
      </c>
      <c r="AY338" t="s">
        <v>74</v>
      </c>
      <c r="AZ338">
        <v>0.96062999999999998</v>
      </c>
      <c r="BA338">
        <v>3.9370000000000002E-2</v>
      </c>
      <c r="BB338">
        <v>0</v>
      </c>
      <c r="BC338">
        <v>0.91600999999999999</v>
      </c>
      <c r="BD338">
        <v>5.5118E-2</v>
      </c>
      <c r="BE338">
        <v>2.6246999999999999E-2</v>
      </c>
      <c r="BF338">
        <v>2.6250000000000002E-3</v>
      </c>
      <c r="BG338">
        <v>0</v>
      </c>
      <c r="BH338">
        <v>7.3491000000000001E-2</v>
      </c>
      <c r="BI338">
        <v>0</v>
      </c>
      <c r="BJ338">
        <v>5.2492999999999998E-2</v>
      </c>
      <c r="BK338">
        <v>0.87401600000000002</v>
      </c>
      <c r="BL338">
        <v>0.89238799999999996</v>
      </c>
      <c r="BM338">
        <v>0.104987</v>
      </c>
      <c r="BN338">
        <v>2.6250000000000002E-3</v>
      </c>
      <c r="BO338">
        <v>1</v>
      </c>
      <c r="BP338" t="s">
        <v>4624</v>
      </c>
      <c r="BQ338">
        <v>1606</v>
      </c>
      <c r="BR338">
        <v>0.23724000000000001</v>
      </c>
      <c r="BS338">
        <v>0</v>
      </c>
    </row>
    <row r="339" spans="1:71" x14ac:dyDescent="0.25">
      <c r="A339" t="s">
        <v>4627</v>
      </c>
      <c r="B339" t="s">
        <v>98</v>
      </c>
      <c r="C339" t="s">
        <v>369</v>
      </c>
      <c r="D339" t="s">
        <v>953</v>
      </c>
      <c r="E339">
        <v>2021</v>
      </c>
      <c r="F339" t="s">
        <v>74</v>
      </c>
      <c r="G339" t="s">
        <v>74</v>
      </c>
      <c r="H339" t="s">
        <v>74</v>
      </c>
      <c r="I339" t="s">
        <v>74</v>
      </c>
      <c r="J339" t="s">
        <v>74</v>
      </c>
      <c r="K339" t="s">
        <v>74</v>
      </c>
      <c r="L339" t="s">
        <v>74</v>
      </c>
      <c r="M339" t="s">
        <v>74</v>
      </c>
      <c r="N339" t="s">
        <v>74</v>
      </c>
      <c r="O339" t="s">
        <v>74</v>
      </c>
      <c r="P339" t="s">
        <v>74</v>
      </c>
      <c r="Q339" t="s">
        <v>74</v>
      </c>
      <c r="R339" t="s">
        <v>74</v>
      </c>
      <c r="S339" t="s">
        <v>74</v>
      </c>
      <c r="T339" t="s">
        <v>74</v>
      </c>
      <c r="U339">
        <v>67</v>
      </c>
      <c r="V339">
        <v>12</v>
      </c>
      <c r="W339">
        <v>0</v>
      </c>
      <c r="X339">
        <v>60</v>
      </c>
      <c r="Y339">
        <v>9</v>
      </c>
      <c r="Z339">
        <v>3</v>
      </c>
      <c r="AA339">
        <v>7</v>
      </c>
      <c r="AB339">
        <v>0</v>
      </c>
      <c r="AC339">
        <v>6</v>
      </c>
      <c r="AD339">
        <v>0</v>
      </c>
      <c r="AE339">
        <v>42</v>
      </c>
      <c r="AF339">
        <v>31</v>
      </c>
      <c r="AG339">
        <v>71</v>
      </c>
      <c r="AH339">
        <v>2</v>
      </c>
      <c r="AI339">
        <v>6</v>
      </c>
      <c r="AJ339">
        <v>79</v>
      </c>
      <c r="AK339" t="s">
        <v>74</v>
      </c>
      <c r="AL339" t="s">
        <v>74</v>
      </c>
      <c r="AM339" t="s">
        <v>74</v>
      </c>
      <c r="AN339" t="s">
        <v>74</v>
      </c>
      <c r="AO339" t="s">
        <v>74</v>
      </c>
      <c r="AP339" t="s">
        <v>74</v>
      </c>
      <c r="AQ339" t="s">
        <v>74</v>
      </c>
      <c r="AR339" t="s">
        <v>74</v>
      </c>
      <c r="AS339" t="s">
        <v>74</v>
      </c>
      <c r="AT339" t="s">
        <v>74</v>
      </c>
      <c r="AU339" t="s">
        <v>74</v>
      </c>
      <c r="AV339" t="s">
        <v>74</v>
      </c>
      <c r="AW339" t="s">
        <v>74</v>
      </c>
      <c r="AX339" t="s">
        <v>74</v>
      </c>
      <c r="AY339" t="s">
        <v>74</v>
      </c>
      <c r="AZ339">
        <v>0.8481010000000001</v>
      </c>
      <c r="BA339">
        <v>0.15189900000000001</v>
      </c>
      <c r="BB339">
        <v>0</v>
      </c>
      <c r="BC339">
        <v>0.759494</v>
      </c>
      <c r="BD339">
        <v>0.113924</v>
      </c>
      <c r="BE339">
        <v>3.7975000000000002E-2</v>
      </c>
      <c r="BF339">
        <v>8.8607999999999992E-2</v>
      </c>
      <c r="BG339">
        <v>0</v>
      </c>
      <c r="BH339">
        <v>7.5949000000000003E-2</v>
      </c>
      <c r="BI339">
        <v>0</v>
      </c>
      <c r="BJ339">
        <v>0.53164599999999995</v>
      </c>
      <c r="BK339">
        <v>0.39240499999999989</v>
      </c>
      <c r="BL339">
        <v>0.89873400000000003</v>
      </c>
      <c r="BM339">
        <v>2.5316000000000002E-2</v>
      </c>
      <c r="BN339">
        <v>7.5949000000000003E-2</v>
      </c>
      <c r="BO339">
        <v>1</v>
      </c>
      <c r="BP339" t="s">
        <v>4624</v>
      </c>
      <c r="BQ339">
        <v>1606</v>
      </c>
      <c r="BR339">
        <v>4.9189999999999998E-2</v>
      </c>
      <c r="BS339">
        <v>0</v>
      </c>
    </row>
    <row r="340" spans="1:71" x14ac:dyDescent="0.25">
      <c r="A340" t="s">
        <v>4628</v>
      </c>
      <c r="B340" t="s">
        <v>98</v>
      </c>
      <c r="C340" t="s">
        <v>376</v>
      </c>
      <c r="D340" t="s">
        <v>44</v>
      </c>
      <c r="E340">
        <v>2021</v>
      </c>
      <c r="F340">
        <v>603</v>
      </c>
      <c r="G340">
        <v>282</v>
      </c>
      <c r="H340">
        <v>0</v>
      </c>
      <c r="I340">
        <v>73</v>
      </c>
      <c r="J340">
        <v>135</v>
      </c>
      <c r="K340">
        <v>144</v>
      </c>
      <c r="L340">
        <v>120</v>
      </c>
      <c r="M340">
        <v>113</v>
      </c>
      <c r="N340">
        <v>122</v>
      </c>
      <c r="O340">
        <v>82</v>
      </c>
      <c r="P340">
        <v>62</v>
      </c>
      <c r="Q340">
        <v>26</v>
      </c>
      <c r="R340">
        <v>8</v>
      </c>
      <c r="S340">
        <v>0</v>
      </c>
      <c r="T340">
        <v>0</v>
      </c>
      <c r="U340">
        <v>837</v>
      </c>
      <c r="V340">
        <v>47</v>
      </c>
      <c r="W340">
        <v>1</v>
      </c>
      <c r="X340">
        <v>766</v>
      </c>
      <c r="Y340">
        <v>21</v>
      </c>
      <c r="Z340">
        <v>28</v>
      </c>
      <c r="AA340">
        <v>70</v>
      </c>
      <c r="AB340">
        <v>0</v>
      </c>
      <c r="AC340">
        <v>258</v>
      </c>
      <c r="AD340">
        <v>4</v>
      </c>
      <c r="AE340">
        <v>45</v>
      </c>
      <c r="AF340">
        <v>577</v>
      </c>
      <c r="AG340">
        <v>617</v>
      </c>
      <c r="AH340">
        <v>213</v>
      </c>
      <c r="AI340">
        <v>55</v>
      </c>
      <c r="AJ340">
        <v>885</v>
      </c>
      <c r="AK340">
        <v>0.68135599999999996</v>
      </c>
      <c r="AL340">
        <v>0.31864399999999998</v>
      </c>
      <c r="AM340">
        <v>0</v>
      </c>
      <c r="AN340">
        <v>8.2486000000000004E-2</v>
      </c>
      <c r="AO340">
        <v>0.15254200000000001</v>
      </c>
      <c r="AP340">
        <v>0.162712</v>
      </c>
      <c r="AQ340">
        <v>0.13559299999999999</v>
      </c>
      <c r="AR340">
        <v>0.12768399999999999</v>
      </c>
      <c r="AS340">
        <v>0.137853</v>
      </c>
      <c r="AT340">
        <v>9.2654999999999987E-2</v>
      </c>
      <c r="AU340">
        <v>7.0056000000000007E-2</v>
      </c>
      <c r="AV340">
        <v>2.9378999999999999E-2</v>
      </c>
      <c r="AW340">
        <v>9.0399999999999994E-3</v>
      </c>
      <c r="AX340">
        <v>0</v>
      </c>
      <c r="AY340">
        <v>0</v>
      </c>
      <c r="AZ340">
        <v>0.94576300000000002</v>
      </c>
      <c r="BA340">
        <v>5.3106999999999988E-2</v>
      </c>
      <c r="BB340">
        <v>1.1299999999999999E-3</v>
      </c>
      <c r="BC340">
        <v>0.86553700000000011</v>
      </c>
      <c r="BD340">
        <v>2.3729E-2</v>
      </c>
      <c r="BE340">
        <v>3.1637999999999999E-2</v>
      </c>
      <c r="BF340">
        <v>7.9096E-2</v>
      </c>
      <c r="BG340">
        <v>0</v>
      </c>
      <c r="BH340">
        <v>0.29152499999999998</v>
      </c>
      <c r="BI340">
        <v>4.5199999999999997E-3</v>
      </c>
      <c r="BJ340">
        <v>5.0847000000000003E-2</v>
      </c>
      <c r="BK340">
        <v>0.65197700000000003</v>
      </c>
      <c r="BL340">
        <v>0.69717499999999999</v>
      </c>
      <c r="BM340">
        <v>0.240678</v>
      </c>
      <c r="BN340">
        <v>6.2146999999999987E-2</v>
      </c>
      <c r="BO340">
        <v>1</v>
      </c>
      <c r="BP340" t="s">
        <v>4629</v>
      </c>
      <c r="BQ340">
        <v>885</v>
      </c>
      <c r="BR340">
        <v>1</v>
      </c>
      <c r="BS340">
        <v>0</v>
      </c>
    </row>
    <row r="341" spans="1:71" x14ac:dyDescent="0.25">
      <c r="A341" t="s">
        <v>4630</v>
      </c>
      <c r="B341" t="s">
        <v>98</v>
      </c>
      <c r="C341" t="s">
        <v>376</v>
      </c>
      <c r="D341" t="s">
        <v>947</v>
      </c>
      <c r="E341">
        <v>2021</v>
      </c>
      <c r="F341">
        <v>446</v>
      </c>
      <c r="G341">
        <v>233</v>
      </c>
      <c r="H341">
        <v>0</v>
      </c>
      <c r="I341">
        <v>61</v>
      </c>
      <c r="J341">
        <v>103</v>
      </c>
      <c r="K341">
        <v>114</v>
      </c>
      <c r="L341">
        <v>93</v>
      </c>
      <c r="M341">
        <v>85</v>
      </c>
      <c r="N341">
        <v>86</v>
      </c>
      <c r="O341">
        <v>60</v>
      </c>
      <c r="P341">
        <v>47</v>
      </c>
      <c r="Q341">
        <v>22</v>
      </c>
      <c r="R341">
        <v>8</v>
      </c>
      <c r="S341">
        <v>0</v>
      </c>
      <c r="T341">
        <v>0</v>
      </c>
      <c r="U341">
        <v>635</v>
      </c>
      <c r="V341">
        <v>43</v>
      </c>
      <c r="W341">
        <v>1</v>
      </c>
      <c r="X341">
        <v>575</v>
      </c>
      <c r="Y341">
        <v>14</v>
      </c>
      <c r="Z341">
        <v>21</v>
      </c>
      <c r="AA341">
        <v>69</v>
      </c>
      <c r="AB341">
        <v>0</v>
      </c>
      <c r="AC341">
        <v>235</v>
      </c>
      <c r="AD341">
        <v>4</v>
      </c>
      <c r="AE341">
        <v>22</v>
      </c>
      <c r="AF341">
        <v>418</v>
      </c>
      <c r="AG341">
        <v>430</v>
      </c>
      <c r="AH341">
        <v>204</v>
      </c>
      <c r="AI341">
        <v>45</v>
      </c>
      <c r="AJ341">
        <v>679</v>
      </c>
      <c r="AK341">
        <v>0.65684799999999999</v>
      </c>
      <c r="AL341">
        <v>0.34315200000000001</v>
      </c>
      <c r="AM341">
        <v>0</v>
      </c>
      <c r="AN341">
        <v>8.9838000000000001E-2</v>
      </c>
      <c r="AO341">
        <v>0.151694</v>
      </c>
      <c r="AP341">
        <v>0.16789399999999999</v>
      </c>
      <c r="AQ341">
        <v>0.136966</v>
      </c>
      <c r="AR341">
        <v>0.12518399999999999</v>
      </c>
      <c r="AS341">
        <v>0.12665699999999999</v>
      </c>
      <c r="AT341">
        <v>8.8364999999999985E-2</v>
      </c>
      <c r="AU341">
        <v>6.9219000000000003E-2</v>
      </c>
      <c r="AV341">
        <v>3.2400999999999999E-2</v>
      </c>
      <c r="AW341">
        <v>1.1782000000000001E-2</v>
      </c>
      <c r="AX341">
        <v>0</v>
      </c>
      <c r="AY341">
        <v>0</v>
      </c>
      <c r="AZ341">
        <v>0.93519900000000011</v>
      </c>
      <c r="BA341">
        <v>6.3327999999999995E-2</v>
      </c>
      <c r="BB341">
        <v>1.4729999999999999E-3</v>
      </c>
      <c r="BC341">
        <v>0.84683400000000009</v>
      </c>
      <c r="BD341">
        <v>2.0618999999999998E-2</v>
      </c>
      <c r="BE341">
        <v>3.0928000000000001E-2</v>
      </c>
      <c r="BF341">
        <v>0.10162</v>
      </c>
      <c r="BG341">
        <v>0</v>
      </c>
      <c r="BH341">
        <v>0.34609699999999999</v>
      </c>
      <c r="BI341">
        <v>5.8910000000000004E-3</v>
      </c>
      <c r="BJ341">
        <v>3.2400999999999999E-2</v>
      </c>
      <c r="BK341">
        <v>0.61561100000000002</v>
      </c>
      <c r="BL341">
        <v>0.63328400000000007</v>
      </c>
      <c r="BM341">
        <v>0.30044199999999999</v>
      </c>
      <c r="BN341">
        <v>6.6274E-2</v>
      </c>
      <c r="BO341">
        <v>1</v>
      </c>
      <c r="BP341" t="s">
        <v>4629</v>
      </c>
      <c r="BQ341">
        <v>885</v>
      </c>
      <c r="BR341">
        <v>0.76722999999999997</v>
      </c>
      <c r="BS341">
        <v>0</v>
      </c>
    </row>
    <row r="342" spans="1:71" x14ac:dyDescent="0.25">
      <c r="A342" t="s">
        <v>4631</v>
      </c>
      <c r="B342" t="s">
        <v>98</v>
      </c>
      <c r="C342" t="s">
        <v>376</v>
      </c>
      <c r="D342" t="s">
        <v>949</v>
      </c>
      <c r="E342">
        <v>2021</v>
      </c>
      <c r="F342">
        <v>130</v>
      </c>
      <c r="G342">
        <v>40</v>
      </c>
      <c r="H342">
        <v>0</v>
      </c>
      <c r="I342">
        <v>12</v>
      </c>
      <c r="J342">
        <v>31</v>
      </c>
      <c r="K342">
        <v>27</v>
      </c>
      <c r="L342">
        <v>21</v>
      </c>
      <c r="M342">
        <v>22</v>
      </c>
      <c r="N342">
        <v>27</v>
      </c>
      <c r="O342">
        <v>17</v>
      </c>
      <c r="P342">
        <v>9</v>
      </c>
      <c r="Q342">
        <v>4</v>
      </c>
      <c r="R342">
        <v>0</v>
      </c>
      <c r="S342">
        <v>0</v>
      </c>
      <c r="T342">
        <v>0</v>
      </c>
      <c r="U342">
        <v>166</v>
      </c>
      <c r="V342">
        <v>4</v>
      </c>
      <c r="W342">
        <v>0</v>
      </c>
      <c r="X342">
        <v>157</v>
      </c>
      <c r="Y342">
        <v>7</v>
      </c>
      <c r="Z342">
        <v>6</v>
      </c>
      <c r="AA342">
        <v>0</v>
      </c>
      <c r="AB342">
        <v>0</v>
      </c>
      <c r="AC342">
        <v>18</v>
      </c>
      <c r="AD342">
        <v>4</v>
      </c>
      <c r="AE342">
        <v>4</v>
      </c>
      <c r="AF342">
        <v>148</v>
      </c>
      <c r="AG342">
        <v>155</v>
      </c>
      <c r="AH342">
        <v>6</v>
      </c>
      <c r="AI342">
        <v>9</v>
      </c>
      <c r="AJ342">
        <v>170</v>
      </c>
      <c r="AK342">
        <v>0.764706</v>
      </c>
      <c r="AL342">
        <v>0.235294</v>
      </c>
      <c r="AM342">
        <v>0</v>
      </c>
      <c r="AN342">
        <v>7.0587999999999998E-2</v>
      </c>
      <c r="AO342">
        <v>0.18235299999999999</v>
      </c>
      <c r="AP342">
        <v>0.15882399999999999</v>
      </c>
      <c r="AQ342">
        <v>0.123529</v>
      </c>
      <c r="AR342">
        <v>0.129412</v>
      </c>
      <c r="AS342">
        <v>0.15882399999999999</v>
      </c>
      <c r="AT342">
        <v>0.1</v>
      </c>
      <c r="AU342">
        <v>5.2941000000000002E-2</v>
      </c>
      <c r="AV342">
        <v>2.3529000000000001E-2</v>
      </c>
      <c r="AW342">
        <v>0</v>
      </c>
      <c r="AX342">
        <v>0</v>
      </c>
      <c r="AY342">
        <v>0</v>
      </c>
      <c r="AZ342">
        <v>0.97647099999999998</v>
      </c>
      <c r="BA342">
        <v>2.3529000000000001E-2</v>
      </c>
      <c r="BB342">
        <v>0</v>
      </c>
      <c r="BC342">
        <v>0.92352900000000004</v>
      </c>
      <c r="BD342">
        <v>4.1175999999999997E-2</v>
      </c>
      <c r="BE342">
        <v>3.5293999999999999E-2</v>
      </c>
      <c r="BF342">
        <v>0</v>
      </c>
      <c r="BG342">
        <v>0</v>
      </c>
      <c r="BH342">
        <v>0.105882</v>
      </c>
      <c r="BI342">
        <v>2.3529000000000001E-2</v>
      </c>
      <c r="BJ342">
        <v>2.3529000000000001E-2</v>
      </c>
      <c r="BK342">
        <v>0.87058800000000003</v>
      </c>
      <c r="BL342">
        <v>0.91176500000000005</v>
      </c>
      <c r="BM342">
        <v>3.5293999999999999E-2</v>
      </c>
      <c r="BN342">
        <v>5.2941000000000002E-2</v>
      </c>
      <c r="BO342">
        <v>1</v>
      </c>
      <c r="BP342" t="s">
        <v>4629</v>
      </c>
      <c r="BQ342">
        <v>885</v>
      </c>
      <c r="BR342">
        <v>0.19209000000000001</v>
      </c>
      <c r="BS342">
        <v>0</v>
      </c>
    </row>
    <row r="343" spans="1:71" x14ac:dyDescent="0.25">
      <c r="A343" t="s">
        <v>4632</v>
      </c>
      <c r="B343" t="s">
        <v>98</v>
      </c>
      <c r="C343" t="s">
        <v>376</v>
      </c>
      <c r="D343" t="s">
        <v>953</v>
      </c>
      <c r="E343">
        <v>2021</v>
      </c>
      <c r="F343">
        <v>27</v>
      </c>
      <c r="G343">
        <v>8</v>
      </c>
      <c r="H343">
        <v>0</v>
      </c>
      <c r="I343">
        <v>0</v>
      </c>
      <c r="J343">
        <v>1</v>
      </c>
      <c r="K343">
        <v>3</v>
      </c>
      <c r="L343">
        <v>6</v>
      </c>
      <c r="M343">
        <v>6</v>
      </c>
      <c r="N343">
        <v>8</v>
      </c>
      <c r="O343">
        <v>5</v>
      </c>
      <c r="P343">
        <v>6</v>
      </c>
      <c r="Q343">
        <v>0</v>
      </c>
      <c r="R343">
        <v>0</v>
      </c>
      <c r="S343">
        <v>0</v>
      </c>
      <c r="T343">
        <v>0</v>
      </c>
      <c r="U343">
        <v>35</v>
      </c>
      <c r="V343">
        <v>0</v>
      </c>
      <c r="W343">
        <v>0</v>
      </c>
      <c r="X343">
        <v>33</v>
      </c>
      <c r="Y343">
        <v>0</v>
      </c>
      <c r="Z343">
        <v>1</v>
      </c>
      <c r="AA343">
        <v>1</v>
      </c>
      <c r="AB343">
        <v>0</v>
      </c>
      <c r="AC343">
        <v>5</v>
      </c>
      <c r="AD343">
        <v>4</v>
      </c>
      <c r="AE343">
        <v>19</v>
      </c>
      <c r="AF343">
        <v>11</v>
      </c>
      <c r="AG343">
        <v>32</v>
      </c>
      <c r="AH343">
        <v>3</v>
      </c>
      <c r="AI343">
        <v>0</v>
      </c>
      <c r="AJ343">
        <v>35</v>
      </c>
      <c r="AK343">
        <v>0.77142899999999992</v>
      </c>
      <c r="AL343">
        <v>0.228571</v>
      </c>
      <c r="AM343">
        <v>0</v>
      </c>
      <c r="AN343">
        <v>0</v>
      </c>
      <c r="AO343">
        <v>2.8570999999999999E-2</v>
      </c>
      <c r="AP343">
        <v>8.5714000000000012E-2</v>
      </c>
      <c r="AQ343">
        <v>0.171429</v>
      </c>
      <c r="AR343">
        <v>0.171429</v>
      </c>
      <c r="AS343">
        <v>0.228571</v>
      </c>
      <c r="AT343">
        <v>0.14285700000000001</v>
      </c>
      <c r="AU343">
        <v>0.171429</v>
      </c>
      <c r="AV343">
        <v>0</v>
      </c>
      <c r="AW343">
        <v>0</v>
      </c>
      <c r="AX343">
        <v>0</v>
      </c>
      <c r="AY343">
        <v>0</v>
      </c>
      <c r="AZ343">
        <v>1</v>
      </c>
      <c r="BA343">
        <v>0</v>
      </c>
      <c r="BB343">
        <v>0</v>
      </c>
      <c r="BC343">
        <v>0.94285700000000006</v>
      </c>
      <c r="BD343">
        <v>0</v>
      </c>
      <c r="BE343">
        <v>2.8570999999999999E-2</v>
      </c>
      <c r="BF343">
        <v>2.8570999999999999E-2</v>
      </c>
      <c r="BG343">
        <v>0</v>
      </c>
      <c r="BH343">
        <v>0.14285700000000001</v>
      </c>
      <c r="BI343">
        <v>0.114286</v>
      </c>
      <c r="BJ343">
        <v>0.54285700000000003</v>
      </c>
      <c r="BK343">
        <v>0.31428600000000001</v>
      </c>
      <c r="BL343">
        <v>0.91428600000000004</v>
      </c>
      <c r="BM343">
        <v>8.5714000000000012E-2</v>
      </c>
      <c r="BN343">
        <v>0</v>
      </c>
      <c r="BO343">
        <v>1</v>
      </c>
      <c r="BP343" t="s">
        <v>4629</v>
      </c>
      <c r="BQ343">
        <v>885</v>
      </c>
      <c r="BR343">
        <v>3.9550000000000002E-2</v>
      </c>
      <c r="BS343">
        <v>0</v>
      </c>
    </row>
    <row r="344" spans="1:71" x14ac:dyDescent="0.25">
      <c r="A344" t="s">
        <v>4633</v>
      </c>
      <c r="B344" t="s">
        <v>98</v>
      </c>
      <c r="C344" t="s">
        <v>376</v>
      </c>
      <c r="D344" t="s">
        <v>961</v>
      </c>
      <c r="E344">
        <v>2021</v>
      </c>
      <c r="F344">
        <v>0</v>
      </c>
      <c r="G344">
        <v>1</v>
      </c>
      <c r="H344">
        <v>0</v>
      </c>
      <c r="I344">
        <v>0</v>
      </c>
      <c r="J344">
        <v>0</v>
      </c>
      <c r="K344">
        <v>0</v>
      </c>
      <c r="L344">
        <v>0</v>
      </c>
      <c r="M344">
        <v>0</v>
      </c>
      <c r="N344">
        <v>1</v>
      </c>
      <c r="O344">
        <v>0</v>
      </c>
      <c r="P344">
        <v>0</v>
      </c>
      <c r="Q344">
        <v>0</v>
      </c>
      <c r="R344">
        <v>0</v>
      </c>
      <c r="S344">
        <v>0</v>
      </c>
      <c r="T344">
        <v>0</v>
      </c>
      <c r="U344">
        <v>1</v>
      </c>
      <c r="V344">
        <v>0</v>
      </c>
      <c r="W344">
        <v>0</v>
      </c>
      <c r="X344">
        <v>1</v>
      </c>
      <c r="Y344">
        <v>0</v>
      </c>
      <c r="Z344">
        <v>0</v>
      </c>
      <c r="AA344">
        <v>0</v>
      </c>
      <c r="AB344">
        <v>0</v>
      </c>
      <c r="AC344">
        <v>0</v>
      </c>
      <c r="AD344">
        <v>4</v>
      </c>
      <c r="AE344">
        <v>0</v>
      </c>
      <c r="AF344">
        <v>0</v>
      </c>
      <c r="AG344">
        <v>0</v>
      </c>
      <c r="AH344">
        <v>0</v>
      </c>
      <c r="AI344">
        <v>1</v>
      </c>
      <c r="AJ344">
        <v>1</v>
      </c>
      <c r="AK344">
        <v>0</v>
      </c>
      <c r="AL344">
        <v>1</v>
      </c>
      <c r="AM344">
        <v>0</v>
      </c>
      <c r="AN344">
        <v>0</v>
      </c>
      <c r="AO344">
        <v>0</v>
      </c>
      <c r="AP344">
        <v>0</v>
      </c>
      <c r="AQ344">
        <v>0</v>
      </c>
      <c r="AR344">
        <v>0</v>
      </c>
      <c r="AS344">
        <v>1</v>
      </c>
      <c r="AT344">
        <v>0</v>
      </c>
      <c r="AU344">
        <v>0</v>
      </c>
      <c r="AV344">
        <v>0</v>
      </c>
      <c r="AW344">
        <v>0</v>
      </c>
      <c r="AX344">
        <v>0</v>
      </c>
      <c r="AY344">
        <v>0</v>
      </c>
      <c r="AZ344">
        <v>1</v>
      </c>
      <c r="BA344">
        <v>0</v>
      </c>
      <c r="BB344">
        <v>0</v>
      </c>
      <c r="BC344">
        <v>1</v>
      </c>
      <c r="BD344">
        <v>0</v>
      </c>
      <c r="BE344">
        <v>0</v>
      </c>
      <c r="BF344">
        <v>0</v>
      </c>
      <c r="BG344">
        <v>0</v>
      </c>
      <c r="BH344">
        <v>0</v>
      </c>
      <c r="BI344">
        <v>4</v>
      </c>
      <c r="BJ344">
        <v>0</v>
      </c>
      <c r="BK344">
        <v>0</v>
      </c>
      <c r="BL344">
        <v>0</v>
      </c>
      <c r="BM344">
        <v>0</v>
      </c>
      <c r="BN344">
        <v>1</v>
      </c>
      <c r="BO344">
        <v>1</v>
      </c>
      <c r="BP344" t="s">
        <v>4629</v>
      </c>
      <c r="BQ344">
        <v>885</v>
      </c>
      <c r="BR344">
        <v>1.1299999999999999E-3</v>
      </c>
      <c r="BS344">
        <v>0</v>
      </c>
    </row>
    <row r="345" spans="1:71" x14ac:dyDescent="0.25">
      <c r="A345" t="s">
        <v>4634</v>
      </c>
      <c r="B345" t="s">
        <v>98</v>
      </c>
      <c r="C345" t="s">
        <v>382</v>
      </c>
      <c r="D345" t="s">
        <v>44</v>
      </c>
      <c r="E345">
        <v>2021</v>
      </c>
      <c r="F345">
        <v>456</v>
      </c>
      <c r="G345">
        <v>287</v>
      </c>
      <c r="H345">
        <v>0</v>
      </c>
      <c r="I345">
        <v>92</v>
      </c>
      <c r="J345">
        <v>127</v>
      </c>
      <c r="K345">
        <v>103</v>
      </c>
      <c r="L345">
        <v>92</v>
      </c>
      <c r="M345">
        <v>88</v>
      </c>
      <c r="N345">
        <v>76</v>
      </c>
      <c r="O345">
        <v>60</v>
      </c>
      <c r="P345">
        <v>68</v>
      </c>
      <c r="Q345">
        <v>23</v>
      </c>
      <c r="R345">
        <v>5</v>
      </c>
      <c r="S345">
        <v>9</v>
      </c>
      <c r="T345">
        <v>0</v>
      </c>
      <c r="U345">
        <v>727</v>
      </c>
      <c r="V345">
        <v>16</v>
      </c>
      <c r="W345">
        <v>0</v>
      </c>
      <c r="X345">
        <v>596</v>
      </c>
      <c r="Y345">
        <v>29</v>
      </c>
      <c r="Z345">
        <v>52</v>
      </c>
      <c r="AA345">
        <v>54</v>
      </c>
      <c r="AB345">
        <v>12</v>
      </c>
      <c r="AC345">
        <v>214</v>
      </c>
      <c r="AD345">
        <v>10</v>
      </c>
      <c r="AE345">
        <v>53</v>
      </c>
      <c r="AF345">
        <v>466</v>
      </c>
      <c r="AG345">
        <v>429</v>
      </c>
      <c r="AH345">
        <v>259</v>
      </c>
      <c r="AI345">
        <v>55</v>
      </c>
      <c r="AJ345">
        <v>743</v>
      </c>
      <c r="AK345">
        <v>0.61372799999999994</v>
      </c>
      <c r="AL345">
        <v>0.386272</v>
      </c>
      <c r="AM345">
        <v>0</v>
      </c>
      <c r="AN345">
        <v>0.123822</v>
      </c>
      <c r="AO345">
        <v>0.170929</v>
      </c>
      <c r="AP345">
        <v>0.138627</v>
      </c>
      <c r="AQ345">
        <v>0.123822</v>
      </c>
      <c r="AR345">
        <v>0.118439</v>
      </c>
      <c r="AS345">
        <v>0.102288</v>
      </c>
      <c r="AT345">
        <v>8.0754000000000006E-2</v>
      </c>
      <c r="AU345">
        <v>9.1521000000000005E-2</v>
      </c>
      <c r="AV345">
        <v>3.0956000000000001E-2</v>
      </c>
      <c r="AW345">
        <v>6.7290000000000006E-3</v>
      </c>
      <c r="AX345">
        <v>1.2113000000000001E-2</v>
      </c>
      <c r="AY345">
        <v>0</v>
      </c>
      <c r="AZ345">
        <v>0.97846599999999995</v>
      </c>
      <c r="BA345">
        <v>2.1534000000000001E-2</v>
      </c>
      <c r="BB345">
        <v>0</v>
      </c>
      <c r="BC345">
        <v>0.802153</v>
      </c>
      <c r="BD345">
        <v>3.9031000000000003E-2</v>
      </c>
      <c r="BE345">
        <v>6.9987000000000008E-2</v>
      </c>
      <c r="BF345">
        <v>7.2678000000000006E-2</v>
      </c>
      <c r="BG345">
        <v>1.6150999999999999E-2</v>
      </c>
      <c r="BH345">
        <v>0.288022</v>
      </c>
      <c r="BI345">
        <v>1.3459E-2</v>
      </c>
      <c r="BJ345">
        <v>7.1332000000000007E-2</v>
      </c>
      <c r="BK345">
        <v>0.62718699999999994</v>
      </c>
      <c r="BL345">
        <v>0.57738900000000004</v>
      </c>
      <c r="BM345">
        <v>0.34858699999999998</v>
      </c>
      <c r="BN345">
        <v>7.4024000000000006E-2</v>
      </c>
      <c r="BO345">
        <v>1</v>
      </c>
      <c r="BP345" t="s">
        <v>4635</v>
      </c>
      <c r="BQ345">
        <v>743</v>
      </c>
      <c r="BR345">
        <v>1</v>
      </c>
      <c r="BS345">
        <v>0</v>
      </c>
    </row>
    <row r="346" spans="1:71" x14ac:dyDescent="0.25">
      <c r="A346" t="s">
        <v>4636</v>
      </c>
      <c r="B346" t="s">
        <v>98</v>
      </c>
      <c r="C346" t="s">
        <v>382</v>
      </c>
      <c r="D346" t="s">
        <v>947</v>
      </c>
      <c r="E346">
        <v>2021</v>
      </c>
      <c r="F346">
        <v>328</v>
      </c>
      <c r="G346">
        <v>219</v>
      </c>
      <c r="H346">
        <v>0</v>
      </c>
      <c r="I346">
        <v>68</v>
      </c>
      <c r="J346">
        <v>99</v>
      </c>
      <c r="K346">
        <v>67</v>
      </c>
      <c r="L346">
        <v>67</v>
      </c>
      <c r="M346">
        <v>64</v>
      </c>
      <c r="N346">
        <v>49</v>
      </c>
      <c r="O346">
        <v>43</v>
      </c>
      <c r="P346">
        <v>58</v>
      </c>
      <c r="Q346">
        <v>23</v>
      </c>
      <c r="R346">
        <v>5</v>
      </c>
      <c r="S346">
        <v>4</v>
      </c>
      <c r="T346">
        <v>0</v>
      </c>
      <c r="U346">
        <v>534</v>
      </c>
      <c r="V346">
        <v>13</v>
      </c>
      <c r="W346">
        <v>0</v>
      </c>
      <c r="X346">
        <v>435</v>
      </c>
      <c r="Y346">
        <v>7</v>
      </c>
      <c r="Z346">
        <v>47</v>
      </c>
      <c r="AA346">
        <v>53</v>
      </c>
      <c r="AB346">
        <v>5</v>
      </c>
      <c r="AC346">
        <v>203</v>
      </c>
      <c r="AD346">
        <v>1</v>
      </c>
      <c r="AE346">
        <v>12</v>
      </c>
      <c r="AF346">
        <v>331</v>
      </c>
      <c r="AG346">
        <v>278</v>
      </c>
      <c r="AH346">
        <v>230</v>
      </c>
      <c r="AI346">
        <v>39</v>
      </c>
      <c r="AJ346">
        <v>547</v>
      </c>
      <c r="AK346">
        <v>0.599634</v>
      </c>
      <c r="AL346">
        <v>0.400366</v>
      </c>
      <c r="AM346">
        <v>0</v>
      </c>
      <c r="AN346">
        <v>0.12431399999999999</v>
      </c>
      <c r="AO346">
        <v>0.18098700000000001</v>
      </c>
      <c r="AP346">
        <v>0.122486</v>
      </c>
      <c r="AQ346">
        <v>0.122486</v>
      </c>
      <c r="AR346">
        <v>0.11700199999999999</v>
      </c>
      <c r="AS346">
        <v>8.9580000000000007E-2</v>
      </c>
      <c r="AT346">
        <v>7.8611E-2</v>
      </c>
      <c r="AU346">
        <v>0.106033</v>
      </c>
      <c r="AV346">
        <v>4.2048000000000002E-2</v>
      </c>
      <c r="AW346">
        <v>9.1409999999999998E-3</v>
      </c>
      <c r="AX346">
        <v>7.3129999999999992E-3</v>
      </c>
      <c r="AY346">
        <v>0</v>
      </c>
      <c r="AZ346">
        <v>0.97623400000000005</v>
      </c>
      <c r="BA346">
        <v>2.3765999999999999E-2</v>
      </c>
      <c r="BB346">
        <v>0</v>
      </c>
      <c r="BC346">
        <v>0.79524699999999993</v>
      </c>
      <c r="BD346">
        <v>1.2796999999999999E-2</v>
      </c>
      <c r="BE346">
        <v>8.5922999999999999E-2</v>
      </c>
      <c r="BF346">
        <v>9.6891999999999992E-2</v>
      </c>
      <c r="BG346">
        <v>9.1409999999999998E-3</v>
      </c>
      <c r="BH346">
        <v>0.37111499999999997</v>
      </c>
      <c r="BI346">
        <v>1.828E-3</v>
      </c>
      <c r="BJ346">
        <v>2.1937999999999999E-2</v>
      </c>
      <c r="BK346">
        <v>0.60511899999999996</v>
      </c>
      <c r="BL346">
        <v>0.50822699999999998</v>
      </c>
      <c r="BM346">
        <v>0.42047499999999999</v>
      </c>
      <c r="BN346">
        <v>7.1298E-2</v>
      </c>
      <c r="BO346">
        <v>1</v>
      </c>
      <c r="BP346" t="s">
        <v>4635</v>
      </c>
      <c r="BQ346">
        <v>743</v>
      </c>
      <c r="BR346">
        <v>0.73620000000000008</v>
      </c>
      <c r="BS346">
        <v>0</v>
      </c>
    </row>
    <row r="347" spans="1:71" x14ac:dyDescent="0.25">
      <c r="A347" t="s">
        <v>4637</v>
      </c>
      <c r="B347" t="s">
        <v>98</v>
      </c>
      <c r="C347" t="s">
        <v>382</v>
      </c>
      <c r="D347" t="s">
        <v>949</v>
      </c>
      <c r="E347">
        <v>2021</v>
      </c>
      <c r="F347">
        <v>90</v>
      </c>
      <c r="G347">
        <v>49</v>
      </c>
      <c r="H347">
        <v>0</v>
      </c>
      <c r="I347">
        <v>21</v>
      </c>
      <c r="J347">
        <v>20</v>
      </c>
      <c r="K347">
        <v>27</v>
      </c>
      <c r="L347">
        <v>18</v>
      </c>
      <c r="M347">
        <v>17</v>
      </c>
      <c r="N347">
        <v>18</v>
      </c>
      <c r="O347">
        <v>11</v>
      </c>
      <c r="P347">
        <v>6</v>
      </c>
      <c r="Q347">
        <v>0</v>
      </c>
      <c r="R347">
        <v>0</v>
      </c>
      <c r="S347">
        <v>1</v>
      </c>
      <c r="T347">
        <v>0</v>
      </c>
      <c r="U347">
        <v>138</v>
      </c>
      <c r="V347">
        <v>1</v>
      </c>
      <c r="W347">
        <v>0</v>
      </c>
      <c r="X347">
        <v>119</v>
      </c>
      <c r="Y347">
        <v>17</v>
      </c>
      <c r="Z347">
        <v>3</v>
      </c>
      <c r="AA347">
        <v>0</v>
      </c>
      <c r="AB347">
        <v>0</v>
      </c>
      <c r="AC347">
        <v>7</v>
      </c>
      <c r="AD347">
        <v>0</v>
      </c>
      <c r="AE347">
        <v>11</v>
      </c>
      <c r="AF347">
        <v>121</v>
      </c>
      <c r="AG347">
        <v>105</v>
      </c>
      <c r="AH347">
        <v>27</v>
      </c>
      <c r="AI347">
        <v>7</v>
      </c>
      <c r="AJ347">
        <v>139</v>
      </c>
      <c r="AK347">
        <v>0.647482</v>
      </c>
      <c r="AL347">
        <v>0.35251800000000011</v>
      </c>
      <c r="AM347">
        <v>0</v>
      </c>
      <c r="AN347">
        <v>0.15107899999999999</v>
      </c>
      <c r="AO347">
        <v>0.14388500000000001</v>
      </c>
      <c r="AP347">
        <v>0.194245</v>
      </c>
      <c r="AQ347">
        <v>0.129496</v>
      </c>
      <c r="AR347">
        <v>0.12230199999999999</v>
      </c>
      <c r="AS347">
        <v>0.129496</v>
      </c>
      <c r="AT347">
        <v>7.9136999999999999E-2</v>
      </c>
      <c r="AU347">
        <v>4.3165000000000002E-2</v>
      </c>
      <c r="AV347">
        <v>0</v>
      </c>
      <c r="AW347">
        <v>0</v>
      </c>
      <c r="AX347">
        <v>7.1940000000000007E-3</v>
      </c>
      <c r="AY347">
        <v>0</v>
      </c>
      <c r="AZ347">
        <v>0.99280600000000008</v>
      </c>
      <c r="BA347">
        <v>7.1940000000000007E-3</v>
      </c>
      <c r="BB347">
        <v>0</v>
      </c>
      <c r="BC347">
        <v>0.85611500000000007</v>
      </c>
      <c r="BD347">
        <v>0.12230199999999999</v>
      </c>
      <c r="BE347">
        <v>2.1583000000000001E-2</v>
      </c>
      <c r="BF347">
        <v>0</v>
      </c>
      <c r="BG347">
        <v>0</v>
      </c>
      <c r="BH347">
        <v>5.0360000000000002E-2</v>
      </c>
      <c r="BI347">
        <v>0</v>
      </c>
      <c r="BJ347">
        <v>7.9136999999999999E-2</v>
      </c>
      <c r="BK347">
        <v>0.87050399999999994</v>
      </c>
      <c r="BL347">
        <v>0.75539599999999996</v>
      </c>
      <c r="BM347">
        <v>0.194245</v>
      </c>
      <c r="BN347">
        <v>5.0360000000000002E-2</v>
      </c>
      <c r="BO347">
        <v>1</v>
      </c>
      <c r="BP347" t="s">
        <v>4635</v>
      </c>
      <c r="BQ347">
        <v>743</v>
      </c>
      <c r="BR347">
        <v>0.18708</v>
      </c>
      <c r="BS347">
        <v>0</v>
      </c>
    </row>
    <row r="348" spans="1:71" x14ac:dyDescent="0.25">
      <c r="A348" t="s">
        <v>4638</v>
      </c>
      <c r="B348" t="s">
        <v>98</v>
      </c>
      <c r="C348" t="s">
        <v>382</v>
      </c>
      <c r="D348" t="s">
        <v>953</v>
      </c>
      <c r="E348">
        <v>2021</v>
      </c>
      <c r="F348">
        <v>33</v>
      </c>
      <c r="G348">
        <v>14</v>
      </c>
      <c r="H348">
        <v>0</v>
      </c>
      <c r="I348">
        <v>1</v>
      </c>
      <c r="J348">
        <v>6</v>
      </c>
      <c r="K348">
        <v>9</v>
      </c>
      <c r="L348">
        <v>7</v>
      </c>
      <c r="M348">
        <v>6</v>
      </c>
      <c r="N348">
        <v>9</v>
      </c>
      <c r="O348">
        <v>6</v>
      </c>
      <c r="P348">
        <v>3</v>
      </c>
      <c r="Q348">
        <v>0</v>
      </c>
      <c r="R348">
        <v>0</v>
      </c>
      <c r="S348">
        <v>0</v>
      </c>
      <c r="T348">
        <v>0</v>
      </c>
      <c r="U348">
        <v>47</v>
      </c>
      <c r="V348">
        <v>0</v>
      </c>
      <c r="W348">
        <v>0</v>
      </c>
      <c r="X348">
        <v>42</v>
      </c>
      <c r="Y348">
        <v>4</v>
      </c>
      <c r="Z348">
        <v>1</v>
      </c>
      <c r="AA348">
        <v>0</v>
      </c>
      <c r="AB348">
        <v>0</v>
      </c>
      <c r="AC348">
        <v>4</v>
      </c>
      <c r="AD348">
        <v>1</v>
      </c>
      <c r="AE348">
        <v>30</v>
      </c>
      <c r="AF348">
        <v>12</v>
      </c>
      <c r="AG348">
        <v>44</v>
      </c>
      <c r="AH348">
        <v>0</v>
      </c>
      <c r="AI348">
        <v>3</v>
      </c>
      <c r="AJ348">
        <v>47</v>
      </c>
      <c r="AK348">
        <v>0.70212799999999997</v>
      </c>
      <c r="AL348">
        <v>0.29787200000000003</v>
      </c>
      <c r="AM348">
        <v>0</v>
      </c>
      <c r="AN348">
        <v>2.1277000000000001E-2</v>
      </c>
      <c r="AO348">
        <v>0.12766</v>
      </c>
      <c r="AP348">
        <v>0.19148899999999999</v>
      </c>
      <c r="AQ348">
        <v>0.14893600000000001</v>
      </c>
      <c r="AR348">
        <v>0.12766</v>
      </c>
      <c r="AS348">
        <v>0.19148899999999999</v>
      </c>
      <c r="AT348">
        <v>0.12766</v>
      </c>
      <c r="AU348">
        <v>6.3829999999999998E-2</v>
      </c>
      <c r="AV348">
        <v>0</v>
      </c>
      <c r="AW348">
        <v>0</v>
      </c>
      <c r="AX348">
        <v>0</v>
      </c>
      <c r="AY348">
        <v>0</v>
      </c>
      <c r="AZ348">
        <v>1</v>
      </c>
      <c r="BA348">
        <v>0</v>
      </c>
      <c r="BB348">
        <v>0</v>
      </c>
      <c r="BC348">
        <v>0.89361699999999999</v>
      </c>
      <c r="BD348">
        <v>8.5106000000000001E-2</v>
      </c>
      <c r="BE348">
        <v>2.1277000000000001E-2</v>
      </c>
      <c r="BF348">
        <v>0</v>
      </c>
      <c r="BG348">
        <v>0</v>
      </c>
      <c r="BH348">
        <v>8.5106000000000001E-2</v>
      </c>
      <c r="BI348">
        <v>2.1277000000000001E-2</v>
      </c>
      <c r="BJ348">
        <v>0.63829800000000003</v>
      </c>
      <c r="BK348">
        <v>0.25531900000000002</v>
      </c>
      <c r="BL348">
        <v>0.93617000000000006</v>
      </c>
      <c r="BM348">
        <v>0</v>
      </c>
      <c r="BN348">
        <v>6.3829999999999998E-2</v>
      </c>
      <c r="BO348">
        <v>1</v>
      </c>
      <c r="BP348" t="s">
        <v>4635</v>
      </c>
      <c r="BQ348">
        <v>743</v>
      </c>
      <c r="BR348">
        <v>6.3259999999999997E-2</v>
      </c>
      <c r="BS348">
        <v>0</v>
      </c>
    </row>
    <row r="349" spans="1:71" x14ac:dyDescent="0.25">
      <c r="A349" t="s">
        <v>4639</v>
      </c>
      <c r="B349" t="s">
        <v>98</v>
      </c>
      <c r="C349" t="s">
        <v>382</v>
      </c>
      <c r="D349" t="s">
        <v>961</v>
      </c>
      <c r="E349">
        <v>2021</v>
      </c>
      <c r="F349">
        <v>5</v>
      </c>
      <c r="G349">
        <v>5</v>
      </c>
      <c r="H349">
        <v>0</v>
      </c>
      <c r="I349">
        <v>2</v>
      </c>
      <c r="J349">
        <v>2</v>
      </c>
      <c r="K349">
        <v>0</v>
      </c>
      <c r="L349">
        <v>0</v>
      </c>
      <c r="M349">
        <v>1</v>
      </c>
      <c r="N349">
        <v>0</v>
      </c>
      <c r="O349">
        <v>0</v>
      </c>
      <c r="P349">
        <v>1</v>
      </c>
      <c r="Q349">
        <v>0</v>
      </c>
      <c r="R349">
        <v>0</v>
      </c>
      <c r="S349">
        <v>4</v>
      </c>
      <c r="T349">
        <v>0</v>
      </c>
      <c r="U349">
        <v>8</v>
      </c>
      <c r="V349">
        <v>2</v>
      </c>
      <c r="W349">
        <v>0</v>
      </c>
      <c r="X349">
        <v>0</v>
      </c>
      <c r="Y349">
        <v>1</v>
      </c>
      <c r="Z349">
        <v>1</v>
      </c>
      <c r="AA349">
        <v>1</v>
      </c>
      <c r="AB349">
        <v>7</v>
      </c>
      <c r="AC349">
        <v>0</v>
      </c>
      <c r="AD349">
        <v>8</v>
      </c>
      <c r="AE349">
        <v>0</v>
      </c>
      <c r="AF349">
        <v>2</v>
      </c>
      <c r="AG349">
        <v>2</v>
      </c>
      <c r="AH349">
        <v>2</v>
      </c>
      <c r="AI349">
        <v>6</v>
      </c>
      <c r="AJ349">
        <v>10</v>
      </c>
      <c r="AK349">
        <v>0.5</v>
      </c>
      <c r="AL349">
        <v>0.5</v>
      </c>
      <c r="AM349">
        <v>0</v>
      </c>
      <c r="AN349">
        <v>0.2</v>
      </c>
      <c r="AO349">
        <v>0.2</v>
      </c>
      <c r="AP349">
        <v>0</v>
      </c>
      <c r="AQ349">
        <v>0</v>
      </c>
      <c r="AR349">
        <v>0.1</v>
      </c>
      <c r="AS349">
        <v>0</v>
      </c>
      <c r="AT349">
        <v>0</v>
      </c>
      <c r="AU349">
        <v>0.1</v>
      </c>
      <c r="AV349">
        <v>0</v>
      </c>
      <c r="AW349">
        <v>0</v>
      </c>
      <c r="AX349">
        <v>0.4</v>
      </c>
      <c r="AY349">
        <v>0</v>
      </c>
      <c r="AZ349">
        <v>0.8</v>
      </c>
      <c r="BA349">
        <v>0.2</v>
      </c>
      <c r="BB349">
        <v>0</v>
      </c>
      <c r="BC349">
        <v>0</v>
      </c>
      <c r="BD349">
        <v>0.1</v>
      </c>
      <c r="BE349">
        <v>0.1</v>
      </c>
      <c r="BF349">
        <v>0.1</v>
      </c>
      <c r="BG349">
        <v>0.7</v>
      </c>
      <c r="BH349">
        <v>0</v>
      </c>
      <c r="BI349">
        <v>0.8</v>
      </c>
      <c r="BJ349">
        <v>0</v>
      </c>
      <c r="BK349">
        <v>0.2</v>
      </c>
      <c r="BL349">
        <v>0.2</v>
      </c>
      <c r="BM349">
        <v>0.2</v>
      </c>
      <c r="BN349">
        <v>0.6</v>
      </c>
      <c r="BO349">
        <v>1</v>
      </c>
      <c r="BP349" t="s">
        <v>4635</v>
      </c>
      <c r="BQ349">
        <v>743</v>
      </c>
      <c r="BR349">
        <v>1.346E-2</v>
      </c>
      <c r="BS349">
        <v>0</v>
      </c>
    </row>
    <row r="350" spans="1:71" x14ac:dyDescent="0.25">
      <c r="A350" t="s">
        <v>4640</v>
      </c>
      <c r="B350" t="s">
        <v>98</v>
      </c>
      <c r="C350" t="s">
        <v>388</v>
      </c>
      <c r="D350" t="s">
        <v>44</v>
      </c>
      <c r="E350">
        <v>2021</v>
      </c>
      <c r="F350">
        <v>16</v>
      </c>
      <c r="G350">
        <v>11</v>
      </c>
      <c r="H350">
        <v>19</v>
      </c>
      <c r="I350">
        <v>0</v>
      </c>
      <c r="J350">
        <v>4</v>
      </c>
      <c r="K350">
        <v>6</v>
      </c>
      <c r="L350">
        <v>2</v>
      </c>
      <c r="M350">
        <v>3</v>
      </c>
      <c r="N350">
        <v>2</v>
      </c>
      <c r="O350">
        <v>3</v>
      </c>
      <c r="P350">
        <v>2</v>
      </c>
      <c r="Q350">
        <v>5</v>
      </c>
      <c r="R350">
        <v>0</v>
      </c>
      <c r="S350">
        <v>0</v>
      </c>
      <c r="T350">
        <v>19</v>
      </c>
      <c r="U350">
        <v>29</v>
      </c>
      <c r="V350">
        <v>17</v>
      </c>
      <c r="W350">
        <v>0</v>
      </c>
      <c r="X350">
        <v>34</v>
      </c>
      <c r="Y350">
        <v>1</v>
      </c>
      <c r="Z350">
        <v>6</v>
      </c>
      <c r="AA350">
        <v>3</v>
      </c>
      <c r="AB350">
        <v>2</v>
      </c>
      <c r="AC350">
        <v>12</v>
      </c>
      <c r="AD350">
        <v>3</v>
      </c>
      <c r="AE350">
        <v>0</v>
      </c>
      <c r="AF350">
        <v>31</v>
      </c>
      <c r="AG350">
        <v>24</v>
      </c>
      <c r="AH350">
        <v>18</v>
      </c>
      <c r="AI350">
        <v>4</v>
      </c>
      <c r="AJ350">
        <v>46</v>
      </c>
      <c r="AK350">
        <v>0.34782600000000002</v>
      </c>
      <c r="AL350">
        <v>0.23913000000000001</v>
      </c>
      <c r="AM350">
        <v>0.41304299999999999</v>
      </c>
      <c r="AN350">
        <v>0</v>
      </c>
      <c r="AO350">
        <v>8.6957000000000007E-2</v>
      </c>
      <c r="AP350">
        <v>0.130435</v>
      </c>
      <c r="AQ350">
        <v>4.3478000000000003E-2</v>
      </c>
      <c r="AR350">
        <v>6.5216999999999997E-2</v>
      </c>
      <c r="AS350">
        <v>4.3478000000000003E-2</v>
      </c>
      <c r="AT350">
        <v>6.5216999999999997E-2</v>
      </c>
      <c r="AU350">
        <v>4.3478000000000003E-2</v>
      </c>
      <c r="AV350">
        <v>0.108696</v>
      </c>
      <c r="AW350">
        <v>0</v>
      </c>
      <c r="AX350">
        <v>0</v>
      </c>
      <c r="AY350">
        <v>0.41304299999999999</v>
      </c>
      <c r="AZ350">
        <v>0.63043499999999997</v>
      </c>
      <c r="BA350">
        <v>0.36956499999999998</v>
      </c>
      <c r="BB350">
        <v>0</v>
      </c>
      <c r="BC350">
        <v>0.73912999999999995</v>
      </c>
      <c r="BD350">
        <v>2.1739000000000001E-2</v>
      </c>
      <c r="BE350">
        <v>0.130435</v>
      </c>
      <c r="BF350">
        <v>6.5216999999999997E-2</v>
      </c>
      <c r="BG350">
        <v>4.3478000000000003E-2</v>
      </c>
      <c r="BH350">
        <v>0.26086999999999999</v>
      </c>
      <c r="BI350">
        <v>6.5216999999999997E-2</v>
      </c>
      <c r="BJ350">
        <v>0</v>
      </c>
      <c r="BK350">
        <v>0.67391299999999998</v>
      </c>
      <c r="BL350">
        <v>0.52173900000000006</v>
      </c>
      <c r="BM350">
        <v>0.39130399999999999</v>
      </c>
      <c r="BN350">
        <v>8.6957000000000007E-2</v>
      </c>
      <c r="BO350">
        <v>1</v>
      </c>
      <c r="BP350" t="s">
        <v>4641</v>
      </c>
      <c r="BQ350">
        <v>46</v>
      </c>
      <c r="BR350">
        <v>1</v>
      </c>
      <c r="BS350">
        <v>0</v>
      </c>
    </row>
    <row r="351" spans="1:71" x14ac:dyDescent="0.25">
      <c r="A351" t="s">
        <v>4642</v>
      </c>
      <c r="B351" t="s">
        <v>98</v>
      </c>
      <c r="C351" t="s">
        <v>388</v>
      </c>
      <c r="D351" t="s">
        <v>947</v>
      </c>
      <c r="E351">
        <v>2021</v>
      </c>
      <c r="F351">
        <v>12</v>
      </c>
      <c r="G351">
        <v>9</v>
      </c>
      <c r="H351">
        <v>16</v>
      </c>
      <c r="I351">
        <v>0</v>
      </c>
      <c r="J351">
        <v>2</v>
      </c>
      <c r="K351">
        <v>5</v>
      </c>
      <c r="L351">
        <v>2</v>
      </c>
      <c r="M351">
        <v>3</v>
      </c>
      <c r="N351">
        <v>1</v>
      </c>
      <c r="O351">
        <v>3</v>
      </c>
      <c r="P351">
        <v>1</v>
      </c>
      <c r="Q351">
        <v>4</v>
      </c>
      <c r="R351">
        <v>0</v>
      </c>
      <c r="S351">
        <v>0</v>
      </c>
      <c r="T351">
        <v>16</v>
      </c>
      <c r="U351">
        <v>22</v>
      </c>
      <c r="V351">
        <v>15</v>
      </c>
      <c r="W351">
        <v>0</v>
      </c>
      <c r="X351">
        <v>27</v>
      </c>
      <c r="Y351">
        <v>1</v>
      </c>
      <c r="Z351">
        <v>6</v>
      </c>
      <c r="AA351">
        <v>1</v>
      </c>
      <c r="AB351">
        <v>2</v>
      </c>
      <c r="AC351">
        <v>11</v>
      </c>
      <c r="AD351">
        <v>1</v>
      </c>
      <c r="AE351">
        <v>0</v>
      </c>
      <c r="AF351">
        <v>25</v>
      </c>
      <c r="AG351">
        <v>20</v>
      </c>
      <c r="AH351">
        <v>15</v>
      </c>
      <c r="AI351">
        <v>2</v>
      </c>
      <c r="AJ351">
        <v>37</v>
      </c>
      <c r="AK351">
        <v>0.324324</v>
      </c>
      <c r="AL351">
        <v>0.24324299999999999</v>
      </c>
      <c r="AM351">
        <v>0.43243199999999998</v>
      </c>
      <c r="AN351">
        <v>0</v>
      </c>
      <c r="AO351">
        <v>5.4053999999999998E-2</v>
      </c>
      <c r="AP351">
        <v>0.13513500000000001</v>
      </c>
      <c r="AQ351">
        <v>5.4053999999999998E-2</v>
      </c>
      <c r="AR351">
        <v>8.1081E-2</v>
      </c>
      <c r="AS351">
        <v>2.7026999999999999E-2</v>
      </c>
      <c r="AT351">
        <v>8.1081E-2</v>
      </c>
      <c r="AU351">
        <v>2.7026999999999999E-2</v>
      </c>
      <c r="AV351">
        <v>0.108108</v>
      </c>
      <c r="AW351">
        <v>0</v>
      </c>
      <c r="AX351">
        <v>0</v>
      </c>
      <c r="AY351">
        <v>0.43243199999999998</v>
      </c>
      <c r="AZ351">
        <v>0.59459499999999998</v>
      </c>
      <c r="BA351">
        <v>0.40540500000000002</v>
      </c>
      <c r="BB351">
        <v>0</v>
      </c>
      <c r="BC351">
        <v>0.72972999999999999</v>
      </c>
      <c r="BD351">
        <v>2.7026999999999999E-2</v>
      </c>
      <c r="BE351">
        <v>0.162162</v>
      </c>
      <c r="BF351">
        <v>2.7026999999999999E-2</v>
      </c>
      <c r="BG351">
        <v>5.4053999999999998E-2</v>
      </c>
      <c r="BH351">
        <v>0.29729699999999998</v>
      </c>
      <c r="BI351">
        <v>2.7026999999999999E-2</v>
      </c>
      <c r="BJ351">
        <v>0</v>
      </c>
      <c r="BK351">
        <v>0.67567599999999994</v>
      </c>
      <c r="BL351">
        <v>0.54054099999999994</v>
      </c>
      <c r="BM351">
        <v>0.40540500000000002</v>
      </c>
      <c r="BN351">
        <v>5.4053999999999998E-2</v>
      </c>
      <c r="BO351">
        <v>1</v>
      </c>
      <c r="BP351" t="s">
        <v>4641</v>
      </c>
      <c r="BQ351">
        <v>46</v>
      </c>
      <c r="BR351">
        <v>0.80435000000000001</v>
      </c>
      <c r="BS351">
        <v>0</v>
      </c>
    </row>
    <row r="352" spans="1:71" x14ac:dyDescent="0.25">
      <c r="A352" t="s">
        <v>4643</v>
      </c>
      <c r="B352" t="s">
        <v>98</v>
      </c>
      <c r="C352" t="s">
        <v>388</v>
      </c>
      <c r="D352" t="s">
        <v>949</v>
      </c>
      <c r="E352">
        <v>2021</v>
      </c>
      <c r="F352">
        <v>3</v>
      </c>
      <c r="G352">
        <v>2</v>
      </c>
      <c r="H352">
        <v>1</v>
      </c>
      <c r="I352">
        <v>0</v>
      </c>
      <c r="J352">
        <v>1</v>
      </c>
      <c r="K352">
        <v>1</v>
      </c>
      <c r="L352">
        <v>0</v>
      </c>
      <c r="M352">
        <v>0</v>
      </c>
      <c r="N352">
        <v>1</v>
      </c>
      <c r="O352">
        <v>0</v>
      </c>
      <c r="P352">
        <v>1</v>
      </c>
      <c r="Q352">
        <v>1</v>
      </c>
      <c r="R352">
        <v>0</v>
      </c>
      <c r="S352">
        <v>0</v>
      </c>
      <c r="T352">
        <v>1</v>
      </c>
      <c r="U352">
        <v>5</v>
      </c>
      <c r="V352">
        <v>1</v>
      </c>
      <c r="W352">
        <v>0</v>
      </c>
      <c r="X352">
        <v>6</v>
      </c>
      <c r="Y352">
        <v>0</v>
      </c>
      <c r="Z352">
        <v>0</v>
      </c>
      <c r="AA352">
        <v>0</v>
      </c>
      <c r="AB352">
        <v>0</v>
      </c>
      <c r="AC352">
        <v>1</v>
      </c>
      <c r="AD352">
        <v>1</v>
      </c>
      <c r="AE352">
        <v>0</v>
      </c>
      <c r="AF352">
        <v>4</v>
      </c>
      <c r="AG352">
        <v>3</v>
      </c>
      <c r="AH352">
        <v>3</v>
      </c>
      <c r="AI352">
        <v>0</v>
      </c>
      <c r="AJ352">
        <v>6</v>
      </c>
      <c r="AK352">
        <v>0.5</v>
      </c>
      <c r="AL352">
        <v>0.33333299999999999</v>
      </c>
      <c r="AM352">
        <v>0.16666700000000001</v>
      </c>
      <c r="AN352">
        <v>0</v>
      </c>
      <c r="AO352">
        <v>0.16666700000000001</v>
      </c>
      <c r="AP352">
        <v>0.16666700000000001</v>
      </c>
      <c r="AQ352">
        <v>0</v>
      </c>
      <c r="AR352">
        <v>0</v>
      </c>
      <c r="AS352">
        <v>0.16666700000000001</v>
      </c>
      <c r="AT352">
        <v>0</v>
      </c>
      <c r="AU352">
        <v>0.16666700000000001</v>
      </c>
      <c r="AV352">
        <v>0.16666700000000001</v>
      </c>
      <c r="AW352">
        <v>0</v>
      </c>
      <c r="AX352">
        <v>0</v>
      </c>
      <c r="AY352">
        <v>0.16666700000000001</v>
      </c>
      <c r="AZ352">
        <v>0.83333299999999999</v>
      </c>
      <c r="BA352">
        <v>0.16666700000000001</v>
      </c>
      <c r="BB352">
        <v>0</v>
      </c>
      <c r="BC352">
        <v>1</v>
      </c>
      <c r="BD352">
        <v>0</v>
      </c>
      <c r="BE352">
        <v>0</v>
      </c>
      <c r="BF352">
        <v>0</v>
      </c>
      <c r="BG352">
        <v>0</v>
      </c>
      <c r="BH352">
        <v>0.16666700000000001</v>
      </c>
      <c r="BI352">
        <v>0.16666700000000001</v>
      </c>
      <c r="BJ352">
        <v>0</v>
      </c>
      <c r="BK352">
        <v>0.66666700000000001</v>
      </c>
      <c r="BL352">
        <v>0.5</v>
      </c>
      <c r="BM352">
        <v>0.5</v>
      </c>
      <c r="BN352">
        <v>0</v>
      </c>
      <c r="BO352">
        <v>1</v>
      </c>
      <c r="BP352" t="s">
        <v>4641</v>
      </c>
      <c r="BQ352">
        <v>46</v>
      </c>
      <c r="BR352">
        <v>0.13042999999999999</v>
      </c>
      <c r="BS352">
        <v>0</v>
      </c>
    </row>
    <row r="353" spans="1:71" x14ac:dyDescent="0.25">
      <c r="A353" t="s">
        <v>4644</v>
      </c>
      <c r="B353" t="s">
        <v>98</v>
      </c>
      <c r="C353" t="s">
        <v>388</v>
      </c>
      <c r="D353" t="s">
        <v>961</v>
      </c>
      <c r="E353">
        <v>2021</v>
      </c>
      <c r="F353">
        <v>1</v>
      </c>
      <c r="G353">
        <v>0</v>
      </c>
      <c r="H353">
        <v>0</v>
      </c>
      <c r="I353">
        <v>0</v>
      </c>
      <c r="J353">
        <v>1</v>
      </c>
      <c r="K353">
        <v>0</v>
      </c>
      <c r="L353">
        <v>0</v>
      </c>
      <c r="M353">
        <v>0</v>
      </c>
      <c r="N353">
        <v>0</v>
      </c>
      <c r="O353">
        <v>0</v>
      </c>
      <c r="P353">
        <v>0</v>
      </c>
      <c r="Q353">
        <v>0</v>
      </c>
      <c r="R353">
        <v>0</v>
      </c>
      <c r="S353">
        <v>0</v>
      </c>
      <c r="T353">
        <v>2</v>
      </c>
      <c r="U353">
        <v>2</v>
      </c>
      <c r="V353">
        <v>1</v>
      </c>
      <c r="W353">
        <v>0</v>
      </c>
      <c r="X353">
        <v>1</v>
      </c>
      <c r="Y353">
        <v>0</v>
      </c>
      <c r="Z353">
        <v>0</v>
      </c>
      <c r="AA353">
        <v>2</v>
      </c>
      <c r="AB353">
        <v>0</v>
      </c>
      <c r="AC353">
        <v>0</v>
      </c>
      <c r="AD353">
        <v>1</v>
      </c>
      <c r="AE353">
        <v>0</v>
      </c>
      <c r="AF353">
        <v>2</v>
      </c>
      <c r="AG353">
        <v>1</v>
      </c>
      <c r="AH353">
        <v>0</v>
      </c>
      <c r="AI353">
        <v>2</v>
      </c>
      <c r="AJ353">
        <v>3</v>
      </c>
      <c r="AK353">
        <v>0.33333299999999999</v>
      </c>
      <c r="AL353">
        <v>0</v>
      </c>
      <c r="AM353">
        <v>0</v>
      </c>
      <c r="AN353">
        <v>0</v>
      </c>
      <c r="AO353">
        <v>0.33333299999999999</v>
      </c>
      <c r="AP353">
        <v>0</v>
      </c>
      <c r="AQ353">
        <v>0</v>
      </c>
      <c r="AR353">
        <v>0</v>
      </c>
      <c r="AS353">
        <v>0</v>
      </c>
      <c r="AT353">
        <v>0</v>
      </c>
      <c r="AU353">
        <v>0</v>
      </c>
      <c r="AV353">
        <v>0</v>
      </c>
      <c r="AW353">
        <v>0</v>
      </c>
      <c r="AX353">
        <v>0</v>
      </c>
      <c r="AY353">
        <v>0.66666700000000001</v>
      </c>
      <c r="AZ353">
        <v>0.66666700000000001</v>
      </c>
      <c r="BA353">
        <v>0.33333299999999999</v>
      </c>
      <c r="BB353">
        <v>0</v>
      </c>
      <c r="BC353">
        <v>0.33333299999999999</v>
      </c>
      <c r="BD353">
        <v>0</v>
      </c>
      <c r="BE353">
        <v>0</v>
      </c>
      <c r="BF353">
        <v>0.66666700000000001</v>
      </c>
      <c r="BG353">
        <v>0</v>
      </c>
      <c r="BH353">
        <v>0</v>
      </c>
      <c r="BI353">
        <v>0.33333299999999999</v>
      </c>
      <c r="BJ353">
        <v>0</v>
      </c>
      <c r="BK353">
        <v>0.66666700000000001</v>
      </c>
      <c r="BL353">
        <v>0.33333299999999999</v>
      </c>
      <c r="BM353">
        <v>0</v>
      </c>
      <c r="BN353">
        <v>0.66666700000000001</v>
      </c>
      <c r="BO353">
        <v>1</v>
      </c>
      <c r="BP353" t="s">
        <v>4641</v>
      </c>
      <c r="BQ353">
        <v>46</v>
      </c>
      <c r="BR353">
        <v>6.522E-2</v>
      </c>
      <c r="BS353">
        <v>0</v>
      </c>
    </row>
    <row r="354" spans="1:71" x14ac:dyDescent="0.25">
      <c r="A354" t="s">
        <v>4645</v>
      </c>
      <c r="B354" t="s">
        <v>98</v>
      </c>
      <c r="C354" t="s">
        <v>394</v>
      </c>
      <c r="D354" t="s">
        <v>44</v>
      </c>
      <c r="E354">
        <v>2021</v>
      </c>
      <c r="F354">
        <v>981</v>
      </c>
      <c r="G354">
        <v>353</v>
      </c>
      <c r="H354">
        <v>0</v>
      </c>
      <c r="I354">
        <v>156</v>
      </c>
      <c r="J354">
        <v>196</v>
      </c>
      <c r="K354">
        <v>198</v>
      </c>
      <c r="L354">
        <v>178</v>
      </c>
      <c r="M354">
        <v>196</v>
      </c>
      <c r="N354">
        <v>156</v>
      </c>
      <c r="O354">
        <v>118</v>
      </c>
      <c r="P354">
        <v>83</v>
      </c>
      <c r="Q354">
        <v>34</v>
      </c>
      <c r="R354">
        <v>6</v>
      </c>
      <c r="S354">
        <v>13</v>
      </c>
      <c r="T354">
        <v>0</v>
      </c>
      <c r="U354">
        <v>1270</v>
      </c>
      <c r="V354">
        <v>62</v>
      </c>
      <c r="W354">
        <v>2</v>
      </c>
      <c r="X354">
        <v>1083</v>
      </c>
      <c r="Y354">
        <v>43</v>
      </c>
      <c r="Z354">
        <v>74</v>
      </c>
      <c r="AA354">
        <v>65</v>
      </c>
      <c r="AB354">
        <v>69</v>
      </c>
      <c r="AC354">
        <v>340</v>
      </c>
      <c r="AD354">
        <v>61</v>
      </c>
      <c r="AE354">
        <v>120</v>
      </c>
      <c r="AF354">
        <v>813</v>
      </c>
      <c r="AG354">
        <v>929</v>
      </c>
      <c r="AH354">
        <v>322</v>
      </c>
      <c r="AI354">
        <v>83</v>
      </c>
      <c r="AJ354">
        <v>1334</v>
      </c>
      <c r="AK354">
        <v>0.73538199999999998</v>
      </c>
      <c r="AL354">
        <v>0.26461800000000002</v>
      </c>
      <c r="AM354">
        <v>0</v>
      </c>
      <c r="AN354">
        <v>0.116942</v>
      </c>
      <c r="AO354">
        <v>0.146927</v>
      </c>
      <c r="AP354">
        <v>0.148426</v>
      </c>
      <c r="AQ354">
        <v>0.133433</v>
      </c>
      <c r="AR354">
        <v>0.146927</v>
      </c>
      <c r="AS354">
        <v>0.116942</v>
      </c>
      <c r="AT354">
        <v>8.8455999999999993E-2</v>
      </c>
      <c r="AU354">
        <v>6.2219000000000003E-2</v>
      </c>
      <c r="AV354">
        <v>2.5486999999999999E-2</v>
      </c>
      <c r="AW354">
        <v>4.4979999999999994E-3</v>
      </c>
      <c r="AX354">
        <v>9.7450000000000002E-3</v>
      </c>
      <c r="AY354">
        <v>0</v>
      </c>
      <c r="AZ354">
        <v>0.95202399999999998</v>
      </c>
      <c r="BA354">
        <v>4.6476999999999997E-2</v>
      </c>
      <c r="BB354">
        <v>1.4989999999999999E-3</v>
      </c>
      <c r="BC354">
        <v>0.81184400000000001</v>
      </c>
      <c r="BD354">
        <v>3.2233999999999999E-2</v>
      </c>
      <c r="BE354">
        <v>5.5472E-2</v>
      </c>
      <c r="BF354">
        <v>4.8726000000000012E-2</v>
      </c>
      <c r="BG354">
        <v>5.1723999999999999E-2</v>
      </c>
      <c r="BH354">
        <v>0.25487300000000002</v>
      </c>
      <c r="BI354">
        <v>4.5726999999999997E-2</v>
      </c>
      <c r="BJ354">
        <v>8.9954999999999993E-2</v>
      </c>
      <c r="BK354">
        <v>0.60944500000000001</v>
      </c>
      <c r="BL354">
        <v>0.69640199999999997</v>
      </c>
      <c r="BM354">
        <v>0.24137900000000001</v>
      </c>
      <c r="BN354">
        <v>6.2219000000000003E-2</v>
      </c>
      <c r="BO354">
        <v>1</v>
      </c>
      <c r="BP354" t="s">
        <v>4646</v>
      </c>
      <c r="BQ354">
        <v>1334</v>
      </c>
      <c r="BR354">
        <v>1</v>
      </c>
      <c r="BS354">
        <v>0</v>
      </c>
    </row>
    <row r="355" spans="1:71" x14ac:dyDescent="0.25">
      <c r="A355" t="s">
        <v>4647</v>
      </c>
      <c r="B355" t="s">
        <v>98</v>
      </c>
      <c r="C355" t="s">
        <v>394</v>
      </c>
      <c r="D355" t="s">
        <v>947</v>
      </c>
      <c r="E355">
        <v>2021</v>
      </c>
      <c r="F355">
        <v>717</v>
      </c>
      <c r="G355">
        <v>282</v>
      </c>
      <c r="H355">
        <v>0</v>
      </c>
      <c r="I355">
        <v>114</v>
      </c>
      <c r="J355">
        <v>144</v>
      </c>
      <c r="K355">
        <v>151</v>
      </c>
      <c r="L355">
        <v>143</v>
      </c>
      <c r="M355">
        <v>153</v>
      </c>
      <c r="N355">
        <v>109</v>
      </c>
      <c r="O355">
        <v>87</v>
      </c>
      <c r="P355">
        <v>59</v>
      </c>
      <c r="Q355">
        <v>23</v>
      </c>
      <c r="R355">
        <v>6</v>
      </c>
      <c r="S355">
        <v>10</v>
      </c>
      <c r="T355">
        <v>0</v>
      </c>
      <c r="U355">
        <v>952</v>
      </c>
      <c r="V355">
        <v>47</v>
      </c>
      <c r="W355">
        <v>0</v>
      </c>
      <c r="X355">
        <v>838</v>
      </c>
      <c r="Y355">
        <v>18</v>
      </c>
      <c r="Z355">
        <v>54</v>
      </c>
      <c r="AA355">
        <v>63</v>
      </c>
      <c r="AB355">
        <v>26</v>
      </c>
      <c r="AC355">
        <v>327</v>
      </c>
      <c r="AD355">
        <v>24</v>
      </c>
      <c r="AE355">
        <v>39</v>
      </c>
      <c r="AF355">
        <v>609</v>
      </c>
      <c r="AG355">
        <v>676</v>
      </c>
      <c r="AH355">
        <v>287</v>
      </c>
      <c r="AI355">
        <v>36</v>
      </c>
      <c r="AJ355">
        <v>999</v>
      </c>
      <c r="AK355">
        <v>0.71771799999999997</v>
      </c>
      <c r="AL355">
        <v>0.28228199999999998</v>
      </c>
      <c r="AM355">
        <v>0</v>
      </c>
      <c r="AN355">
        <v>0.11411399999999999</v>
      </c>
      <c r="AO355">
        <v>0.14414399999999999</v>
      </c>
      <c r="AP355">
        <v>0.15115100000000001</v>
      </c>
      <c r="AQ355">
        <v>0.14314299999999999</v>
      </c>
      <c r="AR355">
        <v>0.15315300000000001</v>
      </c>
      <c r="AS355">
        <v>0.109109</v>
      </c>
      <c r="AT355">
        <v>8.7086999999999998E-2</v>
      </c>
      <c r="AU355">
        <v>5.9059E-2</v>
      </c>
      <c r="AV355">
        <v>2.3022999999999998E-2</v>
      </c>
      <c r="AW355">
        <v>6.0060000000000001E-3</v>
      </c>
      <c r="AX355">
        <v>1.001E-2</v>
      </c>
      <c r="AY355">
        <v>0</v>
      </c>
      <c r="AZ355">
        <v>0.95295299999999994</v>
      </c>
      <c r="BA355">
        <v>4.7046999999999999E-2</v>
      </c>
      <c r="BB355">
        <v>0</v>
      </c>
      <c r="BC355">
        <v>0.838839</v>
      </c>
      <c r="BD355">
        <v>1.8017999999999999E-2</v>
      </c>
      <c r="BE355">
        <v>5.4053999999999998E-2</v>
      </c>
      <c r="BF355">
        <v>6.3063000000000008E-2</v>
      </c>
      <c r="BG355">
        <v>2.6026000000000001E-2</v>
      </c>
      <c r="BH355">
        <v>0.32732699999999998</v>
      </c>
      <c r="BI355">
        <v>2.4024E-2</v>
      </c>
      <c r="BJ355">
        <v>3.9038999999999997E-2</v>
      </c>
      <c r="BK355">
        <v>0.60960999999999999</v>
      </c>
      <c r="BL355">
        <v>0.67667699999999997</v>
      </c>
      <c r="BM355">
        <v>0.28728700000000001</v>
      </c>
      <c r="BN355">
        <v>3.6035999999999999E-2</v>
      </c>
      <c r="BO355">
        <v>1</v>
      </c>
      <c r="BP355" t="s">
        <v>4646</v>
      </c>
      <c r="BQ355">
        <v>1334</v>
      </c>
      <c r="BR355">
        <v>0.7488800000000001</v>
      </c>
      <c r="BS355">
        <v>0</v>
      </c>
    </row>
    <row r="356" spans="1:71" x14ac:dyDescent="0.25">
      <c r="A356" t="s">
        <v>4648</v>
      </c>
      <c r="B356" t="s">
        <v>98</v>
      </c>
      <c r="C356" t="s">
        <v>394</v>
      </c>
      <c r="D356" t="s">
        <v>949</v>
      </c>
      <c r="E356">
        <v>2021</v>
      </c>
      <c r="F356">
        <v>180</v>
      </c>
      <c r="G356">
        <v>53</v>
      </c>
      <c r="H356">
        <v>0</v>
      </c>
      <c r="I356">
        <v>23</v>
      </c>
      <c r="J356">
        <v>42</v>
      </c>
      <c r="K356">
        <v>36</v>
      </c>
      <c r="L356">
        <v>25</v>
      </c>
      <c r="M356">
        <v>31</v>
      </c>
      <c r="N356">
        <v>36</v>
      </c>
      <c r="O356">
        <v>16</v>
      </c>
      <c r="P356">
        <v>15</v>
      </c>
      <c r="Q356">
        <v>8</v>
      </c>
      <c r="R356">
        <v>0</v>
      </c>
      <c r="S356">
        <v>1</v>
      </c>
      <c r="T356">
        <v>0</v>
      </c>
      <c r="U356">
        <v>231</v>
      </c>
      <c r="V356">
        <v>2</v>
      </c>
      <c r="W356">
        <v>0</v>
      </c>
      <c r="X356">
        <v>189</v>
      </c>
      <c r="Y356">
        <v>20</v>
      </c>
      <c r="Z356">
        <v>18</v>
      </c>
      <c r="AA356">
        <v>0</v>
      </c>
      <c r="AB356">
        <v>6</v>
      </c>
      <c r="AC356">
        <v>10</v>
      </c>
      <c r="AD356">
        <v>4</v>
      </c>
      <c r="AE356">
        <v>27</v>
      </c>
      <c r="AF356">
        <v>192</v>
      </c>
      <c r="AG356">
        <v>189</v>
      </c>
      <c r="AH356">
        <v>33</v>
      </c>
      <c r="AI356">
        <v>11</v>
      </c>
      <c r="AJ356">
        <v>233</v>
      </c>
      <c r="AK356">
        <v>0.77253200000000011</v>
      </c>
      <c r="AL356">
        <v>0.227468</v>
      </c>
      <c r="AM356">
        <v>0</v>
      </c>
      <c r="AN356">
        <v>9.8711999999999994E-2</v>
      </c>
      <c r="AO356">
        <v>0.180258</v>
      </c>
      <c r="AP356">
        <v>0.154506</v>
      </c>
      <c r="AQ356">
        <v>0.107296</v>
      </c>
      <c r="AR356">
        <v>0.133047</v>
      </c>
      <c r="AS356">
        <v>0.154506</v>
      </c>
      <c r="AT356">
        <v>6.8669999999999995E-2</v>
      </c>
      <c r="AU356">
        <v>6.4378000000000005E-2</v>
      </c>
      <c r="AV356">
        <v>3.4334999999999997E-2</v>
      </c>
      <c r="AW356">
        <v>0</v>
      </c>
      <c r="AX356">
        <v>4.2920000000000007E-3</v>
      </c>
      <c r="AY356">
        <v>0</v>
      </c>
      <c r="AZ356">
        <v>0.99141599999999996</v>
      </c>
      <c r="BA356">
        <v>8.5840000000000014E-3</v>
      </c>
      <c r="BB356">
        <v>0</v>
      </c>
      <c r="BC356">
        <v>0.81115899999999996</v>
      </c>
      <c r="BD356">
        <v>8.5836999999999997E-2</v>
      </c>
      <c r="BE356">
        <v>7.7253000000000002E-2</v>
      </c>
      <c r="BF356">
        <v>0</v>
      </c>
      <c r="BG356">
        <v>2.5751E-2</v>
      </c>
      <c r="BH356">
        <v>4.2917999999999998E-2</v>
      </c>
      <c r="BI356">
        <v>1.7167000000000002E-2</v>
      </c>
      <c r="BJ356">
        <v>0.11588</v>
      </c>
      <c r="BK356">
        <v>0.82403400000000004</v>
      </c>
      <c r="BL356">
        <v>0.81115899999999996</v>
      </c>
      <c r="BM356">
        <v>0.14163100000000001</v>
      </c>
      <c r="BN356">
        <v>4.7210000000000002E-2</v>
      </c>
      <c r="BO356">
        <v>1</v>
      </c>
      <c r="BP356" t="s">
        <v>4646</v>
      </c>
      <c r="BQ356">
        <v>1334</v>
      </c>
      <c r="BR356">
        <v>0.17466000000000001</v>
      </c>
      <c r="BS356">
        <v>0</v>
      </c>
    </row>
    <row r="357" spans="1:71" x14ac:dyDescent="0.25">
      <c r="A357" t="s">
        <v>4649</v>
      </c>
      <c r="B357" t="s">
        <v>98</v>
      </c>
      <c r="C357" t="s">
        <v>394</v>
      </c>
      <c r="D357" t="s">
        <v>953</v>
      </c>
      <c r="E357">
        <v>2021</v>
      </c>
      <c r="F357">
        <v>59</v>
      </c>
      <c r="G357">
        <v>7</v>
      </c>
      <c r="H357">
        <v>0</v>
      </c>
      <c r="I357">
        <v>4</v>
      </c>
      <c r="J357">
        <v>3</v>
      </c>
      <c r="K357">
        <v>7</v>
      </c>
      <c r="L357">
        <v>7</v>
      </c>
      <c r="M357">
        <v>10</v>
      </c>
      <c r="N357">
        <v>9</v>
      </c>
      <c r="O357">
        <v>14</v>
      </c>
      <c r="P357">
        <v>9</v>
      </c>
      <c r="Q357">
        <v>2</v>
      </c>
      <c r="R357">
        <v>0</v>
      </c>
      <c r="S357">
        <v>1</v>
      </c>
      <c r="T357">
        <v>0</v>
      </c>
      <c r="U357">
        <v>64</v>
      </c>
      <c r="V357">
        <v>2</v>
      </c>
      <c r="W357">
        <v>0</v>
      </c>
      <c r="X357">
        <v>56</v>
      </c>
      <c r="Y357">
        <v>5</v>
      </c>
      <c r="Z357">
        <v>2</v>
      </c>
      <c r="AA357">
        <v>1</v>
      </c>
      <c r="AB357">
        <v>2</v>
      </c>
      <c r="AC357">
        <v>2</v>
      </c>
      <c r="AD357">
        <v>1</v>
      </c>
      <c r="AE357">
        <v>54</v>
      </c>
      <c r="AF357">
        <v>9</v>
      </c>
      <c r="AG357">
        <v>59</v>
      </c>
      <c r="AH357">
        <v>0</v>
      </c>
      <c r="AI357">
        <v>7</v>
      </c>
      <c r="AJ357">
        <v>66</v>
      </c>
      <c r="AK357">
        <v>0.89393900000000004</v>
      </c>
      <c r="AL357">
        <v>0.106061</v>
      </c>
      <c r="AM357">
        <v>0</v>
      </c>
      <c r="AN357">
        <v>6.0606E-2</v>
      </c>
      <c r="AO357">
        <v>4.5455000000000002E-2</v>
      </c>
      <c r="AP357">
        <v>0.106061</v>
      </c>
      <c r="AQ357">
        <v>0.106061</v>
      </c>
      <c r="AR357">
        <v>0.15151500000000001</v>
      </c>
      <c r="AS357">
        <v>0.13636400000000001</v>
      </c>
      <c r="AT357">
        <v>0.212121</v>
      </c>
      <c r="AU357">
        <v>0.13636400000000001</v>
      </c>
      <c r="AV357">
        <v>3.0303E-2</v>
      </c>
      <c r="AW357">
        <v>0</v>
      </c>
      <c r="AX357">
        <v>1.5152000000000001E-2</v>
      </c>
      <c r="AY357">
        <v>0</v>
      </c>
      <c r="AZ357">
        <v>0.96969700000000003</v>
      </c>
      <c r="BA357">
        <v>3.0303E-2</v>
      </c>
      <c r="BB357">
        <v>0</v>
      </c>
      <c r="BC357">
        <v>0.84848500000000004</v>
      </c>
      <c r="BD357">
        <v>7.5758000000000006E-2</v>
      </c>
      <c r="BE357">
        <v>3.0303E-2</v>
      </c>
      <c r="BF357">
        <v>1.5152000000000001E-2</v>
      </c>
      <c r="BG357">
        <v>3.0303E-2</v>
      </c>
      <c r="BH357">
        <v>3.0303E-2</v>
      </c>
      <c r="BI357">
        <v>1.5152000000000001E-2</v>
      </c>
      <c r="BJ357">
        <v>0.81818200000000008</v>
      </c>
      <c r="BK357">
        <v>0.13636400000000001</v>
      </c>
      <c r="BL357">
        <v>0.89393900000000004</v>
      </c>
      <c r="BM357">
        <v>0</v>
      </c>
      <c r="BN357">
        <v>0.106061</v>
      </c>
      <c r="BO357">
        <v>1</v>
      </c>
      <c r="BP357" t="s">
        <v>4646</v>
      </c>
      <c r="BQ357">
        <v>1334</v>
      </c>
      <c r="BR357">
        <v>4.9480000000000003E-2</v>
      </c>
      <c r="BS357">
        <v>0</v>
      </c>
    </row>
    <row r="358" spans="1:71" x14ac:dyDescent="0.25">
      <c r="A358" t="s">
        <v>4650</v>
      </c>
      <c r="B358" t="s">
        <v>98</v>
      </c>
      <c r="C358" t="s">
        <v>394</v>
      </c>
      <c r="D358" t="s">
        <v>961</v>
      </c>
      <c r="E358">
        <v>2021</v>
      </c>
      <c r="F358">
        <v>25</v>
      </c>
      <c r="G358">
        <v>11</v>
      </c>
      <c r="H358">
        <v>0</v>
      </c>
      <c r="I358">
        <v>15</v>
      </c>
      <c r="J358">
        <v>7</v>
      </c>
      <c r="K358">
        <v>4</v>
      </c>
      <c r="L358">
        <v>3</v>
      </c>
      <c r="M358">
        <v>2</v>
      </c>
      <c r="N358">
        <v>2</v>
      </c>
      <c r="O358">
        <v>1</v>
      </c>
      <c r="P358">
        <v>0</v>
      </c>
      <c r="Q358">
        <v>1</v>
      </c>
      <c r="R358">
        <v>0</v>
      </c>
      <c r="S358">
        <v>1</v>
      </c>
      <c r="T358">
        <v>0</v>
      </c>
      <c r="U358">
        <v>23</v>
      </c>
      <c r="V358">
        <v>11</v>
      </c>
      <c r="W358">
        <v>2</v>
      </c>
      <c r="X358">
        <v>0</v>
      </c>
      <c r="Y358">
        <v>0</v>
      </c>
      <c r="Z358">
        <v>0</v>
      </c>
      <c r="AA358">
        <v>1</v>
      </c>
      <c r="AB358">
        <v>35</v>
      </c>
      <c r="AC358">
        <v>1</v>
      </c>
      <c r="AD358">
        <v>32</v>
      </c>
      <c r="AE358">
        <v>0</v>
      </c>
      <c r="AF358">
        <v>3</v>
      </c>
      <c r="AG358">
        <v>5</v>
      </c>
      <c r="AH358">
        <v>2</v>
      </c>
      <c r="AI358">
        <v>29</v>
      </c>
      <c r="AJ358">
        <v>36</v>
      </c>
      <c r="AK358">
        <v>0.69444400000000006</v>
      </c>
      <c r="AL358">
        <v>0.30555599999999999</v>
      </c>
      <c r="AM358">
        <v>0</v>
      </c>
      <c r="AN358">
        <v>0.41666700000000001</v>
      </c>
      <c r="AO358">
        <v>0.19444400000000001</v>
      </c>
      <c r="AP358">
        <v>0.111111</v>
      </c>
      <c r="AQ358">
        <v>8.333299999999999E-2</v>
      </c>
      <c r="AR358">
        <v>5.5556000000000001E-2</v>
      </c>
      <c r="AS358">
        <v>5.5556000000000001E-2</v>
      </c>
      <c r="AT358">
        <v>2.7778000000000001E-2</v>
      </c>
      <c r="AU358">
        <v>0</v>
      </c>
      <c r="AV358">
        <v>2.7778000000000001E-2</v>
      </c>
      <c r="AW358">
        <v>0</v>
      </c>
      <c r="AX358">
        <v>2.7778000000000001E-2</v>
      </c>
      <c r="AY358">
        <v>0</v>
      </c>
      <c r="AZ358">
        <v>0.63888900000000004</v>
      </c>
      <c r="BA358">
        <v>0.30555599999999999</v>
      </c>
      <c r="BB358">
        <v>5.5556000000000001E-2</v>
      </c>
      <c r="BC358">
        <v>0</v>
      </c>
      <c r="BD358">
        <v>0</v>
      </c>
      <c r="BE358">
        <v>0</v>
      </c>
      <c r="BF358">
        <v>2.7778000000000001E-2</v>
      </c>
      <c r="BG358">
        <v>0.97222200000000003</v>
      </c>
      <c r="BH358">
        <v>2.7778000000000001E-2</v>
      </c>
      <c r="BI358">
        <v>0.88888900000000004</v>
      </c>
      <c r="BJ358">
        <v>0</v>
      </c>
      <c r="BK358">
        <v>8.333299999999999E-2</v>
      </c>
      <c r="BL358">
        <v>0.13888900000000001</v>
      </c>
      <c r="BM358">
        <v>5.5556000000000001E-2</v>
      </c>
      <c r="BN358">
        <v>0.80555599999999994</v>
      </c>
      <c r="BO358">
        <v>1</v>
      </c>
      <c r="BP358" t="s">
        <v>4646</v>
      </c>
      <c r="BQ358">
        <v>1334</v>
      </c>
      <c r="BR358">
        <v>2.699E-2</v>
      </c>
      <c r="BS358">
        <v>0</v>
      </c>
    </row>
    <row r="359" spans="1:71" x14ac:dyDescent="0.25">
      <c r="A359" t="s">
        <v>4651</v>
      </c>
      <c r="B359" t="s">
        <v>98</v>
      </c>
      <c r="C359" t="s">
        <v>43</v>
      </c>
      <c r="D359" t="s">
        <v>44</v>
      </c>
      <c r="E359">
        <v>2021</v>
      </c>
      <c r="F359">
        <v>9241</v>
      </c>
      <c r="G359">
        <v>6652</v>
      </c>
      <c r="H359">
        <v>2</v>
      </c>
      <c r="I359">
        <v>1439</v>
      </c>
      <c r="J359">
        <v>2827</v>
      </c>
      <c r="K359">
        <v>2526</v>
      </c>
      <c r="L359">
        <v>1988</v>
      </c>
      <c r="M359">
        <v>1949</v>
      </c>
      <c r="N359">
        <v>1735</v>
      </c>
      <c r="O359">
        <v>1400</v>
      </c>
      <c r="P359">
        <v>1038</v>
      </c>
      <c r="Q359">
        <v>622</v>
      </c>
      <c r="R359">
        <v>339</v>
      </c>
      <c r="S359">
        <v>32</v>
      </c>
      <c r="T359">
        <v>0</v>
      </c>
      <c r="U359">
        <v>8151</v>
      </c>
      <c r="V359">
        <v>7744</v>
      </c>
      <c r="W359">
        <v>0</v>
      </c>
      <c r="X359">
        <v>11606</v>
      </c>
      <c r="Y359">
        <v>883</v>
      </c>
      <c r="Z359">
        <v>1109</v>
      </c>
      <c r="AA359">
        <v>1842</v>
      </c>
      <c r="AB359">
        <v>455</v>
      </c>
      <c r="AC359">
        <v>5033</v>
      </c>
      <c r="AD359">
        <v>25</v>
      </c>
      <c r="AE359">
        <v>1271</v>
      </c>
      <c r="AF359">
        <v>9566</v>
      </c>
      <c r="AG359">
        <v>14801</v>
      </c>
      <c r="AH359">
        <v>922</v>
      </c>
      <c r="AI359">
        <v>172</v>
      </c>
      <c r="AJ359">
        <v>15895</v>
      </c>
      <c r="AK359">
        <v>0.58137799999999995</v>
      </c>
      <c r="AL359">
        <v>0.41849599999999998</v>
      </c>
      <c r="AM359">
        <v>1.26E-4</v>
      </c>
      <c r="AN359">
        <v>9.0532000000000001E-2</v>
      </c>
      <c r="AO359">
        <v>0.17785500000000001</v>
      </c>
      <c r="AP359">
        <v>0.158918</v>
      </c>
      <c r="AQ359">
        <v>0.12507099999999999</v>
      </c>
      <c r="AR359">
        <v>0.122617</v>
      </c>
      <c r="AS359">
        <v>0.109154</v>
      </c>
      <c r="AT359">
        <v>8.8078000000000004E-2</v>
      </c>
      <c r="AU359">
        <v>6.5304000000000001E-2</v>
      </c>
      <c r="AV359">
        <v>3.9132E-2</v>
      </c>
      <c r="AW359">
        <v>2.1326999999999999E-2</v>
      </c>
      <c r="AX359">
        <v>2.013E-3</v>
      </c>
      <c r="AY359">
        <v>0</v>
      </c>
      <c r="AZ359">
        <v>0.51280300000000001</v>
      </c>
      <c r="BA359">
        <v>0.48719699999999999</v>
      </c>
      <c r="BB359">
        <v>0</v>
      </c>
      <c r="BC359">
        <v>0.73016700000000001</v>
      </c>
      <c r="BD359">
        <v>5.5551999999999997E-2</v>
      </c>
      <c r="BE359">
        <v>6.9769999999999999E-2</v>
      </c>
      <c r="BF359">
        <v>0.115885</v>
      </c>
      <c r="BG359">
        <v>2.8625000000000001E-2</v>
      </c>
      <c r="BH359">
        <v>0.31663999999999998</v>
      </c>
      <c r="BI359">
        <v>1.573E-3</v>
      </c>
      <c r="BJ359">
        <v>7.9962000000000005E-2</v>
      </c>
      <c r="BK359">
        <v>0.60182400000000003</v>
      </c>
      <c r="BL359">
        <v>0.93117300000000003</v>
      </c>
      <c r="BM359">
        <v>5.8006000000000002E-2</v>
      </c>
      <c r="BN359">
        <v>1.0821000000000001E-2</v>
      </c>
      <c r="BO359">
        <v>1</v>
      </c>
      <c r="BP359" t="s">
        <v>4652</v>
      </c>
      <c r="BQ359">
        <v>15895</v>
      </c>
      <c r="BR359">
        <v>1</v>
      </c>
      <c r="BS359">
        <v>0</v>
      </c>
    </row>
    <row r="360" spans="1:71" x14ac:dyDescent="0.25">
      <c r="A360" t="s">
        <v>4653</v>
      </c>
      <c r="B360" t="s">
        <v>98</v>
      </c>
      <c r="C360" t="s">
        <v>43</v>
      </c>
      <c r="D360" t="s">
        <v>947</v>
      </c>
      <c r="E360">
        <v>2021</v>
      </c>
      <c r="F360">
        <v>6504</v>
      </c>
      <c r="G360">
        <v>5665</v>
      </c>
      <c r="H360">
        <v>2</v>
      </c>
      <c r="I360">
        <v>931</v>
      </c>
      <c r="J360">
        <v>2073</v>
      </c>
      <c r="K360">
        <v>1936</v>
      </c>
      <c r="L360">
        <v>1558</v>
      </c>
      <c r="M360">
        <v>1504</v>
      </c>
      <c r="N360">
        <v>1374</v>
      </c>
      <c r="O360">
        <v>1099</v>
      </c>
      <c r="P360">
        <v>844</v>
      </c>
      <c r="Q360">
        <v>522</v>
      </c>
      <c r="R360">
        <v>310</v>
      </c>
      <c r="S360">
        <v>20</v>
      </c>
      <c r="T360">
        <v>0</v>
      </c>
      <c r="U360">
        <v>5102</v>
      </c>
      <c r="V360">
        <v>7069</v>
      </c>
      <c r="W360">
        <v>0</v>
      </c>
      <c r="X360">
        <v>8669</v>
      </c>
      <c r="Y360">
        <v>425</v>
      </c>
      <c r="Z360">
        <v>896</v>
      </c>
      <c r="AA360">
        <v>1761</v>
      </c>
      <c r="AB360">
        <v>420</v>
      </c>
      <c r="AC360">
        <v>4816</v>
      </c>
      <c r="AD360">
        <v>0</v>
      </c>
      <c r="AE360">
        <v>484</v>
      </c>
      <c r="AF360">
        <v>6871</v>
      </c>
      <c r="AG360">
        <v>11283</v>
      </c>
      <c r="AH360">
        <v>826</v>
      </c>
      <c r="AI360">
        <v>62</v>
      </c>
      <c r="AJ360">
        <v>12171</v>
      </c>
      <c r="AK360">
        <v>0.534385</v>
      </c>
      <c r="AL360">
        <v>0.465451</v>
      </c>
      <c r="AM360">
        <v>1.64E-4</v>
      </c>
      <c r="AN360">
        <v>7.6493000000000005E-2</v>
      </c>
      <c r="AO360">
        <v>0.170323</v>
      </c>
      <c r="AP360">
        <v>0.15906699999999999</v>
      </c>
      <c r="AQ360">
        <v>0.12800900000000001</v>
      </c>
      <c r="AR360">
        <v>0.123572</v>
      </c>
      <c r="AS360">
        <v>0.11289100000000001</v>
      </c>
      <c r="AT360">
        <v>9.0297000000000002E-2</v>
      </c>
      <c r="AU360">
        <v>6.9345000000000004E-2</v>
      </c>
      <c r="AV360">
        <v>4.2888999999999997E-2</v>
      </c>
      <c r="AW360">
        <v>2.547E-2</v>
      </c>
      <c r="AX360">
        <v>1.6429999999999999E-3</v>
      </c>
      <c r="AY360">
        <v>0</v>
      </c>
      <c r="AZ360">
        <v>0.41919299999999998</v>
      </c>
      <c r="BA360">
        <v>0.58080699999999996</v>
      </c>
      <c r="BB360">
        <v>0</v>
      </c>
      <c r="BC360">
        <v>0.71226699999999998</v>
      </c>
      <c r="BD360">
        <v>3.4918999999999999E-2</v>
      </c>
      <c r="BE360">
        <v>7.3618000000000003E-2</v>
      </c>
      <c r="BF360">
        <v>0.14468800000000001</v>
      </c>
      <c r="BG360">
        <v>3.4507999999999997E-2</v>
      </c>
      <c r="BH360">
        <v>0.39569500000000002</v>
      </c>
      <c r="BI360">
        <v>0</v>
      </c>
      <c r="BJ360">
        <v>3.9766999999999997E-2</v>
      </c>
      <c r="BK360">
        <v>0.56453900000000001</v>
      </c>
      <c r="BL360">
        <v>0.92703999999999998</v>
      </c>
      <c r="BM360">
        <v>6.7865999999999996E-2</v>
      </c>
      <c r="BN360">
        <v>5.0939999999999996E-3</v>
      </c>
      <c r="BO360">
        <v>1</v>
      </c>
      <c r="BP360" t="s">
        <v>4652</v>
      </c>
      <c r="BQ360">
        <v>15895</v>
      </c>
      <c r="BR360">
        <v>0.76571</v>
      </c>
      <c r="BS360">
        <v>0</v>
      </c>
    </row>
    <row r="361" spans="1:71" x14ac:dyDescent="0.25">
      <c r="A361" t="s">
        <v>4654</v>
      </c>
      <c r="B361" t="s">
        <v>98</v>
      </c>
      <c r="C361" t="s">
        <v>43</v>
      </c>
      <c r="D361" t="s">
        <v>949</v>
      </c>
      <c r="E361">
        <v>2021</v>
      </c>
      <c r="F361">
        <v>2094</v>
      </c>
      <c r="G361">
        <v>660</v>
      </c>
      <c r="H361">
        <v>0</v>
      </c>
      <c r="I361">
        <v>410</v>
      </c>
      <c r="J361">
        <v>590</v>
      </c>
      <c r="K361">
        <v>427</v>
      </c>
      <c r="L361">
        <v>315</v>
      </c>
      <c r="M361">
        <v>319</v>
      </c>
      <c r="N361">
        <v>251</v>
      </c>
      <c r="O361">
        <v>209</v>
      </c>
      <c r="P361">
        <v>141</v>
      </c>
      <c r="Q361">
        <v>63</v>
      </c>
      <c r="R361">
        <v>20</v>
      </c>
      <c r="S361">
        <v>9</v>
      </c>
      <c r="T361">
        <v>0</v>
      </c>
      <c r="U361">
        <v>2340</v>
      </c>
      <c r="V361">
        <v>414</v>
      </c>
      <c r="W361">
        <v>0</v>
      </c>
      <c r="X361">
        <v>2255</v>
      </c>
      <c r="Y361">
        <v>350</v>
      </c>
      <c r="Z361">
        <v>134</v>
      </c>
      <c r="AA361">
        <v>8</v>
      </c>
      <c r="AB361">
        <v>7</v>
      </c>
      <c r="AC361">
        <v>145</v>
      </c>
      <c r="AD361">
        <v>0</v>
      </c>
      <c r="AE361">
        <v>242</v>
      </c>
      <c r="AF361">
        <v>2367</v>
      </c>
      <c r="AG361">
        <v>2654</v>
      </c>
      <c r="AH361">
        <v>56</v>
      </c>
      <c r="AI361">
        <v>44</v>
      </c>
      <c r="AJ361">
        <v>2754</v>
      </c>
      <c r="AK361">
        <v>0.76034899999999994</v>
      </c>
      <c r="AL361">
        <v>0.239651</v>
      </c>
      <c r="AM361">
        <v>0</v>
      </c>
      <c r="AN361">
        <v>0.14887400000000001</v>
      </c>
      <c r="AO361">
        <v>0.21423400000000001</v>
      </c>
      <c r="AP361">
        <v>0.15504699999999999</v>
      </c>
      <c r="AQ361">
        <v>0.11437899999999999</v>
      </c>
      <c r="AR361">
        <v>0.115832</v>
      </c>
      <c r="AS361">
        <v>9.1140000000000013E-2</v>
      </c>
      <c r="AT361">
        <v>7.5889999999999999E-2</v>
      </c>
      <c r="AU361">
        <v>5.1197999999999987E-2</v>
      </c>
      <c r="AV361">
        <v>2.2876000000000001E-2</v>
      </c>
      <c r="AW361">
        <v>7.2619999999999994E-3</v>
      </c>
      <c r="AX361">
        <v>3.2680000000000001E-3</v>
      </c>
      <c r="AY361">
        <v>0</v>
      </c>
      <c r="AZ361">
        <v>0.8496729999999999</v>
      </c>
      <c r="BA361">
        <v>0.15032699999999999</v>
      </c>
      <c r="BB361">
        <v>0</v>
      </c>
      <c r="BC361">
        <v>0.81880900000000001</v>
      </c>
      <c r="BD361">
        <v>0.12708800000000001</v>
      </c>
      <c r="BE361">
        <v>4.8655999999999998E-2</v>
      </c>
      <c r="BF361">
        <v>2.905E-3</v>
      </c>
      <c r="BG361">
        <v>2.542E-3</v>
      </c>
      <c r="BH361">
        <v>5.2651000000000003E-2</v>
      </c>
      <c r="BI361">
        <v>0</v>
      </c>
      <c r="BJ361">
        <v>8.7872000000000006E-2</v>
      </c>
      <c r="BK361">
        <v>0.85947699999999994</v>
      </c>
      <c r="BL361">
        <v>0.96368900000000002</v>
      </c>
      <c r="BM361">
        <v>2.0334000000000001E-2</v>
      </c>
      <c r="BN361">
        <v>1.5977000000000002E-2</v>
      </c>
      <c r="BO361">
        <v>1</v>
      </c>
      <c r="BP361" t="s">
        <v>4652</v>
      </c>
      <c r="BQ361">
        <v>15895</v>
      </c>
      <c r="BR361">
        <v>0.17326</v>
      </c>
      <c r="BS361">
        <v>0</v>
      </c>
    </row>
    <row r="362" spans="1:71" x14ac:dyDescent="0.25">
      <c r="A362" t="s">
        <v>4655</v>
      </c>
      <c r="B362" t="s">
        <v>98</v>
      </c>
      <c r="C362" t="s">
        <v>43</v>
      </c>
      <c r="D362" t="s">
        <v>953</v>
      </c>
      <c r="E362">
        <v>2021</v>
      </c>
      <c r="F362">
        <v>622</v>
      </c>
      <c r="G362">
        <v>314</v>
      </c>
      <c r="H362">
        <v>0</v>
      </c>
      <c r="I362">
        <v>95</v>
      </c>
      <c r="J362">
        <v>156</v>
      </c>
      <c r="K362">
        <v>154</v>
      </c>
      <c r="L362">
        <v>111</v>
      </c>
      <c r="M362">
        <v>124</v>
      </c>
      <c r="N362">
        <v>105</v>
      </c>
      <c r="O362">
        <v>91</v>
      </c>
      <c r="P362">
        <v>53</v>
      </c>
      <c r="Q362">
        <v>35</v>
      </c>
      <c r="R362">
        <v>9</v>
      </c>
      <c r="S362">
        <v>3</v>
      </c>
      <c r="T362">
        <v>0</v>
      </c>
      <c r="U362">
        <v>697</v>
      </c>
      <c r="V362">
        <v>239</v>
      </c>
      <c r="W362">
        <v>0</v>
      </c>
      <c r="X362">
        <v>679</v>
      </c>
      <c r="Y362">
        <v>102</v>
      </c>
      <c r="Z362">
        <v>79</v>
      </c>
      <c r="AA362">
        <v>73</v>
      </c>
      <c r="AB362">
        <v>3</v>
      </c>
      <c r="AC362">
        <v>71</v>
      </c>
      <c r="AD362">
        <v>0</v>
      </c>
      <c r="AE362">
        <v>541</v>
      </c>
      <c r="AF362">
        <v>324</v>
      </c>
      <c r="AG362">
        <v>854</v>
      </c>
      <c r="AH362">
        <v>41</v>
      </c>
      <c r="AI362">
        <v>41</v>
      </c>
      <c r="AJ362">
        <v>936</v>
      </c>
      <c r="AK362">
        <v>0.66453000000000007</v>
      </c>
      <c r="AL362">
        <v>0.33546999999999999</v>
      </c>
      <c r="AM362">
        <v>0</v>
      </c>
      <c r="AN362">
        <v>0.101496</v>
      </c>
      <c r="AO362">
        <v>0.16666700000000001</v>
      </c>
      <c r="AP362">
        <v>0.16453000000000001</v>
      </c>
      <c r="AQ362">
        <v>0.11859</v>
      </c>
      <c r="AR362">
        <v>0.13247900000000001</v>
      </c>
      <c r="AS362">
        <v>0.112179</v>
      </c>
      <c r="AT362">
        <v>9.7222000000000003E-2</v>
      </c>
      <c r="AU362">
        <v>5.6624000000000001E-2</v>
      </c>
      <c r="AV362">
        <v>3.7393000000000003E-2</v>
      </c>
      <c r="AW362">
        <v>9.6150000000000003E-3</v>
      </c>
      <c r="AX362">
        <v>3.2049999999999999E-3</v>
      </c>
      <c r="AY362">
        <v>0</v>
      </c>
      <c r="AZ362">
        <v>0.74465800000000004</v>
      </c>
      <c r="BA362">
        <v>0.25534200000000001</v>
      </c>
      <c r="BB362">
        <v>0</v>
      </c>
      <c r="BC362">
        <v>0.72542699999999993</v>
      </c>
      <c r="BD362">
        <v>0.108974</v>
      </c>
      <c r="BE362">
        <v>8.4402000000000005E-2</v>
      </c>
      <c r="BF362">
        <v>7.7991000000000005E-2</v>
      </c>
      <c r="BG362">
        <v>3.2049999999999999E-3</v>
      </c>
      <c r="BH362">
        <v>7.5854999999999992E-2</v>
      </c>
      <c r="BI362">
        <v>0</v>
      </c>
      <c r="BJ362">
        <v>0.57799100000000003</v>
      </c>
      <c r="BK362">
        <v>0.34615400000000002</v>
      </c>
      <c r="BL362">
        <v>0.91239300000000001</v>
      </c>
      <c r="BM362">
        <v>4.3803000000000002E-2</v>
      </c>
      <c r="BN362">
        <v>4.3803000000000002E-2</v>
      </c>
      <c r="BO362">
        <v>1</v>
      </c>
      <c r="BP362" t="s">
        <v>4652</v>
      </c>
      <c r="BQ362">
        <v>15895</v>
      </c>
      <c r="BR362">
        <v>5.8889999999999998E-2</v>
      </c>
      <c r="BS362">
        <v>0</v>
      </c>
    </row>
    <row r="363" spans="1:71" x14ac:dyDescent="0.25">
      <c r="A363" t="s">
        <v>4656</v>
      </c>
      <c r="B363" t="s">
        <v>98</v>
      </c>
      <c r="C363" t="s">
        <v>43</v>
      </c>
      <c r="D363" t="s">
        <v>961</v>
      </c>
      <c r="E363">
        <v>2021</v>
      </c>
      <c r="F363">
        <v>21</v>
      </c>
      <c r="G363">
        <v>13</v>
      </c>
      <c r="H363">
        <v>0</v>
      </c>
      <c r="I363">
        <v>3</v>
      </c>
      <c r="J363">
        <v>8</v>
      </c>
      <c r="K363">
        <v>9</v>
      </c>
      <c r="L363">
        <v>4</v>
      </c>
      <c r="M363">
        <v>2</v>
      </c>
      <c r="N363">
        <v>5</v>
      </c>
      <c r="O363">
        <v>1</v>
      </c>
      <c r="P363">
        <v>0</v>
      </c>
      <c r="Q363">
        <v>2</v>
      </c>
      <c r="R363">
        <v>0</v>
      </c>
      <c r="S363">
        <v>0</v>
      </c>
      <c r="T363">
        <v>0</v>
      </c>
      <c r="U363">
        <v>12</v>
      </c>
      <c r="V363">
        <v>22</v>
      </c>
      <c r="W363">
        <v>0</v>
      </c>
      <c r="X363">
        <v>3</v>
      </c>
      <c r="Y363">
        <v>6</v>
      </c>
      <c r="Z363">
        <v>0</v>
      </c>
      <c r="AA363">
        <v>0</v>
      </c>
      <c r="AB363">
        <v>25</v>
      </c>
      <c r="AC363">
        <v>1</v>
      </c>
      <c r="AD363">
        <v>25</v>
      </c>
      <c r="AE363">
        <v>4</v>
      </c>
      <c r="AF363">
        <v>4</v>
      </c>
      <c r="AG363">
        <v>9</v>
      </c>
      <c r="AH363">
        <v>0</v>
      </c>
      <c r="AI363">
        <v>25</v>
      </c>
      <c r="AJ363">
        <v>34</v>
      </c>
      <c r="AK363">
        <v>0.61764699999999995</v>
      </c>
      <c r="AL363">
        <v>0.382353</v>
      </c>
      <c r="AM363">
        <v>0</v>
      </c>
      <c r="AN363">
        <v>8.8234999999999994E-2</v>
      </c>
      <c r="AO363">
        <v>0.235294</v>
      </c>
      <c r="AP363">
        <v>0.264706</v>
      </c>
      <c r="AQ363">
        <v>0.117647</v>
      </c>
      <c r="AR363">
        <v>5.8823999999999987E-2</v>
      </c>
      <c r="AS363">
        <v>0.147059</v>
      </c>
      <c r="AT363">
        <v>2.9412000000000001E-2</v>
      </c>
      <c r="AU363">
        <v>0</v>
      </c>
      <c r="AV363">
        <v>5.8823999999999987E-2</v>
      </c>
      <c r="AW363">
        <v>0</v>
      </c>
      <c r="AX363">
        <v>0</v>
      </c>
      <c r="AY363">
        <v>0</v>
      </c>
      <c r="AZ363">
        <v>0.352941</v>
      </c>
      <c r="BA363">
        <v>0.64705900000000005</v>
      </c>
      <c r="BB363">
        <v>0</v>
      </c>
      <c r="BC363">
        <v>8.8234999999999994E-2</v>
      </c>
      <c r="BD363">
        <v>0.17647099999999999</v>
      </c>
      <c r="BE363">
        <v>0</v>
      </c>
      <c r="BF363">
        <v>0</v>
      </c>
      <c r="BG363">
        <v>0.735294</v>
      </c>
      <c r="BH363">
        <v>2.9412000000000001E-2</v>
      </c>
      <c r="BI363">
        <v>0.735294</v>
      </c>
      <c r="BJ363">
        <v>0.117647</v>
      </c>
      <c r="BK363">
        <v>0.117647</v>
      </c>
      <c r="BL363">
        <v>0.264706</v>
      </c>
      <c r="BM363">
        <v>0</v>
      </c>
      <c r="BN363">
        <v>0.735294</v>
      </c>
      <c r="BO363">
        <v>1</v>
      </c>
      <c r="BP363" t="s">
        <v>4652</v>
      </c>
      <c r="BQ363">
        <v>15895</v>
      </c>
      <c r="BR363">
        <v>2.14E-3</v>
      </c>
      <c r="BS363">
        <v>0</v>
      </c>
    </row>
    <row r="364" spans="1:71" x14ac:dyDescent="0.25">
      <c r="A364" t="s">
        <v>4657</v>
      </c>
      <c r="B364" t="s">
        <v>98</v>
      </c>
      <c r="C364" t="s">
        <v>187</v>
      </c>
      <c r="D364" t="s">
        <v>44</v>
      </c>
      <c r="E364">
        <v>2021</v>
      </c>
      <c r="F364">
        <v>136</v>
      </c>
      <c r="G364">
        <v>64</v>
      </c>
      <c r="H364">
        <v>0</v>
      </c>
      <c r="I364">
        <v>20</v>
      </c>
      <c r="J364">
        <v>31</v>
      </c>
      <c r="K364">
        <v>34</v>
      </c>
      <c r="L364">
        <v>30</v>
      </c>
      <c r="M364">
        <v>24</v>
      </c>
      <c r="N364">
        <v>25</v>
      </c>
      <c r="O364">
        <v>21</v>
      </c>
      <c r="P364">
        <v>9</v>
      </c>
      <c r="Q364">
        <v>4</v>
      </c>
      <c r="R364">
        <v>2</v>
      </c>
      <c r="S364">
        <v>0</v>
      </c>
      <c r="T364">
        <v>0</v>
      </c>
      <c r="U364">
        <v>199</v>
      </c>
      <c r="V364">
        <v>0</v>
      </c>
      <c r="W364">
        <v>1</v>
      </c>
      <c r="X364">
        <v>175</v>
      </c>
      <c r="Y364">
        <v>5</v>
      </c>
      <c r="Z364">
        <v>13</v>
      </c>
      <c r="AA364">
        <v>6</v>
      </c>
      <c r="AB364">
        <v>1</v>
      </c>
      <c r="AC364">
        <v>56</v>
      </c>
      <c r="AD364">
        <v>2</v>
      </c>
      <c r="AE364">
        <v>17</v>
      </c>
      <c r="AF364">
        <v>125</v>
      </c>
      <c r="AG364">
        <v>132</v>
      </c>
      <c r="AH364">
        <v>46</v>
      </c>
      <c r="AI364">
        <v>22</v>
      </c>
      <c r="AJ364">
        <v>200</v>
      </c>
      <c r="AK364">
        <v>0.68</v>
      </c>
      <c r="AL364">
        <v>0.32</v>
      </c>
      <c r="AM364">
        <v>0</v>
      </c>
      <c r="AN364">
        <v>0.1</v>
      </c>
      <c r="AO364">
        <v>0.155</v>
      </c>
      <c r="AP364">
        <v>0.17</v>
      </c>
      <c r="AQ364">
        <v>0.15</v>
      </c>
      <c r="AR364">
        <v>0.12</v>
      </c>
      <c r="AS364">
        <v>0.125</v>
      </c>
      <c r="AT364">
        <v>0.105</v>
      </c>
      <c r="AU364">
        <v>4.4999999999999998E-2</v>
      </c>
      <c r="AV364">
        <v>0.02</v>
      </c>
      <c r="AW364">
        <v>0.01</v>
      </c>
      <c r="AX364">
        <v>0</v>
      </c>
      <c r="AY364">
        <v>0</v>
      </c>
      <c r="AZ364">
        <v>0.995</v>
      </c>
      <c r="BA364">
        <v>0</v>
      </c>
      <c r="BB364">
        <v>5.0000000000000001E-3</v>
      </c>
      <c r="BC364">
        <v>0.875</v>
      </c>
      <c r="BD364">
        <v>2.5000000000000001E-2</v>
      </c>
      <c r="BE364">
        <v>6.5000000000000002E-2</v>
      </c>
      <c r="BF364">
        <v>0.03</v>
      </c>
      <c r="BG364">
        <v>5.0000000000000001E-3</v>
      </c>
      <c r="BH364">
        <v>0.28000000000000003</v>
      </c>
      <c r="BI364">
        <v>0.01</v>
      </c>
      <c r="BJ364">
        <v>8.5000000000000006E-2</v>
      </c>
      <c r="BK364">
        <v>0.625</v>
      </c>
      <c r="BL364">
        <v>0.66</v>
      </c>
      <c r="BM364">
        <v>0.23</v>
      </c>
      <c r="BN364">
        <v>0.11</v>
      </c>
      <c r="BO364">
        <v>1</v>
      </c>
      <c r="BP364" t="s">
        <v>4658</v>
      </c>
      <c r="BQ364">
        <v>200</v>
      </c>
      <c r="BR364">
        <v>1</v>
      </c>
      <c r="BS364">
        <v>0</v>
      </c>
    </row>
    <row r="365" spans="1:71" x14ac:dyDescent="0.25">
      <c r="A365" t="s">
        <v>4659</v>
      </c>
      <c r="B365" t="s">
        <v>98</v>
      </c>
      <c r="C365" t="s">
        <v>187</v>
      </c>
      <c r="D365" t="s">
        <v>947</v>
      </c>
      <c r="E365">
        <v>2021</v>
      </c>
      <c r="F365">
        <v>98</v>
      </c>
      <c r="G365">
        <v>53</v>
      </c>
      <c r="H365">
        <v>0</v>
      </c>
      <c r="I365">
        <v>18</v>
      </c>
      <c r="J365">
        <v>28</v>
      </c>
      <c r="K365">
        <v>28</v>
      </c>
      <c r="L365">
        <v>19</v>
      </c>
      <c r="M365">
        <v>15</v>
      </c>
      <c r="N365">
        <v>18</v>
      </c>
      <c r="O365">
        <v>15</v>
      </c>
      <c r="P365">
        <v>5</v>
      </c>
      <c r="Q365">
        <v>3</v>
      </c>
      <c r="R365">
        <v>2</v>
      </c>
      <c r="S365">
        <v>0</v>
      </c>
      <c r="T365">
        <v>0</v>
      </c>
      <c r="U365">
        <v>150</v>
      </c>
      <c r="V365">
        <v>0</v>
      </c>
      <c r="W365">
        <v>1</v>
      </c>
      <c r="X365">
        <v>137</v>
      </c>
      <c r="Y365">
        <v>3</v>
      </c>
      <c r="Z365">
        <v>6</v>
      </c>
      <c r="AA365">
        <v>5</v>
      </c>
      <c r="AB365">
        <v>0</v>
      </c>
      <c r="AC365">
        <v>53</v>
      </c>
      <c r="AD365">
        <v>0</v>
      </c>
      <c r="AE365">
        <v>6</v>
      </c>
      <c r="AF365">
        <v>92</v>
      </c>
      <c r="AG365">
        <v>99</v>
      </c>
      <c r="AH365">
        <v>43</v>
      </c>
      <c r="AI365">
        <v>9</v>
      </c>
      <c r="AJ365">
        <v>151</v>
      </c>
      <c r="AK365">
        <v>0.649007</v>
      </c>
      <c r="AL365">
        <v>0.350993</v>
      </c>
      <c r="AM365">
        <v>0</v>
      </c>
      <c r="AN365">
        <v>0.11920500000000001</v>
      </c>
      <c r="AO365">
        <v>0.18543000000000001</v>
      </c>
      <c r="AP365">
        <v>0.18543000000000001</v>
      </c>
      <c r="AQ365">
        <v>0.125828</v>
      </c>
      <c r="AR365">
        <v>9.9337999999999996E-2</v>
      </c>
      <c r="AS365">
        <v>0.11920500000000001</v>
      </c>
      <c r="AT365">
        <v>9.9337999999999996E-2</v>
      </c>
      <c r="AU365">
        <v>3.3112999999999997E-2</v>
      </c>
      <c r="AV365">
        <v>1.9868E-2</v>
      </c>
      <c r="AW365">
        <v>1.3245E-2</v>
      </c>
      <c r="AX365">
        <v>0</v>
      </c>
      <c r="AY365">
        <v>0</v>
      </c>
      <c r="AZ365">
        <v>0.99337699999999995</v>
      </c>
      <c r="BA365">
        <v>0</v>
      </c>
      <c r="BB365">
        <v>6.6230000000000004E-3</v>
      </c>
      <c r="BC365">
        <v>0.90728500000000001</v>
      </c>
      <c r="BD365">
        <v>1.9868E-2</v>
      </c>
      <c r="BE365">
        <v>3.9734999999999999E-2</v>
      </c>
      <c r="BF365">
        <v>3.3112999999999997E-2</v>
      </c>
      <c r="BG365">
        <v>0</v>
      </c>
      <c r="BH365">
        <v>0.350993</v>
      </c>
      <c r="BI365">
        <v>0</v>
      </c>
      <c r="BJ365">
        <v>3.9734999999999999E-2</v>
      </c>
      <c r="BK365">
        <v>0.60927200000000004</v>
      </c>
      <c r="BL365">
        <v>0.65562900000000002</v>
      </c>
      <c r="BM365">
        <v>0.28476800000000002</v>
      </c>
      <c r="BN365">
        <v>5.9603000000000003E-2</v>
      </c>
      <c r="BO365">
        <v>1</v>
      </c>
      <c r="BP365" t="s">
        <v>4658</v>
      </c>
      <c r="BQ365">
        <v>200</v>
      </c>
      <c r="BR365">
        <v>0.755</v>
      </c>
      <c r="BS365">
        <v>0</v>
      </c>
    </row>
    <row r="366" spans="1:71" x14ac:dyDescent="0.25">
      <c r="A366" t="s">
        <v>4660</v>
      </c>
      <c r="B366" t="s">
        <v>98</v>
      </c>
      <c r="C366" t="s">
        <v>187</v>
      </c>
      <c r="D366" t="s">
        <v>949</v>
      </c>
      <c r="E366">
        <v>2021</v>
      </c>
      <c r="F366">
        <v>28</v>
      </c>
      <c r="G366">
        <v>8</v>
      </c>
      <c r="H366">
        <v>0</v>
      </c>
      <c r="I366">
        <v>1</v>
      </c>
      <c r="J366">
        <v>3</v>
      </c>
      <c r="K366">
        <v>6</v>
      </c>
      <c r="L366">
        <v>7</v>
      </c>
      <c r="M366">
        <v>6</v>
      </c>
      <c r="N366">
        <v>4</v>
      </c>
      <c r="O366">
        <v>5</v>
      </c>
      <c r="P366">
        <v>4</v>
      </c>
      <c r="Q366">
        <v>0</v>
      </c>
      <c r="R366">
        <v>0</v>
      </c>
      <c r="S366">
        <v>0</v>
      </c>
      <c r="T366">
        <v>0</v>
      </c>
      <c r="U366">
        <v>36</v>
      </c>
      <c r="V366">
        <v>0</v>
      </c>
      <c r="W366">
        <v>0</v>
      </c>
      <c r="X366">
        <v>30</v>
      </c>
      <c r="Y366">
        <v>1</v>
      </c>
      <c r="Z366">
        <v>5</v>
      </c>
      <c r="AA366">
        <v>0</v>
      </c>
      <c r="AB366">
        <v>0</v>
      </c>
      <c r="AC366">
        <v>2</v>
      </c>
      <c r="AD366">
        <v>0</v>
      </c>
      <c r="AE366">
        <v>3</v>
      </c>
      <c r="AF366">
        <v>31</v>
      </c>
      <c r="AG366">
        <v>27</v>
      </c>
      <c r="AH366">
        <v>3</v>
      </c>
      <c r="AI366">
        <v>6</v>
      </c>
      <c r="AJ366">
        <v>36</v>
      </c>
      <c r="AK366">
        <v>0.77777799999999997</v>
      </c>
      <c r="AL366">
        <v>0.222222</v>
      </c>
      <c r="AM366">
        <v>0</v>
      </c>
      <c r="AN366">
        <v>2.7778000000000001E-2</v>
      </c>
      <c r="AO366">
        <v>8.333299999999999E-2</v>
      </c>
      <c r="AP366">
        <v>0.16666700000000001</v>
      </c>
      <c r="AQ366">
        <v>0.19444400000000001</v>
      </c>
      <c r="AR366">
        <v>0.16666700000000001</v>
      </c>
      <c r="AS366">
        <v>0.111111</v>
      </c>
      <c r="AT366">
        <v>0.13888900000000001</v>
      </c>
      <c r="AU366">
        <v>0.111111</v>
      </c>
      <c r="AV366">
        <v>0</v>
      </c>
      <c r="AW366">
        <v>0</v>
      </c>
      <c r="AX366">
        <v>0</v>
      </c>
      <c r="AY366">
        <v>0</v>
      </c>
      <c r="AZ366">
        <v>1</v>
      </c>
      <c r="BA366">
        <v>0</v>
      </c>
      <c r="BB366">
        <v>0</v>
      </c>
      <c r="BC366">
        <v>0.83333299999999999</v>
      </c>
      <c r="BD366">
        <v>2.7778000000000001E-2</v>
      </c>
      <c r="BE366">
        <v>0.13888900000000001</v>
      </c>
      <c r="BF366">
        <v>0</v>
      </c>
      <c r="BG366">
        <v>0</v>
      </c>
      <c r="BH366">
        <v>5.5556000000000001E-2</v>
      </c>
      <c r="BI366">
        <v>0</v>
      </c>
      <c r="BJ366">
        <v>8.333299999999999E-2</v>
      </c>
      <c r="BK366">
        <v>0.86111099999999996</v>
      </c>
      <c r="BL366">
        <v>0.75</v>
      </c>
      <c r="BM366">
        <v>8.333299999999999E-2</v>
      </c>
      <c r="BN366">
        <v>0.16666700000000001</v>
      </c>
      <c r="BO366">
        <v>1</v>
      </c>
      <c r="BP366" t="s">
        <v>4658</v>
      </c>
      <c r="BQ366">
        <v>200</v>
      </c>
      <c r="BR366">
        <v>0.18</v>
      </c>
      <c r="BS366">
        <v>0</v>
      </c>
    </row>
    <row r="367" spans="1:71" x14ac:dyDescent="0.25">
      <c r="A367" t="s">
        <v>4661</v>
      </c>
      <c r="B367" t="s">
        <v>98</v>
      </c>
      <c r="C367" t="s">
        <v>187</v>
      </c>
      <c r="D367" t="s">
        <v>953</v>
      </c>
      <c r="E367">
        <v>2021</v>
      </c>
      <c r="F367">
        <v>9</v>
      </c>
      <c r="G367">
        <v>1</v>
      </c>
      <c r="H367">
        <v>0</v>
      </c>
      <c r="I367">
        <v>0</v>
      </c>
      <c r="J367">
        <v>0</v>
      </c>
      <c r="K367">
        <v>0</v>
      </c>
      <c r="L367">
        <v>3</v>
      </c>
      <c r="M367">
        <v>3</v>
      </c>
      <c r="N367">
        <v>3</v>
      </c>
      <c r="O367">
        <v>1</v>
      </c>
      <c r="P367">
        <v>0</v>
      </c>
      <c r="Q367">
        <v>0</v>
      </c>
      <c r="R367">
        <v>0</v>
      </c>
      <c r="S367">
        <v>0</v>
      </c>
      <c r="T367">
        <v>0</v>
      </c>
      <c r="U367">
        <v>10</v>
      </c>
      <c r="V367">
        <v>0</v>
      </c>
      <c r="W367">
        <v>0</v>
      </c>
      <c r="X367">
        <v>7</v>
      </c>
      <c r="Y367">
        <v>1</v>
      </c>
      <c r="Z367">
        <v>1</v>
      </c>
      <c r="AA367">
        <v>1</v>
      </c>
      <c r="AB367">
        <v>0</v>
      </c>
      <c r="AC367">
        <v>0</v>
      </c>
      <c r="AD367">
        <v>0</v>
      </c>
      <c r="AE367">
        <v>8</v>
      </c>
      <c r="AF367">
        <v>2</v>
      </c>
      <c r="AG367">
        <v>5</v>
      </c>
      <c r="AH367">
        <v>0</v>
      </c>
      <c r="AI367">
        <v>5</v>
      </c>
      <c r="AJ367">
        <v>10</v>
      </c>
      <c r="AK367">
        <v>0.9</v>
      </c>
      <c r="AL367">
        <v>0.1</v>
      </c>
      <c r="AM367">
        <v>0</v>
      </c>
      <c r="AN367">
        <v>0</v>
      </c>
      <c r="AO367">
        <v>0</v>
      </c>
      <c r="AP367">
        <v>0</v>
      </c>
      <c r="AQ367">
        <v>0.3</v>
      </c>
      <c r="AR367">
        <v>0.3</v>
      </c>
      <c r="AS367">
        <v>0.3</v>
      </c>
      <c r="AT367">
        <v>0.1</v>
      </c>
      <c r="AU367">
        <v>0</v>
      </c>
      <c r="AV367">
        <v>0</v>
      </c>
      <c r="AW367">
        <v>0</v>
      </c>
      <c r="AX367">
        <v>0</v>
      </c>
      <c r="AY367">
        <v>0</v>
      </c>
      <c r="AZ367">
        <v>1</v>
      </c>
      <c r="BA367">
        <v>0</v>
      </c>
      <c r="BB367">
        <v>0</v>
      </c>
      <c r="BC367">
        <v>0.7</v>
      </c>
      <c r="BD367">
        <v>0.1</v>
      </c>
      <c r="BE367">
        <v>0.1</v>
      </c>
      <c r="BF367">
        <v>0.1</v>
      </c>
      <c r="BG367">
        <v>0</v>
      </c>
      <c r="BH367">
        <v>0</v>
      </c>
      <c r="BI367">
        <v>0</v>
      </c>
      <c r="BJ367">
        <v>0.8</v>
      </c>
      <c r="BK367">
        <v>0.2</v>
      </c>
      <c r="BL367">
        <v>0.5</v>
      </c>
      <c r="BM367">
        <v>0</v>
      </c>
      <c r="BN367">
        <v>0.5</v>
      </c>
      <c r="BO367">
        <v>1</v>
      </c>
      <c r="BP367" t="s">
        <v>4658</v>
      </c>
      <c r="BQ367">
        <v>200</v>
      </c>
      <c r="BR367">
        <v>0.05</v>
      </c>
      <c r="BS367">
        <v>0</v>
      </c>
    </row>
    <row r="368" spans="1:71" x14ac:dyDescent="0.25">
      <c r="A368" t="s">
        <v>4662</v>
      </c>
      <c r="B368" t="s">
        <v>98</v>
      </c>
      <c r="C368" t="s">
        <v>187</v>
      </c>
      <c r="D368" t="s">
        <v>961</v>
      </c>
      <c r="E368">
        <v>2021</v>
      </c>
      <c r="F368">
        <v>1</v>
      </c>
      <c r="G368">
        <v>2</v>
      </c>
      <c r="H368">
        <v>0</v>
      </c>
      <c r="I368">
        <v>1</v>
      </c>
      <c r="J368">
        <v>0</v>
      </c>
      <c r="K368">
        <v>0</v>
      </c>
      <c r="L368">
        <v>1</v>
      </c>
      <c r="M368">
        <v>0</v>
      </c>
      <c r="N368">
        <v>0</v>
      </c>
      <c r="O368">
        <v>0</v>
      </c>
      <c r="P368">
        <v>0</v>
      </c>
      <c r="Q368">
        <v>1</v>
      </c>
      <c r="R368">
        <v>0</v>
      </c>
      <c r="S368">
        <v>0</v>
      </c>
      <c r="T368">
        <v>0</v>
      </c>
      <c r="U368">
        <v>3</v>
      </c>
      <c r="V368">
        <v>0</v>
      </c>
      <c r="W368">
        <v>0</v>
      </c>
      <c r="X368">
        <v>1</v>
      </c>
      <c r="Y368">
        <v>0</v>
      </c>
      <c r="Z368">
        <v>1</v>
      </c>
      <c r="AA368">
        <v>0</v>
      </c>
      <c r="AB368">
        <v>1</v>
      </c>
      <c r="AC368">
        <v>1</v>
      </c>
      <c r="AD368">
        <v>2</v>
      </c>
      <c r="AE368">
        <v>0</v>
      </c>
      <c r="AF368">
        <v>0</v>
      </c>
      <c r="AG368">
        <v>1</v>
      </c>
      <c r="AH368">
        <v>0</v>
      </c>
      <c r="AI368">
        <v>2</v>
      </c>
      <c r="AJ368">
        <v>3</v>
      </c>
      <c r="AK368">
        <v>0.33333299999999999</v>
      </c>
      <c r="AL368">
        <v>0.66666700000000001</v>
      </c>
      <c r="AM368">
        <v>0</v>
      </c>
      <c r="AN368">
        <v>0.33333299999999999</v>
      </c>
      <c r="AO368">
        <v>0</v>
      </c>
      <c r="AP368">
        <v>0</v>
      </c>
      <c r="AQ368">
        <v>0.33333299999999999</v>
      </c>
      <c r="AR368">
        <v>0</v>
      </c>
      <c r="AS368">
        <v>0</v>
      </c>
      <c r="AT368">
        <v>0</v>
      </c>
      <c r="AU368">
        <v>0</v>
      </c>
      <c r="AV368">
        <v>0.33333299999999999</v>
      </c>
      <c r="AW368">
        <v>0</v>
      </c>
      <c r="AX368">
        <v>0</v>
      </c>
      <c r="AY368">
        <v>0</v>
      </c>
      <c r="AZ368">
        <v>1</v>
      </c>
      <c r="BA368">
        <v>0</v>
      </c>
      <c r="BB368">
        <v>0</v>
      </c>
      <c r="BC368">
        <v>0.33333299999999999</v>
      </c>
      <c r="BD368">
        <v>0</v>
      </c>
      <c r="BE368">
        <v>0.33333299999999999</v>
      </c>
      <c r="BF368">
        <v>0</v>
      </c>
      <c r="BG368">
        <v>0.33333299999999999</v>
      </c>
      <c r="BH368">
        <v>0.33333299999999999</v>
      </c>
      <c r="BI368">
        <v>0.66666700000000001</v>
      </c>
      <c r="BJ368">
        <v>0</v>
      </c>
      <c r="BK368">
        <v>0</v>
      </c>
      <c r="BL368">
        <v>0.33333299999999999</v>
      </c>
      <c r="BM368">
        <v>0</v>
      </c>
      <c r="BN368">
        <v>0.66666700000000001</v>
      </c>
      <c r="BO368">
        <v>1</v>
      </c>
      <c r="BP368" t="s">
        <v>4658</v>
      </c>
      <c r="BQ368">
        <v>200</v>
      </c>
      <c r="BR368">
        <v>1.4999999999999999E-2</v>
      </c>
      <c r="BS368">
        <v>0</v>
      </c>
    </row>
    <row r="369" spans="1:71" x14ac:dyDescent="0.25">
      <c r="A369" t="s">
        <v>4663</v>
      </c>
      <c r="B369" t="s">
        <v>98</v>
      </c>
      <c r="C369" t="s">
        <v>426</v>
      </c>
      <c r="D369" t="s">
        <v>44</v>
      </c>
      <c r="E369">
        <v>2021</v>
      </c>
      <c r="F369">
        <v>1154</v>
      </c>
      <c r="G369">
        <v>515</v>
      </c>
      <c r="H369">
        <v>0</v>
      </c>
      <c r="I369">
        <v>259</v>
      </c>
      <c r="J369">
        <v>337</v>
      </c>
      <c r="K369">
        <v>281</v>
      </c>
      <c r="L369">
        <v>219</v>
      </c>
      <c r="M369">
        <v>178</v>
      </c>
      <c r="N369">
        <v>162</v>
      </c>
      <c r="O369">
        <v>101</v>
      </c>
      <c r="P369">
        <v>57</v>
      </c>
      <c r="Q369">
        <v>37</v>
      </c>
      <c r="R369">
        <v>17</v>
      </c>
      <c r="S369">
        <v>21</v>
      </c>
      <c r="T369">
        <v>0</v>
      </c>
      <c r="U369">
        <v>1490</v>
      </c>
      <c r="V369">
        <v>179</v>
      </c>
      <c r="W369">
        <v>0</v>
      </c>
      <c r="X369">
        <v>1422</v>
      </c>
      <c r="Y369">
        <v>66</v>
      </c>
      <c r="Z369">
        <v>69</v>
      </c>
      <c r="AA369">
        <v>102</v>
      </c>
      <c r="AB369">
        <v>10</v>
      </c>
      <c r="AC369">
        <v>404</v>
      </c>
      <c r="AD369">
        <v>4</v>
      </c>
      <c r="AE369">
        <v>121</v>
      </c>
      <c r="AF369">
        <v>1140</v>
      </c>
      <c r="AG369">
        <v>1290</v>
      </c>
      <c r="AH369">
        <v>347</v>
      </c>
      <c r="AI369">
        <v>32</v>
      </c>
      <c r="AJ369">
        <v>1669</v>
      </c>
      <c r="AK369">
        <v>0.69143199999999994</v>
      </c>
      <c r="AL369">
        <v>0.30856800000000001</v>
      </c>
      <c r="AM369">
        <v>0</v>
      </c>
      <c r="AN369">
        <v>0.15518299999999999</v>
      </c>
      <c r="AO369">
        <v>0.20191700000000001</v>
      </c>
      <c r="AP369">
        <v>0.16836400000000001</v>
      </c>
      <c r="AQ369">
        <v>0.131216</v>
      </c>
      <c r="AR369">
        <v>0.106651</v>
      </c>
      <c r="AS369">
        <v>9.7063999999999998E-2</v>
      </c>
      <c r="AT369">
        <v>6.0514999999999999E-2</v>
      </c>
      <c r="AU369">
        <v>3.4152000000000002E-2</v>
      </c>
      <c r="AV369">
        <v>2.2169000000000001E-2</v>
      </c>
      <c r="AW369">
        <v>1.0186000000000001E-2</v>
      </c>
      <c r="AX369">
        <v>1.2581999999999999E-2</v>
      </c>
      <c r="AY369">
        <v>0</v>
      </c>
      <c r="AZ369">
        <v>0.89275000000000004</v>
      </c>
      <c r="BA369">
        <v>0.10725</v>
      </c>
      <c r="BB369">
        <v>0</v>
      </c>
      <c r="BC369">
        <v>0.85200699999999996</v>
      </c>
      <c r="BD369">
        <v>3.9544999999999997E-2</v>
      </c>
      <c r="BE369">
        <v>4.1341999999999997E-2</v>
      </c>
      <c r="BF369">
        <v>6.1113999999999988E-2</v>
      </c>
      <c r="BG369">
        <v>5.9919999999999999E-3</v>
      </c>
      <c r="BH369">
        <v>0.242061</v>
      </c>
      <c r="BI369">
        <v>2.3969999999999998E-3</v>
      </c>
      <c r="BJ369">
        <v>7.2499000000000008E-2</v>
      </c>
      <c r="BK369">
        <v>0.68304399999999998</v>
      </c>
      <c r="BL369">
        <v>0.77291799999999999</v>
      </c>
      <c r="BM369">
        <v>0.20790900000000001</v>
      </c>
      <c r="BN369">
        <v>1.9172999999999999E-2</v>
      </c>
      <c r="BO369">
        <v>1</v>
      </c>
      <c r="BP369" t="s">
        <v>4664</v>
      </c>
      <c r="BQ369">
        <v>1669</v>
      </c>
      <c r="BR369">
        <v>1</v>
      </c>
      <c r="BS369">
        <v>0</v>
      </c>
    </row>
    <row r="370" spans="1:71" x14ac:dyDescent="0.25">
      <c r="A370" t="s">
        <v>4665</v>
      </c>
      <c r="B370" t="s">
        <v>98</v>
      </c>
      <c r="C370" t="s">
        <v>426</v>
      </c>
      <c r="D370" t="s">
        <v>947</v>
      </c>
      <c r="E370">
        <v>2021</v>
      </c>
      <c r="F370">
        <v>813</v>
      </c>
      <c r="G370">
        <v>405</v>
      </c>
      <c r="H370">
        <v>0</v>
      </c>
      <c r="I370">
        <v>173</v>
      </c>
      <c r="J370">
        <v>246</v>
      </c>
      <c r="K370">
        <v>211</v>
      </c>
      <c r="L370">
        <v>152</v>
      </c>
      <c r="M370">
        <v>138</v>
      </c>
      <c r="N370">
        <v>121</v>
      </c>
      <c r="O370">
        <v>70</v>
      </c>
      <c r="P370">
        <v>42</v>
      </c>
      <c r="Q370">
        <v>33</v>
      </c>
      <c r="R370">
        <v>16</v>
      </c>
      <c r="S370">
        <v>16</v>
      </c>
      <c r="T370">
        <v>0</v>
      </c>
      <c r="U370">
        <v>1044</v>
      </c>
      <c r="V370">
        <v>174</v>
      </c>
      <c r="W370">
        <v>0</v>
      </c>
      <c r="X370">
        <v>1040</v>
      </c>
      <c r="Y370">
        <v>34</v>
      </c>
      <c r="Z370">
        <v>38</v>
      </c>
      <c r="AA370">
        <v>99</v>
      </c>
      <c r="AB370">
        <v>7</v>
      </c>
      <c r="AC370">
        <v>382</v>
      </c>
      <c r="AD370">
        <v>2</v>
      </c>
      <c r="AE370">
        <v>23</v>
      </c>
      <c r="AF370">
        <v>811</v>
      </c>
      <c r="AG370">
        <v>874</v>
      </c>
      <c r="AH370">
        <v>324</v>
      </c>
      <c r="AI370">
        <v>20</v>
      </c>
      <c r="AJ370">
        <v>1218</v>
      </c>
      <c r="AK370">
        <v>0.66748800000000008</v>
      </c>
      <c r="AL370">
        <v>0.33251199999999997</v>
      </c>
      <c r="AM370">
        <v>0</v>
      </c>
      <c r="AN370">
        <v>0.142036</v>
      </c>
      <c r="AO370">
        <v>0.20197000000000001</v>
      </c>
      <c r="AP370">
        <v>0.173235</v>
      </c>
      <c r="AQ370">
        <v>0.124795</v>
      </c>
      <c r="AR370">
        <v>0.1133</v>
      </c>
      <c r="AS370">
        <v>9.9343000000000001E-2</v>
      </c>
      <c r="AT370">
        <v>5.7470999999999987E-2</v>
      </c>
      <c r="AU370">
        <v>3.4483E-2</v>
      </c>
      <c r="AV370">
        <v>2.7094E-2</v>
      </c>
      <c r="AW370">
        <v>1.3136E-2</v>
      </c>
      <c r="AX370">
        <v>1.3136E-2</v>
      </c>
      <c r="AY370">
        <v>0</v>
      </c>
      <c r="AZ370">
        <v>0.85714299999999999</v>
      </c>
      <c r="BA370">
        <v>0.14285700000000001</v>
      </c>
      <c r="BB370">
        <v>0</v>
      </c>
      <c r="BC370">
        <v>0.85385900000000003</v>
      </c>
      <c r="BD370">
        <v>2.7914999999999999E-2</v>
      </c>
      <c r="BE370">
        <v>3.1199000000000001E-2</v>
      </c>
      <c r="BF370">
        <v>8.1280999999999992E-2</v>
      </c>
      <c r="BG370">
        <v>5.7470000000000004E-3</v>
      </c>
      <c r="BH370">
        <v>0.31362899999999999</v>
      </c>
      <c r="BI370">
        <v>1.642E-3</v>
      </c>
      <c r="BJ370">
        <v>1.8883E-2</v>
      </c>
      <c r="BK370">
        <v>0.66584599999999994</v>
      </c>
      <c r="BL370">
        <v>0.71757000000000004</v>
      </c>
      <c r="BM370">
        <v>0.26601000000000002</v>
      </c>
      <c r="BN370">
        <v>1.6420000000000001E-2</v>
      </c>
      <c r="BO370">
        <v>1</v>
      </c>
      <c r="BP370" t="s">
        <v>4664</v>
      </c>
      <c r="BQ370">
        <v>1669</v>
      </c>
      <c r="BR370">
        <v>0.72977999999999998</v>
      </c>
      <c r="BS370">
        <v>0</v>
      </c>
    </row>
    <row r="371" spans="1:71" x14ac:dyDescent="0.25">
      <c r="A371" t="s">
        <v>4666</v>
      </c>
      <c r="B371" t="s">
        <v>98</v>
      </c>
      <c r="C371" t="s">
        <v>426</v>
      </c>
      <c r="D371" t="s">
        <v>949</v>
      </c>
      <c r="E371">
        <v>2021</v>
      </c>
      <c r="F371">
        <v>270</v>
      </c>
      <c r="G371">
        <v>82</v>
      </c>
      <c r="H371">
        <v>0</v>
      </c>
      <c r="I371">
        <v>81</v>
      </c>
      <c r="J371">
        <v>72</v>
      </c>
      <c r="K371">
        <v>53</v>
      </c>
      <c r="L371">
        <v>47</v>
      </c>
      <c r="M371">
        <v>29</v>
      </c>
      <c r="N371">
        <v>28</v>
      </c>
      <c r="O371">
        <v>22</v>
      </c>
      <c r="P371">
        <v>11</v>
      </c>
      <c r="Q371">
        <v>3</v>
      </c>
      <c r="R371">
        <v>1</v>
      </c>
      <c r="S371">
        <v>5</v>
      </c>
      <c r="T371">
        <v>0</v>
      </c>
      <c r="U371">
        <v>350</v>
      </c>
      <c r="V371">
        <v>2</v>
      </c>
      <c r="W371">
        <v>0</v>
      </c>
      <c r="X371">
        <v>302</v>
      </c>
      <c r="Y371">
        <v>26</v>
      </c>
      <c r="Z371">
        <v>23</v>
      </c>
      <c r="AA371">
        <v>1</v>
      </c>
      <c r="AB371">
        <v>0</v>
      </c>
      <c r="AC371">
        <v>18</v>
      </c>
      <c r="AD371">
        <v>0</v>
      </c>
      <c r="AE371">
        <v>25</v>
      </c>
      <c r="AF371">
        <v>309</v>
      </c>
      <c r="AG371">
        <v>329</v>
      </c>
      <c r="AH371">
        <v>20</v>
      </c>
      <c r="AI371">
        <v>3</v>
      </c>
      <c r="AJ371">
        <v>352</v>
      </c>
      <c r="AK371">
        <v>0.76704499999999998</v>
      </c>
      <c r="AL371">
        <v>0.232955</v>
      </c>
      <c r="AM371">
        <v>0</v>
      </c>
      <c r="AN371">
        <v>0.23011400000000001</v>
      </c>
      <c r="AO371">
        <v>0.204545</v>
      </c>
      <c r="AP371">
        <v>0.15056800000000001</v>
      </c>
      <c r="AQ371">
        <v>0.133523</v>
      </c>
      <c r="AR371">
        <v>8.2386000000000001E-2</v>
      </c>
      <c r="AS371">
        <v>7.9545000000000005E-2</v>
      </c>
      <c r="AT371">
        <v>6.25E-2</v>
      </c>
      <c r="AU371">
        <v>3.125E-2</v>
      </c>
      <c r="AV371">
        <v>8.5229999999999993E-3</v>
      </c>
      <c r="AW371">
        <v>2.8410000000000002E-3</v>
      </c>
      <c r="AX371">
        <v>1.4205000000000001E-2</v>
      </c>
      <c r="AY371">
        <v>0</v>
      </c>
      <c r="AZ371">
        <v>0.99431799999999992</v>
      </c>
      <c r="BA371">
        <v>5.6820000000000004E-3</v>
      </c>
      <c r="BB371">
        <v>0</v>
      </c>
      <c r="BC371">
        <v>0.85795500000000002</v>
      </c>
      <c r="BD371">
        <v>7.3863999999999999E-2</v>
      </c>
      <c r="BE371">
        <v>6.5340999999999996E-2</v>
      </c>
      <c r="BF371">
        <v>2.8410000000000002E-3</v>
      </c>
      <c r="BG371">
        <v>0</v>
      </c>
      <c r="BH371">
        <v>5.1136000000000001E-2</v>
      </c>
      <c r="BI371">
        <v>0</v>
      </c>
      <c r="BJ371">
        <v>7.1023000000000003E-2</v>
      </c>
      <c r="BK371">
        <v>0.87784099999999998</v>
      </c>
      <c r="BL371">
        <v>0.93465900000000002</v>
      </c>
      <c r="BM371">
        <v>5.6818E-2</v>
      </c>
      <c r="BN371">
        <v>8.5229999999999993E-3</v>
      </c>
      <c r="BO371">
        <v>1</v>
      </c>
      <c r="BP371" t="s">
        <v>4664</v>
      </c>
      <c r="BQ371">
        <v>1669</v>
      </c>
      <c r="BR371">
        <v>0.2109</v>
      </c>
      <c r="BS371">
        <v>0</v>
      </c>
    </row>
    <row r="372" spans="1:71" x14ac:dyDescent="0.25">
      <c r="A372" t="s">
        <v>4667</v>
      </c>
      <c r="B372" t="s">
        <v>98</v>
      </c>
      <c r="C372" t="s">
        <v>426</v>
      </c>
      <c r="D372" t="s">
        <v>953</v>
      </c>
      <c r="E372">
        <v>2021</v>
      </c>
      <c r="F372">
        <v>68</v>
      </c>
      <c r="G372">
        <v>26</v>
      </c>
      <c r="H372">
        <v>0</v>
      </c>
      <c r="I372">
        <v>4</v>
      </c>
      <c r="J372">
        <v>18</v>
      </c>
      <c r="K372">
        <v>17</v>
      </c>
      <c r="L372">
        <v>20</v>
      </c>
      <c r="M372">
        <v>9</v>
      </c>
      <c r="N372">
        <v>13</v>
      </c>
      <c r="O372">
        <v>8</v>
      </c>
      <c r="P372">
        <v>4</v>
      </c>
      <c r="Q372">
        <v>1</v>
      </c>
      <c r="R372">
        <v>0</v>
      </c>
      <c r="S372">
        <v>0</v>
      </c>
      <c r="T372">
        <v>0</v>
      </c>
      <c r="U372">
        <v>92</v>
      </c>
      <c r="V372">
        <v>2</v>
      </c>
      <c r="W372">
        <v>0</v>
      </c>
      <c r="X372">
        <v>76</v>
      </c>
      <c r="Y372">
        <v>6</v>
      </c>
      <c r="Z372">
        <v>7</v>
      </c>
      <c r="AA372">
        <v>2</v>
      </c>
      <c r="AB372">
        <v>3</v>
      </c>
      <c r="AC372">
        <v>3</v>
      </c>
      <c r="AD372">
        <v>1</v>
      </c>
      <c r="AE372">
        <v>73</v>
      </c>
      <c r="AF372">
        <v>17</v>
      </c>
      <c r="AG372">
        <v>87</v>
      </c>
      <c r="AH372">
        <v>0</v>
      </c>
      <c r="AI372">
        <v>7</v>
      </c>
      <c r="AJ372">
        <v>94</v>
      </c>
      <c r="AK372">
        <v>0.72340400000000005</v>
      </c>
      <c r="AL372">
        <v>0.27659600000000001</v>
      </c>
      <c r="AM372">
        <v>0</v>
      </c>
      <c r="AN372">
        <v>4.2553000000000001E-2</v>
      </c>
      <c r="AO372">
        <v>0.19148899999999999</v>
      </c>
      <c r="AP372">
        <v>0.18085100000000001</v>
      </c>
      <c r="AQ372">
        <v>0.21276600000000001</v>
      </c>
      <c r="AR372">
        <v>9.5745000000000011E-2</v>
      </c>
      <c r="AS372">
        <v>0.138298</v>
      </c>
      <c r="AT372">
        <v>8.5106000000000001E-2</v>
      </c>
      <c r="AU372">
        <v>4.2553000000000001E-2</v>
      </c>
      <c r="AV372">
        <v>1.0638E-2</v>
      </c>
      <c r="AW372">
        <v>0</v>
      </c>
      <c r="AX372">
        <v>0</v>
      </c>
      <c r="AY372">
        <v>0</v>
      </c>
      <c r="AZ372">
        <v>0.97872300000000001</v>
      </c>
      <c r="BA372">
        <v>2.1277000000000001E-2</v>
      </c>
      <c r="BB372">
        <v>0</v>
      </c>
      <c r="BC372">
        <v>0.80851099999999998</v>
      </c>
      <c r="BD372">
        <v>6.3829999999999998E-2</v>
      </c>
      <c r="BE372">
        <v>7.4467999999999993E-2</v>
      </c>
      <c r="BF372">
        <v>2.1277000000000001E-2</v>
      </c>
      <c r="BG372">
        <v>3.1914999999999999E-2</v>
      </c>
      <c r="BH372">
        <v>3.1914999999999999E-2</v>
      </c>
      <c r="BI372">
        <v>1.0638E-2</v>
      </c>
      <c r="BJ372">
        <v>0.77659599999999995</v>
      </c>
      <c r="BK372">
        <v>0.18085100000000001</v>
      </c>
      <c r="BL372">
        <v>0.92553200000000002</v>
      </c>
      <c r="BM372">
        <v>0</v>
      </c>
      <c r="BN372">
        <v>7.4467999999999993E-2</v>
      </c>
      <c r="BO372">
        <v>1</v>
      </c>
      <c r="BP372" t="s">
        <v>4664</v>
      </c>
      <c r="BQ372">
        <v>1669</v>
      </c>
      <c r="BR372">
        <v>5.6320000000000002E-2</v>
      </c>
      <c r="BS372">
        <v>0</v>
      </c>
    </row>
    <row r="373" spans="1:71" x14ac:dyDescent="0.25">
      <c r="A373" t="s">
        <v>4668</v>
      </c>
      <c r="B373" t="s">
        <v>98</v>
      </c>
      <c r="C373" t="s">
        <v>426</v>
      </c>
      <c r="D373" t="s">
        <v>961</v>
      </c>
      <c r="E373">
        <v>2021</v>
      </c>
      <c r="F373">
        <v>3</v>
      </c>
      <c r="G373">
        <v>2</v>
      </c>
      <c r="H373">
        <v>0</v>
      </c>
      <c r="I373">
        <v>1</v>
      </c>
      <c r="J373">
        <v>1</v>
      </c>
      <c r="K373">
        <v>0</v>
      </c>
      <c r="L373">
        <v>0</v>
      </c>
      <c r="M373">
        <v>2</v>
      </c>
      <c r="N373">
        <v>0</v>
      </c>
      <c r="O373">
        <v>1</v>
      </c>
      <c r="P373">
        <v>0</v>
      </c>
      <c r="Q373">
        <v>0</v>
      </c>
      <c r="R373">
        <v>0</v>
      </c>
      <c r="S373">
        <v>0</v>
      </c>
      <c r="T373">
        <v>0</v>
      </c>
      <c r="U373">
        <v>4</v>
      </c>
      <c r="V373">
        <v>1</v>
      </c>
      <c r="W373">
        <v>0</v>
      </c>
      <c r="X373">
        <v>4</v>
      </c>
      <c r="Y373">
        <v>0</v>
      </c>
      <c r="Z373">
        <v>1</v>
      </c>
      <c r="AA373">
        <v>0</v>
      </c>
      <c r="AB373">
        <v>0</v>
      </c>
      <c r="AC373">
        <v>1</v>
      </c>
      <c r="AD373">
        <v>1</v>
      </c>
      <c r="AE373">
        <v>0</v>
      </c>
      <c r="AF373">
        <v>3</v>
      </c>
      <c r="AG373">
        <v>0</v>
      </c>
      <c r="AH373">
        <v>3</v>
      </c>
      <c r="AI373">
        <v>2</v>
      </c>
      <c r="AJ373">
        <v>5</v>
      </c>
      <c r="AK373">
        <v>0.6</v>
      </c>
      <c r="AL373">
        <v>0.4</v>
      </c>
      <c r="AM373">
        <v>0</v>
      </c>
      <c r="AN373">
        <v>0.2</v>
      </c>
      <c r="AO373">
        <v>0.2</v>
      </c>
      <c r="AP373">
        <v>0</v>
      </c>
      <c r="AQ373">
        <v>0</v>
      </c>
      <c r="AR373">
        <v>0.4</v>
      </c>
      <c r="AS373">
        <v>0</v>
      </c>
      <c r="AT373">
        <v>0.2</v>
      </c>
      <c r="AU373">
        <v>0</v>
      </c>
      <c r="AV373">
        <v>0</v>
      </c>
      <c r="AW373">
        <v>0</v>
      </c>
      <c r="AX373">
        <v>0</v>
      </c>
      <c r="AY373">
        <v>0</v>
      </c>
      <c r="AZ373">
        <v>0.8</v>
      </c>
      <c r="BA373">
        <v>0.2</v>
      </c>
      <c r="BB373">
        <v>0</v>
      </c>
      <c r="BC373">
        <v>0.8</v>
      </c>
      <c r="BD373">
        <v>0</v>
      </c>
      <c r="BE373">
        <v>0.2</v>
      </c>
      <c r="BF373">
        <v>0</v>
      </c>
      <c r="BG373">
        <v>0</v>
      </c>
      <c r="BH373">
        <v>0.2</v>
      </c>
      <c r="BI373">
        <v>0.2</v>
      </c>
      <c r="BJ373">
        <v>0</v>
      </c>
      <c r="BK373">
        <v>0.6</v>
      </c>
      <c r="BL373">
        <v>0</v>
      </c>
      <c r="BM373">
        <v>0.6</v>
      </c>
      <c r="BN373">
        <v>0.4</v>
      </c>
      <c r="BO373">
        <v>1</v>
      </c>
      <c r="BP373" t="s">
        <v>4664</v>
      </c>
      <c r="BQ373">
        <v>1669</v>
      </c>
      <c r="BR373">
        <v>3.0000000000000001E-3</v>
      </c>
      <c r="BS373">
        <v>0</v>
      </c>
    </row>
    <row r="374" spans="1:71" x14ac:dyDescent="0.25">
      <c r="A374" t="s">
        <v>4669</v>
      </c>
      <c r="B374" t="s">
        <v>98</v>
      </c>
      <c r="C374" t="s">
        <v>124</v>
      </c>
      <c r="D374" t="s">
        <v>44</v>
      </c>
      <c r="E374">
        <v>2022</v>
      </c>
      <c r="F374">
        <v>3459</v>
      </c>
      <c r="G374">
        <v>2262</v>
      </c>
      <c r="H374">
        <v>0</v>
      </c>
      <c r="I374">
        <v>516</v>
      </c>
      <c r="J374">
        <v>1110</v>
      </c>
      <c r="K374">
        <v>1055</v>
      </c>
      <c r="L374">
        <v>850</v>
      </c>
      <c r="M374">
        <v>738</v>
      </c>
      <c r="N374">
        <v>580</v>
      </c>
      <c r="O374">
        <v>433</v>
      </c>
      <c r="P374">
        <v>246</v>
      </c>
      <c r="Q374">
        <v>112</v>
      </c>
      <c r="R374">
        <v>44</v>
      </c>
      <c r="S374">
        <v>37</v>
      </c>
      <c r="T374">
        <v>0</v>
      </c>
      <c r="U374">
        <v>3746</v>
      </c>
      <c r="V374">
        <v>1975</v>
      </c>
      <c r="W374">
        <v>0</v>
      </c>
      <c r="X374">
        <v>4571</v>
      </c>
      <c r="Y374">
        <v>260</v>
      </c>
      <c r="Z374">
        <v>301</v>
      </c>
      <c r="AA374">
        <v>589</v>
      </c>
      <c r="AB374">
        <v>0</v>
      </c>
      <c r="AC374">
        <v>1769</v>
      </c>
      <c r="AD374">
        <v>0</v>
      </c>
      <c r="AE374">
        <v>428</v>
      </c>
      <c r="AF374">
        <v>3524</v>
      </c>
      <c r="AG374">
        <v>5094</v>
      </c>
      <c r="AH374">
        <v>598</v>
      </c>
      <c r="AI374">
        <v>29</v>
      </c>
      <c r="AJ374">
        <v>5721</v>
      </c>
      <c r="AK374">
        <v>0.60461500000000001</v>
      </c>
      <c r="AL374">
        <v>0.39538499999999999</v>
      </c>
      <c r="AM374">
        <v>0</v>
      </c>
      <c r="AN374">
        <v>9.0193999999999996E-2</v>
      </c>
      <c r="AO374">
        <v>0.194022</v>
      </c>
      <c r="AP374">
        <v>0.18440799999999999</v>
      </c>
      <c r="AQ374">
        <v>0.14857500000000001</v>
      </c>
      <c r="AR374">
        <v>0.128998</v>
      </c>
      <c r="AS374">
        <v>0.101381</v>
      </c>
      <c r="AT374">
        <v>7.5686000000000003E-2</v>
      </c>
      <c r="AU374">
        <v>4.2999000000000002E-2</v>
      </c>
      <c r="AV374">
        <v>1.9577000000000001E-2</v>
      </c>
      <c r="AW374">
        <v>7.6909999999999999E-3</v>
      </c>
      <c r="AX374">
        <v>6.4670000000000014E-3</v>
      </c>
      <c r="AY374">
        <v>0</v>
      </c>
      <c r="AZ374">
        <v>0.65478099999999995</v>
      </c>
      <c r="BA374">
        <v>0.345219</v>
      </c>
      <c r="BB374">
        <v>0</v>
      </c>
      <c r="BC374">
        <v>0.79898599999999997</v>
      </c>
      <c r="BD374">
        <v>4.5446999999999987E-2</v>
      </c>
      <c r="BE374">
        <v>5.2613E-2</v>
      </c>
      <c r="BF374">
        <v>0.102954</v>
      </c>
      <c r="BG374">
        <v>0</v>
      </c>
      <c r="BH374">
        <v>0.30921199999999999</v>
      </c>
      <c r="BI374">
        <v>0</v>
      </c>
      <c r="BJ374">
        <v>7.4812000000000003E-2</v>
      </c>
      <c r="BK374">
        <v>0.61597599999999997</v>
      </c>
      <c r="BL374">
        <v>0.89040400000000008</v>
      </c>
      <c r="BM374">
        <v>0.10452699999999999</v>
      </c>
      <c r="BN374">
        <v>5.0690000000000006E-3</v>
      </c>
      <c r="BO374">
        <v>1</v>
      </c>
      <c r="BP374" t="s">
        <v>4670</v>
      </c>
      <c r="BQ374">
        <v>5721</v>
      </c>
      <c r="BR374">
        <v>1</v>
      </c>
      <c r="BS374">
        <v>0</v>
      </c>
    </row>
    <row r="375" spans="1:71" x14ac:dyDescent="0.25">
      <c r="A375" t="s">
        <v>4671</v>
      </c>
      <c r="B375" t="s">
        <v>98</v>
      </c>
      <c r="C375" t="s">
        <v>124</v>
      </c>
      <c r="D375" t="s">
        <v>947</v>
      </c>
      <c r="E375">
        <v>2022</v>
      </c>
      <c r="F375">
        <v>2383</v>
      </c>
      <c r="G375">
        <v>1835</v>
      </c>
      <c r="H375">
        <v>0</v>
      </c>
      <c r="I375">
        <v>377</v>
      </c>
      <c r="J375">
        <v>872</v>
      </c>
      <c r="K375">
        <v>777</v>
      </c>
      <c r="L375">
        <v>610</v>
      </c>
      <c r="M375">
        <v>541</v>
      </c>
      <c r="N375">
        <v>433</v>
      </c>
      <c r="O375">
        <v>296</v>
      </c>
      <c r="P375">
        <v>169</v>
      </c>
      <c r="Q375">
        <v>77</v>
      </c>
      <c r="R375">
        <v>37</v>
      </c>
      <c r="S375">
        <v>29</v>
      </c>
      <c r="T375">
        <v>0</v>
      </c>
      <c r="U375">
        <v>2390</v>
      </c>
      <c r="V375">
        <v>1828</v>
      </c>
      <c r="W375">
        <v>0</v>
      </c>
      <c r="X375">
        <v>3410</v>
      </c>
      <c r="Y375">
        <v>70</v>
      </c>
      <c r="Z375">
        <v>174</v>
      </c>
      <c r="AA375">
        <v>564</v>
      </c>
      <c r="AB375">
        <v>0</v>
      </c>
      <c r="AC375">
        <v>1693</v>
      </c>
      <c r="AD375">
        <v>0</v>
      </c>
      <c r="AE375">
        <v>120</v>
      </c>
      <c r="AF375">
        <v>2405</v>
      </c>
      <c r="AG375">
        <v>3714</v>
      </c>
      <c r="AH375">
        <v>497</v>
      </c>
      <c r="AI375">
        <v>7</v>
      </c>
      <c r="AJ375">
        <v>4218</v>
      </c>
      <c r="AK375">
        <v>0.56496000000000002</v>
      </c>
      <c r="AL375">
        <v>0.43503999999999998</v>
      </c>
      <c r="AM375">
        <v>0</v>
      </c>
      <c r="AN375">
        <v>8.9379000000000014E-2</v>
      </c>
      <c r="AO375">
        <v>0.206733</v>
      </c>
      <c r="AP375">
        <v>0.18421100000000001</v>
      </c>
      <c r="AQ375">
        <v>0.144618</v>
      </c>
      <c r="AR375">
        <v>0.12826000000000001</v>
      </c>
      <c r="AS375">
        <v>0.102655</v>
      </c>
      <c r="AT375">
        <v>7.0175000000000001E-2</v>
      </c>
      <c r="AU375">
        <v>4.0065999999999997E-2</v>
      </c>
      <c r="AV375">
        <v>1.8255E-2</v>
      </c>
      <c r="AW375">
        <v>8.7720000000000003E-3</v>
      </c>
      <c r="AX375">
        <v>6.875E-3</v>
      </c>
      <c r="AY375">
        <v>0</v>
      </c>
      <c r="AZ375">
        <v>0.56661899999999998</v>
      </c>
      <c r="BA375">
        <v>0.43338100000000002</v>
      </c>
      <c r="BB375">
        <v>0</v>
      </c>
      <c r="BC375">
        <v>0.80843999999999994</v>
      </c>
      <c r="BD375">
        <v>1.6596E-2</v>
      </c>
      <c r="BE375">
        <v>4.1251999999999997E-2</v>
      </c>
      <c r="BF375">
        <v>0.133713</v>
      </c>
      <c r="BG375">
        <v>0</v>
      </c>
      <c r="BH375">
        <v>0.40137499999999998</v>
      </c>
      <c r="BI375">
        <v>0</v>
      </c>
      <c r="BJ375">
        <v>2.845E-2</v>
      </c>
      <c r="BK375">
        <v>0.57017499999999999</v>
      </c>
      <c r="BL375">
        <v>0.88051199999999996</v>
      </c>
      <c r="BM375">
        <v>0.117828</v>
      </c>
      <c r="BN375">
        <v>1.66E-3</v>
      </c>
      <c r="BO375">
        <v>1</v>
      </c>
      <c r="BP375" t="s">
        <v>4670</v>
      </c>
      <c r="BQ375">
        <v>5721</v>
      </c>
      <c r="BR375">
        <v>0.73727999999999994</v>
      </c>
      <c r="BS375">
        <v>0</v>
      </c>
    </row>
    <row r="376" spans="1:71" x14ac:dyDescent="0.25">
      <c r="A376" t="s">
        <v>4672</v>
      </c>
      <c r="B376" t="s">
        <v>98</v>
      </c>
      <c r="C376" t="s">
        <v>124</v>
      </c>
      <c r="D376" t="s">
        <v>949</v>
      </c>
      <c r="E376">
        <v>2022</v>
      </c>
      <c r="F376">
        <v>860</v>
      </c>
      <c r="G376">
        <v>327</v>
      </c>
      <c r="H376">
        <v>0</v>
      </c>
      <c r="I376">
        <v>128</v>
      </c>
      <c r="J376">
        <v>191</v>
      </c>
      <c r="K376">
        <v>227</v>
      </c>
      <c r="L376">
        <v>181</v>
      </c>
      <c r="M376">
        <v>141</v>
      </c>
      <c r="N376">
        <v>105</v>
      </c>
      <c r="O376">
        <v>115</v>
      </c>
      <c r="P376">
        <v>60</v>
      </c>
      <c r="Q376">
        <v>26</v>
      </c>
      <c r="R376">
        <v>5</v>
      </c>
      <c r="S376">
        <v>8</v>
      </c>
      <c r="T376">
        <v>0</v>
      </c>
      <c r="U376">
        <v>1108</v>
      </c>
      <c r="V376">
        <v>79</v>
      </c>
      <c r="W376">
        <v>0</v>
      </c>
      <c r="X376">
        <v>939</v>
      </c>
      <c r="Y376">
        <v>135</v>
      </c>
      <c r="Z376">
        <v>107</v>
      </c>
      <c r="AA376">
        <v>6</v>
      </c>
      <c r="AB376">
        <v>0</v>
      </c>
      <c r="AC376">
        <v>56</v>
      </c>
      <c r="AD376">
        <v>0</v>
      </c>
      <c r="AE376">
        <v>117</v>
      </c>
      <c r="AF376">
        <v>1014</v>
      </c>
      <c r="AG376">
        <v>1078</v>
      </c>
      <c r="AH376">
        <v>96</v>
      </c>
      <c r="AI376">
        <v>13</v>
      </c>
      <c r="AJ376">
        <v>1187</v>
      </c>
      <c r="AK376">
        <v>0.72451599999999994</v>
      </c>
      <c r="AL376">
        <v>0.27548400000000001</v>
      </c>
      <c r="AM376">
        <v>0</v>
      </c>
      <c r="AN376">
        <v>0.107835</v>
      </c>
      <c r="AO376">
        <v>0.16091</v>
      </c>
      <c r="AP376">
        <v>0.19123799999999999</v>
      </c>
      <c r="AQ376">
        <v>0.15248500000000001</v>
      </c>
      <c r="AR376">
        <v>0.118787</v>
      </c>
      <c r="AS376">
        <v>8.8458000000000009E-2</v>
      </c>
      <c r="AT376">
        <v>9.6882999999999997E-2</v>
      </c>
      <c r="AU376">
        <v>5.0548000000000003E-2</v>
      </c>
      <c r="AV376">
        <v>2.1904E-2</v>
      </c>
      <c r="AW376">
        <v>4.2119999999999996E-3</v>
      </c>
      <c r="AX376">
        <v>6.7400000000000003E-3</v>
      </c>
      <c r="AY376">
        <v>0</v>
      </c>
      <c r="AZ376">
        <v>0.933446</v>
      </c>
      <c r="BA376">
        <v>6.6554000000000002E-2</v>
      </c>
      <c r="BB376">
        <v>0</v>
      </c>
      <c r="BC376">
        <v>0.79106999999999994</v>
      </c>
      <c r="BD376">
        <v>0.113732</v>
      </c>
      <c r="BE376">
        <v>9.0143000000000001E-2</v>
      </c>
      <c r="BF376">
        <v>5.0549999999999996E-3</v>
      </c>
      <c r="BG376">
        <v>0</v>
      </c>
      <c r="BH376">
        <v>4.7177999999999998E-2</v>
      </c>
      <c r="BI376">
        <v>0</v>
      </c>
      <c r="BJ376">
        <v>9.8568000000000003E-2</v>
      </c>
      <c r="BK376">
        <v>0.85425399999999996</v>
      </c>
      <c r="BL376">
        <v>0.90817199999999998</v>
      </c>
      <c r="BM376">
        <v>8.0876000000000003E-2</v>
      </c>
      <c r="BN376">
        <v>1.0952E-2</v>
      </c>
      <c r="BO376">
        <v>1</v>
      </c>
      <c r="BP376" t="s">
        <v>4670</v>
      </c>
      <c r="BQ376">
        <v>5721</v>
      </c>
      <c r="BR376">
        <v>0.20748</v>
      </c>
      <c r="BS376">
        <v>0</v>
      </c>
    </row>
    <row r="377" spans="1:71" x14ac:dyDescent="0.25">
      <c r="A377" t="s">
        <v>4673</v>
      </c>
      <c r="B377" t="s">
        <v>98</v>
      </c>
      <c r="C377" t="s">
        <v>124</v>
      </c>
      <c r="D377" t="s">
        <v>953</v>
      </c>
      <c r="E377">
        <v>2022</v>
      </c>
      <c r="F377">
        <v>216</v>
      </c>
      <c r="G377">
        <v>100</v>
      </c>
      <c r="H377">
        <v>0</v>
      </c>
      <c r="I377">
        <v>11</v>
      </c>
      <c r="J377">
        <v>47</v>
      </c>
      <c r="K377">
        <v>51</v>
      </c>
      <c r="L377">
        <v>59</v>
      </c>
      <c r="M377">
        <v>56</v>
      </c>
      <c r="N377">
        <v>42</v>
      </c>
      <c r="O377">
        <v>22</v>
      </c>
      <c r="P377">
        <v>17</v>
      </c>
      <c r="Q377">
        <v>9</v>
      </c>
      <c r="R377">
        <v>2</v>
      </c>
      <c r="S377">
        <v>0</v>
      </c>
      <c r="T377">
        <v>0</v>
      </c>
      <c r="U377">
        <v>248</v>
      </c>
      <c r="V377">
        <v>68</v>
      </c>
      <c r="W377">
        <v>0</v>
      </c>
      <c r="X377">
        <v>222</v>
      </c>
      <c r="Y377">
        <v>55</v>
      </c>
      <c r="Z377">
        <v>20</v>
      </c>
      <c r="AA377">
        <v>19</v>
      </c>
      <c r="AB377">
        <v>0</v>
      </c>
      <c r="AC377">
        <v>20</v>
      </c>
      <c r="AD377">
        <v>0</v>
      </c>
      <c r="AE377">
        <v>191</v>
      </c>
      <c r="AF377">
        <v>105</v>
      </c>
      <c r="AG377">
        <v>303</v>
      </c>
      <c r="AH377">
        <v>6</v>
      </c>
      <c r="AI377">
        <v>7</v>
      </c>
      <c r="AJ377">
        <v>316</v>
      </c>
      <c r="AK377">
        <v>0.68354399999999993</v>
      </c>
      <c r="AL377">
        <v>0.31645600000000002</v>
      </c>
      <c r="AM377">
        <v>0</v>
      </c>
      <c r="AN377">
        <v>3.4810000000000001E-2</v>
      </c>
      <c r="AO377">
        <v>0.14873400000000001</v>
      </c>
      <c r="AP377">
        <v>0.16139200000000001</v>
      </c>
      <c r="AQ377">
        <v>0.18670900000000001</v>
      </c>
      <c r="AR377">
        <v>0.17721500000000001</v>
      </c>
      <c r="AS377">
        <v>0.132911</v>
      </c>
      <c r="AT377">
        <v>6.9620000000000001E-2</v>
      </c>
      <c r="AU377">
        <v>5.3796999999999998E-2</v>
      </c>
      <c r="AV377">
        <v>2.8480999999999999E-2</v>
      </c>
      <c r="AW377">
        <v>6.3290000000000004E-3</v>
      </c>
      <c r="AX377">
        <v>0</v>
      </c>
      <c r="AY377">
        <v>0</v>
      </c>
      <c r="AZ377">
        <v>0.7848099999999999</v>
      </c>
      <c r="BA377">
        <v>0.21518999999999999</v>
      </c>
      <c r="BB377">
        <v>0</v>
      </c>
      <c r="BC377">
        <v>0.70253200000000005</v>
      </c>
      <c r="BD377">
        <v>0.17405100000000001</v>
      </c>
      <c r="BE377">
        <v>6.3291E-2</v>
      </c>
      <c r="BF377">
        <v>6.0127E-2</v>
      </c>
      <c r="BG377">
        <v>0</v>
      </c>
      <c r="BH377">
        <v>6.3291E-2</v>
      </c>
      <c r="BI377">
        <v>0</v>
      </c>
      <c r="BJ377">
        <v>0.60443000000000002</v>
      </c>
      <c r="BK377">
        <v>0.33227800000000002</v>
      </c>
      <c r="BL377">
        <v>0.95886099999999996</v>
      </c>
      <c r="BM377">
        <v>1.8987E-2</v>
      </c>
      <c r="BN377">
        <v>2.2152000000000002E-2</v>
      </c>
      <c r="BO377">
        <v>1</v>
      </c>
      <c r="BP377" t="s">
        <v>4670</v>
      </c>
      <c r="BQ377">
        <v>5721</v>
      </c>
      <c r="BR377">
        <v>5.5239999999999997E-2</v>
      </c>
      <c r="BS377">
        <v>0</v>
      </c>
    </row>
    <row r="378" spans="1:71" x14ac:dyDescent="0.25">
      <c r="A378" t="s">
        <v>4674</v>
      </c>
      <c r="B378" t="s">
        <v>98</v>
      </c>
      <c r="C378" t="s">
        <v>123</v>
      </c>
      <c r="D378" t="s">
        <v>44</v>
      </c>
      <c r="E378">
        <v>2022</v>
      </c>
      <c r="F378">
        <v>3492</v>
      </c>
      <c r="G378">
        <v>2451</v>
      </c>
      <c r="H378">
        <v>0</v>
      </c>
      <c r="I378">
        <v>675</v>
      </c>
      <c r="J378">
        <v>1029</v>
      </c>
      <c r="K378">
        <v>1032</v>
      </c>
      <c r="L378">
        <v>861</v>
      </c>
      <c r="M378">
        <v>662</v>
      </c>
      <c r="N378">
        <v>595</v>
      </c>
      <c r="O378">
        <v>517</v>
      </c>
      <c r="P378">
        <v>306</v>
      </c>
      <c r="Q378">
        <v>162</v>
      </c>
      <c r="R378">
        <v>79</v>
      </c>
      <c r="S378">
        <v>25</v>
      </c>
      <c r="T378">
        <v>0</v>
      </c>
      <c r="U378">
        <v>4643</v>
      </c>
      <c r="V378">
        <v>1300</v>
      </c>
      <c r="W378">
        <v>0</v>
      </c>
      <c r="X378">
        <v>4218</v>
      </c>
      <c r="Y378">
        <v>232</v>
      </c>
      <c r="Z378">
        <v>972</v>
      </c>
      <c r="AA378">
        <v>247</v>
      </c>
      <c r="AB378">
        <v>274</v>
      </c>
      <c r="AC378">
        <v>1213</v>
      </c>
      <c r="AD378">
        <v>277</v>
      </c>
      <c r="AE378">
        <v>641</v>
      </c>
      <c r="AF378">
        <v>3812</v>
      </c>
      <c r="AG378">
        <v>5374</v>
      </c>
      <c r="AH378">
        <v>304</v>
      </c>
      <c r="AI378">
        <v>265</v>
      </c>
      <c r="AJ378">
        <v>5943</v>
      </c>
      <c r="AK378">
        <v>0.58758200000000005</v>
      </c>
      <c r="AL378">
        <v>0.41241800000000001</v>
      </c>
      <c r="AM378">
        <v>0</v>
      </c>
      <c r="AN378">
        <v>0.113579</v>
      </c>
      <c r="AO378">
        <v>0.17314499999999999</v>
      </c>
      <c r="AP378">
        <v>0.17365</v>
      </c>
      <c r="AQ378">
        <v>0.144876</v>
      </c>
      <c r="AR378">
        <v>0.111392</v>
      </c>
      <c r="AS378">
        <v>0.100118</v>
      </c>
      <c r="AT378">
        <v>8.6992999999999987E-2</v>
      </c>
      <c r="AU378">
        <v>5.1489E-2</v>
      </c>
      <c r="AV378">
        <v>2.7258999999999999E-2</v>
      </c>
      <c r="AW378">
        <v>1.3292999999999999E-2</v>
      </c>
      <c r="AX378">
        <v>4.2069999999999998E-3</v>
      </c>
      <c r="AY378">
        <v>0</v>
      </c>
      <c r="AZ378">
        <v>0.78125500000000003</v>
      </c>
      <c r="BA378">
        <v>0.21874499999999999</v>
      </c>
      <c r="BB378">
        <v>0</v>
      </c>
      <c r="BC378">
        <v>0.70974300000000001</v>
      </c>
      <c r="BD378">
        <v>3.9038000000000003E-2</v>
      </c>
      <c r="BE378">
        <v>0.163554</v>
      </c>
      <c r="BF378">
        <v>4.1562000000000002E-2</v>
      </c>
      <c r="BG378">
        <v>4.6105E-2</v>
      </c>
      <c r="BH378">
        <v>0.20410600000000001</v>
      </c>
      <c r="BI378">
        <v>4.6608999999999998E-2</v>
      </c>
      <c r="BJ378">
        <v>0.107858</v>
      </c>
      <c r="BK378">
        <v>0.64142700000000008</v>
      </c>
      <c r="BL378">
        <v>0.90425700000000009</v>
      </c>
      <c r="BM378">
        <v>5.1152999999999997E-2</v>
      </c>
      <c r="BN378">
        <v>4.4589999999999998E-2</v>
      </c>
      <c r="BO378">
        <v>1</v>
      </c>
      <c r="BP378" t="s">
        <v>4675</v>
      </c>
      <c r="BQ378">
        <v>5943</v>
      </c>
      <c r="BR378">
        <v>1</v>
      </c>
      <c r="BS378">
        <v>0</v>
      </c>
    </row>
    <row r="379" spans="1:71" x14ac:dyDescent="0.25">
      <c r="A379" t="s">
        <v>4676</v>
      </c>
      <c r="B379" t="s">
        <v>98</v>
      </c>
      <c r="C379" t="s">
        <v>123</v>
      </c>
      <c r="D379" t="s">
        <v>947</v>
      </c>
      <c r="E379">
        <v>2022</v>
      </c>
      <c r="F379">
        <v>2279</v>
      </c>
      <c r="G379">
        <v>1859</v>
      </c>
      <c r="H379">
        <v>0</v>
      </c>
      <c r="I379">
        <v>488</v>
      </c>
      <c r="J379">
        <v>709</v>
      </c>
      <c r="K379">
        <v>700</v>
      </c>
      <c r="L379">
        <v>626</v>
      </c>
      <c r="M379">
        <v>453</v>
      </c>
      <c r="N379">
        <v>416</v>
      </c>
      <c r="O379">
        <v>343</v>
      </c>
      <c r="P379">
        <v>216</v>
      </c>
      <c r="Q379">
        <v>109</v>
      </c>
      <c r="R379">
        <v>56</v>
      </c>
      <c r="S379">
        <v>22</v>
      </c>
      <c r="T379">
        <v>0</v>
      </c>
      <c r="U379">
        <v>3070</v>
      </c>
      <c r="V379">
        <v>1068</v>
      </c>
      <c r="W379">
        <v>0</v>
      </c>
      <c r="X379">
        <v>3116</v>
      </c>
      <c r="Y379">
        <v>85</v>
      </c>
      <c r="Z379">
        <v>705</v>
      </c>
      <c r="AA379">
        <v>230</v>
      </c>
      <c r="AB379">
        <v>2</v>
      </c>
      <c r="AC379">
        <v>1134</v>
      </c>
      <c r="AD379">
        <v>2</v>
      </c>
      <c r="AE379">
        <v>341</v>
      </c>
      <c r="AF379">
        <v>2661</v>
      </c>
      <c r="AG379">
        <v>3851</v>
      </c>
      <c r="AH379">
        <v>287</v>
      </c>
      <c r="AI379">
        <v>0</v>
      </c>
      <c r="AJ379">
        <v>4138</v>
      </c>
      <c r="AK379">
        <v>0.55074900000000004</v>
      </c>
      <c r="AL379">
        <v>0.44925100000000001</v>
      </c>
      <c r="AM379">
        <v>0</v>
      </c>
      <c r="AN379">
        <v>0.11793099999999999</v>
      </c>
      <c r="AO379">
        <v>0.17133899999999999</v>
      </c>
      <c r="AP379">
        <v>0.16916400000000001</v>
      </c>
      <c r="AQ379">
        <v>0.151281</v>
      </c>
      <c r="AR379">
        <v>0.109473</v>
      </c>
      <c r="AS379">
        <v>0.100532</v>
      </c>
      <c r="AT379">
        <v>8.2889999999999991E-2</v>
      </c>
      <c r="AU379">
        <v>5.2199000000000002E-2</v>
      </c>
      <c r="AV379">
        <v>2.6341E-2</v>
      </c>
      <c r="AW379">
        <v>1.3533E-2</v>
      </c>
      <c r="AX379">
        <v>5.3169999999999997E-3</v>
      </c>
      <c r="AY379">
        <v>0</v>
      </c>
      <c r="AZ379">
        <v>0.74190400000000001</v>
      </c>
      <c r="BA379">
        <v>0.25809599999999999</v>
      </c>
      <c r="BB379">
        <v>0</v>
      </c>
      <c r="BC379">
        <v>0.75302099999999994</v>
      </c>
      <c r="BD379">
        <v>2.0541E-2</v>
      </c>
      <c r="BE379">
        <v>0.170372</v>
      </c>
      <c r="BF379">
        <v>5.5581999999999999E-2</v>
      </c>
      <c r="BG379">
        <v>4.8299999999999998E-4</v>
      </c>
      <c r="BH379">
        <v>0.27404499999999998</v>
      </c>
      <c r="BI379">
        <v>4.8299999999999998E-4</v>
      </c>
      <c r="BJ379">
        <v>8.2407000000000008E-2</v>
      </c>
      <c r="BK379">
        <v>0.64306399999999997</v>
      </c>
      <c r="BL379">
        <v>0.930643</v>
      </c>
      <c r="BM379">
        <v>6.9357000000000002E-2</v>
      </c>
      <c r="BN379">
        <v>0</v>
      </c>
      <c r="BO379">
        <v>1</v>
      </c>
      <c r="BP379" t="s">
        <v>4675</v>
      </c>
      <c r="BQ379">
        <v>5943</v>
      </c>
      <c r="BR379">
        <v>0.69628000000000001</v>
      </c>
      <c r="BS379">
        <v>0</v>
      </c>
    </row>
    <row r="380" spans="1:71" x14ac:dyDescent="0.25">
      <c r="A380" t="s">
        <v>4677</v>
      </c>
      <c r="B380" t="s">
        <v>98</v>
      </c>
      <c r="C380" t="s">
        <v>123</v>
      </c>
      <c r="D380" t="s">
        <v>949</v>
      </c>
      <c r="E380">
        <v>2022</v>
      </c>
      <c r="F380">
        <v>910</v>
      </c>
      <c r="G380">
        <v>352</v>
      </c>
      <c r="H380">
        <v>0</v>
      </c>
      <c r="I380">
        <v>118</v>
      </c>
      <c r="J380">
        <v>235</v>
      </c>
      <c r="K380">
        <v>237</v>
      </c>
      <c r="L380">
        <v>169</v>
      </c>
      <c r="M380">
        <v>138</v>
      </c>
      <c r="N380">
        <v>123</v>
      </c>
      <c r="O380">
        <v>129</v>
      </c>
      <c r="P380">
        <v>66</v>
      </c>
      <c r="Q380">
        <v>31</v>
      </c>
      <c r="R380">
        <v>14</v>
      </c>
      <c r="S380">
        <v>2</v>
      </c>
      <c r="T380">
        <v>0</v>
      </c>
      <c r="U380">
        <v>1164</v>
      </c>
      <c r="V380">
        <v>98</v>
      </c>
      <c r="W380">
        <v>0</v>
      </c>
      <c r="X380">
        <v>890</v>
      </c>
      <c r="Y380">
        <v>132</v>
      </c>
      <c r="Z380">
        <v>239</v>
      </c>
      <c r="AA380">
        <v>1</v>
      </c>
      <c r="AB380">
        <v>0</v>
      </c>
      <c r="AC380">
        <v>46</v>
      </c>
      <c r="AD380">
        <v>0</v>
      </c>
      <c r="AE380">
        <v>162</v>
      </c>
      <c r="AF380">
        <v>1054</v>
      </c>
      <c r="AG380">
        <v>1248</v>
      </c>
      <c r="AH380">
        <v>13</v>
      </c>
      <c r="AI380">
        <v>1</v>
      </c>
      <c r="AJ380">
        <v>1262</v>
      </c>
      <c r="AK380">
        <v>0.721078</v>
      </c>
      <c r="AL380">
        <v>0.278922</v>
      </c>
      <c r="AM380">
        <v>0</v>
      </c>
      <c r="AN380">
        <v>9.3501999999999988E-2</v>
      </c>
      <c r="AO380">
        <v>0.18621199999999999</v>
      </c>
      <c r="AP380">
        <v>0.18779699999999999</v>
      </c>
      <c r="AQ380">
        <v>0.13391400000000001</v>
      </c>
      <c r="AR380">
        <v>0.10935</v>
      </c>
      <c r="AS380">
        <v>9.7463999999999995E-2</v>
      </c>
      <c r="AT380">
        <v>0.102219</v>
      </c>
      <c r="AU380">
        <v>5.2297999999999997E-2</v>
      </c>
      <c r="AV380">
        <v>2.4563999999999999E-2</v>
      </c>
      <c r="AW380">
        <v>1.1094E-2</v>
      </c>
      <c r="AX380">
        <v>1.585E-3</v>
      </c>
      <c r="AY380">
        <v>0</v>
      </c>
      <c r="AZ380">
        <v>0.92234499999999997</v>
      </c>
      <c r="BA380">
        <v>7.7655000000000002E-2</v>
      </c>
      <c r="BB380">
        <v>0</v>
      </c>
      <c r="BC380">
        <v>0.70522999999999991</v>
      </c>
      <c r="BD380">
        <v>0.10459599999999999</v>
      </c>
      <c r="BE380">
        <v>0.18938199999999999</v>
      </c>
      <c r="BF380">
        <v>7.9200000000000006E-4</v>
      </c>
      <c r="BG380">
        <v>0</v>
      </c>
      <c r="BH380">
        <v>3.6450000000000003E-2</v>
      </c>
      <c r="BI380">
        <v>0</v>
      </c>
      <c r="BJ380">
        <v>0.12836800000000001</v>
      </c>
      <c r="BK380">
        <v>0.83518199999999998</v>
      </c>
      <c r="BL380">
        <v>0.98890600000000006</v>
      </c>
      <c r="BM380">
        <v>1.0300999999999999E-2</v>
      </c>
      <c r="BN380">
        <v>7.9200000000000006E-4</v>
      </c>
      <c r="BO380">
        <v>1</v>
      </c>
      <c r="BP380" t="s">
        <v>4675</v>
      </c>
      <c r="BQ380">
        <v>5943</v>
      </c>
      <c r="BR380">
        <v>0.21235000000000001</v>
      </c>
      <c r="BS380">
        <v>0</v>
      </c>
    </row>
    <row r="381" spans="1:71" x14ac:dyDescent="0.25">
      <c r="A381" t="s">
        <v>4678</v>
      </c>
      <c r="B381" t="s">
        <v>98</v>
      </c>
      <c r="C381" t="s">
        <v>123</v>
      </c>
      <c r="D381" t="s">
        <v>953</v>
      </c>
      <c r="E381">
        <v>2022</v>
      </c>
      <c r="F381">
        <v>141</v>
      </c>
      <c r="G381">
        <v>124</v>
      </c>
      <c r="H381">
        <v>0</v>
      </c>
      <c r="I381">
        <v>12</v>
      </c>
      <c r="J381">
        <v>34</v>
      </c>
      <c r="K381">
        <v>51</v>
      </c>
      <c r="L381">
        <v>40</v>
      </c>
      <c r="M381">
        <v>40</v>
      </c>
      <c r="N381">
        <v>35</v>
      </c>
      <c r="O381">
        <v>27</v>
      </c>
      <c r="P381">
        <v>13</v>
      </c>
      <c r="Q381">
        <v>9</v>
      </c>
      <c r="R381">
        <v>4</v>
      </c>
      <c r="S381">
        <v>0</v>
      </c>
      <c r="T381">
        <v>0</v>
      </c>
      <c r="U381">
        <v>209</v>
      </c>
      <c r="V381">
        <v>56</v>
      </c>
      <c r="W381">
        <v>0</v>
      </c>
      <c r="X381">
        <v>208</v>
      </c>
      <c r="Y381">
        <v>15</v>
      </c>
      <c r="Z381">
        <v>27</v>
      </c>
      <c r="AA381">
        <v>15</v>
      </c>
      <c r="AB381">
        <v>0</v>
      </c>
      <c r="AC381">
        <v>33</v>
      </c>
      <c r="AD381">
        <v>0</v>
      </c>
      <c r="AE381">
        <v>138</v>
      </c>
      <c r="AF381">
        <v>94</v>
      </c>
      <c r="AG381">
        <v>264</v>
      </c>
      <c r="AH381">
        <v>0</v>
      </c>
      <c r="AI381">
        <v>1</v>
      </c>
      <c r="AJ381">
        <v>265</v>
      </c>
      <c r="AK381">
        <v>0.53207500000000008</v>
      </c>
      <c r="AL381">
        <v>0.46792499999999998</v>
      </c>
      <c r="AM381">
        <v>0</v>
      </c>
      <c r="AN381">
        <v>4.5282999999999997E-2</v>
      </c>
      <c r="AO381">
        <v>0.128302</v>
      </c>
      <c r="AP381">
        <v>0.19245300000000001</v>
      </c>
      <c r="AQ381">
        <v>0.15094299999999999</v>
      </c>
      <c r="AR381">
        <v>0.15094299999999999</v>
      </c>
      <c r="AS381">
        <v>0.132075</v>
      </c>
      <c r="AT381">
        <v>0.10188700000000001</v>
      </c>
      <c r="AU381">
        <v>4.9057000000000003E-2</v>
      </c>
      <c r="AV381">
        <v>3.3961999999999999E-2</v>
      </c>
      <c r="AW381">
        <v>1.5094E-2</v>
      </c>
      <c r="AX381">
        <v>0</v>
      </c>
      <c r="AY381">
        <v>0</v>
      </c>
      <c r="AZ381">
        <v>0.78867900000000002</v>
      </c>
      <c r="BA381">
        <v>0.21132100000000001</v>
      </c>
      <c r="BB381">
        <v>0</v>
      </c>
      <c r="BC381">
        <v>0.78490599999999999</v>
      </c>
      <c r="BD381">
        <v>5.6604000000000002E-2</v>
      </c>
      <c r="BE381">
        <v>0.10188700000000001</v>
      </c>
      <c r="BF381">
        <v>5.6604000000000002E-2</v>
      </c>
      <c r="BG381">
        <v>0</v>
      </c>
      <c r="BH381">
        <v>0.124528</v>
      </c>
      <c r="BI381">
        <v>0</v>
      </c>
      <c r="BJ381">
        <v>0.52075499999999997</v>
      </c>
      <c r="BK381">
        <v>0.354717</v>
      </c>
      <c r="BL381">
        <v>0.99622600000000006</v>
      </c>
      <c r="BM381">
        <v>0</v>
      </c>
      <c r="BN381">
        <v>3.774E-3</v>
      </c>
      <c r="BO381">
        <v>1</v>
      </c>
      <c r="BP381" t="s">
        <v>4675</v>
      </c>
      <c r="BQ381">
        <v>5943</v>
      </c>
      <c r="BR381">
        <v>4.4589999999999998E-2</v>
      </c>
      <c r="BS381">
        <v>0</v>
      </c>
    </row>
    <row r="382" spans="1:71" x14ac:dyDescent="0.25">
      <c r="A382" t="s">
        <v>4679</v>
      </c>
      <c r="B382" t="s">
        <v>98</v>
      </c>
      <c r="C382" t="s">
        <v>123</v>
      </c>
      <c r="D382" t="s">
        <v>961</v>
      </c>
      <c r="E382">
        <v>2022</v>
      </c>
      <c r="F382">
        <v>162</v>
      </c>
      <c r="G382">
        <v>116</v>
      </c>
      <c r="H382">
        <v>0</v>
      </c>
      <c r="I382">
        <v>57</v>
      </c>
      <c r="J382">
        <v>51</v>
      </c>
      <c r="K382">
        <v>44</v>
      </c>
      <c r="L382">
        <v>26</v>
      </c>
      <c r="M382">
        <v>31</v>
      </c>
      <c r="N382">
        <v>21</v>
      </c>
      <c r="O382">
        <v>18</v>
      </c>
      <c r="P382">
        <v>11</v>
      </c>
      <c r="Q382">
        <v>13</v>
      </c>
      <c r="R382">
        <v>5</v>
      </c>
      <c r="S382">
        <v>1</v>
      </c>
      <c r="T382">
        <v>0</v>
      </c>
      <c r="U382">
        <v>200</v>
      </c>
      <c r="V382">
        <v>78</v>
      </c>
      <c r="W382">
        <v>0</v>
      </c>
      <c r="X382">
        <v>4</v>
      </c>
      <c r="Y382">
        <v>0</v>
      </c>
      <c r="Z382">
        <v>1</v>
      </c>
      <c r="AA382">
        <v>1</v>
      </c>
      <c r="AB382">
        <v>272</v>
      </c>
      <c r="AC382">
        <v>0</v>
      </c>
      <c r="AD382">
        <v>275</v>
      </c>
      <c r="AE382">
        <v>0</v>
      </c>
      <c r="AF382">
        <v>3</v>
      </c>
      <c r="AG382">
        <v>15</v>
      </c>
      <c r="AH382">
        <v>0</v>
      </c>
      <c r="AI382">
        <v>263</v>
      </c>
      <c r="AJ382">
        <v>278</v>
      </c>
      <c r="AK382">
        <v>0.58273399999999997</v>
      </c>
      <c r="AL382">
        <v>0.41726600000000003</v>
      </c>
      <c r="AM382">
        <v>0</v>
      </c>
      <c r="AN382">
        <v>0.205036</v>
      </c>
      <c r="AO382">
        <v>0.183453</v>
      </c>
      <c r="AP382">
        <v>0.158273</v>
      </c>
      <c r="AQ382">
        <v>9.3524999999999997E-2</v>
      </c>
      <c r="AR382">
        <v>0.111511</v>
      </c>
      <c r="AS382">
        <v>7.5539999999999996E-2</v>
      </c>
      <c r="AT382">
        <v>6.4748E-2</v>
      </c>
      <c r="AU382">
        <v>3.9567999999999999E-2</v>
      </c>
      <c r="AV382">
        <v>4.6763000000000013E-2</v>
      </c>
      <c r="AW382">
        <v>1.7985999999999999E-2</v>
      </c>
      <c r="AX382">
        <v>3.5969999999999999E-3</v>
      </c>
      <c r="AY382">
        <v>0</v>
      </c>
      <c r="AZ382">
        <v>0.71942400000000006</v>
      </c>
      <c r="BA382">
        <v>0.28057599999999999</v>
      </c>
      <c r="BB382">
        <v>0</v>
      </c>
      <c r="BC382">
        <v>1.4388E-2</v>
      </c>
      <c r="BD382">
        <v>0</v>
      </c>
      <c r="BE382">
        <v>3.5969999999999999E-3</v>
      </c>
      <c r="BF382">
        <v>3.5969999999999999E-3</v>
      </c>
      <c r="BG382">
        <v>0.97841699999999998</v>
      </c>
      <c r="BH382">
        <v>0</v>
      </c>
      <c r="BI382">
        <v>0.989209</v>
      </c>
      <c r="BJ382">
        <v>0</v>
      </c>
      <c r="BK382">
        <v>1.0791E-2</v>
      </c>
      <c r="BL382">
        <v>5.3956999999999998E-2</v>
      </c>
      <c r="BM382">
        <v>0</v>
      </c>
      <c r="BN382">
        <v>0.94604299999999997</v>
      </c>
      <c r="BO382">
        <v>1</v>
      </c>
      <c r="BP382" t="s">
        <v>4675</v>
      </c>
      <c r="BQ382">
        <v>5943</v>
      </c>
      <c r="BR382">
        <v>4.6780000000000002E-2</v>
      </c>
      <c r="BS382">
        <v>0</v>
      </c>
    </row>
    <row r="383" spans="1:71" x14ac:dyDescent="0.25">
      <c r="A383" t="s">
        <v>4680</v>
      </c>
      <c r="B383" t="s">
        <v>98</v>
      </c>
      <c r="C383" t="s">
        <v>369</v>
      </c>
      <c r="D383" t="s">
        <v>44</v>
      </c>
      <c r="E383">
        <v>2022</v>
      </c>
      <c r="F383">
        <v>892</v>
      </c>
      <c r="G383">
        <v>639</v>
      </c>
      <c r="H383">
        <v>69</v>
      </c>
      <c r="I383" t="s">
        <v>74</v>
      </c>
      <c r="J383" t="s">
        <v>74</v>
      </c>
      <c r="K383" t="s">
        <v>74</v>
      </c>
      <c r="L383" t="s">
        <v>74</v>
      </c>
      <c r="M383" t="s">
        <v>74</v>
      </c>
      <c r="N383" t="s">
        <v>74</v>
      </c>
      <c r="O383" t="s">
        <v>74</v>
      </c>
      <c r="P383" t="s">
        <v>74</v>
      </c>
      <c r="Q383" t="s">
        <v>74</v>
      </c>
      <c r="R383" t="s">
        <v>74</v>
      </c>
      <c r="S383" t="s">
        <v>74</v>
      </c>
      <c r="T383" t="s">
        <v>74</v>
      </c>
      <c r="U383">
        <v>1262</v>
      </c>
      <c r="V383">
        <v>338</v>
      </c>
      <c r="W383">
        <v>0</v>
      </c>
      <c r="X383">
        <v>1414</v>
      </c>
      <c r="Y383">
        <v>54</v>
      </c>
      <c r="Z383">
        <v>56</v>
      </c>
      <c r="AA383">
        <v>73</v>
      </c>
      <c r="AB383">
        <v>3</v>
      </c>
      <c r="AC383">
        <v>472</v>
      </c>
      <c r="AD383">
        <v>1</v>
      </c>
      <c r="AE383">
        <v>87</v>
      </c>
      <c r="AF383">
        <v>1040</v>
      </c>
      <c r="AG383">
        <v>1282</v>
      </c>
      <c r="AH383">
        <v>260</v>
      </c>
      <c r="AI383">
        <v>58</v>
      </c>
      <c r="AJ383">
        <v>1600</v>
      </c>
      <c r="AK383">
        <v>0.5575</v>
      </c>
      <c r="AL383">
        <v>0.39937499999999998</v>
      </c>
      <c r="AM383">
        <v>4.3124999999999997E-2</v>
      </c>
      <c r="AN383" t="s">
        <v>74</v>
      </c>
      <c r="AO383" t="s">
        <v>74</v>
      </c>
      <c r="AP383" t="s">
        <v>74</v>
      </c>
      <c r="AQ383" t="s">
        <v>74</v>
      </c>
      <c r="AR383" t="s">
        <v>74</v>
      </c>
      <c r="AS383" t="s">
        <v>74</v>
      </c>
      <c r="AT383" t="s">
        <v>74</v>
      </c>
      <c r="AU383" t="s">
        <v>74</v>
      </c>
      <c r="AV383" t="s">
        <v>74</v>
      </c>
      <c r="AW383" t="s">
        <v>74</v>
      </c>
      <c r="AX383" t="s">
        <v>74</v>
      </c>
      <c r="AY383" t="s">
        <v>74</v>
      </c>
      <c r="AZ383">
        <v>0.78874999999999995</v>
      </c>
      <c r="BA383">
        <v>0.21124999999999999</v>
      </c>
      <c r="BB383">
        <v>0</v>
      </c>
      <c r="BC383">
        <v>0.88375000000000004</v>
      </c>
      <c r="BD383">
        <v>3.3750000000000002E-2</v>
      </c>
      <c r="BE383">
        <v>3.5000000000000003E-2</v>
      </c>
      <c r="BF383">
        <v>4.5624999999999999E-2</v>
      </c>
      <c r="BG383">
        <v>1.8749999999999999E-3</v>
      </c>
      <c r="BH383">
        <v>0.29499999999999998</v>
      </c>
      <c r="BI383">
        <v>6.2500000000000001E-4</v>
      </c>
      <c r="BJ383">
        <v>5.4375E-2</v>
      </c>
      <c r="BK383">
        <v>0.65</v>
      </c>
      <c r="BL383">
        <v>0.80125000000000002</v>
      </c>
      <c r="BM383">
        <v>0.16250000000000001</v>
      </c>
      <c r="BN383">
        <v>3.6249999999999998E-2</v>
      </c>
      <c r="BO383">
        <v>1</v>
      </c>
      <c r="BP383" t="s">
        <v>4681</v>
      </c>
      <c r="BQ383">
        <v>1600</v>
      </c>
      <c r="BR383">
        <v>1</v>
      </c>
      <c r="BS383">
        <v>0</v>
      </c>
    </row>
    <row r="384" spans="1:71" x14ac:dyDescent="0.25">
      <c r="A384" t="s">
        <v>4682</v>
      </c>
      <c r="B384" t="s">
        <v>98</v>
      </c>
      <c r="C384" t="s">
        <v>369</v>
      </c>
      <c r="D384" t="s">
        <v>947</v>
      </c>
      <c r="E384">
        <v>2022</v>
      </c>
      <c r="F384" t="s">
        <v>74</v>
      </c>
      <c r="G384" t="s">
        <v>74</v>
      </c>
      <c r="H384" t="s">
        <v>74</v>
      </c>
      <c r="I384" t="s">
        <v>74</v>
      </c>
      <c r="J384" t="s">
        <v>74</v>
      </c>
      <c r="K384" t="s">
        <v>74</v>
      </c>
      <c r="L384" t="s">
        <v>74</v>
      </c>
      <c r="M384" t="s">
        <v>74</v>
      </c>
      <c r="N384" t="s">
        <v>74</v>
      </c>
      <c r="O384" t="s">
        <v>74</v>
      </c>
      <c r="P384" t="s">
        <v>74</v>
      </c>
      <c r="Q384" t="s">
        <v>74</v>
      </c>
      <c r="R384" t="s">
        <v>74</v>
      </c>
      <c r="S384" t="s">
        <v>74</v>
      </c>
      <c r="T384" t="s">
        <v>74</v>
      </c>
      <c r="U384">
        <v>824</v>
      </c>
      <c r="V384">
        <v>311</v>
      </c>
      <c r="W384">
        <v>0</v>
      </c>
      <c r="X384">
        <v>1000</v>
      </c>
      <c r="Y384">
        <v>21</v>
      </c>
      <c r="Z384">
        <v>45</v>
      </c>
      <c r="AA384">
        <v>68</v>
      </c>
      <c r="AB384">
        <v>1</v>
      </c>
      <c r="AC384">
        <v>436</v>
      </c>
      <c r="AD384">
        <v>0</v>
      </c>
      <c r="AE384">
        <v>21</v>
      </c>
      <c r="AF384">
        <v>678</v>
      </c>
      <c r="AG384">
        <v>868</v>
      </c>
      <c r="AH384">
        <v>215</v>
      </c>
      <c r="AI384">
        <v>52</v>
      </c>
      <c r="AJ384">
        <v>1135</v>
      </c>
      <c r="AK384" t="s">
        <v>74</v>
      </c>
      <c r="AL384" t="s">
        <v>74</v>
      </c>
      <c r="AM384" t="s">
        <v>74</v>
      </c>
      <c r="AN384" t="s">
        <v>74</v>
      </c>
      <c r="AO384" t="s">
        <v>74</v>
      </c>
      <c r="AP384" t="s">
        <v>74</v>
      </c>
      <c r="AQ384" t="s">
        <v>74</v>
      </c>
      <c r="AR384" t="s">
        <v>74</v>
      </c>
      <c r="AS384" t="s">
        <v>74</v>
      </c>
      <c r="AT384" t="s">
        <v>74</v>
      </c>
      <c r="AU384" t="s">
        <v>74</v>
      </c>
      <c r="AV384" t="s">
        <v>74</v>
      </c>
      <c r="AW384" t="s">
        <v>74</v>
      </c>
      <c r="AX384" t="s">
        <v>74</v>
      </c>
      <c r="AY384" t="s">
        <v>74</v>
      </c>
      <c r="AZ384">
        <v>0.72599100000000005</v>
      </c>
      <c r="BA384">
        <v>0.274009</v>
      </c>
      <c r="BB384">
        <v>0</v>
      </c>
      <c r="BC384">
        <v>0.88105699999999998</v>
      </c>
      <c r="BD384">
        <v>1.8502000000000001E-2</v>
      </c>
      <c r="BE384">
        <v>3.9648000000000003E-2</v>
      </c>
      <c r="BF384">
        <v>5.9912E-2</v>
      </c>
      <c r="BG384">
        <v>8.8099999999999995E-4</v>
      </c>
      <c r="BH384">
        <v>0.38414100000000001</v>
      </c>
      <c r="BI384">
        <v>0</v>
      </c>
      <c r="BJ384">
        <v>1.8502000000000001E-2</v>
      </c>
      <c r="BK384">
        <v>0.59735700000000003</v>
      </c>
      <c r="BL384">
        <v>0.76475800000000005</v>
      </c>
      <c r="BM384">
        <v>0.18942700000000001</v>
      </c>
      <c r="BN384">
        <v>4.5815000000000002E-2</v>
      </c>
      <c r="BO384">
        <v>1</v>
      </c>
      <c r="BP384" t="s">
        <v>4681</v>
      </c>
      <c r="BQ384">
        <v>1600</v>
      </c>
      <c r="BR384">
        <v>0.70938000000000001</v>
      </c>
      <c r="BS384">
        <v>0</v>
      </c>
    </row>
    <row r="385" spans="1:71" x14ac:dyDescent="0.25">
      <c r="A385" t="s">
        <v>4683</v>
      </c>
      <c r="B385" t="s">
        <v>98</v>
      </c>
      <c r="C385" t="s">
        <v>369</v>
      </c>
      <c r="D385" t="s">
        <v>949</v>
      </c>
      <c r="E385">
        <v>2022</v>
      </c>
      <c r="F385" t="s">
        <v>74</v>
      </c>
      <c r="G385" t="s">
        <v>74</v>
      </c>
      <c r="H385" t="s">
        <v>74</v>
      </c>
      <c r="I385" t="s">
        <v>74</v>
      </c>
      <c r="J385" t="s">
        <v>74</v>
      </c>
      <c r="K385" t="s">
        <v>74</v>
      </c>
      <c r="L385" t="s">
        <v>74</v>
      </c>
      <c r="M385" t="s">
        <v>74</v>
      </c>
      <c r="N385" t="s">
        <v>74</v>
      </c>
      <c r="O385" t="s">
        <v>74</v>
      </c>
      <c r="P385" t="s">
        <v>74</v>
      </c>
      <c r="Q385" t="s">
        <v>74</v>
      </c>
      <c r="R385" t="s">
        <v>74</v>
      </c>
      <c r="S385" t="s">
        <v>74</v>
      </c>
      <c r="T385" t="s">
        <v>74</v>
      </c>
      <c r="U385">
        <v>364</v>
      </c>
      <c r="V385">
        <v>17</v>
      </c>
      <c r="W385">
        <v>0</v>
      </c>
      <c r="X385">
        <v>348</v>
      </c>
      <c r="Y385">
        <v>24</v>
      </c>
      <c r="Z385">
        <v>8</v>
      </c>
      <c r="AA385">
        <v>0</v>
      </c>
      <c r="AB385">
        <v>1</v>
      </c>
      <c r="AC385">
        <v>30</v>
      </c>
      <c r="AD385">
        <v>0</v>
      </c>
      <c r="AE385">
        <v>18</v>
      </c>
      <c r="AF385">
        <v>333</v>
      </c>
      <c r="AG385">
        <v>338</v>
      </c>
      <c r="AH385">
        <v>42</v>
      </c>
      <c r="AI385">
        <v>1</v>
      </c>
      <c r="AJ385">
        <v>381</v>
      </c>
      <c r="AK385" t="s">
        <v>74</v>
      </c>
      <c r="AL385" t="s">
        <v>74</v>
      </c>
      <c r="AM385" t="s">
        <v>74</v>
      </c>
      <c r="AN385" t="s">
        <v>74</v>
      </c>
      <c r="AO385" t="s">
        <v>74</v>
      </c>
      <c r="AP385" t="s">
        <v>74</v>
      </c>
      <c r="AQ385" t="s">
        <v>74</v>
      </c>
      <c r="AR385" t="s">
        <v>74</v>
      </c>
      <c r="AS385" t="s">
        <v>74</v>
      </c>
      <c r="AT385" t="s">
        <v>74</v>
      </c>
      <c r="AU385" t="s">
        <v>74</v>
      </c>
      <c r="AV385" t="s">
        <v>74</v>
      </c>
      <c r="AW385" t="s">
        <v>74</v>
      </c>
      <c r="AX385" t="s">
        <v>74</v>
      </c>
      <c r="AY385" t="s">
        <v>74</v>
      </c>
      <c r="AZ385">
        <v>0.95538100000000004</v>
      </c>
      <c r="BA385">
        <v>4.4618999999999999E-2</v>
      </c>
      <c r="BB385">
        <v>0</v>
      </c>
      <c r="BC385">
        <v>0.91338600000000003</v>
      </c>
      <c r="BD385">
        <v>6.2991999999999992E-2</v>
      </c>
      <c r="BE385">
        <v>2.0996999999999998E-2</v>
      </c>
      <c r="BF385">
        <v>0</v>
      </c>
      <c r="BG385">
        <v>2.6250000000000002E-3</v>
      </c>
      <c r="BH385">
        <v>7.8739999999999991E-2</v>
      </c>
      <c r="BI385">
        <v>0</v>
      </c>
      <c r="BJ385">
        <v>4.7244000000000001E-2</v>
      </c>
      <c r="BK385">
        <v>0.87401600000000002</v>
      </c>
      <c r="BL385">
        <v>0.8871389999999999</v>
      </c>
      <c r="BM385">
        <v>0.110236</v>
      </c>
      <c r="BN385">
        <v>2.6250000000000002E-3</v>
      </c>
      <c r="BO385">
        <v>1</v>
      </c>
      <c r="BP385" t="s">
        <v>4681</v>
      </c>
      <c r="BQ385">
        <v>1600</v>
      </c>
      <c r="BR385">
        <v>0.23812</v>
      </c>
      <c r="BS385">
        <v>0</v>
      </c>
    </row>
    <row r="386" spans="1:71" x14ac:dyDescent="0.25">
      <c r="A386" t="s">
        <v>4684</v>
      </c>
      <c r="B386" t="s">
        <v>98</v>
      </c>
      <c r="C386" t="s">
        <v>369</v>
      </c>
      <c r="D386" t="s">
        <v>953</v>
      </c>
      <c r="E386">
        <v>2022</v>
      </c>
      <c r="F386" t="s">
        <v>74</v>
      </c>
      <c r="G386" t="s">
        <v>74</v>
      </c>
      <c r="H386" t="s">
        <v>74</v>
      </c>
      <c r="I386" t="s">
        <v>74</v>
      </c>
      <c r="J386" t="s">
        <v>74</v>
      </c>
      <c r="K386" t="s">
        <v>74</v>
      </c>
      <c r="L386" t="s">
        <v>74</v>
      </c>
      <c r="M386" t="s">
        <v>74</v>
      </c>
      <c r="N386" t="s">
        <v>74</v>
      </c>
      <c r="O386" t="s">
        <v>74</v>
      </c>
      <c r="P386" t="s">
        <v>74</v>
      </c>
      <c r="Q386" t="s">
        <v>74</v>
      </c>
      <c r="R386" t="s">
        <v>74</v>
      </c>
      <c r="S386" t="s">
        <v>74</v>
      </c>
      <c r="T386" t="s">
        <v>74</v>
      </c>
      <c r="U386">
        <v>73</v>
      </c>
      <c r="V386">
        <v>10</v>
      </c>
      <c r="W386">
        <v>0</v>
      </c>
      <c r="X386">
        <v>66</v>
      </c>
      <c r="Y386">
        <v>9</v>
      </c>
      <c r="Z386">
        <v>3</v>
      </c>
      <c r="AA386">
        <v>5</v>
      </c>
      <c r="AB386">
        <v>0</v>
      </c>
      <c r="AC386">
        <v>6</v>
      </c>
      <c r="AD386">
        <v>0</v>
      </c>
      <c r="AE386">
        <v>48</v>
      </c>
      <c r="AF386">
        <v>29</v>
      </c>
      <c r="AG386">
        <v>76</v>
      </c>
      <c r="AH386">
        <v>3</v>
      </c>
      <c r="AI386">
        <v>4</v>
      </c>
      <c r="AJ386">
        <v>83</v>
      </c>
      <c r="AK386" t="s">
        <v>74</v>
      </c>
      <c r="AL386" t="s">
        <v>74</v>
      </c>
      <c r="AM386" t="s">
        <v>74</v>
      </c>
      <c r="AN386" t="s">
        <v>74</v>
      </c>
      <c r="AO386" t="s">
        <v>74</v>
      </c>
      <c r="AP386" t="s">
        <v>74</v>
      </c>
      <c r="AQ386" t="s">
        <v>74</v>
      </c>
      <c r="AR386" t="s">
        <v>74</v>
      </c>
      <c r="AS386" t="s">
        <v>74</v>
      </c>
      <c r="AT386" t="s">
        <v>74</v>
      </c>
      <c r="AU386" t="s">
        <v>74</v>
      </c>
      <c r="AV386" t="s">
        <v>74</v>
      </c>
      <c r="AW386" t="s">
        <v>74</v>
      </c>
      <c r="AX386" t="s">
        <v>74</v>
      </c>
      <c r="AY386" t="s">
        <v>74</v>
      </c>
      <c r="AZ386">
        <v>0.87951800000000002</v>
      </c>
      <c r="BA386">
        <v>0.12048200000000001</v>
      </c>
      <c r="BB386">
        <v>0</v>
      </c>
      <c r="BC386">
        <v>0.79518100000000003</v>
      </c>
      <c r="BD386">
        <v>0.108434</v>
      </c>
      <c r="BE386">
        <v>3.6144999999999997E-2</v>
      </c>
      <c r="BF386">
        <v>6.0241000000000003E-2</v>
      </c>
      <c r="BG386">
        <v>0</v>
      </c>
      <c r="BH386">
        <v>7.2289000000000006E-2</v>
      </c>
      <c r="BI386">
        <v>0</v>
      </c>
      <c r="BJ386">
        <v>0.57831299999999997</v>
      </c>
      <c r="BK386">
        <v>0.34939799999999999</v>
      </c>
      <c r="BL386">
        <v>0.915663</v>
      </c>
      <c r="BM386">
        <v>3.6144999999999997E-2</v>
      </c>
      <c r="BN386">
        <v>4.8193E-2</v>
      </c>
      <c r="BO386">
        <v>1</v>
      </c>
      <c r="BP386" t="s">
        <v>4681</v>
      </c>
      <c r="BQ386">
        <v>1600</v>
      </c>
      <c r="BR386">
        <v>5.1880000000000003E-2</v>
      </c>
      <c r="BS386">
        <v>0</v>
      </c>
    </row>
    <row r="387" spans="1:71" x14ac:dyDescent="0.25">
      <c r="A387" t="s">
        <v>4685</v>
      </c>
      <c r="B387" t="s">
        <v>98</v>
      </c>
      <c r="C387" t="s">
        <v>369</v>
      </c>
      <c r="D387" t="s">
        <v>961</v>
      </c>
      <c r="E387">
        <v>2022</v>
      </c>
      <c r="F387" t="s">
        <v>74</v>
      </c>
      <c r="G387" t="s">
        <v>74</v>
      </c>
      <c r="H387" t="s">
        <v>74</v>
      </c>
      <c r="I387" t="s">
        <v>74</v>
      </c>
      <c r="J387" t="s">
        <v>74</v>
      </c>
      <c r="K387" t="s">
        <v>74</v>
      </c>
      <c r="L387" t="s">
        <v>74</v>
      </c>
      <c r="M387" t="s">
        <v>74</v>
      </c>
      <c r="N387" t="s">
        <v>74</v>
      </c>
      <c r="O387" t="s">
        <v>74</v>
      </c>
      <c r="P387" t="s">
        <v>74</v>
      </c>
      <c r="Q387" t="s">
        <v>74</v>
      </c>
      <c r="R387" t="s">
        <v>74</v>
      </c>
      <c r="S387" t="s">
        <v>74</v>
      </c>
      <c r="T387" t="s">
        <v>74</v>
      </c>
      <c r="U387">
        <v>1</v>
      </c>
      <c r="V387">
        <v>0</v>
      </c>
      <c r="W387">
        <v>0</v>
      </c>
      <c r="X387">
        <v>0</v>
      </c>
      <c r="Y387">
        <v>0</v>
      </c>
      <c r="Z387">
        <v>0</v>
      </c>
      <c r="AA387">
        <v>0</v>
      </c>
      <c r="AB387">
        <v>1</v>
      </c>
      <c r="AC387">
        <v>0</v>
      </c>
      <c r="AD387">
        <v>1</v>
      </c>
      <c r="AE387">
        <v>0</v>
      </c>
      <c r="AF387">
        <v>0</v>
      </c>
      <c r="AG387">
        <v>0</v>
      </c>
      <c r="AH387">
        <v>0</v>
      </c>
      <c r="AI387">
        <v>1</v>
      </c>
      <c r="AJ387">
        <v>1</v>
      </c>
      <c r="AK387" t="s">
        <v>74</v>
      </c>
      <c r="AL387" t="s">
        <v>74</v>
      </c>
      <c r="AM387" t="s">
        <v>74</v>
      </c>
      <c r="AN387" t="s">
        <v>74</v>
      </c>
      <c r="AO387" t="s">
        <v>74</v>
      </c>
      <c r="AP387" t="s">
        <v>74</v>
      </c>
      <c r="AQ387" t="s">
        <v>74</v>
      </c>
      <c r="AR387" t="s">
        <v>74</v>
      </c>
      <c r="AS387" t="s">
        <v>74</v>
      </c>
      <c r="AT387" t="s">
        <v>74</v>
      </c>
      <c r="AU387" t="s">
        <v>74</v>
      </c>
      <c r="AV387" t="s">
        <v>74</v>
      </c>
      <c r="AW387" t="s">
        <v>74</v>
      </c>
      <c r="AX387" t="s">
        <v>74</v>
      </c>
      <c r="AY387" t="s">
        <v>74</v>
      </c>
      <c r="AZ387">
        <v>1</v>
      </c>
      <c r="BA387">
        <v>0</v>
      </c>
      <c r="BB387">
        <v>0</v>
      </c>
      <c r="BC387">
        <v>0</v>
      </c>
      <c r="BD387">
        <v>0</v>
      </c>
      <c r="BE387">
        <v>0</v>
      </c>
      <c r="BF387">
        <v>0</v>
      </c>
      <c r="BG387">
        <v>1</v>
      </c>
      <c r="BH387">
        <v>0</v>
      </c>
      <c r="BI387">
        <v>1</v>
      </c>
      <c r="BJ387">
        <v>0</v>
      </c>
      <c r="BK387">
        <v>0</v>
      </c>
      <c r="BL387">
        <v>0</v>
      </c>
      <c r="BM387">
        <v>0</v>
      </c>
      <c r="BN387">
        <v>1</v>
      </c>
      <c r="BO387">
        <v>1</v>
      </c>
      <c r="BP387" t="s">
        <v>4681</v>
      </c>
      <c r="BQ387">
        <v>1600</v>
      </c>
      <c r="BR387">
        <v>6.2E-4</v>
      </c>
      <c r="BS387">
        <v>0</v>
      </c>
    </row>
    <row r="388" spans="1:71" x14ac:dyDescent="0.25">
      <c r="A388" t="s">
        <v>4686</v>
      </c>
      <c r="B388" t="s">
        <v>98</v>
      </c>
      <c r="C388" t="s">
        <v>376</v>
      </c>
      <c r="D388" t="s">
        <v>44</v>
      </c>
      <c r="E388">
        <v>2022</v>
      </c>
      <c r="F388">
        <v>621</v>
      </c>
      <c r="G388">
        <v>284</v>
      </c>
      <c r="H388">
        <v>0</v>
      </c>
      <c r="I388">
        <v>101</v>
      </c>
      <c r="J388">
        <v>130</v>
      </c>
      <c r="K388">
        <v>157</v>
      </c>
      <c r="L388">
        <v>118</v>
      </c>
      <c r="M388">
        <v>123</v>
      </c>
      <c r="N388">
        <v>114</v>
      </c>
      <c r="O388">
        <v>83</v>
      </c>
      <c r="P388">
        <v>46</v>
      </c>
      <c r="Q388">
        <v>16</v>
      </c>
      <c r="R388">
        <v>7</v>
      </c>
      <c r="S388">
        <v>10</v>
      </c>
      <c r="T388">
        <v>0</v>
      </c>
      <c r="U388">
        <v>850</v>
      </c>
      <c r="V388">
        <v>54</v>
      </c>
      <c r="W388">
        <v>1</v>
      </c>
      <c r="X388">
        <v>642</v>
      </c>
      <c r="Y388">
        <v>23</v>
      </c>
      <c r="Z388">
        <v>81</v>
      </c>
      <c r="AA388">
        <v>118</v>
      </c>
      <c r="AB388">
        <v>41</v>
      </c>
      <c r="AC388">
        <v>237</v>
      </c>
      <c r="AD388">
        <v>45</v>
      </c>
      <c r="AE388">
        <v>37</v>
      </c>
      <c r="AF388">
        <v>586</v>
      </c>
      <c r="AG388">
        <v>646</v>
      </c>
      <c r="AH388">
        <v>214</v>
      </c>
      <c r="AI388">
        <v>45</v>
      </c>
      <c r="AJ388">
        <v>905</v>
      </c>
      <c r="AK388">
        <v>0.68618799999999991</v>
      </c>
      <c r="AL388">
        <v>0.31381199999999998</v>
      </c>
      <c r="AM388">
        <v>0</v>
      </c>
      <c r="AN388">
        <v>0.11160200000000001</v>
      </c>
      <c r="AO388">
        <v>0.143646</v>
      </c>
      <c r="AP388">
        <v>0.173481</v>
      </c>
      <c r="AQ388">
        <v>0.130387</v>
      </c>
      <c r="AR388">
        <v>0.13591200000000001</v>
      </c>
      <c r="AS388">
        <v>0.125967</v>
      </c>
      <c r="AT388">
        <v>9.1713000000000003E-2</v>
      </c>
      <c r="AU388">
        <v>5.0829000000000013E-2</v>
      </c>
      <c r="AV388">
        <v>1.7680000000000001E-2</v>
      </c>
      <c r="AW388">
        <v>7.7349999999999997E-3</v>
      </c>
      <c r="AX388">
        <v>1.1050000000000001E-2</v>
      </c>
      <c r="AY388">
        <v>0</v>
      </c>
      <c r="AZ388">
        <v>0.93922700000000003</v>
      </c>
      <c r="BA388">
        <v>5.9669E-2</v>
      </c>
      <c r="BB388">
        <v>1.1050000000000001E-3</v>
      </c>
      <c r="BC388">
        <v>0.70939200000000002</v>
      </c>
      <c r="BD388">
        <v>2.5413999999999999E-2</v>
      </c>
      <c r="BE388">
        <v>8.9502999999999999E-2</v>
      </c>
      <c r="BF388">
        <v>0.130387</v>
      </c>
      <c r="BG388">
        <v>4.5303999999999997E-2</v>
      </c>
      <c r="BH388">
        <v>0.261878</v>
      </c>
      <c r="BI388">
        <v>4.9723999999999997E-2</v>
      </c>
      <c r="BJ388">
        <v>4.0883999999999997E-2</v>
      </c>
      <c r="BK388">
        <v>0.64751400000000003</v>
      </c>
      <c r="BL388">
        <v>0.71381200000000011</v>
      </c>
      <c r="BM388">
        <v>0.23646400000000001</v>
      </c>
      <c r="BN388">
        <v>4.9723999999999997E-2</v>
      </c>
      <c r="BO388">
        <v>1</v>
      </c>
      <c r="BP388" t="s">
        <v>4687</v>
      </c>
      <c r="BQ388">
        <v>905</v>
      </c>
      <c r="BR388">
        <v>1</v>
      </c>
      <c r="BS388">
        <v>0</v>
      </c>
    </row>
    <row r="389" spans="1:71" x14ac:dyDescent="0.25">
      <c r="A389" t="s">
        <v>4688</v>
      </c>
      <c r="B389" t="s">
        <v>98</v>
      </c>
      <c r="C389" t="s">
        <v>376</v>
      </c>
      <c r="D389" t="s">
        <v>947</v>
      </c>
      <c r="E389">
        <v>2022</v>
      </c>
      <c r="F389">
        <v>455</v>
      </c>
      <c r="G389">
        <v>226</v>
      </c>
      <c r="H389">
        <v>0</v>
      </c>
      <c r="I389">
        <v>77</v>
      </c>
      <c r="J389">
        <v>99</v>
      </c>
      <c r="K389">
        <v>116</v>
      </c>
      <c r="L389">
        <v>94</v>
      </c>
      <c r="M389">
        <v>94</v>
      </c>
      <c r="N389">
        <v>80</v>
      </c>
      <c r="O389">
        <v>59</v>
      </c>
      <c r="P389">
        <v>37</v>
      </c>
      <c r="Q389">
        <v>13</v>
      </c>
      <c r="R389">
        <v>6</v>
      </c>
      <c r="S389">
        <v>6</v>
      </c>
      <c r="T389">
        <v>0</v>
      </c>
      <c r="U389">
        <v>637</v>
      </c>
      <c r="V389">
        <v>43</v>
      </c>
      <c r="W389">
        <v>1</v>
      </c>
      <c r="X389">
        <v>504</v>
      </c>
      <c r="Y389">
        <v>16</v>
      </c>
      <c r="Z389">
        <v>56</v>
      </c>
      <c r="AA389">
        <v>105</v>
      </c>
      <c r="AB389">
        <v>0</v>
      </c>
      <c r="AC389">
        <v>220</v>
      </c>
      <c r="AD389">
        <v>4</v>
      </c>
      <c r="AE389">
        <v>24</v>
      </c>
      <c r="AF389">
        <v>433</v>
      </c>
      <c r="AG389">
        <v>468</v>
      </c>
      <c r="AH389">
        <v>209</v>
      </c>
      <c r="AI389">
        <v>4</v>
      </c>
      <c r="AJ389">
        <v>681</v>
      </c>
      <c r="AK389">
        <v>0.66813500000000003</v>
      </c>
      <c r="AL389">
        <v>0.33186500000000002</v>
      </c>
      <c r="AM389">
        <v>0</v>
      </c>
      <c r="AN389">
        <v>0.113069</v>
      </c>
      <c r="AO389">
        <v>0.145374</v>
      </c>
      <c r="AP389">
        <v>0.17033799999999999</v>
      </c>
      <c r="AQ389">
        <v>0.13803199999999999</v>
      </c>
      <c r="AR389">
        <v>0.13803199999999999</v>
      </c>
      <c r="AS389">
        <v>0.117474</v>
      </c>
      <c r="AT389">
        <v>8.6637000000000006E-2</v>
      </c>
      <c r="AU389">
        <v>5.4332000000000012E-2</v>
      </c>
      <c r="AV389">
        <v>1.9089999999999999E-2</v>
      </c>
      <c r="AW389">
        <v>8.8109999999999994E-3</v>
      </c>
      <c r="AX389">
        <v>8.8109999999999994E-3</v>
      </c>
      <c r="AY389">
        <v>0</v>
      </c>
      <c r="AZ389">
        <v>0.93538900000000003</v>
      </c>
      <c r="BA389">
        <v>6.314199999999999E-2</v>
      </c>
      <c r="BB389">
        <v>1.4679999999999999E-3</v>
      </c>
      <c r="BC389">
        <v>0.74008799999999997</v>
      </c>
      <c r="BD389">
        <v>2.3494999999999999E-2</v>
      </c>
      <c r="BE389">
        <v>8.2232E-2</v>
      </c>
      <c r="BF389">
        <v>0.15418499999999999</v>
      </c>
      <c r="BG389">
        <v>0</v>
      </c>
      <c r="BH389">
        <v>0.32305400000000001</v>
      </c>
      <c r="BI389">
        <v>5.8740000000000007E-3</v>
      </c>
      <c r="BJ389">
        <v>3.5242000000000002E-2</v>
      </c>
      <c r="BK389">
        <v>0.63583000000000001</v>
      </c>
      <c r="BL389">
        <v>0.68722499999999997</v>
      </c>
      <c r="BM389">
        <v>0.30690200000000001</v>
      </c>
      <c r="BN389">
        <v>5.8740000000000007E-3</v>
      </c>
      <c r="BO389">
        <v>1</v>
      </c>
      <c r="BP389" t="s">
        <v>4687</v>
      </c>
      <c r="BQ389">
        <v>905</v>
      </c>
      <c r="BR389">
        <v>0.75248999999999999</v>
      </c>
      <c r="BS389">
        <v>0</v>
      </c>
    </row>
    <row r="390" spans="1:71" x14ac:dyDescent="0.25">
      <c r="A390" t="s">
        <v>4689</v>
      </c>
      <c r="B390" t="s">
        <v>98</v>
      </c>
      <c r="C390" t="s">
        <v>376</v>
      </c>
      <c r="D390" t="s">
        <v>949</v>
      </c>
      <c r="E390">
        <v>2022</v>
      </c>
      <c r="F390">
        <v>135</v>
      </c>
      <c r="G390">
        <v>41</v>
      </c>
      <c r="H390">
        <v>0</v>
      </c>
      <c r="I390">
        <v>19</v>
      </c>
      <c r="J390">
        <v>28</v>
      </c>
      <c r="K390">
        <v>37</v>
      </c>
      <c r="L390">
        <v>16</v>
      </c>
      <c r="M390">
        <v>20</v>
      </c>
      <c r="N390">
        <v>28</v>
      </c>
      <c r="O390">
        <v>18</v>
      </c>
      <c r="P390">
        <v>5</v>
      </c>
      <c r="Q390">
        <v>2</v>
      </c>
      <c r="R390">
        <v>0</v>
      </c>
      <c r="S390">
        <v>3</v>
      </c>
      <c r="T390">
        <v>0</v>
      </c>
      <c r="U390">
        <v>173</v>
      </c>
      <c r="V390">
        <v>3</v>
      </c>
      <c r="W390">
        <v>0</v>
      </c>
      <c r="X390">
        <v>137</v>
      </c>
      <c r="Y390">
        <v>5</v>
      </c>
      <c r="Z390">
        <v>25</v>
      </c>
      <c r="AA390">
        <v>9</v>
      </c>
      <c r="AB390">
        <v>0</v>
      </c>
      <c r="AC390">
        <v>17</v>
      </c>
      <c r="AD390">
        <v>0</v>
      </c>
      <c r="AE390">
        <v>7</v>
      </c>
      <c r="AF390">
        <v>152</v>
      </c>
      <c r="AG390">
        <v>171</v>
      </c>
      <c r="AH390">
        <v>5</v>
      </c>
      <c r="AI390">
        <v>0</v>
      </c>
      <c r="AJ390">
        <v>176</v>
      </c>
      <c r="AK390">
        <v>0.76704499999999998</v>
      </c>
      <c r="AL390">
        <v>0.232955</v>
      </c>
      <c r="AM390">
        <v>0</v>
      </c>
      <c r="AN390">
        <v>0.107955</v>
      </c>
      <c r="AO390">
        <v>0.15909100000000001</v>
      </c>
      <c r="AP390">
        <v>0.210227</v>
      </c>
      <c r="AQ390">
        <v>9.090899999999999E-2</v>
      </c>
      <c r="AR390">
        <v>0.113636</v>
      </c>
      <c r="AS390">
        <v>0.15909100000000001</v>
      </c>
      <c r="AT390">
        <v>0.102273</v>
      </c>
      <c r="AU390">
        <v>2.8409E-2</v>
      </c>
      <c r="AV390">
        <v>1.1364000000000001E-2</v>
      </c>
      <c r="AW390">
        <v>0</v>
      </c>
      <c r="AX390">
        <v>1.7045000000000001E-2</v>
      </c>
      <c r="AY390">
        <v>0</v>
      </c>
      <c r="AZ390">
        <v>0.98295500000000002</v>
      </c>
      <c r="BA390">
        <v>1.7045000000000001E-2</v>
      </c>
      <c r="BB390">
        <v>0</v>
      </c>
      <c r="BC390">
        <v>0.77840900000000002</v>
      </c>
      <c r="BD390">
        <v>2.8409E-2</v>
      </c>
      <c r="BE390">
        <v>0.142045</v>
      </c>
      <c r="BF390">
        <v>5.1136000000000001E-2</v>
      </c>
      <c r="BG390">
        <v>0</v>
      </c>
      <c r="BH390">
        <v>9.659100000000001E-2</v>
      </c>
      <c r="BI390">
        <v>0</v>
      </c>
      <c r="BJ390">
        <v>3.9773000000000003E-2</v>
      </c>
      <c r="BK390">
        <v>0.86363600000000007</v>
      </c>
      <c r="BL390">
        <v>0.97159099999999998</v>
      </c>
      <c r="BM390">
        <v>2.8409E-2</v>
      </c>
      <c r="BN390">
        <v>0</v>
      </c>
      <c r="BO390">
        <v>1</v>
      </c>
      <c r="BP390" t="s">
        <v>4687</v>
      </c>
      <c r="BQ390">
        <v>905</v>
      </c>
      <c r="BR390">
        <v>0.19447999999999999</v>
      </c>
      <c r="BS390">
        <v>0</v>
      </c>
    </row>
    <row r="391" spans="1:71" x14ac:dyDescent="0.25">
      <c r="A391" t="s">
        <v>4690</v>
      </c>
      <c r="B391" t="s">
        <v>98</v>
      </c>
      <c r="C391" t="s">
        <v>376</v>
      </c>
      <c r="D391" t="s">
        <v>953</v>
      </c>
      <c r="E391">
        <v>2022</v>
      </c>
      <c r="F391">
        <v>7</v>
      </c>
      <c r="G391">
        <v>0</v>
      </c>
      <c r="H391">
        <v>0</v>
      </c>
      <c r="I391">
        <v>0</v>
      </c>
      <c r="J391">
        <v>0</v>
      </c>
      <c r="K391">
        <v>0</v>
      </c>
      <c r="L391">
        <v>2</v>
      </c>
      <c r="M391">
        <v>2</v>
      </c>
      <c r="N391">
        <v>1</v>
      </c>
      <c r="O391">
        <v>2</v>
      </c>
      <c r="P391">
        <v>0</v>
      </c>
      <c r="Q391">
        <v>0</v>
      </c>
      <c r="R391">
        <v>0</v>
      </c>
      <c r="S391">
        <v>0</v>
      </c>
      <c r="T391">
        <v>0</v>
      </c>
      <c r="U391">
        <v>7</v>
      </c>
      <c r="V391">
        <v>0</v>
      </c>
      <c r="W391">
        <v>0</v>
      </c>
      <c r="X391">
        <v>1</v>
      </c>
      <c r="Y391">
        <v>2</v>
      </c>
      <c r="Z391">
        <v>0</v>
      </c>
      <c r="AA391">
        <v>4</v>
      </c>
      <c r="AB391">
        <v>0</v>
      </c>
      <c r="AC391">
        <v>0</v>
      </c>
      <c r="AD391">
        <v>0</v>
      </c>
      <c r="AE391">
        <v>6</v>
      </c>
      <c r="AF391">
        <v>1</v>
      </c>
      <c r="AG391">
        <v>7</v>
      </c>
      <c r="AH391">
        <v>0</v>
      </c>
      <c r="AI391">
        <v>0</v>
      </c>
      <c r="AJ391">
        <v>7</v>
      </c>
      <c r="AK391">
        <v>1</v>
      </c>
      <c r="AL391">
        <v>0</v>
      </c>
      <c r="AM391">
        <v>0</v>
      </c>
      <c r="AN391">
        <v>0</v>
      </c>
      <c r="AO391">
        <v>0</v>
      </c>
      <c r="AP391">
        <v>0</v>
      </c>
      <c r="AQ391">
        <v>0.28571400000000002</v>
      </c>
      <c r="AR391">
        <v>0.28571400000000002</v>
      </c>
      <c r="AS391">
        <v>0.14285700000000001</v>
      </c>
      <c r="AT391">
        <v>0.28571400000000002</v>
      </c>
      <c r="AU391">
        <v>0</v>
      </c>
      <c r="AV391">
        <v>0</v>
      </c>
      <c r="AW391">
        <v>0</v>
      </c>
      <c r="AX391">
        <v>0</v>
      </c>
      <c r="AY391">
        <v>0</v>
      </c>
      <c r="AZ391">
        <v>1</v>
      </c>
      <c r="BA391">
        <v>0</v>
      </c>
      <c r="BB391">
        <v>0</v>
      </c>
      <c r="BC391">
        <v>0.14285700000000001</v>
      </c>
      <c r="BD391">
        <v>0.28571400000000002</v>
      </c>
      <c r="BE391">
        <v>0</v>
      </c>
      <c r="BF391">
        <v>0.57142899999999996</v>
      </c>
      <c r="BG391">
        <v>0</v>
      </c>
      <c r="BH391">
        <v>0</v>
      </c>
      <c r="BI391">
        <v>0</v>
      </c>
      <c r="BJ391">
        <v>0.85714299999999999</v>
      </c>
      <c r="BK391">
        <v>0.14285700000000001</v>
      </c>
      <c r="BL391">
        <v>1</v>
      </c>
      <c r="BM391">
        <v>0</v>
      </c>
      <c r="BN391">
        <v>0</v>
      </c>
      <c r="BO391">
        <v>1</v>
      </c>
      <c r="BP391" t="s">
        <v>4687</v>
      </c>
      <c r="BQ391">
        <v>905</v>
      </c>
      <c r="BR391">
        <v>7.7299999999999999E-3</v>
      </c>
      <c r="BS391">
        <v>0</v>
      </c>
    </row>
    <row r="392" spans="1:71" x14ac:dyDescent="0.25">
      <c r="A392" t="s">
        <v>4691</v>
      </c>
      <c r="B392" t="s">
        <v>98</v>
      </c>
      <c r="C392" t="s">
        <v>376</v>
      </c>
      <c r="D392" t="s">
        <v>961</v>
      </c>
      <c r="E392">
        <v>2022</v>
      </c>
      <c r="F392">
        <v>24</v>
      </c>
      <c r="G392">
        <v>17</v>
      </c>
      <c r="H392">
        <v>0</v>
      </c>
      <c r="I392">
        <v>5</v>
      </c>
      <c r="J392">
        <v>3</v>
      </c>
      <c r="K392">
        <v>4</v>
      </c>
      <c r="L392">
        <v>6</v>
      </c>
      <c r="M392">
        <v>7</v>
      </c>
      <c r="N392">
        <v>5</v>
      </c>
      <c r="O392">
        <v>4</v>
      </c>
      <c r="P392">
        <v>4</v>
      </c>
      <c r="Q392">
        <v>1</v>
      </c>
      <c r="R392">
        <v>1</v>
      </c>
      <c r="S392">
        <v>1</v>
      </c>
      <c r="T392">
        <v>0</v>
      </c>
      <c r="U392">
        <v>33</v>
      </c>
      <c r="V392">
        <v>8</v>
      </c>
      <c r="W392">
        <v>0</v>
      </c>
      <c r="X392">
        <v>0</v>
      </c>
      <c r="Y392">
        <v>0</v>
      </c>
      <c r="Z392">
        <v>0</v>
      </c>
      <c r="AA392">
        <v>0</v>
      </c>
      <c r="AB392">
        <v>41</v>
      </c>
      <c r="AC392">
        <v>0</v>
      </c>
      <c r="AD392">
        <v>41</v>
      </c>
      <c r="AE392">
        <v>0</v>
      </c>
      <c r="AF392">
        <v>0</v>
      </c>
      <c r="AG392">
        <v>0</v>
      </c>
      <c r="AH392">
        <v>0</v>
      </c>
      <c r="AI392">
        <v>41</v>
      </c>
      <c r="AJ392">
        <v>41</v>
      </c>
      <c r="AK392">
        <v>0.58536600000000005</v>
      </c>
      <c r="AL392">
        <v>0.414634</v>
      </c>
      <c r="AM392">
        <v>0</v>
      </c>
      <c r="AN392">
        <v>0.121951</v>
      </c>
      <c r="AO392">
        <v>7.3171E-2</v>
      </c>
      <c r="AP392">
        <v>9.7560999999999995E-2</v>
      </c>
      <c r="AQ392">
        <v>0.146341</v>
      </c>
      <c r="AR392">
        <v>0.17073199999999999</v>
      </c>
      <c r="AS392">
        <v>0.121951</v>
      </c>
      <c r="AT392">
        <v>9.7560999999999995E-2</v>
      </c>
      <c r="AU392">
        <v>9.7560999999999995E-2</v>
      </c>
      <c r="AV392">
        <v>2.4389999999999998E-2</v>
      </c>
      <c r="AW392">
        <v>2.4389999999999998E-2</v>
      </c>
      <c r="AX392">
        <v>2.4389999999999998E-2</v>
      </c>
      <c r="AY392">
        <v>0</v>
      </c>
      <c r="AZ392">
        <v>0.80487799999999998</v>
      </c>
      <c r="BA392">
        <v>0.19512199999999999</v>
      </c>
      <c r="BB392">
        <v>0</v>
      </c>
      <c r="BC392">
        <v>0</v>
      </c>
      <c r="BD392">
        <v>0</v>
      </c>
      <c r="BE392">
        <v>0</v>
      </c>
      <c r="BF392">
        <v>0</v>
      </c>
      <c r="BG392">
        <v>1</v>
      </c>
      <c r="BH392">
        <v>0</v>
      </c>
      <c r="BI392">
        <v>1</v>
      </c>
      <c r="BJ392">
        <v>0</v>
      </c>
      <c r="BK392">
        <v>0</v>
      </c>
      <c r="BL392">
        <v>0</v>
      </c>
      <c r="BM392">
        <v>0</v>
      </c>
      <c r="BN392">
        <v>1</v>
      </c>
      <c r="BO392">
        <v>1</v>
      </c>
      <c r="BP392" t="s">
        <v>4687</v>
      </c>
      <c r="BQ392">
        <v>905</v>
      </c>
      <c r="BR392">
        <v>4.53E-2</v>
      </c>
      <c r="BS392">
        <v>0</v>
      </c>
    </row>
    <row r="393" spans="1:71" x14ac:dyDescent="0.25">
      <c r="A393" t="s">
        <v>4692</v>
      </c>
      <c r="B393" t="s">
        <v>98</v>
      </c>
      <c r="C393" t="s">
        <v>382</v>
      </c>
      <c r="D393" t="s">
        <v>44</v>
      </c>
      <c r="E393">
        <v>2022</v>
      </c>
      <c r="F393">
        <v>476</v>
      </c>
      <c r="G393">
        <v>284</v>
      </c>
      <c r="H393">
        <v>1</v>
      </c>
      <c r="I393">
        <v>101</v>
      </c>
      <c r="J393">
        <v>120</v>
      </c>
      <c r="K393">
        <v>119</v>
      </c>
      <c r="L393">
        <v>95</v>
      </c>
      <c r="M393">
        <v>92</v>
      </c>
      <c r="N393">
        <v>81</v>
      </c>
      <c r="O393">
        <v>60</v>
      </c>
      <c r="P393">
        <v>62</v>
      </c>
      <c r="Q393">
        <v>11</v>
      </c>
      <c r="R393">
        <v>8</v>
      </c>
      <c r="S393">
        <v>12</v>
      </c>
      <c r="T393">
        <v>0</v>
      </c>
      <c r="U393">
        <v>738</v>
      </c>
      <c r="V393">
        <v>22</v>
      </c>
      <c r="W393">
        <v>1</v>
      </c>
      <c r="X393">
        <v>618</v>
      </c>
      <c r="Y393">
        <v>24</v>
      </c>
      <c r="Z393">
        <v>47</v>
      </c>
      <c r="AA393">
        <v>50</v>
      </c>
      <c r="AB393">
        <v>22</v>
      </c>
      <c r="AC393">
        <v>214</v>
      </c>
      <c r="AD393">
        <v>37</v>
      </c>
      <c r="AE393">
        <v>49</v>
      </c>
      <c r="AF393">
        <v>461</v>
      </c>
      <c r="AG393">
        <v>448</v>
      </c>
      <c r="AH393">
        <v>264</v>
      </c>
      <c r="AI393">
        <v>49</v>
      </c>
      <c r="AJ393">
        <v>761</v>
      </c>
      <c r="AK393">
        <v>0.62549300000000008</v>
      </c>
      <c r="AL393">
        <v>0.373193</v>
      </c>
      <c r="AM393">
        <v>1.3140000000000001E-3</v>
      </c>
      <c r="AN393">
        <v>0.13272</v>
      </c>
      <c r="AO393">
        <v>0.15768699999999999</v>
      </c>
      <c r="AP393">
        <v>0.15637300000000001</v>
      </c>
      <c r="AQ393">
        <v>0.124836</v>
      </c>
      <c r="AR393">
        <v>0.120894</v>
      </c>
      <c r="AS393">
        <v>0.10643900000000001</v>
      </c>
      <c r="AT393">
        <v>7.8843999999999997E-2</v>
      </c>
      <c r="AU393">
        <v>8.1472000000000003E-2</v>
      </c>
      <c r="AV393">
        <v>1.4455000000000001E-2</v>
      </c>
      <c r="AW393">
        <v>1.0512000000000001E-2</v>
      </c>
      <c r="AX393">
        <v>1.5768999999999998E-2</v>
      </c>
      <c r="AY393">
        <v>0</v>
      </c>
      <c r="AZ393">
        <v>0.969777</v>
      </c>
      <c r="BA393">
        <v>2.8909000000000001E-2</v>
      </c>
      <c r="BB393">
        <v>1.3140000000000001E-3</v>
      </c>
      <c r="BC393">
        <v>0.81208899999999995</v>
      </c>
      <c r="BD393">
        <v>3.1537000000000003E-2</v>
      </c>
      <c r="BE393">
        <v>6.1761000000000003E-2</v>
      </c>
      <c r="BF393">
        <v>6.5702999999999998E-2</v>
      </c>
      <c r="BG393">
        <v>2.8909000000000001E-2</v>
      </c>
      <c r="BH393">
        <v>0.28120899999999999</v>
      </c>
      <c r="BI393">
        <v>4.8619999999999997E-2</v>
      </c>
      <c r="BJ393">
        <v>6.4389000000000002E-2</v>
      </c>
      <c r="BK393">
        <v>0.60578200000000004</v>
      </c>
      <c r="BL393">
        <v>0.58869899999999997</v>
      </c>
      <c r="BM393">
        <v>0.346912</v>
      </c>
      <c r="BN393">
        <v>6.4389000000000002E-2</v>
      </c>
      <c r="BO393">
        <v>1</v>
      </c>
      <c r="BP393" t="s">
        <v>4693</v>
      </c>
      <c r="BQ393">
        <v>761</v>
      </c>
      <c r="BR393">
        <v>1</v>
      </c>
      <c r="BS393">
        <v>0</v>
      </c>
    </row>
    <row r="394" spans="1:71" x14ac:dyDescent="0.25">
      <c r="A394" t="s">
        <v>4694</v>
      </c>
      <c r="B394" t="s">
        <v>98</v>
      </c>
      <c r="C394" t="s">
        <v>382</v>
      </c>
      <c r="D394" t="s">
        <v>947</v>
      </c>
      <c r="E394">
        <v>2022</v>
      </c>
      <c r="F394">
        <v>345</v>
      </c>
      <c r="G394">
        <v>221</v>
      </c>
      <c r="H394">
        <v>0</v>
      </c>
      <c r="I394">
        <v>82</v>
      </c>
      <c r="J394">
        <v>85</v>
      </c>
      <c r="K394">
        <v>78</v>
      </c>
      <c r="L394">
        <v>74</v>
      </c>
      <c r="M394">
        <v>69</v>
      </c>
      <c r="N394">
        <v>53</v>
      </c>
      <c r="O394">
        <v>42</v>
      </c>
      <c r="P394">
        <v>54</v>
      </c>
      <c r="Q394">
        <v>11</v>
      </c>
      <c r="R394">
        <v>8</v>
      </c>
      <c r="S394">
        <v>10</v>
      </c>
      <c r="T394">
        <v>0</v>
      </c>
      <c r="U394">
        <v>547</v>
      </c>
      <c r="V394">
        <v>18</v>
      </c>
      <c r="W394">
        <v>1</v>
      </c>
      <c r="X394">
        <v>449</v>
      </c>
      <c r="Y394">
        <v>9</v>
      </c>
      <c r="Z394">
        <v>41</v>
      </c>
      <c r="AA394">
        <v>49</v>
      </c>
      <c r="AB394">
        <v>18</v>
      </c>
      <c r="AC394">
        <v>202</v>
      </c>
      <c r="AD394">
        <v>27</v>
      </c>
      <c r="AE394">
        <v>11</v>
      </c>
      <c r="AF394">
        <v>326</v>
      </c>
      <c r="AG394">
        <v>297</v>
      </c>
      <c r="AH394">
        <v>236</v>
      </c>
      <c r="AI394">
        <v>33</v>
      </c>
      <c r="AJ394">
        <v>566</v>
      </c>
      <c r="AK394">
        <v>0.609541</v>
      </c>
      <c r="AL394">
        <v>0.39045900000000011</v>
      </c>
      <c r="AM394">
        <v>0</v>
      </c>
      <c r="AN394">
        <v>0.144876</v>
      </c>
      <c r="AO394">
        <v>0.150177</v>
      </c>
      <c r="AP394">
        <v>0.13780899999999999</v>
      </c>
      <c r="AQ394">
        <v>0.130742</v>
      </c>
      <c r="AR394">
        <v>0.121908</v>
      </c>
      <c r="AS394">
        <v>9.3640000000000001E-2</v>
      </c>
      <c r="AT394">
        <v>7.4204999999999993E-2</v>
      </c>
      <c r="AU394">
        <v>9.5405999999999991E-2</v>
      </c>
      <c r="AV394">
        <v>1.9435000000000001E-2</v>
      </c>
      <c r="AW394">
        <v>1.4134000000000001E-2</v>
      </c>
      <c r="AX394">
        <v>1.7668E-2</v>
      </c>
      <c r="AY394">
        <v>0</v>
      </c>
      <c r="AZ394">
        <v>0.96643100000000004</v>
      </c>
      <c r="BA394">
        <v>3.1801999999999997E-2</v>
      </c>
      <c r="BB394">
        <v>1.7669999999999999E-3</v>
      </c>
      <c r="BC394">
        <v>0.79328599999999994</v>
      </c>
      <c r="BD394">
        <v>1.5900999999999998E-2</v>
      </c>
      <c r="BE394">
        <v>7.2438000000000002E-2</v>
      </c>
      <c r="BF394">
        <v>8.6571999999999996E-2</v>
      </c>
      <c r="BG394">
        <v>3.1801999999999997E-2</v>
      </c>
      <c r="BH394">
        <v>0.35688999999999999</v>
      </c>
      <c r="BI394">
        <v>4.7703000000000002E-2</v>
      </c>
      <c r="BJ394">
        <v>1.9435000000000001E-2</v>
      </c>
      <c r="BK394">
        <v>0.57597200000000004</v>
      </c>
      <c r="BL394">
        <v>0.52473500000000006</v>
      </c>
      <c r="BM394">
        <v>0.41696100000000003</v>
      </c>
      <c r="BN394">
        <v>5.8304000000000002E-2</v>
      </c>
      <c r="BO394">
        <v>1</v>
      </c>
      <c r="BP394" t="s">
        <v>4693</v>
      </c>
      <c r="BQ394">
        <v>761</v>
      </c>
      <c r="BR394">
        <v>0.74376000000000009</v>
      </c>
      <c r="BS394">
        <v>0</v>
      </c>
    </row>
    <row r="395" spans="1:71" x14ac:dyDescent="0.25">
      <c r="A395" t="s">
        <v>4695</v>
      </c>
      <c r="B395" t="s">
        <v>98</v>
      </c>
      <c r="C395" t="s">
        <v>382</v>
      </c>
      <c r="D395" t="s">
        <v>949</v>
      </c>
      <c r="E395">
        <v>2022</v>
      </c>
      <c r="F395">
        <v>95</v>
      </c>
      <c r="G395">
        <v>46</v>
      </c>
      <c r="H395">
        <v>0</v>
      </c>
      <c r="I395">
        <v>18</v>
      </c>
      <c r="J395">
        <v>27</v>
      </c>
      <c r="K395">
        <v>31</v>
      </c>
      <c r="L395">
        <v>14</v>
      </c>
      <c r="M395">
        <v>18</v>
      </c>
      <c r="N395">
        <v>18</v>
      </c>
      <c r="O395">
        <v>11</v>
      </c>
      <c r="P395">
        <v>3</v>
      </c>
      <c r="Q395">
        <v>0</v>
      </c>
      <c r="R395">
        <v>0</v>
      </c>
      <c r="S395">
        <v>1</v>
      </c>
      <c r="T395">
        <v>0</v>
      </c>
      <c r="U395">
        <v>140</v>
      </c>
      <c r="V395">
        <v>1</v>
      </c>
      <c r="W395">
        <v>0</v>
      </c>
      <c r="X395">
        <v>126</v>
      </c>
      <c r="Y395">
        <v>11</v>
      </c>
      <c r="Z395">
        <v>0</v>
      </c>
      <c r="AA395">
        <v>0</v>
      </c>
      <c r="AB395">
        <v>4</v>
      </c>
      <c r="AC395">
        <v>9</v>
      </c>
      <c r="AD395">
        <v>3</v>
      </c>
      <c r="AE395">
        <v>9</v>
      </c>
      <c r="AF395">
        <v>120</v>
      </c>
      <c r="AG395">
        <v>108</v>
      </c>
      <c r="AH395">
        <v>27</v>
      </c>
      <c r="AI395">
        <v>6</v>
      </c>
      <c r="AJ395">
        <v>141</v>
      </c>
      <c r="AK395">
        <v>0.673759</v>
      </c>
      <c r="AL395">
        <v>0.326241</v>
      </c>
      <c r="AM395">
        <v>0</v>
      </c>
      <c r="AN395">
        <v>0.12766</v>
      </c>
      <c r="AO395">
        <v>0.19148899999999999</v>
      </c>
      <c r="AP395">
        <v>0.219858</v>
      </c>
      <c r="AQ395">
        <v>9.9291000000000004E-2</v>
      </c>
      <c r="AR395">
        <v>0.12766</v>
      </c>
      <c r="AS395">
        <v>0.12766</v>
      </c>
      <c r="AT395">
        <v>7.8014E-2</v>
      </c>
      <c r="AU395">
        <v>2.1277000000000001E-2</v>
      </c>
      <c r="AV395">
        <v>0</v>
      </c>
      <c r="AW395">
        <v>0</v>
      </c>
      <c r="AX395">
        <v>7.0920000000000002E-3</v>
      </c>
      <c r="AY395">
        <v>0</v>
      </c>
      <c r="AZ395">
        <v>0.99290800000000001</v>
      </c>
      <c r="BA395">
        <v>7.0920000000000002E-3</v>
      </c>
      <c r="BB395">
        <v>0</v>
      </c>
      <c r="BC395">
        <v>0.89361699999999999</v>
      </c>
      <c r="BD395">
        <v>7.8014E-2</v>
      </c>
      <c r="BE395">
        <v>0</v>
      </c>
      <c r="BF395">
        <v>0</v>
      </c>
      <c r="BG395">
        <v>2.8368999999999998E-2</v>
      </c>
      <c r="BH395">
        <v>6.3829999999999998E-2</v>
      </c>
      <c r="BI395">
        <v>2.1277000000000001E-2</v>
      </c>
      <c r="BJ395">
        <v>6.3829999999999998E-2</v>
      </c>
      <c r="BK395">
        <v>0.85106399999999993</v>
      </c>
      <c r="BL395">
        <v>0.76595699999999989</v>
      </c>
      <c r="BM395">
        <v>0.19148899999999999</v>
      </c>
      <c r="BN395">
        <v>4.2553000000000001E-2</v>
      </c>
      <c r="BO395">
        <v>1</v>
      </c>
      <c r="BP395" t="s">
        <v>4693</v>
      </c>
      <c r="BQ395">
        <v>761</v>
      </c>
      <c r="BR395">
        <v>0.18528</v>
      </c>
      <c r="BS395">
        <v>0</v>
      </c>
    </row>
    <row r="396" spans="1:71" x14ac:dyDescent="0.25">
      <c r="A396" t="s">
        <v>4696</v>
      </c>
      <c r="B396" t="s">
        <v>98</v>
      </c>
      <c r="C396" t="s">
        <v>382</v>
      </c>
      <c r="D396" t="s">
        <v>953</v>
      </c>
      <c r="E396">
        <v>2022</v>
      </c>
      <c r="F396">
        <v>32</v>
      </c>
      <c r="G396">
        <v>13</v>
      </c>
      <c r="H396">
        <v>1</v>
      </c>
      <c r="I396">
        <v>0</v>
      </c>
      <c r="J396">
        <v>6</v>
      </c>
      <c r="K396">
        <v>9</v>
      </c>
      <c r="L396">
        <v>7</v>
      </c>
      <c r="M396">
        <v>5</v>
      </c>
      <c r="N396">
        <v>8</v>
      </c>
      <c r="O396">
        <v>7</v>
      </c>
      <c r="P396">
        <v>4</v>
      </c>
      <c r="Q396">
        <v>0</v>
      </c>
      <c r="R396">
        <v>0</v>
      </c>
      <c r="S396">
        <v>0</v>
      </c>
      <c r="T396">
        <v>0</v>
      </c>
      <c r="U396">
        <v>46</v>
      </c>
      <c r="V396">
        <v>0</v>
      </c>
      <c r="W396">
        <v>0</v>
      </c>
      <c r="X396">
        <v>42</v>
      </c>
      <c r="Y396">
        <v>4</v>
      </c>
      <c r="Z396">
        <v>0</v>
      </c>
      <c r="AA396">
        <v>0</v>
      </c>
      <c r="AB396">
        <v>0</v>
      </c>
      <c r="AC396">
        <v>3</v>
      </c>
      <c r="AD396">
        <v>1</v>
      </c>
      <c r="AE396">
        <v>29</v>
      </c>
      <c r="AF396">
        <v>13</v>
      </c>
      <c r="AG396">
        <v>41</v>
      </c>
      <c r="AH396">
        <v>0</v>
      </c>
      <c r="AI396">
        <v>5</v>
      </c>
      <c r="AJ396">
        <v>46</v>
      </c>
      <c r="AK396">
        <v>0.69565200000000005</v>
      </c>
      <c r="AL396">
        <v>0.282609</v>
      </c>
      <c r="AM396">
        <v>2.1739000000000001E-2</v>
      </c>
      <c r="AN396">
        <v>0</v>
      </c>
      <c r="AO396">
        <v>0.130435</v>
      </c>
      <c r="AP396">
        <v>0.19565199999999999</v>
      </c>
      <c r="AQ396">
        <v>0.152174</v>
      </c>
      <c r="AR396">
        <v>0.108696</v>
      </c>
      <c r="AS396">
        <v>0.17391300000000001</v>
      </c>
      <c r="AT396">
        <v>0.152174</v>
      </c>
      <c r="AU396">
        <v>8.6957000000000007E-2</v>
      </c>
      <c r="AV396">
        <v>0</v>
      </c>
      <c r="AW396">
        <v>0</v>
      </c>
      <c r="AX396">
        <v>0</v>
      </c>
      <c r="AY396">
        <v>0</v>
      </c>
      <c r="AZ396">
        <v>1</v>
      </c>
      <c r="BA396">
        <v>0</v>
      </c>
      <c r="BB396">
        <v>0</v>
      </c>
      <c r="BC396">
        <v>0.91304299999999994</v>
      </c>
      <c r="BD396">
        <v>8.6957000000000007E-2</v>
      </c>
      <c r="BE396">
        <v>0</v>
      </c>
      <c r="BF396">
        <v>0</v>
      </c>
      <c r="BG396">
        <v>0</v>
      </c>
      <c r="BH396">
        <v>6.5216999999999997E-2</v>
      </c>
      <c r="BI396">
        <v>2.1739000000000001E-2</v>
      </c>
      <c r="BJ396">
        <v>0.63043499999999997</v>
      </c>
      <c r="BK396">
        <v>0.282609</v>
      </c>
      <c r="BL396">
        <v>0.89130399999999999</v>
      </c>
      <c r="BM396">
        <v>0</v>
      </c>
      <c r="BN396">
        <v>0.108696</v>
      </c>
      <c r="BO396">
        <v>1</v>
      </c>
      <c r="BP396" t="s">
        <v>4693</v>
      </c>
      <c r="BQ396">
        <v>761</v>
      </c>
      <c r="BR396">
        <v>6.0449999999999997E-2</v>
      </c>
      <c r="BS396">
        <v>0</v>
      </c>
    </row>
    <row r="397" spans="1:71" x14ac:dyDescent="0.25">
      <c r="A397" t="s">
        <v>4697</v>
      </c>
      <c r="B397" t="s">
        <v>98</v>
      </c>
      <c r="C397" t="s">
        <v>382</v>
      </c>
      <c r="D397" t="s">
        <v>961</v>
      </c>
      <c r="E397">
        <v>2022</v>
      </c>
      <c r="F397">
        <v>4</v>
      </c>
      <c r="G397">
        <v>4</v>
      </c>
      <c r="H397">
        <v>0</v>
      </c>
      <c r="I397">
        <v>1</v>
      </c>
      <c r="J397">
        <v>2</v>
      </c>
      <c r="K397">
        <v>1</v>
      </c>
      <c r="L397">
        <v>0</v>
      </c>
      <c r="M397">
        <v>0</v>
      </c>
      <c r="N397">
        <v>2</v>
      </c>
      <c r="O397">
        <v>0</v>
      </c>
      <c r="P397">
        <v>1</v>
      </c>
      <c r="Q397">
        <v>0</v>
      </c>
      <c r="R397">
        <v>0</v>
      </c>
      <c r="S397">
        <v>1</v>
      </c>
      <c r="T397">
        <v>0</v>
      </c>
      <c r="U397">
        <v>5</v>
      </c>
      <c r="V397">
        <v>3</v>
      </c>
      <c r="W397">
        <v>0</v>
      </c>
      <c r="X397">
        <v>1</v>
      </c>
      <c r="Y397">
        <v>0</v>
      </c>
      <c r="Z397">
        <v>6</v>
      </c>
      <c r="AA397">
        <v>1</v>
      </c>
      <c r="AB397">
        <v>0</v>
      </c>
      <c r="AC397">
        <v>0</v>
      </c>
      <c r="AD397">
        <v>6</v>
      </c>
      <c r="AE397">
        <v>0</v>
      </c>
      <c r="AF397">
        <v>2</v>
      </c>
      <c r="AG397">
        <v>2</v>
      </c>
      <c r="AH397">
        <v>1</v>
      </c>
      <c r="AI397">
        <v>5</v>
      </c>
      <c r="AJ397">
        <v>8</v>
      </c>
      <c r="AK397">
        <v>0.5</v>
      </c>
      <c r="AL397">
        <v>0.5</v>
      </c>
      <c r="AM397">
        <v>0</v>
      </c>
      <c r="AN397">
        <v>0.125</v>
      </c>
      <c r="AO397">
        <v>0.25</v>
      </c>
      <c r="AP397">
        <v>0.125</v>
      </c>
      <c r="AQ397">
        <v>0</v>
      </c>
      <c r="AR397">
        <v>0</v>
      </c>
      <c r="AS397">
        <v>0.25</v>
      </c>
      <c r="AT397">
        <v>0</v>
      </c>
      <c r="AU397">
        <v>0.125</v>
      </c>
      <c r="AV397">
        <v>0</v>
      </c>
      <c r="AW397">
        <v>0</v>
      </c>
      <c r="AX397">
        <v>0.125</v>
      </c>
      <c r="AY397">
        <v>0</v>
      </c>
      <c r="AZ397">
        <v>0.625</v>
      </c>
      <c r="BA397">
        <v>0.375</v>
      </c>
      <c r="BB397">
        <v>0</v>
      </c>
      <c r="BC397">
        <v>0.125</v>
      </c>
      <c r="BD397">
        <v>0</v>
      </c>
      <c r="BE397">
        <v>0.75</v>
      </c>
      <c r="BF397">
        <v>0.125</v>
      </c>
      <c r="BG397">
        <v>0</v>
      </c>
      <c r="BH397">
        <v>0</v>
      </c>
      <c r="BI397">
        <v>0.75</v>
      </c>
      <c r="BJ397">
        <v>0</v>
      </c>
      <c r="BK397">
        <v>0.25</v>
      </c>
      <c r="BL397">
        <v>0.25</v>
      </c>
      <c r="BM397">
        <v>0.125</v>
      </c>
      <c r="BN397">
        <v>0.625</v>
      </c>
      <c r="BO397">
        <v>1</v>
      </c>
      <c r="BP397" t="s">
        <v>4693</v>
      </c>
      <c r="BQ397">
        <v>761</v>
      </c>
      <c r="BR397">
        <v>1.051E-2</v>
      </c>
      <c r="BS397">
        <v>0</v>
      </c>
    </row>
    <row r="398" spans="1:71" x14ac:dyDescent="0.25">
      <c r="A398" t="s">
        <v>4698</v>
      </c>
      <c r="B398" t="s">
        <v>98</v>
      </c>
      <c r="C398" t="s">
        <v>388</v>
      </c>
      <c r="D398" t="s">
        <v>44</v>
      </c>
      <c r="E398">
        <v>2022</v>
      </c>
      <c r="F398">
        <v>16</v>
      </c>
      <c r="G398">
        <v>8</v>
      </c>
      <c r="H398">
        <v>21</v>
      </c>
      <c r="I398">
        <v>0</v>
      </c>
      <c r="J398">
        <v>2</v>
      </c>
      <c r="K398">
        <v>4</v>
      </c>
      <c r="L398">
        <v>5</v>
      </c>
      <c r="M398">
        <v>1</v>
      </c>
      <c r="N398">
        <v>4</v>
      </c>
      <c r="O398">
        <v>3</v>
      </c>
      <c r="P398">
        <v>0</v>
      </c>
      <c r="Q398">
        <v>5</v>
      </c>
      <c r="R398">
        <v>0</v>
      </c>
      <c r="S398">
        <v>0</v>
      </c>
      <c r="T398">
        <v>21</v>
      </c>
      <c r="U398">
        <v>30</v>
      </c>
      <c r="V398">
        <v>15</v>
      </c>
      <c r="W398">
        <v>0</v>
      </c>
      <c r="X398">
        <v>32</v>
      </c>
      <c r="Y398">
        <v>0</v>
      </c>
      <c r="Z398">
        <v>6</v>
      </c>
      <c r="AA398">
        <v>6</v>
      </c>
      <c r="AB398">
        <v>1</v>
      </c>
      <c r="AC398">
        <v>12</v>
      </c>
      <c r="AD398">
        <v>0</v>
      </c>
      <c r="AE398">
        <v>0</v>
      </c>
      <c r="AF398">
        <v>33</v>
      </c>
      <c r="AG398">
        <v>27</v>
      </c>
      <c r="AH398">
        <v>13</v>
      </c>
      <c r="AI398">
        <v>5</v>
      </c>
      <c r="AJ398">
        <v>45</v>
      </c>
      <c r="AK398">
        <v>0.35555599999999998</v>
      </c>
      <c r="AL398">
        <v>0.17777799999999999</v>
      </c>
      <c r="AM398">
        <v>0.466667</v>
      </c>
      <c r="AN398">
        <v>0</v>
      </c>
      <c r="AO398">
        <v>4.4443999999999997E-2</v>
      </c>
      <c r="AP398">
        <v>8.8888999999999996E-2</v>
      </c>
      <c r="AQ398">
        <v>0.111111</v>
      </c>
      <c r="AR398">
        <v>2.2221999999999999E-2</v>
      </c>
      <c r="AS398">
        <v>8.8888999999999996E-2</v>
      </c>
      <c r="AT398">
        <v>6.666699999999999E-2</v>
      </c>
      <c r="AU398">
        <v>0</v>
      </c>
      <c r="AV398">
        <v>0.111111</v>
      </c>
      <c r="AW398">
        <v>0</v>
      </c>
      <c r="AX398">
        <v>0</v>
      </c>
      <c r="AY398">
        <v>0.466667</v>
      </c>
      <c r="AZ398">
        <v>0.66666700000000001</v>
      </c>
      <c r="BA398">
        <v>0.33333299999999999</v>
      </c>
      <c r="BB398">
        <v>0</v>
      </c>
      <c r="BC398">
        <v>0.71111099999999994</v>
      </c>
      <c r="BD398">
        <v>0</v>
      </c>
      <c r="BE398">
        <v>0.13333300000000001</v>
      </c>
      <c r="BF398">
        <v>0.13333300000000001</v>
      </c>
      <c r="BG398">
        <v>2.2221999999999999E-2</v>
      </c>
      <c r="BH398">
        <v>0.26666699999999999</v>
      </c>
      <c r="BI398">
        <v>0</v>
      </c>
      <c r="BJ398">
        <v>0</v>
      </c>
      <c r="BK398">
        <v>0.7333329999999999</v>
      </c>
      <c r="BL398">
        <v>0.6</v>
      </c>
      <c r="BM398">
        <v>0.28888900000000001</v>
      </c>
      <c r="BN398">
        <v>0.111111</v>
      </c>
      <c r="BO398">
        <v>1</v>
      </c>
      <c r="BP398" t="s">
        <v>4699</v>
      </c>
      <c r="BQ398">
        <v>45</v>
      </c>
      <c r="BR398">
        <v>1</v>
      </c>
      <c r="BS398">
        <v>0</v>
      </c>
    </row>
    <row r="399" spans="1:71" x14ac:dyDescent="0.25">
      <c r="A399" t="s">
        <v>4700</v>
      </c>
      <c r="B399" t="s">
        <v>98</v>
      </c>
      <c r="C399" t="s">
        <v>388</v>
      </c>
      <c r="D399" t="s">
        <v>947</v>
      </c>
      <c r="E399">
        <v>2022</v>
      </c>
      <c r="F399" t="s">
        <v>74</v>
      </c>
      <c r="G399" t="s">
        <v>74</v>
      </c>
      <c r="H399" t="s">
        <v>74</v>
      </c>
      <c r="I399" t="s">
        <v>74</v>
      </c>
      <c r="J399" t="s">
        <v>74</v>
      </c>
      <c r="K399" t="s">
        <v>74</v>
      </c>
      <c r="L399" t="s">
        <v>74</v>
      </c>
      <c r="M399" t="s">
        <v>74</v>
      </c>
      <c r="N399" t="s">
        <v>74</v>
      </c>
      <c r="O399" t="s">
        <v>74</v>
      </c>
      <c r="P399" t="s">
        <v>74</v>
      </c>
      <c r="Q399" t="s">
        <v>74</v>
      </c>
      <c r="R399" t="s">
        <v>74</v>
      </c>
      <c r="S399" t="s">
        <v>74</v>
      </c>
      <c r="T399" t="s">
        <v>74</v>
      </c>
      <c r="U399" t="s">
        <v>74</v>
      </c>
      <c r="V399" t="s">
        <v>74</v>
      </c>
      <c r="W399" t="s">
        <v>74</v>
      </c>
      <c r="X399" t="s">
        <v>74</v>
      </c>
      <c r="Y399" t="s">
        <v>74</v>
      </c>
      <c r="Z399" t="s">
        <v>74</v>
      </c>
      <c r="AA399" t="s">
        <v>74</v>
      </c>
      <c r="AB399" t="s">
        <v>74</v>
      </c>
      <c r="AC399" t="s">
        <v>74</v>
      </c>
      <c r="AD399" t="s">
        <v>74</v>
      </c>
      <c r="AE399" t="s">
        <v>74</v>
      </c>
      <c r="AF399" t="s">
        <v>74</v>
      </c>
      <c r="AG399" t="s">
        <v>74</v>
      </c>
      <c r="AH399" t="s">
        <v>74</v>
      </c>
      <c r="AI399" t="s">
        <v>74</v>
      </c>
      <c r="AJ399" t="s">
        <v>74</v>
      </c>
      <c r="AK399" t="s">
        <v>74</v>
      </c>
      <c r="AL399" t="s">
        <v>74</v>
      </c>
      <c r="AM399" t="s">
        <v>74</v>
      </c>
      <c r="AN399" t="s">
        <v>74</v>
      </c>
      <c r="AO399" t="s">
        <v>74</v>
      </c>
      <c r="AP399" t="s">
        <v>74</v>
      </c>
      <c r="AQ399" t="s">
        <v>74</v>
      </c>
      <c r="AR399" t="s">
        <v>74</v>
      </c>
      <c r="AS399" t="s">
        <v>74</v>
      </c>
      <c r="AT399" t="s">
        <v>74</v>
      </c>
      <c r="AU399" t="s">
        <v>74</v>
      </c>
      <c r="AV399" t="s">
        <v>74</v>
      </c>
      <c r="AW399" t="s">
        <v>74</v>
      </c>
      <c r="AX399" t="s">
        <v>74</v>
      </c>
      <c r="AY399" t="s">
        <v>74</v>
      </c>
      <c r="AZ399" t="s">
        <v>74</v>
      </c>
      <c r="BA399" t="s">
        <v>74</v>
      </c>
      <c r="BB399" t="s">
        <v>74</v>
      </c>
      <c r="BC399" t="s">
        <v>74</v>
      </c>
      <c r="BD399" t="s">
        <v>74</v>
      </c>
      <c r="BE399" t="s">
        <v>74</v>
      </c>
      <c r="BF399" t="s">
        <v>74</v>
      </c>
      <c r="BG399" t="s">
        <v>74</v>
      </c>
      <c r="BH399" t="s">
        <v>74</v>
      </c>
      <c r="BI399" t="s">
        <v>74</v>
      </c>
      <c r="BJ399" t="s">
        <v>74</v>
      </c>
      <c r="BK399" t="s">
        <v>74</v>
      </c>
      <c r="BL399" t="s">
        <v>74</v>
      </c>
      <c r="BM399" t="s">
        <v>74</v>
      </c>
      <c r="BN399" t="s">
        <v>74</v>
      </c>
      <c r="BO399" t="s">
        <v>74</v>
      </c>
      <c r="BP399" t="s">
        <v>4699</v>
      </c>
      <c r="BQ399" t="s">
        <v>74</v>
      </c>
      <c r="BR399" t="s">
        <v>74</v>
      </c>
      <c r="BS399">
        <v>0</v>
      </c>
    </row>
    <row r="400" spans="1:71" x14ac:dyDescent="0.25">
      <c r="A400" t="s">
        <v>4701</v>
      </c>
      <c r="B400" t="s">
        <v>98</v>
      </c>
      <c r="C400" t="s">
        <v>388</v>
      </c>
      <c r="D400" t="s">
        <v>949</v>
      </c>
      <c r="E400">
        <v>2022</v>
      </c>
      <c r="F400" t="s">
        <v>74</v>
      </c>
      <c r="G400" t="s">
        <v>74</v>
      </c>
      <c r="H400" t="s">
        <v>74</v>
      </c>
      <c r="I400" t="s">
        <v>74</v>
      </c>
      <c r="J400" t="s">
        <v>74</v>
      </c>
      <c r="K400" t="s">
        <v>74</v>
      </c>
      <c r="L400" t="s">
        <v>74</v>
      </c>
      <c r="M400" t="s">
        <v>74</v>
      </c>
      <c r="N400" t="s">
        <v>74</v>
      </c>
      <c r="O400" t="s">
        <v>74</v>
      </c>
      <c r="P400" t="s">
        <v>74</v>
      </c>
      <c r="Q400" t="s">
        <v>74</v>
      </c>
      <c r="R400" t="s">
        <v>74</v>
      </c>
      <c r="S400" t="s">
        <v>74</v>
      </c>
      <c r="T400" t="s">
        <v>74</v>
      </c>
      <c r="U400" t="s">
        <v>74</v>
      </c>
      <c r="V400" t="s">
        <v>74</v>
      </c>
      <c r="W400" t="s">
        <v>74</v>
      </c>
      <c r="X400" t="s">
        <v>74</v>
      </c>
      <c r="Y400" t="s">
        <v>74</v>
      </c>
      <c r="Z400" t="s">
        <v>74</v>
      </c>
      <c r="AA400" t="s">
        <v>74</v>
      </c>
      <c r="AB400" t="s">
        <v>74</v>
      </c>
      <c r="AC400" t="s">
        <v>74</v>
      </c>
      <c r="AD400" t="s">
        <v>74</v>
      </c>
      <c r="AE400" t="s">
        <v>74</v>
      </c>
      <c r="AF400" t="s">
        <v>74</v>
      </c>
      <c r="AG400" t="s">
        <v>74</v>
      </c>
      <c r="AH400" t="s">
        <v>74</v>
      </c>
      <c r="AI400" t="s">
        <v>74</v>
      </c>
      <c r="AJ400" t="s">
        <v>74</v>
      </c>
      <c r="AK400" t="s">
        <v>74</v>
      </c>
      <c r="AL400" t="s">
        <v>74</v>
      </c>
      <c r="AM400" t="s">
        <v>74</v>
      </c>
      <c r="AN400" t="s">
        <v>74</v>
      </c>
      <c r="AO400" t="s">
        <v>74</v>
      </c>
      <c r="AP400" t="s">
        <v>74</v>
      </c>
      <c r="AQ400" t="s">
        <v>74</v>
      </c>
      <c r="AR400" t="s">
        <v>74</v>
      </c>
      <c r="AS400" t="s">
        <v>74</v>
      </c>
      <c r="AT400" t="s">
        <v>74</v>
      </c>
      <c r="AU400" t="s">
        <v>74</v>
      </c>
      <c r="AV400" t="s">
        <v>74</v>
      </c>
      <c r="AW400" t="s">
        <v>74</v>
      </c>
      <c r="AX400" t="s">
        <v>74</v>
      </c>
      <c r="AY400" t="s">
        <v>74</v>
      </c>
      <c r="AZ400" t="s">
        <v>74</v>
      </c>
      <c r="BA400" t="s">
        <v>74</v>
      </c>
      <c r="BB400" t="s">
        <v>74</v>
      </c>
      <c r="BC400" t="s">
        <v>74</v>
      </c>
      <c r="BD400" t="s">
        <v>74</v>
      </c>
      <c r="BE400" t="s">
        <v>74</v>
      </c>
      <c r="BF400" t="s">
        <v>74</v>
      </c>
      <c r="BG400" t="s">
        <v>74</v>
      </c>
      <c r="BH400" t="s">
        <v>74</v>
      </c>
      <c r="BI400" t="s">
        <v>74</v>
      </c>
      <c r="BJ400" t="s">
        <v>74</v>
      </c>
      <c r="BK400" t="s">
        <v>74</v>
      </c>
      <c r="BL400" t="s">
        <v>74</v>
      </c>
      <c r="BM400" t="s">
        <v>74</v>
      </c>
      <c r="BN400" t="s">
        <v>74</v>
      </c>
      <c r="BO400" t="s">
        <v>74</v>
      </c>
      <c r="BP400" t="s">
        <v>4699</v>
      </c>
      <c r="BQ400" t="s">
        <v>74</v>
      </c>
      <c r="BR400" t="s">
        <v>74</v>
      </c>
      <c r="BS400">
        <v>1</v>
      </c>
    </row>
    <row r="401" spans="1:71" x14ac:dyDescent="0.25">
      <c r="A401" t="s">
        <v>4702</v>
      </c>
      <c r="B401" t="s">
        <v>98</v>
      </c>
      <c r="C401" t="s">
        <v>388</v>
      </c>
      <c r="D401" t="s">
        <v>961</v>
      </c>
      <c r="E401">
        <v>2022</v>
      </c>
      <c r="F401" t="s">
        <v>74</v>
      </c>
      <c r="G401" t="s">
        <v>74</v>
      </c>
      <c r="H401" t="s">
        <v>74</v>
      </c>
      <c r="I401" t="s">
        <v>74</v>
      </c>
      <c r="J401" t="s">
        <v>74</v>
      </c>
      <c r="K401" t="s">
        <v>74</v>
      </c>
      <c r="L401" t="s">
        <v>74</v>
      </c>
      <c r="M401" t="s">
        <v>74</v>
      </c>
      <c r="N401" t="s">
        <v>74</v>
      </c>
      <c r="O401" t="s">
        <v>74</v>
      </c>
      <c r="P401" t="s">
        <v>74</v>
      </c>
      <c r="Q401" t="s">
        <v>74</v>
      </c>
      <c r="R401" t="s">
        <v>74</v>
      </c>
      <c r="S401" t="s">
        <v>74</v>
      </c>
      <c r="T401" t="s">
        <v>74</v>
      </c>
      <c r="U401" t="s">
        <v>74</v>
      </c>
      <c r="V401" t="s">
        <v>74</v>
      </c>
      <c r="W401" t="s">
        <v>74</v>
      </c>
      <c r="X401" t="s">
        <v>74</v>
      </c>
      <c r="Y401" t="s">
        <v>74</v>
      </c>
      <c r="Z401" t="s">
        <v>74</v>
      </c>
      <c r="AA401" t="s">
        <v>74</v>
      </c>
      <c r="AB401" t="s">
        <v>74</v>
      </c>
      <c r="AC401" t="s">
        <v>74</v>
      </c>
      <c r="AD401" t="s">
        <v>74</v>
      </c>
      <c r="AE401" t="s">
        <v>74</v>
      </c>
      <c r="AF401" t="s">
        <v>74</v>
      </c>
      <c r="AG401" t="s">
        <v>74</v>
      </c>
      <c r="AH401" t="s">
        <v>74</v>
      </c>
      <c r="AI401" t="s">
        <v>74</v>
      </c>
      <c r="AJ401" t="s">
        <v>74</v>
      </c>
      <c r="AK401" t="s">
        <v>74</v>
      </c>
      <c r="AL401" t="s">
        <v>74</v>
      </c>
      <c r="AM401" t="s">
        <v>74</v>
      </c>
      <c r="AN401" t="s">
        <v>74</v>
      </c>
      <c r="AO401" t="s">
        <v>74</v>
      </c>
      <c r="AP401" t="s">
        <v>74</v>
      </c>
      <c r="AQ401" t="s">
        <v>74</v>
      </c>
      <c r="AR401" t="s">
        <v>74</v>
      </c>
      <c r="AS401" t="s">
        <v>74</v>
      </c>
      <c r="AT401" t="s">
        <v>74</v>
      </c>
      <c r="AU401" t="s">
        <v>74</v>
      </c>
      <c r="AV401" t="s">
        <v>74</v>
      </c>
      <c r="AW401" t="s">
        <v>74</v>
      </c>
      <c r="AX401" t="s">
        <v>74</v>
      </c>
      <c r="AY401" t="s">
        <v>74</v>
      </c>
      <c r="AZ401" t="s">
        <v>74</v>
      </c>
      <c r="BA401" t="s">
        <v>74</v>
      </c>
      <c r="BB401" t="s">
        <v>74</v>
      </c>
      <c r="BC401" t="s">
        <v>74</v>
      </c>
      <c r="BD401" t="s">
        <v>74</v>
      </c>
      <c r="BE401" t="s">
        <v>74</v>
      </c>
      <c r="BF401" t="s">
        <v>74</v>
      </c>
      <c r="BG401" t="s">
        <v>74</v>
      </c>
      <c r="BH401" t="s">
        <v>74</v>
      </c>
      <c r="BI401" t="s">
        <v>74</v>
      </c>
      <c r="BJ401" t="s">
        <v>74</v>
      </c>
      <c r="BK401" t="s">
        <v>74</v>
      </c>
      <c r="BL401" t="s">
        <v>74</v>
      </c>
      <c r="BM401" t="s">
        <v>74</v>
      </c>
      <c r="BN401" t="s">
        <v>74</v>
      </c>
      <c r="BO401" t="s">
        <v>74</v>
      </c>
      <c r="BP401" t="s">
        <v>4699</v>
      </c>
      <c r="BQ401" t="s">
        <v>74</v>
      </c>
      <c r="BR401" t="s">
        <v>74</v>
      </c>
      <c r="BS401">
        <v>0</v>
      </c>
    </row>
    <row r="402" spans="1:71" x14ac:dyDescent="0.25">
      <c r="A402" t="s">
        <v>4703</v>
      </c>
      <c r="B402" t="s">
        <v>98</v>
      </c>
      <c r="C402" t="s">
        <v>394</v>
      </c>
      <c r="D402" t="s">
        <v>44</v>
      </c>
      <c r="E402">
        <v>2022</v>
      </c>
      <c r="F402">
        <v>993</v>
      </c>
      <c r="G402">
        <v>372</v>
      </c>
      <c r="H402">
        <v>0</v>
      </c>
      <c r="I402">
        <v>168</v>
      </c>
      <c r="J402">
        <v>206</v>
      </c>
      <c r="K402">
        <v>208</v>
      </c>
      <c r="L402">
        <v>181</v>
      </c>
      <c r="M402">
        <v>200</v>
      </c>
      <c r="N402">
        <v>149</v>
      </c>
      <c r="O402">
        <v>121</v>
      </c>
      <c r="P402">
        <v>81</v>
      </c>
      <c r="Q402">
        <v>32</v>
      </c>
      <c r="R402">
        <v>8</v>
      </c>
      <c r="S402">
        <v>11</v>
      </c>
      <c r="T402">
        <v>0</v>
      </c>
      <c r="U402">
        <v>1288</v>
      </c>
      <c r="V402">
        <v>77</v>
      </c>
      <c r="W402">
        <v>0</v>
      </c>
      <c r="X402">
        <v>1088</v>
      </c>
      <c r="Y402">
        <v>46</v>
      </c>
      <c r="Z402">
        <v>79</v>
      </c>
      <c r="AA402">
        <v>67</v>
      </c>
      <c r="AB402">
        <v>85</v>
      </c>
      <c r="AC402">
        <v>346</v>
      </c>
      <c r="AD402">
        <v>55</v>
      </c>
      <c r="AE402">
        <v>124</v>
      </c>
      <c r="AF402">
        <v>840</v>
      </c>
      <c r="AG402">
        <v>962</v>
      </c>
      <c r="AH402">
        <v>310</v>
      </c>
      <c r="AI402">
        <v>93</v>
      </c>
      <c r="AJ402">
        <v>1365</v>
      </c>
      <c r="AK402">
        <v>0.72747299999999993</v>
      </c>
      <c r="AL402">
        <v>0.27252700000000002</v>
      </c>
      <c r="AM402">
        <v>0</v>
      </c>
      <c r="AN402">
        <v>0.12307700000000001</v>
      </c>
      <c r="AO402">
        <v>0.15091599999999999</v>
      </c>
      <c r="AP402">
        <v>0.15238099999999999</v>
      </c>
      <c r="AQ402">
        <v>0.132601</v>
      </c>
      <c r="AR402">
        <v>0.14652000000000001</v>
      </c>
      <c r="AS402">
        <v>0.10915800000000001</v>
      </c>
      <c r="AT402">
        <v>8.8645000000000002E-2</v>
      </c>
      <c r="AU402">
        <v>5.9340999999999998E-2</v>
      </c>
      <c r="AV402">
        <v>2.3442999999999999E-2</v>
      </c>
      <c r="AW402">
        <v>5.8609999999999999E-3</v>
      </c>
      <c r="AX402">
        <v>8.0590000000000002E-3</v>
      </c>
      <c r="AY402">
        <v>0</v>
      </c>
      <c r="AZ402">
        <v>0.94358999999999993</v>
      </c>
      <c r="BA402">
        <v>5.6410000000000002E-2</v>
      </c>
      <c r="BB402">
        <v>0</v>
      </c>
      <c r="BC402">
        <v>0.79706999999999995</v>
      </c>
      <c r="BD402">
        <v>3.3700000000000001E-2</v>
      </c>
      <c r="BE402">
        <v>5.7875000000000003E-2</v>
      </c>
      <c r="BF402">
        <v>4.9084000000000003E-2</v>
      </c>
      <c r="BG402">
        <v>6.2271E-2</v>
      </c>
      <c r="BH402">
        <v>0.25347999999999998</v>
      </c>
      <c r="BI402">
        <v>4.0293000000000002E-2</v>
      </c>
      <c r="BJ402">
        <v>9.0841999999999992E-2</v>
      </c>
      <c r="BK402">
        <v>0.61538499999999996</v>
      </c>
      <c r="BL402">
        <v>0.70476200000000011</v>
      </c>
      <c r="BM402">
        <v>0.227106</v>
      </c>
      <c r="BN402">
        <v>6.8131999999999998E-2</v>
      </c>
      <c r="BO402">
        <v>1</v>
      </c>
      <c r="BP402" t="s">
        <v>4704</v>
      </c>
      <c r="BQ402">
        <v>1365</v>
      </c>
      <c r="BR402">
        <v>1</v>
      </c>
      <c r="BS402">
        <v>0</v>
      </c>
    </row>
    <row r="403" spans="1:71" x14ac:dyDescent="0.25">
      <c r="A403" t="s">
        <v>4705</v>
      </c>
      <c r="B403" t="s">
        <v>98</v>
      </c>
      <c r="C403" t="s">
        <v>394</v>
      </c>
      <c r="D403" t="s">
        <v>947</v>
      </c>
      <c r="E403">
        <v>2022</v>
      </c>
      <c r="F403">
        <v>714</v>
      </c>
      <c r="G403">
        <v>291</v>
      </c>
      <c r="H403">
        <v>0</v>
      </c>
      <c r="I403">
        <v>120</v>
      </c>
      <c r="J403">
        <v>150</v>
      </c>
      <c r="K403">
        <v>156</v>
      </c>
      <c r="L403">
        <v>142</v>
      </c>
      <c r="M403">
        <v>152</v>
      </c>
      <c r="N403">
        <v>103</v>
      </c>
      <c r="O403">
        <v>86</v>
      </c>
      <c r="P403">
        <v>61</v>
      </c>
      <c r="Q403">
        <v>19</v>
      </c>
      <c r="R403">
        <v>7</v>
      </c>
      <c r="S403">
        <v>9</v>
      </c>
      <c r="T403">
        <v>0</v>
      </c>
      <c r="U403">
        <v>948</v>
      </c>
      <c r="V403">
        <v>57</v>
      </c>
      <c r="W403">
        <v>0</v>
      </c>
      <c r="X403">
        <v>836</v>
      </c>
      <c r="Y403">
        <v>15</v>
      </c>
      <c r="Z403">
        <v>54</v>
      </c>
      <c r="AA403">
        <v>64</v>
      </c>
      <c r="AB403">
        <v>36</v>
      </c>
      <c r="AC403">
        <v>330</v>
      </c>
      <c r="AD403">
        <v>17</v>
      </c>
      <c r="AE403">
        <v>39</v>
      </c>
      <c r="AF403">
        <v>619</v>
      </c>
      <c r="AG403">
        <v>689</v>
      </c>
      <c r="AH403">
        <v>275</v>
      </c>
      <c r="AI403">
        <v>41</v>
      </c>
      <c r="AJ403">
        <v>1005</v>
      </c>
      <c r="AK403">
        <v>0.71044799999999997</v>
      </c>
      <c r="AL403">
        <v>0.28955199999999998</v>
      </c>
      <c r="AM403">
        <v>0</v>
      </c>
      <c r="AN403">
        <v>0.119403</v>
      </c>
      <c r="AO403">
        <v>0.149254</v>
      </c>
      <c r="AP403">
        <v>0.155224</v>
      </c>
      <c r="AQ403">
        <v>0.141294</v>
      </c>
      <c r="AR403">
        <v>0.15124399999999999</v>
      </c>
      <c r="AS403">
        <v>0.102488</v>
      </c>
      <c r="AT403">
        <v>8.5571999999999995E-2</v>
      </c>
      <c r="AU403">
        <v>6.0697000000000001E-2</v>
      </c>
      <c r="AV403">
        <v>1.8905000000000002E-2</v>
      </c>
      <c r="AW403">
        <v>6.9649999999999998E-3</v>
      </c>
      <c r="AX403">
        <v>8.9549999999999994E-3</v>
      </c>
      <c r="AY403">
        <v>0</v>
      </c>
      <c r="AZ403">
        <v>0.94328400000000001</v>
      </c>
      <c r="BA403">
        <v>5.6716000000000003E-2</v>
      </c>
      <c r="BB403">
        <v>0</v>
      </c>
      <c r="BC403">
        <v>0.83184100000000005</v>
      </c>
      <c r="BD403">
        <v>1.4925000000000001E-2</v>
      </c>
      <c r="BE403">
        <v>5.3731000000000001E-2</v>
      </c>
      <c r="BF403">
        <v>6.3682000000000002E-2</v>
      </c>
      <c r="BG403">
        <v>3.5820999999999999E-2</v>
      </c>
      <c r="BH403">
        <v>0.32835799999999998</v>
      </c>
      <c r="BI403">
        <v>1.6914999999999999E-2</v>
      </c>
      <c r="BJ403">
        <v>3.8806E-2</v>
      </c>
      <c r="BK403">
        <v>0.61592000000000002</v>
      </c>
      <c r="BL403">
        <v>0.68557199999999996</v>
      </c>
      <c r="BM403">
        <v>0.27363199999999999</v>
      </c>
      <c r="BN403">
        <v>4.0795999999999999E-2</v>
      </c>
      <c r="BO403">
        <v>1</v>
      </c>
      <c r="BP403" t="s">
        <v>4704</v>
      </c>
      <c r="BQ403">
        <v>1365</v>
      </c>
      <c r="BR403">
        <v>0.73626000000000003</v>
      </c>
      <c r="BS403">
        <v>0</v>
      </c>
    </row>
    <row r="404" spans="1:71" x14ac:dyDescent="0.25">
      <c r="A404" t="s">
        <v>4706</v>
      </c>
      <c r="B404" t="s">
        <v>98</v>
      </c>
      <c r="C404" t="s">
        <v>394</v>
      </c>
      <c r="D404" t="s">
        <v>949</v>
      </c>
      <c r="E404">
        <v>2022</v>
      </c>
      <c r="F404">
        <v>191</v>
      </c>
      <c r="G404">
        <v>57</v>
      </c>
      <c r="H404">
        <v>0</v>
      </c>
      <c r="I404">
        <v>26</v>
      </c>
      <c r="J404">
        <v>42</v>
      </c>
      <c r="K404">
        <v>40</v>
      </c>
      <c r="L404">
        <v>27</v>
      </c>
      <c r="M404">
        <v>34</v>
      </c>
      <c r="N404">
        <v>36</v>
      </c>
      <c r="O404">
        <v>19</v>
      </c>
      <c r="P404">
        <v>12</v>
      </c>
      <c r="Q404">
        <v>10</v>
      </c>
      <c r="R404">
        <v>1</v>
      </c>
      <c r="S404">
        <v>1</v>
      </c>
      <c r="T404">
        <v>0</v>
      </c>
      <c r="U404">
        <v>244</v>
      </c>
      <c r="V404">
        <v>4</v>
      </c>
      <c r="W404">
        <v>0</v>
      </c>
      <c r="X404">
        <v>192</v>
      </c>
      <c r="Y404">
        <v>26</v>
      </c>
      <c r="Z404">
        <v>23</v>
      </c>
      <c r="AA404">
        <v>0</v>
      </c>
      <c r="AB404">
        <v>7</v>
      </c>
      <c r="AC404">
        <v>13</v>
      </c>
      <c r="AD404">
        <v>2</v>
      </c>
      <c r="AE404">
        <v>27</v>
      </c>
      <c r="AF404">
        <v>206</v>
      </c>
      <c r="AG404">
        <v>201</v>
      </c>
      <c r="AH404">
        <v>33</v>
      </c>
      <c r="AI404">
        <v>14</v>
      </c>
      <c r="AJ404">
        <v>248</v>
      </c>
      <c r="AK404">
        <v>0.77016099999999998</v>
      </c>
      <c r="AL404">
        <v>0.22983899999999999</v>
      </c>
      <c r="AM404">
        <v>0</v>
      </c>
      <c r="AN404">
        <v>0.104839</v>
      </c>
      <c r="AO404">
        <v>0.16935500000000001</v>
      </c>
      <c r="AP404">
        <v>0.16128999999999999</v>
      </c>
      <c r="AQ404">
        <v>0.108871</v>
      </c>
      <c r="AR404">
        <v>0.137097</v>
      </c>
      <c r="AS404">
        <v>0.14516100000000001</v>
      </c>
      <c r="AT404">
        <v>7.6613000000000001E-2</v>
      </c>
      <c r="AU404">
        <v>4.8386999999999999E-2</v>
      </c>
      <c r="AV404">
        <v>4.0322999999999998E-2</v>
      </c>
      <c r="AW404">
        <v>4.032E-3</v>
      </c>
      <c r="AX404">
        <v>4.032E-3</v>
      </c>
      <c r="AY404">
        <v>0</v>
      </c>
      <c r="AZ404">
        <v>0.98387100000000005</v>
      </c>
      <c r="BA404">
        <v>1.6129000000000001E-2</v>
      </c>
      <c r="BB404">
        <v>0</v>
      </c>
      <c r="BC404">
        <v>0.77419399999999994</v>
      </c>
      <c r="BD404">
        <v>0.104839</v>
      </c>
      <c r="BE404">
        <v>9.2742000000000005E-2</v>
      </c>
      <c r="BF404">
        <v>0</v>
      </c>
      <c r="BG404">
        <v>2.8226000000000001E-2</v>
      </c>
      <c r="BH404">
        <v>5.2419E-2</v>
      </c>
      <c r="BI404">
        <v>8.0649999999999993E-3</v>
      </c>
      <c r="BJ404">
        <v>0.108871</v>
      </c>
      <c r="BK404">
        <v>0.83064499999999997</v>
      </c>
      <c r="BL404">
        <v>0.81048399999999998</v>
      </c>
      <c r="BM404">
        <v>0.13306499999999999</v>
      </c>
      <c r="BN404">
        <v>5.6452000000000002E-2</v>
      </c>
      <c r="BO404">
        <v>1</v>
      </c>
      <c r="BP404" t="s">
        <v>4704</v>
      </c>
      <c r="BQ404">
        <v>1365</v>
      </c>
      <c r="BR404">
        <v>0.18168000000000001</v>
      </c>
      <c r="BS404">
        <v>0</v>
      </c>
    </row>
    <row r="405" spans="1:71" x14ac:dyDescent="0.25">
      <c r="A405" t="s">
        <v>4707</v>
      </c>
      <c r="B405" t="s">
        <v>98</v>
      </c>
      <c r="C405" t="s">
        <v>394</v>
      </c>
      <c r="D405" t="s">
        <v>953</v>
      </c>
      <c r="E405">
        <v>2022</v>
      </c>
      <c r="F405">
        <v>63</v>
      </c>
      <c r="G405">
        <v>9</v>
      </c>
      <c r="H405">
        <v>0</v>
      </c>
      <c r="I405">
        <v>5</v>
      </c>
      <c r="J405">
        <v>5</v>
      </c>
      <c r="K405">
        <v>8</v>
      </c>
      <c r="L405">
        <v>9</v>
      </c>
      <c r="M405">
        <v>11</v>
      </c>
      <c r="N405">
        <v>9</v>
      </c>
      <c r="O405">
        <v>15</v>
      </c>
      <c r="P405">
        <v>8</v>
      </c>
      <c r="Q405">
        <v>2</v>
      </c>
      <c r="R405">
        <v>0</v>
      </c>
      <c r="S405">
        <v>0</v>
      </c>
      <c r="T405">
        <v>0</v>
      </c>
      <c r="U405">
        <v>70</v>
      </c>
      <c r="V405">
        <v>2</v>
      </c>
      <c r="W405">
        <v>0</v>
      </c>
      <c r="X405">
        <v>60</v>
      </c>
      <c r="Y405">
        <v>5</v>
      </c>
      <c r="Z405">
        <v>2</v>
      </c>
      <c r="AA405">
        <v>3</v>
      </c>
      <c r="AB405">
        <v>2</v>
      </c>
      <c r="AC405">
        <v>1</v>
      </c>
      <c r="AD405">
        <v>1</v>
      </c>
      <c r="AE405">
        <v>58</v>
      </c>
      <c r="AF405">
        <v>12</v>
      </c>
      <c r="AG405">
        <v>66</v>
      </c>
      <c r="AH405">
        <v>1</v>
      </c>
      <c r="AI405">
        <v>5</v>
      </c>
      <c r="AJ405">
        <v>72</v>
      </c>
      <c r="AK405">
        <v>0.875</v>
      </c>
      <c r="AL405">
        <v>0.125</v>
      </c>
      <c r="AM405">
        <v>0</v>
      </c>
      <c r="AN405">
        <v>6.9444000000000006E-2</v>
      </c>
      <c r="AO405">
        <v>6.9444000000000006E-2</v>
      </c>
      <c r="AP405">
        <v>0.111111</v>
      </c>
      <c r="AQ405">
        <v>0.125</v>
      </c>
      <c r="AR405">
        <v>0.152778</v>
      </c>
      <c r="AS405">
        <v>0.125</v>
      </c>
      <c r="AT405">
        <v>0.20833299999999999</v>
      </c>
      <c r="AU405">
        <v>0.111111</v>
      </c>
      <c r="AV405">
        <v>2.7778000000000001E-2</v>
      </c>
      <c r="AW405">
        <v>0</v>
      </c>
      <c r="AX405">
        <v>0</v>
      </c>
      <c r="AY405">
        <v>0</v>
      </c>
      <c r="AZ405">
        <v>0.97222200000000003</v>
      </c>
      <c r="BA405">
        <v>2.7778000000000001E-2</v>
      </c>
      <c r="BB405">
        <v>0</v>
      </c>
      <c r="BC405">
        <v>0.83333299999999999</v>
      </c>
      <c r="BD405">
        <v>6.9444000000000006E-2</v>
      </c>
      <c r="BE405">
        <v>2.7778000000000001E-2</v>
      </c>
      <c r="BF405">
        <v>4.1667000000000003E-2</v>
      </c>
      <c r="BG405">
        <v>2.7778000000000001E-2</v>
      </c>
      <c r="BH405">
        <v>1.3889E-2</v>
      </c>
      <c r="BI405">
        <v>1.3889E-2</v>
      </c>
      <c r="BJ405">
        <v>0.80555599999999994</v>
      </c>
      <c r="BK405">
        <v>0.16666700000000001</v>
      </c>
      <c r="BL405">
        <v>0.91666700000000001</v>
      </c>
      <c r="BM405">
        <v>1.3889E-2</v>
      </c>
      <c r="BN405">
        <v>6.9444000000000006E-2</v>
      </c>
      <c r="BO405">
        <v>1</v>
      </c>
      <c r="BP405" t="s">
        <v>4704</v>
      </c>
      <c r="BQ405">
        <v>1365</v>
      </c>
      <c r="BR405">
        <v>5.2750000000000012E-2</v>
      </c>
      <c r="BS405">
        <v>0</v>
      </c>
    </row>
    <row r="406" spans="1:71" x14ac:dyDescent="0.25">
      <c r="A406" t="s">
        <v>4708</v>
      </c>
      <c r="B406" t="s">
        <v>98</v>
      </c>
      <c r="C406" t="s">
        <v>394</v>
      </c>
      <c r="D406" t="s">
        <v>961</v>
      </c>
      <c r="E406">
        <v>2022</v>
      </c>
      <c r="F406">
        <v>25</v>
      </c>
      <c r="G406">
        <v>15</v>
      </c>
      <c r="H406">
        <v>0</v>
      </c>
      <c r="I406">
        <v>17</v>
      </c>
      <c r="J406">
        <v>9</v>
      </c>
      <c r="K406">
        <v>4</v>
      </c>
      <c r="L406">
        <v>3</v>
      </c>
      <c r="M406">
        <v>3</v>
      </c>
      <c r="N406">
        <v>1</v>
      </c>
      <c r="O406">
        <v>1</v>
      </c>
      <c r="P406">
        <v>0</v>
      </c>
      <c r="Q406">
        <v>1</v>
      </c>
      <c r="R406">
        <v>0</v>
      </c>
      <c r="S406">
        <v>1</v>
      </c>
      <c r="T406">
        <v>0</v>
      </c>
      <c r="U406">
        <v>26</v>
      </c>
      <c r="V406">
        <v>14</v>
      </c>
      <c r="W406">
        <v>0</v>
      </c>
      <c r="X406">
        <v>0</v>
      </c>
      <c r="Y406">
        <v>0</v>
      </c>
      <c r="Z406">
        <v>0</v>
      </c>
      <c r="AA406">
        <v>0</v>
      </c>
      <c r="AB406">
        <v>40</v>
      </c>
      <c r="AC406">
        <v>2</v>
      </c>
      <c r="AD406">
        <v>35</v>
      </c>
      <c r="AE406">
        <v>0</v>
      </c>
      <c r="AF406">
        <v>3</v>
      </c>
      <c r="AG406">
        <v>6</v>
      </c>
      <c r="AH406">
        <v>1</v>
      </c>
      <c r="AI406">
        <v>33</v>
      </c>
      <c r="AJ406">
        <v>40</v>
      </c>
      <c r="AK406">
        <v>0.625</v>
      </c>
      <c r="AL406">
        <v>0.375</v>
      </c>
      <c r="AM406">
        <v>0</v>
      </c>
      <c r="AN406">
        <v>0.42499999999999999</v>
      </c>
      <c r="AO406">
        <v>0.22500000000000001</v>
      </c>
      <c r="AP406">
        <v>0.1</v>
      </c>
      <c r="AQ406">
        <v>7.4999999999999997E-2</v>
      </c>
      <c r="AR406">
        <v>7.4999999999999997E-2</v>
      </c>
      <c r="AS406">
        <v>2.5000000000000001E-2</v>
      </c>
      <c r="AT406">
        <v>2.5000000000000001E-2</v>
      </c>
      <c r="AU406">
        <v>0</v>
      </c>
      <c r="AV406">
        <v>2.5000000000000001E-2</v>
      </c>
      <c r="AW406">
        <v>0</v>
      </c>
      <c r="AX406">
        <v>2.5000000000000001E-2</v>
      </c>
      <c r="AY406">
        <v>0</v>
      </c>
      <c r="AZ406">
        <v>0.65</v>
      </c>
      <c r="BA406">
        <v>0.35</v>
      </c>
      <c r="BB406">
        <v>0</v>
      </c>
      <c r="BC406">
        <v>0</v>
      </c>
      <c r="BD406">
        <v>0</v>
      </c>
      <c r="BE406">
        <v>0</v>
      </c>
      <c r="BF406">
        <v>0</v>
      </c>
      <c r="BG406">
        <v>1</v>
      </c>
      <c r="BH406">
        <v>0.05</v>
      </c>
      <c r="BI406">
        <v>0.875</v>
      </c>
      <c r="BJ406">
        <v>0</v>
      </c>
      <c r="BK406">
        <v>7.4999999999999997E-2</v>
      </c>
      <c r="BL406">
        <v>0.15</v>
      </c>
      <c r="BM406">
        <v>2.5000000000000001E-2</v>
      </c>
      <c r="BN406">
        <v>0.82499999999999996</v>
      </c>
      <c r="BO406">
        <v>1</v>
      </c>
      <c r="BP406" t="s">
        <v>4704</v>
      </c>
      <c r="BQ406">
        <v>1365</v>
      </c>
      <c r="BR406">
        <v>2.93E-2</v>
      </c>
      <c r="BS406">
        <v>0</v>
      </c>
    </row>
    <row r="407" spans="1:71" x14ac:dyDescent="0.25">
      <c r="A407" t="s">
        <v>4709</v>
      </c>
      <c r="B407" t="s">
        <v>98</v>
      </c>
      <c r="C407" t="s">
        <v>43</v>
      </c>
      <c r="D407" t="s">
        <v>44</v>
      </c>
      <c r="E407">
        <v>2022</v>
      </c>
      <c r="F407">
        <v>9283</v>
      </c>
      <c r="G407">
        <v>6719</v>
      </c>
      <c r="H407">
        <v>2</v>
      </c>
      <c r="I407">
        <v>1308</v>
      </c>
      <c r="J407">
        <v>2800</v>
      </c>
      <c r="K407">
        <v>2717</v>
      </c>
      <c r="L407">
        <v>2022</v>
      </c>
      <c r="M407">
        <v>1966</v>
      </c>
      <c r="N407">
        <v>1762</v>
      </c>
      <c r="O407">
        <v>1395</v>
      </c>
      <c r="P407">
        <v>1026</v>
      </c>
      <c r="Q407">
        <v>627</v>
      </c>
      <c r="R407">
        <v>365</v>
      </c>
      <c r="S407">
        <v>16</v>
      </c>
      <c r="T407">
        <v>0</v>
      </c>
      <c r="U407">
        <v>8103</v>
      </c>
      <c r="V407">
        <v>7901</v>
      </c>
      <c r="W407">
        <v>0</v>
      </c>
      <c r="X407">
        <v>11813</v>
      </c>
      <c r="Y407">
        <v>727</v>
      </c>
      <c r="Z407">
        <v>1081</v>
      </c>
      <c r="AA407">
        <v>1889</v>
      </c>
      <c r="AB407">
        <v>494</v>
      </c>
      <c r="AC407">
        <v>4506</v>
      </c>
      <c r="AD407">
        <v>525</v>
      </c>
      <c r="AE407">
        <v>1321</v>
      </c>
      <c r="AF407">
        <v>9652</v>
      </c>
      <c r="AG407">
        <v>14694</v>
      </c>
      <c r="AH407">
        <v>901</v>
      </c>
      <c r="AI407">
        <v>409</v>
      </c>
      <c r="AJ407">
        <v>16004</v>
      </c>
      <c r="AK407">
        <v>0.58004199999999995</v>
      </c>
      <c r="AL407">
        <v>0.41983300000000001</v>
      </c>
      <c r="AM407">
        <v>1.25E-4</v>
      </c>
      <c r="AN407">
        <v>8.1729999999999997E-2</v>
      </c>
      <c r="AO407">
        <v>0.174956</v>
      </c>
      <c r="AP407">
        <v>0.16977</v>
      </c>
      <c r="AQ407">
        <v>0.12634300000000001</v>
      </c>
      <c r="AR407">
        <v>0.12284399999999999</v>
      </c>
      <c r="AS407">
        <v>0.110097</v>
      </c>
      <c r="AT407">
        <v>8.7165999999999993E-2</v>
      </c>
      <c r="AU407">
        <v>6.4108999999999999E-2</v>
      </c>
      <c r="AV407">
        <v>3.9177999999999998E-2</v>
      </c>
      <c r="AW407">
        <v>2.2807000000000001E-2</v>
      </c>
      <c r="AX407">
        <v>1E-3</v>
      </c>
      <c r="AY407">
        <v>0</v>
      </c>
      <c r="AZ407">
        <v>0.50631100000000007</v>
      </c>
      <c r="BA407">
        <v>0.49368899999999999</v>
      </c>
      <c r="BB407">
        <v>0</v>
      </c>
      <c r="BC407">
        <v>0.73812800000000001</v>
      </c>
      <c r="BD407">
        <v>4.5426000000000001E-2</v>
      </c>
      <c r="BE407">
        <v>6.7545999999999995E-2</v>
      </c>
      <c r="BF407">
        <v>0.118033</v>
      </c>
      <c r="BG407">
        <v>3.0866999999999999E-2</v>
      </c>
      <c r="BH407">
        <v>0.281555</v>
      </c>
      <c r="BI407">
        <v>3.2804E-2</v>
      </c>
      <c r="BJ407">
        <v>8.2542000000000004E-2</v>
      </c>
      <c r="BK407">
        <v>0.60309899999999994</v>
      </c>
      <c r="BL407">
        <v>0.91814499999999999</v>
      </c>
      <c r="BM407">
        <v>5.6298000000000001E-2</v>
      </c>
      <c r="BN407">
        <v>2.5555999999999999E-2</v>
      </c>
      <c r="BO407">
        <v>1</v>
      </c>
      <c r="BP407" t="s">
        <v>4710</v>
      </c>
      <c r="BQ407">
        <v>16004</v>
      </c>
      <c r="BR407">
        <v>1</v>
      </c>
      <c r="BS407">
        <v>0</v>
      </c>
    </row>
    <row r="408" spans="1:71" x14ac:dyDescent="0.25">
      <c r="A408" t="s">
        <v>4711</v>
      </c>
      <c r="B408" t="s">
        <v>98</v>
      </c>
      <c r="C408" t="s">
        <v>43</v>
      </c>
      <c r="D408" t="s">
        <v>947</v>
      </c>
      <c r="E408">
        <v>2022</v>
      </c>
      <c r="F408">
        <v>6505</v>
      </c>
      <c r="G408">
        <v>5663</v>
      </c>
      <c r="H408">
        <v>1</v>
      </c>
      <c r="I408">
        <v>870</v>
      </c>
      <c r="J408">
        <v>2006</v>
      </c>
      <c r="K408">
        <v>2048</v>
      </c>
      <c r="L408">
        <v>1573</v>
      </c>
      <c r="M408">
        <v>1504</v>
      </c>
      <c r="N408">
        <v>1391</v>
      </c>
      <c r="O408">
        <v>1100</v>
      </c>
      <c r="P408">
        <v>830</v>
      </c>
      <c r="Q408">
        <v>521</v>
      </c>
      <c r="R408">
        <v>314</v>
      </c>
      <c r="S408">
        <v>12</v>
      </c>
      <c r="T408">
        <v>0</v>
      </c>
      <c r="U408">
        <v>5064</v>
      </c>
      <c r="V408">
        <v>7105</v>
      </c>
      <c r="W408">
        <v>0</v>
      </c>
      <c r="X408">
        <v>8948</v>
      </c>
      <c r="Y408">
        <v>345</v>
      </c>
      <c r="Z408">
        <v>869</v>
      </c>
      <c r="AA408">
        <v>1841</v>
      </c>
      <c r="AB408">
        <v>166</v>
      </c>
      <c r="AC408">
        <v>4351</v>
      </c>
      <c r="AD408">
        <v>197</v>
      </c>
      <c r="AE408">
        <v>656</v>
      </c>
      <c r="AF408">
        <v>6965</v>
      </c>
      <c r="AG408">
        <v>11341</v>
      </c>
      <c r="AH408">
        <v>804</v>
      </c>
      <c r="AI408">
        <v>24</v>
      </c>
      <c r="AJ408">
        <v>12169</v>
      </c>
      <c r="AK408">
        <v>0.534555</v>
      </c>
      <c r="AL408">
        <v>0.46536300000000003</v>
      </c>
      <c r="AM408">
        <v>8.2000000000000001E-5</v>
      </c>
      <c r="AN408">
        <v>7.1493000000000001E-2</v>
      </c>
      <c r="AO408">
        <v>0.16484499999999999</v>
      </c>
      <c r="AP408">
        <v>0.168296</v>
      </c>
      <c r="AQ408">
        <v>0.12926299999999999</v>
      </c>
      <c r="AR408">
        <v>0.12359299999999999</v>
      </c>
      <c r="AS408">
        <v>0.11430700000000001</v>
      </c>
      <c r="AT408">
        <v>9.0394000000000002E-2</v>
      </c>
      <c r="AU408">
        <v>6.8206000000000003E-2</v>
      </c>
      <c r="AV408">
        <v>4.2813999999999998E-2</v>
      </c>
      <c r="AW408">
        <v>2.5803E-2</v>
      </c>
      <c r="AX408">
        <v>9.859999999999999E-4</v>
      </c>
      <c r="AY408">
        <v>0</v>
      </c>
      <c r="AZ408">
        <v>0.41613899999999998</v>
      </c>
      <c r="BA408">
        <v>0.58386099999999996</v>
      </c>
      <c r="BB408">
        <v>0</v>
      </c>
      <c r="BC408">
        <v>0.73531099999999994</v>
      </c>
      <c r="BD408">
        <v>2.8351000000000001E-2</v>
      </c>
      <c r="BE408">
        <v>7.1411000000000002E-2</v>
      </c>
      <c r="BF408">
        <v>0.151286</v>
      </c>
      <c r="BG408">
        <v>1.3641E-2</v>
      </c>
      <c r="BH408">
        <v>0.35754799999999998</v>
      </c>
      <c r="BI408">
        <v>1.6188999999999999E-2</v>
      </c>
      <c r="BJ408">
        <v>5.3906999999999997E-2</v>
      </c>
      <c r="BK408">
        <v>0.57235599999999998</v>
      </c>
      <c r="BL408">
        <v>0.93195800000000006</v>
      </c>
      <c r="BM408">
        <v>6.6070000000000004E-2</v>
      </c>
      <c r="BN408">
        <v>1.9719999999999998E-3</v>
      </c>
      <c r="BO408">
        <v>1</v>
      </c>
      <c r="BP408" t="s">
        <v>4710</v>
      </c>
      <c r="BQ408">
        <v>16004</v>
      </c>
      <c r="BR408">
        <v>0.7603700000000001</v>
      </c>
      <c r="BS408">
        <v>0</v>
      </c>
    </row>
    <row r="409" spans="1:71" x14ac:dyDescent="0.25">
      <c r="A409" t="s">
        <v>4712</v>
      </c>
      <c r="B409" t="s">
        <v>98</v>
      </c>
      <c r="C409" t="s">
        <v>43</v>
      </c>
      <c r="D409" t="s">
        <v>949</v>
      </c>
      <c r="E409">
        <v>2022</v>
      </c>
      <c r="F409">
        <v>2083</v>
      </c>
      <c r="G409">
        <v>659</v>
      </c>
      <c r="H409">
        <v>0</v>
      </c>
      <c r="I409">
        <v>350</v>
      </c>
      <c r="J409">
        <v>603</v>
      </c>
      <c r="K409">
        <v>475</v>
      </c>
      <c r="L409">
        <v>327</v>
      </c>
      <c r="M409">
        <v>327</v>
      </c>
      <c r="N409">
        <v>250</v>
      </c>
      <c r="O409">
        <v>209</v>
      </c>
      <c r="P409">
        <v>118</v>
      </c>
      <c r="Q409">
        <v>57</v>
      </c>
      <c r="R409">
        <v>23</v>
      </c>
      <c r="S409">
        <v>3</v>
      </c>
      <c r="T409">
        <v>0</v>
      </c>
      <c r="U409">
        <v>2329</v>
      </c>
      <c r="V409">
        <v>413</v>
      </c>
      <c r="W409">
        <v>0</v>
      </c>
      <c r="X409">
        <v>2273</v>
      </c>
      <c r="Y409">
        <v>308</v>
      </c>
      <c r="Z409">
        <v>157</v>
      </c>
      <c r="AA409">
        <v>4</v>
      </c>
      <c r="AB409">
        <v>0</v>
      </c>
      <c r="AC409">
        <v>119</v>
      </c>
      <c r="AD409">
        <v>0</v>
      </c>
      <c r="AE409">
        <v>225</v>
      </c>
      <c r="AF409">
        <v>2398</v>
      </c>
      <c r="AG409">
        <v>2648</v>
      </c>
      <c r="AH409">
        <v>57</v>
      </c>
      <c r="AI409">
        <v>37</v>
      </c>
      <c r="AJ409">
        <v>2742</v>
      </c>
      <c r="AK409">
        <v>0.75966399999999989</v>
      </c>
      <c r="AL409">
        <v>0.24033599999999999</v>
      </c>
      <c r="AM409">
        <v>0</v>
      </c>
      <c r="AN409">
        <v>0.12764400000000001</v>
      </c>
      <c r="AO409">
        <v>0.219912</v>
      </c>
      <c r="AP409">
        <v>0.173231</v>
      </c>
      <c r="AQ409">
        <v>0.119256</v>
      </c>
      <c r="AR409">
        <v>0.119256</v>
      </c>
      <c r="AS409">
        <v>9.1174000000000005E-2</v>
      </c>
      <c r="AT409">
        <v>7.6221999999999998E-2</v>
      </c>
      <c r="AU409">
        <v>4.3034000000000003E-2</v>
      </c>
      <c r="AV409">
        <v>2.0788000000000001E-2</v>
      </c>
      <c r="AW409">
        <v>8.3879999999999996E-3</v>
      </c>
      <c r="AX409">
        <v>1.0939999999999999E-3</v>
      </c>
      <c r="AY409">
        <v>0</v>
      </c>
      <c r="AZ409">
        <v>0.84938000000000002</v>
      </c>
      <c r="BA409">
        <v>0.15062</v>
      </c>
      <c r="BB409">
        <v>0</v>
      </c>
      <c r="BC409">
        <v>0.82895700000000005</v>
      </c>
      <c r="BD409">
        <v>0.112327</v>
      </c>
      <c r="BE409">
        <v>5.7257000000000002E-2</v>
      </c>
      <c r="BF409">
        <v>1.459E-3</v>
      </c>
      <c r="BG409">
        <v>0</v>
      </c>
      <c r="BH409">
        <v>4.3399E-2</v>
      </c>
      <c r="BI409">
        <v>0</v>
      </c>
      <c r="BJ409">
        <v>8.2057000000000005E-2</v>
      </c>
      <c r="BK409">
        <v>0.8745440000000001</v>
      </c>
      <c r="BL409">
        <v>0.96571799999999997</v>
      </c>
      <c r="BM409">
        <v>2.0788000000000001E-2</v>
      </c>
      <c r="BN409">
        <v>1.3494000000000001E-2</v>
      </c>
      <c r="BO409">
        <v>1</v>
      </c>
      <c r="BP409" t="s">
        <v>4710</v>
      </c>
      <c r="BQ409">
        <v>16004</v>
      </c>
      <c r="BR409">
        <v>0.17133000000000001</v>
      </c>
      <c r="BS409">
        <v>0</v>
      </c>
    </row>
    <row r="410" spans="1:71" x14ac:dyDescent="0.25">
      <c r="A410" t="s">
        <v>4713</v>
      </c>
      <c r="B410" t="s">
        <v>98</v>
      </c>
      <c r="C410" t="s">
        <v>43</v>
      </c>
      <c r="D410" t="s">
        <v>953</v>
      </c>
      <c r="E410">
        <v>2022</v>
      </c>
      <c r="F410">
        <v>515</v>
      </c>
      <c r="G410">
        <v>250</v>
      </c>
      <c r="H410">
        <v>1</v>
      </c>
      <c r="I410">
        <v>69</v>
      </c>
      <c r="J410">
        <v>139</v>
      </c>
      <c r="K410">
        <v>136</v>
      </c>
      <c r="L410">
        <v>80</v>
      </c>
      <c r="M410">
        <v>105</v>
      </c>
      <c r="N410">
        <v>90</v>
      </c>
      <c r="O410">
        <v>63</v>
      </c>
      <c r="P410">
        <v>41</v>
      </c>
      <c r="Q410">
        <v>28</v>
      </c>
      <c r="R410">
        <v>14</v>
      </c>
      <c r="S410">
        <v>1</v>
      </c>
      <c r="T410">
        <v>0</v>
      </c>
      <c r="U410">
        <v>578</v>
      </c>
      <c r="V410">
        <v>188</v>
      </c>
      <c r="W410">
        <v>0</v>
      </c>
      <c r="X410">
        <v>592</v>
      </c>
      <c r="Y410">
        <v>74</v>
      </c>
      <c r="Z410">
        <v>55</v>
      </c>
      <c r="AA410">
        <v>44</v>
      </c>
      <c r="AB410">
        <v>1</v>
      </c>
      <c r="AC410">
        <v>36</v>
      </c>
      <c r="AD410">
        <v>1</v>
      </c>
      <c r="AE410">
        <v>440</v>
      </c>
      <c r="AF410">
        <v>289</v>
      </c>
      <c r="AG410">
        <v>704</v>
      </c>
      <c r="AH410">
        <v>41</v>
      </c>
      <c r="AI410">
        <v>21</v>
      </c>
      <c r="AJ410">
        <v>766</v>
      </c>
      <c r="AK410">
        <v>0.67232400000000003</v>
      </c>
      <c r="AL410">
        <v>0.32637100000000002</v>
      </c>
      <c r="AM410">
        <v>1.305E-3</v>
      </c>
      <c r="AN410">
        <v>9.0077999999999991E-2</v>
      </c>
      <c r="AO410">
        <v>0.18146200000000001</v>
      </c>
      <c r="AP410">
        <v>0.17754600000000001</v>
      </c>
      <c r="AQ410">
        <v>0.104439</v>
      </c>
      <c r="AR410">
        <v>0.137076</v>
      </c>
      <c r="AS410">
        <v>0.117493</v>
      </c>
      <c r="AT410">
        <v>8.2245000000000013E-2</v>
      </c>
      <c r="AU410">
        <v>5.3525000000000003E-2</v>
      </c>
      <c r="AV410">
        <v>3.6554000000000003E-2</v>
      </c>
      <c r="AW410">
        <v>1.8277000000000002E-2</v>
      </c>
      <c r="AX410">
        <v>1.305E-3</v>
      </c>
      <c r="AY410">
        <v>0</v>
      </c>
      <c r="AZ410">
        <v>0.75456900000000005</v>
      </c>
      <c r="BA410">
        <v>0.24543100000000001</v>
      </c>
      <c r="BB410">
        <v>0</v>
      </c>
      <c r="BC410">
        <v>0.77284599999999992</v>
      </c>
      <c r="BD410">
        <v>9.6606000000000011E-2</v>
      </c>
      <c r="BE410">
        <v>7.1802000000000005E-2</v>
      </c>
      <c r="BF410">
        <v>5.7441000000000013E-2</v>
      </c>
      <c r="BG410">
        <v>1.305E-3</v>
      </c>
      <c r="BH410">
        <v>4.6996999999999997E-2</v>
      </c>
      <c r="BI410">
        <v>1.305E-3</v>
      </c>
      <c r="BJ410">
        <v>0.57441299999999995</v>
      </c>
      <c r="BK410">
        <v>0.37728499999999998</v>
      </c>
      <c r="BL410">
        <v>0.9190600000000001</v>
      </c>
      <c r="BM410">
        <v>5.3525000000000003E-2</v>
      </c>
      <c r="BN410">
        <v>2.7414999999999998E-2</v>
      </c>
      <c r="BO410">
        <v>1</v>
      </c>
      <c r="BP410" t="s">
        <v>4710</v>
      </c>
      <c r="BQ410">
        <v>16004</v>
      </c>
      <c r="BR410">
        <v>4.7859999999999993E-2</v>
      </c>
      <c r="BS410">
        <v>0</v>
      </c>
    </row>
    <row r="411" spans="1:71" x14ac:dyDescent="0.25">
      <c r="A411" t="s">
        <v>4714</v>
      </c>
      <c r="B411" t="s">
        <v>98</v>
      </c>
      <c r="C411" t="s">
        <v>43</v>
      </c>
      <c r="D411" t="s">
        <v>961</v>
      </c>
      <c r="E411">
        <v>2022</v>
      </c>
      <c r="F411">
        <v>180</v>
      </c>
      <c r="G411">
        <v>147</v>
      </c>
      <c r="H411">
        <v>0</v>
      </c>
      <c r="I411">
        <v>19</v>
      </c>
      <c r="J411">
        <v>52</v>
      </c>
      <c r="K411">
        <v>58</v>
      </c>
      <c r="L411">
        <v>42</v>
      </c>
      <c r="M411">
        <v>30</v>
      </c>
      <c r="N411">
        <v>31</v>
      </c>
      <c r="O411">
        <v>23</v>
      </c>
      <c r="P411">
        <v>37</v>
      </c>
      <c r="Q411">
        <v>21</v>
      </c>
      <c r="R411">
        <v>14</v>
      </c>
      <c r="S411">
        <v>0</v>
      </c>
      <c r="T411">
        <v>0</v>
      </c>
      <c r="U411">
        <v>132</v>
      </c>
      <c r="V411">
        <v>195</v>
      </c>
      <c r="W411">
        <v>0</v>
      </c>
      <c r="X411">
        <v>0</v>
      </c>
      <c r="Y411">
        <v>0</v>
      </c>
      <c r="Z411">
        <v>0</v>
      </c>
      <c r="AA411">
        <v>0</v>
      </c>
      <c r="AB411">
        <v>327</v>
      </c>
      <c r="AC411">
        <v>0</v>
      </c>
      <c r="AD411">
        <v>327</v>
      </c>
      <c r="AE411">
        <v>0</v>
      </c>
      <c r="AF411">
        <v>0</v>
      </c>
      <c r="AG411">
        <v>0</v>
      </c>
      <c r="AH411">
        <v>0</v>
      </c>
      <c r="AI411">
        <v>327</v>
      </c>
      <c r="AJ411">
        <v>327</v>
      </c>
      <c r="AK411">
        <v>0.55045900000000003</v>
      </c>
      <c r="AL411">
        <v>0.44954100000000002</v>
      </c>
      <c r="AM411">
        <v>0</v>
      </c>
      <c r="AN411">
        <v>5.8104000000000003E-2</v>
      </c>
      <c r="AO411">
        <v>0.159021</v>
      </c>
      <c r="AP411">
        <v>0.17737</v>
      </c>
      <c r="AQ411">
        <v>0.12844</v>
      </c>
      <c r="AR411">
        <v>9.1743000000000005E-2</v>
      </c>
      <c r="AS411">
        <v>9.4800999999999996E-2</v>
      </c>
      <c r="AT411">
        <v>7.0335999999999996E-2</v>
      </c>
      <c r="AU411">
        <v>0.11315</v>
      </c>
      <c r="AV411">
        <v>6.4219999999999999E-2</v>
      </c>
      <c r="AW411">
        <v>4.2812999999999997E-2</v>
      </c>
      <c r="AX411">
        <v>0</v>
      </c>
      <c r="AY411">
        <v>0</v>
      </c>
      <c r="AZ411">
        <v>0.40366999999999997</v>
      </c>
      <c r="BA411">
        <v>0.59633000000000003</v>
      </c>
      <c r="BB411">
        <v>0</v>
      </c>
      <c r="BC411">
        <v>0</v>
      </c>
      <c r="BD411">
        <v>0</v>
      </c>
      <c r="BE411">
        <v>0</v>
      </c>
      <c r="BF411">
        <v>0</v>
      </c>
      <c r="BG411">
        <v>1</v>
      </c>
      <c r="BH411">
        <v>0</v>
      </c>
      <c r="BI411">
        <v>1</v>
      </c>
      <c r="BJ411">
        <v>0</v>
      </c>
      <c r="BK411">
        <v>0</v>
      </c>
      <c r="BL411">
        <v>0</v>
      </c>
      <c r="BM411">
        <v>0</v>
      </c>
      <c r="BN411">
        <v>1</v>
      </c>
      <c r="BO411">
        <v>1</v>
      </c>
      <c r="BP411" t="s">
        <v>4710</v>
      </c>
      <c r="BQ411">
        <v>16004</v>
      </c>
      <c r="BR411">
        <v>2.043E-2</v>
      </c>
      <c r="BS411">
        <v>0</v>
      </c>
    </row>
    <row r="412" spans="1:71" x14ac:dyDescent="0.25">
      <c r="A412" t="s">
        <v>4715</v>
      </c>
      <c r="B412" t="s">
        <v>98</v>
      </c>
      <c r="C412" t="s">
        <v>187</v>
      </c>
      <c r="D412" t="s">
        <v>44</v>
      </c>
      <c r="E412">
        <v>2022</v>
      </c>
      <c r="F412">
        <v>147</v>
      </c>
      <c r="G412">
        <v>66</v>
      </c>
      <c r="H412">
        <v>0</v>
      </c>
      <c r="I412">
        <v>23</v>
      </c>
      <c r="J412">
        <v>30</v>
      </c>
      <c r="K412">
        <v>38</v>
      </c>
      <c r="L412">
        <v>35</v>
      </c>
      <c r="M412">
        <v>21</v>
      </c>
      <c r="N412">
        <v>27</v>
      </c>
      <c r="O412">
        <v>21</v>
      </c>
      <c r="P412">
        <v>10</v>
      </c>
      <c r="Q412">
        <v>4</v>
      </c>
      <c r="R412">
        <v>3</v>
      </c>
      <c r="S412">
        <v>1</v>
      </c>
      <c r="T412">
        <v>0</v>
      </c>
      <c r="U412">
        <v>212</v>
      </c>
      <c r="V412">
        <v>1</v>
      </c>
      <c r="W412">
        <v>0</v>
      </c>
      <c r="X412">
        <v>183</v>
      </c>
      <c r="Y412">
        <v>7</v>
      </c>
      <c r="Z412">
        <v>11</v>
      </c>
      <c r="AA412">
        <v>7</v>
      </c>
      <c r="AB412">
        <v>5</v>
      </c>
      <c r="AC412">
        <v>57</v>
      </c>
      <c r="AD412">
        <v>5</v>
      </c>
      <c r="AE412">
        <v>15</v>
      </c>
      <c r="AF412">
        <v>136</v>
      </c>
      <c r="AG412">
        <v>139</v>
      </c>
      <c r="AH412">
        <v>53</v>
      </c>
      <c r="AI412">
        <v>21</v>
      </c>
      <c r="AJ412">
        <v>213</v>
      </c>
      <c r="AK412">
        <v>0.690141</v>
      </c>
      <c r="AL412">
        <v>0.309859</v>
      </c>
      <c r="AM412">
        <v>0</v>
      </c>
      <c r="AN412">
        <v>0.10798099999999999</v>
      </c>
      <c r="AO412">
        <v>0.140845</v>
      </c>
      <c r="AP412">
        <v>0.17840400000000001</v>
      </c>
      <c r="AQ412">
        <v>0.16431899999999999</v>
      </c>
      <c r="AR412">
        <v>9.8591999999999999E-2</v>
      </c>
      <c r="AS412">
        <v>0.12676100000000001</v>
      </c>
      <c r="AT412">
        <v>9.8591999999999999E-2</v>
      </c>
      <c r="AU412">
        <v>4.6947999999999997E-2</v>
      </c>
      <c r="AV412">
        <v>1.8779000000000001E-2</v>
      </c>
      <c r="AW412">
        <v>1.4085E-2</v>
      </c>
      <c r="AX412">
        <v>4.6950000000000004E-3</v>
      </c>
      <c r="AY412">
        <v>0</v>
      </c>
      <c r="AZ412">
        <v>0.995305</v>
      </c>
      <c r="BA412">
        <v>4.6950000000000004E-3</v>
      </c>
      <c r="BB412">
        <v>0</v>
      </c>
      <c r="BC412">
        <v>0.85915499999999989</v>
      </c>
      <c r="BD412">
        <v>3.2863999999999997E-2</v>
      </c>
      <c r="BE412">
        <v>5.1643000000000001E-2</v>
      </c>
      <c r="BF412">
        <v>3.2863999999999997E-2</v>
      </c>
      <c r="BG412">
        <v>2.3473999999999998E-2</v>
      </c>
      <c r="BH412">
        <v>0.26760600000000001</v>
      </c>
      <c r="BI412">
        <v>2.3473999999999998E-2</v>
      </c>
      <c r="BJ412">
        <v>7.0422999999999999E-2</v>
      </c>
      <c r="BK412">
        <v>0.63849800000000001</v>
      </c>
      <c r="BL412">
        <v>0.652582</v>
      </c>
      <c r="BM412">
        <v>0.24882599999999999</v>
      </c>
      <c r="BN412">
        <v>9.8591999999999999E-2</v>
      </c>
      <c r="BO412">
        <v>1</v>
      </c>
      <c r="BP412" t="s">
        <v>4716</v>
      </c>
      <c r="BQ412">
        <v>213</v>
      </c>
      <c r="BR412">
        <v>1</v>
      </c>
      <c r="BS412">
        <v>0</v>
      </c>
    </row>
    <row r="413" spans="1:71" x14ac:dyDescent="0.25">
      <c r="A413" t="s">
        <v>4717</v>
      </c>
      <c r="B413" t="s">
        <v>98</v>
      </c>
      <c r="C413" t="s">
        <v>187</v>
      </c>
      <c r="D413" t="s">
        <v>947</v>
      </c>
      <c r="E413">
        <v>2022</v>
      </c>
      <c r="F413">
        <v>103</v>
      </c>
      <c r="G413">
        <v>53</v>
      </c>
      <c r="H413">
        <v>0</v>
      </c>
      <c r="I413">
        <v>18</v>
      </c>
      <c r="J413">
        <v>25</v>
      </c>
      <c r="K413">
        <v>28</v>
      </c>
      <c r="L413">
        <v>24</v>
      </c>
      <c r="M413">
        <v>14</v>
      </c>
      <c r="N413">
        <v>18</v>
      </c>
      <c r="O413">
        <v>17</v>
      </c>
      <c r="P413">
        <v>4</v>
      </c>
      <c r="Q413">
        <v>4</v>
      </c>
      <c r="R413">
        <v>3</v>
      </c>
      <c r="S413">
        <v>1</v>
      </c>
      <c r="T413">
        <v>0</v>
      </c>
      <c r="U413">
        <v>155</v>
      </c>
      <c r="V413">
        <v>1</v>
      </c>
      <c r="W413">
        <v>0</v>
      </c>
      <c r="X413">
        <v>142</v>
      </c>
      <c r="Y413">
        <v>2</v>
      </c>
      <c r="Z413">
        <v>6</v>
      </c>
      <c r="AA413">
        <v>6</v>
      </c>
      <c r="AB413">
        <v>0</v>
      </c>
      <c r="AC413">
        <v>55</v>
      </c>
      <c r="AD413">
        <v>0</v>
      </c>
      <c r="AE413">
        <v>5</v>
      </c>
      <c r="AF413">
        <v>96</v>
      </c>
      <c r="AG413">
        <v>104</v>
      </c>
      <c r="AH413">
        <v>49</v>
      </c>
      <c r="AI413">
        <v>3</v>
      </c>
      <c r="AJ413">
        <v>156</v>
      </c>
      <c r="AK413">
        <v>0.66025599999999995</v>
      </c>
      <c r="AL413">
        <v>0.33974399999999999</v>
      </c>
      <c r="AM413">
        <v>0</v>
      </c>
      <c r="AN413">
        <v>0.115385</v>
      </c>
      <c r="AO413">
        <v>0.16025600000000001</v>
      </c>
      <c r="AP413">
        <v>0.17948700000000001</v>
      </c>
      <c r="AQ413">
        <v>0.15384600000000001</v>
      </c>
      <c r="AR413">
        <v>8.974399999999999E-2</v>
      </c>
      <c r="AS413">
        <v>0.115385</v>
      </c>
      <c r="AT413">
        <v>0.108974</v>
      </c>
      <c r="AU413">
        <v>2.5641000000000001E-2</v>
      </c>
      <c r="AV413">
        <v>2.5641000000000001E-2</v>
      </c>
      <c r="AW413">
        <v>1.9231000000000002E-2</v>
      </c>
      <c r="AX413">
        <v>6.4099999999999999E-3</v>
      </c>
      <c r="AY413">
        <v>0</v>
      </c>
      <c r="AZ413">
        <v>0.99358999999999997</v>
      </c>
      <c r="BA413">
        <v>6.4099999999999999E-3</v>
      </c>
      <c r="BB413">
        <v>0</v>
      </c>
      <c r="BC413">
        <v>0.91025599999999995</v>
      </c>
      <c r="BD413">
        <v>1.2821000000000001E-2</v>
      </c>
      <c r="BE413">
        <v>3.8462000000000003E-2</v>
      </c>
      <c r="BF413">
        <v>3.8462000000000003E-2</v>
      </c>
      <c r="BG413">
        <v>0</v>
      </c>
      <c r="BH413">
        <v>0.35256399999999999</v>
      </c>
      <c r="BI413">
        <v>0</v>
      </c>
      <c r="BJ413">
        <v>3.2051000000000003E-2</v>
      </c>
      <c r="BK413">
        <v>0.61538499999999996</v>
      </c>
      <c r="BL413">
        <v>0.66666700000000001</v>
      </c>
      <c r="BM413">
        <v>0.31410300000000002</v>
      </c>
      <c r="BN413">
        <v>1.9231000000000002E-2</v>
      </c>
      <c r="BO413">
        <v>1</v>
      </c>
      <c r="BP413" t="s">
        <v>4716</v>
      </c>
      <c r="BQ413">
        <v>213</v>
      </c>
      <c r="BR413">
        <v>0.7323900000000001</v>
      </c>
      <c r="BS413">
        <v>0</v>
      </c>
    </row>
    <row r="414" spans="1:71" x14ac:dyDescent="0.25">
      <c r="A414" t="s">
        <v>4718</v>
      </c>
      <c r="B414" t="s">
        <v>98</v>
      </c>
      <c r="C414" t="s">
        <v>187</v>
      </c>
      <c r="D414" t="s">
        <v>949</v>
      </c>
      <c r="E414">
        <v>2022</v>
      </c>
      <c r="F414">
        <v>30</v>
      </c>
      <c r="G414">
        <v>9</v>
      </c>
      <c r="H414">
        <v>0</v>
      </c>
      <c r="I414">
        <v>1</v>
      </c>
      <c r="J414">
        <v>5</v>
      </c>
      <c r="K414">
        <v>7</v>
      </c>
      <c r="L414">
        <v>8</v>
      </c>
      <c r="M414">
        <v>4</v>
      </c>
      <c r="N414">
        <v>6</v>
      </c>
      <c r="O414">
        <v>4</v>
      </c>
      <c r="P414">
        <v>4</v>
      </c>
      <c r="Q414">
        <v>0</v>
      </c>
      <c r="R414">
        <v>0</v>
      </c>
      <c r="S414">
        <v>0</v>
      </c>
      <c r="T414">
        <v>0</v>
      </c>
      <c r="U414">
        <v>39</v>
      </c>
      <c r="V414">
        <v>0</v>
      </c>
      <c r="W414">
        <v>0</v>
      </c>
      <c r="X414">
        <v>33</v>
      </c>
      <c r="Y414">
        <v>4</v>
      </c>
      <c r="Z414">
        <v>2</v>
      </c>
      <c r="AA414">
        <v>0</v>
      </c>
      <c r="AB414">
        <v>0</v>
      </c>
      <c r="AC414">
        <v>1</v>
      </c>
      <c r="AD414">
        <v>0</v>
      </c>
      <c r="AE414">
        <v>3</v>
      </c>
      <c r="AF414">
        <v>35</v>
      </c>
      <c r="AG414">
        <v>26</v>
      </c>
      <c r="AH414">
        <v>4</v>
      </c>
      <c r="AI414">
        <v>9</v>
      </c>
      <c r="AJ414">
        <v>39</v>
      </c>
      <c r="AK414">
        <v>0.769231</v>
      </c>
      <c r="AL414">
        <v>0.230769</v>
      </c>
      <c r="AM414">
        <v>0</v>
      </c>
      <c r="AN414">
        <v>2.5641000000000001E-2</v>
      </c>
      <c r="AO414">
        <v>0.12820500000000001</v>
      </c>
      <c r="AP414">
        <v>0.17948700000000001</v>
      </c>
      <c r="AQ414">
        <v>0.205128</v>
      </c>
      <c r="AR414">
        <v>0.102564</v>
      </c>
      <c r="AS414">
        <v>0.15384600000000001</v>
      </c>
      <c r="AT414">
        <v>0.102564</v>
      </c>
      <c r="AU414">
        <v>0.102564</v>
      </c>
      <c r="AV414">
        <v>0</v>
      </c>
      <c r="AW414">
        <v>0</v>
      </c>
      <c r="AX414">
        <v>0</v>
      </c>
      <c r="AY414">
        <v>0</v>
      </c>
      <c r="AZ414">
        <v>1</v>
      </c>
      <c r="BA414">
        <v>0</v>
      </c>
      <c r="BB414">
        <v>0</v>
      </c>
      <c r="BC414">
        <v>0.84615399999999996</v>
      </c>
      <c r="BD414">
        <v>0.102564</v>
      </c>
      <c r="BE414">
        <v>5.1281999999999987E-2</v>
      </c>
      <c r="BF414">
        <v>0</v>
      </c>
      <c r="BG414">
        <v>0</v>
      </c>
      <c r="BH414">
        <v>2.5641000000000001E-2</v>
      </c>
      <c r="BI414">
        <v>0</v>
      </c>
      <c r="BJ414">
        <v>7.6923000000000005E-2</v>
      </c>
      <c r="BK414">
        <v>0.89743600000000001</v>
      </c>
      <c r="BL414">
        <v>0.66666700000000001</v>
      </c>
      <c r="BM414">
        <v>0.102564</v>
      </c>
      <c r="BN414">
        <v>0.230769</v>
      </c>
      <c r="BO414">
        <v>1</v>
      </c>
      <c r="BP414" t="s">
        <v>4716</v>
      </c>
      <c r="BQ414">
        <v>213</v>
      </c>
      <c r="BR414">
        <v>0.18310000000000001</v>
      </c>
      <c r="BS414">
        <v>0</v>
      </c>
    </row>
    <row r="415" spans="1:71" x14ac:dyDescent="0.25">
      <c r="A415" t="s">
        <v>4719</v>
      </c>
      <c r="B415" t="s">
        <v>98</v>
      </c>
      <c r="C415" t="s">
        <v>187</v>
      </c>
      <c r="D415" t="s">
        <v>953</v>
      </c>
      <c r="E415">
        <v>2022</v>
      </c>
      <c r="F415">
        <v>10</v>
      </c>
      <c r="G415">
        <v>2</v>
      </c>
      <c r="H415">
        <v>0</v>
      </c>
      <c r="I415">
        <v>0</v>
      </c>
      <c r="J415">
        <v>0</v>
      </c>
      <c r="K415">
        <v>1</v>
      </c>
      <c r="L415">
        <v>3</v>
      </c>
      <c r="M415">
        <v>3</v>
      </c>
      <c r="N415">
        <v>3</v>
      </c>
      <c r="O415">
        <v>0</v>
      </c>
      <c r="P415">
        <v>2</v>
      </c>
      <c r="Q415">
        <v>0</v>
      </c>
      <c r="R415">
        <v>0</v>
      </c>
      <c r="S415">
        <v>0</v>
      </c>
      <c r="T415">
        <v>0</v>
      </c>
      <c r="U415">
        <v>12</v>
      </c>
      <c r="V415">
        <v>0</v>
      </c>
      <c r="W415">
        <v>0</v>
      </c>
      <c r="X415">
        <v>7</v>
      </c>
      <c r="Y415">
        <v>1</v>
      </c>
      <c r="Z415">
        <v>3</v>
      </c>
      <c r="AA415">
        <v>1</v>
      </c>
      <c r="AB415">
        <v>0</v>
      </c>
      <c r="AC415">
        <v>1</v>
      </c>
      <c r="AD415">
        <v>0</v>
      </c>
      <c r="AE415">
        <v>7</v>
      </c>
      <c r="AF415">
        <v>4</v>
      </c>
      <c r="AG415">
        <v>8</v>
      </c>
      <c r="AH415">
        <v>0</v>
      </c>
      <c r="AI415">
        <v>4</v>
      </c>
      <c r="AJ415">
        <v>12</v>
      </c>
      <c r="AK415">
        <v>0.83333299999999999</v>
      </c>
      <c r="AL415">
        <v>0.16666700000000001</v>
      </c>
      <c r="AM415">
        <v>0</v>
      </c>
      <c r="AN415">
        <v>0</v>
      </c>
      <c r="AO415">
        <v>0</v>
      </c>
      <c r="AP415">
        <v>8.333299999999999E-2</v>
      </c>
      <c r="AQ415">
        <v>0.25</v>
      </c>
      <c r="AR415">
        <v>0.25</v>
      </c>
      <c r="AS415">
        <v>0.25</v>
      </c>
      <c r="AT415">
        <v>0</v>
      </c>
      <c r="AU415">
        <v>0.16666700000000001</v>
      </c>
      <c r="AV415">
        <v>0</v>
      </c>
      <c r="AW415">
        <v>0</v>
      </c>
      <c r="AX415">
        <v>0</v>
      </c>
      <c r="AY415">
        <v>0</v>
      </c>
      <c r="AZ415">
        <v>1</v>
      </c>
      <c r="BA415">
        <v>0</v>
      </c>
      <c r="BB415">
        <v>0</v>
      </c>
      <c r="BC415">
        <v>0.58333299999999999</v>
      </c>
      <c r="BD415">
        <v>8.333299999999999E-2</v>
      </c>
      <c r="BE415">
        <v>0.25</v>
      </c>
      <c r="BF415">
        <v>8.333299999999999E-2</v>
      </c>
      <c r="BG415">
        <v>0</v>
      </c>
      <c r="BH415">
        <v>8.333299999999999E-2</v>
      </c>
      <c r="BI415">
        <v>0</v>
      </c>
      <c r="BJ415">
        <v>0.58333299999999999</v>
      </c>
      <c r="BK415">
        <v>0.33333299999999999</v>
      </c>
      <c r="BL415">
        <v>0.66666700000000001</v>
      </c>
      <c r="BM415">
        <v>0</v>
      </c>
      <c r="BN415">
        <v>0.33333299999999999</v>
      </c>
      <c r="BO415">
        <v>1</v>
      </c>
      <c r="BP415" t="s">
        <v>4716</v>
      </c>
      <c r="BQ415">
        <v>213</v>
      </c>
      <c r="BR415">
        <v>5.6340000000000001E-2</v>
      </c>
      <c r="BS415">
        <v>0</v>
      </c>
    </row>
    <row r="416" spans="1:71" x14ac:dyDescent="0.25">
      <c r="A416" t="s">
        <v>4720</v>
      </c>
      <c r="B416" t="s">
        <v>98</v>
      </c>
      <c r="C416" t="s">
        <v>187</v>
      </c>
      <c r="D416" t="s">
        <v>961</v>
      </c>
      <c r="E416">
        <v>2022</v>
      </c>
      <c r="F416">
        <v>4</v>
      </c>
      <c r="G416">
        <v>2</v>
      </c>
      <c r="H416">
        <v>0</v>
      </c>
      <c r="I416">
        <v>4</v>
      </c>
      <c r="J416">
        <v>0</v>
      </c>
      <c r="K416">
        <v>2</v>
      </c>
      <c r="L416">
        <v>0</v>
      </c>
      <c r="M416">
        <v>0</v>
      </c>
      <c r="N416">
        <v>0</v>
      </c>
      <c r="O416">
        <v>0</v>
      </c>
      <c r="P416">
        <v>0</v>
      </c>
      <c r="Q416">
        <v>0</v>
      </c>
      <c r="R416">
        <v>0</v>
      </c>
      <c r="S416">
        <v>0</v>
      </c>
      <c r="T416">
        <v>0</v>
      </c>
      <c r="U416">
        <v>6</v>
      </c>
      <c r="V416">
        <v>0</v>
      </c>
      <c r="W416">
        <v>0</v>
      </c>
      <c r="X416">
        <v>1</v>
      </c>
      <c r="Y416">
        <v>0</v>
      </c>
      <c r="Z416">
        <v>0</v>
      </c>
      <c r="AA416">
        <v>0</v>
      </c>
      <c r="AB416">
        <v>5</v>
      </c>
      <c r="AC416">
        <v>0</v>
      </c>
      <c r="AD416">
        <v>5</v>
      </c>
      <c r="AE416">
        <v>0</v>
      </c>
      <c r="AF416">
        <v>1</v>
      </c>
      <c r="AG416">
        <v>1</v>
      </c>
      <c r="AH416">
        <v>0</v>
      </c>
      <c r="AI416">
        <v>5</v>
      </c>
      <c r="AJ416">
        <v>6</v>
      </c>
      <c r="AK416">
        <v>0.66666700000000001</v>
      </c>
      <c r="AL416">
        <v>0.33333299999999999</v>
      </c>
      <c r="AM416">
        <v>0</v>
      </c>
      <c r="AN416">
        <v>0.66666700000000001</v>
      </c>
      <c r="AO416">
        <v>0</v>
      </c>
      <c r="AP416">
        <v>0.33333299999999999</v>
      </c>
      <c r="AQ416">
        <v>0</v>
      </c>
      <c r="AR416">
        <v>0</v>
      </c>
      <c r="AS416">
        <v>0</v>
      </c>
      <c r="AT416">
        <v>0</v>
      </c>
      <c r="AU416">
        <v>0</v>
      </c>
      <c r="AV416">
        <v>0</v>
      </c>
      <c r="AW416">
        <v>0</v>
      </c>
      <c r="AX416">
        <v>0</v>
      </c>
      <c r="AY416">
        <v>0</v>
      </c>
      <c r="AZ416">
        <v>1</v>
      </c>
      <c r="BA416">
        <v>0</v>
      </c>
      <c r="BB416">
        <v>0</v>
      </c>
      <c r="BC416">
        <v>0.16666700000000001</v>
      </c>
      <c r="BD416">
        <v>0</v>
      </c>
      <c r="BE416">
        <v>0</v>
      </c>
      <c r="BF416">
        <v>0</v>
      </c>
      <c r="BG416">
        <v>0.83333299999999999</v>
      </c>
      <c r="BH416">
        <v>0</v>
      </c>
      <c r="BI416">
        <v>0.83333299999999999</v>
      </c>
      <c r="BJ416">
        <v>0</v>
      </c>
      <c r="BK416">
        <v>0.16666700000000001</v>
      </c>
      <c r="BL416">
        <v>0.16666700000000001</v>
      </c>
      <c r="BM416">
        <v>0</v>
      </c>
      <c r="BN416">
        <v>0.83333299999999999</v>
      </c>
      <c r="BO416">
        <v>1</v>
      </c>
      <c r="BP416" t="s">
        <v>4716</v>
      </c>
      <c r="BQ416">
        <v>213</v>
      </c>
      <c r="BR416">
        <v>2.8170000000000001E-2</v>
      </c>
      <c r="BS416">
        <v>0</v>
      </c>
    </row>
    <row r="417" spans="1:71" x14ac:dyDescent="0.25">
      <c r="A417" t="s">
        <v>4721</v>
      </c>
      <c r="B417" t="s">
        <v>98</v>
      </c>
      <c r="C417" t="s">
        <v>426</v>
      </c>
      <c r="D417" t="s">
        <v>44</v>
      </c>
      <c r="E417">
        <v>2022</v>
      </c>
      <c r="F417">
        <v>1175</v>
      </c>
      <c r="G417">
        <v>524</v>
      </c>
      <c r="H417">
        <v>0</v>
      </c>
      <c r="I417">
        <v>259</v>
      </c>
      <c r="J417">
        <v>313</v>
      </c>
      <c r="K417">
        <v>293</v>
      </c>
      <c r="L417">
        <v>244</v>
      </c>
      <c r="M417">
        <v>186</v>
      </c>
      <c r="N417">
        <v>153</v>
      </c>
      <c r="O417">
        <v>122</v>
      </c>
      <c r="P417">
        <v>57</v>
      </c>
      <c r="Q417">
        <v>31</v>
      </c>
      <c r="R417">
        <v>21</v>
      </c>
      <c r="S417">
        <v>20</v>
      </c>
      <c r="T417">
        <v>0</v>
      </c>
      <c r="U417">
        <v>1506</v>
      </c>
      <c r="V417">
        <v>168</v>
      </c>
      <c r="W417">
        <v>25</v>
      </c>
      <c r="X417">
        <v>1443</v>
      </c>
      <c r="Y417">
        <v>79</v>
      </c>
      <c r="Z417">
        <v>63</v>
      </c>
      <c r="AA417">
        <v>104</v>
      </c>
      <c r="AB417">
        <v>10</v>
      </c>
      <c r="AC417">
        <v>415</v>
      </c>
      <c r="AD417">
        <v>2</v>
      </c>
      <c r="AE417">
        <v>143</v>
      </c>
      <c r="AF417">
        <v>1139</v>
      </c>
      <c r="AG417">
        <v>1319</v>
      </c>
      <c r="AH417">
        <v>339</v>
      </c>
      <c r="AI417">
        <v>41</v>
      </c>
      <c r="AJ417">
        <v>1699</v>
      </c>
      <c r="AK417">
        <v>0.69158299999999995</v>
      </c>
      <c r="AL417">
        <v>0.308417</v>
      </c>
      <c r="AM417">
        <v>0</v>
      </c>
      <c r="AN417">
        <v>0.152443</v>
      </c>
      <c r="AO417">
        <v>0.184226</v>
      </c>
      <c r="AP417">
        <v>0.172454</v>
      </c>
      <c r="AQ417">
        <v>0.14361399999999999</v>
      </c>
      <c r="AR417">
        <v>0.109476</v>
      </c>
      <c r="AS417">
        <v>9.0052999999999994E-2</v>
      </c>
      <c r="AT417">
        <v>7.1806999999999996E-2</v>
      </c>
      <c r="AU417">
        <v>3.3549000000000002E-2</v>
      </c>
      <c r="AV417">
        <v>1.8245999999999998E-2</v>
      </c>
      <c r="AW417">
        <v>1.2359999999999999E-2</v>
      </c>
      <c r="AX417">
        <v>1.1771999999999999E-2</v>
      </c>
      <c r="AY417">
        <v>0</v>
      </c>
      <c r="AZ417">
        <v>0.88640399999999997</v>
      </c>
      <c r="BA417">
        <v>9.8881999999999998E-2</v>
      </c>
      <c r="BB417">
        <v>1.4715000000000001E-2</v>
      </c>
      <c r="BC417">
        <v>0.84932299999999994</v>
      </c>
      <c r="BD417">
        <v>4.6497999999999998E-2</v>
      </c>
      <c r="BE417">
        <v>3.7081000000000003E-2</v>
      </c>
      <c r="BF417">
        <v>6.1212000000000003E-2</v>
      </c>
      <c r="BG417">
        <v>5.8859999999999997E-3</v>
      </c>
      <c r="BH417">
        <v>0.24426100000000001</v>
      </c>
      <c r="BI417">
        <v>1.1770000000000001E-3</v>
      </c>
      <c r="BJ417">
        <v>8.4167000000000006E-2</v>
      </c>
      <c r="BK417">
        <v>0.67039400000000005</v>
      </c>
      <c r="BL417">
        <v>0.776339</v>
      </c>
      <c r="BM417">
        <v>0.19952900000000001</v>
      </c>
      <c r="BN417">
        <v>2.4132000000000001E-2</v>
      </c>
      <c r="BO417">
        <v>1</v>
      </c>
      <c r="BP417" t="s">
        <v>4722</v>
      </c>
      <c r="BQ417">
        <v>1699</v>
      </c>
      <c r="BR417">
        <v>1</v>
      </c>
      <c r="BS417">
        <v>0</v>
      </c>
    </row>
    <row r="418" spans="1:71" x14ac:dyDescent="0.25">
      <c r="A418" t="s">
        <v>4723</v>
      </c>
      <c r="B418" t="s">
        <v>98</v>
      </c>
      <c r="C418" t="s">
        <v>426</v>
      </c>
      <c r="D418" t="s">
        <v>947</v>
      </c>
      <c r="E418">
        <v>2022</v>
      </c>
      <c r="F418">
        <v>823</v>
      </c>
      <c r="G418">
        <v>408</v>
      </c>
      <c r="H418">
        <v>0</v>
      </c>
      <c r="I418">
        <v>175</v>
      </c>
      <c r="J418">
        <v>225</v>
      </c>
      <c r="K418">
        <v>206</v>
      </c>
      <c r="L418">
        <v>177</v>
      </c>
      <c r="M418">
        <v>141</v>
      </c>
      <c r="N418">
        <v>125</v>
      </c>
      <c r="O418">
        <v>83</v>
      </c>
      <c r="P418">
        <v>40</v>
      </c>
      <c r="Q418">
        <v>27</v>
      </c>
      <c r="R418">
        <v>21</v>
      </c>
      <c r="S418">
        <v>11</v>
      </c>
      <c r="T418">
        <v>0</v>
      </c>
      <c r="U418">
        <v>1046</v>
      </c>
      <c r="V418">
        <v>164</v>
      </c>
      <c r="W418">
        <v>21</v>
      </c>
      <c r="X418">
        <v>1052</v>
      </c>
      <c r="Y418">
        <v>31</v>
      </c>
      <c r="Z418">
        <v>42</v>
      </c>
      <c r="AA418">
        <v>100</v>
      </c>
      <c r="AB418">
        <v>6</v>
      </c>
      <c r="AC418">
        <v>391</v>
      </c>
      <c r="AD418">
        <v>2</v>
      </c>
      <c r="AE418">
        <v>22</v>
      </c>
      <c r="AF418">
        <v>816</v>
      </c>
      <c r="AG418">
        <v>880</v>
      </c>
      <c r="AH418">
        <v>321</v>
      </c>
      <c r="AI418">
        <v>30</v>
      </c>
      <c r="AJ418">
        <v>1231</v>
      </c>
      <c r="AK418">
        <v>0.66856199999999999</v>
      </c>
      <c r="AL418">
        <v>0.33143800000000001</v>
      </c>
      <c r="AM418">
        <v>0</v>
      </c>
      <c r="AN418">
        <v>0.14216100000000001</v>
      </c>
      <c r="AO418">
        <v>0.182778</v>
      </c>
      <c r="AP418">
        <v>0.16734399999999999</v>
      </c>
      <c r="AQ418">
        <v>0.143786</v>
      </c>
      <c r="AR418">
        <v>0.114541</v>
      </c>
      <c r="AS418">
        <v>0.10154299999999999</v>
      </c>
      <c r="AT418">
        <v>6.7424999999999999E-2</v>
      </c>
      <c r="AU418">
        <v>3.2494000000000002E-2</v>
      </c>
      <c r="AV418">
        <v>2.1933000000000001E-2</v>
      </c>
      <c r="AW418">
        <v>1.7059000000000001E-2</v>
      </c>
      <c r="AX418">
        <v>8.9359999999999995E-3</v>
      </c>
      <c r="AY418">
        <v>0</v>
      </c>
      <c r="AZ418">
        <v>0.84971599999999992</v>
      </c>
      <c r="BA418">
        <v>0.13322500000000001</v>
      </c>
      <c r="BB418">
        <v>1.7059000000000001E-2</v>
      </c>
      <c r="BC418">
        <v>0.85459000000000007</v>
      </c>
      <c r="BD418">
        <v>2.5183000000000001E-2</v>
      </c>
      <c r="BE418">
        <v>3.4118999999999997E-2</v>
      </c>
      <c r="BF418">
        <v>8.1235000000000002E-2</v>
      </c>
      <c r="BG418">
        <v>4.8739999999999999E-3</v>
      </c>
      <c r="BH418">
        <v>0.31762800000000002</v>
      </c>
      <c r="BI418">
        <v>1.6249999999999999E-3</v>
      </c>
      <c r="BJ418">
        <v>1.7871999999999999E-2</v>
      </c>
      <c r="BK418">
        <v>0.66287600000000002</v>
      </c>
      <c r="BL418">
        <v>0.714866</v>
      </c>
      <c r="BM418">
        <v>0.260764</v>
      </c>
      <c r="BN418">
        <v>2.4369999999999999E-2</v>
      </c>
      <c r="BO418">
        <v>1</v>
      </c>
      <c r="BP418" t="s">
        <v>4722</v>
      </c>
      <c r="BQ418">
        <v>1699</v>
      </c>
      <c r="BR418">
        <v>0.72453999999999996</v>
      </c>
      <c r="BS418">
        <v>0</v>
      </c>
    </row>
    <row r="419" spans="1:71" x14ac:dyDescent="0.25">
      <c r="A419" t="s">
        <v>4724</v>
      </c>
      <c r="B419" t="s">
        <v>98</v>
      </c>
      <c r="C419" t="s">
        <v>426</v>
      </c>
      <c r="D419" t="s">
        <v>949</v>
      </c>
      <c r="E419">
        <v>2022</v>
      </c>
      <c r="F419">
        <v>275</v>
      </c>
      <c r="G419">
        <v>83</v>
      </c>
      <c r="H419">
        <v>0</v>
      </c>
      <c r="I419">
        <v>78</v>
      </c>
      <c r="J419">
        <v>68</v>
      </c>
      <c r="K419">
        <v>64</v>
      </c>
      <c r="L419">
        <v>47</v>
      </c>
      <c r="M419">
        <v>32</v>
      </c>
      <c r="N419">
        <v>17</v>
      </c>
      <c r="O419">
        <v>31</v>
      </c>
      <c r="P419">
        <v>9</v>
      </c>
      <c r="Q419">
        <v>3</v>
      </c>
      <c r="R419">
        <v>0</v>
      </c>
      <c r="S419">
        <v>9</v>
      </c>
      <c r="T419">
        <v>0</v>
      </c>
      <c r="U419">
        <v>355</v>
      </c>
      <c r="V419">
        <v>1</v>
      </c>
      <c r="W419">
        <v>2</v>
      </c>
      <c r="X419">
        <v>308</v>
      </c>
      <c r="Y419">
        <v>35</v>
      </c>
      <c r="Z419">
        <v>14</v>
      </c>
      <c r="AA419">
        <v>0</v>
      </c>
      <c r="AB419">
        <v>1</v>
      </c>
      <c r="AC419">
        <v>21</v>
      </c>
      <c r="AD419">
        <v>0</v>
      </c>
      <c r="AE419">
        <v>34</v>
      </c>
      <c r="AF419">
        <v>303</v>
      </c>
      <c r="AG419">
        <v>338</v>
      </c>
      <c r="AH419">
        <v>17</v>
      </c>
      <c r="AI419">
        <v>3</v>
      </c>
      <c r="AJ419">
        <v>358</v>
      </c>
      <c r="AK419">
        <v>0.76815600000000006</v>
      </c>
      <c r="AL419">
        <v>0.23184399999999999</v>
      </c>
      <c r="AM419">
        <v>0</v>
      </c>
      <c r="AN419">
        <v>0.21787699999999999</v>
      </c>
      <c r="AO419">
        <v>0.189944</v>
      </c>
      <c r="AP419">
        <v>0.17877100000000001</v>
      </c>
      <c r="AQ419">
        <v>0.13128500000000001</v>
      </c>
      <c r="AR419">
        <v>8.9384999999999992E-2</v>
      </c>
      <c r="AS419">
        <v>4.7486E-2</v>
      </c>
      <c r="AT419">
        <v>8.6592000000000002E-2</v>
      </c>
      <c r="AU419">
        <v>2.5139999999999999E-2</v>
      </c>
      <c r="AV419">
        <v>8.3800000000000003E-3</v>
      </c>
      <c r="AW419">
        <v>0</v>
      </c>
      <c r="AX419">
        <v>2.5139999999999999E-2</v>
      </c>
      <c r="AY419">
        <v>0</v>
      </c>
      <c r="AZ419">
        <v>0.99162000000000006</v>
      </c>
      <c r="BA419">
        <v>2.7929999999999999E-3</v>
      </c>
      <c r="BB419">
        <v>5.587E-3</v>
      </c>
      <c r="BC419">
        <v>0.86033500000000007</v>
      </c>
      <c r="BD419">
        <v>9.7765000000000005E-2</v>
      </c>
      <c r="BE419">
        <v>3.9106000000000002E-2</v>
      </c>
      <c r="BF419">
        <v>0</v>
      </c>
      <c r="BG419">
        <v>2.7929999999999999E-3</v>
      </c>
      <c r="BH419">
        <v>5.8659000000000003E-2</v>
      </c>
      <c r="BI419">
        <v>0</v>
      </c>
      <c r="BJ419">
        <v>9.4972000000000001E-2</v>
      </c>
      <c r="BK419">
        <v>0.84636899999999993</v>
      </c>
      <c r="BL419">
        <v>0.94413399999999992</v>
      </c>
      <c r="BM419">
        <v>4.7486E-2</v>
      </c>
      <c r="BN419">
        <v>8.3800000000000003E-3</v>
      </c>
      <c r="BO419">
        <v>1</v>
      </c>
      <c r="BP419" t="s">
        <v>4722</v>
      </c>
      <c r="BQ419">
        <v>1699</v>
      </c>
      <c r="BR419">
        <v>0.21071000000000001</v>
      </c>
      <c r="BS419">
        <v>0</v>
      </c>
    </row>
    <row r="420" spans="1:71" x14ac:dyDescent="0.25">
      <c r="A420" t="s">
        <v>4725</v>
      </c>
      <c r="B420" t="s">
        <v>98</v>
      </c>
      <c r="C420" t="s">
        <v>426</v>
      </c>
      <c r="D420" t="s">
        <v>953</v>
      </c>
      <c r="E420">
        <v>2022</v>
      </c>
      <c r="F420">
        <v>76</v>
      </c>
      <c r="G420">
        <v>33</v>
      </c>
      <c r="H420">
        <v>0</v>
      </c>
      <c r="I420">
        <v>6</v>
      </c>
      <c r="J420">
        <v>20</v>
      </c>
      <c r="K420">
        <v>23</v>
      </c>
      <c r="L420">
        <v>20</v>
      </c>
      <c r="M420">
        <v>12</v>
      </c>
      <c r="N420">
        <v>11</v>
      </c>
      <c r="O420">
        <v>8</v>
      </c>
      <c r="P420">
        <v>8</v>
      </c>
      <c r="Q420">
        <v>1</v>
      </c>
      <c r="R420">
        <v>0</v>
      </c>
      <c r="S420">
        <v>0</v>
      </c>
      <c r="T420">
        <v>0</v>
      </c>
      <c r="U420">
        <v>104</v>
      </c>
      <c r="V420">
        <v>3</v>
      </c>
      <c r="W420">
        <v>2</v>
      </c>
      <c r="X420">
        <v>83</v>
      </c>
      <c r="Y420">
        <v>13</v>
      </c>
      <c r="Z420">
        <v>7</v>
      </c>
      <c r="AA420">
        <v>3</v>
      </c>
      <c r="AB420">
        <v>3</v>
      </c>
      <c r="AC420">
        <v>3</v>
      </c>
      <c r="AD420">
        <v>0</v>
      </c>
      <c r="AE420">
        <v>86</v>
      </c>
      <c r="AF420">
        <v>20</v>
      </c>
      <c r="AG420">
        <v>101</v>
      </c>
      <c r="AH420">
        <v>1</v>
      </c>
      <c r="AI420">
        <v>7</v>
      </c>
      <c r="AJ420">
        <v>109</v>
      </c>
      <c r="AK420">
        <v>0.69724799999999998</v>
      </c>
      <c r="AL420">
        <v>0.30275200000000002</v>
      </c>
      <c r="AM420">
        <v>0</v>
      </c>
      <c r="AN420">
        <v>5.5045999999999998E-2</v>
      </c>
      <c r="AO420">
        <v>0.18348600000000001</v>
      </c>
      <c r="AP420">
        <v>0.211009</v>
      </c>
      <c r="AQ420">
        <v>0.18348600000000001</v>
      </c>
      <c r="AR420">
        <v>0.110092</v>
      </c>
      <c r="AS420">
        <v>0.10091700000000001</v>
      </c>
      <c r="AT420">
        <v>7.3394000000000001E-2</v>
      </c>
      <c r="AU420">
        <v>7.3394000000000001E-2</v>
      </c>
      <c r="AV420">
        <v>9.1739999999999999E-3</v>
      </c>
      <c r="AW420">
        <v>0</v>
      </c>
      <c r="AX420">
        <v>0</v>
      </c>
      <c r="AY420">
        <v>0</v>
      </c>
      <c r="AZ420">
        <v>0.95412800000000009</v>
      </c>
      <c r="BA420">
        <v>2.7522999999999999E-2</v>
      </c>
      <c r="BB420">
        <v>1.8349000000000001E-2</v>
      </c>
      <c r="BC420">
        <v>0.76146800000000003</v>
      </c>
      <c r="BD420">
        <v>0.119266</v>
      </c>
      <c r="BE420">
        <v>6.4219999999999999E-2</v>
      </c>
      <c r="BF420">
        <v>2.7522999999999999E-2</v>
      </c>
      <c r="BG420">
        <v>2.7522999999999999E-2</v>
      </c>
      <c r="BH420">
        <v>2.7522999999999999E-2</v>
      </c>
      <c r="BI420">
        <v>0</v>
      </c>
      <c r="BJ420">
        <v>0.788991</v>
      </c>
      <c r="BK420">
        <v>0.18348600000000001</v>
      </c>
      <c r="BL420">
        <v>0.92660600000000004</v>
      </c>
      <c r="BM420">
        <v>9.1739999999999999E-3</v>
      </c>
      <c r="BN420">
        <v>6.4219999999999999E-2</v>
      </c>
      <c r="BO420">
        <v>1</v>
      </c>
      <c r="BP420" t="s">
        <v>4722</v>
      </c>
      <c r="BQ420">
        <v>1699</v>
      </c>
      <c r="BR420">
        <v>6.4160000000000009E-2</v>
      </c>
      <c r="BS420">
        <v>0</v>
      </c>
    </row>
    <row r="421" spans="1:71" x14ac:dyDescent="0.25">
      <c r="A421" t="s">
        <v>4726</v>
      </c>
      <c r="B421" t="s">
        <v>98</v>
      </c>
      <c r="C421" t="s">
        <v>426</v>
      </c>
      <c r="D421" t="s">
        <v>961</v>
      </c>
      <c r="E421">
        <v>2022</v>
      </c>
      <c r="F421">
        <v>1</v>
      </c>
      <c r="G421">
        <v>0</v>
      </c>
      <c r="H421">
        <v>0</v>
      </c>
      <c r="I421">
        <v>0</v>
      </c>
      <c r="J421">
        <v>0</v>
      </c>
      <c r="K421">
        <v>0</v>
      </c>
      <c r="L421">
        <v>0</v>
      </c>
      <c r="M421">
        <v>1</v>
      </c>
      <c r="N421">
        <v>0</v>
      </c>
      <c r="O421">
        <v>0</v>
      </c>
      <c r="P421">
        <v>0</v>
      </c>
      <c r="Q421">
        <v>0</v>
      </c>
      <c r="R421">
        <v>0</v>
      </c>
      <c r="S421">
        <v>0</v>
      </c>
      <c r="T421">
        <v>0</v>
      </c>
      <c r="U421">
        <v>1</v>
      </c>
      <c r="V421">
        <v>0</v>
      </c>
      <c r="W421">
        <v>0</v>
      </c>
      <c r="X421">
        <v>0</v>
      </c>
      <c r="Y421">
        <v>0</v>
      </c>
      <c r="Z421">
        <v>0</v>
      </c>
      <c r="AA421">
        <v>1</v>
      </c>
      <c r="AB421">
        <v>0</v>
      </c>
      <c r="AC421">
        <v>0</v>
      </c>
      <c r="AD421">
        <v>0</v>
      </c>
      <c r="AE421">
        <v>1</v>
      </c>
      <c r="AF421">
        <v>0</v>
      </c>
      <c r="AG421">
        <v>0</v>
      </c>
      <c r="AH421">
        <v>0</v>
      </c>
      <c r="AI421">
        <v>1</v>
      </c>
      <c r="AJ421">
        <v>1</v>
      </c>
      <c r="AK421">
        <v>1</v>
      </c>
      <c r="AL421">
        <v>0</v>
      </c>
      <c r="AM421">
        <v>0</v>
      </c>
      <c r="AN421">
        <v>0</v>
      </c>
      <c r="AO421">
        <v>0</v>
      </c>
      <c r="AP421">
        <v>0</v>
      </c>
      <c r="AQ421">
        <v>0</v>
      </c>
      <c r="AR421">
        <v>1</v>
      </c>
      <c r="AS421">
        <v>0</v>
      </c>
      <c r="AT421">
        <v>0</v>
      </c>
      <c r="AU421">
        <v>0</v>
      </c>
      <c r="AV421">
        <v>0</v>
      </c>
      <c r="AW421">
        <v>0</v>
      </c>
      <c r="AX421">
        <v>0</v>
      </c>
      <c r="AY421">
        <v>0</v>
      </c>
      <c r="AZ421">
        <v>1</v>
      </c>
      <c r="BA421">
        <v>0</v>
      </c>
      <c r="BB421">
        <v>0</v>
      </c>
      <c r="BC421">
        <v>0</v>
      </c>
      <c r="BD421">
        <v>0</v>
      </c>
      <c r="BE421">
        <v>0</v>
      </c>
      <c r="BF421">
        <v>1</v>
      </c>
      <c r="BG421">
        <v>0</v>
      </c>
      <c r="BH421">
        <v>0</v>
      </c>
      <c r="BI421">
        <v>0</v>
      </c>
      <c r="BJ421">
        <v>1</v>
      </c>
      <c r="BK421">
        <v>0</v>
      </c>
      <c r="BL421">
        <v>0</v>
      </c>
      <c r="BM421">
        <v>0</v>
      </c>
      <c r="BN421">
        <v>1</v>
      </c>
      <c r="BO421">
        <v>1</v>
      </c>
      <c r="BP421" t="s">
        <v>4722</v>
      </c>
      <c r="BQ421">
        <v>1699</v>
      </c>
      <c r="BR421">
        <v>5.8999999999999992E-4</v>
      </c>
      <c r="BS421">
        <v>0</v>
      </c>
    </row>
    <row r="422" spans="1:71" x14ac:dyDescent="0.25">
      <c r="A422" t="s">
        <v>4727</v>
      </c>
      <c r="B422" t="s">
        <v>98</v>
      </c>
      <c r="C422" t="s">
        <v>124</v>
      </c>
      <c r="D422" t="s">
        <v>44</v>
      </c>
      <c r="E422">
        <v>2023</v>
      </c>
      <c r="F422">
        <v>3531</v>
      </c>
      <c r="G422">
        <v>2327</v>
      </c>
      <c r="H422">
        <v>0</v>
      </c>
      <c r="I422">
        <v>506</v>
      </c>
      <c r="J422">
        <v>1020</v>
      </c>
      <c r="K422">
        <v>1144</v>
      </c>
      <c r="L422">
        <v>932</v>
      </c>
      <c r="M422">
        <v>759</v>
      </c>
      <c r="N422">
        <v>598</v>
      </c>
      <c r="O422">
        <v>454</v>
      </c>
      <c r="P422">
        <v>243</v>
      </c>
      <c r="Q422">
        <v>122</v>
      </c>
      <c r="R422">
        <v>48</v>
      </c>
      <c r="S422">
        <v>32</v>
      </c>
      <c r="T422">
        <v>0</v>
      </c>
      <c r="U422">
        <v>3791</v>
      </c>
      <c r="V422">
        <v>2067</v>
      </c>
      <c r="W422">
        <v>0</v>
      </c>
      <c r="X422">
        <v>4724</v>
      </c>
      <c r="Y422">
        <v>186</v>
      </c>
      <c r="Z422">
        <v>304</v>
      </c>
      <c r="AA422">
        <v>644</v>
      </c>
      <c r="AB422">
        <v>0</v>
      </c>
      <c r="AC422">
        <v>1808</v>
      </c>
      <c r="AD422">
        <v>0</v>
      </c>
      <c r="AE422">
        <v>435</v>
      </c>
      <c r="AF422">
        <v>3615</v>
      </c>
      <c r="AG422">
        <v>5206</v>
      </c>
      <c r="AH422">
        <v>612</v>
      </c>
      <c r="AI422">
        <v>40</v>
      </c>
      <c r="AJ422">
        <v>5858</v>
      </c>
      <c r="AK422">
        <v>0.602765</v>
      </c>
      <c r="AL422">
        <v>0.397235</v>
      </c>
      <c r="AM422">
        <v>0</v>
      </c>
      <c r="AN422">
        <v>8.637800000000001E-2</v>
      </c>
      <c r="AO422">
        <v>0.174121</v>
      </c>
      <c r="AP422">
        <v>0.19528799999999999</v>
      </c>
      <c r="AQ422">
        <v>0.15909899999999999</v>
      </c>
      <c r="AR422">
        <v>0.12956599999999999</v>
      </c>
      <c r="AS422">
        <v>0.10208299999999999</v>
      </c>
      <c r="AT422">
        <v>7.7501E-2</v>
      </c>
      <c r="AU422">
        <v>4.1481999999999998E-2</v>
      </c>
      <c r="AV422">
        <v>2.0826000000000001E-2</v>
      </c>
      <c r="AW422">
        <v>8.1939999999999999E-3</v>
      </c>
      <c r="AX422">
        <v>5.463E-3</v>
      </c>
      <c r="AY422">
        <v>0</v>
      </c>
      <c r="AZ422">
        <v>0.64714899999999997</v>
      </c>
      <c r="BA422">
        <v>0.35285100000000003</v>
      </c>
      <c r="BB422">
        <v>0</v>
      </c>
      <c r="BC422">
        <v>0.80641900000000011</v>
      </c>
      <c r="BD422">
        <v>3.1751000000000001E-2</v>
      </c>
      <c r="BE422">
        <v>5.1894999999999997E-2</v>
      </c>
      <c r="BF422">
        <v>0.109935</v>
      </c>
      <c r="BG422">
        <v>0</v>
      </c>
      <c r="BH422">
        <v>0.30863800000000002</v>
      </c>
      <c r="BI422">
        <v>0</v>
      </c>
      <c r="BJ422">
        <v>7.4257000000000004E-2</v>
      </c>
      <c r="BK422">
        <v>0.61710500000000001</v>
      </c>
      <c r="BL422">
        <v>0.88869900000000002</v>
      </c>
      <c r="BM422">
        <v>0.104473</v>
      </c>
      <c r="BN422">
        <v>6.8279999999999999E-3</v>
      </c>
      <c r="BO422">
        <v>1</v>
      </c>
      <c r="BP422" t="s">
        <v>4728</v>
      </c>
      <c r="BQ422">
        <v>5858</v>
      </c>
      <c r="BR422">
        <v>1</v>
      </c>
      <c r="BS422">
        <v>0</v>
      </c>
    </row>
    <row r="423" spans="1:71" x14ac:dyDescent="0.25">
      <c r="A423" t="s">
        <v>4729</v>
      </c>
      <c r="B423" t="s">
        <v>98</v>
      </c>
      <c r="C423" t="s">
        <v>124</v>
      </c>
      <c r="D423" t="s">
        <v>947</v>
      </c>
      <c r="E423">
        <v>2023</v>
      </c>
      <c r="F423">
        <v>2484</v>
      </c>
      <c r="G423">
        <v>1880</v>
      </c>
      <c r="H423">
        <v>0</v>
      </c>
      <c r="I423">
        <v>361</v>
      </c>
      <c r="J423">
        <v>776</v>
      </c>
      <c r="K423">
        <v>877</v>
      </c>
      <c r="L423">
        <v>679</v>
      </c>
      <c r="M423">
        <v>556</v>
      </c>
      <c r="N423">
        <v>461</v>
      </c>
      <c r="O423">
        <v>318</v>
      </c>
      <c r="P423">
        <v>184</v>
      </c>
      <c r="Q423">
        <v>87</v>
      </c>
      <c r="R423">
        <v>41</v>
      </c>
      <c r="S423">
        <v>24</v>
      </c>
      <c r="T423">
        <v>0</v>
      </c>
      <c r="U423">
        <v>2430</v>
      </c>
      <c r="V423">
        <v>1934</v>
      </c>
      <c r="W423">
        <v>0</v>
      </c>
      <c r="X423">
        <v>3494</v>
      </c>
      <c r="Y423">
        <v>55</v>
      </c>
      <c r="Z423">
        <v>191</v>
      </c>
      <c r="AA423">
        <v>624</v>
      </c>
      <c r="AB423">
        <v>0</v>
      </c>
      <c r="AC423">
        <v>1741</v>
      </c>
      <c r="AD423">
        <v>0</v>
      </c>
      <c r="AE423">
        <v>139</v>
      </c>
      <c r="AF423">
        <v>2484</v>
      </c>
      <c r="AG423">
        <v>3827</v>
      </c>
      <c r="AH423">
        <v>517</v>
      </c>
      <c r="AI423">
        <v>20</v>
      </c>
      <c r="AJ423">
        <v>4364</v>
      </c>
      <c r="AK423">
        <v>0.56920300000000001</v>
      </c>
      <c r="AL423">
        <v>0.43079699999999999</v>
      </c>
      <c r="AM423">
        <v>0</v>
      </c>
      <c r="AN423">
        <v>8.2722000000000004E-2</v>
      </c>
      <c r="AO423">
        <v>0.177819</v>
      </c>
      <c r="AP423">
        <v>0.200962</v>
      </c>
      <c r="AQ423">
        <v>0.15559100000000001</v>
      </c>
      <c r="AR423">
        <v>0.12740599999999999</v>
      </c>
      <c r="AS423">
        <v>0.10563699999999999</v>
      </c>
      <c r="AT423">
        <v>7.2869000000000003E-2</v>
      </c>
      <c r="AU423">
        <v>4.2163000000000013E-2</v>
      </c>
      <c r="AV423">
        <v>1.9935999999999999E-2</v>
      </c>
      <c r="AW423">
        <v>9.3950000000000006E-3</v>
      </c>
      <c r="AX423">
        <v>5.5000000000000014E-3</v>
      </c>
      <c r="AY423">
        <v>0</v>
      </c>
      <c r="AZ423">
        <v>0.55682900000000002</v>
      </c>
      <c r="BA423">
        <v>0.44317099999999998</v>
      </c>
      <c r="BB423">
        <v>0</v>
      </c>
      <c r="BC423">
        <v>0.80064199999999996</v>
      </c>
      <c r="BD423">
        <v>1.2603E-2</v>
      </c>
      <c r="BE423">
        <v>4.3766999999999993E-2</v>
      </c>
      <c r="BF423">
        <v>0.142988</v>
      </c>
      <c r="BG423">
        <v>0</v>
      </c>
      <c r="BH423">
        <v>0.39894600000000002</v>
      </c>
      <c r="BI423">
        <v>0</v>
      </c>
      <c r="BJ423">
        <v>3.1851999999999998E-2</v>
      </c>
      <c r="BK423">
        <v>0.56920300000000001</v>
      </c>
      <c r="BL423">
        <v>0.87694800000000006</v>
      </c>
      <c r="BM423">
        <v>0.118469</v>
      </c>
      <c r="BN423">
        <v>4.5830000000000003E-3</v>
      </c>
      <c r="BO423">
        <v>1</v>
      </c>
      <c r="BP423" t="s">
        <v>4728</v>
      </c>
      <c r="BQ423">
        <v>5858</v>
      </c>
      <c r="BR423">
        <v>0.74495999999999996</v>
      </c>
      <c r="BS423">
        <v>0</v>
      </c>
    </row>
    <row r="424" spans="1:71" x14ac:dyDescent="0.25">
      <c r="A424" t="s">
        <v>4730</v>
      </c>
      <c r="B424" t="s">
        <v>98</v>
      </c>
      <c r="C424" t="s">
        <v>124</v>
      </c>
      <c r="D424" t="s">
        <v>949</v>
      </c>
      <c r="E424">
        <v>2023</v>
      </c>
      <c r="F424">
        <v>867</v>
      </c>
      <c r="G424">
        <v>337</v>
      </c>
      <c r="H424">
        <v>0</v>
      </c>
      <c r="I424">
        <v>138</v>
      </c>
      <c r="J424">
        <v>201</v>
      </c>
      <c r="K424">
        <v>217</v>
      </c>
      <c r="L424">
        <v>204</v>
      </c>
      <c r="M424">
        <v>150</v>
      </c>
      <c r="N424">
        <v>96</v>
      </c>
      <c r="O424">
        <v>110</v>
      </c>
      <c r="P424">
        <v>50</v>
      </c>
      <c r="Q424">
        <v>27</v>
      </c>
      <c r="R424">
        <v>5</v>
      </c>
      <c r="S424">
        <v>6</v>
      </c>
      <c r="T424">
        <v>0</v>
      </c>
      <c r="U424">
        <v>1123</v>
      </c>
      <c r="V424">
        <v>81</v>
      </c>
      <c r="W424">
        <v>0</v>
      </c>
      <c r="X424">
        <v>984</v>
      </c>
      <c r="Y424">
        <v>109</v>
      </c>
      <c r="Z424">
        <v>108</v>
      </c>
      <c r="AA424">
        <v>3</v>
      </c>
      <c r="AB424">
        <v>0</v>
      </c>
      <c r="AC424">
        <v>45</v>
      </c>
      <c r="AD424">
        <v>0</v>
      </c>
      <c r="AE424">
        <v>112</v>
      </c>
      <c r="AF424">
        <v>1047</v>
      </c>
      <c r="AG424">
        <v>1109</v>
      </c>
      <c r="AH424">
        <v>88</v>
      </c>
      <c r="AI424">
        <v>7</v>
      </c>
      <c r="AJ424">
        <v>1204</v>
      </c>
      <c r="AK424">
        <v>0.72010000000000007</v>
      </c>
      <c r="AL424">
        <v>0.27989999999999998</v>
      </c>
      <c r="AM424">
        <v>0</v>
      </c>
      <c r="AN424">
        <v>0.114618</v>
      </c>
      <c r="AO424">
        <v>0.16694400000000001</v>
      </c>
      <c r="AP424">
        <v>0.180233</v>
      </c>
      <c r="AQ424">
        <v>0.169435</v>
      </c>
      <c r="AR424">
        <v>0.124585</v>
      </c>
      <c r="AS424">
        <v>7.9733999999999999E-2</v>
      </c>
      <c r="AT424">
        <v>9.1361999999999999E-2</v>
      </c>
      <c r="AU424">
        <v>4.1528000000000002E-2</v>
      </c>
      <c r="AV424">
        <v>2.2425E-2</v>
      </c>
      <c r="AW424">
        <v>4.1529999999999996E-3</v>
      </c>
      <c r="AX424">
        <v>4.9829999999999996E-3</v>
      </c>
      <c r="AY424">
        <v>0</v>
      </c>
      <c r="AZ424">
        <v>0.932724</v>
      </c>
      <c r="BA424">
        <v>6.7276000000000002E-2</v>
      </c>
      <c r="BB424">
        <v>0</v>
      </c>
      <c r="BC424">
        <v>0.817276</v>
      </c>
      <c r="BD424">
        <v>9.0532000000000001E-2</v>
      </c>
      <c r="BE424">
        <v>8.9701000000000003E-2</v>
      </c>
      <c r="BF424">
        <v>2.4919999999999999E-3</v>
      </c>
      <c r="BG424">
        <v>0</v>
      </c>
      <c r="BH424">
        <v>3.7374999999999999E-2</v>
      </c>
      <c r="BI424">
        <v>0</v>
      </c>
      <c r="BJ424">
        <v>9.3023000000000008E-2</v>
      </c>
      <c r="BK424">
        <v>0.86960099999999996</v>
      </c>
      <c r="BL424">
        <v>0.92109600000000003</v>
      </c>
      <c r="BM424">
        <v>7.3090000000000002E-2</v>
      </c>
      <c r="BN424">
        <v>5.8140000000000006E-3</v>
      </c>
      <c r="BO424">
        <v>1</v>
      </c>
      <c r="BP424" t="s">
        <v>4728</v>
      </c>
      <c r="BQ424">
        <v>5858</v>
      </c>
      <c r="BR424">
        <v>0.20552999999999999</v>
      </c>
      <c r="BS424">
        <v>0</v>
      </c>
    </row>
    <row r="425" spans="1:71" x14ac:dyDescent="0.25">
      <c r="A425" t="s">
        <v>4731</v>
      </c>
      <c r="B425" t="s">
        <v>98</v>
      </c>
      <c r="C425" t="s">
        <v>124</v>
      </c>
      <c r="D425" t="s">
        <v>953</v>
      </c>
      <c r="E425">
        <v>2023</v>
      </c>
      <c r="F425">
        <v>180</v>
      </c>
      <c r="G425">
        <v>110</v>
      </c>
      <c r="H425">
        <v>0</v>
      </c>
      <c r="I425">
        <v>7</v>
      </c>
      <c r="J425">
        <v>43</v>
      </c>
      <c r="K425">
        <v>50</v>
      </c>
      <c r="L425">
        <v>49</v>
      </c>
      <c r="M425">
        <v>53</v>
      </c>
      <c r="N425">
        <v>41</v>
      </c>
      <c r="O425">
        <v>26</v>
      </c>
      <c r="P425">
        <v>9</v>
      </c>
      <c r="Q425">
        <v>8</v>
      </c>
      <c r="R425">
        <v>2</v>
      </c>
      <c r="S425">
        <v>2</v>
      </c>
      <c r="T425">
        <v>0</v>
      </c>
      <c r="U425">
        <v>238</v>
      </c>
      <c r="V425">
        <v>52</v>
      </c>
      <c r="W425">
        <v>0</v>
      </c>
      <c r="X425">
        <v>246</v>
      </c>
      <c r="Y425">
        <v>22</v>
      </c>
      <c r="Z425">
        <v>5</v>
      </c>
      <c r="AA425">
        <v>17</v>
      </c>
      <c r="AB425">
        <v>0</v>
      </c>
      <c r="AC425">
        <v>22</v>
      </c>
      <c r="AD425">
        <v>0</v>
      </c>
      <c r="AE425">
        <v>184</v>
      </c>
      <c r="AF425">
        <v>84</v>
      </c>
      <c r="AG425">
        <v>277</v>
      </c>
      <c r="AH425">
        <v>7</v>
      </c>
      <c r="AI425">
        <v>6</v>
      </c>
      <c r="AJ425">
        <v>290</v>
      </c>
      <c r="AK425">
        <v>0.62069000000000007</v>
      </c>
      <c r="AL425">
        <v>0.37930999999999998</v>
      </c>
      <c r="AM425">
        <v>0</v>
      </c>
      <c r="AN425">
        <v>2.4138E-2</v>
      </c>
      <c r="AO425">
        <v>0.14827599999999999</v>
      </c>
      <c r="AP425">
        <v>0.17241400000000001</v>
      </c>
      <c r="AQ425">
        <v>0.16896600000000001</v>
      </c>
      <c r="AR425">
        <v>0.182759</v>
      </c>
      <c r="AS425">
        <v>0.141379</v>
      </c>
      <c r="AT425">
        <v>8.9654999999999999E-2</v>
      </c>
      <c r="AU425">
        <v>3.1033999999999999E-2</v>
      </c>
      <c r="AV425">
        <v>2.7585999999999999E-2</v>
      </c>
      <c r="AW425">
        <v>6.8969999999999986E-3</v>
      </c>
      <c r="AX425">
        <v>6.8969999999999986E-3</v>
      </c>
      <c r="AY425">
        <v>0</v>
      </c>
      <c r="AZ425">
        <v>0.82069000000000003</v>
      </c>
      <c r="BA425">
        <v>0.17931</v>
      </c>
      <c r="BB425">
        <v>0</v>
      </c>
      <c r="BC425">
        <v>0.84827600000000003</v>
      </c>
      <c r="BD425">
        <v>7.5861999999999999E-2</v>
      </c>
      <c r="BE425">
        <v>1.7240999999999999E-2</v>
      </c>
      <c r="BF425">
        <v>5.8620999999999999E-2</v>
      </c>
      <c r="BG425">
        <v>0</v>
      </c>
      <c r="BH425">
        <v>7.5861999999999999E-2</v>
      </c>
      <c r="BI425">
        <v>0</v>
      </c>
      <c r="BJ425">
        <v>0.63448300000000002</v>
      </c>
      <c r="BK425">
        <v>0.289655</v>
      </c>
      <c r="BL425">
        <v>0.95517200000000002</v>
      </c>
      <c r="BM425">
        <v>2.4138E-2</v>
      </c>
      <c r="BN425">
        <v>2.069E-2</v>
      </c>
      <c r="BO425">
        <v>1</v>
      </c>
      <c r="BP425" t="s">
        <v>4728</v>
      </c>
      <c r="BQ425">
        <v>5858</v>
      </c>
      <c r="BR425">
        <v>4.9500000000000002E-2</v>
      </c>
      <c r="BS425">
        <v>0</v>
      </c>
    </row>
    <row r="426" spans="1:71" x14ac:dyDescent="0.25">
      <c r="A426" t="s">
        <v>4732</v>
      </c>
      <c r="B426" t="s">
        <v>98</v>
      </c>
      <c r="C426" t="s">
        <v>123</v>
      </c>
      <c r="D426" t="s">
        <v>44</v>
      </c>
      <c r="E426">
        <v>2023</v>
      </c>
      <c r="F426">
        <v>3642</v>
      </c>
      <c r="G426">
        <v>2543</v>
      </c>
      <c r="H426">
        <v>0</v>
      </c>
      <c r="I426">
        <v>745</v>
      </c>
      <c r="J426">
        <v>1109</v>
      </c>
      <c r="K426">
        <v>1075</v>
      </c>
      <c r="L426">
        <v>877</v>
      </c>
      <c r="M426">
        <v>716</v>
      </c>
      <c r="N426">
        <v>573</v>
      </c>
      <c r="O426">
        <v>548</v>
      </c>
      <c r="P426">
        <v>291</v>
      </c>
      <c r="Q426">
        <v>145</v>
      </c>
      <c r="R426">
        <v>84</v>
      </c>
      <c r="S426">
        <v>22</v>
      </c>
      <c r="T426">
        <v>0</v>
      </c>
      <c r="U426">
        <v>4803</v>
      </c>
      <c r="V426">
        <v>1382</v>
      </c>
      <c r="W426">
        <v>0</v>
      </c>
      <c r="X426">
        <v>4300</v>
      </c>
      <c r="Y426">
        <v>290</v>
      </c>
      <c r="Z426">
        <v>1016</v>
      </c>
      <c r="AA426">
        <v>291</v>
      </c>
      <c r="AB426">
        <v>288</v>
      </c>
      <c r="AC426">
        <v>1203</v>
      </c>
      <c r="AD426">
        <v>290</v>
      </c>
      <c r="AE426">
        <v>574</v>
      </c>
      <c r="AF426">
        <v>4118</v>
      </c>
      <c r="AG426">
        <v>5575</v>
      </c>
      <c r="AH426">
        <v>319</v>
      </c>
      <c r="AI426">
        <v>291</v>
      </c>
      <c r="AJ426">
        <v>6185</v>
      </c>
      <c r="AK426">
        <v>0.58884400000000003</v>
      </c>
      <c r="AL426">
        <v>0.41115600000000002</v>
      </c>
      <c r="AM426">
        <v>0</v>
      </c>
      <c r="AN426">
        <v>0.120453</v>
      </c>
      <c r="AO426">
        <v>0.17930499999999999</v>
      </c>
      <c r="AP426">
        <v>0.17380799999999999</v>
      </c>
      <c r="AQ426">
        <v>0.141795</v>
      </c>
      <c r="AR426">
        <v>0.11576400000000001</v>
      </c>
      <c r="AS426">
        <v>9.2643000000000003E-2</v>
      </c>
      <c r="AT426">
        <v>8.8600999999999985E-2</v>
      </c>
      <c r="AU426">
        <v>4.7049000000000001E-2</v>
      </c>
      <c r="AV426">
        <v>2.3444E-2</v>
      </c>
      <c r="AW426">
        <v>1.3580999999999999E-2</v>
      </c>
      <c r="AX426">
        <v>3.5569999999999998E-3</v>
      </c>
      <c r="AY426">
        <v>0</v>
      </c>
      <c r="AZ426">
        <v>0.77655600000000002</v>
      </c>
      <c r="BA426">
        <v>0.223444</v>
      </c>
      <c r="BB426">
        <v>0</v>
      </c>
      <c r="BC426">
        <v>0.69523000000000001</v>
      </c>
      <c r="BD426">
        <v>4.6887999999999999E-2</v>
      </c>
      <c r="BE426">
        <v>0.164268</v>
      </c>
      <c r="BF426">
        <v>4.7049000000000001E-2</v>
      </c>
      <c r="BG426">
        <v>4.6563999999999987E-2</v>
      </c>
      <c r="BH426">
        <v>0.19450300000000001</v>
      </c>
      <c r="BI426">
        <v>4.6887999999999999E-2</v>
      </c>
      <c r="BJ426">
        <v>9.2804999999999999E-2</v>
      </c>
      <c r="BK426">
        <v>0.66580399999999995</v>
      </c>
      <c r="BL426">
        <v>0.90137400000000001</v>
      </c>
      <c r="BM426">
        <v>5.1575999999999997E-2</v>
      </c>
      <c r="BN426">
        <v>4.7049000000000001E-2</v>
      </c>
      <c r="BO426">
        <v>1</v>
      </c>
      <c r="BP426" t="s">
        <v>4733</v>
      </c>
      <c r="BQ426">
        <v>6185</v>
      </c>
      <c r="BR426">
        <v>1</v>
      </c>
      <c r="BS426">
        <v>0</v>
      </c>
    </row>
    <row r="427" spans="1:71" x14ac:dyDescent="0.25">
      <c r="A427" t="s">
        <v>4734</v>
      </c>
      <c r="B427" t="s">
        <v>98</v>
      </c>
      <c r="C427" t="s">
        <v>123</v>
      </c>
      <c r="D427" t="s">
        <v>947</v>
      </c>
      <c r="E427">
        <v>2023</v>
      </c>
      <c r="F427">
        <v>2260</v>
      </c>
      <c r="G427">
        <v>1856</v>
      </c>
      <c r="H427">
        <v>0</v>
      </c>
      <c r="I427">
        <v>490</v>
      </c>
      <c r="J427">
        <v>686</v>
      </c>
      <c r="K427">
        <v>702</v>
      </c>
      <c r="L427">
        <v>607</v>
      </c>
      <c r="M427">
        <v>483</v>
      </c>
      <c r="N427">
        <v>401</v>
      </c>
      <c r="O427">
        <v>366</v>
      </c>
      <c r="P427">
        <v>200</v>
      </c>
      <c r="Q427">
        <v>102</v>
      </c>
      <c r="R427">
        <v>63</v>
      </c>
      <c r="S427">
        <v>16</v>
      </c>
      <c r="T427">
        <v>0</v>
      </c>
      <c r="U427">
        <v>2998</v>
      </c>
      <c r="V427">
        <v>1118</v>
      </c>
      <c r="W427">
        <v>0</v>
      </c>
      <c r="X427">
        <v>3094</v>
      </c>
      <c r="Y427">
        <v>86</v>
      </c>
      <c r="Z427">
        <v>666</v>
      </c>
      <c r="AA427">
        <v>270</v>
      </c>
      <c r="AB427">
        <v>0</v>
      </c>
      <c r="AC427">
        <v>1111</v>
      </c>
      <c r="AD427">
        <v>1</v>
      </c>
      <c r="AE427">
        <v>261</v>
      </c>
      <c r="AF427">
        <v>2743</v>
      </c>
      <c r="AG427">
        <v>3823</v>
      </c>
      <c r="AH427">
        <v>292</v>
      </c>
      <c r="AI427">
        <v>1</v>
      </c>
      <c r="AJ427">
        <v>4116</v>
      </c>
      <c r="AK427">
        <v>0.54907700000000004</v>
      </c>
      <c r="AL427">
        <v>0.45092300000000002</v>
      </c>
      <c r="AM427">
        <v>0</v>
      </c>
      <c r="AN427">
        <v>0.119048</v>
      </c>
      <c r="AO427">
        <v>0.16666700000000001</v>
      </c>
      <c r="AP427">
        <v>0.17055400000000001</v>
      </c>
      <c r="AQ427">
        <v>0.14747299999999999</v>
      </c>
      <c r="AR427">
        <v>0.11734700000000001</v>
      </c>
      <c r="AS427">
        <v>9.7424999999999998E-2</v>
      </c>
      <c r="AT427">
        <v>8.8920999999999986E-2</v>
      </c>
      <c r="AU427">
        <v>4.8591000000000002E-2</v>
      </c>
      <c r="AV427">
        <v>2.4781000000000001E-2</v>
      </c>
      <c r="AW427">
        <v>1.5306E-2</v>
      </c>
      <c r="AX427">
        <v>3.8869999999999998E-3</v>
      </c>
      <c r="AY427">
        <v>0</v>
      </c>
      <c r="AZ427">
        <v>0.72837699999999994</v>
      </c>
      <c r="BA427">
        <v>0.271623</v>
      </c>
      <c r="BB427">
        <v>0</v>
      </c>
      <c r="BC427">
        <v>0.75170100000000006</v>
      </c>
      <c r="BD427">
        <v>2.0893999999999999E-2</v>
      </c>
      <c r="BE427">
        <v>0.16180800000000001</v>
      </c>
      <c r="BF427">
        <v>6.5598000000000004E-2</v>
      </c>
      <c r="BG427">
        <v>0</v>
      </c>
      <c r="BH427">
        <v>0.269922</v>
      </c>
      <c r="BI427">
        <v>2.43E-4</v>
      </c>
      <c r="BJ427">
        <v>6.3410999999999995E-2</v>
      </c>
      <c r="BK427">
        <v>0.66642399999999991</v>
      </c>
      <c r="BL427">
        <v>0.92881400000000003</v>
      </c>
      <c r="BM427">
        <v>7.0942999999999992E-2</v>
      </c>
      <c r="BN427">
        <v>2.43E-4</v>
      </c>
      <c r="BO427">
        <v>1</v>
      </c>
      <c r="BP427" t="s">
        <v>4733</v>
      </c>
      <c r="BQ427">
        <v>6185</v>
      </c>
      <c r="BR427">
        <v>0.66548000000000007</v>
      </c>
      <c r="BS427">
        <v>0</v>
      </c>
    </row>
    <row r="428" spans="1:71" x14ac:dyDescent="0.25">
      <c r="A428" t="s">
        <v>4735</v>
      </c>
      <c r="B428" t="s">
        <v>98</v>
      </c>
      <c r="C428" t="s">
        <v>123</v>
      </c>
      <c r="D428" t="s">
        <v>949</v>
      </c>
      <c r="E428">
        <v>2023</v>
      </c>
      <c r="F428">
        <v>1011</v>
      </c>
      <c r="G428">
        <v>407</v>
      </c>
      <c r="H428">
        <v>0</v>
      </c>
      <c r="I428">
        <v>175</v>
      </c>
      <c r="J428">
        <v>310</v>
      </c>
      <c r="K428">
        <v>257</v>
      </c>
      <c r="L428">
        <v>183</v>
      </c>
      <c r="M428">
        <v>149</v>
      </c>
      <c r="N428">
        <v>111</v>
      </c>
      <c r="O428">
        <v>125</v>
      </c>
      <c r="P428">
        <v>61</v>
      </c>
      <c r="Q428">
        <v>32</v>
      </c>
      <c r="R428">
        <v>13</v>
      </c>
      <c r="S428">
        <v>2</v>
      </c>
      <c r="T428">
        <v>0</v>
      </c>
      <c r="U428">
        <v>1309</v>
      </c>
      <c r="V428">
        <v>109</v>
      </c>
      <c r="W428">
        <v>0</v>
      </c>
      <c r="X428">
        <v>930</v>
      </c>
      <c r="Y428">
        <v>180</v>
      </c>
      <c r="Z428">
        <v>307</v>
      </c>
      <c r="AA428">
        <v>1</v>
      </c>
      <c r="AB428">
        <v>0</v>
      </c>
      <c r="AC428">
        <v>45</v>
      </c>
      <c r="AD428">
        <v>0</v>
      </c>
      <c r="AE428">
        <v>163</v>
      </c>
      <c r="AF428">
        <v>1210</v>
      </c>
      <c r="AG428">
        <v>1401</v>
      </c>
      <c r="AH428">
        <v>17</v>
      </c>
      <c r="AI428">
        <v>0</v>
      </c>
      <c r="AJ428">
        <v>1418</v>
      </c>
      <c r="AK428">
        <v>0.71297600000000005</v>
      </c>
      <c r="AL428">
        <v>0.287024</v>
      </c>
      <c r="AM428">
        <v>0</v>
      </c>
      <c r="AN428">
        <v>0.12341299999999999</v>
      </c>
      <c r="AO428">
        <v>0.21861800000000001</v>
      </c>
      <c r="AP428">
        <v>0.18124100000000001</v>
      </c>
      <c r="AQ428">
        <v>0.129055</v>
      </c>
      <c r="AR428">
        <v>0.105078</v>
      </c>
      <c r="AS428">
        <v>7.8279000000000001E-2</v>
      </c>
      <c r="AT428">
        <v>8.8152000000000008E-2</v>
      </c>
      <c r="AU428">
        <v>4.3018000000000001E-2</v>
      </c>
      <c r="AV428">
        <v>2.2567E-2</v>
      </c>
      <c r="AW428">
        <v>9.1679999999999991E-3</v>
      </c>
      <c r="AX428">
        <v>1.41E-3</v>
      </c>
      <c r="AY428">
        <v>0</v>
      </c>
      <c r="AZ428">
        <v>0.92313100000000003</v>
      </c>
      <c r="BA428">
        <v>7.6868999999999993E-2</v>
      </c>
      <c r="BB428">
        <v>0</v>
      </c>
      <c r="BC428">
        <v>0.65585300000000002</v>
      </c>
      <c r="BD428">
        <v>0.126939</v>
      </c>
      <c r="BE428">
        <v>0.216502</v>
      </c>
      <c r="BF428">
        <v>7.049999999999999E-4</v>
      </c>
      <c r="BG428">
        <v>0</v>
      </c>
      <c r="BH428">
        <v>3.1734999999999999E-2</v>
      </c>
      <c r="BI428">
        <v>0</v>
      </c>
      <c r="BJ428">
        <v>0.114951</v>
      </c>
      <c r="BK428">
        <v>0.85331500000000005</v>
      </c>
      <c r="BL428">
        <v>0.98801100000000008</v>
      </c>
      <c r="BM428">
        <v>1.1989E-2</v>
      </c>
      <c r="BN428">
        <v>0</v>
      </c>
      <c r="BO428">
        <v>1</v>
      </c>
      <c r="BP428" t="s">
        <v>4733</v>
      </c>
      <c r="BQ428">
        <v>6185</v>
      </c>
      <c r="BR428">
        <v>0.22925999999999999</v>
      </c>
      <c r="BS428">
        <v>0</v>
      </c>
    </row>
    <row r="429" spans="1:71" x14ac:dyDescent="0.25">
      <c r="A429" t="s">
        <v>4736</v>
      </c>
      <c r="B429" t="s">
        <v>98</v>
      </c>
      <c r="C429" t="s">
        <v>123</v>
      </c>
      <c r="D429" t="s">
        <v>953</v>
      </c>
      <c r="E429">
        <v>2023</v>
      </c>
      <c r="F429">
        <v>195</v>
      </c>
      <c r="G429">
        <v>164</v>
      </c>
      <c r="H429">
        <v>0</v>
      </c>
      <c r="I429">
        <v>29</v>
      </c>
      <c r="J429">
        <v>59</v>
      </c>
      <c r="K429">
        <v>61</v>
      </c>
      <c r="L429">
        <v>45</v>
      </c>
      <c r="M429">
        <v>55</v>
      </c>
      <c r="N429">
        <v>43</v>
      </c>
      <c r="O429">
        <v>37</v>
      </c>
      <c r="P429">
        <v>20</v>
      </c>
      <c r="Q429">
        <v>5</v>
      </c>
      <c r="R429">
        <v>4</v>
      </c>
      <c r="S429">
        <v>1</v>
      </c>
      <c r="T429">
        <v>0</v>
      </c>
      <c r="U429">
        <v>284</v>
      </c>
      <c r="V429">
        <v>75</v>
      </c>
      <c r="W429">
        <v>0</v>
      </c>
      <c r="X429">
        <v>273</v>
      </c>
      <c r="Y429">
        <v>24</v>
      </c>
      <c r="Z429">
        <v>43</v>
      </c>
      <c r="AA429">
        <v>19</v>
      </c>
      <c r="AB429">
        <v>0</v>
      </c>
      <c r="AC429">
        <v>47</v>
      </c>
      <c r="AD429">
        <v>0</v>
      </c>
      <c r="AE429">
        <v>149</v>
      </c>
      <c r="AF429">
        <v>163</v>
      </c>
      <c r="AG429">
        <v>353</v>
      </c>
      <c r="AH429">
        <v>5</v>
      </c>
      <c r="AI429">
        <v>1</v>
      </c>
      <c r="AJ429">
        <v>359</v>
      </c>
      <c r="AK429">
        <v>0.54317500000000007</v>
      </c>
      <c r="AL429">
        <v>0.45682499999999998</v>
      </c>
      <c r="AM429">
        <v>0</v>
      </c>
      <c r="AN429">
        <v>8.0779999999999991E-2</v>
      </c>
      <c r="AO429">
        <v>0.16434499999999999</v>
      </c>
      <c r="AP429">
        <v>0.16991600000000001</v>
      </c>
      <c r="AQ429">
        <v>0.12534799999999999</v>
      </c>
      <c r="AR429">
        <v>0.15320300000000001</v>
      </c>
      <c r="AS429">
        <v>0.11977699999999999</v>
      </c>
      <c r="AT429">
        <v>0.103064</v>
      </c>
      <c r="AU429">
        <v>5.5710000000000003E-2</v>
      </c>
      <c r="AV429">
        <v>1.3927999999999999E-2</v>
      </c>
      <c r="AW429">
        <v>1.1142000000000001E-2</v>
      </c>
      <c r="AX429">
        <v>2.7859999999999998E-3</v>
      </c>
      <c r="AY429">
        <v>0</v>
      </c>
      <c r="AZ429">
        <v>0.79108599999999996</v>
      </c>
      <c r="BA429">
        <v>0.20891399999999999</v>
      </c>
      <c r="BB429">
        <v>0</v>
      </c>
      <c r="BC429">
        <v>0.76044600000000007</v>
      </c>
      <c r="BD429">
        <v>6.6851999999999995E-2</v>
      </c>
      <c r="BE429">
        <v>0.11977699999999999</v>
      </c>
      <c r="BF429">
        <v>5.2925000000000007E-2</v>
      </c>
      <c r="BG429">
        <v>0</v>
      </c>
      <c r="BH429">
        <v>0.13091900000000001</v>
      </c>
      <c r="BI429">
        <v>0</v>
      </c>
      <c r="BJ429">
        <v>0.41504200000000002</v>
      </c>
      <c r="BK429">
        <v>0.45403900000000003</v>
      </c>
      <c r="BL429">
        <v>0.98328700000000002</v>
      </c>
      <c r="BM429">
        <v>1.3927999999999999E-2</v>
      </c>
      <c r="BN429">
        <v>2.7859999999999998E-3</v>
      </c>
      <c r="BO429">
        <v>1</v>
      </c>
      <c r="BP429" t="s">
        <v>4733</v>
      </c>
      <c r="BQ429">
        <v>6185</v>
      </c>
      <c r="BR429">
        <v>5.8040000000000001E-2</v>
      </c>
      <c r="BS429">
        <v>0</v>
      </c>
    </row>
    <row r="430" spans="1:71" x14ac:dyDescent="0.25">
      <c r="A430" t="s">
        <v>4737</v>
      </c>
      <c r="B430" t="s">
        <v>98</v>
      </c>
      <c r="C430" t="s">
        <v>123</v>
      </c>
      <c r="D430" t="s">
        <v>961</v>
      </c>
      <c r="E430">
        <v>2023</v>
      </c>
      <c r="F430">
        <v>176</v>
      </c>
      <c r="G430">
        <v>116</v>
      </c>
      <c r="H430">
        <v>0</v>
      </c>
      <c r="I430">
        <v>51</v>
      </c>
      <c r="J430">
        <v>54</v>
      </c>
      <c r="K430">
        <v>55</v>
      </c>
      <c r="L430">
        <v>42</v>
      </c>
      <c r="M430">
        <v>29</v>
      </c>
      <c r="N430">
        <v>18</v>
      </c>
      <c r="O430">
        <v>20</v>
      </c>
      <c r="P430">
        <v>10</v>
      </c>
      <c r="Q430">
        <v>6</v>
      </c>
      <c r="R430">
        <v>4</v>
      </c>
      <c r="S430">
        <v>3</v>
      </c>
      <c r="T430">
        <v>0</v>
      </c>
      <c r="U430">
        <v>212</v>
      </c>
      <c r="V430">
        <v>80</v>
      </c>
      <c r="W430">
        <v>0</v>
      </c>
      <c r="X430">
        <v>3</v>
      </c>
      <c r="Y430">
        <v>0</v>
      </c>
      <c r="Z430">
        <v>0</v>
      </c>
      <c r="AA430">
        <v>1</v>
      </c>
      <c r="AB430">
        <v>288</v>
      </c>
      <c r="AC430">
        <v>0</v>
      </c>
      <c r="AD430">
        <v>289</v>
      </c>
      <c r="AE430">
        <v>1</v>
      </c>
      <c r="AF430">
        <v>2</v>
      </c>
      <c r="AG430">
        <v>8</v>
      </c>
      <c r="AH430">
        <v>0</v>
      </c>
      <c r="AI430">
        <v>284</v>
      </c>
      <c r="AJ430">
        <v>292</v>
      </c>
      <c r="AK430">
        <v>0.60274000000000005</v>
      </c>
      <c r="AL430">
        <v>0.39726</v>
      </c>
      <c r="AM430">
        <v>0</v>
      </c>
      <c r="AN430">
        <v>0.17465800000000001</v>
      </c>
      <c r="AO430">
        <v>0.18493200000000001</v>
      </c>
      <c r="AP430">
        <v>0.188356</v>
      </c>
      <c r="AQ430">
        <v>0.14383599999999999</v>
      </c>
      <c r="AR430">
        <v>9.9315000000000001E-2</v>
      </c>
      <c r="AS430">
        <v>6.1643999999999997E-2</v>
      </c>
      <c r="AT430">
        <v>6.8492999999999998E-2</v>
      </c>
      <c r="AU430">
        <v>3.4247E-2</v>
      </c>
      <c r="AV430">
        <v>2.0548E-2</v>
      </c>
      <c r="AW430">
        <v>1.3698999999999999E-2</v>
      </c>
      <c r="AX430">
        <v>1.0274E-2</v>
      </c>
      <c r="AY430">
        <v>0</v>
      </c>
      <c r="AZ430">
        <v>0.72602699999999998</v>
      </c>
      <c r="BA430">
        <v>0.27397300000000002</v>
      </c>
      <c r="BB430">
        <v>0</v>
      </c>
      <c r="BC430">
        <v>1.0274E-2</v>
      </c>
      <c r="BD430">
        <v>0</v>
      </c>
      <c r="BE430">
        <v>0</v>
      </c>
      <c r="BF430">
        <v>3.4250000000000001E-3</v>
      </c>
      <c r="BG430">
        <v>0.98630099999999998</v>
      </c>
      <c r="BH430">
        <v>0</v>
      </c>
      <c r="BI430">
        <v>0.98972599999999999</v>
      </c>
      <c r="BJ430">
        <v>3.4250000000000001E-3</v>
      </c>
      <c r="BK430">
        <v>6.8489999999999992E-3</v>
      </c>
      <c r="BL430">
        <v>2.7397000000000001E-2</v>
      </c>
      <c r="BM430">
        <v>0</v>
      </c>
      <c r="BN430">
        <v>0.972603</v>
      </c>
      <c r="BO430">
        <v>1</v>
      </c>
      <c r="BP430" t="s">
        <v>4733</v>
      </c>
      <c r="BQ430">
        <v>6185</v>
      </c>
      <c r="BR430">
        <v>4.7210000000000002E-2</v>
      </c>
      <c r="BS430">
        <v>0</v>
      </c>
    </row>
    <row r="431" spans="1:71" x14ac:dyDescent="0.25">
      <c r="A431" t="s">
        <v>4738</v>
      </c>
      <c r="B431" t="s">
        <v>98</v>
      </c>
      <c r="C431" t="s">
        <v>369</v>
      </c>
      <c r="D431" t="s">
        <v>44</v>
      </c>
      <c r="E431">
        <v>2023</v>
      </c>
      <c r="F431">
        <v>949</v>
      </c>
      <c r="G431">
        <v>652</v>
      </c>
      <c r="H431">
        <v>1</v>
      </c>
      <c r="I431">
        <v>175</v>
      </c>
      <c r="J431">
        <v>258</v>
      </c>
      <c r="K431">
        <v>275</v>
      </c>
      <c r="L431">
        <v>233</v>
      </c>
      <c r="M431">
        <v>204</v>
      </c>
      <c r="N431">
        <v>181</v>
      </c>
      <c r="O431">
        <v>125</v>
      </c>
      <c r="P431">
        <v>82</v>
      </c>
      <c r="Q431">
        <v>37</v>
      </c>
      <c r="R431">
        <v>21</v>
      </c>
      <c r="S431">
        <v>11</v>
      </c>
      <c r="T431">
        <v>0</v>
      </c>
      <c r="U431">
        <v>1243</v>
      </c>
      <c r="V431">
        <v>359</v>
      </c>
      <c r="W431">
        <v>0</v>
      </c>
      <c r="X431">
        <v>1425</v>
      </c>
      <c r="Y431">
        <v>37</v>
      </c>
      <c r="Z431">
        <v>49</v>
      </c>
      <c r="AA431">
        <v>74</v>
      </c>
      <c r="AB431">
        <v>17</v>
      </c>
      <c r="AC431">
        <v>470</v>
      </c>
      <c r="AD431">
        <v>20</v>
      </c>
      <c r="AE431">
        <v>96</v>
      </c>
      <c r="AF431">
        <v>1016</v>
      </c>
      <c r="AG431">
        <v>1275</v>
      </c>
      <c r="AH431">
        <v>246</v>
      </c>
      <c r="AI431">
        <v>81</v>
      </c>
      <c r="AJ431">
        <v>1602</v>
      </c>
      <c r="AK431">
        <v>0.59238500000000005</v>
      </c>
      <c r="AL431">
        <v>0.40699099999999999</v>
      </c>
      <c r="AM431">
        <v>6.2399999999999999E-4</v>
      </c>
      <c r="AN431">
        <v>0.109238</v>
      </c>
      <c r="AO431">
        <v>0.161049</v>
      </c>
      <c r="AP431">
        <v>0.17166000000000001</v>
      </c>
      <c r="AQ431">
        <v>0.14544299999999999</v>
      </c>
      <c r="AR431">
        <v>0.12734100000000001</v>
      </c>
      <c r="AS431">
        <v>0.112984</v>
      </c>
      <c r="AT431">
        <v>7.8026999999999999E-2</v>
      </c>
      <c r="AU431">
        <v>5.1186000000000002E-2</v>
      </c>
      <c r="AV431">
        <v>2.3095999999999998E-2</v>
      </c>
      <c r="AW431">
        <v>1.3109000000000001E-2</v>
      </c>
      <c r="AX431">
        <v>6.8659999999999997E-3</v>
      </c>
      <c r="AY431">
        <v>0</v>
      </c>
      <c r="AZ431">
        <v>0.77590500000000007</v>
      </c>
      <c r="BA431">
        <v>0.22409499999999999</v>
      </c>
      <c r="BB431">
        <v>0</v>
      </c>
      <c r="BC431">
        <v>0.889513</v>
      </c>
      <c r="BD431">
        <v>2.3095999999999998E-2</v>
      </c>
      <c r="BE431">
        <v>3.0587E-2</v>
      </c>
      <c r="BF431">
        <v>4.6191999999999997E-2</v>
      </c>
      <c r="BG431">
        <v>1.0612E-2</v>
      </c>
      <c r="BH431">
        <v>0.293383</v>
      </c>
      <c r="BI431">
        <v>1.2484E-2</v>
      </c>
      <c r="BJ431">
        <v>5.9924999999999999E-2</v>
      </c>
      <c r="BK431">
        <v>0.63420699999999997</v>
      </c>
      <c r="BL431">
        <v>0.79587999999999992</v>
      </c>
      <c r="BM431">
        <v>0.153558</v>
      </c>
      <c r="BN431">
        <v>5.0562000000000003E-2</v>
      </c>
      <c r="BO431">
        <v>1</v>
      </c>
      <c r="BP431" t="s">
        <v>4739</v>
      </c>
      <c r="BQ431">
        <v>1602</v>
      </c>
      <c r="BR431">
        <v>1</v>
      </c>
      <c r="BS431">
        <v>0</v>
      </c>
    </row>
    <row r="432" spans="1:71" x14ac:dyDescent="0.25">
      <c r="A432" t="s">
        <v>4740</v>
      </c>
      <c r="B432" t="s">
        <v>98</v>
      </c>
      <c r="C432" t="s">
        <v>369</v>
      </c>
      <c r="D432" t="s">
        <v>947</v>
      </c>
      <c r="E432">
        <v>2023</v>
      </c>
      <c r="F432">
        <v>643</v>
      </c>
      <c r="G432">
        <v>495</v>
      </c>
      <c r="H432">
        <v>0</v>
      </c>
      <c r="I432">
        <v>122</v>
      </c>
      <c r="J432">
        <v>196</v>
      </c>
      <c r="K432">
        <v>190</v>
      </c>
      <c r="L432">
        <v>143</v>
      </c>
      <c r="M432">
        <v>141</v>
      </c>
      <c r="N432">
        <v>134</v>
      </c>
      <c r="O432">
        <v>101</v>
      </c>
      <c r="P432">
        <v>55</v>
      </c>
      <c r="Q432">
        <v>29</v>
      </c>
      <c r="R432">
        <v>20</v>
      </c>
      <c r="S432">
        <v>7</v>
      </c>
      <c r="T432">
        <v>0</v>
      </c>
      <c r="U432">
        <v>822</v>
      </c>
      <c r="V432">
        <v>316</v>
      </c>
      <c r="W432">
        <v>0</v>
      </c>
      <c r="X432">
        <v>1008</v>
      </c>
      <c r="Y432">
        <v>19</v>
      </c>
      <c r="Z432">
        <v>36</v>
      </c>
      <c r="AA432">
        <v>69</v>
      </c>
      <c r="AB432">
        <v>6</v>
      </c>
      <c r="AC432">
        <v>433</v>
      </c>
      <c r="AD432">
        <v>1</v>
      </c>
      <c r="AE432">
        <v>29</v>
      </c>
      <c r="AF432">
        <v>675</v>
      </c>
      <c r="AG432">
        <v>879</v>
      </c>
      <c r="AH432">
        <v>206</v>
      </c>
      <c r="AI432">
        <v>53</v>
      </c>
      <c r="AJ432">
        <v>1138</v>
      </c>
      <c r="AK432">
        <v>0.56502600000000003</v>
      </c>
      <c r="AL432">
        <v>0.43497400000000003</v>
      </c>
      <c r="AM432">
        <v>0</v>
      </c>
      <c r="AN432">
        <v>0.107206</v>
      </c>
      <c r="AO432">
        <v>0.172232</v>
      </c>
      <c r="AP432">
        <v>0.16696</v>
      </c>
      <c r="AQ432">
        <v>0.12565899999999999</v>
      </c>
      <c r="AR432">
        <v>0.123902</v>
      </c>
      <c r="AS432">
        <v>0.11774999999999999</v>
      </c>
      <c r="AT432">
        <v>8.8751999999999998E-2</v>
      </c>
      <c r="AU432">
        <v>4.8329999999999998E-2</v>
      </c>
      <c r="AV432">
        <v>2.5482999999999999E-2</v>
      </c>
      <c r="AW432">
        <v>1.7575E-2</v>
      </c>
      <c r="AX432">
        <v>6.1510000000000002E-3</v>
      </c>
      <c r="AY432">
        <v>0</v>
      </c>
      <c r="AZ432">
        <v>0.72231999999999996</v>
      </c>
      <c r="BA432">
        <v>0.27767999999999998</v>
      </c>
      <c r="BB432">
        <v>0</v>
      </c>
      <c r="BC432">
        <v>0.88576400000000011</v>
      </c>
      <c r="BD432">
        <v>1.6695999999999999E-2</v>
      </c>
      <c r="BE432">
        <v>3.1634000000000002E-2</v>
      </c>
      <c r="BF432">
        <v>6.0632999999999999E-2</v>
      </c>
      <c r="BG432">
        <v>5.2719999999999998E-3</v>
      </c>
      <c r="BH432">
        <v>0.380492</v>
      </c>
      <c r="BI432">
        <v>8.7900000000000001E-4</v>
      </c>
      <c r="BJ432">
        <v>2.5482999999999999E-2</v>
      </c>
      <c r="BK432">
        <v>0.59314599999999995</v>
      </c>
      <c r="BL432">
        <v>0.77240799999999998</v>
      </c>
      <c r="BM432">
        <v>0.18101900000000001</v>
      </c>
      <c r="BN432">
        <v>4.6573000000000003E-2</v>
      </c>
      <c r="BO432">
        <v>1</v>
      </c>
      <c r="BP432" t="s">
        <v>4739</v>
      </c>
      <c r="BQ432">
        <v>1602</v>
      </c>
      <c r="BR432">
        <v>0.71035999999999999</v>
      </c>
      <c r="BS432">
        <v>0</v>
      </c>
    </row>
    <row r="433" spans="1:71" x14ac:dyDescent="0.25">
      <c r="A433" t="s">
        <v>4741</v>
      </c>
      <c r="B433" t="s">
        <v>98</v>
      </c>
      <c r="C433" t="s">
        <v>369</v>
      </c>
      <c r="D433" t="s">
        <v>949</v>
      </c>
      <c r="E433">
        <v>2023</v>
      </c>
      <c r="F433">
        <v>242</v>
      </c>
      <c r="G433">
        <v>118</v>
      </c>
      <c r="H433">
        <v>1</v>
      </c>
      <c r="I433">
        <v>40</v>
      </c>
      <c r="J433">
        <v>50</v>
      </c>
      <c r="K433">
        <v>69</v>
      </c>
      <c r="L433">
        <v>66</v>
      </c>
      <c r="M433">
        <v>49</v>
      </c>
      <c r="N433">
        <v>39</v>
      </c>
      <c r="O433">
        <v>17</v>
      </c>
      <c r="P433">
        <v>23</v>
      </c>
      <c r="Q433">
        <v>4</v>
      </c>
      <c r="R433">
        <v>0</v>
      </c>
      <c r="S433">
        <v>4</v>
      </c>
      <c r="T433">
        <v>0</v>
      </c>
      <c r="U433">
        <v>343</v>
      </c>
      <c r="V433">
        <v>18</v>
      </c>
      <c r="W433">
        <v>0</v>
      </c>
      <c r="X433">
        <v>339</v>
      </c>
      <c r="Y433">
        <v>14</v>
      </c>
      <c r="Z433">
        <v>8</v>
      </c>
      <c r="AA433">
        <v>0</v>
      </c>
      <c r="AB433">
        <v>0</v>
      </c>
      <c r="AC433">
        <v>28</v>
      </c>
      <c r="AD433">
        <v>0</v>
      </c>
      <c r="AE433">
        <v>15</v>
      </c>
      <c r="AF433">
        <v>318</v>
      </c>
      <c r="AG433">
        <v>319</v>
      </c>
      <c r="AH433">
        <v>39</v>
      </c>
      <c r="AI433">
        <v>3</v>
      </c>
      <c r="AJ433">
        <v>361</v>
      </c>
      <c r="AK433">
        <v>0.67036000000000007</v>
      </c>
      <c r="AL433">
        <v>0.32686999999999999</v>
      </c>
      <c r="AM433">
        <v>2.7699999999999999E-3</v>
      </c>
      <c r="AN433">
        <v>0.110803</v>
      </c>
      <c r="AO433">
        <v>0.13850399999999999</v>
      </c>
      <c r="AP433">
        <v>0.191136</v>
      </c>
      <c r="AQ433">
        <v>0.18282499999999999</v>
      </c>
      <c r="AR433">
        <v>0.13573399999999999</v>
      </c>
      <c r="AS433">
        <v>0.108033</v>
      </c>
      <c r="AT433">
        <v>4.7091000000000001E-2</v>
      </c>
      <c r="AU433">
        <v>6.3712000000000005E-2</v>
      </c>
      <c r="AV433">
        <v>1.108E-2</v>
      </c>
      <c r="AW433">
        <v>0</v>
      </c>
      <c r="AX433">
        <v>1.108E-2</v>
      </c>
      <c r="AY433">
        <v>0</v>
      </c>
      <c r="AZ433">
        <v>0.95013900000000007</v>
      </c>
      <c r="BA433">
        <v>4.9861000000000003E-2</v>
      </c>
      <c r="BB433">
        <v>0</v>
      </c>
      <c r="BC433">
        <v>0.93905799999999995</v>
      </c>
      <c r="BD433">
        <v>3.8781000000000003E-2</v>
      </c>
      <c r="BE433">
        <v>2.2161E-2</v>
      </c>
      <c r="BF433">
        <v>0</v>
      </c>
      <c r="BG433">
        <v>0</v>
      </c>
      <c r="BH433">
        <v>7.7561999999999992E-2</v>
      </c>
      <c r="BI433">
        <v>0</v>
      </c>
      <c r="BJ433">
        <v>4.1550999999999998E-2</v>
      </c>
      <c r="BK433">
        <v>0.88088599999999995</v>
      </c>
      <c r="BL433">
        <v>0.88365700000000003</v>
      </c>
      <c r="BM433">
        <v>0.108033</v>
      </c>
      <c r="BN433">
        <v>8.3099999999999997E-3</v>
      </c>
      <c r="BO433">
        <v>1</v>
      </c>
      <c r="BP433" t="s">
        <v>4739</v>
      </c>
      <c r="BQ433">
        <v>1602</v>
      </c>
      <c r="BR433">
        <v>0.22534000000000001</v>
      </c>
      <c r="BS433">
        <v>0</v>
      </c>
    </row>
    <row r="434" spans="1:71" x14ac:dyDescent="0.25">
      <c r="A434" t="s">
        <v>4742</v>
      </c>
      <c r="B434" t="s">
        <v>98</v>
      </c>
      <c r="C434" t="s">
        <v>369</v>
      </c>
      <c r="D434" t="s">
        <v>953</v>
      </c>
      <c r="E434">
        <v>2023</v>
      </c>
      <c r="F434">
        <v>51</v>
      </c>
      <c r="G434">
        <v>31</v>
      </c>
      <c r="H434">
        <v>0</v>
      </c>
      <c r="I434">
        <v>7</v>
      </c>
      <c r="J434">
        <v>8</v>
      </c>
      <c r="K434">
        <v>14</v>
      </c>
      <c r="L434">
        <v>20</v>
      </c>
      <c r="M434">
        <v>12</v>
      </c>
      <c r="N434">
        <v>7</v>
      </c>
      <c r="O434">
        <v>6</v>
      </c>
      <c r="P434">
        <v>4</v>
      </c>
      <c r="Q434">
        <v>3</v>
      </c>
      <c r="R434">
        <v>1</v>
      </c>
      <c r="S434">
        <v>0</v>
      </c>
      <c r="T434">
        <v>0</v>
      </c>
      <c r="U434">
        <v>70</v>
      </c>
      <c r="V434">
        <v>12</v>
      </c>
      <c r="W434">
        <v>0</v>
      </c>
      <c r="X434">
        <v>70</v>
      </c>
      <c r="Y434">
        <v>4</v>
      </c>
      <c r="Z434">
        <v>4</v>
      </c>
      <c r="AA434">
        <v>4</v>
      </c>
      <c r="AB434">
        <v>0</v>
      </c>
      <c r="AC434">
        <v>7</v>
      </c>
      <c r="AD434">
        <v>1</v>
      </c>
      <c r="AE434">
        <v>51</v>
      </c>
      <c r="AF434">
        <v>23</v>
      </c>
      <c r="AG434">
        <v>75</v>
      </c>
      <c r="AH434">
        <v>1</v>
      </c>
      <c r="AI434">
        <v>6</v>
      </c>
      <c r="AJ434">
        <v>82</v>
      </c>
      <c r="AK434">
        <v>0.62195099999999992</v>
      </c>
      <c r="AL434">
        <v>0.37804900000000002</v>
      </c>
      <c r="AM434">
        <v>0</v>
      </c>
      <c r="AN434">
        <v>8.5365999999999997E-2</v>
      </c>
      <c r="AO434">
        <v>9.7560999999999995E-2</v>
      </c>
      <c r="AP434">
        <v>0.17073199999999999</v>
      </c>
      <c r="AQ434">
        <v>0.24390200000000001</v>
      </c>
      <c r="AR434">
        <v>0.146341</v>
      </c>
      <c r="AS434">
        <v>8.5365999999999997E-2</v>
      </c>
      <c r="AT434">
        <v>7.3171E-2</v>
      </c>
      <c r="AU434">
        <v>4.8779999999999997E-2</v>
      </c>
      <c r="AV434">
        <v>3.6584999999999999E-2</v>
      </c>
      <c r="AW434">
        <v>1.2194999999999999E-2</v>
      </c>
      <c r="AX434">
        <v>0</v>
      </c>
      <c r="AY434">
        <v>0</v>
      </c>
      <c r="AZ434">
        <v>0.85365899999999995</v>
      </c>
      <c r="BA434">
        <v>0.146341</v>
      </c>
      <c r="BB434">
        <v>0</v>
      </c>
      <c r="BC434">
        <v>0.85365899999999995</v>
      </c>
      <c r="BD434">
        <v>4.8779999999999997E-2</v>
      </c>
      <c r="BE434">
        <v>4.8779999999999997E-2</v>
      </c>
      <c r="BF434">
        <v>4.8779999999999997E-2</v>
      </c>
      <c r="BG434">
        <v>0</v>
      </c>
      <c r="BH434">
        <v>8.5365999999999997E-2</v>
      </c>
      <c r="BI434">
        <v>1.2194999999999999E-2</v>
      </c>
      <c r="BJ434">
        <v>0.62195099999999992</v>
      </c>
      <c r="BK434">
        <v>0.28048800000000002</v>
      </c>
      <c r="BL434">
        <v>0.91463399999999995</v>
      </c>
      <c r="BM434">
        <v>1.2194999999999999E-2</v>
      </c>
      <c r="BN434">
        <v>7.3171E-2</v>
      </c>
      <c r="BO434">
        <v>1</v>
      </c>
      <c r="BP434" t="s">
        <v>4739</v>
      </c>
      <c r="BQ434">
        <v>1602</v>
      </c>
      <c r="BR434">
        <v>5.1189999999999999E-2</v>
      </c>
      <c r="BS434">
        <v>0</v>
      </c>
    </row>
    <row r="435" spans="1:71" x14ac:dyDescent="0.25">
      <c r="A435" t="s">
        <v>4743</v>
      </c>
      <c r="B435" t="s">
        <v>98</v>
      </c>
      <c r="C435" t="s">
        <v>369</v>
      </c>
      <c r="D435" t="s">
        <v>961</v>
      </c>
      <c r="E435">
        <v>2023</v>
      </c>
      <c r="F435">
        <v>13</v>
      </c>
      <c r="G435">
        <v>8</v>
      </c>
      <c r="H435">
        <v>0</v>
      </c>
      <c r="I435">
        <v>6</v>
      </c>
      <c r="J435">
        <v>4</v>
      </c>
      <c r="K435">
        <v>2</v>
      </c>
      <c r="L435">
        <v>4</v>
      </c>
      <c r="M435">
        <v>2</v>
      </c>
      <c r="N435">
        <v>1</v>
      </c>
      <c r="O435">
        <v>1</v>
      </c>
      <c r="P435">
        <v>0</v>
      </c>
      <c r="Q435">
        <v>1</v>
      </c>
      <c r="R435">
        <v>0</v>
      </c>
      <c r="S435">
        <v>0</v>
      </c>
      <c r="T435">
        <v>0</v>
      </c>
      <c r="U435">
        <v>8</v>
      </c>
      <c r="V435">
        <v>13</v>
      </c>
      <c r="W435">
        <v>0</v>
      </c>
      <c r="X435">
        <v>8</v>
      </c>
      <c r="Y435">
        <v>0</v>
      </c>
      <c r="Z435">
        <v>1</v>
      </c>
      <c r="AA435">
        <v>1</v>
      </c>
      <c r="AB435">
        <v>11</v>
      </c>
      <c r="AC435">
        <v>2</v>
      </c>
      <c r="AD435">
        <v>18</v>
      </c>
      <c r="AE435">
        <v>1</v>
      </c>
      <c r="AF435">
        <v>0</v>
      </c>
      <c r="AG435">
        <v>2</v>
      </c>
      <c r="AH435">
        <v>0</v>
      </c>
      <c r="AI435">
        <v>19</v>
      </c>
      <c r="AJ435">
        <v>21</v>
      </c>
      <c r="AK435">
        <v>0.61904800000000004</v>
      </c>
      <c r="AL435">
        <v>0.38095200000000001</v>
      </c>
      <c r="AM435">
        <v>0</v>
      </c>
      <c r="AN435">
        <v>0.28571400000000002</v>
      </c>
      <c r="AO435">
        <v>0.19047600000000001</v>
      </c>
      <c r="AP435">
        <v>9.5237999999999989E-2</v>
      </c>
      <c r="AQ435">
        <v>0.19047600000000001</v>
      </c>
      <c r="AR435">
        <v>9.5237999999999989E-2</v>
      </c>
      <c r="AS435">
        <v>4.7618999999999988E-2</v>
      </c>
      <c r="AT435">
        <v>4.7618999999999988E-2</v>
      </c>
      <c r="AU435">
        <v>0</v>
      </c>
      <c r="AV435">
        <v>4.7618999999999988E-2</v>
      </c>
      <c r="AW435">
        <v>0</v>
      </c>
      <c r="AX435">
        <v>0</v>
      </c>
      <c r="AY435">
        <v>0</v>
      </c>
      <c r="AZ435">
        <v>0.38095200000000001</v>
      </c>
      <c r="BA435">
        <v>0.61904800000000004</v>
      </c>
      <c r="BB435">
        <v>0</v>
      </c>
      <c r="BC435">
        <v>0.38095200000000001</v>
      </c>
      <c r="BD435">
        <v>0</v>
      </c>
      <c r="BE435">
        <v>4.7618999999999988E-2</v>
      </c>
      <c r="BF435">
        <v>4.7618999999999988E-2</v>
      </c>
      <c r="BG435">
        <v>0.52381</v>
      </c>
      <c r="BH435">
        <v>9.5237999999999989E-2</v>
      </c>
      <c r="BI435">
        <v>0.85714299999999999</v>
      </c>
      <c r="BJ435">
        <v>4.7618999999999988E-2</v>
      </c>
      <c r="BK435">
        <v>0</v>
      </c>
      <c r="BL435">
        <v>9.5237999999999989E-2</v>
      </c>
      <c r="BM435">
        <v>0</v>
      </c>
      <c r="BN435">
        <v>0.90476200000000007</v>
      </c>
      <c r="BO435">
        <v>1</v>
      </c>
      <c r="BP435" t="s">
        <v>4739</v>
      </c>
      <c r="BQ435">
        <v>1602</v>
      </c>
      <c r="BR435">
        <v>1.311E-2</v>
      </c>
      <c r="BS435">
        <v>0</v>
      </c>
    </row>
    <row r="436" spans="1:71" x14ac:dyDescent="0.25">
      <c r="A436" t="s">
        <v>4744</v>
      </c>
      <c r="B436" t="s">
        <v>98</v>
      </c>
      <c r="C436" t="s">
        <v>376</v>
      </c>
      <c r="D436" t="s">
        <v>44</v>
      </c>
      <c r="E436">
        <v>2023</v>
      </c>
      <c r="F436">
        <v>640</v>
      </c>
      <c r="G436">
        <v>296</v>
      </c>
      <c r="H436">
        <v>0</v>
      </c>
      <c r="I436">
        <v>96</v>
      </c>
      <c r="J436">
        <v>135</v>
      </c>
      <c r="K436">
        <v>156</v>
      </c>
      <c r="L436">
        <v>124</v>
      </c>
      <c r="M436">
        <v>126</v>
      </c>
      <c r="N436">
        <v>119</v>
      </c>
      <c r="O436">
        <v>92</v>
      </c>
      <c r="P436">
        <v>54</v>
      </c>
      <c r="Q436">
        <v>18</v>
      </c>
      <c r="R436">
        <v>7</v>
      </c>
      <c r="S436">
        <v>9</v>
      </c>
      <c r="T436">
        <v>0</v>
      </c>
      <c r="U436">
        <v>842</v>
      </c>
      <c r="V436">
        <v>57</v>
      </c>
      <c r="W436">
        <v>37</v>
      </c>
      <c r="X436">
        <v>508</v>
      </c>
      <c r="Y436">
        <v>70</v>
      </c>
      <c r="Z436">
        <v>79</v>
      </c>
      <c r="AA436">
        <v>221</v>
      </c>
      <c r="AB436">
        <v>58</v>
      </c>
      <c r="AC436">
        <v>235</v>
      </c>
      <c r="AD436">
        <v>45</v>
      </c>
      <c r="AE436">
        <v>58</v>
      </c>
      <c r="AF436">
        <v>598</v>
      </c>
      <c r="AG436">
        <v>673</v>
      </c>
      <c r="AH436">
        <v>221</v>
      </c>
      <c r="AI436">
        <v>42</v>
      </c>
      <c r="AJ436">
        <v>936</v>
      </c>
      <c r="AK436">
        <v>0.68376099999999995</v>
      </c>
      <c r="AL436">
        <v>0.31623899999999999</v>
      </c>
      <c r="AM436">
        <v>0</v>
      </c>
      <c r="AN436">
        <v>0.102564</v>
      </c>
      <c r="AO436">
        <v>0.144231</v>
      </c>
      <c r="AP436">
        <v>0.16666700000000001</v>
      </c>
      <c r="AQ436">
        <v>0.13247900000000001</v>
      </c>
      <c r="AR436">
        <v>0.13461500000000001</v>
      </c>
      <c r="AS436">
        <v>0.127137</v>
      </c>
      <c r="AT436">
        <v>9.8291000000000003E-2</v>
      </c>
      <c r="AU436">
        <v>5.7691999999999993E-2</v>
      </c>
      <c r="AV436">
        <v>1.9231000000000002E-2</v>
      </c>
      <c r="AW436">
        <v>7.4790000000000004E-3</v>
      </c>
      <c r="AX436">
        <v>9.6150000000000003E-3</v>
      </c>
      <c r="AY436">
        <v>0</v>
      </c>
      <c r="AZ436">
        <v>0.89957300000000007</v>
      </c>
      <c r="BA436">
        <v>6.0897E-2</v>
      </c>
      <c r="BB436">
        <v>3.9530000000000003E-2</v>
      </c>
      <c r="BC436">
        <v>0.54273499999999997</v>
      </c>
      <c r="BD436">
        <v>7.4786000000000005E-2</v>
      </c>
      <c r="BE436">
        <v>8.4402000000000005E-2</v>
      </c>
      <c r="BF436">
        <v>0.23611099999999999</v>
      </c>
      <c r="BG436">
        <v>6.1966E-2</v>
      </c>
      <c r="BH436">
        <v>0.25106800000000001</v>
      </c>
      <c r="BI436">
        <v>4.8076999999999988E-2</v>
      </c>
      <c r="BJ436">
        <v>6.1966E-2</v>
      </c>
      <c r="BK436">
        <v>0.63888900000000004</v>
      </c>
      <c r="BL436">
        <v>0.71901700000000002</v>
      </c>
      <c r="BM436">
        <v>0.23611099999999999</v>
      </c>
      <c r="BN436">
        <v>4.4872000000000002E-2</v>
      </c>
      <c r="BO436">
        <v>1</v>
      </c>
      <c r="BP436" t="s">
        <v>4745</v>
      </c>
      <c r="BQ436">
        <v>936</v>
      </c>
      <c r="BR436">
        <v>1</v>
      </c>
      <c r="BS436">
        <v>0</v>
      </c>
    </row>
    <row r="437" spans="1:71" x14ac:dyDescent="0.25">
      <c r="A437" t="s">
        <v>4746</v>
      </c>
      <c r="B437" t="s">
        <v>98</v>
      </c>
      <c r="C437" t="s">
        <v>376</v>
      </c>
      <c r="D437" t="s">
        <v>947</v>
      </c>
      <c r="E437">
        <v>2023</v>
      </c>
      <c r="F437">
        <v>470</v>
      </c>
      <c r="G437">
        <v>236</v>
      </c>
      <c r="H437">
        <v>0</v>
      </c>
      <c r="I437">
        <v>74</v>
      </c>
      <c r="J437">
        <v>102</v>
      </c>
      <c r="K437">
        <v>112</v>
      </c>
      <c r="L437">
        <v>103</v>
      </c>
      <c r="M437">
        <v>93</v>
      </c>
      <c r="N437">
        <v>88</v>
      </c>
      <c r="O437">
        <v>64</v>
      </c>
      <c r="P437">
        <v>43</v>
      </c>
      <c r="Q437">
        <v>15</v>
      </c>
      <c r="R437">
        <v>7</v>
      </c>
      <c r="S437">
        <v>5</v>
      </c>
      <c r="T437">
        <v>0</v>
      </c>
      <c r="U437">
        <v>635</v>
      </c>
      <c r="V437">
        <v>47</v>
      </c>
      <c r="W437">
        <v>24</v>
      </c>
      <c r="X437">
        <v>409</v>
      </c>
      <c r="Y437">
        <v>44</v>
      </c>
      <c r="Z437">
        <v>59</v>
      </c>
      <c r="AA437">
        <v>176</v>
      </c>
      <c r="AB437">
        <v>18</v>
      </c>
      <c r="AC437">
        <v>216</v>
      </c>
      <c r="AD437">
        <v>7</v>
      </c>
      <c r="AE437">
        <v>38</v>
      </c>
      <c r="AF437">
        <v>445</v>
      </c>
      <c r="AG437">
        <v>486</v>
      </c>
      <c r="AH437">
        <v>216</v>
      </c>
      <c r="AI437">
        <v>4</v>
      </c>
      <c r="AJ437">
        <v>706</v>
      </c>
      <c r="AK437">
        <v>0.66572199999999992</v>
      </c>
      <c r="AL437">
        <v>0.33427800000000002</v>
      </c>
      <c r="AM437">
        <v>0</v>
      </c>
      <c r="AN437">
        <v>0.10481600000000001</v>
      </c>
      <c r="AO437">
        <v>0.14447599999999999</v>
      </c>
      <c r="AP437">
        <v>0.15864</v>
      </c>
      <c r="AQ437">
        <v>0.14589199999999999</v>
      </c>
      <c r="AR437">
        <v>0.13172800000000001</v>
      </c>
      <c r="AS437">
        <v>0.12464600000000001</v>
      </c>
      <c r="AT437">
        <v>9.065200000000001E-2</v>
      </c>
      <c r="AU437">
        <v>6.0907000000000003E-2</v>
      </c>
      <c r="AV437">
        <v>2.1246000000000001E-2</v>
      </c>
      <c r="AW437">
        <v>9.9150000000000002E-3</v>
      </c>
      <c r="AX437">
        <v>7.0820000000000006E-3</v>
      </c>
      <c r="AY437">
        <v>0</v>
      </c>
      <c r="AZ437">
        <v>0.89943299999999993</v>
      </c>
      <c r="BA437">
        <v>6.6571999999999992E-2</v>
      </c>
      <c r="BB437">
        <v>3.3994000000000003E-2</v>
      </c>
      <c r="BC437">
        <v>0.57932000000000006</v>
      </c>
      <c r="BD437">
        <v>6.2323000000000003E-2</v>
      </c>
      <c r="BE437">
        <v>8.3568999999999991E-2</v>
      </c>
      <c r="BF437">
        <v>0.24929200000000001</v>
      </c>
      <c r="BG437">
        <v>2.5496000000000001E-2</v>
      </c>
      <c r="BH437">
        <v>0.30594900000000003</v>
      </c>
      <c r="BI437">
        <v>9.9150000000000002E-3</v>
      </c>
      <c r="BJ437">
        <v>5.3823999999999997E-2</v>
      </c>
      <c r="BK437">
        <v>0.63031199999999998</v>
      </c>
      <c r="BL437">
        <v>0.68838499999999991</v>
      </c>
      <c r="BM437">
        <v>0.30594900000000003</v>
      </c>
      <c r="BN437">
        <v>5.666E-3</v>
      </c>
      <c r="BO437">
        <v>1</v>
      </c>
      <c r="BP437" t="s">
        <v>4745</v>
      </c>
      <c r="BQ437">
        <v>936</v>
      </c>
      <c r="BR437">
        <v>0.75427000000000011</v>
      </c>
      <c r="BS437">
        <v>0</v>
      </c>
    </row>
    <row r="438" spans="1:71" x14ac:dyDescent="0.25">
      <c r="A438" t="s">
        <v>4747</v>
      </c>
      <c r="B438" t="s">
        <v>98</v>
      </c>
      <c r="C438" t="s">
        <v>376</v>
      </c>
      <c r="D438" t="s">
        <v>949</v>
      </c>
      <c r="E438">
        <v>2023</v>
      </c>
      <c r="F438">
        <v>133</v>
      </c>
      <c r="G438">
        <v>45</v>
      </c>
      <c r="H438">
        <v>0</v>
      </c>
      <c r="I438">
        <v>16</v>
      </c>
      <c r="J438">
        <v>25</v>
      </c>
      <c r="K438">
        <v>41</v>
      </c>
      <c r="L438">
        <v>16</v>
      </c>
      <c r="M438">
        <v>22</v>
      </c>
      <c r="N438">
        <v>26</v>
      </c>
      <c r="O438">
        <v>20</v>
      </c>
      <c r="P438">
        <v>7</v>
      </c>
      <c r="Q438">
        <v>1</v>
      </c>
      <c r="R438">
        <v>0</v>
      </c>
      <c r="S438">
        <v>4</v>
      </c>
      <c r="T438">
        <v>0</v>
      </c>
      <c r="U438">
        <v>165</v>
      </c>
      <c r="V438">
        <v>3</v>
      </c>
      <c r="W438">
        <v>10</v>
      </c>
      <c r="X438">
        <v>98</v>
      </c>
      <c r="Y438">
        <v>24</v>
      </c>
      <c r="Z438">
        <v>18</v>
      </c>
      <c r="AA438">
        <v>35</v>
      </c>
      <c r="AB438">
        <v>3</v>
      </c>
      <c r="AC438">
        <v>19</v>
      </c>
      <c r="AD438">
        <v>1</v>
      </c>
      <c r="AE438">
        <v>9</v>
      </c>
      <c r="AF438">
        <v>149</v>
      </c>
      <c r="AG438">
        <v>173</v>
      </c>
      <c r="AH438">
        <v>5</v>
      </c>
      <c r="AI438">
        <v>0</v>
      </c>
      <c r="AJ438">
        <v>178</v>
      </c>
      <c r="AK438">
        <v>0.74719099999999994</v>
      </c>
      <c r="AL438">
        <v>0.25280900000000001</v>
      </c>
      <c r="AM438">
        <v>0</v>
      </c>
      <c r="AN438">
        <v>8.9887999999999996E-2</v>
      </c>
      <c r="AO438">
        <v>0.14044899999999999</v>
      </c>
      <c r="AP438">
        <v>0.23033699999999999</v>
      </c>
      <c r="AQ438">
        <v>8.9887999999999996E-2</v>
      </c>
      <c r="AR438">
        <v>0.123596</v>
      </c>
      <c r="AS438">
        <v>0.146067</v>
      </c>
      <c r="AT438">
        <v>0.11236</v>
      </c>
      <c r="AU438">
        <v>3.9326E-2</v>
      </c>
      <c r="AV438">
        <v>5.6179999999999997E-3</v>
      </c>
      <c r="AW438">
        <v>0</v>
      </c>
      <c r="AX438">
        <v>2.2471999999999999E-2</v>
      </c>
      <c r="AY438">
        <v>0</v>
      </c>
      <c r="AZ438">
        <v>0.92696600000000007</v>
      </c>
      <c r="BA438">
        <v>1.6854000000000001E-2</v>
      </c>
      <c r="BB438">
        <v>5.6180000000000001E-2</v>
      </c>
      <c r="BC438">
        <v>0.550562</v>
      </c>
      <c r="BD438">
        <v>0.13483100000000001</v>
      </c>
      <c r="BE438">
        <v>0.10112400000000001</v>
      </c>
      <c r="BF438">
        <v>0.196629</v>
      </c>
      <c r="BG438">
        <v>1.6854000000000001E-2</v>
      </c>
      <c r="BH438">
        <v>0.106742</v>
      </c>
      <c r="BI438">
        <v>5.6179999999999997E-3</v>
      </c>
      <c r="BJ438">
        <v>5.0562000000000003E-2</v>
      </c>
      <c r="BK438">
        <v>0.83707899999999991</v>
      </c>
      <c r="BL438">
        <v>0.97191000000000005</v>
      </c>
      <c r="BM438">
        <v>2.809E-2</v>
      </c>
      <c r="BN438">
        <v>0</v>
      </c>
      <c r="BO438">
        <v>1</v>
      </c>
      <c r="BP438" t="s">
        <v>4745</v>
      </c>
      <c r="BQ438">
        <v>936</v>
      </c>
      <c r="BR438">
        <v>0.19017000000000001</v>
      </c>
      <c r="BS438">
        <v>0</v>
      </c>
    </row>
    <row r="439" spans="1:71" x14ac:dyDescent="0.25">
      <c r="A439" t="s">
        <v>4748</v>
      </c>
      <c r="B439" t="s">
        <v>98</v>
      </c>
      <c r="C439" t="s">
        <v>376</v>
      </c>
      <c r="D439" t="s">
        <v>953</v>
      </c>
      <c r="E439">
        <v>2023</v>
      </c>
      <c r="F439">
        <v>8</v>
      </c>
      <c r="G439">
        <v>0</v>
      </c>
      <c r="H439">
        <v>0</v>
      </c>
      <c r="I439">
        <v>0</v>
      </c>
      <c r="J439">
        <v>1</v>
      </c>
      <c r="K439">
        <v>1</v>
      </c>
      <c r="L439">
        <v>1</v>
      </c>
      <c r="M439">
        <v>2</v>
      </c>
      <c r="N439">
        <v>1</v>
      </c>
      <c r="O439">
        <v>2</v>
      </c>
      <c r="P439">
        <v>0</v>
      </c>
      <c r="Q439">
        <v>0</v>
      </c>
      <c r="R439">
        <v>0</v>
      </c>
      <c r="S439">
        <v>0</v>
      </c>
      <c r="T439">
        <v>0</v>
      </c>
      <c r="U439">
        <v>7</v>
      </c>
      <c r="V439">
        <v>0</v>
      </c>
      <c r="W439">
        <v>1</v>
      </c>
      <c r="X439">
        <v>1</v>
      </c>
      <c r="Y439">
        <v>2</v>
      </c>
      <c r="Z439">
        <v>0</v>
      </c>
      <c r="AA439">
        <v>5</v>
      </c>
      <c r="AB439">
        <v>0</v>
      </c>
      <c r="AC439">
        <v>0</v>
      </c>
      <c r="AD439">
        <v>0</v>
      </c>
      <c r="AE439">
        <v>7</v>
      </c>
      <c r="AF439">
        <v>1</v>
      </c>
      <c r="AG439">
        <v>8</v>
      </c>
      <c r="AH439">
        <v>0</v>
      </c>
      <c r="AI439">
        <v>0</v>
      </c>
      <c r="AJ439">
        <v>8</v>
      </c>
      <c r="AK439">
        <v>1</v>
      </c>
      <c r="AL439">
        <v>0</v>
      </c>
      <c r="AM439">
        <v>0</v>
      </c>
      <c r="AN439">
        <v>0</v>
      </c>
      <c r="AO439">
        <v>0.125</v>
      </c>
      <c r="AP439">
        <v>0.125</v>
      </c>
      <c r="AQ439">
        <v>0.125</v>
      </c>
      <c r="AR439">
        <v>0.25</v>
      </c>
      <c r="AS439">
        <v>0.125</v>
      </c>
      <c r="AT439">
        <v>0.25</v>
      </c>
      <c r="AU439">
        <v>0</v>
      </c>
      <c r="AV439">
        <v>0</v>
      </c>
      <c r="AW439">
        <v>0</v>
      </c>
      <c r="AX439">
        <v>0</v>
      </c>
      <c r="AY439">
        <v>0</v>
      </c>
      <c r="AZ439">
        <v>0.875</v>
      </c>
      <c r="BA439">
        <v>0</v>
      </c>
      <c r="BB439">
        <v>0.125</v>
      </c>
      <c r="BC439">
        <v>0.125</v>
      </c>
      <c r="BD439">
        <v>0.25</v>
      </c>
      <c r="BE439">
        <v>0</v>
      </c>
      <c r="BF439">
        <v>0.625</v>
      </c>
      <c r="BG439">
        <v>0</v>
      </c>
      <c r="BH439">
        <v>0</v>
      </c>
      <c r="BI439">
        <v>0</v>
      </c>
      <c r="BJ439">
        <v>0.875</v>
      </c>
      <c r="BK439">
        <v>0.125</v>
      </c>
      <c r="BL439">
        <v>1</v>
      </c>
      <c r="BM439">
        <v>0</v>
      </c>
      <c r="BN439">
        <v>0</v>
      </c>
      <c r="BO439">
        <v>1</v>
      </c>
      <c r="BP439" t="s">
        <v>4745</v>
      </c>
      <c r="BQ439">
        <v>936</v>
      </c>
      <c r="BR439">
        <v>8.5500000000000003E-3</v>
      </c>
      <c r="BS439">
        <v>0</v>
      </c>
    </row>
    <row r="440" spans="1:71" x14ac:dyDescent="0.25">
      <c r="A440" t="s">
        <v>4749</v>
      </c>
      <c r="B440" t="s">
        <v>98</v>
      </c>
      <c r="C440" t="s">
        <v>376</v>
      </c>
      <c r="D440" t="s">
        <v>961</v>
      </c>
      <c r="E440">
        <v>2023</v>
      </c>
      <c r="F440">
        <v>29</v>
      </c>
      <c r="G440">
        <v>15</v>
      </c>
      <c r="H440">
        <v>0</v>
      </c>
      <c r="I440">
        <v>6</v>
      </c>
      <c r="J440">
        <v>7</v>
      </c>
      <c r="K440">
        <v>2</v>
      </c>
      <c r="L440">
        <v>4</v>
      </c>
      <c r="M440">
        <v>9</v>
      </c>
      <c r="N440">
        <v>4</v>
      </c>
      <c r="O440">
        <v>6</v>
      </c>
      <c r="P440">
        <v>4</v>
      </c>
      <c r="Q440">
        <v>2</v>
      </c>
      <c r="R440">
        <v>0</v>
      </c>
      <c r="S440">
        <v>0</v>
      </c>
      <c r="T440">
        <v>0</v>
      </c>
      <c r="U440">
        <v>35</v>
      </c>
      <c r="V440">
        <v>7</v>
      </c>
      <c r="W440">
        <v>2</v>
      </c>
      <c r="X440">
        <v>0</v>
      </c>
      <c r="Y440">
        <v>0</v>
      </c>
      <c r="Z440">
        <v>2</v>
      </c>
      <c r="AA440">
        <v>5</v>
      </c>
      <c r="AB440">
        <v>37</v>
      </c>
      <c r="AC440">
        <v>0</v>
      </c>
      <c r="AD440">
        <v>37</v>
      </c>
      <c r="AE440">
        <v>4</v>
      </c>
      <c r="AF440">
        <v>3</v>
      </c>
      <c r="AG440">
        <v>6</v>
      </c>
      <c r="AH440">
        <v>0</v>
      </c>
      <c r="AI440">
        <v>38</v>
      </c>
      <c r="AJ440">
        <v>44</v>
      </c>
      <c r="AK440">
        <v>0.65909099999999998</v>
      </c>
      <c r="AL440">
        <v>0.34090900000000002</v>
      </c>
      <c r="AM440">
        <v>0</v>
      </c>
      <c r="AN440">
        <v>0.13636400000000001</v>
      </c>
      <c r="AO440">
        <v>0.15909100000000001</v>
      </c>
      <c r="AP440">
        <v>4.5455000000000002E-2</v>
      </c>
      <c r="AQ440">
        <v>9.090899999999999E-2</v>
      </c>
      <c r="AR440">
        <v>0.204545</v>
      </c>
      <c r="AS440">
        <v>9.090899999999999E-2</v>
      </c>
      <c r="AT440">
        <v>0.13636400000000001</v>
      </c>
      <c r="AU440">
        <v>9.090899999999999E-2</v>
      </c>
      <c r="AV440">
        <v>4.5455000000000002E-2</v>
      </c>
      <c r="AW440">
        <v>0</v>
      </c>
      <c r="AX440">
        <v>0</v>
      </c>
      <c r="AY440">
        <v>0</v>
      </c>
      <c r="AZ440">
        <v>0.79545500000000002</v>
      </c>
      <c r="BA440">
        <v>0.15909100000000001</v>
      </c>
      <c r="BB440">
        <v>4.5455000000000002E-2</v>
      </c>
      <c r="BC440">
        <v>0</v>
      </c>
      <c r="BD440">
        <v>0</v>
      </c>
      <c r="BE440">
        <v>4.5455000000000002E-2</v>
      </c>
      <c r="BF440">
        <v>0.113636</v>
      </c>
      <c r="BG440">
        <v>0.84090900000000002</v>
      </c>
      <c r="BH440">
        <v>0</v>
      </c>
      <c r="BI440">
        <v>0.84090900000000002</v>
      </c>
      <c r="BJ440">
        <v>9.090899999999999E-2</v>
      </c>
      <c r="BK440">
        <v>6.8182000000000006E-2</v>
      </c>
      <c r="BL440">
        <v>0.13636400000000001</v>
      </c>
      <c r="BM440">
        <v>0</v>
      </c>
      <c r="BN440">
        <v>0.86363600000000007</v>
      </c>
      <c r="BO440">
        <v>1</v>
      </c>
      <c r="BP440" t="s">
        <v>4745</v>
      </c>
      <c r="BQ440">
        <v>936</v>
      </c>
      <c r="BR440">
        <v>4.7010000000000003E-2</v>
      </c>
      <c r="BS440">
        <v>0</v>
      </c>
    </row>
    <row r="441" spans="1:71" x14ac:dyDescent="0.25">
      <c r="A441" t="s">
        <v>4750</v>
      </c>
      <c r="B441" t="s">
        <v>98</v>
      </c>
      <c r="C441" t="s">
        <v>388</v>
      </c>
      <c r="D441" t="s">
        <v>44</v>
      </c>
      <c r="E441">
        <v>2023</v>
      </c>
      <c r="F441">
        <v>13</v>
      </c>
      <c r="G441">
        <v>8</v>
      </c>
      <c r="H441">
        <v>23</v>
      </c>
      <c r="I441">
        <v>0</v>
      </c>
      <c r="J441">
        <v>1</v>
      </c>
      <c r="K441">
        <v>5</v>
      </c>
      <c r="L441">
        <v>3</v>
      </c>
      <c r="M441">
        <v>1</v>
      </c>
      <c r="N441">
        <v>3</v>
      </c>
      <c r="O441">
        <v>3</v>
      </c>
      <c r="P441">
        <v>1</v>
      </c>
      <c r="Q441">
        <v>4</v>
      </c>
      <c r="R441">
        <v>0</v>
      </c>
      <c r="S441">
        <v>0</v>
      </c>
      <c r="T441">
        <v>23</v>
      </c>
      <c r="U441">
        <v>30</v>
      </c>
      <c r="V441">
        <v>14</v>
      </c>
      <c r="W441">
        <v>0</v>
      </c>
      <c r="X441">
        <v>31</v>
      </c>
      <c r="Y441">
        <v>0</v>
      </c>
      <c r="Z441">
        <v>6</v>
      </c>
      <c r="AA441">
        <v>6</v>
      </c>
      <c r="AB441">
        <v>1</v>
      </c>
      <c r="AC441">
        <v>14</v>
      </c>
      <c r="AD441">
        <v>1</v>
      </c>
      <c r="AE441">
        <v>0</v>
      </c>
      <c r="AF441">
        <v>29</v>
      </c>
      <c r="AG441">
        <v>26</v>
      </c>
      <c r="AH441">
        <v>16</v>
      </c>
      <c r="AI441">
        <v>2</v>
      </c>
      <c r="AJ441">
        <v>44</v>
      </c>
      <c r="AK441">
        <v>0.29545500000000002</v>
      </c>
      <c r="AL441">
        <v>0.18181800000000001</v>
      </c>
      <c r="AM441">
        <v>0.52272700000000005</v>
      </c>
      <c r="AN441">
        <v>0</v>
      </c>
      <c r="AO441">
        <v>2.2727000000000001E-2</v>
      </c>
      <c r="AP441">
        <v>0.113636</v>
      </c>
      <c r="AQ441">
        <v>6.8182000000000006E-2</v>
      </c>
      <c r="AR441">
        <v>2.2727000000000001E-2</v>
      </c>
      <c r="AS441">
        <v>6.8182000000000006E-2</v>
      </c>
      <c r="AT441">
        <v>6.8182000000000006E-2</v>
      </c>
      <c r="AU441">
        <v>2.2727000000000001E-2</v>
      </c>
      <c r="AV441">
        <v>9.090899999999999E-2</v>
      </c>
      <c r="AW441">
        <v>0</v>
      </c>
      <c r="AX441">
        <v>0</v>
      </c>
      <c r="AY441">
        <v>0.52272700000000005</v>
      </c>
      <c r="AZ441">
        <v>0.68181799999999992</v>
      </c>
      <c r="BA441">
        <v>0.31818200000000002</v>
      </c>
      <c r="BB441">
        <v>0</v>
      </c>
      <c r="BC441">
        <v>0.70454499999999998</v>
      </c>
      <c r="BD441">
        <v>0</v>
      </c>
      <c r="BE441">
        <v>0.13636400000000001</v>
      </c>
      <c r="BF441">
        <v>0.13636400000000001</v>
      </c>
      <c r="BG441">
        <v>2.2727000000000001E-2</v>
      </c>
      <c r="BH441">
        <v>0.31818200000000002</v>
      </c>
      <c r="BI441">
        <v>2.2727000000000001E-2</v>
      </c>
      <c r="BJ441">
        <v>0</v>
      </c>
      <c r="BK441">
        <v>0.65909099999999998</v>
      </c>
      <c r="BL441">
        <v>0.59090900000000002</v>
      </c>
      <c r="BM441">
        <v>0.36363600000000001</v>
      </c>
      <c r="BN441">
        <v>4.5455000000000002E-2</v>
      </c>
      <c r="BO441">
        <v>1</v>
      </c>
      <c r="BP441" t="s">
        <v>4751</v>
      </c>
      <c r="BQ441">
        <v>44</v>
      </c>
      <c r="BR441">
        <v>1</v>
      </c>
      <c r="BS441">
        <v>0</v>
      </c>
    </row>
    <row r="442" spans="1:71" x14ac:dyDescent="0.25">
      <c r="A442" t="s">
        <v>4752</v>
      </c>
      <c r="B442" t="s">
        <v>98</v>
      </c>
      <c r="C442" t="s">
        <v>388</v>
      </c>
      <c r="D442" t="s">
        <v>947</v>
      </c>
      <c r="E442">
        <v>2023</v>
      </c>
      <c r="F442">
        <v>9</v>
      </c>
      <c r="G442">
        <v>7</v>
      </c>
      <c r="H442">
        <v>21</v>
      </c>
      <c r="I442">
        <v>0</v>
      </c>
      <c r="J442">
        <v>1</v>
      </c>
      <c r="K442">
        <v>2</v>
      </c>
      <c r="L442">
        <v>3</v>
      </c>
      <c r="M442">
        <v>1</v>
      </c>
      <c r="N442">
        <v>3</v>
      </c>
      <c r="O442">
        <v>2</v>
      </c>
      <c r="P442">
        <v>1</v>
      </c>
      <c r="Q442">
        <v>3</v>
      </c>
      <c r="R442">
        <v>0</v>
      </c>
      <c r="S442">
        <v>0</v>
      </c>
      <c r="T442">
        <v>21</v>
      </c>
      <c r="U442">
        <v>24</v>
      </c>
      <c r="V442">
        <v>13</v>
      </c>
      <c r="W442">
        <v>0</v>
      </c>
      <c r="X442">
        <v>25</v>
      </c>
      <c r="Y442">
        <v>0</v>
      </c>
      <c r="Z442">
        <v>6</v>
      </c>
      <c r="AA442">
        <v>5</v>
      </c>
      <c r="AB442">
        <v>1</v>
      </c>
      <c r="AC442">
        <v>13</v>
      </c>
      <c r="AD442">
        <v>1</v>
      </c>
      <c r="AE442">
        <v>0</v>
      </c>
      <c r="AF442">
        <v>23</v>
      </c>
      <c r="AG442">
        <v>22</v>
      </c>
      <c r="AH442">
        <v>14</v>
      </c>
      <c r="AI442">
        <v>1</v>
      </c>
      <c r="AJ442">
        <v>37</v>
      </c>
      <c r="AK442">
        <v>0.24324299999999999</v>
      </c>
      <c r="AL442">
        <v>0.189189</v>
      </c>
      <c r="AM442">
        <v>0.56756799999999996</v>
      </c>
      <c r="AN442">
        <v>0</v>
      </c>
      <c r="AO442">
        <v>2.7026999999999999E-2</v>
      </c>
      <c r="AP442">
        <v>5.4053999999999998E-2</v>
      </c>
      <c r="AQ442">
        <v>8.1081E-2</v>
      </c>
      <c r="AR442">
        <v>2.7026999999999999E-2</v>
      </c>
      <c r="AS442">
        <v>8.1081E-2</v>
      </c>
      <c r="AT442">
        <v>5.4053999999999998E-2</v>
      </c>
      <c r="AU442">
        <v>2.7026999999999999E-2</v>
      </c>
      <c r="AV442">
        <v>8.1081E-2</v>
      </c>
      <c r="AW442">
        <v>0</v>
      </c>
      <c r="AX442">
        <v>0</v>
      </c>
      <c r="AY442">
        <v>0.56756799999999996</v>
      </c>
      <c r="AZ442">
        <v>0.64864900000000003</v>
      </c>
      <c r="BA442">
        <v>0.35135100000000002</v>
      </c>
      <c r="BB442">
        <v>0</v>
      </c>
      <c r="BC442">
        <v>0.67567599999999994</v>
      </c>
      <c r="BD442">
        <v>0</v>
      </c>
      <c r="BE442">
        <v>0.162162</v>
      </c>
      <c r="BF442">
        <v>0.13513500000000001</v>
      </c>
      <c r="BG442">
        <v>2.7026999999999999E-2</v>
      </c>
      <c r="BH442">
        <v>0.35135100000000002</v>
      </c>
      <c r="BI442">
        <v>2.7026999999999999E-2</v>
      </c>
      <c r="BJ442">
        <v>0</v>
      </c>
      <c r="BK442">
        <v>0.62162200000000001</v>
      </c>
      <c r="BL442">
        <v>0.59459499999999998</v>
      </c>
      <c r="BM442">
        <v>0.37837799999999999</v>
      </c>
      <c r="BN442">
        <v>2.7026999999999999E-2</v>
      </c>
      <c r="BO442">
        <v>1</v>
      </c>
      <c r="BP442" t="s">
        <v>4751</v>
      </c>
      <c r="BQ442">
        <v>44</v>
      </c>
      <c r="BR442">
        <v>0.84090999999999994</v>
      </c>
      <c r="BS442">
        <v>0</v>
      </c>
    </row>
    <row r="443" spans="1:71" x14ac:dyDescent="0.25">
      <c r="A443" t="s">
        <v>4753</v>
      </c>
      <c r="B443" t="s">
        <v>98</v>
      </c>
      <c r="C443" t="s">
        <v>388</v>
      </c>
      <c r="D443" t="s">
        <v>949</v>
      </c>
      <c r="E443">
        <v>2023</v>
      </c>
      <c r="F443">
        <v>3</v>
      </c>
      <c r="G443">
        <v>1</v>
      </c>
      <c r="H443">
        <v>2</v>
      </c>
      <c r="I443">
        <v>0</v>
      </c>
      <c r="J443">
        <v>0</v>
      </c>
      <c r="K443">
        <v>2</v>
      </c>
      <c r="L443">
        <v>0</v>
      </c>
      <c r="M443">
        <v>0</v>
      </c>
      <c r="N443">
        <v>0</v>
      </c>
      <c r="O443">
        <v>1</v>
      </c>
      <c r="P443">
        <v>0</v>
      </c>
      <c r="Q443">
        <v>1</v>
      </c>
      <c r="R443">
        <v>0</v>
      </c>
      <c r="S443">
        <v>0</v>
      </c>
      <c r="T443">
        <v>2</v>
      </c>
      <c r="U443">
        <v>5</v>
      </c>
      <c r="V443">
        <v>1</v>
      </c>
      <c r="W443">
        <v>0</v>
      </c>
      <c r="X443">
        <v>6</v>
      </c>
      <c r="Y443">
        <v>0</v>
      </c>
      <c r="Z443">
        <v>0</v>
      </c>
      <c r="AA443">
        <v>0</v>
      </c>
      <c r="AB443">
        <v>0</v>
      </c>
      <c r="AC443">
        <v>1</v>
      </c>
      <c r="AD443">
        <v>0</v>
      </c>
      <c r="AE443">
        <v>0</v>
      </c>
      <c r="AF443">
        <v>5</v>
      </c>
      <c r="AG443">
        <v>4</v>
      </c>
      <c r="AH443">
        <v>2</v>
      </c>
      <c r="AI443">
        <v>0</v>
      </c>
      <c r="AJ443">
        <v>6</v>
      </c>
      <c r="AK443">
        <v>0.5</v>
      </c>
      <c r="AL443">
        <v>0.16666700000000001</v>
      </c>
      <c r="AM443">
        <v>0.33333299999999999</v>
      </c>
      <c r="AN443">
        <v>0</v>
      </c>
      <c r="AO443">
        <v>0</v>
      </c>
      <c r="AP443">
        <v>0.33333299999999999</v>
      </c>
      <c r="AQ443">
        <v>0</v>
      </c>
      <c r="AR443">
        <v>0</v>
      </c>
      <c r="AS443">
        <v>0</v>
      </c>
      <c r="AT443">
        <v>0.16666700000000001</v>
      </c>
      <c r="AU443">
        <v>0</v>
      </c>
      <c r="AV443">
        <v>0.16666700000000001</v>
      </c>
      <c r="AW443">
        <v>0</v>
      </c>
      <c r="AX443">
        <v>0</v>
      </c>
      <c r="AY443">
        <v>0.33333299999999999</v>
      </c>
      <c r="AZ443">
        <v>0.83333299999999999</v>
      </c>
      <c r="BA443">
        <v>0.16666700000000001</v>
      </c>
      <c r="BB443">
        <v>0</v>
      </c>
      <c r="BC443">
        <v>1</v>
      </c>
      <c r="BD443">
        <v>0</v>
      </c>
      <c r="BE443">
        <v>0</v>
      </c>
      <c r="BF443">
        <v>0</v>
      </c>
      <c r="BG443">
        <v>0</v>
      </c>
      <c r="BH443">
        <v>0.16666700000000001</v>
      </c>
      <c r="BI443">
        <v>0</v>
      </c>
      <c r="BJ443">
        <v>0</v>
      </c>
      <c r="BK443">
        <v>0.83333299999999999</v>
      </c>
      <c r="BL443">
        <v>0.66666700000000001</v>
      </c>
      <c r="BM443">
        <v>0.33333299999999999</v>
      </c>
      <c r="BN443">
        <v>0</v>
      </c>
      <c r="BO443">
        <v>1</v>
      </c>
      <c r="BP443" t="s">
        <v>4751</v>
      </c>
      <c r="BQ443">
        <v>44</v>
      </c>
      <c r="BR443">
        <v>0.13636000000000001</v>
      </c>
      <c r="BS443">
        <v>0</v>
      </c>
    </row>
    <row r="444" spans="1:71" x14ac:dyDescent="0.25">
      <c r="A444" t="s">
        <v>4754</v>
      </c>
      <c r="B444" t="s">
        <v>98</v>
      </c>
      <c r="C444" t="s">
        <v>388</v>
      </c>
      <c r="D444" t="s">
        <v>961</v>
      </c>
      <c r="E444">
        <v>2023</v>
      </c>
      <c r="F444">
        <v>1</v>
      </c>
      <c r="G444">
        <v>0</v>
      </c>
      <c r="H444">
        <v>0</v>
      </c>
      <c r="I444">
        <v>0</v>
      </c>
      <c r="J444">
        <v>0</v>
      </c>
      <c r="K444">
        <v>1</v>
      </c>
      <c r="L444">
        <v>0</v>
      </c>
      <c r="M444">
        <v>0</v>
      </c>
      <c r="N444">
        <v>0</v>
      </c>
      <c r="O444">
        <v>0</v>
      </c>
      <c r="P444">
        <v>0</v>
      </c>
      <c r="Q444">
        <v>0</v>
      </c>
      <c r="R444">
        <v>0</v>
      </c>
      <c r="S444">
        <v>0</v>
      </c>
      <c r="T444">
        <v>0</v>
      </c>
      <c r="U444">
        <v>1</v>
      </c>
      <c r="V444">
        <v>0</v>
      </c>
      <c r="W444">
        <v>0</v>
      </c>
      <c r="X444">
        <v>0</v>
      </c>
      <c r="Y444">
        <v>0</v>
      </c>
      <c r="Z444">
        <v>0</v>
      </c>
      <c r="AA444">
        <v>1</v>
      </c>
      <c r="AB444">
        <v>0</v>
      </c>
      <c r="AC444">
        <v>0</v>
      </c>
      <c r="AD444">
        <v>0</v>
      </c>
      <c r="AE444">
        <v>0</v>
      </c>
      <c r="AF444">
        <v>1</v>
      </c>
      <c r="AG444">
        <v>0</v>
      </c>
      <c r="AH444">
        <v>0</v>
      </c>
      <c r="AI444">
        <v>1</v>
      </c>
      <c r="AJ444">
        <v>1</v>
      </c>
      <c r="AK444">
        <v>1</v>
      </c>
      <c r="AL444">
        <v>0</v>
      </c>
      <c r="AM444">
        <v>0</v>
      </c>
      <c r="AN444">
        <v>0</v>
      </c>
      <c r="AO444">
        <v>0</v>
      </c>
      <c r="AP444">
        <v>1</v>
      </c>
      <c r="AQ444">
        <v>0</v>
      </c>
      <c r="AR444">
        <v>0</v>
      </c>
      <c r="AS444">
        <v>0</v>
      </c>
      <c r="AT444">
        <v>0</v>
      </c>
      <c r="AU444">
        <v>0</v>
      </c>
      <c r="AV444">
        <v>0</v>
      </c>
      <c r="AW444">
        <v>0</v>
      </c>
      <c r="AX444">
        <v>0</v>
      </c>
      <c r="AY444">
        <v>0</v>
      </c>
      <c r="AZ444">
        <v>1</v>
      </c>
      <c r="BA444">
        <v>0</v>
      </c>
      <c r="BB444">
        <v>0</v>
      </c>
      <c r="BC444">
        <v>0</v>
      </c>
      <c r="BD444">
        <v>0</v>
      </c>
      <c r="BE444">
        <v>0</v>
      </c>
      <c r="BF444">
        <v>1</v>
      </c>
      <c r="BG444">
        <v>0</v>
      </c>
      <c r="BH444">
        <v>0</v>
      </c>
      <c r="BI444">
        <v>0</v>
      </c>
      <c r="BJ444">
        <v>0</v>
      </c>
      <c r="BK444">
        <v>1</v>
      </c>
      <c r="BL444">
        <v>0</v>
      </c>
      <c r="BM444">
        <v>0</v>
      </c>
      <c r="BN444">
        <v>1</v>
      </c>
      <c r="BO444">
        <v>1</v>
      </c>
      <c r="BP444" t="s">
        <v>4751</v>
      </c>
      <c r="BQ444">
        <v>44</v>
      </c>
      <c r="BR444">
        <v>2.273E-2</v>
      </c>
      <c r="BS444">
        <v>0</v>
      </c>
    </row>
    <row r="445" spans="1:71" x14ac:dyDescent="0.25">
      <c r="A445" t="s">
        <v>4755</v>
      </c>
      <c r="B445" t="s">
        <v>98</v>
      </c>
      <c r="C445" t="s">
        <v>394</v>
      </c>
      <c r="D445" t="s">
        <v>44</v>
      </c>
      <c r="E445">
        <v>2023</v>
      </c>
      <c r="F445">
        <v>1024</v>
      </c>
      <c r="G445">
        <v>379</v>
      </c>
      <c r="H445">
        <v>0</v>
      </c>
      <c r="I445">
        <v>164</v>
      </c>
      <c r="J445">
        <v>221</v>
      </c>
      <c r="K445">
        <v>207</v>
      </c>
      <c r="L445">
        <v>189</v>
      </c>
      <c r="M445">
        <v>182</v>
      </c>
      <c r="N445">
        <v>174</v>
      </c>
      <c r="O445">
        <v>126</v>
      </c>
      <c r="P445">
        <v>80</v>
      </c>
      <c r="Q445">
        <v>33</v>
      </c>
      <c r="R445">
        <v>12</v>
      </c>
      <c r="S445">
        <v>15</v>
      </c>
      <c r="T445">
        <v>0</v>
      </c>
      <c r="U445">
        <v>1317</v>
      </c>
      <c r="V445">
        <v>86</v>
      </c>
      <c r="W445">
        <v>0</v>
      </c>
      <c r="X445">
        <v>1123</v>
      </c>
      <c r="Y445">
        <v>52</v>
      </c>
      <c r="Z445">
        <v>73</v>
      </c>
      <c r="AA445">
        <v>63</v>
      </c>
      <c r="AB445">
        <v>92</v>
      </c>
      <c r="AC445">
        <v>344</v>
      </c>
      <c r="AD445">
        <v>62</v>
      </c>
      <c r="AE445">
        <v>129</v>
      </c>
      <c r="AF445">
        <v>868</v>
      </c>
      <c r="AG445">
        <v>991</v>
      </c>
      <c r="AH445">
        <v>311</v>
      </c>
      <c r="AI445">
        <v>101</v>
      </c>
      <c r="AJ445">
        <v>1403</v>
      </c>
      <c r="AK445">
        <v>0.7298650000000001</v>
      </c>
      <c r="AL445">
        <v>0.27013500000000001</v>
      </c>
      <c r="AM445">
        <v>0</v>
      </c>
      <c r="AN445">
        <v>0.116892</v>
      </c>
      <c r="AO445">
        <v>0.15751999999999999</v>
      </c>
      <c r="AP445">
        <v>0.14754100000000001</v>
      </c>
      <c r="AQ445">
        <v>0.134711</v>
      </c>
      <c r="AR445">
        <v>0.129722</v>
      </c>
      <c r="AS445">
        <v>0.12402000000000001</v>
      </c>
      <c r="AT445">
        <v>8.9807999999999999E-2</v>
      </c>
      <c r="AU445">
        <v>5.7021000000000002E-2</v>
      </c>
      <c r="AV445">
        <v>2.3521E-2</v>
      </c>
      <c r="AW445">
        <v>8.5529999999999998E-3</v>
      </c>
      <c r="AX445">
        <v>1.0691000000000001E-2</v>
      </c>
      <c r="AY445">
        <v>0</v>
      </c>
      <c r="AZ445">
        <v>0.93870299999999995</v>
      </c>
      <c r="BA445">
        <v>6.1296999999999997E-2</v>
      </c>
      <c r="BB445">
        <v>0</v>
      </c>
      <c r="BC445">
        <v>0.80042800000000003</v>
      </c>
      <c r="BD445">
        <v>3.7062999999999999E-2</v>
      </c>
      <c r="BE445">
        <v>5.2031000000000001E-2</v>
      </c>
      <c r="BF445">
        <v>4.4903999999999999E-2</v>
      </c>
      <c r="BG445">
        <v>6.5574000000000007E-2</v>
      </c>
      <c r="BH445">
        <v>0.24518899999999999</v>
      </c>
      <c r="BI445">
        <v>4.4191000000000001E-2</v>
      </c>
      <c r="BJ445">
        <v>9.1946E-2</v>
      </c>
      <c r="BK445">
        <v>0.61867400000000006</v>
      </c>
      <c r="BL445">
        <v>0.70634399999999997</v>
      </c>
      <c r="BM445">
        <v>0.221668</v>
      </c>
      <c r="BN445">
        <v>7.1988999999999997E-2</v>
      </c>
      <c r="BO445">
        <v>1</v>
      </c>
      <c r="BP445" t="s">
        <v>4756</v>
      </c>
      <c r="BQ445">
        <v>1403</v>
      </c>
      <c r="BR445">
        <v>1</v>
      </c>
      <c r="BS445">
        <v>0</v>
      </c>
    </row>
    <row r="446" spans="1:71" x14ac:dyDescent="0.25">
      <c r="A446" t="s">
        <v>4757</v>
      </c>
      <c r="B446" t="s">
        <v>98</v>
      </c>
      <c r="C446" t="s">
        <v>394</v>
      </c>
      <c r="D446" t="s">
        <v>947</v>
      </c>
      <c r="E446">
        <v>2023</v>
      </c>
      <c r="F446">
        <v>717</v>
      </c>
      <c r="G446">
        <v>285</v>
      </c>
      <c r="H446">
        <v>0</v>
      </c>
      <c r="I446">
        <v>114</v>
      </c>
      <c r="J446">
        <v>147</v>
      </c>
      <c r="K446">
        <v>146</v>
      </c>
      <c r="L446">
        <v>139</v>
      </c>
      <c r="M446">
        <v>137</v>
      </c>
      <c r="N446">
        <v>128</v>
      </c>
      <c r="O446">
        <v>93</v>
      </c>
      <c r="P446">
        <v>59</v>
      </c>
      <c r="Q446">
        <v>19</v>
      </c>
      <c r="R446">
        <v>8</v>
      </c>
      <c r="S446">
        <v>12</v>
      </c>
      <c r="T446">
        <v>0</v>
      </c>
      <c r="U446">
        <v>937</v>
      </c>
      <c r="V446">
        <v>65</v>
      </c>
      <c r="W446">
        <v>0</v>
      </c>
      <c r="X446">
        <v>838</v>
      </c>
      <c r="Y446">
        <v>15</v>
      </c>
      <c r="Z446">
        <v>50</v>
      </c>
      <c r="AA446">
        <v>62</v>
      </c>
      <c r="AB446">
        <v>37</v>
      </c>
      <c r="AC446">
        <v>326</v>
      </c>
      <c r="AD446">
        <v>18</v>
      </c>
      <c r="AE446">
        <v>35</v>
      </c>
      <c r="AF446">
        <v>623</v>
      </c>
      <c r="AG446">
        <v>691</v>
      </c>
      <c r="AH446">
        <v>272</v>
      </c>
      <c r="AI446">
        <v>39</v>
      </c>
      <c r="AJ446">
        <v>1002</v>
      </c>
      <c r="AK446">
        <v>0.71556900000000001</v>
      </c>
      <c r="AL446">
        <v>0.28443099999999999</v>
      </c>
      <c r="AM446">
        <v>0</v>
      </c>
      <c r="AN446">
        <v>0.113772</v>
      </c>
      <c r="AO446">
        <v>0.146707</v>
      </c>
      <c r="AP446">
        <v>0.14570900000000001</v>
      </c>
      <c r="AQ446">
        <v>0.13872300000000001</v>
      </c>
      <c r="AR446">
        <v>0.13672699999999999</v>
      </c>
      <c r="AS446">
        <v>0.127745</v>
      </c>
      <c r="AT446">
        <v>9.2813999999999994E-2</v>
      </c>
      <c r="AU446">
        <v>5.8881999999999997E-2</v>
      </c>
      <c r="AV446">
        <v>1.8962E-2</v>
      </c>
      <c r="AW446">
        <v>7.9839999999999998E-3</v>
      </c>
      <c r="AX446">
        <v>1.1976000000000001E-2</v>
      </c>
      <c r="AY446">
        <v>0</v>
      </c>
      <c r="AZ446">
        <v>0.93513000000000002</v>
      </c>
      <c r="BA446">
        <v>6.4869999999999997E-2</v>
      </c>
      <c r="BB446">
        <v>0</v>
      </c>
      <c r="BC446">
        <v>0.83632700000000004</v>
      </c>
      <c r="BD446">
        <v>1.4970000000000001E-2</v>
      </c>
      <c r="BE446">
        <v>4.99E-2</v>
      </c>
      <c r="BF446">
        <v>6.1876E-2</v>
      </c>
      <c r="BG446">
        <v>3.6926E-2</v>
      </c>
      <c r="BH446">
        <v>0.325349</v>
      </c>
      <c r="BI446">
        <v>1.7964000000000001E-2</v>
      </c>
      <c r="BJ446">
        <v>3.4930000000000003E-2</v>
      </c>
      <c r="BK446">
        <v>0.62175599999999998</v>
      </c>
      <c r="BL446">
        <v>0.68962100000000004</v>
      </c>
      <c r="BM446">
        <v>0.271457</v>
      </c>
      <c r="BN446">
        <v>3.8921999999999998E-2</v>
      </c>
      <c r="BO446">
        <v>1</v>
      </c>
      <c r="BP446" t="s">
        <v>4756</v>
      </c>
      <c r="BQ446">
        <v>1403</v>
      </c>
      <c r="BR446">
        <v>0.71418000000000004</v>
      </c>
      <c r="BS446">
        <v>0</v>
      </c>
    </row>
    <row r="447" spans="1:71" x14ac:dyDescent="0.25">
      <c r="A447" t="s">
        <v>4758</v>
      </c>
      <c r="B447" t="s">
        <v>98</v>
      </c>
      <c r="C447" t="s">
        <v>394</v>
      </c>
      <c r="D447" t="s">
        <v>949</v>
      </c>
      <c r="E447">
        <v>2023</v>
      </c>
      <c r="F447">
        <v>216</v>
      </c>
      <c r="G447">
        <v>65</v>
      </c>
      <c r="H447">
        <v>0</v>
      </c>
      <c r="I447">
        <v>30</v>
      </c>
      <c r="J447">
        <v>57</v>
      </c>
      <c r="K447">
        <v>44</v>
      </c>
      <c r="L447">
        <v>35</v>
      </c>
      <c r="M447">
        <v>29</v>
      </c>
      <c r="N447">
        <v>36</v>
      </c>
      <c r="O447">
        <v>20</v>
      </c>
      <c r="P447">
        <v>15</v>
      </c>
      <c r="Q447">
        <v>9</v>
      </c>
      <c r="R447">
        <v>4</v>
      </c>
      <c r="S447">
        <v>2</v>
      </c>
      <c r="T447">
        <v>0</v>
      </c>
      <c r="U447">
        <v>275</v>
      </c>
      <c r="V447">
        <v>6</v>
      </c>
      <c r="W447">
        <v>0</v>
      </c>
      <c r="X447">
        <v>216</v>
      </c>
      <c r="Y447">
        <v>32</v>
      </c>
      <c r="Z447">
        <v>22</v>
      </c>
      <c r="AA447">
        <v>0</v>
      </c>
      <c r="AB447">
        <v>11</v>
      </c>
      <c r="AC447">
        <v>13</v>
      </c>
      <c r="AD447">
        <v>5</v>
      </c>
      <c r="AE447">
        <v>33</v>
      </c>
      <c r="AF447">
        <v>230</v>
      </c>
      <c r="AG447">
        <v>225</v>
      </c>
      <c r="AH447">
        <v>38</v>
      </c>
      <c r="AI447">
        <v>18</v>
      </c>
      <c r="AJ447">
        <v>281</v>
      </c>
      <c r="AK447">
        <v>0.76868300000000001</v>
      </c>
      <c r="AL447">
        <v>0.23131699999999999</v>
      </c>
      <c r="AM447">
        <v>0</v>
      </c>
      <c r="AN447">
        <v>0.106762</v>
      </c>
      <c r="AO447">
        <v>0.202847</v>
      </c>
      <c r="AP447">
        <v>0.156584</v>
      </c>
      <c r="AQ447">
        <v>0.124555</v>
      </c>
      <c r="AR447">
        <v>0.103203</v>
      </c>
      <c r="AS447">
        <v>0.12811400000000001</v>
      </c>
      <c r="AT447">
        <v>7.1174000000000001E-2</v>
      </c>
      <c r="AU447">
        <v>5.3380999999999998E-2</v>
      </c>
      <c r="AV447">
        <v>3.2028000000000001E-2</v>
      </c>
      <c r="AW447">
        <v>1.4234999999999999E-2</v>
      </c>
      <c r="AX447">
        <v>7.1170000000000001E-3</v>
      </c>
      <c r="AY447">
        <v>0</v>
      </c>
      <c r="AZ447">
        <v>0.97864800000000007</v>
      </c>
      <c r="BA447">
        <v>2.1351999999999999E-2</v>
      </c>
      <c r="BB447">
        <v>0</v>
      </c>
      <c r="BC447">
        <v>0.76868300000000001</v>
      </c>
      <c r="BD447">
        <v>0.11387899999999999</v>
      </c>
      <c r="BE447">
        <v>7.8292E-2</v>
      </c>
      <c r="BF447">
        <v>0</v>
      </c>
      <c r="BG447">
        <v>3.9146E-2</v>
      </c>
      <c r="BH447">
        <v>4.6262999999999999E-2</v>
      </c>
      <c r="BI447">
        <v>1.7794000000000001E-2</v>
      </c>
      <c r="BJ447">
        <v>0.117438</v>
      </c>
      <c r="BK447">
        <v>0.81850499999999993</v>
      </c>
      <c r="BL447">
        <v>0.80071200000000009</v>
      </c>
      <c r="BM447">
        <v>0.13523099999999999</v>
      </c>
      <c r="BN447">
        <v>6.4057000000000003E-2</v>
      </c>
      <c r="BO447">
        <v>1</v>
      </c>
      <c r="BP447" t="s">
        <v>4756</v>
      </c>
      <c r="BQ447">
        <v>1403</v>
      </c>
      <c r="BR447">
        <v>0.20029</v>
      </c>
      <c r="BS447">
        <v>0</v>
      </c>
    </row>
    <row r="448" spans="1:71" x14ac:dyDescent="0.25">
      <c r="A448" t="s">
        <v>4759</v>
      </c>
      <c r="B448" t="s">
        <v>98</v>
      </c>
      <c r="C448" t="s">
        <v>394</v>
      </c>
      <c r="D448" t="s">
        <v>953</v>
      </c>
      <c r="E448">
        <v>2023</v>
      </c>
      <c r="F448">
        <v>66</v>
      </c>
      <c r="G448">
        <v>12</v>
      </c>
      <c r="H448">
        <v>0</v>
      </c>
      <c r="I448">
        <v>5</v>
      </c>
      <c r="J448">
        <v>5</v>
      </c>
      <c r="K448">
        <v>10</v>
      </c>
      <c r="L448">
        <v>14</v>
      </c>
      <c r="M448">
        <v>13</v>
      </c>
      <c r="N448">
        <v>9</v>
      </c>
      <c r="O448">
        <v>13</v>
      </c>
      <c r="P448">
        <v>5</v>
      </c>
      <c r="Q448">
        <v>4</v>
      </c>
      <c r="R448">
        <v>0</v>
      </c>
      <c r="S448">
        <v>0</v>
      </c>
      <c r="T448">
        <v>0</v>
      </c>
      <c r="U448">
        <v>75</v>
      </c>
      <c r="V448">
        <v>3</v>
      </c>
      <c r="W448">
        <v>0</v>
      </c>
      <c r="X448">
        <v>69</v>
      </c>
      <c r="Y448">
        <v>5</v>
      </c>
      <c r="Z448">
        <v>1</v>
      </c>
      <c r="AA448">
        <v>1</v>
      </c>
      <c r="AB448">
        <v>2</v>
      </c>
      <c r="AC448">
        <v>3</v>
      </c>
      <c r="AD448">
        <v>1</v>
      </c>
      <c r="AE448">
        <v>61</v>
      </c>
      <c r="AF448">
        <v>13</v>
      </c>
      <c r="AG448">
        <v>67</v>
      </c>
      <c r="AH448">
        <v>0</v>
      </c>
      <c r="AI448">
        <v>11</v>
      </c>
      <c r="AJ448">
        <v>78</v>
      </c>
      <c r="AK448">
        <v>0.84615399999999996</v>
      </c>
      <c r="AL448">
        <v>0.15384600000000001</v>
      </c>
      <c r="AM448">
        <v>0</v>
      </c>
      <c r="AN448">
        <v>6.4103000000000007E-2</v>
      </c>
      <c r="AO448">
        <v>6.4103000000000007E-2</v>
      </c>
      <c r="AP448">
        <v>0.12820500000000001</v>
      </c>
      <c r="AQ448">
        <v>0.17948700000000001</v>
      </c>
      <c r="AR448">
        <v>0.16666700000000001</v>
      </c>
      <c r="AS448">
        <v>0.115385</v>
      </c>
      <c r="AT448">
        <v>0.16666700000000001</v>
      </c>
      <c r="AU448">
        <v>6.4103000000000007E-2</v>
      </c>
      <c r="AV448">
        <v>5.1281999999999987E-2</v>
      </c>
      <c r="AW448">
        <v>0</v>
      </c>
      <c r="AX448">
        <v>0</v>
      </c>
      <c r="AY448">
        <v>0</v>
      </c>
      <c r="AZ448">
        <v>0.961538</v>
      </c>
      <c r="BA448">
        <v>3.8462000000000003E-2</v>
      </c>
      <c r="BB448">
        <v>0</v>
      </c>
      <c r="BC448">
        <v>0.88461500000000004</v>
      </c>
      <c r="BD448">
        <v>6.4103000000000007E-2</v>
      </c>
      <c r="BE448">
        <v>1.2821000000000001E-2</v>
      </c>
      <c r="BF448">
        <v>1.2821000000000001E-2</v>
      </c>
      <c r="BG448">
        <v>2.5641000000000001E-2</v>
      </c>
      <c r="BH448">
        <v>3.8462000000000003E-2</v>
      </c>
      <c r="BI448">
        <v>1.2821000000000001E-2</v>
      </c>
      <c r="BJ448">
        <v>0.78205100000000005</v>
      </c>
      <c r="BK448">
        <v>0.16666700000000001</v>
      </c>
      <c r="BL448">
        <v>0.85897400000000002</v>
      </c>
      <c r="BM448">
        <v>0</v>
      </c>
      <c r="BN448">
        <v>0.14102600000000001</v>
      </c>
      <c r="BO448">
        <v>1</v>
      </c>
      <c r="BP448" t="s">
        <v>4756</v>
      </c>
      <c r="BQ448">
        <v>1403</v>
      </c>
      <c r="BR448">
        <v>5.5599999999999997E-2</v>
      </c>
      <c r="BS448">
        <v>0</v>
      </c>
    </row>
    <row r="449" spans="1:71" x14ac:dyDescent="0.25">
      <c r="A449" t="s">
        <v>4760</v>
      </c>
      <c r="B449" t="s">
        <v>98</v>
      </c>
      <c r="C449" t="s">
        <v>394</v>
      </c>
      <c r="D449" t="s">
        <v>961</v>
      </c>
      <c r="E449">
        <v>2023</v>
      </c>
      <c r="F449">
        <v>25</v>
      </c>
      <c r="G449">
        <v>17</v>
      </c>
      <c r="H449">
        <v>0</v>
      </c>
      <c r="I449">
        <v>15</v>
      </c>
      <c r="J449">
        <v>12</v>
      </c>
      <c r="K449">
        <v>7</v>
      </c>
      <c r="L449">
        <v>1</v>
      </c>
      <c r="M449">
        <v>3</v>
      </c>
      <c r="N449">
        <v>1</v>
      </c>
      <c r="O449">
        <v>0</v>
      </c>
      <c r="P449">
        <v>1</v>
      </c>
      <c r="Q449">
        <v>1</v>
      </c>
      <c r="R449">
        <v>0</v>
      </c>
      <c r="S449">
        <v>1</v>
      </c>
      <c r="T449">
        <v>0</v>
      </c>
      <c r="U449">
        <v>30</v>
      </c>
      <c r="V449">
        <v>12</v>
      </c>
      <c r="W449">
        <v>0</v>
      </c>
      <c r="X449">
        <v>0</v>
      </c>
      <c r="Y449">
        <v>0</v>
      </c>
      <c r="Z449">
        <v>0</v>
      </c>
      <c r="AA449">
        <v>0</v>
      </c>
      <c r="AB449">
        <v>42</v>
      </c>
      <c r="AC449">
        <v>2</v>
      </c>
      <c r="AD449">
        <v>38</v>
      </c>
      <c r="AE449">
        <v>0</v>
      </c>
      <c r="AF449">
        <v>2</v>
      </c>
      <c r="AG449">
        <v>8</v>
      </c>
      <c r="AH449">
        <v>1</v>
      </c>
      <c r="AI449">
        <v>33</v>
      </c>
      <c r="AJ449">
        <v>42</v>
      </c>
      <c r="AK449">
        <v>0.59523800000000004</v>
      </c>
      <c r="AL449">
        <v>0.40476200000000001</v>
      </c>
      <c r="AM449">
        <v>0</v>
      </c>
      <c r="AN449">
        <v>0.35714299999999999</v>
      </c>
      <c r="AO449">
        <v>0.28571400000000002</v>
      </c>
      <c r="AP449">
        <v>0.16666700000000001</v>
      </c>
      <c r="AQ449">
        <v>2.3810000000000001E-2</v>
      </c>
      <c r="AR449">
        <v>7.1429000000000006E-2</v>
      </c>
      <c r="AS449">
        <v>2.3810000000000001E-2</v>
      </c>
      <c r="AT449">
        <v>0</v>
      </c>
      <c r="AU449">
        <v>2.3810000000000001E-2</v>
      </c>
      <c r="AV449">
        <v>2.3810000000000001E-2</v>
      </c>
      <c r="AW449">
        <v>0</v>
      </c>
      <c r="AX449">
        <v>2.3810000000000001E-2</v>
      </c>
      <c r="AY449">
        <v>0</v>
      </c>
      <c r="AZ449">
        <v>0.71428599999999998</v>
      </c>
      <c r="BA449">
        <v>0.28571400000000002</v>
      </c>
      <c r="BB449">
        <v>0</v>
      </c>
      <c r="BC449">
        <v>0</v>
      </c>
      <c r="BD449">
        <v>0</v>
      </c>
      <c r="BE449">
        <v>0</v>
      </c>
      <c r="BF449">
        <v>0</v>
      </c>
      <c r="BG449">
        <v>1</v>
      </c>
      <c r="BH449">
        <v>4.7618999999999988E-2</v>
      </c>
      <c r="BI449">
        <v>0.90476200000000007</v>
      </c>
      <c r="BJ449">
        <v>0</v>
      </c>
      <c r="BK449">
        <v>4.7618999999999988E-2</v>
      </c>
      <c r="BL449">
        <v>0.19047600000000001</v>
      </c>
      <c r="BM449">
        <v>2.3810000000000001E-2</v>
      </c>
      <c r="BN449">
        <v>0.78571400000000002</v>
      </c>
      <c r="BO449">
        <v>1</v>
      </c>
      <c r="BP449" t="s">
        <v>4756</v>
      </c>
      <c r="BQ449">
        <v>1403</v>
      </c>
      <c r="BR449">
        <v>2.9940000000000001E-2</v>
      </c>
      <c r="BS449">
        <v>0</v>
      </c>
    </row>
    <row r="450" spans="1:71" x14ac:dyDescent="0.25">
      <c r="A450" t="s">
        <v>4761</v>
      </c>
      <c r="B450" t="s">
        <v>98</v>
      </c>
      <c r="C450" t="s">
        <v>43</v>
      </c>
      <c r="D450" t="s">
        <v>44</v>
      </c>
      <c r="E450">
        <v>2023</v>
      </c>
      <c r="F450">
        <v>9536</v>
      </c>
      <c r="G450">
        <v>6814</v>
      </c>
      <c r="H450">
        <v>2</v>
      </c>
      <c r="I450">
        <v>1277</v>
      </c>
      <c r="J450">
        <v>2737</v>
      </c>
      <c r="K450">
        <v>2937</v>
      </c>
      <c r="L450">
        <v>2107</v>
      </c>
      <c r="M450">
        <v>1938</v>
      </c>
      <c r="N450">
        <v>1844</v>
      </c>
      <c r="O450">
        <v>1435</v>
      </c>
      <c r="P450">
        <v>1039</v>
      </c>
      <c r="Q450">
        <v>647</v>
      </c>
      <c r="R450">
        <v>371</v>
      </c>
      <c r="S450">
        <v>20</v>
      </c>
      <c r="T450">
        <v>0</v>
      </c>
      <c r="U450">
        <v>8215</v>
      </c>
      <c r="V450">
        <v>8137</v>
      </c>
      <c r="W450">
        <v>0</v>
      </c>
      <c r="X450">
        <v>12060</v>
      </c>
      <c r="Y450">
        <v>699</v>
      </c>
      <c r="Z450">
        <v>1145</v>
      </c>
      <c r="AA450">
        <v>2008</v>
      </c>
      <c r="AB450">
        <v>440</v>
      </c>
      <c r="AC450">
        <v>4238</v>
      </c>
      <c r="AD450">
        <v>548</v>
      </c>
      <c r="AE450">
        <v>1423</v>
      </c>
      <c r="AF450">
        <v>10143</v>
      </c>
      <c r="AG450">
        <v>15058</v>
      </c>
      <c r="AH450">
        <v>912</v>
      </c>
      <c r="AI450">
        <v>382</v>
      </c>
      <c r="AJ450">
        <v>16352</v>
      </c>
      <c r="AK450">
        <v>0.58316999999999997</v>
      </c>
      <c r="AL450">
        <v>0.41670699999999988</v>
      </c>
      <c r="AM450">
        <v>1.22E-4</v>
      </c>
      <c r="AN450">
        <v>7.8093999999999997E-2</v>
      </c>
      <c r="AO450">
        <v>0.16738</v>
      </c>
      <c r="AP450">
        <v>0.17961099999999999</v>
      </c>
      <c r="AQ450">
        <v>0.128853</v>
      </c>
      <c r="AR450">
        <v>0.118518</v>
      </c>
      <c r="AS450">
        <v>0.11276899999999999</v>
      </c>
      <c r="AT450">
        <v>8.7757000000000002E-2</v>
      </c>
      <c r="AU450">
        <v>6.3539999999999999E-2</v>
      </c>
      <c r="AV450">
        <v>3.9566999999999998E-2</v>
      </c>
      <c r="AW450">
        <v>2.2688E-2</v>
      </c>
      <c r="AX450">
        <v>1.2229999999999999E-3</v>
      </c>
      <c r="AY450">
        <v>0</v>
      </c>
      <c r="AZ450">
        <v>0.50238499999999997</v>
      </c>
      <c r="BA450">
        <v>0.49761499999999997</v>
      </c>
      <c r="BB450">
        <v>0</v>
      </c>
      <c r="BC450">
        <v>0.73752399999999996</v>
      </c>
      <c r="BD450">
        <v>4.2747E-2</v>
      </c>
      <c r="BE450">
        <v>7.0022000000000001E-2</v>
      </c>
      <c r="BF450">
        <v>0.122798</v>
      </c>
      <c r="BG450">
        <v>2.6908000000000001E-2</v>
      </c>
      <c r="BH450">
        <v>0.25917299999999999</v>
      </c>
      <c r="BI450">
        <v>3.3513000000000001E-2</v>
      </c>
      <c r="BJ450">
        <v>8.7022999999999989E-2</v>
      </c>
      <c r="BK450">
        <v>0.62029100000000004</v>
      </c>
      <c r="BL450">
        <v>0.92086600000000007</v>
      </c>
      <c r="BM450">
        <v>5.5773000000000003E-2</v>
      </c>
      <c r="BN450">
        <v>2.3361E-2</v>
      </c>
      <c r="BO450">
        <v>1</v>
      </c>
      <c r="BP450" t="s">
        <v>4762</v>
      </c>
      <c r="BQ450">
        <v>16352</v>
      </c>
      <c r="BR450">
        <v>1</v>
      </c>
      <c r="BS450">
        <v>0</v>
      </c>
    </row>
    <row r="451" spans="1:71" x14ac:dyDescent="0.25">
      <c r="A451" t="s">
        <v>4763</v>
      </c>
      <c r="B451" t="s">
        <v>98</v>
      </c>
      <c r="C451" t="s">
        <v>43</v>
      </c>
      <c r="D451" t="s">
        <v>947</v>
      </c>
      <c r="E451">
        <v>2023</v>
      </c>
      <c r="F451">
        <v>6720</v>
      </c>
      <c r="G451">
        <v>5702</v>
      </c>
      <c r="H451">
        <v>1</v>
      </c>
      <c r="I451">
        <v>867</v>
      </c>
      <c r="J451">
        <v>1916</v>
      </c>
      <c r="K451">
        <v>2187</v>
      </c>
      <c r="L451">
        <v>1660</v>
      </c>
      <c r="M451">
        <v>1490</v>
      </c>
      <c r="N451">
        <v>1434</v>
      </c>
      <c r="O451">
        <v>1137</v>
      </c>
      <c r="P451">
        <v>835</v>
      </c>
      <c r="Q451">
        <v>550</v>
      </c>
      <c r="R451">
        <v>331</v>
      </c>
      <c r="S451">
        <v>16</v>
      </c>
      <c r="T451">
        <v>0</v>
      </c>
      <c r="U451">
        <v>5066</v>
      </c>
      <c r="V451">
        <v>7357</v>
      </c>
      <c r="W451">
        <v>0</v>
      </c>
      <c r="X451">
        <v>9031</v>
      </c>
      <c r="Y451">
        <v>360</v>
      </c>
      <c r="Z451">
        <v>924</v>
      </c>
      <c r="AA451">
        <v>1964</v>
      </c>
      <c r="AB451">
        <v>144</v>
      </c>
      <c r="AC451">
        <v>4087</v>
      </c>
      <c r="AD451">
        <v>252</v>
      </c>
      <c r="AE451">
        <v>734</v>
      </c>
      <c r="AF451">
        <v>7350</v>
      </c>
      <c r="AG451">
        <v>11604</v>
      </c>
      <c r="AH451">
        <v>798</v>
      </c>
      <c r="AI451">
        <v>21</v>
      </c>
      <c r="AJ451">
        <v>12423</v>
      </c>
      <c r="AK451">
        <v>0.54093200000000008</v>
      </c>
      <c r="AL451">
        <v>0.45898699999999998</v>
      </c>
      <c r="AM451">
        <v>8.0000000000000007E-5</v>
      </c>
      <c r="AN451">
        <v>6.9790000000000005E-2</v>
      </c>
      <c r="AO451">
        <v>0.15423000000000001</v>
      </c>
      <c r="AP451">
        <v>0.17604400000000001</v>
      </c>
      <c r="AQ451">
        <v>0.13362299999999999</v>
      </c>
      <c r="AR451">
        <v>0.119939</v>
      </c>
      <c r="AS451">
        <v>0.11543100000000001</v>
      </c>
      <c r="AT451">
        <v>9.1523999999999994E-2</v>
      </c>
      <c r="AU451">
        <v>6.7213999999999996E-2</v>
      </c>
      <c r="AV451">
        <v>4.4273E-2</v>
      </c>
      <c r="AW451">
        <v>2.6644000000000001E-2</v>
      </c>
      <c r="AX451">
        <v>1.2880000000000001E-3</v>
      </c>
      <c r="AY451">
        <v>0</v>
      </c>
      <c r="AZ451">
        <v>0.40779199999999999</v>
      </c>
      <c r="BA451">
        <v>0.59220799999999996</v>
      </c>
      <c r="BB451">
        <v>0</v>
      </c>
      <c r="BC451">
        <v>0.7269580000000001</v>
      </c>
      <c r="BD451">
        <v>2.8979000000000001E-2</v>
      </c>
      <c r="BE451">
        <v>7.4378E-2</v>
      </c>
      <c r="BF451">
        <v>0.15809400000000001</v>
      </c>
      <c r="BG451">
        <v>1.1591000000000001E-2</v>
      </c>
      <c r="BH451">
        <v>0.32898699999999997</v>
      </c>
      <c r="BI451">
        <v>2.0285000000000001E-2</v>
      </c>
      <c r="BJ451">
        <v>5.9083999999999998E-2</v>
      </c>
      <c r="BK451">
        <v>0.59164499999999998</v>
      </c>
      <c r="BL451">
        <v>0.93407399999999996</v>
      </c>
      <c r="BM451">
        <v>6.4236000000000001E-2</v>
      </c>
      <c r="BN451">
        <v>1.6900000000000001E-3</v>
      </c>
      <c r="BO451">
        <v>1</v>
      </c>
      <c r="BP451" t="s">
        <v>4762</v>
      </c>
      <c r="BQ451">
        <v>16352</v>
      </c>
      <c r="BR451">
        <v>0.75971999999999995</v>
      </c>
      <c r="BS451">
        <v>0</v>
      </c>
    </row>
    <row r="452" spans="1:71" x14ac:dyDescent="0.25">
      <c r="A452" t="s">
        <v>4764</v>
      </c>
      <c r="B452" t="s">
        <v>98</v>
      </c>
      <c r="C452" t="s">
        <v>43</v>
      </c>
      <c r="D452" t="s">
        <v>949</v>
      </c>
      <c r="E452">
        <v>2023</v>
      </c>
      <c r="F452">
        <v>2101</v>
      </c>
      <c r="G452">
        <v>708</v>
      </c>
      <c r="H452">
        <v>0</v>
      </c>
      <c r="I452">
        <v>326</v>
      </c>
      <c r="J452">
        <v>621</v>
      </c>
      <c r="K452">
        <v>540</v>
      </c>
      <c r="L452">
        <v>325</v>
      </c>
      <c r="M452">
        <v>318</v>
      </c>
      <c r="N452">
        <v>272</v>
      </c>
      <c r="O452">
        <v>209</v>
      </c>
      <c r="P452">
        <v>126</v>
      </c>
      <c r="Q452">
        <v>49</v>
      </c>
      <c r="R452">
        <v>19</v>
      </c>
      <c r="S452">
        <v>4</v>
      </c>
      <c r="T452">
        <v>0</v>
      </c>
      <c r="U452">
        <v>2387</v>
      </c>
      <c r="V452">
        <v>422</v>
      </c>
      <c r="W452">
        <v>0</v>
      </c>
      <c r="X452">
        <v>2379</v>
      </c>
      <c r="Y452">
        <v>270</v>
      </c>
      <c r="Z452">
        <v>157</v>
      </c>
      <c r="AA452">
        <v>2</v>
      </c>
      <c r="AB452">
        <v>1</v>
      </c>
      <c r="AC452">
        <v>120</v>
      </c>
      <c r="AD452">
        <v>1</v>
      </c>
      <c r="AE452">
        <v>220</v>
      </c>
      <c r="AF452">
        <v>2468</v>
      </c>
      <c r="AG452">
        <v>2711</v>
      </c>
      <c r="AH452">
        <v>58</v>
      </c>
      <c r="AI452">
        <v>40</v>
      </c>
      <c r="AJ452">
        <v>2809</v>
      </c>
      <c r="AK452">
        <v>0.74795299999999998</v>
      </c>
      <c r="AL452">
        <v>0.25204700000000002</v>
      </c>
      <c r="AM452">
        <v>0</v>
      </c>
      <c r="AN452">
        <v>0.11605600000000001</v>
      </c>
      <c r="AO452">
        <v>0.22107499999999999</v>
      </c>
      <c r="AP452">
        <v>0.19223899999999999</v>
      </c>
      <c r="AQ452">
        <v>0.1157</v>
      </c>
      <c r="AR452">
        <v>0.113208</v>
      </c>
      <c r="AS452">
        <v>9.6831999999999988E-2</v>
      </c>
      <c r="AT452">
        <v>7.4403999999999998E-2</v>
      </c>
      <c r="AU452">
        <v>4.4856E-2</v>
      </c>
      <c r="AV452">
        <v>1.7444000000000001E-2</v>
      </c>
      <c r="AW452">
        <v>6.764E-3</v>
      </c>
      <c r="AX452">
        <v>1.4239999999999999E-3</v>
      </c>
      <c r="AY452">
        <v>0</v>
      </c>
      <c r="AZ452">
        <v>0.849769</v>
      </c>
      <c r="BA452">
        <v>0.150231</v>
      </c>
      <c r="BB452">
        <v>0</v>
      </c>
      <c r="BC452">
        <v>0.84692099999999992</v>
      </c>
      <c r="BD452">
        <v>9.6119999999999997E-2</v>
      </c>
      <c r="BE452">
        <v>5.5891999999999997E-2</v>
      </c>
      <c r="BF452">
        <v>7.1199999999999996E-4</v>
      </c>
      <c r="BG452">
        <v>3.5599999999999998E-4</v>
      </c>
      <c r="BH452">
        <v>4.2720000000000001E-2</v>
      </c>
      <c r="BI452">
        <v>3.5599999999999998E-4</v>
      </c>
      <c r="BJ452">
        <v>7.8320000000000001E-2</v>
      </c>
      <c r="BK452">
        <v>0.87860399999999994</v>
      </c>
      <c r="BL452">
        <v>0.96511199999999997</v>
      </c>
      <c r="BM452">
        <v>2.0648E-2</v>
      </c>
      <c r="BN452">
        <v>1.4239999999999999E-2</v>
      </c>
      <c r="BO452">
        <v>1</v>
      </c>
      <c r="BP452" t="s">
        <v>4762</v>
      </c>
      <c r="BQ452">
        <v>16352</v>
      </c>
      <c r="BR452">
        <v>0.17177999999999999</v>
      </c>
      <c r="BS452">
        <v>0</v>
      </c>
    </row>
    <row r="453" spans="1:71" x14ac:dyDescent="0.25">
      <c r="A453" t="s">
        <v>4765</v>
      </c>
      <c r="B453" t="s">
        <v>98</v>
      </c>
      <c r="C453" t="s">
        <v>43</v>
      </c>
      <c r="D453" t="s">
        <v>953</v>
      </c>
      <c r="E453">
        <v>2023</v>
      </c>
      <c r="F453">
        <v>550</v>
      </c>
      <c r="G453">
        <v>270</v>
      </c>
      <c r="H453">
        <v>1</v>
      </c>
      <c r="I453">
        <v>64</v>
      </c>
      <c r="J453">
        <v>152</v>
      </c>
      <c r="K453">
        <v>159</v>
      </c>
      <c r="L453">
        <v>92</v>
      </c>
      <c r="M453">
        <v>96</v>
      </c>
      <c r="N453">
        <v>107</v>
      </c>
      <c r="O453">
        <v>62</v>
      </c>
      <c r="P453">
        <v>55</v>
      </c>
      <c r="Q453">
        <v>24</v>
      </c>
      <c r="R453">
        <v>10</v>
      </c>
      <c r="S453">
        <v>0</v>
      </c>
      <c r="T453">
        <v>0</v>
      </c>
      <c r="U453">
        <v>630</v>
      </c>
      <c r="V453">
        <v>191</v>
      </c>
      <c r="W453">
        <v>0</v>
      </c>
      <c r="X453">
        <v>647</v>
      </c>
      <c r="Y453">
        <v>69</v>
      </c>
      <c r="Z453">
        <v>64</v>
      </c>
      <c r="AA453">
        <v>41</v>
      </c>
      <c r="AB453">
        <v>0</v>
      </c>
      <c r="AC453">
        <v>30</v>
      </c>
      <c r="AD453">
        <v>0</v>
      </c>
      <c r="AE453">
        <v>467</v>
      </c>
      <c r="AF453">
        <v>324</v>
      </c>
      <c r="AG453">
        <v>740</v>
      </c>
      <c r="AH453">
        <v>56</v>
      </c>
      <c r="AI453">
        <v>25</v>
      </c>
      <c r="AJ453">
        <v>821</v>
      </c>
      <c r="AK453">
        <v>0.66991500000000004</v>
      </c>
      <c r="AL453">
        <v>0.32886700000000002</v>
      </c>
      <c r="AM453">
        <v>1.2179999999999999E-3</v>
      </c>
      <c r="AN453">
        <v>7.7953999999999996E-2</v>
      </c>
      <c r="AO453">
        <v>0.18514</v>
      </c>
      <c r="AP453">
        <v>0.193666</v>
      </c>
      <c r="AQ453">
        <v>0.112058</v>
      </c>
      <c r="AR453">
        <v>0.11693099999999999</v>
      </c>
      <c r="AS453">
        <v>0.130329</v>
      </c>
      <c r="AT453">
        <v>7.5518000000000002E-2</v>
      </c>
      <c r="AU453">
        <v>6.6990999999999995E-2</v>
      </c>
      <c r="AV453">
        <v>2.9232999999999999E-2</v>
      </c>
      <c r="AW453">
        <v>1.218E-2</v>
      </c>
      <c r="AX453">
        <v>0</v>
      </c>
      <c r="AY453">
        <v>0</v>
      </c>
      <c r="AZ453">
        <v>0.76735699999999996</v>
      </c>
      <c r="BA453">
        <v>0.23264299999999999</v>
      </c>
      <c r="BB453">
        <v>0</v>
      </c>
      <c r="BC453">
        <v>0.78806299999999996</v>
      </c>
      <c r="BD453">
        <v>8.4044000000000008E-2</v>
      </c>
      <c r="BE453">
        <v>7.7953999999999996E-2</v>
      </c>
      <c r="BF453">
        <v>4.9938999999999997E-2</v>
      </c>
      <c r="BG453">
        <v>0</v>
      </c>
      <c r="BH453">
        <v>3.6540999999999997E-2</v>
      </c>
      <c r="BI453">
        <v>0</v>
      </c>
      <c r="BJ453">
        <v>0.56881899999999996</v>
      </c>
      <c r="BK453">
        <v>0.39464100000000002</v>
      </c>
      <c r="BL453">
        <v>0.90134000000000003</v>
      </c>
      <c r="BM453">
        <v>6.8209999999999993E-2</v>
      </c>
      <c r="BN453">
        <v>3.0450999999999999E-2</v>
      </c>
      <c r="BO453">
        <v>1</v>
      </c>
      <c r="BP453" t="s">
        <v>4762</v>
      </c>
      <c r="BQ453">
        <v>16352</v>
      </c>
      <c r="BR453">
        <v>5.0209999999999998E-2</v>
      </c>
      <c r="BS453">
        <v>0</v>
      </c>
    </row>
    <row r="454" spans="1:71" x14ac:dyDescent="0.25">
      <c r="A454" t="s">
        <v>4766</v>
      </c>
      <c r="B454" t="s">
        <v>98</v>
      </c>
      <c r="C454" t="s">
        <v>43</v>
      </c>
      <c r="D454" t="s">
        <v>961</v>
      </c>
      <c r="E454">
        <v>2023</v>
      </c>
      <c r="F454">
        <v>165</v>
      </c>
      <c r="G454">
        <v>134</v>
      </c>
      <c r="H454">
        <v>0</v>
      </c>
      <c r="I454">
        <v>20</v>
      </c>
      <c r="J454">
        <v>48</v>
      </c>
      <c r="K454">
        <v>51</v>
      </c>
      <c r="L454">
        <v>30</v>
      </c>
      <c r="M454">
        <v>34</v>
      </c>
      <c r="N454">
        <v>31</v>
      </c>
      <c r="O454">
        <v>27</v>
      </c>
      <c r="P454">
        <v>23</v>
      </c>
      <c r="Q454">
        <v>24</v>
      </c>
      <c r="R454">
        <v>11</v>
      </c>
      <c r="S454">
        <v>0</v>
      </c>
      <c r="T454">
        <v>0</v>
      </c>
      <c r="U454">
        <v>132</v>
      </c>
      <c r="V454">
        <v>167</v>
      </c>
      <c r="W454">
        <v>0</v>
      </c>
      <c r="X454">
        <v>3</v>
      </c>
      <c r="Y454">
        <v>0</v>
      </c>
      <c r="Z454">
        <v>0</v>
      </c>
      <c r="AA454">
        <v>1</v>
      </c>
      <c r="AB454">
        <v>295</v>
      </c>
      <c r="AC454">
        <v>1</v>
      </c>
      <c r="AD454">
        <v>295</v>
      </c>
      <c r="AE454">
        <v>2</v>
      </c>
      <c r="AF454">
        <v>1</v>
      </c>
      <c r="AG454">
        <v>3</v>
      </c>
      <c r="AH454">
        <v>0</v>
      </c>
      <c r="AI454">
        <v>296</v>
      </c>
      <c r="AJ454">
        <v>299</v>
      </c>
      <c r="AK454">
        <v>0.55183899999999997</v>
      </c>
      <c r="AL454">
        <v>0.44816099999999998</v>
      </c>
      <c r="AM454">
        <v>0</v>
      </c>
      <c r="AN454">
        <v>6.6890000000000005E-2</v>
      </c>
      <c r="AO454">
        <v>0.16053500000000001</v>
      </c>
      <c r="AP454">
        <v>0.170569</v>
      </c>
      <c r="AQ454">
        <v>0.10033400000000001</v>
      </c>
      <c r="AR454">
        <v>0.11371199999999999</v>
      </c>
      <c r="AS454">
        <v>0.10367899999999999</v>
      </c>
      <c r="AT454">
        <v>9.0300999999999992E-2</v>
      </c>
      <c r="AU454">
        <v>7.6923000000000005E-2</v>
      </c>
      <c r="AV454">
        <v>8.0267999999999992E-2</v>
      </c>
      <c r="AW454">
        <v>3.6789000000000002E-2</v>
      </c>
      <c r="AX454">
        <v>0</v>
      </c>
      <c r="AY454">
        <v>0</v>
      </c>
      <c r="AZ454">
        <v>0.44147199999999998</v>
      </c>
      <c r="BA454">
        <v>0.55852800000000002</v>
      </c>
      <c r="BB454">
        <v>0</v>
      </c>
      <c r="BC454">
        <v>1.0033E-2</v>
      </c>
      <c r="BD454">
        <v>0</v>
      </c>
      <c r="BE454">
        <v>0</v>
      </c>
      <c r="BF454">
        <v>3.3440000000000002E-3</v>
      </c>
      <c r="BG454">
        <v>0.986622</v>
      </c>
      <c r="BH454">
        <v>3.3440000000000002E-3</v>
      </c>
      <c r="BI454">
        <v>0.986622</v>
      </c>
      <c r="BJ454">
        <v>6.6890000000000014E-3</v>
      </c>
      <c r="BK454">
        <v>3.3440000000000002E-3</v>
      </c>
      <c r="BL454">
        <v>1.0033E-2</v>
      </c>
      <c r="BM454">
        <v>0</v>
      </c>
      <c r="BN454">
        <v>0.98996700000000004</v>
      </c>
      <c r="BO454">
        <v>1</v>
      </c>
      <c r="BP454" t="s">
        <v>4762</v>
      </c>
      <c r="BQ454">
        <v>16352</v>
      </c>
      <c r="BR454">
        <v>1.8290000000000001E-2</v>
      </c>
      <c r="BS454">
        <v>0</v>
      </c>
    </row>
    <row r="455" spans="1:71" x14ac:dyDescent="0.25">
      <c r="A455" t="s">
        <v>4767</v>
      </c>
      <c r="B455" t="s">
        <v>98</v>
      </c>
      <c r="C455" t="s">
        <v>187</v>
      </c>
      <c r="D455" t="s">
        <v>44</v>
      </c>
      <c r="E455">
        <v>2023</v>
      </c>
      <c r="F455">
        <v>146</v>
      </c>
      <c r="G455">
        <v>71</v>
      </c>
      <c r="H455">
        <v>0</v>
      </c>
      <c r="I455">
        <v>27</v>
      </c>
      <c r="J455">
        <v>28</v>
      </c>
      <c r="K455">
        <v>31</v>
      </c>
      <c r="L455">
        <v>39</v>
      </c>
      <c r="M455">
        <v>27</v>
      </c>
      <c r="N455">
        <v>27</v>
      </c>
      <c r="O455">
        <v>21</v>
      </c>
      <c r="P455">
        <v>11</v>
      </c>
      <c r="Q455">
        <v>1</v>
      </c>
      <c r="R455">
        <v>3</v>
      </c>
      <c r="S455">
        <v>2</v>
      </c>
      <c r="T455">
        <v>0</v>
      </c>
      <c r="U455">
        <v>215</v>
      </c>
      <c r="V455">
        <v>0</v>
      </c>
      <c r="W455">
        <v>2</v>
      </c>
      <c r="X455">
        <v>184</v>
      </c>
      <c r="Y455">
        <v>4</v>
      </c>
      <c r="Z455">
        <v>15</v>
      </c>
      <c r="AA455">
        <v>9</v>
      </c>
      <c r="AB455">
        <v>5</v>
      </c>
      <c r="AC455">
        <v>55</v>
      </c>
      <c r="AD455">
        <v>7</v>
      </c>
      <c r="AE455">
        <v>16</v>
      </c>
      <c r="AF455">
        <v>139</v>
      </c>
      <c r="AG455" t="s">
        <v>74</v>
      </c>
      <c r="AH455" t="s">
        <v>74</v>
      </c>
      <c r="AI455" t="s">
        <v>74</v>
      </c>
      <c r="AJ455">
        <v>217</v>
      </c>
      <c r="AK455">
        <v>0.67281099999999994</v>
      </c>
      <c r="AL455">
        <v>0.32718900000000001</v>
      </c>
      <c r="AM455">
        <v>0</v>
      </c>
      <c r="AN455">
        <v>0.12442400000000001</v>
      </c>
      <c r="AO455">
        <v>0.12903200000000001</v>
      </c>
      <c r="AP455">
        <v>0.14285700000000001</v>
      </c>
      <c r="AQ455">
        <v>0.17972399999999999</v>
      </c>
      <c r="AR455">
        <v>0.12442400000000001</v>
      </c>
      <c r="AS455">
        <v>0.12442400000000001</v>
      </c>
      <c r="AT455">
        <v>9.6773999999999999E-2</v>
      </c>
      <c r="AU455">
        <v>5.0691E-2</v>
      </c>
      <c r="AV455">
        <v>4.6080000000000001E-3</v>
      </c>
      <c r="AW455">
        <v>1.3825E-2</v>
      </c>
      <c r="AX455">
        <v>9.2169999999999995E-3</v>
      </c>
      <c r="AY455">
        <v>0</v>
      </c>
      <c r="AZ455">
        <v>0.99078299999999997</v>
      </c>
      <c r="BA455">
        <v>0</v>
      </c>
      <c r="BB455">
        <v>9.2169999999999995E-3</v>
      </c>
      <c r="BC455">
        <v>0.84792599999999996</v>
      </c>
      <c r="BD455">
        <v>1.8433000000000001E-2</v>
      </c>
      <c r="BE455">
        <v>6.9124000000000005E-2</v>
      </c>
      <c r="BF455">
        <v>4.1474999999999998E-2</v>
      </c>
      <c r="BG455">
        <v>2.3040999999999999E-2</v>
      </c>
      <c r="BH455">
        <v>0.25345600000000001</v>
      </c>
      <c r="BI455">
        <v>3.2258000000000002E-2</v>
      </c>
      <c r="BJ455">
        <v>7.3733000000000007E-2</v>
      </c>
      <c r="BK455">
        <v>0.64055300000000004</v>
      </c>
      <c r="BL455">
        <v>0</v>
      </c>
      <c r="BM455">
        <v>0</v>
      </c>
      <c r="BN455">
        <v>0</v>
      </c>
      <c r="BO455">
        <v>1</v>
      </c>
      <c r="BP455" t="s">
        <v>4768</v>
      </c>
      <c r="BQ455">
        <v>217</v>
      </c>
      <c r="BR455">
        <v>1</v>
      </c>
      <c r="BS455">
        <v>0</v>
      </c>
    </row>
    <row r="456" spans="1:71" x14ac:dyDescent="0.25">
      <c r="A456" t="s">
        <v>4769</v>
      </c>
      <c r="B456" t="s">
        <v>98</v>
      </c>
      <c r="C456" t="s">
        <v>187</v>
      </c>
      <c r="D456" t="s">
        <v>947</v>
      </c>
      <c r="E456">
        <v>2023</v>
      </c>
      <c r="F456">
        <v>98</v>
      </c>
      <c r="G456">
        <v>55</v>
      </c>
      <c r="H456">
        <v>0</v>
      </c>
      <c r="I456">
        <v>23</v>
      </c>
      <c r="J456">
        <v>20</v>
      </c>
      <c r="K456">
        <v>26</v>
      </c>
      <c r="L456">
        <v>22</v>
      </c>
      <c r="M456">
        <v>19</v>
      </c>
      <c r="N456">
        <v>18</v>
      </c>
      <c r="O456">
        <v>15</v>
      </c>
      <c r="P456">
        <v>4</v>
      </c>
      <c r="Q456">
        <v>1</v>
      </c>
      <c r="R456">
        <v>3</v>
      </c>
      <c r="S456">
        <v>2</v>
      </c>
      <c r="T456">
        <v>0</v>
      </c>
      <c r="U456">
        <v>152</v>
      </c>
      <c r="V456">
        <v>0</v>
      </c>
      <c r="W456">
        <v>1</v>
      </c>
      <c r="X456">
        <v>137</v>
      </c>
      <c r="Y456">
        <v>1</v>
      </c>
      <c r="Z456">
        <v>9</v>
      </c>
      <c r="AA456">
        <v>6</v>
      </c>
      <c r="AB456">
        <v>0</v>
      </c>
      <c r="AC456">
        <v>50</v>
      </c>
      <c r="AD456">
        <v>1</v>
      </c>
      <c r="AE456">
        <v>5</v>
      </c>
      <c r="AF456">
        <v>97</v>
      </c>
      <c r="AG456" t="s">
        <v>74</v>
      </c>
      <c r="AH456" t="s">
        <v>74</v>
      </c>
      <c r="AI456" t="s">
        <v>74</v>
      </c>
      <c r="AJ456">
        <v>153</v>
      </c>
      <c r="AK456">
        <v>0.64052300000000006</v>
      </c>
      <c r="AL456">
        <v>0.35947699999999999</v>
      </c>
      <c r="AM456">
        <v>0</v>
      </c>
      <c r="AN456">
        <v>0.15032699999999999</v>
      </c>
      <c r="AO456">
        <v>0.130719</v>
      </c>
      <c r="AP456">
        <v>0.169935</v>
      </c>
      <c r="AQ456">
        <v>0.143791</v>
      </c>
      <c r="AR456">
        <v>0.124183</v>
      </c>
      <c r="AS456">
        <v>0.117647</v>
      </c>
      <c r="AT456">
        <v>9.8039000000000001E-2</v>
      </c>
      <c r="AU456">
        <v>2.6144000000000001E-2</v>
      </c>
      <c r="AV456">
        <v>6.5359999999999993E-3</v>
      </c>
      <c r="AW456">
        <v>1.9608E-2</v>
      </c>
      <c r="AX456">
        <v>1.3072E-2</v>
      </c>
      <c r="AY456">
        <v>0</v>
      </c>
      <c r="AZ456">
        <v>0.99346400000000001</v>
      </c>
      <c r="BA456">
        <v>0</v>
      </c>
      <c r="BB456">
        <v>6.5359999999999993E-3</v>
      </c>
      <c r="BC456">
        <v>0.89542500000000003</v>
      </c>
      <c r="BD456">
        <v>6.5359999999999993E-3</v>
      </c>
      <c r="BE456">
        <v>5.8823999999999987E-2</v>
      </c>
      <c r="BF456">
        <v>3.9216000000000001E-2</v>
      </c>
      <c r="BG456">
        <v>0</v>
      </c>
      <c r="BH456">
        <v>0.32679699999999989</v>
      </c>
      <c r="BI456">
        <v>6.5359999999999993E-3</v>
      </c>
      <c r="BJ456">
        <v>3.2680000000000001E-2</v>
      </c>
      <c r="BK456">
        <v>0.63398699999999997</v>
      </c>
      <c r="BL456">
        <v>5.2287999999999987E-2</v>
      </c>
      <c r="BM456">
        <v>1.9608E-2</v>
      </c>
      <c r="BN456">
        <v>0.92810500000000007</v>
      </c>
      <c r="BO456">
        <v>1</v>
      </c>
      <c r="BP456" t="s">
        <v>4768</v>
      </c>
      <c r="BQ456">
        <v>217</v>
      </c>
      <c r="BR456">
        <v>0.70507000000000009</v>
      </c>
      <c r="BS456">
        <v>0</v>
      </c>
    </row>
    <row r="457" spans="1:71" x14ac:dyDescent="0.25">
      <c r="A457" t="s">
        <v>4770</v>
      </c>
      <c r="B457" t="s">
        <v>98</v>
      </c>
      <c r="C457" t="s">
        <v>187</v>
      </c>
      <c r="D457" t="s">
        <v>949</v>
      </c>
      <c r="E457">
        <v>2023</v>
      </c>
      <c r="F457">
        <v>31</v>
      </c>
      <c r="G457">
        <v>10</v>
      </c>
      <c r="H457">
        <v>0</v>
      </c>
      <c r="I457">
        <v>2</v>
      </c>
      <c r="J457">
        <v>5</v>
      </c>
      <c r="K457">
        <v>3</v>
      </c>
      <c r="L457">
        <v>11</v>
      </c>
      <c r="M457">
        <v>4</v>
      </c>
      <c r="N457">
        <v>6</v>
      </c>
      <c r="O457">
        <v>6</v>
      </c>
      <c r="P457">
        <v>4</v>
      </c>
      <c r="Q457">
        <v>0</v>
      </c>
      <c r="R457">
        <v>0</v>
      </c>
      <c r="S457">
        <v>0</v>
      </c>
      <c r="T457">
        <v>0</v>
      </c>
      <c r="U457">
        <v>41</v>
      </c>
      <c r="V457">
        <v>0</v>
      </c>
      <c r="W457">
        <v>0</v>
      </c>
      <c r="X457">
        <v>35</v>
      </c>
      <c r="Y457">
        <v>2</v>
      </c>
      <c r="Z457">
        <v>4</v>
      </c>
      <c r="AA457">
        <v>0</v>
      </c>
      <c r="AB457">
        <v>0</v>
      </c>
      <c r="AC457">
        <v>1</v>
      </c>
      <c r="AD457">
        <v>0</v>
      </c>
      <c r="AE457">
        <v>3</v>
      </c>
      <c r="AF457">
        <v>37</v>
      </c>
      <c r="AG457" t="s">
        <v>74</v>
      </c>
      <c r="AH457" t="s">
        <v>74</v>
      </c>
      <c r="AI457" t="s">
        <v>74</v>
      </c>
      <c r="AJ457">
        <v>41</v>
      </c>
      <c r="AK457">
        <v>0.75609800000000005</v>
      </c>
      <c r="AL457">
        <v>0.24390200000000001</v>
      </c>
      <c r="AM457">
        <v>0</v>
      </c>
      <c r="AN457">
        <v>4.8779999999999997E-2</v>
      </c>
      <c r="AO457">
        <v>0.121951</v>
      </c>
      <c r="AP457">
        <v>7.3171E-2</v>
      </c>
      <c r="AQ457">
        <v>0.268293</v>
      </c>
      <c r="AR457">
        <v>9.7560999999999995E-2</v>
      </c>
      <c r="AS457">
        <v>0.146341</v>
      </c>
      <c r="AT457">
        <v>0.146341</v>
      </c>
      <c r="AU457">
        <v>9.7560999999999995E-2</v>
      </c>
      <c r="AV457">
        <v>0</v>
      </c>
      <c r="AW457">
        <v>0</v>
      </c>
      <c r="AX457">
        <v>0</v>
      </c>
      <c r="AY457">
        <v>0</v>
      </c>
      <c r="AZ457">
        <v>1</v>
      </c>
      <c r="BA457">
        <v>0</v>
      </c>
      <c r="BB457">
        <v>0</v>
      </c>
      <c r="BC457">
        <v>0.85365899999999995</v>
      </c>
      <c r="BD457">
        <v>4.8779999999999997E-2</v>
      </c>
      <c r="BE457">
        <v>9.7560999999999995E-2</v>
      </c>
      <c r="BF457">
        <v>0</v>
      </c>
      <c r="BG457">
        <v>0</v>
      </c>
      <c r="BH457">
        <v>2.4389999999999998E-2</v>
      </c>
      <c r="BI457">
        <v>0</v>
      </c>
      <c r="BJ457">
        <v>7.3171E-2</v>
      </c>
      <c r="BK457">
        <v>0.90243899999999999</v>
      </c>
      <c r="BL457">
        <v>2.4389999999999998E-2</v>
      </c>
      <c r="BM457">
        <v>0</v>
      </c>
      <c r="BN457">
        <v>0.97561000000000009</v>
      </c>
      <c r="BO457">
        <v>1</v>
      </c>
      <c r="BP457" t="s">
        <v>4768</v>
      </c>
      <c r="BQ457">
        <v>217</v>
      </c>
      <c r="BR457">
        <v>0.18894</v>
      </c>
      <c r="BS457">
        <v>0</v>
      </c>
    </row>
    <row r="458" spans="1:71" x14ac:dyDescent="0.25">
      <c r="A458" t="s">
        <v>4771</v>
      </c>
      <c r="B458" t="s">
        <v>98</v>
      </c>
      <c r="C458" t="s">
        <v>187</v>
      </c>
      <c r="D458" t="s">
        <v>953</v>
      </c>
      <c r="E458">
        <v>2023</v>
      </c>
      <c r="F458">
        <v>11</v>
      </c>
      <c r="G458">
        <v>4</v>
      </c>
      <c r="H458">
        <v>0</v>
      </c>
      <c r="I458">
        <v>0</v>
      </c>
      <c r="J458">
        <v>0</v>
      </c>
      <c r="K458">
        <v>1</v>
      </c>
      <c r="L458">
        <v>5</v>
      </c>
      <c r="M458">
        <v>4</v>
      </c>
      <c r="N458">
        <v>3</v>
      </c>
      <c r="O458">
        <v>0</v>
      </c>
      <c r="P458">
        <v>2</v>
      </c>
      <c r="Q458">
        <v>0</v>
      </c>
      <c r="R458">
        <v>0</v>
      </c>
      <c r="S458">
        <v>0</v>
      </c>
      <c r="T458">
        <v>0</v>
      </c>
      <c r="U458">
        <v>15</v>
      </c>
      <c r="V458">
        <v>0</v>
      </c>
      <c r="W458">
        <v>0</v>
      </c>
      <c r="X458">
        <v>9</v>
      </c>
      <c r="Y458">
        <v>1</v>
      </c>
      <c r="Z458">
        <v>2</v>
      </c>
      <c r="AA458">
        <v>3</v>
      </c>
      <c r="AB458">
        <v>0</v>
      </c>
      <c r="AC458">
        <v>1</v>
      </c>
      <c r="AD458">
        <v>1</v>
      </c>
      <c r="AE458">
        <v>8</v>
      </c>
      <c r="AF458">
        <v>5</v>
      </c>
      <c r="AG458" t="s">
        <v>74</v>
      </c>
      <c r="AH458" t="s">
        <v>74</v>
      </c>
      <c r="AI458" t="s">
        <v>74</v>
      </c>
      <c r="AJ458">
        <v>15</v>
      </c>
      <c r="AK458">
        <v>0.7333329999999999</v>
      </c>
      <c r="AL458">
        <v>0.26666699999999999</v>
      </c>
      <c r="AM458">
        <v>0</v>
      </c>
      <c r="AN458">
        <v>0</v>
      </c>
      <c r="AO458">
        <v>0</v>
      </c>
      <c r="AP458">
        <v>6.666699999999999E-2</v>
      </c>
      <c r="AQ458">
        <v>0.33333299999999999</v>
      </c>
      <c r="AR458">
        <v>0.26666699999999999</v>
      </c>
      <c r="AS458">
        <v>0.2</v>
      </c>
      <c r="AT458">
        <v>0</v>
      </c>
      <c r="AU458">
        <v>0.13333300000000001</v>
      </c>
      <c r="AV458">
        <v>0</v>
      </c>
      <c r="AW458">
        <v>0</v>
      </c>
      <c r="AX458">
        <v>0</v>
      </c>
      <c r="AY458">
        <v>0</v>
      </c>
      <c r="AZ458">
        <v>1</v>
      </c>
      <c r="BA458">
        <v>0</v>
      </c>
      <c r="BB458">
        <v>0</v>
      </c>
      <c r="BC458">
        <v>0.6</v>
      </c>
      <c r="BD458">
        <v>6.666699999999999E-2</v>
      </c>
      <c r="BE458">
        <v>0.13333300000000001</v>
      </c>
      <c r="BF458">
        <v>0.2</v>
      </c>
      <c r="BG458">
        <v>0</v>
      </c>
      <c r="BH458">
        <v>6.666699999999999E-2</v>
      </c>
      <c r="BI458">
        <v>6.666699999999999E-2</v>
      </c>
      <c r="BJ458">
        <v>0.53333300000000006</v>
      </c>
      <c r="BK458">
        <v>0.33333299999999999</v>
      </c>
      <c r="BL458">
        <v>6.666699999999999E-2</v>
      </c>
      <c r="BM458">
        <v>0</v>
      </c>
      <c r="BN458">
        <v>0.93333299999999997</v>
      </c>
      <c r="BO458">
        <v>1</v>
      </c>
      <c r="BP458" t="s">
        <v>4768</v>
      </c>
      <c r="BQ458">
        <v>217</v>
      </c>
      <c r="BR458">
        <v>6.9120000000000001E-2</v>
      </c>
      <c r="BS458">
        <v>0</v>
      </c>
    </row>
    <row r="459" spans="1:71" x14ac:dyDescent="0.25">
      <c r="A459" t="s">
        <v>4772</v>
      </c>
      <c r="B459" t="s">
        <v>98</v>
      </c>
      <c r="C459" t="s">
        <v>187</v>
      </c>
      <c r="D459" t="s">
        <v>961</v>
      </c>
      <c r="E459">
        <v>2023</v>
      </c>
      <c r="F459">
        <v>6</v>
      </c>
      <c r="G459">
        <v>2</v>
      </c>
      <c r="H459">
        <v>0</v>
      </c>
      <c r="I459">
        <v>2</v>
      </c>
      <c r="J459">
        <v>3</v>
      </c>
      <c r="K459">
        <v>1</v>
      </c>
      <c r="L459">
        <v>1</v>
      </c>
      <c r="M459">
        <v>0</v>
      </c>
      <c r="N459">
        <v>0</v>
      </c>
      <c r="O459">
        <v>0</v>
      </c>
      <c r="P459">
        <v>1</v>
      </c>
      <c r="Q459">
        <v>0</v>
      </c>
      <c r="R459">
        <v>0</v>
      </c>
      <c r="S459">
        <v>0</v>
      </c>
      <c r="T459">
        <v>0</v>
      </c>
      <c r="U459">
        <v>7</v>
      </c>
      <c r="V459">
        <v>0</v>
      </c>
      <c r="W459">
        <v>1</v>
      </c>
      <c r="X459">
        <v>3</v>
      </c>
      <c r="Y459">
        <v>0</v>
      </c>
      <c r="Z459">
        <v>0</v>
      </c>
      <c r="AA459">
        <v>0</v>
      </c>
      <c r="AB459">
        <v>5</v>
      </c>
      <c r="AC459">
        <v>3</v>
      </c>
      <c r="AD459">
        <v>5</v>
      </c>
      <c r="AE459">
        <v>0</v>
      </c>
      <c r="AF459">
        <v>0</v>
      </c>
      <c r="AG459" t="s">
        <v>74</v>
      </c>
      <c r="AH459" t="s">
        <v>74</v>
      </c>
      <c r="AI459" t="s">
        <v>74</v>
      </c>
      <c r="AJ459">
        <v>8</v>
      </c>
      <c r="AK459">
        <v>0.75</v>
      </c>
      <c r="AL459">
        <v>0.25</v>
      </c>
      <c r="AM459">
        <v>0</v>
      </c>
      <c r="AN459">
        <v>0.25</v>
      </c>
      <c r="AO459">
        <v>0.375</v>
      </c>
      <c r="AP459">
        <v>0.125</v>
      </c>
      <c r="AQ459">
        <v>0.125</v>
      </c>
      <c r="AR459">
        <v>0</v>
      </c>
      <c r="AS459">
        <v>0</v>
      </c>
      <c r="AT459">
        <v>0</v>
      </c>
      <c r="AU459">
        <v>0.125</v>
      </c>
      <c r="AV459">
        <v>0</v>
      </c>
      <c r="AW459">
        <v>0</v>
      </c>
      <c r="AX459">
        <v>0</v>
      </c>
      <c r="AY459">
        <v>0</v>
      </c>
      <c r="AZ459">
        <v>0.875</v>
      </c>
      <c r="BA459">
        <v>0</v>
      </c>
      <c r="BB459">
        <v>0.125</v>
      </c>
      <c r="BC459">
        <v>0.375</v>
      </c>
      <c r="BD459">
        <v>0</v>
      </c>
      <c r="BE459">
        <v>0</v>
      </c>
      <c r="BF459">
        <v>0</v>
      </c>
      <c r="BG459">
        <v>0.625</v>
      </c>
      <c r="BH459">
        <v>0.375</v>
      </c>
      <c r="BI459">
        <v>0.625</v>
      </c>
      <c r="BJ459">
        <v>0</v>
      </c>
      <c r="BK459">
        <v>0</v>
      </c>
      <c r="BL459">
        <v>0.375</v>
      </c>
      <c r="BM459">
        <v>0</v>
      </c>
      <c r="BN459">
        <v>0.625</v>
      </c>
      <c r="BO459">
        <v>1</v>
      </c>
      <c r="BP459" t="s">
        <v>4768</v>
      </c>
      <c r="BQ459">
        <v>217</v>
      </c>
      <c r="BR459">
        <v>3.687E-2</v>
      </c>
      <c r="BS459">
        <v>0</v>
      </c>
    </row>
    <row r="460" spans="1:71" x14ac:dyDescent="0.25">
      <c r="A460" t="s">
        <v>4773</v>
      </c>
      <c r="B460" t="s">
        <v>98</v>
      </c>
      <c r="C460" t="s">
        <v>426</v>
      </c>
      <c r="D460" t="s">
        <v>44</v>
      </c>
      <c r="E460">
        <v>2023</v>
      </c>
      <c r="F460">
        <v>1187</v>
      </c>
      <c r="G460">
        <v>526</v>
      </c>
      <c r="H460">
        <v>0</v>
      </c>
      <c r="I460">
        <v>254</v>
      </c>
      <c r="J460">
        <v>302</v>
      </c>
      <c r="K460">
        <v>306</v>
      </c>
      <c r="L460">
        <v>235</v>
      </c>
      <c r="M460">
        <v>211</v>
      </c>
      <c r="N460">
        <v>150</v>
      </c>
      <c r="O460">
        <v>130</v>
      </c>
      <c r="P460">
        <v>59</v>
      </c>
      <c r="Q460">
        <v>33</v>
      </c>
      <c r="R460">
        <v>18</v>
      </c>
      <c r="S460">
        <v>15</v>
      </c>
      <c r="T460">
        <v>0</v>
      </c>
      <c r="U460">
        <v>1513</v>
      </c>
      <c r="V460">
        <v>161</v>
      </c>
      <c r="W460">
        <v>39</v>
      </c>
      <c r="X460">
        <v>1458</v>
      </c>
      <c r="Y460">
        <v>72</v>
      </c>
      <c r="Z460">
        <v>70</v>
      </c>
      <c r="AA460">
        <v>102</v>
      </c>
      <c r="AB460">
        <v>11</v>
      </c>
      <c r="AC460">
        <v>427</v>
      </c>
      <c r="AD460">
        <v>4</v>
      </c>
      <c r="AE460">
        <v>153</v>
      </c>
      <c r="AF460">
        <v>1129</v>
      </c>
      <c r="AG460">
        <v>1328</v>
      </c>
      <c r="AH460">
        <v>334</v>
      </c>
      <c r="AI460">
        <v>51</v>
      </c>
      <c r="AJ460">
        <v>1713</v>
      </c>
      <c r="AK460">
        <v>0.692936</v>
      </c>
      <c r="AL460">
        <v>0.307064</v>
      </c>
      <c r="AM460">
        <v>0</v>
      </c>
      <c r="AN460">
        <v>0.14827799999999999</v>
      </c>
      <c r="AO460">
        <v>0.17629900000000001</v>
      </c>
      <c r="AP460">
        <v>0.17863399999999999</v>
      </c>
      <c r="AQ460">
        <v>0.137186</v>
      </c>
      <c r="AR460">
        <v>0.12317599999999999</v>
      </c>
      <c r="AS460">
        <v>8.7566000000000005E-2</v>
      </c>
      <c r="AT460">
        <v>7.5889999999999999E-2</v>
      </c>
      <c r="AU460">
        <v>3.4442E-2</v>
      </c>
      <c r="AV460">
        <v>1.9264E-2</v>
      </c>
      <c r="AW460">
        <v>1.0508E-2</v>
      </c>
      <c r="AX460">
        <v>8.7570000000000009E-3</v>
      </c>
      <c r="AY460">
        <v>0</v>
      </c>
      <c r="AZ460">
        <v>0.88324600000000009</v>
      </c>
      <c r="BA460">
        <v>9.3987000000000001E-2</v>
      </c>
      <c r="BB460">
        <v>2.2766999999999999E-2</v>
      </c>
      <c r="BC460">
        <v>0.85113799999999995</v>
      </c>
      <c r="BD460">
        <v>4.2032E-2</v>
      </c>
      <c r="BE460">
        <v>4.0863999999999998E-2</v>
      </c>
      <c r="BF460">
        <v>5.9545000000000001E-2</v>
      </c>
      <c r="BG460">
        <v>6.4209999999999996E-3</v>
      </c>
      <c r="BH460">
        <v>0.24926999999999999</v>
      </c>
      <c r="BI460">
        <v>2.3349999999999998E-3</v>
      </c>
      <c r="BJ460">
        <v>8.9316999999999994E-2</v>
      </c>
      <c r="BK460">
        <v>0.65907799999999994</v>
      </c>
      <c r="BL460">
        <v>0.77524799999999994</v>
      </c>
      <c r="BM460">
        <v>0.19497999999999999</v>
      </c>
      <c r="BN460">
        <v>2.9772E-2</v>
      </c>
      <c r="BO460">
        <v>1</v>
      </c>
      <c r="BP460" t="s">
        <v>4774</v>
      </c>
      <c r="BQ460">
        <v>1713</v>
      </c>
      <c r="BR460">
        <v>1</v>
      </c>
      <c r="BS460">
        <v>0</v>
      </c>
    </row>
    <row r="461" spans="1:71" x14ac:dyDescent="0.25">
      <c r="A461" t="s">
        <v>4775</v>
      </c>
      <c r="B461" t="s">
        <v>98</v>
      </c>
      <c r="C461" t="s">
        <v>426</v>
      </c>
      <c r="D461" t="s">
        <v>947</v>
      </c>
      <c r="E461">
        <v>2023</v>
      </c>
      <c r="F461">
        <v>815</v>
      </c>
      <c r="G461">
        <v>406</v>
      </c>
      <c r="H461">
        <v>0</v>
      </c>
      <c r="I461">
        <v>162</v>
      </c>
      <c r="J461">
        <v>210</v>
      </c>
      <c r="K461">
        <v>214</v>
      </c>
      <c r="L461">
        <v>172</v>
      </c>
      <c r="M461">
        <v>152</v>
      </c>
      <c r="N461">
        <v>118</v>
      </c>
      <c r="O461">
        <v>94</v>
      </c>
      <c r="P461">
        <v>44</v>
      </c>
      <c r="Q461">
        <v>26</v>
      </c>
      <c r="R461">
        <v>18</v>
      </c>
      <c r="S461">
        <v>11</v>
      </c>
      <c r="T461">
        <v>0</v>
      </c>
      <c r="U461">
        <v>1030</v>
      </c>
      <c r="V461">
        <v>156</v>
      </c>
      <c r="W461">
        <v>35</v>
      </c>
      <c r="X461">
        <v>1040</v>
      </c>
      <c r="Y461">
        <v>25</v>
      </c>
      <c r="Z461">
        <v>51</v>
      </c>
      <c r="AA461">
        <v>98</v>
      </c>
      <c r="AB461">
        <v>7</v>
      </c>
      <c r="AC461">
        <v>403</v>
      </c>
      <c r="AD461">
        <v>4</v>
      </c>
      <c r="AE461">
        <v>27</v>
      </c>
      <c r="AF461">
        <v>787</v>
      </c>
      <c r="AG461">
        <v>867</v>
      </c>
      <c r="AH461">
        <v>316</v>
      </c>
      <c r="AI461">
        <v>38</v>
      </c>
      <c r="AJ461">
        <v>1221</v>
      </c>
      <c r="AK461">
        <v>0.66748599999999991</v>
      </c>
      <c r="AL461">
        <v>0.33251399999999998</v>
      </c>
      <c r="AM461">
        <v>0</v>
      </c>
      <c r="AN461">
        <v>0.13267799999999999</v>
      </c>
      <c r="AO461">
        <v>0.17199</v>
      </c>
      <c r="AP461">
        <v>0.17526600000000001</v>
      </c>
      <c r="AQ461">
        <v>0.14086799999999999</v>
      </c>
      <c r="AR461">
        <v>0.124488</v>
      </c>
      <c r="AS461">
        <v>9.6641999999999992E-2</v>
      </c>
      <c r="AT461">
        <v>7.6985999999999999E-2</v>
      </c>
      <c r="AU461">
        <v>3.6035999999999999E-2</v>
      </c>
      <c r="AV461">
        <v>2.1294E-2</v>
      </c>
      <c r="AW461">
        <v>1.4742E-2</v>
      </c>
      <c r="AX461">
        <v>9.0089999999999996E-3</v>
      </c>
      <c r="AY461">
        <v>0</v>
      </c>
      <c r="AZ461">
        <v>0.84357100000000007</v>
      </c>
      <c r="BA461">
        <v>0.12776399999999999</v>
      </c>
      <c r="BB461">
        <v>2.8665E-2</v>
      </c>
      <c r="BC461">
        <v>0.8517610000000001</v>
      </c>
      <c r="BD461">
        <v>2.0475E-2</v>
      </c>
      <c r="BE461">
        <v>4.1769000000000001E-2</v>
      </c>
      <c r="BF461">
        <v>8.0262E-2</v>
      </c>
      <c r="BG461">
        <v>5.7330000000000002E-3</v>
      </c>
      <c r="BH461">
        <v>0.33005699999999999</v>
      </c>
      <c r="BI461">
        <v>3.2759999999999998E-3</v>
      </c>
      <c r="BJ461">
        <v>2.2113000000000001E-2</v>
      </c>
      <c r="BK461">
        <v>0.64455399999999996</v>
      </c>
      <c r="BL461">
        <v>0.71007400000000009</v>
      </c>
      <c r="BM461">
        <v>0.25880399999999998</v>
      </c>
      <c r="BN461">
        <v>3.1122E-2</v>
      </c>
      <c r="BO461">
        <v>1</v>
      </c>
      <c r="BP461" t="s">
        <v>4774</v>
      </c>
      <c r="BQ461">
        <v>1713</v>
      </c>
      <c r="BR461">
        <v>0.71278000000000008</v>
      </c>
      <c r="BS461">
        <v>0</v>
      </c>
    </row>
    <row r="462" spans="1:71" x14ac:dyDescent="0.25">
      <c r="A462" t="s">
        <v>4776</v>
      </c>
      <c r="B462" t="s">
        <v>98</v>
      </c>
      <c r="C462" t="s">
        <v>426</v>
      </c>
      <c r="D462" t="s">
        <v>949</v>
      </c>
      <c r="E462">
        <v>2023</v>
      </c>
      <c r="F462">
        <v>287</v>
      </c>
      <c r="G462">
        <v>87</v>
      </c>
      <c r="H462">
        <v>0</v>
      </c>
      <c r="I462">
        <v>87</v>
      </c>
      <c r="J462">
        <v>71</v>
      </c>
      <c r="K462">
        <v>70</v>
      </c>
      <c r="L462">
        <v>45</v>
      </c>
      <c r="M462">
        <v>36</v>
      </c>
      <c r="N462">
        <v>22</v>
      </c>
      <c r="O462">
        <v>28</v>
      </c>
      <c r="P462">
        <v>8</v>
      </c>
      <c r="Q462">
        <v>4</v>
      </c>
      <c r="R462">
        <v>0</v>
      </c>
      <c r="S462">
        <v>3</v>
      </c>
      <c r="T462">
        <v>0</v>
      </c>
      <c r="U462">
        <v>371</v>
      </c>
      <c r="V462">
        <v>1</v>
      </c>
      <c r="W462">
        <v>2</v>
      </c>
      <c r="X462">
        <v>325</v>
      </c>
      <c r="Y462">
        <v>33</v>
      </c>
      <c r="Z462">
        <v>15</v>
      </c>
      <c r="AA462">
        <v>0</v>
      </c>
      <c r="AB462">
        <v>1</v>
      </c>
      <c r="AC462">
        <v>21</v>
      </c>
      <c r="AD462">
        <v>0</v>
      </c>
      <c r="AE462">
        <v>35</v>
      </c>
      <c r="AF462">
        <v>318</v>
      </c>
      <c r="AG462">
        <v>354</v>
      </c>
      <c r="AH462">
        <v>15</v>
      </c>
      <c r="AI462">
        <v>5</v>
      </c>
      <c r="AJ462">
        <v>374</v>
      </c>
      <c r="AK462">
        <v>0.76737999999999995</v>
      </c>
      <c r="AL462">
        <v>0.23261999999999999</v>
      </c>
      <c r="AM462">
        <v>0</v>
      </c>
      <c r="AN462">
        <v>0.23261999999999999</v>
      </c>
      <c r="AO462">
        <v>0.18984000000000001</v>
      </c>
      <c r="AP462">
        <v>0.187166</v>
      </c>
      <c r="AQ462">
        <v>0.120321</v>
      </c>
      <c r="AR462">
        <v>9.6256999999999995E-2</v>
      </c>
      <c r="AS462">
        <v>5.8823999999999987E-2</v>
      </c>
      <c r="AT462">
        <v>7.4866000000000002E-2</v>
      </c>
      <c r="AU462">
        <v>2.1389999999999999E-2</v>
      </c>
      <c r="AV462">
        <v>1.0695E-2</v>
      </c>
      <c r="AW462">
        <v>0</v>
      </c>
      <c r="AX462">
        <v>8.0210000000000004E-3</v>
      </c>
      <c r="AY462">
        <v>0</v>
      </c>
      <c r="AZ462">
        <v>0.99197900000000006</v>
      </c>
      <c r="BA462">
        <v>2.6740000000000002E-3</v>
      </c>
      <c r="BB462">
        <v>5.3480000000000003E-3</v>
      </c>
      <c r="BC462">
        <v>0.86898399999999998</v>
      </c>
      <c r="BD462">
        <v>8.8234999999999994E-2</v>
      </c>
      <c r="BE462">
        <v>4.0106999999999997E-2</v>
      </c>
      <c r="BF462">
        <v>0</v>
      </c>
      <c r="BG462">
        <v>2.6740000000000002E-3</v>
      </c>
      <c r="BH462">
        <v>5.6150000000000012E-2</v>
      </c>
      <c r="BI462">
        <v>0</v>
      </c>
      <c r="BJ462">
        <v>9.3583E-2</v>
      </c>
      <c r="BK462">
        <v>0.85026700000000011</v>
      </c>
      <c r="BL462">
        <v>0.94652400000000003</v>
      </c>
      <c r="BM462">
        <v>4.0106999999999997E-2</v>
      </c>
      <c r="BN462">
        <v>1.3369000000000001E-2</v>
      </c>
      <c r="BO462">
        <v>1</v>
      </c>
      <c r="BP462" t="s">
        <v>4774</v>
      </c>
      <c r="BQ462">
        <v>1713</v>
      </c>
      <c r="BR462">
        <v>0.21833</v>
      </c>
      <c r="BS462">
        <v>0</v>
      </c>
    </row>
    <row r="463" spans="1:71" x14ac:dyDescent="0.25">
      <c r="A463" t="s">
        <v>4777</v>
      </c>
      <c r="B463" t="s">
        <v>98</v>
      </c>
      <c r="C463" t="s">
        <v>426</v>
      </c>
      <c r="D463" t="s">
        <v>953</v>
      </c>
      <c r="E463">
        <v>2023</v>
      </c>
      <c r="F463">
        <v>85</v>
      </c>
      <c r="G463">
        <v>33</v>
      </c>
      <c r="H463">
        <v>0</v>
      </c>
      <c r="I463">
        <v>5</v>
      </c>
      <c r="J463">
        <v>21</v>
      </c>
      <c r="K463">
        <v>22</v>
      </c>
      <c r="L463">
        <v>18</v>
      </c>
      <c r="M463">
        <v>23</v>
      </c>
      <c r="N463">
        <v>10</v>
      </c>
      <c r="O463">
        <v>8</v>
      </c>
      <c r="P463">
        <v>7</v>
      </c>
      <c r="Q463">
        <v>3</v>
      </c>
      <c r="R463">
        <v>0</v>
      </c>
      <c r="S463">
        <v>1</v>
      </c>
      <c r="T463">
        <v>0</v>
      </c>
      <c r="U463">
        <v>112</v>
      </c>
      <c r="V463">
        <v>4</v>
      </c>
      <c r="W463">
        <v>2</v>
      </c>
      <c r="X463">
        <v>93</v>
      </c>
      <c r="Y463">
        <v>14</v>
      </c>
      <c r="Z463">
        <v>4</v>
      </c>
      <c r="AA463">
        <v>4</v>
      </c>
      <c r="AB463">
        <v>3</v>
      </c>
      <c r="AC463">
        <v>3</v>
      </c>
      <c r="AD463">
        <v>0</v>
      </c>
      <c r="AE463">
        <v>91</v>
      </c>
      <c r="AF463">
        <v>24</v>
      </c>
      <c r="AG463">
        <v>107</v>
      </c>
      <c r="AH463">
        <v>3</v>
      </c>
      <c r="AI463">
        <v>8</v>
      </c>
      <c r="AJ463">
        <v>118</v>
      </c>
      <c r="AK463">
        <v>0.72033900000000006</v>
      </c>
      <c r="AL463">
        <v>0.27966099999999999</v>
      </c>
      <c r="AM463">
        <v>0</v>
      </c>
      <c r="AN463">
        <v>4.2373000000000001E-2</v>
      </c>
      <c r="AO463">
        <v>0.17796600000000001</v>
      </c>
      <c r="AP463">
        <v>0.186441</v>
      </c>
      <c r="AQ463">
        <v>0.15254200000000001</v>
      </c>
      <c r="AR463">
        <v>0.194915</v>
      </c>
      <c r="AS463">
        <v>8.4746000000000002E-2</v>
      </c>
      <c r="AT463">
        <v>6.7796999999999996E-2</v>
      </c>
      <c r="AU463">
        <v>5.9322E-2</v>
      </c>
      <c r="AV463">
        <v>2.5423999999999999E-2</v>
      </c>
      <c r="AW463">
        <v>0</v>
      </c>
      <c r="AX463">
        <v>8.4749999999999999E-3</v>
      </c>
      <c r="AY463">
        <v>0</v>
      </c>
      <c r="AZ463">
        <v>0.94915300000000002</v>
      </c>
      <c r="BA463">
        <v>3.3897999999999998E-2</v>
      </c>
      <c r="BB463">
        <v>1.6948999999999999E-2</v>
      </c>
      <c r="BC463">
        <v>0.78813599999999995</v>
      </c>
      <c r="BD463">
        <v>0.118644</v>
      </c>
      <c r="BE463">
        <v>3.3897999999999998E-2</v>
      </c>
      <c r="BF463">
        <v>3.3897999999999998E-2</v>
      </c>
      <c r="BG463">
        <v>2.5423999999999999E-2</v>
      </c>
      <c r="BH463">
        <v>2.5423999999999999E-2</v>
      </c>
      <c r="BI463">
        <v>0</v>
      </c>
      <c r="BJ463">
        <v>0.77118600000000004</v>
      </c>
      <c r="BK463">
        <v>0.20338999999999999</v>
      </c>
      <c r="BL463">
        <v>0.90677999999999992</v>
      </c>
      <c r="BM463">
        <v>2.5423999999999999E-2</v>
      </c>
      <c r="BN463">
        <v>6.7796999999999996E-2</v>
      </c>
      <c r="BO463">
        <v>1</v>
      </c>
      <c r="BP463" t="s">
        <v>4774</v>
      </c>
      <c r="BQ463">
        <v>1713</v>
      </c>
      <c r="BR463">
        <v>6.8879999999999997E-2</v>
      </c>
      <c r="BS463">
        <v>0</v>
      </c>
    </row>
    <row r="790" spans="1:1" x14ac:dyDescent="0.25">
      <c r="A790" s="34" t="str">
        <f t="shared" ref="A790:A833" si="0">CONCATENATE(E790,B790,C790,D790)</f>
        <v/>
      </c>
    </row>
    <row r="791" spans="1:1" x14ac:dyDescent="0.25">
      <c r="A791" s="34" t="str">
        <f t="shared" si="0"/>
        <v/>
      </c>
    </row>
    <row r="792" spans="1:1" x14ac:dyDescent="0.25">
      <c r="A792" s="34" t="str">
        <f t="shared" si="0"/>
        <v/>
      </c>
    </row>
    <row r="793" spans="1:1" x14ac:dyDescent="0.25">
      <c r="A793" s="34" t="str">
        <f t="shared" si="0"/>
        <v/>
      </c>
    </row>
    <row r="794" spans="1:1" x14ac:dyDescent="0.25">
      <c r="A794" s="34" t="str">
        <f t="shared" si="0"/>
        <v/>
      </c>
    </row>
    <row r="795" spans="1:1" x14ac:dyDescent="0.25">
      <c r="A795" s="34" t="str">
        <f t="shared" si="0"/>
        <v/>
      </c>
    </row>
    <row r="796" spans="1:1" x14ac:dyDescent="0.25">
      <c r="A796" s="34" t="str">
        <f t="shared" si="0"/>
        <v/>
      </c>
    </row>
    <row r="797" spans="1:1" x14ac:dyDescent="0.25">
      <c r="A797" s="34" t="str">
        <f t="shared" si="0"/>
        <v/>
      </c>
    </row>
    <row r="798" spans="1:1" x14ac:dyDescent="0.25">
      <c r="A798" s="34" t="str">
        <f t="shared" si="0"/>
        <v/>
      </c>
    </row>
    <row r="799" spans="1:1" x14ac:dyDescent="0.25">
      <c r="A799" s="34" t="str">
        <f t="shared" si="0"/>
        <v/>
      </c>
    </row>
    <row r="800" spans="1:1" x14ac:dyDescent="0.25">
      <c r="A800" s="34" t="str">
        <f t="shared" si="0"/>
        <v/>
      </c>
    </row>
    <row r="801" spans="1:1" x14ac:dyDescent="0.25">
      <c r="A801" s="34" t="str">
        <f t="shared" si="0"/>
        <v/>
      </c>
    </row>
    <row r="802" spans="1:1" x14ac:dyDescent="0.25">
      <c r="A802" s="34" t="str">
        <f t="shared" si="0"/>
        <v/>
      </c>
    </row>
    <row r="803" spans="1:1" x14ac:dyDescent="0.25">
      <c r="A803" s="34" t="str">
        <f t="shared" si="0"/>
        <v/>
      </c>
    </row>
    <row r="804" spans="1:1" x14ac:dyDescent="0.25">
      <c r="A804" s="34" t="str">
        <f t="shared" si="0"/>
        <v/>
      </c>
    </row>
    <row r="805" spans="1:1" x14ac:dyDescent="0.25">
      <c r="A805" s="34" t="str">
        <f t="shared" si="0"/>
        <v/>
      </c>
    </row>
    <row r="806" spans="1:1" x14ac:dyDescent="0.25">
      <c r="A806" s="34" t="str">
        <f t="shared" si="0"/>
        <v/>
      </c>
    </row>
    <row r="807" spans="1:1" x14ac:dyDescent="0.25">
      <c r="A807" s="34" t="str">
        <f t="shared" si="0"/>
        <v/>
      </c>
    </row>
    <row r="808" spans="1:1" x14ac:dyDescent="0.25">
      <c r="A808" s="34" t="str">
        <f t="shared" si="0"/>
        <v/>
      </c>
    </row>
    <row r="809" spans="1:1" x14ac:dyDescent="0.25">
      <c r="A809" s="34" t="str">
        <f t="shared" si="0"/>
        <v/>
      </c>
    </row>
    <row r="810" spans="1:1" x14ac:dyDescent="0.25">
      <c r="A810" s="34" t="str">
        <f t="shared" si="0"/>
        <v/>
      </c>
    </row>
    <row r="811" spans="1:1" x14ac:dyDescent="0.25">
      <c r="A811" s="34" t="str">
        <f t="shared" si="0"/>
        <v/>
      </c>
    </row>
    <row r="812" spans="1:1" x14ac:dyDescent="0.25">
      <c r="A812" s="34" t="str">
        <f t="shared" si="0"/>
        <v/>
      </c>
    </row>
    <row r="813" spans="1:1" x14ac:dyDescent="0.25">
      <c r="A813" s="34" t="str">
        <f t="shared" si="0"/>
        <v/>
      </c>
    </row>
    <row r="814" spans="1:1" x14ac:dyDescent="0.25">
      <c r="A814" s="34" t="str">
        <f t="shared" si="0"/>
        <v/>
      </c>
    </row>
    <row r="815" spans="1:1" x14ac:dyDescent="0.25">
      <c r="A815" s="34" t="str">
        <f t="shared" si="0"/>
        <v/>
      </c>
    </row>
    <row r="816" spans="1:1" x14ac:dyDescent="0.25">
      <c r="A816" s="34" t="str">
        <f t="shared" si="0"/>
        <v/>
      </c>
    </row>
    <row r="817" spans="1:1" x14ac:dyDescent="0.25">
      <c r="A817" s="34" t="str">
        <f t="shared" si="0"/>
        <v/>
      </c>
    </row>
    <row r="818" spans="1:1" x14ac:dyDescent="0.25">
      <c r="A818" s="34" t="str">
        <f t="shared" si="0"/>
        <v/>
      </c>
    </row>
    <row r="819" spans="1:1" x14ac:dyDescent="0.25">
      <c r="A819" s="34" t="str">
        <f t="shared" si="0"/>
        <v/>
      </c>
    </row>
    <row r="820" spans="1:1" x14ac:dyDescent="0.25">
      <c r="A820" s="34" t="str">
        <f t="shared" si="0"/>
        <v/>
      </c>
    </row>
    <row r="821" spans="1:1" x14ac:dyDescent="0.25">
      <c r="A821" s="34" t="str">
        <f t="shared" si="0"/>
        <v/>
      </c>
    </row>
    <row r="822" spans="1:1" x14ac:dyDescent="0.25">
      <c r="A822" s="34" t="str">
        <f t="shared" si="0"/>
        <v/>
      </c>
    </row>
    <row r="823" spans="1:1" x14ac:dyDescent="0.25">
      <c r="A823" s="34" t="str">
        <f t="shared" si="0"/>
        <v/>
      </c>
    </row>
    <row r="824" spans="1:1" x14ac:dyDescent="0.25">
      <c r="A824" s="34" t="str">
        <f t="shared" si="0"/>
        <v/>
      </c>
    </row>
    <row r="825" spans="1:1" x14ac:dyDescent="0.25">
      <c r="A825" s="34" t="str">
        <f t="shared" si="0"/>
        <v/>
      </c>
    </row>
    <row r="826" spans="1:1" x14ac:dyDescent="0.25">
      <c r="A826" s="34" t="str">
        <f t="shared" si="0"/>
        <v/>
      </c>
    </row>
    <row r="827" spans="1:1" x14ac:dyDescent="0.25">
      <c r="A827" s="34" t="str">
        <f t="shared" si="0"/>
        <v/>
      </c>
    </row>
    <row r="828" spans="1:1" x14ac:dyDescent="0.25">
      <c r="A828" s="34" t="str">
        <f t="shared" si="0"/>
        <v/>
      </c>
    </row>
    <row r="829" spans="1:1" x14ac:dyDescent="0.25">
      <c r="A829" s="34" t="str">
        <f t="shared" si="0"/>
        <v/>
      </c>
    </row>
    <row r="830" spans="1:1" x14ac:dyDescent="0.25">
      <c r="A830" s="34" t="str">
        <f t="shared" si="0"/>
        <v/>
      </c>
    </row>
    <row r="831" spans="1:1" x14ac:dyDescent="0.25">
      <c r="A831" s="34" t="str">
        <f t="shared" si="0"/>
        <v/>
      </c>
    </row>
    <row r="832" spans="1:1" x14ac:dyDescent="0.25">
      <c r="A832" s="34" t="str">
        <f t="shared" si="0"/>
        <v/>
      </c>
    </row>
    <row r="833" spans="1:1" x14ac:dyDescent="0.25">
      <c r="A833" s="34" t="str">
        <f t="shared" si="0"/>
        <v/>
      </c>
    </row>
    <row r="834" spans="1:1" x14ac:dyDescent="0.25">
      <c r="A834" s="34" t="str">
        <f t="shared" ref="A834:A897" si="1">CONCATENATE(E834,B834,C834,D834)</f>
        <v/>
      </c>
    </row>
    <row r="835" spans="1:1" x14ac:dyDescent="0.25">
      <c r="A835" s="34" t="str">
        <f t="shared" si="1"/>
        <v/>
      </c>
    </row>
    <row r="836" spans="1:1" x14ac:dyDescent="0.25">
      <c r="A836" s="34" t="str">
        <f t="shared" si="1"/>
        <v/>
      </c>
    </row>
    <row r="837" spans="1:1" x14ac:dyDescent="0.25">
      <c r="A837" s="34" t="str">
        <f t="shared" si="1"/>
        <v/>
      </c>
    </row>
    <row r="838" spans="1:1" x14ac:dyDescent="0.25">
      <c r="A838" s="34" t="str">
        <f t="shared" si="1"/>
        <v/>
      </c>
    </row>
    <row r="839" spans="1:1" x14ac:dyDescent="0.25">
      <c r="A839" s="34" t="str">
        <f t="shared" si="1"/>
        <v/>
      </c>
    </row>
    <row r="840" spans="1:1" x14ac:dyDescent="0.25">
      <c r="A840" s="34" t="str">
        <f t="shared" si="1"/>
        <v/>
      </c>
    </row>
    <row r="841" spans="1:1" x14ac:dyDescent="0.25">
      <c r="A841" s="34" t="str">
        <f t="shared" si="1"/>
        <v/>
      </c>
    </row>
    <row r="842" spans="1:1" x14ac:dyDescent="0.25">
      <c r="A842" s="34" t="str">
        <f t="shared" si="1"/>
        <v/>
      </c>
    </row>
    <row r="843" spans="1:1" x14ac:dyDescent="0.25">
      <c r="A843" s="34" t="str">
        <f t="shared" si="1"/>
        <v/>
      </c>
    </row>
    <row r="844" spans="1:1" x14ac:dyDescent="0.25">
      <c r="A844" s="34" t="str">
        <f t="shared" si="1"/>
        <v/>
      </c>
    </row>
    <row r="845" spans="1:1" x14ac:dyDescent="0.25">
      <c r="A845" s="34" t="str">
        <f t="shared" si="1"/>
        <v/>
      </c>
    </row>
    <row r="846" spans="1:1" x14ac:dyDescent="0.25">
      <c r="A846" s="34" t="str">
        <f t="shared" si="1"/>
        <v/>
      </c>
    </row>
    <row r="847" spans="1:1" x14ac:dyDescent="0.25">
      <c r="A847" s="34" t="str">
        <f t="shared" si="1"/>
        <v/>
      </c>
    </row>
    <row r="848" spans="1:1" x14ac:dyDescent="0.25">
      <c r="A848" s="34" t="str">
        <f t="shared" si="1"/>
        <v/>
      </c>
    </row>
    <row r="849" spans="1:1" x14ac:dyDescent="0.25">
      <c r="A849" s="34" t="str">
        <f t="shared" si="1"/>
        <v/>
      </c>
    </row>
    <row r="850" spans="1:1" x14ac:dyDescent="0.25">
      <c r="A850" s="34" t="str">
        <f t="shared" si="1"/>
        <v/>
      </c>
    </row>
    <row r="851" spans="1:1" x14ac:dyDescent="0.25">
      <c r="A851" s="34" t="str">
        <f t="shared" si="1"/>
        <v/>
      </c>
    </row>
    <row r="852" spans="1:1" x14ac:dyDescent="0.25">
      <c r="A852" s="34" t="str">
        <f t="shared" si="1"/>
        <v/>
      </c>
    </row>
    <row r="853" spans="1:1" x14ac:dyDescent="0.25">
      <c r="A853" s="34" t="str">
        <f t="shared" si="1"/>
        <v/>
      </c>
    </row>
    <row r="854" spans="1:1" x14ac:dyDescent="0.25">
      <c r="A854" s="34" t="str">
        <f t="shared" si="1"/>
        <v/>
      </c>
    </row>
    <row r="855" spans="1:1" x14ac:dyDescent="0.25">
      <c r="A855" s="34" t="str">
        <f t="shared" si="1"/>
        <v/>
      </c>
    </row>
    <row r="856" spans="1:1" x14ac:dyDescent="0.25">
      <c r="A856" s="34" t="str">
        <f t="shared" si="1"/>
        <v/>
      </c>
    </row>
    <row r="857" spans="1:1" x14ac:dyDescent="0.25">
      <c r="A857" s="34" t="str">
        <f t="shared" si="1"/>
        <v/>
      </c>
    </row>
    <row r="858" spans="1:1" x14ac:dyDescent="0.25">
      <c r="A858" s="34" t="str">
        <f t="shared" si="1"/>
        <v/>
      </c>
    </row>
    <row r="859" spans="1:1" x14ac:dyDescent="0.25">
      <c r="A859" s="34" t="str">
        <f t="shared" si="1"/>
        <v/>
      </c>
    </row>
    <row r="860" spans="1:1" x14ac:dyDescent="0.25">
      <c r="A860" s="34" t="str">
        <f t="shared" si="1"/>
        <v/>
      </c>
    </row>
    <row r="861" spans="1:1" x14ac:dyDescent="0.25">
      <c r="A861" s="34" t="str">
        <f t="shared" si="1"/>
        <v/>
      </c>
    </row>
    <row r="862" spans="1:1" x14ac:dyDescent="0.25">
      <c r="A862" s="34" t="str">
        <f t="shared" si="1"/>
        <v/>
      </c>
    </row>
    <row r="863" spans="1:1" x14ac:dyDescent="0.25">
      <c r="A863" s="34" t="str">
        <f t="shared" si="1"/>
        <v/>
      </c>
    </row>
    <row r="864" spans="1:1" x14ac:dyDescent="0.25">
      <c r="A864" s="34" t="str">
        <f t="shared" si="1"/>
        <v/>
      </c>
    </row>
    <row r="865" spans="1:1" x14ac:dyDescent="0.25">
      <c r="A865" s="34" t="str">
        <f t="shared" si="1"/>
        <v/>
      </c>
    </row>
    <row r="866" spans="1:1" x14ac:dyDescent="0.25">
      <c r="A866" s="34" t="str">
        <f t="shared" si="1"/>
        <v/>
      </c>
    </row>
    <row r="867" spans="1:1" x14ac:dyDescent="0.25">
      <c r="A867" s="34" t="str">
        <f t="shared" si="1"/>
        <v/>
      </c>
    </row>
    <row r="868" spans="1:1" x14ac:dyDescent="0.25">
      <c r="A868" s="34" t="str">
        <f t="shared" si="1"/>
        <v/>
      </c>
    </row>
    <row r="869" spans="1:1" x14ac:dyDescent="0.25">
      <c r="A869" s="34" t="str">
        <f t="shared" si="1"/>
        <v/>
      </c>
    </row>
    <row r="870" spans="1:1" x14ac:dyDescent="0.25">
      <c r="A870" s="34" t="str">
        <f t="shared" si="1"/>
        <v/>
      </c>
    </row>
    <row r="871" spans="1:1" x14ac:dyDescent="0.25">
      <c r="A871" s="34" t="str">
        <f t="shared" si="1"/>
        <v/>
      </c>
    </row>
    <row r="872" spans="1:1" x14ac:dyDescent="0.25">
      <c r="A872" s="34" t="str">
        <f t="shared" si="1"/>
        <v/>
      </c>
    </row>
    <row r="873" spans="1:1" x14ac:dyDescent="0.25">
      <c r="A873" s="34" t="str">
        <f t="shared" si="1"/>
        <v/>
      </c>
    </row>
    <row r="874" spans="1:1" x14ac:dyDescent="0.25">
      <c r="A874" s="34" t="str">
        <f t="shared" si="1"/>
        <v/>
      </c>
    </row>
    <row r="875" spans="1:1" x14ac:dyDescent="0.25">
      <c r="A875" s="34" t="str">
        <f t="shared" si="1"/>
        <v/>
      </c>
    </row>
    <row r="876" spans="1:1" x14ac:dyDescent="0.25">
      <c r="A876" s="34" t="str">
        <f t="shared" si="1"/>
        <v/>
      </c>
    </row>
    <row r="877" spans="1:1" x14ac:dyDescent="0.25">
      <c r="A877" s="34" t="str">
        <f t="shared" si="1"/>
        <v/>
      </c>
    </row>
    <row r="878" spans="1:1" x14ac:dyDescent="0.25">
      <c r="A878" s="34" t="str">
        <f t="shared" si="1"/>
        <v/>
      </c>
    </row>
    <row r="879" spans="1:1" x14ac:dyDescent="0.25">
      <c r="A879" s="34" t="str">
        <f t="shared" si="1"/>
        <v/>
      </c>
    </row>
    <row r="880" spans="1:1" x14ac:dyDescent="0.25">
      <c r="A880" s="34" t="str">
        <f t="shared" si="1"/>
        <v/>
      </c>
    </row>
    <row r="881" spans="1:1" x14ac:dyDescent="0.25">
      <c r="A881" s="34" t="str">
        <f t="shared" si="1"/>
        <v/>
      </c>
    </row>
    <row r="882" spans="1:1" x14ac:dyDescent="0.25">
      <c r="A882" s="34" t="str">
        <f t="shared" si="1"/>
        <v/>
      </c>
    </row>
    <row r="883" spans="1:1" x14ac:dyDescent="0.25">
      <c r="A883" s="34" t="str">
        <f t="shared" si="1"/>
        <v/>
      </c>
    </row>
    <row r="884" spans="1:1" x14ac:dyDescent="0.25">
      <c r="A884" s="34" t="str">
        <f t="shared" si="1"/>
        <v/>
      </c>
    </row>
    <row r="885" spans="1:1" x14ac:dyDescent="0.25">
      <c r="A885" s="34" t="str">
        <f t="shared" si="1"/>
        <v/>
      </c>
    </row>
    <row r="886" spans="1:1" x14ac:dyDescent="0.25">
      <c r="A886" s="34" t="str">
        <f t="shared" si="1"/>
        <v/>
      </c>
    </row>
    <row r="887" spans="1:1" x14ac:dyDescent="0.25">
      <c r="A887" s="34" t="str">
        <f t="shared" si="1"/>
        <v/>
      </c>
    </row>
    <row r="888" spans="1:1" x14ac:dyDescent="0.25">
      <c r="A888" s="34" t="str">
        <f t="shared" si="1"/>
        <v/>
      </c>
    </row>
    <row r="889" spans="1:1" x14ac:dyDescent="0.25">
      <c r="A889" s="34" t="str">
        <f t="shared" si="1"/>
        <v/>
      </c>
    </row>
    <row r="890" spans="1:1" x14ac:dyDescent="0.25">
      <c r="A890" s="34" t="str">
        <f t="shared" si="1"/>
        <v/>
      </c>
    </row>
    <row r="891" spans="1:1" x14ac:dyDescent="0.25">
      <c r="A891" s="34" t="str">
        <f t="shared" si="1"/>
        <v/>
      </c>
    </row>
    <row r="892" spans="1:1" x14ac:dyDescent="0.25">
      <c r="A892" s="34" t="str">
        <f t="shared" si="1"/>
        <v/>
      </c>
    </row>
    <row r="893" spans="1:1" x14ac:dyDescent="0.25">
      <c r="A893" s="34" t="str">
        <f t="shared" si="1"/>
        <v/>
      </c>
    </row>
    <row r="894" spans="1:1" x14ac:dyDescent="0.25">
      <c r="A894" s="34" t="str">
        <f t="shared" si="1"/>
        <v/>
      </c>
    </row>
    <row r="895" spans="1:1" x14ac:dyDescent="0.25">
      <c r="A895" s="34" t="str">
        <f t="shared" si="1"/>
        <v/>
      </c>
    </row>
    <row r="896" spans="1:1" x14ac:dyDescent="0.25">
      <c r="A896" s="34" t="str">
        <f t="shared" si="1"/>
        <v/>
      </c>
    </row>
    <row r="897" spans="1:1" x14ac:dyDescent="0.25">
      <c r="A897" s="34" t="str">
        <f t="shared" si="1"/>
        <v/>
      </c>
    </row>
    <row r="898" spans="1:1" x14ac:dyDescent="0.25">
      <c r="A898" s="34" t="str">
        <f t="shared" ref="A898:A961" si="2">CONCATENATE(E898,B898,C898,D898)</f>
        <v/>
      </c>
    </row>
    <row r="899" spans="1:1" x14ac:dyDescent="0.25">
      <c r="A899" s="34" t="str">
        <f t="shared" si="2"/>
        <v/>
      </c>
    </row>
    <row r="900" spans="1:1" x14ac:dyDescent="0.25">
      <c r="A900" s="34" t="str">
        <f t="shared" si="2"/>
        <v/>
      </c>
    </row>
    <row r="901" spans="1:1" x14ac:dyDescent="0.25">
      <c r="A901" s="34" t="str">
        <f t="shared" si="2"/>
        <v/>
      </c>
    </row>
    <row r="902" spans="1:1" x14ac:dyDescent="0.25">
      <c r="A902" s="34" t="str">
        <f t="shared" si="2"/>
        <v/>
      </c>
    </row>
    <row r="903" spans="1:1" x14ac:dyDescent="0.25">
      <c r="A903" s="34" t="str">
        <f t="shared" si="2"/>
        <v/>
      </c>
    </row>
    <row r="904" spans="1:1" x14ac:dyDescent="0.25">
      <c r="A904" s="34" t="str">
        <f t="shared" si="2"/>
        <v/>
      </c>
    </row>
    <row r="905" spans="1:1" x14ac:dyDescent="0.25">
      <c r="A905" s="34" t="str">
        <f t="shared" si="2"/>
        <v/>
      </c>
    </row>
    <row r="906" spans="1:1" x14ac:dyDescent="0.25">
      <c r="A906" s="34" t="str">
        <f t="shared" si="2"/>
        <v/>
      </c>
    </row>
    <row r="907" spans="1:1" x14ac:dyDescent="0.25">
      <c r="A907" s="34" t="str">
        <f t="shared" si="2"/>
        <v/>
      </c>
    </row>
    <row r="908" spans="1:1" x14ac:dyDescent="0.25">
      <c r="A908" s="34" t="str">
        <f t="shared" si="2"/>
        <v/>
      </c>
    </row>
    <row r="909" spans="1:1" x14ac:dyDescent="0.25">
      <c r="A909" s="34" t="str">
        <f t="shared" si="2"/>
        <v/>
      </c>
    </row>
    <row r="910" spans="1:1" x14ac:dyDescent="0.25">
      <c r="A910" s="34" t="str">
        <f t="shared" si="2"/>
        <v/>
      </c>
    </row>
    <row r="911" spans="1:1" x14ac:dyDescent="0.25">
      <c r="A911" s="34" t="str">
        <f t="shared" si="2"/>
        <v/>
      </c>
    </row>
    <row r="912" spans="1:1" x14ac:dyDescent="0.25">
      <c r="A912" s="34" t="str">
        <f t="shared" si="2"/>
        <v/>
      </c>
    </row>
    <row r="913" spans="1:1" x14ac:dyDescent="0.25">
      <c r="A913" s="34" t="str">
        <f t="shared" si="2"/>
        <v/>
      </c>
    </row>
    <row r="914" spans="1:1" x14ac:dyDescent="0.25">
      <c r="A914" s="34" t="str">
        <f t="shared" si="2"/>
        <v/>
      </c>
    </row>
    <row r="915" spans="1:1" x14ac:dyDescent="0.25">
      <c r="A915" s="34" t="str">
        <f t="shared" si="2"/>
        <v/>
      </c>
    </row>
    <row r="916" spans="1:1" x14ac:dyDescent="0.25">
      <c r="A916" s="34" t="str">
        <f t="shared" si="2"/>
        <v/>
      </c>
    </row>
    <row r="917" spans="1:1" x14ac:dyDescent="0.25">
      <c r="A917" s="34" t="str">
        <f t="shared" si="2"/>
        <v/>
      </c>
    </row>
    <row r="918" spans="1:1" x14ac:dyDescent="0.25">
      <c r="A918" s="34" t="str">
        <f t="shared" si="2"/>
        <v/>
      </c>
    </row>
    <row r="919" spans="1:1" x14ac:dyDescent="0.25">
      <c r="A919" s="34" t="str">
        <f t="shared" si="2"/>
        <v/>
      </c>
    </row>
    <row r="920" spans="1:1" x14ac:dyDescent="0.25">
      <c r="A920" s="34" t="str">
        <f t="shared" si="2"/>
        <v/>
      </c>
    </row>
    <row r="921" spans="1:1" x14ac:dyDescent="0.25">
      <c r="A921" s="34" t="str">
        <f t="shared" si="2"/>
        <v/>
      </c>
    </row>
    <row r="922" spans="1:1" x14ac:dyDescent="0.25">
      <c r="A922" s="34" t="str">
        <f t="shared" si="2"/>
        <v/>
      </c>
    </row>
    <row r="923" spans="1:1" x14ac:dyDescent="0.25">
      <c r="A923" s="34" t="str">
        <f t="shared" si="2"/>
        <v/>
      </c>
    </row>
    <row r="924" spans="1:1" x14ac:dyDescent="0.25">
      <c r="A924" s="34" t="str">
        <f t="shared" si="2"/>
        <v/>
      </c>
    </row>
    <row r="925" spans="1:1" x14ac:dyDescent="0.25">
      <c r="A925" s="34" t="str">
        <f t="shared" si="2"/>
        <v/>
      </c>
    </row>
    <row r="926" spans="1:1" x14ac:dyDescent="0.25">
      <c r="A926" s="34" t="str">
        <f t="shared" si="2"/>
        <v/>
      </c>
    </row>
    <row r="927" spans="1:1" x14ac:dyDescent="0.25">
      <c r="A927" s="34" t="str">
        <f t="shared" si="2"/>
        <v/>
      </c>
    </row>
    <row r="928" spans="1:1" x14ac:dyDescent="0.25">
      <c r="A928" s="34" t="str">
        <f t="shared" si="2"/>
        <v/>
      </c>
    </row>
    <row r="929" spans="1:1" x14ac:dyDescent="0.25">
      <c r="A929" s="34" t="str">
        <f t="shared" si="2"/>
        <v/>
      </c>
    </row>
    <row r="930" spans="1:1" x14ac:dyDescent="0.25">
      <c r="A930" s="34" t="str">
        <f t="shared" si="2"/>
        <v/>
      </c>
    </row>
    <row r="931" spans="1:1" x14ac:dyDescent="0.25">
      <c r="A931" s="34" t="str">
        <f t="shared" si="2"/>
        <v/>
      </c>
    </row>
    <row r="932" spans="1:1" x14ac:dyDescent="0.25">
      <c r="A932" s="34" t="str">
        <f t="shared" si="2"/>
        <v/>
      </c>
    </row>
    <row r="933" spans="1:1" x14ac:dyDescent="0.25">
      <c r="A933" s="34" t="str">
        <f t="shared" si="2"/>
        <v/>
      </c>
    </row>
    <row r="934" spans="1:1" x14ac:dyDescent="0.25">
      <c r="A934" s="34" t="str">
        <f t="shared" si="2"/>
        <v/>
      </c>
    </row>
    <row r="935" spans="1:1" x14ac:dyDescent="0.25">
      <c r="A935" s="34" t="str">
        <f t="shared" si="2"/>
        <v/>
      </c>
    </row>
    <row r="936" spans="1:1" x14ac:dyDescent="0.25">
      <c r="A936" s="34" t="str">
        <f t="shared" si="2"/>
        <v/>
      </c>
    </row>
    <row r="937" spans="1:1" x14ac:dyDescent="0.25">
      <c r="A937" s="34" t="str">
        <f t="shared" si="2"/>
        <v/>
      </c>
    </row>
    <row r="938" spans="1:1" x14ac:dyDescent="0.25">
      <c r="A938" s="34" t="str">
        <f t="shared" si="2"/>
        <v/>
      </c>
    </row>
    <row r="939" spans="1:1" x14ac:dyDescent="0.25">
      <c r="A939" s="34" t="str">
        <f t="shared" si="2"/>
        <v/>
      </c>
    </row>
    <row r="940" spans="1:1" x14ac:dyDescent="0.25">
      <c r="A940" s="34" t="str">
        <f t="shared" si="2"/>
        <v/>
      </c>
    </row>
    <row r="941" spans="1:1" x14ac:dyDescent="0.25">
      <c r="A941" s="34" t="str">
        <f t="shared" si="2"/>
        <v/>
      </c>
    </row>
    <row r="942" spans="1:1" x14ac:dyDescent="0.25">
      <c r="A942" s="34" t="str">
        <f t="shared" si="2"/>
        <v/>
      </c>
    </row>
    <row r="943" spans="1:1" x14ac:dyDescent="0.25">
      <c r="A943" s="34" t="str">
        <f t="shared" si="2"/>
        <v/>
      </c>
    </row>
    <row r="944" spans="1:1" x14ac:dyDescent="0.25">
      <c r="A944" s="34" t="str">
        <f t="shared" si="2"/>
        <v/>
      </c>
    </row>
    <row r="945" spans="1:1" x14ac:dyDescent="0.25">
      <c r="A945" s="34" t="str">
        <f t="shared" si="2"/>
        <v/>
      </c>
    </row>
    <row r="946" spans="1:1" x14ac:dyDescent="0.25">
      <c r="A946" s="34" t="str">
        <f t="shared" si="2"/>
        <v/>
      </c>
    </row>
    <row r="947" spans="1:1" x14ac:dyDescent="0.25">
      <c r="A947" s="34" t="str">
        <f t="shared" si="2"/>
        <v/>
      </c>
    </row>
    <row r="948" spans="1:1" x14ac:dyDescent="0.25">
      <c r="A948" s="34" t="str">
        <f t="shared" si="2"/>
        <v/>
      </c>
    </row>
    <row r="949" spans="1:1" x14ac:dyDescent="0.25">
      <c r="A949" s="34" t="str">
        <f t="shared" si="2"/>
        <v/>
      </c>
    </row>
    <row r="950" spans="1:1" x14ac:dyDescent="0.25">
      <c r="A950" s="34" t="str">
        <f t="shared" si="2"/>
        <v/>
      </c>
    </row>
    <row r="951" spans="1:1" x14ac:dyDescent="0.25">
      <c r="A951" s="34" t="str">
        <f t="shared" si="2"/>
        <v/>
      </c>
    </row>
    <row r="952" spans="1:1" x14ac:dyDescent="0.25">
      <c r="A952" s="34" t="str">
        <f t="shared" si="2"/>
        <v/>
      </c>
    </row>
    <row r="953" spans="1:1" x14ac:dyDescent="0.25">
      <c r="A953" s="34" t="str">
        <f t="shared" si="2"/>
        <v/>
      </c>
    </row>
    <row r="954" spans="1:1" x14ac:dyDescent="0.25">
      <c r="A954" s="34" t="str">
        <f t="shared" si="2"/>
        <v/>
      </c>
    </row>
    <row r="955" spans="1:1" x14ac:dyDescent="0.25">
      <c r="A955" s="34" t="str">
        <f t="shared" si="2"/>
        <v/>
      </c>
    </row>
    <row r="956" spans="1:1" x14ac:dyDescent="0.25">
      <c r="A956" s="34" t="str">
        <f t="shared" si="2"/>
        <v/>
      </c>
    </row>
    <row r="957" spans="1:1" x14ac:dyDescent="0.25">
      <c r="A957" s="34" t="str">
        <f t="shared" si="2"/>
        <v/>
      </c>
    </row>
    <row r="958" spans="1:1" x14ac:dyDescent="0.25">
      <c r="A958" s="34" t="str">
        <f t="shared" si="2"/>
        <v/>
      </c>
    </row>
    <row r="959" spans="1:1" x14ac:dyDescent="0.25">
      <c r="A959" s="34" t="str">
        <f t="shared" si="2"/>
        <v/>
      </c>
    </row>
    <row r="960" spans="1:1" x14ac:dyDescent="0.25">
      <c r="A960" s="34" t="str">
        <f t="shared" si="2"/>
        <v/>
      </c>
    </row>
    <row r="961" spans="1:1" x14ac:dyDescent="0.25">
      <c r="A961" s="34" t="str">
        <f t="shared" si="2"/>
        <v/>
      </c>
    </row>
    <row r="962" spans="1:1" x14ac:dyDescent="0.25">
      <c r="A962" s="34" t="str">
        <f t="shared" ref="A962:A1025" si="3">CONCATENATE(E962,B962,C962,D962)</f>
        <v/>
      </c>
    </row>
    <row r="963" spans="1:1" x14ac:dyDescent="0.25">
      <c r="A963" s="34" t="str">
        <f t="shared" si="3"/>
        <v/>
      </c>
    </row>
    <row r="964" spans="1:1" x14ac:dyDescent="0.25">
      <c r="A964" s="34" t="str">
        <f t="shared" si="3"/>
        <v/>
      </c>
    </row>
    <row r="965" spans="1:1" x14ac:dyDescent="0.25">
      <c r="A965" s="34" t="str">
        <f t="shared" si="3"/>
        <v/>
      </c>
    </row>
    <row r="966" spans="1:1" x14ac:dyDescent="0.25">
      <c r="A966" s="34" t="str">
        <f t="shared" si="3"/>
        <v/>
      </c>
    </row>
    <row r="967" spans="1:1" x14ac:dyDescent="0.25">
      <c r="A967" s="34" t="str">
        <f t="shared" si="3"/>
        <v/>
      </c>
    </row>
    <row r="968" spans="1:1" x14ac:dyDescent="0.25">
      <c r="A968" s="34" t="str">
        <f t="shared" si="3"/>
        <v/>
      </c>
    </row>
    <row r="969" spans="1:1" x14ac:dyDescent="0.25">
      <c r="A969" s="34" t="str">
        <f t="shared" si="3"/>
        <v/>
      </c>
    </row>
    <row r="970" spans="1:1" x14ac:dyDescent="0.25">
      <c r="A970" s="34" t="str">
        <f t="shared" si="3"/>
        <v/>
      </c>
    </row>
    <row r="971" spans="1:1" x14ac:dyDescent="0.25">
      <c r="A971" s="34" t="str">
        <f t="shared" si="3"/>
        <v/>
      </c>
    </row>
    <row r="972" spans="1:1" x14ac:dyDescent="0.25">
      <c r="A972" s="34" t="str">
        <f t="shared" si="3"/>
        <v/>
      </c>
    </row>
    <row r="973" spans="1:1" x14ac:dyDescent="0.25">
      <c r="A973" s="34" t="str">
        <f t="shared" si="3"/>
        <v/>
      </c>
    </row>
    <row r="974" spans="1:1" x14ac:dyDescent="0.25">
      <c r="A974" s="34" t="str">
        <f t="shared" si="3"/>
        <v/>
      </c>
    </row>
    <row r="975" spans="1:1" x14ac:dyDescent="0.25">
      <c r="A975" s="34" t="str">
        <f t="shared" si="3"/>
        <v/>
      </c>
    </row>
    <row r="976" spans="1:1" x14ac:dyDescent="0.25">
      <c r="A976" s="34" t="str">
        <f t="shared" si="3"/>
        <v/>
      </c>
    </row>
    <row r="977" spans="1:1" x14ac:dyDescent="0.25">
      <c r="A977" s="34" t="str">
        <f t="shared" si="3"/>
        <v/>
      </c>
    </row>
    <row r="978" spans="1:1" x14ac:dyDescent="0.25">
      <c r="A978" s="34" t="str">
        <f t="shared" si="3"/>
        <v/>
      </c>
    </row>
    <row r="979" spans="1:1" x14ac:dyDescent="0.25">
      <c r="A979" s="34" t="str">
        <f t="shared" si="3"/>
        <v/>
      </c>
    </row>
    <row r="980" spans="1:1" x14ac:dyDescent="0.25">
      <c r="A980" s="34" t="str">
        <f t="shared" si="3"/>
        <v/>
      </c>
    </row>
    <row r="981" spans="1:1" x14ac:dyDescent="0.25">
      <c r="A981" s="34" t="str">
        <f t="shared" si="3"/>
        <v/>
      </c>
    </row>
    <row r="982" spans="1:1" x14ac:dyDescent="0.25">
      <c r="A982" s="34" t="str">
        <f t="shared" si="3"/>
        <v/>
      </c>
    </row>
    <row r="983" spans="1:1" x14ac:dyDescent="0.25">
      <c r="A983" s="34" t="str">
        <f t="shared" si="3"/>
        <v/>
      </c>
    </row>
    <row r="984" spans="1:1" x14ac:dyDescent="0.25">
      <c r="A984" s="34" t="str">
        <f t="shared" si="3"/>
        <v/>
      </c>
    </row>
    <row r="985" spans="1:1" x14ac:dyDescent="0.25">
      <c r="A985" s="34" t="str">
        <f t="shared" si="3"/>
        <v/>
      </c>
    </row>
    <row r="986" spans="1:1" x14ac:dyDescent="0.25">
      <c r="A986" s="34" t="str">
        <f t="shared" si="3"/>
        <v/>
      </c>
    </row>
    <row r="987" spans="1:1" x14ac:dyDescent="0.25">
      <c r="A987" s="34" t="str">
        <f t="shared" si="3"/>
        <v/>
      </c>
    </row>
    <row r="988" spans="1:1" x14ac:dyDescent="0.25">
      <c r="A988" s="34" t="str">
        <f t="shared" si="3"/>
        <v/>
      </c>
    </row>
    <row r="989" spans="1:1" x14ac:dyDescent="0.25">
      <c r="A989" s="34" t="str">
        <f t="shared" si="3"/>
        <v/>
      </c>
    </row>
    <row r="990" spans="1:1" x14ac:dyDescent="0.25">
      <c r="A990" s="34" t="str">
        <f t="shared" si="3"/>
        <v/>
      </c>
    </row>
    <row r="991" spans="1:1" x14ac:dyDescent="0.25">
      <c r="A991" s="34" t="str">
        <f t="shared" si="3"/>
        <v/>
      </c>
    </row>
    <row r="992" spans="1:1" x14ac:dyDescent="0.25">
      <c r="A992" s="34" t="str">
        <f t="shared" si="3"/>
        <v/>
      </c>
    </row>
    <row r="993" spans="1:1" x14ac:dyDescent="0.25">
      <c r="A993" s="34" t="str">
        <f t="shared" si="3"/>
        <v/>
      </c>
    </row>
    <row r="994" spans="1:1" x14ac:dyDescent="0.25">
      <c r="A994" s="34" t="str">
        <f t="shared" si="3"/>
        <v/>
      </c>
    </row>
    <row r="995" spans="1:1" x14ac:dyDescent="0.25">
      <c r="A995" s="34" t="str">
        <f t="shared" si="3"/>
        <v/>
      </c>
    </row>
    <row r="996" spans="1:1" x14ac:dyDescent="0.25">
      <c r="A996" s="34" t="str">
        <f t="shared" si="3"/>
        <v/>
      </c>
    </row>
    <row r="997" spans="1:1" x14ac:dyDescent="0.25">
      <c r="A997" s="34" t="str">
        <f t="shared" si="3"/>
        <v/>
      </c>
    </row>
    <row r="998" spans="1:1" x14ac:dyDescent="0.25">
      <c r="A998" s="34" t="str">
        <f t="shared" si="3"/>
        <v/>
      </c>
    </row>
    <row r="999" spans="1:1" x14ac:dyDescent="0.25">
      <c r="A999" s="34" t="str">
        <f t="shared" si="3"/>
        <v/>
      </c>
    </row>
    <row r="1000" spans="1:1" x14ac:dyDescent="0.25">
      <c r="A1000" s="34" t="str">
        <f t="shared" si="3"/>
        <v/>
      </c>
    </row>
    <row r="1001" spans="1:1" x14ac:dyDescent="0.25">
      <c r="A1001" s="34" t="str">
        <f t="shared" si="3"/>
        <v/>
      </c>
    </row>
    <row r="1002" spans="1:1" x14ac:dyDescent="0.25">
      <c r="A1002" s="34" t="str">
        <f t="shared" si="3"/>
        <v/>
      </c>
    </row>
    <row r="1003" spans="1:1" x14ac:dyDescent="0.25">
      <c r="A1003" s="34" t="str">
        <f t="shared" si="3"/>
        <v/>
      </c>
    </row>
    <row r="1004" spans="1:1" x14ac:dyDescent="0.25">
      <c r="A1004" s="34" t="str">
        <f t="shared" si="3"/>
        <v/>
      </c>
    </row>
    <row r="1005" spans="1:1" x14ac:dyDescent="0.25">
      <c r="A1005" s="34" t="str">
        <f t="shared" si="3"/>
        <v/>
      </c>
    </row>
    <row r="1006" spans="1:1" x14ac:dyDescent="0.25">
      <c r="A1006" s="34" t="str">
        <f t="shared" si="3"/>
        <v/>
      </c>
    </row>
    <row r="1007" spans="1:1" x14ac:dyDescent="0.25">
      <c r="A1007" s="34" t="str">
        <f t="shared" si="3"/>
        <v/>
      </c>
    </row>
    <row r="1008" spans="1:1" x14ac:dyDescent="0.25">
      <c r="A1008" s="34" t="str">
        <f t="shared" si="3"/>
        <v/>
      </c>
    </row>
    <row r="1009" spans="1:1" x14ac:dyDescent="0.25">
      <c r="A1009" s="34" t="str">
        <f t="shared" si="3"/>
        <v/>
      </c>
    </row>
    <row r="1010" spans="1:1" x14ac:dyDescent="0.25">
      <c r="A1010" s="34" t="str">
        <f t="shared" si="3"/>
        <v/>
      </c>
    </row>
    <row r="1011" spans="1:1" x14ac:dyDescent="0.25">
      <c r="A1011" s="34" t="str">
        <f t="shared" si="3"/>
        <v/>
      </c>
    </row>
    <row r="1012" spans="1:1" x14ac:dyDescent="0.25">
      <c r="A1012" s="34" t="str">
        <f t="shared" si="3"/>
        <v/>
      </c>
    </row>
    <row r="1013" spans="1:1" x14ac:dyDescent="0.25">
      <c r="A1013" s="34" t="str">
        <f t="shared" si="3"/>
        <v/>
      </c>
    </row>
    <row r="1014" spans="1:1" x14ac:dyDescent="0.25">
      <c r="A1014" s="34" t="str">
        <f t="shared" si="3"/>
        <v/>
      </c>
    </row>
    <row r="1015" spans="1:1" x14ac:dyDescent="0.25">
      <c r="A1015" s="34" t="str">
        <f t="shared" si="3"/>
        <v/>
      </c>
    </row>
    <row r="1016" spans="1:1" x14ac:dyDescent="0.25">
      <c r="A1016" s="34" t="str">
        <f t="shared" si="3"/>
        <v/>
      </c>
    </row>
    <row r="1017" spans="1:1" x14ac:dyDescent="0.25">
      <c r="A1017" s="34" t="str">
        <f t="shared" si="3"/>
        <v/>
      </c>
    </row>
    <row r="1018" spans="1:1" x14ac:dyDescent="0.25">
      <c r="A1018" s="34" t="str">
        <f t="shared" si="3"/>
        <v/>
      </c>
    </row>
    <row r="1019" spans="1:1" x14ac:dyDescent="0.25">
      <c r="A1019" s="34" t="str">
        <f t="shared" si="3"/>
        <v/>
      </c>
    </row>
    <row r="1020" spans="1:1" x14ac:dyDescent="0.25">
      <c r="A1020" s="34" t="str">
        <f t="shared" si="3"/>
        <v/>
      </c>
    </row>
    <row r="1021" spans="1:1" x14ac:dyDescent="0.25">
      <c r="A1021" s="34" t="str">
        <f t="shared" si="3"/>
        <v/>
      </c>
    </row>
    <row r="1022" spans="1:1" x14ac:dyDescent="0.25">
      <c r="A1022" s="34" t="str">
        <f t="shared" si="3"/>
        <v/>
      </c>
    </row>
    <row r="1023" spans="1:1" x14ac:dyDescent="0.25">
      <c r="A1023" s="34" t="str">
        <f t="shared" si="3"/>
        <v/>
      </c>
    </row>
    <row r="1024" spans="1:1" x14ac:dyDescent="0.25">
      <c r="A1024" s="34" t="str">
        <f t="shared" si="3"/>
        <v/>
      </c>
    </row>
    <row r="1025" spans="1:1" x14ac:dyDescent="0.25">
      <c r="A1025" s="34" t="str">
        <f t="shared" si="3"/>
        <v/>
      </c>
    </row>
    <row r="1026" spans="1:1" x14ac:dyDescent="0.25">
      <c r="A1026" s="34" t="str">
        <f t="shared" ref="A1026:A1089" si="4">CONCATENATE(E1026,B1026,C1026,D1026)</f>
        <v/>
      </c>
    </row>
    <row r="1027" spans="1:1" x14ac:dyDescent="0.25">
      <c r="A1027" s="34" t="str">
        <f t="shared" si="4"/>
        <v/>
      </c>
    </row>
    <row r="1028" spans="1:1" x14ac:dyDescent="0.25">
      <c r="A1028" s="34" t="str">
        <f t="shared" si="4"/>
        <v/>
      </c>
    </row>
    <row r="1029" spans="1:1" x14ac:dyDescent="0.25">
      <c r="A1029" s="34" t="str">
        <f t="shared" si="4"/>
        <v/>
      </c>
    </row>
    <row r="1030" spans="1:1" x14ac:dyDescent="0.25">
      <c r="A1030" s="34" t="str">
        <f t="shared" si="4"/>
        <v/>
      </c>
    </row>
    <row r="1031" spans="1:1" x14ac:dyDescent="0.25">
      <c r="A1031" s="34" t="str">
        <f t="shared" si="4"/>
        <v/>
      </c>
    </row>
    <row r="1032" spans="1:1" x14ac:dyDescent="0.25">
      <c r="A1032" s="34" t="str">
        <f t="shared" si="4"/>
        <v/>
      </c>
    </row>
    <row r="1033" spans="1:1" x14ac:dyDescent="0.25">
      <c r="A1033" s="34" t="str">
        <f t="shared" si="4"/>
        <v/>
      </c>
    </row>
    <row r="1034" spans="1:1" x14ac:dyDescent="0.25">
      <c r="A1034" s="34" t="str">
        <f t="shared" si="4"/>
        <v/>
      </c>
    </row>
    <row r="1035" spans="1:1" x14ac:dyDescent="0.25">
      <c r="A1035" s="34" t="str">
        <f t="shared" si="4"/>
        <v/>
      </c>
    </row>
    <row r="1036" spans="1:1" x14ac:dyDescent="0.25">
      <c r="A1036" s="34" t="str">
        <f t="shared" si="4"/>
        <v/>
      </c>
    </row>
    <row r="1037" spans="1:1" x14ac:dyDescent="0.25">
      <c r="A1037" s="34" t="str">
        <f t="shared" si="4"/>
        <v/>
      </c>
    </row>
    <row r="1038" spans="1:1" x14ac:dyDescent="0.25">
      <c r="A1038" s="34" t="str">
        <f t="shared" si="4"/>
        <v/>
      </c>
    </row>
    <row r="1039" spans="1:1" x14ac:dyDescent="0.25">
      <c r="A1039" s="34" t="str">
        <f t="shared" si="4"/>
        <v/>
      </c>
    </row>
    <row r="1040" spans="1:1" x14ac:dyDescent="0.25">
      <c r="A1040" s="34" t="str">
        <f t="shared" si="4"/>
        <v/>
      </c>
    </row>
    <row r="1041" spans="1:1" x14ac:dyDescent="0.25">
      <c r="A1041" s="34" t="str">
        <f t="shared" si="4"/>
        <v/>
      </c>
    </row>
    <row r="1042" spans="1:1" x14ac:dyDescent="0.25">
      <c r="A1042" s="34" t="str">
        <f t="shared" si="4"/>
        <v/>
      </c>
    </row>
    <row r="1043" spans="1:1" x14ac:dyDescent="0.25">
      <c r="A1043" s="34" t="str">
        <f t="shared" si="4"/>
        <v/>
      </c>
    </row>
    <row r="1044" spans="1:1" x14ac:dyDescent="0.25">
      <c r="A1044" s="34" t="str">
        <f t="shared" si="4"/>
        <v/>
      </c>
    </row>
    <row r="1045" spans="1:1" x14ac:dyDescent="0.25">
      <c r="A1045" s="34" t="str">
        <f t="shared" si="4"/>
        <v/>
      </c>
    </row>
    <row r="1046" spans="1:1" x14ac:dyDescent="0.25">
      <c r="A1046" s="34" t="str">
        <f t="shared" si="4"/>
        <v/>
      </c>
    </row>
    <row r="1047" spans="1:1" x14ac:dyDescent="0.25">
      <c r="A1047" s="34" t="str">
        <f t="shared" si="4"/>
        <v/>
      </c>
    </row>
    <row r="1048" spans="1:1" x14ac:dyDescent="0.25">
      <c r="A1048" s="34" t="str">
        <f t="shared" si="4"/>
        <v/>
      </c>
    </row>
    <row r="1049" spans="1:1" x14ac:dyDescent="0.25">
      <c r="A1049" s="34" t="str">
        <f t="shared" si="4"/>
        <v/>
      </c>
    </row>
    <row r="1050" spans="1:1" x14ac:dyDescent="0.25">
      <c r="A1050" s="34" t="str">
        <f t="shared" si="4"/>
        <v/>
      </c>
    </row>
    <row r="1051" spans="1:1" x14ac:dyDescent="0.25">
      <c r="A1051" s="34" t="str">
        <f t="shared" si="4"/>
        <v/>
      </c>
    </row>
    <row r="1052" spans="1:1" x14ac:dyDescent="0.25">
      <c r="A1052" s="34" t="str">
        <f t="shared" si="4"/>
        <v/>
      </c>
    </row>
    <row r="1053" spans="1:1" x14ac:dyDescent="0.25">
      <c r="A1053" s="34" t="str">
        <f t="shared" si="4"/>
        <v/>
      </c>
    </row>
    <row r="1054" spans="1:1" x14ac:dyDescent="0.25">
      <c r="A1054" s="34" t="str">
        <f t="shared" si="4"/>
        <v/>
      </c>
    </row>
    <row r="1055" spans="1:1" x14ac:dyDescent="0.25">
      <c r="A1055" s="34" t="str">
        <f t="shared" si="4"/>
        <v/>
      </c>
    </row>
    <row r="1056" spans="1:1" x14ac:dyDescent="0.25">
      <c r="A1056" s="34" t="str">
        <f t="shared" si="4"/>
        <v/>
      </c>
    </row>
    <row r="1057" spans="1:1" x14ac:dyDescent="0.25">
      <c r="A1057" s="34" t="str">
        <f t="shared" si="4"/>
        <v/>
      </c>
    </row>
    <row r="1058" spans="1:1" x14ac:dyDescent="0.25">
      <c r="A1058" s="34" t="str">
        <f t="shared" si="4"/>
        <v/>
      </c>
    </row>
    <row r="1059" spans="1:1" x14ac:dyDescent="0.25">
      <c r="A1059" s="34" t="str">
        <f t="shared" si="4"/>
        <v/>
      </c>
    </row>
    <row r="1060" spans="1:1" x14ac:dyDescent="0.25">
      <c r="A1060" s="34" t="str">
        <f t="shared" si="4"/>
        <v/>
      </c>
    </row>
    <row r="1061" spans="1:1" x14ac:dyDescent="0.25">
      <c r="A1061" s="34" t="str">
        <f t="shared" si="4"/>
        <v/>
      </c>
    </row>
    <row r="1062" spans="1:1" x14ac:dyDescent="0.25">
      <c r="A1062" s="34" t="str">
        <f t="shared" si="4"/>
        <v/>
      </c>
    </row>
    <row r="1063" spans="1:1" x14ac:dyDescent="0.25">
      <c r="A1063" s="34" t="str">
        <f t="shared" si="4"/>
        <v/>
      </c>
    </row>
    <row r="1064" spans="1:1" x14ac:dyDescent="0.25">
      <c r="A1064" s="34" t="str">
        <f t="shared" si="4"/>
        <v/>
      </c>
    </row>
    <row r="1065" spans="1:1" x14ac:dyDescent="0.25">
      <c r="A1065" s="34" t="str">
        <f t="shared" si="4"/>
        <v/>
      </c>
    </row>
    <row r="1066" spans="1:1" x14ac:dyDescent="0.25">
      <c r="A1066" s="34" t="str">
        <f t="shared" si="4"/>
        <v/>
      </c>
    </row>
    <row r="1067" spans="1:1" x14ac:dyDescent="0.25">
      <c r="A1067" s="34" t="str">
        <f t="shared" si="4"/>
        <v/>
      </c>
    </row>
    <row r="1068" spans="1:1" x14ac:dyDescent="0.25">
      <c r="A1068" s="34" t="str">
        <f t="shared" si="4"/>
        <v/>
      </c>
    </row>
    <row r="1069" spans="1:1" x14ac:dyDescent="0.25">
      <c r="A1069" s="34" t="str">
        <f t="shared" si="4"/>
        <v/>
      </c>
    </row>
    <row r="1070" spans="1:1" x14ac:dyDescent="0.25">
      <c r="A1070" s="34" t="str">
        <f t="shared" si="4"/>
        <v/>
      </c>
    </row>
    <row r="1071" spans="1:1" x14ac:dyDescent="0.25">
      <c r="A1071" s="34" t="str">
        <f t="shared" si="4"/>
        <v/>
      </c>
    </row>
    <row r="1072" spans="1:1" x14ac:dyDescent="0.25">
      <c r="A1072" s="34" t="str">
        <f t="shared" si="4"/>
        <v/>
      </c>
    </row>
    <row r="1073" spans="1:1" x14ac:dyDescent="0.25">
      <c r="A1073" s="34" t="str">
        <f t="shared" si="4"/>
        <v/>
      </c>
    </row>
    <row r="1074" spans="1:1" x14ac:dyDescent="0.25">
      <c r="A1074" s="34" t="str">
        <f t="shared" si="4"/>
        <v/>
      </c>
    </row>
    <row r="1075" spans="1:1" x14ac:dyDescent="0.25">
      <c r="A1075" s="34" t="str">
        <f t="shared" si="4"/>
        <v/>
      </c>
    </row>
    <row r="1076" spans="1:1" x14ac:dyDescent="0.25">
      <c r="A1076" s="34" t="str">
        <f t="shared" si="4"/>
        <v/>
      </c>
    </row>
    <row r="1077" spans="1:1" x14ac:dyDescent="0.25">
      <c r="A1077" s="34" t="str">
        <f t="shared" si="4"/>
        <v/>
      </c>
    </row>
    <row r="1078" spans="1:1" x14ac:dyDescent="0.25">
      <c r="A1078" s="34" t="str">
        <f t="shared" si="4"/>
        <v/>
      </c>
    </row>
    <row r="1079" spans="1:1" x14ac:dyDescent="0.25">
      <c r="A1079" s="34" t="str">
        <f t="shared" si="4"/>
        <v/>
      </c>
    </row>
    <row r="1080" spans="1:1" x14ac:dyDescent="0.25">
      <c r="A1080" s="34" t="str">
        <f t="shared" si="4"/>
        <v/>
      </c>
    </row>
    <row r="1081" spans="1:1" x14ac:dyDescent="0.25">
      <c r="A1081" s="34" t="str">
        <f t="shared" si="4"/>
        <v/>
      </c>
    </row>
    <row r="1082" spans="1:1" x14ac:dyDescent="0.25">
      <c r="A1082" s="34" t="str">
        <f t="shared" si="4"/>
        <v/>
      </c>
    </row>
    <row r="1083" spans="1:1" x14ac:dyDescent="0.25">
      <c r="A1083" s="34" t="str">
        <f t="shared" si="4"/>
        <v/>
      </c>
    </row>
    <row r="1084" spans="1:1" x14ac:dyDescent="0.25">
      <c r="A1084" s="34" t="str">
        <f t="shared" si="4"/>
        <v/>
      </c>
    </row>
    <row r="1085" spans="1:1" x14ac:dyDescent="0.25">
      <c r="A1085" s="34" t="str">
        <f t="shared" si="4"/>
        <v/>
      </c>
    </row>
    <row r="1086" spans="1:1" x14ac:dyDescent="0.25">
      <c r="A1086" s="34" t="str">
        <f t="shared" si="4"/>
        <v/>
      </c>
    </row>
    <row r="1087" spans="1:1" x14ac:dyDescent="0.25">
      <c r="A1087" s="34" t="str">
        <f t="shared" si="4"/>
        <v/>
      </c>
    </row>
    <row r="1088" spans="1:1" x14ac:dyDescent="0.25">
      <c r="A1088" s="34" t="str">
        <f t="shared" si="4"/>
        <v/>
      </c>
    </row>
    <row r="1089" spans="1:1" x14ac:dyDescent="0.25">
      <c r="A1089" s="34" t="str">
        <f t="shared" si="4"/>
        <v/>
      </c>
    </row>
    <row r="1090" spans="1:1" x14ac:dyDescent="0.25">
      <c r="A1090" s="34" t="str">
        <f t="shared" ref="A1090:A1153" si="5">CONCATENATE(E1090,B1090,C1090,D1090)</f>
        <v/>
      </c>
    </row>
    <row r="1091" spans="1:1" x14ac:dyDescent="0.25">
      <c r="A1091" s="34" t="str">
        <f t="shared" si="5"/>
        <v/>
      </c>
    </row>
    <row r="1092" spans="1:1" x14ac:dyDescent="0.25">
      <c r="A1092" s="34" t="str">
        <f t="shared" si="5"/>
        <v/>
      </c>
    </row>
    <row r="1093" spans="1:1" x14ac:dyDescent="0.25">
      <c r="A1093" s="34" t="str">
        <f t="shared" si="5"/>
        <v/>
      </c>
    </row>
    <row r="1094" spans="1:1" x14ac:dyDescent="0.25">
      <c r="A1094" s="34" t="str">
        <f t="shared" si="5"/>
        <v/>
      </c>
    </row>
    <row r="1095" spans="1:1" x14ac:dyDescent="0.25">
      <c r="A1095" s="34" t="str">
        <f t="shared" si="5"/>
        <v/>
      </c>
    </row>
    <row r="1096" spans="1:1" x14ac:dyDescent="0.25">
      <c r="A1096" s="34" t="str">
        <f t="shared" si="5"/>
        <v/>
      </c>
    </row>
    <row r="1097" spans="1:1" x14ac:dyDescent="0.25">
      <c r="A1097" s="34" t="str">
        <f t="shared" si="5"/>
        <v/>
      </c>
    </row>
    <row r="1098" spans="1:1" x14ac:dyDescent="0.25">
      <c r="A1098" s="34" t="str">
        <f t="shared" si="5"/>
        <v/>
      </c>
    </row>
    <row r="1099" spans="1:1" x14ac:dyDescent="0.25">
      <c r="A1099" s="34" t="str">
        <f t="shared" si="5"/>
        <v/>
      </c>
    </row>
    <row r="1100" spans="1:1" x14ac:dyDescent="0.25">
      <c r="A1100" s="34" t="str">
        <f t="shared" si="5"/>
        <v/>
      </c>
    </row>
    <row r="1101" spans="1:1" x14ac:dyDescent="0.25">
      <c r="A1101" s="34" t="str">
        <f t="shared" si="5"/>
        <v/>
      </c>
    </row>
    <row r="1102" spans="1:1" x14ac:dyDescent="0.25">
      <c r="A1102" s="34" t="str">
        <f t="shared" si="5"/>
        <v/>
      </c>
    </row>
    <row r="1103" spans="1:1" x14ac:dyDescent="0.25">
      <c r="A1103" s="34" t="str">
        <f t="shared" si="5"/>
        <v/>
      </c>
    </row>
    <row r="1104" spans="1:1" x14ac:dyDescent="0.25">
      <c r="A1104" s="34" t="str">
        <f t="shared" si="5"/>
        <v/>
      </c>
    </row>
    <row r="1105" spans="1:1" x14ac:dyDescent="0.25">
      <c r="A1105" s="34" t="str">
        <f t="shared" si="5"/>
        <v/>
      </c>
    </row>
    <row r="1106" spans="1:1" x14ac:dyDescent="0.25">
      <c r="A1106" s="34" t="str">
        <f t="shared" si="5"/>
        <v/>
      </c>
    </row>
    <row r="1107" spans="1:1" x14ac:dyDescent="0.25">
      <c r="A1107" s="34" t="str">
        <f t="shared" si="5"/>
        <v/>
      </c>
    </row>
    <row r="1108" spans="1:1" x14ac:dyDescent="0.25">
      <c r="A1108" s="34" t="str">
        <f t="shared" si="5"/>
        <v/>
      </c>
    </row>
    <row r="1109" spans="1:1" x14ac:dyDescent="0.25">
      <c r="A1109" s="34" t="str">
        <f t="shared" si="5"/>
        <v/>
      </c>
    </row>
    <row r="1110" spans="1:1" x14ac:dyDescent="0.25">
      <c r="A1110" s="34" t="str">
        <f t="shared" si="5"/>
        <v/>
      </c>
    </row>
    <row r="1111" spans="1:1" x14ac:dyDescent="0.25">
      <c r="A1111" s="34" t="str">
        <f t="shared" si="5"/>
        <v/>
      </c>
    </row>
    <row r="1112" spans="1:1" x14ac:dyDescent="0.25">
      <c r="A1112" s="34" t="str">
        <f t="shared" si="5"/>
        <v/>
      </c>
    </row>
    <row r="1113" spans="1:1" x14ac:dyDescent="0.25">
      <c r="A1113" s="34" t="str">
        <f t="shared" si="5"/>
        <v/>
      </c>
    </row>
    <row r="1114" spans="1:1" x14ac:dyDescent="0.25">
      <c r="A1114" s="34" t="str">
        <f t="shared" si="5"/>
        <v/>
      </c>
    </row>
    <row r="1115" spans="1:1" x14ac:dyDescent="0.25">
      <c r="A1115" s="34" t="str">
        <f t="shared" si="5"/>
        <v/>
      </c>
    </row>
    <row r="1116" spans="1:1" x14ac:dyDescent="0.25">
      <c r="A1116" s="34" t="str">
        <f t="shared" si="5"/>
        <v/>
      </c>
    </row>
    <row r="1117" spans="1:1" x14ac:dyDescent="0.25">
      <c r="A1117" s="34" t="str">
        <f t="shared" si="5"/>
        <v/>
      </c>
    </row>
    <row r="1118" spans="1:1" x14ac:dyDescent="0.25">
      <c r="A1118" s="34" t="str">
        <f t="shared" si="5"/>
        <v/>
      </c>
    </row>
    <row r="1119" spans="1:1" x14ac:dyDescent="0.25">
      <c r="A1119" s="34" t="str">
        <f t="shared" si="5"/>
        <v/>
      </c>
    </row>
    <row r="1120" spans="1:1" x14ac:dyDescent="0.25">
      <c r="A1120" s="34" t="str">
        <f t="shared" si="5"/>
        <v/>
      </c>
    </row>
    <row r="1121" spans="1:1" x14ac:dyDescent="0.25">
      <c r="A1121" s="34" t="str">
        <f t="shared" si="5"/>
        <v/>
      </c>
    </row>
    <row r="1122" spans="1:1" x14ac:dyDescent="0.25">
      <c r="A1122" s="34" t="str">
        <f t="shared" si="5"/>
        <v/>
      </c>
    </row>
    <row r="1123" spans="1:1" x14ac:dyDescent="0.25">
      <c r="A1123" s="34" t="str">
        <f t="shared" si="5"/>
        <v/>
      </c>
    </row>
    <row r="1124" spans="1:1" x14ac:dyDescent="0.25">
      <c r="A1124" s="34" t="str">
        <f t="shared" si="5"/>
        <v/>
      </c>
    </row>
    <row r="1125" spans="1:1" x14ac:dyDescent="0.25">
      <c r="A1125" s="34" t="str">
        <f t="shared" si="5"/>
        <v/>
      </c>
    </row>
    <row r="1126" spans="1:1" x14ac:dyDescent="0.25">
      <c r="A1126" s="34" t="str">
        <f t="shared" si="5"/>
        <v/>
      </c>
    </row>
    <row r="1127" spans="1:1" x14ac:dyDescent="0.25">
      <c r="A1127" s="34" t="str">
        <f t="shared" si="5"/>
        <v/>
      </c>
    </row>
    <row r="1128" spans="1:1" x14ac:dyDescent="0.25">
      <c r="A1128" s="34" t="str">
        <f t="shared" si="5"/>
        <v/>
      </c>
    </row>
    <row r="1129" spans="1:1" x14ac:dyDescent="0.25">
      <c r="A1129" s="34" t="str">
        <f t="shared" si="5"/>
        <v/>
      </c>
    </row>
    <row r="1130" spans="1:1" x14ac:dyDescent="0.25">
      <c r="A1130" s="34" t="str">
        <f t="shared" si="5"/>
        <v/>
      </c>
    </row>
    <row r="1131" spans="1:1" x14ac:dyDescent="0.25">
      <c r="A1131" s="34" t="str">
        <f t="shared" si="5"/>
        <v/>
      </c>
    </row>
    <row r="1132" spans="1:1" x14ac:dyDescent="0.25">
      <c r="A1132" s="34" t="str">
        <f t="shared" si="5"/>
        <v/>
      </c>
    </row>
    <row r="1133" spans="1:1" x14ac:dyDescent="0.25">
      <c r="A1133" s="34" t="str">
        <f t="shared" si="5"/>
        <v/>
      </c>
    </row>
    <row r="1134" spans="1:1" x14ac:dyDescent="0.25">
      <c r="A1134" s="34" t="str">
        <f t="shared" si="5"/>
        <v/>
      </c>
    </row>
    <row r="1135" spans="1:1" x14ac:dyDescent="0.25">
      <c r="A1135" s="34" t="str">
        <f t="shared" si="5"/>
        <v/>
      </c>
    </row>
    <row r="1136" spans="1:1" x14ac:dyDescent="0.25">
      <c r="A1136" s="34" t="str">
        <f t="shared" si="5"/>
        <v/>
      </c>
    </row>
    <row r="1137" spans="1:1" x14ac:dyDescent="0.25">
      <c r="A1137" s="34" t="str">
        <f t="shared" si="5"/>
        <v/>
      </c>
    </row>
    <row r="1138" spans="1:1" x14ac:dyDescent="0.25">
      <c r="A1138" s="34" t="str">
        <f t="shared" si="5"/>
        <v/>
      </c>
    </row>
    <row r="1139" spans="1:1" x14ac:dyDescent="0.25">
      <c r="A1139" s="34" t="str">
        <f t="shared" si="5"/>
        <v/>
      </c>
    </row>
    <row r="1140" spans="1:1" x14ac:dyDescent="0.25">
      <c r="A1140" s="34" t="str">
        <f t="shared" si="5"/>
        <v/>
      </c>
    </row>
    <row r="1141" spans="1:1" x14ac:dyDescent="0.25">
      <c r="A1141" s="34" t="str">
        <f t="shared" si="5"/>
        <v/>
      </c>
    </row>
    <row r="1142" spans="1:1" x14ac:dyDescent="0.25">
      <c r="A1142" s="34" t="str">
        <f t="shared" si="5"/>
        <v/>
      </c>
    </row>
    <row r="1143" spans="1:1" x14ac:dyDescent="0.25">
      <c r="A1143" s="34" t="str">
        <f t="shared" si="5"/>
        <v/>
      </c>
    </row>
    <row r="1144" spans="1:1" x14ac:dyDescent="0.25">
      <c r="A1144" s="34" t="str">
        <f t="shared" si="5"/>
        <v/>
      </c>
    </row>
    <row r="1145" spans="1:1" x14ac:dyDescent="0.25">
      <c r="A1145" s="34" t="str">
        <f t="shared" si="5"/>
        <v/>
      </c>
    </row>
    <row r="1146" spans="1:1" x14ac:dyDescent="0.25">
      <c r="A1146" s="34" t="str">
        <f t="shared" si="5"/>
        <v/>
      </c>
    </row>
    <row r="1147" spans="1:1" x14ac:dyDescent="0.25">
      <c r="A1147" s="34" t="str">
        <f t="shared" si="5"/>
        <v/>
      </c>
    </row>
    <row r="1148" spans="1:1" x14ac:dyDescent="0.25">
      <c r="A1148" s="34" t="str">
        <f t="shared" si="5"/>
        <v/>
      </c>
    </row>
    <row r="1149" spans="1:1" x14ac:dyDescent="0.25">
      <c r="A1149" s="34" t="str">
        <f t="shared" si="5"/>
        <v/>
      </c>
    </row>
    <row r="1150" spans="1:1" x14ac:dyDescent="0.25">
      <c r="A1150" s="34" t="str">
        <f t="shared" si="5"/>
        <v/>
      </c>
    </row>
    <row r="1151" spans="1:1" x14ac:dyDescent="0.25">
      <c r="A1151" s="34" t="str">
        <f t="shared" si="5"/>
        <v/>
      </c>
    </row>
    <row r="1152" spans="1:1" x14ac:dyDescent="0.25">
      <c r="A1152" s="34" t="str">
        <f t="shared" si="5"/>
        <v/>
      </c>
    </row>
    <row r="1153" spans="1:1" x14ac:dyDescent="0.25">
      <c r="A1153" s="34" t="str">
        <f t="shared" si="5"/>
        <v/>
      </c>
    </row>
    <row r="1154" spans="1:1" x14ac:dyDescent="0.25">
      <c r="A1154" s="34" t="str">
        <f t="shared" ref="A1154:A1217" si="6">CONCATENATE(E1154,B1154,C1154,D1154)</f>
        <v/>
      </c>
    </row>
    <row r="1155" spans="1:1" x14ac:dyDescent="0.25">
      <c r="A1155" s="34" t="str">
        <f t="shared" si="6"/>
        <v/>
      </c>
    </row>
    <row r="1156" spans="1:1" x14ac:dyDescent="0.25">
      <c r="A1156" s="34" t="str">
        <f t="shared" si="6"/>
        <v/>
      </c>
    </row>
    <row r="1157" spans="1:1" x14ac:dyDescent="0.25">
      <c r="A1157" s="34" t="str">
        <f t="shared" si="6"/>
        <v/>
      </c>
    </row>
    <row r="1158" spans="1:1" x14ac:dyDescent="0.25">
      <c r="A1158" s="34" t="str">
        <f t="shared" si="6"/>
        <v/>
      </c>
    </row>
    <row r="1159" spans="1:1" x14ac:dyDescent="0.25">
      <c r="A1159" s="34" t="str">
        <f t="shared" si="6"/>
        <v/>
      </c>
    </row>
    <row r="1160" spans="1:1" x14ac:dyDescent="0.25">
      <c r="A1160" s="34" t="str">
        <f t="shared" si="6"/>
        <v/>
      </c>
    </row>
    <row r="1161" spans="1:1" x14ac:dyDescent="0.25">
      <c r="A1161" s="34" t="str">
        <f t="shared" si="6"/>
        <v/>
      </c>
    </row>
    <row r="1162" spans="1:1" x14ac:dyDescent="0.25">
      <c r="A1162" s="34" t="str">
        <f t="shared" si="6"/>
        <v/>
      </c>
    </row>
    <row r="1163" spans="1:1" x14ac:dyDescent="0.25">
      <c r="A1163" s="34" t="str">
        <f t="shared" si="6"/>
        <v/>
      </c>
    </row>
    <row r="1164" spans="1:1" x14ac:dyDescent="0.25">
      <c r="A1164" s="34" t="str">
        <f t="shared" si="6"/>
        <v/>
      </c>
    </row>
    <row r="1165" spans="1:1" x14ac:dyDescent="0.25">
      <c r="A1165" s="34" t="str">
        <f t="shared" si="6"/>
        <v/>
      </c>
    </row>
    <row r="1166" spans="1:1" x14ac:dyDescent="0.25">
      <c r="A1166" s="34" t="str">
        <f t="shared" si="6"/>
        <v/>
      </c>
    </row>
    <row r="1167" spans="1:1" x14ac:dyDescent="0.25">
      <c r="A1167" s="34" t="str">
        <f t="shared" si="6"/>
        <v/>
      </c>
    </row>
    <row r="1168" spans="1:1" x14ac:dyDescent="0.25">
      <c r="A1168" s="34" t="str">
        <f t="shared" si="6"/>
        <v/>
      </c>
    </row>
    <row r="1169" spans="1:1" x14ac:dyDescent="0.25">
      <c r="A1169" s="34" t="str">
        <f t="shared" si="6"/>
        <v/>
      </c>
    </row>
    <row r="1170" spans="1:1" x14ac:dyDescent="0.25">
      <c r="A1170" s="34" t="str">
        <f t="shared" si="6"/>
        <v/>
      </c>
    </row>
    <row r="1171" spans="1:1" x14ac:dyDescent="0.25">
      <c r="A1171" s="34" t="str">
        <f t="shared" si="6"/>
        <v/>
      </c>
    </row>
    <row r="1172" spans="1:1" x14ac:dyDescent="0.25">
      <c r="A1172" s="34" t="str">
        <f t="shared" si="6"/>
        <v/>
      </c>
    </row>
    <row r="1173" spans="1:1" x14ac:dyDescent="0.25">
      <c r="A1173" s="34" t="str">
        <f t="shared" si="6"/>
        <v/>
      </c>
    </row>
    <row r="1174" spans="1:1" x14ac:dyDescent="0.25">
      <c r="A1174" s="34" t="str">
        <f t="shared" si="6"/>
        <v/>
      </c>
    </row>
    <row r="1175" spans="1:1" x14ac:dyDescent="0.25">
      <c r="A1175" s="34" t="str">
        <f t="shared" si="6"/>
        <v/>
      </c>
    </row>
    <row r="1176" spans="1:1" x14ac:dyDescent="0.25">
      <c r="A1176" s="34" t="str">
        <f t="shared" si="6"/>
        <v/>
      </c>
    </row>
    <row r="1177" spans="1:1" x14ac:dyDescent="0.25">
      <c r="A1177" s="34" t="str">
        <f t="shared" si="6"/>
        <v/>
      </c>
    </row>
    <row r="1178" spans="1:1" x14ac:dyDescent="0.25">
      <c r="A1178" s="34" t="str">
        <f t="shared" si="6"/>
        <v/>
      </c>
    </row>
    <row r="1179" spans="1:1" x14ac:dyDescent="0.25">
      <c r="A1179" s="34" t="str">
        <f t="shared" si="6"/>
        <v/>
      </c>
    </row>
    <row r="1180" spans="1:1" x14ac:dyDescent="0.25">
      <c r="A1180" s="34" t="str">
        <f t="shared" si="6"/>
        <v/>
      </c>
    </row>
    <row r="1181" spans="1:1" x14ac:dyDescent="0.25">
      <c r="A1181" s="34" t="str">
        <f t="shared" si="6"/>
        <v/>
      </c>
    </row>
    <row r="1182" spans="1:1" x14ac:dyDescent="0.25">
      <c r="A1182" s="34" t="str">
        <f t="shared" si="6"/>
        <v/>
      </c>
    </row>
    <row r="1183" spans="1:1" x14ac:dyDescent="0.25">
      <c r="A1183" s="34" t="str">
        <f t="shared" si="6"/>
        <v/>
      </c>
    </row>
    <row r="1184" spans="1:1" x14ac:dyDescent="0.25">
      <c r="A1184" s="34" t="str">
        <f t="shared" si="6"/>
        <v/>
      </c>
    </row>
    <row r="1185" spans="1:1" x14ac:dyDescent="0.25">
      <c r="A1185" s="34" t="str">
        <f t="shared" si="6"/>
        <v/>
      </c>
    </row>
    <row r="1186" spans="1:1" x14ac:dyDescent="0.25">
      <c r="A1186" s="34" t="str">
        <f t="shared" si="6"/>
        <v/>
      </c>
    </row>
    <row r="1187" spans="1:1" x14ac:dyDescent="0.25">
      <c r="A1187" s="34" t="str">
        <f t="shared" si="6"/>
        <v/>
      </c>
    </row>
    <row r="1188" spans="1:1" x14ac:dyDescent="0.25">
      <c r="A1188" s="34" t="str">
        <f t="shared" si="6"/>
        <v/>
      </c>
    </row>
    <row r="1189" spans="1:1" x14ac:dyDescent="0.25">
      <c r="A1189" s="34" t="str">
        <f t="shared" si="6"/>
        <v/>
      </c>
    </row>
    <row r="1190" spans="1:1" x14ac:dyDescent="0.25">
      <c r="A1190" s="34" t="str">
        <f t="shared" si="6"/>
        <v/>
      </c>
    </row>
    <row r="1191" spans="1:1" x14ac:dyDescent="0.25">
      <c r="A1191" s="34" t="str">
        <f t="shared" si="6"/>
        <v/>
      </c>
    </row>
    <row r="1192" spans="1:1" x14ac:dyDescent="0.25">
      <c r="A1192" s="34" t="str">
        <f t="shared" si="6"/>
        <v/>
      </c>
    </row>
    <row r="1193" spans="1:1" x14ac:dyDescent="0.25">
      <c r="A1193" s="34" t="str">
        <f t="shared" si="6"/>
        <v/>
      </c>
    </row>
    <row r="1194" spans="1:1" x14ac:dyDescent="0.25">
      <c r="A1194" s="34" t="str">
        <f t="shared" si="6"/>
        <v/>
      </c>
    </row>
    <row r="1195" spans="1:1" x14ac:dyDescent="0.25">
      <c r="A1195" s="34" t="str">
        <f t="shared" si="6"/>
        <v/>
      </c>
    </row>
    <row r="1196" spans="1:1" x14ac:dyDescent="0.25">
      <c r="A1196" s="34" t="str">
        <f t="shared" si="6"/>
        <v/>
      </c>
    </row>
    <row r="1197" spans="1:1" x14ac:dyDescent="0.25">
      <c r="A1197" s="34" t="str">
        <f t="shared" si="6"/>
        <v/>
      </c>
    </row>
    <row r="1198" spans="1:1" x14ac:dyDescent="0.25">
      <c r="A1198" s="34" t="str">
        <f t="shared" si="6"/>
        <v/>
      </c>
    </row>
    <row r="1199" spans="1:1" x14ac:dyDescent="0.25">
      <c r="A1199" s="34" t="str">
        <f t="shared" si="6"/>
        <v/>
      </c>
    </row>
    <row r="1200" spans="1:1" x14ac:dyDescent="0.25">
      <c r="A1200" s="34" t="str">
        <f t="shared" si="6"/>
        <v/>
      </c>
    </row>
    <row r="1201" spans="1:1" x14ac:dyDescent="0.25">
      <c r="A1201" s="34" t="str">
        <f t="shared" si="6"/>
        <v/>
      </c>
    </row>
    <row r="1202" spans="1:1" x14ac:dyDescent="0.25">
      <c r="A1202" s="34" t="str">
        <f t="shared" si="6"/>
        <v/>
      </c>
    </row>
    <row r="1203" spans="1:1" x14ac:dyDescent="0.25">
      <c r="A1203" s="34" t="str">
        <f t="shared" si="6"/>
        <v/>
      </c>
    </row>
    <row r="1204" spans="1:1" x14ac:dyDescent="0.25">
      <c r="A1204" s="34" t="str">
        <f t="shared" si="6"/>
        <v/>
      </c>
    </row>
    <row r="1205" spans="1:1" x14ac:dyDescent="0.25">
      <c r="A1205" s="34" t="str">
        <f t="shared" si="6"/>
        <v/>
      </c>
    </row>
    <row r="1206" spans="1:1" x14ac:dyDescent="0.25">
      <c r="A1206" s="34" t="str">
        <f t="shared" si="6"/>
        <v/>
      </c>
    </row>
    <row r="1207" spans="1:1" x14ac:dyDescent="0.25">
      <c r="A1207" s="34" t="str">
        <f t="shared" si="6"/>
        <v/>
      </c>
    </row>
    <row r="1208" spans="1:1" x14ac:dyDescent="0.25">
      <c r="A1208" s="34" t="str">
        <f t="shared" si="6"/>
        <v/>
      </c>
    </row>
    <row r="1209" spans="1:1" x14ac:dyDescent="0.25">
      <c r="A1209" s="34" t="str">
        <f t="shared" si="6"/>
        <v/>
      </c>
    </row>
    <row r="1210" spans="1:1" x14ac:dyDescent="0.25">
      <c r="A1210" s="34" t="str">
        <f t="shared" si="6"/>
        <v/>
      </c>
    </row>
    <row r="1211" spans="1:1" x14ac:dyDescent="0.25">
      <c r="A1211" s="34" t="str">
        <f t="shared" si="6"/>
        <v/>
      </c>
    </row>
    <row r="1212" spans="1:1" x14ac:dyDescent="0.25">
      <c r="A1212" s="34" t="str">
        <f t="shared" si="6"/>
        <v/>
      </c>
    </row>
    <row r="1213" spans="1:1" x14ac:dyDescent="0.25">
      <c r="A1213" s="34" t="str">
        <f t="shared" si="6"/>
        <v/>
      </c>
    </row>
    <row r="1214" spans="1:1" x14ac:dyDescent="0.25">
      <c r="A1214" s="34" t="str">
        <f t="shared" si="6"/>
        <v/>
      </c>
    </row>
    <row r="1215" spans="1:1" x14ac:dyDescent="0.25">
      <c r="A1215" s="34" t="str">
        <f t="shared" si="6"/>
        <v/>
      </c>
    </row>
    <row r="1216" spans="1:1" x14ac:dyDescent="0.25">
      <c r="A1216" s="34" t="str">
        <f t="shared" si="6"/>
        <v/>
      </c>
    </row>
    <row r="1217" spans="1:1" x14ac:dyDescent="0.25">
      <c r="A1217" s="34" t="str">
        <f t="shared" si="6"/>
        <v/>
      </c>
    </row>
    <row r="1218" spans="1:1" x14ac:dyDescent="0.25">
      <c r="A1218" s="34" t="str">
        <f t="shared" ref="A1218:A1281" si="7">CONCATENATE(E1218,B1218,C1218,D1218)</f>
        <v/>
      </c>
    </row>
    <row r="1219" spans="1:1" x14ac:dyDescent="0.25">
      <c r="A1219" s="34" t="str">
        <f t="shared" si="7"/>
        <v/>
      </c>
    </row>
    <row r="1220" spans="1:1" x14ac:dyDescent="0.25">
      <c r="A1220" s="34" t="str">
        <f t="shared" si="7"/>
        <v/>
      </c>
    </row>
    <row r="1221" spans="1:1" x14ac:dyDescent="0.25">
      <c r="A1221" s="34" t="str">
        <f t="shared" si="7"/>
        <v/>
      </c>
    </row>
    <row r="1222" spans="1:1" x14ac:dyDescent="0.25">
      <c r="A1222" s="34" t="str">
        <f t="shared" si="7"/>
        <v/>
      </c>
    </row>
    <row r="1223" spans="1:1" x14ac:dyDescent="0.25">
      <c r="A1223" s="34" t="str">
        <f t="shared" si="7"/>
        <v/>
      </c>
    </row>
    <row r="1224" spans="1:1" x14ac:dyDescent="0.25">
      <c r="A1224" s="34" t="str">
        <f t="shared" si="7"/>
        <v/>
      </c>
    </row>
    <row r="1225" spans="1:1" x14ac:dyDescent="0.25">
      <c r="A1225" s="34" t="str">
        <f t="shared" si="7"/>
        <v/>
      </c>
    </row>
    <row r="1226" spans="1:1" x14ac:dyDescent="0.25">
      <c r="A1226" s="34" t="str">
        <f t="shared" si="7"/>
        <v/>
      </c>
    </row>
    <row r="1227" spans="1:1" x14ac:dyDescent="0.25">
      <c r="A1227" s="34" t="str">
        <f t="shared" si="7"/>
        <v/>
      </c>
    </row>
    <row r="1228" spans="1:1" x14ac:dyDescent="0.25">
      <c r="A1228" s="34" t="str">
        <f t="shared" si="7"/>
        <v/>
      </c>
    </row>
    <row r="1229" spans="1:1" x14ac:dyDescent="0.25">
      <c r="A1229" s="34" t="str">
        <f t="shared" si="7"/>
        <v/>
      </c>
    </row>
    <row r="1230" spans="1:1" x14ac:dyDescent="0.25">
      <c r="A1230" s="34" t="str">
        <f t="shared" si="7"/>
        <v/>
      </c>
    </row>
    <row r="1231" spans="1:1" x14ac:dyDescent="0.25">
      <c r="A1231" s="34" t="str">
        <f t="shared" si="7"/>
        <v/>
      </c>
    </row>
    <row r="1232" spans="1:1" x14ac:dyDescent="0.25">
      <c r="A1232" s="34" t="str">
        <f t="shared" si="7"/>
        <v/>
      </c>
    </row>
    <row r="1233" spans="1:1" x14ac:dyDescent="0.25">
      <c r="A1233" s="34" t="str">
        <f t="shared" si="7"/>
        <v/>
      </c>
    </row>
    <row r="1234" spans="1:1" x14ac:dyDescent="0.25">
      <c r="A1234" s="34" t="str">
        <f t="shared" si="7"/>
        <v/>
      </c>
    </row>
    <row r="1235" spans="1:1" x14ac:dyDescent="0.25">
      <c r="A1235" s="34" t="str">
        <f t="shared" si="7"/>
        <v/>
      </c>
    </row>
    <row r="1236" spans="1:1" x14ac:dyDescent="0.25">
      <c r="A1236" s="34" t="str">
        <f t="shared" si="7"/>
        <v/>
      </c>
    </row>
    <row r="1237" spans="1:1" x14ac:dyDescent="0.25">
      <c r="A1237" s="34" t="str">
        <f t="shared" si="7"/>
        <v/>
      </c>
    </row>
    <row r="1238" spans="1:1" x14ac:dyDescent="0.25">
      <c r="A1238" s="34" t="str">
        <f t="shared" si="7"/>
        <v/>
      </c>
    </row>
    <row r="1239" spans="1:1" x14ac:dyDescent="0.25">
      <c r="A1239" s="34" t="str">
        <f t="shared" si="7"/>
        <v/>
      </c>
    </row>
    <row r="1240" spans="1:1" x14ac:dyDescent="0.25">
      <c r="A1240" s="34" t="str">
        <f t="shared" si="7"/>
        <v/>
      </c>
    </row>
    <row r="1241" spans="1:1" x14ac:dyDescent="0.25">
      <c r="A1241" s="34" t="str">
        <f t="shared" si="7"/>
        <v/>
      </c>
    </row>
    <row r="1242" spans="1:1" x14ac:dyDescent="0.25">
      <c r="A1242" s="34" t="str">
        <f t="shared" si="7"/>
        <v/>
      </c>
    </row>
    <row r="1243" spans="1:1" x14ac:dyDescent="0.25">
      <c r="A1243" s="34" t="str">
        <f t="shared" si="7"/>
        <v/>
      </c>
    </row>
    <row r="1244" spans="1:1" x14ac:dyDescent="0.25">
      <c r="A1244" s="34" t="str">
        <f t="shared" si="7"/>
        <v/>
      </c>
    </row>
    <row r="1245" spans="1:1" x14ac:dyDescent="0.25">
      <c r="A1245" s="34" t="str">
        <f t="shared" si="7"/>
        <v/>
      </c>
    </row>
    <row r="1246" spans="1:1" x14ac:dyDescent="0.25">
      <c r="A1246" s="34" t="str">
        <f t="shared" si="7"/>
        <v/>
      </c>
    </row>
    <row r="1247" spans="1:1" x14ac:dyDescent="0.25">
      <c r="A1247" s="34" t="str">
        <f t="shared" si="7"/>
        <v/>
      </c>
    </row>
    <row r="1248" spans="1:1" x14ac:dyDescent="0.25">
      <c r="A1248" s="34" t="str">
        <f t="shared" si="7"/>
        <v/>
      </c>
    </row>
    <row r="1249" spans="1:1" x14ac:dyDescent="0.25">
      <c r="A1249" s="34" t="str">
        <f t="shared" si="7"/>
        <v/>
      </c>
    </row>
    <row r="1250" spans="1:1" x14ac:dyDescent="0.25">
      <c r="A1250" s="34" t="str">
        <f t="shared" si="7"/>
        <v/>
      </c>
    </row>
    <row r="1251" spans="1:1" x14ac:dyDescent="0.25">
      <c r="A1251" s="34" t="str">
        <f t="shared" si="7"/>
        <v/>
      </c>
    </row>
    <row r="1252" spans="1:1" x14ac:dyDescent="0.25">
      <c r="A1252" s="34" t="str">
        <f t="shared" si="7"/>
        <v/>
      </c>
    </row>
    <row r="1253" spans="1:1" x14ac:dyDescent="0.25">
      <c r="A1253" s="34" t="str">
        <f t="shared" si="7"/>
        <v/>
      </c>
    </row>
    <row r="1254" spans="1:1" x14ac:dyDescent="0.25">
      <c r="A1254" s="34" t="str">
        <f t="shared" si="7"/>
        <v/>
      </c>
    </row>
    <row r="1255" spans="1:1" x14ac:dyDescent="0.25">
      <c r="A1255" s="34" t="str">
        <f t="shared" si="7"/>
        <v/>
      </c>
    </row>
    <row r="1256" spans="1:1" x14ac:dyDescent="0.25">
      <c r="A1256" s="34" t="str">
        <f t="shared" si="7"/>
        <v/>
      </c>
    </row>
    <row r="1257" spans="1:1" x14ac:dyDescent="0.25">
      <c r="A1257" s="34" t="str">
        <f t="shared" si="7"/>
        <v/>
      </c>
    </row>
    <row r="1258" spans="1:1" x14ac:dyDescent="0.25">
      <c r="A1258" s="34" t="str">
        <f t="shared" si="7"/>
        <v/>
      </c>
    </row>
    <row r="1259" spans="1:1" x14ac:dyDescent="0.25">
      <c r="A1259" s="34" t="str">
        <f t="shared" si="7"/>
        <v/>
      </c>
    </row>
    <row r="1260" spans="1:1" x14ac:dyDescent="0.25">
      <c r="A1260" s="34" t="str">
        <f t="shared" si="7"/>
        <v/>
      </c>
    </row>
    <row r="1261" spans="1:1" x14ac:dyDescent="0.25">
      <c r="A1261" s="34" t="str">
        <f t="shared" si="7"/>
        <v/>
      </c>
    </row>
    <row r="1262" spans="1:1" x14ac:dyDescent="0.25">
      <c r="A1262" s="34" t="str">
        <f t="shared" si="7"/>
        <v/>
      </c>
    </row>
    <row r="1263" spans="1:1" x14ac:dyDescent="0.25">
      <c r="A1263" s="34" t="str">
        <f t="shared" si="7"/>
        <v/>
      </c>
    </row>
    <row r="1264" spans="1:1" x14ac:dyDescent="0.25">
      <c r="A1264" s="34" t="str">
        <f t="shared" si="7"/>
        <v/>
      </c>
    </row>
    <row r="1265" spans="1:1" x14ac:dyDescent="0.25">
      <c r="A1265" s="34" t="str">
        <f t="shared" si="7"/>
        <v/>
      </c>
    </row>
    <row r="1266" spans="1:1" x14ac:dyDescent="0.25">
      <c r="A1266" s="34" t="str">
        <f t="shared" si="7"/>
        <v/>
      </c>
    </row>
    <row r="1267" spans="1:1" x14ac:dyDescent="0.25">
      <c r="A1267" s="34" t="str">
        <f t="shared" si="7"/>
        <v/>
      </c>
    </row>
    <row r="1268" spans="1:1" x14ac:dyDescent="0.25">
      <c r="A1268" s="34" t="str">
        <f t="shared" si="7"/>
        <v/>
      </c>
    </row>
    <row r="1269" spans="1:1" x14ac:dyDescent="0.25">
      <c r="A1269" s="34" t="str">
        <f t="shared" si="7"/>
        <v/>
      </c>
    </row>
    <row r="1270" spans="1:1" x14ac:dyDescent="0.25">
      <c r="A1270" s="34" t="str">
        <f t="shared" si="7"/>
        <v/>
      </c>
    </row>
    <row r="1271" spans="1:1" x14ac:dyDescent="0.25">
      <c r="A1271" s="34" t="str">
        <f t="shared" si="7"/>
        <v/>
      </c>
    </row>
    <row r="1272" spans="1:1" x14ac:dyDescent="0.25">
      <c r="A1272" s="34" t="str">
        <f t="shared" si="7"/>
        <v/>
      </c>
    </row>
    <row r="1273" spans="1:1" x14ac:dyDescent="0.25">
      <c r="A1273" s="34" t="str">
        <f t="shared" si="7"/>
        <v/>
      </c>
    </row>
    <row r="1274" spans="1:1" x14ac:dyDescent="0.25">
      <c r="A1274" s="34" t="str">
        <f t="shared" si="7"/>
        <v/>
      </c>
    </row>
    <row r="1275" spans="1:1" x14ac:dyDescent="0.25">
      <c r="A1275" s="34" t="str">
        <f t="shared" si="7"/>
        <v/>
      </c>
    </row>
    <row r="1276" spans="1:1" x14ac:dyDescent="0.25">
      <c r="A1276" s="34" t="str">
        <f t="shared" si="7"/>
        <v/>
      </c>
    </row>
    <row r="1277" spans="1:1" x14ac:dyDescent="0.25">
      <c r="A1277" s="34" t="str">
        <f t="shared" si="7"/>
        <v/>
      </c>
    </row>
    <row r="1278" spans="1:1" x14ac:dyDescent="0.25">
      <c r="A1278" s="34" t="str">
        <f t="shared" si="7"/>
        <v/>
      </c>
    </row>
    <row r="1279" spans="1:1" x14ac:dyDescent="0.25">
      <c r="A1279" s="34" t="str">
        <f t="shared" si="7"/>
        <v/>
      </c>
    </row>
    <row r="1280" spans="1:1" x14ac:dyDescent="0.25">
      <c r="A1280" s="34" t="str">
        <f t="shared" si="7"/>
        <v/>
      </c>
    </row>
    <row r="1281" spans="1:1" x14ac:dyDescent="0.25">
      <c r="A1281" s="34" t="str">
        <f t="shared" si="7"/>
        <v/>
      </c>
    </row>
    <row r="1282" spans="1:1" x14ac:dyDescent="0.25">
      <c r="A1282" s="34" t="str">
        <f t="shared" ref="A1282:A1345" si="8">CONCATENATE(E1282,B1282,C1282,D1282)</f>
        <v/>
      </c>
    </row>
    <row r="1283" spans="1:1" x14ac:dyDescent="0.25">
      <c r="A1283" s="34" t="str">
        <f t="shared" si="8"/>
        <v/>
      </c>
    </row>
    <row r="1284" spans="1:1" x14ac:dyDescent="0.25">
      <c r="A1284" s="34" t="str">
        <f t="shared" si="8"/>
        <v/>
      </c>
    </row>
    <row r="1285" spans="1:1" x14ac:dyDescent="0.25">
      <c r="A1285" s="34" t="str">
        <f t="shared" si="8"/>
        <v/>
      </c>
    </row>
    <row r="1286" spans="1:1" x14ac:dyDescent="0.25">
      <c r="A1286" s="34" t="str">
        <f t="shared" si="8"/>
        <v/>
      </c>
    </row>
    <row r="1287" spans="1:1" x14ac:dyDescent="0.25">
      <c r="A1287" s="34" t="str">
        <f t="shared" si="8"/>
        <v/>
      </c>
    </row>
    <row r="1288" spans="1:1" x14ac:dyDescent="0.25">
      <c r="A1288" s="34" t="str">
        <f t="shared" si="8"/>
        <v/>
      </c>
    </row>
    <row r="1289" spans="1:1" x14ac:dyDescent="0.25">
      <c r="A1289" s="34" t="str">
        <f t="shared" si="8"/>
        <v/>
      </c>
    </row>
    <row r="1290" spans="1:1" x14ac:dyDescent="0.25">
      <c r="A1290" s="34" t="str">
        <f t="shared" si="8"/>
        <v/>
      </c>
    </row>
    <row r="1291" spans="1:1" x14ac:dyDescent="0.25">
      <c r="A1291" s="34" t="str">
        <f t="shared" si="8"/>
        <v/>
      </c>
    </row>
    <row r="1292" spans="1:1" x14ac:dyDescent="0.25">
      <c r="A1292" s="34" t="str">
        <f t="shared" si="8"/>
        <v/>
      </c>
    </row>
    <row r="1293" spans="1:1" x14ac:dyDescent="0.25">
      <c r="A1293" s="34" t="str">
        <f t="shared" si="8"/>
        <v/>
      </c>
    </row>
    <row r="1294" spans="1:1" x14ac:dyDescent="0.25">
      <c r="A1294" s="34" t="str">
        <f t="shared" si="8"/>
        <v/>
      </c>
    </row>
    <row r="1295" spans="1:1" x14ac:dyDescent="0.25">
      <c r="A1295" s="34" t="str">
        <f t="shared" si="8"/>
        <v/>
      </c>
    </row>
    <row r="1296" spans="1:1" x14ac:dyDescent="0.25">
      <c r="A1296" s="34" t="str">
        <f t="shared" si="8"/>
        <v/>
      </c>
    </row>
    <row r="1297" spans="1:1" x14ac:dyDescent="0.25">
      <c r="A1297" s="34" t="str">
        <f t="shared" si="8"/>
        <v/>
      </c>
    </row>
    <row r="1298" spans="1:1" x14ac:dyDescent="0.25">
      <c r="A1298" s="34" t="str">
        <f t="shared" si="8"/>
        <v/>
      </c>
    </row>
    <row r="1299" spans="1:1" x14ac:dyDescent="0.25">
      <c r="A1299" s="34" t="str">
        <f t="shared" si="8"/>
        <v/>
      </c>
    </row>
    <row r="1300" spans="1:1" x14ac:dyDescent="0.25">
      <c r="A1300" s="34" t="str">
        <f t="shared" si="8"/>
        <v/>
      </c>
    </row>
    <row r="1301" spans="1:1" x14ac:dyDescent="0.25">
      <c r="A1301" s="34" t="str">
        <f t="shared" si="8"/>
        <v/>
      </c>
    </row>
    <row r="1302" spans="1:1" x14ac:dyDescent="0.25">
      <c r="A1302" s="34" t="str">
        <f t="shared" si="8"/>
        <v/>
      </c>
    </row>
    <row r="1303" spans="1:1" x14ac:dyDescent="0.25">
      <c r="A1303" s="34" t="str">
        <f t="shared" si="8"/>
        <v/>
      </c>
    </row>
    <row r="1304" spans="1:1" x14ac:dyDescent="0.25">
      <c r="A1304" s="34" t="str">
        <f t="shared" si="8"/>
        <v/>
      </c>
    </row>
    <row r="1305" spans="1:1" x14ac:dyDescent="0.25">
      <c r="A1305" s="34" t="str">
        <f t="shared" si="8"/>
        <v/>
      </c>
    </row>
    <row r="1306" spans="1:1" x14ac:dyDescent="0.25">
      <c r="A1306" s="34" t="str">
        <f t="shared" si="8"/>
        <v/>
      </c>
    </row>
    <row r="1307" spans="1:1" x14ac:dyDescent="0.25">
      <c r="A1307" s="34" t="str">
        <f t="shared" si="8"/>
        <v/>
      </c>
    </row>
    <row r="1308" spans="1:1" x14ac:dyDescent="0.25">
      <c r="A1308" s="34" t="str">
        <f t="shared" si="8"/>
        <v/>
      </c>
    </row>
    <row r="1309" spans="1:1" x14ac:dyDescent="0.25">
      <c r="A1309" s="34" t="str">
        <f t="shared" si="8"/>
        <v/>
      </c>
    </row>
    <row r="1310" spans="1:1" x14ac:dyDescent="0.25">
      <c r="A1310" s="34" t="str">
        <f t="shared" si="8"/>
        <v/>
      </c>
    </row>
    <row r="1311" spans="1:1" x14ac:dyDescent="0.25">
      <c r="A1311" s="34" t="str">
        <f t="shared" si="8"/>
        <v/>
      </c>
    </row>
    <row r="1312" spans="1:1" x14ac:dyDescent="0.25">
      <c r="A1312" s="34" t="str">
        <f t="shared" si="8"/>
        <v/>
      </c>
    </row>
    <row r="1313" spans="1:1" x14ac:dyDescent="0.25">
      <c r="A1313" s="34" t="str">
        <f t="shared" si="8"/>
        <v/>
      </c>
    </row>
    <row r="1314" spans="1:1" x14ac:dyDescent="0.25">
      <c r="A1314" s="34" t="str">
        <f t="shared" si="8"/>
        <v/>
      </c>
    </row>
    <row r="1315" spans="1:1" x14ac:dyDescent="0.25">
      <c r="A1315" s="34" t="str">
        <f t="shared" si="8"/>
        <v/>
      </c>
    </row>
    <row r="1316" spans="1:1" x14ac:dyDescent="0.25">
      <c r="A1316" s="34" t="str">
        <f t="shared" si="8"/>
        <v/>
      </c>
    </row>
    <row r="1317" spans="1:1" x14ac:dyDescent="0.25">
      <c r="A1317" s="34" t="str">
        <f t="shared" si="8"/>
        <v/>
      </c>
    </row>
    <row r="1318" spans="1:1" x14ac:dyDescent="0.25">
      <c r="A1318" s="34" t="str">
        <f t="shared" si="8"/>
        <v/>
      </c>
    </row>
    <row r="1319" spans="1:1" x14ac:dyDescent="0.25">
      <c r="A1319" s="34" t="str">
        <f t="shared" si="8"/>
        <v/>
      </c>
    </row>
    <row r="1320" spans="1:1" x14ac:dyDescent="0.25">
      <c r="A1320" s="34" t="str">
        <f t="shared" si="8"/>
        <v/>
      </c>
    </row>
    <row r="1321" spans="1:1" x14ac:dyDescent="0.25">
      <c r="A1321" s="34" t="str">
        <f t="shared" si="8"/>
        <v/>
      </c>
    </row>
    <row r="1322" spans="1:1" x14ac:dyDescent="0.25">
      <c r="A1322" s="34" t="str">
        <f t="shared" si="8"/>
        <v/>
      </c>
    </row>
    <row r="1323" spans="1:1" x14ac:dyDescent="0.25">
      <c r="A1323" s="34" t="str">
        <f t="shared" si="8"/>
        <v/>
      </c>
    </row>
    <row r="1324" spans="1:1" x14ac:dyDescent="0.25">
      <c r="A1324" s="34" t="str">
        <f t="shared" si="8"/>
        <v/>
      </c>
    </row>
    <row r="1325" spans="1:1" x14ac:dyDescent="0.25">
      <c r="A1325" s="34" t="str">
        <f t="shared" si="8"/>
        <v/>
      </c>
    </row>
    <row r="1326" spans="1:1" x14ac:dyDescent="0.25">
      <c r="A1326" s="34" t="str">
        <f t="shared" si="8"/>
        <v/>
      </c>
    </row>
    <row r="1327" spans="1:1" x14ac:dyDescent="0.25">
      <c r="A1327" s="34" t="str">
        <f t="shared" si="8"/>
        <v/>
      </c>
    </row>
    <row r="1328" spans="1:1" x14ac:dyDescent="0.25">
      <c r="A1328" s="34" t="str">
        <f t="shared" si="8"/>
        <v/>
      </c>
    </row>
    <row r="1329" spans="1:1" x14ac:dyDescent="0.25">
      <c r="A1329" s="34" t="str">
        <f t="shared" si="8"/>
        <v/>
      </c>
    </row>
    <row r="1330" spans="1:1" x14ac:dyDescent="0.25">
      <c r="A1330" s="34" t="str">
        <f t="shared" si="8"/>
        <v/>
      </c>
    </row>
    <row r="1331" spans="1:1" x14ac:dyDescent="0.25">
      <c r="A1331" s="34" t="str">
        <f t="shared" si="8"/>
        <v/>
      </c>
    </row>
    <row r="1332" spans="1:1" x14ac:dyDescent="0.25">
      <c r="A1332" s="34" t="str">
        <f t="shared" si="8"/>
        <v/>
      </c>
    </row>
    <row r="1333" spans="1:1" x14ac:dyDescent="0.25">
      <c r="A1333" s="34" t="str">
        <f t="shared" si="8"/>
        <v/>
      </c>
    </row>
    <row r="1334" spans="1:1" x14ac:dyDescent="0.25">
      <c r="A1334" s="34" t="str">
        <f t="shared" si="8"/>
        <v/>
      </c>
    </row>
    <row r="1335" spans="1:1" x14ac:dyDescent="0.25">
      <c r="A1335" s="34" t="str">
        <f t="shared" si="8"/>
        <v/>
      </c>
    </row>
    <row r="1336" spans="1:1" x14ac:dyDescent="0.25">
      <c r="A1336" s="34" t="str">
        <f t="shared" si="8"/>
        <v/>
      </c>
    </row>
    <row r="1337" spans="1:1" x14ac:dyDescent="0.25">
      <c r="A1337" s="34" t="str">
        <f t="shared" si="8"/>
        <v/>
      </c>
    </row>
    <row r="1338" spans="1:1" x14ac:dyDescent="0.25">
      <c r="A1338" s="34" t="str">
        <f t="shared" si="8"/>
        <v/>
      </c>
    </row>
    <row r="1339" spans="1:1" x14ac:dyDescent="0.25">
      <c r="A1339" s="34" t="str">
        <f t="shared" si="8"/>
        <v/>
      </c>
    </row>
    <row r="1340" spans="1:1" x14ac:dyDescent="0.25">
      <c r="A1340" s="34" t="str">
        <f t="shared" si="8"/>
        <v/>
      </c>
    </row>
    <row r="1341" spans="1:1" x14ac:dyDescent="0.25">
      <c r="A1341" s="34" t="str">
        <f t="shared" si="8"/>
        <v/>
      </c>
    </row>
    <row r="1342" spans="1:1" x14ac:dyDescent="0.25">
      <c r="A1342" s="34" t="str">
        <f t="shared" si="8"/>
        <v/>
      </c>
    </row>
    <row r="1343" spans="1:1" x14ac:dyDescent="0.25">
      <c r="A1343" s="34" t="str">
        <f t="shared" si="8"/>
        <v/>
      </c>
    </row>
    <row r="1344" spans="1:1" x14ac:dyDescent="0.25">
      <c r="A1344" s="34" t="str">
        <f t="shared" si="8"/>
        <v/>
      </c>
    </row>
    <row r="1345" spans="1:1" x14ac:dyDescent="0.25">
      <c r="A1345" s="34" t="str">
        <f t="shared" si="8"/>
        <v/>
      </c>
    </row>
    <row r="1346" spans="1:1" x14ac:dyDescent="0.25">
      <c r="A1346" s="34" t="str">
        <f t="shared" ref="A1346:A1409" si="9">CONCATENATE(E1346,B1346,C1346,D1346)</f>
        <v/>
      </c>
    </row>
    <row r="1347" spans="1:1" x14ac:dyDescent="0.25">
      <c r="A1347" s="34" t="str">
        <f t="shared" si="9"/>
        <v/>
      </c>
    </row>
    <row r="1348" spans="1:1" x14ac:dyDescent="0.25">
      <c r="A1348" s="34" t="str">
        <f t="shared" si="9"/>
        <v/>
      </c>
    </row>
    <row r="1349" spans="1:1" x14ac:dyDescent="0.25">
      <c r="A1349" s="34" t="str">
        <f t="shared" si="9"/>
        <v/>
      </c>
    </row>
    <row r="1350" spans="1:1" x14ac:dyDescent="0.25">
      <c r="A1350" s="34" t="str">
        <f t="shared" si="9"/>
        <v/>
      </c>
    </row>
    <row r="1351" spans="1:1" x14ac:dyDescent="0.25">
      <c r="A1351" s="34" t="str">
        <f t="shared" si="9"/>
        <v/>
      </c>
    </row>
    <row r="1352" spans="1:1" x14ac:dyDescent="0.25">
      <c r="A1352" s="34" t="str">
        <f t="shared" si="9"/>
        <v/>
      </c>
    </row>
    <row r="1353" spans="1:1" x14ac:dyDescent="0.25">
      <c r="A1353" s="34" t="str">
        <f t="shared" si="9"/>
        <v/>
      </c>
    </row>
    <row r="1354" spans="1:1" x14ac:dyDescent="0.25">
      <c r="A1354" s="34" t="str">
        <f t="shared" si="9"/>
        <v/>
      </c>
    </row>
    <row r="1355" spans="1:1" x14ac:dyDescent="0.25">
      <c r="A1355" s="34" t="str">
        <f t="shared" si="9"/>
        <v/>
      </c>
    </row>
    <row r="1356" spans="1:1" x14ac:dyDescent="0.25">
      <c r="A1356" s="34" t="str">
        <f t="shared" si="9"/>
        <v/>
      </c>
    </row>
    <row r="1357" spans="1:1" x14ac:dyDescent="0.25">
      <c r="A1357" s="34" t="str">
        <f t="shared" si="9"/>
        <v/>
      </c>
    </row>
    <row r="1358" spans="1:1" x14ac:dyDescent="0.25">
      <c r="A1358" s="34" t="str">
        <f t="shared" si="9"/>
        <v/>
      </c>
    </row>
    <row r="1359" spans="1:1" x14ac:dyDescent="0.25">
      <c r="A1359" s="34" t="str">
        <f t="shared" si="9"/>
        <v/>
      </c>
    </row>
    <row r="1360" spans="1:1" x14ac:dyDescent="0.25">
      <c r="A1360" s="34" t="str">
        <f t="shared" si="9"/>
        <v/>
      </c>
    </row>
    <row r="1361" spans="1:1" x14ac:dyDescent="0.25">
      <c r="A1361" s="34" t="str">
        <f t="shared" si="9"/>
        <v/>
      </c>
    </row>
    <row r="1362" spans="1:1" x14ac:dyDescent="0.25">
      <c r="A1362" s="34" t="str">
        <f t="shared" si="9"/>
        <v/>
      </c>
    </row>
    <row r="1363" spans="1:1" x14ac:dyDescent="0.25">
      <c r="A1363" s="34" t="str">
        <f t="shared" si="9"/>
        <v/>
      </c>
    </row>
    <row r="1364" spans="1:1" x14ac:dyDescent="0.25">
      <c r="A1364" s="34" t="str">
        <f t="shared" si="9"/>
        <v/>
      </c>
    </row>
    <row r="1365" spans="1:1" x14ac:dyDescent="0.25">
      <c r="A1365" s="34" t="str">
        <f t="shared" si="9"/>
        <v/>
      </c>
    </row>
    <row r="1366" spans="1:1" x14ac:dyDescent="0.25">
      <c r="A1366" s="34" t="str">
        <f t="shared" si="9"/>
        <v/>
      </c>
    </row>
    <row r="1367" spans="1:1" x14ac:dyDescent="0.25">
      <c r="A1367" s="34" t="str">
        <f t="shared" si="9"/>
        <v/>
      </c>
    </row>
    <row r="1368" spans="1:1" x14ac:dyDescent="0.25">
      <c r="A1368" s="34" t="str">
        <f t="shared" si="9"/>
        <v/>
      </c>
    </row>
    <row r="1369" spans="1:1" x14ac:dyDescent="0.25">
      <c r="A1369" s="34" t="str">
        <f t="shared" si="9"/>
        <v/>
      </c>
    </row>
    <row r="1370" spans="1:1" x14ac:dyDescent="0.25">
      <c r="A1370" s="34" t="str">
        <f t="shared" si="9"/>
        <v/>
      </c>
    </row>
    <row r="1371" spans="1:1" x14ac:dyDescent="0.25">
      <c r="A1371" s="34" t="str">
        <f t="shared" si="9"/>
        <v/>
      </c>
    </row>
    <row r="1372" spans="1:1" x14ac:dyDescent="0.25">
      <c r="A1372" s="34" t="str">
        <f t="shared" si="9"/>
        <v/>
      </c>
    </row>
    <row r="1373" spans="1:1" x14ac:dyDescent="0.25">
      <c r="A1373" s="34" t="str">
        <f t="shared" si="9"/>
        <v/>
      </c>
    </row>
    <row r="1374" spans="1:1" x14ac:dyDescent="0.25">
      <c r="A1374" s="34" t="str">
        <f t="shared" si="9"/>
        <v/>
      </c>
    </row>
    <row r="1375" spans="1:1" x14ac:dyDescent="0.25">
      <c r="A1375" s="34" t="str">
        <f t="shared" si="9"/>
        <v/>
      </c>
    </row>
    <row r="1376" spans="1:1" x14ac:dyDescent="0.25">
      <c r="A1376" s="34" t="str">
        <f t="shared" si="9"/>
        <v/>
      </c>
    </row>
    <row r="1377" spans="1:1" x14ac:dyDescent="0.25">
      <c r="A1377" s="34" t="str">
        <f t="shared" si="9"/>
        <v/>
      </c>
    </row>
    <row r="1378" spans="1:1" x14ac:dyDescent="0.25">
      <c r="A1378" s="34" t="str">
        <f t="shared" si="9"/>
        <v/>
      </c>
    </row>
    <row r="1379" spans="1:1" x14ac:dyDescent="0.25">
      <c r="A1379" s="34" t="str">
        <f t="shared" si="9"/>
        <v/>
      </c>
    </row>
    <row r="1380" spans="1:1" x14ac:dyDescent="0.25">
      <c r="A1380" s="34" t="str">
        <f t="shared" si="9"/>
        <v/>
      </c>
    </row>
    <row r="1381" spans="1:1" x14ac:dyDescent="0.25">
      <c r="A1381" s="34" t="str">
        <f t="shared" si="9"/>
        <v/>
      </c>
    </row>
    <row r="1382" spans="1:1" x14ac:dyDescent="0.25">
      <c r="A1382" s="34" t="str">
        <f t="shared" si="9"/>
        <v/>
      </c>
    </row>
    <row r="1383" spans="1:1" x14ac:dyDescent="0.25">
      <c r="A1383" s="34" t="str">
        <f t="shared" si="9"/>
        <v/>
      </c>
    </row>
    <row r="1384" spans="1:1" x14ac:dyDescent="0.25">
      <c r="A1384" s="34" t="str">
        <f t="shared" si="9"/>
        <v/>
      </c>
    </row>
    <row r="1385" spans="1:1" x14ac:dyDescent="0.25">
      <c r="A1385" s="34" t="str">
        <f t="shared" si="9"/>
        <v/>
      </c>
    </row>
    <row r="1386" spans="1:1" x14ac:dyDescent="0.25">
      <c r="A1386" s="34" t="str">
        <f t="shared" si="9"/>
        <v/>
      </c>
    </row>
    <row r="1387" spans="1:1" x14ac:dyDescent="0.25">
      <c r="A1387" s="34" t="str">
        <f t="shared" si="9"/>
        <v/>
      </c>
    </row>
    <row r="1388" spans="1:1" x14ac:dyDescent="0.25">
      <c r="A1388" s="34" t="str">
        <f t="shared" si="9"/>
        <v/>
      </c>
    </row>
    <row r="1389" spans="1:1" x14ac:dyDescent="0.25">
      <c r="A1389" s="34" t="str">
        <f t="shared" si="9"/>
        <v/>
      </c>
    </row>
    <row r="1390" spans="1:1" x14ac:dyDescent="0.25">
      <c r="A1390" s="34" t="str">
        <f t="shared" si="9"/>
        <v/>
      </c>
    </row>
    <row r="1391" spans="1:1" x14ac:dyDescent="0.25">
      <c r="A1391" s="34" t="str">
        <f t="shared" si="9"/>
        <v/>
      </c>
    </row>
    <row r="1392" spans="1:1" x14ac:dyDescent="0.25">
      <c r="A1392" s="34" t="str">
        <f t="shared" si="9"/>
        <v/>
      </c>
    </row>
    <row r="1393" spans="1:1" x14ac:dyDescent="0.25">
      <c r="A1393" s="34" t="str">
        <f t="shared" si="9"/>
        <v/>
      </c>
    </row>
    <row r="1394" spans="1:1" x14ac:dyDescent="0.25">
      <c r="A1394" s="34" t="str">
        <f t="shared" si="9"/>
        <v/>
      </c>
    </row>
    <row r="1395" spans="1:1" x14ac:dyDescent="0.25">
      <c r="A1395" s="34" t="str">
        <f t="shared" si="9"/>
        <v/>
      </c>
    </row>
    <row r="1396" spans="1:1" x14ac:dyDescent="0.25">
      <c r="A1396" s="34" t="str">
        <f t="shared" si="9"/>
        <v/>
      </c>
    </row>
    <row r="1397" spans="1:1" x14ac:dyDescent="0.25">
      <c r="A1397" s="34" t="str">
        <f t="shared" si="9"/>
        <v/>
      </c>
    </row>
    <row r="1398" spans="1:1" x14ac:dyDescent="0.25">
      <c r="A1398" s="34" t="str">
        <f t="shared" si="9"/>
        <v/>
      </c>
    </row>
    <row r="1399" spans="1:1" x14ac:dyDescent="0.25">
      <c r="A1399" s="34" t="str">
        <f t="shared" si="9"/>
        <v/>
      </c>
    </row>
    <row r="1400" spans="1:1" x14ac:dyDescent="0.25">
      <c r="A1400" s="34" t="str">
        <f t="shared" si="9"/>
        <v/>
      </c>
    </row>
    <row r="1401" spans="1:1" x14ac:dyDescent="0.25">
      <c r="A1401" s="34" t="str">
        <f t="shared" si="9"/>
        <v/>
      </c>
    </row>
    <row r="1402" spans="1:1" x14ac:dyDescent="0.25">
      <c r="A1402" s="34" t="str">
        <f t="shared" si="9"/>
        <v/>
      </c>
    </row>
    <row r="1403" spans="1:1" x14ac:dyDescent="0.25">
      <c r="A1403" s="34" t="str">
        <f t="shared" si="9"/>
        <v/>
      </c>
    </row>
    <row r="1404" spans="1:1" x14ac:dyDescent="0.25">
      <c r="A1404" s="34" t="str">
        <f t="shared" si="9"/>
        <v/>
      </c>
    </row>
    <row r="1405" spans="1:1" x14ac:dyDescent="0.25">
      <c r="A1405" s="34" t="str">
        <f t="shared" si="9"/>
        <v/>
      </c>
    </row>
    <row r="1406" spans="1:1" x14ac:dyDescent="0.25">
      <c r="A1406" s="34" t="str">
        <f t="shared" si="9"/>
        <v/>
      </c>
    </row>
    <row r="1407" spans="1:1" x14ac:dyDescent="0.25">
      <c r="A1407" s="34" t="str">
        <f t="shared" si="9"/>
        <v/>
      </c>
    </row>
    <row r="1408" spans="1:1" x14ac:dyDescent="0.25">
      <c r="A1408" s="34" t="str">
        <f t="shared" si="9"/>
        <v/>
      </c>
    </row>
    <row r="1409" spans="1:1" x14ac:dyDescent="0.25">
      <c r="A1409" s="34" t="str">
        <f t="shared" si="9"/>
        <v/>
      </c>
    </row>
    <row r="1410" spans="1:1" x14ac:dyDescent="0.25">
      <c r="A1410" s="34" t="str">
        <f t="shared" ref="A1410:A1473" si="10">CONCATENATE(E1410,B1410,C1410,D1410)</f>
        <v/>
      </c>
    </row>
    <row r="1411" spans="1:1" x14ac:dyDescent="0.25">
      <c r="A1411" s="34" t="str">
        <f t="shared" si="10"/>
        <v/>
      </c>
    </row>
    <row r="1412" spans="1:1" x14ac:dyDescent="0.25">
      <c r="A1412" s="34" t="str">
        <f t="shared" si="10"/>
        <v/>
      </c>
    </row>
    <row r="1413" spans="1:1" x14ac:dyDescent="0.25">
      <c r="A1413" s="34" t="str">
        <f t="shared" si="10"/>
        <v/>
      </c>
    </row>
    <row r="1414" spans="1:1" x14ac:dyDescent="0.25">
      <c r="A1414" s="34" t="str">
        <f t="shared" si="10"/>
        <v/>
      </c>
    </row>
    <row r="1415" spans="1:1" x14ac:dyDescent="0.25">
      <c r="A1415" s="34" t="str">
        <f t="shared" si="10"/>
        <v/>
      </c>
    </row>
    <row r="1416" spans="1:1" x14ac:dyDescent="0.25">
      <c r="A1416" s="34" t="str">
        <f t="shared" si="10"/>
        <v/>
      </c>
    </row>
    <row r="1417" spans="1:1" x14ac:dyDescent="0.25">
      <c r="A1417" s="34" t="str">
        <f t="shared" si="10"/>
        <v/>
      </c>
    </row>
    <row r="1418" spans="1:1" x14ac:dyDescent="0.25">
      <c r="A1418" s="34" t="str">
        <f t="shared" si="10"/>
        <v/>
      </c>
    </row>
    <row r="1419" spans="1:1" x14ac:dyDescent="0.25">
      <c r="A1419" s="34" t="str">
        <f t="shared" si="10"/>
        <v/>
      </c>
    </row>
    <row r="1420" spans="1:1" x14ac:dyDescent="0.25">
      <c r="A1420" s="34" t="str">
        <f t="shared" si="10"/>
        <v/>
      </c>
    </row>
    <row r="1421" spans="1:1" x14ac:dyDescent="0.25">
      <c r="A1421" s="34" t="str">
        <f t="shared" si="10"/>
        <v/>
      </c>
    </row>
    <row r="1422" spans="1:1" x14ac:dyDescent="0.25">
      <c r="A1422" s="34" t="str">
        <f t="shared" si="10"/>
        <v/>
      </c>
    </row>
    <row r="1423" spans="1:1" x14ac:dyDescent="0.25">
      <c r="A1423" s="34" t="str">
        <f t="shared" si="10"/>
        <v/>
      </c>
    </row>
    <row r="1424" spans="1:1" x14ac:dyDescent="0.25">
      <c r="A1424" s="34" t="str">
        <f t="shared" si="10"/>
        <v/>
      </c>
    </row>
    <row r="1425" spans="1:1" x14ac:dyDescent="0.25">
      <c r="A1425" s="34" t="str">
        <f t="shared" si="10"/>
        <v/>
      </c>
    </row>
    <row r="1426" spans="1:1" x14ac:dyDescent="0.25">
      <c r="A1426" s="34" t="str">
        <f t="shared" si="10"/>
        <v/>
      </c>
    </row>
    <row r="1427" spans="1:1" x14ac:dyDescent="0.25">
      <c r="A1427" s="34" t="str">
        <f t="shared" si="10"/>
        <v/>
      </c>
    </row>
    <row r="1428" spans="1:1" x14ac:dyDescent="0.25">
      <c r="A1428" s="34" t="str">
        <f t="shared" si="10"/>
        <v/>
      </c>
    </row>
    <row r="1429" spans="1:1" x14ac:dyDescent="0.25">
      <c r="A1429" s="34" t="str">
        <f t="shared" si="10"/>
        <v/>
      </c>
    </row>
    <row r="1430" spans="1:1" x14ac:dyDescent="0.25">
      <c r="A1430" s="34" t="str">
        <f t="shared" si="10"/>
        <v/>
      </c>
    </row>
    <row r="1431" spans="1:1" x14ac:dyDescent="0.25">
      <c r="A1431" s="34" t="str">
        <f t="shared" si="10"/>
        <v/>
      </c>
    </row>
    <row r="1432" spans="1:1" x14ac:dyDescent="0.25">
      <c r="A1432" s="34" t="str">
        <f t="shared" si="10"/>
        <v/>
      </c>
    </row>
    <row r="1433" spans="1:1" x14ac:dyDescent="0.25">
      <c r="A1433" s="34" t="str">
        <f t="shared" si="10"/>
        <v/>
      </c>
    </row>
    <row r="1434" spans="1:1" x14ac:dyDescent="0.25">
      <c r="A1434" s="34" t="str">
        <f t="shared" si="10"/>
        <v/>
      </c>
    </row>
    <row r="1435" spans="1:1" x14ac:dyDescent="0.25">
      <c r="A1435" s="34" t="str">
        <f t="shared" si="10"/>
        <v/>
      </c>
    </row>
    <row r="1436" spans="1:1" x14ac:dyDescent="0.25">
      <c r="A1436" s="34" t="str">
        <f t="shared" si="10"/>
        <v/>
      </c>
    </row>
    <row r="1437" spans="1:1" x14ac:dyDescent="0.25">
      <c r="A1437" s="34" t="str">
        <f t="shared" si="10"/>
        <v/>
      </c>
    </row>
    <row r="1438" spans="1:1" x14ac:dyDescent="0.25">
      <c r="A1438" s="34" t="str">
        <f t="shared" si="10"/>
        <v/>
      </c>
    </row>
    <row r="1439" spans="1:1" x14ac:dyDescent="0.25">
      <c r="A1439" s="34" t="str">
        <f t="shared" si="10"/>
        <v/>
      </c>
    </row>
    <row r="1440" spans="1:1" x14ac:dyDescent="0.25">
      <c r="A1440" s="34" t="str">
        <f t="shared" si="10"/>
        <v/>
      </c>
    </row>
    <row r="1441" spans="1:1" x14ac:dyDescent="0.25">
      <c r="A1441" s="34" t="str">
        <f t="shared" si="10"/>
        <v/>
      </c>
    </row>
    <row r="1442" spans="1:1" x14ac:dyDescent="0.25">
      <c r="A1442" s="34" t="str">
        <f t="shared" si="10"/>
        <v/>
      </c>
    </row>
    <row r="1443" spans="1:1" x14ac:dyDescent="0.25">
      <c r="A1443" s="34" t="str">
        <f t="shared" si="10"/>
        <v/>
      </c>
    </row>
    <row r="1444" spans="1:1" x14ac:dyDescent="0.25">
      <c r="A1444" s="34" t="str">
        <f t="shared" si="10"/>
        <v/>
      </c>
    </row>
    <row r="1445" spans="1:1" x14ac:dyDescent="0.25">
      <c r="A1445" s="34" t="str">
        <f t="shared" si="10"/>
        <v/>
      </c>
    </row>
    <row r="1446" spans="1:1" x14ac:dyDescent="0.25">
      <c r="A1446" s="34" t="str">
        <f t="shared" si="10"/>
        <v/>
      </c>
    </row>
    <row r="1447" spans="1:1" x14ac:dyDescent="0.25">
      <c r="A1447" s="34" t="str">
        <f t="shared" si="10"/>
        <v/>
      </c>
    </row>
    <row r="1448" spans="1:1" x14ac:dyDescent="0.25">
      <c r="A1448" s="34" t="str">
        <f t="shared" si="10"/>
        <v/>
      </c>
    </row>
    <row r="1449" spans="1:1" x14ac:dyDescent="0.25">
      <c r="A1449" s="34" t="str">
        <f t="shared" si="10"/>
        <v/>
      </c>
    </row>
    <row r="1450" spans="1:1" x14ac:dyDescent="0.25">
      <c r="A1450" s="34" t="str">
        <f t="shared" si="10"/>
        <v/>
      </c>
    </row>
    <row r="1451" spans="1:1" x14ac:dyDescent="0.25">
      <c r="A1451" s="34" t="str">
        <f t="shared" si="10"/>
        <v/>
      </c>
    </row>
    <row r="1452" spans="1:1" x14ac:dyDescent="0.25">
      <c r="A1452" s="34" t="str">
        <f t="shared" si="10"/>
        <v/>
      </c>
    </row>
    <row r="1453" spans="1:1" x14ac:dyDescent="0.25">
      <c r="A1453" s="34" t="str">
        <f t="shared" si="10"/>
        <v/>
      </c>
    </row>
    <row r="1454" spans="1:1" x14ac:dyDescent="0.25">
      <c r="A1454" s="34" t="str">
        <f t="shared" si="10"/>
        <v/>
      </c>
    </row>
    <row r="1455" spans="1:1" x14ac:dyDescent="0.25">
      <c r="A1455" s="34" t="str">
        <f t="shared" si="10"/>
        <v/>
      </c>
    </row>
    <row r="1456" spans="1:1" x14ac:dyDescent="0.25">
      <c r="A1456" s="34" t="str">
        <f t="shared" si="10"/>
        <v/>
      </c>
    </row>
    <row r="1457" spans="1:1" x14ac:dyDescent="0.25">
      <c r="A1457" s="34" t="str">
        <f t="shared" si="10"/>
        <v/>
      </c>
    </row>
    <row r="1458" spans="1:1" x14ac:dyDescent="0.25">
      <c r="A1458" s="34" t="str">
        <f t="shared" si="10"/>
        <v/>
      </c>
    </row>
    <row r="1459" spans="1:1" x14ac:dyDescent="0.25">
      <c r="A1459" s="34" t="str">
        <f t="shared" si="10"/>
        <v/>
      </c>
    </row>
    <row r="1460" spans="1:1" x14ac:dyDescent="0.25">
      <c r="A1460" s="34" t="str">
        <f t="shared" si="10"/>
        <v/>
      </c>
    </row>
    <row r="1461" spans="1:1" x14ac:dyDescent="0.25">
      <c r="A1461" s="34" t="str">
        <f t="shared" si="10"/>
        <v/>
      </c>
    </row>
    <row r="1462" spans="1:1" x14ac:dyDescent="0.25">
      <c r="A1462" s="34" t="str">
        <f t="shared" si="10"/>
        <v/>
      </c>
    </row>
    <row r="1463" spans="1:1" x14ac:dyDescent="0.25">
      <c r="A1463" s="34" t="str">
        <f t="shared" si="10"/>
        <v/>
      </c>
    </row>
    <row r="1464" spans="1:1" x14ac:dyDescent="0.25">
      <c r="A1464" s="34" t="str">
        <f t="shared" si="10"/>
        <v/>
      </c>
    </row>
    <row r="1465" spans="1:1" x14ac:dyDescent="0.25">
      <c r="A1465" s="34" t="str">
        <f t="shared" si="10"/>
        <v/>
      </c>
    </row>
    <row r="1466" spans="1:1" x14ac:dyDescent="0.25">
      <c r="A1466" s="34" t="str">
        <f t="shared" si="10"/>
        <v/>
      </c>
    </row>
    <row r="1467" spans="1:1" x14ac:dyDescent="0.25">
      <c r="A1467" s="34" t="str">
        <f t="shared" si="10"/>
        <v/>
      </c>
    </row>
    <row r="1468" spans="1:1" x14ac:dyDescent="0.25">
      <c r="A1468" s="34" t="str">
        <f t="shared" si="10"/>
        <v/>
      </c>
    </row>
    <row r="1469" spans="1:1" x14ac:dyDescent="0.25">
      <c r="A1469" s="34" t="str">
        <f t="shared" si="10"/>
        <v/>
      </c>
    </row>
    <row r="1470" spans="1:1" x14ac:dyDescent="0.25">
      <c r="A1470" s="34" t="str">
        <f t="shared" si="10"/>
        <v/>
      </c>
    </row>
    <row r="1471" spans="1:1" x14ac:dyDescent="0.25">
      <c r="A1471" s="34" t="str">
        <f t="shared" si="10"/>
        <v/>
      </c>
    </row>
    <row r="1472" spans="1:1" x14ac:dyDescent="0.25">
      <c r="A1472" s="34" t="str">
        <f t="shared" si="10"/>
        <v/>
      </c>
    </row>
    <row r="1473" spans="1:1" x14ac:dyDescent="0.25">
      <c r="A1473" s="34" t="str">
        <f t="shared" si="10"/>
        <v/>
      </c>
    </row>
    <row r="1474" spans="1:1" x14ac:dyDescent="0.25">
      <c r="A1474" s="34" t="str">
        <f t="shared" ref="A1474:A1537" si="11">CONCATENATE(E1474,B1474,C1474,D1474)</f>
        <v/>
      </c>
    </row>
    <row r="1475" spans="1:1" x14ac:dyDescent="0.25">
      <c r="A1475" s="34" t="str">
        <f t="shared" si="11"/>
        <v/>
      </c>
    </row>
    <row r="1476" spans="1:1" x14ac:dyDescent="0.25">
      <c r="A1476" s="34" t="str">
        <f t="shared" si="11"/>
        <v/>
      </c>
    </row>
    <row r="1477" spans="1:1" x14ac:dyDescent="0.25">
      <c r="A1477" s="34" t="str">
        <f t="shared" si="11"/>
        <v/>
      </c>
    </row>
    <row r="1478" spans="1:1" x14ac:dyDescent="0.25">
      <c r="A1478" s="34" t="str">
        <f t="shared" si="11"/>
        <v/>
      </c>
    </row>
    <row r="1479" spans="1:1" x14ac:dyDescent="0.25">
      <c r="A1479" s="34" t="str">
        <f t="shared" si="11"/>
        <v/>
      </c>
    </row>
    <row r="1480" spans="1:1" x14ac:dyDescent="0.25">
      <c r="A1480" s="34" t="str">
        <f t="shared" si="11"/>
        <v/>
      </c>
    </row>
    <row r="1481" spans="1:1" x14ac:dyDescent="0.25">
      <c r="A1481" s="34" t="str">
        <f t="shared" si="11"/>
        <v/>
      </c>
    </row>
    <row r="1482" spans="1:1" x14ac:dyDescent="0.25">
      <c r="A1482" s="34" t="str">
        <f t="shared" si="11"/>
        <v/>
      </c>
    </row>
    <row r="1483" spans="1:1" x14ac:dyDescent="0.25">
      <c r="A1483" s="34" t="str">
        <f t="shared" si="11"/>
        <v/>
      </c>
    </row>
    <row r="1484" spans="1:1" x14ac:dyDescent="0.25">
      <c r="A1484" s="34" t="str">
        <f t="shared" si="11"/>
        <v/>
      </c>
    </row>
    <row r="1485" spans="1:1" x14ac:dyDescent="0.25">
      <c r="A1485" s="34" t="str">
        <f t="shared" si="11"/>
        <v/>
      </c>
    </row>
    <row r="1486" spans="1:1" x14ac:dyDescent="0.25">
      <c r="A1486" s="34" t="str">
        <f t="shared" si="11"/>
        <v/>
      </c>
    </row>
    <row r="1487" spans="1:1" x14ac:dyDescent="0.25">
      <c r="A1487" s="34" t="str">
        <f t="shared" si="11"/>
        <v/>
      </c>
    </row>
    <row r="1488" spans="1:1" x14ac:dyDescent="0.25">
      <c r="A1488" s="34" t="str">
        <f t="shared" si="11"/>
        <v/>
      </c>
    </row>
    <row r="1489" spans="1:1" x14ac:dyDescent="0.25">
      <c r="A1489" s="34" t="str">
        <f t="shared" si="11"/>
        <v/>
      </c>
    </row>
    <row r="1490" spans="1:1" x14ac:dyDescent="0.25">
      <c r="A1490" s="34" t="str">
        <f t="shared" si="11"/>
        <v/>
      </c>
    </row>
    <row r="1491" spans="1:1" x14ac:dyDescent="0.25">
      <c r="A1491" s="34" t="str">
        <f t="shared" si="11"/>
        <v/>
      </c>
    </row>
    <row r="1492" spans="1:1" x14ac:dyDescent="0.25">
      <c r="A1492" s="34" t="str">
        <f t="shared" si="11"/>
        <v/>
      </c>
    </row>
    <row r="1493" spans="1:1" x14ac:dyDescent="0.25">
      <c r="A1493" s="34" t="str">
        <f t="shared" si="11"/>
        <v/>
      </c>
    </row>
    <row r="1494" spans="1:1" x14ac:dyDescent="0.25">
      <c r="A1494" s="34" t="str">
        <f t="shared" si="11"/>
        <v/>
      </c>
    </row>
    <row r="1495" spans="1:1" x14ac:dyDescent="0.25">
      <c r="A1495" s="34" t="str">
        <f t="shared" si="11"/>
        <v/>
      </c>
    </row>
    <row r="1496" spans="1:1" x14ac:dyDescent="0.25">
      <c r="A1496" s="34" t="str">
        <f t="shared" si="11"/>
        <v/>
      </c>
    </row>
    <row r="1497" spans="1:1" x14ac:dyDescent="0.25">
      <c r="A1497" s="34" t="str">
        <f t="shared" si="11"/>
        <v/>
      </c>
    </row>
    <row r="1498" spans="1:1" x14ac:dyDescent="0.25">
      <c r="A1498" s="34" t="str">
        <f t="shared" si="11"/>
        <v/>
      </c>
    </row>
    <row r="1499" spans="1:1" x14ac:dyDescent="0.25">
      <c r="A1499" s="34" t="str">
        <f t="shared" si="11"/>
        <v/>
      </c>
    </row>
    <row r="1500" spans="1:1" x14ac:dyDescent="0.25">
      <c r="A1500" s="34" t="str">
        <f t="shared" si="11"/>
        <v/>
      </c>
    </row>
    <row r="1501" spans="1:1" x14ac:dyDescent="0.25">
      <c r="A1501" s="34" t="str">
        <f t="shared" si="11"/>
        <v/>
      </c>
    </row>
    <row r="1502" spans="1:1" x14ac:dyDescent="0.25">
      <c r="A1502" s="34" t="str">
        <f t="shared" si="11"/>
        <v/>
      </c>
    </row>
    <row r="1503" spans="1:1" x14ac:dyDescent="0.25">
      <c r="A1503" s="34" t="str">
        <f t="shared" si="11"/>
        <v/>
      </c>
    </row>
    <row r="1504" spans="1:1" x14ac:dyDescent="0.25">
      <c r="A1504" s="34" t="str">
        <f t="shared" si="11"/>
        <v/>
      </c>
    </row>
    <row r="1505" spans="1:1" x14ac:dyDescent="0.25">
      <c r="A1505" s="34" t="str">
        <f t="shared" si="11"/>
        <v/>
      </c>
    </row>
    <row r="1506" spans="1:1" x14ac:dyDescent="0.25">
      <c r="A1506" s="34" t="str">
        <f t="shared" si="11"/>
        <v/>
      </c>
    </row>
    <row r="1507" spans="1:1" x14ac:dyDescent="0.25">
      <c r="A1507" s="34" t="str">
        <f t="shared" si="11"/>
        <v/>
      </c>
    </row>
    <row r="1508" spans="1:1" x14ac:dyDescent="0.25">
      <c r="A1508" s="34" t="str">
        <f t="shared" si="11"/>
        <v/>
      </c>
    </row>
    <row r="1509" spans="1:1" x14ac:dyDescent="0.25">
      <c r="A1509" s="34" t="str">
        <f t="shared" si="11"/>
        <v/>
      </c>
    </row>
    <row r="1510" spans="1:1" x14ac:dyDescent="0.25">
      <c r="A1510" s="34" t="str">
        <f t="shared" si="11"/>
        <v/>
      </c>
    </row>
    <row r="1511" spans="1:1" x14ac:dyDescent="0.25">
      <c r="A1511" s="34" t="str">
        <f t="shared" si="11"/>
        <v/>
      </c>
    </row>
    <row r="1512" spans="1:1" x14ac:dyDescent="0.25">
      <c r="A1512" s="34" t="str">
        <f t="shared" si="11"/>
        <v/>
      </c>
    </row>
    <row r="1513" spans="1:1" x14ac:dyDescent="0.25">
      <c r="A1513" s="34" t="str">
        <f t="shared" si="11"/>
        <v/>
      </c>
    </row>
    <row r="1514" spans="1:1" x14ac:dyDescent="0.25">
      <c r="A1514" s="34" t="str">
        <f t="shared" si="11"/>
        <v/>
      </c>
    </row>
    <row r="1515" spans="1:1" x14ac:dyDescent="0.25">
      <c r="A1515" s="34" t="str">
        <f t="shared" si="11"/>
        <v/>
      </c>
    </row>
    <row r="1516" spans="1:1" x14ac:dyDescent="0.25">
      <c r="A1516" s="34" t="str">
        <f t="shared" si="11"/>
        <v/>
      </c>
    </row>
    <row r="1517" spans="1:1" x14ac:dyDescent="0.25">
      <c r="A1517" s="34" t="str">
        <f t="shared" si="11"/>
        <v/>
      </c>
    </row>
    <row r="1518" spans="1:1" x14ac:dyDescent="0.25">
      <c r="A1518" s="34" t="str">
        <f t="shared" si="11"/>
        <v/>
      </c>
    </row>
    <row r="1519" spans="1:1" x14ac:dyDescent="0.25">
      <c r="A1519" s="34" t="str">
        <f t="shared" si="11"/>
        <v/>
      </c>
    </row>
    <row r="1520" spans="1:1" x14ac:dyDescent="0.25">
      <c r="A1520" s="34" t="str">
        <f t="shared" si="11"/>
        <v/>
      </c>
    </row>
    <row r="1521" spans="1:1" x14ac:dyDescent="0.25">
      <c r="A1521" s="34" t="str">
        <f t="shared" si="11"/>
        <v/>
      </c>
    </row>
    <row r="1522" spans="1:1" x14ac:dyDescent="0.25">
      <c r="A1522" s="34" t="str">
        <f t="shared" si="11"/>
        <v/>
      </c>
    </row>
    <row r="1523" spans="1:1" x14ac:dyDescent="0.25">
      <c r="A1523" s="34" t="str">
        <f t="shared" si="11"/>
        <v/>
      </c>
    </row>
    <row r="1524" spans="1:1" x14ac:dyDescent="0.25">
      <c r="A1524" s="34" t="str">
        <f t="shared" si="11"/>
        <v/>
      </c>
    </row>
    <row r="1525" spans="1:1" x14ac:dyDescent="0.25">
      <c r="A1525" s="34" t="str">
        <f t="shared" si="11"/>
        <v/>
      </c>
    </row>
    <row r="1526" spans="1:1" x14ac:dyDescent="0.25">
      <c r="A1526" s="34" t="str">
        <f t="shared" si="11"/>
        <v/>
      </c>
    </row>
    <row r="1527" spans="1:1" x14ac:dyDescent="0.25">
      <c r="A1527" s="34" t="str">
        <f t="shared" si="11"/>
        <v/>
      </c>
    </row>
    <row r="1528" spans="1:1" x14ac:dyDescent="0.25">
      <c r="A1528" s="34" t="str">
        <f t="shared" si="11"/>
        <v/>
      </c>
    </row>
    <row r="1529" spans="1:1" x14ac:dyDescent="0.25">
      <c r="A1529" s="34" t="str">
        <f t="shared" si="11"/>
        <v/>
      </c>
    </row>
    <row r="1530" spans="1:1" x14ac:dyDescent="0.25">
      <c r="A1530" s="34" t="str">
        <f t="shared" si="11"/>
        <v/>
      </c>
    </row>
    <row r="1531" spans="1:1" x14ac:dyDescent="0.25">
      <c r="A1531" s="34" t="str">
        <f t="shared" si="11"/>
        <v/>
      </c>
    </row>
    <row r="1532" spans="1:1" x14ac:dyDescent="0.25">
      <c r="A1532" s="34" t="str">
        <f t="shared" si="11"/>
        <v/>
      </c>
    </row>
    <row r="1533" spans="1:1" x14ac:dyDescent="0.25">
      <c r="A1533" s="34" t="str">
        <f t="shared" si="11"/>
        <v/>
      </c>
    </row>
    <row r="1534" spans="1:1" x14ac:dyDescent="0.25">
      <c r="A1534" s="34" t="str">
        <f t="shared" si="11"/>
        <v/>
      </c>
    </row>
    <row r="1535" spans="1:1" x14ac:dyDescent="0.25">
      <c r="A1535" s="34" t="str">
        <f t="shared" si="11"/>
        <v/>
      </c>
    </row>
    <row r="1536" spans="1:1" x14ac:dyDescent="0.25">
      <c r="A1536" s="34" t="str">
        <f t="shared" si="11"/>
        <v/>
      </c>
    </row>
    <row r="1537" spans="1:1" x14ac:dyDescent="0.25">
      <c r="A1537" s="34" t="str">
        <f t="shared" si="11"/>
        <v/>
      </c>
    </row>
    <row r="1538" spans="1:1" x14ac:dyDescent="0.25">
      <c r="A1538" s="34" t="str">
        <f t="shared" ref="A1538:A1601" si="12">CONCATENATE(E1538,B1538,C1538,D1538)</f>
        <v/>
      </c>
    </row>
    <row r="1539" spans="1:1" x14ac:dyDescent="0.25">
      <c r="A1539" s="34" t="str">
        <f t="shared" si="12"/>
        <v/>
      </c>
    </row>
    <row r="1540" spans="1:1" x14ac:dyDescent="0.25">
      <c r="A1540" s="34" t="str">
        <f t="shared" si="12"/>
        <v/>
      </c>
    </row>
    <row r="1541" spans="1:1" x14ac:dyDescent="0.25">
      <c r="A1541" s="34" t="str">
        <f t="shared" si="12"/>
        <v/>
      </c>
    </row>
    <row r="1542" spans="1:1" x14ac:dyDescent="0.25">
      <c r="A1542" s="34" t="str">
        <f t="shared" si="12"/>
        <v/>
      </c>
    </row>
    <row r="1543" spans="1:1" x14ac:dyDescent="0.25">
      <c r="A1543" s="34" t="str">
        <f t="shared" si="12"/>
        <v/>
      </c>
    </row>
    <row r="1544" spans="1:1" x14ac:dyDescent="0.25">
      <c r="A1544" s="34" t="str">
        <f t="shared" si="12"/>
        <v/>
      </c>
    </row>
    <row r="1545" spans="1:1" x14ac:dyDescent="0.25">
      <c r="A1545" s="34" t="str">
        <f t="shared" si="12"/>
        <v/>
      </c>
    </row>
    <row r="1546" spans="1:1" x14ac:dyDescent="0.25">
      <c r="A1546" s="34" t="str">
        <f t="shared" si="12"/>
        <v/>
      </c>
    </row>
    <row r="1547" spans="1:1" x14ac:dyDescent="0.25">
      <c r="A1547" s="34" t="str">
        <f t="shared" si="12"/>
        <v/>
      </c>
    </row>
    <row r="1548" spans="1:1" x14ac:dyDescent="0.25">
      <c r="A1548" s="34" t="str">
        <f t="shared" si="12"/>
        <v/>
      </c>
    </row>
    <row r="1549" spans="1:1" x14ac:dyDescent="0.25">
      <c r="A1549" s="34" t="str">
        <f t="shared" si="12"/>
        <v/>
      </c>
    </row>
    <row r="1550" spans="1:1" x14ac:dyDescent="0.25">
      <c r="A1550" s="34" t="str">
        <f t="shared" si="12"/>
        <v/>
      </c>
    </row>
    <row r="1551" spans="1:1" x14ac:dyDescent="0.25">
      <c r="A1551" s="34" t="str">
        <f t="shared" si="12"/>
        <v/>
      </c>
    </row>
    <row r="1552" spans="1:1" x14ac:dyDescent="0.25">
      <c r="A1552" s="34" t="str">
        <f t="shared" si="12"/>
        <v/>
      </c>
    </row>
    <row r="1553" spans="1:1" x14ac:dyDescent="0.25">
      <c r="A1553" s="34" t="str">
        <f t="shared" si="12"/>
        <v/>
      </c>
    </row>
    <row r="1554" spans="1:1" x14ac:dyDescent="0.25">
      <c r="A1554" s="34" t="str">
        <f t="shared" si="12"/>
        <v/>
      </c>
    </row>
    <row r="1555" spans="1:1" x14ac:dyDescent="0.25">
      <c r="A1555" s="34" t="str">
        <f t="shared" si="12"/>
        <v/>
      </c>
    </row>
    <row r="1556" spans="1:1" x14ac:dyDescent="0.25">
      <c r="A1556" s="34" t="str">
        <f t="shared" si="12"/>
        <v/>
      </c>
    </row>
    <row r="1557" spans="1:1" x14ac:dyDescent="0.25">
      <c r="A1557" s="34" t="str">
        <f t="shared" si="12"/>
        <v/>
      </c>
    </row>
    <row r="1558" spans="1:1" x14ac:dyDescent="0.25">
      <c r="A1558" s="34" t="str">
        <f t="shared" si="12"/>
        <v/>
      </c>
    </row>
    <row r="1559" spans="1:1" x14ac:dyDescent="0.25">
      <c r="A1559" s="34" t="str">
        <f t="shared" si="12"/>
        <v/>
      </c>
    </row>
    <row r="1560" spans="1:1" x14ac:dyDescent="0.25">
      <c r="A1560" s="34" t="str">
        <f t="shared" si="12"/>
        <v/>
      </c>
    </row>
    <row r="1561" spans="1:1" x14ac:dyDescent="0.25">
      <c r="A1561" s="34" t="str">
        <f t="shared" si="12"/>
        <v/>
      </c>
    </row>
    <row r="1562" spans="1:1" x14ac:dyDescent="0.25">
      <c r="A1562" s="34" t="str">
        <f t="shared" si="12"/>
        <v/>
      </c>
    </row>
    <row r="1563" spans="1:1" x14ac:dyDescent="0.25">
      <c r="A1563" s="34" t="str">
        <f t="shared" si="12"/>
        <v/>
      </c>
    </row>
    <row r="1564" spans="1:1" x14ac:dyDescent="0.25">
      <c r="A1564" s="34" t="str">
        <f t="shared" si="12"/>
        <v/>
      </c>
    </row>
    <row r="1565" spans="1:1" x14ac:dyDescent="0.25">
      <c r="A1565" s="34" t="str">
        <f t="shared" si="12"/>
        <v/>
      </c>
    </row>
    <row r="1566" spans="1:1" x14ac:dyDescent="0.25">
      <c r="A1566" s="34" t="str">
        <f t="shared" si="12"/>
        <v/>
      </c>
    </row>
    <row r="1567" spans="1:1" x14ac:dyDescent="0.25">
      <c r="A1567" s="34" t="str">
        <f t="shared" si="12"/>
        <v/>
      </c>
    </row>
    <row r="1568" spans="1:1" x14ac:dyDescent="0.25">
      <c r="A1568" s="34" t="str">
        <f t="shared" si="12"/>
        <v/>
      </c>
    </row>
    <row r="1569" spans="1:1" x14ac:dyDescent="0.25">
      <c r="A1569" s="34" t="str">
        <f t="shared" si="12"/>
        <v/>
      </c>
    </row>
    <row r="1570" spans="1:1" x14ac:dyDescent="0.25">
      <c r="A1570" s="34" t="str">
        <f t="shared" si="12"/>
        <v/>
      </c>
    </row>
    <row r="1571" spans="1:1" x14ac:dyDescent="0.25">
      <c r="A1571" s="34" t="str">
        <f t="shared" si="12"/>
        <v/>
      </c>
    </row>
    <row r="1572" spans="1:1" x14ac:dyDescent="0.25">
      <c r="A1572" s="34" t="str">
        <f t="shared" si="12"/>
        <v/>
      </c>
    </row>
    <row r="1573" spans="1:1" x14ac:dyDescent="0.25">
      <c r="A1573" s="34" t="str">
        <f t="shared" si="12"/>
        <v/>
      </c>
    </row>
    <row r="1574" spans="1:1" x14ac:dyDescent="0.25">
      <c r="A1574" s="34" t="str">
        <f t="shared" si="12"/>
        <v/>
      </c>
    </row>
    <row r="1575" spans="1:1" x14ac:dyDescent="0.25">
      <c r="A1575" s="34" t="str">
        <f t="shared" si="12"/>
        <v/>
      </c>
    </row>
    <row r="1576" spans="1:1" x14ac:dyDescent="0.25">
      <c r="A1576" s="34" t="str">
        <f t="shared" si="12"/>
        <v/>
      </c>
    </row>
    <row r="1577" spans="1:1" x14ac:dyDescent="0.25">
      <c r="A1577" s="34" t="str">
        <f t="shared" si="12"/>
        <v/>
      </c>
    </row>
    <row r="1578" spans="1:1" x14ac:dyDescent="0.25">
      <c r="A1578" s="34" t="str">
        <f t="shared" si="12"/>
        <v/>
      </c>
    </row>
    <row r="1579" spans="1:1" x14ac:dyDescent="0.25">
      <c r="A1579" s="34" t="str">
        <f t="shared" si="12"/>
        <v/>
      </c>
    </row>
    <row r="1580" spans="1:1" x14ac:dyDescent="0.25">
      <c r="A1580" s="34" t="str">
        <f t="shared" si="12"/>
        <v/>
      </c>
    </row>
    <row r="1581" spans="1:1" x14ac:dyDescent="0.25">
      <c r="A1581" s="34" t="str">
        <f t="shared" si="12"/>
        <v/>
      </c>
    </row>
    <row r="1582" spans="1:1" x14ac:dyDescent="0.25">
      <c r="A1582" s="34" t="str">
        <f t="shared" si="12"/>
        <v/>
      </c>
    </row>
    <row r="1583" spans="1:1" x14ac:dyDescent="0.25">
      <c r="A1583" s="34" t="str">
        <f t="shared" si="12"/>
        <v/>
      </c>
    </row>
    <row r="1584" spans="1:1" x14ac:dyDescent="0.25">
      <c r="A1584" s="34" t="str">
        <f t="shared" si="12"/>
        <v/>
      </c>
    </row>
    <row r="1585" spans="1:1" x14ac:dyDescent="0.25">
      <c r="A1585" s="34" t="str">
        <f t="shared" si="12"/>
        <v/>
      </c>
    </row>
    <row r="1586" spans="1:1" x14ac:dyDescent="0.25">
      <c r="A1586" s="34" t="str">
        <f t="shared" si="12"/>
        <v/>
      </c>
    </row>
    <row r="1587" spans="1:1" x14ac:dyDescent="0.25">
      <c r="A1587" s="34" t="str">
        <f t="shared" si="12"/>
        <v/>
      </c>
    </row>
    <row r="1588" spans="1:1" x14ac:dyDescent="0.25">
      <c r="A1588" s="34" t="str">
        <f t="shared" si="12"/>
        <v/>
      </c>
    </row>
    <row r="1589" spans="1:1" x14ac:dyDescent="0.25">
      <c r="A1589" s="34" t="str">
        <f t="shared" si="12"/>
        <v/>
      </c>
    </row>
    <row r="1590" spans="1:1" x14ac:dyDescent="0.25">
      <c r="A1590" s="34" t="str">
        <f t="shared" si="12"/>
        <v/>
      </c>
    </row>
    <row r="1591" spans="1:1" x14ac:dyDescent="0.25">
      <c r="A1591" s="34" t="str">
        <f t="shared" si="12"/>
        <v/>
      </c>
    </row>
    <row r="1592" spans="1:1" x14ac:dyDescent="0.25">
      <c r="A1592" s="34" t="str">
        <f t="shared" si="12"/>
        <v/>
      </c>
    </row>
    <row r="1593" spans="1:1" x14ac:dyDescent="0.25">
      <c r="A1593" s="34" t="str">
        <f t="shared" si="12"/>
        <v/>
      </c>
    </row>
    <row r="1594" spans="1:1" x14ac:dyDescent="0.25">
      <c r="A1594" s="34" t="str">
        <f t="shared" si="12"/>
        <v/>
      </c>
    </row>
    <row r="1595" spans="1:1" x14ac:dyDescent="0.25">
      <c r="A1595" s="34" t="str">
        <f t="shared" si="12"/>
        <v/>
      </c>
    </row>
    <row r="1596" spans="1:1" x14ac:dyDescent="0.25">
      <c r="A1596" s="34" t="str">
        <f t="shared" si="12"/>
        <v/>
      </c>
    </row>
    <row r="1597" spans="1:1" x14ac:dyDescent="0.25">
      <c r="A1597" s="34" t="str">
        <f t="shared" si="12"/>
        <v/>
      </c>
    </row>
    <row r="1598" spans="1:1" x14ac:dyDescent="0.25">
      <c r="A1598" s="34" t="str">
        <f t="shared" si="12"/>
        <v/>
      </c>
    </row>
    <row r="1599" spans="1:1" x14ac:dyDescent="0.25">
      <c r="A1599" s="34" t="str">
        <f t="shared" si="12"/>
        <v/>
      </c>
    </row>
    <row r="1600" spans="1:1" x14ac:dyDescent="0.25">
      <c r="A1600" s="34" t="str">
        <f t="shared" si="12"/>
        <v/>
      </c>
    </row>
    <row r="1601" spans="1:1" x14ac:dyDescent="0.25">
      <c r="A1601" s="34" t="str">
        <f t="shared" si="12"/>
        <v/>
      </c>
    </row>
    <row r="1602" spans="1:1" x14ac:dyDescent="0.25">
      <c r="A1602" s="34" t="str">
        <f t="shared" ref="A1602:A1665" si="13">CONCATENATE(E1602,B1602,C1602,D1602)</f>
        <v/>
      </c>
    </row>
    <row r="1603" spans="1:1" x14ac:dyDescent="0.25">
      <c r="A1603" s="34" t="str">
        <f t="shared" si="13"/>
        <v/>
      </c>
    </row>
    <row r="1604" spans="1:1" x14ac:dyDescent="0.25">
      <c r="A1604" s="34" t="str">
        <f t="shared" si="13"/>
        <v/>
      </c>
    </row>
    <row r="1605" spans="1:1" x14ac:dyDescent="0.25">
      <c r="A1605" s="34" t="str">
        <f t="shared" si="13"/>
        <v/>
      </c>
    </row>
    <row r="1606" spans="1:1" x14ac:dyDescent="0.25">
      <c r="A1606" s="34" t="str">
        <f t="shared" si="13"/>
        <v/>
      </c>
    </row>
    <row r="1607" spans="1:1" x14ac:dyDescent="0.25">
      <c r="A1607" s="34" t="str">
        <f t="shared" si="13"/>
        <v/>
      </c>
    </row>
    <row r="1608" spans="1:1" x14ac:dyDescent="0.25">
      <c r="A1608" s="34" t="str">
        <f t="shared" si="13"/>
        <v/>
      </c>
    </row>
    <row r="1609" spans="1:1" x14ac:dyDescent="0.25">
      <c r="A1609" s="34" t="str">
        <f t="shared" si="13"/>
        <v/>
      </c>
    </row>
    <row r="1610" spans="1:1" x14ac:dyDescent="0.25">
      <c r="A1610" s="34" t="str">
        <f t="shared" si="13"/>
        <v/>
      </c>
    </row>
    <row r="1611" spans="1:1" x14ac:dyDescent="0.25">
      <c r="A1611" s="34" t="str">
        <f t="shared" si="13"/>
        <v/>
      </c>
    </row>
    <row r="1612" spans="1:1" x14ac:dyDescent="0.25">
      <c r="A1612" s="34" t="str">
        <f t="shared" si="13"/>
        <v/>
      </c>
    </row>
    <row r="1613" spans="1:1" x14ac:dyDescent="0.25">
      <c r="A1613" s="34" t="str">
        <f t="shared" si="13"/>
        <v/>
      </c>
    </row>
    <row r="1614" spans="1:1" x14ac:dyDescent="0.25">
      <c r="A1614" s="34" t="str">
        <f t="shared" si="13"/>
        <v/>
      </c>
    </row>
    <row r="1615" spans="1:1" x14ac:dyDescent="0.25">
      <c r="A1615" s="34" t="str">
        <f t="shared" si="13"/>
        <v/>
      </c>
    </row>
    <row r="1616" spans="1:1" x14ac:dyDescent="0.25">
      <c r="A1616" s="34" t="str">
        <f t="shared" si="13"/>
        <v/>
      </c>
    </row>
    <row r="1617" spans="1:1" x14ac:dyDescent="0.25">
      <c r="A1617" s="34" t="str">
        <f t="shared" si="13"/>
        <v/>
      </c>
    </row>
    <row r="1618" spans="1:1" x14ac:dyDescent="0.25">
      <c r="A1618" s="34" t="str">
        <f t="shared" si="13"/>
        <v/>
      </c>
    </row>
    <row r="1619" spans="1:1" x14ac:dyDescent="0.25">
      <c r="A1619" s="34" t="str">
        <f t="shared" si="13"/>
        <v/>
      </c>
    </row>
    <row r="1620" spans="1:1" x14ac:dyDescent="0.25">
      <c r="A1620" s="34" t="str">
        <f t="shared" si="13"/>
        <v/>
      </c>
    </row>
    <row r="1621" spans="1:1" x14ac:dyDescent="0.25">
      <c r="A1621" s="34" t="str">
        <f t="shared" si="13"/>
        <v/>
      </c>
    </row>
    <row r="1622" spans="1:1" x14ac:dyDescent="0.25">
      <c r="A1622" s="34" t="str">
        <f t="shared" si="13"/>
        <v/>
      </c>
    </row>
    <row r="1623" spans="1:1" x14ac:dyDescent="0.25">
      <c r="A1623" s="34" t="str">
        <f t="shared" si="13"/>
        <v/>
      </c>
    </row>
    <row r="1624" spans="1:1" x14ac:dyDescent="0.25">
      <c r="A1624" s="34" t="str">
        <f t="shared" si="13"/>
        <v/>
      </c>
    </row>
    <row r="1625" spans="1:1" x14ac:dyDescent="0.25">
      <c r="A1625" s="34" t="str">
        <f t="shared" si="13"/>
        <v/>
      </c>
    </row>
    <row r="1626" spans="1:1" x14ac:dyDescent="0.25">
      <c r="A1626" s="34" t="str">
        <f t="shared" si="13"/>
        <v/>
      </c>
    </row>
    <row r="1627" spans="1:1" x14ac:dyDescent="0.25">
      <c r="A1627" s="34" t="str">
        <f t="shared" si="13"/>
        <v/>
      </c>
    </row>
    <row r="1628" spans="1:1" x14ac:dyDescent="0.25">
      <c r="A1628" s="34" t="str">
        <f t="shared" si="13"/>
        <v/>
      </c>
    </row>
    <row r="1629" spans="1:1" x14ac:dyDescent="0.25">
      <c r="A1629" s="34" t="str">
        <f t="shared" si="13"/>
        <v/>
      </c>
    </row>
    <row r="1630" spans="1:1" x14ac:dyDescent="0.25">
      <c r="A1630" s="34" t="str">
        <f t="shared" si="13"/>
        <v/>
      </c>
    </row>
    <row r="1631" spans="1:1" x14ac:dyDescent="0.25">
      <c r="A1631" s="34" t="str">
        <f t="shared" si="13"/>
        <v/>
      </c>
    </row>
    <row r="1632" spans="1:1" x14ac:dyDescent="0.25">
      <c r="A1632" s="34" t="str">
        <f t="shared" si="13"/>
        <v/>
      </c>
    </row>
    <row r="1633" spans="1:1" x14ac:dyDescent="0.25">
      <c r="A1633" s="34" t="str">
        <f t="shared" si="13"/>
        <v/>
      </c>
    </row>
    <row r="1634" spans="1:1" x14ac:dyDescent="0.25">
      <c r="A1634" s="34" t="str">
        <f t="shared" si="13"/>
        <v/>
      </c>
    </row>
    <row r="1635" spans="1:1" x14ac:dyDescent="0.25">
      <c r="A1635" s="34" t="str">
        <f t="shared" si="13"/>
        <v/>
      </c>
    </row>
    <row r="1636" spans="1:1" x14ac:dyDescent="0.25">
      <c r="A1636" s="34" t="str">
        <f t="shared" si="13"/>
        <v/>
      </c>
    </row>
    <row r="1637" spans="1:1" x14ac:dyDescent="0.25">
      <c r="A1637" s="34" t="str">
        <f t="shared" si="13"/>
        <v/>
      </c>
    </row>
    <row r="1638" spans="1:1" x14ac:dyDescent="0.25">
      <c r="A1638" s="34" t="str">
        <f t="shared" si="13"/>
        <v/>
      </c>
    </row>
    <row r="1639" spans="1:1" x14ac:dyDescent="0.25">
      <c r="A1639" s="34" t="str">
        <f t="shared" si="13"/>
        <v/>
      </c>
    </row>
    <row r="1640" spans="1:1" x14ac:dyDescent="0.25">
      <c r="A1640" s="34" t="str">
        <f t="shared" si="13"/>
        <v/>
      </c>
    </row>
    <row r="1641" spans="1:1" x14ac:dyDescent="0.25">
      <c r="A1641" s="34" t="str">
        <f t="shared" si="13"/>
        <v/>
      </c>
    </row>
    <row r="1642" spans="1:1" x14ac:dyDescent="0.25">
      <c r="A1642" s="34" t="str">
        <f t="shared" si="13"/>
        <v/>
      </c>
    </row>
    <row r="1643" spans="1:1" x14ac:dyDescent="0.25">
      <c r="A1643" s="34" t="str">
        <f t="shared" si="13"/>
        <v/>
      </c>
    </row>
    <row r="1644" spans="1:1" x14ac:dyDescent="0.25">
      <c r="A1644" s="34" t="str">
        <f t="shared" si="13"/>
        <v/>
      </c>
    </row>
    <row r="1645" spans="1:1" x14ac:dyDescent="0.25">
      <c r="A1645" s="34" t="str">
        <f t="shared" si="13"/>
        <v/>
      </c>
    </row>
    <row r="1646" spans="1:1" x14ac:dyDescent="0.25">
      <c r="A1646" s="34" t="str">
        <f t="shared" si="13"/>
        <v/>
      </c>
    </row>
    <row r="1647" spans="1:1" x14ac:dyDescent="0.25">
      <c r="A1647" s="34" t="str">
        <f t="shared" si="13"/>
        <v/>
      </c>
    </row>
    <row r="1648" spans="1:1" x14ac:dyDescent="0.25">
      <c r="A1648" s="34" t="str">
        <f t="shared" si="13"/>
        <v/>
      </c>
    </row>
    <row r="1649" spans="1:1" x14ac:dyDescent="0.25">
      <c r="A1649" s="34" t="str">
        <f t="shared" si="13"/>
        <v/>
      </c>
    </row>
    <row r="1650" spans="1:1" x14ac:dyDescent="0.25">
      <c r="A1650" s="34" t="str">
        <f t="shared" si="13"/>
        <v/>
      </c>
    </row>
    <row r="1651" spans="1:1" x14ac:dyDescent="0.25">
      <c r="A1651" s="34" t="str">
        <f t="shared" si="13"/>
        <v/>
      </c>
    </row>
    <row r="1652" spans="1:1" x14ac:dyDescent="0.25">
      <c r="A1652" s="34" t="str">
        <f t="shared" si="13"/>
        <v/>
      </c>
    </row>
    <row r="1653" spans="1:1" x14ac:dyDescent="0.25">
      <c r="A1653" s="34" t="str">
        <f t="shared" si="13"/>
        <v/>
      </c>
    </row>
    <row r="1654" spans="1:1" x14ac:dyDescent="0.25">
      <c r="A1654" s="34" t="str">
        <f t="shared" si="13"/>
        <v/>
      </c>
    </row>
    <row r="1655" spans="1:1" x14ac:dyDescent="0.25">
      <c r="A1655" s="34" t="str">
        <f t="shared" si="13"/>
        <v/>
      </c>
    </row>
    <row r="1656" spans="1:1" x14ac:dyDescent="0.25">
      <c r="A1656" s="34" t="str">
        <f t="shared" si="13"/>
        <v/>
      </c>
    </row>
    <row r="1657" spans="1:1" x14ac:dyDescent="0.25">
      <c r="A1657" s="34" t="str">
        <f t="shared" si="13"/>
        <v/>
      </c>
    </row>
    <row r="1658" spans="1:1" x14ac:dyDescent="0.25">
      <c r="A1658" s="34" t="str">
        <f t="shared" si="13"/>
        <v/>
      </c>
    </row>
    <row r="1659" spans="1:1" x14ac:dyDescent="0.25">
      <c r="A1659" s="34" t="str">
        <f t="shared" si="13"/>
        <v/>
      </c>
    </row>
    <row r="1660" spans="1:1" x14ac:dyDescent="0.25">
      <c r="A1660" s="34" t="str">
        <f t="shared" si="13"/>
        <v/>
      </c>
    </row>
    <row r="1661" spans="1:1" x14ac:dyDescent="0.25">
      <c r="A1661" s="34" t="str">
        <f t="shared" si="13"/>
        <v/>
      </c>
    </row>
    <row r="1662" spans="1:1" x14ac:dyDescent="0.25">
      <c r="A1662" s="34" t="str">
        <f t="shared" si="13"/>
        <v/>
      </c>
    </row>
    <row r="1663" spans="1:1" x14ac:dyDescent="0.25">
      <c r="A1663" s="34" t="str">
        <f t="shared" si="13"/>
        <v/>
      </c>
    </row>
    <row r="1664" spans="1:1" x14ac:dyDescent="0.25">
      <c r="A1664" s="34" t="str">
        <f t="shared" si="13"/>
        <v/>
      </c>
    </row>
    <row r="1665" spans="1:1" x14ac:dyDescent="0.25">
      <c r="A1665" s="34" t="str">
        <f t="shared" si="13"/>
        <v/>
      </c>
    </row>
    <row r="1666" spans="1:1" ht="60.75" customHeight="1" x14ac:dyDescent="0.25">
      <c r="A1666" s="34" t="str">
        <f>CONCATENATE(E1666,B1666,C1666,D1666)</f>
        <v/>
      </c>
    </row>
    <row r="1667" spans="1:1" ht="13.5" customHeight="1" x14ac:dyDescent="0.25">
      <c r="A1667" s="34" t="str">
        <f>CONCATENATE(E1667,B1667,C1667,D1667)</f>
        <v/>
      </c>
    </row>
    <row r="1668" spans="1:1" ht="37.35" customHeight="1" x14ac:dyDescent="0.25">
      <c r="A1668" s="34" t="str">
        <f>CONCATENATE(E1668,B1668,C1668,D1668)</f>
        <v/>
      </c>
    </row>
  </sheetData>
  <sheetProtection formatCells="0" formatColumns="0" formatRows="0" insertColumns="0" insertRows="0" insertHyperlinks="0" deleteColumns="0" deleteRows="0"/>
  <autoFilter ref="A2:AJ1668" xr:uid="{00000000-0009-0000-0000-000015000000}"/>
  <conditionalFormatting sqref="BS2">
    <cfRule type="containsText" dxfId="7" priority="4" operator="containsText" text="1">
      <formula>NOT(ISERROR(SEARCH("1",BS2)))</formula>
    </cfRule>
    <cfRule type="cellIs" dxfId="6" priority="5" operator="equal">
      <formula>1</formula>
    </cfRule>
    <cfRule type="cellIs" dxfId="5" priority="7" operator="equal">
      <formula>1</formula>
    </cfRule>
  </conditionalFormatting>
  <conditionalFormatting sqref="BS4:BS1048576">
    <cfRule type="containsText" dxfId="4" priority="1" operator="containsText" text="1">
      <formula>NOT(ISERROR(SEARCH("1",BS4)))</formula>
    </cfRule>
    <cfRule type="cellIs" dxfId="3" priority="2" operator="equal">
      <formula>1</formula>
    </cfRule>
    <cfRule type="cellIs" dxfId="2" priority="3" operator="equal">
      <formula>1</formula>
    </cfRule>
  </conditionalFormatting>
  <pageMargins left="0.7" right="0.7" top="0.75" bottom="0.75" header="0.3" footer="0.3"/>
  <pageSetup orientation="portrait" r:id="rId1"/>
  <headerFooter>
    <oddFooter>&amp;L&amp;L&amp;"Arial"&amp;9© 2021 CIHI</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dimension ref="A1:AU422"/>
  <sheetViews>
    <sheetView showGridLines="0" zoomScaleNormal="100" workbookViewId="0">
      <pane ySplit="2" topLeftCell="A3" activePane="bottomLeft" state="frozen"/>
      <selection pane="bottomLeft"/>
    </sheetView>
  </sheetViews>
  <sheetFormatPr defaultColWidth="8.59765625" defaultRowHeight="13.8" x14ac:dyDescent="0.25"/>
  <cols>
    <col min="1" max="1" width="7.09765625" style="10" customWidth="1"/>
    <col min="2" max="2" width="24.5" style="10" bestFit="1" customWidth="1"/>
    <col min="3" max="3" width="26.59765625" style="10" bestFit="1" customWidth="1"/>
    <col min="4" max="4" width="10.59765625" style="10" bestFit="1" customWidth="1"/>
    <col min="5" max="5" width="10.09765625" style="10" bestFit="1" customWidth="1"/>
    <col min="6" max="6" width="6.59765625" style="10" bestFit="1" customWidth="1"/>
    <col min="7" max="7" width="5.59765625" style="10" bestFit="1" customWidth="1"/>
    <col min="8" max="8" width="10.09765625" style="10" bestFit="1" customWidth="1"/>
    <col min="9" max="17" width="7.5" style="10" bestFit="1" customWidth="1"/>
    <col min="18" max="19" width="6" style="10" bestFit="1" customWidth="1"/>
    <col min="20" max="20" width="10.09765625" style="10" bestFit="1" customWidth="1"/>
    <col min="21" max="21" width="10" style="10" bestFit="1" customWidth="1"/>
    <col min="22" max="22" width="9.09765625" style="10" bestFit="1" customWidth="1"/>
    <col min="23" max="23" width="9.59765625" style="10" bestFit="1" customWidth="1"/>
    <col min="24" max="24" width="7" style="10" bestFit="1" customWidth="1"/>
    <col min="25" max="25" width="8" style="10" bestFit="1" customWidth="1"/>
    <col min="26" max="26" width="10.5" style="10" bestFit="1" customWidth="1"/>
    <col min="27" max="28" width="11.59765625" style="10" bestFit="1" customWidth="1"/>
    <col min="29" max="29" width="12.09765625" style="10" bestFit="1" customWidth="1"/>
    <col min="30" max="39" width="11.59765625" style="10" bestFit="1" customWidth="1"/>
    <col min="40" max="40" width="12.09765625" style="10" bestFit="1" customWidth="1"/>
    <col min="41" max="43" width="11.59765625" style="10" bestFit="1" customWidth="1"/>
    <col min="44" max="44" width="12.09765625" style="10" bestFit="1" customWidth="1"/>
    <col min="45" max="46" width="11.59765625" style="10" bestFit="1" customWidth="1"/>
    <col min="47" max="47" width="12.09765625" style="10" bestFit="1" customWidth="1"/>
    <col min="48" max="16384" width="8.59765625" style="10"/>
  </cols>
  <sheetData>
    <row r="1" spans="1:47" s="310" customFormat="1" x14ac:dyDescent="0.25">
      <c r="A1" s="296">
        <v>1</v>
      </c>
      <c r="B1" s="296">
        <v>2</v>
      </c>
      <c r="C1" s="296">
        <v>3</v>
      </c>
      <c r="D1" s="296">
        <v>4</v>
      </c>
      <c r="E1" s="296">
        <v>5</v>
      </c>
      <c r="F1" s="296">
        <v>6</v>
      </c>
      <c r="G1" s="296">
        <v>7</v>
      </c>
      <c r="H1" s="296">
        <v>8</v>
      </c>
      <c r="I1" s="296">
        <v>9</v>
      </c>
      <c r="J1" s="296">
        <v>10</v>
      </c>
      <c r="K1" s="296">
        <v>11</v>
      </c>
      <c r="L1" s="296">
        <v>12</v>
      </c>
      <c r="M1" s="296">
        <v>13</v>
      </c>
      <c r="N1" s="296">
        <v>14</v>
      </c>
      <c r="O1" s="296">
        <v>15</v>
      </c>
      <c r="P1" s="296">
        <v>16</v>
      </c>
      <c r="Q1" s="296">
        <v>17</v>
      </c>
      <c r="R1" s="296">
        <v>18</v>
      </c>
      <c r="S1" s="296">
        <v>19</v>
      </c>
      <c r="T1" s="296">
        <v>20</v>
      </c>
      <c r="U1" s="296">
        <v>21</v>
      </c>
      <c r="V1" s="296">
        <v>22</v>
      </c>
      <c r="W1" s="296">
        <v>23</v>
      </c>
      <c r="X1" s="296">
        <v>24</v>
      </c>
      <c r="Y1" s="296">
        <v>25</v>
      </c>
      <c r="Z1" s="296">
        <v>26</v>
      </c>
      <c r="AA1" s="296">
        <v>27</v>
      </c>
      <c r="AB1" s="296">
        <v>28</v>
      </c>
      <c r="AC1" s="296">
        <v>29</v>
      </c>
      <c r="AD1" s="296">
        <v>30</v>
      </c>
      <c r="AE1" s="296">
        <v>31</v>
      </c>
      <c r="AF1" s="296">
        <v>32</v>
      </c>
      <c r="AG1" s="296">
        <v>33</v>
      </c>
      <c r="AH1" s="296">
        <v>34</v>
      </c>
      <c r="AI1" s="296">
        <v>35</v>
      </c>
      <c r="AJ1" s="296">
        <v>36</v>
      </c>
      <c r="AK1" s="296">
        <v>37</v>
      </c>
      <c r="AL1" s="296">
        <v>38</v>
      </c>
      <c r="AM1" s="296">
        <v>39</v>
      </c>
      <c r="AN1" s="296">
        <v>40</v>
      </c>
      <c r="AO1" s="296">
        <v>41</v>
      </c>
      <c r="AP1" s="296">
        <v>42</v>
      </c>
      <c r="AQ1" s="296">
        <v>43</v>
      </c>
      <c r="AR1" s="296">
        <v>44</v>
      </c>
      <c r="AS1" s="296">
        <v>45</v>
      </c>
      <c r="AT1" s="296">
        <v>46</v>
      </c>
      <c r="AU1" s="296">
        <v>47</v>
      </c>
    </row>
    <row r="2" spans="1:47" s="309" customFormat="1" ht="41.4" x14ac:dyDescent="0.25">
      <c r="A2" s="331" t="s">
        <v>346</v>
      </c>
      <c r="B2" s="285" t="s">
        <v>3384</v>
      </c>
      <c r="C2" s="285" t="s">
        <v>900</v>
      </c>
      <c r="D2" s="285" t="s">
        <v>902</v>
      </c>
      <c r="E2" s="285" t="s">
        <v>4778</v>
      </c>
      <c r="F2" s="286" t="s">
        <v>903</v>
      </c>
      <c r="G2" s="286" t="s">
        <v>904</v>
      </c>
      <c r="H2" s="285" t="s">
        <v>905</v>
      </c>
      <c r="I2" s="285" t="s">
        <v>906</v>
      </c>
      <c r="J2" s="285" t="s">
        <v>907</v>
      </c>
      <c r="K2" s="285" t="s">
        <v>908</v>
      </c>
      <c r="L2" s="285" t="s">
        <v>909</v>
      </c>
      <c r="M2" s="285" t="s">
        <v>910</v>
      </c>
      <c r="N2" s="285" t="s">
        <v>911</v>
      </c>
      <c r="O2" s="285" t="s">
        <v>912</v>
      </c>
      <c r="P2" s="285" t="s">
        <v>913</v>
      </c>
      <c r="Q2" s="285" t="s">
        <v>914</v>
      </c>
      <c r="R2" s="285" t="s">
        <v>66</v>
      </c>
      <c r="S2" s="285" t="s">
        <v>56</v>
      </c>
      <c r="T2" s="285" t="s">
        <v>915</v>
      </c>
      <c r="U2" s="287" t="s">
        <v>916</v>
      </c>
      <c r="V2" s="287" t="s">
        <v>917</v>
      </c>
      <c r="W2" s="287" t="s">
        <v>918</v>
      </c>
      <c r="X2" s="290" t="s">
        <v>932</v>
      </c>
      <c r="Y2" s="290" t="s">
        <v>933</v>
      </c>
      <c r="Z2" s="290" t="s">
        <v>934</v>
      </c>
      <c r="AA2" s="285" t="s">
        <v>903</v>
      </c>
      <c r="AB2" s="285" t="s">
        <v>904</v>
      </c>
      <c r="AC2" s="285" t="s">
        <v>905</v>
      </c>
      <c r="AD2" s="285" t="s">
        <v>906</v>
      </c>
      <c r="AE2" s="285" t="s">
        <v>907</v>
      </c>
      <c r="AF2" s="285" t="s">
        <v>908</v>
      </c>
      <c r="AG2" s="285" t="s">
        <v>909</v>
      </c>
      <c r="AH2" s="285" t="s">
        <v>910</v>
      </c>
      <c r="AI2" s="285" t="s">
        <v>911</v>
      </c>
      <c r="AJ2" s="285" t="s">
        <v>912</v>
      </c>
      <c r="AK2" s="285" t="s">
        <v>913</v>
      </c>
      <c r="AL2" s="285" t="s">
        <v>914</v>
      </c>
      <c r="AM2" s="285" t="s">
        <v>66</v>
      </c>
      <c r="AN2" s="285" t="s">
        <v>56</v>
      </c>
      <c r="AO2" s="285" t="s">
        <v>915</v>
      </c>
      <c r="AP2" s="285" t="s">
        <v>916</v>
      </c>
      <c r="AQ2" s="285" t="s">
        <v>917</v>
      </c>
      <c r="AR2" s="285" t="s">
        <v>918</v>
      </c>
      <c r="AS2" s="307" t="s">
        <v>932</v>
      </c>
      <c r="AT2" s="307" t="s">
        <v>933</v>
      </c>
      <c r="AU2" s="308" t="s">
        <v>934</v>
      </c>
    </row>
    <row r="3" spans="1:47" x14ac:dyDescent="0.25">
      <c r="A3" t="s">
        <v>4779</v>
      </c>
      <c r="B3" t="s">
        <v>4780</v>
      </c>
      <c r="C3" t="s">
        <v>124</v>
      </c>
      <c r="D3">
        <v>2014</v>
      </c>
      <c r="E3">
        <v>9523</v>
      </c>
      <c r="F3">
        <v>6029</v>
      </c>
      <c r="G3">
        <v>3493</v>
      </c>
      <c r="H3">
        <v>1</v>
      </c>
      <c r="I3">
        <v>349</v>
      </c>
      <c r="J3">
        <v>1248</v>
      </c>
      <c r="K3">
        <v>1286</v>
      </c>
      <c r="L3">
        <v>1273</v>
      </c>
      <c r="M3">
        <v>1220</v>
      </c>
      <c r="N3">
        <v>1094</v>
      </c>
      <c r="O3">
        <v>1135</v>
      </c>
      <c r="P3">
        <v>898</v>
      </c>
      <c r="Q3">
        <v>548</v>
      </c>
      <c r="R3">
        <v>421</v>
      </c>
      <c r="S3">
        <v>0</v>
      </c>
      <c r="T3">
        <v>51</v>
      </c>
      <c r="U3">
        <v>6348</v>
      </c>
      <c r="V3">
        <v>3113</v>
      </c>
      <c r="W3">
        <v>62</v>
      </c>
      <c r="X3">
        <v>699</v>
      </c>
      <c r="Y3">
        <v>8813</v>
      </c>
      <c r="Z3">
        <v>11</v>
      </c>
      <c r="AA3">
        <v>0.63309881339913898</v>
      </c>
      <c r="AB3">
        <v>0.36679617767510242</v>
      </c>
      <c r="AC3">
        <v>1.050089257586895E-4</v>
      </c>
      <c r="AD3">
        <v>3.6648115089782628E-2</v>
      </c>
      <c r="AE3">
        <v>0.13105113934684451</v>
      </c>
      <c r="AF3">
        <v>0.13504147852567469</v>
      </c>
      <c r="AG3">
        <v>0.13367636249081169</v>
      </c>
      <c r="AH3">
        <v>0.1281108894256012</v>
      </c>
      <c r="AI3">
        <v>0.1148797647800063</v>
      </c>
      <c r="AJ3">
        <v>0.1191851307361126</v>
      </c>
      <c r="AK3">
        <v>9.4298015331303164E-2</v>
      </c>
      <c r="AL3">
        <v>5.7544891315761841E-2</v>
      </c>
      <c r="AM3">
        <v>4.4208757744408272E-2</v>
      </c>
      <c r="AN3">
        <v>0</v>
      </c>
      <c r="AO3">
        <f t="shared" ref="AO3:AO66" si="0">T3/E3</f>
        <v>5.3554552136931641E-3</v>
      </c>
      <c r="AP3">
        <v>0.66659666071616086</v>
      </c>
      <c r="AQ3">
        <v>0.32689278588680037</v>
      </c>
      <c r="AR3">
        <v>6.5105533970387479E-3</v>
      </c>
      <c r="AS3">
        <v>7.3401239105323951E-2</v>
      </c>
      <c r="AT3">
        <v>0.92544366271133049</v>
      </c>
      <c r="AU3">
        <v>1.155098183345584E-3</v>
      </c>
    </row>
    <row r="4" spans="1:47" x14ac:dyDescent="0.25">
      <c r="A4" t="s">
        <v>4781</v>
      </c>
      <c r="B4" t="s">
        <v>4780</v>
      </c>
      <c r="C4" t="s">
        <v>123</v>
      </c>
      <c r="D4">
        <v>2014</v>
      </c>
      <c r="E4">
        <v>10692</v>
      </c>
      <c r="F4">
        <v>6857</v>
      </c>
      <c r="G4">
        <v>3835</v>
      </c>
      <c r="H4">
        <v>0</v>
      </c>
      <c r="I4">
        <v>44</v>
      </c>
      <c r="J4">
        <v>990</v>
      </c>
      <c r="K4">
        <v>1169</v>
      </c>
      <c r="L4">
        <v>1262</v>
      </c>
      <c r="M4">
        <v>1362</v>
      </c>
      <c r="N4">
        <v>1531</v>
      </c>
      <c r="O4">
        <v>1493</v>
      </c>
      <c r="P4">
        <v>1281</v>
      </c>
      <c r="Q4">
        <v>936</v>
      </c>
      <c r="R4">
        <v>624</v>
      </c>
      <c r="S4">
        <v>0</v>
      </c>
      <c r="T4">
        <v>0</v>
      </c>
      <c r="U4">
        <v>7510</v>
      </c>
      <c r="V4">
        <v>3180</v>
      </c>
      <c r="W4">
        <v>2</v>
      </c>
      <c r="X4">
        <v>586</v>
      </c>
      <c r="Y4">
        <v>10099</v>
      </c>
      <c r="Z4">
        <v>7</v>
      </c>
      <c r="AA4">
        <v>0.64132061354283576</v>
      </c>
      <c r="AB4">
        <v>0.35867938645716418</v>
      </c>
      <c r="AC4">
        <v>0</v>
      </c>
      <c r="AD4">
        <v>4.11522633744856E-3</v>
      </c>
      <c r="AE4">
        <v>9.2592592592592587E-2</v>
      </c>
      <c r="AF4">
        <v>0.10933408155630379</v>
      </c>
      <c r="AG4">
        <v>0.11803217358772911</v>
      </c>
      <c r="AH4">
        <v>0.12738496071829411</v>
      </c>
      <c r="AI4">
        <v>0.14319117096894871</v>
      </c>
      <c r="AJ4">
        <v>0.13963711185933411</v>
      </c>
      <c r="AK4">
        <v>0.1198092031425365</v>
      </c>
      <c r="AL4">
        <v>8.7542087542087546E-2</v>
      </c>
      <c r="AM4">
        <v>5.8361391694725033E-2</v>
      </c>
      <c r="AN4">
        <v>0</v>
      </c>
      <c r="AO4">
        <f t="shared" si="0"/>
        <v>0</v>
      </c>
      <c r="AP4">
        <v>0.70239431350542458</v>
      </c>
      <c r="AQ4">
        <v>0.29741863075196412</v>
      </c>
      <c r="AR4">
        <v>1.8705574261129821E-4</v>
      </c>
      <c r="AS4">
        <v>5.4807332585110363E-2</v>
      </c>
      <c r="AT4">
        <v>0.9445379723157501</v>
      </c>
      <c r="AU4">
        <v>6.5469509913954353E-4</v>
      </c>
    </row>
    <row r="5" spans="1:47" x14ac:dyDescent="0.25">
      <c r="A5" t="s">
        <v>4782</v>
      </c>
      <c r="B5" t="s">
        <v>4780</v>
      </c>
      <c r="C5" t="s">
        <v>4783</v>
      </c>
      <c r="D5">
        <v>2014</v>
      </c>
      <c r="E5">
        <v>79905</v>
      </c>
      <c r="F5">
        <v>48646</v>
      </c>
      <c r="G5">
        <v>31255</v>
      </c>
      <c r="H5">
        <v>4</v>
      </c>
      <c r="I5">
        <v>1657</v>
      </c>
      <c r="J5">
        <v>8745</v>
      </c>
      <c r="K5">
        <v>9120</v>
      </c>
      <c r="L5">
        <v>9653</v>
      </c>
      <c r="M5">
        <v>9909</v>
      </c>
      <c r="N5">
        <v>10239</v>
      </c>
      <c r="O5">
        <v>10249</v>
      </c>
      <c r="P5">
        <v>8563</v>
      </c>
      <c r="Q5">
        <v>6053</v>
      </c>
      <c r="R5">
        <v>5431</v>
      </c>
      <c r="S5">
        <v>1</v>
      </c>
      <c r="T5">
        <v>285</v>
      </c>
      <c r="U5">
        <v>59171</v>
      </c>
      <c r="V5">
        <v>20400</v>
      </c>
      <c r="W5">
        <v>334</v>
      </c>
      <c r="X5">
        <v>6059</v>
      </c>
      <c r="Y5">
        <v>73794</v>
      </c>
      <c r="Z5">
        <v>52</v>
      </c>
      <c r="AA5">
        <v>0.60879794756273076</v>
      </c>
      <c r="AB5">
        <v>0.39115199299167758</v>
      </c>
      <c r="AC5">
        <v>5.0059445591640073E-5</v>
      </c>
      <c r="AD5">
        <v>2.0737125336336901E-2</v>
      </c>
      <c r="AE5">
        <v>0.10944246292472309</v>
      </c>
      <c r="AF5">
        <v>0.1141355359489394</v>
      </c>
      <c r="AG5">
        <v>0.1208059570740254</v>
      </c>
      <c r="AH5">
        <v>0.12400976159189039</v>
      </c>
      <c r="AI5">
        <v>0.12813966585320069</v>
      </c>
      <c r="AJ5">
        <v>0.1282648144671798</v>
      </c>
      <c r="AK5">
        <v>0.1071647581503035</v>
      </c>
      <c r="AL5">
        <v>7.5752456041549343E-2</v>
      </c>
      <c r="AM5">
        <v>6.7968212252049312E-2</v>
      </c>
      <c r="AN5">
        <v>1.251486139791002E-5</v>
      </c>
      <c r="AO5">
        <f t="shared" si="0"/>
        <v>3.5667354984043552E-3</v>
      </c>
      <c r="AP5">
        <v>0.74051686377573367</v>
      </c>
      <c r="AQ5">
        <v>0.2553031725173644</v>
      </c>
      <c r="AR5">
        <v>4.1799637069019459E-3</v>
      </c>
      <c r="AS5">
        <v>7.58275452099368E-2</v>
      </c>
      <c r="AT5">
        <v>0.92352168199737183</v>
      </c>
      <c r="AU5">
        <v>6.5077279269132099E-4</v>
      </c>
    </row>
    <row r="6" spans="1:47" x14ac:dyDescent="0.25">
      <c r="A6" t="s">
        <v>4784</v>
      </c>
      <c r="B6" t="s">
        <v>4780</v>
      </c>
      <c r="C6" t="s">
        <v>369</v>
      </c>
      <c r="D6">
        <v>2014</v>
      </c>
      <c r="E6">
        <v>2593</v>
      </c>
      <c r="F6">
        <v>1710</v>
      </c>
      <c r="G6">
        <v>882</v>
      </c>
      <c r="H6">
        <v>1</v>
      </c>
      <c r="I6">
        <v>21</v>
      </c>
      <c r="J6">
        <v>239</v>
      </c>
      <c r="K6">
        <v>315</v>
      </c>
      <c r="L6">
        <v>337</v>
      </c>
      <c r="M6">
        <v>353</v>
      </c>
      <c r="N6">
        <v>346</v>
      </c>
      <c r="O6">
        <v>359</v>
      </c>
      <c r="P6">
        <v>273</v>
      </c>
      <c r="Q6">
        <v>176</v>
      </c>
      <c r="R6">
        <v>162</v>
      </c>
      <c r="S6">
        <v>0</v>
      </c>
      <c r="T6">
        <v>12</v>
      </c>
      <c r="U6">
        <v>1687</v>
      </c>
      <c r="V6">
        <v>892</v>
      </c>
      <c r="W6">
        <v>14</v>
      </c>
      <c r="X6">
        <v>313</v>
      </c>
      <c r="Y6">
        <v>2279</v>
      </c>
      <c r="Z6">
        <v>1</v>
      </c>
      <c r="AA6">
        <v>0.65946779791747012</v>
      </c>
      <c r="AB6">
        <v>0.34014654839953717</v>
      </c>
      <c r="AC6">
        <v>3.8565368299267258E-4</v>
      </c>
      <c r="AD6">
        <v>8.0987273428461248E-3</v>
      </c>
      <c r="AE6">
        <v>9.2171230235248744E-2</v>
      </c>
      <c r="AF6">
        <v>0.1214809101426919</v>
      </c>
      <c r="AG6">
        <v>0.1299652911685307</v>
      </c>
      <c r="AH6">
        <v>0.1361357500964134</v>
      </c>
      <c r="AI6">
        <v>0.1334361743154647</v>
      </c>
      <c r="AJ6">
        <v>0.13844967219436949</v>
      </c>
      <c r="AK6">
        <v>0.1052834554569996</v>
      </c>
      <c r="AL6">
        <v>6.7875048206710378E-2</v>
      </c>
      <c r="AM6">
        <v>6.2475896644812963E-2</v>
      </c>
      <c r="AN6">
        <v>0</v>
      </c>
      <c r="AO6">
        <f t="shared" si="0"/>
        <v>4.6278441959120712E-3</v>
      </c>
      <c r="AP6">
        <v>0.6505977632086386</v>
      </c>
      <c r="AQ6">
        <v>0.34400308522946388</v>
      </c>
      <c r="AR6">
        <v>5.3991515618974162E-3</v>
      </c>
      <c r="AS6">
        <v>0.1207096027767065</v>
      </c>
      <c r="AT6">
        <v>0.87890474354030079</v>
      </c>
      <c r="AU6">
        <v>3.8565368299267258E-4</v>
      </c>
    </row>
    <row r="7" spans="1:47" x14ac:dyDescent="0.25">
      <c r="A7" t="s">
        <v>4785</v>
      </c>
      <c r="B7" t="s">
        <v>4780</v>
      </c>
      <c r="C7" t="s">
        <v>376</v>
      </c>
      <c r="D7">
        <v>2014</v>
      </c>
      <c r="E7">
        <v>1727</v>
      </c>
      <c r="F7">
        <v>1074</v>
      </c>
      <c r="G7">
        <v>652</v>
      </c>
      <c r="H7">
        <v>1</v>
      </c>
      <c r="I7">
        <v>45</v>
      </c>
      <c r="J7">
        <v>173</v>
      </c>
      <c r="K7">
        <v>218</v>
      </c>
      <c r="L7">
        <v>244</v>
      </c>
      <c r="M7">
        <v>222</v>
      </c>
      <c r="N7">
        <v>255</v>
      </c>
      <c r="O7">
        <v>204</v>
      </c>
      <c r="P7">
        <v>145</v>
      </c>
      <c r="Q7">
        <v>98</v>
      </c>
      <c r="R7">
        <v>122</v>
      </c>
      <c r="S7">
        <v>0</v>
      </c>
      <c r="T7">
        <v>1</v>
      </c>
      <c r="U7">
        <v>1290</v>
      </c>
      <c r="V7">
        <v>433</v>
      </c>
      <c r="W7">
        <v>4</v>
      </c>
      <c r="X7">
        <v>295</v>
      </c>
      <c r="Y7">
        <v>1432</v>
      </c>
      <c r="Z7">
        <v>0</v>
      </c>
      <c r="AA7">
        <v>0.62188766647365379</v>
      </c>
      <c r="AB7">
        <v>0.37753329473074698</v>
      </c>
      <c r="AC7">
        <v>5.7903879559930511E-4</v>
      </c>
      <c r="AD7">
        <v>2.605674580196873E-2</v>
      </c>
      <c r="AE7">
        <v>0.1001737116386798</v>
      </c>
      <c r="AF7">
        <v>0.12623045744064851</v>
      </c>
      <c r="AG7">
        <v>0.1412854661262305</v>
      </c>
      <c r="AH7">
        <v>0.1285466126230457</v>
      </c>
      <c r="AI7">
        <v>0.1476548928778228</v>
      </c>
      <c r="AJ7">
        <v>0.1181239143022583</v>
      </c>
      <c r="AK7">
        <v>8.3960625361899244E-2</v>
      </c>
      <c r="AL7">
        <v>5.6745801968731913E-2</v>
      </c>
      <c r="AM7">
        <v>7.0642733063115234E-2</v>
      </c>
      <c r="AN7">
        <v>0</v>
      </c>
      <c r="AO7">
        <f t="shared" si="0"/>
        <v>5.7903879559930511E-4</v>
      </c>
      <c r="AP7">
        <v>0.74696004632310364</v>
      </c>
      <c r="AQ7">
        <v>0.25072379849449911</v>
      </c>
      <c r="AR7">
        <v>2.31615518239722E-3</v>
      </c>
      <c r="AS7">
        <v>0.17081644470179499</v>
      </c>
      <c r="AT7">
        <v>0.82918355529820498</v>
      </c>
      <c r="AU7">
        <v>0</v>
      </c>
    </row>
    <row r="8" spans="1:47" x14ac:dyDescent="0.25">
      <c r="A8" t="s">
        <v>4786</v>
      </c>
      <c r="B8" t="s">
        <v>4780</v>
      </c>
      <c r="C8" t="s">
        <v>382</v>
      </c>
      <c r="D8">
        <v>2014</v>
      </c>
      <c r="E8">
        <v>1304</v>
      </c>
      <c r="F8">
        <v>814</v>
      </c>
      <c r="G8">
        <v>489</v>
      </c>
      <c r="H8">
        <v>1</v>
      </c>
      <c r="I8">
        <v>25</v>
      </c>
      <c r="J8">
        <v>181</v>
      </c>
      <c r="K8">
        <v>192</v>
      </c>
      <c r="L8">
        <v>185</v>
      </c>
      <c r="M8">
        <v>159</v>
      </c>
      <c r="N8">
        <v>151</v>
      </c>
      <c r="O8">
        <v>160</v>
      </c>
      <c r="P8">
        <v>117</v>
      </c>
      <c r="Q8">
        <v>78</v>
      </c>
      <c r="R8">
        <v>56</v>
      </c>
      <c r="S8">
        <v>0</v>
      </c>
      <c r="T8">
        <v>0</v>
      </c>
      <c r="U8">
        <v>825</v>
      </c>
      <c r="V8">
        <v>476</v>
      </c>
      <c r="W8">
        <v>3</v>
      </c>
      <c r="X8">
        <v>334</v>
      </c>
      <c r="Y8">
        <v>969</v>
      </c>
      <c r="Z8">
        <v>1</v>
      </c>
      <c r="AA8">
        <v>0.62423312883435578</v>
      </c>
      <c r="AB8">
        <v>0.375</v>
      </c>
      <c r="AC8">
        <v>7.668711656441718E-4</v>
      </c>
      <c r="AD8">
        <v>1.9171779141104291E-2</v>
      </c>
      <c r="AE8">
        <v>0.1388036809815951</v>
      </c>
      <c r="AF8">
        <v>0.14723926380368099</v>
      </c>
      <c r="AG8">
        <v>0.14187116564417179</v>
      </c>
      <c r="AH8">
        <v>0.1219325153374233</v>
      </c>
      <c r="AI8">
        <v>0.11579754601226989</v>
      </c>
      <c r="AJ8">
        <v>0.1226993865030675</v>
      </c>
      <c r="AK8">
        <v>8.9723926380368094E-2</v>
      </c>
      <c r="AL8">
        <v>5.98159509202454E-2</v>
      </c>
      <c r="AM8">
        <v>4.2944785276073622E-2</v>
      </c>
      <c r="AN8">
        <v>0</v>
      </c>
      <c r="AO8">
        <f t="shared" si="0"/>
        <v>0</v>
      </c>
      <c r="AP8">
        <v>0.63266871165644167</v>
      </c>
      <c r="AQ8">
        <v>0.36503067484662582</v>
      </c>
      <c r="AR8">
        <v>2.3006134969325151E-3</v>
      </c>
      <c r="AS8">
        <v>0.25613496932515339</v>
      </c>
      <c r="AT8">
        <v>0.74309815950920244</v>
      </c>
      <c r="AU8">
        <v>7.668711656441718E-4</v>
      </c>
    </row>
    <row r="9" spans="1:47" x14ac:dyDescent="0.25">
      <c r="A9" t="s">
        <v>4787</v>
      </c>
      <c r="B9" t="s">
        <v>4780</v>
      </c>
      <c r="C9" t="s">
        <v>388</v>
      </c>
      <c r="D9">
        <v>2014</v>
      </c>
      <c r="E9">
        <v>44</v>
      </c>
      <c r="F9">
        <v>21</v>
      </c>
      <c r="G9">
        <v>23</v>
      </c>
      <c r="H9">
        <v>0</v>
      </c>
      <c r="I9">
        <v>2</v>
      </c>
      <c r="J9">
        <v>6</v>
      </c>
      <c r="K9">
        <v>8</v>
      </c>
      <c r="L9">
        <v>5</v>
      </c>
      <c r="M9">
        <v>5</v>
      </c>
      <c r="N9">
        <v>6</v>
      </c>
      <c r="O9">
        <v>3</v>
      </c>
      <c r="P9">
        <v>4</v>
      </c>
      <c r="Q9">
        <v>3</v>
      </c>
      <c r="R9">
        <v>2</v>
      </c>
      <c r="S9">
        <v>0</v>
      </c>
      <c r="T9">
        <v>0</v>
      </c>
      <c r="U9">
        <v>35</v>
      </c>
      <c r="V9">
        <v>9</v>
      </c>
      <c r="W9">
        <v>0</v>
      </c>
      <c r="X9">
        <v>10</v>
      </c>
      <c r="Y9">
        <v>34</v>
      </c>
      <c r="Z9">
        <v>0</v>
      </c>
      <c r="AA9">
        <v>0.47727272727272729</v>
      </c>
      <c r="AB9">
        <v>0.52272727272727271</v>
      </c>
      <c r="AC9">
        <v>0</v>
      </c>
      <c r="AD9">
        <v>4.5454545454545463E-2</v>
      </c>
      <c r="AE9">
        <v>0.13636363636363641</v>
      </c>
      <c r="AF9">
        <v>0.1818181818181818</v>
      </c>
      <c r="AG9">
        <v>0.1136363636363636</v>
      </c>
      <c r="AH9">
        <v>0.1136363636363636</v>
      </c>
      <c r="AI9">
        <v>0.13636363636363641</v>
      </c>
      <c r="AJ9">
        <v>6.8181818181818177E-2</v>
      </c>
      <c r="AK9">
        <v>9.0909090909090912E-2</v>
      </c>
      <c r="AL9">
        <v>6.8181818181818177E-2</v>
      </c>
      <c r="AM9">
        <v>4.5454545454545463E-2</v>
      </c>
      <c r="AN9">
        <v>0</v>
      </c>
      <c r="AO9">
        <f t="shared" si="0"/>
        <v>0</v>
      </c>
      <c r="AP9">
        <v>0.79545454545454541</v>
      </c>
      <c r="AQ9">
        <v>0.20454545454545461</v>
      </c>
      <c r="AR9">
        <v>0</v>
      </c>
      <c r="AS9">
        <v>0.22727272727272729</v>
      </c>
      <c r="AT9">
        <v>0.77272727272727271</v>
      </c>
      <c r="AU9">
        <v>0</v>
      </c>
    </row>
    <row r="10" spans="1:47" x14ac:dyDescent="0.25">
      <c r="A10" t="s">
        <v>4788</v>
      </c>
      <c r="B10" t="s">
        <v>4780</v>
      </c>
      <c r="C10" t="s">
        <v>394</v>
      </c>
      <c r="D10">
        <v>2014</v>
      </c>
      <c r="E10">
        <v>2458</v>
      </c>
      <c r="F10">
        <v>1533</v>
      </c>
      <c r="G10">
        <v>925</v>
      </c>
      <c r="H10">
        <v>0</v>
      </c>
      <c r="I10">
        <v>11</v>
      </c>
      <c r="J10">
        <v>229</v>
      </c>
      <c r="K10">
        <v>283</v>
      </c>
      <c r="L10">
        <v>302</v>
      </c>
      <c r="M10">
        <v>333</v>
      </c>
      <c r="N10">
        <v>346</v>
      </c>
      <c r="O10">
        <v>348</v>
      </c>
      <c r="P10">
        <v>285</v>
      </c>
      <c r="Q10">
        <v>190</v>
      </c>
      <c r="R10">
        <v>130</v>
      </c>
      <c r="S10">
        <v>0</v>
      </c>
      <c r="T10">
        <v>1</v>
      </c>
      <c r="U10">
        <v>1711</v>
      </c>
      <c r="V10">
        <v>742</v>
      </c>
      <c r="W10">
        <v>5</v>
      </c>
      <c r="X10">
        <v>467</v>
      </c>
      <c r="Y10">
        <v>1990</v>
      </c>
      <c r="Z10">
        <v>1</v>
      </c>
      <c r="AA10">
        <v>0.62367778681855168</v>
      </c>
      <c r="AB10">
        <v>0.37632221318144832</v>
      </c>
      <c r="AC10">
        <v>0</v>
      </c>
      <c r="AD10">
        <v>4.4751830756712772E-3</v>
      </c>
      <c r="AE10">
        <v>9.3165174938974776E-2</v>
      </c>
      <c r="AF10">
        <v>0.1151342554922701</v>
      </c>
      <c r="AG10">
        <v>0.1228641171684296</v>
      </c>
      <c r="AH10">
        <v>0.1354759967453214</v>
      </c>
      <c r="AI10">
        <v>0.1407648494711147</v>
      </c>
      <c r="AJ10">
        <v>0.14157851912123681</v>
      </c>
      <c r="AK10">
        <v>0.1159479251423922</v>
      </c>
      <c r="AL10">
        <v>7.7298616761594788E-2</v>
      </c>
      <c r="AM10">
        <v>5.2888527257933277E-2</v>
      </c>
      <c r="AN10">
        <v>0</v>
      </c>
      <c r="AO10">
        <f t="shared" si="0"/>
        <v>4.0683482506102521E-4</v>
      </c>
      <c r="AP10">
        <v>0.69609438567941417</v>
      </c>
      <c r="AQ10">
        <v>0.30187144019528073</v>
      </c>
      <c r="AR10">
        <v>2.0341741253051258E-3</v>
      </c>
      <c r="AS10">
        <v>0.18999186330349879</v>
      </c>
      <c r="AT10">
        <v>0.80960130187144019</v>
      </c>
      <c r="AU10">
        <v>4.0683482506102521E-4</v>
      </c>
    </row>
    <row r="11" spans="1:47" x14ac:dyDescent="0.25">
      <c r="A11" t="s">
        <v>4789</v>
      </c>
      <c r="B11" t="s">
        <v>4780</v>
      </c>
      <c r="C11" t="s">
        <v>400</v>
      </c>
      <c r="D11">
        <v>2014</v>
      </c>
      <c r="E11">
        <v>12</v>
      </c>
      <c r="F11">
        <v>5</v>
      </c>
      <c r="G11">
        <v>7</v>
      </c>
      <c r="H11">
        <v>0</v>
      </c>
      <c r="I11">
        <v>0</v>
      </c>
      <c r="J11">
        <v>2</v>
      </c>
      <c r="K11">
        <v>1</v>
      </c>
      <c r="L11">
        <v>3</v>
      </c>
      <c r="M11">
        <v>0</v>
      </c>
      <c r="N11">
        <v>2</v>
      </c>
      <c r="O11">
        <v>2</v>
      </c>
      <c r="P11">
        <v>2</v>
      </c>
      <c r="Q11">
        <v>0</v>
      </c>
      <c r="R11">
        <v>0</v>
      </c>
      <c r="S11">
        <v>0</v>
      </c>
      <c r="T11">
        <v>0</v>
      </c>
      <c r="U11">
        <v>11</v>
      </c>
      <c r="V11">
        <v>1</v>
      </c>
      <c r="W11">
        <v>0</v>
      </c>
      <c r="X11">
        <v>12</v>
      </c>
      <c r="Y11">
        <v>0</v>
      </c>
      <c r="Z11">
        <v>0</v>
      </c>
      <c r="AA11">
        <v>0.41666666666666669</v>
      </c>
      <c r="AB11">
        <v>0.58333333333333337</v>
      </c>
      <c r="AC11">
        <v>0</v>
      </c>
      <c r="AD11">
        <v>0</v>
      </c>
      <c r="AE11">
        <v>0.16666666666666671</v>
      </c>
      <c r="AF11">
        <v>8.3333333333333329E-2</v>
      </c>
      <c r="AG11">
        <v>0.25</v>
      </c>
      <c r="AH11">
        <v>0</v>
      </c>
      <c r="AI11">
        <v>0.16666666666666671</v>
      </c>
      <c r="AJ11">
        <v>0.16666666666666671</v>
      </c>
      <c r="AK11">
        <v>0.16666666666666671</v>
      </c>
      <c r="AL11">
        <v>0</v>
      </c>
      <c r="AM11">
        <v>0</v>
      </c>
      <c r="AN11">
        <v>0</v>
      </c>
      <c r="AO11">
        <f t="shared" si="0"/>
        <v>0</v>
      </c>
      <c r="AP11">
        <v>0.91666666666666663</v>
      </c>
      <c r="AQ11">
        <v>8.3333333333333329E-2</v>
      </c>
      <c r="AR11">
        <v>0</v>
      </c>
      <c r="AS11">
        <v>1</v>
      </c>
      <c r="AT11">
        <v>0</v>
      </c>
      <c r="AU11">
        <v>0</v>
      </c>
    </row>
    <row r="12" spans="1:47" x14ac:dyDescent="0.25">
      <c r="A12" t="s">
        <v>4790</v>
      </c>
      <c r="B12" t="s">
        <v>4780</v>
      </c>
      <c r="C12" t="s">
        <v>43</v>
      </c>
      <c r="D12">
        <v>2014</v>
      </c>
      <c r="E12">
        <v>29368</v>
      </c>
      <c r="F12">
        <v>18317</v>
      </c>
      <c r="G12">
        <v>11051</v>
      </c>
      <c r="H12">
        <v>0</v>
      </c>
      <c r="I12">
        <v>332</v>
      </c>
      <c r="J12">
        <v>3022</v>
      </c>
      <c r="K12">
        <v>3111</v>
      </c>
      <c r="L12">
        <v>3643</v>
      </c>
      <c r="M12">
        <v>3790</v>
      </c>
      <c r="N12">
        <v>3610</v>
      </c>
      <c r="O12">
        <v>3709</v>
      </c>
      <c r="P12">
        <v>3255</v>
      </c>
      <c r="Q12">
        <v>2380</v>
      </c>
      <c r="R12">
        <v>2507</v>
      </c>
      <c r="S12">
        <v>0</v>
      </c>
      <c r="T12">
        <v>9</v>
      </c>
      <c r="U12">
        <v>21027</v>
      </c>
      <c r="V12">
        <v>8331</v>
      </c>
      <c r="W12">
        <v>10</v>
      </c>
      <c r="X12">
        <v>1277</v>
      </c>
      <c r="Y12">
        <v>28067</v>
      </c>
      <c r="Z12">
        <v>24</v>
      </c>
      <c r="AA12">
        <v>0.62370607463906291</v>
      </c>
      <c r="AB12">
        <v>0.37629392536093709</v>
      </c>
      <c r="AC12">
        <v>0</v>
      </c>
      <c r="AD12">
        <v>1.130482157450286E-2</v>
      </c>
      <c r="AE12">
        <v>0.1029011168618905</v>
      </c>
      <c r="AF12">
        <v>0.10593162625987471</v>
      </c>
      <c r="AG12">
        <v>0.1240465813129937</v>
      </c>
      <c r="AH12">
        <v>0.12905202941977659</v>
      </c>
      <c r="AI12">
        <v>0.12292290928902209</v>
      </c>
      <c r="AJ12">
        <v>0.12629392536093709</v>
      </c>
      <c r="AK12">
        <v>0.1108349223644783</v>
      </c>
      <c r="AL12">
        <v>8.1040588395532548E-2</v>
      </c>
      <c r="AM12">
        <v>8.5365023154453823E-2</v>
      </c>
      <c r="AN12">
        <v>0</v>
      </c>
      <c r="AO12">
        <f t="shared" si="0"/>
        <v>3.0645600653772813E-4</v>
      </c>
      <c r="AP12">
        <v>0.71598338327431221</v>
      </c>
      <c r="AQ12">
        <v>0.28367611005175702</v>
      </c>
      <c r="AR12">
        <v>3.4050667393080902E-4</v>
      </c>
      <c r="AS12">
        <v>4.3482702260964318E-2</v>
      </c>
      <c r="AT12">
        <v>0.9557000817216017</v>
      </c>
      <c r="AU12">
        <v>8.1721601743394172E-4</v>
      </c>
    </row>
    <row r="13" spans="1:47" x14ac:dyDescent="0.25">
      <c r="A13" t="s">
        <v>4791</v>
      </c>
      <c r="B13" t="s">
        <v>4780</v>
      </c>
      <c r="C13" t="s">
        <v>187</v>
      </c>
      <c r="D13">
        <v>2014</v>
      </c>
      <c r="E13">
        <v>262</v>
      </c>
      <c r="F13">
        <v>182</v>
      </c>
      <c r="G13">
        <v>80</v>
      </c>
      <c r="H13">
        <v>0</v>
      </c>
      <c r="I13">
        <v>0</v>
      </c>
      <c r="J13">
        <v>10</v>
      </c>
      <c r="K13">
        <v>25</v>
      </c>
      <c r="L13">
        <v>30</v>
      </c>
      <c r="M13">
        <v>34</v>
      </c>
      <c r="N13">
        <v>27</v>
      </c>
      <c r="O13">
        <v>47</v>
      </c>
      <c r="P13">
        <v>35</v>
      </c>
      <c r="Q13">
        <v>20</v>
      </c>
      <c r="R13">
        <v>20</v>
      </c>
      <c r="S13">
        <v>0</v>
      </c>
      <c r="T13">
        <v>14</v>
      </c>
      <c r="U13">
        <v>196</v>
      </c>
      <c r="V13">
        <v>45</v>
      </c>
      <c r="W13">
        <v>21</v>
      </c>
      <c r="X13">
        <v>33</v>
      </c>
      <c r="Y13">
        <v>229</v>
      </c>
      <c r="Z13">
        <v>0</v>
      </c>
      <c r="AA13">
        <v>0.69465648854961837</v>
      </c>
      <c r="AB13">
        <v>0.30534351145038169</v>
      </c>
      <c r="AC13">
        <v>0</v>
      </c>
      <c r="AD13">
        <v>0</v>
      </c>
      <c r="AE13">
        <v>3.8167938931297711E-2</v>
      </c>
      <c r="AF13">
        <v>9.5419847328244281E-2</v>
      </c>
      <c r="AG13">
        <v>0.1145038167938931</v>
      </c>
      <c r="AH13">
        <v>0.12977099236641221</v>
      </c>
      <c r="AI13">
        <v>0.10305343511450379</v>
      </c>
      <c r="AJ13">
        <v>0.1793893129770992</v>
      </c>
      <c r="AK13">
        <v>0.13358778625954201</v>
      </c>
      <c r="AL13">
        <v>7.6335877862595422E-2</v>
      </c>
      <c r="AM13">
        <v>7.6335877862595422E-2</v>
      </c>
      <c r="AN13">
        <v>0</v>
      </c>
      <c r="AO13">
        <f t="shared" si="0"/>
        <v>5.3435114503816793E-2</v>
      </c>
      <c r="AP13">
        <v>0.74809160305343514</v>
      </c>
      <c r="AQ13">
        <v>0.1717557251908397</v>
      </c>
      <c r="AR13">
        <v>8.0152671755725186E-2</v>
      </c>
      <c r="AS13">
        <v>0.1259541984732824</v>
      </c>
      <c r="AT13">
        <v>0.87404580152671751</v>
      </c>
      <c r="AU13">
        <v>0</v>
      </c>
    </row>
    <row r="14" spans="1:47" x14ac:dyDescent="0.25">
      <c r="A14" t="s">
        <v>4792</v>
      </c>
      <c r="B14" t="s">
        <v>4780</v>
      </c>
      <c r="C14" t="s">
        <v>420</v>
      </c>
      <c r="D14">
        <v>2014</v>
      </c>
      <c r="E14">
        <v>19706</v>
      </c>
      <c r="F14">
        <v>10650</v>
      </c>
      <c r="G14">
        <v>9056</v>
      </c>
      <c r="H14">
        <v>0</v>
      </c>
      <c r="I14">
        <v>793</v>
      </c>
      <c r="J14">
        <v>2358</v>
      </c>
      <c r="K14">
        <v>2175</v>
      </c>
      <c r="L14">
        <v>2088</v>
      </c>
      <c r="M14">
        <v>2140</v>
      </c>
      <c r="N14">
        <v>2581</v>
      </c>
      <c r="O14">
        <v>2557</v>
      </c>
      <c r="P14">
        <v>2078</v>
      </c>
      <c r="Q14">
        <v>1490</v>
      </c>
      <c r="R14">
        <v>1253</v>
      </c>
      <c r="S14">
        <v>1</v>
      </c>
      <c r="T14">
        <v>192</v>
      </c>
      <c r="U14">
        <v>17479</v>
      </c>
      <c r="V14">
        <v>2022</v>
      </c>
      <c r="W14">
        <v>205</v>
      </c>
      <c r="X14">
        <v>1727</v>
      </c>
      <c r="Y14">
        <v>17974</v>
      </c>
      <c r="Z14">
        <v>5</v>
      </c>
      <c r="AA14">
        <v>0.5404445346594946</v>
      </c>
      <c r="AB14">
        <v>0.45955546534050551</v>
      </c>
      <c r="AC14">
        <v>0</v>
      </c>
      <c r="AD14">
        <v>4.0241550796711663E-2</v>
      </c>
      <c r="AE14">
        <v>0.11965898711052469</v>
      </c>
      <c r="AF14">
        <v>0.1103724753882066</v>
      </c>
      <c r="AG14">
        <v>0.1059575763726784</v>
      </c>
      <c r="AH14">
        <v>0.1085963665888562</v>
      </c>
      <c r="AI14">
        <v>0.13097533746067189</v>
      </c>
      <c r="AJ14">
        <v>0.1297574342839744</v>
      </c>
      <c r="AK14">
        <v>0.1054501167157211</v>
      </c>
      <c r="AL14">
        <v>7.5611488886633507E-2</v>
      </c>
      <c r="AM14">
        <v>6.3584695016746171E-2</v>
      </c>
      <c r="AN14">
        <v>5.074596569572719E-5</v>
      </c>
      <c r="AO14">
        <f t="shared" si="0"/>
        <v>9.7432254135796197E-3</v>
      </c>
      <c r="AP14">
        <v>0.88698873439561554</v>
      </c>
      <c r="AQ14">
        <v>0.1026083426367604</v>
      </c>
      <c r="AR14">
        <v>1.040292296762407E-2</v>
      </c>
      <c r="AS14">
        <v>8.7638282756520858E-2</v>
      </c>
      <c r="AT14">
        <v>0.91210798741500054</v>
      </c>
      <c r="AU14">
        <v>2.5372982847863602E-4</v>
      </c>
    </row>
    <row r="15" spans="1:47" x14ac:dyDescent="0.25">
      <c r="A15" t="s">
        <v>4793</v>
      </c>
      <c r="B15" t="s">
        <v>4780</v>
      </c>
      <c r="C15" t="s">
        <v>426</v>
      </c>
      <c r="D15">
        <v>2014</v>
      </c>
      <c r="E15">
        <v>2144</v>
      </c>
      <c r="F15">
        <v>1418</v>
      </c>
      <c r="G15">
        <v>726</v>
      </c>
      <c r="H15">
        <v>0</v>
      </c>
      <c r="I15">
        <v>34</v>
      </c>
      <c r="J15">
        <v>278</v>
      </c>
      <c r="K15">
        <v>325</v>
      </c>
      <c r="L15">
        <v>275</v>
      </c>
      <c r="M15">
        <v>280</v>
      </c>
      <c r="N15">
        <v>280</v>
      </c>
      <c r="O15">
        <v>225</v>
      </c>
      <c r="P15">
        <v>184</v>
      </c>
      <c r="Q15">
        <v>128</v>
      </c>
      <c r="R15">
        <v>132</v>
      </c>
      <c r="S15">
        <v>0</v>
      </c>
      <c r="T15">
        <v>3</v>
      </c>
      <c r="U15">
        <v>1001</v>
      </c>
      <c r="V15">
        <v>1136</v>
      </c>
      <c r="W15">
        <v>7</v>
      </c>
      <c r="X15">
        <v>298</v>
      </c>
      <c r="Y15">
        <v>1844</v>
      </c>
      <c r="Z15">
        <v>2</v>
      </c>
      <c r="AA15">
        <v>0.66138059701492535</v>
      </c>
      <c r="AB15">
        <v>0.33861940298507459</v>
      </c>
      <c r="AC15">
        <v>0</v>
      </c>
      <c r="AD15">
        <v>1.5858208955223881E-2</v>
      </c>
      <c r="AE15">
        <v>0.12966417910447761</v>
      </c>
      <c r="AF15">
        <v>0.15158582089552239</v>
      </c>
      <c r="AG15">
        <v>0.1282649253731343</v>
      </c>
      <c r="AH15">
        <v>0.13059701492537309</v>
      </c>
      <c r="AI15">
        <v>0.13059701492537309</v>
      </c>
      <c r="AJ15">
        <v>0.1049440298507463</v>
      </c>
      <c r="AK15">
        <v>8.5820895522388058E-2</v>
      </c>
      <c r="AL15">
        <v>5.9701492537313432E-2</v>
      </c>
      <c r="AM15">
        <v>6.1567164179104468E-2</v>
      </c>
      <c r="AN15">
        <v>0</v>
      </c>
      <c r="AO15">
        <f t="shared" si="0"/>
        <v>1.3992537313432835E-3</v>
      </c>
      <c r="AP15">
        <v>0.46688432835820898</v>
      </c>
      <c r="AQ15">
        <v>0.52985074626865669</v>
      </c>
      <c r="AR15">
        <v>3.2649253731343278E-3</v>
      </c>
      <c r="AS15">
        <v>0.13899253731343281</v>
      </c>
      <c r="AT15">
        <v>0.8600746268656716</v>
      </c>
      <c r="AU15">
        <v>9.3283582089552237E-4</v>
      </c>
    </row>
    <row r="16" spans="1:47" x14ac:dyDescent="0.25">
      <c r="A16" t="s">
        <v>4794</v>
      </c>
      <c r="B16" t="s">
        <v>4780</v>
      </c>
      <c r="C16" t="s">
        <v>433</v>
      </c>
      <c r="D16">
        <v>2014</v>
      </c>
      <c r="E16">
        <v>72</v>
      </c>
      <c r="F16">
        <v>36</v>
      </c>
      <c r="G16">
        <v>36</v>
      </c>
      <c r="H16">
        <v>0</v>
      </c>
      <c r="I16">
        <v>1</v>
      </c>
      <c r="J16">
        <v>9</v>
      </c>
      <c r="K16">
        <v>12</v>
      </c>
      <c r="L16">
        <v>6</v>
      </c>
      <c r="M16">
        <v>11</v>
      </c>
      <c r="N16">
        <v>10</v>
      </c>
      <c r="O16">
        <v>7</v>
      </c>
      <c r="P16">
        <v>6</v>
      </c>
      <c r="Q16">
        <v>6</v>
      </c>
      <c r="R16">
        <v>2</v>
      </c>
      <c r="S16">
        <v>0</v>
      </c>
      <c r="T16">
        <v>2</v>
      </c>
      <c r="U16">
        <v>51</v>
      </c>
      <c r="V16">
        <v>20</v>
      </c>
      <c r="W16">
        <v>1</v>
      </c>
      <c r="X16">
        <v>8</v>
      </c>
      <c r="Y16">
        <v>64</v>
      </c>
      <c r="Z16">
        <v>0</v>
      </c>
      <c r="AA16">
        <v>0.5</v>
      </c>
      <c r="AB16">
        <v>0.5</v>
      </c>
      <c r="AC16">
        <v>0</v>
      </c>
      <c r="AD16">
        <v>1.388888888888889E-2</v>
      </c>
      <c r="AE16">
        <v>0.125</v>
      </c>
      <c r="AF16">
        <v>0.16666666666666671</v>
      </c>
      <c r="AG16">
        <v>8.3333333333333329E-2</v>
      </c>
      <c r="AH16">
        <v>0.15277777777777779</v>
      </c>
      <c r="AI16">
        <v>0.1388888888888889</v>
      </c>
      <c r="AJ16">
        <v>9.7222222222222224E-2</v>
      </c>
      <c r="AK16">
        <v>8.3333333333333329E-2</v>
      </c>
      <c r="AL16">
        <v>8.3333333333333329E-2</v>
      </c>
      <c r="AM16">
        <v>2.777777777777778E-2</v>
      </c>
      <c r="AN16">
        <v>0</v>
      </c>
      <c r="AO16">
        <f t="shared" si="0"/>
        <v>2.7777777777777776E-2</v>
      </c>
      <c r="AP16">
        <v>0.70833333333333337</v>
      </c>
      <c r="AQ16">
        <v>0.27777777777777779</v>
      </c>
      <c r="AR16">
        <v>1.388888888888889E-2</v>
      </c>
      <c r="AS16">
        <v>0.1111111111111111</v>
      </c>
      <c r="AT16">
        <v>0.88888888888888884</v>
      </c>
      <c r="AU16">
        <v>0</v>
      </c>
    </row>
    <row r="17" spans="1:47" x14ac:dyDescent="0.25">
      <c r="A17" t="s">
        <v>4795</v>
      </c>
      <c r="B17" t="s">
        <v>4796</v>
      </c>
      <c r="C17" t="s">
        <v>124</v>
      </c>
      <c r="D17">
        <v>2014</v>
      </c>
      <c r="E17">
        <v>4916</v>
      </c>
      <c r="F17">
        <v>2903</v>
      </c>
      <c r="G17">
        <v>2012</v>
      </c>
      <c r="H17">
        <v>1</v>
      </c>
      <c r="I17">
        <v>322</v>
      </c>
      <c r="J17">
        <v>587</v>
      </c>
      <c r="K17">
        <v>616</v>
      </c>
      <c r="L17">
        <v>624</v>
      </c>
      <c r="M17">
        <v>637</v>
      </c>
      <c r="N17">
        <v>558</v>
      </c>
      <c r="O17">
        <v>582</v>
      </c>
      <c r="P17">
        <v>443</v>
      </c>
      <c r="Q17">
        <v>272</v>
      </c>
      <c r="R17">
        <v>225</v>
      </c>
      <c r="S17">
        <v>0</v>
      </c>
      <c r="T17">
        <v>50</v>
      </c>
      <c r="U17">
        <v>2928</v>
      </c>
      <c r="V17">
        <v>1932</v>
      </c>
      <c r="W17">
        <v>56</v>
      </c>
      <c r="X17">
        <v>643</v>
      </c>
      <c r="Y17">
        <v>4265</v>
      </c>
      <c r="Z17">
        <v>8</v>
      </c>
      <c r="AA17">
        <v>0.59052074857607806</v>
      </c>
      <c r="AB17">
        <v>0.40927583401139139</v>
      </c>
      <c r="AC17">
        <v>2.0341741253051261E-4</v>
      </c>
      <c r="AD17">
        <v>6.5500406834825067E-2</v>
      </c>
      <c r="AE17">
        <v>0.11940602115541089</v>
      </c>
      <c r="AF17">
        <v>0.1253051261187958</v>
      </c>
      <c r="AG17">
        <v>0.12693246541903991</v>
      </c>
      <c r="AH17">
        <v>0.12957689178193649</v>
      </c>
      <c r="AI17">
        <v>0.11350691619202601</v>
      </c>
      <c r="AJ17">
        <v>0.1183889340927583</v>
      </c>
      <c r="AK17">
        <v>9.0113913751017086E-2</v>
      </c>
      <c r="AL17">
        <v>5.5329536208299432E-2</v>
      </c>
      <c r="AM17">
        <v>4.5768917819365339E-2</v>
      </c>
      <c r="AN17">
        <v>0</v>
      </c>
      <c r="AO17">
        <f t="shared" si="0"/>
        <v>1.017087062652563E-2</v>
      </c>
      <c r="AP17">
        <v>0.59560618388934095</v>
      </c>
      <c r="AQ17">
        <v>0.39300244100895038</v>
      </c>
      <c r="AR17">
        <v>1.139137510170871E-2</v>
      </c>
      <c r="AS17">
        <v>0.13079739625711961</v>
      </c>
      <c r="AT17">
        <v>0.86757526444263633</v>
      </c>
      <c r="AU17">
        <v>1.6273393002441011E-3</v>
      </c>
    </row>
    <row r="18" spans="1:47" x14ac:dyDescent="0.25">
      <c r="A18" t="s">
        <v>4797</v>
      </c>
      <c r="B18" t="s">
        <v>4796</v>
      </c>
      <c r="C18" t="s">
        <v>123</v>
      </c>
      <c r="D18">
        <v>2014</v>
      </c>
      <c r="E18">
        <v>5808</v>
      </c>
      <c r="F18">
        <v>3465</v>
      </c>
      <c r="G18">
        <v>2343</v>
      </c>
      <c r="H18">
        <v>0</v>
      </c>
      <c r="I18">
        <v>38</v>
      </c>
      <c r="J18">
        <v>454</v>
      </c>
      <c r="K18">
        <v>599</v>
      </c>
      <c r="L18">
        <v>691</v>
      </c>
      <c r="M18">
        <v>763</v>
      </c>
      <c r="N18">
        <v>938</v>
      </c>
      <c r="O18">
        <v>808</v>
      </c>
      <c r="P18">
        <v>692</v>
      </c>
      <c r="Q18">
        <v>529</v>
      </c>
      <c r="R18">
        <v>296</v>
      </c>
      <c r="S18">
        <v>0</v>
      </c>
      <c r="T18">
        <v>0</v>
      </c>
      <c r="U18">
        <v>3859</v>
      </c>
      <c r="V18">
        <v>1947</v>
      </c>
      <c r="W18">
        <v>2</v>
      </c>
      <c r="X18">
        <v>532</v>
      </c>
      <c r="Y18">
        <v>5272</v>
      </c>
      <c r="Z18">
        <v>4</v>
      </c>
      <c r="AA18">
        <v>0.59659090909090906</v>
      </c>
      <c r="AB18">
        <v>0.40340909090909088</v>
      </c>
      <c r="AC18">
        <v>0</v>
      </c>
      <c r="AD18">
        <v>6.5426997245179074E-3</v>
      </c>
      <c r="AE18">
        <v>7.8168044077134985E-2</v>
      </c>
      <c r="AF18">
        <v>0.10313360881542701</v>
      </c>
      <c r="AG18">
        <v>0.1189738292011019</v>
      </c>
      <c r="AH18">
        <v>0.13137052341597799</v>
      </c>
      <c r="AI18">
        <v>0.1615013774104683</v>
      </c>
      <c r="AJ18">
        <v>0.1391184573002755</v>
      </c>
      <c r="AK18">
        <v>0.1191460055096419</v>
      </c>
      <c r="AL18">
        <v>9.1081267217630851E-2</v>
      </c>
      <c r="AM18">
        <v>5.0964187327823693E-2</v>
      </c>
      <c r="AN18">
        <v>0</v>
      </c>
      <c r="AO18">
        <f t="shared" si="0"/>
        <v>0</v>
      </c>
      <c r="AP18">
        <v>0.66442837465564741</v>
      </c>
      <c r="AQ18">
        <v>0.33522727272727271</v>
      </c>
      <c r="AR18">
        <v>3.4435261707988982E-4</v>
      </c>
      <c r="AS18">
        <v>9.1597796143250684E-2</v>
      </c>
      <c r="AT18">
        <v>0.90771349862258954</v>
      </c>
      <c r="AU18">
        <v>6.8870523415977963E-4</v>
      </c>
    </row>
    <row r="19" spans="1:47" x14ac:dyDescent="0.25">
      <c r="A19" t="s">
        <v>4798</v>
      </c>
      <c r="B19" t="s">
        <v>4796</v>
      </c>
      <c r="C19" t="s">
        <v>4783</v>
      </c>
      <c r="D19">
        <v>2014</v>
      </c>
      <c r="E19">
        <v>40781</v>
      </c>
      <c r="F19">
        <v>22834</v>
      </c>
      <c r="G19">
        <v>17943</v>
      </c>
      <c r="H19">
        <v>4</v>
      </c>
      <c r="I19">
        <v>1497</v>
      </c>
      <c r="J19">
        <v>3977</v>
      </c>
      <c r="K19">
        <v>4454</v>
      </c>
      <c r="L19">
        <v>4793</v>
      </c>
      <c r="M19">
        <v>5124</v>
      </c>
      <c r="N19">
        <v>5604</v>
      </c>
      <c r="O19">
        <v>5323</v>
      </c>
      <c r="P19">
        <v>4456</v>
      </c>
      <c r="Q19">
        <v>3106</v>
      </c>
      <c r="R19">
        <v>2316</v>
      </c>
      <c r="S19">
        <v>1</v>
      </c>
      <c r="T19">
        <v>130</v>
      </c>
      <c r="U19">
        <v>28967</v>
      </c>
      <c r="V19">
        <v>11633</v>
      </c>
      <c r="W19">
        <v>181</v>
      </c>
      <c r="X19">
        <v>5254</v>
      </c>
      <c r="Y19">
        <v>35496</v>
      </c>
      <c r="Z19">
        <v>31</v>
      </c>
      <c r="AA19">
        <v>0.55991760869032148</v>
      </c>
      <c r="AB19">
        <v>0.4399843064172041</v>
      </c>
      <c r="AC19">
        <v>9.808489247443663E-5</v>
      </c>
      <c r="AD19">
        <v>3.6708271008557912E-2</v>
      </c>
      <c r="AE19">
        <v>9.7520904342708617E-2</v>
      </c>
      <c r="AF19">
        <v>0.10921752777028521</v>
      </c>
      <c r="AG19">
        <v>0.1175302224074937</v>
      </c>
      <c r="AH19">
        <v>0.12564674725975331</v>
      </c>
      <c r="AI19">
        <v>0.1374169343566857</v>
      </c>
      <c r="AJ19">
        <v>0.1305264706603565</v>
      </c>
      <c r="AK19">
        <v>0.1092665702165224</v>
      </c>
      <c r="AL19">
        <v>7.6162919006400043E-2</v>
      </c>
      <c r="AM19">
        <v>5.6791152742698803E-2</v>
      </c>
      <c r="AN19">
        <v>2.4521223118609161E-5</v>
      </c>
      <c r="AO19">
        <f t="shared" si="0"/>
        <v>3.1877590054191903E-3</v>
      </c>
      <c r="AP19">
        <v>0.7103062700767514</v>
      </c>
      <c r="AQ19">
        <v>0.2852553885387803</v>
      </c>
      <c r="AR19">
        <v>4.4383413844682569E-3</v>
      </c>
      <c r="AS19">
        <v>0.12883450626517251</v>
      </c>
      <c r="AT19">
        <v>0.87040533581815061</v>
      </c>
      <c r="AU19">
        <v>7.6015791667688383E-4</v>
      </c>
    </row>
    <row r="20" spans="1:47" x14ac:dyDescent="0.25">
      <c r="A20" t="s">
        <v>4799</v>
      </c>
      <c r="B20" t="s">
        <v>4796</v>
      </c>
      <c r="C20" t="s">
        <v>369</v>
      </c>
      <c r="D20">
        <v>2014</v>
      </c>
      <c r="E20">
        <v>1360</v>
      </c>
      <c r="F20">
        <v>861</v>
      </c>
      <c r="G20">
        <v>498</v>
      </c>
      <c r="H20">
        <v>1</v>
      </c>
      <c r="I20">
        <v>20</v>
      </c>
      <c r="J20">
        <v>109</v>
      </c>
      <c r="K20">
        <v>155</v>
      </c>
      <c r="L20">
        <v>170</v>
      </c>
      <c r="M20">
        <v>216</v>
      </c>
      <c r="N20">
        <v>203</v>
      </c>
      <c r="O20">
        <v>186</v>
      </c>
      <c r="P20">
        <v>146</v>
      </c>
      <c r="Q20">
        <v>68</v>
      </c>
      <c r="R20">
        <v>77</v>
      </c>
      <c r="S20">
        <v>0</v>
      </c>
      <c r="T20">
        <v>10</v>
      </c>
      <c r="U20">
        <v>695</v>
      </c>
      <c r="V20">
        <v>651</v>
      </c>
      <c r="W20">
        <v>14</v>
      </c>
      <c r="X20">
        <v>284</v>
      </c>
      <c r="Y20">
        <v>1075</v>
      </c>
      <c r="Z20">
        <v>1</v>
      </c>
      <c r="AA20">
        <v>0.63308823529411762</v>
      </c>
      <c r="AB20">
        <v>0.36617647058823533</v>
      </c>
      <c r="AC20">
        <v>7.3529411764705881E-4</v>
      </c>
      <c r="AD20">
        <v>1.470588235294118E-2</v>
      </c>
      <c r="AE20">
        <v>8.0147058823529418E-2</v>
      </c>
      <c r="AF20">
        <v>0.1139705882352941</v>
      </c>
      <c r="AG20">
        <v>0.125</v>
      </c>
      <c r="AH20">
        <v>0.1588235294117647</v>
      </c>
      <c r="AI20">
        <v>0.14926470588235291</v>
      </c>
      <c r="AJ20">
        <v>0.13676470588235301</v>
      </c>
      <c r="AK20">
        <v>0.1073529411764706</v>
      </c>
      <c r="AL20">
        <v>0.05</v>
      </c>
      <c r="AM20">
        <v>5.6617647058823529E-2</v>
      </c>
      <c r="AN20">
        <v>0</v>
      </c>
      <c r="AO20">
        <f t="shared" si="0"/>
        <v>7.3529411764705881E-3</v>
      </c>
      <c r="AP20">
        <v>0.51102941176470584</v>
      </c>
      <c r="AQ20">
        <v>0.47867647058823531</v>
      </c>
      <c r="AR20">
        <v>1.029411764705882E-2</v>
      </c>
      <c r="AS20">
        <v>0.20882352941176471</v>
      </c>
      <c r="AT20">
        <v>0.7904411764705882</v>
      </c>
      <c r="AU20">
        <v>7.3529411764705881E-4</v>
      </c>
    </row>
    <row r="21" spans="1:47" x14ac:dyDescent="0.25">
      <c r="A21" t="s">
        <v>4800</v>
      </c>
      <c r="B21" t="s">
        <v>4796</v>
      </c>
      <c r="C21" t="s">
        <v>376</v>
      </c>
      <c r="D21">
        <v>2014</v>
      </c>
      <c r="E21">
        <v>932</v>
      </c>
      <c r="F21">
        <v>508</v>
      </c>
      <c r="G21">
        <v>423</v>
      </c>
      <c r="H21">
        <v>1</v>
      </c>
      <c r="I21">
        <v>44</v>
      </c>
      <c r="J21">
        <v>107</v>
      </c>
      <c r="K21">
        <v>114</v>
      </c>
      <c r="L21">
        <v>105</v>
      </c>
      <c r="M21">
        <v>101</v>
      </c>
      <c r="N21">
        <v>136</v>
      </c>
      <c r="O21">
        <v>127</v>
      </c>
      <c r="P21">
        <v>80</v>
      </c>
      <c r="Q21">
        <v>51</v>
      </c>
      <c r="R21">
        <v>66</v>
      </c>
      <c r="S21">
        <v>0</v>
      </c>
      <c r="T21">
        <v>1</v>
      </c>
      <c r="U21">
        <v>774</v>
      </c>
      <c r="V21">
        <v>154</v>
      </c>
      <c r="W21">
        <v>4</v>
      </c>
      <c r="X21">
        <v>269</v>
      </c>
      <c r="Y21">
        <v>663</v>
      </c>
      <c r="Z21">
        <v>0</v>
      </c>
      <c r="AA21">
        <v>0.54506437768240346</v>
      </c>
      <c r="AB21">
        <v>0.45386266094420602</v>
      </c>
      <c r="AC21">
        <v>1.0729613733905579E-3</v>
      </c>
      <c r="AD21">
        <v>4.7210300429184553E-2</v>
      </c>
      <c r="AE21">
        <v>0.1148068669527897</v>
      </c>
      <c r="AF21">
        <v>0.12231759656652361</v>
      </c>
      <c r="AG21">
        <v>0.1126609442060086</v>
      </c>
      <c r="AH21">
        <v>0.10836909871244629</v>
      </c>
      <c r="AI21">
        <v>0.14592274678111589</v>
      </c>
      <c r="AJ21">
        <v>0.13626609442060089</v>
      </c>
      <c r="AK21">
        <v>8.5836909871244635E-2</v>
      </c>
      <c r="AL21">
        <v>5.4721030042918457E-2</v>
      </c>
      <c r="AM21">
        <v>7.0815450643776826E-2</v>
      </c>
      <c r="AN21">
        <v>0</v>
      </c>
      <c r="AO21">
        <f t="shared" si="0"/>
        <v>1.0729613733905579E-3</v>
      </c>
      <c r="AP21">
        <v>0.83047210300429186</v>
      </c>
      <c r="AQ21">
        <v>0.1652360515021459</v>
      </c>
      <c r="AR21">
        <v>4.2918454935622317E-3</v>
      </c>
      <c r="AS21">
        <v>0.28862660944206009</v>
      </c>
      <c r="AT21">
        <v>0.71137339055793991</v>
      </c>
      <c r="AU21">
        <v>0</v>
      </c>
    </row>
    <row r="22" spans="1:47" x14ac:dyDescent="0.25">
      <c r="A22" t="s">
        <v>4801</v>
      </c>
      <c r="B22" t="s">
        <v>4796</v>
      </c>
      <c r="C22" t="s">
        <v>382</v>
      </c>
      <c r="D22">
        <v>2014</v>
      </c>
      <c r="E22">
        <v>680</v>
      </c>
      <c r="F22">
        <v>404</v>
      </c>
      <c r="G22">
        <v>275</v>
      </c>
      <c r="H22">
        <v>1</v>
      </c>
      <c r="I22">
        <v>24</v>
      </c>
      <c r="J22">
        <v>98</v>
      </c>
      <c r="K22">
        <v>92</v>
      </c>
      <c r="L22">
        <v>104</v>
      </c>
      <c r="M22">
        <v>80</v>
      </c>
      <c r="N22">
        <v>68</v>
      </c>
      <c r="O22">
        <v>77</v>
      </c>
      <c r="P22">
        <v>60</v>
      </c>
      <c r="Q22">
        <v>47</v>
      </c>
      <c r="R22">
        <v>30</v>
      </c>
      <c r="S22">
        <v>0</v>
      </c>
      <c r="T22">
        <v>0</v>
      </c>
      <c r="U22">
        <v>417</v>
      </c>
      <c r="V22">
        <v>261</v>
      </c>
      <c r="W22">
        <v>2</v>
      </c>
      <c r="X22">
        <v>255</v>
      </c>
      <c r="Y22">
        <v>424</v>
      </c>
      <c r="Z22">
        <v>1</v>
      </c>
      <c r="AA22">
        <v>0.59411764705882353</v>
      </c>
      <c r="AB22">
        <v>0.40441176470588241</v>
      </c>
      <c r="AC22">
        <v>1.4705882352941181E-3</v>
      </c>
      <c r="AD22">
        <v>3.5294117647058823E-2</v>
      </c>
      <c r="AE22">
        <v>0.14411764705882349</v>
      </c>
      <c r="AF22">
        <v>0.13529411764705879</v>
      </c>
      <c r="AG22">
        <v>0.15294117647058819</v>
      </c>
      <c r="AH22">
        <v>0.1176470588235294</v>
      </c>
      <c r="AI22">
        <v>0.1</v>
      </c>
      <c r="AJ22">
        <v>0.1132352941176471</v>
      </c>
      <c r="AK22">
        <v>8.8235294117647065E-2</v>
      </c>
      <c r="AL22">
        <v>6.9117647058823534E-2</v>
      </c>
      <c r="AM22">
        <v>4.4117647058823532E-2</v>
      </c>
      <c r="AN22">
        <v>0</v>
      </c>
      <c r="AO22">
        <f t="shared" si="0"/>
        <v>0</v>
      </c>
      <c r="AP22">
        <v>0.6132352941176471</v>
      </c>
      <c r="AQ22">
        <v>0.38382352941176467</v>
      </c>
      <c r="AR22">
        <v>2.9411764705882348E-3</v>
      </c>
      <c r="AS22">
        <v>0.375</v>
      </c>
      <c r="AT22">
        <v>0.62352941176470589</v>
      </c>
      <c r="AU22">
        <v>1.4705882352941181E-3</v>
      </c>
    </row>
    <row r="23" spans="1:47" x14ac:dyDescent="0.25">
      <c r="A23" t="s">
        <v>4802</v>
      </c>
      <c r="B23" t="s">
        <v>4796</v>
      </c>
      <c r="C23" t="s">
        <v>388</v>
      </c>
      <c r="D23">
        <v>2014</v>
      </c>
      <c r="E23">
        <v>34</v>
      </c>
      <c r="F23">
        <v>12</v>
      </c>
      <c r="G23">
        <v>22</v>
      </c>
      <c r="H23">
        <v>0</v>
      </c>
      <c r="I23">
        <v>2</v>
      </c>
      <c r="J23">
        <v>5</v>
      </c>
      <c r="K23">
        <v>8</v>
      </c>
      <c r="L23">
        <v>3</v>
      </c>
      <c r="M23">
        <v>5</v>
      </c>
      <c r="N23">
        <v>5</v>
      </c>
      <c r="O23">
        <v>2</v>
      </c>
      <c r="P23">
        <v>1</v>
      </c>
      <c r="Q23">
        <v>3</v>
      </c>
      <c r="R23">
        <v>0</v>
      </c>
      <c r="S23">
        <v>0</v>
      </c>
      <c r="T23">
        <v>0</v>
      </c>
      <c r="U23">
        <v>28</v>
      </c>
      <c r="V23">
        <v>6</v>
      </c>
      <c r="W23">
        <v>0</v>
      </c>
      <c r="X23">
        <v>10</v>
      </c>
      <c r="Y23">
        <v>24</v>
      </c>
      <c r="Z23">
        <v>0</v>
      </c>
      <c r="AA23">
        <v>0.35294117647058831</v>
      </c>
      <c r="AB23">
        <v>0.6470588235294118</v>
      </c>
      <c r="AC23">
        <v>0</v>
      </c>
      <c r="AD23">
        <v>5.8823529411764712E-2</v>
      </c>
      <c r="AE23">
        <v>0.1470588235294118</v>
      </c>
      <c r="AF23">
        <v>0.23529411764705879</v>
      </c>
      <c r="AG23">
        <v>8.8235294117647065E-2</v>
      </c>
      <c r="AH23">
        <v>0.1470588235294118</v>
      </c>
      <c r="AI23">
        <v>0.1470588235294118</v>
      </c>
      <c r="AJ23">
        <v>5.8823529411764712E-2</v>
      </c>
      <c r="AK23">
        <v>2.9411764705882349E-2</v>
      </c>
      <c r="AL23">
        <v>8.8235294117647065E-2</v>
      </c>
      <c r="AM23">
        <v>0</v>
      </c>
      <c r="AN23">
        <v>0</v>
      </c>
      <c r="AO23">
        <f t="shared" si="0"/>
        <v>0</v>
      </c>
      <c r="AP23">
        <v>0.82352941176470584</v>
      </c>
      <c r="AQ23">
        <v>0.1764705882352941</v>
      </c>
      <c r="AR23">
        <v>0</v>
      </c>
      <c r="AS23">
        <v>0.29411764705882348</v>
      </c>
      <c r="AT23">
        <v>0.70588235294117652</v>
      </c>
      <c r="AU23">
        <v>0</v>
      </c>
    </row>
    <row r="24" spans="1:47" x14ac:dyDescent="0.25">
      <c r="A24" t="s">
        <v>4803</v>
      </c>
      <c r="B24" t="s">
        <v>4796</v>
      </c>
      <c r="C24" t="s">
        <v>394</v>
      </c>
      <c r="D24">
        <v>2014</v>
      </c>
      <c r="E24">
        <v>1235</v>
      </c>
      <c r="F24">
        <v>710</v>
      </c>
      <c r="G24">
        <v>525</v>
      </c>
      <c r="H24">
        <v>0</v>
      </c>
      <c r="I24">
        <v>11</v>
      </c>
      <c r="J24">
        <v>95</v>
      </c>
      <c r="K24">
        <v>132</v>
      </c>
      <c r="L24">
        <v>147</v>
      </c>
      <c r="M24">
        <v>169</v>
      </c>
      <c r="N24">
        <v>185</v>
      </c>
      <c r="O24">
        <v>188</v>
      </c>
      <c r="P24">
        <v>130</v>
      </c>
      <c r="Q24">
        <v>114</v>
      </c>
      <c r="R24">
        <v>63</v>
      </c>
      <c r="S24">
        <v>0</v>
      </c>
      <c r="T24">
        <v>1</v>
      </c>
      <c r="U24">
        <v>861</v>
      </c>
      <c r="V24">
        <v>369</v>
      </c>
      <c r="W24">
        <v>5</v>
      </c>
      <c r="X24">
        <v>331</v>
      </c>
      <c r="Y24">
        <v>904</v>
      </c>
      <c r="Z24">
        <v>0</v>
      </c>
      <c r="AA24">
        <v>0.5748987854251012</v>
      </c>
      <c r="AB24">
        <v>0.4251012145748988</v>
      </c>
      <c r="AC24">
        <v>0</v>
      </c>
      <c r="AD24">
        <v>8.9068825910931168E-3</v>
      </c>
      <c r="AE24">
        <v>7.6923076923076927E-2</v>
      </c>
      <c r="AF24">
        <v>0.1068825910931174</v>
      </c>
      <c r="AG24">
        <v>0.1190283400809717</v>
      </c>
      <c r="AH24">
        <v>0.1368421052631579</v>
      </c>
      <c r="AI24">
        <v>0.1497975708502024</v>
      </c>
      <c r="AJ24">
        <v>0.15222672064777329</v>
      </c>
      <c r="AK24">
        <v>0.10526315789473679</v>
      </c>
      <c r="AL24">
        <v>9.2307692307692313E-2</v>
      </c>
      <c r="AM24">
        <v>5.1012145748987853E-2</v>
      </c>
      <c r="AN24">
        <v>0</v>
      </c>
      <c r="AO24">
        <f t="shared" si="0"/>
        <v>8.0971659919028337E-4</v>
      </c>
      <c r="AP24">
        <v>0.69716599190283401</v>
      </c>
      <c r="AQ24">
        <v>0.29878542510121459</v>
      </c>
      <c r="AR24">
        <v>4.048582995951417E-3</v>
      </c>
      <c r="AS24">
        <v>0.26801619433198381</v>
      </c>
      <c r="AT24">
        <v>0.73198380566801624</v>
      </c>
      <c r="AU24">
        <v>0</v>
      </c>
    </row>
    <row r="25" spans="1:47" x14ac:dyDescent="0.25">
      <c r="A25" t="s">
        <v>4804</v>
      </c>
      <c r="B25" t="s">
        <v>4796</v>
      </c>
      <c r="C25" t="s">
        <v>400</v>
      </c>
      <c r="D25">
        <v>2014</v>
      </c>
      <c r="E25">
        <v>11</v>
      </c>
      <c r="F25">
        <v>5</v>
      </c>
      <c r="G25">
        <v>6</v>
      </c>
      <c r="H25">
        <v>0</v>
      </c>
      <c r="I25">
        <v>0</v>
      </c>
      <c r="J25">
        <v>2</v>
      </c>
      <c r="K25">
        <v>1</v>
      </c>
      <c r="L25">
        <v>3</v>
      </c>
      <c r="M25">
        <v>0</v>
      </c>
      <c r="N25">
        <v>2</v>
      </c>
      <c r="O25">
        <v>1</v>
      </c>
      <c r="P25">
        <v>2</v>
      </c>
      <c r="Q25">
        <v>0</v>
      </c>
      <c r="R25">
        <v>0</v>
      </c>
      <c r="S25">
        <v>0</v>
      </c>
      <c r="T25">
        <v>0</v>
      </c>
      <c r="U25">
        <v>10</v>
      </c>
      <c r="V25">
        <v>1</v>
      </c>
      <c r="W25">
        <v>0</v>
      </c>
      <c r="X25">
        <v>11</v>
      </c>
      <c r="Y25">
        <v>0</v>
      </c>
      <c r="Z25">
        <v>0</v>
      </c>
      <c r="AA25">
        <v>0.45454545454545447</v>
      </c>
      <c r="AB25">
        <v>0.54545454545454541</v>
      </c>
      <c r="AC25">
        <v>0</v>
      </c>
      <c r="AD25">
        <v>0</v>
      </c>
      <c r="AE25">
        <v>0.1818181818181818</v>
      </c>
      <c r="AF25">
        <v>9.0909090909090912E-2</v>
      </c>
      <c r="AG25">
        <v>0.27272727272727271</v>
      </c>
      <c r="AH25">
        <v>0</v>
      </c>
      <c r="AI25">
        <v>0.1818181818181818</v>
      </c>
      <c r="AJ25">
        <v>9.0909090909090912E-2</v>
      </c>
      <c r="AK25">
        <v>0.1818181818181818</v>
      </c>
      <c r="AL25">
        <v>0</v>
      </c>
      <c r="AM25">
        <v>0</v>
      </c>
      <c r="AN25">
        <v>0</v>
      </c>
      <c r="AO25">
        <f t="shared" si="0"/>
        <v>0</v>
      </c>
      <c r="AP25">
        <v>0.90909090909090906</v>
      </c>
      <c r="AQ25">
        <v>9.0909090909090912E-2</v>
      </c>
      <c r="AR25">
        <v>0</v>
      </c>
      <c r="AS25">
        <v>1</v>
      </c>
      <c r="AT25">
        <v>0</v>
      </c>
      <c r="AU25">
        <v>0</v>
      </c>
    </row>
    <row r="26" spans="1:47" x14ac:dyDescent="0.25">
      <c r="A26" t="s">
        <v>4805</v>
      </c>
      <c r="B26" t="s">
        <v>4796</v>
      </c>
      <c r="C26" t="s">
        <v>43</v>
      </c>
      <c r="D26">
        <v>2014</v>
      </c>
      <c r="E26">
        <v>14695</v>
      </c>
      <c r="F26">
        <v>8469</v>
      </c>
      <c r="G26">
        <v>6226</v>
      </c>
      <c r="H26">
        <v>0</v>
      </c>
      <c r="I26">
        <v>290</v>
      </c>
      <c r="J26">
        <v>1382</v>
      </c>
      <c r="K26">
        <v>1634</v>
      </c>
      <c r="L26">
        <v>1847</v>
      </c>
      <c r="M26">
        <v>1932</v>
      </c>
      <c r="N26">
        <v>1941</v>
      </c>
      <c r="O26">
        <v>1819</v>
      </c>
      <c r="P26">
        <v>1571</v>
      </c>
      <c r="Q26">
        <v>1207</v>
      </c>
      <c r="R26">
        <v>1069</v>
      </c>
      <c r="S26">
        <v>0</v>
      </c>
      <c r="T26">
        <v>3</v>
      </c>
      <c r="U26">
        <v>10153</v>
      </c>
      <c r="V26">
        <v>4532</v>
      </c>
      <c r="W26">
        <v>10</v>
      </c>
      <c r="X26">
        <v>1120</v>
      </c>
      <c r="Y26">
        <v>13562</v>
      </c>
      <c r="Z26">
        <v>13</v>
      </c>
      <c r="AA26">
        <v>0.57631847567199723</v>
      </c>
      <c r="AB26">
        <v>0.42368152432800271</v>
      </c>
      <c r="AC26">
        <v>0</v>
      </c>
      <c r="AD26">
        <v>1.973460360666893E-2</v>
      </c>
      <c r="AE26">
        <v>9.4045593739367134E-2</v>
      </c>
      <c r="AF26">
        <v>0.1111942837699898</v>
      </c>
      <c r="AG26">
        <v>0.1256890098673018</v>
      </c>
      <c r="AH26">
        <v>0.13147329023477369</v>
      </c>
      <c r="AI26">
        <v>0.13208574345015309</v>
      </c>
      <c r="AJ26">
        <v>0.12378359986389929</v>
      </c>
      <c r="AK26">
        <v>0.1069071112623341</v>
      </c>
      <c r="AL26">
        <v>8.213678121810139E-2</v>
      </c>
      <c r="AM26">
        <v>7.2745831915617551E-2</v>
      </c>
      <c r="AN26">
        <v>0</v>
      </c>
      <c r="AO26">
        <f t="shared" si="0"/>
        <v>2.0415107179312691E-4</v>
      </c>
      <c r="AP26">
        <v>0.69091527730520585</v>
      </c>
      <c r="AQ26">
        <v>0.30840421912215038</v>
      </c>
      <c r="AR26">
        <v>6.8050357264375636E-4</v>
      </c>
      <c r="AS26">
        <v>7.6216400136100718E-2</v>
      </c>
      <c r="AT26">
        <v>0.92289894521946236</v>
      </c>
      <c r="AU26">
        <v>8.8465464443688332E-4</v>
      </c>
    </row>
    <row r="27" spans="1:47" x14ac:dyDescent="0.25">
      <c r="A27" t="s">
        <v>4806</v>
      </c>
      <c r="B27" t="s">
        <v>4796</v>
      </c>
      <c r="C27" t="s">
        <v>187</v>
      </c>
      <c r="D27">
        <v>2014</v>
      </c>
      <c r="E27">
        <v>145</v>
      </c>
      <c r="F27">
        <v>91</v>
      </c>
      <c r="G27">
        <v>54</v>
      </c>
      <c r="H27">
        <v>0</v>
      </c>
      <c r="I27">
        <v>0</v>
      </c>
      <c r="J27">
        <v>4</v>
      </c>
      <c r="K27">
        <v>17</v>
      </c>
      <c r="L27">
        <v>18</v>
      </c>
      <c r="M27">
        <v>19</v>
      </c>
      <c r="N27">
        <v>14</v>
      </c>
      <c r="O27">
        <v>23</v>
      </c>
      <c r="P27">
        <v>19</v>
      </c>
      <c r="Q27">
        <v>12</v>
      </c>
      <c r="R27">
        <v>8</v>
      </c>
      <c r="S27">
        <v>0</v>
      </c>
      <c r="T27">
        <v>11</v>
      </c>
      <c r="U27">
        <v>111</v>
      </c>
      <c r="V27">
        <v>18</v>
      </c>
      <c r="W27">
        <v>16</v>
      </c>
      <c r="X27">
        <v>33</v>
      </c>
      <c r="Y27">
        <v>112</v>
      </c>
      <c r="Z27">
        <v>0</v>
      </c>
      <c r="AA27">
        <v>0.62758620689655176</v>
      </c>
      <c r="AB27">
        <v>0.3724137931034483</v>
      </c>
      <c r="AC27">
        <v>0</v>
      </c>
      <c r="AD27">
        <v>0</v>
      </c>
      <c r="AE27">
        <v>2.758620689655172E-2</v>
      </c>
      <c r="AF27">
        <v>0.1172413793103448</v>
      </c>
      <c r="AG27">
        <v>0.1241379310344828</v>
      </c>
      <c r="AH27">
        <v>0.1310344827586207</v>
      </c>
      <c r="AI27">
        <v>9.6551724137931033E-2</v>
      </c>
      <c r="AJ27">
        <v>0.1586206896551724</v>
      </c>
      <c r="AK27">
        <v>0.1310344827586207</v>
      </c>
      <c r="AL27">
        <v>8.2758620689655171E-2</v>
      </c>
      <c r="AM27">
        <v>5.5172413793103448E-2</v>
      </c>
      <c r="AN27">
        <v>0</v>
      </c>
      <c r="AO27">
        <f t="shared" si="0"/>
        <v>7.586206896551724E-2</v>
      </c>
      <c r="AP27">
        <v>0.76551724137931032</v>
      </c>
      <c r="AQ27">
        <v>0.1241379310344828</v>
      </c>
      <c r="AR27">
        <v>0.1103448275862069</v>
      </c>
      <c r="AS27">
        <v>0.22758620689655171</v>
      </c>
      <c r="AT27">
        <v>0.77241379310344827</v>
      </c>
      <c r="AU27">
        <v>0</v>
      </c>
    </row>
    <row r="28" spans="1:47" x14ac:dyDescent="0.25">
      <c r="A28" t="s">
        <v>4807</v>
      </c>
      <c r="B28" t="s">
        <v>4796</v>
      </c>
      <c r="C28" t="s">
        <v>420</v>
      </c>
      <c r="D28">
        <v>2014</v>
      </c>
      <c r="E28">
        <v>9706</v>
      </c>
      <c r="F28">
        <v>4614</v>
      </c>
      <c r="G28">
        <v>5092</v>
      </c>
      <c r="H28">
        <v>0</v>
      </c>
      <c r="I28">
        <v>713</v>
      </c>
      <c r="J28">
        <v>959</v>
      </c>
      <c r="K28">
        <v>897</v>
      </c>
      <c r="L28">
        <v>940</v>
      </c>
      <c r="M28">
        <v>1033</v>
      </c>
      <c r="N28">
        <v>1401</v>
      </c>
      <c r="O28">
        <v>1388</v>
      </c>
      <c r="P28">
        <v>1204</v>
      </c>
      <c r="Q28">
        <v>720</v>
      </c>
      <c r="R28">
        <v>401</v>
      </c>
      <c r="S28">
        <v>1</v>
      </c>
      <c r="T28">
        <v>49</v>
      </c>
      <c r="U28">
        <v>8636</v>
      </c>
      <c r="V28">
        <v>1006</v>
      </c>
      <c r="W28">
        <v>64</v>
      </c>
      <c r="X28">
        <v>1465</v>
      </c>
      <c r="Y28">
        <v>8237</v>
      </c>
      <c r="Z28">
        <v>4</v>
      </c>
      <c r="AA28">
        <v>0.47537605604780547</v>
      </c>
      <c r="AB28">
        <v>0.52462394395219447</v>
      </c>
      <c r="AC28">
        <v>0</v>
      </c>
      <c r="AD28">
        <v>7.3459715639810422E-2</v>
      </c>
      <c r="AE28">
        <v>9.8804862971357918E-2</v>
      </c>
      <c r="AF28">
        <v>9.2417061611374404E-2</v>
      </c>
      <c r="AG28">
        <v>9.6847310941685555E-2</v>
      </c>
      <c r="AH28">
        <v>0.1064290129816608</v>
      </c>
      <c r="AI28">
        <v>0.14434370492478879</v>
      </c>
      <c r="AJ28">
        <v>0.14300432722027609</v>
      </c>
      <c r="AK28">
        <v>0.12404698124871209</v>
      </c>
      <c r="AL28">
        <v>7.4180919019163405E-2</v>
      </c>
      <c r="AM28">
        <v>4.1314650731506287E-2</v>
      </c>
      <c r="AN28">
        <v>1.030290541932825E-4</v>
      </c>
      <c r="AO28">
        <f t="shared" si="0"/>
        <v>5.0484236554708432E-3</v>
      </c>
      <c r="AP28">
        <v>0.88975891201318769</v>
      </c>
      <c r="AQ28">
        <v>0.1036472285184422</v>
      </c>
      <c r="AR28">
        <v>6.5938594683700802E-3</v>
      </c>
      <c r="AS28">
        <v>0.15093756439315889</v>
      </c>
      <c r="AT28">
        <v>0.84865031939006796</v>
      </c>
      <c r="AU28">
        <v>4.1211621677313001E-4</v>
      </c>
    </row>
    <row r="29" spans="1:47" x14ac:dyDescent="0.25">
      <c r="A29" t="s">
        <v>4808</v>
      </c>
      <c r="B29" t="s">
        <v>4796</v>
      </c>
      <c r="C29" t="s">
        <v>426</v>
      </c>
      <c r="D29">
        <v>2014</v>
      </c>
      <c r="E29">
        <v>1197</v>
      </c>
      <c r="F29">
        <v>761</v>
      </c>
      <c r="G29">
        <v>436</v>
      </c>
      <c r="H29">
        <v>0</v>
      </c>
      <c r="I29">
        <v>32</v>
      </c>
      <c r="J29">
        <v>167</v>
      </c>
      <c r="K29">
        <v>178</v>
      </c>
      <c r="L29">
        <v>137</v>
      </c>
      <c r="M29">
        <v>160</v>
      </c>
      <c r="N29">
        <v>144</v>
      </c>
      <c r="O29">
        <v>115</v>
      </c>
      <c r="P29">
        <v>102</v>
      </c>
      <c r="Q29">
        <v>80</v>
      </c>
      <c r="R29">
        <v>79</v>
      </c>
      <c r="S29">
        <v>0</v>
      </c>
      <c r="T29">
        <v>3</v>
      </c>
      <c r="U29">
        <v>452</v>
      </c>
      <c r="V29">
        <v>738</v>
      </c>
      <c r="W29">
        <v>7</v>
      </c>
      <c r="X29">
        <v>293</v>
      </c>
      <c r="Y29">
        <v>904</v>
      </c>
      <c r="Z29">
        <v>0</v>
      </c>
      <c r="AA29">
        <v>0.63575605680868841</v>
      </c>
      <c r="AB29">
        <v>0.36424394319131159</v>
      </c>
      <c r="AC29">
        <v>0</v>
      </c>
      <c r="AD29">
        <v>2.6733500417710939E-2</v>
      </c>
      <c r="AE29">
        <v>0.13951545530492901</v>
      </c>
      <c r="AF29">
        <v>0.14870509607351709</v>
      </c>
      <c r="AG29">
        <v>0.114452798663325</v>
      </c>
      <c r="AH29">
        <v>0.13366750208855471</v>
      </c>
      <c r="AI29">
        <v>0.1203007518796992</v>
      </c>
      <c r="AJ29">
        <v>9.60735171261487E-2</v>
      </c>
      <c r="AK29">
        <v>8.5213032581453629E-2</v>
      </c>
      <c r="AL29">
        <v>6.6833751044277356E-2</v>
      </c>
      <c r="AM29">
        <v>6.5998329156223889E-2</v>
      </c>
      <c r="AN29">
        <v>0</v>
      </c>
      <c r="AO29">
        <f t="shared" si="0"/>
        <v>2.5062656641604009E-3</v>
      </c>
      <c r="AP29">
        <v>0.37761069340016712</v>
      </c>
      <c r="AQ29">
        <v>0.61654135338345861</v>
      </c>
      <c r="AR29">
        <v>5.8479532163742687E-3</v>
      </c>
      <c r="AS29">
        <v>0.24477861319966579</v>
      </c>
      <c r="AT29">
        <v>0.75522138680033413</v>
      </c>
      <c r="AU29">
        <v>0</v>
      </c>
    </row>
    <row r="30" spans="1:47" x14ac:dyDescent="0.25">
      <c r="A30" t="s">
        <v>4809</v>
      </c>
      <c r="B30" t="s">
        <v>4796</v>
      </c>
      <c r="C30" t="s">
        <v>433</v>
      </c>
      <c r="D30">
        <v>2014</v>
      </c>
      <c r="E30">
        <v>62</v>
      </c>
      <c r="F30">
        <v>31</v>
      </c>
      <c r="G30">
        <v>31</v>
      </c>
      <c r="H30">
        <v>0</v>
      </c>
      <c r="I30">
        <v>1</v>
      </c>
      <c r="J30">
        <v>8</v>
      </c>
      <c r="K30">
        <v>11</v>
      </c>
      <c r="L30">
        <v>4</v>
      </c>
      <c r="M30">
        <v>9</v>
      </c>
      <c r="N30">
        <v>9</v>
      </c>
      <c r="O30">
        <v>7</v>
      </c>
      <c r="P30">
        <v>6</v>
      </c>
      <c r="Q30">
        <v>3</v>
      </c>
      <c r="R30">
        <v>2</v>
      </c>
      <c r="S30">
        <v>0</v>
      </c>
      <c r="T30">
        <v>2</v>
      </c>
      <c r="U30">
        <v>43</v>
      </c>
      <c r="V30">
        <v>18</v>
      </c>
      <c r="W30">
        <v>1</v>
      </c>
      <c r="X30">
        <v>8</v>
      </c>
      <c r="Y30">
        <v>54</v>
      </c>
      <c r="Z30">
        <v>0</v>
      </c>
      <c r="AA30">
        <v>0.5</v>
      </c>
      <c r="AB30">
        <v>0.5</v>
      </c>
      <c r="AC30">
        <v>0</v>
      </c>
      <c r="AD30">
        <v>1.6129032258064519E-2</v>
      </c>
      <c r="AE30">
        <v>0.1290322580645161</v>
      </c>
      <c r="AF30">
        <v>0.17741935483870969</v>
      </c>
      <c r="AG30">
        <v>6.4516129032258063E-2</v>
      </c>
      <c r="AH30">
        <v>0.14516129032258071</v>
      </c>
      <c r="AI30">
        <v>0.14516129032258071</v>
      </c>
      <c r="AJ30">
        <v>0.1129032258064516</v>
      </c>
      <c r="AK30">
        <v>9.6774193548387094E-2</v>
      </c>
      <c r="AL30">
        <v>4.8387096774193547E-2</v>
      </c>
      <c r="AM30">
        <v>3.2258064516129031E-2</v>
      </c>
      <c r="AN30">
        <v>0</v>
      </c>
      <c r="AO30">
        <f t="shared" si="0"/>
        <v>3.2258064516129031E-2</v>
      </c>
      <c r="AP30">
        <v>0.69354838709677424</v>
      </c>
      <c r="AQ30">
        <v>0.29032258064516131</v>
      </c>
      <c r="AR30">
        <v>1.6129032258064519E-2</v>
      </c>
      <c r="AS30">
        <v>0.1290322580645161</v>
      </c>
      <c r="AT30">
        <v>0.87096774193548387</v>
      </c>
      <c r="AU30">
        <v>0</v>
      </c>
    </row>
    <row r="31" spans="1:47" x14ac:dyDescent="0.25">
      <c r="A31" t="s">
        <v>4810</v>
      </c>
      <c r="B31" t="s">
        <v>889</v>
      </c>
      <c r="C31" t="s">
        <v>124</v>
      </c>
      <c r="D31">
        <v>2014</v>
      </c>
      <c r="E31">
        <v>4607</v>
      </c>
      <c r="F31">
        <v>3126</v>
      </c>
      <c r="G31">
        <v>1481</v>
      </c>
      <c r="H31">
        <v>0</v>
      </c>
      <c r="I31">
        <v>27</v>
      </c>
      <c r="J31">
        <v>661</v>
      </c>
      <c r="K31">
        <v>670</v>
      </c>
      <c r="L31">
        <v>649</v>
      </c>
      <c r="M31">
        <v>583</v>
      </c>
      <c r="N31">
        <v>536</v>
      </c>
      <c r="O31">
        <v>553</v>
      </c>
      <c r="P31">
        <v>455</v>
      </c>
      <c r="Q31">
        <v>276</v>
      </c>
      <c r="R31">
        <v>196</v>
      </c>
      <c r="S31">
        <v>0</v>
      </c>
      <c r="T31">
        <v>1</v>
      </c>
      <c r="U31">
        <v>3420</v>
      </c>
      <c r="V31">
        <v>1181</v>
      </c>
      <c r="W31">
        <v>6</v>
      </c>
      <c r="X31">
        <v>56</v>
      </c>
      <c r="Y31">
        <v>4548</v>
      </c>
      <c r="Z31">
        <v>3</v>
      </c>
      <c r="AA31">
        <v>0.67853266767961795</v>
      </c>
      <c r="AB31">
        <v>0.32146733232038199</v>
      </c>
      <c r="AC31">
        <v>0</v>
      </c>
      <c r="AD31">
        <v>5.8606468417625353E-3</v>
      </c>
      <c r="AE31">
        <v>0.14347731712611239</v>
      </c>
      <c r="AF31">
        <v>0.14543086607336661</v>
      </c>
      <c r="AG31">
        <v>0.14087258519644019</v>
      </c>
      <c r="AH31">
        <v>0.1265465595832429</v>
      </c>
      <c r="AI31">
        <v>0.1163446928586933</v>
      </c>
      <c r="AJ31">
        <v>0.12003472975906231</v>
      </c>
      <c r="AK31">
        <v>9.8762752333405687E-2</v>
      </c>
      <c r="AL31">
        <v>5.9908834382461473E-2</v>
      </c>
      <c r="AM31">
        <v>4.2543954851313223E-2</v>
      </c>
      <c r="AN31">
        <v>0</v>
      </c>
      <c r="AO31">
        <f t="shared" si="0"/>
        <v>2.1706099413935315E-4</v>
      </c>
      <c r="AP31">
        <v>0.74234859995658775</v>
      </c>
      <c r="AQ31">
        <v>0.25634903407857612</v>
      </c>
      <c r="AR31">
        <v>1.302365964836119E-3</v>
      </c>
      <c r="AS31">
        <v>1.215541567180378E-2</v>
      </c>
      <c r="AT31">
        <v>0.98719340134577815</v>
      </c>
      <c r="AU31">
        <v>6.5118298241805949E-4</v>
      </c>
    </row>
    <row r="32" spans="1:47" x14ac:dyDescent="0.25">
      <c r="A32" t="s">
        <v>4811</v>
      </c>
      <c r="B32" t="s">
        <v>889</v>
      </c>
      <c r="C32" t="s">
        <v>123</v>
      </c>
      <c r="D32">
        <v>2014</v>
      </c>
      <c r="E32">
        <v>4884</v>
      </c>
      <c r="F32">
        <v>3392</v>
      </c>
      <c r="G32">
        <v>1492</v>
      </c>
      <c r="H32">
        <v>0</v>
      </c>
      <c r="I32">
        <v>6</v>
      </c>
      <c r="J32">
        <v>536</v>
      </c>
      <c r="K32">
        <v>570</v>
      </c>
      <c r="L32">
        <v>571</v>
      </c>
      <c r="M32">
        <v>599</v>
      </c>
      <c r="N32">
        <v>593</v>
      </c>
      <c r="O32">
        <v>685</v>
      </c>
      <c r="P32">
        <v>589</v>
      </c>
      <c r="Q32">
        <v>407</v>
      </c>
      <c r="R32">
        <v>328</v>
      </c>
      <c r="S32">
        <v>0</v>
      </c>
      <c r="T32">
        <v>0</v>
      </c>
      <c r="U32">
        <v>3651</v>
      </c>
      <c r="V32">
        <v>1233</v>
      </c>
      <c r="W32">
        <v>0</v>
      </c>
      <c r="X32">
        <v>54</v>
      </c>
      <c r="Y32">
        <v>4827</v>
      </c>
      <c r="Z32">
        <v>3</v>
      </c>
      <c r="AA32">
        <v>0.69451269451269448</v>
      </c>
      <c r="AB32">
        <v>0.30548730548730552</v>
      </c>
      <c r="AC32">
        <v>0</v>
      </c>
      <c r="AD32">
        <v>1.228501228501228E-3</v>
      </c>
      <c r="AE32">
        <v>0.10974610974610979</v>
      </c>
      <c r="AF32">
        <v>0.1167076167076167</v>
      </c>
      <c r="AG32">
        <v>0.11691236691236689</v>
      </c>
      <c r="AH32">
        <v>0.12264537264537261</v>
      </c>
      <c r="AI32">
        <v>0.12141687141687139</v>
      </c>
      <c r="AJ32">
        <v>0.14025389025389029</v>
      </c>
      <c r="AK32">
        <v>0.1205978705978706</v>
      </c>
      <c r="AL32">
        <v>8.3333333333333329E-2</v>
      </c>
      <c r="AM32">
        <v>6.7158067158067158E-2</v>
      </c>
      <c r="AN32">
        <v>0</v>
      </c>
      <c r="AO32">
        <f t="shared" si="0"/>
        <v>0</v>
      </c>
      <c r="AP32">
        <v>0.74754299754299758</v>
      </c>
      <c r="AQ32">
        <v>0.25245700245700248</v>
      </c>
      <c r="AR32">
        <v>0</v>
      </c>
      <c r="AS32">
        <v>1.1056511056511059E-2</v>
      </c>
      <c r="AT32">
        <v>0.98832923832923836</v>
      </c>
      <c r="AU32">
        <v>6.1425061425061424E-4</v>
      </c>
    </row>
    <row r="33" spans="1:47" x14ac:dyDescent="0.25">
      <c r="A33" t="s">
        <v>4812</v>
      </c>
      <c r="B33" t="s">
        <v>889</v>
      </c>
      <c r="C33" t="s">
        <v>4783</v>
      </c>
      <c r="D33">
        <v>2014</v>
      </c>
      <c r="E33">
        <v>39124</v>
      </c>
      <c r="F33">
        <v>25812</v>
      </c>
      <c r="G33">
        <v>13312</v>
      </c>
      <c r="H33">
        <v>0</v>
      </c>
      <c r="I33">
        <v>160</v>
      </c>
      <c r="J33">
        <v>4768</v>
      </c>
      <c r="K33">
        <v>4666</v>
      </c>
      <c r="L33">
        <v>4860</v>
      </c>
      <c r="M33">
        <v>4785</v>
      </c>
      <c r="N33">
        <v>4635</v>
      </c>
      <c r="O33">
        <v>4926</v>
      </c>
      <c r="P33">
        <v>4107</v>
      </c>
      <c r="Q33">
        <v>2947</v>
      </c>
      <c r="R33">
        <v>3115</v>
      </c>
      <c r="S33">
        <v>0</v>
      </c>
      <c r="T33">
        <v>155</v>
      </c>
      <c r="U33">
        <v>30204</v>
      </c>
      <c r="V33">
        <v>8767</v>
      </c>
      <c r="W33">
        <v>153</v>
      </c>
      <c r="X33">
        <v>805</v>
      </c>
      <c r="Y33">
        <v>38298</v>
      </c>
      <c r="Z33">
        <v>21</v>
      </c>
      <c r="AA33">
        <v>0.6597484919742358</v>
      </c>
      <c r="AB33">
        <v>0.34025150802576432</v>
      </c>
      <c r="AC33">
        <v>0</v>
      </c>
      <c r="AD33">
        <v>4.0895613945404353E-3</v>
      </c>
      <c r="AE33">
        <v>0.12186892955730499</v>
      </c>
      <c r="AF33">
        <v>0.11926183416828549</v>
      </c>
      <c r="AG33">
        <v>0.12422042735916571</v>
      </c>
      <c r="AH33">
        <v>0.1223034454554749</v>
      </c>
      <c r="AI33">
        <v>0.11846948164809321</v>
      </c>
      <c r="AJ33">
        <v>0.12590737143441369</v>
      </c>
      <c r="AK33">
        <v>0.1049739290461098</v>
      </c>
      <c r="AL33">
        <v>7.532460893569165E-2</v>
      </c>
      <c r="AM33">
        <v>7.9618648399959108E-2</v>
      </c>
      <c r="AN33">
        <v>0</v>
      </c>
      <c r="AO33">
        <f t="shared" si="0"/>
        <v>3.9617626009610472E-3</v>
      </c>
      <c r="AP33">
        <v>0.77200695225437077</v>
      </c>
      <c r="AQ33">
        <v>0.2240824046621</v>
      </c>
      <c r="AR33">
        <v>3.9106430835292912E-3</v>
      </c>
      <c r="AS33">
        <v>2.057560576628157E-2</v>
      </c>
      <c r="AT33">
        <v>0.97888763930068501</v>
      </c>
      <c r="AU33">
        <v>5.3675493303343216E-4</v>
      </c>
    </row>
    <row r="34" spans="1:47" x14ac:dyDescent="0.25">
      <c r="A34" t="s">
        <v>4813</v>
      </c>
      <c r="B34" t="s">
        <v>889</v>
      </c>
      <c r="C34" t="s">
        <v>369</v>
      </c>
      <c r="D34">
        <v>2014</v>
      </c>
      <c r="E34">
        <v>1233</v>
      </c>
      <c r="F34">
        <v>849</v>
      </c>
      <c r="G34">
        <v>384</v>
      </c>
      <c r="H34">
        <v>0</v>
      </c>
      <c r="I34">
        <v>1</v>
      </c>
      <c r="J34">
        <v>130</v>
      </c>
      <c r="K34">
        <v>160</v>
      </c>
      <c r="L34">
        <v>167</v>
      </c>
      <c r="M34">
        <v>137</v>
      </c>
      <c r="N34">
        <v>143</v>
      </c>
      <c r="O34">
        <v>173</v>
      </c>
      <c r="P34">
        <v>127</v>
      </c>
      <c r="Q34">
        <v>108</v>
      </c>
      <c r="R34">
        <v>85</v>
      </c>
      <c r="S34">
        <v>0</v>
      </c>
      <c r="T34">
        <v>2</v>
      </c>
      <c r="U34">
        <v>992</v>
      </c>
      <c r="V34">
        <v>241</v>
      </c>
      <c r="W34">
        <v>0</v>
      </c>
      <c r="X34">
        <v>29</v>
      </c>
      <c r="Y34">
        <v>1204</v>
      </c>
      <c r="Z34">
        <v>0</v>
      </c>
      <c r="AA34">
        <v>0.68856447688564482</v>
      </c>
      <c r="AB34">
        <v>0.31143552311435518</v>
      </c>
      <c r="AC34">
        <v>0</v>
      </c>
      <c r="AD34">
        <v>8.110300081103001E-4</v>
      </c>
      <c r="AE34">
        <v>0.105433901054339</v>
      </c>
      <c r="AF34">
        <v>0.129764801297648</v>
      </c>
      <c r="AG34">
        <v>0.13544201135442011</v>
      </c>
      <c r="AH34">
        <v>0.1111111111111111</v>
      </c>
      <c r="AI34">
        <v>0.1159772911597729</v>
      </c>
      <c r="AJ34">
        <v>0.1403081914030819</v>
      </c>
      <c r="AK34">
        <v>0.1030008110300081</v>
      </c>
      <c r="AL34">
        <v>8.7591240875912413E-2</v>
      </c>
      <c r="AM34">
        <v>6.8937550689375501E-2</v>
      </c>
      <c r="AN34">
        <v>0</v>
      </c>
      <c r="AO34">
        <f t="shared" si="0"/>
        <v>1.6220600162206002E-3</v>
      </c>
      <c r="AP34">
        <v>0.80454176804541766</v>
      </c>
      <c r="AQ34">
        <v>0.19545823195458231</v>
      </c>
      <c r="AR34">
        <v>0</v>
      </c>
      <c r="AS34">
        <v>2.3519870235198699E-2</v>
      </c>
      <c r="AT34">
        <v>0.97648012976480125</v>
      </c>
      <c r="AU34">
        <v>0</v>
      </c>
    </row>
    <row r="35" spans="1:47" x14ac:dyDescent="0.25">
      <c r="A35" t="s">
        <v>4814</v>
      </c>
      <c r="B35" t="s">
        <v>889</v>
      </c>
      <c r="C35" t="s">
        <v>376</v>
      </c>
      <c r="D35">
        <v>2014</v>
      </c>
      <c r="E35">
        <v>795</v>
      </c>
      <c r="F35">
        <v>566</v>
      </c>
      <c r="G35">
        <v>229</v>
      </c>
      <c r="H35">
        <v>0</v>
      </c>
      <c r="I35">
        <v>1</v>
      </c>
      <c r="J35">
        <v>66</v>
      </c>
      <c r="K35">
        <v>104</v>
      </c>
      <c r="L35">
        <v>139</v>
      </c>
      <c r="M35">
        <v>121</v>
      </c>
      <c r="N35">
        <v>119</v>
      </c>
      <c r="O35">
        <v>77</v>
      </c>
      <c r="P35">
        <v>65</v>
      </c>
      <c r="Q35">
        <v>47</v>
      </c>
      <c r="R35">
        <v>56</v>
      </c>
      <c r="S35">
        <v>0</v>
      </c>
      <c r="T35">
        <v>0</v>
      </c>
      <c r="U35">
        <v>516</v>
      </c>
      <c r="V35">
        <v>279</v>
      </c>
      <c r="W35">
        <v>0</v>
      </c>
      <c r="X35">
        <v>26</v>
      </c>
      <c r="Y35">
        <v>769</v>
      </c>
      <c r="Z35">
        <v>0</v>
      </c>
      <c r="AA35">
        <v>0.71194968553459115</v>
      </c>
      <c r="AB35">
        <v>0.2880503144654088</v>
      </c>
      <c r="AC35">
        <v>0</v>
      </c>
      <c r="AD35">
        <v>1.2578616352201259E-3</v>
      </c>
      <c r="AE35">
        <v>8.3018867924528297E-2</v>
      </c>
      <c r="AF35">
        <v>0.13081761006289311</v>
      </c>
      <c r="AG35">
        <v>0.1748427672955975</v>
      </c>
      <c r="AH35">
        <v>0.15220125786163519</v>
      </c>
      <c r="AI35">
        <v>0.14968553459119499</v>
      </c>
      <c r="AJ35">
        <v>9.6855345911949692E-2</v>
      </c>
      <c r="AK35">
        <v>8.1761006289308172E-2</v>
      </c>
      <c r="AL35">
        <v>5.9119496855345913E-2</v>
      </c>
      <c r="AM35">
        <v>7.0440251572327042E-2</v>
      </c>
      <c r="AN35">
        <v>0</v>
      </c>
      <c r="AO35">
        <f t="shared" si="0"/>
        <v>0</v>
      </c>
      <c r="AP35">
        <v>0.64905660377358487</v>
      </c>
      <c r="AQ35">
        <v>0.35094339622641513</v>
      </c>
      <c r="AR35">
        <v>0</v>
      </c>
      <c r="AS35">
        <v>3.270440251572327E-2</v>
      </c>
      <c r="AT35">
        <v>0.96729559748427674</v>
      </c>
      <c r="AU35">
        <v>0</v>
      </c>
    </row>
    <row r="36" spans="1:47" x14ac:dyDescent="0.25">
      <c r="A36" t="s">
        <v>4815</v>
      </c>
      <c r="B36" t="s">
        <v>889</v>
      </c>
      <c r="C36" t="s">
        <v>382</v>
      </c>
      <c r="D36">
        <v>2014</v>
      </c>
      <c r="E36">
        <v>624</v>
      </c>
      <c r="F36">
        <v>410</v>
      </c>
      <c r="G36">
        <v>214</v>
      </c>
      <c r="H36">
        <v>0</v>
      </c>
      <c r="I36">
        <v>1</v>
      </c>
      <c r="J36">
        <v>83</v>
      </c>
      <c r="K36">
        <v>100</v>
      </c>
      <c r="L36">
        <v>81</v>
      </c>
      <c r="M36">
        <v>79</v>
      </c>
      <c r="N36">
        <v>83</v>
      </c>
      <c r="O36">
        <v>83</v>
      </c>
      <c r="P36">
        <v>57</v>
      </c>
      <c r="Q36">
        <v>31</v>
      </c>
      <c r="R36">
        <v>26</v>
      </c>
      <c r="S36">
        <v>0</v>
      </c>
      <c r="T36">
        <v>0</v>
      </c>
      <c r="U36">
        <v>408</v>
      </c>
      <c r="V36">
        <v>215</v>
      </c>
      <c r="W36">
        <v>1</v>
      </c>
      <c r="X36">
        <v>79</v>
      </c>
      <c r="Y36">
        <v>545</v>
      </c>
      <c r="Z36">
        <v>0</v>
      </c>
      <c r="AA36">
        <v>0.65705128205128205</v>
      </c>
      <c r="AB36">
        <v>0.34294871794871801</v>
      </c>
      <c r="AC36">
        <v>0</v>
      </c>
      <c r="AD36">
        <v>1.6025641025641029E-3</v>
      </c>
      <c r="AE36">
        <v>0.13301282051282051</v>
      </c>
      <c r="AF36">
        <v>0.1602564102564103</v>
      </c>
      <c r="AG36">
        <v>0.12980769230769229</v>
      </c>
      <c r="AH36">
        <v>0.1266025641025641</v>
      </c>
      <c r="AI36">
        <v>0.13301282051282051</v>
      </c>
      <c r="AJ36">
        <v>0.13301282051282051</v>
      </c>
      <c r="AK36">
        <v>9.1346153846153841E-2</v>
      </c>
      <c r="AL36">
        <v>4.9679487179487183E-2</v>
      </c>
      <c r="AM36">
        <v>4.1666666666666657E-2</v>
      </c>
      <c r="AN36">
        <v>0</v>
      </c>
      <c r="AO36">
        <f t="shared" si="0"/>
        <v>0</v>
      </c>
      <c r="AP36">
        <v>0.65384615384615385</v>
      </c>
      <c r="AQ36">
        <v>0.34455128205128199</v>
      </c>
      <c r="AR36">
        <v>1.6025641025641029E-3</v>
      </c>
      <c r="AS36">
        <v>0.1266025641025641</v>
      </c>
      <c r="AT36">
        <v>0.8733974358974359</v>
      </c>
      <c r="AU36">
        <v>0</v>
      </c>
    </row>
    <row r="37" spans="1:47" x14ac:dyDescent="0.25">
      <c r="A37" t="s">
        <v>4816</v>
      </c>
      <c r="B37" t="s">
        <v>889</v>
      </c>
      <c r="C37" t="s">
        <v>388</v>
      </c>
      <c r="D37">
        <v>2014</v>
      </c>
      <c r="E37">
        <v>10</v>
      </c>
      <c r="F37">
        <v>9</v>
      </c>
      <c r="G37">
        <v>1</v>
      </c>
      <c r="H37">
        <v>0</v>
      </c>
      <c r="I37">
        <v>0</v>
      </c>
      <c r="J37">
        <v>1</v>
      </c>
      <c r="K37">
        <v>0</v>
      </c>
      <c r="L37">
        <v>2</v>
      </c>
      <c r="M37">
        <v>0</v>
      </c>
      <c r="N37">
        <v>1</v>
      </c>
      <c r="O37">
        <v>1</v>
      </c>
      <c r="P37">
        <v>3</v>
      </c>
      <c r="Q37">
        <v>0</v>
      </c>
      <c r="R37">
        <v>2</v>
      </c>
      <c r="S37">
        <v>0</v>
      </c>
      <c r="T37">
        <v>0</v>
      </c>
      <c r="U37">
        <v>7</v>
      </c>
      <c r="V37">
        <v>3</v>
      </c>
      <c r="W37">
        <v>0</v>
      </c>
      <c r="X37">
        <v>0</v>
      </c>
      <c r="Y37">
        <v>10</v>
      </c>
      <c r="Z37">
        <v>0</v>
      </c>
      <c r="AA37">
        <v>0.9</v>
      </c>
      <c r="AB37">
        <v>0.1</v>
      </c>
      <c r="AC37">
        <v>0</v>
      </c>
      <c r="AD37">
        <v>0</v>
      </c>
      <c r="AE37">
        <v>0.1</v>
      </c>
      <c r="AF37">
        <v>0</v>
      </c>
      <c r="AG37">
        <v>0.2</v>
      </c>
      <c r="AH37">
        <v>0</v>
      </c>
      <c r="AI37">
        <v>0.1</v>
      </c>
      <c r="AJ37">
        <v>0.1</v>
      </c>
      <c r="AK37">
        <v>0.3</v>
      </c>
      <c r="AL37">
        <v>0</v>
      </c>
      <c r="AM37">
        <v>0.2</v>
      </c>
      <c r="AN37">
        <v>0</v>
      </c>
      <c r="AO37">
        <f t="shared" si="0"/>
        <v>0</v>
      </c>
      <c r="AP37">
        <v>0.7</v>
      </c>
      <c r="AQ37">
        <v>0.3</v>
      </c>
      <c r="AR37">
        <v>0</v>
      </c>
      <c r="AS37">
        <v>0</v>
      </c>
      <c r="AT37">
        <v>1</v>
      </c>
      <c r="AU37">
        <v>0</v>
      </c>
    </row>
    <row r="38" spans="1:47" x14ac:dyDescent="0.25">
      <c r="A38" t="s">
        <v>4817</v>
      </c>
      <c r="B38" t="s">
        <v>889</v>
      </c>
      <c r="C38" t="s">
        <v>394</v>
      </c>
      <c r="D38">
        <v>2014</v>
      </c>
      <c r="E38">
        <v>1223</v>
      </c>
      <c r="F38">
        <v>823</v>
      </c>
      <c r="G38">
        <v>400</v>
      </c>
      <c r="H38">
        <v>0</v>
      </c>
      <c r="I38">
        <v>0</v>
      </c>
      <c r="J38">
        <v>134</v>
      </c>
      <c r="K38">
        <v>151</v>
      </c>
      <c r="L38">
        <v>155</v>
      </c>
      <c r="M38">
        <v>164</v>
      </c>
      <c r="N38">
        <v>161</v>
      </c>
      <c r="O38">
        <v>160</v>
      </c>
      <c r="P38">
        <v>155</v>
      </c>
      <c r="Q38">
        <v>76</v>
      </c>
      <c r="R38">
        <v>67</v>
      </c>
      <c r="S38">
        <v>0</v>
      </c>
      <c r="T38">
        <v>0</v>
      </c>
      <c r="U38">
        <v>850</v>
      </c>
      <c r="V38">
        <v>373</v>
      </c>
      <c r="W38">
        <v>0</v>
      </c>
      <c r="X38">
        <v>136</v>
      </c>
      <c r="Y38">
        <v>1086</v>
      </c>
      <c r="Z38">
        <v>1</v>
      </c>
      <c r="AA38">
        <v>0.67293540474243663</v>
      </c>
      <c r="AB38">
        <v>0.32706459525756337</v>
      </c>
      <c r="AC38">
        <v>0</v>
      </c>
      <c r="AD38">
        <v>0</v>
      </c>
      <c r="AE38">
        <v>0.10956663941128369</v>
      </c>
      <c r="AF38">
        <v>0.1234668847097302</v>
      </c>
      <c r="AG38">
        <v>0.12673753066230581</v>
      </c>
      <c r="AH38">
        <v>0.13409648405560101</v>
      </c>
      <c r="AI38">
        <v>0.13164349959116919</v>
      </c>
      <c r="AJ38">
        <v>0.13082583810302531</v>
      </c>
      <c r="AK38">
        <v>0.12673753066230581</v>
      </c>
      <c r="AL38">
        <v>6.2142273098937037E-2</v>
      </c>
      <c r="AM38">
        <v>5.4783319705641861E-2</v>
      </c>
      <c r="AN38">
        <v>0</v>
      </c>
      <c r="AO38">
        <f t="shared" si="0"/>
        <v>0</v>
      </c>
      <c r="AP38">
        <v>0.69501226492232215</v>
      </c>
      <c r="AQ38">
        <v>0.30498773507767779</v>
      </c>
      <c r="AR38">
        <v>0</v>
      </c>
      <c r="AS38">
        <v>0.1112019623875715</v>
      </c>
      <c r="AT38">
        <v>0.8879803761242846</v>
      </c>
      <c r="AU38">
        <v>8.1766148814390845E-4</v>
      </c>
    </row>
    <row r="39" spans="1:47" x14ac:dyDescent="0.25">
      <c r="A39" t="s">
        <v>4818</v>
      </c>
      <c r="B39" t="s">
        <v>889</v>
      </c>
      <c r="C39" t="s">
        <v>400</v>
      </c>
      <c r="D39">
        <v>2014</v>
      </c>
      <c r="E39">
        <v>1</v>
      </c>
      <c r="F39">
        <v>0</v>
      </c>
      <c r="G39">
        <v>1</v>
      </c>
      <c r="H39">
        <v>0</v>
      </c>
      <c r="I39">
        <v>0</v>
      </c>
      <c r="J39">
        <v>0</v>
      </c>
      <c r="K39">
        <v>0</v>
      </c>
      <c r="L39">
        <v>0</v>
      </c>
      <c r="M39">
        <v>0</v>
      </c>
      <c r="N39">
        <v>0</v>
      </c>
      <c r="O39">
        <v>1</v>
      </c>
      <c r="P39">
        <v>0</v>
      </c>
      <c r="Q39">
        <v>0</v>
      </c>
      <c r="R39">
        <v>0</v>
      </c>
      <c r="S39">
        <v>0</v>
      </c>
      <c r="T39">
        <v>0</v>
      </c>
      <c r="U39">
        <v>1</v>
      </c>
      <c r="V39">
        <v>0</v>
      </c>
      <c r="W39">
        <v>0</v>
      </c>
      <c r="X39">
        <v>1</v>
      </c>
      <c r="Y39">
        <v>0</v>
      </c>
      <c r="Z39">
        <v>0</v>
      </c>
      <c r="AA39">
        <v>0</v>
      </c>
      <c r="AB39">
        <v>1</v>
      </c>
      <c r="AC39">
        <v>0</v>
      </c>
      <c r="AD39">
        <v>0</v>
      </c>
      <c r="AE39">
        <v>0</v>
      </c>
      <c r="AF39">
        <v>0</v>
      </c>
      <c r="AG39">
        <v>0</v>
      </c>
      <c r="AH39">
        <v>0</v>
      </c>
      <c r="AI39">
        <v>0</v>
      </c>
      <c r="AJ39">
        <v>1</v>
      </c>
      <c r="AK39">
        <v>0</v>
      </c>
      <c r="AL39">
        <v>0</v>
      </c>
      <c r="AM39">
        <v>0</v>
      </c>
      <c r="AN39">
        <v>0</v>
      </c>
      <c r="AO39">
        <f t="shared" si="0"/>
        <v>0</v>
      </c>
      <c r="AP39">
        <v>1</v>
      </c>
      <c r="AQ39">
        <v>0</v>
      </c>
      <c r="AR39">
        <v>0</v>
      </c>
      <c r="AS39">
        <v>1</v>
      </c>
      <c r="AT39">
        <v>0</v>
      </c>
      <c r="AU39">
        <v>0</v>
      </c>
    </row>
    <row r="40" spans="1:47" x14ac:dyDescent="0.25">
      <c r="A40" t="s">
        <v>4819</v>
      </c>
      <c r="B40" t="s">
        <v>889</v>
      </c>
      <c r="C40" t="s">
        <v>43</v>
      </c>
      <c r="D40">
        <v>2014</v>
      </c>
      <c r="E40">
        <v>14673</v>
      </c>
      <c r="F40">
        <v>9848</v>
      </c>
      <c r="G40">
        <v>4825</v>
      </c>
      <c r="H40">
        <v>0</v>
      </c>
      <c r="I40">
        <v>42</v>
      </c>
      <c r="J40">
        <v>1640</v>
      </c>
      <c r="K40">
        <v>1477</v>
      </c>
      <c r="L40">
        <v>1796</v>
      </c>
      <c r="M40">
        <v>1858</v>
      </c>
      <c r="N40">
        <v>1669</v>
      </c>
      <c r="O40">
        <v>1890</v>
      </c>
      <c r="P40">
        <v>1684</v>
      </c>
      <c r="Q40">
        <v>1173</v>
      </c>
      <c r="R40">
        <v>1438</v>
      </c>
      <c r="S40">
        <v>0</v>
      </c>
      <c r="T40">
        <v>6</v>
      </c>
      <c r="U40">
        <v>10874</v>
      </c>
      <c r="V40">
        <v>3799</v>
      </c>
      <c r="W40">
        <v>0</v>
      </c>
      <c r="X40">
        <v>157</v>
      </c>
      <c r="Y40">
        <v>14505</v>
      </c>
      <c r="Z40">
        <v>11</v>
      </c>
      <c r="AA40">
        <v>0.67116472432358754</v>
      </c>
      <c r="AB40">
        <v>0.32883527567641252</v>
      </c>
      <c r="AC40">
        <v>0</v>
      </c>
      <c r="AD40">
        <v>2.8624003271314662E-3</v>
      </c>
      <c r="AE40">
        <v>0.11176991753560959</v>
      </c>
      <c r="AF40">
        <v>0.1006610781707899</v>
      </c>
      <c r="AG40">
        <v>0.1224016901792408</v>
      </c>
      <c r="AH40">
        <v>0.12662713828119679</v>
      </c>
      <c r="AI40">
        <v>0.1137463368091052</v>
      </c>
      <c r="AJ40">
        <v>0.12880801472091599</v>
      </c>
      <c r="AK40">
        <v>0.1147686226402235</v>
      </c>
      <c r="AL40">
        <v>7.9942751993457364E-2</v>
      </c>
      <c r="AM40">
        <v>9.80031350098821E-2</v>
      </c>
      <c r="AN40">
        <v>0</v>
      </c>
      <c r="AO40">
        <f t="shared" si="0"/>
        <v>4.0891433244735228E-4</v>
      </c>
      <c r="AP40">
        <v>0.74108907517208478</v>
      </c>
      <c r="AQ40">
        <v>0.25891092482791522</v>
      </c>
      <c r="AR40">
        <v>0</v>
      </c>
      <c r="AS40">
        <v>1.069992503237239E-2</v>
      </c>
      <c r="AT40">
        <v>0.9885503986914741</v>
      </c>
      <c r="AU40">
        <v>7.4967627615347922E-4</v>
      </c>
    </row>
    <row r="41" spans="1:47" x14ac:dyDescent="0.25">
      <c r="A41" t="s">
        <v>4820</v>
      </c>
      <c r="B41" t="s">
        <v>889</v>
      </c>
      <c r="C41" t="s">
        <v>187</v>
      </c>
      <c r="D41">
        <v>2014</v>
      </c>
      <c r="E41">
        <v>117</v>
      </c>
      <c r="F41">
        <v>91</v>
      </c>
      <c r="G41">
        <v>26</v>
      </c>
      <c r="H41">
        <v>0</v>
      </c>
      <c r="I41">
        <v>0</v>
      </c>
      <c r="J41">
        <v>6</v>
      </c>
      <c r="K41">
        <v>8</v>
      </c>
      <c r="L41">
        <v>12</v>
      </c>
      <c r="M41">
        <v>15</v>
      </c>
      <c r="N41">
        <v>13</v>
      </c>
      <c r="O41">
        <v>24</v>
      </c>
      <c r="P41">
        <v>16</v>
      </c>
      <c r="Q41">
        <v>8</v>
      </c>
      <c r="R41">
        <v>12</v>
      </c>
      <c r="S41">
        <v>0</v>
      </c>
      <c r="T41">
        <v>3</v>
      </c>
      <c r="U41">
        <v>85</v>
      </c>
      <c r="V41">
        <v>27</v>
      </c>
      <c r="W41">
        <v>5</v>
      </c>
      <c r="X41">
        <v>0</v>
      </c>
      <c r="Y41">
        <v>117</v>
      </c>
      <c r="Z41">
        <v>0</v>
      </c>
      <c r="AA41">
        <v>0.77777777777777779</v>
      </c>
      <c r="AB41">
        <v>0.22222222222222221</v>
      </c>
      <c r="AC41">
        <v>0</v>
      </c>
      <c r="AD41">
        <v>0</v>
      </c>
      <c r="AE41">
        <v>5.128205128205128E-2</v>
      </c>
      <c r="AF41">
        <v>6.8376068376068383E-2</v>
      </c>
      <c r="AG41">
        <v>0.1025641025641026</v>
      </c>
      <c r="AH41">
        <v>0.12820512820512819</v>
      </c>
      <c r="AI41">
        <v>0.1111111111111111</v>
      </c>
      <c r="AJ41">
        <v>0.20512820512820509</v>
      </c>
      <c r="AK41">
        <v>0.13675213675213679</v>
      </c>
      <c r="AL41">
        <v>6.8376068376068383E-2</v>
      </c>
      <c r="AM41">
        <v>0.1025641025641026</v>
      </c>
      <c r="AN41">
        <v>0</v>
      </c>
      <c r="AO41">
        <f t="shared" si="0"/>
        <v>2.564102564102564E-2</v>
      </c>
      <c r="AP41">
        <v>0.72649572649572647</v>
      </c>
      <c r="AQ41">
        <v>0.23076923076923081</v>
      </c>
      <c r="AR41">
        <v>4.2735042735042743E-2</v>
      </c>
      <c r="AS41">
        <v>0</v>
      </c>
      <c r="AT41">
        <v>1</v>
      </c>
      <c r="AU41">
        <v>0</v>
      </c>
    </row>
    <row r="42" spans="1:47" x14ac:dyDescent="0.25">
      <c r="A42" t="s">
        <v>4821</v>
      </c>
      <c r="B42" t="s">
        <v>889</v>
      </c>
      <c r="C42" t="s">
        <v>420</v>
      </c>
      <c r="D42">
        <v>2014</v>
      </c>
      <c r="E42">
        <v>10000</v>
      </c>
      <c r="F42">
        <v>6036</v>
      </c>
      <c r="G42">
        <v>3964</v>
      </c>
      <c r="H42">
        <v>0</v>
      </c>
      <c r="I42">
        <v>80</v>
      </c>
      <c r="J42">
        <v>1399</v>
      </c>
      <c r="K42">
        <v>1278</v>
      </c>
      <c r="L42">
        <v>1148</v>
      </c>
      <c r="M42">
        <v>1107</v>
      </c>
      <c r="N42">
        <v>1180</v>
      </c>
      <c r="O42">
        <v>1169</v>
      </c>
      <c r="P42">
        <v>874</v>
      </c>
      <c r="Q42">
        <v>770</v>
      </c>
      <c r="R42">
        <v>852</v>
      </c>
      <c r="S42">
        <v>0</v>
      </c>
      <c r="T42">
        <v>143</v>
      </c>
      <c r="U42">
        <v>8843</v>
      </c>
      <c r="V42">
        <v>1016</v>
      </c>
      <c r="W42">
        <v>141</v>
      </c>
      <c r="X42">
        <v>262</v>
      </c>
      <c r="Y42">
        <v>9737</v>
      </c>
      <c r="Z42">
        <v>1</v>
      </c>
      <c r="AA42">
        <v>0.60360000000000003</v>
      </c>
      <c r="AB42">
        <v>0.39639999999999997</v>
      </c>
      <c r="AC42">
        <v>0</v>
      </c>
      <c r="AD42">
        <v>8.0000000000000002E-3</v>
      </c>
      <c r="AE42">
        <v>0.1399</v>
      </c>
      <c r="AF42">
        <v>0.1278</v>
      </c>
      <c r="AG42">
        <v>0.1148</v>
      </c>
      <c r="AH42">
        <v>0.11070000000000001</v>
      </c>
      <c r="AI42">
        <v>0.11799999999999999</v>
      </c>
      <c r="AJ42">
        <v>0.1169</v>
      </c>
      <c r="AK42">
        <v>8.7400000000000005E-2</v>
      </c>
      <c r="AL42">
        <v>7.6999999999999999E-2</v>
      </c>
      <c r="AM42">
        <v>8.5199999999999998E-2</v>
      </c>
      <c r="AN42">
        <v>0</v>
      </c>
      <c r="AO42">
        <f t="shared" si="0"/>
        <v>1.43E-2</v>
      </c>
      <c r="AP42">
        <v>0.88429999999999997</v>
      </c>
      <c r="AQ42">
        <v>0.1016</v>
      </c>
      <c r="AR42">
        <v>1.41E-2</v>
      </c>
      <c r="AS42">
        <v>2.6200000000000001E-2</v>
      </c>
      <c r="AT42">
        <v>0.97370000000000001</v>
      </c>
      <c r="AU42">
        <v>1E-4</v>
      </c>
    </row>
    <row r="43" spans="1:47" x14ac:dyDescent="0.25">
      <c r="A43" t="s">
        <v>4822</v>
      </c>
      <c r="B43" t="s">
        <v>889</v>
      </c>
      <c r="C43" t="s">
        <v>426</v>
      </c>
      <c r="D43">
        <v>2014</v>
      </c>
      <c r="E43">
        <v>947</v>
      </c>
      <c r="F43">
        <v>657</v>
      </c>
      <c r="G43">
        <v>290</v>
      </c>
      <c r="H43">
        <v>0</v>
      </c>
      <c r="I43">
        <v>2</v>
      </c>
      <c r="J43">
        <v>111</v>
      </c>
      <c r="K43">
        <v>147</v>
      </c>
      <c r="L43">
        <v>138</v>
      </c>
      <c r="M43">
        <v>120</v>
      </c>
      <c r="N43">
        <v>136</v>
      </c>
      <c r="O43">
        <v>110</v>
      </c>
      <c r="P43">
        <v>82</v>
      </c>
      <c r="Q43">
        <v>48</v>
      </c>
      <c r="R43">
        <v>53</v>
      </c>
      <c r="S43">
        <v>0</v>
      </c>
      <c r="T43">
        <v>0</v>
      </c>
      <c r="U43">
        <v>549</v>
      </c>
      <c r="V43">
        <v>398</v>
      </c>
      <c r="W43">
        <v>0</v>
      </c>
      <c r="X43">
        <v>5</v>
      </c>
      <c r="Y43">
        <v>940</v>
      </c>
      <c r="Z43">
        <v>2</v>
      </c>
      <c r="AA43">
        <v>0.69376979936642025</v>
      </c>
      <c r="AB43">
        <v>0.30623020063357981</v>
      </c>
      <c r="AC43">
        <v>0</v>
      </c>
      <c r="AD43">
        <v>2.1119324181626191E-3</v>
      </c>
      <c r="AE43">
        <v>0.1172122492080253</v>
      </c>
      <c r="AF43">
        <v>0.1552270327349525</v>
      </c>
      <c r="AG43">
        <v>0.1457233368532207</v>
      </c>
      <c r="AH43">
        <v>0.12671594508975709</v>
      </c>
      <c r="AI43">
        <v>0.1436114044350581</v>
      </c>
      <c r="AJ43">
        <v>0.116156282998944</v>
      </c>
      <c r="AK43">
        <v>8.6589229144667365E-2</v>
      </c>
      <c r="AL43">
        <v>5.0686378035902847E-2</v>
      </c>
      <c r="AM43">
        <v>5.59662090813094E-2</v>
      </c>
      <c r="AN43">
        <v>0</v>
      </c>
      <c r="AO43">
        <f t="shared" si="0"/>
        <v>0</v>
      </c>
      <c r="AP43">
        <v>0.57972544878563881</v>
      </c>
      <c r="AQ43">
        <v>0.42027455121436108</v>
      </c>
      <c r="AR43">
        <v>0</v>
      </c>
      <c r="AS43">
        <v>5.279831045406547E-3</v>
      </c>
      <c r="AT43">
        <v>0.99260823653643082</v>
      </c>
      <c r="AU43">
        <v>2.1119324181626191E-3</v>
      </c>
    </row>
    <row r="44" spans="1:47" x14ac:dyDescent="0.25">
      <c r="A44" t="s">
        <v>4823</v>
      </c>
      <c r="B44" t="s">
        <v>889</v>
      </c>
      <c r="C44" t="s">
        <v>433</v>
      </c>
      <c r="D44">
        <v>2014</v>
      </c>
      <c r="E44">
        <v>10</v>
      </c>
      <c r="F44">
        <v>5</v>
      </c>
      <c r="G44">
        <v>5</v>
      </c>
      <c r="H44">
        <v>0</v>
      </c>
      <c r="I44">
        <v>0</v>
      </c>
      <c r="J44">
        <v>1</v>
      </c>
      <c r="K44">
        <v>1</v>
      </c>
      <c r="L44">
        <v>2</v>
      </c>
      <c r="M44">
        <v>2</v>
      </c>
      <c r="N44">
        <v>1</v>
      </c>
      <c r="O44">
        <v>0</v>
      </c>
      <c r="P44">
        <v>0</v>
      </c>
      <c r="Q44">
        <v>3</v>
      </c>
      <c r="R44">
        <v>0</v>
      </c>
      <c r="S44">
        <v>0</v>
      </c>
      <c r="T44">
        <v>0</v>
      </c>
      <c r="U44">
        <v>8</v>
      </c>
      <c r="V44">
        <v>2</v>
      </c>
      <c r="W44">
        <v>0</v>
      </c>
      <c r="X44">
        <v>0</v>
      </c>
      <c r="Y44">
        <v>10</v>
      </c>
      <c r="Z44">
        <v>0</v>
      </c>
      <c r="AA44">
        <v>0.5</v>
      </c>
      <c r="AB44">
        <v>0.5</v>
      </c>
      <c r="AC44">
        <v>0</v>
      </c>
      <c r="AD44">
        <v>0</v>
      </c>
      <c r="AE44">
        <v>0.1</v>
      </c>
      <c r="AF44">
        <v>0.1</v>
      </c>
      <c r="AG44">
        <v>0.2</v>
      </c>
      <c r="AH44">
        <v>0.2</v>
      </c>
      <c r="AI44">
        <v>0.1</v>
      </c>
      <c r="AJ44">
        <v>0</v>
      </c>
      <c r="AK44">
        <v>0</v>
      </c>
      <c r="AL44">
        <v>0.3</v>
      </c>
      <c r="AM44">
        <v>0</v>
      </c>
      <c r="AN44">
        <v>0</v>
      </c>
      <c r="AO44">
        <f t="shared" si="0"/>
        <v>0</v>
      </c>
      <c r="AP44">
        <v>0.8</v>
      </c>
      <c r="AQ44">
        <v>0.2</v>
      </c>
      <c r="AR44">
        <v>0</v>
      </c>
      <c r="AS44">
        <v>0</v>
      </c>
      <c r="AT44">
        <v>1</v>
      </c>
      <c r="AU44">
        <v>0</v>
      </c>
    </row>
    <row r="45" spans="1:47" x14ac:dyDescent="0.25">
      <c r="A45" t="s">
        <v>4824</v>
      </c>
      <c r="B45" t="s">
        <v>4780</v>
      </c>
      <c r="C45" t="s">
        <v>124</v>
      </c>
      <c r="D45">
        <v>2015</v>
      </c>
      <c r="E45">
        <v>10019</v>
      </c>
      <c r="F45">
        <v>6244</v>
      </c>
      <c r="G45">
        <v>3775</v>
      </c>
      <c r="H45">
        <v>0</v>
      </c>
      <c r="I45">
        <v>351</v>
      </c>
      <c r="J45">
        <v>1373</v>
      </c>
      <c r="K45">
        <v>1397</v>
      </c>
      <c r="L45">
        <v>1303</v>
      </c>
      <c r="M45">
        <v>1287</v>
      </c>
      <c r="N45">
        <v>1129</v>
      </c>
      <c r="O45">
        <v>1110</v>
      </c>
      <c r="P45">
        <v>963</v>
      </c>
      <c r="Q45">
        <v>553</v>
      </c>
      <c r="R45">
        <v>488</v>
      </c>
      <c r="S45">
        <v>0</v>
      </c>
      <c r="T45">
        <v>65</v>
      </c>
      <c r="U45">
        <v>6603</v>
      </c>
      <c r="V45">
        <v>3345</v>
      </c>
      <c r="W45">
        <v>71</v>
      </c>
      <c r="X45">
        <v>736</v>
      </c>
      <c r="Y45">
        <v>9269</v>
      </c>
      <c r="Z45">
        <v>14</v>
      </c>
      <c r="AA45">
        <v>0.62321588980936227</v>
      </c>
      <c r="AB45">
        <v>0.37678411019063779</v>
      </c>
      <c r="AC45">
        <v>0</v>
      </c>
      <c r="AD45">
        <v>3.5033436470705663E-2</v>
      </c>
      <c r="AE45">
        <v>0.1370396247130452</v>
      </c>
      <c r="AF45">
        <v>0.13943507336061481</v>
      </c>
      <c r="AG45">
        <v>0.13005289949096721</v>
      </c>
      <c r="AH45">
        <v>0.12845593372592079</v>
      </c>
      <c r="AI45">
        <v>0.1126858967960874</v>
      </c>
      <c r="AJ45">
        <v>0.11078949995009479</v>
      </c>
      <c r="AK45">
        <v>9.6117376983730907E-2</v>
      </c>
      <c r="AL45">
        <v>5.5195129254416608E-2</v>
      </c>
      <c r="AM45">
        <v>4.8707455833915558E-2</v>
      </c>
      <c r="AN45">
        <v>0</v>
      </c>
      <c r="AO45">
        <f t="shared" si="0"/>
        <v>6.4876734205010483E-3</v>
      </c>
      <c r="AP45">
        <v>0.65904780916259109</v>
      </c>
      <c r="AQ45">
        <v>0.33386565525501549</v>
      </c>
      <c r="AR45">
        <v>7.0865355823934526E-3</v>
      </c>
      <c r="AS45">
        <v>7.3460425192134943E-2</v>
      </c>
      <c r="AT45">
        <v>0.9251422297634494</v>
      </c>
      <c r="AU45">
        <v>1.39734504441561E-3</v>
      </c>
    </row>
    <row r="46" spans="1:47" x14ac:dyDescent="0.25">
      <c r="A46" t="s">
        <v>4825</v>
      </c>
      <c r="B46" t="s">
        <v>4780</v>
      </c>
      <c r="C46" t="s">
        <v>123</v>
      </c>
      <c r="D46">
        <v>2015</v>
      </c>
      <c r="E46">
        <v>10917</v>
      </c>
      <c r="F46">
        <v>6915</v>
      </c>
      <c r="G46">
        <v>4002</v>
      </c>
      <c r="H46">
        <v>0</v>
      </c>
      <c r="I46">
        <v>50</v>
      </c>
      <c r="J46">
        <v>1067</v>
      </c>
      <c r="K46">
        <v>1246</v>
      </c>
      <c r="L46">
        <v>1277</v>
      </c>
      <c r="M46">
        <v>1332</v>
      </c>
      <c r="N46">
        <v>1538</v>
      </c>
      <c r="O46">
        <v>1521</v>
      </c>
      <c r="P46">
        <v>1290</v>
      </c>
      <c r="Q46">
        <v>941</v>
      </c>
      <c r="R46">
        <v>655</v>
      </c>
      <c r="S46">
        <v>0</v>
      </c>
      <c r="T46">
        <v>0</v>
      </c>
      <c r="U46">
        <v>7689</v>
      </c>
      <c r="V46">
        <v>3226</v>
      </c>
      <c r="W46">
        <v>2</v>
      </c>
      <c r="X46">
        <v>611</v>
      </c>
      <c r="Y46">
        <v>10297</v>
      </c>
      <c r="Z46">
        <v>9</v>
      </c>
      <c r="AA46">
        <v>0.63341577356416601</v>
      </c>
      <c r="AB46">
        <v>0.36658422643583399</v>
      </c>
      <c r="AC46">
        <v>0</v>
      </c>
      <c r="AD46">
        <v>4.5800128240359077E-3</v>
      </c>
      <c r="AE46">
        <v>9.7737473664926258E-2</v>
      </c>
      <c r="AF46">
        <v>0.1141339195749748</v>
      </c>
      <c r="AG46">
        <v>0.1169735275258771</v>
      </c>
      <c r="AH46">
        <v>0.1220115416323166</v>
      </c>
      <c r="AI46">
        <v>0.14088119446734451</v>
      </c>
      <c r="AJ46">
        <v>0.13932399010717231</v>
      </c>
      <c r="AK46">
        <v>0.1181643308601264</v>
      </c>
      <c r="AL46">
        <v>8.619584134835577E-2</v>
      </c>
      <c r="AM46">
        <v>5.9998167994870392E-2</v>
      </c>
      <c r="AN46">
        <v>0</v>
      </c>
      <c r="AO46">
        <f t="shared" si="0"/>
        <v>0</v>
      </c>
      <c r="AP46">
        <v>0.70431437208024184</v>
      </c>
      <c r="AQ46">
        <v>0.29550242740679672</v>
      </c>
      <c r="AR46">
        <v>1.832005129614363E-4</v>
      </c>
      <c r="AS46">
        <v>5.5967756709718777E-2</v>
      </c>
      <c r="AT46">
        <v>0.94320784098195476</v>
      </c>
      <c r="AU46">
        <v>8.2440230832646333E-4</v>
      </c>
    </row>
    <row r="47" spans="1:47" x14ac:dyDescent="0.25">
      <c r="A47" t="s">
        <v>4826</v>
      </c>
      <c r="B47" t="s">
        <v>4780</v>
      </c>
      <c r="C47" t="s">
        <v>4783</v>
      </c>
      <c r="D47">
        <v>2015</v>
      </c>
      <c r="E47">
        <v>82198</v>
      </c>
      <c r="F47">
        <v>49363</v>
      </c>
      <c r="G47">
        <v>32834</v>
      </c>
      <c r="H47">
        <v>1</v>
      </c>
      <c r="I47">
        <v>1812</v>
      </c>
      <c r="J47">
        <v>9599</v>
      </c>
      <c r="K47">
        <v>9594</v>
      </c>
      <c r="L47">
        <v>9671</v>
      </c>
      <c r="M47">
        <v>9955</v>
      </c>
      <c r="N47">
        <v>10358</v>
      </c>
      <c r="O47">
        <v>10093</v>
      </c>
      <c r="P47">
        <v>8970</v>
      </c>
      <c r="Q47">
        <v>6128</v>
      </c>
      <c r="R47">
        <v>5659</v>
      </c>
      <c r="S47">
        <v>0</v>
      </c>
      <c r="T47">
        <v>359</v>
      </c>
      <c r="U47">
        <v>60756</v>
      </c>
      <c r="V47">
        <v>21053</v>
      </c>
      <c r="W47">
        <v>389</v>
      </c>
      <c r="X47">
        <v>6204</v>
      </c>
      <c r="Y47">
        <v>75936</v>
      </c>
      <c r="Z47">
        <v>58</v>
      </c>
      <c r="AA47">
        <v>0.60053772597873423</v>
      </c>
      <c r="AB47">
        <v>0.39945010827514049</v>
      </c>
      <c r="AC47">
        <v>1.2165746125209861E-5</v>
      </c>
      <c r="AD47">
        <v>2.2044331978880269E-2</v>
      </c>
      <c r="AE47">
        <v>0.1167789970558894</v>
      </c>
      <c r="AF47">
        <v>0.1167181683252634</v>
      </c>
      <c r="AG47">
        <v>0.1176549307769045</v>
      </c>
      <c r="AH47">
        <v>0.1211100026764641</v>
      </c>
      <c r="AI47">
        <v>0.12601279836492371</v>
      </c>
      <c r="AJ47">
        <v>0.12278887564174309</v>
      </c>
      <c r="AK47">
        <v>0.1091267427431324</v>
      </c>
      <c r="AL47">
        <v>7.4551692255286017E-2</v>
      </c>
      <c r="AM47">
        <v>6.8845957322562587E-2</v>
      </c>
      <c r="AN47">
        <v>0</v>
      </c>
      <c r="AO47">
        <f t="shared" si="0"/>
        <v>4.3675028589503393E-3</v>
      </c>
      <c r="AP47">
        <v>0.73914207158325018</v>
      </c>
      <c r="AQ47">
        <v>0.25612545317404323</v>
      </c>
      <c r="AR47">
        <v>4.732475242706635E-3</v>
      </c>
      <c r="AS47">
        <v>7.5476288960801968E-2</v>
      </c>
      <c r="AT47">
        <v>0.92381809776393586</v>
      </c>
      <c r="AU47">
        <v>7.0561327526217179E-4</v>
      </c>
    </row>
    <row r="48" spans="1:47" x14ac:dyDescent="0.25">
      <c r="A48" t="s">
        <v>4827</v>
      </c>
      <c r="B48" t="s">
        <v>4780</v>
      </c>
      <c r="C48" t="s">
        <v>369</v>
      </c>
      <c r="D48">
        <v>2015</v>
      </c>
      <c r="E48">
        <v>2659</v>
      </c>
      <c r="F48">
        <v>1735</v>
      </c>
      <c r="G48">
        <v>923</v>
      </c>
      <c r="H48">
        <v>1</v>
      </c>
      <c r="I48">
        <v>11</v>
      </c>
      <c r="J48">
        <v>262</v>
      </c>
      <c r="K48">
        <v>323</v>
      </c>
      <c r="L48">
        <v>351</v>
      </c>
      <c r="M48">
        <v>368</v>
      </c>
      <c r="N48">
        <v>329</v>
      </c>
      <c r="O48">
        <v>368</v>
      </c>
      <c r="P48">
        <v>278</v>
      </c>
      <c r="Q48">
        <v>185</v>
      </c>
      <c r="R48">
        <v>174</v>
      </c>
      <c r="S48">
        <v>0</v>
      </c>
      <c r="T48">
        <v>10</v>
      </c>
      <c r="U48">
        <v>1732</v>
      </c>
      <c r="V48">
        <v>916</v>
      </c>
      <c r="W48">
        <v>11</v>
      </c>
      <c r="X48">
        <v>318</v>
      </c>
      <c r="Y48">
        <v>2339</v>
      </c>
      <c r="Z48">
        <v>2</v>
      </c>
      <c r="AA48">
        <v>0.65250094020308391</v>
      </c>
      <c r="AB48">
        <v>0.34712297856336971</v>
      </c>
      <c r="AC48">
        <v>3.7608123354644602E-4</v>
      </c>
      <c r="AD48">
        <v>4.1368935690109061E-3</v>
      </c>
      <c r="AE48">
        <v>9.853328318916886E-2</v>
      </c>
      <c r="AF48">
        <v>0.1214742384355021</v>
      </c>
      <c r="AG48">
        <v>0.13200451297480259</v>
      </c>
      <c r="AH48">
        <v>0.13839789394509211</v>
      </c>
      <c r="AI48">
        <v>0.1237307258367807</v>
      </c>
      <c r="AJ48">
        <v>0.13839789394509211</v>
      </c>
      <c r="AK48">
        <v>0.104550582925912</v>
      </c>
      <c r="AL48">
        <v>6.9575028206092515E-2</v>
      </c>
      <c r="AM48">
        <v>6.5438134637081605E-2</v>
      </c>
      <c r="AN48">
        <v>0</v>
      </c>
      <c r="AO48">
        <f t="shared" si="0"/>
        <v>3.7608123354644601E-3</v>
      </c>
      <c r="AP48">
        <v>0.65137269650244456</v>
      </c>
      <c r="AQ48">
        <v>0.34449040992854463</v>
      </c>
      <c r="AR48">
        <v>4.1368935690109061E-3</v>
      </c>
      <c r="AS48">
        <v>0.1195938322677698</v>
      </c>
      <c r="AT48">
        <v>0.87965400526513726</v>
      </c>
      <c r="AU48">
        <v>7.5216246709289205E-4</v>
      </c>
    </row>
    <row r="49" spans="1:47" x14ac:dyDescent="0.25">
      <c r="A49" t="s">
        <v>4828</v>
      </c>
      <c r="B49" t="s">
        <v>4780</v>
      </c>
      <c r="C49" t="s">
        <v>376</v>
      </c>
      <c r="D49">
        <v>2015</v>
      </c>
      <c r="E49">
        <v>1674</v>
      </c>
      <c r="F49">
        <v>1034</v>
      </c>
      <c r="G49">
        <v>640</v>
      </c>
      <c r="H49">
        <v>0</v>
      </c>
      <c r="I49">
        <v>29</v>
      </c>
      <c r="J49">
        <v>167</v>
      </c>
      <c r="K49">
        <v>199</v>
      </c>
      <c r="L49">
        <v>239</v>
      </c>
      <c r="M49">
        <v>226</v>
      </c>
      <c r="N49">
        <v>247</v>
      </c>
      <c r="O49">
        <v>215</v>
      </c>
      <c r="P49">
        <v>149</v>
      </c>
      <c r="Q49">
        <v>96</v>
      </c>
      <c r="R49">
        <v>107</v>
      </c>
      <c r="S49">
        <v>0</v>
      </c>
      <c r="T49">
        <v>0</v>
      </c>
      <c r="U49">
        <v>1255</v>
      </c>
      <c r="V49">
        <v>417</v>
      </c>
      <c r="W49">
        <v>2</v>
      </c>
      <c r="X49">
        <v>282</v>
      </c>
      <c r="Y49">
        <v>1390</v>
      </c>
      <c r="Z49">
        <v>2</v>
      </c>
      <c r="AA49">
        <v>0.6176821983273596</v>
      </c>
      <c r="AB49">
        <v>0.3823178016726404</v>
      </c>
      <c r="AC49">
        <v>0</v>
      </c>
      <c r="AD49">
        <v>1.732377538829152E-2</v>
      </c>
      <c r="AE49">
        <v>9.9761051373954593E-2</v>
      </c>
      <c r="AF49">
        <v>0.11887694145758659</v>
      </c>
      <c r="AG49">
        <v>0.14277180406212661</v>
      </c>
      <c r="AH49">
        <v>0.1350059737156511</v>
      </c>
      <c r="AI49">
        <v>0.14755077658303459</v>
      </c>
      <c r="AJ49">
        <v>0.1284348864994026</v>
      </c>
      <c r="AK49">
        <v>8.9008363201911592E-2</v>
      </c>
      <c r="AL49">
        <v>5.7347670250896057E-2</v>
      </c>
      <c r="AM49">
        <v>6.3918757467144566E-2</v>
      </c>
      <c r="AN49">
        <v>0</v>
      </c>
      <c r="AO49">
        <f t="shared" si="0"/>
        <v>0</v>
      </c>
      <c r="AP49">
        <v>0.74970131421744324</v>
      </c>
      <c r="AQ49">
        <v>0.24910394265232971</v>
      </c>
      <c r="AR49">
        <v>1.1947431302270009E-3</v>
      </c>
      <c r="AS49">
        <v>0.1684587813620072</v>
      </c>
      <c r="AT49">
        <v>0.83034647550776586</v>
      </c>
      <c r="AU49">
        <v>1.1947431302270009E-3</v>
      </c>
    </row>
    <row r="50" spans="1:47" x14ac:dyDescent="0.25">
      <c r="A50" t="s">
        <v>4829</v>
      </c>
      <c r="B50" t="s">
        <v>4780</v>
      </c>
      <c r="C50" t="s">
        <v>382</v>
      </c>
      <c r="D50">
        <v>2015</v>
      </c>
      <c r="E50">
        <v>1282</v>
      </c>
      <c r="F50">
        <v>803</v>
      </c>
      <c r="G50">
        <v>479</v>
      </c>
      <c r="H50">
        <v>0</v>
      </c>
      <c r="I50">
        <v>14</v>
      </c>
      <c r="J50">
        <v>153</v>
      </c>
      <c r="K50">
        <v>186</v>
      </c>
      <c r="L50">
        <v>179</v>
      </c>
      <c r="M50">
        <v>172</v>
      </c>
      <c r="N50">
        <v>146</v>
      </c>
      <c r="O50">
        <v>160</v>
      </c>
      <c r="P50">
        <v>128</v>
      </c>
      <c r="Q50">
        <v>77</v>
      </c>
      <c r="R50">
        <v>67</v>
      </c>
      <c r="S50">
        <v>0</v>
      </c>
      <c r="T50">
        <v>0</v>
      </c>
      <c r="U50">
        <v>815</v>
      </c>
      <c r="V50">
        <v>464</v>
      </c>
      <c r="W50">
        <v>3</v>
      </c>
      <c r="X50">
        <v>322</v>
      </c>
      <c r="Y50">
        <v>959</v>
      </c>
      <c r="Z50">
        <v>1</v>
      </c>
      <c r="AA50">
        <v>0.62636505460218406</v>
      </c>
      <c r="AB50">
        <v>0.37363494539781589</v>
      </c>
      <c r="AC50">
        <v>0</v>
      </c>
      <c r="AD50">
        <v>1.0920436817472699E-2</v>
      </c>
      <c r="AE50">
        <v>0.1193447737909516</v>
      </c>
      <c r="AF50">
        <v>0.14508580343213731</v>
      </c>
      <c r="AG50">
        <v>0.13962558502340089</v>
      </c>
      <c r="AH50">
        <v>0.13416536661466461</v>
      </c>
      <c r="AI50">
        <v>0.1138845553822153</v>
      </c>
      <c r="AJ50">
        <v>0.12480499219968801</v>
      </c>
      <c r="AK50">
        <v>9.9843993759750393E-2</v>
      </c>
      <c r="AL50">
        <v>6.0062402496099843E-2</v>
      </c>
      <c r="AM50">
        <v>5.2262090483619343E-2</v>
      </c>
      <c r="AN50">
        <v>0</v>
      </c>
      <c r="AO50">
        <f t="shared" si="0"/>
        <v>0</v>
      </c>
      <c r="AP50">
        <v>0.63572542901716067</v>
      </c>
      <c r="AQ50">
        <v>0.36193447737909518</v>
      </c>
      <c r="AR50">
        <v>2.3400936037441498E-3</v>
      </c>
      <c r="AS50">
        <v>0.25117004680187199</v>
      </c>
      <c r="AT50">
        <v>0.74804992199687992</v>
      </c>
      <c r="AU50">
        <v>7.8003120124804995E-4</v>
      </c>
    </row>
    <row r="51" spans="1:47" x14ac:dyDescent="0.25">
      <c r="A51" t="s">
        <v>4830</v>
      </c>
      <c r="B51" t="s">
        <v>4780</v>
      </c>
      <c r="C51" t="s">
        <v>388</v>
      </c>
      <c r="D51">
        <v>2015</v>
      </c>
      <c r="E51">
        <v>37</v>
      </c>
      <c r="F51">
        <v>17</v>
      </c>
      <c r="G51">
        <v>20</v>
      </c>
      <c r="H51">
        <v>0</v>
      </c>
      <c r="I51">
        <v>1</v>
      </c>
      <c r="J51">
        <v>3</v>
      </c>
      <c r="K51">
        <v>8</v>
      </c>
      <c r="L51">
        <v>4</v>
      </c>
      <c r="M51">
        <v>3</v>
      </c>
      <c r="N51">
        <v>8</v>
      </c>
      <c r="O51">
        <v>3</v>
      </c>
      <c r="P51">
        <v>4</v>
      </c>
      <c r="Q51">
        <v>3</v>
      </c>
      <c r="R51">
        <v>0</v>
      </c>
      <c r="S51">
        <v>0</v>
      </c>
      <c r="T51">
        <v>0</v>
      </c>
      <c r="U51">
        <v>30</v>
      </c>
      <c r="V51">
        <v>7</v>
      </c>
      <c r="W51">
        <v>0</v>
      </c>
      <c r="X51">
        <v>8</v>
      </c>
      <c r="Y51">
        <v>29</v>
      </c>
      <c r="Z51">
        <v>0</v>
      </c>
      <c r="AA51">
        <v>0.45945945945945948</v>
      </c>
      <c r="AB51">
        <v>0.54054054054054057</v>
      </c>
      <c r="AC51">
        <v>0</v>
      </c>
      <c r="AD51">
        <v>2.7027027027027029E-2</v>
      </c>
      <c r="AE51">
        <v>8.1081081081081086E-2</v>
      </c>
      <c r="AF51">
        <v>0.2162162162162162</v>
      </c>
      <c r="AG51">
        <v>0.1081081081081081</v>
      </c>
      <c r="AH51">
        <v>8.1081081081081086E-2</v>
      </c>
      <c r="AI51">
        <v>0.2162162162162162</v>
      </c>
      <c r="AJ51">
        <v>8.1081081081081086E-2</v>
      </c>
      <c r="AK51">
        <v>0.1081081081081081</v>
      </c>
      <c r="AL51">
        <v>8.1081081081081086E-2</v>
      </c>
      <c r="AM51">
        <v>0</v>
      </c>
      <c r="AN51">
        <v>0</v>
      </c>
      <c r="AO51">
        <f t="shared" si="0"/>
        <v>0</v>
      </c>
      <c r="AP51">
        <v>0.81081081081081086</v>
      </c>
      <c r="AQ51">
        <v>0.1891891891891892</v>
      </c>
      <c r="AR51">
        <v>0</v>
      </c>
      <c r="AS51">
        <v>0.2162162162162162</v>
      </c>
      <c r="AT51">
        <v>0.78378378378378377</v>
      </c>
      <c r="AU51">
        <v>0</v>
      </c>
    </row>
    <row r="52" spans="1:47" x14ac:dyDescent="0.25">
      <c r="A52" t="s">
        <v>4831</v>
      </c>
      <c r="B52" t="s">
        <v>4780</v>
      </c>
      <c r="C52" t="s">
        <v>394</v>
      </c>
      <c r="D52">
        <v>2015</v>
      </c>
      <c r="E52">
        <v>2465</v>
      </c>
      <c r="F52">
        <v>1522</v>
      </c>
      <c r="G52">
        <v>943</v>
      </c>
      <c r="H52">
        <v>0</v>
      </c>
      <c r="I52">
        <v>9</v>
      </c>
      <c r="J52">
        <v>208</v>
      </c>
      <c r="K52">
        <v>270</v>
      </c>
      <c r="L52">
        <v>307</v>
      </c>
      <c r="M52">
        <v>330</v>
      </c>
      <c r="N52">
        <v>350</v>
      </c>
      <c r="O52">
        <v>349</v>
      </c>
      <c r="P52">
        <v>300</v>
      </c>
      <c r="Q52">
        <v>190</v>
      </c>
      <c r="R52">
        <v>149</v>
      </c>
      <c r="S52">
        <v>0</v>
      </c>
      <c r="T52">
        <v>3</v>
      </c>
      <c r="U52">
        <v>1713</v>
      </c>
      <c r="V52">
        <v>747</v>
      </c>
      <c r="W52">
        <v>5</v>
      </c>
      <c r="X52">
        <v>473</v>
      </c>
      <c r="Y52">
        <v>1991</v>
      </c>
      <c r="Z52">
        <v>1</v>
      </c>
      <c r="AA52">
        <v>0.61744421906693714</v>
      </c>
      <c r="AB52">
        <v>0.38255578093306292</v>
      </c>
      <c r="AC52">
        <v>0</v>
      </c>
      <c r="AD52">
        <v>3.651115618661258E-3</v>
      </c>
      <c r="AE52">
        <v>8.4381338742393508E-2</v>
      </c>
      <c r="AF52">
        <v>0.1095334685598377</v>
      </c>
      <c r="AG52">
        <v>0.1245436105476673</v>
      </c>
      <c r="AH52">
        <v>0.1338742393509128</v>
      </c>
      <c r="AI52">
        <v>0.14198782961460449</v>
      </c>
      <c r="AJ52">
        <v>0.14158215010141989</v>
      </c>
      <c r="AK52">
        <v>0.12170385395537529</v>
      </c>
      <c r="AL52">
        <v>7.7079107505070993E-2</v>
      </c>
      <c r="AM52">
        <v>6.0446247464503042E-2</v>
      </c>
      <c r="AN52">
        <v>0</v>
      </c>
      <c r="AO52">
        <f t="shared" si="0"/>
        <v>1.2170385395537525E-3</v>
      </c>
      <c r="AP52">
        <v>0.6949290060851927</v>
      </c>
      <c r="AQ52">
        <v>0.30304259634888442</v>
      </c>
      <c r="AR52">
        <v>2.0283975659229209E-3</v>
      </c>
      <c r="AS52">
        <v>0.1918864097363083</v>
      </c>
      <c r="AT52">
        <v>0.80770791075050707</v>
      </c>
      <c r="AU52">
        <v>4.0567951318458423E-4</v>
      </c>
    </row>
    <row r="53" spans="1:47" x14ac:dyDescent="0.25">
      <c r="A53" t="s">
        <v>4832</v>
      </c>
      <c r="B53" t="s">
        <v>4780</v>
      </c>
      <c r="C53" t="s">
        <v>400</v>
      </c>
      <c r="D53">
        <v>2015</v>
      </c>
      <c r="E53">
        <v>10</v>
      </c>
      <c r="F53">
        <v>4</v>
      </c>
      <c r="G53">
        <v>6</v>
      </c>
      <c r="H53">
        <v>0</v>
      </c>
      <c r="I53">
        <v>0</v>
      </c>
      <c r="J53">
        <v>3</v>
      </c>
      <c r="K53">
        <v>1</v>
      </c>
      <c r="L53">
        <v>1</v>
      </c>
      <c r="M53">
        <v>1</v>
      </c>
      <c r="N53">
        <v>1</v>
      </c>
      <c r="O53">
        <v>1</v>
      </c>
      <c r="P53">
        <v>2</v>
      </c>
      <c r="Q53">
        <v>0</v>
      </c>
      <c r="R53">
        <v>0</v>
      </c>
      <c r="S53">
        <v>0</v>
      </c>
      <c r="T53">
        <v>0</v>
      </c>
      <c r="U53">
        <v>9</v>
      </c>
      <c r="V53">
        <v>1</v>
      </c>
      <c r="W53">
        <v>0</v>
      </c>
      <c r="X53">
        <v>10</v>
      </c>
      <c r="Y53">
        <v>0</v>
      </c>
      <c r="Z53">
        <v>0</v>
      </c>
      <c r="AA53">
        <v>0.4</v>
      </c>
      <c r="AB53">
        <v>0.6</v>
      </c>
      <c r="AC53">
        <v>0</v>
      </c>
      <c r="AD53">
        <v>0</v>
      </c>
      <c r="AE53">
        <v>0.3</v>
      </c>
      <c r="AF53">
        <v>0.1</v>
      </c>
      <c r="AG53">
        <v>0.1</v>
      </c>
      <c r="AH53">
        <v>0.1</v>
      </c>
      <c r="AI53">
        <v>0.1</v>
      </c>
      <c r="AJ53">
        <v>0.1</v>
      </c>
      <c r="AK53">
        <v>0.2</v>
      </c>
      <c r="AL53">
        <v>0</v>
      </c>
      <c r="AM53">
        <v>0</v>
      </c>
      <c r="AN53">
        <v>0</v>
      </c>
      <c r="AO53">
        <f t="shared" si="0"/>
        <v>0</v>
      </c>
      <c r="AP53">
        <v>0.9</v>
      </c>
      <c r="AQ53">
        <v>0.1</v>
      </c>
      <c r="AR53">
        <v>0</v>
      </c>
      <c r="AS53">
        <v>1</v>
      </c>
      <c r="AT53">
        <v>0</v>
      </c>
      <c r="AU53">
        <v>0</v>
      </c>
    </row>
    <row r="54" spans="1:47" x14ac:dyDescent="0.25">
      <c r="A54" t="s">
        <v>4833</v>
      </c>
      <c r="B54" t="s">
        <v>4780</v>
      </c>
      <c r="C54" t="s">
        <v>43</v>
      </c>
      <c r="D54">
        <v>2015</v>
      </c>
      <c r="E54">
        <v>30494</v>
      </c>
      <c r="F54">
        <v>18800</v>
      </c>
      <c r="G54">
        <v>11694</v>
      </c>
      <c r="H54">
        <v>0</v>
      </c>
      <c r="I54">
        <v>463</v>
      </c>
      <c r="J54">
        <v>3515</v>
      </c>
      <c r="K54">
        <v>3323</v>
      </c>
      <c r="L54">
        <v>3555</v>
      </c>
      <c r="M54">
        <v>3841</v>
      </c>
      <c r="N54">
        <v>3722</v>
      </c>
      <c r="O54">
        <v>3592</v>
      </c>
      <c r="P54">
        <v>3445</v>
      </c>
      <c r="Q54">
        <v>2460</v>
      </c>
      <c r="R54">
        <v>2565</v>
      </c>
      <c r="S54">
        <v>0</v>
      </c>
      <c r="T54">
        <v>13</v>
      </c>
      <c r="U54">
        <v>21792</v>
      </c>
      <c r="V54">
        <v>8694</v>
      </c>
      <c r="W54">
        <v>8</v>
      </c>
      <c r="X54">
        <v>1325</v>
      </c>
      <c r="Y54">
        <v>29148</v>
      </c>
      <c r="Z54">
        <v>21</v>
      </c>
      <c r="AA54">
        <v>0.61651472420804088</v>
      </c>
      <c r="AB54">
        <v>0.38348527579195912</v>
      </c>
      <c r="AC54">
        <v>0</v>
      </c>
      <c r="AD54">
        <v>1.518331475044271E-2</v>
      </c>
      <c r="AE54">
        <v>0.1152685774250672</v>
      </c>
      <c r="AF54">
        <v>0.1089722568374106</v>
      </c>
      <c r="AG54">
        <v>0.116580310880829</v>
      </c>
      <c r="AH54">
        <v>0.12595920508952579</v>
      </c>
      <c r="AI54">
        <v>0.12205679805863449</v>
      </c>
      <c r="AJ54">
        <v>0.1177936643274087</v>
      </c>
      <c r="AK54">
        <v>0.11297304387748409</v>
      </c>
      <c r="AL54">
        <v>8.0671607529350042E-2</v>
      </c>
      <c r="AM54">
        <v>8.4114907850724729E-2</v>
      </c>
      <c r="AN54">
        <v>0</v>
      </c>
      <c r="AO54">
        <f t="shared" si="0"/>
        <v>4.2631337312258149E-4</v>
      </c>
      <c r="AP54">
        <v>0.71463238669902274</v>
      </c>
      <c r="AQ54">
        <v>0.28510526660982488</v>
      </c>
      <c r="AR54">
        <v>2.6234669115235778E-4</v>
      </c>
      <c r="AS54">
        <v>4.3451170722109272E-2</v>
      </c>
      <c r="AT54">
        <v>0.95586016921361583</v>
      </c>
      <c r="AU54">
        <v>6.8866006427493933E-4</v>
      </c>
    </row>
    <row r="55" spans="1:47" x14ac:dyDescent="0.25">
      <c r="A55" t="s">
        <v>4834</v>
      </c>
      <c r="B55" t="s">
        <v>4780</v>
      </c>
      <c r="C55" t="s">
        <v>187</v>
      </c>
      <c r="D55">
        <v>2015</v>
      </c>
      <c r="E55">
        <v>266</v>
      </c>
      <c r="F55">
        <v>181</v>
      </c>
      <c r="G55">
        <v>85</v>
      </c>
      <c r="H55">
        <v>0</v>
      </c>
      <c r="I55">
        <v>2</v>
      </c>
      <c r="J55">
        <v>19</v>
      </c>
      <c r="K55">
        <v>21</v>
      </c>
      <c r="L55">
        <v>32</v>
      </c>
      <c r="M55">
        <v>36</v>
      </c>
      <c r="N55">
        <v>25</v>
      </c>
      <c r="O55">
        <v>39</v>
      </c>
      <c r="P55">
        <v>40</v>
      </c>
      <c r="Q55">
        <v>19</v>
      </c>
      <c r="R55">
        <v>20</v>
      </c>
      <c r="S55">
        <v>0</v>
      </c>
      <c r="T55">
        <v>13</v>
      </c>
      <c r="U55">
        <v>199</v>
      </c>
      <c r="V55">
        <v>47</v>
      </c>
      <c r="W55">
        <v>20</v>
      </c>
      <c r="X55">
        <v>32</v>
      </c>
      <c r="Y55">
        <v>234</v>
      </c>
      <c r="Z55">
        <v>0</v>
      </c>
      <c r="AA55">
        <v>0.68045112781954886</v>
      </c>
      <c r="AB55">
        <v>0.31954887218045108</v>
      </c>
      <c r="AC55">
        <v>0</v>
      </c>
      <c r="AD55">
        <v>7.5187969924812026E-3</v>
      </c>
      <c r="AE55">
        <v>7.1428571428571425E-2</v>
      </c>
      <c r="AF55">
        <v>7.8947368421052627E-2</v>
      </c>
      <c r="AG55">
        <v>0.1203007518796992</v>
      </c>
      <c r="AH55">
        <v>0.13533834586466159</v>
      </c>
      <c r="AI55">
        <v>9.3984962406015032E-2</v>
      </c>
      <c r="AJ55">
        <v>0.14661654135338351</v>
      </c>
      <c r="AK55">
        <v>0.15037593984962411</v>
      </c>
      <c r="AL55">
        <v>7.1428571428571425E-2</v>
      </c>
      <c r="AM55">
        <v>7.5187969924812026E-2</v>
      </c>
      <c r="AN55">
        <v>0</v>
      </c>
      <c r="AO55">
        <f t="shared" si="0"/>
        <v>4.8872180451127817E-2</v>
      </c>
      <c r="AP55">
        <v>0.74812030075187974</v>
      </c>
      <c r="AQ55">
        <v>0.17669172932330829</v>
      </c>
      <c r="AR55">
        <v>7.5187969924812026E-2</v>
      </c>
      <c r="AS55">
        <v>0.1203007518796992</v>
      </c>
      <c r="AT55">
        <v>0.87969924812030076</v>
      </c>
      <c r="AU55">
        <v>0</v>
      </c>
    </row>
    <row r="56" spans="1:47" x14ac:dyDescent="0.25">
      <c r="A56" t="s">
        <v>4835</v>
      </c>
      <c r="B56" t="s">
        <v>4780</v>
      </c>
      <c r="C56" t="s">
        <v>420</v>
      </c>
      <c r="D56">
        <v>2015</v>
      </c>
      <c r="E56">
        <v>20055</v>
      </c>
      <c r="F56">
        <v>10600</v>
      </c>
      <c r="G56">
        <v>9455</v>
      </c>
      <c r="H56">
        <v>0</v>
      </c>
      <c r="I56">
        <v>839</v>
      </c>
      <c r="J56">
        <v>2517</v>
      </c>
      <c r="K56">
        <v>2263</v>
      </c>
      <c r="L56">
        <v>2122</v>
      </c>
      <c r="M56">
        <v>2064</v>
      </c>
      <c r="N56">
        <v>2556</v>
      </c>
      <c r="O56">
        <v>2501</v>
      </c>
      <c r="P56">
        <v>2183</v>
      </c>
      <c r="Q56">
        <v>1471</v>
      </c>
      <c r="R56">
        <v>1291</v>
      </c>
      <c r="S56">
        <v>0</v>
      </c>
      <c r="T56">
        <v>248</v>
      </c>
      <c r="U56">
        <v>17806</v>
      </c>
      <c r="V56">
        <v>1989</v>
      </c>
      <c r="W56">
        <v>260</v>
      </c>
      <c r="X56">
        <v>1775</v>
      </c>
      <c r="Y56">
        <v>18274</v>
      </c>
      <c r="Z56">
        <v>6</v>
      </c>
      <c r="AA56">
        <v>0.5285464971328846</v>
      </c>
      <c r="AB56">
        <v>0.47145350286711551</v>
      </c>
      <c r="AC56">
        <v>0</v>
      </c>
      <c r="AD56">
        <v>4.1834953876838693E-2</v>
      </c>
      <c r="AE56">
        <v>0.12550486163051611</v>
      </c>
      <c r="AF56">
        <v>0.1128396908501621</v>
      </c>
      <c r="AG56">
        <v>0.1058090251807529</v>
      </c>
      <c r="AH56">
        <v>0.10291697830964849</v>
      </c>
      <c r="AI56">
        <v>0.12744951383694841</v>
      </c>
      <c r="AJ56">
        <v>0.124707055597108</v>
      </c>
      <c r="AK56">
        <v>0.10885066068312139</v>
      </c>
      <c r="AL56">
        <v>7.3348292196459733E-2</v>
      </c>
      <c r="AM56">
        <v>6.4372974320618295E-2</v>
      </c>
      <c r="AN56">
        <v>0</v>
      </c>
      <c r="AO56">
        <f t="shared" si="0"/>
        <v>1.2365993517825979E-2</v>
      </c>
      <c r="AP56">
        <v>0.88785838942907003</v>
      </c>
      <c r="AQ56">
        <v>9.9177262528047871E-2</v>
      </c>
      <c r="AR56">
        <v>1.296434804288207E-2</v>
      </c>
      <c r="AS56">
        <v>8.8506606831214155E-2</v>
      </c>
      <c r="AT56">
        <v>0.91119421590625782</v>
      </c>
      <c r="AU56">
        <v>2.9917726252804788E-4</v>
      </c>
    </row>
    <row r="57" spans="1:47" x14ac:dyDescent="0.25">
      <c r="A57" t="s">
        <v>4836</v>
      </c>
      <c r="B57" t="s">
        <v>4780</v>
      </c>
      <c r="C57" t="s">
        <v>426</v>
      </c>
      <c r="D57">
        <v>2015</v>
      </c>
      <c r="E57">
        <v>2241</v>
      </c>
      <c r="F57">
        <v>1468</v>
      </c>
      <c r="G57">
        <v>773</v>
      </c>
      <c r="H57">
        <v>0</v>
      </c>
      <c r="I57">
        <v>41</v>
      </c>
      <c r="J57">
        <v>300</v>
      </c>
      <c r="K57">
        <v>345</v>
      </c>
      <c r="L57">
        <v>293</v>
      </c>
      <c r="M57">
        <v>283</v>
      </c>
      <c r="N57">
        <v>300</v>
      </c>
      <c r="O57">
        <v>225</v>
      </c>
      <c r="P57">
        <v>183</v>
      </c>
      <c r="Q57">
        <v>125</v>
      </c>
      <c r="R57">
        <v>141</v>
      </c>
      <c r="S57">
        <v>0</v>
      </c>
      <c r="T57">
        <v>5</v>
      </c>
      <c r="U57">
        <v>1055</v>
      </c>
      <c r="V57">
        <v>1180</v>
      </c>
      <c r="W57">
        <v>6</v>
      </c>
      <c r="X57">
        <v>302</v>
      </c>
      <c r="Y57">
        <v>1937</v>
      </c>
      <c r="Z57">
        <v>2</v>
      </c>
      <c r="AA57">
        <v>0.65506470325747435</v>
      </c>
      <c r="AB57">
        <v>0.34493529674252571</v>
      </c>
      <c r="AC57">
        <v>0</v>
      </c>
      <c r="AD57">
        <v>1.829540383757251E-2</v>
      </c>
      <c r="AE57">
        <v>0.13386880856760369</v>
      </c>
      <c r="AF57">
        <v>0.15394912985274431</v>
      </c>
      <c r="AG57">
        <v>0.13074520303435971</v>
      </c>
      <c r="AH57">
        <v>0.12628290941543949</v>
      </c>
      <c r="AI57">
        <v>0.13386880856760369</v>
      </c>
      <c r="AJ57">
        <v>0.1004016064257028</v>
      </c>
      <c r="AK57">
        <v>8.1659973226238289E-2</v>
      </c>
      <c r="AL57">
        <v>5.5778670236501557E-2</v>
      </c>
      <c r="AM57">
        <v>6.2918340026773767E-2</v>
      </c>
      <c r="AN57">
        <v>0</v>
      </c>
      <c r="AO57">
        <f t="shared" si="0"/>
        <v>2.2311468094600626E-3</v>
      </c>
      <c r="AP57">
        <v>0.47077197679607319</v>
      </c>
      <c r="AQ57">
        <v>0.5265506470325747</v>
      </c>
      <c r="AR57">
        <v>2.6773761713520749E-3</v>
      </c>
      <c r="AS57">
        <v>0.13476126729138779</v>
      </c>
      <c r="AT57">
        <v>0.86434627398482822</v>
      </c>
      <c r="AU57">
        <v>8.9245872378402495E-4</v>
      </c>
    </row>
    <row r="58" spans="1:47" x14ac:dyDescent="0.25">
      <c r="A58" t="s">
        <v>4837</v>
      </c>
      <c r="B58" t="s">
        <v>4780</v>
      </c>
      <c r="C58" t="s">
        <v>433</v>
      </c>
      <c r="D58">
        <v>2015</v>
      </c>
      <c r="E58">
        <v>79</v>
      </c>
      <c r="F58">
        <v>40</v>
      </c>
      <c r="G58">
        <v>39</v>
      </c>
      <c r="H58">
        <v>0</v>
      </c>
      <c r="I58">
        <v>2</v>
      </c>
      <c r="J58">
        <v>12</v>
      </c>
      <c r="K58">
        <v>12</v>
      </c>
      <c r="L58">
        <v>8</v>
      </c>
      <c r="M58">
        <v>12</v>
      </c>
      <c r="N58">
        <v>7</v>
      </c>
      <c r="O58">
        <v>9</v>
      </c>
      <c r="P58">
        <v>5</v>
      </c>
      <c r="Q58">
        <v>8</v>
      </c>
      <c r="R58">
        <v>2</v>
      </c>
      <c r="S58">
        <v>0</v>
      </c>
      <c r="T58">
        <v>2</v>
      </c>
      <c r="U58">
        <v>58</v>
      </c>
      <c r="V58">
        <v>20</v>
      </c>
      <c r="W58">
        <v>1</v>
      </c>
      <c r="X58">
        <v>10</v>
      </c>
      <c r="Y58">
        <v>69</v>
      </c>
      <c r="Z58">
        <v>0</v>
      </c>
      <c r="AA58">
        <v>0.50632911392405067</v>
      </c>
      <c r="AB58">
        <v>0.49367088607594939</v>
      </c>
      <c r="AC58">
        <v>0</v>
      </c>
      <c r="AD58">
        <v>2.5316455696202531E-2</v>
      </c>
      <c r="AE58">
        <v>0.15189873417721519</v>
      </c>
      <c r="AF58">
        <v>0.15189873417721519</v>
      </c>
      <c r="AG58">
        <v>0.1012658227848101</v>
      </c>
      <c r="AH58">
        <v>0.15189873417721519</v>
      </c>
      <c r="AI58">
        <v>8.8607594936708861E-2</v>
      </c>
      <c r="AJ58">
        <v>0.1139240506329114</v>
      </c>
      <c r="AK58">
        <v>6.3291139240506333E-2</v>
      </c>
      <c r="AL58">
        <v>0.1012658227848101</v>
      </c>
      <c r="AM58">
        <v>2.5316455696202531E-2</v>
      </c>
      <c r="AN58">
        <v>0</v>
      </c>
      <c r="AO58">
        <f t="shared" si="0"/>
        <v>2.5316455696202531E-2</v>
      </c>
      <c r="AP58">
        <v>0.73417721518987344</v>
      </c>
      <c r="AQ58">
        <v>0.25316455696202528</v>
      </c>
      <c r="AR58">
        <v>1.2658227848101271E-2</v>
      </c>
      <c r="AS58">
        <v>0.12658227848101269</v>
      </c>
      <c r="AT58">
        <v>0.87341772151898733</v>
      </c>
      <c r="AU58">
        <v>0</v>
      </c>
    </row>
    <row r="59" spans="1:47" x14ac:dyDescent="0.25">
      <c r="A59" t="s">
        <v>4838</v>
      </c>
      <c r="B59" t="s">
        <v>4796</v>
      </c>
      <c r="C59" t="s">
        <v>124</v>
      </c>
      <c r="D59">
        <v>2015</v>
      </c>
      <c r="E59">
        <v>5213</v>
      </c>
      <c r="F59">
        <v>3038</v>
      </c>
      <c r="G59">
        <v>2175</v>
      </c>
      <c r="H59">
        <v>0</v>
      </c>
      <c r="I59">
        <v>319</v>
      </c>
      <c r="J59">
        <v>660</v>
      </c>
      <c r="K59">
        <v>706</v>
      </c>
      <c r="L59">
        <v>636</v>
      </c>
      <c r="M59">
        <v>657</v>
      </c>
      <c r="N59">
        <v>582</v>
      </c>
      <c r="O59">
        <v>568</v>
      </c>
      <c r="P59">
        <v>471</v>
      </c>
      <c r="Q59">
        <v>287</v>
      </c>
      <c r="R59">
        <v>264</v>
      </c>
      <c r="S59">
        <v>0</v>
      </c>
      <c r="T59">
        <v>63</v>
      </c>
      <c r="U59">
        <v>3032</v>
      </c>
      <c r="V59">
        <v>2114</v>
      </c>
      <c r="W59">
        <v>67</v>
      </c>
      <c r="X59">
        <v>668</v>
      </c>
      <c r="Y59">
        <v>4536</v>
      </c>
      <c r="Z59">
        <v>9</v>
      </c>
      <c r="AA59">
        <v>0.58277383464415888</v>
      </c>
      <c r="AB59">
        <v>0.41722616535584123</v>
      </c>
      <c r="AC59">
        <v>0</v>
      </c>
      <c r="AD59">
        <v>6.1193170918856697E-2</v>
      </c>
      <c r="AE59">
        <v>0.12660656052177249</v>
      </c>
      <c r="AF59">
        <v>0.13543065413389599</v>
      </c>
      <c r="AG59">
        <v>0.122002685593708</v>
      </c>
      <c r="AH59">
        <v>0.12603107615576439</v>
      </c>
      <c r="AI59">
        <v>0.11164396700556301</v>
      </c>
      <c r="AJ59">
        <v>0.1089583732975254</v>
      </c>
      <c r="AK59">
        <v>9.0351045463264917E-2</v>
      </c>
      <c r="AL59">
        <v>5.5054671014770767E-2</v>
      </c>
      <c r="AM59">
        <v>5.0642624208708999E-2</v>
      </c>
      <c r="AN59">
        <v>0</v>
      </c>
      <c r="AO59">
        <f t="shared" si="0"/>
        <v>1.2085171686169193E-2</v>
      </c>
      <c r="AP59">
        <v>0.58162286591214274</v>
      </c>
      <c r="AQ59">
        <v>0.40552464991367743</v>
      </c>
      <c r="AR59">
        <v>1.285248417417994E-2</v>
      </c>
      <c r="AS59">
        <v>0.12814118549779399</v>
      </c>
      <c r="AT59">
        <v>0.87013236140418182</v>
      </c>
      <c r="AU59">
        <v>1.7264530980241699E-3</v>
      </c>
    </row>
    <row r="60" spans="1:47" x14ac:dyDescent="0.25">
      <c r="A60" t="s">
        <v>4839</v>
      </c>
      <c r="B60" t="s">
        <v>4796</v>
      </c>
      <c r="C60" t="s">
        <v>123</v>
      </c>
      <c r="D60">
        <v>2015</v>
      </c>
      <c r="E60">
        <v>5852</v>
      </c>
      <c r="F60">
        <v>3464</v>
      </c>
      <c r="G60">
        <v>2388</v>
      </c>
      <c r="H60">
        <v>0</v>
      </c>
      <c r="I60">
        <v>42</v>
      </c>
      <c r="J60">
        <v>440</v>
      </c>
      <c r="K60">
        <v>619</v>
      </c>
      <c r="L60">
        <v>681</v>
      </c>
      <c r="M60">
        <v>709</v>
      </c>
      <c r="N60">
        <v>964</v>
      </c>
      <c r="O60">
        <v>840</v>
      </c>
      <c r="P60">
        <v>709</v>
      </c>
      <c r="Q60">
        <v>540</v>
      </c>
      <c r="R60">
        <v>308</v>
      </c>
      <c r="S60">
        <v>0</v>
      </c>
      <c r="T60">
        <v>0</v>
      </c>
      <c r="U60">
        <v>3889</v>
      </c>
      <c r="V60">
        <v>1961</v>
      </c>
      <c r="W60">
        <v>2</v>
      </c>
      <c r="X60">
        <v>560</v>
      </c>
      <c r="Y60">
        <v>5287</v>
      </c>
      <c r="Z60">
        <v>5</v>
      </c>
      <c r="AA60">
        <v>0.59193438140806565</v>
      </c>
      <c r="AB60">
        <v>0.40806561859193441</v>
      </c>
      <c r="AC60">
        <v>0</v>
      </c>
      <c r="AD60">
        <v>7.1770334928229667E-3</v>
      </c>
      <c r="AE60">
        <v>7.5187969924812026E-2</v>
      </c>
      <c r="AF60">
        <v>0.1057758031442242</v>
      </c>
      <c r="AG60">
        <v>0.1163704716336295</v>
      </c>
      <c r="AH60">
        <v>0.12115516062884479</v>
      </c>
      <c r="AI60">
        <v>0.16473000683527</v>
      </c>
      <c r="AJ60">
        <v>0.1435406698564593</v>
      </c>
      <c r="AK60">
        <v>0.12115516062884479</v>
      </c>
      <c r="AL60">
        <v>9.2276144907723859E-2</v>
      </c>
      <c r="AM60">
        <v>5.2631578947368418E-2</v>
      </c>
      <c r="AN60">
        <v>0</v>
      </c>
      <c r="AO60">
        <f t="shared" si="0"/>
        <v>0</v>
      </c>
      <c r="AP60">
        <v>0.6645591250854409</v>
      </c>
      <c r="AQ60">
        <v>0.3350991114149009</v>
      </c>
      <c r="AR60">
        <v>3.4176349965823653E-4</v>
      </c>
      <c r="AS60">
        <v>9.569377990430622E-2</v>
      </c>
      <c r="AT60">
        <v>0.90345181134654817</v>
      </c>
      <c r="AU60">
        <v>8.5440874914559123E-4</v>
      </c>
    </row>
    <row r="61" spans="1:47" x14ac:dyDescent="0.25">
      <c r="A61" t="s">
        <v>4840</v>
      </c>
      <c r="B61" t="s">
        <v>4796</v>
      </c>
      <c r="C61" t="s">
        <v>4783</v>
      </c>
      <c r="D61">
        <v>2015</v>
      </c>
      <c r="E61">
        <v>41551</v>
      </c>
      <c r="F61">
        <v>22968</v>
      </c>
      <c r="G61">
        <v>18582</v>
      </c>
      <c r="H61">
        <v>1</v>
      </c>
      <c r="I61">
        <v>1556</v>
      </c>
      <c r="J61">
        <v>4202</v>
      </c>
      <c r="K61">
        <v>4605</v>
      </c>
      <c r="L61">
        <v>4745</v>
      </c>
      <c r="M61">
        <v>4969</v>
      </c>
      <c r="N61">
        <v>5641</v>
      </c>
      <c r="O61">
        <v>5313</v>
      </c>
      <c r="P61">
        <v>4641</v>
      </c>
      <c r="Q61">
        <v>3155</v>
      </c>
      <c r="R61">
        <v>2545</v>
      </c>
      <c r="S61">
        <v>0</v>
      </c>
      <c r="T61">
        <v>179</v>
      </c>
      <c r="U61">
        <v>29470</v>
      </c>
      <c r="V61">
        <v>11868</v>
      </c>
      <c r="W61">
        <v>213</v>
      </c>
      <c r="X61">
        <v>5385</v>
      </c>
      <c r="Y61">
        <v>36130</v>
      </c>
      <c r="Z61">
        <v>36</v>
      </c>
      <c r="AA61">
        <v>0.55276647974777982</v>
      </c>
      <c r="AB61">
        <v>0.44720945344275709</v>
      </c>
      <c r="AC61">
        <v>2.4066809463069479E-5</v>
      </c>
      <c r="AD61">
        <v>3.7447955524536107E-2</v>
      </c>
      <c r="AE61">
        <v>0.101128733363818</v>
      </c>
      <c r="AF61">
        <v>0.110827657577435</v>
      </c>
      <c r="AG61">
        <v>0.1141970109022647</v>
      </c>
      <c r="AH61">
        <v>0.1195879762219923</v>
      </c>
      <c r="AI61">
        <v>0.13576087218117491</v>
      </c>
      <c r="AJ61">
        <v>0.12786695867728809</v>
      </c>
      <c r="AK61">
        <v>0.1116940627181055</v>
      </c>
      <c r="AL61">
        <v>7.5930783855984216E-2</v>
      </c>
      <c r="AM61">
        <v>6.1250030083511833E-2</v>
      </c>
      <c r="AN61">
        <v>0</v>
      </c>
      <c r="AO61">
        <f t="shared" si="0"/>
        <v>4.307958893889437E-3</v>
      </c>
      <c r="AP61">
        <v>0.70924887487665755</v>
      </c>
      <c r="AQ61">
        <v>0.28562489470770858</v>
      </c>
      <c r="AR61">
        <v>5.1262304156337998E-3</v>
      </c>
      <c r="AS61">
        <v>0.12959976895862921</v>
      </c>
      <c r="AT61">
        <v>0.86953382590070039</v>
      </c>
      <c r="AU61">
        <v>8.6640514067050129E-4</v>
      </c>
    </row>
    <row r="62" spans="1:47" x14ac:dyDescent="0.25">
      <c r="A62" t="s">
        <v>4841</v>
      </c>
      <c r="B62" t="s">
        <v>4796</v>
      </c>
      <c r="C62" t="s">
        <v>369</v>
      </c>
      <c r="D62">
        <v>2015</v>
      </c>
      <c r="E62">
        <v>1386</v>
      </c>
      <c r="F62">
        <v>866</v>
      </c>
      <c r="G62">
        <v>519</v>
      </c>
      <c r="H62">
        <v>1</v>
      </c>
      <c r="I62">
        <v>10</v>
      </c>
      <c r="J62">
        <v>123</v>
      </c>
      <c r="K62">
        <v>155</v>
      </c>
      <c r="L62">
        <v>173</v>
      </c>
      <c r="M62">
        <v>219</v>
      </c>
      <c r="N62">
        <v>194</v>
      </c>
      <c r="O62">
        <v>202</v>
      </c>
      <c r="P62">
        <v>144</v>
      </c>
      <c r="Q62">
        <v>77</v>
      </c>
      <c r="R62">
        <v>81</v>
      </c>
      <c r="S62">
        <v>0</v>
      </c>
      <c r="T62">
        <v>8</v>
      </c>
      <c r="U62">
        <v>718</v>
      </c>
      <c r="V62">
        <v>657</v>
      </c>
      <c r="W62">
        <v>11</v>
      </c>
      <c r="X62">
        <v>288</v>
      </c>
      <c r="Y62">
        <v>1096</v>
      </c>
      <c r="Z62">
        <v>2</v>
      </c>
      <c r="AA62">
        <v>0.62481962481962483</v>
      </c>
      <c r="AB62">
        <v>0.37445887445887438</v>
      </c>
      <c r="AC62">
        <v>7.215007215007215E-4</v>
      </c>
      <c r="AD62">
        <v>7.215007215007215E-3</v>
      </c>
      <c r="AE62">
        <v>8.8744588744588751E-2</v>
      </c>
      <c r="AF62">
        <v>0.1118326118326118</v>
      </c>
      <c r="AG62">
        <v>0.1248196248196248</v>
      </c>
      <c r="AH62">
        <v>0.15800865800865799</v>
      </c>
      <c r="AI62">
        <v>0.13997113997114</v>
      </c>
      <c r="AJ62">
        <v>0.1457431457431457</v>
      </c>
      <c r="AK62">
        <v>0.1038961038961039</v>
      </c>
      <c r="AL62">
        <v>5.5555555555555552E-2</v>
      </c>
      <c r="AM62">
        <v>5.844155844155844E-2</v>
      </c>
      <c r="AN62">
        <v>0</v>
      </c>
      <c r="AO62">
        <f t="shared" si="0"/>
        <v>5.772005772005772E-3</v>
      </c>
      <c r="AP62">
        <v>0.51803751803751807</v>
      </c>
      <c r="AQ62">
        <v>0.47402597402597402</v>
      </c>
      <c r="AR62">
        <v>7.9365079365079361E-3</v>
      </c>
      <c r="AS62">
        <v>0.20779220779220781</v>
      </c>
      <c r="AT62">
        <v>0.79076479076479078</v>
      </c>
      <c r="AU62">
        <v>1.443001443001443E-3</v>
      </c>
    </row>
    <row r="63" spans="1:47" x14ac:dyDescent="0.25">
      <c r="A63" t="s">
        <v>4842</v>
      </c>
      <c r="B63" t="s">
        <v>4796</v>
      </c>
      <c r="C63" t="s">
        <v>376</v>
      </c>
      <c r="D63">
        <v>2015</v>
      </c>
      <c r="E63">
        <v>914</v>
      </c>
      <c r="F63">
        <v>499</v>
      </c>
      <c r="G63">
        <v>415</v>
      </c>
      <c r="H63">
        <v>0</v>
      </c>
      <c r="I63">
        <v>29</v>
      </c>
      <c r="J63">
        <v>108</v>
      </c>
      <c r="K63">
        <v>110</v>
      </c>
      <c r="L63">
        <v>104</v>
      </c>
      <c r="M63">
        <v>101</v>
      </c>
      <c r="N63">
        <v>127</v>
      </c>
      <c r="O63">
        <v>139</v>
      </c>
      <c r="P63">
        <v>83</v>
      </c>
      <c r="Q63">
        <v>54</v>
      </c>
      <c r="R63">
        <v>59</v>
      </c>
      <c r="S63">
        <v>0</v>
      </c>
      <c r="T63">
        <v>0</v>
      </c>
      <c r="U63">
        <v>761</v>
      </c>
      <c r="V63">
        <v>151</v>
      </c>
      <c r="W63">
        <v>2</v>
      </c>
      <c r="X63">
        <v>256</v>
      </c>
      <c r="Y63">
        <v>656</v>
      </c>
      <c r="Z63">
        <v>2</v>
      </c>
      <c r="AA63">
        <v>0.5459518599562363</v>
      </c>
      <c r="AB63">
        <v>0.4540481400437637</v>
      </c>
      <c r="AC63">
        <v>0</v>
      </c>
      <c r="AD63">
        <v>3.1728665207877461E-2</v>
      </c>
      <c r="AE63">
        <v>0.11816192560175059</v>
      </c>
      <c r="AF63">
        <v>0.1203501094091904</v>
      </c>
      <c r="AG63">
        <v>0.1137855579868709</v>
      </c>
      <c r="AH63">
        <v>0.1105032822757112</v>
      </c>
      <c r="AI63">
        <v>0.1389496717724289</v>
      </c>
      <c r="AJ63">
        <v>0.15207877461706781</v>
      </c>
      <c r="AK63">
        <v>9.0809628008752738E-2</v>
      </c>
      <c r="AL63">
        <v>5.9080962800875277E-2</v>
      </c>
      <c r="AM63">
        <v>6.4551422319474833E-2</v>
      </c>
      <c r="AN63">
        <v>0</v>
      </c>
      <c r="AO63">
        <f t="shared" si="0"/>
        <v>0</v>
      </c>
      <c r="AP63">
        <v>0.83260393873085337</v>
      </c>
      <c r="AQ63">
        <v>0.16520787746170679</v>
      </c>
      <c r="AR63">
        <v>2.1881838074398249E-3</v>
      </c>
      <c r="AS63">
        <v>0.28008752735229758</v>
      </c>
      <c r="AT63">
        <v>0.71772428884026263</v>
      </c>
      <c r="AU63">
        <v>2.1881838074398249E-3</v>
      </c>
    </row>
    <row r="64" spans="1:47" x14ac:dyDescent="0.25">
      <c r="A64" t="s">
        <v>4843</v>
      </c>
      <c r="B64" t="s">
        <v>4796</v>
      </c>
      <c r="C64" t="s">
        <v>382</v>
      </c>
      <c r="D64">
        <v>2015</v>
      </c>
      <c r="E64">
        <v>666</v>
      </c>
      <c r="F64">
        <v>400</v>
      </c>
      <c r="G64">
        <v>266</v>
      </c>
      <c r="H64">
        <v>0</v>
      </c>
      <c r="I64">
        <v>14</v>
      </c>
      <c r="J64">
        <v>83</v>
      </c>
      <c r="K64">
        <v>85</v>
      </c>
      <c r="L64">
        <v>109</v>
      </c>
      <c r="M64">
        <v>94</v>
      </c>
      <c r="N64">
        <v>57</v>
      </c>
      <c r="O64">
        <v>80</v>
      </c>
      <c r="P64">
        <v>65</v>
      </c>
      <c r="Q64">
        <v>41</v>
      </c>
      <c r="R64">
        <v>38</v>
      </c>
      <c r="S64">
        <v>0</v>
      </c>
      <c r="T64">
        <v>0</v>
      </c>
      <c r="U64">
        <v>412</v>
      </c>
      <c r="V64">
        <v>252</v>
      </c>
      <c r="W64">
        <v>2</v>
      </c>
      <c r="X64">
        <v>244</v>
      </c>
      <c r="Y64">
        <v>421</v>
      </c>
      <c r="Z64">
        <v>1</v>
      </c>
      <c r="AA64">
        <v>0.60060060060060061</v>
      </c>
      <c r="AB64">
        <v>0.39939939939939939</v>
      </c>
      <c r="AC64">
        <v>0</v>
      </c>
      <c r="AD64">
        <v>2.1021021021021019E-2</v>
      </c>
      <c r="AE64">
        <v>0.12462462462462461</v>
      </c>
      <c r="AF64">
        <v>0.12762762762762761</v>
      </c>
      <c r="AG64">
        <v>0.16366366366366369</v>
      </c>
      <c r="AH64">
        <v>0.14114114114114121</v>
      </c>
      <c r="AI64">
        <v>8.5585585585585586E-2</v>
      </c>
      <c r="AJ64">
        <v>0.12012012012012011</v>
      </c>
      <c r="AK64">
        <v>9.7597597597597591E-2</v>
      </c>
      <c r="AL64">
        <v>6.1561561561561562E-2</v>
      </c>
      <c r="AM64">
        <v>5.7057057057057048E-2</v>
      </c>
      <c r="AN64">
        <v>0</v>
      </c>
      <c r="AO64">
        <f t="shared" si="0"/>
        <v>0</v>
      </c>
      <c r="AP64">
        <v>0.61861861861861867</v>
      </c>
      <c r="AQ64">
        <v>0.3783783783783784</v>
      </c>
      <c r="AR64">
        <v>3.003003003003003E-3</v>
      </c>
      <c r="AS64">
        <v>0.36636636636636638</v>
      </c>
      <c r="AT64">
        <v>0.63213213213213215</v>
      </c>
      <c r="AU64">
        <v>1.5015015015015011E-3</v>
      </c>
    </row>
    <row r="65" spans="1:47" x14ac:dyDescent="0.25">
      <c r="A65" t="s">
        <v>4844</v>
      </c>
      <c r="B65" t="s">
        <v>4796</v>
      </c>
      <c r="C65" t="s">
        <v>388</v>
      </c>
      <c r="D65">
        <v>2015</v>
      </c>
      <c r="E65">
        <v>30</v>
      </c>
      <c r="F65">
        <v>11</v>
      </c>
      <c r="G65">
        <v>19</v>
      </c>
      <c r="H65">
        <v>0</v>
      </c>
      <c r="I65">
        <v>1</v>
      </c>
      <c r="J65">
        <v>2</v>
      </c>
      <c r="K65">
        <v>8</v>
      </c>
      <c r="L65">
        <v>3</v>
      </c>
      <c r="M65">
        <v>3</v>
      </c>
      <c r="N65">
        <v>7</v>
      </c>
      <c r="O65">
        <v>2</v>
      </c>
      <c r="P65">
        <v>1</v>
      </c>
      <c r="Q65">
        <v>3</v>
      </c>
      <c r="R65">
        <v>0</v>
      </c>
      <c r="S65">
        <v>0</v>
      </c>
      <c r="T65">
        <v>0</v>
      </c>
      <c r="U65">
        <v>24</v>
      </c>
      <c r="V65">
        <v>6</v>
      </c>
      <c r="W65">
        <v>0</v>
      </c>
      <c r="X65">
        <v>8</v>
      </c>
      <c r="Y65">
        <v>22</v>
      </c>
      <c r="Z65">
        <v>0</v>
      </c>
      <c r="AA65">
        <v>0.36666666666666659</v>
      </c>
      <c r="AB65">
        <v>0.6333333333333333</v>
      </c>
      <c r="AC65">
        <v>0</v>
      </c>
      <c r="AD65">
        <v>3.3333333333333333E-2</v>
      </c>
      <c r="AE65">
        <v>6.6666666666666666E-2</v>
      </c>
      <c r="AF65">
        <v>0.26666666666666672</v>
      </c>
      <c r="AG65">
        <v>0.1</v>
      </c>
      <c r="AH65">
        <v>0.1</v>
      </c>
      <c r="AI65">
        <v>0.23333333333333331</v>
      </c>
      <c r="AJ65">
        <v>6.6666666666666666E-2</v>
      </c>
      <c r="AK65">
        <v>3.3333333333333333E-2</v>
      </c>
      <c r="AL65">
        <v>0.1</v>
      </c>
      <c r="AM65">
        <v>0</v>
      </c>
      <c r="AN65">
        <v>0</v>
      </c>
      <c r="AO65">
        <f t="shared" si="0"/>
        <v>0</v>
      </c>
      <c r="AP65">
        <v>0.8</v>
      </c>
      <c r="AQ65">
        <v>0.2</v>
      </c>
      <c r="AR65">
        <v>0</v>
      </c>
      <c r="AS65">
        <v>0.26666666666666672</v>
      </c>
      <c r="AT65">
        <v>0.73333333333333328</v>
      </c>
      <c r="AU65">
        <v>0</v>
      </c>
    </row>
    <row r="66" spans="1:47" x14ac:dyDescent="0.25">
      <c r="A66" t="s">
        <v>4845</v>
      </c>
      <c r="B66" t="s">
        <v>4796</v>
      </c>
      <c r="C66" t="s">
        <v>394</v>
      </c>
      <c r="D66">
        <v>2015</v>
      </c>
      <c r="E66">
        <v>1241</v>
      </c>
      <c r="F66">
        <v>706</v>
      </c>
      <c r="G66">
        <v>535</v>
      </c>
      <c r="H66">
        <v>0</v>
      </c>
      <c r="I66">
        <v>8</v>
      </c>
      <c r="J66">
        <v>91</v>
      </c>
      <c r="K66">
        <v>122</v>
      </c>
      <c r="L66">
        <v>149</v>
      </c>
      <c r="M66">
        <v>160</v>
      </c>
      <c r="N66">
        <v>190</v>
      </c>
      <c r="O66">
        <v>186</v>
      </c>
      <c r="P66">
        <v>144</v>
      </c>
      <c r="Q66">
        <v>110</v>
      </c>
      <c r="R66">
        <v>78</v>
      </c>
      <c r="S66">
        <v>0</v>
      </c>
      <c r="T66">
        <v>3</v>
      </c>
      <c r="U66">
        <v>865</v>
      </c>
      <c r="V66">
        <v>371</v>
      </c>
      <c r="W66">
        <v>5</v>
      </c>
      <c r="X66">
        <v>333</v>
      </c>
      <c r="Y66">
        <v>908</v>
      </c>
      <c r="Z66">
        <v>0</v>
      </c>
      <c r="AA66">
        <v>0.56889605157131351</v>
      </c>
      <c r="AB66">
        <v>0.43110394842868649</v>
      </c>
      <c r="AC66">
        <v>0</v>
      </c>
      <c r="AD66">
        <v>6.4464141821112004E-3</v>
      </c>
      <c r="AE66">
        <v>7.3327961321514909E-2</v>
      </c>
      <c r="AF66">
        <v>9.8307816277195814E-2</v>
      </c>
      <c r="AG66">
        <v>0.12006446414182111</v>
      </c>
      <c r="AH66">
        <v>0.128928283642224</v>
      </c>
      <c r="AI66">
        <v>0.15310233682514099</v>
      </c>
      <c r="AJ66">
        <v>0.1498791297340854</v>
      </c>
      <c r="AK66">
        <v>0.1160354552780016</v>
      </c>
      <c r="AL66">
        <v>8.8638195004029002E-2</v>
      </c>
      <c r="AM66">
        <v>6.2852538275584208E-2</v>
      </c>
      <c r="AN66">
        <v>0</v>
      </c>
      <c r="AO66">
        <f t="shared" si="0"/>
        <v>2.4174053182917004E-3</v>
      </c>
      <c r="AP66">
        <v>0.69701853344077358</v>
      </c>
      <c r="AQ66">
        <v>0.2989524576954069</v>
      </c>
      <c r="AR66">
        <v>4.0290088638195E-3</v>
      </c>
      <c r="AS66">
        <v>0.26833199033037869</v>
      </c>
      <c r="AT66">
        <v>0.73166800966962131</v>
      </c>
      <c r="AU66">
        <v>0</v>
      </c>
    </row>
    <row r="67" spans="1:47" x14ac:dyDescent="0.25">
      <c r="A67" t="s">
        <v>4846</v>
      </c>
      <c r="B67" t="s">
        <v>4796</v>
      </c>
      <c r="C67" t="s">
        <v>400</v>
      </c>
      <c r="D67">
        <v>2015</v>
      </c>
      <c r="E67">
        <v>9</v>
      </c>
      <c r="F67">
        <v>4</v>
      </c>
      <c r="G67">
        <v>5</v>
      </c>
      <c r="H67">
        <v>0</v>
      </c>
      <c r="I67">
        <v>0</v>
      </c>
      <c r="J67">
        <v>3</v>
      </c>
      <c r="K67">
        <v>1</v>
      </c>
      <c r="L67">
        <v>1</v>
      </c>
      <c r="M67">
        <v>1</v>
      </c>
      <c r="N67">
        <v>1</v>
      </c>
      <c r="O67">
        <v>0</v>
      </c>
      <c r="P67">
        <v>2</v>
      </c>
      <c r="Q67">
        <v>0</v>
      </c>
      <c r="R67">
        <v>0</v>
      </c>
      <c r="S67">
        <v>0</v>
      </c>
      <c r="T67">
        <v>0</v>
      </c>
      <c r="U67">
        <v>8</v>
      </c>
      <c r="V67">
        <v>1</v>
      </c>
      <c r="W67">
        <v>0</v>
      </c>
      <c r="X67">
        <v>9</v>
      </c>
      <c r="Y67">
        <v>0</v>
      </c>
      <c r="Z67">
        <v>0</v>
      </c>
      <c r="AA67">
        <v>0.44444444444444442</v>
      </c>
      <c r="AB67">
        <v>0.55555555555555558</v>
      </c>
      <c r="AC67">
        <v>0</v>
      </c>
      <c r="AD67">
        <v>0</v>
      </c>
      <c r="AE67">
        <v>0.33333333333333331</v>
      </c>
      <c r="AF67">
        <v>0.1111111111111111</v>
      </c>
      <c r="AG67">
        <v>0.1111111111111111</v>
      </c>
      <c r="AH67">
        <v>0.1111111111111111</v>
      </c>
      <c r="AI67">
        <v>0.1111111111111111</v>
      </c>
      <c r="AJ67">
        <v>0</v>
      </c>
      <c r="AK67">
        <v>0.22222222222222221</v>
      </c>
      <c r="AL67">
        <v>0</v>
      </c>
      <c r="AM67">
        <v>0</v>
      </c>
      <c r="AN67">
        <v>0</v>
      </c>
      <c r="AO67">
        <f t="shared" ref="AO67:AO130" si="1">T67/E67</f>
        <v>0</v>
      </c>
      <c r="AP67">
        <v>0.88888888888888884</v>
      </c>
      <c r="AQ67">
        <v>0.1111111111111111</v>
      </c>
      <c r="AR67">
        <v>0</v>
      </c>
      <c r="AS67">
        <v>1</v>
      </c>
      <c r="AT67">
        <v>0</v>
      </c>
      <c r="AU67">
        <v>0</v>
      </c>
    </row>
    <row r="68" spans="1:47" x14ac:dyDescent="0.25">
      <c r="A68" t="s">
        <v>4847</v>
      </c>
      <c r="B68" t="s">
        <v>4796</v>
      </c>
      <c r="C68" t="s">
        <v>43</v>
      </c>
      <c r="D68">
        <v>2015</v>
      </c>
      <c r="E68">
        <v>15077</v>
      </c>
      <c r="F68">
        <v>8596</v>
      </c>
      <c r="G68">
        <v>6481</v>
      </c>
      <c r="H68">
        <v>0</v>
      </c>
      <c r="I68">
        <v>322</v>
      </c>
      <c r="J68">
        <v>1490</v>
      </c>
      <c r="K68">
        <v>1669</v>
      </c>
      <c r="L68">
        <v>1804</v>
      </c>
      <c r="M68">
        <v>1903</v>
      </c>
      <c r="N68">
        <v>2006</v>
      </c>
      <c r="O68">
        <v>1824</v>
      </c>
      <c r="P68">
        <v>1649</v>
      </c>
      <c r="Q68">
        <v>1229</v>
      </c>
      <c r="R68">
        <v>1173</v>
      </c>
      <c r="S68">
        <v>0</v>
      </c>
      <c r="T68">
        <v>8</v>
      </c>
      <c r="U68">
        <v>10365</v>
      </c>
      <c r="V68">
        <v>4704</v>
      </c>
      <c r="W68">
        <v>8</v>
      </c>
      <c r="X68">
        <v>1169</v>
      </c>
      <c r="Y68">
        <v>13894</v>
      </c>
      <c r="Z68">
        <v>14</v>
      </c>
      <c r="AA68">
        <v>0.57013994826557013</v>
      </c>
      <c r="AB68">
        <v>0.42986005173442993</v>
      </c>
      <c r="AC68">
        <v>0</v>
      </c>
      <c r="AD68">
        <v>2.1357033892684219E-2</v>
      </c>
      <c r="AE68">
        <v>9.8826026397824507E-2</v>
      </c>
      <c r="AF68">
        <v>0.11069841480400611</v>
      </c>
      <c r="AG68">
        <v>0.1196524507528023</v>
      </c>
      <c r="AH68">
        <v>0.1262187437819195</v>
      </c>
      <c r="AI68">
        <v>0.1330503415798899</v>
      </c>
      <c r="AJ68">
        <v>0.1209789745970684</v>
      </c>
      <c r="AK68">
        <v>0.10937189095974</v>
      </c>
      <c r="AL68">
        <v>8.151489023015189E-2</v>
      </c>
      <c r="AM68">
        <v>7.7800623466206809E-2</v>
      </c>
      <c r="AN68">
        <v>0</v>
      </c>
      <c r="AO68">
        <f t="shared" si="1"/>
        <v>5.3060953770644027E-4</v>
      </c>
      <c r="AP68">
        <v>0.68747098229090664</v>
      </c>
      <c r="AQ68">
        <v>0.31199840817138691</v>
      </c>
      <c r="AR68">
        <v>5.3060953770644027E-4</v>
      </c>
      <c r="AS68">
        <v>7.7535318697353584E-2</v>
      </c>
      <c r="AT68">
        <v>0.92153611461166018</v>
      </c>
      <c r="AU68">
        <v>9.2856669098627051E-4</v>
      </c>
    </row>
    <row r="69" spans="1:47" x14ac:dyDescent="0.25">
      <c r="A69" t="s">
        <v>4848</v>
      </c>
      <c r="B69" t="s">
        <v>4796</v>
      </c>
      <c r="C69" t="s">
        <v>187</v>
      </c>
      <c r="D69">
        <v>2015</v>
      </c>
      <c r="E69">
        <v>147</v>
      </c>
      <c r="F69">
        <v>90</v>
      </c>
      <c r="G69">
        <v>57</v>
      </c>
      <c r="H69">
        <v>0</v>
      </c>
      <c r="I69">
        <v>2</v>
      </c>
      <c r="J69">
        <v>9</v>
      </c>
      <c r="K69">
        <v>15</v>
      </c>
      <c r="L69">
        <v>18</v>
      </c>
      <c r="M69">
        <v>18</v>
      </c>
      <c r="N69">
        <v>15</v>
      </c>
      <c r="O69">
        <v>15</v>
      </c>
      <c r="P69">
        <v>22</v>
      </c>
      <c r="Q69">
        <v>12</v>
      </c>
      <c r="R69">
        <v>10</v>
      </c>
      <c r="S69">
        <v>0</v>
      </c>
      <c r="T69">
        <v>11</v>
      </c>
      <c r="U69">
        <v>115</v>
      </c>
      <c r="V69">
        <v>16</v>
      </c>
      <c r="W69">
        <v>16</v>
      </c>
      <c r="X69">
        <v>31</v>
      </c>
      <c r="Y69">
        <v>116</v>
      </c>
      <c r="Z69">
        <v>0</v>
      </c>
      <c r="AA69">
        <v>0.61224489795918369</v>
      </c>
      <c r="AB69">
        <v>0.38775510204081631</v>
      </c>
      <c r="AC69">
        <v>0</v>
      </c>
      <c r="AD69">
        <v>1.360544217687075E-2</v>
      </c>
      <c r="AE69">
        <v>6.1224489795918373E-2</v>
      </c>
      <c r="AF69">
        <v>0.1020408163265306</v>
      </c>
      <c r="AG69">
        <v>0.1224489795918367</v>
      </c>
      <c r="AH69">
        <v>0.1224489795918367</v>
      </c>
      <c r="AI69">
        <v>0.1020408163265306</v>
      </c>
      <c r="AJ69">
        <v>0.1020408163265306</v>
      </c>
      <c r="AK69">
        <v>0.1496598639455782</v>
      </c>
      <c r="AL69">
        <v>8.1632653061224483E-2</v>
      </c>
      <c r="AM69">
        <v>6.8027210884353748E-2</v>
      </c>
      <c r="AN69">
        <v>0</v>
      </c>
      <c r="AO69">
        <f t="shared" si="1"/>
        <v>7.4829931972789115E-2</v>
      </c>
      <c r="AP69">
        <v>0.78231292517006801</v>
      </c>
      <c r="AQ69">
        <v>0.108843537414966</v>
      </c>
      <c r="AR69">
        <v>0.108843537414966</v>
      </c>
      <c r="AS69">
        <v>0.21088435374149661</v>
      </c>
      <c r="AT69">
        <v>0.78911564625850339</v>
      </c>
      <c r="AU69">
        <v>0</v>
      </c>
    </row>
    <row r="70" spans="1:47" x14ac:dyDescent="0.25">
      <c r="A70" t="s">
        <v>4849</v>
      </c>
      <c r="B70" t="s">
        <v>4796</v>
      </c>
      <c r="C70" t="s">
        <v>420</v>
      </c>
      <c r="D70">
        <v>2015</v>
      </c>
      <c r="E70">
        <v>9703</v>
      </c>
      <c r="F70">
        <v>4487</v>
      </c>
      <c r="G70">
        <v>5216</v>
      </c>
      <c r="H70">
        <v>0</v>
      </c>
      <c r="I70">
        <v>771</v>
      </c>
      <c r="J70">
        <v>1024</v>
      </c>
      <c r="K70">
        <v>909</v>
      </c>
      <c r="L70">
        <v>901</v>
      </c>
      <c r="M70">
        <v>941</v>
      </c>
      <c r="N70">
        <v>1330</v>
      </c>
      <c r="O70">
        <v>1334</v>
      </c>
      <c r="P70">
        <v>1244</v>
      </c>
      <c r="Q70">
        <v>720</v>
      </c>
      <c r="R70">
        <v>449</v>
      </c>
      <c r="S70">
        <v>0</v>
      </c>
      <c r="T70">
        <v>80</v>
      </c>
      <c r="U70">
        <v>8770</v>
      </c>
      <c r="V70">
        <v>838</v>
      </c>
      <c r="W70">
        <v>95</v>
      </c>
      <c r="X70">
        <v>1511</v>
      </c>
      <c r="Y70">
        <v>8189</v>
      </c>
      <c r="Z70">
        <v>3</v>
      </c>
      <c r="AA70">
        <v>0.46243429867051428</v>
      </c>
      <c r="AB70">
        <v>0.53756570132948578</v>
      </c>
      <c r="AC70">
        <v>0</v>
      </c>
      <c r="AD70">
        <v>7.9459960836854582E-2</v>
      </c>
      <c r="AE70">
        <v>0.1055343708131506</v>
      </c>
      <c r="AF70">
        <v>9.3682366278470583E-2</v>
      </c>
      <c r="AG70">
        <v>9.2857879006492838E-2</v>
      </c>
      <c r="AH70">
        <v>9.6980315366381534E-2</v>
      </c>
      <c r="AI70">
        <v>0.13707100896629909</v>
      </c>
      <c r="AJ70">
        <v>0.13748325260228789</v>
      </c>
      <c r="AK70">
        <v>0.12820777079253839</v>
      </c>
      <c r="AL70">
        <v>7.4203854477996489E-2</v>
      </c>
      <c r="AM70">
        <v>4.6274348139750593E-2</v>
      </c>
      <c r="AN70">
        <v>0</v>
      </c>
      <c r="AO70">
        <f t="shared" si="1"/>
        <v>8.244872719777389E-3</v>
      </c>
      <c r="AP70">
        <v>0.90384417190559618</v>
      </c>
      <c r="AQ70">
        <v>8.636504173966815E-2</v>
      </c>
      <c r="AR70">
        <v>9.7907863547356481E-3</v>
      </c>
      <c r="AS70">
        <v>0.15572503349479541</v>
      </c>
      <c r="AT70">
        <v>0.84396578377821296</v>
      </c>
      <c r="AU70">
        <v>3.0918272699165212E-4</v>
      </c>
    </row>
    <row r="71" spans="1:47" x14ac:dyDescent="0.25">
      <c r="A71" t="s">
        <v>4850</v>
      </c>
      <c r="B71" t="s">
        <v>4796</v>
      </c>
      <c r="C71" t="s">
        <v>426</v>
      </c>
      <c r="D71">
        <v>2015</v>
      </c>
      <c r="E71">
        <v>1245</v>
      </c>
      <c r="F71">
        <v>773</v>
      </c>
      <c r="G71">
        <v>472</v>
      </c>
      <c r="H71">
        <v>0</v>
      </c>
      <c r="I71">
        <v>36</v>
      </c>
      <c r="J71">
        <v>159</v>
      </c>
      <c r="K71">
        <v>195</v>
      </c>
      <c r="L71">
        <v>159</v>
      </c>
      <c r="M71">
        <v>154</v>
      </c>
      <c r="N71">
        <v>161</v>
      </c>
      <c r="O71">
        <v>115</v>
      </c>
      <c r="P71">
        <v>102</v>
      </c>
      <c r="Q71">
        <v>77</v>
      </c>
      <c r="R71">
        <v>83</v>
      </c>
      <c r="S71">
        <v>0</v>
      </c>
      <c r="T71">
        <v>4</v>
      </c>
      <c r="U71">
        <v>462</v>
      </c>
      <c r="V71">
        <v>779</v>
      </c>
      <c r="W71">
        <v>4</v>
      </c>
      <c r="X71">
        <v>298</v>
      </c>
      <c r="Y71">
        <v>947</v>
      </c>
      <c r="Z71">
        <v>0</v>
      </c>
      <c r="AA71">
        <v>0.62088353413654618</v>
      </c>
      <c r="AB71">
        <v>0.37911646586345382</v>
      </c>
      <c r="AC71">
        <v>0</v>
      </c>
      <c r="AD71">
        <v>2.891566265060241E-2</v>
      </c>
      <c r="AE71">
        <v>0.127710843373494</v>
      </c>
      <c r="AF71">
        <v>0.15662650602409639</v>
      </c>
      <c r="AG71">
        <v>0.127710843373494</v>
      </c>
      <c r="AH71">
        <v>0.1236947791164659</v>
      </c>
      <c r="AI71">
        <v>0.1293172690763052</v>
      </c>
      <c r="AJ71">
        <v>9.2369477911646583E-2</v>
      </c>
      <c r="AK71">
        <v>8.1927710843373497E-2</v>
      </c>
      <c r="AL71">
        <v>6.1847389558232928E-2</v>
      </c>
      <c r="AM71">
        <v>6.6666666666666666E-2</v>
      </c>
      <c r="AN71">
        <v>0</v>
      </c>
      <c r="AO71">
        <f t="shared" si="1"/>
        <v>3.2128514056224901E-3</v>
      </c>
      <c r="AP71">
        <v>0.37108433734939761</v>
      </c>
      <c r="AQ71">
        <v>0.62570281124497995</v>
      </c>
      <c r="AR71">
        <v>3.2128514056224901E-3</v>
      </c>
      <c r="AS71">
        <v>0.2393574297188755</v>
      </c>
      <c r="AT71">
        <v>0.76064257028112447</v>
      </c>
      <c r="AU71">
        <v>0</v>
      </c>
    </row>
    <row r="72" spans="1:47" x14ac:dyDescent="0.25">
      <c r="A72" t="s">
        <v>4851</v>
      </c>
      <c r="B72" t="s">
        <v>4796</v>
      </c>
      <c r="C72" t="s">
        <v>433</v>
      </c>
      <c r="D72">
        <v>2015</v>
      </c>
      <c r="E72">
        <v>68</v>
      </c>
      <c r="F72">
        <v>34</v>
      </c>
      <c r="G72">
        <v>34</v>
      </c>
      <c r="H72">
        <v>0</v>
      </c>
      <c r="I72">
        <v>2</v>
      </c>
      <c r="J72">
        <v>10</v>
      </c>
      <c r="K72">
        <v>11</v>
      </c>
      <c r="L72">
        <v>7</v>
      </c>
      <c r="M72">
        <v>9</v>
      </c>
      <c r="N72">
        <v>7</v>
      </c>
      <c r="O72">
        <v>8</v>
      </c>
      <c r="P72">
        <v>5</v>
      </c>
      <c r="Q72">
        <v>5</v>
      </c>
      <c r="R72">
        <v>2</v>
      </c>
      <c r="S72">
        <v>0</v>
      </c>
      <c r="T72">
        <v>2</v>
      </c>
      <c r="U72">
        <v>49</v>
      </c>
      <c r="V72">
        <v>18</v>
      </c>
      <c r="W72">
        <v>1</v>
      </c>
      <c r="X72">
        <v>10</v>
      </c>
      <c r="Y72">
        <v>58</v>
      </c>
      <c r="Z72">
        <v>0</v>
      </c>
      <c r="AA72">
        <v>0.5</v>
      </c>
      <c r="AB72">
        <v>0.5</v>
      </c>
      <c r="AC72">
        <v>0</v>
      </c>
      <c r="AD72">
        <v>2.9411764705882349E-2</v>
      </c>
      <c r="AE72">
        <v>0.1470588235294118</v>
      </c>
      <c r="AF72">
        <v>0.16176470588235289</v>
      </c>
      <c r="AG72">
        <v>0.1029411764705882</v>
      </c>
      <c r="AH72">
        <v>0.13235294117647059</v>
      </c>
      <c r="AI72">
        <v>0.1029411764705882</v>
      </c>
      <c r="AJ72">
        <v>0.1176470588235294</v>
      </c>
      <c r="AK72">
        <v>7.3529411764705885E-2</v>
      </c>
      <c r="AL72">
        <v>7.3529411764705885E-2</v>
      </c>
      <c r="AM72">
        <v>2.9411764705882349E-2</v>
      </c>
      <c r="AN72">
        <v>0</v>
      </c>
      <c r="AO72">
        <f t="shared" si="1"/>
        <v>2.9411764705882353E-2</v>
      </c>
      <c r="AP72">
        <v>0.72058823529411764</v>
      </c>
      <c r="AQ72">
        <v>0.26470588235294118</v>
      </c>
      <c r="AR72">
        <v>1.470588235294118E-2</v>
      </c>
      <c r="AS72">
        <v>0.1470588235294118</v>
      </c>
      <c r="AT72">
        <v>0.8529411764705882</v>
      </c>
      <c r="AU72">
        <v>0</v>
      </c>
    </row>
    <row r="73" spans="1:47" x14ac:dyDescent="0.25">
      <c r="A73" t="s">
        <v>4852</v>
      </c>
      <c r="B73" t="s">
        <v>889</v>
      </c>
      <c r="C73" t="s">
        <v>124</v>
      </c>
      <c r="D73">
        <v>2015</v>
      </c>
      <c r="E73">
        <v>4806</v>
      </c>
      <c r="F73">
        <v>3206</v>
      </c>
      <c r="G73">
        <v>1600</v>
      </c>
      <c r="H73">
        <v>0</v>
      </c>
      <c r="I73">
        <v>32</v>
      </c>
      <c r="J73">
        <v>713</v>
      </c>
      <c r="K73">
        <v>691</v>
      </c>
      <c r="L73">
        <v>667</v>
      </c>
      <c r="M73">
        <v>630</v>
      </c>
      <c r="N73">
        <v>547</v>
      </c>
      <c r="O73">
        <v>542</v>
      </c>
      <c r="P73">
        <v>492</v>
      </c>
      <c r="Q73">
        <v>266</v>
      </c>
      <c r="R73">
        <v>224</v>
      </c>
      <c r="S73">
        <v>0</v>
      </c>
      <c r="T73">
        <v>2</v>
      </c>
      <c r="U73">
        <v>3571</v>
      </c>
      <c r="V73">
        <v>1231</v>
      </c>
      <c r="W73">
        <v>4</v>
      </c>
      <c r="X73">
        <v>68</v>
      </c>
      <c r="Y73">
        <v>4733</v>
      </c>
      <c r="Z73">
        <v>5</v>
      </c>
      <c r="AA73">
        <v>0.66708281315022888</v>
      </c>
      <c r="AB73">
        <v>0.33291718684977112</v>
      </c>
      <c r="AC73">
        <v>0</v>
      </c>
      <c r="AD73">
        <v>6.6583437369954227E-3</v>
      </c>
      <c r="AE73">
        <v>0.14835622138992929</v>
      </c>
      <c r="AF73">
        <v>0.14377861007074491</v>
      </c>
      <c r="AG73">
        <v>0.1387848522679983</v>
      </c>
      <c r="AH73">
        <v>0.13108614232209739</v>
      </c>
      <c r="AI73">
        <v>0.11381606325426551</v>
      </c>
      <c r="AJ73">
        <v>0.11277569704536</v>
      </c>
      <c r="AK73">
        <v>0.10237203495630461</v>
      </c>
      <c r="AL73">
        <v>5.5347482313774447E-2</v>
      </c>
      <c r="AM73">
        <v>4.6608406158967948E-2</v>
      </c>
      <c r="AN73">
        <v>0</v>
      </c>
      <c r="AO73">
        <f t="shared" si="1"/>
        <v>4.1614648356221392E-4</v>
      </c>
      <c r="AP73">
        <v>0.74302954640033292</v>
      </c>
      <c r="AQ73">
        <v>0.25613816063254258</v>
      </c>
      <c r="AR73">
        <v>8.3229296712442784E-4</v>
      </c>
      <c r="AS73">
        <v>1.414898044111527E-2</v>
      </c>
      <c r="AT73">
        <v>0.98481065334997919</v>
      </c>
      <c r="AU73">
        <v>1.040366208905535E-3</v>
      </c>
    </row>
    <row r="74" spans="1:47" x14ac:dyDescent="0.25">
      <c r="A74" t="s">
        <v>4853</v>
      </c>
      <c r="B74" t="s">
        <v>889</v>
      </c>
      <c r="C74" t="s">
        <v>123</v>
      </c>
      <c r="D74">
        <v>2015</v>
      </c>
      <c r="E74">
        <v>5065</v>
      </c>
      <c r="F74">
        <v>3451</v>
      </c>
      <c r="G74">
        <v>1614</v>
      </c>
      <c r="H74">
        <v>0</v>
      </c>
      <c r="I74">
        <v>8</v>
      </c>
      <c r="J74">
        <v>627</v>
      </c>
      <c r="K74">
        <v>627</v>
      </c>
      <c r="L74">
        <v>596</v>
      </c>
      <c r="M74">
        <v>623</v>
      </c>
      <c r="N74">
        <v>574</v>
      </c>
      <c r="O74">
        <v>681</v>
      </c>
      <c r="P74">
        <v>581</v>
      </c>
      <c r="Q74">
        <v>401</v>
      </c>
      <c r="R74">
        <v>347</v>
      </c>
      <c r="S74">
        <v>0</v>
      </c>
      <c r="T74">
        <v>0</v>
      </c>
      <c r="U74">
        <v>3800</v>
      </c>
      <c r="V74">
        <v>1265</v>
      </c>
      <c r="W74">
        <v>0</v>
      </c>
      <c r="X74">
        <v>51</v>
      </c>
      <c r="Y74">
        <v>5010</v>
      </c>
      <c r="Z74">
        <v>4</v>
      </c>
      <c r="AA74">
        <v>0.68134254689042451</v>
      </c>
      <c r="AB74">
        <v>0.31865745310957549</v>
      </c>
      <c r="AC74">
        <v>0</v>
      </c>
      <c r="AD74">
        <v>1.5794669299111551E-3</v>
      </c>
      <c r="AE74">
        <v>0.1237907206317868</v>
      </c>
      <c r="AF74">
        <v>0.1237907206317868</v>
      </c>
      <c r="AG74">
        <v>0.11767028627838109</v>
      </c>
      <c r="AH74">
        <v>0.12300098716683119</v>
      </c>
      <c r="AI74">
        <v>0.1133267522211254</v>
      </c>
      <c r="AJ74">
        <v>0.13445212240868709</v>
      </c>
      <c r="AK74">
        <v>0.1147087857847976</v>
      </c>
      <c r="AL74">
        <v>7.9170779861796645E-2</v>
      </c>
      <c r="AM74">
        <v>6.850937808489635E-2</v>
      </c>
      <c r="AN74">
        <v>0</v>
      </c>
      <c r="AO74">
        <f t="shared" si="1"/>
        <v>0</v>
      </c>
      <c r="AP74">
        <v>0.75024679170779862</v>
      </c>
      <c r="AQ74">
        <v>0.24975320829220141</v>
      </c>
      <c r="AR74">
        <v>0</v>
      </c>
      <c r="AS74">
        <v>1.006910167818361E-2</v>
      </c>
      <c r="AT74">
        <v>0.98914116485686077</v>
      </c>
      <c r="AU74">
        <v>7.8973346495557744E-4</v>
      </c>
    </row>
    <row r="75" spans="1:47" x14ac:dyDescent="0.25">
      <c r="A75" t="s">
        <v>4854</v>
      </c>
      <c r="B75" t="s">
        <v>889</v>
      </c>
      <c r="C75" t="s">
        <v>4783</v>
      </c>
      <c r="D75">
        <v>2015</v>
      </c>
      <c r="E75">
        <v>40647</v>
      </c>
      <c r="F75">
        <v>26395</v>
      </c>
      <c r="G75">
        <v>14252</v>
      </c>
      <c r="H75">
        <v>0</v>
      </c>
      <c r="I75">
        <v>256</v>
      </c>
      <c r="J75">
        <v>5397</v>
      </c>
      <c r="K75">
        <v>4989</v>
      </c>
      <c r="L75">
        <v>4926</v>
      </c>
      <c r="M75">
        <v>4986</v>
      </c>
      <c r="N75">
        <v>4717</v>
      </c>
      <c r="O75">
        <v>4780</v>
      </c>
      <c r="P75">
        <v>4329</v>
      </c>
      <c r="Q75">
        <v>2973</v>
      </c>
      <c r="R75">
        <v>3114</v>
      </c>
      <c r="S75">
        <v>0</v>
      </c>
      <c r="T75">
        <v>180</v>
      </c>
      <c r="U75">
        <v>31286</v>
      </c>
      <c r="V75">
        <v>9185</v>
      </c>
      <c r="W75">
        <v>176</v>
      </c>
      <c r="X75">
        <v>819</v>
      </c>
      <c r="Y75">
        <v>39806</v>
      </c>
      <c r="Z75">
        <v>22</v>
      </c>
      <c r="AA75">
        <v>0.64937141732477177</v>
      </c>
      <c r="AB75">
        <v>0.35062858267522817</v>
      </c>
      <c r="AC75">
        <v>0</v>
      </c>
      <c r="AD75">
        <v>6.2981277831082247E-3</v>
      </c>
      <c r="AE75">
        <v>0.1327773267399808</v>
      </c>
      <c r="AF75">
        <v>0.1227396855856521</v>
      </c>
      <c r="AG75">
        <v>0.1211897557015278</v>
      </c>
      <c r="AH75">
        <v>0.1226658794006938</v>
      </c>
      <c r="AI75">
        <v>0.1160479248160996</v>
      </c>
      <c r="AJ75">
        <v>0.11759785470022389</v>
      </c>
      <c r="AK75">
        <v>0.10650232489482619</v>
      </c>
      <c r="AL75">
        <v>7.3141929293674815E-2</v>
      </c>
      <c r="AM75">
        <v>7.6610819986714887E-2</v>
      </c>
      <c r="AN75">
        <v>0</v>
      </c>
      <c r="AO75">
        <f t="shared" si="1"/>
        <v>4.4283710974979702E-3</v>
      </c>
      <c r="AP75">
        <v>0.76970010086845275</v>
      </c>
      <c r="AQ75">
        <v>0.22596993628066031</v>
      </c>
      <c r="AR75">
        <v>4.329962850886904E-3</v>
      </c>
      <c r="AS75">
        <v>2.0149088493615769E-2</v>
      </c>
      <c r="AT75">
        <v>0.97930966615002335</v>
      </c>
      <c r="AU75">
        <v>5.41245356360863E-4</v>
      </c>
    </row>
    <row r="76" spans="1:47" x14ac:dyDescent="0.25">
      <c r="A76" t="s">
        <v>4855</v>
      </c>
      <c r="B76" t="s">
        <v>889</v>
      </c>
      <c r="C76" t="s">
        <v>369</v>
      </c>
      <c r="D76">
        <v>2015</v>
      </c>
      <c r="E76">
        <v>1273</v>
      </c>
      <c r="F76">
        <v>869</v>
      </c>
      <c r="G76">
        <v>404</v>
      </c>
      <c r="H76">
        <v>0</v>
      </c>
      <c r="I76">
        <v>1</v>
      </c>
      <c r="J76">
        <v>139</v>
      </c>
      <c r="K76">
        <v>168</v>
      </c>
      <c r="L76">
        <v>178</v>
      </c>
      <c r="M76">
        <v>149</v>
      </c>
      <c r="N76">
        <v>135</v>
      </c>
      <c r="O76">
        <v>166</v>
      </c>
      <c r="P76">
        <v>134</v>
      </c>
      <c r="Q76">
        <v>108</v>
      </c>
      <c r="R76">
        <v>93</v>
      </c>
      <c r="S76">
        <v>0</v>
      </c>
      <c r="T76">
        <v>2</v>
      </c>
      <c r="U76">
        <v>1014</v>
      </c>
      <c r="V76">
        <v>259</v>
      </c>
      <c r="W76">
        <v>0</v>
      </c>
      <c r="X76">
        <v>30</v>
      </c>
      <c r="Y76">
        <v>1243</v>
      </c>
      <c r="Z76">
        <v>0</v>
      </c>
      <c r="AA76">
        <v>0.68263943440691277</v>
      </c>
      <c r="AB76">
        <v>0.31736056559308717</v>
      </c>
      <c r="AC76">
        <v>0</v>
      </c>
      <c r="AD76">
        <v>7.855459544383347E-4</v>
      </c>
      <c r="AE76">
        <v>0.1091908876669285</v>
      </c>
      <c r="AF76">
        <v>0.1319717203456402</v>
      </c>
      <c r="AG76">
        <v>0.13982717989002361</v>
      </c>
      <c r="AH76">
        <v>0.11704634721131189</v>
      </c>
      <c r="AI76">
        <v>0.1060487038491752</v>
      </c>
      <c r="AJ76">
        <v>0.13040062843676359</v>
      </c>
      <c r="AK76">
        <v>0.10526315789473679</v>
      </c>
      <c r="AL76">
        <v>8.4838963079340135E-2</v>
      </c>
      <c r="AM76">
        <v>7.3055773762765119E-2</v>
      </c>
      <c r="AN76">
        <v>0</v>
      </c>
      <c r="AO76">
        <f t="shared" si="1"/>
        <v>1.5710919088766694E-3</v>
      </c>
      <c r="AP76">
        <v>0.79654359780047135</v>
      </c>
      <c r="AQ76">
        <v>0.20345640219952871</v>
      </c>
      <c r="AR76">
        <v>0</v>
      </c>
      <c r="AS76">
        <v>2.3566378633150038E-2</v>
      </c>
      <c r="AT76">
        <v>0.97643362136684997</v>
      </c>
      <c r="AU76">
        <v>0</v>
      </c>
    </row>
    <row r="77" spans="1:47" x14ac:dyDescent="0.25">
      <c r="A77" t="s">
        <v>4856</v>
      </c>
      <c r="B77" t="s">
        <v>889</v>
      </c>
      <c r="C77" t="s">
        <v>376</v>
      </c>
      <c r="D77">
        <v>2015</v>
      </c>
      <c r="E77">
        <v>760</v>
      </c>
      <c r="F77">
        <v>535</v>
      </c>
      <c r="G77">
        <v>225</v>
      </c>
      <c r="H77">
        <v>0</v>
      </c>
      <c r="I77">
        <v>0</v>
      </c>
      <c r="J77">
        <v>59</v>
      </c>
      <c r="K77">
        <v>89</v>
      </c>
      <c r="L77">
        <v>135</v>
      </c>
      <c r="M77">
        <v>125</v>
      </c>
      <c r="N77">
        <v>120</v>
      </c>
      <c r="O77">
        <v>76</v>
      </c>
      <c r="P77">
        <v>66</v>
      </c>
      <c r="Q77">
        <v>42</v>
      </c>
      <c r="R77">
        <v>48</v>
      </c>
      <c r="S77">
        <v>0</v>
      </c>
      <c r="T77">
        <v>0</v>
      </c>
      <c r="U77">
        <v>494</v>
      </c>
      <c r="V77">
        <v>266</v>
      </c>
      <c r="W77">
        <v>0</v>
      </c>
      <c r="X77">
        <v>26</v>
      </c>
      <c r="Y77">
        <v>734</v>
      </c>
      <c r="Z77">
        <v>0</v>
      </c>
      <c r="AA77">
        <v>0.70394736842105265</v>
      </c>
      <c r="AB77">
        <v>0.29605263157894729</v>
      </c>
      <c r="AC77">
        <v>0</v>
      </c>
      <c r="AD77">
        <v>0</v>
      </c>
      <c r="AE77">
        <v>7.7631578947368426E-2</v>
      </c>
      <c r="AF77">
        <v>0.1171052631578947</v>
      </c>
      <c r="AG77">
        <v>0.17763157894736839</v>
      </c>
      <c r="AH77">
        <v>0.1644736842105263</v>
      </c>
      <c r="AI77">
        <v>0.15789473684210531</v>
      </c>
      <c r="AJ77">
        <v>0.1</v>
      </c>
      <c r="AK77">
        <v>8.6842105263157901E-2</v>
      </c>
      <c r="AL77">
        <v>5.526315789473684E-2</v>
      </c>
      <c r="AM77">
        <v>6.3157894736842107E-2</v>
      </c>
      <c r="AN77">
        <v>0</v>
      </c>
      <c r="AO77">
        <f t="shared" si="1"/>
        <v>0</v>
      </c>
      <c r="AP77">
        <v>0.65</v>
      </c>
      <c r="AQ77">
        <v>0.35</v>
      </c>
      <c r="AR77">
        <v>0</v>
      </c>
      <c r="AS77">
        <v>3.4210526315789483E-2</v>
      </c>
      <c r="AT77">
        <v>0.96578947368421053</v>
      </c>
      <c r="AU77">
        <v>0</v>
      </c>
    </row>
    <row r="78" spans="1:47" x14ac:dyDescent="0.25">
      <c r="A78" t="s">
        <v>4857</v>
      </c>
      <c r="B78" t="s">
        <v>889</v>
      </c>
      <c r="C78" t="s">
        <v>382</v>
      </c>
      <c r="D78">
        <v>2015</v>
      </c>
      <c r="E78">
        <v>616</v>
      </c>
      <c r="F78">
        <v>403</v>
      </c>
      <c r="G78">
        <v>213</v>
      </c>
      <c r="H78">
        <v>0</v>
      </c>
      <c r="I78">
        <v>0</v>
      </c>
      <c r="J78">
        <v>70</v>
      </c>
      <c r="K78">
        <v>101</v>
      </c>
      <c r="L78">
        <v>70</v>
      </c>
      <c r="M78">
        <v>78</v>
      </c>
      <c r="N78">
        <v>89</v>
      </c>
      <c r="O78">
        <v>80</v>
      </c>
      <c r="P78">
        <v>63</v>
      </c>
      <c r="Q78">
        <v>36</v>
      </c>
      <c r="R78">
        <v>29</v>
      </c>
      <c r="S78">
        <v>0</v>
      </c>
      <c r="T78">
        <v>0</v>
      </c>
      <c r="U78">
        <v>403</v>
      </c>
      <c r="V78">
        <v>212</v>
      </c>
      <c r="W78">
        <v>1</v>
      </c>
      <c r="X78">
        <v>78</v>
      </c>
      <c r="Y78">
        <v>538</v>
      </c>
      <c r="Z78">
        <v>0</v>
      </c>
      <c r="AA78">
        <v>0.65422077922077926</v>
      </c>
      <c r="AB78">
        <v>0.3457792207792208</v>
      </c>
      <c r="AC78">
        <v>0</v>
      </c>
      <c r="AD78">
        <v>0</v>
      </c>
      <c r="AE78">
        <v>0.1136363636363636</v>
      </c>
      <c r="AF78">
        <v>0.163961038961039</v>
      </c>
      <c r="AG78">
        <v>0.1136363636363636</v>
      </c>
      <c r="AH78">
        <v>0.12662337662337661</v>
      </c>
      <c r="AI78">
        <v>0.14448051948051949</v>
      </c>
      <c r="AJ78">
        <v>0.12987012987012991</v>
      </c>
      <c r="AK78">
        <v>0.10227272727272731</v>
      </c>
      <c r="AL78">
        <v>5.844155844155844E-2</v>
      </c>
      <c r="AM78">
        <v>4.707792207792208E-2</v>
      </c>
      <c r="AN78">
        <v>0</v>
      </c>
      <c r="AO78">
        <f t="shared" si="1"/>
        <v>0</v>
      </c>
      <c r="AP78">
        <v>0.65422077922077926</v>
      </c>
      <c r="AQ78">
        <v>0.34415584415584421</v>
      </c>
      <c r="AR78">
        <v>1.623376623376623E-3</v>
      </c>
      <c r="AS78">
        <v>0.12662337662337661</v>
      </c>
      <c r="AT78">
        <v>0.87337662337662336</v>
      </c>
      <c r="AU78">
        <v>0</v>
      </c>
    </row>
    <row r="79" spans="1:47" x14ac:dyDescent="0.25">
      <c r="A79" t="s">
        <v>4858</v>
      </c>
      <c r="B79" t="s">
        <v>889</v>
      </c>
      <c r="C79" t="s">
        <v>388</v>
      </c>
      <c r="D79">
        <v>2015</v>
      </c>
      <c r="E79">
        <v>7</v>
      </c>
      <c r="F79">
        <v>6</v>
      </c>
      <c r="G79">
        <v>1</v>
      </c>
      <c r="H79">
        <v>0</v>
      </c>
      <c r="I79">
        <v>0</v>
      </c>
      <c r="J79">
        <v>1</v>
      </c>
      <c r="K79">
        <v>0</v>
      </c>
      <c r="L79">
        <v>1</v>
      </c>
      <c r="M79">
        <v>0</v>
      </c>
      <c r="N79">
        <v>1</v>
      </c>
      <c r="O79">
        <v>1</v>
      </c>
      <c r="P79">
        <v>3</v>
      </c>
      <c r="Q79">
        <v>0</v>
      </c>
      <c r="R79">
        <v>0</v>
      </c>
      <c r="S79">
        <v>0</v>
      </c>
      <c r="T79">
        <v>0</v>
      </c>
      <c r="U79">
        <v>6</v>
      </c>
      <c r="V79">
        <v>1</v>
      </c>
      <c r="W79">
        <v>0</v>
      </c>
      <c r="X79">
        <v>0</v>
      </c>
      <c r="Y79">
        <v>7</v>
      </c>
      <c r="Z79">
        <v>0</v>
      </c>
      <c r="AA79">
        <v>0.8571428571428571</v>
      </c>
      <c r="AB79">
        <v>0.14285714285714279</v>
      </c>
      <c r="AC79">
        <v>0</v>
      </c>
      <c r="AD79">
        <v>0</v>
      </c>
      <c r="AE79">
        <v>0.14285714285714279</v>
      </c>
      <c r="AF79">
        <v>0</v>
      </c>
      <c r="AG79">
        <v>0.14285714285714279</v>
      </c>
      <c r="AH79">
        <v>0</v>
      </c>
      <c r="AI79">
        <v>0.14285714285714279</v>
      </c>
      <c r="AJ79">
        <v>0.14285714285714279</v>
      </c>
      <c r="AK79">
        <v>0.42857142857142849</v>
      </c>
      <c r="AL79">
        <v>0</v>
      </c>
      <c r="AM79">
        <v>0</v>
      </c>
      <c r="AN79">
        <v>0</v>
      </c>
      <c r="AO79">
        <f t="shared" si="1"/>
        <v>0</v>
      </c>
      <c r="AP79">
        <v>0.8571428571428571</v>
      </c>
      <c r="AQ79">
        <v>0.14285714285714279</v>
      </c>
      <c r="AR79">
        <v>0</v>
      </c>
      <c r="AS79">
        <v>0</v>
      </c>
      <c r="AT79">
        <v>1</v>
      </c>
      <c r="AU79">
        <v>0</v>
      </c>
    </row>
    <row r="80" spans="1:47" x14ac:dyDescent="0.25">
      <c r="A80" t="s">
        <v>4859</v>
      </c>
      <c r="B80" t="s">
        <v>889</v>
      </c>
      <c r="C80" t="s">
        <v>394</v>
      </c>
      <c r="D80">
        <v>2015</v>
      </c>
      <c r="E80">
        <v>1224</v>
      </c>
      <c r="F80">
        <v>816</v>
      </c>
      <c r="G80">
        <v>408</v>
      </c>
      <c r="H80">
        <v>0</v>
      </c>
      <c r="I80">
        <v>1</v>
      </c>
      <c r="J80">
        <v>117</v>
      </c>
      <c r="K80">
        <v>148</v>
      </c>
      <c r="L80">
        <v>158</v>
      </c>
      <c r="M80">
        <v>170</v>
      </c>
      <c r="N80">
        <v>160</v>
      </c>
      <c r="O80">
        <v>163</v>
      </c>
      <c r="P80">
        <v>156</v>
      </c>
      <c r="Q80">
        <v>80</v>
      </c>
      <c r="R80">
        <v>71</v>
      </c>
      <c r="S80">
        <v>0</v>
      </c>
      <c r="T80">
        <v>0</v>
      </c>
      <c r="U80">
        <v>848</v>
      </c>
      <c r="V80">
        <v>376</v>
      </c>
      <c r="W80">
        <v>0</v>
      </c>
      <c r="X80">
        <v>140</v>
      </c>
      <c r="Y80">
        <v>1083</v>
      </c>
      <c r="Z80">
        <v>1</v>
      </c>
      <c r="AA80">
        <v>0.66666666666666663</v>
      </c>
      <c r="AB80">
        <v>0.33333333333333331</v>
      </c>
      <c r="AC80">
        <v>0</v>
      </c>
      <c r="AD80">
        <v>8.1699346405228761E-4</v>
      </c>
      <c r="AE80">
        <v>9.5588235294117641E-2</v>
      </c>
      <c r="AF80">
        <v>0.1209150326797386</v>
      </c>
      <c r="AG80">
        <v>0.12908496732026151</v>
      </c>
      <c r="AH80">
        <v>0.1388888888888889</v>
      </c>
      <c r="AI80">
        <v>0.13071895424836599</v>
      </c>
      <c r="AJ80">
        <v>0.1331699346405229</v>
      </c>
      <c r="AK80">
        <v>0.12745098039215691</v>
      </c>
      <c r="AL80">
        <v>6.535947712418301E-2</v>
      </c>
      <c r="AM80">
        <v>5.800653594771242E-2</v>
      </c>
      <c r="AN80">
        <v>0</v>
      </c>
      <c r="AO80">
        <f t="shared" si="1"/>
        <v>0</v>
      </c>
      <c r="AP80">
        <v>0.69281045751633985</v>
      </c>
      <c r="AQ80">
        <v>0.30718954248366009</v>
      </c>
      <c r="AR80">
        <v>0</v>
      </c>
      <c r="AS80">
        <v>0.1143790849673203</v>
      </c>
      <c r="AT80">
        <v>0.88480392156862742</v>
      </c>
      <c r="AU80">
        <v>8.1699346405228761E-4</v>
      </c>
    </row>
    <row r="81" spans="1:47" x14ac:dyDescent="0.25">
      <c r="A81" t="s">
        <v>4860</v>
      </c>
      <c r="B81" t="s">
        <v>889</v>
      </c>
      <c r="C81" t="s">
        <v>400</v>
      </c>
      <c r="D81">
        <v>2015</v>
      </c>
      <c r="E81">
        <v>1</v>
      </c>
      <c r="F81">
        <v>0</v>
      </c>
      <c r="G81">
        <v>1</v>
      </c>
      <c r="H81">
        <v>0</v>
      </c>
      <c r="I81">
        <v>0</v>
      </c>
      <c r="J81">
        <v>0</v>
      </c>
      <c r="K81">
        <v>0</v>
      </c>
      <c r="L81">
        <v>0</v>
      </c>
      <c r="M81">
        <v>0</v>
      </c>
      <c r="N81">
        <v>0</v>
      </c>
      <c r="O81">
        <v>1</v>
      </c>
      <c r="P81">
        <v>0</v>
      </c>
      <c r="Q81">
        <v>0</v>
      </c>
      <c r="R81">
        <v>0</v>
      </c>
      <c r="S81">
        <v>0</v>
      </c>
      <c r="T81">
        <v>0</v>
      </c>
      <c r="U81">
        <v>1</v>
      </c>
      <c r="V81">
        <v>0</v>
      </c>
      <c r="W81">
        <v>0</v>
      </c>
      <c r="X81">
        <v>1</v>
      </c>
      <c r="Y81">
        <v>0</v>
      </c>
      <c r="Z81">
        <v>0</v>
      </c>
      <c r="AA81">
        <v>0</v>
      </c>
      <c r="AB81">
        <v>1</v>
      </c>
      <c r="AC81">
        <v>0</v>
      </c>
      <c r="AD81">
        <v>0</v>
      </c>
      <c r="AE81">
        <v>0</v>
      </c>
      <c r="AF81">
        <v>0</v>
      </c>
      <c r="AG81">
        <v>0</v>
      </c>
      <c r="AH81">
        <v>0</v>
      </c>
      <c r="AI81">
        <v>0</v>
      </c>
      <c r="AJ81">
        <v>1</v>
      </c>
      <c r="AK81">
        <v>0</v>
      </c>
      <c r="AL81">
        <v>0</v>
      </c>
      <c r="AM81">
        <v>0</v>
      </c>
      <c r="AN81">
        <v>0</v>
      </c>
      <c r="AO81">
        <f t="shared" si="1"/>
        <v>0</v>
      </c>
      <c r="AP81">
        <v>1</v>
      </c>
      <c r="AQ81">
        <v>0</v>
      </c>
      <c r="AR81">
        <v>0</v>
      </c>
      <c r="AS81">
        <v>1</v>
      </c>
      <c r="AT81">
        <v>0</v>
      </c>
      <c r="AU81">
        <v>0</v>
      </c>
    </row>
    <row r="82" spans="1:47" x14ac:dyDescent="0.25">
      <c r="A82" t="s">
        <v>4861</v>
      </c>
      <c r="B82" t="s">
        <v>889</v>
      </c>
      <c r="C82" t="s">
        <v>43</v>
      </c>
      <c r="D82">
        <v>2015</v>
      </c>
      <c r="E82">
        <v>15417</v>
      </c>
      <c r="F82">
        <v>10204</v>
      </c>
      <c r="G82">
        <v>5213</v>
      </c>
      <c r="H82">
        <v>0</v>
      </c>
      <c r="I82">
        <v>141</v>
      </c>
      <c r="J82">
        <v>2025</v>
      </c>
      <c r="K82">
        <v>1654</v>
      </c>
      <c r="L82">
        <v>1751</v>
      </c>
      <c r="M82">
        <v>1938</v>
      </c>
      <c r="N82">
        <v>1716</v>
      </c>
      <c r="O82">
        <v>1768</v>
      </c>
      <c r="P82">
        <v>1796</v>
      </c>
      <c r="Q82">
        <v>1231</v>
      </c>
      <c r="R82">
        <v>1392</v>
      </c>
      <c r="S82">
        <v>0</v>
      </c>
      <c r="T82">
        <v>5</v>
      </c>
      <c r="U82">
        <v>11427</v>
      </c>
      <c r="V82">
        <v>3990</v>
      </c>
      <c r="W82">
        <v>0</v>
      </c>
      <c r="X82">
        <v>156</v>
      </c>
      <c r="Y82">
        <v>15254</v>
      </c>
      <c r="Z82">
        <v>7</v>
      </c>
      <c r="AA82">
        <v>0.66186677044820652</v>
      </c>
      <c r="AB82">
        <v>0.33813322955179348</v>
      </c>
      <c r="AC82">
        <v>0</v>
      </c>
      <c r="AD82">
        <v>9.1457482000389181E-3</v>
      </c>
      <c r="AE82">
        <v>0.13134851138353759</v>
      </c>
      <c r="AF82">
        <v>0.1072841668288253</v>
      </c>
      <c r="AG82">
        <v>0.11357592268275279</v>
      </c>
      <c r="AH82">
        <v>0.12570539015372639</v>
      </c>
      <c r="AI82">
        <v>0.111305701498346</v>
      </c>
      <c r="AJ82">
        <v>0.1146786015437504</v>
      </c>
      <c r="AK82">
        <v>0.1164947784912759</v>
      </c>
      <c r="AL82">
        <v>7.9846922228708567E-2</v>
      </c>
      <c r="AM82">
        <v>9.0289939676979958E-2</v>
      </c>
      <c r="AN82">
        <v>0</v>
      </c>
      <c r="AO82">
        <f t="shared" si="1"/>
        <v>3.2431731205811765E-4</v>
      </c>
      <c r="AP82">
        <v>0.74119478497762215</v>
      </c>
      <c r="AQ82">
        <v>0.25880521502237791</v>
      </c>
      <c r="AR82">
        <v>0</v>
      </c>
      <c r="AS82">
        <v>1.0118700136213269E-2</v>
      </c>
      <c r="AT82">
        <v>0.98942725562690537</v>
      </c>
      <c r="AU82">
        <v>4.5404423688136469E-4</v>
      </c>
    </row>
    <row r="83" spans="1:47" x14ac:dyDescent="0.25">
      <c r="A83" t="s">
        <v>4862</v>
      </c>
      <c r="B83" t="s">
        <v>889</v>
      </c>
      <c r="C83" t="s">
        <v>187</v>
      </c>
      <c r="D83">
        <v>2015</v>
      </c>
      <c r="E83">
        <v>119</v>
      </c>
      <c r="F83">
        <v>91</v>
      </c>
      <c r="G83">
        <v>28</v>
      </c>
      <c r="H83">
        <v>0</v>
      </c>
      <c r="I83">
        <v>0</v>
      </c>
      <c r="J83">
        <v>10</v>
      </c>
      <c r="K83">
        <v>6</v>
      </c>
      <c r="L83">
        <v>14</v>
      </c>
      <c r="M83">
        <v>18</v>
      </c>
      <c r="N83">
        <v>10</v>
      </c>
      <c r="O83">
        <v>24</v>
      </c>
      <c r="P83">
        <v>18</v>
      </c>
      <c r="Q83">
        <v>7</v>
      </c>
      <c r="R83">
        <v>10</v>
      </c>
      <c r="S83">
        <v>0</v>
      </c>
      <c r="T83">
        <v>2</v>
      </c>
      <c r="U83">
        <v>84</v>
      </c>
      <c r="V83">
        <v>31</v>
      </c>
      <c r="W83">
        <v>4</v>
      </c>
      <c r="X83">
        <v>1</v>
      </c>
      <c r="Y83">
        <v>118</v>
      </c>
      <c r="Z83">
        <v>0</v>
      </c>
      <c r="AA83">
        <v>0.76470588235294112</v>
      </c>
      <c r="AB83">
        <v>0.23529411764705879</v>
      </c>
      <c r="AC83">
        <v>0</v>
      </c>
      <c r="AD83">
        <v>0</v>
      </c>
      <c r="AE83">
        <v>8.4033613445378158E-2</v>
      </c>
      <c r="AF83">
        <v>5.0420168067226892E-2</v>
      </c>
      <c r="AG83">
        <v>0.1176470588235294</v>
      </c>
      <c r="AH83">
        <v>0.15126050420168069</v>
      </c>
      <c r="AI83">
        <v>8.4033613445378158E-2</v>
      </c>
      <c r="AJ83">
        <v>0.2016806722689076</v>
      </c>
      <c r="AK83">
        <v>0.15126050420168069</v>
      </c>
      <c r="AL83">
        <v>5.8823529411764712E-2</v>
      </c>
      <c r="AM83">
        <v>8.4033613445378158E-2</v>
      </c>
      <c r="AN83">
        <v>0</v>
      </c>
      <c r="AO83">
        <f t="shared" si="1"/>
        <v>1.680672268907563E-2</v>
      </c>
      <c r="AP83">
        <v>0.70588235294117652</v>
      </c>
      <c r="AQ83">
        <v>0.26050420168067229</v>
      </c>
      <c r="AR83">
        <v>3.3613445378151259E-2</v>
      </c>
      <c r="AS83">
        <v>8.4033613445378148E-3</v>
      </c>
      <c r="AT83">
        <v>0.99159663865546221</v>
      </c>
      <c r="AU83">
        <v>0</v>
      </c>
    </row>
    <row r="84" spans="1:47" x14ac:dyDescent="0.25">
      <c r="A84" t="s">
        <v>4863</v>
      </c>
      <c r="B84" t="s">
        <v>889</v>
      </c>
      <c r="C84" t="s">
        <v>420</v>
      </c>
      <c r="D84">
        <v>2015</v>
      </c>
      <c r="E84">
        <v>10352</v>
      </c>
      <c r="F84">
        <v>6113</v>
      </c>
      <c r="G84">
        <v>4239</v>
      </c>
      <c r="H84">
        <v>0</v>
      </c>
      <c r="I84">
        <v>68</v>
      </c>
      <c r="J84">
        <v>1493</v>
      </c>
      <c r="K84">
        <v>1354</v>
      </c>
      <c r="L84">
        <v>1221</v>
      </c>
      <c r="M84">
        <v>1123</v>
      </c>
      <c r="N84">
        <v>1226</v>
      </c>
      <c r="O84">
        <v>1167</v>
      </c>
      <c r="P84">
        <v>939</v>
      </c>
      <c r="Q84">
        <v>751</v>
      </c>
      <c r="R84">
        <v>842</v>
      </c>
      <c r="S84">
        <v>0</v>
      </c>
      <c r="T84">
        <v>168</v>
      </c>
      <c r="U84">
        <v>9036</v>
      </c>
      <c r="V84">
        <v>1151</v>
      </c>
      <c r="W84">
        <v>165</v>
      </c>
      <c r="X84">
        <v>264</v>
      </c>
      <c r="Y84">
        <v>10085</v>
      </c>
      <c r="Z84">
        <v>3</v>
      </c>
      <c r="AA84">
        <v>0.59051391035548684</v>
      </c>
      <c r="AB84">
        <v>0.40948608964451322</v>
      </c>
      <c r="AC84">
        <v>0</v>
      </c>
      <c r="AD84">
        <v>6.5687789799072646E-3</v>
      </c>
      <c r="AE84">
        <v>0.14422333848531679</v>
      </c>
      <c r="AF84">
        <v>0.13079598145285931</v>
      </c>
      <c r="AG84">
        <v>0.11794822256568779</v>
      </c>
      <c r="AH84">
        <v>0.1084814528593508</v>
      </c>
      <c r="AI84">
        <v>0.11843122102009269</v>
      </c>
      <c r="AJ84">
        <v>0.11273183925811441</v>
      </c>
      <c r="AK84">
        <v>9.0707109737248839E-2</v>
      </c>
      <c r="AL84">
        <v>7.254636785162287E-2</v>
      </c>
      <c r="AM84">
        <v>8.1336939721792886E-2</v>
      </c>
      <c r="AN84">
        <v>0</v>
      </c>
      <c r="AO84">
        <f t="shared" si="1"/>
        <v>1.6228748068006182E-2</v>
      </c>
      <c r="AP84">
        <v>0.87287480680061824</v>
      </c>
      <c r="AQ84">
        <v>0.1111862442040185</v>
      </c>
      <c r="AR84">
        <v>1.593894899536321E-2</v>
      </c>
      <c r="AS84">
        <v>2.5502318392581141E-2</v>
      </c>
      <c r="AT84">
        <v>0.97420788253477586</v>
      </c>
      <c r="AU84">
        <v>2.8979907264296752E-4</v>
      </c>
    </row>
    <row r="85" spans="1:47" x14ac:dyDescent="0.25">
      <c r="A85" t="s">
        <v>4864</v>
      </c>
      <c r="B85" t="s">
        <v>889</v>
      </c>
      <c r="C85" t="s">
        <v>426</v>
      </c>
      <c r="D85">
        <v>2015</v>
      </c>
      <c r="E85">
        <v>996</v>
      </c>
      <c r="F85">
        <v>695</v>
      </c>
      <c r="G85">
        <v>301</v>
      </c>
      <c r="H85">
        <v>0</v>
      </c>
      <c r="I85">
        <v>5</v>
      </c>
      <c r="J85">
        <v>141</v>
      </c>
      <c r="K85">
        <v>150</v>
      </c>
      <c r="L85">
        <v>134</v>
      </c>
      <c r="M85">
        <v>129</v>
      </c>
      <c r="N85">
        <v>139</v>
      </c>
      <c r="O85">
        <v>110</v>
      </c>
      <c r="P85">
        <v>81</v>
      </c>
      <c r="Q85">
        <v>48</v>
      </c>
      <c r="R85">
        <v>58</v>
      </c>
      <c r="S85">
        <v>0</v>
      </c>
      <c r="T85">
        <v>1</v>
      </c>
      <c r="U85">
        <v>593</v>
      </c>
      <c r="V85">
        <v>401</v>
      </c>
      <c r="W85">
        <v>2</v>
      </c>
      <c r="X85">
        <v>4</v>
      </c>
      <c r="Y85">
        <v>990</v>
      </c>
      <c r="Z85">
        <v>2</v>
      </c>
      <c r="AA85">
        <v>0.69779116465863456</v>
      </c>
      <c r="AB85">
        <v>0.30220883534136539</v>
      </c>
      <c r="AC85">
        <v>0</v>
      </c>
      <c r="AD85">
        <v>5.0200803212851414E-3</v>
      </c>
      <c r="AE85">
        <v>0.141566265060241</v>
      </c>
      <c r="AF85">
        <v>0.1506024096385542</v>
      </c>
      <c r="AG85">
        <v>0.1345381526104418</v>
      </c>
      <c r="AH85">
        <v>0.1295180722891566</v>
      </c>
      <c r="AI85">
        <v>0.13955823293172689</v>
      </c>
      <c r="AJ85">
        <v>0.11044176706827311</v>
      </c>
      <c r="AK85">
        <v>8.1325301204819275E-2</v>
      </c>
      <c r="AL85">
        <v>4.8192771084337352E-2</v>
      </c>
      <c r="AM85">
        <v>5.8232931726907633E-2</v>
      </c>
      <c r="AN85">
        <v>0</v>
      </c>
      <c r="AO85">
        <f t="shared" si="1"/>
        <v>1.004016064257028E-3</v>
      </c>
      <c r="AP85">
        <v>0.59538152610441764</v>
      </c>
      <c r="AQ85">
        <v>0.40261044176706828</v>
      </c>
      <c r="AR85">
        <v>2.008032128514056E-3</v>
      </c>
      <c r="AS85">
        <v>4.0160642570281121E-3</v>
      </c>
      <c r="AT85">
        <v>0.99397590361445787</v>
      </c>
      <c r="AU85">
        <v>2.008032128514056E-3</v>
      </c>
    </row>
    <row r="86" spans="1:47" x14ac:dyDescent="0.25">
      <c r="A86" t="s">
        <v>4865</v>
      </c>
      <c r="B86" t="s">
        <v>889</v>
      </c>
      <c r="C86" t="s">
        <v>433</v>
      </c>
      <c r="D86">
        <v>2015</v>
      </c>
      <c r="E86">
        <v>11</v>
      </c>
      <c r="F86">
        <v>6</v>
      </c>
      <c r="G86">
        <v>5</v>
      </c>
      <c r="H86">
        <v>0</v>
      </c>
      <c r="I86">
        <v>0</v>
      </c>
      <c r="J86">
        <v>2</v>
      </c>
      <c r="K86">
        <v>1</v>
      </c>
      <c r="L86">
        <v>1</v>
      </c>
      <c r="M86">
        <v>3</v>
      </c>
      <c r="N86">
        <v>0</v>
      </c>
      <c r="O86">
        <v>1</v>
      </c>
      <c r="P86">
        <v>0</v>
      </c>
      <c r="Q86">
        <v>3</v>
      </c>
      <c r="R86">
        <v>0</v>
      </c>
      <c r="S86">
        <v>0</v>
      </c>
      <c r="T86">
        <v>0</v>
      </c>
      <c r="U86">
        <v>9</v>
      </c>
      <c r="V86">
        <v>2</v>
      </c>
      <c r="W86">
        <v>0</v>
      </c>
      <c r="X86">
        <v>0</v>
      </c>
      <c r="Y86">
        <v>11</v>
      </c>
      <c r="Z86">
        <v>0</v>
      </c>
      <c r="AA86">
        <v>0.54545454545454541</v>
      </c>
      <c r="AB86">
        <v>0.45454545454545447</v>
      </c>
      <c r="AC86">
        <v>0</v>
      </c>
      <c r="AD86">
        <v>0</v>
      </c>
      <c r="AE86">
        <v>0.1818181818181818</v>
      </c>
      <c r="AF86">
        <v>9.0909090909090912E-2</v>
      </c>
      <c r="AG86">
        <v>9.0909090909090912E-2</v>
      </c>
      <c r="AH86">
        <v>0.27272727272727271</v>
      </c>
      <c r="AI86">
        <v>0</v>
      </c>
      <c r="AJ86">
        <v>9.0909090909090912E-2</v>
      </c>
      <c r="AK86">
        <v>0</v>
      </c>
      <c r="AL86">
        <v>0.27272727272727271</v>
      </c>
      <c r="AM86">
        <v>0</v>
      </c>
      <c r="AN86">
        <v>0</v>
      </c>
      <c r="AO86">
        <f t="shared" si="1"/>
        <v>0</v>
      </c>
      <c r="AP86">
        <v>0.81818181818181823</v>
      </c>
      <c r="AQ86">
        <v>0.1818181818181818</v>
      </c>
      <c r="AR86">
        <v>0</v>
      </c>
      <c r="AS86">
        <v>0</v>
      </c>
      <c r="AT86">
        <v>1</v>
      </c>
      <c r="AU86">
        <v>0</v>
      </c>
    </row>
    <row r="87" spans="1:47" x14ac:dyDescent="0.25">
      <c r="A87" t="s">
        <v>4866</v>
      </c>
      <c r="B87" t="s">
        <v>4780</v>
      </c>
      <c r="C87" t="s">
        <v>124</v>
      </c>
      <c r="D87">
        <v>2016</v>
      </c>
      <c r="E87">
        <v>10294</v>
      </c>
      <c r="F87">
        <v>6350</v>
      </c>
      <c r="G87">
        <v>3944</v>
      </c>
      <c r="H87">
        <v>0</v>
      </c>
      <c r="I87">
        <v>300</v>
      </c>
      <c r="J87">
        <v>1443</v>
      </c>
      <c r="K87">
        <v>1482</v>
      </c>
      <c r="L87">
        <v>1371</v>
      </c>
      <c r="M87">
        <v>1322</v>
      </c>
      <c r="N87">
        <v>1159</v>
      </c>
      <c r="O87">
        <v>1094</v>
      </c>
      <c r="P87">
        <v>989</v>
      </c>
      <c r="Q87">
        <v>606</v>
      </c>
      <c r="R87">
        <v>515</v>
      </c>
      <c r="S87">
        <v>0</v>
      </c>
      <c r="T87">
        <v>13</v>
      </c>
      <c r="U87">
        <v>6756</v>
      </c>
      <c r="V87">
        <v>3526</v>
      </c>
      <c r="W87">
        <v>12</v>
      </c>
      <c r="X87">
        <v>755</v>
      </c>
      <c r="Y87">
        <v>9524</v>
      </c>
      <c r="Z87">
        <v>15</v>
      </c>
      <c r="AA87">
        <v>0.61686419273363124</v>
      </c>
      <c r="AB87">
        <v>0.38313580726636881</v>
      </c>
      <c r="AC87">
        <v>0</v>
      </c>
      <c r="AD87">
        <v>2.9143190207888092E-2</v>
      </c>
      <c r="AE87">
        <v>0.1401787448999417</v>
      </c>
      <c r="AF87">
        <v>0.14396735962696719</v>
      </c>
      <c r="AG87">
        <v>0.13318437925004861</v>
      </c>
      <c r="AH87">
        <v>0.12842432484942681</v>
      </c>
      <c r="AI87">
        <v>0.1125898581698077</v>
      </c>
      <c r="AJ87">
        <v>0.1062755002914319</v>
      </c>
      <c r="AK87">
        <v>9.6075383718671067E-2</v>
      </c>
      <c r="AL87">
        <v>5.886924421993394E-2</v>
      </c>
      <c r="AM87">
        <v>5.0029143190207889E-2</v>
      </c>
      <c r="AN87">
        <v>0</v>
      </c>
      <c r="AO87">
        <f t="shared" si="1"/>
        <v>1.2628715756751506E-3</v>
      </c>
      <c r="AP87">
        <v>0.65630464348163975</v>
      </c>
      <c r="AQ87">
        <v>0.34252962891004468</v>
      </c>
      <c r="AR87">
        <v>1.1657276083155239E-3</v>
      </c>
      <c r="AS87">
        <v>7.3343695356518357E-2</v>
      </c>
      <c r="AT87">
        <v>0.92519914513308721</v>
      </c>
      <c r="AU87">
        <v>1.457159510394404E-3</v>
      </c>
    </row>
    <row r="88" spans="1:47" x14ac:dyDescent="0.25">
      <c r="A88" t="s">
        <v>4867</v>
      </c>
      <c r="B88" t="s">
        <v>4780</v>
      </c>
      <c r="C88" t="s">
        <v>123</v>
      </c>
      <c r="D88">
        <v>2016</v>
      </c>
      <c r="E88">
        <v>11547</v>
      </c>
      <c r="F88">
        <v>7179</v>
      </c>
      <c r="G88">
        <v>4368</v>
      </c>
      <c r="H88">
        <v>0</v>
      </c>
      <c r="I88">
        <v>147</v>
      </c>
      <c r="J88">
        <v>1361</v>
      </c>
      <c r="K88">
        <v>1457</v>
      </c>
      <c r="L88">
        <v>1364</v>
      </c>
      <c r="M88">
        <v>1340</v>
      </c>
      <c r="N88">
        <v>1525</v>
      </c>
      <c r="O88">
        <v>1513</v>
      </c>
      <c r="P88">
        <v>1283</v>
      </c>
      <c r="Q88">
        <v>907</v>
      </c>
      <c r="R88">
        <v>650</v>
      </c>
      <c r="S88">
        <v>0</v>
      </c>
      <c r="T88">
        <v>0</v>
      </c>
      <c r="U88">
        <v>8146</v>
      </c>
      <c r="V88">
        <v>3400</v>
      </c>
      <c r="W88">
        <v>1</v>
      </c>
      <c r="X88">
        <v>653</v>
      </c>
      <c r="Y88">
        <v>10882</v>
      </c>
      <c r="Z88">
        <v>12</v>
      </c>
      <c r="AA88">
        <v>0.62171992725383218</v>
      </c>
      <c r="AB88">
        <v>0.37828007274616782</v>
      </c>
      <c r="AC88">
        <v>0</v>
      </c>
      <c r="AD88">
        <v>1.273057937126526E-2</v>
      </c>
      <c r="AE88">
        <v>0.1178661124101498</v>
      </c>
      <c r="AF88">
        <v>0.12617996016281291</v>
      </c>
      <c r="AG88">
        <v>0.1181259201524205</v>
      </c>
      <c r="AH88">
        <v>0.1160474582142548</v>
      </c>
      <c r="AI88">
        <v>0.13206893565428249</v>
      </c>
      <c r="AJ88">
        <v>0.13102970468519959</v>
      </c>
      <c r="AK88">
        <v>0.1111111111111111</v>
      </c>
      <c r="AL88">
        <v>7.8548540746514239E-2</v>
      </c>
      <c r="AM88">
        <v>5.629167749198926E-2</v>
      </c>
      <c r="AN88">
        <v>0</v>
      </c>
      <c r="AO88">
        <f t="shared" si="1"/>
        <v>0</v>
      </c>
      <c r="AP88">
        <v>0.70546462284576084</v>
      </c>
      <c r="AQ88">
        <v>0.29444877457348229</v>
      </c>
      <c r="AR88">
        <v>8.660258075690655E-5</v>
      </c>
      <c r="AS88">
        <v>5.6551485234259978E-2</v>
      </c>
      <c r="AT88">
        <v>0.94240928379665712</v>
      </c>
      <c r="AU88">
        <v>1.039230969082879E-3</v>
      </c>
    </row>
    <row r="89" spans="1:47" x14ac:dyDescent="0.25">
      <c r="A89" t="s">
        <v>4868</v>
      </c>
      <c r="B89" t="s">
        <v>4780</v>
      </c>
      <c r="C89" t="s">
        <v>4783</v>
      </c>
      <c r="D89">
        <v>2016</v>
      </c>
      <c r="E89">
        <v>84063</v>
      </c>
      <c r="F89">
        <v>49839</v>
      </c>
      <c r="G89">
        <v>34224</v>
      </c>
      <c r="H89">
        <v>0</v>
      </c>
      <c r="I89">
        <v>1965</v>
      </c>
      <c r="J89">
        <v>10250</v>
      </c>
      <c r="K89">
        <v>10277</v>
      </c>
      <c r="L89">
        <v>9748</v>
      </c>
      <c r="M89">
        <v>9957</v>
      </c>
      <c r="N89">
        <v>10271</v>
      </c>
      <c r="O89">
        <v>9989</v>
      </c>
      <c r="P89">
        <v>9102</v>
      </c>
      <c r="Q89">
        <v>6231</v>
      </c>
      <c r="R89">
        <v>5953</v>
      </c>
      <c r="S89">
        <v>2</v>
      </c>
      <c r="T89">
        <v>318</v>
      </c>
      <c r="U89">
        <v>61982</v>
      </c>
      <c r="V89">
        <v>21745</v>
      </c>
      <c r="W89">
        <v>336</v>
      </c>
      <c r="X89">
        <v>6242</v>
      </c>
      <c r="Y89">
        <v>77724</v>
      </c>
      <c r="Z89">
        <v>97</v>
      </c>
      <c r="AA89">
        <v>0.5928767709931837</v>
      </c>
      <c r="AB89">
        <v>0.4071232290068163</v>
      </c>
      <c r="AC89">
        <v>0</v>
      </c>
      <c r="AD89">
        <v>2.337532564862068E-2</v>
      </c>
      <c r="AE89">
        <v>0.1219323602536193</v>
      </c>
      <c r="AF89">
        <v>0.1222535479342874</v>
      </c>
      <c r="AG89">
        <v>0.1159606485611981</v>
      </c>
      <c r="AH89">
        <v>0.1184468791263695</v>
      </c>
      <c r="AI89">
        <v>0.12218217289413889</v>
      </c>
      <c r="AJ89">
        <v>0.11882754600716131</v>
      </c>
      <c r="AK89">
        <v>0.10827593590521389</v>
      </c>
      <c r="AL89">
        <v>7.4122979194175792E-2</v>
      </c>
      <c r="AM89">
        <v>7.0815935667297145E-2</v>
      </c>
      <c r="AN89">
        <v>2.379168004948669E-5</v>
      </c>
      <c r="AO89">
        <f t="shared" si="1"/>
        <v>3.7828771278683843E-3</v>
      </c>
      <c r="AP89">
        <v>0.73732795641364213</v>
      </c>
      <c r="AQ89">
        <v>0.25867504133804409</v>
      </c>
      <c r="AR89">
        <v>3.9970022483137649E-3</v>
      </c>
      <c r="AS89">
        <v>7.4253833434447969E-2</v>
      </c>
      <c r="AT89">
        <v>0.92459227008315192</v>
      </c>
      <c r="AU89">
        <v>1.1538964824001051E-3</v>
      </c>
    </row>
    <row r="90" spans="1:47" x14ac:dyDescent="0.25">
      <c r="A90" t="s">
        <v>4869</v>
      </c>
      <c r="B90" t="s">
        <v>4780</v>
      </c>
      <c r="C90" t="s">
        <v>369</v>
      </c>
      <c r="D90">
        <v>2016</v>
      </c>
      <c r="E90">
        <v>2748</v>
      </c>
      <c r="F90">
        <v>1769</v>
      </c>
      <c r="G90">
        <v>979</v>
      </c>
      <c r="H90">
        <v>0</v>
      </c>
      <c r="I90">
        <v>37</v>
      </c>
      <c r="J90">
        <v>310</v>
      </c>
      <c r="K90">
        <v>345</v>
      </c>
      <c r="L90">
        <v>352</v>
      </c>
      <c r="M90">
        <v>354</v>
      </c>
      <c r="N90">
        <v>320</v>
      </c>
      <c r="O90">
        <v>352</v>
      </c>
      <c r="P90">
        <v>302</v>
      </c>
      <c r="Q90">
        <v>197</v>
      </c>
      <c r="R90">
        <v>174</v>
      </c>
      <c r="S90">
        <v>0</v>
      </c>
      <c r="T90">
        <v>5</v>
      </c>
      <c r="U90">
        <v>1811</v>
      </c>
      <c r="V90">
        <v>930</v>
      </c>
      <c r="W90">
        <v>7</v>
      </c>
      <c r="X90">
        <v>315</v>
      </c>
      <c r="Y90">
        <v>2431</v>
      </c>
      <c r="Z90">
        <v>2</v>
      </c>
      <c r="AA90">
        <v>0.64374090247452698</v>
      </c>
      <c r="AB90">
        <v>0.35625909752547308</v>
      </c>
      <c r="AC90">
        <v>0</v>
      </c>
      <c r="AD90">
        <v>1.3464337700145559E-2</v>
      </c>
      <c r="AE90">
        <v>0.11280931586608441</v>
      </c>
      <c r="AF90">
        <v>0.12554585152838429</v>
      </c>
      <c r="AG90">
        <v>0.12809315866084431</v>
      </c>
      <c r="AH90">
        <v>0.12882096069869001</v>
      </c>
      <c r="AI90">
        <v>0.116448326055313</v>
      </c>
      <c r="AJ90">
        <v>0.12809315866084431</v>
      </c>
      <c r="AK90">
        <v>0.1098981077147016</v>
      </c>
      <c r="AL90">
        <v>7.1688500727802043E-2</v>
      </c>
      <c r="AM90">
        <v>6.3318777292576414E-2</v>
      </c>
      <c r="AN90">
        <v>0</v>
      </c>
      <c r="AO90">
        <f t="shared" si="1"/>
        <v>1.8195050946142649E-3</v>
      </c>
      <c r="AP90">
        <v>0.65902474526928678</v>
      </c>
      <c r="AQ90">
        <v>0.33842794759825329</v>
      </c>
      <c r="AR90">
        <v>2.5473071324599709E-3</v>
      </c>
      <c r="AS90">
        <v>0.11462882096069869</v>
      </c>
      <c r="AT90">
        <v>0.88464337700145557</v>
      </c>
      <c r="AU90">
        <v>7.27802037845706E-4</v>
      </c>
    </row>
    <row r="91" spans="1:47" x14ac:dyDescent="0.25">
      <c r="A91" t="s">
        <v>4870</v>
      </c>
      <c r="B91" t="s">
        <v>4780</v>
      </c>
      <c r="C91" t="s">
        <v>376</v>
      </c>
      <c r="D91">
        <v>2016</v>
      </c>
      <c r="E91">
        <v>1735</v>
      </c>
      <c r="F91">
        <v>1051</v>
      </c>
      <c r="G91">
        <v>684</v>
      </c>
      <c r="H91">
        <v>0</v>
      </c>
      <c r="I91">
        <v>50</v>
      </c>
      <c r="J91">
        <v>181</v>
      </c>
      <c r="K91">
        <v>187</v>
      </c>
      <c r="L91">
        <v>243</v>
      </c>
      <c r="M91">
        <v>233</v>
      </c>
      <c r="N91">
        <v>253</v>
      </c>
      <c r="O91">
        <v>214</v>
      </c>
      <c r="P91">
        <v>161</v>
      </c>
      <c r="Q91">
        <v>103</v>
      </c>
      <c r="R91">
        <v>110</v>
      </c>
      <c r="S91">
        <v>0</v>
      </c>
      <c r="T91">
        <v>0</v>
      </c>
      <c r="U91">
        <v>1307</v>
      </c>
      <c r="V91">
        <v>428</v>
      </c>
      <c r="W91">
        <v>0</v>
      </c>
      <c r="X91">
        <v>279</v>
      </c>
      <c r="Y91">
        <v>1454</v>
      </c>
      <c r="Z91">
        <v>2</v>
      </c>
      <c r="AA91">
        <v>0.60576368876080688</v>
      </c>
      <c r="AB91">
        <v>0.39423631123919312</v>
      </c>
      <c r="AC91">
        <v>0</v>
      </c>
      <c r="AD91">
        <v>2.8818443804034581E-2</v>
      </c>
      <c r="AE91">
        <v>0.1043227665706052</v>
      </c>
      <c r="AF91">
        <v>0.1077809798270893</v>
      </c>
      <c r="AG91">
        <v>0.14005763688760811</v>
      </c>
      <c r="AH91">
        <v>0.13429394812680109</v>
      </c>
      <c r="AI91">
        <v>0.14582132564841499</v>
      </c>
      <c r="AJ91">
        <v>0.123342939481268</v>
      </c>
      <c r="AK91">
        <v>9.2795389048991359E-2</v>
      </c>
      <c r="AL91">
        <v>5.936599423631124E-2</v>
      </c>
      <c r="AM91">
        <v>6.3400576368876083E-2</v>
      </c>
      <c r="AN91">
        <v>0</v>
      </c>
      <c r="AO91">
        <f t="shared" si="1"/>
        <v>0</v>
      </c>
      <c r="AP91">
        <v>0.75331412103746398</v>
      </c>
      <c r="AQ91">
        <v>0.24668587896253599</v>
      </c>
      <c r="AR91">
        <v>0</v>
      </c>
      <c r="AS91">
        <v>0.16080691642651301</v>
      </c>
      <c r="AT91">
        <v>0.83804034582132569</v>
      </c>
      <c r="AU91">
        <v>1.1527377521613829E-3</v>
      </c>
    </row>
    <row r="92" spans="1:47" x14ac:dyDescent="0.25">
      <c r="A92" t="s">
        <v>4871</v>
      </c>
      <c r="B92" t="s">
        <v>4780</v>
      </c>
      <c r="C92" t="s">
        <v>382</v>
      </c>
      <c r="D92">
        <v>2016</v>
      </c>
      <c r="E92">
        <v>1315</v>
      </c>
      <c r="F92">
        <v>826</v>
      </c>
      <c r="G92">
        <v>489</v>
      </c>
      <c r="H92">
        <v>0</v>
      </c>
      <c r="I92">
        <v>14</v>
      </c>
      <c r="J92">
        <v>168</v>
      </c>
      <c r="K92">
        <v>191</v>
      </c>
      <c r="L92">
        <v>182</v>
      </c>
      <c r="M92">
        <v>163</v>
      </c>
      <c r="N92">
        <v>144</v>
      </c>
      <c r="O92">
        <v>167</v>
      </c>
      <c r="P92">
        <v>128</v>
      </c>
      <c r="Q92">
        <v>84</v>
      </c>
      <c r="R92">
        <v>74</v>
      </c>
      <c r="S92">
        <v>0</v>
      </c>
      <c r="T92">
        <v>0</v>
      </c>
      <c r="U92">
        <v>834</v>
      </c>
      <c r="V92">
        <v>480</v>
      </c>
      <c r="W92">
        <v>1</v>
      </c>
      <c r="X92">
        <v>327</v>
      </c>
      <c r="Y92">
        <v>988</v>
      </c>
      <c r="Z92">
        <v>0</v>
      </c>
      <c r="AA92">
        <v>0.62813688212927754</v>
      </c>
      <c r="AB92">
        <v>0.37186311787072251</v>
      </c>
      <c r="AC92">
        <v>0</v>
      </c>
      <c r="AD92">
        <v>1.064638783269962E-2</v>
      </c>
      <c r="AE92">
        <v>0.12775665399239541</v>
      </c>
      <c r="AF92">
        <v>0.14524714828897339</v>
      </c>
      <c r="AG92">
        <v>0.13840304182509511</v>
      </c>
      <c r="AH92">
        <v>0.1239543726235741</v>
      </c>
      <c r="AI92">
        <v>0.10950570342205319</v>
      </c>
      <c r="AJ92">
        <v>0.12699619771863119</v>
      </c>
      <c r="AK92">
        <v>9.7338403041825089E-2</v>
      </c>
      <c r="AL92">
        <v>6.3878326996197721E-2</v>
      </c>
      <c r="AM92">
        <v>5.6273764258555133E-2</v>
      </c>
      <c r="AN92">
        <v>0</v>
      </c>
      <c r="AO92">
        <f t="shared" si="1"/>
        <v>0</v>
      </c>
      <c r="AP92">
        <v>0.63422053231939168</v>
      </c>
      <c r="AQ92">
        <v>0.36501901140684412</v>
      </c>
      <c r="AR92">
        <v>7.6045627376425851E-4</v>
      </c>
      <c r="AS92">
        <v>0.24866920152091249</v>
      </c>
      <c r="AT92">
        <v>0.75133079847908746</v>
      </c>
      <c r="AU92">
        <v>0</v>
      </c>
    </row>
    <row r="93" spans="1:47" x14ac:dyDescent="0.25">
      <c r="A93" t="s">
        <v>4872</v>
      </c>
      <c r="B93" t="s">
        <v>4780</v>
      </c>
      <c r="C93" t="s">
        <v>388</v>
      </c>
      <c r="D93">
        <v>2016</v>
      </c>
      <c r="E93">
        <v>33</v>
      </c>
      <c r="F93">
        <v>17</v>
      </c>
      <c r="G93">
        <v>16</v>
      </c>
      <c r="H93">
        <v>0</v>
      </c>
      <c r="I93">
        <v>0</v>
      </c>
      <c r="J93">
        <v>3</v>
      </c>
      <c r="K93">
        <v>6</v>
      </c>
      <c r="L93">
        <v>4</v>
      </c>
      <c r="M93">
        <v>3</v>
      </c>
      <c r="N93">
        <v>7</v>
      </c>
      <c r="O93">
        <v>4</v>
      </c>
      <c r="P93">
        <v>4</v>
      </c>
      <c r="Q93">
        <v>2</v>
      </c>
      <c r="R93">
        <v>0</v>
      </c>
      <c r="S93">
        <v>0</v>
      </c>
      <c r="T93">
        <v>0</v>
      </c>
      <c r="U93">
        <v>25</v>
      </c>
      <c r="V93">
        <v>8</v>
      </c>
      <c r="W93">
        <v>0</v>
      </c>
      <c r="X93">
        <v>6</v>
      </c>
      <c r="Y93">
        <v>27</v>
      </c>
      <c r="Z93">
        <v>0</v>
      </c>
      <c r="AA93">
        <v>0.51515151515151514</v>
      </c>
      <c r="AB93">
        <v>0.48484848484848492</v>
      </c>
      <c r="AC93">
        <v>0</v>
      </c>
      <c r="AD93">
        <v>0</v>
      </c>
      <c r="AE93">
        <v>9.0909090909090912E-2</v>
      </c>
      <c r="AF93">
        <v>0.1818181818181818</v>
      </c>
      <c r="AG93">
        <v>0.1212121212121212</v>
      </c>
      <c r="AH93">
        <v>9.0909090909090912E-2</v>
      </c>
      <c r="AI93">
        <v>0.2121212121212121</v>
      </c>
      <c r="AJ93">
        <v>0.1212121212121212</v>
      </c>
      <c r="AK93">
        <v>0.1212121212121212</v>
      </c>
      <c r="AL93">
        <v>6.0606060606060608E-2</v>
      </c>
      <c r="AM93">
        <v>0</v>
      </c>
      <c r="AN93">
        <v>0</v>
      </c>
      <c r="AO93">
        <f t="shared" si="1"/>
        <v>0</v>
      </c>
      <c r="AP93">
        <v>0.75757575757575757</v>
      </c>
      <c r="AQ93">
        <v>0.2424242424242424</v>
      </c>
      <c r="AR93">
        <v>0</v>
      </c>
      <c r="AS93">
        <v>0.1818181818181818</v>
      </c>
      <c r="AT93">
        <v>0.81818181818181823</v>
      </c>
      <c r="AU93">
        <v>0</v>
      </c>
    </row>
    <row r="94" spans="1:47" x14ac:dyDescent="0.25">
      <c r="A94" t="s">
        <v>4873</v>
      </c>
      <c r="B94" t="s">
        <v>4780</v>
      </c>
      <c r="C94" t="s">
        <v>394</v>
      </c>
      <c r="D94">
        <v>2016</v>
      </c>
      <c r="E94">
        <v>2457</v>
      </c>
      <c r="F94">
        <v>1505</v>
      </c>
      <c r="G94">
        <v>952</v>
      </c>
      <c r="H94">
        <v>0</v>
      </c>
      <c r="I94">
        <v>24</v>
      </c>
      <c r="J94">
        <v>207</v>
      </c>
      <c r="K94">
        <v>264</v>
      </c>
      <c r="L94">
        <v>304</v>
      </c>
      <c r="M94">
        <v>311</v>
      </c>
      <c r="N94">
        <v>333</v>
      </c>
      <c r="O94">
        <v>351</v>
      </c>
      <c r="P94">
        <v>285</v>
      </c>
      <c r="Q94">
        <v>208</v>
      </c>
      <c r="R94">
        <v>169</v>
      </c>
      <c r="S94">
        <v>0</v>
      </c>
      <c r="T94">
        <v>1</v>
      </c>
      <c r="U94">
        <v>1699</v>
      </c>
      <c r="V94">
        <v>757</v>
      </c>
      <c r="W94">
        <v>1</v>
      </c>
      <c r="X94">
        <v>468</v>
      </c>
      <c r="Y94">
        <v>1987</v>
      </c>
      <c r="Z94">
        <v>2</v>
      </c>
      <c r="AA94">
        <v>0.61253561253561251</v>
      </c>
      <c r="AB94">
        <v>0.38746438746438738</v>
      </c>
      <c r="AC94">
        <v>0</v>
      </c>
      <c r="AD94">
        <v>9.768009768009768E-3</v>
      </c>
      <c r="AE94">
        <v>8.4249084249084255E-2</v>
      </c>
      <c r="AF94">
        <v>0.1074481074481075</v>
      </c>
      <c r="AG94">
        <v>0.1237281237281237</v>
      </c>
      <c r="AH94">
        <v>0.12657712657712661</v>
      </c>
      <c r="AI94">
        <v>0.13553113553113549</v>
      </c>
      <c r="AJ94">
        <v>0.14285714285714279</v>
      </c>
      <c r="AK94">
        <v>0.115995115995116</v>
      </c>
      <c r="AL94">
        <v>8.4656084656084651E-2</v>
      </c>
      <c r="AM94">
        <v>6.8783068783068779E-2</v>
      </c>
      <c r="AN94">
        <v>0</v>
      </c>
      <c r="AO94">
        <f t="shared" si="1"/>
        <v>4.0700040700040698E-4</v>
      </c>
      <c r="AP94">
        <v>0.69149369149369144</v>
      </c>
      <c r="AQ94">
        <v>0.30809930809930808</v>
      </c>
      <c r="AR94">
        <v>4.0700040700040698E-4</v>
      </c>
      <c r="AS94">
        <v>0.19047619047619049</v>
      </c>
      <c r="AT94">
        <v>0.80870980870980869</v>
      </c>
      <c r="AU94">
        <v>8.1400081400081396E-4</v>
      </c>
    </row>
    <row r="95" spans="1:47" x14ac:dyDescent="0.25">
      <c r="A95" t="s">
        <v>4874</v>
      </c>
      <c r="B95" t="s">
        <v>4780</v>
      </c>
      <c r="C95" t="s">
        <v>400</v>
      </c>
      <c r="D95">
        <v>2016</v>
      </c>
      <c r="E95">
        <v>8</v>
      </c>
      <c r="F95">
        <v>2</v>
      </c>
      <c r="G95">
        <v>6</v>
      </c>
      <c r="H95">
        <v>0</v>
      </c>
      <c r="I95">
        <v>0</v>
      </c>
      <c r="J95">
        <v>2</v>
      </c>
      <c r="K95">
        <v>1</v>
      </c>
      <c r="L95">
        <v>0</v>
      </c>
      <c r="M95">
        <v>1</v>
      </c>
      <c r="N95">
        <v>1</v>
      </c>
      <c r="O95">
        <v>1</v>
      </c>
      <c r="P95">
        <v>2</v>
      </c>
      <c r="Q95">
        <v>0</v>
      </c>
      <c r="R95">
        <v>0</v>
      </c>
      <c r="S95">
        <v>0</v>
      </c>
      <c r="T95">
        <v>0</v>
      </c>
      <c r="U95">
        <v>6</v>
      </c>
      <c r="V95">
        <v>2</v>
      </c>
      <c r="W95">
        <v>0</v>
      </c>
      <c r="X95">
        <v>8</v>
      </c>
      <c r="Y95">
        <v>0</v>
      </c>
      <c r="Z95">
        <v>0</v>
      </c>
      <c r="AA95">
        <v>0.25</v>
      </c>
      <c r="AB95">
        <v>0.75</v>
      </c>
      <c r="AC95">
        <v>0</v>
      </c>
      <c r="AD95">
        <v>0</v>
      </c>
      <c r="AE95">
        <v>0.25</v>
      </c>
      <c r="AF95">
        <v>0.125</v>
      </c>
      <c r="AG95">
        <v>0</v>
      </c>
      <c r="AH95">
        <v>0.125</v>
      </c>
      <c r="AI95">
        <v>0.125</v>
      </c>
      <c r="AJ95">
        <v>0.125</v>
      </c>
      <c r="AK95">
        <v>0.25</v>
      </c>
      <c r="AL95">
        <v>0</v>
      </c>
      <c r="AM95">
        <v>0</v>
      </c>
      <c r="AN95">
        <v>0</v>
      </c>
      <c r="AO95">
        <f t="shared" si="1"/>
        <v>0</v>
      </c>
      <c r="AP95">
        <v>0.75</v>
      </c>
      <c r="AQ95">
        <v>0.25</v>
      </c>
      <c r="AR95">
        <v>0</v>
      </c>
      <c r="AS95">
        <v>1</v>
      </c>
      <c r="AT95">
        <v>0</v>
      </c>
      <c r="AU95">
        <v>0</v>
      </c>
    </row>
    <row r="96" spans="1:47" x14ac:dyDescent="0.25">
      <c r="A96" t="s">
        <v>4875</v>
      </c>
      <c r="B96" t="s">
        <v>4780</v>
      </c>
      <c r="C96" t="s">
        <v>43</v>
      </c>
      <c r="D96">
        <v>2016</v>
      </c>
      <c r="E96">
        <v>31017</v>
      </c>
      <c r="F96">
        <v>18903</v>
      </c>
      <c r="G96">
        <v>12114</v>
      </c>
      <c r="H96">
        <v>0</v>
      </c>
      <c r="I96">
        <v>450</v>
      </c>
      <c r="J96">
        <v>3652</v>
      </c>
      <c r="K96">
        <v>3608</v>
      </c>
      <c r="L96">
        <v>3444</v>
      </c>
      <c r="M96">
        <v>3836</v>
      </c>
      <c r="N96">
        <v>3806</v>
      </c>
      <c r="O96">
        <v>3515</v>
      </c>
      <c r="P96">
        <v>3468</v>
      </c>
      <c r="Q96">
        <v>2504</v>
      </c>
      <c r="R96">
        <v>2723</v>
      </c>
      <c r="S96">
        <v>0</v>
      </c>
      <c r="T96">
        <v>11</v>
      </c>
      <c r="U96">
        <v>22019</v>
      </c>
      <c r="V96">
        <v>8995</v>
      </c>
      <c r="W96">
        <v>3</v>
      </c>
      <c r="X96">
        <v>1327</v>
      </c>
      <c r="Y96">
        <v>29635</v>
      </c>
      <c r="Z96">
        <v>55</v>
      </c>
      <c r="AA96">
        <v>0.60943998452461556</v>
      </c>
      <c r="AB96">
        <v>0.39056001547538449</v>
      </c>
      <c r="AC96">
        <v>0</v>
      </c>
      <c r="AD96">
        <v>1.4508172937421409E-2</v>
      </c>
      <c r="AE96">
        <v>0.1177418834832511</v>
      </c>
      <c r="AF96">
        <v>0.1163233065738144</v>
      </c>
      <c r="AG96">
        <v>0.1110358835477319</v>
      </c>
      <c r="AH96">
        <v>0.12367411419544121</v>
      </c>
      <c r="AI96">
        <v>0.1227069026662798</v>
      </c>
      <c r="AJ96">
        <v>0.1133249508334139</v>
      </c>
      <c r="AK96">
        <v>0.111809652771061</v>
      </c>
      <c r="AL96">
        <v>8.0729922300673829E-2</v>
      </c>
      <c r="AM96">
        <v>8.7790566463552239E-2</v>
      </c>
      <c r="AN96">
        <v>0</v>
      </c>
      <c r="AO96">
        <f t="shared" si="1"/>
        <v>3.5464422735919011E-4</v>
      </c>
      <c r="AP96">
        <v>0.70990102202018246</v>
      </c>
      <c r="AQ96">
        <v>0.29000225682690139</v>
      </c>
      <c r="AR96">
        <v>9.6721152916142759E-5</v>
      </c>
      <c r="AS96">
        <v>4.2782989973240482E-2</v>
      </c>
      <c r="AT96">
        <v>0.95544378888996362</v>
      </c>
      <c r="AU96">
        <v>1.773221136795951E-3</v>
      </c>
    </row>
    <row r="97" spans="1:47" x14ac:dyDescent="0.25">
      <c r="A97" t="s">
        <v>4876</v>
      </c>
      <c r="B97" t="s">
        <v>4780</v>
      </c>
      <c r="C97" t="s">
        <v>187</v>
      </c>
      <c r="D97">
        <v>2016</v>
      </c>
      <c r="E97">
        <v>279</v>
      </c>
      <c r="F97">
        <v>193</v>
      </c>
      <c r="G97">
        <v>86</v>
      </c>
      <c r="H97">
        <v>0</v>
      </c>
      <c r="I97">
        <v>0</v>
      </c>
      <c r="J97">
        <v>25</v>
      </c>
      <c r="K97">
        <v>24</v>
      </c>
      <c r="L97">
        <v>33</v>
      </c>
      <c r="M97">
        <v>30</v>
      </c>
      <c r="N97">
        <v>35</v>
      </c>
      <c r="O97">
        <v>39</v>
      </c>
      <c r="P97">
        <v>39</v>
      </c>
      <c r="Q97">
        <v>13</v>
      </c>
      <c r="R97">
        <v>25</v>
      </c>
      <c r="S97">
        <v>0</v>
      </c>
      <c r="T97">
        <v>16</v>
      </c>
      <c r="U97">
        <v>211</v>
      </c>
      <c r="V97">
        <v>45</v>
      </c>
      <c r="W97">
        <v>23</v>
      </c>
      <c r="X97">
        <v>34</v>
      </c>
      <c r="Y97">
        <v>245</v>
      </c>
      <c r="Z97">
        <v>0</v>
      </c>
      <c r="AA97">
        <v>0.69175627240143367</v>
      </c>
      <c r="AB97">
        <v>0.30824372759856628</v>
      </c>
      <c r="AC97">
        <v>0</v>
      </c>
      <c r="AD97">
        <v>0</v>
      </c>
      <c r="AE97">
        <v>8.9605734767025089E-2</v>
      </c>
      <c r="AF97">
        <v>8.6021505376344093E-2</v>
      </c>
      <c r="AG97">
        <v>0.1182795698924731</v>
      </c>
      <c r="AH97">
        <v>0.1075268817204301</v>
      </c>
      <c r="AI97">
        <v>0.12544802867383509</v>
      </c>
      <c r="AJ97">
        <v>0.1397849462365591</v>
      </c>
      <c r="AK97">
        <v>0.1397849462365591</v>
      </c>
      <c r="AL97">
        <v>4.6594982078853049E-2</v>
      </c>
      <c r="AM97">
        <v>8.9605734767025089E-2</v>
      </c>
      <c r="AN97">
        <v>0</v>
      </c>
      <c r="AO97">
        <f t="shared" si="1"/>
        <v>5.7347670250896057E-2</v>
      </c>
      <c r="AP97">
        <v>0.75627240143369179</v>
      </c>
      <c r="AQ97">
        <v>0.16129032258064521</v>
      </c>
      <c r="AR97">
        <v>8.2437275985663083E-2</v>
      </c>
      <c r="AS97">
        <v>0.12186379928315411</v>
      </c>
      <c r="AT97">
        <v>0.87813620071684584</v>
      </c>
      <c r="AU97">
        <v>0</v>
      </c>
    </row>
    <row r="98" spans="1:47" x14ac:dyDescent="0.25">
      <c r="A98" t="s">
        <v>4877</v>
      </c>
      <c r="B98" t="s">
        <v>4780</v>
      </c>
      <c r="C98" t="s">
        <v>420</v>
      </c>
      <c r="D98">
        <v>2016</v>
      </c>
      <c r="E98">
        <v>20270</v>
      </c>
      <c r="F98">
        <v>10517</v>
      </c>
      <c r="G98">
        <v>9753</v>
      </c>
      <c r="H98">
        <v>0</v>
      </c>
      <c r="I98">
        <v>888</v>
      </c>
      <c r="J98">
        <v>2571</v>
      </c>
      <c r="K98">
        <v>2346</v>
      </c>
      <c r="L98">
        <v>2150</v>
      </c>
      <c r="M98">
        <v>2054</v>
      </c>
      <c r="N98">
        <v>2406</v>
      </c>
      <c r="O98">
        <v>2487</v>
      </c>
      <c r="P98">
        <v>2257</v>
      </c>
      <c r="Q98">
        <v>1471</v>
      </c>
      <c r="R98">
        <v>1368</v>
      </c>
      <c r="S98">
        <v>2</v>
      </c>
      <c r="T98">
        <v>270</v>
      </c>
      <c r="U98">
        <v>18024</v>
      </c>
      <c r="V98">
        <v>1958</v>
      </c>
      <c r="W98">
        <v>288</v>
      </c>
      <c r="X98">
        <v>1784</v>
      </c>
      <c r="Y98">
        <v>18480</v>
      </c>
      <c r="Z98">
        <v>6</v>
      </c>
      <c r="AA98">
        <v>0.51884558460779473</v>
      </c>
      <c r="AB98">
        <v>0.48115441539220521</v>
      </c>
      <c r="AC98">
        <v>0</v>
      </c>
      <c r="AD98">
        <v>4.380858411445486E-2</v>
      </c>
      <c r="AE98">
        <v>0.12683769116921559</v>
      </c>
      <c r="AF98">
        <v>0.1157375431672422</v>
      </c>
      <c r="AG98">
        <v>0.1060680809077454</v>
      </c>
      <c r="AH98">
        <v>0.1013320177602368</v>
      </c>
      <c r="AI98">
        <v>0.1186975826344351</v>
      </c>
      <c r="AJ98">
        <v>0.1226936359151455</v>
      </c>
      <c r="AK98">
        <v>0.1113468179575728</v>
      </c>
      <c r="AL98">
        <v>7.257030093734583E-2</v>
      </c>
      <c r="AM98">
        <v>6.7488899851998033E-2</v>
      </c>
      <c r="AN98">
        <v>9.8667982239763195E-5</v>
      </c>
      <c r="AO98">
        <f t="shared" si="1"/>
        <v>1.3320177602368031E-2</v>
      </c>
      <c r="AP98">
        <v>0.88919585594474593</v>
      </c>
      <c r="AQ98">
        <v>9.6595954612728172E-2</v>
      </c>
      <c r="AR98">
        <v>1.4208189442525899E-2</v>
      </c>
      <c r="AS98">
        <v>8.8011840157868768E-2</v>
      </c>
      <c r="AT98">
        <v>0.91169215589541197</v>
      </c>
      <c r="AU98">
        <v>2.9600394671928958E-4</v>
      </c>
    </row>
    <row r="99" spans="1:47" x14ac:dyDescent="0.25">
      <c r="A99" t="s">
        <v>4878</v>
      </c>
      <c r="B99" t="s">
        <v>4780</v>
      </c>
      <c r="C99" t="s">
        <v>426</v>
      </c>
      <c r="D99">
        <v>2016</v>
      </c>
      <c r="E99">
        <v>2282</v>
      </c>
      <c r="F99">
        <v>1487</v>
      </c>
      <c r="G99">
        <v>795</v>
      </c>
      <c r="H99">
        <v>0</v>
      </c>
      <c r="I99">
        <v>52</v>
      </c>
      <c r="J99">
        <v>311</v>
      </c>
      <c r="K99">
        <v>353</v>
      </c>
      <c r="L99">
        <v>296</v>
      </c>
      <c r="M99">
        <v>302</v>
      </c>
      <c r="N99">
        <v>273</v>
      </c>
      <c r="O99">
        <v>243</v>
      </c>
      <c r="P99">
        <v>178</v>
      </c>
      <c r="Q99">
        <v>131</v>
      </c>
      <c r="R99">
        <v>142</v>
      </c>
      <c r="S99">
        <v>0</v>
      </c>
      <c r="T99">
        <v>1</v>
      </c>
      <c r="U99">
        <v>1082</v>
      </c>
      <c r="V99">
        <v>1200</v>
      </c>
      <c r="W99">
        <v>0</v>
      </c>
      <c r="X99">
        <v>276</v>
      </c>
      <c r="Y99">
        <v>2003</v>
      </c>
      <c r="Z99">
        <v>3</v>
      </c>
      <c r="AA99">
        <v>0.65162138475021913</v>
      </c>
      <c r="AB99">
        <v>0.34837861524978092</v>
      </c>
      <c r="AC99">
        <v>0</v>
      </c>
      <c r="AD99">
        <v>2.2787028921998249E-2</v>
      </c>
      <c r="AE99">
        <v>0.1362839614373357</v>
      </c>
      <c r="AF99">
        <v>0.1546888694127958</v>
      </c>
      <c r="AG99">
        <v>0.1297107800175285</v>
      </c>
      <c r="AH99">
        <v>0.1323400525854514</v>
      </c>
      <c r="AI99">
        <v>0.1196319018404908</v>
      </c>
      <c r="AJ99">
        <v>0.1064855390008764</v>
      </c>
      <c r="AK99">
        <v>7.8001752848378611E-2</v>
      </c>
      <c r="AL99">
        <v>5.7405784399649433E-2</v>
      </c>
      <c r="AM99">
        <v>6.2226117440841368E-2</v>
      </c>
      <c r="AN99">
        <v>0</v>
      </c>
      <c r="AO99">
        <f t="shared" si="1"/>
        <v>4.3821209465381246E-4</v>
      </c>
      <c r="AP99">
        <v>0.47414548641542509</v>
      </c>
      <c r="AQ99">
        <v>0.52585451358457491</v>
      </c>
      <c r="AR99">
        <v>0</v>
      </c>
      <c r="AS99">
        <v>0.1209465381244522</v>
      </c>
      <c r="AT99">
        <v>0.87773882559158634</v>
      </c>
      <c r="AU99">
        <v>1.3146362839614369E-3</v>
      </c>
    </row>
    <row r="100" spans="1:47" x14ac:dyDescent="0.25">
      <c r="A100" t="s">
        <v>4879</v>
      </c>
      <c r="B100" t="s">
        <v>4780</v>
      </c>
      <c r="C100" t="s">
        <v>433</v>
      </c>
      <c r="D100">
        <v>2016</v>
      </c>
      <c r="E100">
        <v>78</v>
      </c>
      <c r="F100">
        <v>40</v>
      </c>
      <c r="G100">
        <v>38</v>
      </c>
      <c r="H100">
        <v>0</v>
      </c>
      <c r="I100">
        <v>3</v>
      </c>
      <c r="J100">
        <v>16</v>
      </c>
      <c r="K100">
        <v>13</v>
      </c>
      <c r="L100">
        <v>5</v>
      </c>
      <c r="M100">
        <v>8</v>
      </c>
      <c r="N100">
        <v>9</v>
      </c>
      <c r="O100">
        <v>9</v>
      </c>
      <c r="P100">
        <v>6</v>
      </c>
      <c r="Q100">
        <v>5</v>
      </c>
      <c r="R100">
        <v>3</v>
      </c>
      <c r="S100">
        <v>0</v>
      </c>
      <c r="T100">
        <v>1</v>
      </c>
      <c r="U100">
        <v>62</v>
      </c>
      <c r="V100">
        <v>16</v>
      </c>
      <c r="W100">
        <v>0</v>
      </c>
      <c r="X100">
        <v>10</v>
      </c>
      <c r="Y100">
        <v>68</v>
      </c>
      <c r="Z100">
        <v>0</v>
      </c>
      <c r="AA100">
        <v>0.51282051282051277</v>
      </c>
      <c r="AB100">
        <v>0.48717948717948723</v>
      </c>
      <c r="AC100">
        <v>0</v>
      </c>
      <c r="AD100">
        <v>3.8461538461538457E-2</v>
      </c>
      <c r="AE100">
        <v>0.20512820512820509</v>
      </c>
      <c r="AF100">
        <v>0.16666666666666671</v>
      </c>
      <c r="AG100">
        <v>6.4102564102564097E-2</v>
      </c>
      <c r="AH100">
        <v>0.1025641025641026</v>
      </c>
      <c r="AI100">
        <v>0.1153846153846154</v>
      </c>
      <c r="AJ100">
        <v>0.1153846153846154</v>
      </c>
      <c r="AK100">
        <v>7.6923076923076927E-2</v>
      </c>
      <c r="AL100">
        <v>6.4102564102564097E-2</v>
      </c>
      <c r="AM100">
        <v>3.8461538461538457E-2</v>
      </c>
      <c r="AN100">
        <v>0</v>
      </c>
      <c r="AO100">
        <f t="shared" si="1"/>
        <v>1.282051282051282E-2</v>
      </c>
      <c r="AP100">
        <v>0.79487179487179482</v>
      </c>
      <c r="AQ100">
        <v>0.20512820512820509</v>
      </c>
      <c r="AR100">
        <v>0</v>
      </c>
      <c r="AS100">
        <v>0.12820512820512819</v>
      </c>
      <c r="AT100">
        <v>0.87179487179487181</v>
      </c>
      <c r="AU100">
        <v>0</v>
      </c>
    </row>
    <row r="101" spans="1:47" x14ac:dyDescent="0.25">
      <c r="A101" t="s">
        <v>4880</v>
      </c>
      <c r="B101" t="s">
        <v>4796</v>
      </c>
      <c r="C101" t="s">
        <v>124</v>
      </c>
      <c r="D101">
        <v>2016</v>
      </c>
      <c r="E101">
        <v>5320</v>
      </c>
      <c r="F101">
        <v>3075</v>
      </c>
      <c r="G101">
        <v>2245</v>
      </c>
      <c r="H101">
        <v>0</v>
      </c>
      <c r="I101">
        <v>274</v>
      </c>
      <c r="J101">
        <v>675</v>
      </c>
      <c r="K101">
        <v>745</v>
      </c>
      <c r="L101">
        <v>703</v>
      </c>
      <c r="M101">
        <v>673</v>
      </c>
      <c r="N101">
        <v>614</v>
      </c>
      <c r="O101">
        <v>558</v>
      </c>
      <c r="P101">
        <v>484</v>
      </c>
      <c r="Q101">
        <v>309</v>
      </c>
      <c r="R101">
        <v>272</v>
      </c>
      <c r="S101">
        <v>0</v>
      </c>
      <c r="T101">
        <v>13</v>
      </c>
      <c r="U101">
        <v>3024</v>
      </c>
      <c r="V101">
        <v>2285</v>
      </c>
      <c r="W101">
        <v>11</v>
      </c>
      <c r="X101">
        <v>693</v>
      </c>
      <c r="Y101">
        <v>4618</v>
      </c>
      <c r="Z101">
        <v>9</v>
      </c>
      <c r="AA101">
        <v>0.57800751879699253</v>
      </c>
      <c r="AB101">
        <v>0.42199248120300747</v>
      </c>
      <c r="AC101">
        <v>0</v>
      </c>
      <c r="AD101">
        <v>5.1503759398496239E-2</v>
      </c>
      <c r="AE101">
        <v>0.12687969924812029</v>
      </c>
      <c r="AF101">
        <v>0.14003759398496241</v>
      </c>
      <c r="AG101">
        <v>0.13214285714285709</v>
      </c>
      <c r="AH101">
        <v>0.1265037593984962</v>
      </c>
      <c r="AI101">
        <v>0.1154135338345865</v>
      </c>
      <c r="AJ101">
        <v>0.10488721804511281</v>
      </c>
      <c r="AK101">
        <v>9.097744360902256E-2</v>
      </c>
      <c r="AL101">
        <v>5.8082706766917291E-2</v>
      </c>
      <c r="AM101">
        <v>5.1127819548872182E-2</v>
      </c>
      <c r="AN101">
        <v>0</v>
      </c>
      <c r="AO101">
        <f t="shared" si="1"/>
        <v>2.443609022556391E-3</v>
      </c>
      <c r="AP101">
        <v>0.56842105263157894</v>
      </c>
      <c r="AQ101">
        <v>0.42951127819548868</v>
      </c>
      <c r="AR101">
        <v>2.0676691729323311E-3</v>
      </c>
      <c r="AS101">
        <v>0.1302631578947368</v>
      </c>
      <c r="AT101">
        <v>0.86804511278195484</v>
      </c>
      <c r="AU101">
        <v>1.6917293233082711E-3</v>
      </c>
    </row>
    <row r="102" spans="1:47" x14ac:dyDescent="0.25">
      <c r="A102" t="s">
        <v>4881</v>
      </c>
      <c r="B102" t="s">
        <v>4796</v>
      </c>
      <c r="C102" t="s">
        <v>123</v>
      </c>
      <c r="D102">
        <v>2016</v>
      </c>
      <c r="E102">
        <v>6189</v>
      </c>
      <c r="F102">
        <v>3615</v>
      </c>
      <c r="G102">
        <v>2574</v>
      </c>
      <c r="H102">
        <v>0</v>
      </c>
      <c r="I102">
        <v>127</v>
      </c>
      <c r="J102">
        <v>555</v>
      </c>
      <c r="K102">
        <v>734</v>
      </c>
      <c r="L102">
        <v>713</v>
      </c>
      <c r="M102">
        <v>711</v>
      </c>
      <c r="N102">
        <v>947</v>
      </c>
      <c r="O102">
        <v>859</v>
      </c>
      <c r="P102">
        <v>698</v>
      </c>
      <c r="Q102">
        <v>521</v>
      </c>
      <c r="R102">
        <v>324</v>
      </c>
      <c r="S102">
        <v>0</v>
      </c>
      <c r="T102">
        <v>0</v>
      </c>
      <c r="U102">
        <v>4082</v>
      </c>
      <c r="V102">
        <v>2106</v>
      </c>
      <c r="W102">
        <v>1</v>
      </c>
      <c r="X102">
        <v>598</v>
      </c>
      <c r="Y102">
        <v>5588</v>
      </c>
      <c r="Z102">
        <v>3</v>
      </c>
      <c r="AA102">
        <v>0.58410082404265629</v>
      </c>
      <c r="AB102">
        <v>0.41589917595734371</v>
      </c>
      <c r="AC102">
        <v>0</v>
      </c>
      <c r="AD102">
        <v>2.0520277912425271E-2</v>
      </c>
      <c r="AE102">
        <v>8.96752302472128E-2</v>
      </c>
      <c r="AF102">
        <v>0.1185975117143319</v>
      </c>
      <c r="AG102">
        <v>0.1152043948941671</v>
      </c>
      <c r="AH102">
        <v>0.1148812409112942</v>
      </c>
      <c r="AI102">
        <v>0.15301341089028919</v>
      </c>
      <c r="AJ102">
        <v>0.13879463564388431</v>
      </c>
      <c r="AK102">
        <v>0.1127807400226208</v>
      </c>
      <c r="AL102">
        <v>8.4181612538374542E-2</v>
      </c>
      <c r="AM102">
        <v>5.2350945225399903E-2</v>
      </c>
      <c r="AN102">
        <v>0</v>
      </c>
      <c r="AO102">
        <f t="shared" si="1"/>
        <v>0</v>
      </c>
      <c r="AP102">
        <v>0.65955727904346417</v>
      </c>
      <c r="AQ102">
        <v>0.3402811439650994</v>
      </c>
      <c r="AR102">
        <v>1.6157699143641951E-4</v>
      </c>
      <c r="AS102">
        <v>9.6623040878978828E-2</v>
      </c>
      <c r="AT102">
        <v>0.90289222814671188</v>
      </c>
      <c r="AU102">
        <v>4.8473097430925838E-4</v>
      </c>
    </row>
    <row r="103" spans="1:47" x14ac:dyDescent="0.25">
      <c r="A103" t="s">
        <v>4882</v>
      </c>
      <c r="B103" t="s">
        <v>4796</v>
      </c>
      <c r="C103" t="s">
        <v>4783</v>
      </c>
      <c r="D103">
        <v>2016</v>
      </c>
      <c r="E103">
        <v>42522</v>
      </c>
      <c r="F103">
        <v>23205</v>
      </c>
      <c r="G103">
        <v>19317</v>
      </c>
      <c r="H103">
        <v>0</v>
      </c>
      <c r="I103">
        <v>1716</v>
      </c>
      <c r="J103">
        <v>4571</v>
      </c>
      <c r="K103">
        <v>4924</v>
      </c>
      <c r="L103">
        <v>4828</v>
      </c>
      <c r="M103">
        <v>4966</v>
      </c>
      <c r="N103">
        <v>5546</v>
      </c>
      <c r="O103">
        <v>5323</v>
      </c>
      <c r="P103">
        <v>4593</v>
      </c>
      <c r="Q103">
        <v>3233</v>
      </c>
      <c r="R103">
        <v>2692</v>
      </c>
      <c r="S103">
        <v>2</v>
      </c>
      <c r="T103">
        <v>128</v>
      </c>
      <c r="U103">
        <v>29900</v>
      </c>
      <c r="V103">
        <v>12467</v>
      </c>
      <c r="W103">
        <v>155</v>
      </c>
      <c r="X103">
        <v>5417</v>
      </c>
      <c r="Y103">
        <v>37050</v>
      </c>
      <c r="Z103">
        <v>55</v>
      </c>
      <c r="AA103">
        <v>0.54571751093551568</v>
      </c>
      <c r="AB103">
        <v>0.45428248906448432</v>
      </c>
      <c r="AC103">
        <v>0</v>
      </c>
      <c r="AD103">
        <v>4.0355580640609567E-2</v>
      </c>
      <c r="AE103">
        <v>0.1074972955176144</v>
      </c>
      <c r="AF103">
        <v>0.11579888057946471</v>
      </c>
      <c r="AG103">
        <v>0.1135412257184516</v>
      </c>
      <c r="AH103">
        <v>0.116786604581158</v>
      </c>
      <c r="AI103">
        <v>0.1304266026997789</v>
      </c>
      <c r="AJ103">
        <v>0.12518225859555049</v>
      </c>
      <c r="AK103">
        <v>0.1080146747565966</v>
      </c>
      <c r="AL103">
        <v>7.603123089224402E-2</v>
      </c>
      <c r="AM103">
        <v>6.330840506090965E-2</v>
      </c>
      <c r="AN103">
        <v>4.7034476271106718E-5</v>
      </c>
      <c r="AO103">
        <f t="shared" si="1"/>
        <v>3.0102064813508304E-3</v>
      </c>
      <c r="AP103">
        <v>0.70316542025304551</v>
      </c>
      <c r="AQ103">
        <v>0.29318940783594383</v>
      </c>
      <c r="AR103">
        <v>3.6451719110107712E-3</v>
      </c>
      <c r="AS103">
        <v>0.12739287898029261</v>
      </c>
      <c r="AT103">
        <v>0.87131367292225204</v>
      </c>
      <c r="AU103">
        <v>1.293448097455435E-3</v>
      </c>
    </row>
    <row r="104" spans="1:47" x14ac:dyDescent="0.25">
      <c r="A104" t="s">
        <v>4883</v>
      </c>
      <c r="B104" t="s">
        <v>4796</v>
      </c>
      <c r="C104" t="s">
        <v>369</v>
      </c>
      <c r="D104">
        <v>2016</v>
      </c>
      <c r="E104">
        <v>1423</v>
      </c>
      <c r="F104">
        <v>871</v>
      </c>
      <c r="G104">
        <v>552</v>
      </c>
      <c r="H104">
        <v>0</v>
      </c>
      <c r="I104">
        <v>36</v>
      </c>
      <c r="J104">
        <v>144</v>
      </c>
      <c r="K104">
        <v>169</v>
      </c>
      <c r="L104">
        <v>166</v>
      </c>
      <c r="M104">
        <v>207</v>
      </c>
      <c r="N104">
        <v>187</v>
      </c>
      <c r="O104">
        <v>194</v>
      </c>
      <c r="P104">
        <v>152</v>
      </c>
      <c r="Q104">
        <v>87</v>
      </c>
      <c r="R104">
        <v>78</v>
      </c>
      <c r="S104">
        <v>0</v>
      </c>
      <c r="T104">
        <v>3</v>
      </c>
      <c r="U104">
        <v>746</v>
      </c>
      <c r="V104">
        <v>671</v>
      </c>
      <c r="W104">
        <v>6</v>
      </c>
      <c r="X104">
        <v>283</v>
      </c>
      <c r="Y104">
        <v>1138</v>
      </c>
      <c r="Z104">
        <v>2</v>
      </c>
      <c r="AA104">
        <v>0.61208713984539709</v>
      </c>
      <c r="AB104">
        <v>0.38791286015460302</v>
      </c>
      <c r="AC104">
        <v>0</v>
      </c>
      <c r="AD104">
        <v>2.5298664792691501E-2</v>
      </c>
      <c r="AE104">
        <v>0.101194659170766</v>
      </c>
      <c r="AF104">
        <v>0.11876317638791289</v>
      </c>
      <c r="AG104">
        <v>0.1166549543218552</v>
      </c>
      <c r="AH104">
        <v>0.14546732255797609</v>
      </c>
      <c r="AI104">
        <v>0.13141250878425861</v>
      </c>
      <c r="AJ104">
        <v>0.1363316936050597</v>
      </c>
      <c r="AK104">
        <v>0.106816584680253</v>
      </c>
      <c r="AL104">
        <v>6.1138439915671118E-2</v>
      </c>
      <c r="AM104">
        <v>5.4813773717498238E-2</v>
      </c>
      <c r="AN104">
        <v>0</v>
      </c>
      <c r="AO104">
        <f t="shared" si="1"/>
        <v>2.1082220660576245E-3</v>
      </c>
      <c r="AP104">
        <v>0.52424455375966272</v>
      </c>
      <c r="AQ104">
        <v>0.47153900210822208</v>
      </c>
      <c r="AR104">
        <v>4.216444132115249E-3</v>
      </c>
      <c r="AS104">
        <v>0.1988756148981026</v>
      </c>
      <c r="AT104">
        <v>0.7997189037245257</v>
      </c>
      <c r="AU104">
        <v>1.40548137737175E-3</v>
      </c>
    </row>
    <row r="105" spans="1:47" x14ac:dyDescent="0.25">
      <c r="A105" t="s">
        <v>4884</v>
      </c>
      <c r="B105" t="s">
        <v>4796</v>
      </c>
      <c r="C105" t="s">
        <v>376</v>
      </c>
      <c r="D105">
        <v>2016</v>
      </c>
      <c r="E105">
        <v>960</v>
      </c>
      <c r="F105">
        <v>512</v>
      </c>
      <c r="G105">
        <v>448</v>
      </c>
      <c r="H105">
        <v>0</v>
      </c>
      <c r="I105">
        <v>45</v>
      </c>
      <c r="J105">
        <v>114</v>
      </c>
      <c r="K105">
        <v>102</v>
      </c>
      <c r="L105">
        <v>109</v>
      </c>
      <c r="M105">
        <v>109</v>
      </c>
      <c r="N105">
        <v>126</v>
      </c>
      <c r="O105">
        <v>135</v>
      </c>
      <c r="P105">
        <v>96</v>
      </c>
      <c r="Q105">
        <v>61</v>
      </c>
      <c r="R105">
        <v>63</v>
      </c>
      <c r="S105">
        <v>0</v>
      </c>
      <c r="T105">
        <v>0</v>
      </c>
      <c r="U105">
        <v>796</v>
      </c>
      <c r="V105">
        <v>164</v>
      </c>
      <c r="W105">
        <v>0</v>
      </c>
      <c r="X105">
        <v>260</v>
      </c>
      <c r="Y105">
        <v>698</v>
      </c>
      <c r="Z105">
        <v>2</v>
      </c>
      <c r="AA105">
        <v>0.53333333333333333</v>
      </c>
      <c r="AB105">
        <v>0.46666666666666667</v>
      </c>
      <c r="AC105">
        <v>0</v>
      </c>
      <c r="AD105">
        <v>4.6875E-2</v>
      </c>
      <c r="AE105">
        <v>0.11874999999999999</v>
      </c>
      <c r="AF105">
        <v>0.10625</v>
      </c>
      <c r="AG105">
        <v>0.11354166666666669</v>
      </c>
      <c r="AH105">
        <v>0.11354166666666669</v>
      </c>
      <c r="AI105">
        <v>0.13125000000000001</v>
      </c>
      <c r="AJ105">
        <v>0.140625</v>
      </c>
      <c r="AK105">
        <v>0.1</v>
      </c>
      <c r="AL105">
        <v>6.3541666666666663E-2</v>
      </c>
      <c r="AM105">
        <v>6.5625000000000003E-2</v>
      </c>
      <c r="AN105">
        <v>0</v>
      </c>
      <c r="AO105">
        <f t="shared" si="1"/>
        <v>0</v>
      </c>
      <c r="AP105">
        <v>0.82916666666666672</v>
      </c>
      <c r="AQ105">
        <v>0.17083333333333331</v>
      </c>
      <c r="AR105">
        <v>0</v>
      </c>
      <c r="AS105">
        <v>0.27083333333333331</v>
      </c>
      <c r="AT105">
        <v>0.7270833333333333</v>
      </c>
      <c r="AU105">
        <v>2.0833333333333329E-3</v>
      </c>
    </row>
    <row r="106" spans="1:47" x14ac:dyDescent="0.25">
      <c r="A106" t="s">
        <v>4885</v>
      </c>
      <c r="B106" t="s">
        <v>4796</v>
      </c>
      <c r="C106" t="s">
        <v>382</v>
      </c>
      <c r="D106">
        <v>2016</v>
      </c>
      <c r="E106">
        <v>682</v>
      </c>
      <c r="F106">
        <v>415</v>
      </c>
      <c r="G106">
        <v>267</v>
      </c>
      <c r="H106">
        <v>0</v>
      </c>
      <c r="I106">
        <v>13</v>
      </c>
      <c r="J106">
        <v>87</v>
      </c>
      <c r="K106">
        <v>90</v>
      </c>
      <c r="L106">
        <v>108</v>
      </c>
      <c r="M106">
        <v>91</v>
      </c>
      <c r="N106">
        <v>63</v>
      </c>
      <c r="O106">
        <v>79</v>
      </c>
      <c r="P106">
        <v>63</v>
      </c>
      <c r="Q106">
        <v>47</v>
      </c>
      <c r="R106">
        <v>41</v>
      </c>
      <c r="S106">
        <v>0</v>
      </c>
      <c r="T106">
        <v>0</v>
      </c>
      <c r="U106">
        <v>408</v>
      </c>
      <c r="V106">
        <v>273</v>
      </c>
      <c r="W106">
        <v>1</v>
      </c>
      <c r="X106">
        <v>244</v>
      </c>
      <c r="Y106">
        <v>438</v>
      </c>
      <c r="Z106">
        <v>0</v>
      </c>
      <c r="AA106">
        <v>0.60850439882697949</v>
      </c>
      <c r="AB106">
        <v>0.39149560117302051</v>
      </c>
      <c r="AC106">
        <v>0</v>
      </c>
      <c r="AD106">
        <v>1.906158357771261E-2</v>
      </c>
      <c r="AE106">
        <v>0.12756598240469211</v>
      </c>
      <c r="AF106">
        <v>0.13196480938416419</v>
      </c>
      <c r="AG106">
        <v>0.15835777126099709</v>
      </c>
      <c r="AH106">
        <v>0.13343108504398829</v>
      </c>
      <c r="AI106">
        <v>9.2375366568914957E-2</v>
      </c>
      <c r="AJ106">
        <v>0.1158357771260997</v>
      </c>
      <c r="AK106">
        <v>9.2375366568914957E-2</v>
      </c>
      <c r="AL106">
        <v>6.89149560117302E-2</v>
      </c>
      <c r="AM106">
        <v>6.0117302052785933E-2</v>
      </c>
      <c r="AN106">
        <v>0</v>
      </c>
      <c r="AO106">
        <f t="shared" si="1"/>
        <v>0</v>
      </c>
      <c r="AP106">
        <v>0.59824046920821117</v>
      </c>
      <c r="AQ106">
        <v>0.40029325513196479</v>
      </c>
      <c r="AR106">
        <v>1.4662756598240469E-3</v>
      </c>
      <c r="AS106">
        <v>0.35777126099706752</v>
      </c>
      <c r="AT106">
        <v>0.64222873900293254</v>
      </c>
      <c r="AU106">
        <v>0</v>
      </c>
    </row>
    <row r="107" spans="1:47" x14ac:dyDescent="0.25">
      <c r="A107" t="s">
        <v>4886</v>
      </c>
      <c r="B107" t="s">
        <v>4796</v>
      </c>
      <c r="C107" t="s">
        <v>388</v>
      </c>
      <c r="D107">
        <v>2016</v>
      </c>
      <c r="E107">
        <v>25</v>
      </c>
      <c r="F107">
        <v>10</v>
      </c>
      <c r="G107">
        <v>15</v>
      </c>
      <c r="H107">
        <v>0</v>
      </c>
      <c r="I107">
        <v>0</v>
      </c>
      <c r="J107">
        <v>2</v>
      </c>
      <c r="K107">
        <v>6</v>
      </c>
      <c r="L107">
        <v>4</v>
      </c>
      <c r="M107">
        <v>2</v>
      </c>
      <c r="N107">
        <v>6</v>
      </c>
      <c r="O107">
        <v>2</v>
      </c>
      <c r="P107">
        <v>1</v>
      </c>
      <c r="Q107">
        <v>2</v>
      </c>
      <c r="R107">
        <v>0</v>
      </c>
      <c r="S107">
        <v>0</v>
      </c>
      <c r="T107">
        <v>0</v>
      </c>
      <c r="U107">
        <v>19</v>
      </c>
      <c r="V107">
        <v>6</v>
      </c>
      <c r="W107">
        <v>0</v>
      </c>
      <c r="X107">
        <v>6</v>
      </c>
      <c r="Y107">
        <v>19</v>
      </c>
      <c r="Z107">
        <v>0</v>
      </c>
      <c r="AA107">
        <v>0.4</v>
      </c>
      <c r="AB107">
        <v>0.6</v>
      </c>
      <c r="AC107">
        <v>0</v>
      </c>
      <c r="AD107">
        <v>0</v>
      </c>
      <c r="AE107">
        <v>0.08</v>
      </c>
      <c r="AF107">
        <v>0.24</v>
      </c>
      <c r="AG107">
        <v>0.16</v>
      </c>
      <c r="AH107">
        <v>0.08</v>
      </c>
      <c r="AI107">
        <v>0.24</v>
      </c>
      <c r="AJ107">
        <v>0.08</v>
      </c>
      <c r="AK107">
        <v>0.04</v>
      </c>
      <c r="AL107">
        <v>0.08</v>
      </c>
      <c r="AM107">
        <v>0</v>
      </c>
      <c r="AN107">
        <v>0</v>
      </c>
      <c r="AO107">
        <f t="shared" si="1"/>
        <v>0</v>
      </c>
      <c r="AP107">
        <v>0.76</v>
      </c>
      <c r="AQ107">
        <v>0.24</v>
      </c>
      <c r="AR107">
        <v>0</v>
      </c>
      <c r="AS107">
        <v>0.24</v>
      </c>
      <c r="AT107">
        <v>0.76</v>
      </c>
      <c r="AU107">
        <v>0</v>
      </c>
    </row>
    <row r="108" spans="1:47" x14ac:dyDescent="0.25">
      <c r="A108" t="s">
        <v>4887</v>
      </c>
      <c r="B108" t="s">
        <v>4796</v>
      </c>
      <c r="C108" t="s">
        <v>394</v>
      </c>
      <c r="D108">
        <v>2016</v>
      </c>
      <c r="E108">
        <v>1215</v>
      </c>
      <c r="F108">
        <v>682</v>
      </c>
      <c r="G108">
        <v>533</v>
      </c>
      <c r="H108">
        <v>0</v>
      </c>
      <c r="I108">
        <v>19</v>
      </c>
      <c r="J108">
        <v>92</v>
      </c>
      <c r="K108">
        <v>124</v>
      </c>
      <c r="L108">
        <v>134</v>
      </c>
      <c r="M108">
        <v>145</v>
      </c>
      <c r="N108">
        <v>179</v>
      </c>
      <c r="O108">
        <v>191</v>
      </c>
      <c r="P108">
        <v>134</v>
      </c>
      <c r="Q108">
        <v>106</v>
      </c>
      <c r="R108">
        <v>90</v>
      </c>
      <c r="S108">
        <v>0</v>
      </c>
      <c r="T108">
        <v>1</v>
      </c>
      <c r="U108">
        <v>849</v>
      </c>
      <c r="V108">
        <v>365</v>
      </c>
      <c r="W108">
        <v>1</v>
      </c>
      <c r="X108">
        <v>326</v>
      </c>
      <c r="Y108">
        <v>888</v>
      </c>
      <c r="Z108">
        <v>1</v>
      </c>
      <c r="AA108">
        <v>0.56131687242798356</v>
      </c>
      <c r="AB108">
        <v>0.43868312757201638</v>
      </c>
      <c r="AC108">
        <v>0</v>
      </c>
      <c r="AD108">
        <v>1.5637860082304531E-2</v>
      </c>
      <c r="AE108">
        <v>7.5720164609053495E-2</v>
      </c>
      <c r="AF108">
        <v>0.1020576131687243</v>
      </c>
      <c r="AG108">
        <v>0.1102880658436214</v>
      </c>
      <c r="AH108">
        <v>0.1193415637860082</v>
      </c>
      <c r="AI108">
        <v>0.14732510288065839</v>
      </c>
      <c r="AJ108">
        <v>0.157201646090535</v>
      </c>
      <c r="AK108">
        <v>0.1102880658436214</v>
      </c>
      <c r="AL108">
        <v>8.7242798353909468E-2</v>
      </c>
      <c r="AM108">
        <v>7.407407407407407E-2</v>
      </c>
      <c r="AN108">
        <v>0</v>
      </c>
      <c r="AO108">
        <f t="shared" si="1"/>
        <v>8.2304526748971192E-4</v>
      </c>
      <c r="AP108">
        <v>0.6987654320987654</v>
      </c>
      <c r="AQ108">
        <v>0.30041152263374488</v>
      </c>
      <c r="AR108">
        <v>8.2304526748971192E-4</v>
      </c>
      <c r="AS108">
        <v>0.2683127572016461</v>
      </c>
      <c r="AT108">
        <v>0.73086419753086418</v>
      </c>
      <c r="AU108">
        <v>8.2304526748971192E-4</v>
      </c>
    </row>
    <row r="109" spans="1:47" x14ac:dyDescent="0.25">
      <c r="A109" t="s">
        <v>4888</v>
      </c>
      <c r="B109" t="s">
        <v>4796</v>
      </c>
      <c r="C109" t="s">
        <v>400</v>
      </c>
      <c r="D109">
        <v>2016</v>
      </c>
      <c r="E109">
        <v>7</v>
      </c>
      <c r="F109">
        <v>2</v>
      </c>
      <c r="G109">
        <v>5</v>
      </c>
      <c r="H109">
        <v>0</v>
      </c>
      <c r="I109">
        <v>0</v>
      </c>
      <c r="J109">
        <v>2</v>
      </c>
      <c r="K109">
        <v>1</v>
      </c>
      <c r="L109">
        <v>0</v>
      </c>
      <c r="M109">
        <v>1</v>
      </c>
      <c r="N109">
        <v>1</v>
      </c>
      <c r="O109">
        <v>1</v>
      </c>
      <c r="P109">
        <v>1</v>
      </c>
      <c r="Q109">
        <v>0</v>
      </c>
      <c r="R109">
        <v>0</v>
      </c>
      <c r="S109">
        <v>0</v>
      </c>
      <c r="T109">
        <v>0</v>
      </c>
      <c r="U109">
        <v>5</v>
      </c>
      <c r="V109">
        <v>2</v>
      </c>
      <c r="W109">
        <v>0</v>
      </c>
      <c r="X109">
        <v>7</v>
      </c>
      <c r="Y109">
        <v>0</v>
      </c>
      <c r="Z109">
        <v>0</v>
      </c>
      <c r="AA109">
        <v>0.2857142857142857</v>
      </c>
      <c r="AB109">
        <v>0.7142857142857143</v>
      </c>
      <c r="AC109">
        <v>0</v>
      </c>
      <c r="AD109">
        <v>0</v>
      </c>
      <c r="AE109">
        <v>0.2857142857142857</v>
      </c>
      <c r="AF109">
        <v>0.14285714285714279</v>
      </c>
      <c r="AG109">
        <v>0</v>
      </c>
      <c r="AH109">
        <v>0.14285714285714279</v>
      </c>
      <c r="AI109">
        <v>0.14285714285714279</v>
      </c>
      <c r="AJ109">
        <v>0.14285714285714279</v>
      </c>
      <c r="AK109">
        <v>0.14285714285714279</v>
      </c>
      <c r="AL109">
        <v>0</v>
      </c>
      <c r="AM109">
        <v>0</v>
      </c>
      <c r="AN109">
        <v>0</v>
      </c>
      <c r="AO109">
        <f t="shared" si="1"/>
        <v>0</v>
      </c>
      <c r="AP109">
        <v>0.7142857142857143</v>
      </c>
      <c r="AQ109">
        <v>0.2857142857142857</v>
      </c>
      <c r="AR109">
        <v>0</v>
      </c>
      <c r="AS109">
        <v>1</v>
      </c>
      <c r="AT109">
        <v>0</v>
      </c>
      <c r="AU109">
        <v>0</v>
      </c>
    </row>
    <row r="110" spans="1:47" x14ac:dyDescent="0.25">
      <c r="A110" t="s">
        <v>4889</v>
      </c>
      <c r="B110" t="s">
        <v>4796</v>
      </c>
      <c r="C110" t="s">
        <v>43</v>
      </c>
      <c r="D110">
        <v>2016</v>
      </c>
      <c r="E110">
        <v>15417</v>
      </c>
      <c r="F110">
        <v>8674</v>
      </c>
      <c r="G110">
        <v>6743</v>
      </c>
      <c r="H110">
        <v>0</v>
      </c>
      <c r="I110">
        <v>370</v>
      </c>
      <c r="J110">
        <v>1635</v>
      </c>
      <c r="K110">
        <v>1769</v>
      </c>
      <c r="L110">
        <v>1810</v>
      </c>
      <c r="M110">
        <v>1891</v>
      </c>
      <c r="N110">
        <v>2038</v>
      </c>
      <c r="O110">
        <v>1805</v>
      </c>
      <c r="P110">
        <v>1607</v>
      </c>
      <c r="Q110">
        <v>1247</v>
      </c>
      <c r="R110">
        <v>1241</v>
      </c>
      <c r="S110">
        <v>0</v>
      </c>
      <c r="T110">
        <v>4</v>
      </c>
      <c r="U110">
        <v>10481</v>
      </c>
      <c r="V110">
        <v>4933</v>
      </c>
      <c r="W110">
        <v>3</v>
      </c>
      <c r="X110">
        <v>1168</v>
      </c>
      <c r="Y110">
        <v>14217</v>
      </c>
      <c r="Z110">
        <v>32</v>
      </c>
      <c r="AA110">
        <v>0.56262567295842247</v>
      </c>
      <c r="AB110">
        <v>0.43737432704157753</v>
      </c>
      <c r="AC110">
        <v>0</v>
      </c>
      <c r="AD110">
        <v>2.3999481092300708E-2</v>
      </c>
      <c r="AE110">
        <v>0.1060517610430045</v>
      </c>
      <c r="AF110">
        <v>0.114743465006162</v>
      </c>
      <c r="AG110">
        <v>0.1174028669650386</v>
      </c>
      <c r="AH110">
        <v>0.1226568074203801</v>
      </c>
      <c r="AI110">
        <v>0.13219173639488879</v>
      </c>
      <c r="AJ110">
        <v>0.11707854965298049</v>
      </c>
      <c r="AK110">
        <v>0.10423558409547901</v>
      </c>
      <c r="AL110">
        <v>8.0884737627294548E-2</v>
      </c>
      <c r="AM110">
        <v>8.0495556852824807E-2</v>
      </c>
      <c r="AN110">
        <v>0</v>
      </c>
      <c r="AO110">
        <f t="shared" si="1"/>
        <v>2.5945384964649415E-4</v>
      </c>
      <c r="AP110">
        <v>0.67983394953622622</v>
      </c>
      <c r="AQ110">
        <v>0.31997146007653893</v>
      </c>
      <c r="AR110">
        <v>1.945903872348706E-4</v>
      </c>
      <c r="AS110">
        <v>7.5760524096776291E-2</v>
      </c>
      <c r="AT110">
        <v>0.92216384510605176</v>
      </c>
      <c r="AU110">
        <v>2.0756307971719532E-3</v>
      </c>
    </row>
    <row r="111" spans="1:47" x14ac:dyDescent="0.25">
      <c r="A111" t="s">
        <v>4890</v>
      </c>
      <c r="B111" t="s">
        <v>4796</v>
      </c>
      <c r="C111" t="s">
        <v>187</v>
      </c>
      <c r="D111">
        <v>2016</v>
      </c>
      <c r="E111">
        <v>152</v>
      </c>
      <c r="F111">
        <v>97</v>
      </c>
      <c r="G111">
        <v>55</v>
      </c>
      <c r="H111">
        <v>0</v>
      </c>
      <c r="I111">
        <v>0</v>
      </c>
      <c r="J111">
        <v>13</v>
      </c>
      <c r="K111">
        <v>13</v>
      </c>
      <c r="L111">
        <v>18</v>
      </c>
      <c r="M111">
        <v>13</v>
      </c>
      <c r="N111">
        <v>23</v>
      </c>
      <c r="O111">
        <v>17</v>
      </c>
      <c r="P111">
        <v>21</v>
      </c>
      <c r="Q111">
        <v>7</v>
      </c>
      <c r="R111">
        <v>12</v>
      </c>
      <c r="S111">
        <v>0</v>
      </c>
      <c r="T111">
        <v>15</v>
      </c>
      <c r="U111">
        <v>118</v>
      </c>
      <c r="V111">
        <v>15</v>
      </c>
      <c r="W111">
        <v>19</v>
      </c>
      <c r="X111">
        <v>33</v>
      </c>
      <c r="Y111">
        <v>119</v>
      </c>
      <c r="Z111">
        <v>0</v>
      </c>
      <c r="AA111">
        <v>0.63815789473684215</v>
      </c>
      <c r="AB111">
        <v>0.36184210526315791</v>
      </c>
      <c r="AC111">
        <v>0</v>
      </c>
      <c r="AD111">
        <v>0</v>
      </c>
      <c r="AE111">
        <v>8.5526315789473686E-2</v>
      </c>
      <c r="AF111">
        <v>8.5526315789473686E-2</v>
      </c>
      <c r="AG111">
        <v>0.1184210526315789</v>
      </c>
      <c r="AH111">
        <v>8.5526315789473686E-2</v>
      </c>
      <c r="AI111">
        <v>0.15131578947368421</v>
      </c>
      <c r="AJ111">
        <v>0.1118421052631579</v>
      </c>
      <c r="AK111">
        <v>0.13815789473684209</v>
      </c>
      <c r="AL111">
        <v>4.6052631578947373E-2</v>
      </c>
      <c r="AM111">
        <v>7.8947368421052627E-2</v>
      </c>
      <c r="AN111">
        <v>0</v>
      </c>
      <c r="AO111">
        <f t="shared" si="1"/>
        <v>9.8684210526315791E-2</v>
      </c>
      <c r="AP111">
        <v>0.77631578947368418</v>
      </c>
      <c r="AQ111">
        <v>9.8684210526315791E-2</v>
      </c>
      <c r="AR111">
        <v>0.125</v>
      </c>
      <c r="AS111">
        <v>0.21710526315789469</v>
      </c>
      <c r="AT111">
        <v>0.78289473684210531</v>
      </c>
      <c r="AU111">
        <v>0</v>
      </c>
    </row>
    <row r="112" spans="1:47" x14ac:dyDescent="0.25">
      <c r="A112" t="s">
        <v>4891</v>
      </c>
      <c r="B112" t="s">
        <v>4796</v>
      </c>
      <c r="C112" t="s">
        <v>420</v>
      </c>
      <c r="D112">
        <v>2016</v>
      </c>
      <c r="E112">
        <v>9823</v>
      </c>
      <c r="F112">
        <v>4458</v>
      </c>
      <c r="G112">
        <v>5365</v>
      </c>
      <c r="H112">
        <v>0</v>
      </c>
      <c r="I112">
        <v>784</v>
      </c>
      <c r="J112">
        <v>1093</v>
      </c>
      <c r="K112">
        <v>949</v>
      </c>
      <c r="L112">
        <v>900</v>
      </c>
      <c r="M112">
        <v>952</v>
      </c>
      <c r="N112">
        <v>1221</v>
      </c>
      <c r="O112">
        <v>1343</v>
      </c>
      <c r="P112">
        <v>1247</v>
      </c>
      <c r="Q112">
        <v>757</v>
      </c>
      <c r="R112">
        <v>485</v>
      </c>
      <c r="S112">
        <v>2</v>
      </c>
      <c r="T112">
        <v>90</v>
      </c>
      <c r="U112">
        <v>8864</v>
      </c>
      <c r="V112">
        <v>846</v>
      </c>
      <c r="W112">
        <v>113</v>
      </c>
      <c r="X112">
        <v>1517</v>
      </c>
      <c r="Y112">
        <v>8301</v>
      </c>
      <c r="Z112">
        <v>5</v>
      </c>
      <c r="AA112">
        <v>0.453832841290848</v>
      </c>
      <c r="AB112">
        <v>0.546167158709152</v>
      </c>
      <c r="AC112">
        <v>0</v>
      </c>
      <c r="AD112">
        <v>7.9812684515932E-2</v>
      </c>
      <c r="AE112">
        <v>0.1112694696121348</v>
      </c>
      <c r="AF112">
        <v>9.6609996945943188E-2</v>
      </c>
      <c r="AG112">
        <v>9.1621704163697443E-2</v>
      </c>
      <c r="AH112">
        <v>9.6915402626488859E-2</v>
      </c>
      <c r="AI112">
        <v>0.12430011198208291</v>
      </c>
      <c r="AJ112">
        <v>0.13671994299093959</v>
      </c>
      <c r="AK112">
        <v>0.12694696121347859</v>
      </c>
      <c r="AL112">
        <v>7.7064033391021067E-2</v>
      </c>
      <c r="AM112">
        <v>4.9373918354881398E-2</v>
      </c>
      <c r="AN112">
        <v>2.0360378703043879E-4</v>
      </c>
      <c r="AO112">
        <f t="shared" si="1"/>
        <v>9.162170416369745E-3</v>
      </c>
      <c r="AP112">
        <v>0.90237198411890462</v>
      </c>
      <c r="AQ112">
        <v>8.6124401913875603E-2</v>
      </c>
      <c r="AR112">
        <v>1.150361396721979E-2</v>
      </c>
      <c r="AS112">
        <v>0.15443347246258779</v>
      </c>
      <c r="AT112">
        <v>0.84505751806983609</v>
      </c>
      <c r="AU112">
        <v>5.0900946757609692E-4</v>
      </c>
    </row>
    <row r="113" spans="1:47" x14ac:dyDescent="0.25">
      <c r="A113" t="s">
        <v>4892</v>
      </c>
      <c r="B113" t="s">
        <v>4796</v>
      </c>
      <c r="C113" t="s">
        <v>426</v>
      </c>
      <c r="D113">
        <v>2016</v>
      </c>
      <c r="E113">
        <v>1241</v>
      </c>
      <c r="F113">
        <v>760</v>
      </c>
      <c r="G113">
        <v>481</v>
      </c>
      <c r="H113">
        <v>0</v>
      </c>
      <c r="I113">
        <v>45</v>
      </c>
      <c r="J113">
        <v>145</v>
      </c>
      <c r="K113">
        <v>210</v>
      </c>
      <c r="L113">
        <v>158</v>
      </c>
      <c r="M113">
        <v>165</v>
      </c>
      <c r="N113">
        <v>133</v>
      </c>
      <c r="O113">
        <v>131</v>
      </c>
      <c r="P113">
        <v>83</v>
      </c>
      <c r="Q113">
        <v>86</v>
      </c>
      <c r="R113">
        <v>84</v>
      </c>
      <c r="S113">
        <v>0</v>
      </c>
      <c r="T113">
        <v>1</v>
      </c>
      <c r="U113">
        <v>454</v>
      </c>
      <c r="V113">
        <v>787</v>
      </c>
      <c r="W113">
        <v>0</v>
      </c>
      <c r="X113">
        <v>272</v>
      </c>
      <c r="Y113">
        <v>968</v>
      </c>
      <c r="Z113">
        <v>1</v>
      </c>
      <c r="AA113">
        <v>0.61240934730056407</v>
      </c>
      <c r="AB113">
        <v>0.38759065269943588</v>
      </c>
      <c r="AC113">
        <v>0</v>
      </c>
      <c r="AD113">
        <v>3.6261079774375503E-2</v>
      </c>
      <c r="AE113">
        <v>0.11684125705076551</v>
      </c>
      <c r="AF113">
        <v>0.169218372280419</v>
      </c>
      <c r="AG113">
        <v>0.12731668009669619</v>
      </c>
      <c r="AH113">
        <v>0.13295729250604349</v>
      </c>
      <c r="AI113">
        <v>0.10717163577759869</v>
      </c>
      <c r="AJ113">
        <v>0.1055600322320709</v>
      </c>
      <c r="AK113">
        <v>6.688154713940371E-2</v>
      </c>
      <c r="AL113">
        <v>6.9298952457695406E-2</v>
      </c>
      <c r="AM113">
        <v>6.7687348912167614E-2</v>
      </c>
      <c r="AN113">
        <v>0</v>
      </c>
      <c r="AO113">
        <f t="shared" si="1"/>
        <v>8.0580177276390005E-4</v>
      </c>
      <c r="AP113">
        <v>0.36583400483481071</v>
      </c>
      <c r="AQ113">
        <v>0.63416599516518934</v>
      </c>
      <c r="AR113">
        <v>0</v>
      </c>
      <c r="AS113">
        <v>0.21917808219178081</v>
      </c>
      <c r="AT113">
        <v>0.78001611603545529</v>
      </c>
      <c r="AU113">
        <v>8.0580177276390005E-4</v>
      </c>
    </row>
    <row r="114" spans="1:47" x14ac:dyDescent="0.25">
      <c r="A114" t="s">
        <v>4893</v>
      </c>
      <c r="B114" t="s">
        <v>4796</v>
      </c>
      <c r="C114" t="s">
        <v>433</v>
      </c>
      <c r="D114">
        <v>2016</v>
      </c>
      <c r="E114">
        <v>68</v>
      </c>
      <c r="F114">
        <v>34</v>
      </c>
      <c r="G114">
        <v>34</v>
      </c>
      <c r="H114">
        <v>0</v>
      </c>
      <c r="I114">
        <v>3</v>
      </c>
      <c r="J114">
        <v>14</v>
      </c>
      <c r="K114">
        <v>12</v>
      </c>
      <c r="L114">
        <v>5</v>
      </c>
      <c r="M114">
        <v>6</v>
      </c>
      <c r="N114">
        <v>8</v>
      </c>
      <c r="O114">
        <v>8</v>
      </c>
      <c r="P114">
        <v>6</v>
      </c>
      <c r="Q114">
        <v>3</v>
      </c>
      <c r="R114">
        <v>2</v>
      </c>
      <c r="S114">
        <v>0</v>
      </c>
      <c r="T114">
        <v>1</v>
      </c>
      <c r="U114">
        <v>54</v>
      </c>
      <c r="V114">
        <v>14</v>
      </c>
      <c r="W114">
        <v>0</v>
      </c>
      <c r="X114">
        <v>10</v>
      </c>
      <c r="Y114">
        <v>58</v>
      </c>
      <c r="Z114">
        <v>0</v>
      </c>
      <c r="AA114">
        <v>0.5</v>
      </c>
      <c r="AB114">
        <v>0.5</v>
      </c>
      <c r="AC114">
        <v>0</v>
      </c>
      <c r="AD114">
        <v>4.4117647058823532E-2</v>
      </c>
      <c r="AE114">
        <v>0.20588235294117649</v>
      </c>
      <c r="AF114">
        <v>0.1764705882352941</v>
      </c>
      <c r="AG114">
        <v>7.3529411764705885E-2</v>
      </c>
      <c r="AH114">
        <v>8.8235294117647065E-2</v>
      </c>
      <c r="AI114">
        <v>0.1176470588235294</v>
      </c>
      <c r="AJ114">
        <v>0.1176470588235294</v>
      </c>
      <c r="AK114">
        <v>8.8235294117647065E-2</v>
      </c>
      <c r="AL114">
        <v>4.4117647058823532E-2</v>
      </c>
      <c r="AM114">
        <v>2.9411764705882349E-2</v>
      </c>
      <c r="AN114">
        <v>0</v>
      </c>
      <c r="AO114">
        <f t="shared" si="1"/>
        <v>1.4705882352941176E-2</v>
      </c>
      <c r="AP114">
        <v>0.79411764705882348</v>
      </c>
      <c r="AQ114">
        <v>0.20588235294117649</v>
      </c>
      <c r="AR114">
        <v>0</v>
      </c>
      <c r="AS114">
        <v>0.1470588235294118</v>
      </c>
      <c r="AT114">
        <v>0.8529411764705882</v>
      </c>
      <c r="AU114">
        <v>0</v>
      </c>
    </row>
    <row r="115" spans="1:47" x14ac:dyDescent="0.25">
      <c r="A115" t="s">
        <v>4894</v>
      </c>
      <c r="B115" t="s">
        <v>889</v>
      </c>
      <c r="C115" t="s">
        <v>124</v>
      </c>
      <c r="D115">
        <v>2016</v>
      </c>
      <c r="E115">
        <v>4974</v>
      </c>
      <c r="F115">
        <v>3275</v>
      </c>
      <c r="G115">
        <v>1699</v>
      </c>
      <c r="H115">
        <v>0</v>
      </c>
      <c r="I115">
        <v>26</v>
      </c>
      <c r="J115">
        <v>768</v>
      </c>
      <c r="K115">
        <v>737</v>
      </c>
      <c r="L115">
        <v>668</v>
      </c>
      <c r="M115">
        <v>649</v>
      </c>
      <c r="N115">
        <v>545</v>
      </c>
      <c r="O115">
        <v>536</v>
      </c>
      <c r="P115">
        <v>505</v>
      </c>
      <c r="Q115">
        <v>297</v>
      </c>
      <c r="R115">
        <v>243</v>
      </c>
      <c r="S115">
        <v>0</v>
      </c>
      <c r="T115">
        <v>0</v>
      </c>
      <c r="U115">
        <v>3732</v>
      </c>
      <c r="V115">
        <v>1241</v>
      </c>
      <c r="W115">
        <v>1</v>
      </c>
      <c r="X115">
        <v>62</v>
      </c>
      <c r="Y115">
        <v>4906</v>
      </c>
      <c r="Z115">
        <v>6</v>
      </c>
      <c r="AA115">
        <v>0.65842380377965415</v>
      </c>
      <c r="AB115">
        <v>0.3415761962203458</v>
      </c>
      <c r="AC115">
        <v>0</v>
      </c>
      <c r="AD115">
        <v>5.227181342983514E-3</v>
      </c>
      <c r="AE115">
        <v>0.15440289505428231</v>
      </c>
      <c r="AF115">
        <v>0.14817048652995579</v>
      </c>
      <c r="AG115">
        <v>0.13429835142742261</v>
      </c>
      <c r="AH115">
        <v>0.13047848813831919</v>
      </c>
      <c r="AI115">
        <v>0.10956976276638521</v>
      </c>
      <c r="AJ115">
        <v>0.10776035383996781</v>
      </c>
      <c r="AK115">
        <v>0.1015279453156413</v>
      </c>
      <c r="AL115">
        <v>5.9710494571773222E-2</v>
      </c>
      <c r="AM115">
        <v>4.8854041013268998E-2</v>
      </c>
      <c r="AN115">
        <v>0</v>
      </c>
      <c r="AO115">
        <f t="shared" si="1"/>
        <v>0</v>
      </c>
      <c r="AP115">
        <v>0.75030156815440285</v>
      </c>
      <c r="AQ115">
        <v>0.2494973864093285</v>
      </c>
      <c r="AR115">
        <v>2.010454362685967E-4</v>
      </c>
      <c r="AS115">
        <v>1.2464817048653E-2</v>
      </c>
      <c r="AT115">
        <v>0.98632891033373538</v>
      </c>
      <c r="AU115">
        <v>1.2062726176115799E-3</v>
      </c>
    </row>
    <row r="116" spans="1:47" x14ac:dyDescent="0.25">
      <c r="A116" t="s">
        <v>4895</v>
      </c>
      <c r="B116" t="s">
        <v>889</v>
      </c>
      <c r="C116" t="s">
        <v>123</v>
      </c>
      <c r="D116">
        <v>2016</v>
      </c>
      <c r="E116">
        <v>5358</v>
      </c>
      <c r="F116">
        <v>3564</v>
      </c>
      <c r="G116">
        <v>1794</v>
      </c>
      <c r="H116">
        <v>0</v>
      </c>
      <c r="I116">
        <v>20</v>
      </c>
      <c r="J116">
        <v>806</v>
      </c>
      <c r="K116">
        <v>723</v>
      </c>
      <c r="L116">
        <v>651</v>
      </c>
      <c r="M116">
        <v>629</v>
      </c>
      <c r="N116">
        <v>578</v>
      </c>
      <c r="O116">
        <v>654</v>
      </c>
      <c r="P116">
        <v>585</v>
      </c>
      <c r="Q116">
        <v>386</v>
      </c>
      <c r="R116">
        <v>326</v>
      </c>
      <c r="S116">
        <v>0</v>
      </c>
      <c r="T116">
        <v>0</v>
      </c>
      <c r="U116">
        <v>4064</v>
      </c>
      <c r="V116">
        <v>1294</v>
      </c>
      <c r="W116">
        <v>0</v>
      </c>
      <c r="X116">
        <v>55</v>
      </c>
      <c r="Y116">
        <v>5294</v>
      </c>
      <c r="Z116">
        <v>9</v>
      </c>
      <c r="AA116">
        <v>0.66517357222844342</v>
      </c>
      <c r="AB116">
        <v>0.33482642777155658</v>
      </c>
      <c r="AC116">
        <v>0</v>
      </c>
      <c r="AD116">
        <v>3.7327360955580441E-3</v>
      </c>
      <c r="AE116">
        <v>0.15042926465098919</v>
      </c>
      <c r="AF116">
        <v>0.13493840985442329</v>
      </c>
      <c r="AG116">
        <v>0.12150055991041429</v>
      </c>
      <c r="AH116">
        <v>0.1173945502053005</v>
      </c>
      <c r="AI116">
        <v>0.10787607316162751</v>
      </c>
      <c r="AJ116">
        <v>0.122060470324748</v>
      </c>
      <c r="AK116">
        <v>0.1091825307950728</v>
      </c>
      <c r="AL116">
        <v>7.2041806644270248E-2</v>
      </c>
      <c r="AM116">
        <v>6.0843598357596118E-2</v>
      </c>
      <c r="AN116">
        <v>0</v>
      </c>
      <c r="AO116">
        <f t="shared" si="1"/>
        <v>0</v>
      </c>
      <c r="AP116">
        <v>0.75849197461739459</v>
      </c>
      <c r="AQ116">
        <v>0.24150802538260549</v>
      </c>
      <c r="AR116">
        <v>0</v>
      </c>
      <c r="AS116">
        <v>1.026502426278462E-2</v>
      </c>
      <c r="AT116">
        <v>0.98805524449421422</v>
      </c>
      <c r="AU116">
        <v>1.6797312430011199E-3</v>
      </c>
    </row>
    <row r="117" spans="1:47" x14ac:dyDescent="0.25">
      <c r="A117" t="s">
        <v>4896</v>
      </c>
      <c r="B117" t="s">
        <v>889</v>
      </c>
      <c r="C117" t="s">
        <v>4783</v>
      </c>
      <c r="D117">
        <v>2016</v>
      </c>
      <c r="E117">
        <v>41541</v>
      </c>
      <c r="F117">
        <v>26634</v>
      </c>
      <c r="G117">
        <v>14907</v>
      </c>
      <c r="H117">
        <v>0</v>
      </c>
      <c r="I117">
        <v>249</v>
      </c>
      <c r="J117">
        <v>5679</v>
      </c>
      <c r="K117">
        <v>5353</v>
      </c>
      <c r="L117">
        <v>4920</v>
      </c>
      <c r="M117">
        <v>4991</v>
      </c>
      <c r="N117">
        <v>4725</v>
      </c>
      <c r="O117">
        <v>4666</v>
      </c>
      <c r="P117">
        <v>4509</v>
      </c>
      <c r="Q117">
        <v>2998</v>
      </c>
      <c r="R117">
        <v>3261</v>
      </c>
      <c r="S117">
        <v>0</v>
      </c>
      <c r="T117">
        <v>190</v>
      </c>
      <c r="U117">
        <v>32082</v>
      </c>
      <c r="V117">
        <v>9278</v>
      </c>
      <c r="W117">
        <v>181</v>
      </c>
      <c r="X117">
        <v>825</v>
      </c>
      <c r="Y117">
        <v>40674</v>
      </c>
      <c r="Z117">
        <v>42</v>
      </c>
      <c r="AA117">
        <v>0.64114970751787392</v>
      </c>
      <c r="AB117">
        <v>0.35885029248212608</v>
      </c>
      <c r="AC117">
        <v>0</v>
      </c>
      <c r="AD117">
        <v>5.9940781396692422E-3</v>
      </c>
      <c r="AE117">
        <v>0.1367083122698057</v>
      </c>
      <c r="AF117">
        <v>0.1288606437014034</v>
      </c>
      <c r="AG117">
        <v>0.11843720661515129</v>
      </c>
      <c r="AH117">
        <v>0.120146361426061</v>
      </c>
      <c r="AI117">
        <v>0.1137430490358922</v>
      </c>
      <c r="AJ117">
        <v>0.1123227654606293</v>
      </c>
      <c r="AK117">
        <v>0.1085433667942515</v>
      </c>
      <c r="AL117">
        <v>7.2169663705736506E-2</v>
      </c>
      <c r="AM117">
        <v>7.8500758286993572E-2</v>
      </c>
      <c r="AN117">
        <v>0</v>
      </c>
      <c r="AO117">
        <f t="shared" si="1"/>
        <v>4.5737945644062491E-3</v>
      </c>
      <c r="AP117">
        <v>0.77229724850148052</v>
      </c>
      <c r="AQ117">
        <v>0.2233456103608483</v>
      </c>
      <c r="AR117">
        <v>4.3571411376712166E-3</v>
      </c>
      <c r="AS117">
        <v>1.9859897450711341E-2</v>
      </c>
      <c r="AT117">
        <v>0.97912905322452515</v>
      </c>
      <c r="AU117">
        <v>1.0110493247634869E-3</v>
      </c>
    </row>
    <row r="118" spans="1:47" x14ac:dyDescent="0.25">
      <c r="A118" t="s">
        <v>4897</v>
      </c>
      <c r="B118" t="s">
        <v>889</v>
      </c>
      <c r="C118" t="s">
        <v>369</v>
      </c>
      <c r="D118">
        <v>2016</v>
      </c>
      <c r="E118">
        <v>1325</v>
      </c>
      <c r="F118">
        <v>898</v>
      </c>
      <c r="G118">
        <v>427</v>
      </c>
      <c r="H118">
        <v>0</v>
      </c>
      <c r="I118">
        <v>1</v>
      </c>
      <c r="J118">
        <v>166</v>
      </c>
      <c r="K118">
        <v>176</v>
      </c>
      <c r="L118">
        <v>186</v>
      </c>
      <c r="M118">
        <v>147</v>
      </c>
      <c r="N118">
        <v>133</v>
      </c>
      <c r="O118">
        <v>158</v>
      </c>
      <c r="P118">
        <v>150</v>
      </c>
      <c r="Q118">
        <v>110</v>
      </c>
      <c r="R118">
        <v>96</v>
      </c>
      <c r="S118">
        <v>0</v>
      </c>
      <c r="T118">
        <v>2</v>
      </c>
      <c r="U118">
        <v>1065</v>
      </c>
      <c r="V118">
        <v>259</v>
      </c>
      <c r="W118">
        <v>1</v>
      </c>
      <c r="X118">
        <v>32</v>
      </c>
      <c r="Y118">
        <v>1293</v>
      </c>
      <c r="Z118">
        <v>0</v>
      </c>
      <c r="AA118">
        <v>0.67773584905660378</v>
      </c>
      <c r="AB118">
        <v>0.32226415094339622</v>
      </c>
      <c r="AC118">
        <v>0</v>
      </c>
      <c r="AD118">
        <v>7.5471698113207543E-4</v>
      </c>
      <c r="AE118">
        <v>0.12528301886792451</v>
      </c>
      <c r="AF118">
        <v>0.13283018867924529</v>
      </c>
      <c r="AG118">
        <v>0.14037735849056601</v>
      </c>
      <c r="AH118">
        <v>0.11094339622641509</v>
      </c>
      <c r="AI118">
        <v>0.100377358490566</v>
      </c>
      <c r="AJ118">
        <v>0.1192452830188679</v>
      </c>
      <c r="AK118">
        <v>0.1132075471698113</v>
      </c>
      <c r="AL118">
        <v>8.3018867924528297E-2</v>
      </c>
      <c r="AM118">
        <v>7.2452830188679249E-2</v>
      </c>
      <c r="AN118">
        <v>0</v>
      </c>
      <c r="AO118">
        <f t="shared" si="1"/>
        <v>1.5094339622641509E-3</v>
      </c>
      <c r="AP118">
        <v>0.80377358490566042</v>
      </c>
      <c r="AQ118">
        <v>0.19547169811320761</v>
      </c>
      <c r="AR118">
        <v>7.5471698113207543E-4</v>
      </c>
      <c r="AS118">
        <v>2.415094339622641E-2</v>
      </c>
      <c r="AT118">
        <v>0.97584905660377363</v>
      </c>
      <c r="AU118">
        <v>0</v>
      </c>
    </row>
    <row r="119" spans="1:47" x14ac:dyDescent="0.25">
      <c r="A119" t="s">
        <v>4898</v>
      </c>
      <c r="B119" t="s">
        <v>889</v>
      </c>
      <c r="C119" t="s">
        <v>376</v>
      </c>
      <c r="D119">
        <v>2016</v>
      </c>
      <c r="E119">
        <v>775</v>
      </c>
      <c r="F119">
        <v>539</v>
      </c>
      <c r="G119">
        <v>236</v>
      </c>
      <c r="H119">
        <v>0</v>
      </c>
      <c r="I119">
        <v>5</v>
      </c>
      <c r="J119">
        <v>67</v>
      </c>
      <c r="K119">
        <v>85</v>
      </c>
      <c r="L119">
        <v>134</v>
      </c>
      <c r="M119">
        <v>124</v>
      </c>
      <c r="N119">
        <v>127</v>
      </c>
      <c r="O119">
        <v>79</v>
      </c>
      <c r="P119">
        <v>65</v>
      </c>
      <c r="Q119">
        <v>42</v>
      </c>
      <c r="R119">
        <v>47</v>
      </c>
      <c r="S119">
        <v>0</v>
      </c>
      <c r="T119">
        <v>0</v>
      </c>
      <c r="U119">
        <v>511</v>
      </c>
      <c r="V119">
        <v>264</v>
      </c>
      <c r="W119">
        <v>0</v>
      </c>
      <c r="X119">
        <v>19</v>
      </c>
      <c r="Y119">
        <v>756</v>
      </c>
      <c r="Z119">
        <v>0</v>
      </c>
      <c r="AA119">
        <v>0.69548387096774189</v>
      </c>
      <c r="AB119">
        <v>0.30451612903225811</v>
      </c>
      <c r="AC119">
        <v>0</v>
      </c>
      <c r="AD119">
        <v>6.4516129032258056E-3</v>
      </c>
      <c r="AE119">
        <v>8.6451612903225811E-2</v>
      </c>
      <c r="AF119">
        <v>0.1096774193548387</v>
      </c>
      <c r="AG119">
        <v>0.17290322580645159</v>
      </c>
      <c r="AH119">
        <v>0.16</v>
      </c>
      <c r="AI119">
        <v>0.16387096774193549</v>
      </c>
      <c r="AJ119">
        <v>0.10193548387096769</v>
      </c>
      <c r="AK119">
        <v>8.387096774193549E-2</v>
      </c>
      <c r="AL119">
        <v>5.4193548387096772E-2</v>
      </c>
      <c r="AM119">
        <v>6.0645161290322581E-2</v>
      </c>
      <c r="AN119">
        <v>0</v>
      </c>
      <c r="AO119">
        <f t="shared" si="1"/>
        <v>0</v>
      </c>
      <c r="AP119">
        <v>0.65935483870967737</v>
      </c>
      <c r="AQ119">
        <v>0.34064516129032257</v>
      </c>
      <c r="AR119">
        <v>0</v>
      </c>
      <c r="AS119">
        <v>2.4516129032258069E-2</v>
      </c>
      <c r="AT119">
        <v>0.97548387096774192</v>
      </c>
      <c r="AU119">
        <v>0</v>
      </c>
    </row>
    <row r="120" spans="1:47" x14ac:dyDescent="0.25">
      <c r="A120" t="s">
        <v>4899</v>
      </c>
      <c r="B120" t="s">
        <v>889</v>
      </c>
      <c r="C120" t="s">
        <v>382</v>
      </c>
      <c r="D120">
        <v>2016</v>
      </c>
      <c r="E120">
        <v>633</v>
      </c>
      <c r="F120">
        <v>411</v>
      </c>
      <c r="G120">
        <v>222</v>
      </c>
      <c r="H120">
        <v>0</v>
      </c>
      <c r="I120">
        <v>1</v>
      </c>
      <c r="J120">
        <v>81</v>
      </c>
      <c r="K120">
        <v>101</v>
      </c>
      <c r="L120">
        <v>74</v>
      </c>
      <c r="M120">
        <v>72</v>
      </c>
      <c r="N120">
        <v>81</v>
      </c>
      <c r="O120">
        <v>88</v>
      </c>
      <c r="P120">
        <v>65</v>
      </c>
      <c r="Q120">
        <v>37</v>
      </c>
      <c r="R120">
        <v>33</v>
      </c>
      <c r="S120">
        <v>0</v>
      </c>
      <c r="T120">
        <v>0</v>
      </c>
      <c r="U120">
        <v>426</v>
      </c>
      <c r="V120">
        <v>207</v>
      </c>
      <c r="W120">
        <v>0</v>
      </c>
      <c r="X120">
        <v>83</v>
      </c>
      <c r="Y120">
        <v>550</v>
      </c>
      <c r="Z120">
        <v>0</v>
      </c>
      <c r="AA120">
        <v>0.64928909952606639</v>
      </c>
      <c r="AB120">
        <v>0.35071090047393372</v>
      </c>
      <c r="AC120">
        <v>0</v>
      </c>
      <c r="AD120">
        <v>1.5797788309636651E-3</v>
      </c>
      <c r="AE120">
        <v>0.12796208530805689</v>
      </c>
      <c r="AF120">
        <v>0.1595576619273302</v>
      </c>
      <c r="AG120">
        <v>0.11690363349131121</v>
      </c>
      <c r="AH120">
        <v>0.11374407582938389</v>
      </c>
      <c r="AI120">
        <v>0.12796208530805689</v>
      </c>
      <c r="AJ120">
        <v>0.1390205371248025</v>
      </c>
      <c r="AK120">
        <v>0.1026856240126382</v>
      </c>
      <c r="AL120">
        <v>5.845181674565561E-2</v>
      </c>
      <c r="AM120">
        <v>5.2132701421800938E-2</v>
      </c>
      <c r="AN120">
        <v>0</v>
      </c>
      <c r="AO120">
        <f t="shared" si="1"/>
        <v>0</v>
      </c>
      <c r="AP120">
        <v>0.67298578199052128</v>
      </c>
      <c r="AQ120">
        <v>0.32701421800947872</v>
      </c>
      <c r="AR120">
        <v>0</v>
      </c>
      <c r="AS120">
        <v>0.13112164296998419</v>
      </c>
      <c r="AT120">
        <v>0.86887835703001581</v>
      </c>
      <c r="AU120">
        <v>0</v>
      </c>
    </row>
    <row r="121" spans="1:47" x14ac:dyDescent="0.25">
      <c r="A121" t="s">
        <v>4900</v>
      </c>
      <c r="B121" t="s">
        <v>889</v>
      </c>
      <c r="C121" t="s">
        <v>388</v>
      </c>
      <c r="D121">
        <v>2016</v>
      </c>
      <c r="E121">
        <v>8</v>
      </c>
      <c r="F121">
        <v>7</v>
      </c>
      <c r="G121">
        <v>1</v>
      </c>
      <c r="H121">
        <v>0</v>
      </c>
      <c r="I121">
        <v>0</v>
      </c>
      <c r="J121">
        <v>1</v>
      </c>
      <c r="K121">
        <v>0</v>
      </c>
      <c r="L121">
        <v>0</v>
      </c>
      <c r="M121">
        <v>1</v>
      </c>
      <c r="N121">
        <v>1</v>
      </c>
      <c r="O121">
        <v>2</v>
      </c>
      <c r="P121">
        <v>3</v>
      </c>
      <c r="Q121">
        <v>0</v>
      </c>
      <c r="R121">
        <v>0</v>
      </c>
      <c r="S121">
        <v>0</v>
      </c>
      <c r="T121">
        <v>0</v>
      </c>
      <c r="U121">
        <v>6</v>
      </c>
      <c r="V121">
        <v>2</v>
      </c>
      <c r="W121">
        <v>0</v>
      </c>
      <c r="X121">
        <v>0</v>
      </c>
      <c r="Y121">
        <v>8</v>
      </c>
      <c r="Z121">
        <v>0</v>
      </c>
      <c r="AA121">
        <v>0.875</v>
      </c>
      <c r="AB121">
        <v>0.125</v>
      </c>
      <c r="AC121">
        <v>0</v>
      </c>
      <c r="AD121">
        <v>0</v>
      </c>
      <c r="AE121">
        <v>0.125</v>
      </c>
      <c r="AF121">
        <v>0</v>
      </c>
      <c r="AG121">
        <v>0</v>
      </c>
      <c r="AH121">
        <v>0.125</v>
      </c>
      <c r="AI121">
        <v>0.125</v>
      </c>
      <c r="AJ121">
        <v>0.25</v>
      </c>
      <c r="AK121">
        <v>0.375</v>
      </c>
      <c r="AL121">
        <v>0</v>
      </c>
      <c r="AM121">
        <v>0</v>
      </c>
      <c r="AN121">
        <v>0</v>
      </c>
      <c r="AO121">
        <f t="shared" si="1"/>
        <v>0</v>
      </c>
      <c r="AP121">
        <v>0.75</v>
      </c>
      <c r="AQ121">
        <v>0.25</v>
      </c>
      <c r="AR121">
        <v>0</v>
      </c>
      <c r="AS121">
        <v>0</v>
      </c>
      <c r="AT121">
        <v>1</v>
      </c>
      <c r="AU121">
        <v>0</v>
      </c>
    </row>
    <row r="122" spans="1:47" x14ac:dyDescent="0.25">
      <c r="A122" t="s">
        <v>4901</v>
      </c>
      <c r="B122" t="s">
        <v>889</v>
      </c>
      <c r="C122" t="s">
        <v>394</v>
      </c>
      <c r="D122">
        <v>2016</v>
      </c>
      <c r="E122">
        <v>1242</v>
      </c>
      <c r="F122">
        <v>823</v>
      </c>
      <c r="G122">
        <v>419</v>
      </c>
      <c r="H122">
        <v>0</v>
      </c>
      <c r="I122">
        <v>5</v>
      </c>
      <c r="J122">
        <v>115</v>
      </c>
      <c r="K122">
        <v>140</v>
      </c>
      <c r="L122">
        <v>170</v>
      </c>
      <c r="M122">
        <v>166</v>
      </c>
      <c r="N122">
        <v>154</v>
      </c>
      <c r="O122">
        <v>160</v>
      </c>
      <c r="P122">
        <v>151</v>
      </c>
      <c r="Q122">
        <v>102</v>
      </c>
      <c r="R122">
        <v>79</v>
      </c>
      <c r="S122">
        <v>0</v>
      </c>
      <c r="T122">
        <v>0</v>
      </c>
      <c r="U122">
        <v>850</v>
      </c>
      <c r="V122">
        <v>392</v>
      </c>
      <c r="W122">
        <v>0</v>
      </c>
      <c r="X122">
        <v>142</v>
      </c>
      <c r="Y122">
        <v>1099</v>
      </c>
      <c r="Z122">
        <v>1</v>
      </c>
      <c r="AA122">
        <v>0.6626409017713365</v>
      </c>
      <c r="AB122">
        <v>0.33735909822866339</v>
      </c>
      <c r="AC122">
        <v>0</v>
      </c>
      <c r="AD122">
        <v>4.0257648953301124E-3</v>
      </c>
      <c r="AE122">
        <v>9.2592592592592587E-2</v>
      </c>
      <c r="AF122">
        <v>0.1127214170692432</v>
      </c>
      <c r="AG122">
        <v>0.1368760064412238</v>
      </c>
      <c r="AH122">
        <v>0.13365539452495981</v>
      </c>
      <c r="AI122">
        <v>0.1239935587761675</v>
      </c>
      <c r="AJ122">
        <v>0.1288244766505636</v>
      </c>
      <c r="AK122">
        <v>0.1215780998389694</v>
      </c>
      <c r="AL122">
        <v>8.2125603864734303E-2</v>
      </c>
      <c r="AM122">
        <v>6.3607085346215786E-2</v>
      </c>
      <c r="AN122">
        <v>0</v>
      </c>
      <c r="AO122">
        <f t="shared" si="1"/>
        <v>0</v>
      </c>
      <c r="AP122">
        <v>0.6843800322061192</v>
      </c>
      <c r="AQ122">
        <v>0.31561996779388091</v>
      </c>
      <c r="AR122">
        <v>0</v>
      </c>
      <c r="AS122">
        <v>0.1143317230273752</v>
      </c>
      <c r="AT122">
        <v>0.88486312399355882</v>
      </c>
      <c r="AU122">
        <v>8.0515297906602254E-4</v>
      </c>
    </row>
    <row r="123" spans="1:47" x14ac:dyDescent="0.25">
      <c r="A123" t="s">
        <v>4902</v>
      </c>
      <c r="B123" t="s">
        <v>889</v>
      </c>
      <c r="C123" t="s">
        <v>400</v>
      </c>
      <c r="D123">
        <v>2016</v>
      </c>
      <c r="E123">
        <v>1</v>
      </c>
      <c r="F123">
        <v>0</v>
      </c>
      <c r="G123">
        <v>1</v>
      </c>
      <c r="H123">
        <v>0</v>
      </c>
      <c r="I123">
        <v>0</v>
      </c>
      <c r="J123">
        <v>0</v>
      </c>
      <c r="K123">
        <v>0</v>
      </c>
      <c r="L123">
        <v>0</v>
      </c>
      <c r="M123">
        <v>0</v>
      </c>
      <c r="N123">
        <v>0</v>
      </c>
      <c r="O123">
        <v>0</v>
      </c>
      <c r="P123">
        <v>1</v>
      </c>
      <c r="Q123">
        <v>0</v>
      </c>
      <c r="R123">
        <v>0</v>
      </c>
      <c r="S123">
        <v>0</v>
      </c>
      <c r="T123">
        <v>0</v>
      </c>
      <c r="U123">
        <v>1</v>
      </c>
      <c r="V123">
        <v>0</v>
      </c>
      <c r="W123">
        <v>0</v>
      </c>
      <c r="X123">
        <v>1</v>
      </c>
      <c r="Y123">
        <v>0</v>
      </c>
      <c r="Z123">
        <v>0</v>
      </c>
      <c r="AA123">
        <v>0</v>
      </c>
      <c r="AB123">
        <v>1</v>
      </c>
      <c r="AC123">
        <v>0</v>
      </c>
      <c r="AD123">
        <v>0</v>
      </c>
      <c r="AE123">
        <v>0</v>
      </c>
      <c r="AF123">
        <v>0</v>
      </c>
      <c r="AG123">
        <v>0</v>
      </c>
      <c r="AH123">
        <v>0</v>
      </c>
      <c r="AI123">
        <v>0</v>
      </c>
      <c r="AJ123">
        <v>0</v>
      </c>
      <c r="AK123">
        <v>1</v>
      </c>
      <c r="AL123">
        <v>0</v>
      </c>
      <c r="AM123">
        <v>0</v>
      </c>
      <c r="AN123">
        <v>0</v>
      </c>
      <c r="AO123">
        <f t="shared" si="1"/>
        <v>0</v>
      </c>
      <c r="AP123">
        <v>1</v>
      </c>
      <c r="AQ123">
        <v>0</v>
      </c>
      <c r="AR123">
        <v>0</v>
      </c>
      <c r="AS123">
        <v>1</v>
      </c>
      <c r="AT123">
        <v>0</v>
      </c>
      <c r="AU123">
        <v>0</v>
      </c>
    </row>
    <row r="124" spans="1:47" x14ac:dyDescent="0.25">
      <c r="A124" t="s">
        <v>4903</v>
      </c>
      <c r="B124" t="s">
        <v>889</v>
      </c>
      <c r="C124" t="s">
        <v>43</v>
      </c>
      <c r="D124">
        <v>2016</v>
      </c>
      <c r="E124">
        <v>15600</v>
      </c>
      <c r="F124">
        <v>10229</v>
      </c>
      <c r="G124">
        <v>5371</v>
      </c>
      <c r="H124">
        <v>0</v>
      </c>
      <c r="I124">
        <v>80</v>
      </c>
      <c r="J124">
        <v>2017</v>
      </c>
      <c r="K124">
        <v>1839</v>
      </c>
      <c r="L124">
        <v>1634</v>
      </c>
      <c r="M124">
        <v>1945</v>
      </c>
      <c r="N124">
        <v>1768</v>
      </c>
      <c r="O124">
        <v>1710</v>
      </c>
      <c r="P124">
        <v>1861</v>
      </c>
      <c r="Q124">
        <v>1257</v>
      </c>
      <c r="R124">
        <v>1482</v>
      </c>
      <c r="S124">
        <v>0</v>
      </c>
      <c r="T124">
        <v>7</v>
      </c>
      <c r="U124">
        <v>11538</v>
      </c>
      <c r="V124">
        <v>4062</v>
      </c>
      <c r="W124">
        <v>0</v>
      </c>
      <c r="X124">
        <v>159</v>
      </c>
      <c r="Y124">
        <v>15418</v>
      </c>
      <c r="Z124">
        <v>23</v>
      </c>
      <c r="AA124">
        <v>0.65570512820512816</v>
      </c>
      <c r="AB124">
        <v>0.34429487179487178</v>
      </c>
      <c r="AC124">
        <v>0</v>
      </c>
      <c r="AD124">
        <v>5.1282051282051282E-3</v>
      </c>
      <c r="AE124">
        <v>0.12929487179487181</v>
      </c>
      <c r="AF124">
        <v>0.11788461538461539</v>
      </c>
      <c r="AG124">
        <v>0.1047435897435897</v>
      </c>
      <c r="AH124">
        <v>0.12467948717948719</v>
      </c>
      <c r="AI124">
        <v>0.1133333333333333</v>
      </c>
      <c r="AJ124">
        <v>0.1096153846153846</v>
      </c>
      <c r="AK124">
        <v>0.1192948717948718</v>
      </c>
      <c r="AL124">
        <v>8.0576923076923074E-2</v>
      </c>
      <c r="AM124">
        <v>9.5000000000000001E-2</v>
      </c>
      <c r="AN124">
        <v>0</v>
      </c>
      <c r="AO124">
        <f t="shared" si="1"/>
        <v>4.4871794871794872E-4</v>
      </c>
      <c r="AP124">
        <v>0.73961538461538456</v>
      </c>
      <c r="AQ124">
        <v>0.26038461538461538</v>
      </c>
      <c r="AR124">
        <v>0</v>
      </c>
      <c r="AS124">
        <v>1.019230769230769E-2</v>
      </c>
      <c r="AT124">
        <v>0.98833333333333329</v>
      </c>
      <c r="AU124">
        <v>1.474358974358974E-3</v>
      </c>
    </row>
    <row r="125" spans="1:47" x14ac:dyDescent="0.25">
      <c r="A125" t="s">
        <v>4904</v>
      </c>
      <c r="B125" t="s">
        <v>889</v>
      </c>
      <c r="C125" t="s">
        <v>187</v>
      </c>
      <c r="D125">
        <v>2016</v>
      </c>
      <c r="E125">
        <v>127</v>
      </c>
      <c r="F125">
        <v>96</v>
      </c>
      <c r="G125">
        <v>31</v>
      </c>
      <c r="H125">
        <v>0</v>
      </c>
      <c r="I125">
        <v>0</v>
      </c>
      <c r="J125">
        <v>12</v>
      </c>
      <c r="K125">
        <v>11</v>
      </c>
      <c r="L125">
        <v>15</v>
      </c>
      <c r="M125">
        <v>17</v>
      </c>
      <c r="N125">
        <v>12</v>
      </c>
      <c r="O125">
        <v>22</v>
      </c>
      <c r="P125">
        <v>18</v>
      </c>
      <c r="Q125">
        <v>6</v>
      </c>
      <c r="R125">
        <v>13</v>
      </c>
      <c r="S125">
        <v>0</v>
      </c>
      <c r="T125">
        <v>1</v>
      </c>
      <c r="U125">
        <v>93</v>
      </c>
      <c r="V125">
        <v>30</v>
      </c>
      <c r="W125">
        <v>4</v>
      </c>
      <c r="X125">
        <v>1</v>
      </c>
      <c r="Y125">
        <v>126</v>
      </c>
      <c r="Z125">
        <v>0</v>
      </c>
      <c r="AA125">
        <v>0.75590551181102361</v>
      </c>
      <c r="AB125">
        <v>0.24409448818897639</v>
      </c>
      <c r="AC125">
        <v>0</v>
      </c>
      <c r="AD125">
        <v>0</v>
      </c>
      <c r="AE125">
        <v>9.4488188976377951E-2</v>
      </c>
      <c r="AF125">
        <v>8.6614173228346455E-2</v>
      </c>
      <c r="AG125">
        <v>0.1181102362204724</v>
      </c>
      <c r="AH125">
        <v>0.13385826771653539</v>
      </c>
      <c r="AI125">
        <v>9.4488188976377951E-2</v>
      </c>
      <c r="AJ125">
        <v>0.17322834645669291</v>
      </c>
      <c r="AK125">
        <v>0.1417322834645669</v>
      </c>
      <c r="AL125">
        <v>4.7244094488188983E-2</v>
      </c>
      <c r="AM125">
        <v>0.10236220472440941</v>
      </c>
      <c r="AN125">
        <v>0</v>
      </c>
      <c r="AO125">
        <f t="shared" si="1"/>
        <v>7.874015748031496E-3</v>
      </c>
      <c r="AP125">
        <v>0.73228346456692917</v>
      </c>
      <c r="AQ125">
        <v>0.23622047244094491</v>
      </c>
      <c r="AR125">
        <v>3.1496062992125977E-2</v>
      </c>
      <c r="AS125">
        <v>7.874015748031496E-3</v>
      </c>
      <c r="AT125">
        <v>0.99212598425196852</v>
      </c>
      <c r="AU125">
        <v>0</v>
      </c>
    </row>
    <row r="126" spans="1:47" x14ac:dyDescent="0.25">
      <c r="A126" t="s">
        <v>4905</v>
      </c>
      <c r="B126" t="s">
        <v>889</v>
      </c>
      <c r="C126" t="s">
        <v>420</v>
      </c>
      <c r="D126">
        <v>2016</v>
      </c>
      <c r="E126">
        <v>10447</v>
      </c>
      <c r="F126">
        <v>6059</v>
      </c>
      <c r="G126">
        <v>4388</v>
      </c>
      <c r="H126">
        <v>0</v>
      </c>
      <c r="I126">
        <v>104</v>
      </c>
      <c r="J126">
        <v>1478</v>
      </c>
      <c r="K126">
        <v>1397</v>
      </c>
      <c r="L126">
        <v>1250</v>
      </c>
      <c r="M126">
        <v>1102</v>
      </c>
      <c r="N126">
        <v>1185</v>
      </c>
      <c r="O126">
        <v>1144</v>
      </c>
      <c r="P126">
        <v>1010</v>
      </c>
      <c r="Q126">
        <v>714</v>
      </c>
      <c r="R126">
        <v>883</v>
      </c>
      <c r="S126">
        <v>0</v>
      </c>
      <c r="T126">
        <v>180</v>
      </c>
      <c r="U126">
        <v>9160</v>
      </c>
      <c r="V126">
        <v>1112</v>
      </c>
      <c r="W126">
        <v>175</v>
      </c>
      <c r="X126">
        <v>267</v>
      </c>
      <c r="Y126">
        <v>10179</v>
      </c>
      <c r="Z126">
        <v>1</v>
      </c>
      <c r="AA126">
        <v>0.57997511247248013</v>
      </c>
      <c r="AB126">
        <v>0.42002488752751987</v>
      </c>
      <c r="AC126">
        <v>0</v>
      </c>
      <c r="AD126">
        <v>9.955011007944865E-3</v>
      </c>
      <c r="AE126">
        <v>0.14147602182444721</v>
      </c>
      <c r="AF126">
        <v>0.1337225997894132</v>
      </c>
      <c r="AG126">
        <v>0.1196515746147219</v>
      </c>
      <c r="AH126">
        <v>0.1054848281803389</v>
      </c>
      <c r="AI126">
        <v>0.11342969273475639</v>
      </c>
      <c r="AJ126">
        <v>0.10950512108739351</v>
      </c>
      <c r="AK126">
        <v>9.6678472288695319E-2</v>
      </c>
      <c r="AL126">
        <v>6.8344979419929161E-2</v>
      </c>
      <c r="AM126">
        <v>8.4521872307839571E-2</v>
      </c>
      <c r="AN126">
        <v>0</v>
      </c>
      <c r="AO126">
        <f t="shared" si="1"/>
        <v>1.7229826744519956E-2</v>
      </c>
      <c r="AP126">
        <v>0.87680673877668225</v>
      </c>
      <c r="AQ126">
        <v>0.10644204077725659</v>
      </c>
      <c r="AR126">
        <v>1.6751220446061071E-2</v>
      </c>
      <c r="AS126">
        <v>2.5557576337704609E-2</v>
      </c>
      <c r="AT126">
        <v>0.97434670240260357</v>
      </c>
      <c r="AU126">
        <v>9.572125969177755E-5</v>
      </c>
    </row>
    <row r="127" spans="1:47" x14ac:dyDescent="0.25">
      <c r="A127" t="s">
        <v>4906</v>
      </c>
      <c r="B127" t="s">
        <v>889</v>
      </c>
      <c r="C127" t="s">
        <v>426</v>
      </c>
      <c r="D127">
        <v>2016</v>
      </c>
      <c r="E127">
        <v>1041</v>
      </c>
      <c r="F127">
        <v>727</v>
      </c>
      <c r="G127">
        <v>314</v>
      </c>
      <c r="H127">
        <v>0</v>
      </c>
      <c r="I127">
        <v>7</v>
      </c>
      <c r="J127">
        <v>166</v>
      </c>
      <c r="K127">
        <v>143</v>
      </c>
      <c r="L127">
        <v>138</v>
      </c>
      <c r="M127">
        <v>137</v>
      </c>
      <c r="N127">
        <v>140</v>
      </c>
      <c r="O127">
        <v>112</v>
      </c>
      <c r="P127">
        <v>95</v>
      </c>
      <c r="Q127">
        <v>45</v>
      </c>
      <c r="R127">
        <v>58</v>
      </c>
      <c r="S127">
        <v>0</v>
      </c>
      <c r="T127">
        <v>0</v>
      </c>
      <c r="U127">
        <v>628</v>
      </c>
      <c r="V127">
        <v>413</v>
      </c>
      <c r="W127">
        <v>0</v>
      </c>
      <c r="X127">
        <v>4</v>
      </c>
      <c r="Y127">
        <v>1035</v>
      </c>
      <c r="Z127">
        <v>2</v>
      </c>
      <c r="AA127">
        <v>0.69836695485110467</v>
      </c>
      <c r="AB127">
        <v>0.30163304514889527</v>
      </c>
      <c r="AC127">
        <v>0</v>
      </c>
      <c r="AD127">
        <v>6.7243035542747364E-3</v>
      </c>
      <c r="AE127">
        <v>0.159462055715658</v>
      </c>
      <c r="AF127">
        <v>0.13736791546589819</v>
      </c>
      <c r="AG127">
        <v>0.1325648414985591</v>
      </c>
      <c r="AH127">
        <v>0.13160422670509131</v>
      </c>
      <c r="AI127">
        <v>0.13448607108549471</v>
      </c>
      <c r="AJ127">
        <v>0.1075888568683958</v>
      </c>
      <c r="AK127">
        <v>9.1258405379442839E-2</v>
      </c>
      <c r="AL127">
        <v>4.3227665706051882E-2</v>
      </c>
      <c r="AM127">
        <v>5.5715658021133527E-2</v>
      </c>
      <c r="AN127">
        <v>0</v>
      </c>
      <c r="AO127">
        <f t="shared" si="1"/>
        <v>0</v>
      </c>
      <c r="AP127">
        <v>0.60326609029779055</v>
      </c>
      <c r="AQ127">
        <v>0.3967339097022094</v>
      </c>
      <c r="AR127">
        <v>0</v>
      </c>
      <c r="AS127">
        <v>3.8424591738712779E-3</v>
      </c>
      <c r="AT127">
        <v>0.99423631123919309</v>
      </c>
      <c r="AU127">
        <v>1.921229586935639E-3</v>
      </c>
    </row>
    <row r="128" spans="1:47" x14ac:dyDescent="0.25">
      <c r="A128" t="s">
        <v>4907</v>
      </c>
      <c r="B128" t="s">
        <v>889</v>
      </c>
      <c r="C128" t="s">
        <v>433</v>
      </c>
      <c r="D128">
        <v>2016</v>
      </c>
      <c r="E128">
        <v>10</v>
      </c>
      <c r="F128">
        <v>6</v>
      </c>
      <c r="G128">
        <v>4</v>
      </c>
      <c r="H128">
        <v>0</v>
      </c>
      <c r="I128">
        <v>0</v>
      </c>
      <c r="J128">
        <v>2</v>
      </c>
      <c r="K128">
        <v>1</v>
      </c>
      <c r="L128">
        <v>0</v>
      </c>
      <c r="M128">
        <v>2</v>
      </c>
      <c r="N128">
        <v>1</v>
      </c>
      <c r="O128">
        <v>1</v>
      </c>
      <c r="P128">
        <v>0</v>
      </c>
      <c r="Q128">
        <v>2</v>
      </c>
      <c r="R128">
        <v>1</v>
      </c>
      <c r="S128">
        <v>0</v>
      </c>
      <c r="T128">
        <v>0</v>
      </c>
      <c r="U128">
        <v>8</v>
      </c>
      <c r="V128">
        <v>2</v>
      </c>
      <c r="W128">
        <v>0</v>
      </c>
      <c r="X128">
        <v>0</v>
      </c>
      <c r="Y128">
        <v>10</v>
      </c>
      <c r="Z128">
        <v>0</v>
      </c>
      <c r="AA128">
        <v>0.6</v>
      </c>
      <c r="AB128">
        <v>0.4</v>
      </c>
      <c r="AC128">
        <v>0</v>
      </c>
      <c r="AD128">
        <v>0</v>
      </c>
      <c r="AE128">
        <v>0.2</v>
      </c>
      <c r="AF128">
        <v>0.1</v>
      </c>
      <c r="AG128">
        <v>0</v>
      </c>
      <c r="AH128">
        <v>0.2</v>
      </c>
      <c r="AI128">
        <v>0.1</v>
      </c>
      <c r="AJ128">
        <v>0.1</v>
      </c>
      <c r="AK128">
        <v>0</v>
      </c>
      <c r="AL128">
        <v>0.2</v>
      </c>
      <c r="AM128">
        <v>0.1</v>
      </c>
      <c r="AN128">
        <v>0</v>
      </c>
      <c r="AO128">
        <f t="shared" si="1"/>
        <v>0</v>
      </c>
      <c r="AP128">
        <v>0.8</v>
      </c>
      <c r="AQ128">
        <v>0.2</v>
      </c>
      <c r="AR128">
        <v>0</v>
      </c>
      <c r="AS128">
        <v>0</v>
      </c>
      <c r="AT128">
        <v>1</v>
      </c>
      <c r="AU128">
        <v>0</v>
      </c>
    </row>
    <row r="129" spans="1:47" x14ac:dyDescent="0.25">
      <c r="A129" t="s">
        <v>4908</v>
      </c>
      <c r="B129" t="s">
        <v>4780</v>
      </c>
      <c r="C129" t="s">
        <v>124</v>
      </c>
      <c r="D129">
        <v>2017</v>
      </c>
      <c r="E129">
        <v>10680</v>
      </c>
      <c r="F129">
        <v>6559</v>
      </c>
      <c r="G129">
        <v>4121</v>
      </c>
      <c r="H129">
        <v>0</v>
      </c>
      <c r="I129">
        <v>220</v>
      </c>
      <c r="J129">
        <v>1456</v>
      </c>
      <c r="K129">
        <v>1583</v>
      </c>
      <c r="L129">
        <v>1450</v>
      </c>
      <c r="M129">
        <v>1357</v>
      </c>
      <c r="N129">
        <v>1191</v>
      </c>
      <c r="O129">
        <v>1075</v>
      </c>
      <c r="P129">
        <v>1073</v>
      </c>
      <c r="Q129">
        <v>667</v>
      </c>
      <c r="R129">
        <v>592</v>
      </c>
      <c r="S129">
        <v>0</v>
      </c>
      <c r="T129">
        <v>16</v>
      </c>
      <c r="U129">
        <v>6911</v>
      </c>
      <c r="V129">
        <v>3755</v>
      </c>
      <c r="W129">
        <v>14</v>
      </c>
      <c r="X129">
        <v>776</v>
      </c>
      <c r="Y129">
        <v>9887</v>
      </c>
      <c r="Z129">
        <v>17</v>
      </c>
      <c r="AA129">
        <v>0.61413857677902617</v>
      </c>
      <c r="AB129">
        <v>0.38586142322097378</v>
      </c>
      <c r="AC129">
        <v>0</v>
      </c>
      <c r="AD129">
        <v>2.059925093632959E-2</v>
      </c>
      <c r="AE129">
        <v>0.1363295880149813</v>
      </c>
      <c r="AF129">
        <v>0.14822097378277149</v>
      </c>
      <c r="AG129">
        <v>0.13576779026217231</v>
      </c>
      <c r="AH129">
        <v>0.12705992509363301</v>
      </c>
      <c r="AI129">
        <v>0.1115168539325843</v>
      </c>
      <c r="AJ129">
        <v>0.1006554307116105</v>
      </c>
      <c r="AK129">
        <v>0.1004681647940075</v>
      </c>
      <c r="AL129">
        <v>6.2453183520599247E-2</v>
      </c>
      <c r="AM129">
        <v>5.5430711610486891E-2</v>
      </c>
      <c r="AN129">
        <v>0</v>
      </c>
      <c r="AO129">
        <f t="shared" si="1"/>
        <v>1.4981273408239701E-3</v>
      </c>
      <c r="AP129">
        <v>0.64709737827715352</v>
      </c>
      <c r="AQ129">
        <v>0.35159176029962552</v>
      </c>
      <c r="AR129">
        <v>1.3108614232209741E-3</v>
      </c>
      <c r="AS129">
        <v>7.2659176029962552E-2</v>
      </c>
      <c r="AT129">
        <v>0.92574906367041199</v>
      </c>
      <c r="AU129">
        <v>1.5917602996254681E-3</v>
      </c>
    </row>
    <row r="130" spans="1:47" x14ac:dyDescent="0.25">
      <c r="A130" t="s">
        <v>4909</v>
      </c>
      <c r="B130" t="s">
        <v>4780</v>
      </c>
      <c r="C130" t="s">
        <v>123</v>
      </c>
      <c r="D130">
        <v>2017</v>
      </c>
      <c r="E130">
        <v>11803</v>
      </c>
      <c r="F130">
        <v>7310</v>
      </c>
      <c r="G130">
        <v>4493</v>
      </c>
      <c r="H130">
        <v>0</v>
      </c>
      <c r="I130">
        <v>117</v>
      </c>
      <c r="J130">
        <v>1225</v>
      </c>
      <c r="K130">
        <v>1575</v>
      </c>
      <c r="L130">
        <v>1344</v>
      </c>
      <c r="M130">
        <v>1373</v>
      </c>
      <c r="N130">
        <v>1473</v>
      </c>
      <c r="O130">
        <v>1554</v>
      </c>
      <c r="P130">
        <v>1379</v>
      </c>
      <c r="Q130">
        <v>957</v>
      </c>
      <c r="R130">
        <v>806</v>
      </c>
      <c r="S130">
        <v>0</v>
      </c>
      <c r="T130">
        <v>0</v>
      </c>
      <c r="U130">
        <v>8170</v>
      </c>
      <c r="V130">
        <v>3632</v>
      </c>
      <c r="W130">
        <v>1</v>
      </c>
      <c r="X130">
        <v>679</v>
      </c>
      <c r="Y130">
        <v>11110</v>
      </c>
      <c r="Z130">
        <v>14</v>
      </c>
      <c r="AA130">
        <v>0.61933406760992971</v>
      </c>
      <c r="AB130">
        <v>0.38066593239007029</v>
      </c>
      <c r="AC130">
        <v>0</v>
      </c>
      <c r="AD130">
        <v>9.9127340506650844E-3</v>
      </c>
      <c r="AE130">
        <v>0.10378717275269</v>
      </c>
      <c r="AF130">
        <v>0.13344065068203001</v>
      </c>
      <c r="AG130">
        <v>0.11386935524866559</v>
      </c>
      <c r="AH130">
        <v>0.1163263577056681</v>
      </c>
      <c r="AI130">
        <v>0.1247987799711938</v>
      </c>
      <c r="AJ130">
        <v>0.13166144200626961</v>
      </c>
      <c r="AK130">
        <v>0.1168347030415996</v>
      </c>
      <c r="AL130">
        <v>8.1081081081081086E-2</v>
      </c>
      <c r="AM130">
        <v>6.8287723460137256E-2</v>
      </c>
      <c r="AN130">
        <v>0</v>
      </c>
      <c r="AO130">
        <f t="shared" si="1"/>
        <v>0</v>
      </c>
      <c r="AP130">
        <v>0.69219689909345083</v>
      </c>
      <c r="AQ130">
        <v>0.3077183766838939</v>
      </c>
      <c r="AR130">
        <v>8.4724222655257144E-5</v>
      </c>
      <c r="AS130">
        <v>5.7527747182919593E-2</v>
      </c>
      <c r="AT130">
        <v>0.94128611369990678</v>
      </c>
      <c r="AU130">
        <v>1.1861391171735999E-3</v>
      </c>
    </row>
    <row r="131" spans="1:47" x14ac:dyDescent="0.25">
      <c r="A131" t="s">
        <v>4910</v>
      </c>
      <c r="B131" t="s">
        <v>4780</v>
      </c>
      <c r="C131" t="s">
        <v>4783</v>
      </c>
      <c r="D131">
        <v>2017</v>
      </c>
      <c r="E131">
        <v>86643</v>
      </c>
      <c r="F131">
        <v>51075</v>
      </c>
      <c r="G131">
        <v>35568</v>
      </c>
      <c r="H131">
        <v>0</v>
      </c>
      <c r="I131">
        <v>1794</v>
      </c>
      <c r="J131">
        <v>10110</v>
      </c>
      <c r="K131">
        <v>11107</v>
      </c>
      <c r="L131">
        <v>9727</v>
      </c>
      <c r="M131">
        <v>10129</v>
      </c>
      <c r="N131">
        <v>10134</v>
      </c>
      <c r="O131">
        <v>10089</v>
      </c>
      <c r="P131">
        <v>9574</v>
      </c>
      <c r="Q131">
        <v>6644</v>
      </c>
      <c r="R131">
        <v>6910</v>
      </c>
      <c r="S131">
        <v>1</v>
      </c>
      <c r="T131">
        <v>424</v>
      </c>
      <c r="U131">
        <v>63361</v>
      </c>
      <c r="V131">
        <v>22845</v>
      </c>
      <c r="W131">
        <v>437</v>
      </c>
      <c r="X131">
        <v>6478</v>
      </c>
      <c r="Y131">
        <v>80004</v>
      </c>
      <c r="Z131">
        <v>161</v>
      </c>
      <c r="AA131">
        <v>0.58948789861846884</v>
      </c>
      <c r="AB131">
        <v>0.4105121013815311</v>
      </c>
      <c r="AC131">
        <v>0</v>
      </c>
      <c r="AD131">
        <v>2.0705654236349159E-2</v>
      </c>
      <c r="AE131">
        <v>0.1166857103285897</v>
      </c>
      <c r="AF131">
        <v>0.12819269877543479</v>
      </c>
      <c r="AG131">
        <v>0.1122652724397816</v>
      </c>
      <c r="AH131">
        <v>0.11690500098103709</v>
      </c>
      <c r="AI131">
        <v>0.11696270904747071</v>
      </c>
      <c r="AJ131">
        <v>0.1164433364495689</v>
      </c>
      <c r="AK131">
        <v>0.11049940560691569</v>
      </c>
      <c r="AL131">
        <v>7.6682478676869448E-2</v>
      </c>
      <c r="AM131">
        <v>7.9752547811133043E-2</v>
      </c>
      <c r="AN131">
        <v>1.154161328670521E-5</v>
      </c>
      <c r="AO131">
        <f t="shared" ref="AO131:AO194" si="2">T131/E131</f>
        <v>4.8936440335630117E-3</v>
      </c>
      <c r="AP131">
        <v>0.73128815945892922</v>
      </c>
      <c r="AQ131">
        <v>0.26366815553478068</v>
      </c>
      <c r="AR131">
        <v>5.0436850062901793E-3</v>
      </c>
      <c r="AS131">
        <v>7.4766570871276389E-2</v>
      </c>
      <c r="AT131">
        <v>0.92337522938956407</v>
      </c>
      <c r="AU131">
        <v>1.85819973915954E-3</v>
      </c>
    </row>
    <row r="132" spans="1:47" x14ac:dyDescent="0.25">
      <c r="A132" t="s">
        <v>4911</v>
      </c>
      <c r="B132" t="s">
        <v>4780</v>
      </c>
      <c r="C132" t="s">
        <v>369</v>
      </c>
      <c r="D132">
        <v>2017</v>
      </c>
      <c r="E132">
        <v>2833</v>
      </c>
      <c r="F132">
        <v>1808</v>
      </c>
      <c r="G132">
        <v>1025</v>
      </c>
      <c r="H132">
        <v>0</v>
      </c>
      <c r="I132">
        <v>31</v>
      </c>
      <c r="J132">
        <v>284</v>
      </c>
      <c r="K132">
        <v>373</v>
      </c>
      <c r="L132">
        <v>355</v>
      </c>
      <c r="M132">
        <v>363</v>
      </c>
      <c r="N132">
        <v>341</v>
      </c>
      <c r="O132">
        <v>351</v>
      </c>
      <c r="P132">
        <v>318</v>
      </c>
      <c r="Q132">
        <v>204</v>
      </c>
      <c r="R132">
        <v>208</v>
      </c>
      <c r="S132">
        <v>0</v>
      </c>
      <c r="T132">
        <v>5</v>
      </c>
      <c r="U132">
        <v>1839</v>
      </c>
      <c r="V132">
        <v>987</v>
      </c>
      <c r="W132">
        <v>7</v>
      </c>
      <c r="X132">
        <v>337</v>
      </c>
      <c r="Y132">
        <v>2489</v>
      </c>
      <c r="Z132">
        <v>7</v>
      </c>
      <c r="AA132">
        <v>0.63819272855630071</v>
      </c>
      <c r="AB132">
        <v>0.36180727144369929</v>
      </c>
      <c r="AC132">
        <v>0</v>
      </c>
      <c r="AD132">
        <v>1.0942463819272861E-2</v>
      </c>
      <c r="AE132">
        <v>0.10024708789269331</v>
      </c>
      <c r="AF132">
        <v>0.1316625485351218</v>
      </c>
      <c r="AG132">
        <v>0.1253088598658666</v>
      </c>
      <c r="AH132">
        <v>0.1281327214966467</v>
      </c>
      <c r="AI132">
        <v>0.1203671020120014</v>
      </c>
      <c r="AJ132">
        <v>0.1238969290504765</v>
      </c>
      <c r="AK132">
        <v>0.11224849982350869</v>
      </c>
      <c r="AL132">
        <v>7.2008471584892333E-2</v>
      </c>
      <c r="AM132">
        <v>7.3420402400282386E-2</v>
      </c>
      <c r="AN132">
        <v>0</v>
      </c>
      <c r="AO132">
        <f t="shared" si="2"/>
        <v>1.7649135192375574E-3</v>
      </c>
      <c r="AP132">
        <v>0.6491351923755736</v>
      </c>
      <c r="AQ132">
        <v>0.3483939286974938</v>
      </c>
      <c r="AR132">
        <v>2.4708789269325799E-3</v>
      </c>
      <c r="AS132">
        <v>0.11895517119661141</v>
      </c>
      <c r="AT132">
        <v>0.8785739498764561</v>
      </c>
      <c r="AU132">
        <v>2.4708789269325799E-3</v>
      </c>
    </row>
    <row r="133" spans="1:47" x14ac:dyDescent="0.25">
      <c r="A133" t="s">
        <v>4912</v>
      </c>
      <c r="B133" t="s">
        <v>4780</v>
      </c>
      <c r="C133" t="s">
        <v>376</v>
      </c>
      <c r="D133">
        <v>2017</v>
      </c>
      <c r="E133">
        <v>1797</v>
      </c>
      <c r="F133">
        <v>1090</v>
      </c>
      <c r="G133">
        <v>707</v>
      </c>
      <c r="H133">
        <v>0</v>
      </c>
      <c r="I133">
        <v>41</v>
      </c>
      <c r="J133">
        <v>191</v>
      </c>
      <c r="K133">
        <v>186</v>
      </c>
      <c r="L133">
        <v>247</v>
      </c>
      <c r="M133">
        <v>253</v>
      </c>
      <c r="N133">
        <v>240</v>
      </c>
      <c r="O133">
        <v>221</v>
      </c>
      <c r="P133">
        <v>178</v>
      </c>
      <c r="Q133">
        <v>116</v>
      </c>
      <c r="R133">
        <v>124</v>
      </c>
      <c r="S133">
        <v>0</v>
      </c>
      <c r="T133">
        <v>0</v>
      </c>
      <c r="U133">
        <v>1339</v>
      </c>
      <c r="V133">
        <v>458</v>
      </c>
      <c r="W133">
        <v>0</v>
      </c>
      <c r="X133">
        <v>286</v>
      </c>
      <c r="Y133">
        <v>1509</v>
      </c>
      <c r="Z133">
        <v>2</v>
      </c>
      <c r="AA133">
        <v>0.60656649972175847</v>
      </c>
      <c r="AB133">
        <v>0.39343350027824148</v>
      </c>
      <c r="AC133">
        <v>0</v>
      </c>
      <c r="AD133">
        <v>2.28158041179744E-2</v>
      </c>
      <c r="AE133">
        <v>0.10628825820812469</v>
      </c>
      <c r="AF133">
        <v>0.1035058430717863</v>
      </c>
      <c r="AG133">
        <v>0.1374513077351141</v>
      </c>
      <c r="AH133">
        <v>0.1407902058987201</v>
      </c>
      <c r="AI133">
        <v>0.13355592654424039</v>
      </c>
      <c r="AJ133">
        <v>0.12298274902615471</v>
      </c>
      <c r="AK133">
        <v>9.9053978853644961E-2</v>
      </c>
      <c r="AL133">
        <v>6.4552031163049528E-2</v>
      </c>
      <c r="AM133">
        <v>6.900389538119088E-2</v>
      </c>
      <c r="AN133">
        <v>0</v>
      </c>
      <c r="AO133">
        <f t="shared" si="2"/>
        <v>0</v>
      </c>
      <c r="AP133">
        <v>0.74513077351140788</v>
      </c>
      <c r="AQ133">
        <v>0.25486922648859212</v>
      </c>
      <c r="AR133">
        <v>0</v>
      </c>
      <c r="AS133">
        <v>0.15915414579855311</v>
      </c>
      <c r="AT133">
        <v>0.83973288814691149</v>
      </c>
      <c r="AU133">
        <v>1.1129660545353369E-3</v>
      </c>
    </row>
    <row r="134" spans="1:47" x14ac:dyDescent="0.25">
      <c r="A134" t="s">
        <v>4913</v>
      </c>
      <c r="B134" t="s">
        <v>4780</v>
      </c>
      <c r="C134" t="s">
        <v>382</v>
      </c>
      <c r="D134">
        <v>2017</v>
      </c>
      <c r="E134">
        <v>1347</v>
      </c>
      <c r="F134">
        <v>847</v>
      </c>
      <c r="G134">
        <v>500</v>
      </c>
      <c r="H134">
        <v>0</v>
      </c>
      <c r="I134">
        <v>7</v>
      </c>
      <c r="J134">
        <v>140</v>
      </c>
      <c r="K134">
        <v>211</v>
      </c>
      <c r="L134">
        <v>172</v>
      </c>
      <c r="M134">
        <v>183</v>
      </c>
      <c r="N134">
        <v>144</v>
      </c>
      <c r="O134">
        <v>165</v>
      </c>
      <c r="P134">
        <v>150</v>
      </c>
      <c r="Q134">
        <v>88</v>
      </c>
      <c r="R134">
        <v>87</v>
      </c>
      <c r="S134">
        <v>0</v>
      </c>
      <c r="T134">
        <v>0</v>
      </c>
      <c r="U134">
        <v>835</v>
      </c>
      <c r="V134">
        <v>510</v>
      </c>
      <c r="W134">
        <v>2</v>
      </c>
      <c r="X134">
        <v>350</v>
      </c>
      <c r="Y134">
        <v>996</v>
      </c>
      <c r="Z134">
        <v>1</v>
      </c>
      <c r="AA134">
        <v>0.62880475129918334</v>
      </c>
      <c r="AB134">
        <v>0.3711952487008166</v>
      </c>
      <c r="AC134">
        <v>0</v>
      </c>
      <c r="AD134">
        <v>5.196733481811433E-3</v>
      </c>
      <c r="AE134">
        <v>0.1039346696362287</v>
      </c>
      <c r="AF134">
        <v>0.15664439495174459</v>
      </c>
      <c r="AG134">
        <v>0.12769116555308091</v>
      </c>
      <c r="AH134">
        <v>0.13585746102449889</v>
      </c>
      <c r="AI134">
        <v>0.10690423162583521</v>
      </c>
      <c r="AJ134">
        <v>0.1224944320712695</v>
      </c>
      <c r="AK134">
        <v>0.111358574610245</v>
      </c>
      <c r="AL134">
        <v>6.5330363771343727E-2</v>
      </c>
      <c r="AM134">
        <v>6.4587973273942098E-2</v>
      </c>
      <c r="AN134">
        <v>0</v>
      </c>
      <c r="AO134">
        <f t="shared" si="2"/>
        <v>0</v>
      </c>
      <c r="AP134">
        <v>0.61989606533036379</v>
      </c>
      <c r="AQ134">
        <v>0.37861915367483301</v>
      </c>
      <c r="AR134">
        <v>1.484780994803266E-3</v>
      </c>
      <c r="AS134">
        <v>0.25983667409057171</v>
      </c>
      <c r="AT134">
        <v>0.73942093541202669</v>
      </c>
      <c r="AU134">
        <v>7.4239049740163323E-4</v>
      </c>
    </row>
    <row r="135" spans="1:47" x14ac:dyDescent="0.25">
      <c r="A135" t="s">
        <v>4914</v>
      </c>
      <c r="B135" t="s">
        <v>4780</v>
      </c>
      <c r="C135" t="s">
        <v>388</v>
      </c>
      <c r="D135">
        <v>2017</v>
      </c>
      <c r="E135">
        <v>35</v>
      </c>
      <c r="F135">
        <v>18</v>
      </c>
      <c r="G135">
        <v>17</v>
      </c>
      <c r="H135">
        <v>0</v>
      </c>
      <c r="I135">
        <v>0</v>
      </c>
      <c r="J135">
        <v>4</v>
      </c>
      <c r="K135">
        <v>7</v>
      </c>
      <c r="L135">
        <v>3</v>
      </c>
      <c r="M135">
        <v>3</v>
      </c>
      <c r="N135">
        <v>6</v>
      </c>
      <c r="O135">
        <v>6</v>
      </c>
      <c r="P135">
        <v>3</v>
      </c>
      <c r="Q135">
        <v>3</v>
      </c>
      <c r="R135">
        <v>0</v>
      </c>
      <c r="S135">
        <v>0</v>
      </c>
      <c r="T135">
        <v>0</v>
      </c>
      <c r="U135">
        <v>27</v>
      </c>
      <c r="V135">
        <v>8</v>
      </c>
      <c r="W135">
        <v>0</v>
      </c>
      <c r="X135">
        <v>7</v>
      </c>
      <c r="Y135">
        <v>28</v>
      </c>
      <c r="Z135">
        <v>0</v>
      </c>
      <c r="AA135">
        <v>0.51428571428571423</v>
      </c>
      <c r="AB135">
        <v>0.48571428571428571</v>
      </c>
      <c r="AC135">
        <v>0</v>
      </c>
      <c r="AD135">
        <v>0</v>
      </c>
      <c r="AE135">
        <v>0.1142857142857143</v>
      </c>
      <c r="AF135">
        <v>0.2</v>
      </c>
      <c r="AG135">
        <v>8.5714285714285715E-2</v>
      </c>
      <c r="AH135">
        <v>8.5714285714285715E-2</v>
      </c>
      <c r="AI135">
        <v>0.1714285714285714</v>
      </c>
      <c r="AJ135">
        <v>0.1714285714285714</v>
      </c>
      <c r="AK135">
        <v>8.5714285714285715E-2</v>
      </c>
      <c r="AL135">
        <v>8.5714285714285715E-2</v>
      </c>
      <c r="AM135">
        <v>0</v>
      </c>
      <c r="AN135">
        <v>0</v>
      </c>
      <c r="AO135">
        <f t="shared" si="2"/>
        <v>0</v>
      </c>
      <c r="AP135">
        <v>0.77142857142857146</v>
      </c>
      <c r="AQ135">
        <v>0.22857142857142859</v>
      </c>
      <c r="AR135">
        <v>0</v>
      </c>
      <c r="AS135">
        <v>0.2</v>
      </c>
      <c r="AT135">
        <v>0.8</v>
      </c>
      <c r="AU135">
        <v>0</v>
      </c>
    </row>
    <row r="136" spans="1:47" x14ac:dyDescent="0.25">
      <c r="A136" t="s">
        <v>4915</v>
      </c>
      <c r="B136" t="s">
        <v>4780</v>
      </c>
      <c r="C136" t="s">
        <v>394</v>
      </c>
      <c r="D136">
        <v>2017</v>
      </c>
      <c r="E136">
        <v>2455</v>
      </c>
      <c r="F136">
        <v>1499</v>
      </c>
      <c r="G136">
        <v>956</v>
      </c>
      <c r="H136">
        <v>0</v>
      </c>
      <c r="I136">
        <v>16</v>
      </c>
      <c r="J136">
        <v>164</v>
      </c>
      <c r="K136">
        <v>274</v>
      </c>
      <c r="L136">
        <v>311</v>
      </c>
      <c r="M136">
        <v>295</v>
      </c>
      <c r="N136">
        <v>326</v>
      </c>
      <c r="O136">
        <v>346</v>
      </c>
      <c r="P136">
        <v>303</v>
      </c>
      <c r="Q136">
        <v>220</v>
      </c>
      <c r="R136">
        <v>199</v>
      </c>
      <c r="S136">
        <v>0</v>
      </c>
      <c r="T136">
        <v>1</v>
      </c>
      <c r="U136">
        <v>1688</v>
      </c>
      <c r="V136">
        <v>766</v>
      </c>
      <c r="W136">
        <v>1</v>
      </c>
      <c r="X136">
        <v>463</v>
      </c>
      <c r="Y136">
        <v>1983</v>
      </c>
      <c r="Z136">
        <v>9</v>
      </c>
      <c r="AA136">
        <v>0.61059063136456215</v>
      </c>
      <c r="AB136">
        <v>0.3894093686354379</v>
      </c>
      <c r="AC136">
        <v>0</v>
      </c>
      <c r="AD136">
        <v>6.5173116089613037E-3</v>
      </c>
      <c r="AE136">
        <v>6.6802443991853366E-2</v>
      </c>
      <c r="AF136">
        <v>0.1116089613034623</v>
      </c>
      <c r="AG136">
        <v>0.12668024439918529</v>
      </c>
      <c r="AH136">
        <v>0.120162932790224</v>
      </c>
      <c r="AI136">
        <v>0.13279022403258661</v>
      </c>
      <c r="AJ136">
        <v>0.1409368635437882</v>
      </c>
      <c r="AK136">
        <v>0.1234215885947047</v>
      </c>
      <c r="AL136">
        <v>8.9613034623217916E-2</v>
      </c>
      <c r="AM136">
        <v>8.1059063136456208E-2</v>
      </c>
      <c r="AN136">
        <v>0</v>
      </c>
      <c r="AO136">
        <f t="shared" si="2"/>
        <v>4.0733197556008148E-4</v>
      </c>
      <c r="AP136">
        <v>0.68757637474541755</v>
      </c>
      <c r="AQ136">
        <v>0.31201629327902242</v>
      </c>
      <c r="AR136">
        <v>4.0733197556008148E-4</v>
      </c>
      <c r="AS136">
        <v>0.18859470468431769</v>
      </c>
      <c r="AT136">
        <v>0.80773930753564149</v>
      </c>
      <c r="AU136">
        <v>3.6659877800407329E-3</v>
      </c>
    </row>
    <row r="137" spans="1:47" x14ac:dyDescent="0.25">
      <c r="A137" t="s">
        <v>4916</v>
      </c>
      <c r="B137" t="s">
        <v>4780</v>
      </c>
      <c r="C137" t="s">
        <v>400</v>
      </c>
      <c r="D137">
        <v>2017</v>
      </c>
      <c r="E137">
        <v>8</v>
      </c>
      <c r="F137">
        <v>4</v>
      </c>
      <c r="G137">
        <v>4</v>
      </c>
      <c r="H137">
        <v>0</v>
      </c>
      <c r="I137">
        <v>0</v>
      </c>
      <c r="J137">
        <v>3</v>
      </c>
      <c r="K137">
        <v>1</v>
      </c>
      <c r="L137">
        <v>0</v>
      </c>
      <c r="M137">
        <v>0</v>
      </c>
      <c r="N137">
        <v>0</v>
      </c>
      <c r="O137">
        <v>2</v>
      </c>
      <c r="P137">
        <v>1</v>
      </c>
      <c r="Q137">
        <v>1</v>
      </c>
      <c r="R137">
        <v>0</v>
      </c>
      <c r="S137">
        <v>0</v>
      </c>
      <c r="T137">
        <v>0</v>
      </c>
      <c r="U137">
        <v>6</v>
      </c>
      <c r="V137">
        <v>2</v>
      </c>
      <c r="W137">
        <v>0</v>
      </c>
      <c r="X137">
        <v>8</v>
      </c>
      <c r="Y137">
        <v>0</v>
      </c>
      <c r="Z137">
        <v>0</v>
      </c>
      <c r="AA137">
        <v>0.5</v>
      </c>
      <c r="AB137">
        <v>0.5</v>
      </c>
      <c r="AC137">
        <v>0</v>
      </c>
      <c r="AD137">
        <v>0</v>
      </c>
      <c r="AE137">
        <v>0.375</v>
      </c>
      <c r="AF137">
        <v>0.125</v>
      </c>
      <c r="AG137">
        <v>0</v>
      </c>
      <c r="AH137">
        <v>0</v>
      </c>
      <c r="AI137">
        <v>0</v>
      </c>
      <c r="AJ137">
        <v>0.25</v>
      </c>
      <c r="AK137">
        <v>0.125</v>
      </c>
      <c r="AL137">
        <v>0.125</v>
      </c>
      <c r="AM137">
        <v>0</v>
      </c>
      <c r="AN137">
        <v>0</v>
      </c>
      <c r="AO137">
        <f t="shared" si="2"/>
        <v>0</v>
      </c>
      <c r="AP137">
        <v>0.75</v>
      </c>
      <c r="AQ137">
        <v>0.25</v>
      </c>
      <c r="AR137">
        <v>0</v>
      </c>
      <c r="AS137">
        <v>1</v>
      </c>
      <c r="AT137">
        <v>0</v>
      </c>
      <c r="AU137">
        <v>0</v>
      </c>
    </row>
    <row r="138" spans="1:47" x14ac:dyDescent="0.25">
      <c r="A138" t="s">
        <v>4917</v>
      </c>
      <c r="B138" t="s">
        <v>4780</v>
      </c>
      <c r="C138" t="s">
        <v>43</v>
      </c>
      <c r="D138">
        <v>2017</v>
      </c>
      <c r="E138">
        <v>32055</v>
      </c>
      <c r="F138">
        <v>19406</v>
      </c>
      <c r="G138">
        <v>12649</v>
      </c>
      <c r="H138">
        <v>0</v>
      </c>
      <c r="I138">
        <v>380</v>
      </c>
      <c r="J138">
        <v>3716</v>
      </c>
      <c r="K138">
        <v>4067</v>
      </c>
      <c r="L138">
        <v>3304</v>
      </c>
      <c r="M138">
        <v>3908</v>
      </c>
      <c r="N138">
        <v>3811</v>
      </c>
      <c r="O138">
        <v>3509</v>
      </c>
      <c r="P138">
        <v>3599</v>
      </c>
      <c r="Q138">
        <v>2646</v>
      </c>
      <c r="R138">
        <v>3097</v>
      </c>
      <c r="S138">
        <v>0</v>
      </c>
      <c r="T138">
        <v>18</v>
      </c>
      <c r="U138">
        <v>22606</v>
      </c>
      <c r="V138">
        <v>9444</v>
      </c>
      <c r="W138">
        <v>5</v>
      </c>
      <c r="X138">
        <v>1365</v>
      </c>
      <c r="Y138">
        <v>30628</v>
      </c>
      <c r="Z138">
        <v>62</v>
      </c>
      <c r="AA138">
        <v>0.60539697395102166</v>
      </c>
      <c r="AB138">
        <v>0.39460302604897829</v>
      </c>
      <c r="AC138">
        <v>0</v>
      </c>
      <c r="AD138">
        <v>1.1854624863515829E-2</v>
      </c>
      <c r="AE138">
        <v>0.1159257526126969</v>
      </c>
      <c r="AF138">
        <v>0.12687568242083919</v>
      </c>
      <c r="AG138">
        <v>0.1030728435501482</v>
      </c>
      <c r="AH138">
        <v>0.1219154578068944</v>
      </c>
      <c r="AI138">
        <v>0.1188894088285759</v>
      </c>
      <c r="AJ138">
        <v>0.1094681017002028</v>
      </c>
      <c r="AK138">
        <v>0.1122757760099828</v>
      </c>
      <c r="AL138">
        <v>8.2545624707533932E-2</v>
      </c>
      <c r="AM138">
        <v>9.6615192637654029E-2</v>
      </c>
      <c r="AN138">
        <v>0</v>
      </c>
      <c r="AO138">
        <f t="shared" si="2"/>
        <v>5.6153486195601311E-4</v>
      </c>
      <c r="AP138">
        <v>0.70522539385431293</v>
      </c>
      <c r="AQ138">
        <v>0.29461862423958818</v>
      </c>
      <c r="AR138">
        <v>1.559819060988925E-4</v>
      </c>
      <c r="AS138">
        <v>4.2583060364997663E-2</v>
      </c>
      <c r="AT138">
        <v>0.95548276399937604</v>
      </c>
      <c r="AU138">
        <v>1.9341756356262669E-3</v>
      </c>
    </row>
    <row r="139" spans="1:47" x14ac:dyDescent="0.25">
      <c r="A139" t="s">
        <v>4918</v>
      </c>
      <c r="B139" t="s">
        <v>4780</v>
      </c>
      <c r="C139" t="s">
        <v>187</v>
      </c>
      <c r="D139">
        <v>2017</v>
      </c>
      <c r="E139">
        <v>289</v>
      </c>
      <c r="F139">
        <v>195</v>
      </c>
      <c r="G139">
        <v>94</v>
      </c>
      <c r="H139">
        <v>0</v>
      </c>
      <c r="I139">
        <v>1</v>
      </c>
      <c r="J139">
        <v>23</v>
      </c>
      <c r="K139">
        <v>23</v>
      </c>
      <c r="L139">
        <v>28</v>
      </c>
      <c r="M139">
        <v>30</v>
      </c>
      <c r="N139">
        <v>40</v>
      </c>
      <c r="O139">
        <v>35</v>
      </c>
      <c r="P139">
        <v>38</v>
      </c>
      <c r="Q139">
        <v>23</v>
      </c>
      <c r="R139">
        <v>25</v>
      </c>
      <c r="S139">
        <v>0</v>
      </c>
      <c r="T139">
        <v>23</v>
      </c>
      <c r="U139">
        <v>217</v>
      </c>
      <c r="V139">
        <v>42</v>
      </c>
      <c r="W139">
        <v>30</v>
      </c>
      <c r="X139">
        <v>37</v>
      </c>
      <c r="Y139">
        <v>252</v>
      </c>
      <c r="Z139">
        <v>0</v>
      </c>
      <c r="AA139">
        <v>0.67474048442906576</v>
      </c>
      <c r="AB139">
        <v>0.32525951557093419</v>
      </c>
      <c r="AC139">
        <v>0</v>
      </c>
      <c r="AD139">
        <v>3.4602076124567479E-3</v>
      </c>
      <c r="AE139">
        <v>7.9584775086505188E-2</v>
      </c>
      <c r="AF139">
        <v>7.9584775086505188E-2</v>
      </c>
      <c r="AG139">
        <v>9.6885813148788927E-2</v>
      </c>
      <c r="AH139">
        <v>0.1038062283737024</v>
      </c>
      <c r="AI139">
        <v>0.13840830449826991</v>
      </c>
      <c r="AJ139">
        <v>0.1211072664359862</v>
      </c>
      <c r="AK139">
        <v>0.13148788927335639</v>
      </c>
      <c r="AL139">
        <v>7.9584775086505188E-2</v>
      </c>
      <c r="AM139">
        <v>8.6505190311418678E-2</v>
      </c>
      <c r="AN139">
        <v>0</v>
      </c>
      <c r="AO139">
        <f t="shared" si="2"/>
        <v>7.9584775086505188E-2</v>
      </c>
      <c r="AP139">
        <v>0.75086505190311414</v>
      </c>
      <c r="AQ139">
        <v>0.1453287197231834</v>
      </c>
      <c r="AR139">
        <v>0.1038062283737024</v>
      </c>
      <c r="AS139">
        <v>0.12802768166089959</v>
      </c>
      <c r="AT139">
        <v>0.87197231833910038</v>
      </c>
      <c r="AU139">
        <v>0</v>
      </c>
    </row>
    <row r="140" spans="1:47" x14ac:dyDescent="0.25">
      <c r="A140" t="s">
        <v>4919</v>
      </c>
      <c r="B140" t="s">
        <v>4780</v>
      </c>
      <c r="C140" t="s">
        <v>420</v>
      </c>
      <c r="D140">
        <v>2017</v>
      </c>
      <c r="E140">
        <v>20908</v>
      </c>
      <c r="F140">
        <v>10770</v>
      </c>
      <c r="G140">
        <v>10138</v>
      </c>
      <c r="H140">
        <v>0</v>
      </c>
      <c r="I140">
        <v>936</v>
      </c>
      <c r="J140">
        <v>2619</v>
      </c>
      <c r="K140">
        <v>2418</v>
      </c>
      <c r="L140">
        <v>2180</v>
      </c>
      <c r="M140">
        <v>2047</v>
      </c>
      <c r="N140">
        <v>2283</v>
      </c>
      <c r="O140">
        <v>2547</v>
      </c>
      <c r="P140">
        <v>2332</v>
      </c>
      <c r="Q140">
        <v>1571</v>
      </c>
      <c r="R140">
        <v>1615</v>
      </c>
      <c r="S140">
        <v>1</v>
      </c>
      <c r="T140">
        <v>359</v>
      </c>
      <c r="U140">
        <v>18560</v>
      </c>
      <c r="V140">
        <v>1971</v>
      </c>
      <c r="W140">
        <v>377</v>
      </c>
      <c r="X140">
        <v>1864</v>
      </c>
      <c r="Y140">
        <v>18996</v>
      </c>
      <c r="Z140">
        <v>48</v>
      </c>
      <c r="AA140">
        <v>0.51511383202601879</v>
      </c>
      <c r="AB140">
        <v>0.48488616797398132</v>
      </c>
      <c r="AC140">
        <v>0</v>
      </c>
      <c r="AD140">
        <v>4.4767553089726422E-2</v>
      </c>
      <c r="AE140">
        <v>0.1252630572029845</v>
      </c>
      <c r="AF140">
        <v>0.11564951214845989</v>
      </c>
      <c r="AG140">
        <v>0.104266309546585</v>
      </c>
      <c r="AH140">
        <v>9.790510809259613E-2</v>
      </c>
      <c r="AI140">
        <v>0.1091926535297494</v>
      </c>
      <c r="AJ140">
        <v>0.1218193992730055</v>
      </c>
      <c r="AK140">
        <v>0.1115362540654295</v>
      </c>
      <c r="AL140">
        <v>7.5138702888846373E-2</v>
      </c>
      <c r="AM140">
        <v>7.7243160512722397E-2</v>
      </c>
      <c r="AN140">
        <v>4.7828582360818833E-5</v>
      </c>
      <c r="AO140">
        <f t="shared" si="2"/>
        <v>1.7170461067533959E-2</v>
      </c>
      <c r="AP140">
        <v>0.88769848861679734</v>
      </c>
      <c r="AQ140">
        <v>9.427013583317391E-2</v>
      </c>
      <c r="AR140">
        <v>1.8031375550028698E-2</v>
      </c>
      <c r="AS140">
        <v>8.9152477520566292E-2</v>
      </c>
      <c r="AT140">
        <v>0.90855175052611437</v>
      </c>
      <c r="AU140">
        <v>2.295771953319304E-3</v>
      </c>
    </row>
    <row r="141" spans="1:47" x14ac:dyDescent="0.25">
      <c r="A141" t="s">
        <v>4920</v>
      </c>
      <c r="B141" t="s">
        <v>4780</v>
      </c>
      <c r="C141" t="s">
        <v>426</v>
      </c>
      <c r="D141">
        <v>2017</v>
      </c>
      <c r="E141">
        <v>2356</v>
      </c>
      <c r="F141">
        <v>1528</v>
      </c>
      <c r="G141">
        <v>828</v>
      </c>
      <c r="H141">
        <v>0</v>
      </c>
      <c r="I141">
        <v>43</v>
      </c>
      <c r="J141">
        <v>270</v>
      </c>
      <c r="K141">
        <v>376</v>
      </c>
      <c r="L141">
        <v>327</v>
      </c>
      <c r="M141">
        <v>310</v>
      </c>
      <c r="N141">
        <v>271</v>
      </c>
      <c r="O141">
        <v>268</v>
      </c>
      <c r="P141">
        <v>194</v>
      </c>
      <c r="Q141">
        <v>142</v>
      </c>
      <c r="R141">
        <v>154</v>
      </c>
      <c r="S141">
        <v>0</v>
      </c>
      <c r="T141">
        <v>1</v>
      </c>
      <c r="U141">
        <v>1102</v>
      </c>
      <c r="V141">
        <v>1254</v>
      </c>
      <c r="W141">
        <v>0</v>
      </c>
      <c r="X141">
        <v>297</v>
      </c>
      <c r="Y141">
        <v>2058</v>
      </c>
      <c r="Z141">
        <v>1</v>
      </c>
      <c r="AA141">
        <v>0.64855687606112056</v>
      </c>
      <c r="AB141">
        <v>0.35144312393887939</v>
      </c>
      <c r="AC141">
        <v>0</v>
      </c>
      <c r="AD141">
        <v>1.8251273344651951E-2</v>
      </c>
      <c r="AE141">
        <v>0.1146010186757216</v>
      </c>
      <c r="AF141">
        <v>0.15959252971137519</v>
      </c>
      <c r="AG141">
        <v>0.13879456706281831</v>
      </c>
      <c r="AH141">
        <v>0.13157894736842099</v>
      </c>
      <c r="AI141">
        <v>0.11502546689303909</v>
      </c>
      <c r="AJ141">
        <v>0.11375212224108661</v>
      </c>
      <c r="AK141">
        <v>8.234295415959253E-2</v>
      </c>
      <c r="AL141">
        <v>6.0271646859083192E-2</v>
      </c>
      <c r="AM141">
        <v>6.5365025466893045E-2</v>
      </c>
      <c r="AN141">
        <v>0</v>
      </c>
      <c r="AO141">
        <f t="shared" si="2"/>
        <v>4.2444821731748726E-4</v>
      </c>
      <c r="AP141">
        <v>0.46774193548387089</v>
      </c>
      <c r="AQ141">
        <v>0.532258064516129</v>
      </c>
      <c r="AR141">
        <v>0</v>
      </c>
      <c r="AS141">
        <v>0.12606112054329369</v>
      </c>
      <c r="AT141">
        <v>0.87351443123938877</v>
      </c>
      <c r="AU141">
        <v>4.2444821731748731E-4</v>
      </c>
    </row>
    <row r="142" spans="1:47" x14ac:dyDescent="0.25">
      <c r="A142" t="s">
        <v>4921</v>
      </c>
      <c r="B142" t="s">
        <v>4780</v>
      </c>
      <c r="C142" t="s">
        <v>433</v>
      </c>
      <c r="D142">
        <v>2017</v>
      </c>
      <c r="E142">
        <v>77</v>
      </c>
      <c r="F142">
        <v>41</v>
      </c>
      <c r="G142">
        <v>36</v>
      </c>
      <c r="H142">
        <v>0</v>
      </c>
      <c r="I142">
        <v>2</v>
      </c>
      <c r="J142">
        <v>15</v>
      </c>
      <c r="K142">
        <v>13</v>
      </c>
      <c r="L142">
        <v>6</v>
      </c>
      <c r="M142">
        <v>7</v>
      </c>
      <c r="N142">
        <v>8</v>
      </c>
      <c r="O142">
        <v>10</v>
      </c>
      <c r="P142">
        <v>6</v>
      </c>
      <c r="Q142">
        <v>6</v>
      </c>
      <c r="R142">
        <v>3</v>
      </c>
      <c r="S142">
        <v>0</v>
      </c>
      <c r="T142">
        <v>1</v>
      </c>
      <c r="U142">
        <v>61</v>
      </c>
      <c r="V142">
        <v>16</v>
      </c>
      <c r="W142">
        <v>0</v>
      </c>
      <c r="X142">
        <v>9</v>
      </c>
      <c r="Y142">
        <v>68</v>
      </c>
      <c r="Z142">
        <v>0</v>
      </c>
      <c r="AA142">
        <v>0.53246753246753242</v>
      </c>
      <c r="AB142">
        <v>0.46753246753246752</v>
      </c>
      <c r="AC142">
        <v>0</v>
      </c>
      <c r="AD142">
        <v>2.5974025974025979E-2</v>
      </c>
      <c r="AE142">
        <v>0.19480519480519479</v>
      </c>
      <c r="AF142">
        <v>0.1688311688311688</v>
      </c>
      <c r="AG142">
        <v>7.792207792207792E-2</v>
      </c>
      <c r="AH142">
        <v>9.0909090909090912E-2</v>
      </c>
      <c r="AI142">
        <v>0.1038961038961039</v>
      </c>
      <c r="AJ142">
        <v>0.12987012987012991</v>
      </c>
      <c r="AK142">
        <v>7.792207792207792E-2</v>
      </c>
      <c r="AL142">
        <v>7.792207792207792E-2</v>
      </c>
      <c r="AM142">
        <v>3.896103896103896E-2</v>
      </c>
      <c r="AN142">
        <v>0</v>
      </c>
      <c r="AO142">
        <f t="shared" si="2"/>
        <v>1.2987012987012988E-2</v>
      </c>
      <c r="AP142">
        <v>0.79220779220779225</v>
      </c>
      <c r="AQ142">
        <v>0.20779220779220781</v>
      </c>
      <c r="AR142">
        <v>0</v>
      </c>
      <c r="AS142">
        <v>0.11688311688311689</v>
      </c>
      <c r="AT142">
        <v>0.88311688311688308</v>
      </c>
      <c r="AU142">
        <v>0</v>
      </c>
    </row>
    <row r="143" spans="1:47" x14ac:dyDescent="0.25">
      <c r="A143" t="s">
        <v>4922</v>
      </c>
      <c r="B143" t="s">
        <v>4796</v>
      </c>
      <c r="C143" t="s">
        <v>124</v>
      </c>
      <c r="D143">
        <v>2017</v>
      </c>
      <c r="E143">
        <v>5524</v>
      </c>
      <c r="F143">
        <v>3172</v>
      </c>
      <c r="G143">
        <v>2352</v>
      </c>
      <c r="H143">
        <v>0</v>
      </c>
      <c r="I143">
        <v>216</v>
      </c>
      <c r="J143">
        <v>713</v>
      </c>
      <c r="K143">
        <v>763</v>
      </c>
      <c r="L143">
        <v>758</v>
      </c>
      <c r="M143">
        <v>679</v>
      </c>
      <c r="N143">
        <v>660</v>
      </c>
      <c r="O143">
        <v>541</v>
      </c>
      <c r="P143">
        <v>531</v>
      </c>
      <c r="Q143">
        <v>332</v>
      </c>
      <c r="R143">
        <v>315</v>
      </c>
      <c r="S143">
        <v>0</v>
      </c>
      <c r="T143">
        <v>16</v>
      </c>
      <c r="U143">
        <v>3080</v>
      </c>
      <c r="V143">
        <v>2430</v>
      </c>
      <c r="W143">
        <v>14</v>
      </c>
      <c r="X143">
        <v>708</v>
      </c>
      <c r="Y143">
        <v>4806</v>
      </c>
      <c r="Z143">
        <v>10</v>
      </c>
      <c r="AA143">
        <v>0.57422157856625633</v>
      </c>
      <c r="AB143">
        <v>0.42577842143374373</v>
      </c>
      <c r="AC143">
        <v>0</v>
      </c>
      <c r="AD143">
        <v>3.9102099927588702E-2</v>
      </c>
      <c r="AE143">
        <v>0.1290731354091238</v>
      </c>
      <c r="AF143">
        <v>0.138124547429399</v>
      </c>
      <c r="AG143">
        <v>0.1372194062273715</v>
      </c>
      <c r="AH143">
        <v>0.1229181752353367</v>
      </c>
      <c r="AI143">
        <v>0.1194786386676322</v>
      </c>
      <c r="AJ143">
        <v>9.7936278059377269E-2</v>
      </c>
      <c r="AK143">
        <v>9.6125995655322233E-2</v>
      </c>
      <c r="AL143">
        <v>6.010137581462708E-2</v>
      </c>
      <c r="AM143">
        <v>5.7023895727733517E-2</v>
      </c>
      <c r="AN143">
        <v>0</v>
      </c>
      <c r="AO143">
        <f t="shared" si="2"/>
        <v>2.8964518464880519E-3</v>
      </c>
      <c r="AP143">
        <v>0.55756698044895003</v>
      </c>
      <c r="AQ143">
        <v>0.4398986241853729</v>
      </c>
      <c r="AR143">
        <v>2.534395365677046E-3</v>
      </c>
      <c r="AS143">
        <v>0.12816799420709629</v>
      </c>
      <c r="AT143">
        <v>0.87002172338884864</v>
      </c>
      <c r="AU143">
        <v>1.810282404055033E-3</v>
      </c>
    </row>
    <row r="144" spans="1:47" x14ac:dyDescent="0.25">
      <c r="A144" t="s">
        <v>4923</v>
      </c>
      <c r="B144" t="s">
        <v>4796</v>
      </c>
      <c r="C144" t="s">
        <v>123</v>
      </c>
      <c r="D144">
        <v>2017</v>
      </c>
      <c r="E144">
        <v>6372</v>
      </c>
      <c r="F144">
        <v>3711</v>
      </c>
      <c r="G144">
        <v>2661</v>
      </c>
      <c r="H144">
        <v>0</v>
      </c>
      <c r="I144">
        <v>110</v>
      </c>
      <c r="J144">
        <v>520</v>
      </c>
      <c r="K144">
        <v>807</v>
      </c>
      <c r="L144">
        <v>697</v>
      </c>
      <c r="M144">
        <v>735</v>
      </c>
      <c r="N144">
        <v>878</v>
      </c>
      <c r="O144">
        <v>918</v>
      </c>
      <c r="P144">
        <v>746</v>
      </c>
      <c r="Q144">
        <v>547</v>
      </c>
      <c r="R144">
        <v>414</v>
      </c>
      <c r="S144">
        <v>0</v>
      </c>
      <c r="T144">
        <v>0</v>
      </c>
      <c r="U144">
        <v>4098</v>
      </c>
      <c r="V144">
        <v>2273</v>
      </c>
      <c r="W144">
        <v>1</v>
      </c>
      <c r="X144">
        <v>623</v>
      </c>
      <c r="Y144">
        <v>5743</v>
      </c>
      <c r="Z144">
        <v>6</v>
      </c>
      <c r="AA144">
        <v>0.58239171374764598</v>
      </c>
      <c r="AB144">
        <v>0.41760828625235402</v>
      </c>
      <c r="AC144">
        <v>0</v>
      </c>
      <c r="AD144">
        <v>1.7263025737602009E-2</v>
      </c>
      <c r="AE144">
        <v>8.1607030759573138E-2</v>
      </c>
      <c r="AF144">
        <v>0.12664783427495291</v>
      </c>
      <c r="AG144">
        <v>0.1093848085373509</v>
      </c>
      <c r="AH144">
        <v>0.1153483992467043</v>
      </c>
      <c r="AI144">
        <v>0.13779033270558691</v>
      </c>
      <c r="AJ144">
        <v>0.1440677966101695</v>
      </c>
      <c r="AK144">
        <v>0.11707470182046451</v>
      </c>
      <c r="AL144">
        <v>8.5844318895166347E-2</v>
      </c>
      <c r="AM144">
        <v>6.4971751412429377E-2</v>
      </c>
      <c r="AN144">
        <v>0</v>
      </c>
      <c r="AO144">
        <f t="shared" si="2"/>
        <v>0</v>
      </c>
      <c r="AP144">
        <v>0.64312617702448216</v>
      </c>
      <c r="AQ144">
        <v>0.35671688637790328</v>
      </c>
      <c r="AR144">
        <v>1.569365976145637E-4</v>
      </c>
      <c r="AS144">
        <v>9.7771500313873189E-2</v>
      </c>
      <c r="AT144">
        <v>0.90128688010043945</v>
      </c>
      <c r="AU144">
        <v>9.4161958568738226E-4</v>
      </c>
    </row>
    <row r="145" spans="1:47" x14ac:dyDescent="0.25">
      <c r="A145" t="s">
        <v>4924</v>
      </c>
      <c r="B145" t="s">
        <v>4796</v>
      </c>
      <c r="C145" t="s">
        <v>4783</v>
      </c>
      <c r="D145">
        <v>2017</v>
      </c>
      <c r="E145">
        <v>44191</v>
      </c>
      <c r="F145">
        <v>24021</v>
      </c>
      <c r="G145">
        <v>20170</v>
      </c>
      <c r="H145">
        <v>0</v>
      </c>
      <c r="I145">
        <v>1641</v>
      </c>
      <c r="J145">
        <v>4690</v>
      </c>
      <c r="K145">
        <v>5228</v>
      </c>
      <c r="L145">
        <v>4944</v>
      </c>
      <c r="M145">
        <v>5076</v>
      </c>
      <c r="N145">
        <v>5419</v>
      </c>
      <c r="O145">
        <v>5430</v>
      </c>
      <c r="P145">
        <v>4850</v>
      </c>
      <c r="Q145">
        <v>3459</v>
      </c>
      <c r="R145">
        <v>3203</v>
      </c>
      <c r="S145">
        <v>1</v>
      </c>
      <c r="T145">
        <v>250</v>
      </c>
      <c r="U145">
        <v>30607</v>
      </c>
      <c r="V145">
        <v>13310</v>
      </c>
      <c r="W145">
        <v>274</v>
      </c>
      <c r="X145">
        <v>5660</v>
      </c>
      <c r="Y145">
        <v>38445</v>
      </c>
      <c r="Z145">
        <v>86</v>
      </c>
      <c r="AA145">
        <v>0.54357222058790255</v>
      </c>
      <c r="AB145">
        <v>0.4564277794120975</v>
      </c>
      <c r="AC145">
        <v>0</v>
      </c>
      <c r="AD145">
        <v>3.7134258106854327E-2</v>
      </c>
      <c r="AE145">
        <v>0.1061302075083162</v>
      </c>
      <c r="AF145">
        <v>0.1183046321649205</v>
      </c>
      <c r="AG145">
        <v>0.1118779842049286</v>
      </c>
      <c r="AH145">
        <v>0.11486501776379809</v>
      </c>
      <c r="AI145">
        <v>0.12262677920843611</v>
      </c>
      <c r="AJ145">
        <v>0.12287569867167519</v>
      </c>
      <c r="AK145">
        <v>0.10975085424633969</v>
      </c>
      <c r="AL145">
        <v>7.827385666764726E-2</v>
      </c>
      <c r="AM145">
        <v>7.2480821886809529E-2</v>
      </c>
      <c r="AN145">
        <v>2.262904211264737E-5</v>
      </c>
      <c r="AO145">
        <f t="shared" si="2"/>
        <v>5.6572605281618431E-3</v>
      </c>
      <c r="AP145">
        <v>0.69260709194179815</v>
      </c>
      <c r="AQ145">
        <v>0.30119255051933652</v>
      </c>
      <c r="AR145">
        <v>6.2003575388653786E-3</v>
      </c>
      <c r="AS145">
        <v>0.1280803783575841</v>
      </c>
      <c r="AT145">
        <v>0.86997352402072825</v>
      </c>
      <c r="AU145">
        <v>1.9460976216876739E-3</v>
      </c>
    </row>
    <row r="146" spans="1:47" x14ac:dyDescent="0.25">
      <c r="A146" t="s">
        <v>4925</v>
      </c>
      <c r="B146" t="s">
        <v>4796</v>
      </c>
      <c r="C146" t="s">
        <v>369</v>
      </c>
      <c r="D146">
        <v>2017</v>
      </c>
      <c r="E146">
        <v>1481</v>
      </c>
      <c r="F146">
        <v>897</v>
      </c>
      <c r="G146">
        <v>584</v>
      </c>
      <c r="H146">
        <v>0</v>
      </c>
      <c r="I146">
        <v>31</v>
      </c>
      <c r="J146">
        <v>148</v>
      </c>
      <c r="K146">
        <v>180</v>
      </c>
      <c r="L146">
        <v>168</v>
      </c>
      <c r="M146">
        <v>201</v>
      </c>
      <c r="N146">
        <v>208</v>
      </c>
      <c r="O146">
        <v>187</v>
      </c>
      <c r="P146">
        <v>166</v>
      </c>
      <c r="Q146">
        <v>101</v>
      </c>
      <c r="R146">
        <v>88</v>
      </c>
      <c r="S146">
        <v>0</v>
      </c>
      <c r="T146">
        <v>3</v>
      </c>
      <c r="U146">
        <v>765</v>
      </c>
      <c r="V146">
        <v>710</v>
      </c>
      <c r="W146">
        <v>6</v>
      </c>
      <c r="X146">
        <v>304</v>
      </c>
      <c r="Y146">
        <v>1171</v>
      </c>
      <c r="Z146">
        <v>6</v>
      </c>
      <c r="AA146">
        <v>0.60567184334908841</v>
      </c>
      <c r="AB146">
        <v>0.39432815665091148</v>
      </c>
      <c r="AC146">
        <v>0</v>
      </c>
      <c r="AD146">
        <v>2.0931802835921672E-2</v>
      </c>
      <c r="AE146">
        <v>9.9932478055367993E-2</v>
      </c>
      <c r="AF146">
        <v>0.1215395003376097</v>
      </c>
      <c r="AG146">
        <v>0.11343686698176909</v>
      </c>
      <c r="AH146">
        <v>0.13571910871033091</v>
      </c>
      <c r="AI146">
        <v>0.1404456448345712</v>
      </c>
      <c r="AJ146">
        <v>0.12626603646185011</v>
      </c>
      <c r="AK146">
        <v>0.112086428089129</v>
      </c>
      <c r="AL146">
        <v>6.8197164078325462E-2</v>
      </c>
      <c r="AM146">
        <v>5.9419311276164753E-2</v>
      </c>
      <c r="AN146">
        <v>0</v>
      </c>
      <c r="AO146">
        <f t="shared" si="2"/>
        <v>2.0256583389601621E-3</v>
      </c>
      <c r="AP146">
        <v>0.51654287643484131</v>
      </c>
      <c r="AQ146">
        <v>0.47940580688723827</v>
      </c>
      <c r="AR146">
        <v>4.0513166779203242E-3</v>
      </c>
      <c r="AS146">
        <v>0.2052667116812964</v>
      </c>
      <c r="AT146">
        <v>0.79068197164078324</v>
      </c>
      <c r="AU146">
        <v>4.0513166779203242E-3</v>
      </c>
    </row>
    <row r="147" spans="1:47" x14ac:dyDescent="0.25">
      <c r="A147" t="s">
        <v>4926</v>
      </c>
      <c r="B147" t="s">
        <v>4796</v>
      </c>
      <c r="C147" t="s">
        <v>376</v>
      </c>
      <c r="D147">
        <v>2017</v>
      </c>
      <c r="E147">
        <v>988</v>
      </c>
      <c r="F147">
        <v>529</v>
      </c>
      <c r="G147">
        <v>459</v>
      </c>
      <c r="H147">
        <v>0</v>
      </c>
      <c r="I147">
        <v>38</v>
      </c>
      <c r="J147">
        <v>109</v>
      </c>
      <c r="K147">
        <v>101</v>
      </c>
      <c r="L147">
        <v>121</v>
      </c>
      <c r="M147">
        <v>118</v>
      </c>
      <c r="N147">
        <v>119</v>
      </c>
      <c r="O147">
        <v>135</v>
      </c>
      <c r="P147">
        <v>104</v>
      </c>
      <c r="Q147">
        <v>71</v>
      </c>
      <c r="R147">
        <v>72</v>
      </c>
      <c r="S147">
        <v>0</v>
      </c>
      <c r="T147">
        <v>0</v>
      </c>
      <c r="U147">
        <v>809</v>
      </c>
      <c r="V147">
        <v>179</v>
      </c>
      <c r="W147">
        <v>0</v>
      </c>
      <c r="X147">
        <v>267</v>
      </c>
      <c r="Y147">
        <v>719</v>
      </c>
      <c r="Z147">
        <v>2</v>
      </c>
      <c r="AA147">
        <v>0.53542510121457487</v>
      </c>
      <c r="AB147">
        <v>0.46457489878542513</v>
      </c>
      <c r="AC147">
        <v>0</v>
      </c>
      <c r="AD147">
        <v>3.8461538461538457E-2</v>
      </c>
      <c r="AE147">
        <v>0.1103238866396761</v>
      </c>
      <c r="AF147">
        <v>0.1022267206477733</v>
      </c>
      <c r="AG147">
        <v>0.1224696356275304</v>
      </c>
      <c r="AH147">
        <v>0.1194331983805668</v>
      </c>
      <c r="AI147">
        <v>0.1204453441295547</v>
      </c>
      <c r="AJ147">
        <v>0.13663967611336031</v>
      </c>
      <c r="AK147">
        <v>0.10526315789473679</v>
      </c>
      <c r="AL147">
        <v>7.186234817813765E-2</v>
      </c>
      <c r="AM147">
        <v>7.28744939271255E-2</v>
      </c>
      <c r="AN147">
        <v>0</v>
      </c>
      <c r="AO147">
        <f t="shared" si="2"/>
        <v>0</v>
      </c>
      <c r="AP147">
        <v>0.81882591093117407</v>
      </c>
      <c r="AQ147">
        <v>0.1811740890688259</v>
      </c>
      <c r="AR147">
        <v>0</v>
      </c>
      <c r="AS147">
        <v>0.27024291497975711</v>
      </c>
      <c r="AT147">
        <v>0.72773279352226716</v>
      </c>
      <c r="AU147">
        <v>2.024291497975709E-3</v>
      </c>
    </row>
    <row r="148" spans="1:47" x14ac:dyDescent="0.25">
      <c r="A148" t="s">
        <v>4927</v>
      </c>
      <c r="B148" t="s">
        <v>4796</v>
      </c>
      <c r="C148" t="s">
        <v>382</v>
      </c>
      <c r="D148">
        <v>2017</v>
      </c>
      <c r="E148">
        <v>728</v>
      </c>
      <c r="F148">
        <v>446</v>
      </c>
      <c r="G148">
        <v>282</v>
      </c>
      <c r="H148">
        <v>0</v>
      </c>
      <c r="I148">
        <v>6</v>
      </c>
      <c r="J148">
        <v>79</v>
      </c>
      <c r="K148">
        <v>107</v>
      </c>
      <c r="L148">
        <v>102</v>
      </c>
      <c r="M148">
        <v>108</v>
      </c>
      <c r="N148">
        <v>73</v>
      </c>
      <c r="O148">
        <v>83</v>
      </c>
      <c r="P148">
        <v>69</v>
      </c>
      <c r="Q148">
        <v>50</v>
      </c>
      <c r="R148">
        <v>51</v>
      </c>
      <c r="S148">
        <v>0</v>
      </c>
      <c r="T148">
        <v>0</v>
      </c>
      <c r="U148">
        <v>415</v>
      </c>
      <c r="V148">
        <v>311</v>
      </c>
      <c r="W148">
        <v>2</v>
      </c>
      <c r="X148">
        <v>282</v>
      </c>
      <c r="Y148">
        <v>446</v>
      </c>
      <c r="Z148">
        <v>0</v>
      </c>
      <c r="AA148">
        <v>0.61263736263736268</v>
      </c>
      <c r="AB148">
        <v>0.38736263736263737</v>
      </c>
      <c r="AC148">
        <v>0</v>
      </c>
      <c r="AD148">
        <v>8.241758241758242E-3</v>
      </c>
      <c r="AE148">
        <v>0.10851648351648351</v>
      </c>
      <c r="AF148">
        <v>0.14697802197802201</v>
      </c>
      <c r="AG148">
        <v>0.14010989010989011</v>
      </c>
      <c r="AH148">
        <v>0.14835164835164841</v>
      </c>
      <c r="AI148">
        <v>0.10027472527472529</v>
      </c>
      <c r="AJ148">
        <v>0.11401098901098899</v>
      </c>
      <c r="AK148">
        <v>9.4780219780219777E-2</v>
      </c>
      <c r="AL148">
        <v>6.8681318681318687E-2</v>
      </c>
      <c r="AM148">
        <v>7.0054945054945056E-2</v>
      </c>
      <c r="AN148">
        <v>0</v>
      </c>
      <c r="AO148">
        <f t="shared" si="2"/>
        <v>0</v>
      </c>
      <c r="AP148">
        <v>0.57005494505494503</v>
      </c>
      <c r="AQ148">
        <v>0.42719780219780218</v>
      </c>
      <c r="AR148">
        <v>2.747252747252747E-3</v>
      </c>
      <c r="AS148">
        <v>0.38736263736263737</v>
      </c>
      <c r="AT148">
        <v>0.61263736263736268</v>
      </c>
      <c r="AU148">
        <v>0</v>
      </c>
    </row>
    <row r="149" spans="1:47" x14ac:dyDescent="0.25">
      <c r="A149" t="s">
        <v>4928</v>
      </c>
      <c r="B149" t="s">
        <v>4796</v>
      </c>
      <c r="C149" t="s">
        <v>388</v>
      </c>
      <c r="D149">
        <v>2017</v>
      </c>
      <c r="E149">
        <v>27</v>
      </c>
      <c r="F149">
        <v>11</v>
      </c>
      <c r="G149">
        <v>16</v>
      </c>
      <c r="H149">
        <v>0</v>
      </c>
      <c r="I149">
        <v>0</v>
      </c>
      <c r="J149">
        <v>4</v>
      </c>
      <c r="K149">
        <v>6</v>
      </c>
      <c r="L149">
        <v>3</v>
      </c>
      <c r="M149">
        <v>2</v>
      </c>
      <c r="N149">
        <v>6</v>
      </c>
      <c r="O149">
        <v>3</v>
      </c>
      <c r="P149">
        <v>1</v>
      </c>
      <c r="Q149">
        <v>2</v>
      </c>
      <c r="R149">
        <v>0</v>
      </c>
      <c r="S149">
        <v>0</v>
      </c>
      <c r="T149">
        <v>0</v>
      </c>
      <c r="U149">
        <v>21</v>
      </c>
      <c r="V149">
        <v>6</v>
      </c>
      <c r="W149">
        <v>0</v>
      </c>
      <c r="X149">
        <v>7</v>
      </c>
      <c r="Y149">
        <v>20</v>
      </c>
      <c r="Z149">
        <v>0</v>
      </c>
      <c r="AA149">
        <v>0.40740740740740738</v>
      </c>
      <c r="AB149">
        <v>0.59259259259259256</v>
      </c>
      <c r="AC149">
        <v>0</v>
      </c>
      <c r="AD149">
        <v>0</v>
      </c>
      <c r="AE149">
        <v>0.14814814814814811</v>
      </c>
      <c r="AF149">
        <v>0.22222222222222221</v>
      </c>
      <c r="AG149">
        <v>0.1111111111111111</v>
      </c>
      <c r="AH149">
        <v>7.407407407407407E-2</v>
      </c>
      <c r="AI149">
        <v>0.22222222222222221</v>
      </c>
      <c r="AJ149">
        <v>0.1111111111111111</v>
      </c>
      <c r="AK149">
        <v>3.7037037037037028E-2</v>
      </c>
      <c r="AL149">
        <v>7.407407407407407E-2</v>
      </c>
      <c r="AM149">
        <v>0</v>
      </c>
      <c r="AN149">
        <v>0</v>
      </c>
      <c r="AO149">
        <f t="shared" si="2"/>
        <v>0</v>
      </c>
      <c r="AP149">
        <v>0.77777777777777779</v>
      </c>
      <c r="AQ149">
        <v>0.22222222222222221</v>
      </c>
      <c r="AR149">
        <v>0</v>
      </c>
      <c r="AS149">
        <v>0.25925925925925919</v>
      </c>
      <c r="AT149">
        <v>0.7407407407407407</v>
      </c>
      <c r="AU149">
        <v>0</v>
      </c>
    </row>
    <row r="150" spans="1:47" x14ac:dyDescent="0.25">
      <c r="A150" t="s">
        <v>4929</v>
      </c>
      <c r="B150" t="s">
        <v>4796</v>
      </c>
      <c r="C150" t="s">
        <v>394</v>
      </c>
      <c r="D150">
        <v>2017</v>
      </c>
      <c r="E150">
        <v>1233</v>
      </c>
      <c r="F150">
        <v>693</v>
      </c>
      <c r="G150">
        <v>540</v>
      </c>
      <c r="H150">
        <v>0</v>
      </c>
      <c r="I150">
        <v>12</v>
      </c>
      <c r="J150">
        <v>84</v>
      </c>
      <c r="K150">
        <v>123</v>
      </c>
      <c r="L150">
        <v>147</v>
      </c>
      <c r="M150">
        <v>141</v>
      </c>
      <c r="N150">
        <v>171</v>
      </c>
      <c r="O150">
        <v>188</v>
      </c>
      <c r="P150">
        <v>148</v>
      </c>
      <c r="Q150">
        <v>111</v>
      </c>
      <c r="R150">
        <v>107</v>
      </c>
      <c r="S150">
        <v>0</v>
      </c>
      <c r="T150">
        <v>1</v>
      </c>
      <c r="U150">
        <v>848</v>
      </c>
      <c r="V150">
        <v>384</v>
      </c>
      <c r="W150">
        <v>1</v>
      </c>
      <c r="X150">
        <v>324</v>
      </c>
      <c r="Y150">
        <v>905</v>
      </c>
      <c r="Z150">
        <v>4</v>
      </c>
      <c r="AA150">
        <v>0.56204379562043794</v>
      </c>
      <c r="AB150">
        <v>0.43795620437956212</v>
      </c>
      <c r="AC150">
        <v>0</v>
      </c>
      <c r="AD150">
        <v>9.7323600973236012E-3</v>
      </c>
      <c r="AE150">
        <v>6.8126520681265207E-2</v>
      </c>
      <c r="AF150">
        <v>9.9756690997566913E-2</v>
      </c>
      <c r="AG150">
        <v>0.11922141119221411</v>
      </c>
      <c r="AH150">
        <v>0.1143552311435523</v>
      </c>
      <c r="AI150">
        <v>0.13868613138686131</v>
      </c>
      <c r="AJ150">
        <v>0.15247364152473639</v>
      </c>
      <c r="AK150">
        <v>0.1200324412003244</v>
      </c>
      <c r="AL150">
        <v>9.002433090024331E-2</v>
      </c>
      <c r="AM150">
        <v>8.6780210867802104E-2</v>
      </c>
      <c r="AN150">
        <v>0</v>
      </c>
      <c r="AO150">
        <f t="shared" si="2"/>
        <v>8.110300081103001E-4</v>
      </c>
      <c r="AP150">
        <v>0.68775344687753448</v>
      </c>
      <c r="AQ150">
        <v>0.31143552311435518</v>
      </c>
      <c r="AR150">
        <v>8.110300081103001E-4</v>
      </c>
      <c r="AS150">
        <v>0.26277372262773718</v>
      </c>
      <c r="AT150">
        <v>0.73398215733982153</v>
      </c>
      <c r="AU150">
        <v>3.2441200324412E-3</v>
      </c>
    </row>
    <row r="151" spans="1:47" x14ac:dyDescent="0.25">
      <c r="A151" t="s">
        <v>4930</v>
      </c>
      <c r="B151" t="s">
        <v>4796</v>
      </c>
      <c r="C151" t="s">
        <v>400</v>
      </c>
      <c r="D151">
        <v>2017</v>
      </c>
      <c r="E151">
        <v>6</v>
      </c>
      <c r="F151">
        <v>3</v>
      </c>
      <c r="G151">
        <v>3</v>
      </c>
      <c r="H151">
        <v>0</v>
      </c>
      <c r="I151">
        <v>0</v>
      </c>
      <c r="J151">
        <v>2</v>
      </c>
      <c r="K151">
        <v>1</v>
      </c>
      <c r="L151">
        <v>0</v>
      </c>
      <c r="M151">
        <v>0</v>
      </c>
      <c r="N151">
        <v>0</v>
      </c>
      <c r="O151">
        <v>2</v>
      </c>
      <c r="P151">
        <v>0</v>
      </c>
      <c r="Q151">
        <v>1</v>
      </c>
      <c r="R151">
        <v>0</v>
      </c>
      <c r="S151">
        <v>0</v>
      </c>
      <c r="T151">
        <v>0</v>
      </c>
      <c r="U151">
        <v>4</v>
      </c>
      <c r="V151">
        <v>2</v>
      </c>
      <c r="W151">
        <v>0</v>
      </c>
      <c r="X151">
        <v>6</v>
      </c>
      <c r="Y151">
        <v>0</v>
      </c>
      <c r="Z151">
        <v>0</v>
      </c>
      <c r="AA151">
        <v>0.5</v>
      </c>
      <c r="AB151">
        <v>0.5</v>
      </c>
      <c r="AC151">
        <v>0</v>
      </c>
      <c r="AD151">
        <v>0</v>
      </c>
      <c r="AE151">
        <v>0.33333333333333331</v>
      </c>
      <c r="AF151">
        <v>0.16666666666666671</v>
      </c>
      <c r="AG151">
        <v>0</v>
      </c>
      <c r="AH151">
        <v>0</v>
      </c>
      <c r="AI151">
        <v>0</v>
      </c>
      <c r="AJ151">
        <v>0.33333333333333331</v>
      </c>
      <c r="AK151">
        <v>0</v>
      </c>
      <c r="AL151">
        <v>0.16666666666666671</v>
      </c>
      <c r="AM151">
        <v>0</v>
      </c>
      <c r="AN151">
        <v>0</v>
      </c>
      <c r="AO151">
        <f t="shared" si="2"/>
        <v>0</v>
      </c>
      <c r="AP151">
        <v>0.66666666666666663</v>
      </c>
      <c r="AQ151">
        <v>0.33333333333333331</v>
      </c>
      <c r="AR151">
        <v>0</v>
      </c>
      <c r="AS151">
        <v>1</v>
      </c>
      <c r="AT151">
        <v>0</v>
      </c>
      <c r="AU151">
        <v>0</v>
      </c>
    </row>
    <row r="152" spans="1:47" x14ac:dyDescent="0.25">
      <c r="A152" t="s">
        <v>4931</v>
      </c>
      <c r="B152" t="s">
        <v>4796</v>
      </c>
      <c r="C152" t="s">
        <v>43</v>
      </c>
      <c r="D152">
        <v>2017</v>
      </c>
      <c r="E152">
        <v>16088</v>
      </c>
      <c r="F152">
        <v>9002</v>
      </c>
      <c r="G152">
        <v>7086</v>
      </c>
      <c r="H152">
        <v>0</v>
      </c>
      <c r="I152">
        <v>363</v>
      </c>
      <c r="J152">
        <v>1736</v>
      </c>
      <c r="K152">
        <v>1900</v>
      </c>
      <c r="L152">
        <v>1842</v>
      </c>
      <c r="M152">
        <v>1953</v>
      </c>
      <c r="N152">
        <v>2012</v>
      </c>
      <c r="O152">
        <v>1852</v>
      </c>
      <c r="P152">
        <v>1682</v>
      </c>
      <c r="Q152">
        <v>1287</v>
      </c>
      <c r="R152">
        <v>1451</v>
      </c>
      <c r="S152">
        <v>0</v>
      </c>
      <c r="T152">
        <v>10</v>
      </c>
      <c r="U152">
        <v>10794</v>
      </c>
      <c r="V152">
        <v>5289</v>
      </c>
      <c r="W152">
        <v>5</v>
      </c>
      <c r="X152">
        <v>1212</v>
      </c>
      <c r="Y152">
        <v>14837</v>
      </c>
      <c r="Z152">
        <v>39</v>
      </c>
      <c r="AA152">
        <v>0.5595474888115366</v>
      </c>
      <c r="AB152">
        <v>0.44045251118846351</v>
      </c>
      <c r="AC152">
        <v>0</v>
      </c>
      <c r="AD152">
        <v>2.2563401292889109E-2</v>
      </c>
      <c r="AE152">
        <v>0.1079065141720537</v>
      </c>
      <c r="AF152">
        <v>0.118100447538538</v>
      </c>
      <c r="AG152">
        <v>0.11449527598209849</v>
      </c>
      <c r="AH152">
        <v>0.12139482844356041</v>
      </c>
      <c r="AI152">
        <v>0.1250621581302834</v>
      </c>
      <c r="AJ152">
        <v>0.1151168572849329</v>
      </c>
      <c r="AK152">
        <v>0.10454997513674789</v>
      </c>
      <c r="AL152">
        <v>7.9997513674788662E-2</v>
      </c>
      <c r="AM152">
        <v>9.0191447041272993E-2</v>
      </c>
      <c r="AN152">
        <v>0</v>
      </c>
      <c r="AO152">
        <f t="shared" si="2"/>
        <v>6.2158130283441072E-4</v>
      </c>
      <c r="AP152">
        <v>0.67093485827946298</v>
      </c>
      <c r="AQ152">
        <v>0.32875435106911982</v>
      </c>
      <c r="AR152">
        <v>3.1079065141720541E-4</v>
      </c>
      <c r="AS152">
        <v>7.5335653903530586E-2</v>
      </c>
      <c r="AT152">
        <v>0.92224017901541522</v>
      </c>
      <c r="AU152">
        <v>2.4241670810542021E-3</v>
      </c>
    </row>
    <row r="153" spans="1:47" x14ac:dyDescent="0.25">
      <c r="A153" t="s">
        <v>4932</v>
      </c>
      <c r="B153" t="s">
        <v>4796</v>
      </c>
      <c r="C153" t="s">
        <v>187</v>
      </c>
      <c r="D153">
        <v>2017</v>
      </c>
      <c r="E153">
        <v>158</v>
      </c>
      <c r="F153">
        <v>98</v>
      </c>
      <c r="G153">
        <v>60</v>
      </c>
      <c r="H153">
        <v>0</v>
      </c>
      <c r="I153">
        <v>1</v>
      </c>
      <c r="J153">
        <v>12</v>
      </c>
      <c r="K153">
        <v>10</v>
      </c>
      <c r="L153">
        <v>13</v>
      </c>
      <c r="M153">
        <v>20</v>
      </c>
      <c r="N153">
        <v>22</v>
      </c>
      <c r="O153">
        <v>16</v>
      </c>
      <c r="P153">
        <v>18</v>
      </c>
      <c r="Q153">
        <v>12</v>
      </c>
      <c r="R153">
        <v>12</v>
      </c>
      <c r="S153">
        <v>0</v>
      </c>
      <c r="T153">
        <v>22</v>
      </c>
      <c r="U153">
        <v>116</v>
      </c>
      <c r="V153">
        <v>16</v>
      </c>
      <c r="W153">
        <v>26</v>
      </c>
      <c r="X153">
        <v>36</v>
      </c>
      <c r="Y153">
        <v>122</v>
      </c>
      <c r="Z153">
        <v>0</v>
      </c>
      <c r="AA153">
        <v>0.620253164556962</v>
      </c>
      <c r="AB153">
        <v>0.379746835443038</v>
      </c>
      <c r="AC153">
        <v>0</v>
      </c>
      <c r="AD153">
        <v>6.3291139240506328E-3</v>
      </c>
      <c r="AE153">
        <v>7.5949367088607597E-2</v>
      </c>
      <c r="AF153">
        <v>6.3291139240506333E-2</v>
      </c>
      <c r="AG153">
        <v>8.2278481012658222E-2</v>
      </c>
      <c r="AH153">
        <v>0.12658227848101269</v>
      </c>
      <c r="AI153">
        <v>0.13924050632911389</v>
      </c>
      <c r="AJ153">
        <v>0.1012658227848101</v>
      </c>
      <c r="AK153">
        <v>0.1139240506329114</v>
      </c>
      <c r="AL153">
        <v>7.5949367088607597E-2</v>
      </c>
      <c r="AM153">
        <v>7.5949367088607597E-2</v>
      </c>
      <c r="AN153">
        <v>0</v>
      </c>
      <c r="AO153">
        <f t="shared" si="2"/>
        <v>0.13924050632911392</v>
      </c>
      <c r="AP153">
        <v>0.73417721518987344</v>
      </c>
      <c r="AQ153">
        <v>0.1012658227848101</v>
      </c>
      <c r="AR153">
        <v>0.16455696202531639</v>
      </c>
      <c r="AS153">
        <v>0.22784810126582281</v>
      </c>
      <c r="AT153">
        <v>0.77215189873417722</v>
      </c>
      <c r="AU153">
        <v>0</v>
      </c>
    </row>
    <row r="154" spans="1:47" x14ac:dyDescent="0.25">
      <c r="A154" t="s">
        <v>4933</v>
      </c>
      <c r="B154" t="s">
        <v>4796</v>
      </c>
      <c r="C154" t="s">
        <v>420</v>
      </c>
      <c r="D154">
        <v>2017</v>
      </c>
      <c r="E154">
        <v>10200</v>
      </c>
      <c r="F154">
        <v>4610</v>
      </c>
      <c r="G154">
        <v>5590</v>
      </c>
      <c r="H154">
        <v>0</v>
      </c>
      <c r="I154">
        <v>819</v>
      </c>
      <c r="J154">
        <v>1141</v>
      </c>
      <c r="K154">
        <v>992</v>
      </c>
      <c r="L154">
        <v>899</v>
      </c>
      <c r="M154">
        <v>940</v>
      </c>
      <c r="N154">
        <v>1132</v>
      </c>
      <c r="O154">
        <v>1346</v>
      </c>
      <c r="P154">
        <v>1288</v>
      </c>
      <c r="Q154">
        <v>851</v>
      </c>
      <c r="R154">
        <v>595</v>
      </c>
      <c r="S154">
        <v>1</v>
      </c>
      <c r="T154">
        <v>196</v>
      </c>
      <c r="U154">
        <v>9135</v>
      </c>
      <c r="V154">
        <v>846</v>
      </c>
      <c r="W154">
        <v>219</v>
      </c>
      <c r="X154">
        <v>1589</v>
      </c>
      <c r="Y154">
        <v>8593</v>
      </c>
      <c r="Z154">
        <v>18</v>
      </c>
      <c r="AA154">
        <v>0.45196078431372549</v>
      </c>
      <c r="AB154">
        <v>0.54803921568627456</v>
      </c>
      <c r="AC154">
        <v>0</v>
      </c>
      <c r="AD154">
        <v>8.0294117647058821E-2</v>
      </c>
      <c r="AE154">
        <v>0.1118627450980392</v>
      </c>
      <c r="AF154">
        <v>9.7254901960784318E-2</v>
      </c>
      <c r="AG154">
        <v>8.8137254901960782E-2</v>
      </c>
      <c r="AH154">
        <v>9.2156862745098045E-2</v>
      </c>
      <c r="AI154">
        <v>0.1109803921568627</v>
      </c>
      <c r="AJ154">
        <v>0.13196078431372549</v>
      </c>
      <c r="AK154">
        <v>0.1262745098039216</v>
      </c>
      <c r="AL154">
        <v>8.3431372549019611E-2</v>
      </c>
      <c r="AM154">
        <v>5.8333333333333327E-2</v>
      </c>
      <c r="AN154">
        <v>9.8039215686274506E-5</v>
      </c>
      <c r="AO154">
        <f t="shared" si="2"/>
        <v>1.9215686274509803E-2</v>
      </c>
      <c r="AP154">
        <v>0.89558823529411768</v>
      </c>
      <c r="AQ154">
        <v>8.294117647058824E-2</v>
      </c>
      <c r="AR154">
        <v>2.147058823529412E-2</v>
      </c>
      <c r="AS154">
        <v>0.1557843137254902</v>
      </c>
      <c r="AT154">
        <v>0.84245098039215682</v>
      </c>
      <c r="AU154">
        <v>1.764705882352941E-3</v>
      </c>
    </row>
    <row r="155" spans="1:47" x14ac:dyDescent="0.25">
      <c r="A155" t="s">
        <v>4934</v>
      </c>
      <c r="B155" t="s">
        <v>4796</v>
      </c>
      <c r="C155" t="s">
        <v>426</v>
      </c>
      <c r="D155">
        <v>2017</v>
      </c>
      <c r="E155">
        <v>1319</v>
      </c>
      <c r="F155">
        <v>814</v>
      </c>
      <c r="G155">
        <v>505</v>
      </c>
      <c r="H155">
        <v>0</v>
      </c>
      <c r="I155">
        <v>43</v>
      </c>
      <c r="J155">
        <v>128</v>
      </c>
      <c r="K155">
        <v>227</v>
      </c>
      <c r="L155">
        <v>188</v>
      </c>
      <c r="M155">
        <v>173</v>
      </c>
      <c r="N155">
        <v>132</v>
      </c>
      <c r="O155">
        <v>150</v>
      </c>
      <c r="P155">
        <v>91</v>
      </c>
      <c r="Q155">
        <v>90</v>
      </c>
      <c r="R155">
        <v>96</v>
      </c>
      <c r="S155">
        <v>0</v>
      </c>
      <c r="T155">
        <v>1</v>
      </c>
      <c r="U155">
        <v>469</v>
      </c>
      <c r="V155">
        <v>850</v>
      </c>
      <c r="W155">
        <v>0</v>
      </c>
      <c r="X155">
        <v>293</v>
      </c>
      <c r="Y155">
        <v>1025</v>
      </c>
      <c r="Z155">
        <v>1</v>
      </c>
      <c r="AA155">
        <v>0.61713419257012891</v>
      </c>
      <c r="AB155">
        <v>0.38286580742987109</v>
      </c>
      <c r="AC155">
        <v>0</v>
      </c>
      <c r="AD155">
        <v>3.2600454890068242E-2</v>
      </c>
      <c r="AE155">
        <v>9.7043214556482182E-2</v>
      </c>
      <c r="AF155">
        <v>0.17210007581501141</v>
      </c>
      <c r="AG155">
        <v>0.14253222137983321</v>
      </c>
      <c r="AH155">
        <v>0.13115996967399551</v>
      </c>
      <c r="AI155">
        <v>0.10007581501137219</v>
      </c>
      <c r="AJ155">
        <v>0.1137225170583776</v>
      </c>
      <c r="AK155">
        <v>6.8991660348749054E-2</v>
      </c>
      <c r="AL155">
        <v>6.8233510235026537E-2</v>
      </c>
      <c r="AM155">
        <v>7.2782410917361637E-2</v>
      </c>
      <c r="AN155">
        <v>0</v>
      </c>
      <c r="AO155">
        <f t="shared" si="2"/>
        <v>7.5815011372251705E-4</v>
      </c>
      <c r="AP155">
        <v>0.35557240333586049</v>
      </c>
      <c r="AQ155">
        <v>0.64442759666413951</v>
      </c>
      <c r="AR155">
        <v>0</v>
      </c>
      <c r="AS155">
        <v>0.22213798332069751</v>
      </c>
      <c r="AT155">
        <v>0.77710386656557995</v>
      </c>
      <c r="AU155">
        <v>7.5815011372251705E-4</v>
      </c>
    </row>
    <row r="156" spans="1:47" x14ac:dyDescent="0.25">
      <c r="A156" t="s">
        <v>4935</v>
      </c>
      <c r="B156" t="s">
        <v>4796</v>
      </c>
      <c r="C156" t="s">
        <v>433</v>
      </c>
      <c r="D156">
        <v>2017</v>
      </c>
      <c r="E156">
        <v>67</v>
      </c>
      <c r="F156">
        <v>35</v>
      </c>
      <c r="G156">
        <v>32</v>
      </c>
      <c r="H156">
        <v>0</v>
      </c>
      <c r="I156">
        <v>2</v>
      </c>
      <c r="J156">
        <v>14</v>
      </c>
      <c r="K156">
        <v>11</v>
      </c>
      <c r="L156">
        <v>6</v>
      </c>
      <c r="M156">
        <v>6</v>
      </c>
      <c r="N156">
        <v>6</v>
      </c>
      <c r="O156">
        <v>9</v>
      </c>
      <c r="P156">
        <v>6</v>
      </c>
      <c r="Q156">
        <v>4</v>
      </c>
      <c r="R156">
        <v>2</v>
      </c>
      <c r="S156">
        <v>0</v>
      </c>
      <c r="T156">
        <v>1</v>
      </c>
      <c r="U156">
        <v>53</v>
      </c>
      <c r="V156">
        <v>14</v>
      </c>
      <c r="W156">
        <v>0</v>
      </c>
      <c r="X156">
        <v>9</v>
      </c>
      <c r="Y156">
        <v>58</v>
      </c>
      <c r="Z156">
        <v>0</v>
      </c>
      <c r="AA156">
        <v>0.52238805970149249</v>
      </c>
      <c r="AB156">
        <v>0.47761194029850751</v>
      </c>
      <c r="AC156">
        <v>0</v>
      </c>
      <c r="AD156">
        <v>2.9850746268656719E-2</v>
      </c>
      <c r="AE156">
        <v>0.20895522388059701</v>
      </c>
      <c r="AF156">
        <v>0.16417910447761189</v>
      </c>
      <c r="AG156">
        <v>8.9552238805970144E-2</v>
      </c>
      <c r="AH156">
        <v>8.9552238805970144E-2</v>
      </c>
      <c r="AI156">
        <v>8.9552238805970144E-2</v>
      </c>
      <c r="AJ156">
        <v>0.1343283582089552</v>
      </c>
      <c r="AK156">
        <v>8.9552238805970144E-2</v>
      </c>
      <c r="AL156">
        <v>5.9701492537313432E-2</v>
      </c>
      <c r="AM156">
        <v>2.9850746268656719E-2</v>
      </c>
      <c r="AN156">
        <v>0</v>
      </c>
      <c r="AO156">
        <f t="shared" si="2"/>
        <v>1.4925373134328358E-2</v>
      </c>
      <c r="AP156">
        <v>0.79104477611940294</v>
      </c>
      <c r="AQ156">
        <v>0.20895522388059701</v>
      </c>
      <c r="AR156">
        <v>0</v>
      </c>
      <c r="AS156">
        <v>0.1343283582089552</v>
      </c>
      <c r="AT156">
        <v>0.86567164179104472</v>
      </c>
      <c r="AU156">
        <v>0</v>
      </c>
    </row>
    <row r="157" spans="1:47" x14ac:dyDescent="0.25">
      <c r="A157" t="s">
        <v>4936</v>
      </c>
      <c r="B157" t="s">
        <v>889</v>
      </c>
      <c r="C157" t="s">
        <v>124</v>
      </c>
      <c r="D157">
        <v>2017</v>
      </c>
      <c r="E157">
        <v>5156</v>
      </c>
      <c r="F157">
        <v>3387</v>
      </c>
      <c r="G157">
        <v>1769</v>
      </c>
      <c r="H157">
        <v>0</v>
      </c>
      <c r="I157">
        <v>4</v>
      </c>
      <c r="J157">
        <v>743</v>
      </c>
      <c r="K157">
        <v>820</v>
      </c>
      <c r="L157">
        <v>692</v>
      </c>
      <c r="M157">
        <v>678</v>
      </c>
      <c r="N157">
        <v>531</v>
      </c>
      <c r="O157">
        <v>534</v>
      </c>
      <c r="P157">
        <v>542</v>
      </c>
      <c r="Q157">
        <v>335</v>
      </c>
      <c r="R157">
        <v>277</v>
      </c>
      <c r="S157">
        <v>0</v>
      </c>
      <c r="T157">
        <v>0</v>
      </c>
      <c r="U157">
        <v>3831</v>
      </c>
      <c r="V157">
        <v>1325</v>
      </c>
      <c r="W157">
        <v>0</v>
      </c>
      <c r="X157">
        <v>68</v>
      </c>
      <c r="Y157">
        <v>5081</v>
      </c>
      <c r="Z157">
        <v>7</v>
      </c>
      <c r="AA157">
        <v>0.65690457719162143</v>
      </c>
      <c r="AB157">
        <v>0.34309542280837863</v>
      </c>
      <c r="AC157">
        <v>0</v>
      </c>
      <c r="AD157">
        <v>7.7579519006982156E-4</v>
      </c>
      <c r="AE157">
        <v>0.14410395655546929</v>
      </c>
      <c r="AF157">
        <v>0.15903801396431341</v>
      </c>
      <c r="AG157">
        <v>0.13421256788207911</v>
      </c>
      <c r="AH157">
        <v>0.13149728471683481</v>
      </c>
      <c r="AI157">
        <v>0.1029868114817688</v>
      </c>
      <c r="AJ157">
        <v>0.10356865787432119</v>
      </c>
      <c r="AK157">
        <v>0.1051202482544608</v>
      </c>
      <c r="AL157">
        <v>6.4972847168347558E-2</v>
      </c>
      <c r="AM157">
        <v>5.3723816912335152E-2</v>
      </c>
      <c r="AN157">
        <v>0</v>
      </c>
      <c r="AO157">
        <f t="shared" si="2"/>
        <v>0</v>
      </c>
      <c r="AP157">
        <v>0.74301784328937159</v>
      </c>
      <c r="AQ157">
        <v>0.25698215671062841</v>
      </c>
      <c r="AR157">
        <v>0</v>
      </c>
      <c r="AS157">
        <v>1.318851823118697E-2</v>
      </c>
      <c r="AT157">
        <v>0.98545384018619087</v>
      </c>
      <c r="AU157">
        <v>1.3576415826221881E-3</v>
      </c>
    </row>
    <row r="158" spans="1:47" x14ac:dyDescent="0.25">
      <c r="A158" t="s">
        <v>4937</v>
      </c>
      <c r="B158" t="s">
        <v>889</v>
      </c>
      <c r="C158" t="s">
        <v>123</v>
      </c>
      <c r="D158">
        <v>2017</v>
      </c>
      <c r="E158">
        <v>5431</v>
      </c>
      <c r="F158">
        <v>3599</v>
      </c>
      <c r="G158">
        <v>1832</v>
      </c>
      <c r="H158">
        <v>0</v>
      </c>
      <c r="I158">
        <v>7</v>
      </c>
      <c r="J158">
        <v>705</v>
      </c>
      <c r="K158">
        <v>768</v>
      </c>
      <c r="L158">
        <v>647</v>
      </c>
      <c r="M158">
        <v>638</v>
      </c>
      <c r="N158">
        <v>595</v>
      </c>
      <c r="O158">
        <v>636</v>
      </c>
      <c r="P158">
        <v>633</v>
      </c>
      <c r="Q158">
        <v>410</v>
      </c>
      <c r="R158">
        <v>392</v>
      </c>
      <c r="S158">
        <v>0</v>
      </c>
      <c r="T158">
        <v>0</v>
      </c>
      <c r="U158">
        <v>4072</v>
      </c>
      <c r="V158">
        <v>1359</v>
      </c>
      <c r="W158">
        <v>0</v>
      </c>
      <c r="X158">
        <v>56</v>
      </c>
      <c r="Y158">
        <v>5367</v>
      </c>
      <c r="Z158">
        <v>8</v>
      </c>
      <c r="AA158">
        <v>0.66267722334744983</v>
      </c>
      <c r="AB158">
        <v>0.33732277665255023</v>
      </c>
      <c r="AC158">
        <v>0</v>
      </c>
      <c r="AD158">
        <v>1.2888970723623639E-3</v>
      </c>
      <c r="AE158">
        <v>0.1298103480022095</v>
      </c>
      <c r="AF158">
        <v>0.14141042165347081</v>
      </c>
      <c r="AG158">
        <v>0.11913091511692139</v>
      </c>
      <c r="AH158">
        <v>0.1174737617381698</v>
      </c>
      <c r="AI158">
        <v>0.109556251150801</v>
      </c>
      <c r="AJ158">
        <v>0.1171055054317805</v>
      </c>
      <c r="AK158">
        <v>0.11655312097219669</v>
      </c>
      <c r="AL158">
        <v>7.5492542809795615E-2</v>
      </c>
      <c r="AM158">
        <v>7.2178236052292399E-2</v>
      </c>
      <c r="AN158">
        <v>0</v>
      </c>
      <c r="AO158">
        <f t="shared" si="2"/>
        <v>0</v>
      </c>
      <c r="AP158">
        <v>0.74976983980850676</v>
      </c>
      <c r="AQ158">
        <v>0.2502301601914933</v>
      </c>
      <c r="AR158">
        <v>0</v>
      </c>
      <c r="AS158">
        <v>1.031117657889891E-2</v>
      </c>
      <c r="AT158">
        <v>0.98821579819554406</v>
      </c>
      <c r="AU158">
        <v>1.473025225556988E-3</v>
      </c>
    </row>
    <row r="159" spans="1:47" x14ac:dyDescent="0.25">
      <c r="A159" t="s">
        <v>4938</v>
      </c>
      <c r="B159" t="s">
        <v>889</v>
      </c>
      <c r="C159" t="s">
        <v>4783</v>
      </c>
      <c r="D159">
        <v>2017</v>
      </c>
      <c r="E159">
        <v>42452</v>
      </c>
      <c r="F159">
        <v>27054</v>
      </c>
      <c r="G159">
        <v>15398</v>
      </c>
      <c r="H159">
        <v>0</v>
      </c>
      <c r="I159">
        <v>153</v>
      </c>
      <c r="J159">
        <v>5420</v>
      </c>
      <c r="K159">
        <v>5879</v>
      </c>
      <c r="L159">
        <v>4783</v>
      </c>
      <c r="M159">
        <v>5053</v>
      </c>
      <c r="N159">
        <v>4715</v>
      </c>
      <c r="O159">
        <v>4659</v>
      </c>
      <c r="P159">
        <v>4724</v>
      </c>
      <c r="Q159">
        <v>3185</v>
      </c>
      <c r="R159">
        <v>3707</v>
      </c>
      <c r="S159">
        <v>0</v>
      </c>
      <c r="T159">
        <v>174</v>
      </c>
      <c r="U159">
        <v>32754</v>
      </c>
      <c r="V159">
        <v>9535</v>
      </c>
      <c r="W159">
        <v>163</v>
      </c>
      <c r="X159">
        <v>818</v>
      </c>
      <c r="Y159">
        <v>41559</v>
      </c>
      <c r="Z159">
        <v>75</v>
      </c>
      <c r="AA159">
        <v>0.63728446245171022</v>
      </c>
      <c r="AB159">
        <v>0.36271553754828978</v>
      </c>
      <c r="AC159">
        <v>0</v>
      </c>
      <c r="AD159">
        <v>3.60407047960049E-3</v>
      </c>
      <c r="AE159">
        <v>0.1276736078394422</v>
      </c>
      <c r="AF159">
        <v>0.13848581927824369</v>
      </c>
      <c r="AG159">
        <v>0.1126684255158768</v>
      </c>
      <c r="AH159">
        <v>0.1190285498916423</v>
      </c>
      <c r="AI159">
        <v>0.1110666164138321</v>
      </c>
      <c r="AJ159">
        <v>0.1097474795062659</v>
      </c>
      <c r="AK159">
        <v>0.1112786205596909</v>
      </c>
      <c r="AL159">
        <v>7.5025911617827193E-2</v>
      </c>
      <c r="AM159">
        <v>8.732215207764063E-2</v>
      </c>
      <c r="AN159">
        <v>0</v>
      </c>
      <c r="AO159">
        <f t="shared" si="2"/>
        <v>4.0987468199378124E-3</v>
      </c>
      <c r="AP159">
        <v>0.77155375482898336</v>
      </c>
      <c r="AQ159">
        <v>0.2246066145293508</v>
      </c>
      <c r="AR159">
        <v>3.839630641665882E-3</v>
      </c>
      <c r="AS159">
        <v>1.926882125694903E-2</v>
      </c>
      <c r="AT159">
        <v>0.97896447752756055</v>
      </c>
      <c r="AU159">
        <v>1.7667012154904359E-3</v>
      </c>
    </row>
    <row r="160" spans="1:47" x14ac:dyDescent="0.25">
      <c r="A160" t="s">
        <v>4939</v>
      </c>
      <c r="B160" t="s">
        <v>889</v>
      </c>
      <c r="C160" t="s">
        <v>369</v>
      </c>
      <c r="D160">
        <v>2017</v>
      </c>
      <c r="E160">
        <v>1352</v>
      </c>
      <c r="F160">
        <v>911</v>
      </c>
      <c r="G160">
        <v>441</v>
      </c>
      <c r="H160">
        <v>0</v>
      </c>
      <c r="I160">
        <v>0</v>
      </c>
      <c r="J160">
        <v>136</v>
      </c>
      <c r="K160">
        <v>193</v>
      </c>
      <c r="L160">
        <v>187</v>
      </c>
      <c r="M160">
        <v>162</v>
      </c>
      <c r="N160">
        <v>133</v>
      </c>
      <c r="O160">
        <v>164</v>
      </c>
      <c r="P160">
        <v>152</v>
      </c>
      <c r="Q160">
        <v>103</v>
      </c>
      <c r="R160">
        <v>120</v>
      </c>
      <c r="S160">
        <v>0</v>
      </c>
      <c r="T160">
        <v>2</v>
      </c>
      <c r="U160">
        <v>1074</v>
      </c>
      <c r="V160">
        <v>277</v>
      </c>
      <c r="W160">
        <v>1</v>
      </c>
      <c r="X160">
        <v>33</v>
      </c>
      <c r="Y160">
        <v>1318</v>
      </c>
      <c r="Z160">
        <v>1</v>
      </c>
      <c r="AA160">
        <v>0.67381656804733725</v>
      </c>
      <c r="AB160">
        <v>0.32618343195266269</v>
      </c>
      <c r="AC160">
        <v>0</v>
      </c>
      <c r="AD160">
        <v>0</v>
      </c>
      <c r="AE160">
        <v>0.1005917159763314</v>
      </c>
      <c r="AF160">
        <v>0.14275147928994081</v>
      </c>
      <c r="AG160">
        <v>0.13831360946745561</v>
      </c>
      <c r="AH160">
        <v>0.11982248520710061</v>
      </c>
      <c r="AI160">
        <v>9.837278106508876E-2</v>
      </c>
      <c r="AJ160">
        <v>0.121301775147929</v>
      </c>
      <c r="AK160">
        <v>0.1124260355029586</v>
      </c>
      <c r="AL160">
        <v>7.6183431952662722E-2</v>
      </c>
      <c r="AM160">
        <v>8.8757396449704137E-2</v>
      </c>
      <c r="AN160">
        <v>0</v>
      </c>
      <c r="AO160">
        <f t="shared" si="2"/>
        <v>1.4792899408284023E-3</v>
      </c>
      <c r="AP160">
        <v>0.79437869822485208</v>
      </c>
      <c r="AQ160">
        <v>0.20488165680473369</v>
      </c>
      <c r="AR160">
        <v>7.3964497041420117E-4</v>
      </c>
      <c r="AS160">
        <v>2.4408284023668639E-2</v>
      </c>
      <c r="AT160">
        <v>0.9748520710059172</v>
      </c>
      <c r="AU160">
        <v>7.3964497041420117E-4</v>
      </c>
    </row>
    <row r="161" spans="1:47" x14ac:dyDescent="0.25">
      <c r="A161" t="s">
        <v>4940</v>
      </c>
      <c r="B161" t="s">
        <v>889</v>
      </c>
      <c r="C161" t="s">
        <v>376</v>
      </c>
      <c r="D161">
        <v>2017</v>
      </c>
      <c r="E161">
        <v>809</v>
      </c>
      <c r="F161">
        <v>561</v>
      </c>
      <c r="G161">
        <v>248</v>
      </c>
      <c r="H161">
        <v>0</v>
      </c>
      <c r="I161">
        <v>3</v>
      </c>
      <c r="J161">
        <v>82</v>
      </c>
      <c r="K161">
        <v>85</v>
      </c>
      <c r="L161">
        <v>126</v>
      </c>
      <c r="M161">
        <v>135</v>
      </c>
      <c r="N161">
        <v>121</v>
      </c>
      <c r="O161">
        <v>86</v>
      </c>
      <c r="P161">
        <v>74</v>
      </c>
      <c r="Q161">
        <v>45</v>
      </c>
      <c r="R161">
        <v>52</v>
      </c>
      <c r="S161">
        <v>0</v>
      </c>
      <c r="T161">
        <v>0</v>
      </c>
      <c r="U161">
        <v>530</v>
      </c>
      <c r="V161">
        <v>279</v>
      </c>
      <c r="W161">
        <v>0</v>
      </c>
      <c r="X161">
        <v>19</v>
      </c>
      <c r="Y161">
        <v>790</v>
      </c>
      <c r="Z161">
        <v>0</v>
      </c>
      <c r="AA161">
        <v>0.69344870210135967</v>
      </c>
      <c r="AB161">
        <v>0.30655129789864027</v>
      </c>
      <c r="AC161">
        <v>0</v>
      </c>
      <c r="AD161">
        <v>3.708281829419036E-3</v>
      </c>
      <c r="AE161">
        <v>0.1013597033374536</v>
      </c>
      <c r="AF161">
        <v>0.1050679851668727</v>
      </c>
      <c r="AG161">
        <v>0.15574783683559951</v>
      </c>
      <c r="AH161">
        <v>0.1668726823238566</v>
      </c>
      <c r="AI161">
        <v>0.1495673671199011</v>
      </c>
      <c r="AJ161">
        <v>0.1063040791100124</v>
      </c>
      <c r="AK161">
        <v>9.1470951792336219E-2</v>
      </c>
      <c r="AL161">
        <v>5.5624227441285541E-2</v>
      </c>
      <c r="AM161">
        <v>6.4276885043263288E-2</v>
      </c>
      <c r="AN161">
        <v>0</v>
      </c>
      <c r="AO161">
        <f t="shared" si="2"/>
        <v>0</v>
      </c>
      <c r="AP161">
        <v>0.6551297898640297</v>
      </c>
      <c r="AQ161">
        <v>0.34487021013597041</v>
      </c>
      <c r="AR161">
        <v>0</v>
      </c>
      <c r="AS161">
        <v>2.348578491965389E-2</v>
      </c>
      <c r="AT161">
        <v>0.97651421508034608</v>
      </c>
      <c r="AU161">
        <v>0</v>
      </c>
    </row>
    <row r="162" spans="1:47" x14ac:dyDescent="0.25">
      <c r="A162" t="s">
        <v>4941</v>
      </c>
      <c r="B162" t="s">
        <v>889</v>
      </c>
      <c r="C162" t="s">
        <v>382</v>
      </c>
      <c r="D162">
        <v>2017</v>
      </c>
      <c r="E162">
        <v>619</v>
      </c>
      <c r="F162">
        <v>401</v>
      </c>
      <c r="G162">
        <v>218</v>
      </c>
      <c r="H162">
        <v>0</v>
      </c>
      <c r="I162">
        <v>1</v>
      </c>
      <c r="J162">
        <v>61</v>
      </c>
      <c r="K162">
        <v>104</v>
      </c>
      <c r="L162">
        <v>70</v>
      </c>
      <c r="M162">
        <v>75</v>
      </c>
      <c r="N162">
        <v>71</v>
      </c>
      <c r="O162">
        <v>82</v>
      </c>
      <c r="P162">
        <v>81</v>
      </c>
      <c r="Q162">
        <v>38</v>
      </c>
      <c r="R162">
        <v>36</v>
      </c>
      <c r="S162">
        <v>0</v>
      </c>
      <c r="T162">
        <v>0</v>
      </c>
      <c r="U162">
        <v>420</v>
      </c>
      <c r="V162">
        <v>199</v>
      </c>
      <c r="W162">
        <v>0</v>
      </c>
      <c r="X162">
        <v>68</v>
      </c>
      <c r="Y162">
        <v>550</v>
      </c>
      <c r="Z162">
        <v>1</v>
      </c>
      <c r="AA162">
        <v>0.64781906300484648</v>
      </c>
      <c r="AB162">
        <v>0.35218093699515352</v>
      </c>
      <c r="AC162">
        <v>0</v>
      </c>
      <c r="AD162">
        <v>1.615508885298869E-3</v>
      </c>
      <c r="AE162">
        <v>9.8546042003231013E-2</v>
      </c>
      <c r="AF162">
        <v>0.1680129240710824</v>
      </c>
      <c r="AG162">
        <v>0.1130856219709208</v>
      </c>
      <c r="AH162">
        <v>0.1211631663974152</v>
      </c>
      <c r="AI162">
        <v>0.1147011308562197</v>
      </c>
      <c r="AJ162">
        <v>0.13247172859450729</v>
      </c>
      <c r="AK162">
        <v>0.13085621970920841</v>
      </c>
      <c r="AL162">
        <v>6.1389337641357032E-2</v>
      </c>
      <c r="AM162">
        <v>5.8158319870759291E-2</v>
      </c>
      <c r="AN162">
        <v>0</v>
      </c>
      <c r="AO162">
        <f t="shared" si="2"/>
        <v>0</v>
      </c>
      <c r="AP162">
        <v>0.67851373182552499</v>
      </c>
      <c r="AQ162">
        <v>0.32148626817447501</v>
      </c>
      <c r="AR162">
        <v>0</v>
      </c>
      <c r="AS162">
        <v>0.1098546042003231</v>
      </c>
      <c r="AT162">
        <v>0.88852988691437806</v>
      </c>
      <c r="AU162">
        <v>1.615508885298869E-3</v>
      </c>
    </row>
    <row r="163" spans="1:47" x14ac:dyDescent="0.25">
      <c r="A163" t="s">
        <v>4942</v>
      </c>
      <c r="B163" t="s">
        <v>889</v>
      </c>
      <c r="C163" t="s">
        <v>388</v>
      </c>
      <c r="D163">
        <v>2017</v>
      </c>
      <c r="E163">
        <v>8</v>
      </c>
      <c r="F163">
        <v>7</v>
      </c>
      <c r="G163">
        <v>1</v>
      </c>
      <c r="H163">
        <v>0</v>
      </c>
      <c r="I163">
        <v>0</v>
      </c>
      <c r="J163">
        <v>0</v>
      </c>
      <c r="K163">
        <v>1</v>
      </c>
      <c r="L163">
        <v>0</v>
      </c>
      <c r="M163">
        <v>1</v>
      </c>
      <c r="N163">
        <v>0</v>
      </c>
      <c r="O163">
        <v>3</v>
      </c>
      <c r="P163">
        <v>2</v>
      </c>
      <c r="Q163">
        <v>1</v>
      </c>
      <c r="R163">
        <v>0</v>
      </c>
      <c r="S163">
        <v>0</v>
      </c>
      <c r="T163">
        <v>0</v>
      </c>
      <c r="U163">
        <v>6</v>
      </c>
      <c r="V163">
        <v>2</v>
      </c>
      <c r="W163">
        <v>0</v>
      </c>
      <c r="X163">
        <v>0</v>
      </c>
      <c r="Y163">
        <v>8</v>
      </c>
      <c r="Z163">
        <v>0</v>
      </c>
      <c r="AA163">
        <v>0.875</v>
      </c>
      <c r="AB163">
        <v>0.125</v>
      </c>
      <c r="AC163">
        <v>0</v>
      </c>
      <c r="AD163">
        <v>0</v>
      </c>
      <c r="AE163">
        <v>0</v>
      </c>
      <c r="AF163">
        <v>0.125</v>
      </c>
      <c r="AG163">
        <v>0</v>
      </c>
      <c r="AH163">
        <v>0.125</v>
      </c>
      <c r="AI163">
        <v>0</v>
      </c>
      <c r="AJ163">
        <v>0.375</v>
      </c>
      <c r="AK163">
        <v>0.25</v>
      </c>
      <c r="AL163">
        <v>0.125</v>
      </c>
      <c r="AM163">
        <v>0</v>
      </c>
      <c r="AN163">
        <v>0</v>
      </c>
      <c r="AO163">
        <f t="shared" si="2"/>
        <v>0</v>
      </c>
      <c r="AP163">
        <v>0.75</v>
      </c>
      <c r="AQ163">
        <v>0.25</v>
      </c>
      <c r="AR163">
        <v>0</v>
      </c>
      <c r="AS163">
        <v>0</v>
      </c>
      <c r="AT163">
        <v>1</v>
      </c>
      <c r="AU163">
        <v>0</v>
      </c>
    </row>
    <row r="164" spans="1:47" x14ac:dyDescent="0.25">
      <c r="A164" t="s">
        <v>4943</v>
      </c>
      <c r="B164" t="s">
        <v>889</v>
      </c>
      <c r="C164" t="s">
        <v>394</v>
      </c>
      <c r="D164">
        <v>2017</v>
      </c>
      <c r="E164">
        <v>1222</v>
      </c>
      <c r="F164">
        <v>806</v>
      </c>
      <c r="G164">
        <v>416</v>
      </c>
      <c r="H164">
        <v>0</v>
      </c>
      <c r="I164">
        <v>4</v>
      </c>
      <c r="J164">
        <v>80</v>
      </c>
      <c r="K164">
        <v>151</v>
      </c>
      <c r="L164">
        <v>164</v>
      </c>
      <c r="M164">
        <v>154</v>
      </c>
      <c r="N164">
        <v>155</v>
      </c>
      <c r="O164">
        <v>158</v>
      </c>
      <c r="P164">
        <v>155</v>
      </c>
      <c r="Q164">
        <v>109</v>
      </c>
      <c r="R164">
        <v>92</v>
      </c>
      <c r="S164">
        <v>0</v>
      </c>
      <c r="T164">
        <v>0</v>
      </c>
      <c r="U164">
        <v>840</v>
      </c>
      <c r="V164">
        <v>382</v>
      </c>
      <c r="W164">
        <v>0</v>
      </c>
      <c r="X164">
        <v>139</v>
      </c>
      <c r="Y164">
        <v>1078</v>
      </c>
      <c r="Z164">
        <v>5</v>
      </c>
      <c r="AA164">
        <v>0.65957446808510634</v>
      </c>
      <c r="AB164">
        <v>0.34042553191489361</v>
      </c>
      <c r="AC164">
        <v>0</v>
      </c>
      <c r="AD164">
        <v>3.2733224222585931E-3</v>
      </c>
      <c r="AE164">
        <v>6.5466448445171854E-2</v>
      </c>
      <c r="AF164">
        <v>0.12356792144026189</v>
      </c>
      <c r="AG164">
        <v>0.13420621931260229</v>
      </c>
      <c r="AH164">
        <v>0.1260229132569558</v>
      </c>
      <c r="AI164">
        <v>0.12684124386252049</v>
      </c>
      <c r="AJ164">
        <v>0.12929623567921439</v>
      </c>
      <c r="AK164">
        <v>0.12684124386252049</v>
      </c>
      <c r="AL164">
        <v>8.9198036006546647E-2</v>
      </c>
      <c r="AM164">
        <v>7.5286415711947621E-2</v>
      </c>
      <c r="AN164">
        <v>0</v>
      </c>
      <c r="AO164">
        <f t="shared" si="2"/>
        <v>0</v>
      </c>
      <c r="AP164">
        <v>0.68739770867430439</v>
      </c>
      <c r="AQ164">
        <v>0.31260229132569561</v>
      </c>
      <c r="AR164">
        <v>0</v>
      </c>
      <c r="AS164">
        <v>0.1137479541734861</v>
      </c>
      <c r="AT164">
        <v>0.88216039279869063</v>
      </c>
      <c r="AU164">
        <v>4.0916530278232409E-3</v>
      </c>
    </row>
    <row r="165" spans="1:47" x14ac:dyDescent="0.25">
      <c r="A165" t="s">
        <v>4944</v>
      </c>
      <c r="B165" t="s">
        <v>889</v>
      </c>
      <c r="C165" t="s">
        <v>400</v>
      </c>
      <c r="D165">
        <v>2017</v>
      </c>
      <c r="E165">
        <v>2</v>
      </c>
      <c r="F165">
        <v>1</v>
      </c>
      <c r="G165">
        <v>1</v>
      </c>
      <c r="H165">
        <v>0</v>
      </c>
      <c r="I165">
        <v>0</v>
      </c>
      <c r="J165">
        <v>1</v>
      </c>
      <c r="K165">
        <v>0</v>
      </c>
      <c r="L165">
        <v>0</v>
      </c>
      <c r="M165">
        <v>0</v>
      </c>
      <c r="N165">
        <v>0</v>
      </c>
      <c r="O165">
        <v>0</v>
      </c>
      <c r="P165">
        <v>1</v>
      </c>
      <c r="Q165">
        <v>0</v>
      </c>
      <c r="R165">
        <v>0</v>
      </c>
      <c r="S165">
        <v>0</v>
      </c>
      <c r="T165">
        <v>0</v>
      </c>
      <c r="U165">
        <v>2</v>
      </c>
      <c r="V165">
        <v>0</v>
      </c>
      <c r="W165">
        <v>0</v>
      </c>
      <c r="X165">
        <v>2</v>
      </c>
      <c r="Y165">
        <v>0</v>
      </c>
      <c r="Z165">
        <v>0</v>
      </c>
      <c r="AA165">
        <v>0.5</v>
      </c>
      <c r="AB165">
        <v>0.5</v>
      </c>
      <c r="AC165">
        <v>0</v>
      </c>
      <c r="AD165">
        <v>0</v>
      </c>
      <c r="AE165">
        <v>0.5</v>
      </c>
      <c r="AF165">
        <v>0</v>
      </c>
      <c r="AG165">
        <v>0</v>
      </c>
      <c r="AH165">
        <v>0</v>
      </c>
      <c r="AI165">
        <v>0</v>
      </c>
      <c r="AJ165">
        <v>0</v>
      </c>
      <c r="AK165">
        <v>0.5</v>
      </c>
      <c r="AL165">
        <v>0</v>
      </c>
      <c r="AM165">
        <v>0</v>
      </c>
      <c r="AN165">
        <v>0</v>
      </c>
      <c r="AO165">
        <f t="shared" si="2"/>
        <v>0</v>
      </c>
      <c r="AP165">
        <v>1</v>
      </c>
      <c r="AQ165">
        <v>0</v>
      </c>
      <c r="AR165">
        <v>0</v>
      </c>
      <c r="AS165">
        <v>1</v>
      </c>
      <c r="AT165">
        <v>0</v>
      </c>
      <c r="AU165">
        <v>0</v>
      </c>
    </row>
    <row r="166" spans="1:47" x14ac:dyDescent="0.25">
      <c r="A166" t="s">
        <v>4945</v>
      </c>
      <c r="B166" t="s">
        <v>889</v>
      </c>
      <c r="C166" t="s">
        <v>43</v>
      </c>
      <c r="D166">
        <v>2017</v>
      </c>
      <c r="E166">
        <v>15967</v>
      </c>
      <c r="F166">
        <v>10404</v>
      </c>
      <c r="G166">
        <v>5563</v>
      </c>
      <c r="H166">
        <v>0</v>
      </c>
      <c r="I166">
        <v>17</v>
      </c>
      <c r="J166">
        <v>1980</v>
      </c>
      <c r="K166">
        <v>2167</v>
      </c>
      <c r="L166">
        <v>1462</v>
      </c>
      <c r="M166">
        <v>1955</v>
      </c>
      <c r="N166">
        <v>1799</v>
      </c>
      <c r="O166">
        <v>1657</v>
      </c>
      <c r="P166">
        <v>1917</v>
      </c>
      <c r="Q166">
        <v>1359</v>
      </c>
      <c r="R166">
        <v>1646</v>
      </c>
      <c r="S166">
        <v>0</v>
      </c>
      <c r="T166">
        <v>8</v>
      </c>
      <c r="U166">
        <v>11812</v>
      </c>
      <c r="V166">
        <v>4155</v>
      </c>
      <c r="W166">
        <v>0</v>
      </c>
      <c r="X166">
        <v>153</v>
      </c>
      <c r="Y166">
        <v>15791</v>
      </c>
      <c r="Z166">
        <v>23</v>
      </c>
      <c r="AA166">
        <v>0.65159391244441656</v>
      </c>
      <c r="AB166">
        <v>0.34840608755558339</v>
      </c>
      <c r="AC166">
        <v>0</v>
      </c>
      <c r="AD166">
        <v>1.0646959353666941E-3</v>
      </c>
      <c r="AE166">
        <v>0.1240057618838855</v>
      </c>
      <c r="AF166">
        <v>0.13571741717291921</v>
      </c>
      <c r="AG166">
        <v>9.1563850441535671E-2</v>
      </c>
      <c r="AH166">
        <v>0.1224400325671698</v>
      </c>
      <c r="AI166">
        <v>0.11266988163086369</v>
      </c>
      <c r="AJ166">
        <v>0.1037765391119183</v>
      </c>
      <c r="AK166">
        <v>0.1200601240057619</v>
      </c>
      <c r="AL166">
        <v>8.5113045656666872E-2</v>
      </c>
      <c r="AM166">
        <v>0.1030876182125634</v>
      </c>
      <c r="AN166">
        <v>0</v>
      </c>
      <c r="AO166">
        <f t="shared" si="2"/>
        <v>5.0103338134903233E-4</v>
      </c>
      <c r="AP166">
        <v>0.73977578756184625</v>
      </c>
      <c r="AQ166">
        <v>0.26022421243815369</v>
      </c>
      <c r="AR166">
        <v>0</v>
      </c>
      <c r="AS166">
        <v>9.582263418300244E-3</v>
      </c>
      <c r="AT166">
        <v>0.98897726561032129</v>
      </c>
      <c r="AU166">
        <v>1.440470971378468E-3</v>
      </c>
    </row>
    <row r="167" spans="1:47" x14ac:dyDescent="0.25">
      <c r="A167" t="s">
        <v>4946</v>
      </c>
      <c r="B167" t="s">
        <v>889</v>
      </c>
      <c r="C167" t="s">
        <v>187</v>
      </c>
      <c r="D167">
        <v>2017</v>
      </c>
      <c r="E167">
        <v>131</v>
      </c>
      <c r="F167">
        <v>97</v>
      </c>
      <c r="G167">
        <v>34</v>
      </c>
      <c r="H167">
        <v>0</v>
      </c>
      <c r="I167">
        <v>0</v>
      </c>
      <c r="J167">
        <v>11</v>
      </c>
      <c r="K167">
        <v>13</v>
      </c>
      <c r="L167">
        <v>15</v>
      </c>
      <c r="M167">
        <v>10</v>
      </c>
      <c r="N167">
        <v>18</v>
      </c>
      <c r="O167">
        <v>19</v>
      </c>
      <c r="P167">
        <v>20</v>
      </c>
      <c r="Q167">
        <v>11</v>
      </c>
      <c r="R167">
        <v>13</v>
      </c>
      <c r="S167">
        <v>0</v>
      </c>
      <c r="T167">
        <v>1</v>
      </c>
      <c r="U167">
        <v>101</v>
      </c>
      <c r="V167">
        <v>26</v>
      </c>
      <c r="W167">
        <v>4</v>
      </c>
      <c r="X167">
        <v>1</v>
      </c>
      <c r="Y167">
        <v>130</v>
      </c>
      <c r="Z167">
        <v>0</v>
      </c>
      <c r="AA167">
        <v>0.74045801526717558</v>
      </c>
      <c r="AB167">
        <v>0.25954198473282442</v>
      </c>
      <c r="AC167">
        <v>0</v>
      </c>
      <c r="AD167">
        <v>0</v>
      </c>
      <c r="AE167">
        <v>8.3969465648854963E-2</v>
      </c>
      <c r="AF167">
        <v>9.9236641221374045E-2</v>
      </c>
      <c r="AG167">
        <v>0.1145038167938931</v>
      </c>
      <c r="AH167">
        <v>7.6335877862595422E-2</v>
      </c>
      <c r="AI167">
        <v>0.13740458015267179</v>
      </c>
      <c r="AJ167">
        <v>0.14503816793893129</v>
      </c>
      <c r="AK167">
        <v>0.15267175572519079</v>
      </c>
      <c r="AL167">
        <v>8.3969465648854963E-2</v>
      </c>
      <c r="AM167">
        <v>9.9236641221374045E-2</v>
      </c>
      <c r="AN167">
        <v>0</v>
      </c>
      <c r="AO167">
        <f t="shared" si="2"/>
        <v>7.6335877862595417E-3</v>
      </c>
      <c r="AP167">
        <v>0.77099236641221369</v>
      </c>
      <c r="AQ167">
        <v>0.19847328244274809</v>
      </c>
      <c r="AR167">
        <v>3.053435114503817E-2</v>
      </c>
      <c r="AS167">
        <v>7.6335877862595417E-3</v>
      </c>
      <c r="AT167">
        <v>0.99236641221374045</v>
      </c>
      <c r="AU167">
        <v>0</v>
      </c>
    </row>
    <row r="168" spans="1:47" x14ac:dyDescent="0.25">
      <c r="A168" t="s">
        <v>4947</v>
      </c>
      <c r="B168" t="s">
        <v>889</v>
      </c>
      <c r="C168" t="s">
        <v>420</v>
      </c>
      <c r="D168">
        <v>2017</v>
      </c>
      <c r="E168">
        <v>10708</v>
      </c>
      <c r="F168">
        <v>6160</v>
      </c>
      <c r="G168">
        <v>4548</v>
      </c>
      <c r="H168">
        <v>0</v>
      </c>
      <c r="I168">
        <v>117</v>
      </c>
      <c r="J168">
        <v>1478</v>
      </c>
      <c r="K168">
        <v>1426</v>
      </c>
      <c r="L168">
        <v>1281</v>
      </c>
      <c r="M168">
        <v>1107</v>
      </c>
      <c r="N168">
        <v>1151</v>
      </c>
      <c r="O168">
        <v>1201</v>
      </c>
      <c r="P168">
        <v>1044</v>
      </c>
      <c r="Q168">
        <v>720</v>
      </c>
      <c r="R168">
        <v>1020</v>
      </c>
      <c r="S168">
        <v>0</v>
      </c>
      <c r="T168">
        <v>163</v>
      </c>
      <c r="U168">
        <v>9425</v>
      </c>
      <c r="V168">
        <v>1125</v>
      </c>
      <c r="W168">
        <v>158</v>
      </c>
      <c r="X168">
        <v>275</v>
      </c>
      <c r="Y168">
        <v>10403</v>
      </c>
      <c r="Z168">
        <v>30</v>
      </c>
      <c r="AA168">
        <v>0.57527082555098996</v>
      </c>
      <c r="AB168">
        <v>0.42472917444901009</v>
      </c>
      <c r="AC168">
        <v>0</v>
      </c>
      <c r="AD168">
        <v>1.092641016062757E-2</v>
      </c>
      <c r="AE168">
        <v>0.13802764288382521</v>
      </c>
      <c r="AF168">
        <v>0.1331714605902129</v>
      </c>
      <c r="AG168">
        <v>0.11963018304071719</v>
      </c>
      <c r="AH168">
        <v>0.1033806499813224</v>
      </c>
      <c r="AI168">
        <v>0.1074897273066866</v>
      </c>
      <c r="AJ168">
        <v>0.1121591333582368</v>
      </c>
      <c r="AK168">
        <v>9.7497198356369066E-2</v>
      </c>
      <c r="AL168">
        <v>6.7239447142323494E-2</v>
      </c>
      <c r="AM168">
        <v>9.5255883451624959E-2</v>
      </c>
      <c r="AN168">
        <v>0</v>
      </c>
      <c r="AO168">
        <f t="shared" si="2"/>
        <v>1.5222263728053792E-2</v>
      </c>
      <c r="AP168">
        <v>0.88018304071722075</v>
      </c>
      <c r="AQ168">
        <v>0.1050616361598805</v>
      </c>
      <c r="AR168">
        <v>1.475532312289877E-2</v>
      </c>
      <c r="AS168">
        <v>2.568173328352634E-2</v>
      </c>
      <c r="AT168">
        <v>0.97151662308554354</v>
      </c>
      <c r="AU168">
        <v>2.8016436309301462E-3</v>
      </c>
    </row>
    <row r="169" spans="1:47" x14ac:dyDescent="0.25">
      <c r="A169" t="s">
        <v>4948</v>
      </c>
      <c r="B169" t="s">
        <v>889</v>
      </c>
      <c r="C169" t="s">
        <v>426</v>
      </c>
      <c r="D169">
        <v>2017</v>
      </c>
      <c r="E169">
        <v>1037</v>
      </c>
      <c r="F169">
        <v>714</v>
      </c>
      <c r="G169">
        <v>323</v>
      </c>
      <c r="H169">
        <v>0</v>
      </c>
      <c r="I169">
        <v>0</v>
      </c>
      <c r="J169">
        <v>142</v>
      </c>
      <c r="K169">
        <v>149</v>
      </c>
      <c r="L169">
        <v>139</v>
      </c>
      <c r="M169">
        <v>137</v>
      </c>
      <c r="N169">
        <v>139</v>
      </c>
      <c r="O169">
        <v>118</v>
      </c>
      <c r="P169">
        <v>103</v>
      </c>
      <c r="Q169">
        <v>52</v>
      </c>
      <c r="R169">
        <v>58</v>
      </c>
      <c r="S169">
        <v>0</v>
      </c>
      <c r="T169">
        <v>0</v>
      </c>
      <c r="U169">
        <v>633</v>
      </c>
      <c r="V169">
        <v>404</v>
      </c>
      <c r="W169">
        <v>0</v>
      </c>
      <c r="X169">
        <v>4</v>
      </c>
      <c r="Y169">
        <v>1033</v>
      </c>
      <c r="Z169">
        <v>0</v>
      </c>
      <c r="AA169">
        <v>0.68852459016393441</v>
      </c>
      <c r="AB169">
        <v>0.31147540983606559</v>
      </c>
      <c r="AC169">
        <v>0</v>
      </c>
      <c r="AD169">
        <v>0</v>
      </c>
      <c r="AE169">
        <v>0.1369334619093539</v>
      </c>
      <c r="AF169">
        <v>0.14368370298939251</v>
      </c>
      <c r="AG169">
        <v>0.13404050144648019</v>
      </c>
      <c r="AH169">
        <v>0.1321118611378978</v>
      </c>
      <c r="AI169">
        <v>0.13404050144648019</v>
      </c>
      <c r="AJ169">
        <v>0.1137897782063645</v>
      </c>
      <c r="AK169">
        <v>9.932497589199614E-2</v>
      </c>
      <c r="AL169">
        <v>5.0144648023143681E-2</v>
      </c>
      <c r="AM169">
        <v>5.5930568948891042E-2</v>
      </c>
      <c r="AN169">
        <v>0</v>
      </c>
      <c r="AO169">
        <f t="shared" si="2"/>
        <v>0</v>
      </c>
      <c r="AP169">
        <v>0.61041465766634517</v>
      </c>
      <c r="AQ169">
        <v>0.38958534233365483</v>
      </c>
      <c r="AR169">
        <v>0</v>
      </c>
      <c r="AS169">
        <v>3.8572806171648989E-3</v>
      </c>
      <c r="AT169">
        <v>0.99614271938283505</v>
      </c>
      <c r="AU169">
        <v>0</v>
      </c>
    </row>
    <row r="170" spans="1:47" x14ac:dyDescent="0.25">
      <c r="A170" t="s">
        <v>4949</v>
      </c>
      <c r="B170" t="s">
        <v>889</v>
      </c>
      <c r="C170" t="s">
        <v>433</v>
      </c>
      <c r="D170">
        <v>2017</v>
      </c>
      <c r="E170">
        <v>10</v>
      </c>
      <c r="F170">
        <v>6</v>
      </c>
      <c r="G170">
        <v>4</v>
      </c>
      <c r="H170">
        <v>0</v>
      </c>
      <c r="I170">
        <v>0</v>
      </c>
      <c r="J170">
        <v>1</v>
      </c>
      <c r="K170">
        <v>2</v>
      </c>
      <c r="L170">
        <v>0</v>
      </c>
      <c r="M170">
        <v>1</v>
      </c>
      <c r="N170">
        <v>2</v>
      </c>
      <c r="O170">
        <v>1</v>
      </c>
      <c r="P170">
        <v>0</v>
      </c>
      <c r="Q170">
        <v>2</v>
      </c>
      <c r="R170">
        <v>1</v>
      </c>
      <c r="S170">
        <v>0</v>
      </c>
      <c r="T170">
        <v>0</v>
      </c>
      <c r="U170">
        <v>8</v>
      </c>
      <c r="V170">
        <v>2</v>
      </c>
      <c r="W170">
        <v>0</v>
      </c>
      <c r="X170">
        <v>0</v>
      </c>
      <c r="Y170">
        <v>10</v>
      </c>
      <c r="Z170">
        <v>0</v>
      </c>
      <c r="AA170">
        <v>0.6</v>
      </c>
      <c r="AB170">
        <v>0.4</v>
      </c>
      <c r="AC170">
        <v>0</v>
      </c>
      <c r="AD170">
        <v>0</v>
      </c>
      <c r="AE170">
        <v>0.1</v>
      </c>
      <c r="AF170">
        <v>0.2</v>
      </c>
      <c r="AG170">
        <v>0</v>
      </c>
      <c r="AH170">
        <v>0.1</v>
      </c>
      <c r="AI170">
        <v>0.2</v>
      </c>
      <c r="AJ170">
        <v>0.1</v>
      </c>
      <c r="AK170">
        <v>0</v>
      </c>
      <c r="AL170">
        <v>0.2</v>
      </c>
      <c r="AM170">
        <v>0.1</v>
      </c>
      <c r="AN170">
        <v>0</v>
      </c>
      <c r="AO170">
        <f t="shared" si="2"/>
        <v>0</v>
      </c>
      <c r="AP170">
        <v>0.8</v>
      </c>
      <c r="AQ170">
        <v>0.2</v>
      </c>
      <c r="AR170">
        <v>0</v>
      </c>
      <c r="AS170">
        <v>0</v>
      </c>
      <c r="AT170">
        <v>1</v>
      </c>
      <c r="AU170">
        <v>0</v>
      </c>
    </row>
    <row r="171" spans="1:47" x14ac:dyDescent="0.25">
      <c r="A171" t="s">
        <v>4950</v>
      </c>
      <c r="B171" t="s">
        <v>4780</v>
      </c>
      <c r="C171" t="s">
        <v>124</v>
      </c>
      <c r="D171">
        <v>2018</v>
      </c>
      <c r="E171">
        <v>10806</v>
      </c>
      <c r="F171">
        <v>6619</v>
      </c>
      <c r="G171">
        <v>4187</v>
      </c>
      <c r="H171">
        <v>0</v>
      </c>
      <c r="I171">
        <v>230</v>
      </c>
      <c r="J171">
        <v>1355</v>
      </c>
      <c r="K171">
        <v>1563</v>
      </c>
      <c r="L171">
        <v>1478</v>
      </c>
      <c r="M171">
        <v>1383</v>
      </c>
      <c r="N171">
        <v>1178</v>
      </c>
      <c r="O171">
        <v>1087</v>
      </c>
      <c r="P171">
        <v>1080</v>
      </c>
      <c r="Q171">
        <v>754</v>
      </c>
      <c r="R171">
        <v>695</v>
      </c>
      <c r="S171">
        <v>0</v>
      </c>
      <c r="T171">
        <v>3</v>
      </c>
      <c r="U171">
        <v>7068</v>
      </c>
      <c r="V171">
        <v>3738</v>
      </c>
      <c r="W171">
        <v>0</v>
      </c>
      <c r="X171">
        <v>756</v>
      </c>
      <c r="Y171">
        <v>10034</v>
      </c>
      <c r="Z171">
        <v>16</v>
      </c>
      <c r="AA171">
        <v>0.61253007588376829</v>
      </c>
      <c r="AB171">
        <v>0.38746992411623171</v>
      </c>
      <c r="AC171">
        <v>0</v>
      </c>
      <c r="AD171">
        <v>2.1284471589857488E-2</v>
      </c>
      <c r="AE171">
        <v>0.12539330001850821</v>
      </c>
      <c r="AF171">
        <v>0.14464186563020551</v>
      </c>
      <c r="AG171">
        <v>0.13677586526004071</v>
      </c>
      <c r="AH171">
        <v>0.12798445308162129</v>
      </c>
      <c r="AI171">
        <v>0.1090135110124005</v>
      </c>
      <c r="AJ171">
        <v>0.100592263557283</v>
      </c>
      <c r="AK171">
        <v>9.9944475291504714E-2</v>
      </c>
      <c r="AL171">
        <v>6.9776050342402363E-2</v>
      </c>
      <c r="AM171">
        <v>6.4316120673699795E-2</v>
      </c>
      <c r="AN171">
        <v>0</v>
      </c>
      <c r="AO171">
        <f t="shared" si="2"/>
        <v>2.7762354247640202E-4</v>
      </c>
      <c r="AP171">
        <v>0.65408106607440308</v>
      </c>
      <c r="AQ171">
        <v>0.34591893392559692</v>
      </c>
      <c r="AR171">
        <v>0</v>
      </c>
      <c r="AS171">
        <v>6.9961132704053297E-2</v>
      </c>
      <c r="AT171">
        <v>0.92855820840273917</v>
      </c>
      <c r="AU171">
        <v>1.4806588932074771E-3</v>
      </c>
    </row>
    <row r="172" spans="1:47" x14ac:dyDescent="0.25">
      <c r="A172" t="s">
        <v>4951</v>
      </c>
      <c r="B172" t="s">
        <v>4780</v>
      </c>
      <c r="C172" t="s">
        <v>123</v>
      </c>
      <c r="D172">
        <v>2018</v>
      </c>
      <c r="E172">
        <v>12553</v>
      </c>
      <c r="F172">
        <v>7600</v>
      </c>
      <c r="G172">
        <v>4953</v>
      </c>
      <c r="H172">
        <v>0</v>
      </c>
      <c r="I172">
        <v>396</v>
      </c>
      <c r="J172">
        <v>1463</v>
      </c>
      <c r="K172">
        <v>1684</v>
      </c>
      <c r="L172">
        <v>1438</v>
      </c>
      <c r="M172">
        <v>1394</v>
      </c>
      <c r="N172">
        <v>1445</v>
      </c>
      <c r="O172">
        <v>1526</v>
      </c>
      <c r="P172">
        <v>1410</v>
      </c>
      <c r="Q172">
        <v>970</v>
      </c>
      <c r="R172">
        <v>827</v>
      </c>
      <c r="S172">
        <v>0</v>
      </c>
      <c r="T172">
        <v>0</v>
      </c>
      <c r="U172">
        <v>8743</v>
      </c>
      <c r="V172">
        <v>3810</v>
      </c>
      <c r="W172">
        <v>0</v>
      </c>
      <c r="X172">
        <v>722</v>
      </c>
      <c r="Y172">
        <v>11811</v>
      </c>
      <c r="Z172">
        <v>20</v>
      </c>
      <c r="AA172">
        <v>0.60543296423165782</v>
      </c>
      <c r="AB172">
        <v>0.39456703576834218</v>
      </c>
      <c r="AC172">
        <v>0</v>
      </c>
      <c r="AD172">
        <v>3.1546243925754801E-2</v>
      </c>
      <c r="AE172">
        <v>0.11654584561459411</v>
      </c>
      <c r="AF172">
        <v>0.13415119891659361</v>
      </c>
      <c r="AG172">
        <v>0.1145542898112005</v>
      </c>
      <c r="AH172">
        <v>0.11104915159722779</v>
      </c>
      <c r="AI172">
        <v>0.1151119254361507</v>
      </c>
      <c r="AJ172">
        <v>0.12156456623914599</v>
      </c>
      <c r="AK172">
        <v>0.1123237473113997</v>
      </c>
      <c r="AL172">
        <v>7.7272365171672117E-2</v>
      </c>
      <c r="AM172">
        <v>6.5880665976260661E-2</v>
      </c>
      <c r="AN172">
        <v>0</v>
      </c>
      <c r="AO172">
        <f t="shared" si="2"/>
        <v>0</v>
      </c>
      <c r="AP172">
        <v>0.69648689556281362</v>
      </c>
      <c r="AQ172">
        <v>0.30351310443718632</v>
      </c>
      <c r="AR172">
        <v>0</v>
      </c>
      <c r="AS172">
        <v>5.7516131602007491E-2</v>
      </c>
      <c r="AT172">
        <v>0.94089062375527766</v>
      </c>
      <c r="AU172">
        <v>1.5932446427148891E-3</v>
      </c>
    </row>
    <row r="173" spans="1:47" x14ac:dyDescent="0.25">
      <c r="A173" t="s">
        <v>4952</v>
      </c>
      <c r="B173" t="s">
        <v>4780</v>
      </c>
      <c r="C173" t="s">
        <v>4783</v>
      </c>
      <c r="D173">
        <v>2018</v>
      </c>
      <c r="E173">
        <v>89772</v>
      </c>
      <c r="F173">
        <v>51938</v>
      </c>
      <c r="G173">
        <v>37834</v>
      </c>
      <c r="H173">
        <v>0</v>
      </c>
      <c r="I173">
        <v>3058</v>
      </c>
      <c r="J173">
        <v>11159</v>
      </c>
      <c r="K173">
        <v>11571</v>
      </c>
      <c r="L173">
        <v>10048</v>
      </c>
      <c r="M173">
        <v>10284</v>
      </c>
      <c r="N173">
        <v>10083</v>
      </c>
      <c r="O173">
        <v>10051</v>
      </c>
      <c r="P173">
        <v>9506</v>
      </c>
      <c r="Q173">
        <v>6730</v>
      </c>
      <c r="R173">
        <v>6702</v>
      </c>
      <c r="S173">
        <v>0</v>
      </c>
      <c r="T173">
        <v>580</v>
      </c>
      <c r="U173">
        <v>65634</v>
      </c>
      <c r="V173">
        <v>23541</v>
      </c>
      <c r="W173">
        <v>597</v>
      </c>
      <c r="X173">
        <v>6655</v>
      </c>
      <c r="Y173">
        <v>82949</v>
      </c>
      <c r="Z173">
        <v>168</v>
      </c>
      <c r="AA173">
        <v>0.57855456044200859</v>
      </c>
      <c r="AB173">
        <v>0.42144543955799141</v>
      </c>
      <c r="AC173">
        <v>0</v>
      </c>
      <c r="AD173">
        <v>3.40640734304683E-2</v>
      </c>
      <c r="AE173">
        <v>0.124303791828187</v>
      </c>
      <c r="AF173">
        <v>0.12889319609677849</v>
      </c>
      <c r="AG173">
        <v>0.1119279953660384</v>
      </c>
      <c r="AH173">
        <v>0.1145568774228044</v>
      </c>
      <c r="AI173">
        <v>0.11231787194225371</v>
      </c>
      <c r="AJ173">
        <v>0.1119614133582854</v>
      </c>
      <c r="AK173">
        <v>0.10589047810007569</v>
      </c>
      <c r="AL173">
        <v>7.4967695940827875E-2</v>
      </c>
      <c r="AM173">
        <v>7.4655794679855628E-2</v>
      </c>
      <c r="AN173">
        <v>0</v>
      </c>
      <c r="AO173">
        <f t="shared" si="2"/>
        <v>6.4608118344249878E-3</v>
      </c>
      <c r="AP173">
        <v>0.73111883438043046</v>
      </c>
      <c r="AQ173">
        <v>0.26223098516241139</v>
      </c>
      <c r="AR173">
        <v>6.6501804571581337E-3</v>
      </c>
      <c r="AS173">
        <v>7.4132246134652233E-2</v>
      </c>
      <c r="AT173">
        <v>0.92399634629951433</v>
      </c>
      <c r="AU173">
        <v>1.871407565833445E-3</v>
      </c>
    </row>
    <row r="174" spans="1:47" x14ac:dyDescent="0.25">
      <c r="A174" t="s">
        <v>4953</v>
      </c>
      <c r="B174" t="s">
        <v>4780</v>
      </c>
      <c r="C174" t="s">
        <v>369</v>
      </c>
      <c r="D174">
        <v>2018</v>
      </c>
      <c r="E174">
        <v>2918</v>
      </c>
      <c r="F174">
        <v>1815</v>
      </c>
      <c r="G174">
        <v>1103</v>
      </c>
      <c r="H174">
        <v>0</v>
      </c>
      <c r="I174">
        <v>92</v>
      </c>
      <c r="J174">
        <v>346</v>
      </c>
      <c r="K174">
        <v>389</v>
      </c>
      <c r="L174">
        <v>340</v>
      </c>
      <c r="M174">
        <v>368</v>
      </c>
      <c r="N174">
        <v>356</v>
      </c>
      <c r="O174">
        <v>344</v>
      </c>
      <c r="P174">
        <v>311</v>
      </c>
      <c r="Q174">
        <v>203</v>
      </c>
      <c r="R174">
        <v>169</v>
      </c>
      <c r="S174">
        <v>0</v>
      </c>
      <c r="T174">
        <v>0</v>
      </c>
      <c r="U174">
        <v>1949</v>
      </c>
      <c r="V174">
        <v>969</v>
      </c>
      <c r="W174">
        <v>0</v>
      </c>
      <c r="X174">
        <v>352</v>
      </c>
      <c r="Y174">
        <v>2558</v>
      </c>
      <c r="Z174">
        <v>8</v>
      </c>
      <c r="AA174">
        <v>0.62200137080191908</v>
      </c>
      <c r="AB174">
        <v>0.37799862919808092</v>
      </c>
      <c r="AC174">
        <v>0</v>
      </c>
      <c r="AD174">
        <v>3.1528444139821803E-2</v>
      </c>
      <c r="AE174">
        <v>0.11857436600411241</v>
      </c>
      <c r="AF174">
        <v>0.13331048663468131</v>
      </c>
      <c r="AG174">
        <v>0.1165181631254284</v>
      </c>
      <c r="AH174">
        <v>0.12611377655928721</v>
      </c>
      <c r="AI174">
        <v>0.1220013708019191</v>
      </c>
      <c r="AJ174">
        <v>0.1178889650445511</v>
      </c>
      <c r="AK174">
        <v>0.1065798492117889</v>
      </c>
      <c r="AL174">
        <v>6.9568197395476358E-2</v>
      </c>
      <c r="AM174">
        <v>5.7916381082933517E-2</v>
      </c>
      <c r="AN174">
        <v>0</v>
      </c>
      <c r="AO174">
        <f t="shared" si="2"/>
        <v>0</v>
      </c>
      <c r="AP174">
        <v>0.66792323509252916</v>
      </c>
      <c r="AQ174">
        <v>0.33207676490747079</v>
      </c>
      <c r="AR174">
        <v>0</v>
      </c>
      <c r="AS174">
        <v>0.1206305688827964</v>
      </c>
      <c r="AT174">
        <v>0.87662782727895816</v>
      </c>
      <c r="AU174">
        <v>2.7416038382453742E-3</v>
      </c>
    </row>
    <row r="175" spans="1:47" x14ac:dyDescent="0.25">
      <c r="A175" t="s">
        <v>4954</v>
      </c>
      <c r="B175" t="s">
        <v>4780</v>
      </c>
      <c r="C175" t="s">
        <v>376</v>
      </c>
      <c r="D175">
        <v>2018</v>
      </c>
      <c r="E175">
        <v>1885</v>
      </c>
      <c r="F175">
        <v>1132</v>
      </c>
      <c r="G175">
        <v>753</v>
      </c>
      <c r="H175">
        <v>0</v>
      </c>
      <c r="I175">
        <v>57</v>
      </c>
      <c r="J175">
        <v>199</v>
      </c>
      <c r="K175">
        <v>201</v>
      </c>
      <c r="L175">
        <v>241</v>
      </c>
      <c r="M175">
        <v>255</v>
      </c>
      <c r="N175">
        <v>258</v>
      </c>
      <c r="O175">
        <v>220</v>
      </c>
      <c r="P175">
        <v>185</v>
      </c>
      <c r="Q175">
        <v>127</v>
      </c>
      <c r="R175">
        <v>142</v>
      </c>
      <c r="S175">
        <v>0</v>
      </c>
      <c r="T175">
        <v>0</v>
      </c>
      <c r="U175">
        <v>1416</v>
      </c>
      <c r="V175">
        <v>469</v>
      </c>
      <c r="W175">
        <v>0</v>
      </c>
      <c r="X175">
        <v>302</v>
      </c>
      <c r="Y175">
        <v>1578</v>
      </c>
      <c r="Z175">
        <v>5</v>
      </c>
      <c r="AA175">
        <v>0.60053050397877983</v>
      </c>
      <c r="AB175">
        <v>0.39946949602122023</v>
      </c>
      <c r="AC175">
        <v>0</v>
      </c>
      <c r="AD175">
        <v>3.0238726790450931E-2</v>
      </c>
      <c r="AE175">
        <v>0.1055702917771883</v>
      </c>
      <c r="AF175">
        <v>0.106631299734748</v>
      </c>
      <c r="AG175">
        <v>0.12785145888594171</v>
      </c>
      <c r="AH175">
        <v>0.13527851458885939</v>
      </c>
      <c r="AI175">
        <v>0.13687002652519889</v>
      </c>
      <c r="AJ175">
        <v>0.116710875331565</v>
      </c>
      <c r="AK175">
        <v>9.8143236074270557E-2</v>
      </c>
      <c r="AL175">
        <v>6.7374005305039786E-2</v>
      </c>
      <c r="AM175">
        <v>7.5331564986737404E-2</v>
      </c>
      <c r="AN175">
        <v>0</v>
      </c>
      <c r="AO175">
        <f t="shared" si="2"/>
        <v>0</v>
      </c>
      <c r="AP175">
        <v>0.75119363395225469</v>
      </c>
      <c r="AQ175">
        <v>0.24880636604774539</v>
      </c>
      <c r="AR175">
        <v>0</v>
      </c>
      <c r="AS175">
        <v>0.16021220159151189</v>
      </c>
      <c r="AT175">
        <v>0.83713527851458891</v>
      </c>
      <c r="AU175">
        <v>2.6525198938992041E-3</v>
      </c>
    </row>
    <row r="176" spans="1:47" x14ac:dyDescent="0.25">
      <c r="A176" t="s">
        <v>4955</v>
      </c>
      <c r="B176" t="s">
        <v>4780</v>
      </c>
      <c r="C176" t="s">
        <v>382</v>
      </c>
      <c r="D176">
        <v>2018</v>
      </c>
      <c r="E176">
        <v>1414</v>
      </c>
      <c r="F176">
        <v>867</v>
      </c>
      <c r="G176">
        <v>547</v>
      </c>
      <c r="H176">
        <v>0</v>
      </c>
      <c r="I176">
        <v>34</v>
      </c>
      <c r="J176">
        <v>152</v>
      </c>
      <c r="K176">
        <v>220</v>
      </c>
      <c r="L176">
        <v>186</v>
      </c>
      <c r="M176">
        <v>198</v>
      </c>
      <c r="N176">
        <v>153</v>
      </c>
      <c r="O176">
        <v>156</v>
      </c>
      <c r="P176">
        <v>139</v>
      </c>
      <c r="Q176">
        <v>95</v>
      </c>
      <c r="R176">
        <v>81</v>
      </c>
      <c r="S176">
        <v>0</v>
      </c>
      <c r="T176">
        <v>0</v>
      </c>
      <c r="U176">
        <v>910</v>
      </c>
      <c r="V176">
        <v>504</v>
      </c>
      <c r="W176">
        <v>0</v>
      </c>
      <c r="X176">
        <v>344</v>
      </c>
      <c r="Y176">
        <v>1068</v>
      </c>
      <c r="Z176">
        <v>2</v>
      </c>
      <c r="AA176">
        <v>0.61315417256011318</v>
      </c>
      <c r="AB176">
        <v>0.38684582743988682</v>
      </c>
      <c r="AC176">
        <v>0</v>
      </c>
      <c r="AD176">
        <v>2.404526166902405E-2</v>
      </c>
      <c r="AE176">
        <v>0.1074964639321075</v>
      </c>
      <c r="AF176">
        <v>0.1555869872701556</v>
      </c>
      <c r="AG176">
        <v>0.1315417256011315</v>
      </c>
      <c r="AH176">
        <v>0.14002828854314001</v>
      </c>
      <c r="AI176">
        <v>0.10820367751060821</v>
      </c>
      <c r="AJ176">
        <v>0.1103253182461103</v>
      </c>
      <c r="AK176">
        <v>9.8302687411598297E-2</v>
      </c>
      <c r="AL176">
        <v>6.7185289957567187E-2</v>
      </c>
      <c r="AM176">
        <v>5.7284299858557278E-2</v>
      </c>
      <c r="AN176">
        <v>0</v>
      </c>
      <c r="AO176">
        <f t="shared" si="2"/>
        <v>0</v>
      </c>
      <c r="AP176">
        <v>0.64356435643564358</v>
      </c>
      <c r="AQ176">
        <v>0.35643564356435642</v>
      </c>
      <c r="AR176">
        <v>0</v>
      </c>
      <c r="AS176">
        <v>0.2432814710042433</v>
      </c>
      <c r="AT176">
        <v>0.75530410183875529</v>
      </c>
      <c r="AU176">
        <v>1.414427157001414E-3</v>
      </c>
    </row>
    <row r="177" spans="1:47" x14ac:dyDescent="0.25">
      <c r="A177" t="s">
        <v>4956</v>
      </c>
      <c r="B177" t="s">
        <v>4780</v>
      </c>
      <c r="C177" t="s">
        <v>388</v>
      </c>
      <c r="D177">
        <v>2018</v>
      </c>
      <c r="E177">
        <v>41</v>
      </c>
      <c r="F177">
        <v>18</v>
      </c>
      <c r="G177">
        <v>23</v>
      </c>
      <c r="H177">
        <v>0</v>
      </c>
      <c r="I177">
        <v>0</v>
      </c>
      <c r="J177">
        <v>4</v>
      </c>
      <c r="K177">
        <v>7</v>
      </c>
      <c r="L177">
        <v>4</v>
      </c>
      <c r="M177">
        <v>5</v>
      </c>
      <c r="N177">
        <v>6</v>
      </c>
      <c r="O177">
        <v>5</v>
      </c>
      <c r="P177">
        <v>3</v>
      </c>
      <c r="Q177">
        <v>4</v>
      </c>
      <c r="R177">
        <v>3</v>
      </c>
      <c r="S177">
        <v>0</v>
      </c>
      <c r="T177">
        <v>0</v>
      </c>
      <c r="U177">
        <v>30</v>
      </c>
      <c r="V177">
        <v>11</v>
      </c>
      <c r="W177">
        <v>0</v>
      </c>
      <c r="X177">
        <v>11</v>
      </c>
      <c r="Y177">
        <v>30</v>
      </c>
      <c r="Z177">
        <v>0</v>
      </c>
      <c r="AA177">
        <v>0.43902439024390238</v>
      </c>
      <c r="AB177">
        <v>0.56097560975609762</v>
      </c>
      <c r="AC177">
        <v>0</v>
      </c>
      <c r="AD177">
        <v>0</v>
      </c>
      <c r="AE177">
        <v>9.7560975609756101E-2</v>
      </c>
      <c r="AF177">
        <v>0.17073170731707321</v>
      </c>
      <c r="AG177">
        <v>9.7560975609756101E-2</v>
      </c>
      <c r="AH177">
        <v>0.12195121951219511</v>
      </c>
      <c r="AI177">
        <v>0.14634146341463411</v>
      </c>
      <c r="AJ177">
        <v>0.12195121951219511</v>
      </c>
      <c r="AK177">
        <v>7.3170731707317069E-2</v>
      </c>
      <c r="AL177">
        <v>9.7560975609756101E-2</v>
      </c>
      <c r="AM177">
        <v>7.3170731707317069E-2</v>
      </c>
      <c r="AN177">
        <v>0</v>
      </c>
      <c r="AO177">
        <f t="shared" si="2"/>
        <v>0</v>
      </c>
      <c r="AP177">
        <v>0.73170731707317072</v>
      </c>
      <c r="AQ177">
        <v>0.26829268292682928</v>
      </c>
      <c r="AR177">
        <v>0</v>
      </c>
      <c r="AS177">
        <v>0.26829268292682928</v>
      </c>
      <c r="AT177">
        <v>0.73170731707317072</v>
      </c>
      <c r="AU177">
        <v>0</v>
      </c>
    </row>
    <row r="178" spans="1:47" x14ac:dyDescent="0.25">
      <c r="A178" t="s">
        <v>4957</v>
      </c>
      <c r="B178" t="s">
        <v>4780</v>
      </c>
      <c r="C178" t="s">
        <v>394</v>
      </c>
      <c r="D178">
        <v>2018</v>
      </c>
      <c r="E178">
        <v>2616</v>
      </c>
      <c r="F178">
        <v>1587</v>
      </c>
      <c r="G178">
        <v>1029</v>
      </c>
      <c r="H178">
        <v>0</v>
      </c>
      <c r="I178">
        <v>58</v>
      </c>
      <c r="J178">
        <v>225</v>
      </c>
      <c r="K178">
        <v>312</v>
      </c>
      <c r="L178">
        <v>321</v>
      </c>
      <c r="M178">
        <v>298</v>
      </c>
      <c r="N178">
        <v>326</v>
      </c>
      <c r="O178">
        <v>337</v>
      </c>
      <c r="P178">
        <v>315</v>
      </c>
      <c r="Q178">
        <v>223</v>
      </c>
      <c r="R178">
        <v>200</v>
      </c>
      <c r="S178">
        <v>0</v>
      </c>
      <c r="T178">
        <v>1</v>
      </c>
      <c r="U178">
        <v>1808</v>
      </c>
      <c r="V178">
        <v>808</v>
      </c>
      <c r="W178">
        <v>0</v>
      </c>
      <c r="X178">
        <v>482</v>
      </c>
      <c r="Y178">
        <v>2126</v>
      </c>
      <c r="Z178">
        <v>8</v>
      </c>
      <c r="AA178">
        <v>0.60665137614678899</v>
      </c>
      <c r="AB178">
        <v>0.39334862385321101</v>
      </c>
      <c r="AC178">
        <v>0</v>
      </c>
      <c r="AD178">
        <v>2.2171253822629969E-2</v>
      </c>
      <c r="AE178">
        <v>8.6009174311926603E-2</v>
      </c>
      <c r="AF178">
        <v>0.11926605504587159</v>
      </c>
      <c r="AG178">
        <v>0.1227064220183486</v>
      </c>
      <c r="AH178">
        <v>0.113914373088685</v>
      </c>
      <c r="AI178">
        <v>0.1246177370030581</v>
      </c>
      <c r="AJ178">
        <v>0.12882262996941901</v>
      </c>
      <c r="AK178">
        <v>0.12041284403669721</v>
      </c>
      <c r="AL178">
        <v>8.5244648318042807E-2</v>
      </c>
      <c r="AM178">
        <v>7.64525993883792E-2</v>
      </c>
      <c r="AN178">
        <v>0</v>
      </c>
      <c r="AO178">
        <f t="shared" si="2"/>
        <v>3.8226299694189603E-4</v>
      </c>
      <c r="AP178">
        <v>0.69113149847094801</v>
      </c>
      <c r="AQ178">
        <v>0.30886850152905199</v>
      </c>
      <c r="AR178">
        <v>0</v>
      </c>
      <c r="AS178">
        <v>0.1842507645259939</v>
      </c>
      <c r="AT178">
        <v>0.81269113149847094</v>
      </c>
      <c r="AU178">
        <v>3.0581039755351678E-3</v>
      </c>
    </row>
    <row r="179" spans="1:47" x14ac:dyDescent="0.25">
      <c r="A179" t="s">
        <v>4958</v>
      </c>
      <c r="B179" t="s">
        <v>4780</v>
      </c>
      <c r="C179" t="s">
        <v>400</v>
      </c>
      <c r="D179">
        <v>2018</v>
      </c>
      <c r="E179">
        <v>17</v>
      </c>
      <c r="F179">
        <v>7</v>
      </c>
      <c r="G179">
        <v>10</v>
      </c>
      <c r="H179">
        <v>0</v>
      </c>
      <c r="I179">
        <v>1</v>
      </c>
      <c r="J179">
        <v>5</v>
      </c>
      <c r="K179">
        <v>2</v>
      </c>
      <c r="L179">
        <v>0</v>
      </c>
      <c r="M179">
        <v>2</v>
      </c>
      <c r="N179">
        <v>2</v>
      </c>
      <c r="O179">
        <v>2</v>
      </c>
      <c r="P179">
        <v>2</v>
      </c>
      <c r="Q179">
        <v>1</v>
      </c>
      <c r="R179">
        <v>0</v>
      </c>
      <c r="S179">
        <v>0</v>
      </c>
      <c r="T179">
        <v>0</v>
      </c>
      <c r="U179">
        <v>14</v>
      </c>
      <c r="V179">
        <v>3</v>
      </c>
      <c r="W179">
        <v>0</v>
      </c>
      <c r="X179">
        <v>17</v>
      </c>
      <c r="Y179">
        <v>0</v>
      </c>
      <c r="Z179">
        <v>0</v>
      </c>
      <c r="AA179">
        <v>0.41176470588235292</v>
      </c>
      <c r="AB179">
        <v>0.58823529411764708</v>
      </c>
      <c r="AC179">
        <v>0</v>
      </c>
      <c r="AD179">
        <v>5.8823529411764712E-2</v>
      </c>
      <c r="AE179">
        <v>0.29411764705882348</v>
      </c>
      <c r="AF179">
        <v>0.1176470588235294</v>
      </c>
      <c r="AG179">
        <v>0</v>
      </c>
      <c r="AH179">
        <v>0.1176470588235294</v>
      </c>
      <c r="AI179">
        <v>0.1176470588235294</v>
      </c>
      <c r="AJ179">
        <v>0.1176470588235294</v>
      </c>
      <c r="AK179">
        <v>0.1176470588235294</v>
      </c>
      <c r="AL179">
        <v>5.8823529411764712E-2</v>
      </c>
      <c r="AM179">
        <v>0</v>
      </c>
      <c r="AN179">
        <v>0</v>
      </c>
      <c r="AO179">
        <f t="shared" si="2"/>
        <v>0</v>
      </c>
      <c r="AP179">
        <v>0.82352941176470584</v>
      </c>
      <c r="AQ179">
        <v>0.1764705882352941</v>
      </c>
      <c r="AR179">
        <v>0</v>
      </c>
      <c r="AS179">
        <v>1</v>
      </c>
      <c r="AT179">
        <v>0</v>
      </c>
      <c r="AU179">
        <v>0</v>
      </c>
    </row>
    <row r="180" spans="1:47" x14ac:dyDescent="0.25">
      <c r="A180" t="s">
        <v>4959</v>
      </c>
      <c r="B180" t="s">
        <v>4780</v>
      </c>
      <c r="C180" t="s">
        <v>43</v>
      </c>
      <c r="D180">
        <v>2018</v>
      </c>
      <c r="E180">
        <v>33872</v>
      </c>
      <c r="F180">
        <v>20057</v>
      </c>
      <c r="G180">
        <v>13815</v>
      </c>
      <c r="H180">
        <v>0</v>
      </c>
      <c r="I180">
        <v>1227</v>
      </c>
      <c r="J180">
        <v>4414</v>
      </c>
      <c r="K180">
        <v>4316</v>
      </c>
      <c r="L180">
        <v>3464</v>
      </c>
      <c r="M180">
        <v>3983</v>
      </c>
      <c r="N180">
        <v>3841</v>
      </c>
      <c r="O180">
        <v>3558</v>
      </c>
      <c r="P180">
        <v>3493</v>
      </c>
      <c r="Q180">
        <v>2627</v>
      </c>
      <c r="R180">
        <v>2942</v>
      </c>
      <c r="S180">
        <v>0</v>
      </c>
      <c r="T180">
        <v>7</v>
      </c>
      <c r="U180">
        <v>23845</v>
      </c>
      <c r="V180">
        <v>10027</v>
      </c>
      <c r="W180">
        <v>0</v>
      </c>
      <c r="X180">
        <v>1468</v>
      </c>
      <c r="Y180">
        <v>32306</v>
      </c>
      <c r="Z180">
        <v>98</v>
      </c>
      <c r="AA180">
        <v>0.59214100141709969</v>
      </c>
      <c r="AB180">
        <v>0.40785899858290031</v>
      </c>
      <c r="AC180">
        <v>0</v>
      </c>
      <c r="AD180">
        <v>3.6224610297590928E-2</v>
      </c>
      <c r="AE180">
        <v>0.13031412376003779</v>
      </c>
      <c r="AF180">
        <v>0.12742087860179499</v>
      </c>
      <c r="AG180">
        <v>0.1022673594709495</v>
      </c>
      <c r="AH180">
        <v>0.11758974964572511</v>
      </c>
      <c r="AI180">
        <v>0.11339749645725079</v>
      </c>
      <c r="AJ180">
        <v>0.1050425129900803</v>
      </c>
      <c r="AK180">
        <v>0.1031235238545111</v>
      </c>
      <c r="AL180">
        <v>7.7556683986773733E-2</v>
      </c>
      <c r="AM180">
        <v>8.6856400566839867E-2</v>
      </c>
      <c r="AN180">
        <v>0</v>
      </c>
      <c r="AO180">
        <f t="shared" si="2"/>
        <v>2.0666036844591403E-4</v>
      </c>
      <c r="AP180">
        <v>0.70397378365611718</v>
      </c>
      <c r="AQ180">
        <v>0.29602621634388288</v>
      </c>
      <c r="AR180">
        <v>0</v>
      </c>
      <c r="AS180">
        <v>4.3339631554085968E-2</v>
      </c>
      <c r="AT180">
        <v>0.95376712328767121</v>
      </c>
      <c r="AU180">
        <v>2.8932451582427961E-3</v>
      </c>
    </row>
    <row r="181" spans="1:47" x14ac:dyDescent="0.25">
      <c r="A181" t="s">
        <v>4960</v>
      </c>
      <c r="B181" t="s">
        <v>4780</v>
      </c>
      <c r="C181" t="s">
        <v>187</v>
      </c>
      <c r="D181">
        <v>2018</v>
      </c>
      <c r="E181">
        <v>305</v>
      </c>
      <c r="F181">
        <v>202</v>
      </c>
      <c r="G181">
        <v>103</v>
      </c>
      <c r="H181">
        <v>0</v>
      </c>
      <c r="I181">
        <v>7</v>
      </c>
      <c r="J181">
        <v>25</v>
      </c>
      <c r="K181">
        <v>27</v>
      </c>
      <c r="L181">
        <v>30</v>
      </c>
      <c r="M181">
        <v>31</v>
      </c>
      <c r="N181">
        <v>34</v>
      </c>
      <c r="O181">
        <v>36</v>
      </c>
      <c r="P181">
        <v>39</v>
      </c>
      <c r="Q181">
        <v>25</v>
      </c>
      <c r="R181">
        <v>27</v>
      </c>
      <c r="S181">
        <v>0</v>
      </c>
      <c r="T181">
        <v>24</v>
      </c>
      <c r="U181">
        <v>235</v>
      </c>
      <c r="V181">
        <v>40</v>
      </c>
      <c r="W181">
        <v>30</v>
      </c>
      <c r="X181">
        <v>38</v>
      </c>
      <c r="Y181">
        <v>267</v>
      </c>
      <c r="Z181">
        <v>0</v>
      </c>
      <c r="AA181">
        <v>0.6622950819672131</v>
      </c>
      <c r="AB181">
        <v>0.3377049180327869</v>
      </c>
      <c r="AC181">
        <v>0</v>
      </c>
      <c r="AD181">
        <v>2.295081967213115E-2</v>
      </c>
      <c r="AE181">
        <v>8.1967213114754092E-2</v>
      </c>
      <c r="AF181">
        <v>8.8524590163934422E-2</v>
      </c>
      <c r="AG181">
        <v>9.8360655737704916E-2</v>
      </c>
      <c r="AH181">
        <v>0.10163934426229509</v>
      </c>
      <c r="AI181">
        <v>0.1114754098360656</v>
      </c>
      <c r="AJ181">
        <v>0.11803278688524591</v>
      </c>
      <c r="AK181">
        <v>0.12786885245901641</v>
      </c>
      <c r="AL181">
        <v>8.1967213114754092E-2</v>
      </c>
      <c r="AM181">
        <v>8.8524590163934422E-2</v>
      </c>
      <c r="AN181">
        <v>0</v>
      </c>
      <c r="AO181">
        <f t="shared" si="2"/>
        <v>7.8688524590163941E-2</v>
      </c>
      <c r="AP181">
        <v>0.77049180327868849</v>
      </c>
      <c r="AQ181">
        <v>0.13114754098360659</v>
      </c>
      <c r="AR181">
        <v>9.8360655737704916E-2</v>
      </c>
      <c r="AS181">
        <v>0.12459016393442621</v>
      </c>
      <c r="AT181">
        <v>0.87540983606557377</v>
      </c>
      <c r="AU181">
        <v>0</v>
      </c>
    </row>
    <row r="182" spans="1:47" x14ac:dyDescent="0.25">
      <c r="A182" t="s">
        <v>4961</v>
      </c>
      <c r="B182" t="s">
        <v>4780</v>
      </c>
      <c r="C182" t="s">
        <v>420</v>
      </c>
      <c r="D182">
        <v>2018</v>
      </c>
      <c r="E182">
        <v>20878</v>
      </c>
      <c r="F182">
        <v>10454</v>
      </c>
      <c r="G182">
        <v>10424</v>
      </c>
      <c r="H182">
        <v>0</v>
      </c>
      <c r="I182">
        <v>897</v>
      </c>
      <c r="J182">
        <v>2713</v>
      </c>
      <c r="K182">
        <v>2497</v>
      </c>
      <c r="L182">
        <v>2198</v>
      </c>
      <c r="M182">
        <v>2041</v>
      </c>
      <c r="N182">
        <v>2199</v>
      </c>
      <c r="O182">
        <v>2504</v>
      </c>
      <c r="P182">
        <v>2313</v>
      </c>
      <c r="Q182">
        <v>1554</v>
      </c>
      <c r="R182">
        <v>1418</v>
      </c>
      <c r="S182">
        <v>0</v>
      </c>
      <c r="T182">
        <v>544</v>
      </c>
      <c r="U182">
        <v>18431</v>
      </c>
      <c r="V182">
        <v>1880</v>
      </c>
      <c r="W182">
        <v>567</v>
      </c>
      <c r="X182">
        <v>1860</v>
      </c>
      <c r="Y182">
        <v>19009</v>
      </c>
      <c r="Z182">
        <v>9</v>
      </c>
      <c r="AA182">
        <v>0.50071845962256922</v>
      </c>
      <c r="AB182">
        <v>0.49928154037743078</v>
      </c>
      <c r="AC182">
        <v>0</v>
      </c>
      <c r="AD182">
        <v>4.2963885429638853E-2</v>
      </c>
      <c r="AE182">
        <v>0.12994539706868469</v>
      </c>
      <c r="AF182">
        <v>0.1195995785036881</v>
      </c>
      <c r="AG182">
        <v>0.10527828336047509</v>
      </c>
      <c r="AH182">
        <v>9.7758405977584062E-2</v>
      </c>
      <c r="AI182">
        <v>0.10532618066864639</v>
      </c>
      <c r="AJ182">
        <v>0.1199348596608871</v>
      </c>
      <c r="AK182">
        <v>0.1107864738001724</v>
      </c>
      <c r="AL182">
        <v>7.4432416898170317E-2</v>
      </c>
      <c r="AM182">
        <v>6.7918382986876136E-2</v>
      </c>
      <c r="AN182">
        <v>0</v>
      </c>
      <c r="AO182">
        <f t="shared" si="2"/>
        <v>2.605613564517674E-2</v>
      </c>
      <c r="AP182">
        <v>0.88279528690487596</v>
      </c>
      <c r="AQ182">
        <v>9.0046939362007861E-2</v>
      </c>
      <c r="AR182">
        <v>2.7157773733116199E-2</v>
      </c>
      <c r="AS182">
        <v>8.9088993198582239E-2</v>
      </c>
      <c r="AT182">
        <v>0.91047993102787628</v>
      </c>
      <c r="AU182">
        <v>4.31075773541527E-4</v>
      </c>
    </row>
    <row r="183" spans="1:47" x14ac:dyDescent="0.25">
      <c r="A183" t="s">
        <v>4962</v>
      </c>
      <c r="B183" t="s">
        <v>4780</v>
      </c>
      <c r="C183" t="s">
        <v>426</v>
      </c>
      <c r="D183">
        <v>2018</v>
      </c>
      <c r="E183">
        <v>2390</v>
      </c>
      <c r="F183">
        <v>1540</v>
      </c>
      <c r="G183">
        <v>850</v>
      </c>
      <c r="H183">
        <v>0</v>
      </c>
      <c r="I183">
        <v>58</v>
      </c>
      <c r="J183">
        <v>246</v>
      </c>
      <c r="K183">
        <v>343</v>
      </c>
      <c r="L183">
        <v>339</v>
      </c>
      <c r="M183">
        <v>319</v>
      </c>
      <c r="N183">
        <v>276</v>
      </c>
      <c r="O183">
        <v>266</v>
      </c>
      <c r="P183">
        <v>208</v>
      </c>
      <c r="Q183">
        <v>142</v>
      </c>
      <c r="R183">
        <v>192</v>
      </c>
      <c r="S183">
        <v>0</v>
      </c>
      <c r="T183">
        <v>1</v>
      </c>
      <c r="U183">
        <v>1125</v>
      </c>
      <c r="V183">
        <v>1265</v>
      </c>
      <c r="W183">
        <v>0</v>
      </c>
      <c r="X183">
        <v>295</v>
      </c>
      <c r="Y183">
        <v>2093</v>
      </c>
      <c r="Z183">
        <v>2</v>
      </c>
      <c r="AA183">
        <v>0.64435146443514646</v>
      </c>
      <c r="AB183">
        <v>0.35564853556485349</v>
      </c>
      <c r="AC183">
        <v>0</v>
      </c>
      <c r="AD183">
        <v>2.4267782426778239E-2</v>
      </c>
      <c r="AE183">
        <v>0.102928870292887</v>
      </c>
      <c r="AF183">
        <v>0.14351464435146441</v>
      </c>
      <c r="AG183">
        <v>0.14184100418410039</v>
      </c>
      <c r="AH183">
        <v>0.13347280334728029</v>
      </c>
      <c r="AI183">
        <v>0.1154811715481172</v>
      </c>
      <c r="AJ183">
        <v>0.1112970711297071</v>
      </c>
      <c r="AK183">
        <v>8.7029288702928864E-2</v>
      </c>
      <c r="AL183">
        <v>5.9414225941422587E-2</v>
      </c>
      <c r="AM183">
        <v>8.0334728033472802E-2</v>
      </c>
      <c r="AN183">
        <v>0</v>
      </c>
      <c r="AO183">
        <f t="shared" si="2"/>
        <v>4.1841004184100416E-4</v>
      </c>
      <c r="AP183">
        <v>0.47071129707112969</v>
      </c>
      <c r="AQ183">
        <v>0.52928870292887031</v>
      </c>
      <c r="AR183">
        <v>0</v>
      </c>
      <c r="AS183">
        <v>0.1234309623430962</v>
      </c>
      <c r="AT183">
        <v>0.87573221757322173</v>
      </c>
      <c r="AU183">
        <v>8.3682008368200832E-4</v>
      </c>
    </row>
    <row r="184" spans="1:47" x14ac:dyDescent="0.25">
      <c r="A184" t="s">
        <v>4963</v>
      </c>
      <c r="B184" t="s">
        <v>4780</v>
      </c>
      <c r="C184" t="s">
        <v>433</v>
      </c>
      <c r="D184">
        <v>2018</v>
      </c>
      <c r="E184">
        <v>77</v>
      </c>
      <c r="F184">
        <v>40</v>
      </c>
      <c r="G184">
        <v>37</v>
      </c>
      <c r="H184">
        <v>0</v>
      </c>
      <c r="I184">
        <v>1</v>
      </c>
      <c r="J184">
        <v>12</v>
      </c>
      <c r="K184">
        <v>10</v>
      </c>
      <c r="L184">
        <v>9</v>
      </c>
      <c r="M184">
        <v>7</v>
      </c>
      <c r="N184">
        <v>9</v>
      </c>
      <c r="O184">
        <v>10</v>
      </c>
      <c r="P184">
        <v>8</v>
      </c>
      <c r="Q184">
        <v>5</v>
      </c>
      <c r="R184">
        <v>6</v>
      </c>
      <c r="S184">
        <v>0</v>
      </c>
      <c r="T184">
        <v>0</v>
      </c>
      <c r="U184">
        <v>60</v>
      </c>
      <c r="V184">
        <v>17</v>
      </c>
      <c r="W184">
        <v>0</v>
      </c>
      <c r="X184">
        <v>8</v>
      </c>
      <c r="Y184">
        <v>69</v>
      </c>
      <c r="Z184">
        <v>0</v>
      </c>
      <c r="AA184">
        <v>0.51948051948051943</v>
      </c>
      <c r="AB184">
        <v>0.48051948051948051</v>
      </c>
      <c r="AC184">
        <v>0</v>
      </c>
      <c r="AD184">
        <v>1.298701298701299E-2</v>
      </c>
      <c r="AE184">
        <v>0.15584415584415581</v>
      </c>
      <c r="AF184">
        <v>0.12987012987012991</v>
      </c>
      <c r="AG184">
        <v>0.11688311688311689</v>
      </c>
      <c r="AH184">
        <v>9.0909090909090912E-2</v>
      </c>
      <c r="AI184">
        <v>0.11688311688311689</v>
      </c>
      <c r="AJ184">
        <v>0.12987012987012991</v>
      </c>
      <c r="AK184">
        <v>0.1038961038961039</v>
      </c>
      <c r="AL184">
        <v>6.4935064935064929E-2</v>
      </c>
      <c r="AM184">
        <v>7.792207792207792E-2</v>
      </c>
      <c r="AN184">
        <v>0</v>
      </c>
      <c r="AO184">
        <f t="shared" si="2"/>
        <v>0</v>
      </c>
      <c r="AP184">
        <v>0.77922077922077926</v>
      </c>
      <c r="AQ184">
        <v>0.2207792207792208</v>
      </c>
      <c r="AR184">
        <v>0</v>
      </c>
      <c r="AS184">
        <v>0.1038961038961039</v>
      </c>
      <c r="AT184">
        <v>0.89610389610389607</v>
      </c>
      <c r="AU184">
        <v>0</v>
      </c>
    </row>
    <row r="185" spans="1:47" x14ac:dyDescent="0.25">
      <c r="A185" t="s">
        <v>4964</v>
      </c>
      <c r="B185" t="s">
        <v>4796</v>
      </c>
      <c r="C185" t="s">
        <v>124</v>
      </c>
      <c r="D185">
        <v>2018</v>
      </c>
      <c r="E185">
        <v>5489</v>
      </c>
      <c r="F185">
        <v>3142</v>
      </c>
      <c r="G185">
        <v>2347</v>
      </c>
      <c r="H185">
        <v>0</v>
      </c>
      <c r="I185">
        <v>220</v>
      </c>
      <c r="J185">
        <v>624</v>
      </c>
      <c r="K185">
        <v>732</v>
      </c>
      <c r="L185">
        <v>758</v>
      </c>
      <c r="M185">
        <v>687</v>
      </c>
      <c r="N185">
        <v>649</v>
      </c>
      <c r="O185">
        <v>546</v>
      </c>
      <c r="P185">
        <v>541</v>
      </c>
      <c r="Q185">
        <v>364</v>
      </c>
      <c r="R185">
        <v>366</v>
      </c>
      <c r="S185">
        <v>0</v>
      </c>
      <c r="T185">
        <v>2</v>
      </c>
      <c r="U185">
        <v>3110</v>
      </c>
      <c r="V185">
        <v>2379</v>
      </c>
      <c r="W185">
        <v>0</v>
      </c>
      <c r="X185">
        <v>687</v>
      </c>
      <c r="Y185">
        <v>4794</v>
      </c>
      <c r="Z185">
        <v>8</v>
      </c>
      <c r="AA185">
        <v>0.57241756239752228</v>
      </c>
      <c r="AB185">
        <v>0.42758243760247772</v>
      </c>
      <c r="AC185">
        <v>0</v>
      </c>
      <c r="AD185">
        <v>4.0080160320641281E-2</v>
      </c>
      <c r="AE185">
        <v>0.1136819092730916</v>
      </c>
      <c r="AF185">
        <v>0.13335762433958831</v>
      </c>
      <c r="AG185">
        <v>0.13809437055930041</v>
      </c>
      <c r="AH185">
        <v>0.125159409728548</v>
      </c>
      <c r="AI185">
        <v>0.1182364729458918</v>
      </c>
      <c r="AJ185">
        <v>9.9471670613955177E-2</v>
      </c>
      <c r="AK185">
        <v>9.8560757879395153E-2</v>
      </c>
      <c r="AL185">
        <v>6.6314447075970118E-2</v>
      </c>
      <c r="AM185">
        <v>6.6678812169794127E-2</v>
      </c>
      <c r="AN185">
        <v>0</v>
      </c>
      <c r="AO185">
        <f t="shared" si="2"/>
        <v>3.6436509382401167E-4</v>
      </c>
      <c r="AP185">
        <v>0.56658772089633813</v>
      </c>
      <c r="AQ185">
        <v>0.43341227910366192</v>
      </c>
      <c r="AR185">
        <v>0</v>
      </c>
      <c r="AS185">
        <v>0.125159409728548</v>
      </c>
      <c r="AT185">
        <v>0.87338312989615596</v>
      </c>
      <c r="AU185">
        <v>1.4574603752960469E-3</v>
      </c>
    </row>
    <row r="186" spans="1:47" x14ac:dyDescent="0.25">
      <c r="A186" t="s">
        <v>4965</v>
      </c>
      <c r="B186" t="s">
        <v>4796</v>
      </c>
      <c r="C186" t="s">
        <v>123</v>
      </c>
      <c r="D186">
        <v>2018</v>
      </c>
      <c r="E186">
        <v>6721</v>
      </c>
      <c r="F186">
        <v>3808</v>
      </c>
      <c r="G186">
        <v>2913</v>
      </c>
      <c r="H186">
        <v>0</v>
      </c>
      <c r="I186">
        <v>354</v>
      </c>
      <c r="J186">
        <v>565</v>
      </c>
      <c r="K186">
        <v>839</v>
      </c>
      <c r="L186">
        <v>752</v>
      </c>
      <c r="M186">
        <v>741</v>
      </c>
      <c r="N186">
        <v>816</v>
      </c>
      <c r="O186">
        <v>919</v>
      </c>
      <c r="P186">
        <v>767</v>
      </c>
      <c r="Q186">
        <v>538</v>
      </c>
      <c r="R186">
        <v>430</v>
      </c>
      <c r="S186">
        <v>0</v>
      </c>
      <c r="T186">
        <v>0</v>
      </c>
      <c r="U186">
        <v>4352</v>
      </c>
      <c r="V186">
        <v>2369</v>
      </c>
      <c r="W186">
        <v>0</v>
      </c>
      <c r="X186">
        <v>668</v>
      </c>
      <c r="Y186">
        <v>6042</v>
      </c>
      <c r="Z186">
        <v>11</v>
      </c>
      <c r="AA186">
        <v>0.56658235381639632</v>
      </c>
      <c r="AB186">
        <v>0.43341764618360362</v>
      </c>
      <c r="AC186">
        <v>0</v>
      </c>
      <c r="AD186">
        <v>5.2670733521797353E-2</v>
      </c>
      <c r="AE186">
        <v>8.4064871298913851E-2</v>
      </c>
      <c r="AF186">
        <v>0.12483261419431629</v>
      </c>
      <c r="AG186">
        <v>0.1118881118881119</v>
      </c>
      <c r="AH186">
        <v>0.1102514506769826</v>
      </c>
      <c r="AI186">
        <v>0.12141050438922781</v>
      </c>
      <c r="AJ186">
        <v>0.1367356048207112</v>
      </c>
      <c r="AK186">
        <v>0.11411992263056089</v>
      </c>
      <c r="AL186">
        <v>8.004761196250558E-2</v>
      </c>
      <c r="AM186">
        <v>6.3978574616872494E-2</v>
      </c>
      <c r="AN186">
        <v>0</v>
      </c>
      <c r="AO186">
        <f t="shared" si="2"/>
        <v>0</v>
      </c>
      <c r="AP186">
        <v>0.64752269007588159</v>
      </c>
      <c r="AQ186">
        <v>0.35247730992411841</v>
      </c>
      <c r="AR186">
        <v>0</v>
      </c>
      <c r="AS186">
        <v>9.9389971730397264E-2</v>
      </c>
      <c r="AT186">
        <v>0.89897336705847342</v>
      </c>
      <c r="AU186">
        <v>1.6366612111292961E-3</v>
      </c>
    </row>
    <row r="187" spans="1:47" x14ac:dyDescent="0.25">
      <c r="A187" t="s">
        <v>4966</v>
      </c>
      <c r="B187" t="s">
        <v>4796</v>
      </c>
      <c r="C187" t="s">
        <v>4783</v>
      </c>
      <c r="D187">
        <v>2018</v>
      </c>
      <c r="E187">
        <v>45450</v>
      </c>
      <c r="F187">
        <v>24248</v>
      </c>
      <c r="G187">
        <v>21202</v>
      </c>
      <c r="H187">
        <v>0</v>
      </c>
      <c r="I187">
        <v>2673</v>
      </c>
      <c r="J187">
        <v>4714</v>
      </c>
      <c r="K187">
        <v>5329</v>
      </c>
      <c r="L187">
        <v>5049</v>
      </c>
      <c r="M187">
        <v>5105</v>
      </c>
      <c r="N187">
        <v>5228</v>
      </c>
      <c r="O187">
        <v>5435</v>
      </c>
      <c r="P187">
        <v>4863</v>
      </c>
      <c r="Q187">
        <v>3440</v>
      </c>
      <c r="R187">
        <v>3216</v>
      </c>
      <c r="S187">
        <v>0</v>
      </c>
      <c r="T187">
        <v>398</v>
      </c>
      <c r="U187">
        <v>31518</v>
      </c>
      <c r="V187">
        <v>13512</v>
      </c>
      <c r="W187">
        <v>420</v>
      </c>
      <c r="X187">
        <v>5801</v>
      </c>
      <c r="Y187">
        <v>39558</v>
      </c>
      <c r="Z187">
        <v>91</v>
      </c>
      <c r="AA187">
        <v>0.53350935093509355</v>
      </c>
      <c r="AB187">
        <v>0.4664906490649065</v>
      </c>
      <c r="AC187">
        <v>0</v>
      </c>
      <c r="AD187">
        <v>5.8811881188118809E-2</v>
      </c>
      <c r="AE187">
        <v>0.1037183718371837</v>
      </c>
      <c r="AF187">
        <v>0.11724972497249719</v>
      </c>
      <c r="AG187">
        <v>0.1110891089108911</v>
      </c>
      <c r="AH187">
        <v>0.11232123212321229</v>
      </c>
      <c r="AI187">
        <v>0.115027502750275</v>
      </c>
      <c r="AJ187">
        <v>0.1195819581958196</v>
      </c>
      <c r="AK187">
        <v>0.106996699669967</v>
      </c>
      <c r="AL187">
        <v>7.5687568756875684E-2</v>
      </c>
      <c r="AM187">
        <v>7.0759075907590757E-2</v>
      </c>
      <c r="AN187">
        <v>0</v>
      </c>
      <c r="AO187">
        <f t="shared" si="2"/>
        <v>8.7568756875687562E-3</v>
      </c>
      <c r="AP187">
        <v>0.69346534653465342</v>
      </c>
      <c r="AQ187">
        <v>0.2972937293729373</v>
      </c>
      <c r="AR187">
        <v>9.240924092409241E-3</v>
      </c>
      <c r="AS187">
        <v>0.12763476347634761</v>
      </c>
      <c r="AT187">
        <v>0.87036303630363032</v>
      </c>
      <c r="AU187">
        <v>2.0022002200220019E-3</v>
      </c>
    </row>
    <row r="188" spans="1:47" x14ac:dyDescent="0.25">
      <c r="A188" t="s">
        <v>4967</v>
      </c>
      <c r="B188" t="s">
        <v>4796</v>
      </c>
      <c r="C188" t="s">
        <v>369</v>
      </c>
      <c r="D188">
        <v>2018</v>
      </c>
      <c r="E188">
        <v>1488</v>
      </c>
      <c r="F188">
        <v>874</v>
      </c>
      <c r="G188">
        <v>614</v>
      </c>
      <c r="H188">
        <v>0</v>
      </c>
      <c r="I188">
        <v>90</v>
      </c>
      <c r="J188">
        <v>155</v>
      </c>
      <c r="K188">
        <v>167</v>
      </c>
      <c r="L188">
        <v>156</v>
      </c>
      <c r="M188">
        <v>179</v>
      </c>
      <c r="N188">
        <v>209</v>
      </c>
      <c r="O188">
        <v>194</v>
      </c>
      <c r="P188">
        <v>161</v>
      </c>
      <c r="Q188">
        <v>114</v>
      </c>
      <c r="R188">
        <v>63</v>
      </c>
      <c r="S188">
        <v>0</v>
      </c>
      <c r="T188">
        <v>0</v>
      </c>
      <c r="U188">
        <v>833</v>
      </c>
      <c r="V188">
        <v>655</v>
      </c>
      <c r="W188">
        <v>0</v>
      </c>
      <c r="X188">
        <v>316</v>
      </c>
      <c r="Y188">
        <v>1164</v>
      </c>
      <c r="Z188">
        <v>8</v>
      </c>
      <c r="AA188">
        <v>0.5873655913978495</v>
      </c>
      <c r="AB188">
        <v>0.41263440860215062</v>
      </c>
      <c r="AC188">
        <v>0</v>
      </c>
      <c r="AD188">
        <v>6.0483870967741937E-2</v>
      </c>
      <c r="AE188">
        <v>0.1041666666666667</v>
      </c>
      <c r="AF188">
        <v>0.11223118279569889</v>
      </c>
      <c r="AG188">
        <v>0.1048387096774194</v>
      </c>
      <c r="AH188">
        <v>0.1202956989247312</v>
      </c>
      <c r="AI188">
        <v>0.14045698924731179</v>
      </c>
      <c r="AJ188">
        <v>0.1303763440860215</v>
      </c>
      <c r="AK188">
        <v>0.1081989247311828</v>
      </c>
      <c r="AL188">
        <v>7.6612903225806453E-2</v>
      </c>
      <c r="AM188">
        <v>4.2338709677419352E-2</v>
      </c>
      <c r="AN188">
        <v>0</v>
      </c>
      <c r="AO188">
        <f t="shared" si="2"/>
        <v>0</v>
      </c>
      <c r="AP188">
        <v>0.55981182795698925</v>
      </c>
      <c r="AQ188">
        <v>0.44018817204301081</v>
      </c>
      <c r="AR188">
        <v>0</v>
      </c>
      <c r="AS188">
        <v>0.2123655913978495</v>
      </c>
      <c r="AT188">
        <v>0.782258064516129</v>
      </c>
      <c r="AU188">
        <v>5.3763440860215058E-3</v>
      </c>
    </row>
    <row r="189" spans="1:47" x14ac:dyDescent="0.25">
      <c r="A189" t="s">
        <v>4968</v>
      </c>
      <c r="B189" t="s">
        <v>4796</v>
      </c>
      <c r="C189" t="s">
        <v>376</v>
      </c>
      <c r="D189">
        <v>2018</v>
      </c>
      <c r="E189">
        <v>1026</v>
      </c>
      <c r="F189">
        <v>535</v>
      </c>
      <c r="G189">
        <v>491</v>
      </c>
      <c r="H189">
        <v>0</v>
      </c>
      <c r="I189">
        <v>52</v>
      </c>
      <c r="J189">
        <v>103</v>
      </c>
      <c r="K189">
        <v>116</v>
      </c>
      <c r="L189">
        <v>116</v>
      </c>
      <c r="M189">
        <v>117</v>
      </c>
      <c r="N189">
        <v>127</v>
      </c>
      <c r="O189">
        <v>120</v>
      </c>
      <c r="P189">
        <v>110</v>
      </c>
      <c r="Q189">
        <v>78</v>
      </c>
      <c r="R189">
        <v>87</v>
      </c>
      <c r="S189">
        <v>0</v>
      </c>
      <c r="T189">
        <v>0</v>
      </c>
      <c r="U189">
        <v>842</v>
      </c>
      <c r="V189">
        <v>184</v>
      </c>
      <c r="W189">
        <v>0</v>
      </c>
      <c r="X189">
        <v>276</v>
      </c>
      <c r="Y189">
        <v>745</v>
      </c>
      <c r="Z189">
        <v>5</v>
      </c>
      <c r="AA189">
        <v>0.52144249512670571</v>
      </c>
      <c r="AB189">
        <v>0.47855750487329429</v>
      </c>
      <c r="AC189">
        <v>0</v>
      </c>
      <c r="AD189">
        <v>5.0682261208577002E-2</v>
      </c>
      <c r="AE189">
        <v>0.10038986354775831</v>
      </c>
      <c r="AF189">
        <v>0.1130604288499025</v>
      </c>
      <c r="AG189">
        <v>0.1130604288499025</v>
      </c>
      <c r="AH189">
        <v>0.1140350877192982</v>
      </c>
      <c r="AI189">
        <v>0.1237816764132554</v>
      </c>
      <c r="AJ189">
        <v>0.1169590643274854</v>
      </c>
      <c r="AK189">
        <v>0.1072124756335283</v>
      </c>
      <c r="AL189">
        <v>7.6023391812865493E-2</v>
      </c>
      <c r="AM189">
        <v>8.4795321637426896E-2</v>
      </c>
      <c r="AN189">
        <v>0</v>
      </c>
      <c r="AO189">
        <f t="shared" si="2"/>
        <v>0</v>
      </c>
      <c r="AP189">
        <v>0.82066276803118909</v>
      </c>
      <c r="AQ189">
        <v>0.17933723196881091</v>
      </c>
      <c r="AR189">
        <v>0</v>
      </c>
      <c r="AS189">
        <v>0.26900584795321641</v>
      </c>
      <c r="AT189">
        <v>0.72612085769980506</v>
      </c>
      <c r="AU189">
        <v>4.8732943469785572E-3</v>
      </c>
    </row>
    <row r="190" spans="1:47" x14ac:dyDescent="0.25">
      <c r="A190" t="s">
        <v>4969</v>
      </c>
      <c r="B190" t="s">
        <v>4796</v>
      </c>
      <c r="C190" t="s">
        <v>382</v>
      </c>
      <c r="D190">
        <v>2018</v>
      </c>
      <c r="E190">
        <v>724</v>
      </c>
      <c r="F190">
        <v>431</v>
      </c>
      <c r="G190">
        <v>293</v>
      </c>
      <c r="H190">
        <v>0</v>
      </c>
      <c r="I190">
        <v>33</v>
      </c>
      <c r="J190">
        <v>67</v>
      </c>
      <c r="K190">
        <v>110</v>
      </c>
      <c r="L190">
        <v>100</v>
      </c>
      <c r="M190">
        <v>116</v>
      </c>
      <c r="N190">
        <v>73</v>
      </c>
      <c r="O190">
        <v>69</v>
      </c>
      <c r="P190">
        <v>61</v>
      </c>
      <c r="Q190">
        <v>50</v>
      </c>
      <c r="R190">
        <v>45</v>
      </c>
      <c r="S190">
        <v>0</v>
      </c>
      <c r="T190">
        <v>0</v>
      </c>
      <c r="U190">
        <v>437</v>
      </c>
      <c r="V190">
        <v>287</v>
      </c>
      <c r="W190">
        <v>0</v>
      </c>
      <c r="X190">
        <v>262</v>
      </c>
      <c r="Y190">
        <v>461</v>
      </c>
      <c r="Z190">
        <v>1</v>
      </c>
      <c r="AA190">
        <v>0.59530386740331487</v>
      </c>
      <c r="AB190">
        <v>0.40469613259668508</v>
      </c>
      <c r="AC190">
        <v>0</v>
      </c>
      <c r="AD190">
        <v>4.5580110497237571E-2</v>
      </c>
      <c r="AE190">
        <v>9.2541436464088397E-2</v>
      </c>
      <c r="AF190">
        <v>0.15193370165745859</v>
      </c>
      <c r="AG190">
        <v>0.138121546961326</v>
      </c>
      <c r="AH190">
        <v>0.1602209944751381</v>
      </c>
      <c r="AI190">
        <v>0.100828729281768</v>
      </c>
      <c r="AJ190">
        <v>9.5303867403314924E-2</v>
      </c>
      <c r="AK190">
        <v>8.4254143646408847E-2</v>
      </c>
      <c r="AL190">
        <v>6.9060773480662987E-2</v>
      </c>
      <c r="AM190">
        <v>6.2154696132596693E-2</v>
      </c>
      <c r="AN190">
        <v>0</v>
      </c>
      <c r="AO190">
        <f t="shared" si="2"/>
        <v>0</v>
      </c>
      <c r="AP190">
        <v>0.60359116022099446</v>
      </c>
      <c r="AQ190">
        <v>0.39640883977900548</v>
      </c>
      <c r="AR190">
        <v>0</v>
      </c>
      <c r="AS190">
        <v>0.36187845303867411</v>
      </c>
      <c r="AT190">
        <v>0.63674033149171272</v>
      </c>
      <c r="AU190">
        <v>1.38121546961326E-3</v>
      </c>
    </row>
    <row r="191" spans="1:47" x14ac:dyDescent="0.25">
      <c r="A191" t="s">
        <v>4970</v>
      </c>
      <c r="B191" t="s">
        <v>4796</v>
      </c>
      <c r="C191" t="s">
        <v>388</v>
      </c>
      <c r="D191">
        <v>2018</v>
      </c>
      <c r="E191">
        <v>35</v>
      </c>
      <c r="F191">
        <v>13</v>
      </c>
      <c r="G191">
        <v>22</v>
      </c>
      <c r="H191">
        <v>0</v>
      </c>
      <c r="I191">
        <v>0</v>
      </c>
      <c r="J191">
        <v>4</v>
      </c>
      <c r="K191">
        <v>6</v>
      </c>
      <c r="L191">
        <v>4</v>
      </c>
      <c r="M191">
        <v>4</v>
      </c>
      <c r="N191">
        <v>6</v>
      </c>
      <c r="O191">
        <v>4</v>
      </c>
      <c r="P191">
        <v>1</v>
      </c>
      <c r="Q191">
        <v>3</v>
      </c>
      <c r="R191">
        <v>3</v>
      </c>
      <c r="S191">
        <v>0</v>
      </c>
      <c r="T191">
        <v>0</v>
      </c>
      <c r="U191">
        <v>26</v>
      </c>
      <c r="V191">
        <v>9</v>
      </c>
      <c r="W191">
        <v>0</v>
      </c>
      <c r="X191">
        <v>11</v>
      </c>
      <c r="Y191">
        <v>24</v>
      </c>
      <c r="Z191">
        <v>0</v>
      </c>
      <c r="AA191">
        <v>0.37142857142857139</v>
      </c>
      <c r="AB191">
        <v>0.62857142857142856</v>
      </c>
      <c r="AC191">
        <v>0</v>
      </c>
      <c r="AD191">
        <v>0</v>
      </c>
      <c r="AE191">
        <v>0.1142857142857143</v>
      </c>
      <c r="AF191">
        <v>0.1714285714285714</v>
      </c>
      <c r="AG191">
        <v>0.1142857142857143</v>
      </c>
      <c r="AH191">
        <v>0.1142857142857143</v>
      </c>
      <c r="AI191">
        <v>0.1714285714285714</v>
      </c>
      <c r="AJ191">
        <v>0.1142857142857143</v>
      </c>
      <c r="AK191">
        <v>2.8571428571428571E-2</v>
      </c>
      <c r="AL191">
        <v>8.5714285714285715E-2</v>
      </c>
      <c r="AM191">
        <v>8.5714285714285715E-2</v>
      </c>
      <c r="AN191">
        <v>0</v>
      </c>
      <c r="AO191">
        <f t="shared" si="2"/>
        <v>0</v>
      </c>
      <c r="AP191">
        <v>0.74285714285714288</v>
      </c>
      <c r="AQ191">
        <v>0.25714285714285712</v>
      </c>
      <c r="AR191">
        <v>0</v>
      </c>
      <c r="AS191">
        <v>0.31428571428571428</v>
      </c>
      <c r="AT191">
        <v>0.68571428571428572</v>
      </c>
      <c r="AU191">
        <v>0</v>
      </c>
    </row>
    <row r="192" spans="1:47" x14ac:dyDescent="0.25">
      <c r="A192" t="s">
        <v>4971</v>
      </c>
      <c r="B192" t="s">
        <v>4796</v>
      </c>
      <c r="C192" t="s">
        <v>394</v>
      </c>
      <c r="D192">
        <v>2018</v>
      </c>
      <c r="E192">
        <v>1292</v>
      </c>
      <c r="F192">
        <v>719</v>
      </c>
      <c r="G192">
        <v>573</v>
      </c>
      <c r="H192">
        <v>0</v>
      </c>
      <c r="I192">
        <v>51</v>
      </c>
      <c r="J192">
        <v>98</v>
      </c>
      <c r="K192">
        <v>129</v>
      </c>
      <c r="L192">
        <v>153</v>
      </c>
      <c r="M192">
        <v>143</v>
      </c>
      <c r="N192">
        <v>170</v>
      </c>
      <c r="O192">
        <v>173</v>
      </c>
      <c r="P192">
        <v>159</v>
      </c>
      <c r="Q192">
        <v>102</v>
      </c>
      <c r="R192">
        <v>113</v>
      </c>
      <c r="S192">
        <v>0</v>
      </c>
      <c r="T192">
        <v>1</v>
      </c>
      <c r="U192">
        <v>892</v>
      </c>
      <c r="V192">
        <v>400</v>
      </c>
      <c r="W192">
        <v>0</v>
      </c>
      <c r="X192">
        <v>333</v>
      </c>
      <c r="Y192">
        <v>953</v>
      </c>
      <c r="Z192">
        <v>6</v>
      </c>
      <c r="AA192">
        <v>0.55650154798761609</v>
      </c>
      <c r="AB192">
        <v>0.44349845201238391</v>
      </c>
      <c r="AC192">
        <v>0</v>
      </c>
      <c r="AD192">
        <v>3.9473684210526307E-2</v>
      </c>
      <c r="AE192">
        <v>7.5851393188854491E-2</v>
      </c>
      <c r="AF192">
        <v>9.9845201238390094E-2</v>
      </c>
      <c r="AG192">
        <v>0.1184210526315789</v>
      </c>
      <c r="AH192">
        <v>0.11068111455108361</v>
      </c>
      <c r="AI192">
        <v>0.13157894736842099</v>
      </c>
      <c r="AJ192">
        <v>0.13390092879256971</v>
      </c>
      <c r="AK192">
        <v>0.12306501547987619</v>
      </c>
      <c r="AL192">
        <v>7.8947368421052627E-2</v>
      </c>
      <c r="AM192">
        <v>8.746130030959752E-2</v>
      </c>
      <c r="AN192">
        <v>0</v>
      </c>
      <c r="AO192">
        <f t="shared" si="2"/>
        <v>7.7399380804953565E-4</v>
      </c>
      <c r="AP192">
        <v>0.69040247678018574</v>
      </c>
      <c r="AQ192">
        <v>0.30959752321981432</v>
      </c>
      <c r="AR192">
        <v>0</v>
      </c>
      <c r="AS192">
        <v>0.25773993808049528</v>
      </c>
      <c r="AT192">
        <v>0.7376160990712074</v>
      </c>
      <c r="AU192">
        <v>4.6439628482972126E-3</v>
      </c>
    </row>
    <row r="193" spans="1:47" x14ac:dyDescent="0.25">
      <c r="A193" t="s">
        <v>4972</v>
      </c>
      <c r="B193" t="s">
        <v>4796</v>
      </c>
      <c r="C193" t="s">
        <v>400</v>
      </c>
      <c r="D193">
        <v>2018</v>
      </c>
      <c r="E193">
        <v>12</v>
      </c>
      <c r="F193">
        <v>6</v>
      </c>
      <c r="G193">
        <v>6</v>
      </c>
      <c r="H193">
        <v>0</v>
      </c>
      <c r="I193">
        <v>0</v>
      </c>
      <c r="J193">
        <v>4</v>
      </c>
      <c r="K193">
        <v>2</v>
      </c>
      <c r="L193">
        <v>0</v>
      </c>
      <c r="M193">
        <v>1</v>
      </c>
      <c r="N193">
        <v>1</v>
      </c>
      <c r="O193">
        <v>2</v>
      </c>
      <c r="P193">
        <v>1</v>
      </c>
      <c r="Q193">
        <v>1</v>
      </c>
      <c r="R193">
        <v>0</v>
      </c>
      <c r="S193">
        <v>0</v>
      </c>
      <c r="T193">
        <v>0</v>
      </c>
      <c r="U193">
        <v>9</v>
      </c>
      <c r="V193">
        <v>3</v>
      </c>
      <c r="W193">
        <v>0</v>
      </c>
      <c r="X193">
        <v>12</v>
      </c>
      <c r="Y193">
        <v>0</v>
      </c>
      <c r="Z193">
        <v>0</v>
      </c>
      <c r="AA193">
        <v>0.5</v>
      </c>
      <c r="AB193">
        <v>0.5</v>
      </c>
      <c r="AC193">
        <v>0</v>
      </c>
      <c r="AD193">
        <v>0</v>
      </c>
      <c r="AE193">
        <v>0.33333333333333331</v>
      </c>
      <c r="AF193">
        <v>0.16666666666666671</v>
      </c>
      <c r="AG193">
        <v>0</v>
      </c>
      <c r="AH193">
        <v>8.3333333333333329E-2</v>
      </c>
      <c r="AI193">
        <v>8.3333333333333329E-2</v>
      </c>
      <c r="AJ193">
        <v>0.16666666666666671</v>
      </c>
      <c r="AK193">
        <v>8.3333333333333329E-2</v>
      </c>
      <c r="AL193">
        <v>8.3333333333333329E-2</v>
      </c>
      <c r="AM193">
        <v>0</v>
      </c>
      <c r="AN193">
        <v>0</v>
      </c>
      <c r="AO193">
        <f t="shared" si="2"/>
        <v>0</v>
      </c>
      <c r="AP193">
        <v>0.75</v>
      </c>
      <c r="AQ193">
        <v>0.25</v>
      </c>
      <c r="AR193">
        <v>0</v>
      </c>
      <c r="AS193">
        <v>1</v>
      </c>
      <c r="AT193">
        <v>0</v>
      </c>
      <c r="AU193">
        <v>0</v>
      </c>
    </row>
    <row r="194" spans="1:47" x14ac:dyDescent="0.25">
      <c r="A194" t="s">
        <v>4973</v>
      </c>
      <c r="B194" t="s">
        <v>4796</v>
      </c>
      <c r="C194" t="s">
        <v>43</v>
      </c>
      <c r="D194">
        <v>2018</v>
      </c>
      <c r="E194">
        <v>16814</v>
      </c>
      <c r="F194">
        <v>9218</v>
      </c>
      <c r="G194">
        <v>7596</v>
      </c>
      <c r="H194">
        <v>0</v>
      </c>
      <c r="I194">
        <v>1002</v>
      </c>
      <c r="J194">
        <v>1757</v>
      </c>
      <c r="K194">
        <v>2006</v>
      </c>
      <c r="L194">
        <v>1905</v>
      </c>
      <c r="M194">
        <v>1982</v>
      </c>
      <c r="N194">
        <v>1963</v>
      </c>
      <c r="O194">
        <v>1917</v>
      </c>
      <c r="P194">
        <v>1665</v>
      </c>
      <c r="Q194">
        <v>1228</v>
      </c>
      <c r="R194">
        <v>1387</v>
      </c>
      <c r="S194">
        <v>0</v>
      </c>
      <c r="T194">
        <v>2</v>
      </c>
      <c r="U194">
        <v>11255</v>
      </c>
      <c r="V194">
        <v>5559</v>
      </c>
      <c r="W194">
        <v>0</v>
      </c>
      <c r="X194">
        <v>1299</v>
      </c>
      <c r="Y194">
        <v>15467</v>
      </c>
      <c r="Z194">
        <v>48</v>
      </c>
      <c r="AA194">
        <v>0.54823361484477218</v>
      </c>
      <c r="AB194">
        <v>0.45176638515522782</v>
      </c>
      <c r="AC194">
        <v>0</v>
      </c>
      <c r="AD194">
        <v>5.9593196146068762E-2</v>
      </c>
      <c r="AE194">
        <v>0.10449625312239801</v>
      </c>
      <c r="AF194">
        <v>0.119305340787439</v>
      </c>
      <c r="AG194">
        <v>0.1132984417747115</v>
      </c>
      <c r="AH194">
        <v>0.1178779588438206</v>
      </c>
      <c r="AI194">
        <v>0.116747948138456</v>
      </c>
      <c r="AJ194">
        <v>0.11401213274652081</v>
      </c>
      <c r="AK194">
        <v>9.9024622338527421E-2</v>
      </c>
      <c r="AL194">
        <v>7.3034376115142144E-2</v>
      </c>
      <c r="AM194">
        <v>8.2490781491614137E-2</v>
      </c>
      <c r="AN194">
        <v>0</v>
      </c>
      <c r="AO194">
        <f t="shared" si="2"/>
        <v>1.1894849530153443E-4</v>
      </c>
      <c r="AP194">
        <v>0.66938265730938507</v>
      </c>
      <c r="AQ194">
        <v>0.33061734269061499</v>
      </c>
      <c r="AR194">
        <v>0</v>
      </c>
      <c r="AS194">
        <v>7.7257047698346612E-2</v>
      </c>
      <c r="AT194">
        <v>0.91988818841441655</v>
      </c>
      <c r="AU194">
        <v>2.8547638872368259E-3</v>
      </c>
    </row>
    <row r="195" spans="1:47" x14ac:dyDescent="0.25">
      <c r="A195" t="s">
        <v>4974</v>
      </c>
      <c r="B195" t="s">
        <v>4796</v>
      </c>
      <c r="C195" t="s">
        <v>187</v>
      </c>
      <c r="D195">
        <v>2018</v>
      </c>
      <c r="E195">
        <v>174</v>
      </c>
      <c r="F195">
        <v>109</v>
      </c>
      <c r="G195">
        <v>65</v>
      </c>
      <c r="H195">
        <v>0</v>
      </c>
      <c r="I195">
        <v>7</v>
      </c>
      <c r="J195">
        <v>13</v>
      </c>
      <c r="K195">
        <v>12</v>
      </c>
      <c r="L195">
        <v>18</v>
      </c>
      <c r="M195">
        <v>20</v>
      </c>
      <c r="N195">
        <v>21</v>
      </c>
      <c r="O195">
        <v>18</v>
      </c>
      <c r="P195">
        <v>19</v>
      </c>
      <c r="Q195">
        <v>13</v>
      </c>
      <c r="R195">
        <v>12</v>
      </c>
      <c r="S195">
        <v>0</v>
      </c>
      <c r="T195">
        <v>21</v>
      </c>
      <c r="U195">
        <v>132</v>
      </c>
      <c r="V195">
        <v>16</v>
      </c>
      <c r="W195">
        <v>26</v>
      </c>
      <c r="X195">
        <v>36</v>
      </c>
      <c r="Y195">
        <v>138</v>
      </c>
      <c r="Z195">
        <v>0</v>
      </c>
      <c r="AA195">
        <v>0.62643678160919536</v>
      </c>
      <c r="AB195">
        <v>0.37356321839080459</v>
      </c>
      <c r="AC195">
        <v>0</v>
      </c>
      <c r="AD195">
        <v>4.0229885057471257E-2</v>
      </c>
      <c r="AE195">
        <v>7.4712643678160925E-2</v>
      </c>
      <c r="AF195">
        <v>6.8965517241379309E-2</v>
      </c>
      <c r="AG195">
        <v>0.10344827586206901</v>
      </c>
      <c r="AH195">
        <v>0.1149425287356322</v>
      </c>
      <c r="AI195">
        <v>0.1206896551724138</v>
      </c>
      <c r="AJ195">
        <v>0.10344827586206901</v>
      </c>
      <c r="AK195">
        <v>0.10919540229885059</v>
      </c>
      <c r="AL195">
        <v>7.4712643678160925E-2</v>
      </c>
      <c r="AM195">
        <v>6.8965517241379309E-2</v>
      </c>
      <c r="AN195">
        <v>0</v>
      </c>
      <c r="AO195">
        <f t="shared" ref="AO195:AO258" si="3">T195/E195</f>
        <v>0.1206896551724138</v>
      </c>
      <c r="AP195">
        <v>0.75862068965517238</v>
      </c>
      <c r="AQ195">
        <v>9.1954022988505746E-2</v>
      </c>
      <c r="AR195">
        <v>0.14942528735632191</v>
      </c>
      <c r="AS195">
        <v>0.2068965517241379</v>
      </c>
      <c r="AT195">
        <v>0.7931034482758621</v>
      </c>
      <c r="AU195">
        <v>0</v>
      </c>
    </row>
    <row r="196" spans="1:47" x14ac:dyDescent="0.25">
      <c r="A196" t="s">
        <v>4975</v>
      </c>
      <c r="B196" t="s">
        <v>4796</v>
      </c>
      <c r="C196" t="s">
        <v>420</v>
      </c>
      <c r="D196">
        <v>2018</v>
      </c>
      <c r="E196">
        <v>10292</v>
      </c>
      <c r="F196">
        <v>4537</v>
      </c>
      <c r="G196">
        <v>5755</v>
      </c>
      <c r="H196">
        <v>0</v>
      </c>
      <c r="I196">
        <v>807</v>
      </c>
      <c r="J196">
        <v>1199</v>
      </c>
      <c r="K196">
        <v>1007</v>
      </c>
      <c r="L196">
        <v>889</v>
      </c>
      <c r="M196">
        <v>934</v>
      </c>
      <c r="N196">
        <v>1039</v>
      </c>
      <c r="O196">
        <v>1329</v>
      </c>
      <c r="P196">
        <v>1266</v>
      </c>
      <c r="Q196">
        <v>864</v>
      </c>
      <c r="R196">
        <v>587</v>
      </c>
      <c r="S196">
        <v>0</v>
      </c>
      <c r="T196">
        <v>371</v>
      </c>
      <c r="U196">
        <v>9104</v>
      </c>
      <c r="V196">
        <v>794</v>
      </c>
      <c r="W196">
        <v>394</v>
      </c>
      <c r="X196">
        <v>1603</v>
      </c>
      <c r="Y196">
        <v>8685</v>
      </c>
      <c r="Z196">
        <v>4</v>
      </c>
      <c r="AA196">
        <v>0.4408278274387874</v>
      </c>
      <c r="AB196">
        <v>0.55917217256121254</v>
      </c>
      <c r="AC196">
        <v>0</v>
      </c>
      <c r="AD196">
        <v>7.8410415856976293E-2</v>
      </c>
      <c r="AE196">
        <v>0.1164982510687913</v>
      </c>
      <c r="AF196">
        <v>9.7842984842596195E-2</v>
      </c>
      <c r="AG196">
        <v>8.6377769141080446E-2</v>
      </c>
      <c r="AH196">
        <v>9.0750097162844934E-2</v>
      </c>
      <c r="AI196">
        <v>0.1009521958802954</v>
      </c>
      <c r="AJ196">
        <v>0.12912942090944421</v>
      </c>
      <c r="AK196">
        <v>0.12300816167897401</v>
      </c>
      <c r="AL196">
        <v>8.3948698017877965E-2</v>
      </c>
      <c r="AM196">
        <v>5.7034589972794397E-2</v>
      </c>
      <c r="AN196">
        <v>0</v>
      </c>
      <c r="AO196">
        <f t="shared" si="3"/>
        <v>3.6047415468324913E-2</v>
      </c>
      <c r="AP196">
        <v>0.88457054022541781</v>
      </c>
      <c r="AQ196">
        <v>7.7147298872910997E-2</v>
      </c>
      <c r="AR196">
        <v>3.8282160901671199E-2</v>
      </c>
      <c r="AS196">
        <v>0.1557520404197435</v>
      </c>
      <c r="AT196">
        <v>0.84385930820054411</v>
      </c>
      <c r="AU196">
        <v>3.8865137971239797E-4</v>
      </c>
    </row>
    <row r="197" spans="1:47" x14ac:dyDescent="0.25">
      <c r="A197" t="s">
        <v>4976</v>
      </c>
      <c r="B197" t="s">
        <v>4796</v>
      </c>
      <c r="C197" t="s">
        <v>426</v>
      </c>
      <c r="D197">
        <v>2018</v>
      </c>
      <c r="E197">
        <v>1319</v>
      </c>
      <c r="F197">
        <v>822</v>
      </c>
      <c r="G197">
        <v>497</v>
      </c>
      <c r="H197">
        <v>0</v>
      </c>
      <c r="I197">
        <v>56</v>
      </c>
      <c r="J197">
        <v>115</v>
      </c>
      <c r="K197">
        <v>194</v>
      </c>
      <c r="L197">
        <v>190</v>
      </c>
      <c r="M197">
        <v>177</v>
      </c>
      <c r="N197">
        <v>147</v>
      </c>
      <c r="O197">
        <v>135</v>
      </c>
      <c r="P197">
        <v>104</v>
      </c>
      <c r="Q197">
        <v>80</v>
      </c>
      <c r="R197">
        <v>120</v>
      </c>
      <c r="S197">
        <v>0</v>
      </c>
      <c r="T197">
        <v>1</v>
      </c>
      <c r="U197">
        <v>477</v>
      </c>
      <c r="V197">
        <v>842</v>
      </c>
      <c r="W197">
        <v>0</v>
      </c>
      <c r="X197">
        <v>290</v>
      </c>
      <c r="Y197">
        <v>1029</v>
      </c>
      <c r="Z197">
        <v>0</v>
      </c>
      <c r="AA197">
        <v>0.62319939347990905</v>
      </c>
      <c r="AB197">
        <v>0.37680060652009101</v>
      </c>
      <c r="AC197">
        <v>0</v>
      </c>
      <c r="AD197">
        <v>4.2456406368460958E-2</v>
      </c>
      <c r="AE197">
        <v>8.7187263078089466E-2</v>
      </c>
      <c r="AF197">
        <v>0.14708112206216831</v>
      </c>
      <c r="AG197">
        <v>0.14404852160727821</v>
      </c>
      <c r="AH197">
        <v>0.1341925701288855</v>
      </c>
      <c r="AI197">
        <v>0.11144806671721</v>
      </c>
      <c r="AJ197">
        <v>0.1023502653525398</v>
      </c>
      <c r="AK197">
        <v>7.884761182714177E-2</v>
      </c>
      <c r="AL197">
        <v>6.0652009097801357E-2</v>
      </c>
      <c r="AM197">
        <v>9.0978013646702049E-2</v>
      </c>
      <c r="AN197">
        <v>0</v>
      </c>
      <c r="AO197">
        <f t="shared" si="3"/>
        <v>7.5815011372251705E-4</v>
      </c>
      <c r="AP197">
        <v>0.36163760424564062</v>
      </c>
      <c r="AQ197">
        <v>0.63836239575435938</v>
      </c>
      <c r="AR197">
        <v>0</v>
      </c>
      <c r="AS197">
        <v>0.21986353297953001</v>
      </c>
      <c r="AT197">
        <v>0.78013646702047001</v>
      </c>
      <c r="AU197">
        <v>0</v>
      </c>
    </row>
    <row r="198" spans="1:47" x14ac:dyDescent="0.25">
      <c r="A198" t="s">
        <v>4977</v>
      </c>
      <c r="B198" t="s">
        <v>4796</v>
      </c>
      <c r="C198" t="s">
        <v>433</v>
      </c>
      <c r="D198">
        <v>2018</v>
      </c>
      <c r="E198">
        <v>64</v>
      </c>
      <c r="F198">
        <v>34</v>
      </c>
      <c r="G198">
        <v>30</v>
      </c>
      <c r="H198">
        <v>0</v>
      </c>
      <c r="I198">
        <v>1</v>
      </c>
      <c r="J198">
        <v>10</v>
      </c>
      <c r="K198">
        <v>9</v>
      </c>
      <c r="L198">
        <v>8</v>
      </c>
      <c r="M198">
        <v>4</v>
      </c>
      <c r="N198">
        <v>7</v>
      </c>
      <c r="O198">
        <v>9</v>
      </c>
      <c r="P198">
        <v>8</v>
      </c>
      <c r="Q198">
        <v>5</v>
      </c>
      <c r="R198">
        <v>3</v>
      </c>
      <c r="S198">
        <v>0</v>
      </c>
      <c r="T198">
        <v>0</v>
      </c>
      <c r="U198">
        <v>49</v>
      </c>
      <c r="V198">
        <v>15</v>
      </c>
      <c r="W198">
        <v>0</v>
      </c>
      <c r="X198">
        <v>8</v>
      </c>
      <c r="Y198">
        <v>56</v>
      </c>
      <c r="Z198">
        <v>0</v>
      </c>
      <c r="AA198">
        <v>0.53125</v>
      </c>
      <c r="AB198">
        <v>0.46875</v>
      </c>
      <c r="AC198">
        <v>0</v>
      </c>
      <c r="AD198">
        <v>1.5625E-2</v>
      </c>
      <c r="AE198">
        <v>0.15625</v>
      </c>
      <c r="AF198">
        <v>0.140625</v>
      </c>
      <c r="AG198">
        <v>0.125</v>
      </c>
      <c r="AH198">
        <v>6.25E-2</v>
      </c>
      <c r="AI198">
        <v>0.109375</v>
      </c>
      <c r="AJ198">
        <v>0.140625</v>
      </c>
      <c r="AK198">
        <v>0.125</v>
      </c>
      <c r="AL198">
        <v>7.8125E-2</v>
      </c>
      <c r="AM198">
        <v>4.6875E-2</v>
      </c>
      <c r="AN198">
        <v>0</v>
      </c>
      <c r="AO198">
        <f t="shared" si="3"/>
        <v>0</v>
      </c>
      <c r="AP198">
        <v>0.765625</v>
      </c>
      <c r="AQ198">
        <v>0.234375</v>
      </c>
      <c r="AR198">
        <v>0</v>
      </c>
      <c r="AS198">
        <v>0.125</v>
      </c>
      <c r="AT198">
        <v>0.875</v>
      </c>
      <c r="AU198">
        <v>0</v>
      </c>
    </row>
    <row r="199" spans="1:47" x14ac:dyDescent="0.25">
      <c r="A199" t="s">
        <v>4978</v>
      </c>
      <c r="B199" t="s">
        <v>889</v>
      </c>
      <c r="C199" t="s">
        <v>124</v>
      </c>
      <c r="D199">
        <v>2018</v>
      </c>
      <c r="E199">
        <v>5317</v>
      </c>
      <c r="F199">
        <v>3477</v>
      </c>
      <c r="G199">
        <v>1840</v>
      </c>
      <c r="H199">
        <v>0</v>
      </c>
      <c r="I199">
        <v>10</v>
      </c>
      <c r="J199">
        <v>731</v>
      </c>
      <c r="K199">
        <v>831</v>
      </c>
      <c r="L199">
        <v>720</v>
      </c>
      <c r="M199">
        <v>696</v>
      </c>
      <c r="N199">
        <v>529</v>
      </c>
      <c r="O199">
        <v>541</v>
      </c>
      <c r="P199">
        <v>539</v>
      </c>
      <c r="Q199">
        <v>390</v>
      </c>
      <c r="R199">
        <v>329</v>
      </c>
      <c r="S199">
        <v>0</v>
      </c>
      <c r="T199">
        <v>1</v>
      </c>
      <c r="U199">
        <v>3958</v>
      </c>
      <c r="V199">
        <v>1359</v>
      </c>
      <c r="W199">
        <v>0</v>
      </c>
      <c r="X199">
        <v>69</v>
      </c>
      <c r="Y199">
        <v>5240</v>
      </c>
      <c r="Z199">
        <v>8</v>
      </c>
      <c r="AA199">
        <v>0.6539401918375024</v>
      </c>
      <c r="AB199">
        <v>0.34605980816249771</v>
      </c>
      <c r="AC199">
        <v>0</v>
      </c>
      <c r="AD199">
        <v>1.880759826970096E-3</v>
      </c>
      <c r="AE199">
        <v>0.137483543351514</v>
      </c>
      <c r="AF199">
        <v>0.15629114162121499</v>
      </c>
      <c r="AG199">
        <v>0.1354147075418469</v>
      </c>
      <c r="AH199">
        <v>0.13090088395711871</v>
      </c>
      <c r="AI199">
        <v>9.9492194846718077E-2</v>
      </c>
      <c r="AJ199">
        <v>0.1017491066390822</v>
      </c>
      <c r="AK199">
        <v>0.1013729546736882</v>
      </c>
      <c r="AL199">
        <v>7.3349633251833746E-2</v>
      </c>
      <c r="AM199">
        <v>6.1876998307316147E-2</v>
      </c>
      <c r="AN199">
        <v>0</v>
      </c>
      <c r="AO199">
        <f t="shared" si="3"/>
        <v>1.880759826970096E-4</v>
      </c>
      <c r="AP199">
        <v>0.74440473951476394</v>
      </c>
      <c r="AQ199">
        <v>0.25559526048523601</v>
      </c>
      <c r="AR199">
        <v>0</v>
      </c>
      <c r="AS199">
        <v>1.2977242806093661E-2</v>
      </c>
      <c r="AT199">
        <v>0.98551814933233028</v>
      </c>
      <c r="AU199">
        <v>1.504607861576077E-3</v>
      </c>
    </row>
    <row r="200" spans="1:47" x14ac:dyDescent="0.25">
      <c r="A200" t="s">
        <v>4979</v>
      </c>
      <c r="B200" t="s">
        <v>889</v>
      </c>
      <c r="C200" t="s">
        <v>123</v>
      </c>
      <c r="D200">
        <v>2018</v>
      </c>
      <c r="E200">
        <v>5832</v>
      </c>
      <c r="F200">
        <v>3792</v>
      </c>
      <c r="G200">
        <v>2040</v>
      </c>
      <c r="H200">
        <v>0</v>
      </c>
      <c r="I200">
        <v>42</v>
      </c>
      <c r="J200">
        <v>898</v>
      </c>
      <c r="K200">
        <v>845</v>
      </c>
      <c r="L200">
        <v>686</v>
      </c>
      <c r="M200">
        <v>653</v>
      </c>
      <c r="N200">
        <v>629</v>
      </c>
      <c r="O200">
        <v>607</v>
      </c>
      <c r="P200">
        <v>643</v>
      </c>
      <c r="Q200">
        <v>432</v>
      </c>
      <c r="R200">
        <v>397</v>
      </c>
      <c r="S200">
        <v>0</v>
      </c>
      <c r="T200">
        <v>0</v>
      </c>
      <c r="U200">
        <v>4391</v>
      </c>
      <c r="V200">
        <v>1441</v>
      </c>
      <c r="W200">
        <v>0</v>
      </c>
      <c r="X200">
        <v>54</v>
      </c>
      <c r="Y200">
        <v>5769</v>
      </c>
      <c r="Z200">
        <v>9</v>
      </c>
      <c r="AA200">
        <v>0.65020576131687247</v>
      </c>
      <c r="AB200">
        <v>0.34979423868312759</v>
      </c>
      <c r="AC200">
        <v>0</v>
      </c>
      <c r="AD200">
        <v>7.2016460905349796E-3</v>
      </c>
      <c r="AE200">
        <v>0.1539780521262003</v>
      </c>
      <c r="AF200">
        <v>0.14489026063100141</v>
      </c>
      <c r="AG200">
        <v>0.1176268861454047</v>
      </c>
      <c r="AH200">
        <v>0.1119684499314129</v>
      </c>
      <c r="AI200">
        <v>0.10785322359396431</v>
      </c>
      <c r="AJ200">
        <v>0.1040809327846365</v>
      </c>
      <c r="AK200">
        <v>0.11025377229080929</v>
      </c>
      <c r="AL200">
        <v>7.407407407407407E-2</v>
      </c>
      <c r="AM200">
        <v>6.8072702331961596E-2</v>
      </c>
      <c r="AN200">
        <v>0</v>
      </c>
      <c r="AO200">
        <f t="shared" si="3"/>
        <v>0</v>
      </c>
      <c r="AP200">
        <v>0.75291495198902603</v>
      </c>
      <c r="AQ200">
        <v>0.24708504801097389</v>
      </c>
      <c r="AR200">
        <v>0</v>
      </c>
      <c r="AS200">
        <v>9.2592592592592587E-3</v>
      </c>
      <c r="AT200">
        <v>0.98919753086419748</v>
      </c>
      <c r="AU200">
        <v>1.54320987654321E-3</v>
      </c>
    </row>
    <row r="201" spans="1:47" x14ac:dyDescent="0.25">
      <c r="A201" t="s">
        <v>4980</v>
      </c>
      <c r="B201" t="s">
        <v>889</v>
      </c>
      <c r="C201" t="s">
        <v>4783</v>
      </c>
      <c r="D201">
        <v>2018</v>
      </c>
      <c r="E201">
        <v>44322</v>
      </c>
      <c r="F201">
        <v>27690</v>
      </c>
      <c r="G201">
        <v>16632</v>
      </c>
      <c r="H201">
        <v>0</v>
      </c>
      <c r="I201">
        <v>385</v>
      </c>
      <c r="J201">
        <v>6445</v>
      </c>
      <c r="K201">
        <v>6242</v>
      </c>
      <c r="L201">
        <v>4999</v>
      </c>
      <c r="M201">
        <v>5179</v>
      </c>
      <c r="N201">
        <v>4855</v>
      </c>
      <c r="O201">
        <v>4616</v>
      </c>
      <c r="P201">
        <v>4643</v>
      </c>
      <c r="Q201">
        <v>3290</v>
      </c>
      <c r="R201">
        <v>3486</v>
      </c>
      <c r="S201">
        <v>0</v>
      </c>
      <c r="T201">
        <v>182</v>
      </c>
      <c r="U201">
        <v>34116</v>
      </c>
      <c r="V201">
        <v>10029</v>
      </c>
      <c r="W201">
        <v>177</v>
      </c>
      <c r="X201">
        <v>854</v>
      </c>
      <c r="Y201">
        <v>43391</v>
      </c>
      <c r="Z201">
        <v>77</v>
      </c>
      <c r="AA201">
        <v>0.6247461757140923</v>
      </c>
      <c r="AB201">
        <v>0.3752538242859077</v>
      </c>
      <c r="AC201">
        <v>0</v>
      </c>
      <c r="AD201">
        <v>8.686431117729345E-3</v>
      </c>
      <c r="AE201">
        <v>0.145413113126664</v>
      </c>
      <c r="AF201">
        <v>0.14083299490095211</v>
      </c>
      <c r="AG201">
        <v>0.1127882315779974</v>
      </c>
      <c r="AH201">
        <v>0.1168494201525202</v>
      </c>
      <c r="AI201">
        <v>0.1095392807183791</v>
      </c>
      <c r="AJ201">
        <v>0.1041469247777627</v>
      </c>
      <c r="AK201">
        <v>0.1047561030639412</v>
      </c>
      <c r="AL201">
        <v>7.4229502278778031E-2</v>
      </c>
      <c r="AM201">
        <v>7.8651685393258425E-2</v>
      </c>
      <c r="AN201">
        <v>0</v>
      </c>
      <c r="AO201">
        <f t="shared" si="3"/>
        <v>4.1063128920175085E-3</v>
      </c>
      <c r="AP201">
        <v>0.7697306078245566</v>
      </c>
      <c r="AQ201">
        <v>0.22627589007716259</v>
      </c>
      <c r="AR201">
        <v>3.9935020982807632E-3</v>
      </c>
      <c r="AS201">
        <v>1.9268083570235999E-2</v>
      </c>
      <c r="AT201">
        <v>0.97899463020621813</v>
      </c>
      <c r="AU201">
        <v>1.7372862235458691E-3</v>
      </c>
    </row>
    <row r="202" spans="1:47" x14ac:dyDescent="0.25">
      <c r="A202" t="s">
        <v>4981</v>
      </c>
      <c r="B202" t="s">
        <v>889</v>
      </c>
      <c r="C202" t="s">
        <v>369</v>
      </c>
      <c r="D202">
        <v>2018</v>
      </c>
      <c r="E202">
        <v>1430</v>
      </c>
      <c r="F202">
        <v>941</v>
      </c>
      <c r="G202">
        <v>489</v>
      </c>
      <c r="H202">
        <v>0</v>
      </c>
      <c r="I202">
        <v>2</v>
      </c>
      <c r="J202">
        <v>191</v>
      </c>
      <c r="K202">
        <v>222</v>
      </c>
      <c r="L202">
        <v>184</v>
      </c>
      <c r="M202">
        <v>189</v>
      </c>
      <c r="N202">
        <v>147</v>
      </c>
      <c r="O202">
        <v>150</v>
      </c>
      <c r="P202">
        <v>150</v>
      </c>
      <c r="Q202">
        <v>89</v>
      </c>
      <c r="R202">
        <v>106</v>
      </c>
      <c r="S202">
        <v>0</v>
      </c>
      <c r="T202">
        <v>0</v>
      </c>
      <c r="U202">
        <v>1116</v>
      </c>
      <c r="V202">
        <v>314</v>
      </c>
      <c r="W202">
        <v>0</v>
      </c>
      <c r="X202">
        <v>36</v>
      </c>
      <c r="Y202">
        <v>1394</v>
      </c>
      <c r="Z202">
        <v>0</v>
      </c>
      <c r="AA202">
        <v>0.65804195804195809</v>
      </c>
      <c r="AB202">
        <v>0.34195804195804202</v>
      </c>
      <c r="AC202">
        <v>0</v>
      </c>
      <c r="AD202">
        <v>1.398601398601399E-3</v>
      </c>
      <c r="AE202">
        <v>0.13356643356643361</v>
      </c>
      <c r="AF202">
        <v>0.15524475524475531</v>
      </c>
      <c r="AG202">
        <v>0.12867132867132869</v>
      </c>
      <c r="AH202">
        <v>0.13216783216783221</v>
      </c>
      <c r="AI202">
        <v>0.10279720279720279</v>
      </c>
      <c r="AJ202">
        <v>0.1048951048951049</v>
      </c>
      <c r="AK202">
        <v>0.1048951048951049</v>
      </c>
      <c r="AL202">
        <v>6.2237762237762242E-2</v>
      </c>
      <c r="AM202">
        <v>7.4125874125874125E-2</v>
      </c>
      <c r="AN202">
        <v>0</v>
      </c>
      <c r="AO202">
        <f t="shared" si="3"/>
        <v>0</v>
      </c>
      <c r="AP202">
        <v>0.78041958041958037</v>
      </c>
      <c r="AQ202">
        <v>0.2195804195804196</v>
      </c>
      <c r="AR202">
        <v>0</v>
      </c>
      <c r="AS202">
        <v>2.517482517482518E-2</v>
      </c>
      <c r="AT202">
        <v>0.97482517482517483</v>
      </c>
      <c r="AU202">
        <v>0</v>
      </c>
    </row>
    <row r="203" spans="1:47" x14ac:dyDescent="0.25">
      <c r="A203" t="s">
        <v>4982</v>
      </c>
      <c r="B203" t="s">
        <v>889</v>
      </c>
      <c r="C203" t="s">
        <v>376</v>
      </c>
      <c r="D203">
        <v>2018</v>
      </c>
      <c r="E203">
        <v>859</v>
      </c>
      <c r="F203">
        <v>597</v>
      </c>
      <c r="G203">
        <v>262</v>
      </c>
      <c r="H203">
        <v>0</v>
      </c>
      <c r="I203">
        <v>5</v>
      </c>
      <c r="J203">
        <v>96</v>
      </c>
      <c r="K203">
        <v>85</v>
      </c>
      <c r="L203">
        <v>125</v>
      </c>
      <c r="M203">
        <v>138</v>
      </c>
      <c r="N203">
        <v>131</v>
      </c>
      <c r="O203">
        <v>100</v>
      </c>
      <c r="P203">
        <v>75</v>
      </c>
      <c r="Q203">
        <v>49</v>
      </c>
      <c r="R203">
        <v>55</v>
      </c>
      <c r="S203">
        <v>0</v>
      </c>
      <c r="T203">
        <v>0</v>
      </c>
      <c r="U203">
        <v>574</v>
      </c>
      <c r="V203">
        <v>285</v>
      </c>
      <c r="W203">
        <v>0</v>
      </c>
      <c r="X203">
        <v>26</v>
      </c>
      <c r="Y203">
        <v>833</v>
      </c>
      <c r="Z203">
        <v>0</v>
      </c>
      <c r="AA203">
        <v>0.69499417927823048</v>
      </c>
      <c r="AB203">
        <v>0.30500582072176952</v>
      </c>
      <c r="AC203">
        <v>0</v>
      </c>
      <c r="AD203">
        <v>5.8207217694994182E-3</v>
      </c>
      <c r="AE203">
        <v>0.11175785797438879</v>
      </c>
      <c r="AF203">
        <v>9.8952270081490101E-2</v>
      </c>
      <c r="AG203">
        <v>0.14551804423748549</v>
      </c>
      <c r="AH203">
        <v>0.16065192083818389</v>
      </c>
      <c r="AI203">
        <v>0.15250291036088481</v>
      </c>
      <c r="AJ203">
        <v>0.1164144353899884</v>
      </c>
      <c r="AK203">
        <v>8.7310826542491268E-2</v>
      </c>
      <c r="AL203">
        <v>5.7043073341094298E-2</v>
      </c>
      <c r="AM203">
        <v>6.4027939464493602E-2</v>
      </c>
      <c r="AN203">
        <v>0</v>
      </c>
      <c r="AO203">
        <f t="shared" si="3"/>
        <v>0</v>
      </c>
      <c r="AP203">
        <v>0.66821885913853318</v>
      </c>
      <c r="AQ203">
        <v>0.33178114086146682</v>
      </c>
      <c r="AR203">
        <v>0</v>
      </c>
      <c r="AS203">
        <v>3.026775320139697E-2</v>
      </c>
      <c r="AT203">
        <v>0.96973224679860304</v>
      </c>
      <c r="AU203">
        <v>0</v>
      </c>
    </row>
    <row r="204" spans="1:47" x14ac:dyDescent="0.25">
      <c r="A204" t="s">
        <v>4983</v>
      </c>
      <c r="B204" t="s">
        <v>889</v>
      </c>
      <c r="C204" t="s">
        <v>382</v>
      </c>
      <c r="D204">
        <v>2018</v>
      </c>
      <c r="E204">
        <v>690</v>
      </c>
      <c r="F204">
        <v>436</v>
      </c>
      <c r="G204">
        <v>254</v>
      </c>
      <c r="H204">
        <v>0</v>
      </c>
      <c r="I204">
        <v>1</v>
      </c>
      <c r="J204">
        <v>85</v>
      </c>
      <c r="K204">
        <v>110</v>
      </c>
      <c r="L204">
        <v>86</v>
      </c>
      <c r="M204">
        <v>82</v>
      </c>
      <c r="N204">
        <v>80</v>
      </c>
      <c r="O204">
        <v>87</v>
      </c>
      <c r="P204">
        <v>78</v>
      </c>
      <c r="Q204">
        <v>45</v>
      </c>
      <c r="R204">
        <v>36</v>
      </c>
      <c r="S204">
        <v>0</v>
      </c>
      <c r="T204">
        <v>0</v>
      </c>
      <c r="U204">
        <v>473</v>
      </c>
      <c r="V204">
        <v>217</v>
      </c>
      <c r="W204">
        <v>0</v>
      </c>
      <c r="X204">
        <v>82</v>
      </c>
      <c r="Y204">
        <v>607</v>
      </c>
      <c r="Z204">
        <v>1</v>
      </c>
      <c r="AA204">
        <v>0.63188405797101455</v>
      </c>
      <c r="AB204">
        <v>0.36811594202898551</v>
      </c>
      <c r="AC204">
        <v>0</v>
      </c>
      <c r="AD204">
        <v>1.449275362318841E-3</v>
      </c>
      <c r="AE204">
        <v>0.1231884057971015</v>
      </c>
      <c r="AF204">
        <v>0.15942028985507251</v>
      </c>
      <c r="AG204">
        <v>0.1246376811594203</v>
      </c>
      <c r="AH204">
        <v>0.1188405797101449</v>
      </c>
      <c r="AI204">
        <v>0.11594202898550721</v>
      </c>
      <c r="AJ204">
        <v>0.1260869565217391</v>
      </c>
      <c r="AK204">
        <v>0.11304347826086961</v>
      </c>
      <c r="AL204">
        <v>6.5217391304347824E-2</v>
      </c>
      <c r="AM204">
        <v>5.2173913043478258E-2</v>
      </c>
      <c r="AN204">
        <v>0</v>
      </c>
      <c r="AO204">
        <f t="shared" si="3"/>
        <v>0</v>
      </c>
      <c r="AP204">
        <v>0.6855072463768116</v>
      </c>
      <c r="AQ204">
        <v>0.3144927536231884</v>
      </c>
      <c r="AR204">
        <v>0</v>
      </c>
      <c r="AS204">
        <v>0.1188405797101449</v>
      </c>
      <c r="AT204">
        <v>0.87971014492753619</v>
      </c>
      <c r="AU204">
        <v>1.449275362318841E-3</v>
      </c>
    </row>
    <row r="205" spans="1:47" x14ac:dyDescent="0.25">
      <c r="A205" t="s">
        <v>4984</v>
      </c>
      <c r="B205" t="s">
        <v>889</v>
      </c>
      <c r="C205" t="s">
        <v>388</v>
      </c>
      <c r="D205">
        <v>2018</v>
      </c>
      <c r="E205">
        <v>6</v>
      </c>
      <c r="F205">
        <v>5</v>
      </c>
      <c r="G205">
        <v>1</v>
      </c>
      <c r="H205">
        <v>0</v>
      </c>
      <c r="I205">
        <v>0</v>
      </c>
      <c r="J205">
        <v>0</v>
      </c>
      <c r="K205">
        <v>1</v>
      </c>
      <c r="L205">
        <v>0</v>
      </c>
      <c r="M205">
        <v>1</v>
      </c>
      <c r="N205">
        <v>0</v>
      </c>
      <c r="O205">
        <v>1</v>
      </c>
      <c r="P205">
        <v>2</v>
      </c>
      <c r="Q205">
        <v>1</v>
      </c>
      <c r="R205">
        <v>0</v>
      </c>
      <c r="S205">
        <v>0</v>
      </c>
      <c r="T205">
        <v>0</v>
      </c>
      <c r="U205">
        <v>4</v>
      </c>
      <c r="V205">
        <v>2</v>
      </c>
      <c r="W205">
        <v>0</v>
      </c>
      <c r="X205">
        <v>0</v>
      </c>
      <c r="Y205">
        <v>6</v>
      </c>
      <c r="Z205">
        <v>0</v>
      </c>
      <c r="AA205">
        <v>0.83333333333333337</v>
      </c>
      <c r="AB205">
        <v>0.16666666666666671</v>
      </c>
      <c r="AC205">
        <v>0</v>
      </c>
      <c r="AD205">
        <v>0</v>
      </c>
      <c r="AE205">
        <v>0</v>
      </c>
      <c r="AF205">
        <v>0.16666666666666671</v>
      </c>
      <c r="AG205">
        <v>0</v>
      </c>
      <c r="AH205">
        <v>0.16666666666666671</v>
      </c>
      <c r="AI205">
        <v>0</v>
      </c>
      <c r="AJ205">
        <v>0.16666666666666671</v>
      </c>
      <c r="AK205">
        <v>0.33333333333333331</v>
      </c>
      <c r="AL205">
        <v>0.16666666666666671</v>
      </c>
      <c r="AM205">
        <v>0</v>
      </c>
      <c r="AN205">
        <v>0</v>
      </c>
      <c r="AO205">
        <f t="shared" si="3"/>
        <v>0</v>
      </c>
      <c r="AP205">
        <v>0.66666666666666663</v>
      </c>
      <c r="AQ205">
        <v>0.33333333333333331</v>
      </c>
      <c r="AR205">
        <v>0</v>
      </c>
      <c r="AS205">
        <v>0</v>
      </c>
      <c r="AT205">
        <v>1</v>
      </c>
      <c r="AU205">
        <v>0</v>
      </c>
    </row>
    <row r="206" spans="1:47" x14ac:dyDescent="0.25">
      <c r="A206" t="s">
        <v>4985</v>
      </c>
      <c r="B206" t="s">
        <v>889</v>
      </c>
      <c r="C206" t="s">
        <v>394</v>
      </c>
      <c r="D206">
        <v>2018</v>
      </c>
      <c r="E206">
        <v>1324</v>
      </c>
      <c r="F206">
        <v>868</v>
      </c>
      <c r="G206">
        <v>456</v>
      </c>
      <c r="H206">
        <v>0</v>
      </c>
      <c r="I206">
        <v>7</v>
      </c>
      <c r="J206">
        <v>127</v>
      </c>
      <c r="K206">
        <v>183</v>
      </c>
      <c r="L206">
        <v>168</v>
      </c>
      <c r="M206">
        <v>155</v>
      </c>
      <c r="N206">
        <v>156</v>
      </c>
      <c r="O206">
        <v>164</v>
      </c>
      <c r="P206">
        <v>156</v>
      </c>
      <c r="Q206">
        <v>121</v>
      </c>
      <c r="R206">
        <v>87</v>
      </c>
      <c r="S206">
        <v>0</v>
      </c>
      <c r="T206">
        <v>0</v>
      </c>
      <c r="U206">
        <v>916</v>
      </c>
      <c r="V206">
        <v>408</v>
      </c>
      <c r="W206">
        <v>0</v>
      </c>
      <c r="X206">
        <v>149</v>
      </c>
      <c r="Y206">
        <v>1173</v>
      </c>
      <c r="Z206">
        <v>2</v>
      </c>
      <c r="AA206">
        <v>0.65558912386706947</v>
      </c>
      <c r="AB206">
        <v>0.34441087613293048</v>
      </c>
      <c r="AC206">
        <v>0</v>
      </c>
      <c r="AD206">
        <v>5.287009063444109E-3</v>
      </c>
      <c r="AE206">
        <v>9.5921450151057408E-2</v>
      </c>
      <c r="AF206">
        <v>0.13821752265861029</v>
      </c>
      <c r="AG206">
        <v>0.12688821752265861</v>
      </c>
      <c r="AH206">
        <v>0.11706948640483381</v>
      </c>
      <c r="AI206">
        <v>0.1178247734138973</v>
      </c>
      <c r="AJ206">
        <v>0.1238670694864048</v>
      </c>
      <c r="AK206">
        <v>0.1178247734138973</v>
      </c>
      <c r="AL206">
        <v>9.1389728096676739E-2</v>
      </c>
      <c r="AM206">
        <v>6.5709969788519632E-2</v>
      </c>
      <c r="AN206">
        <v>0</v>
      </c>
      <c r="AO206">
        <f t="shared" si="3"/>
        <v>0</v>
      </c>
      <c r="AP206">
        <v>0.69184290030211482</v>
      </c>
      <c r="AQ206">
        <v>0.30815709969788518</v>
      </c>
      <c r="AR206">
        <v>0</v>
      </c>
      <c r="AS206">
        <v>0.11253776435045321</v>
      </c>
      <c r="AT206">
        <v>0.88595166163141992</v>
      </c>
      <c r="AU206">
        <v>1.510574018126888E-3</v>
      </c>
    </row>
    <row r="207" spans="1:47" x14ac:dyDescent="0.25">
      <c r="A207" t="s">
        <v>4986</v>
      </c>
      <c r="B207" t="s">
        <v>889</v>
      </c>
      <c r="C207" t="s">
        <v>400</v>
      </c>
      <c r="D207">
        <v>2018</v>
      </c>
      <c r="E207">
        <v>5</v>
      </c>
      <c r="F207">
        <v>1</v>
      </c>
      <c r="G207">
        <v>4</v>
      </c>
      <c r="H207">
        <v>0</v>
      </c>
      <c r="I207">
        <v>1</v>
      </c>
      <c r="J207">
        <v>1</v>
      </c>
      <c r="K207">
        <v>0</v>
      </c>
      <c r="L207">
        <v>0</v>
      </c>
      <c r="M207">
        <v>1</v>
      </c>
      <c r="N207">
        <v>1</v>
      </c>
      <c r="O207">
        <v>0</v>
      </c>
      <c r="P207">
        <v>1</v>
      </c>
      <c r="Q207">
        <v>0</v>
      </c>
      <c r="R207">
        <v>0</v>
      </c>
      <c r="S207">
        <v>0</v>
      </c>
      <c r="T207">
        <v>0</v>
      </c>
      <c r="U207">
        <v>5</v>
      </c>
      <c r="V207">
        <v>0</v>
      </c>
      <c r="W207">
        <v>0</v>
      </c>
      <c r="X207">
        <v>5</v>
      </c>
      <c r="Y207">
        <v>0</v>
      </c>
      <c r="Z207">
        <v>0</v>
      </c>
      <c r="AA207">
        <v>0.2</v>
      </c>
      <c r="AB207">
        <v>0.8</v>
      </c>
      <c r="AC207">
        <v>0</v>
      </c>
      <c r="AD207">
        <v>0.2</v>
      </c>
      <c r="AE207">
        <v>0.2</v>
      </c>
      <c r="AF207">
        <v>0</v>
      </c>
      <c r="AG207">
        <v>0</v>
      </c>
      <c r="AH207">
        <v>0.2</v>
      </c>
      <c r="AI207">
        <v>0.2</v>
      </c>
      <c r="AJ207">
        <v>0</v>
      </c>
      <c r="AK207">
        <v>0.2</v>
      </c>
      <c r="AL207">
        <v>0</v>
      </c>
      <c r="AM207">
        <v>0</v>
      </c>
      <c r="AN207">
        <v>0</v>
      </c>
      <c r="AO207">
        <f t="shared" si="3"/>
        <v>0</v>
      </c>
      <c r="AP207">
        <v>1</v>
      </c>
      <c r="AQ207">
        <v>0</v>
      </c>
      <c r="AR207">
        <v>0</v>
      </c>
      <c r="AS207">
        <v>1</v>
      </c>
      <c r="AT207">
        <v>0</v>
      </c>
      <c r="AU207">
        <v>0</v>
      </c>
    </row>
    <row r="208" spans="1:47" x14ac:dyDescent="0.25">
      <c r="A208" t="s">
        <v>4987</v>
      </c>
      <c r="B208" t="s">
        <v>889</v>
      </c>
      <c r="C208" t="s">
        <v>43</v>
      </c>
      <c r="D208">
        <v>2018</v>
      </c>
      <c r="E208">
        <v>17058</v>
      </c>
      <c r="F208">
        <v>10839</v>
      </c>
      <c r="G208">
        <v>6219</v>
      </c>
      <c r="H208">
        <v>0</v>
      </c>
      <c r="I208">
        <v>225</v>
      </c>
      <c r="J208">
        <v>2657</v>
      </c>
      <c r="K208">
        <v>2310</v>
      </c>
      <c r="L208">
        <v>1559</v>
      </c>
      <c r="M208">
        <v>2001</v>
      </c>
      <c r="N208">
        <v>1878</v>
      </c>
      <c r="O208">
        <v>1641</v>
      </c>
      <c r="P208">
        <v>1828</v>
      </c>
      <c r="Q208">
        <v>1399</v>
      </c>
      <c r="R208">
        <v>1555</v>
      </c>
      <c r="S208">
        <v>0</v>
      </c>
      <c r="T208">
        <v>5</v>
      </c>
      <c r="U208">
        <v>12590</v>
      </c>
      <c r="V208">
        <v>4468</v>
      </c>
      <c r="W208">
        <v>0</v>
      </c>
      <c r="X208">
        <v>169</v>
      </c>
      <c r="Y208">
        <v>16839</v>
      </c>
      <c r="Z208">
        <v>50</v>
      </c>
      <c r="AA208">
        <v>0.63542033063665138</v>
      </c>
      <c r="AB208">
        <v>0.36457966936334862</v>
      </c>
      <c r="AC208">
        <v>0</v>
      </c>
      <c r="AD208">
        <v>1.319029194512839E-2</v>
      </c>
      <c r="AE208">
        <v>0.15576269199202719</v>
      </c>
      <c r="AF208">
        <v>0.1354203306366514</v>
      </c>
      <c r="AG208">
        <v>9.139406729980068E-2</v>
      </c>
      <c r="AH208">
        <v>0.1173056630320084</v>
      </c>
      <c r="AI208">
        <v>0.1100949701020049</v>
      </c>
      <c r="AJ208">
        <v>9.6201195919803029E-2</v>
      </c>
      <c r="AK208">
        <v>0.1071637941141986</v>
      </c>
      <c r="AL208">
        <v>8.2014304138820493E-2</v>
      </c>
      <c r="AM208">
        <v>9.1159573220776169E-2</v>
      </c>
      <c r="AN208">
        <v>0</v>
      </c>
      <c r="AO208">
        <f t="shared" si="3"/>
        <v>2.9311759878063078E-4</v>
      </c>
      <c r="AP208">
        <v>0.73807011372962827</v>
      </c>
      <c r="AQ208">
        <v>0.26192988627037173</v>
      </c>
      <c r="AR208">
        <v>0</v>
      </c>
      <c r="AS208">
        <v>9.9073748387853208E-3</v>
      </c>
      <c r="AT208">
        <v>0.98716144917340842</v>
      </c>
      <c r="AU208">
        <v>2.9311759878063079E-3</v>
      </c>
    </row>
    <row r="209" spans="1:47" x14ac:dyDescent="0.25">
      <c r="A209" t="s">
        <v>4988</v>
      </c>
      <c r="B209" t="s">
        <v>889</v>
      </c>
      <c r="C209" t="s">
        <v>187</v>
      </c>
      <c r="D209">
        <v>2018</v>
      </c>
      <c r="E209">
        <v>131</v>
      </c>
      <c r="F209">
        <v>93</v>
      </c>
      <c r="G209">
        <v>38</v>
      </c>
      <c r="H209">
        <v>0</v>
      </c>
      <c r="I209">
        <v>0</v>
      </c>
      <c r="J209">
        <v>12</v>
      </c>
      <c r="K209">
        <v>15</v>
      </c>
      <c r="L209">
        <v>12</v>
      </c>
      <c r="M209">
        <v>11</v>
      </c>
      <c r="N209">
        <v>13</v>
      </c>
      <c r="O209">
        <v>18</v>
      </c>
      <c r="P209">
        <v>20</v>
      </c>
      <c r="Q209">
        <v>12</v>
      </c>
      <c r="R209">
        <v>15</v>
      </c>
      <c r="S209">
        <v>0</v>
      </c>
      <c r="T209">
        <v>3</v>
      </c>
      <c r="U209">
        <v>103</v>
      </c>
      <c r="V209">
        <v>24</v>
      </c>
      <c r="W209">
        <v>4</v>
      </c>
      <c r="X209">
        <v>2</v>
      </c>
      <c r="Y209">
        <v>129</v>
      </c>
      <c r="Z209">
        <v>0</v>
      </c>
      <c r="AA209">
        <v>0.70992366412213737</v>
      </c>
      <c r="AB209">
        <v>0.29007633587786258</v>
      </c>
      <c r="AC209">
        <v>0</v>
      </c>
      <c r="AD209">
        <v>0</v>
      </c>
      <c r="AE209">
        <v>9.1603053435114504E-2</v>
      </c>
      <c r="AF209">
        <v>0.1145038167938931</v>
      </c>
      <c r="AG209">
        <v>9.1603053435114504E-2</v>
      </c>
      <c r="AH209">
        <v>8.3969465648854963E-2</v>
      </c>
      <c r="AI209">
        <v>9.9236641221374045E-2</v>
      </c>
      <c r="AJ209">
        <v>0.13740458015267179</v>
      </c>
      <c r="AK209">
        <v>0.15267175572519079</v>
      </c>
      <c r="AL209">
        <v>9.1603053435114504E-2</v>
      </c>
      <c r="AM209">
        <v>0.1145038167938931</v>
      </c>
      <c r="AN209">
        <v>0</v>
      </c>
      <c r="AO209">
        <f t="shared" si="3"/>
        <v>2.2900763358778626E-2</v>
      </c>
      <c r="AP209">
        <v>0.7862595419847328</v>
      </c>
      <c r="AQ209">
        <v>0.18320610687022901</v>
      </c>
      <c r="AR209">
        <v>3.053435114503817E-2</v>
      </c>
      <c r="AS209">
        <v>1.526717557251908E-2</v>
      </c>
      <c r="AT209">
        <v>0.98473282442748089</v>
      </c>
      <c r="AU209">
        <v>0</v>
      </c>
    </row>
    <row r="210" spans="1:47" x14ac:dyDescent="0.25">
      <c r="A210" t="s">
        <v>4989</v>
      </c>
      <c r="B210" t="s">
        <v>889</v>
      </c>
      <c r="C210" t="s">
        <v>420</v>
      </c>
      <c r="D210">
        <v>2018</v>
      </c>
      <c r="E210">
        <v>10586</v>
      </c>
      <c r="F210">
        <v>5917</v>
      </c>
      <c r="G210">
        <v>4669</v>
      </c>
      <c r="H210">
        <v>0</v>
      </c>
      <c r="I210">
        <v>90</v>
      </c>
      <c r="J210">
        <v>1514</v>
      </c>
      <c r="K210">
        <v>1490</v>
      </c>
      <c r="L210">
        <v>1309</v>
      </c>
      <c r="M210">
        <v>1107</v>
      </c>
      <c r="N210">
        <v>1160</v>
      </c>
      <c r="O210">
        <v>1175</v>
      </c>
      <c r="P210">
        <v>1047</v>
      </c>
      <c r="Q210">
        <v>690</v>
      </c>
      <c r="R210">
        <v>831</v>
      </c>
      <c r="S210">
        <v>0</v>
      </c>
      <c r="T210">
        <v>173</v>
      </c>
      <c r="U210">
        <v>9327</v>
      </c>
      <c r="V210">
        <v>1086</v>
      </c>
      <c r="W210">
        <v>173</v>
      </c>
      <c r="X210">
        <v>257</v>
      </c>
      <c r="Y210">
        <v>10324</v>
      </c>
      <c r="Z210">
        <v>5</v>
      </c>
      <c r="AA210">
        <v>0.55894577744190443</v>
      </c>
      <c r="AB210">
        <v>0.44105422255809562</v>
      </c>
      <c r="AC210">
        <v>0</v>
      </c>
      <c r="AD210">
        <v>8.501794823351597E-3</v>
      </c>
      <c r="AE210">
        <v>0.1430190818061591</v>
      </c>
      <c r="AF210">
        <v>0.14075193651993201</v>
      </c>
      <c r="AG210">
        <v>0.1236538824863027</v>
      </c>
      <c r="AH210">
        <v>0.10457207632722459</v>
      </c>
      <c r="AI210">
        <v>0.1095786888343095</v>
      </c>
      <c r="AJ210">
        <v>0.11099565463820139</v>
      </c>
      <c r="AK210">
        <v>9.8904213111656911E-2</v>
      </c>
      <c r="AL210">
        <v>6.5180426979028899E-2</v>
      </c>
      <c r="AM210">
        <v>7.8499905535613076E-2</v>
      </c>
      <c r="AN210">
        <v>0</v>
      </c>
      <c r="AO210">
        <f t="shared" si="3"/>
        <v>1.6342338938220291E-2</v>
      </c>
      <c r="AP210">
        <v>0.88106933686000377</v>
      </c>
      <c r="AQ210">
        <v>0.1025883242017759</v>
      </c>
      <c r="AR210">
        <v>1.6342338938220291E-2</v>
      </c>
      <c r="AS210">
        <v>2.4277347440015119E-2</v>
      </c>
      <c r="AT210">
        <v>0.97525033062535427</v>
      </c>
      <c r="AU210">
        <v>4.7232193463064419E-4</v>
      </c>
    </row>
    <row r="211" spans="1:47" x14ac:dyDescent="0.25">
      <c r="A211" t="s">
        <v>4990</v>
      </c>
      <c r="B211" t="s">
        <v>889</v>
      </c>
      <c r="C211" t="s">
        <v>426</v>
      </c>
      <c r="D211">
        <v>2018</v>
      </c>
      <c r="E211">
        <v>1071</v>
      </c>
      <c r="F211">
        <v>718</v>
      </c>
      <c r="G211">
        <v>353</v>
      </c>
      <c r="H211">
        <v>0</v>
      </c>
      <c r="I211">
        <v>2</v>
      </c>
      <c r="J211">
        <v>131</v>
      </c>
      <c r="K211">
        <v>149</v>
      </c>
      <c r="L211">
        <v>149</v>
      </c>
      <c r="M211">
        <v>142</v>
      </c>
      <c r="N211">
        <v>129</v>
      </c>
      <c r="O211">
        <v>131</v>
      </c>
      <c r="P211">
        <v>104</v>
      </c>
      <c r="Q211">
        <v>62</v>
      </c>
      <c r="R211">
        <v>72</v>
      </c>
      <c r="S211">
        <v>0</v>
      </c>
      <c r="T211">
        <v>0</v>
      </c>
      <c r="U211">
        <v>648</v>
      </c>
      <c r="V211">
        <v>423</v>
      </c>
      <c r="W211">
        <v>0</v>
      </c>
      <c r="X211">
        <v>5</v>
      </c>
      <c r="Y211">
        <v>1064</v>
      </c>
      <c r="Z211">
        <v>2</v>
      </c>
      <c r="AA211">
        <v>0.67040149393090565</v>
      </c>
      <c r="AB211">
        <v>0.3295985060690943</v>
      </c>
      <c r="AC211">
        <v>0</v>
      </c>
      <c r="AD211">
        <v>1.867413632119515E-3</v>
      </c>
      <c r="AE211">
        <v>0.12231559290382819</v>
      </c>
      <c r="AF211">
        <v>0.13912231559290381</v>
      </c>
      <c r="AG211">
        <v>0.13912231559290381</v>
      </c>
      <c r="AH211">
        <v>0.1325863678804855</v>
      </c>
      <c r="AI211">
        <v>0.1204481792717087</v>
      </c>
      <c r="AJ211">
        <v>0.12231559290382819</v>
      </c>
      <c r="AK211">
        <v>9.7105508870214755E-2</v>
      </c>
      <c r="AL211">
        <v>5.7889822595704951E-2</v>
      </c>
      <c r="AM211">
        <v>6.7226890756302518E-2</v>
      </c>
      <c r="AN211">
        <v>0</v>
      </c>
      <c r="AO211">
        <f t="shared" si="3"/>
        <v>0</v>
      </c>
      <c r="AP211">
        <v>0.60504201680672265</v>
      </c>
      <c r="AQ211">
        <v>0.3949579831932773</v>
      </c>
      <c r="AR211">
        <v>0</v>
      </c>
      <c r="AS211">
        <v>4.6685340802987861E-3</v>
      </c>
      <c r="AT211">
        <v>0.99346405228758172</v>
      </c>
      <c r="AU211">
        <v>1.867413632119515E-3</v>
      </c>
    </row>
    <row r="212" spans="1:47" x14ac:dyDescent="0.25">
      <c r="A212" t="s">
        <v>4991</v>
      </c>
      <c r="B212" t="s">
        <v>889</v>
      </c>
      <c r="C212" t="s">
        <v>433</v>
      </c>
      <c r="D212">
        <v>2018</v>
      </c>
      <c r="E212">
        <v>13</v>
      </c>
      <c r="F212">
        <v>6</v>
      </c>
      <c r="G212">
        <v>7</v>
      </c>
      <c r="H212">
        <v>0</v>
      </c>
      <c r="I212">
        <v>0</v>
      </c>
      <c r="J212">
        <v>2</v>
      </c>
      <c r="K212">
        <v>1</v>
      </c>
      <c r="L212">
        <v>1</v>
      </c>
      <c r="M212">
        <v>3</v>
      </c>
      <c r="N212">
        <v>2</v>
      </c>
      <c r="O212">
        <v>1</v>
      </c>
      <c r="P212">
        <v>0</v>
      </c>
      <c r="Q212">
        <v>0</v>
      </c>
      <c r="R212">
        <v>3</v>
      </c>
      <c r="S212">
        <v>0</v>
      </c>
      <c r="T212">
        <v>0</v>
      </c>
      <c r="U212">
        <v>11</v>
      </c>
      <c r="V212">
        <v>2</v>
      </c>
      <c r="W212">
        <v>0</v>
      </c>
      <c r="X212">
        <v>0</v>
      </c>
      <c r="Y212">
        <v>13</v>
      </c>
      <c r="Z212">
        <v>0</v>
      </c>
      <c r="AA212">
        <v>0.46153846153846162</v>
      </c>
      <c r="AB212">
        <v>0.53846153846153844</v>
      </c>
      <c r="AC212">
        <v>0</v>
      </c>
      <c r="AD212">
        <v>0</v>
      </c>
      <c r="AE212">
        <v>0.15384615384615391</v>
      </c>
      <c r="AF212">
        <v>7.6923076923076927E-2</v>
      </c>
      <c r="AG212">
        <v>7.6923076923076927E-2</v>
      </c>
      <c r="AH212">
        <v>0.23076923076923081</v>
      </c>
      <c r="AI212">
        <v>0.15384615384615391</v>
      </c>
      <c r="AJ212">
        <v>7.6923076923076927E-2</v>
      </c>
      <c r="AK212">
        <v>0</v>
      </c>
      <c r="AL212">
        <v>0</v>
      </c>
      <c r="AM212">
        <v>0.23076923076923081</v>
      </c>
      <c r="AN212">
        <v>0</v>
      </c>
      <c r="AO212">
        <f t="shared" si="3"/>
        <v>0</v>
      </c>
      <c r="AP212">
        <v>0.84615384615384615</v>
      </c>
      <c r="AQ212">
        <v>0.15384615384615391</v>
      </c>
      <c r="AR212">
        <v>0</v>
      </c>
      <c r="AS212">
        <v>0</v>
      </c>
      <c r="AT212">
        <v>1</v>
      </c>
      <c r="AU212">
        <v>0</v>
      </c>
    </row>
    <row r="213" spans="1:47" x14ac:dyDescent="0.25">
      <c r="A213" t="s">
        <v>4992</v>
      </c>
      <c r="B213" t="s">
        <v>4780</v>
      </c>
      <c r="C213" t="s">
        <v>124</v>
      </c>
      <c r="D213">
        <v>2019</v>
      </c>
      <c r="E213">
        <v>11205</v>
      </c>
      <c r="F213">
        <v>6798</v>
      </c>
      <c r="G213">
        <v>4407</v>
      </c>
      <c r="H213">
        <v>0</v>
      </c>
      <c r="I213">
        <v>388</v>
      </c>
      <c r="J213">
        <v>1401</v>
      </c>
      <c r="K213">
        <v>1661</v>
      </c>
      <c r="L213">
        <v>1559</v>
      </c>
      <c r="M213">
        <v>1415</v>
      </c>
      <c r="N213">
        <v>1295</v>
      </c>
      <c r="O213">
        <v>1086</v>
      </c>
      <c r="P213">
        <v>1040</v>
      </c>
      <c r="Q213">
        <v>737</v>
      </c>
      <c r="R213">
        <v>619</v>
      </c>
      <c r="S213">
        <v>0</v>
      </c>
      <c r="T213">
        <v>4</v>
      </c>
      <c r="U213">
        <v>7252</v>
      </c>
      <c r="V213">
        <v>3953</v>
      </c>
      <c r="W213">
        <v>0</v>
      </c>
      <c r="X213">
        <v>802</v>
      </c>
      <c r="Y213">
        <v>10385</v>
      </c>
      <c r="Z213">
        <v>18</v>
      </c>
      <c r="AA213">
        <v>0.60669344042838014</v>
      </c>
      <c r="AB213">
        <v>0.39330655957161981</v>
      </c>
      <c r="AC213">
        <v>0</v>
      </c>
      <c r="AD213">
        <v>3.4627398482820169E-2</v>
      </c>
      <c r="AE213">
        <v>0.1250334672021419</v>
      </c>
      <c r="AF213">
        <v>0.14823739402052649</v>
      </c>
      <c r="AG213">
        <v>0.1391343150379295</v>
      </c>
      <c r="AH213">
        <v>0.12628290941543949</v>
      </c>
      <c r="AI213">
        <v>0.11557340473003121</v>
      </c>
      <c r="AJ213">
        <v>9.692101740294512E-2</v>
      </c>
      <c r="AK213">
        <v>9.2815707273538606E-2</v>
      </c>
      <c r="AL213">
        <v>6.5774207942882648E-2</v>
      </c>
      <c r="AM213">
        <v>5.5243195002231148E-2</v>
      </c>
      <c r="AN213">
        <v>0</v>
      </c>
      <c r="AO213">
        <f t="shared" si="3"/>
        <v>3.5698348951360999E-4</v>
      </c>
      <c r="AP213">
        <v>0.64721106648817495</v>
      </c>
      <c r="AQ213">
        <v>0.35278893351182511</v>
      </c>
      <c r="AR213">
        <v>0</v>
      </c>
      <c r="AS213">
        <v>7.1575189647478804E-2</v>
      </c>
      <c r="AT213">
        <v>0.92681838464971</v>
      </c>
      <c r="AU213">
        <v>1.606425702811245E-3</v>
      </c>
    </row>
    <row r="214" spans="1:47" x14ac:dyDescent="0.25">
      <c r="A214" t="s">
        <v>4993</v>
      </c>
      <c r="B214" t="s">
        <v>4780</v>
      </c>
      <c r="C214" t="s">
        <v>123</v>
      </c>
      <c r="D214">
        <v>2019</v>
      </c>
      <c r="E214">
        <v>12757</v>
      </c>
      <c r="F214">
        <v>7616</v>
      </c>
      <c r="G214">
        <v>5141</v>
      </c>
      <c r="H214">
        <v>0</v>
      </c>
      <c r="I214">
        <v>470</v>
      </c>
      <c r="J214">
        <v>1414</v>
      </c>
      <c r="K214">
        <v>1765</v>
      </c>
      <c r="L214">
        <v>1460</v>
      </c>
      <c r="M214">
        <v>1430</v>
      </c>
      <c r="N214">
        <v>1443</v>
      </c>
      <c r="O214">
        <v>1526</v>
      </c>
      <c r="P214">
        <v>1373</v>
      </c>
      <c r="Q214">
        <v>1017</v>
      </c>
      <c r="R214">
        <v>859</v>
      </c>
      <c r="S214">
        <v>0</v>
      </c>
      <c r="T214">
        <v>0</v>
      </c>
      <c r="U214">
        <v>8845</v>
      </c>
      <c r="V214">
        <v>3912</v>
      </c>
      <c r="W214">
        <v>0</v>
      </c>
      <c r="X214">
        <v>709</v>
      </c>
      <c r="Y214">
        <v>12018</v>
      </c>
      <c r="Z214">
        <v>30</v>
      </c>
      <c r="AA214">
        <v>0.59700556557184292</v>
      </c>
      <c r="AB214">
        <v>0.40299443442815708</v>
      </c>
      <c r="AC214">
        <v>0</v>
      </c>
      <c r="AD214">
        <v>3.6842517833346397E-2</v>
      </c>
      <c r="AE214">
        <v>0.1108411068433017</v>
      </c>
      <c r="AF214">
        <v>0.13835541271458809</v>
      </c>
      <c r="AG214">
        <v>0.1144469702908207</v>
      </c>
      <c r="AH214">
        <v>0.1120953202163518</v>
      </c>
      <c r="AI214">
        <v>0.113114368581955</v>
      </c>
      <c r="AJ214">
        <v>0.11962060045465241</v>
      </c>
      <c r="AK214">
        <v>0.1076271850748609</v>
      </c>
      <c r="AL214">
        <v>7.9720937524496355E-2</v>
      </c>
      <c r="AM214">
        <v>6.733558046562671E-2</v>
      </c>
      <c r="AN214">
        <v>0</v>
      </c>
      <c r="AO214">
        <f t="shared" si="3"/>
        <v>0</v>
      </c>
      <c r="AP214">
        <v>0.69334483028925298</v>
      </c>
      <c r="AQ214">
        <v>0.30665516971074702</v>
      </c>
      <c r="AR214">
        <v>0</v>
      </c>
      <c r="AS214">
        <v>5.5577330093282119E-2</v>
      </c>
      <c r="AT214">
        <v>0.94207101983224895</v>
      </c>
      <c r="AU214">
        <v>2.3516500744689191E-3</v>
      </c>
    </row>
    <row r="215" spans="1:47" x14ac:dyDescent="0.25">
      <c r="A215" t="s">
        <v>4994</v>
      </c>
      <c r="B215" t="s">
        <v>4780</v>
      </c>
      <c r="C215" t="s">
        <v>4783</v>
      </c>
      <c r="D215">
        <v>2019</v>
      </c>
      <c r="E215">
        <v>91372</v>
      </c>
      <c r="F215">
        <v>52219</v>
      </c>
      <c r="G215">
        <v>39153</v>
      </c>
      <c r="H215">
        <v>0</v>
      </c>
      <c r="I215">
        <v>3452</v>
      </c>
      <c r="J215">
        <v>11018</v>
      </c>
      <c r="K215">
        <v>12008</v>
      </c>
      <c r="L215">
        <v>10264</v>
      </c>
      <c r="M215">
        <v>10284</v>
      </c>
      <c r="N215">
        <v>10141</v>
      </c>
      <c r="O215">
        <v>10042</v>
      </c>
      <c r="P215">
        <v>9432</v>
      </c>
      <c r="Q215">
        <v>7006</v>
      </c>
      <c r="R215">
        <v>6761</v>
      </c>
      <c r="S215">
        <v>2</v>
      </c>
      <c r="T215">
        <v>962</v>
      </c>
      <c r="U215">
        <v>66568</v>
      </c>
      <c r="V215">
        <v>23829</v>
      </c>
      <c r="W215">
        <v>975</v>
      </c>
      <c r="X215">
        <v>6695</v>
      </c>
      <c r="Y215">
        <v>84490</v>
      </c>
      <c r="Z215">
        <v>187</v>
      </c>
      <c r="AA215">
        <v>0.57149892746136677</v>
      </c>
      <c r="AB215">
        <v>0.42850107253863329</v>
      </c>
      <c r="AC215">
        <v>0</v>
      </c>
      <c r="AD215">
        <v>3.7779626143676401E-2</v>
      </c>
      <c r="AE215">
        <v>0.12058398634154879</v>
      </c>
      <c r="AF215">
        <v>0.1314188153920238</v>
      </c>
      <c r="AG215">
        <v>0.11233200542835881</v>
      </c>
      <c r="AH215">
        <v>0.1125508908637219</v>
      </c>
      <c r="AI215">
        <v>0.1109858600008755</v>
      </c>
      <c r="AJ215">
        <v>0.10990237709582799</v>
      </c>
      <c r="AK215">
        <v>0.1032263713172526</v>
      </c>
      <c r="AL215">
        <v>7.6675568007704767E-2</v>
      </c>
      <c r="AM215">
        <v>7.3994221424506415E-2</v>
      </c>
      <c r="AN215">
        <v>2.188854353631309E-5</v>
      </c>
      <c r="AO215">
        <f t="shared" si="3"/>
        <v>1.0528389440966597E-2</v>
      </c>
      <c r="AP215">
        <v>0.72853828306264501</v>
      </c>
      <c r="AQ215">
        <v>0.26079105196340241</v>
      </c>
      <c r="AR215">
        <v>1.067066497395263E-2</v>
      </c>
      <c r="AS215">
        <v>7.3271899487808087E-2</v>
      </c>
      <c r="AT215">
        <v>0.9246815216915466</v>
      </c>
      <c r="AU215">
        <v>2.0465788206452738E-3</v>
      </c>
    </row>
    <row r="216" spans="1:47" x14ac:dyDescent="0.25">
      <c r="A216" t="s">
        <v>4995</v>
      </c>
      <c r="B216" t="s">
        <v>4780</v>
      </c>
      <c r="C216" t="s">
        <v>369</v>
      </c>
      <c r="D216">
        <v>2019</v>
      </c>
      <c r="E216">
        <v>2979</v>
      </c>
      <c r="F216">
        <v>1855</v>
      </c>
      <c r="G216">
        <v>1124</v>
      </c>
      <c r="H216">
        <v>0</v>
      </c>
      <c r="I216">
        <v>148</v>
      </c>
      <c r="J216">
        <v>344</v>
      </c>
      <c r="K216">
        <v>377</v>
      </c>
      <c r="L216">
        <v>350</v>
      </c>
      <c r="M216">
        <v>359</v>
      </c>
      <c r="N216">
        <v>359</v>
      </c>
      <c r="O216">
        <v>313</v>
      </c>
      <c r="P216">
        <v>324</v>
      </c>
      <c r="Q216">
        <v>210</v>
      </c>
      <c r="R216">
        <v>195</v>
      </c>
      <c r="S216">
        <v>0</v>
      </c>
      <c r="T216">
        <v>0</v>
      </c>
      <c r="U216">
        <v>2015</v>
      </c>
      <c r="V216">
        <v>963</v>
      </c>
      <c r="W216">
        <v>1</v>
      </c>
      <c r="X216">
        <v>345</v>
      </c>
      <c r="Y216">
        <v>2624</v>
      </c>
      <c r="Z216">
        <v>10</v>
      </c>
      <c r="AA216">
        <v>0.6226921785834173</v>
      </c>
      <c r="AB216">
        <v>0.37730782141658281</v>
      </c>
      <c r="AC216">
        <v>0</v>
      </c>
      <c r="AD216">
        <v>4.968110104061766E-2</v>
      </c>
      <c r="AE216">
        <v>0.1154749916079221</v>
      </c>
      <c r="AF216">
        <v>0.12655253440751929</v>
      </c>
      <c r="AG216">
        <v>0.11748909029875799</v>
      </c>
      <c r="AH216">
        <v>0.1205102383350117</v>
      </c>
      <c r="AI216">
        <v>0.1205102383350117</v>
      </c>
      <c r="AJ216">
        <v>0.1050688150386036</v>
      </c>
      <c r="AK216">
        <v>0.10876132930513591</v>
      </c>
      <c r="AL216">
        <v>7.0493454179254789E-2</v>
      </c>
      <c r="AM216">
        <v>6.5458207452165157E-2</v>
      </c>
      <c r="AN216">
        <v>0</v>
      </c>
      <c r="AO216">
        <f t="shared" si="3"/>
        <v>0</v>
      </c>
      <c r="AP216">
        <v>0.67640147700570663</v>
      </c>
      <c r="AQ216">
        <v>0.32326283987915411</v>
      </c>
      <c r="AR216">
        <v>3.3568311513930849E-4</v>
      </c>
      <c r="AS216">
        <v>0.1158106747230614</v>
      </c>
      <c r="AT216">
        <v>0.88083249412554554</v>
      </c>
      <c r="AU216">
        <v>3.3568311513930849E-3</v>
      </c>
    </row>
    <row r="217" spans="1:47" x14ac:dyDescent="0.25">
      <c r="A217" t="s">
        <v>4996</v>
      </c>
      <c r="B217" t="s">
        <v>4780</v>
      </c>
      <c r="C217" t="s">
        <v>376</v>
      </c>
      <c r="D217">
        <v>2019</v>
      </c>
      <c r="E217">
        <v>1923</v>
      </c>
      <c r="F217">
        <v>1141</v>
      </c>
      <c r="G217">
        <v>782</v>
      </c>
      <c r="H217">
        <v>0</v>
      </c>
      <c r="I217">
        <v>75</v>
      </c>
      <c r="J217">
        <v>176</v>
      </c>
      <c r="K217">
        <v>202</v>
      </c>
      <c r="L217">
        <v>223</v>
      </c>
      <c r="M217">
        <v>267</v>
      </c>
      <c r="N217">
        <v>234</v>
      </c>
      <c r="O217">
        <v>248</v>
      </c>
      <c r="P217">
        <v>198</v>
      </c>
      <c r="Q217">
        <v>130</v>
      </c>
      <c r="R217">
        <v>168</v>
      </c>
      <c r="S217">
        <v>0</v>
      </c>
      <c r="T217">
        <v>2</v>
      </c>
      <c r="U217">
        <v>1445</v>
      </c>
      <c r="V217">
        <v>476</v>
      </c>
      <c r="W217">
        <v>2</v>
      </c>
      <c r="X217">
        <v>305</v>
      </c>
      <c r="Y217">
        <v>1613</v>
      </c>
      <c r="Z217">
        <v>5</v>
      </c>
      <c r="AA217">
        <v>0.59334373374935001</v>
      </c>
      <c r="AB217">
        <v>0.40665626625064999</v>
      </c>
      <c r="AC217">
        <v>0</v>
      </c>
      <c r="AD217">
        <v>3.9001560062402497E-2</v>
      </c>
      <c r="AE217">
        <v>9.1523660946437851E-2</v>
      </c>
      <c r="AF217">
        <v>0.10504420176807069</v>
      </c>
      <c r="AG217">
        <v>0.1159646385855434</v>
      </c>
      <c r="AH217">
        <v>0.13884555382215291</v>
      </c>
      <c r="AI217">
        <v>0.12168486739469581</v>
      </c>
      <c r="AJ217">
        <v>0.12896515860634419</v>
      </c>
      <c r="AK217">
        <v>0.10296411856474259</v>
      </c>
      <c r="AL217">
        <v>6.7602704108164324E-2</v>
      </c>
      <c r="AM217">
        <v>8.7363494539781594E-2</v>
      </c>
      <c r="AN217">
        <v>0</v>
      </c>
      <c r="AO217">
        <f t="shared" si="3"/>
        <v>1.0400416016640667E-3</v>
      </c>
      <c r="AP217">
        <v>0.75143005720228806</v>
      </c>
      <c r="AQ217">
        <v>0.24752990119604781</v>
      </c>
      <c r="AR217">
        <v>1.0400416016640671E-3</v>
      </c>
      <c r="AS217">
        <v>0.15860634425377021</v>
      </c>
      <c r="AT217">
        <v>0.83879355174206971</v>
      </c>
      <c r="AU217">
        <v>2.6001040041601659E-3</v>
      </c>
    </row>
    <row r="218" spans="1:47" x14ac:dyDescent="0.25">
      <c r="A218" t="s">
        <v>4997</v>
      </c>
      <c r="B218" t="s">
        <v>4780</v>
      </c>
      <c r="C218" t="s">
        <v>382</v>
      </c>
      <c r="D218">
        <v>2019</v>
      </c>
      <c r="E218">
        <v>1357</v>
      </c>
      <c r="F218">
        <v>810</v>
      </c>
      <c r="G218">
        <v>547</v>
      </c>
      <c r="H218">
        <v>0</v>
      </c>
      <c r="I218">
        <v>43</v>
      </c>
      <c r="J218">
        <v>140</v>
      </c>
      <c r="K218">
        <v>197</v>
      </c>
      <c r="L218">
        <v>187</v>
      </c>
      <c r="M218">
        <v>185</v>
      </c>
      <c r="N218">
        <v>157</v>
      </c>
      <c r="O218">
        <v>129</v>
      </c>
      <c r="P218">
        <v>153</v>
      </c>
      <c r="Q218">
        <v>86</v>
      </c>
      <c r="R218">
        <v>79</v>
      </c>
      <c r="S218">
        <v>0</v>
      </c>
      <c r="T218">
        <v>1</v>
      </c>
      <c r="U218">
        <v>890</v>
      </c>
      <c r="V218">
        <v>467</v>
      </c>
      <c r="W218">
        <v>0</v>
      </c>
      <c r="X218">
        <v>325</v>
      </c>
      <c r="Y218">
        <v>1029</v>
      </c>
      <c r="Z218">
        <v>3</v>
      </c>
      <c r="AA218">
        <v>0.59690493736182759</v>
      </c>
      <c r="AB218">
        <v>0.40309506263817252</v>
      </c>
      <c r="AC218">
        <v>0</v>
      </c>
      <c r="AD218">
        <v>3.1687546057479733E-2</v>
      </c>
      <c r="AE218">
        <v>0.10316875460574799</v>
      </c>
      <c r="AF218">
        <v>0.14517317612380251</v>
      </c>
      <c r="AG218">
        <v>0.13780397936624911</v>
      </c>
      <c r="AH218">
        <v>0.13633014001473839</v>
      </c>
      <c r="AI218">
        <v>0.1156963890935888</v>
      </c>
      <c r="AJ218">
        <v>9.5062638172439207E-2</v>
      </c>
      <c r="AK218">
        <v>0.1127487103905674</v>
      </c>
      <c r="AL218">
        <v>6.3375092114959466E-2</v>
      </c>
      <c r="AM218">
        <v>5.8216654384672072E-2</v>
      </c>
      <c r="AN218">
        <v>0</v>
      </c>
      <c r="AO218">
        <f t="shared" si="3"/>
        <v>7.3691967575534268E-4</v>
      </c>
      <c r="AP218">
        <v>0.65585851142225493</v>
      </c>
      <c r="AQ218">
        <v>0.34414148857774501</v>
      </c>
      <c r="AR218">
        <v>0</v>
      </c>
      <c r="AS218">
        <v>0.2394988946204864</v>
      </c>
      <c r="AT218">
        <v>0.75829034635224757</v>
      </c>
      <c r="AU218">
        <v>2.2107590272660281E-3</v>
      </c>
    </row>
    <row r="219" spans="1:47" x14ac:dyDescent="0.25">
      <c r="A219" t="s">
        <v>4998</v>
      </c>
      <c r="B219" t="s">
        <v>4780</v>
      </c>
      <c r="C219" t="s">
        <v>388</v>
      </c>
      <c r="D219">
        <v>2019</v>
      </c>
      <c r="E219">
        <v>44</v>
      </c>
      <c r="F219">
        <v>17</v>
      </c>
      <c r="G219">
        <v>27</v>
      </c>
      <c r="H219">
        <v>0</v>
      </c>
      <c r="I219">
        <v>3</v>
      </c>
      <c r="J219">
        <v>6</v>
      </c>
      <c r="K219">
        <v>6</v>
      </c>
      <c r="L219">
        <v>3</v>
      </c>
      <c r="M219">
        <v>5</v>
      </c>
      <c r="N219">
        <v>5</v>
      </c>
      <c r="O219">
        <v>5</v>
      </c>
      <c r="P219">
        <v>2</v>
      </c>
      <c r="Q219">
        <v>6</v>
      </c>
      <c r="R219">
        <v>3</v>
      </c>
      <c r="S219">
        <v>0</v>
      </c>
      <c r="T219">
        <v>0</v>
      </c>
      <c r="U219">
        <v>34</v>
      </c>
      <c r="V219">
        <v>10</v>
      </c>
      <c r="W219">
        <v>0</v>
      </c>
      <c r="X219">
        <v>12</v>
      </c>
      <c r="Y219">
        <v>32</v>
      </c>
      <c r="Z219">
        <v>0</v>
      </c>
      <c r="AA219">
        <v>0.38636363636363641</v>
      </c>
      <c r="AB219">
        <v>0.61363636363636365</v>
      </c>
      <c r="AC219">
        <v>0</v>
      </c>
      <c r="AD219">
        <v>6.8181818181818177E-2</v>
      </c>
      <c r="AE219">
        <v>0.13636363636363641</v>
      </c>
      <c r="AF219">
        <v>0.13636363636363641</v>
      </c>
      <c r="AG219">
        <v>6.8181818181818177E-2</v>
      </c>
      <c r="AH219">
        <v>0.1136363636363636</v>
      </c>
      <c r="AI219">
        <v>0.1136363636363636</v>
      </c>
      <c r="AJ219">
        <v>0.1136363636363636</v>
      </c>
      <c r="AK219">
        <v>4.5454545454545463E-2</v>
      </c>
      <c r="AL219">
        <v>0.13636363636363641</v>
      </c>
      <c r="AM219">
        <v>6.8181818181818177E-2</v>
      </c>
      <c r="AN219">
        <v>0</v>
      </c>
      <c r="AO219">
        <f t="shared" si="3"/>
        <v>0</v>
      </c>
      <c r="AP219">
        <v>0.77272727272727271</v>
      </c>
      <c r="AQ219">
        <v>0.22727272727272729</v>
      </c>
      <c r="AR219">
        <v>0</v>
      </c>
      <c r="AS219">
        <v>0.27272727272727271</v>
      </c>
      <c r="AT219">
        <v>0.72727272727272729</v>
      </c>
      <c r="AU219">
        <v>0</v>
      </c>
    </row>
    <row r="220" spans="1:47" x14ac:dyDescent="0.25">
      <c r="A220" t="s">
        <v>4999</v>
      </c>
      <c r="B220" t="s">
        <v>4780</v>
      </c>
      <c r="C220" t="s">
        <v>394</v>
      </c>
      <c r="D220">
        <v>2019</v>
      </c>
      <c r="E220">
        <v>2624</v>
      </c>
      <c r="F220">
        <v>1545</v>
      </c>
      <c r="G220">
        <v>1079</v>
      </c>
      <c r="H220">
        <v>0</v>
      </c>
      <c r="I220">
        <v>92</v>
      </c>
      <c r="J220">
        <v>234</v>
      </c>
      <c r="K220">
        <v>311</v>
      </c>
      <c r="L220">
        <v>307</v>
      </c>
      <c r="M220">
        <v>297</v>
      </c>
      <c r="N220">
        <v>308</v>
      </c>
      <c r="O220">
        <v>324</v>
      </c>
      <c r="P220">
        <v>317</v>
      </c>
      <c r="Q220">
        <v>232</v>
      </c>
      <c r="R220">
        <v>200</v>
      </c>
      <c r="S220">
        <v>0</v>
      </c>
      <c r="T220">
        <v>2</v>
      </c>
      <c r="U220">
        <v>1909</v>
      </c>
      <c r="V220">
        <v>712</v>
      </c>
      <c r="W220">
        <v>3</v>
      </c>
      <c r="X220">
        <v>480</v>
      </c>
      <c r="Y220">
        <v>2137</v>
      </c>
      <c r="Z220">
        <v>7</v>
      </c>
      <c r="AA220">
        <v>0.58879573170731703</v>
      </c>
      <c r="AB220">
        <v>0.41120426829268292</v>
      </c>
      <c r="AC220">
        <v>0</v>
      </c>
      <c r="AD220">
        <v>3.5060975609756101E-2</v>
      </c>
      <c r="AE220">
        <v>8.9176829268292679E-2</v>
      </c>
      <c r="AF220">
        <v>0.1185213414634146</v>
      </c>
      <c r="AG220">
        <v>0.1169969512195122</v>
      </c>
      <c r="AH220">
        <v>0.1131859756097561</v>
      </c>
      <c r="AI220">
        <v>0.1173780487804878</v>
      </c>
      <c r="AJ220">
        <v>0.1234756097560976</v>
      </c>
      <c r="AK220">
        <v>0.1208079268292683</v>
      </c>
      <c r="AL220">
        <v>8.8414634146341459E-2</v>
      </c>
      <c r="AM220">
        <v>7.621951219512195E-2</v>
      </c>
      <c r="AN220">
        <v>0</v>
      </c>
      <c r="AO220">
        <f t="shared" si="3"/>
        <v>7.6219512195121954E-4</v>
      </c>
      <c r="AP220">
        <v>0.72751524390243905</v>
      </c>
      <c r="AQ220">
        <v>0.27134146341463422</v>
      </c>
      <c r="AR220">
        <v>1.143292682926829E-3</v>
      </c>
      <c r="AS220">
        <v>0.18292682926829271</v>
      </c>
      <c r="AT220">
        <v>0.81440548780487809</v>
      </c>
      <c r="AU220">
        <v>2.6676829268292681E-3</v>
      </c>
    </row>
    <row r="221" spans="1:47" x14ac:dyDescent="0.25">
      <c r="A221" t="s">
        <v>5000</v>
      </c>
      <c r="B221" t="s">
        <v>4780</v>
      </c>
      <c r="C221" t="s">
        <v>400</v>
      </c>
      <c r="D221">
        <v>2019</v>
      </c>
      <c r="E221">
        <v>21</v>
      </c>
      <c r="F221">
        <v>12</v>
      </c>
      <c r="G221">
        <v>9</v>
      </c>
      <c r="H221">
        <v>0</v>
      </c>
      <c r="I221">
        <v>1</v>
      </c>
      <c r="J221">
        <v>6</v>
      </c>
      <c r="K221">
        <v>3</v>
      </c>
      <c r="L221">
        <v>0</v>
      </c>
      <c r="M221">
        <v>2</v>
      </c>
      <c r="N221">
        <v>2</v>
      </c>
      <c r="O221">
        <v>3</v>
      </c>
      <c r="P221">
        <v>3</v>
      </c>
      <c r="Q221">
        <v>1</v>
      </c>
      <c r="R221">
        <v>0</v>
      </c>
      <c r="S221">
        <v>0</v>
      </c>
      <c r="T221">
        <v>0</v>
      </c>
      <c r="U221">
        <v>17</v>
      </c>
      <c r="V221">
        <v>4</v>
      </c>
      <c r="W221">
        <v>0</v>
      </c>
      <c r="X221">
        <v>21</v>
      </c>
      <c r="Y221">
        <v>0</v>
      </c>
      <c r="Z221">
        <v>0</v>
      </c>
      <c r="AA221">
        <v>0.5714285714285714</v>
      </c>
      <c r="AB221">
        <v>0.42857142857142849</v>
      </c>
      <c r="AC221">
        <v>0</v>
      </c>
      <c r="AD221">
        <v>4.7619047619047623E-2</v>
      </c>
      <c r="AE221">
        <v>0.2857142857142857</v>
      </c>
      <c r="AF221">
        <v>0.14285714285714279</v>
      </c>
      <c r="AG221">
        <v>0</v>
      </c>
      <c r="AH221">
        <v>9.5238095238095233E-2</v>
      </c>
      <c r="AI221">
        <v>9.5238095238095233E-2</v>
      </c>
      <c r="AJ221">
        <v>0.14285714285714279</v>
      </c>
      <c r="AK221">
        <v>0.14285714285714279</v>
      </c>
      <c r="AL221">
        <v>4.7619047619047623E-2</v>
      </c>
      <c r="AM221">
        <v>0</v>
      </c>
      <c r="AN221">
        <v>0</v>
      </c>
      <c r="AO221">
        <f t="shared" si="3"/>
        <v>0</v>
      </c>
      <c r="AP221">
        <v>0.80952380952380953</v>
      </c>
      <c r="AQ221">
        <v>0.19047619047619049</v>
      </c>
      <c r="AR221">
        <v>0</v>
      </c>
      <c r="AS221">
        <v>1</v>
      </c>
      <c r="AT221">
        <v>0</v>
      </c>
      <c r="AU221">
        <v>0</v>
      </c>
    </row>
    <row r="222" spans="1:47" x14ac:dyDescent="0.25">
      <c r="A222" t="s">
        <v>5001</v>
      </c>
      <c r="B222" t="s">
        <v>4780</v>
      </c>
      <c r="C222" t="s">
        <v>43</v>
      </c>
      <c r="D222">
        <v>2019</v>
      </c>
      <c r="E222">
        <v>34091</v>
      </c>
      <c r="F222">
        <v>19990</v>
      </c>
      <c r="G222">
        <v>14101</v>
      </c>
      <c r="H222">
        <v>0</v>
      </c>
      <c r="I222">
        <v>1311</v>
      </c>
      <c r="J222">
        <v>4347</v>
      </c>
      <c r="K222">
        <v>4417</v>
      </c>
      <c r="L222">
        <v>3570</v>
      </c>
      <c r="M222">
        <v>3877</v>
      </c>
      <c r="N222">
        <v>3900</v>
      </c>
      <c r="O222">
        <v>3602</v>
      </c>
      <c r="P222">
        <v>3441</v>
      </c>
      <c r="Q222">
        <v>2734</v>
      </c>
      <c r="R222">
        <v>2879</v>
      </c>
      <c r="S222">
        <v>1</v>
      </c>
      <c r="T222">
        <v>12</v>
      </c>
      <c r="U222">
        <v>23934</v>
      </c>
      <c r="V222">
        <v>10157</v>
      </c>
      <c r="W222">
        <v>0</v>
      </c>
      <c r="X222">
        <v>1450</v>
      </c>
      <c r="Y222">
        <v>32529</v>
      </c>
      <c r="Z222">
        <v>112</v>
      </c>
      <c r="AA222">
        <v>0.58637176967528082</v>
      </c>
      <c r="AB222">
        <v>0.41362823032471913</v>
      </c>
      <c r="AC222">
        <v>0</v>
      </c>
      <c r="AD222">
        <v>3.8455897450940128E-2</v>
      </c>
      <c r="AE222">
        <v>0.12751165996890679</v>
      </c>
      <c r="AF222">
        <v>0.12956498782669909</v>
      </c>
      <c r="AG222">
        <v>0.1047197207474113</v>
      </c>
      <c r="AH222">
        <v>0.1137250300665865</v>
      </c>
      <c r="AI222">
        <v>0.1143996949341468</v>
      </c>
      <c r="AJ222">
        <v>0.1056583849109736</v>
      </c>
      <c r="AK222">
        <v>0.1009357308380511</v>
      </c>
      <c r="AL222">
        <v>8.0197119474348072E-2</v>
      </c>
      <c r="AM222">
        <v>8.4450441465489426E-2</v>
      </c>
      <c r="AN222">
        <v>2.9333255111319699E-5</v>
      </c>
      <c r="AO222">
        <f t="shared" si="3"/>
        <v>3.5199906133583645E-4</v>
      </c>
      <c r="AP222">
        <v>0.70206212783432576</v>
      </c>
      <c r="AQ222">
        <v>0.29793787216567419</v>
      </c>
      <c r="AR222">
        <v>0</v>
      </c>
      <c r="AS222">
        <v>4.2533219911413567E-2</v>
      </c>
      <c r="AT222">
        <v>0.95418145551611866</v>
      </c>
      <c r="AU222">
        <v>3.2853245724678072E-3</v>
      </c>
    </row>
    <row r="223" spans="1:47" x14ac:dyDescent="0.25">
      <c r="A223" t="s">
        <v>5002</v>
      </c>
      <c r="B223" t="s">
        <v>4780</v>
      </c>
      <c r="C223" t="s">
        <v>187</v>
      </c>
      <c r="D223">
        <v>2019</v>
      </c>
      <c r="E223">
        <v>323</v>
      </c>
      <c r="F223">
        <v>216</v>
      </c>
      <c r="G223">
        <v>107</v>
      </c>
      <c r="H223">
        <v>0</v>
      </c>
      <c r="I223">
        <v>8</v>
      </c>
      <c r="J223">
        <v>27</v>
      </c>
      <c r="K223">
        <v>30</v>
      </c>
      <c r="L223">
        <v>34</v>
      </c>
      <c r="M223">
        <v>31</v>
      </c>
      <c r="N223">
        <v>34</v>
      </c>
      <c r="O223">
        <v>31</v>
      </c>
      <c r="P223">
        <v>40</v>
      </c>
      <c r="Q223">
        <v>28</v>
      </c>
      <c r="R223">
        <v>30</v>
      </c>
      <c r="S223">
        <v>0</v>
      </c>
      <c r="T223">
        <v>30</v>
      </c>
      <c r="U223">
        <v>239</v>
      </c>
      <c r="V223">
        <v>49</v>
      </c>
      <c r="W223">
        <v>35</v>
      </c>
      <c r="X223">
        <v>37</v>
      </c>
      <c r="Y223">
        <v>286</v>
      </c>
      <c r="Z223">
        <v>0</v>
      </c>
      <c r="AA223">
        <v>0.66873065015479871</v>
      </c>
      <c r="AB223">
        <v>0.33126934984520118</v>
      </c>
      <c r="AC223">
        <v>0</v>
      </c>
      <c r="AD223">
        <v>2.4767801857585141E-2</v>
      </c>
      <c r="AE223">
        <v>8.3591331269349839E-2</v>
      </c>
      <c r="AF223">
        <v>9.2879256965944276E-2</v>
      </c>
      <c r="AG223">
        <v>0.10526315789473679</v>
      </c>
      <c r="AH223">
        <v>9.5975232198142413E-2</v>
      </c>
      <c r="AI223">
        <v>0.10526315789473679</v>
      </c>
      <c r="AJ223">
        <v>9.5975232198142413E-2</v>
      </c>
      <c r="AK223">
        <v>0.1238390092879257</v>
      </c>
      <c r="AL223">
        <v>8.6687306501547989E-2</v>
      </c>
      <c r="AM223">
        <v>9.2879256965944276E-2</v>
      </c>
      <c r="AN223">
        <v>0</v>
      </c>
      <c r="AO223">
        <f t="shared" si="3"/>
        <v>9.2879256965944276E-2</v>
      </c>
      <c r="AP223">
        <v>0.73993808049535603</v>
      </c>
      <c r="AQ223">
        <v>0.15170278637770901</v>
      </c>
      <c r="AR223">
        <v>0.108359133126935</v>
      </c>
      <c r="AS223">
        <v>0.1145510835913313</v>
      </c>
      <c r="AT223">
        <v>0.88544891640866874</v>
      </c>
      <c r="AU223">
        <v>0</v>
      </c>
    </row>
    <row r="224" spans="1:47" x14ac:dyDescent="0.25">
      <c r="A224" t="s">
        <v>5003</v>
      </c>
      <c r="B224" t="s">
        <v>4780</v>
      </c>
      <c r="C224" t="s">
        <v>420</v>
      </c>
      <c r="D224">
        <v>2019</v>
      </c>
      <c r="E224">
        <v>21485</v>
      </c>
      <c r="F224">
        <v>10611</v>
      </c>
      <c r="G224">
        <v>10874</v>
      </c>
      <c r="H224">
        <v>0</v>
      </c>
      <c r="I224">
        <v>812</v>
      </c>
      <c r="J224">
        <v>2639</v>
      </c>
      <c r="K224">
        <v>2696</v>
      </c>
      <c r="L224">
        <v>2224</v>
      </c>
      <c r="M224">
        <v>2101</v>
      </c>
      <c r="N224">
        <v>2117</v>
      </c>
      <c r="O224">
        <v>2488</v>
      </c>
      <c r="P224">
        <v>2318</v>
      </c>
      <c r="Q224">
        <v>1663</v>
      </c>
      <c r="R224">
        <v>1516</v>
      </c>
      <c r="S224">
        <v>1</v>
      </c>
      <c r="T224">
        <v>910</v>
      </c>
      <c r="U224">
        <v>18702</v>
      </c>
      <c r="V224">
        <v>1849</v>
      </c>
      <c r="W224">
        <v>934</v>
      </c>
      <c r="X224">
        <v>1926</v>
      </c>
      <c r="Y224">
        <v>19559</v>
      </c>
      <c r="Z224">
        <v>0</v>
      </c>
      <c r="AA224">
        <v>0.4938794507796137</v>
      </c>
      <c r="AB224">
        <v>0.5061205492203863</v>
      </c>
      <c r="AC224">
        <v>0</v>
      </c>
      <c r="AD224">
        <v>3.7793809634628812E-2</v>
      </c>
      <c r="AE224">
        <v>0.1228298813125436</v>
      </c>
      <c r="AF224">
        <v>0.12548289504305329</v>
      </c>
      <c r="AG224">
        <v>0.10351407959041189</v>
      </c>
      <c r="AH224">
        <v>9.7789155224575292E-2</v>
      </c>
      <c r="AI224">
        <v>9.8533860833139406E-2</v>
      </c>
      <c r="AJ224">
        <v>0.1158017221317198</v>
      </c>
      <c r="AK224">
        <v>0.10788922504072609</v>
      </c>
      <c r="AL224">
        <v>7.7402839190132647E-2</v>
      </c>
      <c r="AM224">
        <v>7.0560856411449852E-2</v>
      </c>
      <c r="AN224">
        <v>4.6544100535257162E-5</v>
      </c>
      <c r="AO224">
        <f t="shared" si="3"/>
        <v>4.2355131487084009E-2</v>
      </c>
      <c r="AP224">
        <v>0.8704677682103793</v>
      </c>
      <c r="AQ224">
        <v>8.6060041889690478E-2</v>
      </c>
      <c r="AR224">
        <v>4.3472189899930187E-2</v>
      </c>
      <c r="AS224">
        <v>8.9643937630905279E-2</v>
      </c>
      <c r="AT224">
        <v>0.91035606236909472</v>
      </c>
      <c r="AU224">
        <v>0</v>
      </c>
    </row>
    <row r="225" spans="1:47" x14ac:dyDescent="0.25">
      <c r="A225" t="s">
        <v>5004</v>
      </c>
      <c r="B225" t="s">
        <v>4780</v>
      </c>
      <c r="C225" t="s">
        <v>426</v>
      </c>
      <c r="D225">
        <v>2019</v>
      </c>
      <c r="E225">
        <v>2484</v>
      </c>
      <c r="F225">
        <v>1569</v>
      </c>
      <c r="G225">
        <v>915</v>
      </c>
      <c r="H225">
        <v>0</v>
      </c>
      <c r="I225">
        <v>100</v>
      </c>
      <c r="J225">
        <v>273</v>
      </c>
      <c r="K225">
        <v>332</v>
      </c>
      <c r="L225">
        <v>337</v>
      </c>
      <c r="M225">
        <v>307</v>
      </c>
      <c r="N225">
        <v>278</v>
      </c>
      <c r="O225">
        <v>279</v>
      </c>
      <c r="P225">
        <v>216</v>
      </c>
      <c r="Q225">
        <v>156</v>
      </c>
      <c r="R225">
        <v>205</v>
      </c>
      <c r="S225">
        <v>0</v>
      </c>
      <c r="T225">
        <v>1</v>
      </c>
      <c r="U225">
        <v>1223</v>
      </c>
      <c r="V225">
        <v>1261</v>
      </c>
      <c r="W225">
        <v>0</v>
      </c>
      <c r="X225">
        <v>276</v>
      </c>
      <c r="Y225">
        <v>2206</v>
      </c>
      <c r="Z225">
        <v>2</v>
      </c>
      <c r="AA225">
        <v>0.63164251207729472</v>
      </c>
      <c r="AB225">
        <v>0.36835748792270528</v>
      </c>
      <c r="AC225">
        <v>0</v>
      </c>
      <c r="AD225">
        <v>4.0257648953301133E-2</v>
      </c>
      <c r="AE225">
        <v>0.10990338164251209</v>
      </c>
      <c r="AF225">
        <v>0.13365539452495981</v>
      </c>
      <c r="AG225">
        <v>0.13566827697262479</v>
      </c>
      <c r="AH225">
        <v>0.1235909822866345</v>
      </c>
      <c r="AI225">
        <v>0.1119162640901771</v>
      </c>
      <c r="AJ225">
        <v>0.1123188405797101</v>
      </c>
      <c r="AK225">
        <v>8.6956521739130432E-2</v>
      </c>
      <c r="AL225">
        <v>6.280193236714976E-2</v>
      </c>
      <c r="AM225">
        <v>8.2528180354267316E-2</v>
      </c>
      <c r="AN225">
        <v>0</v>
      </c>
      <c r="AO225">
        <f t="shared" si="3"/>
        <v>4.0257648953301127E-4</v>
      </c>
      <c r="AP225">
        <v>0.49235104669887281</v>
      </c>
      <c r="AQ225">
        <v>0.50764895330112725</v>
      </c>
      <c r="AR225">
        <v>0</v>
      </c>
      <c r="AS225">
        <v>0.1111111111111111</v>
      </c>
      <c r="AT225">
        <v>0.88808373590982281</v>
      </c>
      <c r="AU225">
        <v>8.0515297906602254E-4</v>
      </c>
    </row>
    <row r="226" spans="1:47" x14ac:dyDescent="0.25">
      <c r="A226" t="s">
        <v>5005</v>
      </c>
      <c r="B226" t="s">
        <v>4780</v>
      </c>
      <c r="C226" t="s">
        <v>433</v>
      </c>
      <c r="D226">
        <v>2019</v>
      </c>
      <c r="E226">
        <v>79</v>
      </c>
      <c r="F226">
        <v>39</v>
      </c>
      <c r="G226">
        <v>40</v>
      </c>
      <c r="H226">
        <v>0</v>
      </c>
      <c r="I226">
        <v>1</v>
      </c>
      <c r="J226">
        <v>11</v>
      </c>
      <c r="K226">
        <v>11</v>
      </c>
      <c r="L226">
        <v>10</v>
      </c>
      <c r="M226">
        <v>8</v>
      </c>
      <c r="N226">
        <v>9</v>
      </c>
      <c r="O226">
        <v>8</v>
      </c>
      <c r="P226">
        <v>7</v>
      </c>
      <c r="Q226">
        <v>6</v>
      </c>
      <c r="R226">
        <v>8</v>
      </c>
      <c r="S226">
        <v>0</v>
      </c>
      <c r="T226">
        <v>0</v>
      </c>
      <c r="U226">
        <v>63</v>
      </c>
      <c r="V226">
        <v>16</v>
      </c>
      <c r="W226">
        <v>0</v>
      </c>
      <c r="X226">
        <v>7</v>
      </c>
      <c r="Y226">
        <v>72</v>
      </c>
      <c r="Z226">
        <v>0</v>
      </c>
      <c r="AA226">
        <v>0.49367088607594939</v>
      </c>
      <c r="AB226">
        <v>0.50632911392405067</v>
      </c>
      <c r="AC226">
        <v>0</v>
      </c>
      <c r="AD226">
        <v>1.2658227848101271E-2</v>
      </c>
      <c r="AE226">
        <v>0.13924050632911389</v>
      </c>
      <c r="AF226">
        <v>0.13924050632911389</v>
      </c>
      <c r="AG226">
        <v>0.12658227848101269</v>
      </c>
      <c r="AH226">
        <v>0.1012658227848101</v>
      </c>
      <c r="AI226">
        <v>0.1139240506329114</v>
      </c>
      <c r="AJ226">
        <v>0.1012658227848101</v>
      </c>
      <c r="AK226">
        <v>8.8607594936708861E-2</v>
      </c>
      <c r="AL226">
        <v>7.5949367088607597E-2</v>
      </c>
      <c r="AM226">
        <v>0.1012658227848101</v>
      </c>
      <c r="AN226">
        <v>0</v>
      </c>
      <c r="AO226">
        <f t="shared" si="3"/>
        <v>0</v>
      </c>
      <c r="AP226">
        <v>0.79746835443037978</v>
      </c>
      <c r="AQ226">
        <v>0.20253164556962031</v>
      </c>
      <c r="AR226">
        <v>0</v>
      </c>
      <c r="AS226">
        <v>8.8607594936708861E-2</v>
      </c>
      <c r="AT226">
        <v>0.91139240506329111</v>
      </c>
      <c r="AU226">
        <v>0</v>
      </c>
    </row>
    <row r="227" spans="1:47" x14ac:dyDescent="0.25">
      <c r="A227" t="s">
        <v>5006</v>
      </c>
      <c r="B227" t="s">
        <v>4796</v>
      </c>
      <c r="C227" t="s">
        <v>124</v>
      </c>
      <c r="D227">
        <v>2019</v>
      </c>
      <c r="E227">
        <v>5599</v>
      </c>
      <c r="F227">
        <v>3158</v>
      </c>
      <c r="G227">
        <v>2441</v>
      </c>
      <c r="H227">
        <v>0</v>
      </c>
      <c r="I227">
        <v>376</v>
      </c>
      <c r="J227">
        <v>568</v>
      </c>
      <c r="K227">
        <v>777</v>
      </c>
      <c r="L227">
        <v>761</v>
      </c>
      <c r="M227">
        <v>705</v>
      </c>
      <c r="N227">
        <v>677</v>
      </c>
      <c r="O227">
        <v>535</v>
      </c>
      <c r="P227">
        <v>528</v>
      </c>
      <c r="Q227">
        <v>350</v>
      </c>
      <c r="R227">
        <v>320</v>
      </c>
      <c r="S227">
        <v>0</v>
      </c>
      <c r="T227">
        <v>2</v>
      </c>
      <c r="U227">
        <v>3148</v>
      </c>
      <c r="V227">
        <v>2451</v>
      </c>
      <c r="W227">
        <v>0</v>
      </c>
      <c r="X227">
        <v>731</v>
      </c>
      <c r="Y227">
        <v>4858</v>
      </c>
      <c r="Z227">
        <v>10</v>
      </c>
      <c r="AA227">
        <v>0.56402929094481158</v>
      </c>
      <c r="AB227">
        <v>0.43597070905518842</v>
      </c>
      <c r="AC227">
        <v>0</v>
      </c>
      <c r="AD227">
        <v>6.7154849080192897E-2</v>
      </c>
      <c r="AE227">
        <v>0.10144668690837649</v>
      </c>
      <c r="AF227">
        <v>0.13877478121093051</v>
      </c>
      <c r="AG227">
        <v>0.13591712805858189</v>
      </c>
      <c r="AH227">
        <v>0.1259153420253617</v>
      </c>
      <c r="AI227">
        <v>0.1209144490087516</v>
      </c>
      <c r="AJ227">
        <v>9.5552777281657439E-2</v>
      </c>
      <c r="AK227">
        <v>9.4302554027504912E-2</v>
      </c>
      <c r="AL227">
        <v>6.2511162707626355E-2</v>
      </c>
      <c r="AM227">
        <v>5.7153063046972673E-2</v>
      </c>
      <c r="AN227">
        <v>0</v>
      </c>
      <c r="AO227">
        <f t="shared" si="3"/>
        <v>3.572066440435792E-4</v>
      </c>
      <c r="AP227">
        <v>0.56224325772459371</v>
      </c>
      <c r="AQ227">
        <v>0.43775674227540629</v>
      </c>
      <c r="AR227">
        <v>0</v>
      </c>
      <c r="AS227">
        <v>0.13055902839792821</v>
      </c>
      <c r="AT227">
        <v>0.86765493838185392</v>
      </c>
      <c r="AU227">
        <v>1.786033220217896E-3</v>
      </c>
    </row>
    <row r="228" spans="1:47" x14ac:dyDescent="0.25">
      <c r="A228" t="s">
        <v>5007</v>
      </c>
      <c r="B228" t="s">
        <v>4796</v>
      </c>
      <c r="C228" t="s">
        <v>123</v>
      </c>
      <c r="D228">
        <v>2019</v>
      </c>
      <c r="E228">
        <v>6687</v>
      </c>
      <c r="F228">
        <v>3722</v>
      </c>
      <c r="G228">
        <v>2965</v>
      </c>
      <c r="H228">
        <v>0</v>
      </c>
      <c r="I228">
        <v>440</v>
      </c>
      <c r="J228">
        <v>537</v>
      </c>
      <c r="K228">
        <v>811</v>
      </c>
      <c r="L228">
        <v>741</v>
      </c>
      <c r="M228">
        <v>729</v>
      </c>
      <c r="N228">
        <v>770</v>
      </c>
      <c r="O228">
        <v>919</v>
      </c>
      <c r="P228">
        <v>751</v>
      </c>
      <c r="Q228">
        <v>532</v>
      </c>
      <c r="R228">
        <v>457</v>
      </c>
      <c r="S228">
        <v>0</v>
      </c>
      <c r="T228">
        <v>0</v>
      </c>
      <c r="U228">
        <v>4361</v>
      </c>
      <c r="V228">
        <v>2326</v>
      </c>
      <c r="W228">
        <v>0</v>
      </c>
      <c r="X228">
        <v>651</v>
      </c>
      <c r="Y228">
        <v>6018</v>
      </c>
      <c r="Z228">
        <v>18</v>
      </c>
      <c r="AA228">
        <v>0.55660236279347985</v>
      </c>
      <c r="AB228">
        <v>0.44339763720652009</v>
      </c>
      <c r="AC228">
        <v>0</v>
      </c>
      <c r="AD228">
        <v>6.579931209810079E-2</v>
      </c>
      <c r="AE228">
        <v>8.0305069537909377E-2</v>
      </c>
      <c r="AF228">
        <v>0.1212800957080903</v>
      </c>
      <c r="AG228">
        <v>0.110812023328847</v>
      </c>
      <c r="AH228">
        <v>0.1090174966352624</v>
      </c>
      <c r="AI228">
        <v>0.11514879617167641</v>
      </c>
      <c r="AJ228">
        <v>0.13743083595035141</v>
      </c>
      <c r="AK228">
        <v>0.11230746224016749</v>
      </c>
      <c r="AL228">
        <v>7.9557350082249137E-2</v>
      </c>
      <c r="AM228">
        <v>6.8341558247345599E-2</v>
      </c>
      <c r="AN228">
        <v>0</v>
      </c>
      <c r="AO228">
        <f t="shared" si="3"/>
        <v>0</v>
      </c>
      <c r="AP228">
        <v>0.6521609092268581</v>
      </c>
      <c r="AQ228">
        <v>0.3478390907731419</v>
      </c>
      <c r="AR228">
        <v>0</v>
      </c>
      <c r="AS228">
        <v>9.7353073126962758E-2</v>
      </c>
      <c r="AT228">
        <v>0.89995513683266037</v>
      </c>
      <c r="AU228">
        <v>2.6917900403768511E-3</v>
      </c>
    </row>
    <row r="229" spans="1:47" x14ac:dyDescent="0.25">
      <c r="A229" t="s">
        <v>5008</v>
      </c>
      <c r="B229" t="s">
        <v>4796</v>
      </c>
      <c r="C229" t="s">
        <v>4783</v>
      </c>
      <c r="D229">
        <v>2019</v>
      </c>
      <c r="E229">
        <v>46131</v>
      </c>
      <c r="F229">
        <v>24202</v>
      </c>
      <c r="G229">
        <v>21929</v>
      </c>
      <c r="H229">
        <v>0</v>
      </c>
      <c r="I229">
        <v>3205</v>
      </c>
      <c r="J229">
        <v>4498</v>
      </c>
      <c r="K229">
        <v>5356</v>
      </c>
      <c r="L229">
        <v>5054</v>
      </c>
      <c r="M229">
        <v>5030</v>
      </c>
      <c r="N229">
        <v>5163</v>
      </c>
      <c r="O229">
        <v>5414</v>
      </c>
      <c r="P229">
        <v>4845</v>
      </c>
      <c r="Q229">
        <v>3534</v>
      </c>
      <c r="R229">
        <v>3177</v>
      </c>
      <c r="S229">
        <v>2</v>
      </c>
      <c r="T229">
        <v>853</v>
      </c>
      <c r="U229">
        <v>31681</v>
      </c>
      <c r="V229">
        <v>13572</v>
      </c>
      <c r="W229">
        <v>878</v>
      </c>
      <c r="X229">
        <v>5842</v>
      </c>
      <c r="Y229">
        <v>40184</v>
      </c>
      <c r="Z229">
        <v>105</v>
      </c>
      <c r="AA229">
        <v>0.52463636166569116</v>
      </c>
      <c r="AB229">
        <v>0.47536363833430878</v>
      </c>
      <c r="AC229">
        <v>0</v>
      </c>
      <c r="AD229">
        <v>6.9476057315037615E-2</v>
      </c>
      <c r="AE229">
        <v>9.7504931607812539E-2</v>
      </c>
      <c r="AF229">
        <v>0.1161041382150831</v>
      </c>
      <c r="AG229">
        <v>0.10955756432767549</v>
      </c>
      <c r="AH229">
        <v>0.10903730680019939</v>
      </c>
      <c r="AI229">
        <v>0.11192040059829619</v>
      </c>
      <c r="AJ229">
        <v>0.117361427239817</v>
      </c>
      <c r="AK229">
        <v>0.10502698835923779</v>
      </c>
      <c r="AL229">
        <v>7.6607920920855818E-2</v>
      </c>
      <c r="AM229">
        <v>6.8869090199648833E-2</v>
      </c>
      <c r="AN229">
        <v>4.3354793956341717E-5</v>
      </c>
      <c r="AO229">
        <f t="shared" si="3"/>
        <v>1.8490819622379744E-2</v>
      </c>
      <c r="AP229">
        <v>0.68676161366543109</v>
      </c>
      <c r="AQ229">
        <v>0.29420563178773501</v>
      </c>
      <c r="AR229">
        <v>1.9032754546834011E-2</v>
      </c>
      <c r="AS229">
        <v>0.1266393531464742</v>
      </c>
      <c r="AT229">
        <v>0.87108452017081783</v>
      </c>
      <c r="AU229">
        <v>2.2761266827079399E-3</v>
      </c>
    </row>
    <row r="230" spans="1:47" x14ac:dyDescent="0.25">
      <c r="A230" t="s">
        <v>5009</v>
      </c>
      <c r="B230" t="s">
        <v>4796</v>
      </c>
      <c r="C230" t="s">
        <v>369</v>
      </c>
      <c r="D230">
        <v>2019</v>
      </c>
      <c r="E230">
        <v>1491</v>
      </c>
      <c r="F230">
        <v>879</v>
      </c>
      <c r="G230">
        <v>612</v>
      </c>
      <c r="H230">
        <v>0</v>
      </c>
      <c r="I230">
        <v>137</v>
      </c>
      <c r="J230">
        <v>138</v>
      </c>
      <c r="K230">
        <v>157</v>
      </c>
      <c r="L230">
        <v>162</v>
      </c>
      <c r="M230">
        <v>169</v>
      </c>
      <c r="N230">
        <v>206</v>
      </c>
      <c r="O230">
        <v>178</v>
      </c>
      <c r="P230">
        <v>163</v>
      </c>
      <c r="Q230">
        <v>105</v>
      </c>
      <c r="R230">
        <v>76</v>
      </c>
      <c r="S230">
        <v>0</v>
      </c>
      <c r="T230">
        <v>0</v>
      </c>
      <c r="U230">
        <v>843</v>
      </c>
      <c r="V230">
        <v>647</v>
      </c>
      <c r="W230">
        <v>1</v>
      </c>
      <c r="X230">
        <v>304</v>
      </c>
      <c r="Y230">
        <v>1180</v>
      </c>
      <c r="Z230">
        <v>7</v>
      </c>
      <c r="AA230">
        <v>0.58953722334004022</v>
      </c>
      <c r="AB230">
        <v>0.41046277665995978</v>
      </c>
      <c r="AC230">
        <v>0</v>
      </c>
      <c r="AD230">
        <v>9.1884641180415824E-2</v>
      </c>
      <c r="AE230">
        <v>9.2555331991951706E-2</v>
      </c>
      <c r="AF230">
        <v>0.1052984574111335</v>
      </c>
      <c r="AG230">
        <v>0.1086519114688129</v>
      </c>
      <c r="AH230">
        <v>0.11334674714956409</v>
      </c>
      <c r="AI230">
        <v>0.13816230717639169</v>
      </c>
      <c r="AJ230">
        <v>0.119382964453387</v>
      </c>
      <c r="AK230">
        <v>0.1093226022803488</v>
      </c>
      <c r="AL230">
        <v>7.0422535211267609E-2</v>
      </c>
      <c r="AM230">
        <v>5.0972501676727032E-2</v>
      </c>
      <c r="AN230">
        <v>0</v>
      </c>
      <c r="AO230">
        <f t="shared" si="3"/>
        <v>0</v>
      </c>
      <c r="AP230">
        <v>0.56539235412474853</v>
      </c>
      <c r="AQ230">
        <v>0.4339369550637156</v>
      </c>
      <c r="AR230">
        <v>6.7069081153588194E-4</v>
      </c>
      <c r="AS230">
        <v>0.2038900067069081</v>
      </c>
      <c r="AT230">
        <v>0.79141515761234071</v>
      </c>
      <c r="AU230">
        <v>4.6948356807511738E-3</v>
      </c>
    </row>
    <row r="231" spans="1:47" x14ac:dyDescent="0.25">
      <c r="A231" t="s">
        <v>5010</v>
      </c>
      <c r="B231" t="s">
        <v>4796</v>
      </c>
      <c r="C231" t="s">
        <v>376</v>
      </c>
      <c r="D231">
        <v>2019</v>
      </c>
      <c r="E231">
        <v>1058</v>
      </c>
      <c r="F231">
        <v>550</v>
      </c>
      <c r="G231">
        <v>508</v>
      </c>
      <c r="H231">
        <v>0</v>
      </c>
      <c r="I231">
        <v>73</v>
      </c>
      <c r="J231">
        <v>96</v>
      </c>
      <c r="K231">
        <v>113</v>
      </c>
      <c r="L231">
        <v>112</v>
      </c>
      <c r="M231">
        <v>116</v>
      </c>
      <c r="N231">
        <v>111</v>
      </c>
      <c r="O231">
        <v>132</v>
      </c>
      <c r="P231">
        <v>124</v>
      </c>
      <c r="Q231">
        <v>76</v>
      </c>
      <c r="R231">
        <v>104</v>
      </c>
      <c r="S231">
        <v>0</v>
      </c>
      <c r="T231">
        <v>1</v>
      </c>
      <c r="U231">
        <v>872</v>
      </c>
      <c r="V231">
        <v>185</v>
      </c>
      <c r="W231">
        <v>1</v>
      </c>
      <c r="X231">
        <v>280</v>
      </c>
      <c r="Y231">
        <v>773</v>
      </c>
      <c r="Z231">
        <v>5</v>
      </c>
      <c r="AA231">
        <v>0.51984877126654061</v>
      </c>
      <c r="AB231">
        <v>0.48015122873345928</v>
      </c>
      <c r="AC231">
        <v>0</v>
      </c>
      <c r="AD231">
        <v>6.8998109640831765E-2</v>
      </c>
      <c r="AE231">
        <v>9.0737240075614373E-2</v>
      </c>
      <c r="AF231">
        <v>0.1068052930056711</v>
      </c>
      <c r="AG231">
        <v>0.10586011342155011</v>
      </c>
      <c r="AH231">
        <v>0.109640831758034</v>
      </c>
      <c r="AI231">
        <v>0.1049149338374291</v>
      </c>
      <c r="AJ231">
        <v>0.12476370510396979</v>
      </c>
      <c r="AK231">
        <v>0.1172022684310019</v>
      </c>
      <c r="AL231">
        <v>7.1833648393194713E-2</v>
      </c>
      <c r="AM231">
        <v>9.8298676748582225E-2</v>
      </c>
      <c r="AN231">
        <v>0</v>
      </c>
      <c r="AO231">
        <f t="shared" si="3"/>
        <v>9.4517958412098301E-4</v>
      </c>
      <c r="AP231">
        <v>0.82419659735349715</v>
      </c>
      <c r="AQ231">
        <v>0.17485822306238191</v>
      </c>
      <c r="AR231">
        <v>9.4517958412098301E-4</v>
      </c>
      <c r="AS231">
        <v>0.26465028355387521</v>
      </c>
      <c r="AT231">
        <v>0.73062381852551983</v>
      </c>
      <c r="AU231">
        <v>4.725897920604915E-3</v>
      </c>
    </row>
    <row r="232" spans="1:47" x14ac:dyDescent="0.25">
      <c r="A232" t="s">
        <v>5011</v>
      </c>
      <c r="B232" t="s">
        <v>4796</v>
      </c>
      <c r="C232" t="s">
        <v>382</v>
      </c>
      <c r="D232">
        <v>2019</v>
      </c>
      <c r="E232">
        <v>692</v>
      </c>
      <c r="F232">
        <v>402</v>
      </c>
      <c r="G232">
        <v>290</v>
      </c>
      <c r="H232">
        <v>0</v>
      </c>
      <c r="I232">
        <v>42</v>
      </c>
      <c r="J232">
        <v>58</v>
      </c>
      <c r="K232">
        <v>102</v>
      </c>
      <c r="L232">
        <v>86</v>
      </c>
      <c r="M232">
        <v>113</v>
      </c>
      <c r="N232">
        <v>76</v>
      </c>
      <c r="O232">
        <v>56</v>
      </c>
      <c r="P232">
        <v>73</v>
      </c>
      <c r="Q232">
        <v>44</v>
      </c>
      <c r="R232">
        <v>42</v>
      </c>
      <c r="S232">
        <v>0</v>
      </c>
      <c r="T232">
        <v>0</v>
      </c>
      <c r="U232">
        <v>432</v>
      </c>
      <c r="V232">
        <v>260</v>
      </c>
      <c r="W232">
        <v>0</v>
      </c>
      <c r="X232">
        <v>248</v>
      </c>
      <c r="Y232">
        <v>443</v>
      </c>
      <c r="Z232">
        <v>1</v>
      </c>
      <c r="AA232">
        <v>0.58092485549132944</v>
      </c>
      <c r="AB232">
        <v>0.41907514450867051</v>
      </c>
      <c r="AC232">
        <v>0</v>
      </c>
      <c r="AD232">
        <v>6.0693641618497107E-2</v>
      </c>
      <c r="AE232">
        <v>8.3815028901734104E-2</v>
      </c>
      <c r="AF232">
        <v>0.14739884393063579</v>
      </c>
      <c r="AG232">
        <v>0.1242774566473988</v>
      </c>
      <c r="AH232">
        <v>0.16329479768786129</v>
      </c>
      <c r="AI232">
        <v>0.1098265895953757</v>
      </c>
      <c r="AJ232">
        <v>8.0924855491329481E-2</v>
      </c>
      <c r="AK232">
        <v>0.1054913294797688</v>
      </c>
      <c r="AL232">
        <v>6.358381502890173E-2</v>
      </c>
      <c r="AM232">
        <v>6.0693641618497107E-2</v>
      </c>
      <c r="AN232">
        <v>0</v>
      </c>
      <c r="AO232">
        <f t="shared" si="3"/>
        <v>0</v>
      </c>
      <c r="AP232">
        <v>0.62427745664739887</v>
      </c>
      <c r="AQ232">
        <v>0.37572254335260108</v>
      </c>
      <c r="AR232">
        <v>0</v>
      </c>
      <c r="AS232">
        <v>0.3583815028901734</v>
      </c>
      <c r="AT232">
        <v>0.64017341040462428</v>
      </c>
      <c r="AU232">
        <v>1.4450867052023121E-3</v>
      </c>
    </row>
    <row r="233" spans="1:47" x14ac:dyDescent="0.25">
      <c r="A233" t="s">
        <v>5012</v>
      </c>
      <c r="B233" t="s">
        <v>4796</v>
      </c>
      <c r="C233" t="s">
        <v>388</v>
      </c>
      <c r="D233">
        <v>2019</v>
      </c>
      <c r="E233">
        <v>37</v>
      </c>
      <c r="F233">
        <v>11</v>
      </c>
      <c r="G233">
        <v>26</v>
      </c>
      <c r="H233">
        <v>0</v>
      </c>
      <c r="I233">
        <v>3</v>
      </c>
      <c r="J233">
        <v>5</v>
      </c>
      <c r="K233">
        <v>5</v>
      </c>
      <c r="L233">
        <v>3</v>
      </c>
      <c r="M233">
        <v>4</v>
      </c>
      <c r="N233">
        <v>5</v>
      </c>
      <c r="O233">
        <v>4</v>
      </c>
      <c r="P233">
        <v>2</v>
      </c>
      <c r="Q233">
        <v>3</v>
      </c>
      <c r="R233">
        <v>3</v>
      </c>
      <c r="S233">
        <v>0</v>
      </c>
      <c r="T233">
        <v>0</v>
      </c>
      <c r="U233">
        <v>29</v>
      </c>
      <c r="V233">
        <v>8</v>
      </c>
      <c r="W233">
        <v>0</v>
      </c>
      <c r="X233">
        <v>12</v>
      </c>
      <c r="Y233">
        <v>25</v>
      </c>
      <c r="Z233">
        <v>0</v>
      </c>
      <c r="AA233">
        <v>0.29729729729729731</v>
      </c>
      <c r="AB233">
        <v>0.70270270270270274</v>
      </c>
      <c r="AC233">
        <v>0</v>
      </c>
      <c r="AD233">
        <v>8.1081081081081086E-2</v>
      </c>
      <c r="AE233">
        <v>0.13513513513513509</v>
      </c>
      <c r="AF233">
        <v>0.13513513513513509</v>
      </c>
      <c r="AG233">
        <v>8.1081081081081086E-2</v>
      </c>
      <c r="AH233">
        <v>0.1081081081081081</v>
      </c>
      <c r="AI233">
        <v>0.13513513513513509</v>
      </c>
      <c r="AJ233">
        <v>0.1081081081081081</v>
      </c>
      <c r="AK233">
        <v>5.4054054054054057E-2</v>
      </c>
      <c r="AL233">
        <v>8.1081081081081086E-2</v>
      </c>
      <c r="AM233">
        <v>8.1081081081081086E-2</v>
      </c>
      <c r="AN233">
        <v>0</v>
      </c>
      <c r="AO233">
        <f t="shared" si="3"/>
        <v>0</v>
      </c>
      <c r="AP233">
        <v>0.78378378378378377</v>
      </c>
      <c r="AQ233">
        <v>0.2162162162162162</v>
      </c>
      <c r="AR233">
        <v>0</v>
      </c>
      <c r="AS233">
        <v>0.32432432432432429</v>
      </c>
      <c r="AT233">
        <v>0.67567567567567566</v>
      </c>
      <c r="AU233">
        <v>0</v>
      </c>
    </row>
    <row r="234" spans="1:47" x14ac:dyDescent="0.25">
      <c r="A234" t="s">
        <v>5013</v>
      </c>
      <c r="B234" t="s">
        <v>4796</v>
      </c>
      <c r="C234" t="s">
        <v>394</v>
      </c>
      <c r="D234">
        <v>2019</v>
      </c>
      <c r="E234">
        <v>1295</v>
      </c>
      <c r="F234">
        <v>698</v>
      </c>
      <c r="G234">
        <v>597</v>
      </c>
      <c r="H234">
        <v>0</v>
      </c>
      <c r="I234">
        <v>88</v>
      </c>
      <c r="J234">
        <v>76</v>
      </c>
      <c r="K234">
        <v>128</v>
      </c>
      <c r="L234">
        <v>137</v>
      </c>
      <c r="M234">
        <v>147</v>
      </c>
      <c r="N234">
        <v>155</v>
      </c>
      <c r="O234">
        <v>178</v>
      </c>
      <c r="P234">
        <v>163</v>
      </c>
      <c r="Q234">
        <v>101</v>
      </c>
      <c r="R234">
        <v>120</v>
      </c>
      <c r="S234">
        <v>0</v>
      </c>
      <c r="T234">
        <v>2</v>
      </c>
      <c r="U234">
        <v>944</v>
      </c>
      <c r="V234">
        <v>349</v>
      </c>
      <c r="W234">
        <v>2</v>
      </c>
      <c r="X234">
        <v>337</v>
      </c>
      <c r="Y234">
        <v>955</v>
      </c>
      <c r="Z234">
        <v>3</v>
      </c>
      <c r="AA234">
        <v>0.53899613899613896</v>
      </c>
      <c r="AB234">
        <v>0.46100386100386098</v>
      </c>
      <c r="AC234">
        <v>0</v>
      </c>
      <c r="AD234">
        <v>6.7953667953667959E-2</v>
      </c>
      <c r="AE234">
        <v>5.8687258687258687E-2</v>
      </c>
      <c r="AF234">
        <v>9.8841698841698841E-2</v>
      </c>
      <c r="AG234">
        <v>0.1057915057915058</v>
      </c>
      <c r="AH234">
        <v>0.11351351351351351</v>
      </c>
      <c r="AI234">
        <v>0.1196911196911197</v>
      </c>
      <c r="AJ234">
        <v>0.13745173745173739</v>
      </c>
      <c r="AK234">
        <v>0.12586872586872591</v>
      </c>
      <c r="AL234">
        <v>7.7992277992277995E-2</v>
      </c>
      <c r="AM234">
        <v>9.2664092664092659E-2</v>
      </c>
      <c r="AN234">
        <v>0</v>
      </c>
      <c r="AO234">
        <f t="shared" si="3"/>
        <v>1.5444015444015444E-3</v>
      </c>
      <c r="AP234">
        <v>0.72895752895752897</v>
      </c>
      <c r="AQ234">
        <v>0.26949806949806948</v>
      </c>
      <c r="AR234">
        <v>1.544401544401544E-3</v>
      </c>
      <c r="AS234">
        <v>0.26023166023166022</v>
      </c>
      <c r="AT234">
        <v>0.73745173745173742</v>
      </c>
      <c r="AU234">
        <v>2.316602316602316E-3</v>
      </c>
    </row>
    <row r="235" spans="1:47" x14ac:dyDescent="0.25">
      <c r="A235" t="s">
        <v>5014</v>
      </c>
      <c r="B235" t="s">
        <v>4796</v>
      </c>
      <c r="C235" t="s">
        <v>400</v>
      </c>
      <c r="D235">
        <v>2019</v>
      </c>
      <c r="E235">
        <v>17</v>
      </c>
      <c r="F235">
        <v>11</v>
      </c>
      <c r="G235">
        <v>6</v>
      </c>
      <c r="H235">
        <v>0</v>
      </c>
      <c r="I235">
        <v>1</v>
      </c>
      <c r="J235">
        <v>4</v>
      </c>
      <c r="K235">
        <v>3</v>
      </c>
      <c r="L235">
        <v>0</v>
      </c>
      <c r="M235">
        <v>1</v>
      </c>
      <c r="N235">
        <v>2</v>
      </c>
      <c r="O235">
        <v>3</v>
      </c>
      <c r="P235">
        <v>2</v>
      </c>
      <c r="Q235">
        <v>1</v>
      </c>
      <c r="R235">
        <v>0</v>
      </c>
      <c r="S235">
        <v>0</v>
      </c>
      <c r="T235">
        <v>0</v>
      </c>
      <c r="U235">
        <v>13</v>
      </c>
      <c r="V235">
        <v>4</v>
      </c>
      <c r="W235">
        <v>0</v>
      </c>
      <c r="X235">
        <v>17</v>
      </c>
      <c r="Y235">
        <v>0</v>
      </c>
      <c r="Z235">
        <v>0</v>
      </c>
      <c r="AA235">
        <v>0.6470588235294118</v>
      </c>
      <c r="AB235">
        <v>0.35294117647058831</v>
      </c>
      <c r="AC235">
        <v>0</v>
      </c>
      <c r="AD235">
        <v>5.8823529411764712E-2</v>
      </c>
      <c r="AE235">
        <v>0.23529411764705879</v>
      </c>
      <c r="AF235">
        <v>0.1764705882352941</v>
      </c>
      <c r="AG235">
        <v>0</v>
      </c>
      <c r="AH235">
        <v>5.8823529411764712E-2</v>
      </c>
      <c r="AI235">
        <v>0.1176470588235294</v>
      </c>
      <c r="AJ235">
        <v>0.1764705882352941</v>
      </c>
      <c r="AK235">
        <v>0.1176470588235294</v>
      </c>
      <c r="AL235">
        <v>5.8823529411764712E-2</v>
      </c>
      <c r="AM235">
        <v>0</v>
      </c>
      <c r="AN235">
        <v>0</v>
      </c>
      <c r="AO235">
        <f t="shared" si="3"/>
        <v>0</v>
      </c>
      <c r="AP235">
        <v>0.76470588235294112</v>
      </c>
      <c r="AQ235">
        <v>0.23529411764705879</v>
      </c>
      <c r="AR235">
        <v>0</v>
      </c>
      <c r="AS235">
        <v>1</v>
      </c>
      <c r="AT235">
        <v>0</v>
      </c>
      <c r="AU235">
        <v>0</v>
      </c>
    </row>
    <row r="236" spans="1:47" x14ac:dyDescent="0.25">
      <c r="A236" t="s">
        <v>5015</v>
      </c>
      <c r="B236" t="s">
        <v>4796</v>
      </c>
      <c r="C236" t="s">
        <v>43</v>
      </c>
      <c r="D236">
        <v>2019</v>
      </c>
      <c r="E236">
        <v>16863</v>
      </c>
      <c r="F236">
        <v>9117</v>
      </c>
      <c r="G236">
        <v>7746</v>
      </c>
      <c r="H236">
        <v>0</v>
      </c>
      <c r="I236">
        <v>1216</v>
      </c>
      <c r="J236">
        <v>1667</v>
      </c>
      <c r="K236">
        <v>2001</v>
      </c>
      <c r="L236">
        <v>1907</v>
      </c>
      <c r="M236">
        <v>1934</v>
      </c>
      <c r="N236">
        <v>1991</v>
      </c>
      <c r="O236">
        <v>1934</v>
      </c>
      <c r="P236">
        <v>1673</v>
      </c>
      <c r="Q236">
        <v>1277</v>
      </c>
      <c r="R236">
        <v>1258</v>
      </c>
      <c r="S236">
        <v>1</v>
      </c>
      <c r="T236">
        <v>4</v>
      </c>
      <c r="U236">
        <v>11197</v>
      </c>
      <c r="V236">
        <v>5666</v>
      </c>
      <c r="W236">
        <v>0</v>
      </c>
      <c r="X236">
        <v>1286</v>
      </c>
      <c r="Y236">
        <v>15518</v>
      </c>
      <c r="Z236">
        <v>59</v>
      </c>
      <c r="AA236">
        <v>0.54065112969222562</v>
      </c>
      <c r="AB236">
        <v>0.45934887030777438</v>
      </c>
      <c r="AC236">
        <v>0</v>
      </c>
      <c r="AD236">
        <v>7.2110537863962515E-2</v>
      </c>
      <c r="AE236">
        <v>9.8855482417126259E-2</v>
      </c>
      <c r="AF236">
        <v>0.1186621597580502</v>
      </c>
      <c r="AG236">
        <v>0.1130878254165925</v>
      </c>
      <c r="AH236">
        <v>0.1146889640040325</v>
      </c>
      <c r="AI236">
        <v>0.11806914546640571</v>
      </c>
      <c r="AJ236">
        <v>0.1146889640040325</v>
      </c>
      <c r="AK236">
        <v>9.9211290992112913E-2</v>
      </c>
      <c r="AL236">
        <v>7.5727925042993541E-2</v>
      </c>
      <c r="AM236">
        <v>7.4601197888869125E-2</v>
      </c>
      <c r="AN236">
        <v>5.9301429164442862E-5</v>
      </c>
      <c r="AO236">
        <f t="shared" si="3"/>
        <v>2.3720571665777145E-4</v>
      </c>
      <c r="AP236">
        <v>0.66399810235426671</v>
      </c>
      <c r="AQ236">
        <v>0.33600189764573318</v>
      </c>
      <c r="AR236">
        <v>0</v>
      </c>
      <c r="AS236">
        <v>7.6261637905473523E-2</v>
      </c>
      <c r="AT236">
        <v>0.92023957777382437</v>
      </c>
      <c r="AU236">
        <v>3.4987843207021289E-3</v>
      </c>
    </row>
    <row r="237" spans="1:47" x14ac:dyDescent="0.25">
      <c r="A237" t="s">
        <v>5016</v>
      </c>
      <c r="B237" t="s">
        <v>4796</v>
      </c>
      <c r="C237" t="s">
        <v>187</v>
      </c>
      <c r="D237">
        <v>2019</v>
      </c>
      <c r="E237">
        <v>176</v>
      </c>
      <c r="F237">
        <v>108</v>
      </c>
      <c r="G237">
        <v>68</v>
      </c>
      <c r="H237">
        <v>0</v>
      </c>
      <c r="I237">
        <v>8</v>
      </c>
      <c r="J237">
        <v>11</v>
      </c>
      <c r="K237">
        <v>15</v>
      </c>
      <c r="L237">
        <v>21</v>
      </c>
      <c r="M237">
        <v>15</v>
      </c>
      <c r="N237">
        <v>21</v>
      </c>
      <c r="O237">
        <v>13</v>
      </c>
      <c r="P237">
        <v>20</v>
      </c>
      <c r="Q237">
        <v>15</v>
      </c>
      <c r="R237">
        <v>16</v>
      </c>
      <c r="S237">
        <v>0</v>
      </c>
      <c r="T237">
        <v>21</v>
      </c>
      <c r="U237">
        <v>131</v>
      </c>
      <c r="V237">
        <v>20</v>
      </c>
      <c r="W237">
        <v>25</v>
      </c>
      <c r="X237">
        <v>36</v>
      </c>
      <c r="Y237">
        <v>140</v>
      </c>
      <c r="Z237">
        <v>0</v>
      </c>
      <c r="AA237">
        <v>0.61363636363636365</v>
      </c>
      <c r="AB237">
        <v>0.38636363636363641</v>
      </c>
      <c r="AC237">
        <v>0</v>
      </c>
      <c r="AD237">
        <v>4.5454545454545463E-2</v>
      </c>
      <c r="AE237">
        <v>6.25E-2</v>
      </c>
      <c r="AF237">
        <v>8.5227272727272721E-2</v>
      </c>
      <c r="AG237">
        <v>0.1193181818181818</v>
      </c>
      <c r="AH237">
        <v>8.5227272727272721E-2</v>
      </c>
      <c r="AI237">
        <v>0.1193181818181818</v>
      </c>
      <c r="AJ237">
        <v>7.3863636363636367E-2</v>
      </c>
      <c r="AK237">
        <v>0.1136363636363636</v>
      </c>
      <c r="AL237">
        <v>8.5227272727272721E-2</v>
      </c>
      <c r="AM237">
        <v>9.0909090909090912E-2</v>
      </c>
      <c r="AN237">
        <v>0</v>
      </c>
      <c r="AO237">
        <f t="shared" si="3"/>
        <v>0.11931818181818182</v>
      </c>
      <c r="AP237">
        <v>0.74431818181818177</v>
      </c>
      <c r="AQ237">
        <v>0.1136363636363636</v>
      </c>
      <c r="AR237">
        <v>0.14204545454545461</v>
      </c>
      <c r="AS237">
        <v>0.20454545454545461</v>
      </c>
      <c r="AT237">
        <v>0.79545454545454541</v>
      </c>
      <c r="AU237">
        <v>0</v>
      </c>
    </row>
    <row r="238" spans="1:47" x14ac:dyDescent="0.25">
      <c r="A238" t="s">
        <v>5017</v>
      </c>
      <c r="B238" t="s">
        <v>4796</v>
      </c>
      <c r="C238" t="s">
        <v>420</v>
      </c>
      <c r="D238">
        <v>2019</v>
      </c>
      <c r="E238">
        <v>10786</v>
      </c>
      <c r="F238">
        <v>4680</v>
      </c>
      <c r="G238">
        <v>6106</v>
      </c>
      <c r="H238">
        <v>0</v>
      </c>
      <c r="I238">
        <v>722</v>
      </c>
      <c r="J238">
        <v>1223</v>
      </c>
      <c r="K238">
        <v>1058</v>
      </c>
      <c r="L238">
        <v>929</v>
      </c>
      <c r="M238">
        <v>921</v>
      </c>
      <c r="N238">
        <v>982</v>
      </c>
      <c r="O238">
        <v>1311</v>
      </c>
      <c r="P238">
        <v>1235</v>
      </c>
      <c r="Q238">
        <v>936</v>
      </c>
      <c r="R238">
        <v>646</v>
      </c>
      <c r="S238">
        <v>1</v>
      </c>
      <c r="T238">
        <v>822</v>
      </c>
      <c r="U238">
        <v>9132</v>
      </c>
      <c r="V238">
        <v>805</v>
      </c>
      <c r="W238">
        <v>849</v>
      </c>
      <c r="X238">
        <v>1661</v>
      </c>
      <c r="Y238">
        <v>9125</v>
      </c>
      <c r="Z238">
        <v>0</v>
      </c>
      <c r="AA238">
        <v>0.43389579083997781</v>
      </c>
      <c r="AB238">
        <v>0.56610420916002224</v>
      </c>
      <c r="AC238">
        <v>0</v>
      </c>
      <c r="AD238">
        <v>6.6938624142406825E-2</v>
      </c>
      <c r="AE238">
        <v>0.1133877248284814</v>
      </c>
      <c r="AF238">
        <v>9.8090116818097539E-2</v>
      </c>
      <c r="AG238">
        <v>8.6130168737251989E-2</v>
      </c>
      <c r="AH238">
        <v>8.5388466530687934E-2</v>
      </c>
      <c r="AI238">
        <v>9.1043945855738925E-2</v>
      </c>
      <c r="AJ238">
        <v>0.1215464491006861</v>
      </c>
      <c r="AK238">
        <v>0.1145002781383275</v>
      </c>
      <c r="AL238">
        <v>8.6779158167995543E-2</v>
      </c>
      <c r="AM238">
        <v>5.9892453180048211E-2</v>
      </c>
      <c r="AN238">
        <v>9.2712775820508073E-5</v>
      </c>
      <c r="AO238">
        <f t="shared" si="3"/>
        <v>7.6209901724457629E-2</v>
      </c>
      <c r="AP238">
        <v>0.8466530687928796</v>
      </c>
      <c r="AQ238">
        <v>7.4633784535508993E-2</v>
      </c>
      <c r="AR238">
        <v>7.8713146671611348E-2</v>
      </c>
      <c r="AS238">
        <v>0.15399592063786391</v>
      </c>
      <c r="AT238">
        <v>0.84600407936213606</v>
      </c>
      <c r="AU238">
        <v>0</v>
      </c>
    </row>
    <row r="239" spans="1:47" x14ac:dyDescent="0.25">
      <c r="A239" t="s">
        <v>5018</v>
      </c>
      <c r="B239" t="s">
        <v>4796</v>
      </c>
      <c r="C239" t="s">
        <v>426</v>
      </c>
      <c r="D239">
        <v>2019</v>
      </c>
      <c r="E239">
        <v>1363</v>
      </c>
      <c r="F239">
        <v>832</v>
      </c>
      <c r="G239">
        <v>531</v>
      </c>
      <c r="H239">
        <v>0</v>
      </c>
      <c r="I239">
        <v>98</v>
      </c>
      <c r="J239">
        <v>105</v>
      </c>
      <c r="K239">
        <v>177</v>
      </c>
      <c r="L239">
        <v>186</v>
      </c>
      <c r="M239">
        <v>171</v>
      </c>
      <c r="N239">
        <v>159</v>
      </c>
      <c r="O239">
        <v>144</v>
      </c>
      <c r="P239">
        <v>104</v>
      </c>
      <c r="Q239">
        <v>88</v>
      </c>
      <c r="R239">
        <v>130</v>
      </c>
      <c r="S239">
        <v>0</v>
      </c>
      <c r="T239">
        <v>1</v>
      </c>
      <c r="U239">
        <v>527</v>
      </c>
      <c r="V239">
        <v>836</v>
      </c>
      <c r="W239">
        <v>0</v>
      </c>
      <c r="X239">
        <v>272</v>
      </c>
      <c r="Y239">
        <v>1089</v>
      </c>
      <c r="Z239">
        <v>2</v>
      </c>
      <c r="AA239">
        <v>0.61041819515774032</v>
      </c>
      <c r="AB239">
        <v>0.38958180484225968</v>
      </c>
      <c r="AC239">
        <v>0</v>
      </c>
      <c r="AD239">
        <v>7.1900220102714602E-2</v>
      </c>
      <c r="AE239">
        <v>7.7035950110051363E-2</v>
      </c>
      <c r="AF239">
        <v>0.12986060161408661</v>
      </c>
      <c r="AG239">
        <v>0.136463683052091</v>
      </c>
      <c r="AH239">
        <v>0.12545854732208361</v>
      </c>
      <c r="AI239">
        <v>0.11665443873807781</v>
      </c>
      <c r="AJ239">
        <v>0.10564930300807041</v>
      </c>
      <c r="AK239">
        <v>7.630227439471754E-2</v>
      </c>
      <c r="AL239">
        <v>6.4563462949376371E-2</v>
      </c>
      <c r="AM239">
        <v>9.5377842993396925E-2</v>
      </c>
      <c r="AN239">
        <v>0</v>
      </c>
      <c r="AO239">
        <f t="shared" si="3"/>
        <v>7.3367571533382249E-4</v>
      </c>
      <c r="AP239">
        <v>0.38664710198092439</v>
      </c>
      <c r="AQ239">
        <v>0.61335289801907555</v>
      </c>
      <c r="AR239">
        <v>0</v>
      </c>
      <c r="AS239">
        <v>0.1995597945707997</v>
      </c>
      <c r="AT239">
        <v>0.79897285399853268</v>
      </c>
      <c r="AU239">
        <v>1.467351430667645E-3</v>
      </c>
    </row>
    <row r="240" spans="1:47" x14ac:dyDescent="0.25">
      <c r="A240" t="s">
        <v>5019</v>
      </c>
      <c r="B240" t="s">
        <v>4796</v>
      </c>
      <c r="C240" t="s">
        <v>433</v>
      </c>
      <c r="D240">
        <v>2019</v>
      </c>
      <c r="E240">
        <v>67</v>
      </c>
      <c r="F240">
        <v>34</v>
      </c>
      <c r="G240">
        <v>33</v>
      </c>
      <c r="H240">
        <v>0</v>
      </c>
      <c r="I240">
        <v>1</v>
      </c>
      <c r="J240">
        <v>10</v>
      </c>
      <c r="K240">
        <v>9</v>
      </c>
      <c r="L240">
        <v>9</v>
      </c>
      <c r="M240">
        <v>5</v>
      </c>
      <c r="N240">
        <v>8</v>
      </c>
      <c r="O240">
        <v>7</v>
      </c>
      <c r="P240">
        <v>7</v>
      </c>
      <c r="Q240">
        <v>6</v>
      </c>
      <c r="R240">
        <v>5</v>
      </c>
      <c r="S240">
        <v>0</v>
      </c>
      <c r="T240">
        <v>0</v>
      </c>
      <c r="U240">
        <v>52</v>
      </c>
      <c r="V240">
        <v>15</v>
      </c>
      <c r="W240">
        <v>0</v>
      </c>
      <c r="X240">
        <v>7</v>
      </c>
      <c r="Y240">
        <v>60</v>
      </c>
      <c r="Z240">
        <v>0</v>
      </c>
      <c r="AA240">
        <v>0.5074626865671642</v>
      </c>
      <c r="AB240">
        <v>0.4925373134328358</v>
      </c>
      <c r="AC240">
        <v>0</v>
      </c>
      <c r="AD240">
        <v>1.492537313432836E-2</v>
      </c>
      <c r="AE240">
        <v>0.1492537313432836</v>
      </c>
      <c r="AF240">
        <v>0.1343283582089552</v>
      </c>
      <c r="AG240">
        <v>0.1343283582089552</v>
      </c>
      <c r="AH240">
        <v>7.4626865671641784E-2</v>
      </c>
      <c r="AI240">
        <v>0.11940298507462691</v>
      </c>
      <c r="AJ240">
        <v>0.1044776119402985</v>
      </c>
      <c r="AK240">
        <v>0.1044776119402985</v>
      </c>
      <c r="AL240">
        <v>8.9552238805970144E-2</v>
      </c>
      <c r="AM240">
        <v>7.4626865671641784E-2</v>
      </c>
      <c r="AN240">
        <v>0</v>
      </c>
      <c r="AO240">
        <f t="shared" si="3"/>
        <v>0</v>
      </c>
      <c r="AP240">
        <v>0.77611940298507465</v>
      </c>
      <c r="AQ240">
        <v>0.22388059701492541</v>
      </c>
      <c r="AR240">
        <v>0</v>
      </c>
      <c r="AS240">
        <v>0.1044776119402985</v>
      </c>
      <c r="AT240">
        <v>0.89552238805970152</v>
      </c>
      <c r="AU240">
        <v>0</v>
      </c>
    </row>
    <row r="241" spans="1:47" x14ac:dyDescent="0.25">
      <c r="A241" t="s">
        <v>5020</v>
      </c>
      <c r="B241" t="s">
        <v>889</v>
      </c>
      <c r="C241" t="s">
        <v>124</v>
      </c>
      <c r="D241">
        <v>2019</v>
      </c>
      <c r="E241">
        <v>5606</v>
      </c>
      <c r="F241">
        <v>3640</v>
      </c>
      <c r="G241">
        <v>1966</v>
      </c>
      <c r="H241">
        <v>0</v>
      </c>
      <c r="I241">
        <v>12</v>
      </c>
      <c r="J241">
        <v>833</v>
      </c>
      <c r="K241">
        <v>884</v>
      </c>
      <c r="L241">
        <v>798</v>
      </c>
      <c r="M241">
        <v>710</v>
      </c>
      <c r="N241">
        <v>618</v>
      </c>
      <c r="O241">
        <v>551</v>
      </c>
      <c r="P241">
        <v>512</v>
      </c>
      <c r="Q241">
        <v>387</v>
      </c>
      <c r="R241">
        <v>299</v>
      </c>
      <c r="S241">
        <v>0</v>
      </c>
      <c r="T241">
        <v>2</v>
      </c>
      <c r="U241">
        <v>4104</v>
      </c>
      <c r="V241">
        <v>1502</v>
      </c>
      <c r="W241">
        <v>0</v>
      </c>
      <c r="X241">
        <v>71</v>
      </c>
      <c r="Y241">
        <v>5527</v>
      </c>
      <c r="Z241">
        <v>8</v>
      </c>
      <c r="AA241">
        <v>0.64930431680342493</v>
      </c>
      <c r="AB241">
        <v>0.35069568319657513</v>
      </c>
      <c r="AC241">
        <v>0</v>
      </c>
      <c r="AD241">
        <v>2.140563681769533E-3</v>
      </c>
      <c r="AE241">
        <v>0.14859079557616839</v>
      </c>
      <c r="AF241">
        <v>0.15768819122368891</v>
      </c>
      <c r="AG241">
        <v>0.1423474848376739</v>
      </c>
      <c r="AH241">
        <v>0.1266500178380307</v>
      </c>
      <c r="AI241">
        <v>0.1102390296111309</v>
      </c>
      <c r="AJ241">
        <v>9.8287549054584381E-2</v>
      </c>
      <c r="AK241">
        <v>9.1330717088833391E-2</v>
      </c>
      <c r="AL241">
        <v>6.9033178737067422E-2</v>
      </c>
      <c r="AM241">
        <v>5.3335711737424192E-2</v>
      </c>
      <c r="AN241">
        <v>0</v>
      </c>
      <c r="AO241">
        <f t="shared" si="3"/>
        <v>3.5676061362825543E-4</v>
      </c>
      <c r="AP241">
        <v>0.73207277916518021</v>
      </c>
      <c r="AQ241">
        <v>0.26792722083481979</v>
      </c>
      <c r="AR241">
        <v>0</v>
      </c>
      <c r="AS241">
        <v>1.266500178380307E-2</v>
      </c>
      <c r="AT241">
        <v>0.98590795576168389</v>
      </c>
      <c r="AU241">
        <v>1.4270424545130219E-3</v>
      </c>
    </row>
    <row r="242" spans="1:47" x14ac:dyDescent="0.25">
      <c r="A242" t="s">
        <v>5021</v>
      </c>
      <c r="B242" t="s">
        <v>889</v>
      </c>
      <c r="C242" t="s">
        <v>123</v>
      </c>
      <c r="D242">
        <v>2019</v>
      </c>
      <c r="E242">
        <v>6070</v>
      </c>
      <c r="F242">
        <v>3894</v>
      </c>
      <c r="G242">
        <v>2176</v>
      </c>
      <c r="H242">
        <v>0</v>
      </c>
      <c r="I242">
        <v>30</v>
      </c>
      <c r="J242">
        <v>877</v>
      </c>
      <c r="K242">
        <v>954</v>
      </c>
      <c r="L242">
        <v>719</v>
      </c>
      <c r="M242">
        <v>701</v>
      </c>
      <c r="N242">
        <v>673</v>
      </c>
      <c r="O242">
        <v>607</v>
      </c>
      <c r="P242">
        <v>622</v>
      </c>
      <c r="Q242">
        <v>485</v>
      </c>
      <c r="R242">
        <v>402</v>
      </c>
      <c r="S242">
        <v>0</v>
      </c>
      <c r="T242">
        <v>0</v>
      </c>
      <c r="U242">
        <v>4484</v>
      </c>
      <c r="V242">
        <v>1586</v>
      </c>
      <c r="W242">
        <v>0</v>
      </c>
      <c r="X242">
        <v>58</v>
      </c>
      <c r="Y242">
        <v>6000</v>
      </c>
      <c r="Z242">
        <v>12</v>
      </c>
      <c r="AA242">
        <v>0.64151565074135086</v>
      </c>
      <c r="AB242">
        <v>0.35848434925864908</v>
      </c>
      <c r="AC242">
        <v>0</v>
      </c>
      <c r="AD242">
        <v>4.9423393739703456E-3</v>
      </c>
      <c r="AE242">
        <v>0.14448105436573311</v>
      </c>
      <c r="AF242">
        <v>0.157166392092257</v>
      </c>
      <c r="AG242">
        <v>0.1184514003294893</v>
      </c>
      <c r="AH242">
        <v>0.11548599670510711</v>
      </c>
      <c r="AI242">
        <v>0.1108731466227348</v>
      </c>
      <c r="AJ242">
        <v>0.1</v>
      </c>
      <c r="AK242">
        <v>0.10247116968698521</v>
      </c>
      <c r="AL242">
        <v>7.9901153212520587E-2</v>
      </c>
      <c r="AM242">
        <v>6.6227347611202636E-2</v>
      </c>
      <c r="AN242">
        <v>0</v>
      </c>
      <c r="AO242">
        <f t="shared" si="3"/>
        <v>0</v>
      </c>
      <c r="AP242">
        <v>0.73871499176276767</v>
      </c>
      <c r="AQ242">
        <v>0.26128500823723227</v>
      </c>
      <c r="AR242">
        <v>0</v>
      </c>
      <c r="AS242">
        <v>9.5551894563426689E-3</v>
      </c>
      <c r="AT242">
        <v>0.98846787479406917</v>
      </c>
      <c r="AU242">
        <v>1.9769357495881381E-3</v>
      </c>
    </row>
    <row r="243" spans="1:47" x14ac:dyDescent="0.25">
      <c r="A243" t="s">
        <v>5022</v>
      </c>
      <c r="B243" t="s">
        <v>889</v>
      </c>
      <c r="C243" t="s">
        <v>4783</v>
      </c>
      <c r="D243">
        <v>2019</v>
      </c>
      <c r="E243">
        <v>45241</v>
      </c>
      <c r="F243">
        <v>28017</v>
      </c>
      <c r="G243">
        <v>17224</v>
      </c>
      <c r="H243">
        <v>0</v>
      </c>
      <c r="I243">
        <v>247</v>
      </c>
      <c r="J243">
        <v>6520</v>
      </c>
      <c r="K243">
        <v>6652</v>
      </c>
      <c r="L243">
        <v>5210</v>
      </c>
      <c r="M243">
        <v>5254</v>
      </c>
      <c r="N243">
        <v>4978</v>
      </c>
      <c r="O243">
        <v>4628</v>
      </c>
      <c r="P243">
        <v>4587</v>
      </c>
      <c r="Q243">
        <v>3472</v>
      </c>
      <c r="R243">
        <v>3584</v>
      </c>
      <c r="S243">
        <v>0</v>
      </c>
      <c r="T243">
        <v>109</v>
      </c>
      <c r="U243">
        <v>34887</v>
      </c>
      <c r="V243">
        <v>10257</v>
      </c>
      <c r="W243">
        <v>97</v>
      </c>
      <c r="X243">
        <v>853</v>
      </c>
      <c r="Y243">
        <v>44306</v>
      </c>
      <c r="Z243">
        <v>82</v>
      </c>
      <c r="AA243">
        <v>0.61928339338210914</v>
      </c>
      <c r="AB243">
        <v>0.38071660661789092</v>
      </c>
      <c r="AC243">
        <v>0</v>
      </c>
      <c r="AD243">
        <v>5.4596494330364049E-3</v>
      </c>
      <c r="AE243">
        <v>0.1441170619570743</v>
      </c>
      <c r="AF243">
        <v>0.14703476934638929</v>
      </c>
      <c r="AG243">
        <v>0.1151610265025088</v>
      </c>
      <c r="AH243">
        <v>0.1161335956322805</v>
      </c>
      <c r="AI243">
        <v>0.1100329347273491</v>
      </c>
      <c r="AJ243">
        <v>0.10229658937689259</v>
      </c>
      <c r="AK243">
        <v>0.1013903317786963</v>
      </c>
      <c r="AL243">
        <v>7.6744545876527931E-2</v>
      </c>
      <c r="AM243">
        <v>7.9220176388673985E-2</v>
      </c>
      <c r="AN243">
        <v>0</v>
      </c>
      <c r="AO243">
        <f t="shared" si="3"/>
        <v>2.4093189805707211E-3</v>
      </c>
      <c r="AP243">
        <v>0.77113680068963997</v>
      </c>
      <c r="AQ243">
        <v>0.22671912645609071</v>
      </c>
      <c r="AR243">
        <v>2.144072854269357E-3</v>
      </c>
      <c r="AS243">
        <v>1.8854578811255279E-2</v>
      </c>
      <c r="AT243">
        <v>0.97933290599235212</v>
      </c>
      <c r="AU243">
        <v>1.812515196392653E-3</v>
      </c>
    </row>
    <row r="244" spans="1:47" x14ac:dyDescent="0.25">
      <c r="A244" t="s">
        <v>5023</v>
      </c>
      <c r="B244" t="s">
        <v>889</v>
      </c>
      <c r="C244" t="s">
        <v>369</v>
      </c>
      <c r="D244">
        <v>2019</v>
      </c>
      <c r="E244">
        <v>1488</v>
      </c>
      <c r="F244">
        <v>976</v>
      </c>
      <c r="G244">
        <v>512</v>
      </c>
      <c r="H244">
        <v>0</v>
      </c>
      <c r="I244">
        <v>11</v>
      </c>
      <c r="J244">
        <v>206</v>
      </c>
      <c r="K244">
        <v>220</v>
      </c>
      <c r="L244">
        <v>188</v>
      </c>
      <c r="M244">
        <v>190</v>
      </c>
      <c r="N244">
        <v>153</v>
      </c>
      <c r="O244">
        <v>135</v>
      </c>
      <c r="P244">
        <v>161</v>
      </c>
      <c r="Q244">
        <v>105</v>
      </c>
      <c r="R244">
        <v>119</v>
      </c>
      <c r="S244">
        <v>0</v>
      </c>
      <c r="T244">
        <v>0</v>
      </c>
      <c r="U244">
        <v>1172</v>
      </c>
      <c r="V244">
        <v>316</v>
      </c>
      <c r="W244">
        <v>0</v>
      </c>
      <c r="X244">
        <v>41</v>
      </c>
      <c r="Y244">
        <v>1444</v>
      </c>
      <c r="Z244">
        <v>3</v>
      </c>
      <c r="AA244">
        <v>0.65591397849462363</v>
      </c>
      <c r="AB244">
        <v>0.34408602150537643</v>
      </c>
      <c r="AC244">
        <v>0</v>
      </c>
      <c r="AD244">
        <v>7.3924731182795703E-3</v>
      </c>
      <c r="AE244">
        <v>0.13844086021505381</v>
      </c>
      <c r="AF244">
        <v>0.14784946236559141</v>
      </c>
      <c r="AG244">
        <v>0.1263440860215054</v>
      </c>
      <c r="AH244">
        <v>0.12768817204301081</v>
      </c>
      <c r="AI244">
        <v>0.1028225806451613</v>
      </c>
      <c r="AJ244">
        <v>9.0725806451612906E-2</v>
      </c>
      <c r="AK244">
        <v>0.1081989247311828</v>
      </c>
      <c r="AL244">
        <v>7.0564516129032265E-2</v>
      </c>
      <c r="AM244">
        <v>7.9973118279569891E-2</v>
      </c>
      <c r="AN244">
        <v>0</v>
      </c>
      <c r="AO244">
        <f t="shared" si="3"/>
        <v>0</v>
      </c>
      <c r="AP244">
        <v>0.7876344086021505</v>
      </c>
      <c r="AQ244">
        <v>0.2123655913978495</v>
      </c>
      <c r="AR244">
        <v>0</v>
      </c>
      <c r="AS244">
        <v>2.7553763440860211E-2</v>
      </c>
      <c r="AT244">
        <v>0.97043010752688175</v>
      </c>
      <c r="AU244">
        <v>2.016129032258064E-3</v>
      </c>
    </row>
    <row r="245" spans="1:47" x14ac:dyDescent="0.25">
      <c r="A245" t="s">
        <v>5024</v>
      </c>
      <c r="B245" t="s">
        <v>889</v>
      </c>
      <c r="C245" t="s">
        <v>376</v>
      </c>
      <c r="D245">
        <v>2019</v>
      </c>
      <c r="E245">
        <v>865</v>
      </c>
      <c r="F245">
        <v>591</v>
      </c>
      <c r="G245">
        <v>274</v>
      </c>
      <c r="H245">
        <v>0</v>
      </c>
      <c r="I245">
        <v>2</v>
      </c>
      <c r="J245">
        <v>80</v>
      </c>
      <c r="K245">
        <v>89</v>
      </c>
      <c r="L245">
        <v>111</v>
      </c>
      <c r="M245">
        <v>151</v>
      </c>
      <c r="N245">
        <v>123</v>
      </c>
      <c r="O245">
        <v>116</v>
      </c>
      <c r="P245">
        <v>74</v>
      </c>
      <c r="Q245">
        <v>54</v>
      </c>
      <c r="R245">
        <v>64</v>
      </c>
      <c r="S245">
        <v>0</v>
      </c>
      <c r="T245">
        <v>1</v>
      </c>
      <c r="U245">
        <v>573</v>
      </c>
      <c r="V245">
        <v>291</v>
      </c>
      <c r="W245">
        <v>1</v>
      </c>
      <c r="X245">
        <v>25</v>
      </c>
      <c r="Y245">
        <v>840</v>
      </c>
      <c r="Z245">
        <v>0</v>
      </c>
      <c r="AA245">
        <v>0.68323699421965323</v>
      </c>
      <c r="AB245">
        <v>0.31676300578034677</v>
      </c>
      <c r="AC245">
        <v>0</v>
      </c>
      <c r="AD245">
        <v>2.3121387283237E-3</v>
      </c>
      <c r="AE245">
        <v>9.2485549132947972E-2</v>
      </c>
      <c r="AF245">
        <v>0.1028901734104046</v>
      </c>
      <c r="AG245">
        <v>0.12832369942196531</v>
      </c>
      <c r="AH245">
        <v>0.1745664739884393</v>
      </c>
      <c r="AI245">
        <v>0.1421965317919075</v>
      </c>
      <c r="AJ245">
        <v>0.13410404624277461</v>
      </c>
      <c r="AK245">
        <v>8.5549132947976878E-2</v>
      </c>
      <c r="AL245">
        <v>6.2427745664739881E-2</v>
      </c>
      <c r="AM245">
        <v>7.3988439306358386E-2</v>
      </c>
      <c r="AN245">
        <v>0</v>
      </c>
      <c r="AO245">
        <f t="shared" si="3"/>
        <v>1.1560693641618498E-3</v>
      </c>
      <c r="AP245">
        <v>0.66242774566473983</v>
      </c>
      <c r="AQ245">
        <v>0.33641618497109832</v>
      </c>
      <c r="AR245">
        <v>1.15606936416185E-3</v>
      </c>
      <c r="AS245">
        <v>2.8901734104046239E-2</v>
      </c>
      <c r="AT245">
        <v>0.97109826589595372</v>
      </c>
      <c r="AU245">
        <v>0</v>
      </c>
    </row>
    <row r="246" spans="1:47" x14ac:dyDescent="0.25">
      <c r="A246" t="s">
        <v>5025</v>
      </c>
      <c r="B246" t="s">
        <v>889</v>
      </c>
      <c r="C246" t="s">
        <v>382</v>
      </c>
      <c r="D246">
        <v>2019</v>
      </c>
      <c r="E246">
        <v>665</v>
      </c>
      <c r="F246">
        <v>408</v>
      </c>
      <c r="G246">
        <v>257</v>
      </c>
      <c r="H246">
        <v>0</v>
      </c>
      <c r="I246">
        <v>1</v>
      </c>
      <c r="J246">
        <v>82</v>
      </c>
      <c r="K246">
        <v>95</v>
      </c>
      <c r="L246">
        <v>101</v>
      </c>
      <c r="M246">
        <v>72</v>
      </c>
      <c r="N246">
        <v>81</v>
      </c>
      <c r="O246">
        <v>73</v>
      </c>
      <c r="P246">
        <v>80</v>
      </c>
      <c r="Q246">
        <v>42</v>
      </c>
      <c r="R246">
        <v>37</v>
      </c>
      <c r="S246">
        <v>0</v>
      </c>
      <c r="T246">
        <v>1</v>
      </c>
      <c r="U246">
        <v>458</v>
      </c>
      <c r="V246">
        <v>207</v>
      </c>
      <c r="W246">
        <v>0</v>
      </c>
      <c r="X246">
        <v>77</v>
      </c>
      <c r="Y246">
        <v>586</v>
      </c>
      <c r="Z246">
        <v>2</v>
      </c>
      <c r="AA246">
        <v>0.61353383458646615</v>
      </c>
      <c r="AB246">
        <v>0.38646616541353379</v>
      </c>
      <c r="AC246">
        <v>0</v>
      </c>
      <c r="AD246">
        <v>1.5037593984962409E-3</v>
      </c>
      <c r="AE246">
        <v>0.1233082706766917</v>
      </c>
      <c r="AF246">
        <v>0.14285714285714279</v>
      </c>
      <c r="AG246">
        <v>0.15187969924812031</v>
      </c>
      <c r="AH246">
        <v>0.1082706766917293</v>
      </c>
      <c r="AI246">
        <v>0.1218045112781955</v>
      </c>
      <c r="AJ246">
        <v>0.10977443609022559</v>
      </c>
      <c r="AK246">
        <v>0.1203007518796992</v>
      </c>
      <c r="AL246">
        <v>6.3157894736842107E-2</v>
      </c>
      <c r="AM246">
        <v>5.5639097744360898E-2</v>
      </c>
      <c r="AN246">
        <v>0</v>
      </c>
      <c r="AO246">
        <f t="shared" si="3"/>
        <v>1.5037593984962407E-3</v>
      </c>
      <c r="AP246">
        <v>0.68872180451127818</v>
      </c>
      <c r="AQ246">
        <v>0.31127819548872182</v>
      </c>
      <c r="AR246">
        <v>0</v>
      </c>
      <c r="AS246">
        <v>0.1157894736842105</v>
      </c>
      <c r="AT246">
        <v>0.88120300751879699</v>
      </c>
      <c r="AU246">
        <v>3.0075187969924809E-3</v>
      </c>
    </row>
    <row r="247" spans="1:47" x14ac:dyDescent="0.25">
      <c r="A247" t="s">
        <v>5026</v>
      </c>
      <c r="B247" t="s">
        <v>889</v>
      </c>
      <c r="C247" t="s">
        <v>388</v>
      </c>
      <c r="D247">
        <v>2019</v>
      </c>
      <c r="E247">
        <v>7</v>
      </c>
      <c r="F247">
        <v>6</v>
      </c>
      <c r="G247">
        <v>1</v>
      </c>
      <c r="H247">
        <v>0</v>
      </c>
      <c r="I247">
        <v>0</v>
      </c>
      <c r="J247">
        <v>1</v>
      </c>
      <c r="K247">
        <v>1</v>
      </c>
      <c r="L247">
        <v>0</v>
      </c>
      <c r="M247">
        <v>1</v>
      </c>
      <c r="N247">
        <v>0</v>
      </c>
      <c r="O247">
        <v>1</v>
      </c>
      <c r="P247">
        <v>0</v>
      </c>
      <c r="Q247">
        <v>3</v>
      </c>
      <c r="R247">
        <v>0</v>
      </c>
      <c r="S247">
        <v>0</v>
      </c>
      <c r="T247">
        <v>0</v>
      </c>
      <c r="U247">
        <v>5</v>
      </c>
      <c r="V247">
        <v>2</v>
      </c>
      <c r="W247">
        <v>0</v>
      </c>
      <c r="X247">
        <v>0</v>
      </c>
      <c r="Y247">
        <v>7</v>
      </c>
      <c r="Z247">
        <v>0</v>
      </c>
      <c r="AA247">
        <v>0.8571428571428571</v>
      </c>
      <c r="AB247">
        <v>0.14285714285714279</v>
      </c>
      <c r="AC247">
        <v>0</v>
      </c>
      <c r="AD247">
        <v>0</v>
      </c>
      <c r="AE247">
        <v>0.14285714285714279</v>
      </c>
      <c r="AF247">
        <v>0.14285714285714279</v>
      </c>
      <c r="AG247">
        <v>0</v>
      </c>
      <c r="AH247">
        <v>0.14285714285714279</v>
      </c>
      <c r="AI247">
        <v>0</v>
      </c>
      <c r="AJ247">
        <v>0.14285714285714279</v>
      </c>
      <c r="AK247">
        <v>0</v>
      </c>
      <c r="AL247">
        <v>0.42857142857142849</v>
      </c>
      <c r="AM247">
        <v>0</v>
      </c>
      <c r="AN247">
        <v>0</v>
      </c>
      <c r="AO247">
        <f t="shared" si="3"/>
        <v>0</v>
      </c>
      <c r="AP247">
        <v>0.7142857142857143</v>
      </c>
      <c r="AQ247">
        <v>0.2857142857142857</v>
      </c>
      <c r="AR247">
        <v>0</v>
      </c>
      <c r="AS247">
        <v>0</v>
      </c>
      <c r="AT247">
        <v>1</v>
      </c>
      <c r="AU247">
        <v>0</v>
      </c>
    </row>
    <row r="248" spans="1:47" x14ac:dyDescent="0.25">
      <c r="A248" t="s">
        <v>5027</v>
      </c>
      <c r="B248" t="s">
        <v>889</v>
      </c>
      <c r="C248" t="s">
        <v>394</v>
      </c>
      <c r="D248">
        <v>2019</v>
      </c>
      <c r="E248">
        <v>1329</v>
      </c>
      <c r="F248">
        <v>847</v>
      </c>
      <c r="G248">
        <v>482</v>
      </c>
      <c r="H248">
        <v>0</v>
      </c>
      <c r="I248">
        <v>4</v>
      </c>
      <c r="J248">
        <v>158</v>
      </c>
      <c r="K248">
        <v>183</v>
      </c>
      <c r="L248">
        <v>170</v>
      </c>
      <c r="M248">
        <v>150</v>
      </c>
      <c r="N248">
        <v>153</v>
      </c>
      <c r="O248">
        <v>146</v>
      </c>
      <c r="P248">
        <v>154</v>
      </c>
      <c r="Q248">
        <v>131</v>
      </c>
      <c r="R248">
        <v>80</v>
      </c>
      <c r="S248">
        <v>0</v>
      </c>
      <c r="T248">
        <v>0</v>
      </c>
      <c r="U248">
        <v>965</v>
      </c>
      <c r="V248">
        <v>363</v>
      </c>
      <c r="W248">
        <v>1</v>
      </c>
      <c r="X248">
        <v>143</v>
      </c>
      <c r="Y248">
        <v>1182</v>
      </c>
      <c r="Z248">
        <v>4</v>
      </c>
      <c r="AA248">
        <v>0.63732129420617001</v>
      </c>
      <c r="AB248">
        <v>0.36267870579382988</v>
      </c>
      <c r="AC248">
        <v>0</v>
      </c>
      <c r="AD248">
        <v>3.009781790820165E-3</v>
      </c>
      <c r="AE248">
        <v>0.1188863807373965</v>
      </c>
      <c r="AF248">
        <v>0.13769751693002261</v>
      </c>
      <c r="AG248">
        <v>0.12791572610985699</v>
      </c>
      <c r="AH248">
        <v>0.11286681715575619</v>
      </c>
      <c r="AI248">
        <v>0.1151241534988713</v>
      </c>
      <c r="AJ248">
        <v>0.109857035364936</v>
      </c>
      <c r="AK248">
        <v>0.1158765989465764</v>
      </c>
      <c r="AL248">
        <v>9.8570353649360426E-2</v>
      </c>
      <c r="AM248">
        <v>6.019563581640331E-2</v>
      </c>
      <c r="AN248">
        <v>0</v>
      </c>
      <c r="AO248">
        <f t="shared" si="3"/>
        <v>0</v>
      </c>
      <c r="AP248">
        <v>0.7261098570353649</v>
      </c>
      <c r="AQ248">
        <v>0.27313769751693001</v>
      </c>
      <c r="AR248">
        <v>7.5244544770504136E-4</v>
      </c>
      <c r="AS248">
        <v>0.1075996990218209</v>
      </c>
      <c r="AT248">
        <v>0.8893905191873589</v>
      </c>
      <c r="AU248">
        <v>3.009781790820165E-3</v>
      </c>
    </row>
    <row r="249" spans="1:47" x14ac:dyDescent="0.25">
      <c r="A249" t="s">
        <v>5028</v>
      </c>
      <c r="B249" t="s">
        <v>889</v>
      </c>
      <c r="C249" t="s">
        <v>400</v>
      </c>
      <c r="D249">
        <v>2019</v>
      </c>
      <c r="E249">
        <v>4</v>
      </c>
      <c r="F249">
        <v>1</v>
      </c>
      <c r="G249">
        <v>3</v>
      </c>
      <c r="H249">
        <v>0</v>
      </c>
      <c r="I249">
        <v>0</v>
      </c>
      <c r="J249">
        <v>2</v>
      </c>
      <c r="K249">
        <v>0</v>
      </c>
      <c r="L249">
        <v>0</v>
      </c>
      <c r="M249">
        <v>1</v>
      </c>
      <c r="N249">
        <v>0</v>
      </c>
      <c r="O249">
        <v>0</v>
      </c>
      <c r="P249">
        <v>1</v>
      </c>
      <c r="Q249">
        <v>0</v>
      </c>
      <c r="R249">
        <v>0</v>
      </c>
      <c r="S249">
        <v>0</v>
      </c>
      <c r="T249">
        <v>0</v>
      </c>
      <c r="U249">
        <v>4</v>
      </c>
      <c r="V249">
        <v>0</v>
      </c>
      <c r="W249">
        <v>0</v>
      </c>
      <c r="X249">
        <v>4</v>
      </c>
      <c r="Y249">
        <v>0</v>
      </c>
      <c r="Z249">
        <v>0</v>
      </c>
      <c r="AA249">
        <v>0.25</v>
      </c>
      <c r="AB249">
        <v>0.75</v>
      </c>
      <c r="AC249">
        <v>0</v>
      </c>
      <c r="AD249">
        <v>0</v>
      </c>
      <c r="AE249">
        <v>0.5</v>
      </c>
      <c r="AF249">
        <v>0</v>
      </c>
      <c r="AG249">
        <v>0</v>
      </c>
      <c r="AH249">
        <v>0.25</v>
      </c>
      <c r="AI249">
        <v>0</v>
      </c>
      <c r="AJ249">
        <v>0</v>
      </c>
      <c r="AK249">
        <v>0.25</v>
      </c>
      <c r="AL249">
        <v>0</v>
      </c>
      <c r="AM249">
        <v>0</v>
      </c>
      <c r="AN249">
        <v>0</v>
      </c>
      <c r="AO249">
        <f t="shared" si="3"/>
        <v>0</v>
      </c>
      <c r="AP249">
        <v>1</v>
      </c>
      <c r="AQ249">
        <v>0</v>
      </c>
      <c r="AR249">
        <v>0</v>
      </c>
      <c r="AS249">
        <v>1</v>
      </c>
      <c r="AT249">
        <v>0</v>
      </c>
      <c r="AU249">
        <v>0</v>
      </c>
    </row>
    <row r="250" spans="1:47" x14ac:dyDescent="0.25">
      <c r="A250" t="s">
        <v>5029</v>
      </c>
      <c r="B250" t="s">
        <v>889</v>
      </c>
      <c r="C250" t="s">
        <v>43</v>
      </c>
      <c r="D250">
        <v>2019</v>
      </c>
      <c r="E250">
        <v>17228</v>
      </c>
      <c r="F250">
        <v>10873</v>
      </c>
      <c r="G250">
        <v>6355</v>
      </c>
      <c r="H250">
        <v>0</v>
      </c>
      <c r="I250">
        <v>95</v>
      </c>
      <c r="J250">
        <v>2680</v>
      </c>
      <c r="K250">
        <v>2416</v>
      </c>
      <c r="L250">
        <v>1663</v>
      </c>
      <c r="M250">
        <v>1943</v>
      </c>
      <c r="N250">
        <v>1909</v>
      </c>
      <c r="O250">
        <v>1668</v>
      </c>
      <c r="P250">
        <v>1768</v>
      </c>
      <c r="Q250">
        <v>1457</v>
      </c>
      <c r="R250">
        <v>1621</v>
      </c>
      <c r="S250">
        <v>0</v>
      </c>
      <c r="T250">
        <v>8</v>
      </c>
      <c r="U250">
        <v>12737</v>
      </c>
      <c r="V250">
        <v>4491</v>
      </c>
      <c r="W250">
        <v>0</v>
      </c>
      <c r="X250">
        <v>164</v>
      </c>
      <c r="Y250">
        <v>17011</v>
      </c>
      <c r="Z250">
        <v>53</v>
      </c>
      <c r="AA250">
        <v>0.63112375203157656</v>
      </c>
      <c r="AB250">
        <v>0.3688762479684235</v>
      </c>
      <c r="AC250">
        <v>0</v>
      </c>
      <c r="AD250">
        <v>5.51427908056652E-3</v>
      </c>
      <c r="AE250">
        <v>0.15556071511492919</v>
      </c>
      <c r="AF250">
        <v>0.1402368237752496</v>
      </c>
      <c r="AG250">
        <v>9.6528906431390754E-2</v>
      </c>
      <c r="AH250">
        <v>0.1127815184583237</v>
      </c>
      <c r="AI250">
        <v>0.1108079869979104</v>
      </c>
      <c r="AJ250">
        <v>9.6819131646157422E-2</v>
      </c>
      <c r="AK250">
        <v>0.1026236359414906</v>
      </c>
      <c r="AL250">
        <v>8.4571627583004405E-2</v>
      </c>
      <c r="AM250">
        <v>9.4091014627350825E-2</v>
      </c>
      <c r="AN250">
        <v>0</v>
      </c>
      <c r="AO250">
        <f t="shared" si="3"/>
        <v>4.6436034362665429E-4</v>
      </c>
      <c r="AP250">
        <v>0.73931971209658698</v>
      </c>
      <c r="AQ250">
        <v>0.26068028790341302</v>
      </c>
      <c r="AR250">
        <v>0</v>
      </c>
      <c r="AS250">
        <v>9.5193870443464126E-3</v>
      </c>
      <c r="AT250">
        <v>0.987404225679127</v>
      </c>
      <c r="AU250">
        <v>3.0763872765265841E-3</v>
      </c>
    </row>
    <row r="251" spans="1:47" x14ac:dyDescent="0.25">
      <c r="A251" t="s">
        <v>5030</v>
      </c>
      <c r="B251" t="s">
        <v>889</v>
      </c>
      <c r="C251" t="s">
        <v>187</v>
      </c>
      <c r="D251">
        <v>2019</v>
      </c>
      <c r="E251">
        <v>147</v>
      </c>
      <c r="F251">
        <v>108</v>
      </c>
      <c r="G251">
        <v>39</v>
      </c>
      <c r="H251">
        <v>0</v>
      </c>
      <c r="I251">
        <v>0</v>
      </c>
      <c r="J251">
        <v>16</v>
      </c>
      <c r="K251">
        <v>15</v>
      </c>
      <c r="L251">
        <v>13</v>
      </c>
      <c r="M251">
        <v>16</v>
      </c>
      <c r="N251">
        <v>13</v>
      </c>
      <c r="O251">
        <v>18</v>
      </c>
      <c r="P251">
        <v>20</v>
      </c>
      <c r="Q251">
        <v>13</v>
      </c>
      <c r="R251">
        <v>14</v>
      </c>
      <c r="S251">
        <v>0</v>
      </c>
      <c r="T251">
        <v>9</v>
      </c>
      <c r="U251">
        <v>108</v>
      </c>
      <c r="V251">
        <v>29</v>
      </c>
      <c r="W251">
        <v>10</v>
      </c>
      <c r="X251">
        <v>1</v>
      </c>
      <c r="Y251">
        <v>146</v>
      </c>
      <c r="Z251">
        <v>0</v>
      </c>
      <c r="AA251">
        <v>0.73469387755102045</v>
      </c>
      <c r="AB251">
        <v>0.26530612244897961</v>
      </c>
      <c r="AC251">
        <v>0</v>
      </c>
      <c r="AD251">
        <v>0</v>
      </c>
      <c r="AE251">
        <v>0.108843537414966</v>
      </c>
      <c r="AF251">
        <v>0.1020408163265306</v>
      </c>
      <c r="AG251">
        <v>8.8435374149659865E-2</v>
      </c>
      <c r="AH251">
        <v>0.108843537414966</v>
      </c>
      <c r="AI251">
        <v>8.8435374149659865E-2</v>
      </c>
      <c r="AJ251">
        <v>0.1224489795918367</v>
      </c>
      <c r="AK251">
        <v>0.1360544217687075</v>
      </c>
      <c r="AL251">
        <v>8.8435374149659865E-2</v>
      </c>
      <c r="AM251">
        <v>9.5238095238095233E-2</v>
      </c>
      <c r="AN251">
        <v>0</v>
      </c>
      <c r="AO251">
        <f t="shared" si="3"/>
        <v>6.1224489795918366E-2</v>
      </c>
      <c r="AP251">
        <v>0.73469387755102045</v>
      </c>
      <c r="AQ251">
        <v>0.19727891156462579</v>
      </c>
      <c r="AR251">
        <v>6.8027210884353748E-2</v>
      </c>
      <c r="AS251">
        <v>6.8027210884353739E-3</v>
      </c>
      <c r="AT251">
        <v>0.99319727891156462</v>
      </c>
      <c r="AU251">
        <v>0</v>
      </c>
    </row>
    <row r="252" spans="1:47" x14ac:dyDescent="0.25">
      <c r="A252" t="s">
        <v>5031</v>
      </c>
      <c r="B252" t="s">
        <v>889</v>
      </c>
      <c r="C252" t="s">
        <v>420</v>
      </c>
      <c r="D252">
        <v>2019</v>
      </c>
      <c r="E252">
        <v>10699</v>
      </c>
      <c r="F252">
        <v>5931</v>
      </c>
      <c r="G252">
        <v>4768</v>
      </c>
      <c r="H252">
        <v>0</v>
      </c>
      <c r="I252">
        <v>90</v>
      </c>
      <c r="J252">
        <v>1416</v>
      </c>
      <c r="K252">
        <v>1638</v>
      </c>
      <c r="L252">
        <v>1295</v>
      </c>
      <c r="M252">
        <v>1180</v>
      </c>
      <c r="N252">
        <v>1135</v>
      </c>
      <c r="O252">
        <v>1177</v>
      </c>
      <c r="P252">
        <v>1083</v>
      </c>
      <c r="Q252">
        <v>727</v>
      </c>
      <c r="R252">
        <v>870</v>
      </c>
      <c r="S252">
        <v>0</v>
      </c>
      <c r="T252">
        <v>88</v>
      </c>
      <c r="U252">
        <v>9570</v>
      </c>
      <c r="V252">
        <v>1044</v>
      </c>
      <c r="W252">
        <v>85</v>
      </c>
      <c r="X252">
        <v>265</v>
      </c>
      <c r="Y252">
        <v>10434</v>
      </c>
      <c r="Z252">
        <v>0</v>
      </c>
      <c r="AA252">
        <v>0.55435087391344984</v>
      </c>
      <c r="AB252">
        <v>0.44564912608655022</v>
      </c>
      <c r="AC252">
        <v>0</v>
      </c>
      <c r="AD252">
        <v>8.4120011216001489E-3</v>
      </c>
      <c r="AE252">
        <v>0.13234881764650899</v>
      </c>
      <c r="AF252">
        <v>0.15309842041312269</v>
      </c>
      <c r="AG252">
        <v>0.1210393494719133</v>
      </c>
      <c r="AH252">
        <v>0.1102906813720908</v>
      </c>
      <c r="AI252">
        <v>0.1060846808112908</v>
      </c>
      <c r="AJ252">
        <v>0.1100102813347042</v>
      </c>
      <c r="AK252">
        <v>0.10122441349658851</v>
      </c>
      <c r="AL252">
        <v>6.7950275726703424E-2</v>
      </c>
      <c r="AM252">
        <v>8.1316010842134773E-2</v>
      </c>
      <c r="AN252">
        <v>0</v>
      </c>
      <c r="AO252">
        <f t="shared" si="3"/>
        <v>8.2250677633423676E-3</v>
      </c>
      <c r="AP252">
        <v>0.89447611926348258</v>
      </c>
      <c r="AQ252">
        <v>9.757921301056173E-2</v>
      </c>
      <c r="AR252">
        <v>7.9446677259556973E-3</v>
      </c>
      <c r="AS252">
        <v>2.4768669969155999E-2</v>
      </c>
      <c r="AT252">
        <v>0.97523133003084406</v>
      </c>
      <c r="AU252">
        <v>0</v>
      </c>
    </row>
    <row r="253" spans="1:47" x14ac:dyDescent="0.25">
      <c r="A253" t="s">
        <v>5032</v>
      </c>
      <c r="B253" t="s">
        <v>889</v>
      </c>
      <c r="C253" t="s">
        <v>426</v>
      </c>
      <c r="D253">
        <v>2019</v>
      </c>
      <c r="E253">
        <v>1121</v>
      </c>
      <c r="F253">
        <v>737</v>
      </c>
      <c r="G253">
        <v>384</v>
      </c>
      <c r="H253">
        <v>0</v>
      </c>
      <c r="I253">
        <v>2</v>
      </c>
      <c r="J253">
        <v>168</v>
      </c>
      <c r="K253">
        <v>155</v>
      </c>
      <c r="L253">
        <v>151</v>
      </c>
      <c r="M253">
        <v>136</v>
      </c>
      <c r="N253">
        <v>119</v>
      </c>
      <c r="O253">
        <v>135</v>
      </c>
      <c r="P253">
        <v>112</v>
      </c>
      <c r="Q253">
        <v>68</v>
      </c>
      <c r="R253">
        <v>75</v>
      </c>
      <c r="S253">
        <v>0</v>
      </c>
      <c r="T253">
        <v>0</v>
      </c>
      <c r="U253">
        <v>696</v>
      </c>
      <c r="V253">
        <v>425</v>
      </c>
      <c r="W253">
        <v>0</v>
      </c>
      <c r="X253">
        <v>4</v>
      </c>
      <c r="Y253">
        <v>1117</v>
      </c>
      <c r="Z253">
        <v>0</v>
      </c>
      <c r="AA253">
        <v>0.65744870651204279</v>
      </c>
      <c r="AB253">
        <v>0.34255129348795721</v>
      </c>
      <c r="AC253">
        <v>0</v>
      </c>
      <c r="AD253">
        <v>1.7841213202497771E-3</v>
      </c>
      <c r="AE253">
        <v>0.1498661909009813</v>
      </c>
      <c r="AF253">
        <v>0.13826940231935769</v>
      </c>
      <c r="AG253">
        <v>0.13470115967885821</v>
      </c>
      <c r="AH253">
        <v>0.1213202497769848</v>
      </c>
      <c r="AI253">
        <v>0.10615521855486169</v>
      </c>
      <c r="AJ253">
        <v>0.1204281891168599</v>
      </c>
      <c r="AK253">
        <v>9.991079393398751E-2</v>
      </c>
      <c r="AL253">
        <v>6.0660124888492407E-2</v>
      </c>
      <c r="AM253">
        <v>6.690454950936664E-2</v>
      </c>
      <c r="AN253">
        <v>0</v>
      </c>
      <c r="AO253">
        <f t="shared" si="3"/>
        <v>0</v>
      </c>
      <c r="AP253">
        <v>0.62087421944692234</v>
      </c>
      <c r="AQ253">
        <v>0.37912578055307761</v>
      </c>
      <c r="AR253">
        <v>0</v>
      </c>
      <c r="AS253">
        <v>3.5682426404995541E-3</v>
      </c>
      <c r="AT253">
        <v>0.9964317573595004</v>
      </c>
      <c r="AU253">
        <v>0</v>
      </c>
    </row>
    <row r="254" spans="1:47" x14ac:dyDescent="0.25">
      <c r="A254" t="s">
        <v>5033</v>
      </c>
      <c r="B254" t="s">
        <v>889</v>
      </c>
      <c r="C254" t="s">
        <v>433</v>
      </c>
      <c r="D254">
        <v>2019</v>
      </c>
      <c r="E254">
        <v>12</v>
      </c>
      <c r="F254">
        <v>5</v>
      </c>
      <c r="G254">
        <v>7</v>
      </c>
      <c r="H254">
        <v>0</v>
      </c>
      <c r="I254">
        <v>0</v>
      </c>
      <c r="J254">
        <v>1</v>
      </c>
      <c r="K254">
        <v>2</v>
      </c>
      <c r="L254">
        <v>1</v>
      </c>
      <c r="M254">
        <v>3</v>
      </c>
      <c r="N254">
        <v>1</v>
      </c>
      <c r="O254">
        <v>1</v>
      </c>
      <c r="P254">
        <v>0</v>
      </c>
      <c r="Q254">
        <v>0</v>
      </c>
      <c r="R254">
        <v>3</v>
      </c>
      <c r="S254">
        <v>0</v>
      </c>
      <c r="T254">
        <v>0</v>
      </c>
      <c r="U254">
        <v>11</v>
      </c>
      <c r="V254">
        <v>1</v>
      </c>
      <c r="W254">
        <v>0</v>
      </c>
      <c r="X254">
        <v>0</v>
      </c>
      <c r="Y254">
        <v>12</v>
      </c>
      <c r="Z254">
        <v>0</v>
      </c>
      <c r="AA254">
        <v>0.41666666666666669</v>
      </c>
      <c r="AB254">
        <v>0.58333333333333337</v>
      </c>
      <c r="AC254">
        <v>0</v>
      </c>
      <c r="AD254">
        <v>0</v>
      </c>
      <c r="AE254">
        <v>8.3333333333333329E-2</v>
      </c>
      <c r="AF254">
        <v>0.16666666666666671</v>
      </c>
      <c r="AG254">
        <v>8.3333333333333329E-2</v>
      </c>
      <c r="AH254">
        <v>0.25</v>
      </c>
      <c r="AI254">
        <v>8.3333333333333329E-2</v>
      </c>
      <c r="AJ254">
        <v>8.3333333333333329E-2</v>
      </c>
      <c r="AK254">
        <v>0</v>
      </c>
      <c r="AL254">
        <v>0</v>
      </c>
      <c r="AM254">
        <v>0.25</v>
      </c>
      <c r="AN254">
        <v>0</v>
      </c>
      <c r="AO254">
        <f t="shared" si="3"/>
        <v>0</v>
      </c>
      <c r="AP254">
        <v>0.91666666666666663</v>
      </c>
      <c r="AQ254">
        <v>8.3333333333333329E-2</v>
      </c>
      <c r="AR254">
        <v>0</v>
      </c>
      <c r="AS254">
        <v>0</v>
      </c>
      <c r="AT254">
        <v>1</v>
      </c>
      <c r="AU254">
        <v>0</v>
      </c>
    </row>
    <row r="255" spans="1:47" x14ac:dyDescent="0.25">
      <c r="A255" t="s">
        <v>5034</v>
      </c>
      <c r="B255" t="s">
        <v>4780</v>
      </c>
      <c r="C255" t="s">
        <v>124</v>
      </c>
      <c r="D255">
        <v>2020</v>
      </c>
      <c r="E255">
        <v>11197</v>
      </c>
      <c r="F255">
        <v>6665</v>
      </c>
      <c r="G255">
        <v>4531</v>
      </c>
      <c r="H255">
        <v>1</v>
      </c>
      <c r="I255">
        <v>382</v>
      </c>
      <c r="J255">
        <v>1420</v>
      </c>
      <c r="K255">
        <v>1658</v>
      </c>
      <c r="L255">
        <v>1609</v>
      </c>
      <c r="M255">
        <v>1411</v>
      </c>
      <c r="N255">
        <v>1333</v>
      </c>
      <c r="O255">
        <v>1120</v>
      </c>
      <c r="P255">
        <v>981</v>
      </c>
      <c r="Q255">
        <v>738</v>
      </c>
      <c r="R255">
        <v>529</v>
      </c>
      <c r="S255">
        <v>0</v>
      </c>
      <c r="T255">
        <v>16</v>
      </c>
      <c r="U255">
        <v>7354</v>
      </c>
      <c r="V255">
        <v>3833</v>
      </c>
      <c r="W255">
        <v>10</v>
      </c>
      <c r="X255">
        <v>771</v>
      </c>
      <c r="Y255">
        <v>10405</v>
      </c>
      <c r="Z255">
        <v>21</v>
      </c>
      <c r="AA255">
        <v>0.59524872733767975</v>
      </c>
      <c r="AB255">
        <v>0.40466196302581048</v>
      </c>
      <c r="AC255">
        <v>8.9309636509779408E-5</v>
      </c>
      <c r="AD255">
        <v>3.4116281146735733E-2</v>
      </c>
      <c r="AE255">
        <v>0.12681968384388681</v>
      </c>
      <c r="AF255">
        <v>0.14807537733321419</v>
      </c>
      <c r="AG255">
        <v>0.14369920514423509</v>
      </c>
      <c r="AH255">
        <v>0.1260158971152987</v>
      </c>
      <c r="AI255">
        <v>0.11904974546753599</v>
      </c>
      <c r="AJ255">
        <v>0.1000267928909529</v>
      </c>
      <c r="AK255">
        <v>8.7612753416093592E-2</v>
      </c>
      <c r="AL255">
        <v>6.5910511744217207E-2</v>
      </c>
      <c r="AM255">
        <v>4.7244797713673313E-2</v>
      </c>
      <c r="AN255">
        <v>0</v>
      </c>
      <c r="AO255">
        <f t="shared" si="3"/>
        <v>1.4289541841564705E-3</v>
      </c>
      <c r="AP255">
        <v>0.65678306689291777</v>
      </c>
      <c r="AQ255">
        <v>0.34232383674198452</v>
      </c>
      <c r="AR255">
        <v>8.9309636509779403E-4</v>
      </c>
      <c r="AS255">
        <v>6.885772974903992E-2</v>
      </c>
      <c r="AT255">
        <v>0.92926676788425466</v>
      </c>
      <c r="AU255">
        <v>1.8755023667053671E-3</v>
      </c>
    </row>
    <row r="256" spans="1:47" x14ac:dyDescent="0.25">
      <c r="A256" t="s">
        <v>5035</v>
      </c>
      <c r="B256" t="s">
        <v>4780</v>
      </c>
      <c r="C256" t="s">
        <v>123</v>
      </c>
      <c r="D256">
        <v>2020</v>
      </c>
      <c r="E256">
        <v>13073</v>
      </c>
      <c r="F256">
        <v>7719</v>
      </c>
      <c r="G256">
        <v>5354</v>
      </c>
      <c r="H256">
        <v>0</v>
      </c>
      <c r="I256">
        <v>483</v>
      </c>
      <c r="J256">
        <v>1607</v>
      </c>
      <c r="K256">
        <v>1883</v>
      </c>
      <c r="L256">
        <v>1542</v>
      </c>
      <c r="M256">
        <v>1438</v>
      </c>
      <c r="N256">
        <v>1413</v>
      </c>
      <c r="O256">
        <v>1526</v>
      </c>
      <c r="P256">
        <v>1378</v>
      </c>
      <c r="Q256">
        <v>961</v>
      </c>
      <c r="R256">
        <v>840</v>
      </c>
      <c r="S256">
        <v>0</v>
      </c>
      <c r="T256">
        <v>2</v>
      </c>
      <c r="U256">
        <v>9061</v>
      </c>
      <c r="V256">
        <v>4012</v>
      </c>
      <c r="W256">
        <v>0</v>
      </c>
      <c r="X256">
        <v>703</v>
      </c>
      <c r="Y256">
        <v>12343</v>
      </c>
      <c r="Z256">
        <v>27</v>
      </c>
      <c r="AA256">
        <v>0.59045360667023639</v>
      </c>
      <c r="AB256">
        <v>0.40954639332976361</v>
      </c>
      <c r="AC256">
        <v>0</v>
      </c>
      <c r="AD256">
        <v>3.6946378031056368E-2</v>
      </c>
      <c r="AE256">
        <v>0.122925112827966</v>
      </c>
      <c r="AF256">
        <v>0.14403732884571249</v>
      </c>
      <c r="AG256">
        <v>0.11795303296871409</v>
      </c>
      <c r="AH256">
        <v>0.1099977051939111</v>
      </c>
      <c r="AI256">
        <v>0.1080853667865065</v>
      </c>
      <c r="AJ256">
        <v>0.1167291363879752</v>
      </c>
      <c r="AK256">
        <v>0.1054080930161401</v>
      </c>
      <c r="AL256">
        <v>7.3510288380631839E-2</v>
      </c>
      <c r="AM256">
        <v>6.4254570488793697E-2</v>
      </c>
      <c r="AN256">
        <v>0</v>
      </c>
      <c r="AO256">
        <f t="shared" si="3"/>
        <v>1.5298707259236595E-4</v>
      </c>
      <c r="AP256">
        <v>0.69310793237971391</v>
      </c>
      <c r="AQ256">
        <v>0.30689206762028609</v>
      </c>
      <c r="AR256">
        <v>0</v>
      </c>
      <c r="AS256">
        <v>5.3774956016216631E-2</v>
      </c>
      <c r="AT256">
        <v>0.94415971850378644</v>
      </c>
      <c r="AU256">
        <v>2.06532547999694E-3</v>
      </c>
    </row>
    <row r="257" spans="1:47" x14ac:dyDescent="0.25">
      <c r="A257" t="s">
        <v>5036</v>
      </c>
      <c r="B257" t="s">
        <v>4780</v>
      </c>
      <c r="C257" t="s">
        <v>4783</v>
      </c>
      <c r="D257">
        <v>2020</v>
      </c>
      <c r="E257">
        <v>92173</v>
      </c>
      <c r="F257">
        <v>51865</v>
      </c>
      <c r="G257">
        <v>40307</v>
      </c>
      <c r="H257">
        <v>1</v>
      </c>
      <c r="I257">
        <v>2925</v>
      </c>
      <c r="J257">
        <v>11578</v>
      </c>
      <c r="K257">
        <v>12435</v>
      </c>
      <c r="L257">
        <v>10596</v>
      </c>
      <c r="M257">
        <v>10249</v>
      </c>
      <c r="N257">
        <v>10124</v>
      </c>
      <c r="O257">
        <v>10149</v>
      </c>
      <c r="P257">
        <v>9144</v>
      </c>
      <c r="Q257">
        <v>7074</v>
      </c>
      <c r="R257">
        <v>6404</v>
      </c>
      <c r="S257">
        <v>0</v>
      </c>
      <c r="T257">
        <v>1495</v>
      </c>
      <c r="U257">
        <v>66955</v>
      </c>
      <c r="V257">
        <v>23731</v>
      </c>
      <c r="W257">
        <v>1487</v>
      </c>
      <c r="X257">
        <v>6693</v>
      </c>
      <c r="Y257">
        <v>85288</v>
      </c>
      <c r="Z257">
        <v>192</v>
      </c>
      <c r="AA257">
        <v>0.56269189458952185</v>
      </c>
      <c r="AB257">
        <v>0.4372972562464062</v>
      </c>
      <c r="AC257">
        <v>1.084916407190826E-5</v>
      </c>
      <c r="AD257">
        <v>3.1733804910331662E-2</v>
      </c>
      <c r="AE257">
        <v>0.1256116216245538</v>
      </c>
      <c r="AF257">
        <v>0.13490935523417921</v>
      </c>
      <c r="AG257">
        <v>0.1149577425059399</v>
      </c>
      <c r="AH257">
        <v>0.11119308257298779</v>
      </c>
      <c r="AI257">
        <v>0.1098369370639992</v>
      </c>
      <c r="AJ257">
        <v>0.1101081661657969</v>
      </c>
      <c r="AK257">
        <v>9.9204756273529121E-2</v>
      </c>
      <c r="AL257">
        <v>7.6746986644679022E-2</v>
      </c>
      <c r="AM257">
        <v>6.9478046716500499E-2</v>
      </c>
      <c r="AN257">
        <v>0</v>
      </c>
      <c r="AO257">
        <f t="shared" si="3"/>
        <v>1.6219500287502849E-2</v>
      </c>
      <c r="AP257">
        <v>0.72640578043461757</v>
      </c>
      <c r="AQ257">
        <v>0.25746151259045491</v>
      </c>
      <c r="AR257">
        <v>1.613270697492758E-2</v>
      </c>
      <c r="AS257">
        <v>7.2613455133281976E-2</v>
      </c>
      <c r="AT257">
        <v>0.92530350536491168</v>
      </c>
      <c r="AU257">
        <v>2.083039501806386E-3</v>
      </c>
    </row>
    <row r="258" spans="1:47" x14ac:dyDescent="0.25">
      <c r="A258" t="s">
        <v>5037</v>
      </c>
      <c r="B258" t="s">
        <v>4780</v>
      </c>
      <c r="C258" t="s">
        <v>369</v>
      </c>
      <c r="D258">
        <v>2020</v>
      </c>
      <c r="E258">
        <v>2987</v>
      </c>
      <c r="F258">
        <v>1852</v>
      </c>
      <c r="G258">
        <v>1135</v>
      </c>
      <c r="H258">
        <v>0</v>
      </c>
      <c r="I258">
        <v>143</v>
      </c>
      <c r="J258">
        <v>370</v>
      </c>
      <c r="K258">
        <v>398</v>
      </c>
      <c r="L258">
        <v>349</v>
      </c>
      <c r="M258">
        <v>343</v>
      </c>
      <c r="N258">
        <v>364</v>
      </c>
      <c r="O258">
        <v>300</v>
      </c>
      <c r="P258">
        <v>318</v>
      </c>
      <c r="Q258">
        <v>208</v>
      </c>
      <c r="R258">
        <v>190</v>
      </c>
      <c r="S258">
        <v>0</v>
      </c>
      <c r="T258">
        <v>4</v>
      </c>
      <c r="U258">
        <v>2041</v>
      </c>
      <c r="V258">
        <v>945</v>
      </c>
      <c r="W258">
        <v>1</v>
      </c>
      <c r="X258">
        <v>329</v>
      </c>
      <c r="Y258">
        <v>2645</v>
      </c>
      <c r="Z258">
        <v>13</v>
      </c>
      <c r="AA258">
        <v>0.62002008704385669</v>
      </c>
      <c r="AB258">
        <v>0.37997991295614331</v>
      </c>
      <c r="AC258">
        <v>0</v>
      </c>
      <c r="AD258">
        <v>4.7874121191831272E-2</v>
      </c>
      <c r="AE258">
        <v>0.1238701037830599</v>
      </c>
      <c r="AF258">
        <v>0.13324405758285909</v>
      </c>
      <c r="AG258">
        <v>0.1168396384332106</v>
      </c>
      <c r="AH258">
        <v>0.1148309340475393</v>
      </c>
      <c r="AI258">
        <v>0.1218613993973887</v>
      </c>
      <c r="AJ258">
        <v>0.1004352192835621</v>
      </c>
      <c r="AK258">
        <v>0.1064613324405758</v>
      </c>
      <c r="AL258">
        <v>6.9635085369936386E-2</v>
      </c>
      <c r="AM258">
        <v>6.3608972212922665E-2</v>
      </c>
      <c r="AN258">
        <v>0</v>
      </c>
      <c r="AO258">
        <f t="shared" si="3"/>
        <v>1.3391362571141614E-3</v>
      </c>
      <c r="AP258">
        <v>0.68329427519250086</v>
      </c>
      <c r="AQ258">
        <v>0.31637094074322059</v>
      </c>
      <c r="AR258">
        <v>3.3478406427854042E-4</v>
      </c>
      <c r="AS258">
        <v>0.1101439571476398</v>
      </c>
      <c r="AT258">
        <v>0.88550385001673926</v>
      </c>
      <c r="AU258">
        <v>4.3521928356210242E-3</v>
      </c>
    </row>
    <row r="259" spans="1:47" x14ac:dyDescent="0.25">
      <c r="A259" t="s">
        <v>5038</v>
      </c>
      <c r="B259" t="s">
        <v>4780</v>
      </c>
      <c r="C259" t="s">
        <v>376</v>
      </c>
      <c r="D259">
        <v>2020</v>
      </c>
      <c r="E259">
        <v>1949</v>
      </c>
      <c r="F259">
        <v>1134</v>
      </c>
      <c r="G259">
        <v>815</v>
      </c>
      <c r="H259">
        <v>0</v>
      </c>
      <c r="I259">
        <v>71</v>
      </c>
      <c r="J259">
        <v>188</v>
      </c>
      <c r="K259">
        <v>237</v>
      </c>
      <c r="L259">
        <v>205</v>
      </c>
      <c r="M259">
        <v>267</v>
      </c>
      <c r="N259">
        <v>242</v>
      </c>
      <c r="O259">
        <v>237</v>
      </c>
      <c r="P259">
        <v>201</v>
      </c>
      <c r="Q259">
        <v>128</v>
      </c>
      <c r="R259">
        <v>170</v>
      </c>
      <c r="S259">
        <v>0</v>
      </c>
      <c r="T259">
        <v>3</v>
      </c>
      <c r="U259">
        <v>1465</v>
      </c>
      <c r="V259">
        <v>483</v>
      </c>
      <c r="W259">
        <v>1</v>
      </c>
      <c r="X259">
        <v>307</v>
      </c>
      <c r="Y259">
        <v>1634</v>
      </c>
      <c r="Z259">
        <v>8</v>
      </c>
      <c r="AA259">
        <v>0.581836839404823</v>
      </c>
      <c r="AB259">
        <v>0.418163160595177</v>
      </c>
      <c r="AC259">
        <v>0</v>
      </c>
      <c r="AD259">
        <v>3.6428937916880448E-2</v>
      </c>
      <c r="AE259">
        <v>9.6459722934838385E-2</v>
      </c>
      <c r="AF259">
        <v>0.12160082093381221</v>
      </c>
      <c r="AG259">
        <v>0.10518214468958439</v>
      </c>
      <c r="AH259">
        <v>0.1369933299127758</v>
      </c>
      <c r="AI259">
        <v>0.1241662390969728</v>
      </c>
      <c r="AJ259">
        <v>0.12160082093381221</v>
      </c>
      <c r="AK259">
        <v>0.1031298101590559</v>
      </c>
      <c r="AL259">
        <v>6.5674704976911233E-2</v>
      </c>
      <c r="AM259">
        <v>8.7224217547460237E-2</v>
      </c>
      <c r="AN259">
        <v>0</v>
      </c>
      <c r="AO259">
        <f t="shared" ref="AO259:AO322" si="4">T259/E259</f>
        <v>1.5392508978963571E-3</v>
      </c>
      <c r="AP259">
        <v>0.75166752180605434</v>
      </c>
      <c r="AQ259">
        <v>0.24781939456131349</v>
      </c>
      <c r="AR259">
        <v>5.1308363263211901E-4</v>
      </c>
      <c r="AS259">
        <v>0.15751667521806051</v>
      </c>
      <c r="AT259">
        <v>0.83837865572088255</v>
      </c>
      <c r="AU259">
        <v>4.1046690610569521E-3</v>
      </c>
    </row>
    <row r="260" spans="1:47" x14ac:dyDescent="0.25">
      <c r="A260" t="s">
        <v>5039</v>
      </c>
      <c r="B260" t="s">
        <v>4780</v>
      </c>
      <c r="C260" t="s">
        <v>382</v>
      </c>
      <c r="D260">
        <v>2020</v>
      </c>
      <c r="E260">
        <v>1361</v>
      </c>
      <c r="F260">
        <v>793</v>
      </c>
      <c r="G260">
        <v>568</v>
      </c>
      <c r="H260">
        <v>0</v>
      </c>
      <c r="I260">
        <v>44</v>
      </c>
      <c r="J260">
        <v>140</v>
      </c>
      <c r="K260">
        <v>195</v>
      </c>
      <c r="L260">
        <v>195</v>
      </c>
      <c r="M260">
        <v>172</v>
      </c>
      <c r="N260">
        <v>168</v>
      </c>
      <c r="O260">
        <v>133</v>
      </c>
      <c r="P260">
        <v>142</v>
      </c>
      <c r="Q260">
        <v>93</v>
      </c>
      <c r="R260">
        <v>77</v>
      </c>
      <c r="S260">
        <v>0</v>
      </c>
      <c r="T260">
        <v>2</v>
      </c>
      <c r="U260">
        <v>907</v>
      </c>
      <c r="V260">
        <v>454</v>
      </c>
      <c r="W260">
        <v>0</v>
      </c>
      <c r="X260">
        <v>327</v>
      </c>
      <c r="Y260">
        <v>1030</v>
      </c>
      <c r="Z260">
        <v>4</v>
      </c>
      <c r="AA260">
        <v>0.58265980896399705</v>
      </c>
      <c r="AB260">
        <v>0.41734019103600289</v>
      </c>
      <c r="AC260">
        <v>0</v>
      </c>
      <c r="AD260">
        <v>3.2329169728141073E-2</v>
      </c>
      <c r="AE260">
        <v>0.1028655400440852</v>
      </c>
      <c r="AF260">
        <v>0.14327700220426159</v>
      </c>
      <c r="AG260">
        <v>0.14327700220426159</v>
      </c>
      <c r="AH260">
        <v>0.1263776634827333</v>
      </c>
      <c r="AI260">
        <v>0.12343864805290231</v>
      </c>
      <c r="AJ260">
        <v>9.7722263041880975E-2</v>
      </c>
      <c r="AK260">
        <v>0.1043350477590007</v>
      </c>
      <c r="AL260">
        <v>6.8332108743570902E-2</v>
      </c>
      <c r="AM260">
        <v>5.657604702424688E-2</v>
      </c>
      <c r="AN260">
        <v>0</v>
      </c>
      <c r="AO260">
        <f t="shared" si="4"/>
        <v>1.4695077149155032E-3</v>
      </c>
      <c r="AP260">
        <v>0.6664217487141807</v>
      </c>
      <c r="AQ260">
        <v>0.33357825128581919</v>
      </c>
      <c r="AR260">
        <v>0</v>
      </c>
      <c r="AS260">
        <v>0.24026451138868479</v>
      </c>
      <c r="AT260">
        <v>0.75679647318148424</v>
      </c>
      <c r="AU260">
        <v>2.939015429831006E-3</v>
      </c>
    </row>
    <row r="261" spans="1:47" x14ac:dyDescent="0.25">
      <c r="A261" t="s">
        <v>5040</v>
      </c>
      <c r="B261" t="s">
        <v>4780</v>
      </c>
      <c r="C261" t="s">
        <v>388</v>
      </c>
      <c r="D261">
        <v>2020</v>
      </c>
      <c r="E261">
        <v>52</v>
      </c>
      <c r="F261">
        <v>21</v>
      </c>
      <c r="G261">
        <v>31</v>
      </c>
      <c r="H261">
        <v>0</v>
      </c>
      <c r="I261">
        <v>3</v>
      </c>
      <c r="J261">
        <v>6</v>
      </c>
      <c r="K261">
        <v>8</v>
      </c>
      <c r="L261">
        <v>6</v>
      </c>
      <c r="M261">
        <v>7</v>
      </c>
      <c r="N261">
        <v>5</v>
      </c>
      <c r="O261">
        <v>6</v>
      </c>
      <c r="P261">
        <v>2</v>
      </c>
      <c r="Q261">
        <v>6</v>
      </c>
      <c r="R261">
        <v>3</v>
      </c>
      <c r="S261">
        <v>0</v>
      </c>
      <c r="T261">
        <v>0</v>
      </c>
      <c r="U261">
        <v>40</v>
      </c>
      <c r="V261">
        <v>12</v>
      </c>
      <c r="W261">
        <v>0</v>
      </c>
      <c r="X261">
        <v>11</v>
      </c>
      <c r="Y261">
        <v>41</v>
      </c>
      <c r="Z261">
        <v>0</v>
      </c>
      <c r="AA261">
        <v>0.40384615384615391</v>
      </c>
      <c r="AB261">
        <v>0.59615384615384615</v>
      </c>
      <c r="AC261">
        <v>0</v>
      </c>
      <c r="AD261">
        <v>5.7692307692307702E-2</v>
      </c>
      <c r="AE261">
        <v>0.1153846153846154</v>
      </c>
      <c r="AF261">
        <v>0.15384615384615391</v>
      </c>
      <c r="AG261">
        <v>0.1153846153846154</v>
      </c>
      <c r="AH261">
        <v>0.13461538461538461</v>
      </c>
      <c r="AI261">
        <v>9.6153846153846159E-2</v>
      </c>
      <c r="AJ261">
        <v>0.1153846153846154</v>
      </c>
      <c r="AK261">
        <v>3.8461538461538457E-2</v>
      </c>
      <c r="AL261">
        <v>0.1153846153846154</v>
      </c>
      <c r="AM261">
        <v>5.7692307692307702E-2</v>
      </c>
      <c r="AN261">
        <v>0</v>
      </c>
      <c r="AO261">
        <f t="shared" si="4"/>
        <v>0</v>
      </c>
      <c r="AP261">
        <v>0.76923076923076927</v>
      </c>
      <c r="AQ261">
        <v>0.23076923076923081</v>
      </c>
      <c r="AR261">
        <v>0</v>
      </c>
      <c r="AS261">
        <v>0.21153846153846151</v>
      </c>
      <c r="AT261">
        <v>0.78846153846153844</v>
      </c>
      <c r="AU261">
        <v>0</v>
      </c>
    </row>
    <row r="262" spans="1:47" x14ac:dyDescent="0.25">
      <c r="A262" t="s">
        <v>5041</v>
      </c>
      <c r="B262" t="s">
        <v>4780</v>
      </c>
      <c r="C262" t="s">
        <v>394</v>
      </c>
      <c r="D262">
        <v>2020</v>
      </c>
      <c r="E262">
        <v>2719</v>
      </c>
      <c r="F262">
        <v>1593</v>
      </c>
      <c r="G262">
        <v>1126</v>
      </c>
      <c r="H262">
        <v>0</v>
      </c>
      <c r="I262">
        <v>103</v>
      </c>
      <c r="J262">
        <v>264</v>
      </c>
      <c r="K262">
        <v>320</v>
      </c>
      <c r="L262">
        <v>322</v>
      </c>
      <c r="M262">
        <v>313</v>
      </c>
      <c r="N262">
        <v>308</v>
      </c>
      <c r="O262">
        <v>329</v>
      </c>
      <c r="P262">
        <v>310</v>
      </c>
      <c r="Q262">
        <v>233</v>
      </c>
      <c r="R262">
        <v>207</v>
      </c>
      <c r="S262">
        <v>0</v>
      </c>
      <c r="T262">
        <v>10</v>
      </c>
      <c r="U262">
        <v>1930</v>
      </c>
      <c r="V262">
        <v>784</v>
      </c>
      <c r="W262">
        <v>5</v>
      </c>
      <c r="X262">
        <v>487</v>
      </c>
      <c r="Y262">
        <v>2215</v>
      </c>
      <c r="Z262">
        <v>17</v>
      </c>
      <c r="AA262">
        <v>0.58587716072085327</v>
      </c>
      <c r="AB262">
        <v>0.41412283927914673</v>
      </c>
      <c r="AC262">
        <v>0</v>
      </c>
      <c r="AD262">
        <v>3.7881574108127987E-2</v>
      </c>
      <c r="AE262">
        <v>9.7094520044133867E-2</v>
      </c>
      <c r="AF262">
        <v>0.11769032732622289</v>
      </c>
      <c r="AG262">
        <v>0.1184258918720118</v>
      </c>
      <c r="AH262">
        <v>0.1151158514159618</v>
      </c>
      <c r="AI262">
        <v>0.1132769400514895</v>
      </c>
      <c r="AJ262">
        <v>0.1210003677822729</v>
      </c>
      <c r="AK262">
        <v>0.11401250459727839</v>
      </c>
      <c r="AL262">
        <v>8.5693269584406026E-2</v>
      </c>
      <c r="AM262">
        <v>7.6130930489150428E-2</v>
      </c>
      <c r="AN262">
        <v>0</v>
      </c>
      <c r="AO262">
        <f t="shared" si="4"/>
        <v>3.677822728944465E-3</v>
      </c>
      <c r="AP262">
        <v>0.70981978668628176</v>
      </c>
      <c r="AQ262">
        <v>0.28834130194924612</v>
      </c>
      <c r="AR262">
        <v>1.8389113644722321E-3</v>
      </c>
      <c r="AS262">
        <v>0.17910996689959541</v>
      </c>
      <c r="AT262">
        <v>0.81463773446119903</v>
      </c>
      <c r="AU262">
        <v>6.2522986392055903E-3</v>
      </c>
    </row>
    <row r="263" spans="1:47" x14ac:dyDescent="0.25">
      <c r="A263" t="s">
        <v>5042</v>
      </c>
      <c r="B263" t="s">
        <v>4780</v>
      </c>
      <c r="C263" t="s">
        <v>400</v>
      </c>
      <c r="D263">
        <v>2020</v>
      </c>
      <c r="E263">
        <v>25</v>
      </c>
      <c r="F263">
        <v>14</v>
      </c>
      <c r="G263">
        <v>11</v>
      </c>
      <c r="H263">
        <v>0</v>
      </c>
      <c r="I263">
        <v>3</v>
      </c>
      <c r="J263">
        <v>6</v>
      </c>
      <c r="K263">
        <v>6</v>
      </c>
      <c r="L263">
        <v>0</v>
      </c>
      <c r="M263">
        <v>1</v>
      </c>
      <c r="N263">
        <v>2</v>
      </c>
      <c r="O263">
        <v>4</v>
      </c>
      <c r="P263">
        <v>3</v>
      </c>
      <c r="Q263">
        <v>0</v>
      </c>
      <c r="R263">
        <v>0</v>
      </c>
      <c r="S263">
        <v>0</v>
      </c>
      <c r="T263">
        <v>0</v>
      </c>
      <c r="U263">
        <v>21</v>
      </c>
      <c r="V263">
        <v>4</v>
      </c>
      <c r="W263">
        <v>0</v>
      </c>
      <c r="X263">
        <v>25</v>
      </c>
      <c r="Y263">
        <v>0</v>
      </c>
      <c r="Z263">
        <v>0</v>
      </c>
      <c r="AA263">
        <v>0.56000000000000005</v>
      </c>
      <c r="AB263">
        <v>0.44</v>
      </c>
      <c r="AC263">
        <v>0</v>
      </c>
      <c r="AD263">
        <v>0.12</v>
      </c>
      <c r="AE263">
        <v>0.24</v>
      </c>
      <c r="AF263">
        <v>0.24</v>
      </c>
      <c r="AG263">
        <v>0</v>
      </c>
      <c r="AH263">
        <v>0.04</v>
      </c>
      <c r="AI263">
        <v>0.08</v>
      </c>
      <c r="AJ263">
        <v>0.16</v>
      </c>
      <c r="AK263">
        <v>0.12</v>
      </c>
      <c r="AL263">
        <v>0</v>
      </c>
      <c r="AM263">
        <v>0</v>
      </c>
      <c r="AN263">
        <v>0</v>
      </c>
      <c r="AO263">
        <f t="shared" si="4"/>
        <v>0</v>
      </c>
      <c r="AP263">
        <v>0.84</v>
      </c>
      <c r="AQ263">
        <v>0.16</v>
      </c>
      <c r="AR263">
        <v>0</v>
      </c>
      <c r="AS263">
        <v>1</v>
      </c>
      <c r="AT263">
        <v>0</v>
      </c>
      <c r="AU263">
        <v>0</v>
      </c>
    </row>
    <row r="264" spans="1:47" x14ac:dyDescent="0.25">
      <c r="A264" t="s">
        <v>5043</v>
      </c>
      <c r="B264" t="s">
        <v>4780</v>
      </c>
      <c r="C264" t="s">
        <v>43</v>
      </c>
      <c r="D264">
        <v>2020</v>
      </c>
      <c r="E264">
        <v>33830</v>
      </c>
      <c r="F264">
        <v>19538</v>
      </c>
      <c r="G264">
        <v>14292</v>
      </c>
      <c r="H264">
        <v>0</v>
      </c>
      <c r="I264">
        <v>1192</v>
      </c>
      <c r="J264">
        <v>4369</v>
      </c>
      <c r="K264">
        <v>4510</v>
      </c>
      <c r="L264">
        <v>3665</v>
      </c>
      <c r="M264">
        <v>3802</v>
      </c>
      <c r="N264">
        <v>3916</v>
      </c>
      <c r="O264">
        <v>3703</v>
      </c>
      <c r="P264">
        <v>3289</v>
      </c>
      <c r="Q264">
        <v>2784</v>
      </c>
      <c r="R264">
        <v>2589</v>
      </c>
      <c r="S264">
        <v>0</v>
      </c>
      <c r="T264">
        <v>11</v>
      </c>
      <c r="U264">
        <v>23743</v>
      </c>
      <c r="V264">
        <v>10085</v>
      </c>
      <c r="W264">
        <v>2</v>
      </c>
      <c r="X264">
        <v>1449</v>
      </c>
      <c r="Y264">
        <v>32282</v>
      </c>
      <c r="Z264">
        <v>99</v>
      </c>
      <c r="AA264">
        <v>0.57753473248595921</v>
      </c>
      <c r="AB264">
        <v>0.42246526751404079</v>
      </c>
      <c r="AC264">
        <v>0</v>
      </c>
      <c r="AD264">
        <v>3.5234998522021867E-2</v>
      </c>
      <c r="AE264">
        <v>0.12914572864321611</v>
      </c>
      <c r="AF264">
        <v>0.133313626958321</v>
      </c>
      <c r="AG264">
        <v>0.1083357966302099</v>
      </c>
      <c r="AH264">
        <v>0.1123854566952409</v>
      </c>
      <c r="AI264">
        <v>0.115755246822347</v>
      </c>
      <c r="AJ264">
        <v>0.10945906000591191</v>
      </c>
      <c r="AK264">
        <v>9.7221401123263371E-2</v>
      </c>
      <c r="AL264">
        <v>8.2293822051433638E-2</v>
      </c>
      <c r="AM264">
        <v>7.6529707360331073E-2</v>
      </c>
      <c r="AN264">
        <v>0</v>
      </c>
      <c r="AO264">
        <f t="shared" si="4"/>
        <v>3.2515518770322198E-4</v>
      </c>
      <c r="AP264">
        <v>0.70183269287614547</v>
      </c>
      <c r="AQ264">
        <v>0.29810818799881761</v>
      </c>
      <c r="AR264">
        <v>5.911912503694945E-5</v>
      </c>
      <c r="AS264">
        <v>4.2831806089269883E-2</v>
      </c>
      <c r="AT264">
        <v>0.95424179722140112</v>
      </c>
      <c r="AU264">
        <v>2.9263966893289979E-3</v>
      </c>
    </row>
    <row r="265" spans="1:47" x14ac:dyDescent="0.25">
      <c r="A265" t="s">
        <v>5044</v>
      </c>
      <c r="B265" t="s">
        <v>4780</v>
      </c>
      <c r="C265" t="s">
        <v>187</v>
      </c>
      <c r="D265">
        <v>2020</v>
      </c>
      <c r="E265">
        <v>322</v>
      </c>
      <c r="F265">
        <v>215</v>
      </c>
      <c r="G265">
        <v>107</v>
      </c>
      <c r="H265">
        <v>0</v>
      </c>
      <c r="I265">
        <v>8</v>
      </c>
      <c r="J265">
        <v>28</v>
      </c>
      <c r="K265">
        <v>41</v>
      </c>
      <c r="L265">
        <v>28</v>
      </c>
      <c r="M265">
        <v>32</v>
      </c>
      <c r="N265">
        <v>34</v>
      </c>
      <c r="O265">
        <v>30</v>
      </c>
      <c r="P265">
        <v>27</v>
      </c>
      <c r="Q265">
        <v>29</v>
      </c>
      <c r="R265">
        <v>23</v>
      </c>
      <c r="S265">
        <v>0</v>
      </c>
      <c r="T265">
        <v>42</v>
      </c>
      <c r="U265">
        <v>226</v>
      </c>
      <c r="V265">
        <v>49</v>
      </c>
      <c r="W265">
        <v>47</v>
      </c>
      <c r="X265">
        <v>35</v>
      </c>
      <c r="Y265">
        <v>287</v>
      </c>
      <c r="Z265">
        <v>0</v>
      </c>
      <c r="AA265">
        <v>0.66770186335403725</v>
      </c>
      <c r="AB265">
        <v>0.33229813664596269</v>
      </c>
      <c r="AC265">
        <v>0</v>
      </c>
      <c r="AD265">
        <v>2.4844720496894412E-2</v>
      </c>
      <c r="AE265">
        <v>8.6956521739130432E-2</v>
      </c>
      <c r="AF265">
        <v>0.12732919254658381</v>
      </c>
      <c r="AG265">
        <v>8.6956521739130432E-2</v>
      </c>
      <c r="AH265">
        <v>9.9378881987577633E-2</v>
      </c>
      <c r="AI265">
        <v>0.10559006211180121</v>
      </c>
      <c r="AJ265">
        <v>9.3167701863354033E-2</v>
      </c>
      <c r="AK265">
        <v>8.3850931677018639E-2</v>
      </c>
      <c r="AL265">
        <v>9.0062111801242239E-2</v>
      </c>
      <c r="AM265">
        <v>7.1428571428571425E-2</v>
      </c>
      <c r="AN265">
        <v>0</v>
      </c>
      <c r="AO265">
        <f t="shared" si="4"/>
        <v>0.13043478260869565</v>
      </c>
      <c r="AP265">
        <v>0.70186335403726707</v>
      </c>
      <c r="AQ265">
        <v>0.1521739130434783</v>
      </c>
      <c r="AR265">
        <v>0.14596273291925471</v>
      </c>
      <c r="AS265">
        <v>0.108695652173913</v>
      </c>
      <c r="AT265">
        <v>0.89130434782608692</v>
      </c>
      <c r="AU265">
        <v>0</v>
      </c>
    </row>
    <row r="266" spans="1:47" x14ac:dyDescent="0.25">
      <c r="A266" t="s">
        <v>5045</v>
      </c>
      <c r="B266" t="s">
        <v>4780</v>
      </c>
      <c r="C266" t="s">
        <v>420</v>
      </c>
      <c r="D266">
        <v>2020</v>
      </c>
      <c r="E266">
        <v>22038</v>
      </c>
      <c r="F266">
        <v>10719</v>
      </c>
      <c r="G266">
        <v>11319</v>
      </c>
      <c r="H266">
        <v>0</v>
      </c>
      <c r="I266">
        <v>377</v>
      </c>
      <c r="J266">
        <v>2849</v>
      </c>
      <c r="K266">
        <v>2839</v>
      </c>
      <c r="L266">
        <v>2299</v>
      </c>
      <c r="M266">
        <v>2136</v>
      </c>
      <c r="N266">
        <v>2051</v>
      </c>
      <c r="O266">
        <v>2465</v>
      </c>
      <c r="P266">
        <v>2270</v>
      </c>
      <c r="Q266">
        <v>1751</v>
      </c>
      <c r="R266">
        <v>1602</v>
      </c>
      <c r="S266">
        <v>0</v>
      </c>
      <c r="T266">
        <v>1399</v>
      </c>
      <c r="U266">
        <v>18810</v>
      </c>
      <c r="V266">
        <v>1812</v>
      </c>
      <c r="W266">
        <v>1416</v>
      </c>
      <c r="X266">
        <v>1966</v>
      </c>
      <c r="Y266">
        <v>20072</v>
      </c>
      <c r="Z266">
        <v>0</v>
      </c>
      <c r="AA266">
        <v>0.48638714946909878</v>
      </c>
      <c r="AB266">
        <v>0.51361285053090122</v>
      </c>
      <c r="AC266">
        <v>0</v>
      </c>
      <c r="AD266">
        <v>1.710681550049914E-2</v>
      </c>
      <c r="AE266">
        <v>0.1292767038751248</v>
      </c>
      <c r="AF266">
        <v>0.1288229421907614</v>
      </c>
      <c r="AG266">
        <v>0.1043198112351393</v>
      </c>
      <c r="AH266">
        <v>9.6923495780016342E-2</v>
      </c>
      <c r="AI266">
        <v>9.3066521462927668E-2</v>
      </c>
      <c r="AJ266">
        <v>0.11185225519557131</v>
      </c>
      <c r="AK266">
        <v>0.1030039023504855</v>
      </c>
      <c r="AL266">
        <v>7.9453670932026502E-2</v>
      </c>
      <c r="AM266">
        <v>7.2692621835012253E-2</v>
      </c>
      <c r="AN266">
        <v>0</v>
      </c>
      <c r="AO266">
        <f t="shared" si="4"/>
        <v>6.3481259642435797E-2</v>
      </c>
      <c r="AP266">
        <v>0.85352572828750339</v>
      </c>
      <c r="AQ266">
        <v>8.2221617206643074E-2</v>
      </c>
      <c r="AR266">
        <v>6.4252654505853532E-2</v>
      </c>
      <c r="AS266">
        <v>8.9209547145839008E-2</v>
      </c>
      <c r="AT266">
        <v>0.91079045285416105</v>
      </c>
      <c r="AU266">
        <v>0</v>
      </c>
    </row>
    <row r="267" spans="1:47" x14ac:dyDescent="0.25">
      <c r="A267" t="s">
        <v>5046</v>
      </c>
      <c r="B267" t="s">
        <v>4780</v>
      </c>
      <c r="C267" t="s">
        <v>426</v>
      </c>
      <c r="D267">
        <v>2020</v>
      </c>
      <c r="E267">
        <v>2535</v>
      </c>
      <c r="F267">
        <v>1562</v>
      </c>
      <c r="G267">
        <v>973</v>
      </c>
      <c r="H267">
        <v>0</v>
      </c>
      <c r="I267">
        <v>115</v>
      </c>
      <c r="J267">
        <v>319</v>
      </c>
      <c r="K267">
        <v>325</v>
      </c>
      <c r="L267">
        <v>366</v>
      </c>
      <c r="M267">
        <v>319</v>
      </c>
      <c r="N267">
        <v>279</v>
      </c>
      <c r="O267">
        <v>289</v>
      </c>
      <c r="P267">
        <v>215</v>
      </c>
      <c r="Q267">
        <v>137</v>
      </c>
      <c r="R267">
        <v>165</v>
      </c>
      <c r="S267">
        <v>0</v>
      </c>
      <c r="T267">
        <v>6</v>
      </c>
      <c r="U267">
        <v>1288</v>
      </c>
      <c r="V267">
        <v>1242</v>
      </c>
      <c r="W267">
        <v>5</v>
      </c>
      <c r="X267">
        <v>274</v>
      </c>
      <c r="Y267">
        <v>2258</v>
      </c>
      <c r="Z267">
        <v>3</v>
      </c>
      <c r="AA267">
        <v>0.61617357001972384</v>
      </c>
      <c r="AB267">
        <v>0.38382642998027611</v>
      </c>
      <c r="AC267">
        <v>0</v>
      </c>
      <c r="AD267">
        <v>4.5364891518737682E-2</v>
      </c>
      <c r="AE267">
        <v>0.1258382642998028</v>
      </c>
      <c r="AF267">
        <v>0.12820512820512819</v>
      </c>
      <c r="AG267">
        <v>0.14437869822485211</v>
      </c>
      <c r="AH267">
        <v>0.1258382642998028</v>
      </c>
      <c r="AI267">
        <v>0.11005917159763309</v>
      </c>
      <c r="AJ267">
        <v>0.11400394477317551</v>
      </c>
      <c r="AK267">
        <v>8.4812623274161739E-2</v>
      </c>
      <c r="AL267">
        <v>5.4043392504930968E-2</v>
      </c>
      <c r="AM267">
        <v>6.5088757396449703E-2</v>
      </c>
      <c r="AN267">
        <v>0</v>
      </c>
      <c r="AO267">
        <f t="shared" si="4"/>
        <v>2.3668639053254438E-3</v>
      </c>
      <c r="AP267">
        <v>0.50808678500986193</v>
      </c>
      <c r="AQ267">
        <v>0.48994082840236691</v>
      </c>
      <c r="AR267">
        <v>1.9723865877712028E-3</v>
      </c>
      <c r="AS267">
        <v>0.10808678500986189</v>
      </c>
      <c r="AT267">
        <v>0.8907297830374753</v>
      </c>
      <c r="AU267">
        <v>1.1834319526627219E-3</v>
      </c>
    </row>
    <row r="268" spans="1:47" x14ac:dyDescent="0.25">
      <c r="A268" t="s">
        <v>5047</v>
      </c>
      <c r="B268" t="s">
        <v>4780</v>
      </c>
      <c r="C268" t="s">
        <v>433</v>
      </c>
      <c r="D268">
        <v>2020</v>
      </c>
      <c r="E268">
        <v>85</v>
      </c>
      <c r="F268">
        <v>40</v>
      </c>
      <c r="G268">
        <v>45</v>
      </c>
      <c r="H268">
        <v>0</v>
      </c>
      <c r="I268">
        <v>1</v>
      </c>
      <c r="J268">
        <v>12</v>
      </c>
      <c r="K268">
        <v>15</v>
      </c>
      <c r="L268">
        <v>10</v>
      </c>
      <c r="M268">
        <v>8</v>
      </c>
      <c r="N268">
        <v>9</v>
      </c>
      <c r="O268">
        <v>7</v>
      </c>
      <c r="P268">
        <v>8</v>
      </c>
      <c r="Q268">
        <v>6</v>
      </c>
      <c r="R268">
        <v>9</v>
      </c>
      <c r="S268">
        <v>0</v>
      </c>
      <c r="T268">
        <v>0</v>
      </c>
      <c r="U268">
        <v>69</v>
      </c>
      <c r="V268">
        <v>16</v>
      </c>
      <c r="W268">
        <v>0</v>
      </c>
      <c r="X268">
        <v>9</v>
      </c>
      <c r="Y268">
        <v>76</v>
      </c>
      <c r="Z268">
        <v>0</v>
      </c>
      <c r="AA268">
        <v>0.47058823529411759</v>
      </c>
      <c r="AB268">
        <v>0.52941176470588236</v>
      </c>
      <c r="AC268">
        <v>0</v>
      </c>
      <c r="AD268">
        <v>1.1764705882352939E-2</v>
      </c>
      <c r="AE268">
        <v>0.14117647058823529</v>
      </c>
      <c r="AF268">
        <v>0.1764705882352941</v>
      </c>
      <c r="AG268">
        <v>0.1176470588235294</v>
      </c>
      <c r="AH268">
        <v>9.4117647058823528E-2</v>
      </c>
      <c r="AI268">
        <v>0.1058823529411765</v>
      </c>
      <c r="AJ268">
        <v>8.2352941176470587E-2</v>
      </c>
      <c r="AK268">
        <v>9.4117647058823528E-2</v>
      </c>
      <c r="AL268">
        <v>7.0588235294117646E-2</v>
      </c>
      <c r="AM268">
        <v>0.1058823529411765</v>
      </c>
      <c r="AN268">
        <v>0</v>
      </c>
      <c r="AO268">
        <f t="shared" si="4"/>
        <v>0</v>
      </c>
      <c r="AP268">
        <v>0.81176470588235294</v>
      </c>
      <c r="AQ268">
        <v>0.18823529411764711</v>
      </c>
      <c r="AR268">
        <v>0</v>
      </c>
      <c r="AS268">
        <v>0.1058823529411765</v>
      </c>
      <c r="AT268">
        <v>0.89411764705882357</v>
      </c>
      <c r="AU268">
        <v>0</v>
      </c>
    </row>
    <row r="269" spans="1:47" x14ac:dyDescent="0.25">
      <c r="A269" t="s">
        <v>5048</v>
      </c>
      <c r="B269" t="s">
        <v>4796</v>
      </c>
      <c r="C269" t="s">
        <v>124</v>
      </c>
      <c r="D269">
        <v>2020</v>
      </c>
      <c r="E269">
        <v>5496</v>
      </c>
      <c r="F269">
        <v>3021</v>
      </c>
      <c r="G269">
        <v>2474</v>
      </c>
      <c r="H269">
        <v>1</v>
      </c>
      <c r="I269">
        <v>355</v>
      </c>
      <c r="J269">
        <v>572</v>
      </c>
      <c r="K269">
        <v>749</v>
      </c>
      <c r="L269">
        <v>781</v>
      </c>
      <c r="M269">
        <v>692</v>
      </c>
      <c r="N269">
        <v>672</v>
      </c>
      <c r="O269">
        <v>560</v>
      </c>
      <c r="P269">
        <v>496</v>
      </c>
      <c r="Q269">
        <v>352</v>
      </c>
      <c r="R269">
        <v>255</v>
      </c>
      <c r="S269">
        <v>0</v>
      </c>
      <c r="T269">
        <v>12</v>
      </c>
      <c r="U269">
        <v>3150</v>
      </c>
      <c r="V269">
        <v>2338</v>
      </c>
      <c r="W269">
        <v>8</v>
      </c>
      <c r="X269">
        <v>702</v>
      </c>
      <c r="Y269">
        <v>4783</v>
      </c>
      <c r="Z269">
        <v>11</v>
      </c>
      <c r="AA269">
        <v>0.5496724890829694</v>
      </c>
      <c r="AB269">
        <v>0.45014556040756909</v>
      </c>
      <c r="AC269">
        <v>1.819505094614265E-4</v>
      </c>
      <c r="AD269">
        <v>6.4592430858806407E-2</v>
      </c>
      <c r="AE269">
        <v>0.104075691411936</v>
      </c>
      <c r="AF269">
        <v>0.13628093158660851</v>
      </c>
      <c r="AG269">
        <v>0.14210334788937409</v>
      </c>
      <c r="AH269">
        <v>0.1259097525473071</v>
      </c>
      <c r="AI269">
        <v>0.1222707423580786</v>
      </c>
      <c r="AJ269">
        <v>0.1018922852983988</v>
      </c>
      <c r="AK269">
        <v>9.0247452692867547E-2</v>
      </c>
      <c r="AL269">
        <v>6.4046579330422126E-2</v>
      </c>
      <c r="AM269">
        <v>4.6397379912663753E-2</v>
      </c>
      <c r="AN269">
        <v>0</v>
      </c>
      <c r="AO269">
        <f t="shared" si="4"/>
        <v>2.1834061135371178E-3</v>
      </c>
      <c r="AP269">
        <v>0.57314410480349343</v>
      </c>
      <c r="AQ269">
        <v>0.42540029112081512</v>
      </c>
      <c r="AR269">
        <v>1.455604075691412E-3</v>
      </c>
      <c r="AS269">
        <v>0.12772925764192139</v>
      </c>
      <c r="AT269">
        <v>0.87026928675400295</v>
      </c>
      <c r="AU269">
        <v>2.001455604075691E-3</v>
      </c>
    </row>
    <row r="270" spans="1:47" x14ac:dyDescent="0.25">
      <c r="A270" t="s">
        <v>5049</v>
      </c>
      <c r="B270" t="s">
        <v>4796</v>
      </c>
      <c r="C270" t="s">
        <v>123</v>
      </c>
      <c r="D270">
        <v>2020</v>
      </c>
      <c r="E270">
        <v>6884</v>
      </c>
      <c r="F270">
        <v>3781</v>
      </c>
      <c r="G270">
        <v>3103</v>
      </c>
      <c r="H270">
        <v>0</v>
      </c>
      <c r="I270">
        <v>452</v>
      </c>
      <c r="J270">
        <v>701</v>
      </c>
      <c r="K270">
        <v>853</v>
      </c>
      <c r="L270">
        <v>796</v>
      </c>
      <c r="M270">
        <v>716</v>
      </c>
      <c r="N270">
        <v>726</v>
      </c>
      <c r="O270">
        <v>928</v>
      </c>
      <c r="P270">
        <v>761</v>
      </c>
      <c r="Q270">
        <v>508</v>
      </c>
      <c r="R270">
        <v>441</v>
      </c>
      <c r="S270">
        <v>0</v>
      </c>
      <c r="T270">
        <v>2</v>
      </c>
      <c r="U270">
        <v>4436</v>
      </c>
      <c r="V270">
        <v>2448</v>
      </c>
      <c r="W270">
        <v>0</v>
      </c>
      <c r="X270">
        <v>646</v>
      </c>
      <c r="Y270">
        <v>6223</v>
      </c>
      <c r="Z270">
        <v>15</v>
      </c>
      <c r="AA270">
        <v>0.54924462521789652</v>
      </c>
      <c r="AB270">
        <v>0.45075537478210342</v>
      </c>
      <c r="AC270">
        <v>0</v>
      </c>
      <c r="AD270">
        <v>6.5659500290528763E-2</v>
      </c>
      <c r="AE270">
        <v>0.1018303312027891</v>
      </c>
      <c r="AF270">
        <v>0.123910517141197</v>
      </c>
      <c r="AG270">
        <v>0.115630447414294</v>
      </c>
      <c r="AH270">
        <v>0.10400929692039509</v>
      </c>
      <c r="AI270">
        <v>0.1054619407321325</v>
      </c>
      <c r="AJ270">
        <v>0.1348053457292272</v>
      </c>
      <c r="AK270">
        <v>0.1105461940732132</v>
      </c>
      <c r="AL270">
        <v>7.3794305636257995E-2</v>
      </c>
      <c r="AM270">
        <v>6.4061592097617664E-2</v>
      </c>
      <c r="AN270">
        <v>0</v>
      </c>
      <c r="AO270">
        <f t="shared" si="4"/>
        <v>2.9052876234747239E-4</v>
      </c>
      <c r="AP270">
        <v>0.64439279488669376</v>
      </c>
      <c r="AQ270">
        <v>0.35560720511330618</v>
      </c>
      <c r="AR270">
        <v>0</v>
      </c>
      <c r="AS270">
        <v>9.3840790238233579E-2</v>
      </c>
      <c r="AT270">
        <v>0.90398024404416033</v>
      </c>
      <c r="AU270">
        <v>2.1789657176060429E-3</v>
      </c>
    </row>
    <row r="271" spans="1:47" x14ac:dyDescent="0.25">
      <c r="A271" t="s">
        <v>5050</v>
      </c>
      <c r="B271" t="s">
        <v>4796</v>
      </c>
      <c r="C271" t="s">
        <v>4783</v>
      </c>
      <c r="D271">
        <v>2020</v>
      </c>
      <c r="E271">
        <v>46797</v>
      </c>
      <c r="F271">
        <v>24115</v>
      </c>
      <c r="G271">
        <v>22681</v>
      </c>
      <c r="H271">
        <v>1</v>
      </c>
      <c r="I271">
        <v>2716</v>
      </c>
      <c r="J271">
        <v>5318</v>
      </c>
      <c r="K271">
        <v>5429</v>
      </c>
      <c r="L271">
        <v>5166</v>
      </c>
      <c r="M271">
        <v>5019</v>
      </c>
      <c r="N271">
        <v>5004</v>
      </c>
      <c r="O271">
        <v>5496</v>
      </c>
      <c r="P271">
        <v>4769</v>
      </c>
      <c r="Q271">
        <v>3557</v>
      </c>
      <c r="R271">
        <v>3003</v>
      </c>
      <c r="S271">
        <v>0</v>
      </c>
      <c r="T271">
        <v>1320</v>
      </c>
      <c r="U271">
        <v>31753</v>
      </c>
      <c r="V271">
        <v>13716</v>
      </c>
      <c r="W271">
        <v>1328</v>
      </c>
      <c r="X271">
        <v>5806</v>
      </c>
      <c r="Y271">
        <v>40888</v>
      </c>
      <c r="Z271">
        <v>103</v>
      </c>
      <c r="AA271">
        <v>0.51531081052204197</v>
      </c>
      <c r="AB271">
        <v>0.48466782058678981</v>
      </c>
      <c r="AC271">
        <v>2.1368891168237281E-5</v>
      </c>
      <c r="AD271">
        <v>5.8037908412932451E-2</v>
      </c>
      <c r="AE271">
        <v>0.1136397632326859</v>
      </c>
      <c r="AF271">
        <v>0.1160117101523602</v>
      </c>
      <c r="AG271">
        <v>0.11039169177511381</v>
      </c>
      <c r="AH271">
        <v>0.1072504647733829</v>
      </c>
      <c r="AI271">
        <v>0.10692993140585939</v>
      </c>
      <c r="AJ271">
        <v>0.1174434258606321</v>
      </c>
      <c r="AK271">
        <v>0.1019082419813236</v>
      </c>
      <c r="AL271">
        <v>7.6009145885420001E-2</v>
      </c>
      <c r="AM271">
        <v>6.4170780178216549E-2</v>
      </c>
      <c r="AN271">
        <v>0</v>
      </c>
      <c r="AO271">
        <f t="shared" si="4"/>
        <v>2.8206936342073208E-2</v>
      </c>
      <c r="AP271">
        <v>0.67852640126503838</v>
      </c>
      <c r="AQ271">
        <v>0.29309571126354261</v>
      </c>
      <c r="AR271">
        <v>2.837788747141911E-2</v>
      </c>
      <c r="AS271">
        <v>0.1240677821227856</v>
      </c>
      <c r="AT271">
        <v>0.87373122208688592</v>
      </c>
      <c r="AU271">
        <v>2.2009957903284401E-3</v>
      </c>
    </row>
    <row r="272" spans="1:47" x14ac:dyDescent="0.25">
      <c r="A272" t="s">
        <v>5051</v>
      </c>
      <c r="B272" t="s">
        <v>4796</v>
      </c>
      <c r="C272" t="s">
        <v>369</v>
      </c>
      <c r="D272">
        <v>2020</v>
      </c>
      <c r="E272">
        <v>1494</v>
      </c>
      <c r="F272">
        <v>878</v>
      </c>
      <c r="G272">
        <v>616</v>
      </c>
      <c r="H272">
        <v>0</v>
      </c>
      <c r="I272">
        <v>133</v>
      </c>
      <c r="J272">
        <v>157</v>
      </c>
      <c r="K272">
        <v>165</v>
      </c>
      <c r="L272">
        <v>170</v>
      </c>
      <c r="M272">
        <v>152</v>
      </c>
      <c r="N272">
        <v>200</v>
      </c>
      <c r="O272">
        <v>172</v>
      </c>
      <c r="P272">
        <v>168</v>
      </c>
      <c r="Q272">
        <v>105</v>
      </c>
      <c r="R272">
        <v>70</v>
      </c>
      <c r="S272">
        <v>0</v>
      </c>
      <c r="T272">
        <v>2</v>
      </c>
      <c r="U272">
        <v>857</v>
      </c>
      <c r="V272">
        <v>637</v>
      </c>
      <c r="W272">
        <v>0</v>
      </c>
      <c r="X272">
        <v>284</v>
      </c>
      <c r="Y272">
        <v>1203</v>
      </c>
      <c r="Z272">
        <v>7</v>
      </c>
      <c r="AA272">
        <v>0.58768406961178044</v>
      </c>
      <c r="AB272">
        <v>0.41231593038821962</v>
      </c>
      <c r="AC272">
        <v>0</v>
      </c>
      <c r="AD272">
        <v>8.9022757697456489E-2</v>
      </c>
      <c r="AE272">
        <v>0.1050870147255689</v>
      </c>
      <c r="AF272">
        <v>0.11044176706827311</v>
      </c>
      <c r="AG272">
        <v>0.1137884872824632</v>
      </c>
      <c r="AH272">
        <v>0.10174029451137891</v>
      </c>
      <c r="AI272">
        <v>0.13386880856760369</v>
      </c>
      <c r="AJ272">
        <v>0.1151271753681392</v>
      </c>
      <c r="AK272">
        <v>0.1124497991967871</v>
      </c>
      <c r="AL272">
        <v>7.0281124497991967E-2</v>
      </c>
      <c r="AM272">
        <v>4.6854082998661312E-2</v>
      </c>
      <c r="AN272">
        <v>0</v>
      </c>
      <c r="AO272">
        <f t="shared" si="4"/>
        <v>1.3386880856760374E-3</v>
      </c>
      <c r="AP272">
        <v>0.57362784471218209</v>
      </c>
      <c r="AQ272">
        <v>0.42637215528781791</v>
      </c>
      <c r="AR272">
        <v>0</v>
      </c>
      <c r="AS272">
        <v>0.1900937081659973</v>
      </c>
      <c r="AT272">
        <v>0.80522088353413657</v>
      </c>
      <c r="AU272">
        <v>4.6854082998661313E-3</v>
      </c>
    </row>
    <row r="273" spans="1:47" x14ac:dyDescent="0.25">
      <c r="A273" t="s">
        <v>5052</v>
      </c>
      <c r="B273" t="s">
        <v>4796</v>
      </c>
      <c r="C273" t="s">
        <v>376</v>
      </c>
      <c r="D273">
        <v>2020</v>
      </c>
      <c r="E273">
        <v>1072</v>
      </c>
      <c r="F273">
        <v>542</v>
      </c>
      <c r="G273">
        <v>530</v>
      </c>
      <c r="H273">
        <v>0</v>
      </c>
      <c r="I273">
        <v>71</v>
      </c>
      <c r="J273">
        <v>108</v>
      </c>
      <c r="K273">
        <v>125</v>
      </c>
      <c r="L273">
        <v>105</v>
      </c>
      <c r="M273">
        <v>120</v>
      </c>
      <c r="N273">
        <v>106</v>
      </c>
      <c r="O273">
        <v>126</v>
      </c>
      <c r="P273">
        <v>129</v>
      </c>
      <c r="Q273">
        <v>72</v>
      </c>
      <c r="R273">
        <v>109</v>
      </c>
      <c r="S273">
        <v>0</v>
      </c>
      <c r="T273">
        <v>1</v>
      </c>
      <c r="U273">
        <v>876</v>
      </c>
      <c r="V273">
        <v>196</v>
      </c>
      <c r="W273">
        <v>0</v>
      </c>
      <c r="X273">
        <v>283</v>
      </c>
      <c r="Y273">
        <v>785</v>
      </c>
      <c r="Z273">
        <v>4</v>
      </c>
      <c r="AA273">
        <v>0.50559701492537312</v>
      </c>
      <c r="AB273">
        <v>0.49440298507462688</v>
      </c>
      <c r="AC273">
        <v>0</v>
      </c>
      <c r="AD273">
        <v>6.6231343283582086E-2</v>
      </c>
      <c r="AE273">
        <v>0.1007462686567164</v>
      </c>
      <c r="AF273">
        <v>0.1166044776119403</v>
      </c>
      <c r="AG273">
        <v>9.7947761194029856E-2</v>
      </c>
      <c r="AH273">
        <v>0.1119402985074627</v>
      </c>
      <c r="AI273">
        <v>9.8880597014925367E-2</v>
      </c>
      <c r="AJ273">
        <v>0.1175373134328358</v>
      </c>
      <c r="AK273">
        <v>0.1203358208955224</v>
      </c>
      <c r="AL273">
        <v>6.7164179104477612E-2</v>
      </c>
      <c r="AM273">
        <v>0.1016791044776119</v>
      </c>
      <c r="AN273">
        <v>0</v>
      </c>
      <c r="AO273">
        <f t="shared" si="4"/>
        <v>9.3283582089552237E-4</v>
      </c>
      <c r="AP273">
        <v>0.81716417910447758</v>
      </c>
      <c r="AQ273">
        <v>0.18283582089552239</v>
      </c>
      <c r="AR273">
        <v>0</v>
      </c>
      <c r="AS273">
        <v>0.26399253731343292</v>
      </c>
      <c r="AT273">
        <v>0.73227611940298509</v>
      </c>
      <c r="AU273">
        <v>3.731343283582089E-3</v>
      </c>
    </row>
    <row r="274" spans="1:47" x14ac:dyDescent="0.25">
      <c r="A274" t="s">
        <v>5053</v>
      </c>
      <c r="B274" t="s">
        <v>4796</v>
      </c>
      <c r="C274" t="s">
        <v>382</v>
      </c>
      <c r="D274">
        <v>2020</v>
      </c>
      <c r="E274">
        <v>684</v>
      </c>
      <c r="F274">
        <v>383</v>
      </c>
      <c r="G274">
        <v>301</v>
      </c>
      <c r="H274">
        <v>0</v>
      </c>
      <c r="I274">
        <v>44</v>
      </c>
      <c r="J274">
        <v>60</v>
      </c>
      <c r="K274">
        <v>90</v>
      </c>
      <c r="L274">
        <v>86</v>
      </c>
      <c r="M274">
        <v>108</v>
      </c>
      <c r="N274">
        <v>88</v>
      </c>
      <c r="O274">
        <v>56</v>
      </c>
      <c r="P274">
        <v>63</v>
      </c>
      <c r="Q274">
        <v>51</v>
      </c>
      <c r="R274">
        <v>37</v>
      </c>
      <c r="S274">
        <v>0</v>
      </c>
      <c r="T274">
        <v>1</v>
      </c>
      <c r="U274">
        <v>442</v>
      </c>
      <c r="V274">
        <v>242</v>
      </c>
      <c r="W274">
        <v>0</v>
      </c>
      <c r="X274">
        <v>242</v>
      </c>
      <c r="Y274">
        <v>440</v>
      </c>
      <c r="Z274">
        <v>2</v>
      </c>
      <c r="AA274">
        <v>0.5599415204678363</v>
      </c>
      <c r="AB274">
        <v>0.44005847953216382</v>
      </c>
      <c r="AC274">
        <v>0</v>
      </c>
      <c r="AD274">
        <v>6.4327485380116955E-2</v>
      </c>
      <c r="AE274">
        <v>8.771929824561403E-2</v>
      </c>
      <c r="AF274">
        <v>0.13157894736842099</v>
      </c>
      <c r="AG274">
        <v>0.1257309941520468</v>
      </c>
      <c r="AH274">
        <v>0.15789473684210531</v>
      </c>
      <c r="AI274">
        <v>0.12865497076023391</v>
      </c>
      <c r="AJ274">
        <v>8.1871345029239762E-2</v>
      </c>
      <c r="AK274">
        <v>9.2105263157894732E-2</v>
      </c>
      <c r="AL274">
        <v>7.4561403508771926E-2</v>
      </c>
      <c r="AM274">
        <v>5.4093567251461992E-2</v>
      </c>
      <c r="AN274">
        <v>0</v>
      </c>
      <c r="AO274">
        <f t="shared" si="4"/>
        <v>1.4619883040935672E-3</v>
      </c>
      <c r="AP274">
        <v>0.64619883040935677</v>
      </c>
      <c r="AQ274">
        <v>0.35380116959064328</v>
      </c>
      <c r="AR274">
        <v>0</v>
      </c>
      <c r="AS274">
        <v>0.35380116959064328</v>
      </c>
      <c r="AT274">
        <v>0.64327485380116955</v>
      </c>
      <c r="AU274">
        <v>2.9239766081871339E-3</v>
      </c>
    </row>
    <row r="275" spans="1:47" x14ac:dyDescent="0.25">
      <c r="A275" t="s">
        <v>5054</v>
      </c>
      <c r="B275" t="s">
        <v>4796</v>
      </c>
      <c r="C275" t="s">
        <v>388</v>
      </c>
      <c r="D275">
        <v>2020</v>
      </c>
      <c r="E275">
        <v>40</v>
      </c>
      <c r="F275">
        <v>14</v>
      </c>
      <c r="G275">
        <v>26</v>
      </c>
      <c r="H275">
        <v>0</v>
      </c>
      <c r="I275">
        <v>2</v>
      </c>
      <c r="J275">
        <v>4</v>
      </c>
      <c r="K275">
        <v>6</v>
      </c>
      <c r="L275">
        <v>6</v>
      </c>
      <c r="M275">
        <v>5</v>
      </c>
      <c r="N275">
        <v>4</v>
      </c>
      <c r="O275">
        <v>5</v>
      </c>
      <c r="P275">
        <v>2</v>
      </c>
      <c r="Q275">
        <v>3</v>
      </c>
      <c r="R275">
        <v>3</v>
      </c>
      <c r="S275">
        <v>0</v>
      </c>
      <c r="T275">
        <v>0</v>
      </c>
      <c r="U275">
        <v>32</v>
      </c>
      <c r="V275">
        <v>8</v>
      </c>
      <c r="W275">
        <v>0</v>
      </c>
      <c r="X275">
        <v>11</v>
      </c>
      <c r="Y275">
        <v>29</v>
      </c>
      <c r="Z275">
        <v>0</v>
      </c>
      <c r="AA275">
        <v>0.35</v>
      </c>
      <c r="AB275">
        <v>0.65</v>
      </c>
      <c r="AC275">
        <v>0</v>
      </c>
      <c r="AD275">
        <v>0.05</v>
      </c>
      <c r="AE275">
        <v>0.1</v>
      </c>
      <c r="AF275">
        <v>0.15</v>
      </c>
      <c r="AG275">
        <v>0.15</v>
      </c>
      <c r="AH275">
        <v>0.125</v>
      </c>
      <c r="AI275">
        <v>0.1</v>
      </c>
      <c r="AJ275">
        <v>0.125</v>
      </c>
      <c r="AK275">
        <v>0.05</v>
      </c>
      <c r="AL275">
        <v>7.4999999999999997E-2</v>
      </c>
      <c r="AM275">
        <v>7.4999999999999997E-2</v>
      </c>
      <c r="AN275">
        <v>0</v>
      </c>
      <c r="AO275">
        <f t="shared" si="4"/>
        <v>0</v>
      </c>
      <c r="AP275">
        <v>0.8</v>
      </c>
      <c r="AQ275">
        <v>0.2</v>
      </c>
      <c r="AR275">
        <v>0</v>
      </c>
      <c r="AS275">
        <v>0.27500000000000002</v>
      </c>
      <c r="AT275">
        <v>0.72499999999999998</v>
      </c>
      <c r="AU275">
        <v>0</v>
      </c>
    </row>
    <row r="276" spans="1:47" x14ac:dyDescent="0.25">
      <c r="A276" t="s">
        <v>5055</v>
      </c>
      <c r="B276" t="s">
        <v>4796</v>
      </c>
      <c r="C276" t="s">
        <v>394</v>
      </c>
      <c r="D276">
        <v>2020</v>
      </c>
      <c r="E276">
        <v>1365</v>
      </c>
      <c r="F276">
        <v>733</v>
      </c>
      <c r="G276">
        <v>632</v>
      </c>
      <c r="H276">
        <v>0</v>
      </c>
      <c r="I276">
        <v>100</v>
      </c>
      <c r="J276">
        <v>101</v>
      </c>
      <c r="K276">
        <v>142</v>
      </c>
      <c r="L276">
        <v>144</v>
      </c>
      <c r="M276">
        <v>157</v>
      </c>
      <c r="N276">
        <v>146</v>
      </c>
      <c r="O276">
        <v>187</v>
      </c>
      <c r="P276">
        <v>161</v>
      </c>
      <c r="Q276">
        <v>105</v>
      </c>
      <c r="R276">
        <v>114</v>
      </c>
      <c r="S276">
        <v>0</v>
      </c>
      <c r="T276">
        <v>8</v>
      </c>
      <c r="U276">
        <v>951</v>
      </c>
      <c r="V276">
        <v>410</v>
      </c>
      <c r="W276">
        <v>4</v>
      </c>
      <c r="X276">
        <v>336</v>
      </c>
      <c r="Y276">
        <v>1024</v>
      </c>
      <c r="Z276">
        <v>5</v>
      </c>
      <c r="AA276">
        <v>0.53699633699633698</v>
      </c>
      <c r="AB276">
        <v>0.46300366300366302</v>
      </c>
      <c r="AC276">
        <v>0</v>
      </c>
      <c r="AD276">
        <v>7.3260073260073263E-2</v>
      </c>
      <c r="AE276">
        <v>7.3992673992673993E-2</v>
      </c>
      <c r="AF276">
        <v>0.10402930402930401</v>
      </c>
      <c r="AG276">
        <v>0.10549450549450549</v>
      </c>
      <c r="AH276">
        <v>0.115018315018315</v>
      </c>
      <c r="AI276">
        <v>0.106959706959707</v>
      </c>
      <c r="AJ276">
        <v>0.13699633699633701</v>
      </c>
      <c r="AK276">
        <v>0.1179487179487179</v>
      </c>
      <c r="AL276">
        <v>7.6923076923076927E-2</v>
      </c>
      <c r="AM276">
        <v>8.3516483516483511E-2</v>
      </c>
      <c r="AN276">
        <v>0</v>
      </c>
      <c r="AO276">
        <f t="shared" si="4"/>
        <v>5.8608058608058608E-3</v>
      </c>
      <c r="AP276">
        <v>0.69670329670329667</v>
      </c>
      <c r="AQ276">
        <v>0.30036630036630041</v>
      </c>
      <c r="AR276">
        <v>2.93040293040293E-3</v>
      </c>
      <c r="AS276">
        <v>0.2461538461538462</v>
      </c>
      <c r="AT276">
        <v>0.75018315018315018</v>
      </c>
      <c r="AU276">
        <v>3.663003663003663E-3</v>
      </c>
    </row>
    <row r="277" spans="1:47" x14ac:dyDescent="0.25">
      <c r="A277" t="s">
        <v>5056</v>
      </c>
      <c r="B277" t="s">
        <v>4796</v>
      </c>
      <c r="C277" t="s">
        <v>400</v>
      </c>
      <c r="D277">
        <v>2020</v>
      </c>
      <c r="E277">
        <v>21</v>
      </c>
      <c r="F277">
        <v>13</v>
      </c>
      <c r="G277">
        <v>8</v>
      </c>
      <c r="H277">
        <v>0</v>
      </c>
      <c r="I277">
        <v>3</v>
      </c>
      <c r="J277">
        <v>4</v>
      </c>
      <c r="K277">
        <v>6</v>
      </c>
      <c r="L277">
        <v>0</v>
      </c>
      <c r="M277">
        <v>1</v>
      </c>
      <c r="N277">
        <v>1</v>
      </c>
      <c r="O277">
        <v>4</v>
      </c>
      <c r="P277">
        <v>2</v>
      </c>
      <c r="Q277">
        <v>0</v>
      </c>
      <c r="R277">
        <v>0</v>
      </c>
      <c r="S277">
        <v>0</v>
      </c>
      <c r="T277">
        <v>0</v>
      </c>
      <c r="U277">
        <v>17</v>
      </c>
      <c r="V277">
        <v>4</v>
      </c>
      <c r="W277">
        <v>0</v>
      </c>
      <c r="X277">
        <v>21</v>
      </c>
      <c r="Y277">
        <v>0</v>
      </c>
      <c r="Z277">
        <v>0</v>
      </c>
      <c r="AA277">
        <v>0.61904761904761907</v>
      </c>
      <c r="AB277">
        <v>0.38095238095238088</v>
      </c>
      <c r="AC277">
        <v>0</v>
      </c>
      <c r="AD277">
        <v>0.14285714285714279</v>
      </c>
      <c r="AE277">
        <v>0.19047619047619049</v>
      </c>
      <c r="AF277">
        <v>0.2857142857142857</v>
      </c>
      <c r="AG277">
        <v>0</v>
      </c>
      <c r="AH277">
        <v>4.7619047619047623E-2</v>
      </c>
      <c r="AI277">
        <v>4.7619047619047623E-2</v>
      </c>
      <c r="AJ277">
        <v>0.19047619047619049</v>
      </c>
      <c r="AK277">
        <v>9.5238095238095233E-2</v>
      </c>
      <c r="AL277">
        <v>0</v>
      </c>
      <c r="AM277">
        <v>0</v>
      </c>
      <c r="AN277">
        <v>0</v>
      </c>
      <c r="AO277">
        <f t="shared" si="4"/>
        <v>0</v>
      </c>
      <c r="AP277">
        <v>0.80952380952380953</v>
      </c>
      <c r="AQ277">
        <v>0.19047619047619049</v>
      </c>
      <c r="AR277">
        <v>0</v>
      </c>
      <c r="AS277">
        <v>1</v>
      </c>
      <c r="AT277">
        <v>0</v>
      </c>
      <c r="AU277">
        <v>0</v>
      </c>
    </row>
    <row r="278" spans="1:47" x14ac:dyDescent="0.25">
      <c r="A278" t="s">
        <v>5057</v>
      </c>
      <c r="B278" t="s">
        <v>4796</v>
      </c>
      <c r="C278" t="s">
        <v>43</v>
      </c>
      <c r="D278">
        <v>2020</v>
      </c>
      <c r="E278">
        <v>16990</v>
      </c>
      <c r="F278">
        <v>9047</v>
      </c>
      <c r="G278">
        <v>7943</v>
      </c>
      <c r="H278">
        <v>0</v>
      </c>
      <c r="I278">
        <v>1115</v>
      </c>
      <c r="J278">
        <v>1998</v>
      </c>
      <c r="K278">
        <v>2028</v>
      </c>
      <c r="L278">
        <v>1897</v>
      </c>
      <c r="M278">
        <v>1937</v>
      </c>
      <c r="N278">
        <v>1946</v>
      </c>
      <c r="O278">
        <v>1984</v>
      </c>
      <c r="P278">
        <v>1644</v>
      </c>
      <c r="Q278">
        <v>1284</v>
      </c>
      <c r="R278">
        <v>1150</v>
      </c>
      <c r="S278">
        <v>0</v>
      </c>
      <c r="T278">
        <v>7</v>
      </c>
      <c r="U278">
        <v>11241</v>
      </c>
      <c r="V278">
        <v>5748</v>
      </c>
      <c r="W278">
        <v>1</v>
      </c>
      <c r="X278">
        <v>1283</v>
      </c>
      <c r="Y278">
        <v>15651</v>
      </c>
      <c r="Z278">
        <v>56</v>
      </c>
      <c r="AA278">
        <v>0.53248969982342553</v>
      </c>
      <c r="AB278">
        <v>0.46751030017657452</v>
      </c>
      <c r="AC278">
        <v>0</v>
      </c>
      <c r="AD278">
        <v>6.5626839317245445E-2</v>
      </c>
      <c r="AE278">
        <v>0.1175985874043555</v>
      </c>
      <c r="AF278">
        <v>0.11936433195997651</v>
      </c>
      <c r="AG278">
        <v>0.11165391406709831</v>
      </c>
      <c r="AH278">
        <v>0.1140082401412596</v>
      </c>
      <c r="AI278">
        <v>0.1145379635079458</v>
      </c>
      <c r="AJ278">
        <v>0.1167745732783991</v>
      </c>
      <c r="AK278">
        <v>9.6762801648028252E-2</v>
      </c>
      <c r="AL278">
        <v>7.5573866980576804E-2</v>
      </c>
      <c r="AM278">
        <v>6.7686874632136546E-2</v>
      </c>
      <c r="AN278">
        <v>0</v>
      </c>
      <c r="AO278">
        <f t="shared" si="4"/>
        <v>4.1200706297822251E-4</v>
      </c>
      <c r="AP278">
        <v>0.66162448499117132</v>
      </c>
      <c r="AQ278">
        <v>0.33831665685697471</v>
      </c>
      <c r="AR278">
        <v>5.8858151854031782E-5</v>
      </c>
      <c r="AS278">
        <v>7.5515008828722779E-2</v>
      </c>
      <c r="AT278">
        <v>0.92118893466745144</v>
      </c>
      <c r="AU278">
        <v>3.29605650382578E-3</v>
      </c>
    </row>
    <row r="279" spans="1:47" x14ac:dyDescent="0.25">
      <c r="A279" t="s">
        <v>5058</v>
      </c>
      <c r="B279" t="s">
        <v>4796</v>
      </c>
      <c r="C279" t="s">
        <v>187</v>
      </c>
      <c r="D279">
        <v>2020</v>
      </c>
      <c r="E279">
        <v>175</v>
      </c>
      <c r="F279">
        <v>110</v>
      </c>
      <c r="G279">
        <v>65</v>
      </c>
      <c r="H279">
        <v>0</v>
      </c>
      <c r="I279">
        <v>7</v>
      </c>
      <c r="J279">
        <v>12</v>
      </c>
      <c r="K279">
        <v>19</v>
      </c>
      <c r="L279">
        <v>17</v>
      </c>
      <c r="M279">
        <v>18</v>
      </c>
      <c r="N279">
        <v>19</v>
      </c>
      <c r="O279">
        <v>17</v>
      </c>
      <c r="P279">
        <v>12</v>
      </c>
      <c r="Q279">
        <v>15</v>
      </c>
      <c r="R279">
        <v>13</v>
      </c>
      <c r="S279">
        <v>0</v>
      </c>
      <c r="T279">
        <v>26</v>
      </c>
      <c r="U279">
        <v>126</v>
      </c>
      <c r="V279">
        <v>18</v>
      </c>
      <c r="W279">
        <v>31</v>
      </c>
      <c r="X279">
        <v>34</v>
      </c>
      <c r="Y279">
        <v>141</v>
      </c>
      <c r="Z279">
        <v>0</v>
      </c>
      <c r="AA279">
        <v>0.62857142857142856</v>
      </c>
      <c r="AB279">
        <v>0.37142857142857139</v>
      </c>
      <c r="AC279">
        <v>0</v>
      </c>
      <c r="AD279">
        <v>0.04</v>
      </c>
      <c r="AE279">
        <v>6.8571428571428575E-2</v>
      </c>
      <c r="AF279">
        <v>0.1085714285714286</v>
      </c>
      <c r="AG279">
        <v>9.7142857142857142E-2</v>
      </c>
      <c r="AH279">
        <v>0.1028571428571429</v>
      </c>
      <c r="AI279">
        <v>0.1085714285714286</v>
      </c>
      <c r="AJ279">
        <v>9.7142857142857142E-2</v>
      </c>
      <c r="AK279">
        <v>6.8571428571428575E-2</v>
      </c>
      <c r="AL279">
        <v>8.5714285714285715E-2</v>
      </c>
      <c r="AM279">
        <v>7.4285714285714288E-2</v>
      </c>
      <c r="AN279">
        <v>0</v>
      </c>
      <c r="AO279">
        <f t="shared" si="4"/>
        <v>0.14857142857142858</v>
      </c>
      <c r="AP279">
        <v>0.72</v>
      </c>
      <c r="AQ279">
        <v>0.1028571428571429</v>
      </c>
      <c r="AR279">
        <v>0.1771428571428571</v>
      </c>
      <c r="AS279">
        <v>0.19428571428571431</v>
      </c>
      <c r="AT279">
        <v>0.80571428571428572</v>
      </c>
      <c r="AU279">
        <v>0</v>
      </c>
    </row>
    <row r="280" spans="1:47" x14ac:dyDescent="0.25">
      <c r="A280" t="s">
        <v>5059</v>
      </c>
      <c r="B280" t="s">
        <v>4796</v>
      </c>
      <c r="C280" t="s">
        <v>420</v>
      </c>
      <c r="D280">
        <v>2020</v>
      </c>
      <c r="E280">
        <v>11098</v>
      </c>
      <c r="F280">
        <v>4719</v>
      </c>
      <c r="G280">
        <v>6379</v>
      </c>
      <c r="H280">
        <v>0</v>
      </c>
      <c r="I280">
        <v>330</v>
      </c>
      <c r="J280">
        <v>1464</v>
      </c>
      <c r="K280">
        <v>1086</v>
      </c>
      <c r="L280">
        <v>942</v>
      </c>
      <c r="M280">
        <v>918</v>
      </c>
      <c r="N280">
        <v>938</v>
      </c>
      <c r="O280">
        <v>1281</v>
      </c>
      <c r="P280">
        <v>1200</v>
      </c>
      <c r="Q280">
        <v>976</v>
      </c>
      <c r="R280">
        <v>708</v>
      </c>
      <c r="S280">
        <v>0</v>
      </c>
      <c r="T280">
        <v>1255</v>
      </c>
      <c r="U280">
        <v>9029</v>
      </c>
      <c r="V280">
        <v>790</v>
      </c>
      <c r="W280">
        <v>1279</v>
      </c>
      <c r="X280">
        <v>1685</v>
      </c>
      <c r="Y280">
        <v>9413</v>
      </c>
      <c r="Z280">
        <v>0</v>
      </c>
      <c r="AA280">
        <v>0.4252117498648405</v>
      </c>
      <c r="AB280">
        <v>0.57478825013515944</v>
      </c>
      <c r="AC280">
        <v>0</v>
      </c>
      <c r="AD280">
        <v>2.9735087403135699E-2</v>
      </c>
      <c r="AE280">
        <v>0.13191566047936559</v>
      </c>
      <c r="AF280">
        <v>9.7855469453955665E-2</v>
      </c>
      <c r="AG280">
        <v>8.4880158587132812E-2</v>
      </c>
      <c r="AH280">
        <v>8.271760677599567E-2</v>
      </c>
      <c r="AI280">
        <v>8.4519733285276621E-2</v>
      </c>
      <c r="AJ280">
        <v>0.1154262029194449</v>
      </c>
      <c r="AK280">
        <v>0.1081275905568571</v>
      </c>
      <c r="AL280">
        <v>8.7943773652910437E-2</v>
      </c>
      <c r="AM280">
        <v>6.3795278428545682E-2</v>
      </c>
      <c r="AN280">
        <v>0</v>
      </c>
      <c r="AO280">
        <f t="shared" si="4"/>
        <v>0.11308343845737971</v>
      </c>
      <c r="AP280">
        <v>0.8135700126148856</v>
      </c>
      <c r="AQ280">
        <v>7.1183997116597592E-2</v>
      </c>
      <c r="AR280">
        <v>0.1152459902685169</v>
      </c>
      <c r="AS280">
        <v>0.15182915840692021</v>
      </c>
      <c r="AT280">
        <v>0.84817084159307987</v>
      </c>
      <c r="AU280">
        <v>0</v>
      </c>
    </row>
    <row r="281" spans="1:47" x14ac:dyDescent="0.25">
      <c r="A281" t="s">
        <v>5060</v>
      </c>
      <c r="B281" t="s">
        <v>4796</v>
      </c>
      <c r="C281" t="s">
        <v>426</v>
      </c>
      <c r="D281">
        <v>2020</v>
      </c>
      <c r="E281">
        <v>1407</v>
      </c>
      <c r="F281">
        <v>839</v>
      </c>
      <c r="G281">
        <v>568</v>
      </c>
      <c r="H281">
        <v>0</v>
      </c>
      <c r="I281">
        <v>103</v>
      </c>
      <c r="J281">
        <v>127</v>
      </c>
      <c r="K281">
        <v>148</v>
      </c>
      <c r="L281">
        <v>213</v>
      </c>
      <c r="M281">
        <v>189</v>
      </c>
      <c r="N281">
        <v>151</v>
      </c>
      <c r="O281">
        <v>169</v>
      </c>
      <c r="P281">
        <v>124</v>
      </c>
      <c r="Q281">
        <v>80</v>
      </c>
      <c r="R281">
        <v>97</v>
      </c>
      <c r="S281">
        <v>0</v>
      </c>
      <c r="T281">
        <v>6</v>
      </c>
      <c r="U281">
        <v>540</v>
      </c>
      <c r="V281">
        <v>862</v>
      </c>
      <c r="W281">
        <v>5</v>
      </c>
      <c r="X281">
        <v>270</v>
      </c>
      <c r="Y281">
        <v>1134</v>
      </c>
      <c r="Z281">
        <v>3</v>
      </c>
      <c r="AA281">
        <v>0.59630419331911866</v>
      </c>
      <c r="AB281">
        <v>0.40369580668088129</v>
      </c>
      <c r="AC281">
        <v>0</v>
      </c>
      <c r="AD281">
        <v>7.3205401563610523E-2</v>
      </c>
      <c r="AE281">
        <v>9.0262970859985789E-2</v>
      </c>
      <c r="AF281">
        <v>0.10518834399431411</v>
      </c>
      <c r="AG281">
        <v>0.1513859275053305</v>
      </c>
      <c r="AH281">
        <v>0.1343283582089552</v>
      </c>
      <c r="AI281">
        <v>0.1073205401563611</v>
      </c>
      <c r="AJ281">
        <v>0.12011371712864249</v>
      </c>
      <c r="AK281">
        <v>8.8130774697938882E-2</v>
      </c>
      <c r="AL281">
        <v>5.6858564321250887E-2</v>
      </c>
      <c r="AM281">
        <v>6.8941009239516696E-2</v>
      </c>
      <c r="AN281">
        <v>0</v>
      </c>
      <c r="AO281">
        <f t="shared" si="4"/>
        <v>4.2643923240938165E-3</v>
      </c>
      <c r="AP281">
        <v>0.38379530916844351</v>
      </c>
      <c r="AQ281">
        <v>0.61265103056147829</v>
      </c>
      <c r="AR281">
        <v>3.55366027007818E-3</v>
      </c>
      <c r="AS281">
        <v>0.19189765458422181</v>
      </c>
      <c r="AT281">
        <v>0.80597014925373134</v>
      </c>
      <c r="AU281">
        <v>2.1321961620469078E-3</v>
      </c>
    </row>
    <row r="282" spans="1:47" x14ac:dyDescent="0.25">
      <c r="A282" t="s">
        <v>5061</v>
      </c>
      <c r="B282" t="s">
        <v>4796</v>
      </c>
      <c r="C282" t="s">
        <v>433</v>
      </c>
      <c r="D282">
        <v>2020</v>
      </c>
      <c r="E282">
        <v>71</v>
      </c>
      <c r="F282">
        <v>35</v>
      </c>
      <c r="G282">
        <v>36</v>
      </c>
      <c r="H282">
        <v>0</v>
      </c>
      <c r="I282">
        <v>1</v>
      </c>
      <c r="J282">
        <v>10</v>
      </c>
      <c r="K282">
        <v>12</v>
      </c>
      <c r="L282">
        <v>9</v>
      </c>
      <c r="M282">
        <v>6</v>
      </c>
      <c r="N282">
        <v>7</v>
      </c>
      <c r="O282">
        <v>7</v>
      </c>
      <c r="P282">
        <v>7</v>
      </c>
      <c r="Q282">
        <v>6</v>
      </c>
      <c r="R282">
        <v>6</v>
      </c>
      <c r="S282">
        <v>0</v>
      </c>
      <c r="T282">
        <v>0</v>
      </c>
      <c r="U282">
        <v>56</v>
      </c>
      <c r="V282">
        <v>15</v>
      </c>
      <c r="W282">
        <v>0</v>
      </c>
      <c r="X282">
        <v>9</v>
      </c>
      <c r="Y282">
        <v>62</v>
      </c>
      <c r="Z282">
        <v>0</v>
      </c>
      <c r="AA282">
        <v>0.49295774647887319</v>
      </c>
      <c r="AB282">
        <v>0.50704225352112675</v>
      </c>
      <c r="AC282">
        <v>0</v>
      </c>
      <c r="AD282">
        <v>1.408450704225352E-2</v>
      </c>
      <c r="AE282">
        <v>0.14084507042253519</v>
      </c>
      <c r="AF282">
        <v>0.16901408450704231</v>
      </c>
      <c r="AG282">
        <v>0.12676056338028169</v>
      </c>
      <c r="AH282">
        <v>8.4507042253521125E-2</v>
      </c>
      <c r="AI282">
        <v>9.8591549295774641E-2</v>
      </c>
      <c r="AJ282">
        <v>9.8591549295774641E-2</v>
      </c>
      <c r="AK282">
        <v>9.8591549295774641E-2</v>
      </c>
      <c r="AL282">
        <v>8.4507042253521125E-2</v>
      </c>
      <c r="AM282">
        <v>8.4507042253521125E-2</v>
      </c>
      <c r="AN282">
        <v>0</v>
      </c>
      <c r="AO282">
        <f t="shared" si="4"/>
        <v>0</v>
      </c>
      <c r="AP282">
        <v>0.78873239436619713</v>
      </c>
      <c r="AQ282">
        <v>0.21126760563380281</v>
      </c>
      <c r="AR282">
        <v>0</v>
      </c>
      <c r="AS282">
        <v>0.12676056338028169</v>
      </c>
      <c r="AT282">
        <v>0.87323943661971826</v>
      </c>
      <c r="AU282">
        <v>0</v>
      </c>
    </row>
    <row r="283" spans="1:47" x14ac:dyDescent="0.25">
      <c r="A283" t="s">
        <v>5062</v>
      </c>
      <c r="B283" t="s">
        <v>889</v>
      </c>
      <c r="C283" t="s">
        <v>124</v>
      </c>
      <c r="D283">
        <v>2020</v>
      </c>
      <c r="E283">
        <v>5701</v>
      </c>
      <c r="F283">
        <v>3644</v>
      </c>
      <c r="G283">
        <v>2057</v>
      </c>
      <c r="H283">
        <v>0</v>
      </c>
      <c r="I283">
        <v>27</v>
      </c>
      <c r="J283">
        <v>848</v>
      </c>
      <c r="K283">
        <v>909</v>
      </c>
      <c r="L283">
        <v>828</v>
      </c>
      <c r="M283">
        <v>719</v>
      </c>
      <c r="N283">
        <v>661</v>
      </c>
      <c r="O283">
        <v>560</v>
      </c>
      <c r="P283">
        <v>485</v>
      </c>
      <c r="Q283">
        <v>386</v>
      </c>
      <c r="R283">
        <v>274</v>
      </c>
      <c r="S283">
        <v>0</v>
      </c>
      <c r="T283">
        <v>4</v>
      </c>
      <c r="U283">
        <v>4204</v>
      </c>
      <c r="V283">
        <v>1495</v>
      </c>
      <c r="W283">
        <v>2</v>
      </c>
      <c r="X283">
        <v>69</v>
      </c>
      <c r="Y283">
        <v>5622</v>
      </c>
      <c r="Z283">
        <v>10</v>
      </c>
      <c r="AA283">
        <v>0.63918610770040341</v>
      </c>
      <c r="AB283">
        <v>0.36081389229959648</v>
      </c>
      <c r="AC283">
        <v>0</v>
      </c>
      <c r="AD283">
        <v>4.7360112261006842E-3</v>
      </c>
      <c r="AE283">
        <v>0.14874583406419931</v>
      </c>
      <c r="AF283">
        <v>0.15944571127872301</v>
      </c>
      <c r="AG283">
        <v>0.145237677600421</v>
      </c>
      <c r="AH283">
        <v>0.12611822487282931</v>
      </c>
      <c r="AI283">
        <v>0.11594457112787231</v>
      </c>
      <c r="AJ283">
        <v>9.8228380985791966E-2</v>
      </c>
      <c r="AK283">
        <v>8.5072794246623396E-2</v>
      </c>
      <c r="AL283">
        <v>6.7707419750920886E-2</v>
      </c>
      <c r="AM283">
        <v>4.8061743553762498E-2</v>
      </c>
      <c r="AN283">
        <v>0</v>
      </c>
      <c r="AO283">
        <f t="shared" si="4"/>
        <v>7.0163129275565693E-4</v>
      </c>
      <c r="AP283">
        <v>0.73741448868619541</v>
      </c>
      <c r="AQ283">
        <v>0.26223469566742669</v>
      </c>
      <c r="AR283">
        <v>3.5081564637782852E-4</v>
      </c>
      <c r="AS283">
        <v>1.210313980003508E-2</v>
      </c>
      <c r="AT283">
        <v>0.98614278196807581</v>
      </c>
      <c r="AU283">
        <v>1.7540782318891421E-3</v>
      </c>
    </row>
    <row r="284" spans="1:47" x14ac:dyDescent="0.25">
      <c r="A284" t="s">
        <v>5063</v>
      </c>
      <c r="B284" t="s">
        <v>889</v>
      </c>
      <c r="C284" t="s">
        <v>123</v>
      </c>
      <c r="D284">
        <v>2020</v>
      </c>
      <c r="E284">
        <v>6189</v>
      </c>
      <c r="F284">
        <v>3938</v>
      </c>
      <c r="G284">
        <v>2251</v>
      </c>
      <c r="H284">
        <v>0</v>
      </c>
      <c r="I284">
        <v>31</v>
      </c>
      <c r="J284">
        <v>906</v>
      </c>
      <c r="K284">
        <v>1030</v>
      </c>
      <c r="L284">
        <v>746</v>
      </c>
      <c r="M284">
        <v>722</v>
      </c>
      <c r="N284">
        <v>687</v>
      </c>
      <c r="O284">
        <v>598</v>
      </c>
      <c r="P284">
        <v>617</v>
      </c>
      <c r="Q284">
        <v>453</v>
      </c>
      <c r="R284">
        <v>399</v>
      </c>
      <c r="S284">
        <v>0</v>
      </c>
      <c r="T284">
        <v>0</v>
      </c>
      <c r="U284">
        <v>4625</v>
      </c>
      <c r="V284">
        <v>1564</v>
      </c>
      <c r="W284">
        <v>0</v>
      </c>
      <c r="X284">
        <v>57</v>
      </c>
      <c r="Y284">
        <v>6120</v>
      </c>
      <c r="Z284">
        <v>12</v>
      </c>
      <c r="AA284">
        <v>0.63629019227661976</v>
      </c>
      <c r="AB284">
        <v>0.36370980772338019</v>
      </c>
      <c r="AC284">
        <v>0</v>
      </c>
      <c r="AD284">
        <v>5.0088867345290033E-3</v>
      </c>
      <c r="AE284">
        <v>0.146388754241396</v>
      </c>
      <c r="AF284">
        <v>0.16642430117951201</v>
      </c>
      <c r="AG284">
        <v>0.1205364356115689</v>
      </c>
      <c r="AH284">
        <v>0.1166585878170948</v>
      </c>
      <c r="AI284">
        <v>0.1110033931168202</v>
      </c>
      <c r="AJ284">
        <v>9.6623040878978828E-2</v>
      </c>
      <c r="AK284">
        <v>9.9693003716270809E-2</v>
      </c>
      <c r="AL284">
        <v>7.3194377120698012E-2</v>
      </c>
      <c r="AM284">
        <v>6.4469219583131357E-2</v>
      </c>
      <c r="AN284">
        <v>0</v>
      </c>
      <c r="AO284">
        <f t="shared" si="4"/>
        <v>0</v>
      </c>
      <c r="AP284">
        <v>0.74729358539343993</v>
      </c>
      <c r="AQ284">
        <v>0.25270641460656001</v>
      </c>
      <c r="AR284">
        <v>0</v>
      </c>
      <c r="AS284">
        <v>9.2098885118759091E-3</v>
      </c>
      <c r="AT284">
        <v>0.98885118759088708</v>
      </c>
      <c r="AU284">
        <v>1.938923897237034E-3</v>
      </c>
    </row>
    <row r="285" spans="1:47" x14ac:dyDescent="0.25">
      <c r="A285" t="s">
        <v>5064</v>
      </c>
      <c r="B285" t="s">
        <v>889</v>
      </c>
      <c r="C285" t="s">
        <v>4783</v>
      </c>
      <c r="D285">
        <v>2020</v>
      </c>
      <c r="E285">
        <v>45376</v>
      </c>
      <c r="F285">
        <v>27750</v>
      </c>
      <c r="G285">
        <v>17626</v>
      </c>
      <c r="H285">
        <v>0</v>
      </c>
      <c r="I285">
        <v>209</v>
      </c>
      <c r="J285">
        <v>6260</v>
      </c>
      <c r="K285">
        <v>7006</v>
      </c>
      <c r="L285">
        <v>5430</v>
      </c>
      <c r="M285">
        <v>5230</v>
      </c>
      <c r="N285">
        <v>5120</v>
      </c>
      <c r="O285">
        <v>4653</v>
      </c>
      <c r="P285">
        <v>4375</v>
      </c>
      <c r="Q285">
        <v>3517</v>
      </c>
      <c r="R285">
        <v>3401</v>
      </c>
      <c r="S285">
        <v>0</v>
      </c>
      <c r="T285">
        <v>175</v>
      </c>
      <c r="U285">
        <v>35202</v>
      </c>
      <c r="V285">
        <v>10015</v>
      </c>
      <c r="W285">
        <v>159</v>
      </c>
      <c r="X285">
        <v>887</v>
      </c>
      <c r="Y285">
        <v>44400</v>
      </c>
      <c r="Z285">
        <v>89</v>
      </c>
      <c r="AA285">
        <v>0.61155677009873055</v>
      </c>
      <c r="AB285">
        <v>0.38844322990126939</v>
      </c>
      <c r="AC285">
        <v>0</v>
      </c>
      <c r="AD285">
        <v>4.605959097320169E-3</v>
      </c>
      <c r="AE285">
        <v>0.1379583921015515</v>
      </c>
      <c r="AF285">
        <v>0.15439880112834981</v>
      </c>
      <c r="AG285">
        <v>0.119666784203103</v>
      </c>
      <c r="AH285">
        <v>0.115259167842031</v>
      </c>
      <c r="AI285">
        <v>0.1128349788434415</v>
      </c>
      <c r="AJ285">
        <v>0.10254319464033849</v>
      </c>
      <c r="AK285">
        <v>9.6416607898448525E-2</v>
      </c>
      <c r="AL285">
        <v>7.750793370944993E-2</v>
      </c>
      <c r="AM285">
        <v>7.4951516220028214E-2</v>
      </c>
      <c r="AN285">
        <v>0</v>
      </c>
      <c r="AO285">
        <f t="shared" si="4"/>
        <v>3.8566643159379408E-3</v>
      </c>
      <c r="AP285">
        <v>0.77578455571227078</v>
      </c>
      <c r="AQ285">
        <v>0.22071138928067699</v>
      </c>
      <c r="AR285">
        <v>3.5040550070521859E-3</v>
      </c>
      <c r="AS285">
        <v>1.9547778561354021E-2</v>
      </c>
      <c r="AT285">
        <v>0.97849083215796895</v>
      </c>
      <c r="AU285">
        <v>1.9613892806770099E-3</v>
      </c>
    </row>
    <row r="286" spans="1:47" x14ac:dyDescent="0.25">
      <c r="A286" t="s">
        <v>5065</v>
      </c>
      <c r="B286" t="s">
        <v>889</v>
      </c>
      <c r="C286" t="s">
        <v>369</v>
      </c>
      <c r="D286">
        <v>2020</v>
      </c>
      <c r="E286">
        <v>1493</v>
      </c>
      <c r="F286">
        <v>974</v>
      </c>
      <c r="G286">
        <v>519</v>
      </c>
      <c r="H286">
        <v>0</v>
      </c>
      <c r="I286">
        <v>10</v>
      </c>
      <c r="J286">
        <v>213</v>
      </c>
      <c r="K286">
        <v>233</v>
      </c>
      <c r="L286">
        <v>179</v>
      </c>
      <c r="M286">
        <v>191</v>
      </c>
      <c r="N286">
        <v>164</v>
      </c>
      <c r="O286">
        <v>128</v>
      </c>
      <c r="P286">
        <v>150</v>
      </c>
      <c r="Q286">
        <v>103</v>
      </c>
      <c r="R286">
        <v>120</v>
      </c>
      <c r="S286">
        <v>0</v>
      </c>
      <c r="T286">
        <v>2</v>
      </c>
      <c r="U286">
        <v>1184</v>
      </c>
      <c r="V286">
        <v>308</v>
      </c>
      <c r="W286">
        <v>1</v>
      </c>
      <c r="X286">
        <v>45</v>
      </c>
      <c r="Y286">
        <v>1442</v>
      </c>
      <c r="Z286">
        <v>6</v>
      </c>
      <c r="AA286">
        <v>0.65237776289350302</v>
      </c>
      <c r="AB286">
        <v>0.34762223710649698</v>
      </c>
      <c r="AC286">
        <v>0</v>
      </c>
      <c r="AD286">
        <v>6.6979236436704621E-3</v>
      </c>
      <c r="AE286">
        <v>0.14266577361018079</v>
      </c>
      <c r="AF286">
        <v>0.15606162089752179</v>
      </c>
      <c r="AG286">
        <v>0.1198928332217013</v>
      </c>
      <c r="AH286">
        <v>0.1279303415941058</v>
      </c>
      <c r="AI286">
        <v>0.10984594775619561</v>
      </c>
      <c r="AJ286">
        <v>8.5733422638981913E-2</v>
      </c>
      <c r="AK286">
        <v>0.10046885465505689</v>
      </c>
      <c r="AL286">
        <v>6.8988613529805759E-2</v>
      </c>
      <c r="AM286">
        <v>8.0375083724045546E-2</v>
      </c>
      <c r="AN286">
        <v>0</v>
      </c>
      <c r="AO286">
        <f t="shared" si="4"/>
        <v>1.3395847287340924E-3</v>
      </c>
      <c r="AP286">
        <v>0.79303415941058275</v>
      </c>
      <c r="AQ286">
        <v>0.20629604822505021</v>
      </c>
      <c r="AR286">
        <v>6.6979236436704619E-4</v>
      </c>
      <c r="AS286">
        <v>3.0140656396517081E-2</v>
      </c>
      <c r="AT286">
        <v>0.96584058941728068</v>
      </c>
      <c r="AU286">
        <v>4.0187541862022769E-3</v>
      </c>
    </row>
    <row r="287" spans="1:47" x14ac:dyDescent="0.25">
      <c r="A287" t="s">
        <v>5066</v>
      </c>
      <c r="B287" t="s">
        <v>889</v>
      </c>
      <c r="C287" t="s">
        <v>376</v>
      </c>
      <c r="D287">
        <v>2020</v>
      </c>
      <c r="E287">
        <v>877</v>
      </c>
      <c r="F287">
        <v>592</v>
      </c>
      <c r="G287">
        <v>285</v>
      </c>
      <c r="H287">
        <v>0</v>
      </c>
      <c r="I287">
        <v>0</v>
      </c>
      <c r="J287">
        <v>80</v>
      </c>
      <c r="K287">
        <v>112</v>
      </c>
      <c r="L287">
        <v>100</v>
      </c>
      <c r="M287">
        <v>147</v>
      </c>
      <c r="N287">
        <v>136</v>
      </c>
      <c r="O287">
        <v>111</v>
      </c>
      <c r="P287">
        <v>72</v>
      </c>
      <c r="Q287">
        <v>56</v>
      </c>
      <c r="R287">
        <v>61</v>
      </c>
      <c r="S287">
        <v>0</v>
      </c>
      <c r="T287">
        <v>2</v>
      </c>
      <c r="U287">
        <v>589</v>
      </c>
      <c r="V287">
        <v>287</v>
      </c>
      <c r="W287">
        <v>1</v>
      </c>
      <c r="X287">
        <v>24</v>
      </c>
      <c r="Y287">
        <v>849</v>
      </c>
      <c r="Z287">
        <v>4</v>
      </c>
      <c r="AA287">
        <v>0.67502850627137967</v>
      </c>
      <c r="AB287">
        <v>0.32497149372862028</v>
      </c>
      <c r="AC287">
        <v>0</v>
      </c>
      <c r="AD287">
        <v>0</v>
      </c>
      <c r="AE287">
        <v>9.1220068415051314E-2</v>
      </c>
      <c r="AF287">
        <v>0.12770809578107181</v>
      </c>
      <c r="AG287">
        <v>0.1140250855188141</v>
      </c>
      <c r="AH287">
        <v>0.16761687571265679</v>
      </c>
      <c r="AI287">
        <v>0.15507411630558721</v>
      </c>
      <c r="AJ287">
        <v>0.12656784492588369</v>
      </c>
      <c r="AK287">
        <v>8.2098061573546183E-2</v>
      </c>
      <c r="AL287">
        <v>6.385404789053592E-2</v>
      </c>
      <c r="AM287">
        <v>6.9555302166476624E-2</v>
      </c>
      <c r="AN287">
        <v>0</v>
      </c>
      <c r="AO287">
        <f t="shared" si="4"/>
        <v>2.2805017103762829E-3</v>
      </c>
      <c r="AP287">
        <v>0.67160775370581527</v>
      </c>
      <c r="AQ287">
        <v>0.32725199543899658</v>
      </c>
      <c r="AR287">
        <v>1.140250855188141E-3</v>
      </c>
      <c r="AS287">
        <v>2.7366020524515391E-2</v>
      </c>
      <c r="AT287">
        <v>0.96807297605473208</v>
      </c>
      <c r="AU287">
        <v>4.5610034207525657E-3</v>
      </c>
    </row>
    <row r="288" spans="1:47" x14ac:dyDescent="0.25">
      <c r="A288" t="s">
        <v>5067</v>
      </c>
      <c r="B288" t="s">
        <v>889</v>
      </c>
      <c r="C288" t="s">
        <v>382</v>
      </c>
      <c r="D288">
        <v>2020</v>
      </c>
      <c r="E288">
        <v>677</v>
      </c>
      <c r="F288">
        <v>410</v>
      </c>
      <c r="G288">
        <v>267</v>
      </c>
      <c r="H288">
        <v>0</v>
      </c>
      <c r="I288">
        <v>0</v>
      </c>
      <c r="J288">
        <v>80</v>
      </c>
      <c r="K288">
        <v>105</v>
      </c>
      <c r="L288">
        <v>109</v>
      </c>
      <c r="M288">
        <v>64</v>
      </c>
      <c r="N288">
        <v>80</v>
      </c>
      <c r="O288">
        <v>77</v>
      </c>
      <c r="P288">
        <v>79</v>
      </c>
      <c r="Q288">
        <v>42</v>
      </c>
      <c r="R288">
        <v>40</v>
      </c>
      <c r="S288">
        <v>0</v>
      </c>
      <c r="T288">
        <v>1</v>
      </c>
      <c r="U288">
        <v>465</v>
      </c>
      <c r="V288">
        <v>212</v>
      </c>
      <c r="W288">
        <v>0</v>
      </c>
      <c r="X288">
        <v>85</v>
      </c>
      <c r="Y288">
        <v>590</v>
      </c>
      <c r="Z288">
        <v>2</v>
      </c>
      <c r="AA288">
        <v>0.60561299852289507</v>
      </c>
      <c r="AB288">
        <v>0.39438700147710493</v>
      </c>
      <c r="AC288">
        <v>0</v>
      </c>
      <c r="AD288">
        <v>0</v>
      </c>
      <c r="AE288">
        <v>0.11816838995568681</v>
      </c>
      <c r="AF288">
        <v>0.15509601181683899</v>
      </c>
      <c r="AG288">
        <v>0.1610044313146233</v>
      </c>
      <c r="AH288">
        <v>9.4534711964549489E-2</v>
      </c>
      <c r="AI288">
        <v>0.11816838995568681</v>
      </c>
      <c r="AJ288">
        <v>0.1137370753323486</v>
      </c>
      <c r="AK288">
        <v>0.1166912850812408</v>
      </c>
      <c r="AL288">
        <v>6.2038404726735601E-2</v>
      </c>
      <c r="AM288">
        <v>5.9084194977843417E-2</v>
      </c>
      <c r="AN288">
        <v>0</v>
      </c>
      <c r="AO288">
        <f t="shared" si="4"/>
        <v>1.4771048744460858E-3</v>
      </c>
      <c r="AP288">
        <v>0.68685376661742981</v>
      </c>
      <c r="AQ288">
        <v>0.31314623338257008</v>
      </c>
      <c r="AR288">
        <v>0</v>
      </c>
      <c r="AS288">
        <v>0.12555391432791729</v>
      </c>
      <c r="AT288">
        <v>0.87149187592319055</v>
      </c>
      <c r="AU288">
        <v>2.954209748892172E-3</v>
      </c>
    </row>
    <row r="289" spans="1:47" x14ac:dyDescent="0.25">
      <c r="A289" t="s">
        <v>5068</v>
      </c>
      <c r="B289" t="s">
        <v>889</v>
      </c>
      <c r="C289" t="s">
        <v>388</v>
      </c>
      <c r="D289">
        <v>2020</v>
      </c>
      <c r="E289">
        <v>12</v>
      </c>
      <c r="F289">
        <v>7</v>
      </c>
      <c r="G289">
        <v>5</v>
      </c>
      <c r="H289">
        <v>0</v>
      </c>
      <c r="I289">
        <v>1</v>
      </c>
      <c r="J289">
        <v>2</v>
      </c>
      <c r="K289">
        <v>2</v>
      </c>
      <c r="L289">
        <v>0</v>
      </c>
      <c r="M289">
        <v>2</v>
      </c>
      <c r="N289">
        <v>1</v>
      </c>
      <c r="O289">
        <v>1</v>
      </c>
      <c r="P289">
        <v>0</v>
      </c>
      <c r="Q289">
        <v>3</v>
      </c>
      <c r="R289">
        <v>0</v>
      </c>
      <c r="S289">
        <v>0</v>
      </c>
      <c r="T289">
        <v>0</v>
      </c>
      <c r="U289">
        <v>8</v>
      </c>
      <c r="V289">
        <v>4</v>
      </c>
      <c r="W289">
        <v>0</v>
      </c>
      <c r="X289">
        <v>0</v>
      </c>
      <c r="Y289">
        <v>12</v>
      </c>
      <c r="Z289">
        <v>0</v>
      </c>
      <c r="AA289">
        <v>0.58333333333333337</v>
      </c>
      <c r="AB289">
        <v>0.41666666666666669</v>
      </c>
      <c r="AC289">
        <v>0</v>
      </c>
      <c r="AD289">
        <v>8.3333333333333329E-2</v>
      </c>
      <c r="AE289">
        <v>0.16666666666666671</v>
      </c>
      <c r="AF289">
        <v>0.16666666666666671</v>
      </c>
      <c r="AG289">
        <v>0</v>
      </c>
      <c r="AH289">
        <v>0.16666666666666671</v>
      </c>
      <c r="AI289">
        <v>8.3333333333333329E-2</v>
      </c>
      <c r="AJ289">
        <v>8.3333333333333329E-2</v>
      </c>
      <c r="AK289">
        <v>0</v>
      </c>
      <c r="AL289">
        <v>0.25</v>
      </c>
      <c r="AM289">
        <v>0</v>
      </c>
      <c r="AN289">
        <v>0</v>
      </c>
      <c r="AO289">
        <f t="shared" si="4"/>
        <v>0</v>
      </c>
      <c r="AP289">
        <v>0.66666666666666663</v>
      </c>
      <c r="AQ289">
        <v>0.33333333333333331</v>
      </c>
      <c r="AR289">
        <v>0</v>
      </c>
      <c r="AS289">
        <v>0</v>
      </c>
      <c r="AT289">
        <v>1</v>
      </c>
      <c r="AU289">
        <v>0</v>
      </c>
    </row>
    <row r="290" spans="1:47" x14ac:dyDescent="0.25">
      <c r="A290" t="s">
        <v>5069</v>
      </c>
      <c r="B290" t="s">
        <v>889</v>
      </c>
      <c r="C290" t="s">
        <v>394</v>
      </c>
      <c r="D290">
        <v>2020</v>
      </c>
      <c r="E290">
        <v>1354</v>
      </c>
      <c r="F290">
        <v>860</v>
      </c>
      <c r="G290">
        <v>494</v>
      </c>
      <c r="H290">
        <v>0</v>
      </c>
      <c r="I290">
        <v>3</v>
      </c>
      <c r="J290">
        <v>163</v>
      </c>
      <c r="K290">
        <v>178</v>
      </c>
      <c r="L290">
        <v>178</v>
      </c>
      <c r="M290">
        <v>156</v>
      </c>
      <c r="N290">
        <v>162</v>
      </c>
      <c r="O290">
        <v>142</v>
      </c>
      <c r="P290">
        <v>149</v>
      </c>
      <c r="Q290">
        <v>128</v>
      </c>
      <c r="R290">
        <v>93</v>
      </c>
      <c r="S290">
        <v>0</v>
      </c>
      <c r="T290">
        <v>2</v>
      </c>
      <c r="U290">
        <v>979</v>
      </c>
      <c r="V290">
        <v>374</v>
      </c>
      <c r="W290">
        <v>1</v>
      </c>
      <c r="X290">
        <v>151</v>
      </c>
      <c r="Y290">
        <v>1191</v>
      </c>
      <c r="Z290">
        <v>12</v>
      </c>
      <c r="AA290">
        <v>0.63515509601181686</v>
      </c>
      <c r="AB290">
        <v>0.36484490398818309</v>
      </c>
      <c r="AC290">
        <v>0</v>
      </c>
      <c r="AD290">
        <v>2.2156573116691291E-3</v>
      </c>
      <c r="AE290">
        <v>0.12038404726735601</v>
      </c>
      <c r="AF290">
        <v>0.1314623338257016</v>
      </c>
      <c r="AG290">
        <v>0.1314623338257016</v>
      </c>
      <c r="AH290">
        <v>0.11521418020679471</v>
      </c>
      <c r="AI290">
        <v>0.1196454948301329</v>
      </c>
      <c r="AJ290">
        <v>0.1048744460856721</v>
      </c>
      <c r="AK290">
        <v>0.11004431314623341</v>
      </c>
      <c r="AL290">
        <v>9.4534711964549489E-2</v>
      </c>
      <c r="AM290">
        <v>6.8685376661742986E-2</v>
      </c>
      <c r="AN290">
        <v>0</v>
      </c>
      <c r="AO290">
        <f t="shared" si="4"/>
        <v>1.4771048744460858E-3</v>
      </c>
      <c r="AP290">
        <v>0.72304283604135888</v>
      </c>
      <c r="AQ290">
        <v>0.27621861152141802</v>
      </c>
      <c r="AR290">
        <v>7.3855243722304289E-4</v>
      </c>
      <c r="AS290">
        <v>0.1115214180206795</v>
      </c>
      <c r="AT290">
        <v>0.87961595273264404</v>
      </c>
      <c r="AU290">
        <v>8.8626292466765146E-3</v>
      </c>
    </row>
    <row r="291" spans="1:47" x14ac:dyDescent="0.25">
      <c r="A291" t="s">
        <v>5070</v>
      </c>
      <c r="B291" t="s">
        <v>889</v>
      </c>
      <c r="C291" t="s">
        <v>400</v>
      </c>
      <c r="D291">
        <v>2020</v>
      </c>
      <c r="E291">
        <v>4</v>
      </c>
      <c r="F291">
        <v>1</v>
      </c>
      <c r="G291">
        <v>3</v>
      </c>
      <c r="H291">
        <v>0</v>
      </c>
      <c r="I291">
        <v>0</v>
      </c>
      <c r="J291">
        <v>2</v>
      </c>
      <c r="K291">
        <v>0</v>
      </c>
      <c r="L291">
        <v>0</v>
      </c>
      <c r="M291">
        <v>0</v>
      </c>
      <c r="N291">
        <v>1</v>
      </c>
      <c r="O291">
        <v>0</v>
      </c>
      <c r="P291">
        <v>1</v>
      </c>
      <c r="Q291">
        <v>0</v>
      </c>
      <c r="R291">
        <v>0</v>
      </c>
      <c r="S291">
        <v>0</v>
      </c>
      <c r="T291">
        <v>0</v>
      </c>
      <c r="U291">
        <v>4</v>
      </c>
      <c r="V291">
        <v>0</v>
      </c>
      <c r="W291">
        <v>0</v>
      </c>
      <c r="X291">
        <v>4</v>
      </c>
      <c r="Y291">
        <v>0</v>
      </c>
      <c r="Z291">
        <v>0</v>
      </c>
      <c r="AA291">
        <v>0.25</v>
      </c>
      <c r="AB291">
        <v>0.75</v>
      </c>
      <c r="AC291">
        <v>0</v>
      </c>
      <c r="AD291">
        <v>0</v>
      </c>
      <c r="AE291">
        <v>0.5</v>
      </c>
      <c r="AF291">
        <v>0</v>
      </c>
      <c r="AG291">
        <v>0</v>
      </c>
      <c r="AH291">
        <v>0</v>
      </c>
      <c r="AI291">
        <v>0.25</v>
      </c>
      <c r="AJ291">
        <v>0</v>
      </c>
      <c r="AK291">
        <v>0.25</v>
      </c>
      <c r="AL291">
        <v>0</v>
      </c>
      <c r="AM291">
        <v>0</v>
      </c>
      <c r="AN291">
        <v>0</v>
      </c>
      <c r="AO291">
        <f t="shared" si="4"/>
        <v>0</v>
      </c>
      <c r="AP291">
        <v>1</v>
      </c>
      <c r="AQ291">
        <v>0</v>
      </c>
      <c r="AR291">
        <v>0</v>
      </c>
      <c r="AS291">
        <v>1</v>
      </c>
      <c r="AT291">
        <v>0</v>
      </c>
      <c r="AU291">
        <v>0</v>
      </c>
    </row>
    <row r="292" spans="1:47" x14ac:dyDescent="0.25">
      <c r="A292" t="s">
        <v>5071</v>
      </c>
      <c r="B292" t="s">
        <v>889</v>
      </c>
      <c r="C292" t="s">
        <v>43</v>
      </c>
      <c r="D292">
        <v>2020</v>
      </c>
      <c r="E292">
        <v>16840</v>
      </c>
      <c r="F292">
        <v>10491</v>
      </c>
      <c r="G292">
        <v>6349</v>
      </c>
      <c r="H292">
        <v>0</v>
      </c>
      <c r="I292">
        <v>77</v>
      </c>
      <c r="J292">
        <v>2371</v>
      </c>
      <c r="K292">
        <v>2482</v>
      </c>
      <c r="L292">
        <v>1768</v>
      </c>
      <c r="M292">
        <v>1865</v>
      </c>
      <c r="N292">
        <v>1970</v>
      </c>
      <c r="O292">
        <v>1719</v>
      </c>
      <c r="P292">
        <v>1645</v>
      </c>
      <c r="Q292">
        <v>1500</v>
      </c>
      <c r="R292">
        <v>1439</v>
      </c>
      <c r="S292">
        <v>0</v>
      </c>
      <c r="T292">
        <v>4</v>
      </c>
      <c r="U292">
        <v>12502</v>
      </c>
      <c r="V292">
        <v>4337</v>
      </c>
      <c r="W292">
        <v>1</v>
      </c>
      <c r="X292">
        <v>166</v>
      </c>
      <c r="Y292">
        <v>16631</v>
      </c>
      <c r="Z292">
        <v>43</v>
      </c>
      <c r="AA292">
        <v>0.62298099762470305</v>
      </c>
      <c r="AB292">
        <v>0.3770190023752969</v>
      </c>
      <c r="AC292">
        <v>0</v>
      </c>
      <c r="AD292">
        <v>4.5724465558194772E-3</v>
      </c>
      <c r="AE292">
        <v>0.14079572446555819</v>
      </c>
      <c r="AF292">
        <v>0.14738717339667459</v>
      </c>
      <c r="AG292">
        <v>0.1049881235154394</v>
      </c>
      <c r="AH292">
        <v>0.11074821852731589</v>
      </c>
      <c r="AI292">
        <v>0.1169833729216152</v>
      </c>
      <c r="AJ292">
        <v>0.1020783847980998</v>
      </c>
      <c r="AK292">
        <v>9.7684085510688842E-2</v>
      </c>
      <c r="AL292">
        <v>8.907363420427554E-2</v>
      </c>
      <c r="AM292">
        <v>8.5451306413301661E-2</v>
      </c>
      <c r="AN292">
        <v>0</v>
      </c>
      <c r="AO292">
        <f t="shared" si="4"/>
        <v>2.3752969121140142E-4</v>
      </c>
      <c r="AP292">
        <v>0.74239904988123517</v>
      </c>
      <c r="AQ292">
        <v>0.25754156769596198</v>
      </c>
      <c r="AR292">
        <v>5.9382422802850363E-5</v>
      </c>
      <c r="AS292">
        <v>9.8574821852731587E-3</v>
      </c>
      <c r="AT292">
        <v>0.98758907363420423</v>
      </c>
      <c r="AU292">
        <v>2.553444180522565E-3</v>
      </c>
    </row>
    <row r="293" spans="1:47" x14ac:dyDescent="0.25">
      <c r="A293" t="s">
        <v>5072</v>
      </c>
      <c r="B293" t="s">
        <v>889</v>
      </c>
      <c r="C293" t="s">
        <v>187</v>
      </c>
      <c r="D293">
        <v>2020</v>
      </c>
      <c r="E293">
        <v>147</v>
      </c>
      <c r="F293">
        <v>105</v>
      </c>
      <c r="G293">
        <v>42</v>
      </c>
      <c r="H293">
        <v>0</v>
      </c>
      <c r="I293">
        <v>1</v>
      </c>
      <c r="J293">
        <v>16</v>
      </c>
      <c r="K293">
        <v>22</v>
      </c>
      <c r="L293">
        <v>11</v>
      </c>
      <c r="M293">
        <v>14</v>
      </c>
      <c r="N293">
        <v>15</v>
      </c>
      <c r="O293">
        <v>13</v>
      </c>
      <c r="P293">
        <v>15</v>
      </c>
      <c r="Q293">
        <v>14</v>
      </c>
      <c r="R293">
        <v>10</v>
      </c>
      <c r="S293">
        <v>0</v>
      </c>
      <c r="T293">
        <v>16</v>
      </c>
      <c r="U293">
        <v>100</v>
      </c>
      <c r="V293">
        <v>31</v>
      </c>
      <c r="W293">
        <v>16</v>
      </c>
      <c r="X293">
        <v>1</v>
      </c>
      <c r="Y293">
        <v>146</v>
      </c>
      <c r="Z293">
        <v>0</v>
      </c>
      <c r="AA293">
        <v>0.7142857142857143</v>
      </c>
      <c r="AB293">
        <v>0.2857142857142857</v>
      </c>
      <c r="AC293">
        <v>0</v>
      </c>
      <c r="AD293">
        <v>6.8027210884353739E-3</v>
      </c>
      <c r="AE293">
        <v>0.108843537414966</v>
      </c>
      <c r="AF293">
        <v>0.1496598639455782</v>
      </c>
      <c r="AG293">
        <v>7.4829931972789115E-2</v>
      </c>
      <c r="AH293">
        <v>9.5238095238095233E-2</v>
      </c>
      <c r="AI293">
        <v>0.1020408163265306</v>
      </c>
      <c r="AJ293">
        <v>8.8435374149659865E-2</v>
      </c>
      <c r="AK293">
        <v>0.1020408163265306</v>
      </c>
      <c r="AL293">
        <v>9.5238095238095233E-2</v>
      </c>
      <c r="AM293">
        <v>6.8027210884353748E-2</v>
      </c>
      <c r="AN293">
        <v>0</v>
      </c>
      <c r="AO293">
        <f t="shared" si="4"/>
        <v>0.10884353741496598</v>
      </c>
      <c r="AP293">
        <v>0.68027210884353739</v>
      </c>
      <c r="AQ293">
        <v>0.21088435374149661</v>
      </c>
      <c r="AR293">
        <v>0.108843537414966</v>
      </c>
      <c r="AS293">
        <v>6.8027210884353739E-3</v>
      </c>
      <c r="AT293">
        <v>0.99319727891156462</v>
      </c>
      <c r="AU293">
        <v>0</v>
      </c>
    </row>
    <row r="294" spans="1:47" x14ac:dyDescent="0.25">
      <c r="A294" t="s">
        <v>5073</v>
      </c>
      <c r="B294" t="s">
        <v>889</v>
      </c>
      <c r="C294" t="s">
        <v>420</v>
      </c>
      <c r="D294">
        <v>2020</v>
      </c>
      <c r="E294">
        <v>10940</v>
      </c>
      <c r="F294">
        <v>6000</v>
      </c>
      <c r="G294">
        <v>4940</v>
      </c>
      <c r="H294">
        <v>0</v>
      </c>
      <c r="I294">
        <v>47</v>
      </c>
      <c r="J294">
        <v>1385</v>
      </c>
      <c r="K294">
        <v>1753</v>
      </c>
      <c r="L294">
        <v>1357</v>
      </c>
      <c r="M294">
        <v>1218</v>
      </c>
      <c r="N294">
        <v>1113</v>
      </c>
      <c r="O294">
        <v>1184</v>
      </c>
      <c r="P294">
        <v>1070</v>
      </c>
      <c r="Q294">
        <v>775</v>
      </c>
      <c r="R294">
        <v>894</v>
      </c>
      <c r="S294">
        <v>0</v>
      </c>
      <c r="T294">
        <v>144</v>
      </c>
      <c r="U294">
        <v>9781</v>
      </c>
      <c r="V294">
        <v>1022</v>
      </c>
      <c r="W294">
        <v>137</v>
      </c>
      <c r="X294">
        <v>281</v>
      </c>
      <c r="Y294">
        <v>10659</v>
      </c>
      <c r="Z294">
        <v>0</v>
      </c>
      <c r="AA294">
        <v>0.54844606946983543</v>
      </c>
      <c r="AB294">
        <v>0.45155393053016452</v>
      </c>
      <c r="AC294">
        <v>0</v>
      </c>
      <c r="AD294">
        <v>4.2961608775137113E-3</v>
      </c>
      <c r="AE294">
        <v>0.12659963436928701</v>
      </c>
      <c r="AF294">
        <v>0.16023765996343689</v>
      </c>
      <c r="AG294">
        <v>0.1240402193784278</v>
      </c>
      <c r="AH294">
        <v>0.1113345521023766</v>
      </c>
      <c r="AI294">
        <v>0.1017367458866545</v>
      </c>
      <c r="AJ294">
        <v>0.1082266910420475</v>
      </c>
      <c r="AK294">
        <v>9.7806215722120657E-2</v>
      </c>
      <c r="AL294">
        <v>7.0840950639853753E-2</v>
      </c>
      <c r="AM294">
        <v>8.1718464351005479E-2</v>
      </c>
      <c r="AN294">
        <v>0</v>
      </c>
      <c r="AO294">
        <f t="shared" si="4"/>
        <v>1.3162705667276051E-2</v>
      </c>
      <c r="AP294">
        <v>0.89405850091407679</v>
      </c>
      <c r="AQ294">
        <v>9.3418647166361973E-2</v>
      </c>
      <c r="AR294">
        <v>1.2522851919561239E-2</v>
      </c>
      <c r="AS294">
        <v>2.5685557586837299E-2</v>
      </c>
      <c r="AT294">
        <v>0.97431444241316267</v>
      </c>
      <c r="AU294">
        <v>0</v>
      </c>
    </row>
    <row r="295" spans="1:47" x14ac:dyDescent="0.25">
      <c r="A295" t="s">
        <v>5074</v>
      </c>
      <c r="B295" t="s">
        <v>889</v>
      </c>
      <c r="C295" t="s">
        <v>426</v>
      </c>
      <c r="D295">
        <v>2020</v>
      </c>
      <c r="E295">
        <v>1128</v>
      </c>
      <c r="F295">
        <v>723</v>
      </c>
      <c r="G295">
        <v>405</v>
      </c>
      <c r="H295">
        <v>0</v>
      </c>
      <c r="I295">
        <v>12</v>
      </c>
      <c r="J295">
        <v>192</v>
      </c>
      <c r="K295">
        <v>177</v>
      </c>
      <c r="L295">
        <v>153</v>
      </c>
      <c r="M295">
        <v>130</v>
      </c>
      <c r="N295">
        <v>128</v>
      </c>
      <c r="O295">
        <v>120</v>
      </c>
      <c r="P295">
        <v>91</v>
      </c>
      <c r="Q295">
        <v>57</v>
      </c>
      <c r="R295">
        <v>68</v>
      </c>
      <c r="S295">
        <v>0</v>
      </c>
      <c r="T295">
        <v>0</v>
      </c>
      <c r="U295">
        <v>748</v>
      </c>
      <c r="V295">
        <v>380</v>
      </c>
      <c r="W295">
        <v>0</v>
      </c>
      <c r="X295">
        <v>4</v>
      </c>
      <c r="Y295">
        <v>1124</v>
      </c>
      <c r="Z295">
        <v>0</v>
      </c>
      <c r="AA295">
        <v>0.64095744680851063</v>
      </c>
      <c r="AB295">
        <v>0.35904255319148942</v>
      </c>
      <c r="AC295">
        <v>0</v>
      </c>
      <c r="AD295">
        <v>1.063829787234043E-2</v>
      </c>
      <c r="AE295">
        <v>0.1702127659574468</v>
      </c>
      <c r="AF295">
        <v>0.15691489361702129</v>
      </c>
      <c r="AG295">
        <v>0.13563829787234041</v>
      </c>
      <c r="AH295">
        <v>0.1152482269503546</v>
      </c>
      <c r="AI295">
        <v>0.11347517730496449</v>
      </c>
      <c r="AJ295">
        <v>0.1063829787234043</v>
      </c>
      <c r="AK295">
        <v>8.0673758865248232E-2</v>
      </c>
      <c r="AL295">
        <v>5.0531914893617018E-2</v>
      </c>
      <c r="AM295">
        <v>6.0283687943262408E-2</v>
      </c>
      <c r="AN295">
        <v>0</v>
      </c>
      <c r="AO295">
        <f t="shared" si="4"/>
        <v>0</v>
      </c>
      <c r="AP295">
        <v>0.66312056737588654</v>
      </c>
      <c r="AQ295">
        <v>0.33687943262411352</v>
      </c>
      <c r="AR295">
        <v>0</v>
      </c>
      <c r="AS295">
        <v>3.5460992907801422E-3</v>
      </c>
      <c r="AT295">
        <v>0.99645390070921991</v>
      </c>
      <c r="AU295">
        <v>0</v>
      </c>
    </row>
    <row r="296" spans="1:47" x14ac:dyDescent="0.25">
      <c r="A296" t="s">
        <v>5075</v>
      </c>
      <c r="B296" t="s">
        <v>889</v>
      </c>
      <c r="C296" t="s">
        <v>433</v>
      </c>
      <c r="D296">
        <v>2020</v>
      </c>
      <c r="E296">
        <v>14</v>
      </c>
      <c r="F296">
        <v>5</v>
      </c>
      <c r="G296">
        <v>9</v>
      </c>
      <c r="H296">
        <v>0</v>
      </c>
      <c r="I296">
        <v>0</v>
      </c>
      <c r="J296">
        <v>2</v>
      </c>
      <c r="K296">
        <v>3</v>
      </c>
      <c r="L296">
        <v>1</v>
      </c>
      <c r="M296">
        <v>2</v>
      </c>
      <c r="N296">
        <v>2</v>
      </c>
      <c r="O296">
        <v>0</v>
      </c>
      <c r="P296">
        <v>1</v>
      </c>
      <c r="Q296">
        <v>0</v>
      </c>
      <c r="R296">
        <v>3</v>
      </c>
      <c r="S296">
        <v>0</v>
      </c>
      <c r="T296">
        <v>0</v>
      </c>
      <c r="U296">
        <v>13</v>
      </c>
      <c r="V296">
        <v>1</v>
      </c>
      <c r="W296">
        <v>0</v>
      </c>
      <c r="X296">
        <v>0</v>
      </c>
      <c r="Y296">
        <v>14</v>
      </c>
      <c r="Z296">
        <v>0</v>
      </c>
      <c r="AA296">
        <v>0.35714285714285721</v>
      </c>
      <c r="AB296">
        <v>0.6428571428571429</v>
      </c>
      <c r="AC296">
        <v>0</v>
      </c>
      <c r="AD296">
        <v>0</v>
      </c>
      <c r="AE296">
        <v>0.14285714285714279</v>
      </c>
      <c r="AF296">
        <v>0.2142857142857143</v>
      </c>
      <c r="AG296">
        <v>7.1428571428571425E-2</v>
      </c>
      <c r="AH296">
        <v>0.14285714285714279</v>
      </c>
      <c r="AI296">
        <v>0.14285714285714279</v>
      </c>
      <c r="AJ296">
        <v>0</v>
      </c>
      <c r="AK296">
        <v>7.1428571428571425E-2</v>
      </c>
      <c r="AL296">
        <v>0</v>
      </c>
      <c r="AM296">
        <v>0.2142857142857143</v>
      </c>
      <c r="AN296">
        <v>0</v>
      </c>
      <c r="AO296">
        <f t="shared" si="4"/>
        <v>0</v>
      </c>
      <c r="AP296">
        <v>0.9285714285714286</v>
      </c>
      <c r="AQ296">
        <v>7.1428571428571425E-2</v>
      </c>
      <c r="AR296">
        <v>0</v>
      </c>
      <c r="AS296">
        <v>0</v>
      </c>
      <c r="AT296">
        <v>1</v>
      </c>
      <c r="AU296">
        <v>0</v>
      </c>
    </row>
    <row r="297" spans="1:47" x14ac:dyDescent="0.25">
      <c r="A297" t="s">
        <v>5076</v>
      </c>
      <c r="B297" t="s">
        <v>4780</v>
      </c>
      <c r="C297" t="s">
        <v>124</v>
      </c>
      <c r="D297">
        <v>2021</v>
      </c>
      <c r="E297">
        <v>11085</v>
      </c>
      <c r="F297">
        <v>6534</v>
      </c>
      <c r="G297">
        <v>4550</v>
      </c>
      <c r="H297">
        <v>1</v>
      </c>
      <c r="I297">
        <v>330</v>
      </c>
      <c r="J297">
        <v>1447</v>
      </c>
      <c r="K297">
        <v>1597</v>
      </c>
      <c r="L297">
        <v>1600</v>
      </c>
      <c r="M297">
        <v>1444</v>
      </c>
      <c r="N297">
        <v>1356</v>
      </c>
      <c r="O297">
        <v>1134</v>
      </c>
      <c r="P297">
        <v>935</v>
      </c>
      <c r="Q297">
        <v>719</v>
      </c>
      <c r="R297">
        <v>519</v>
      </c>
      <c r="S297">
        <v>0</v>
      </c>
      <c r="T297">
        <v>4</v>
      </c>
      <c r="U297">
        <v>7277</v>
      </c>
      <c r="V297">
        <v>3806</v>
      </c>
      <c r="W297">
        <v>2</v>
      </c>
      <c r="X297">
        <v>778</v>
      </c>
      <c r="Y297">
        <v>10282</v>
      </c>
      <c r="Z297">
        <v>25</v>
      </c>
      <c r="AA297">
        <v>0.58944519621109603</v>
      </c>
      <c r="AB297">
        <v>0.41046459179070821</v>
      </c>
      <c r="AC297">
        <v>9.0211998195760038E-5</v>
      </c>
      <c r="AD297">
        <v>2.976995940460081E-2</v>
      </c>
      <c r="AE297">
        <v>0.13053676138926479</v>
      </c>
      <c r="AF297">
        <v>0.14406856111862881</v>
      </c>
      <c r="AG297">
        <v>0.14433919711321611</v>
      </c>
      <c r="AH297">
        <v>0.1302661253946775</v>
      </c>
      <c r="AI297">
        <v>0.1223274695534506</v>
      </c>
      <c r="AJ297">
        <v>0.1023004059539919</v>
      </c>
      <c r="AK297">
        <v>8.4348218313035628E-2</v>
      </c>
      <c r="AL297">
        <v>6.4862426702751469E-2</v>
      </c>
      <c r="AM297">
        <v>4.6820027063599459E-2</v>
      </c>
      <c r="AN297">
        <v>0</v>
      </c>
      <c r="AO297">
        <f t="shared" si="4"/>
        <v>3.6084799278304015E-4</v>
      </c>
      <c r="AP297">
        <v>0.65647271087054582</v>
      </c>
      <c r="AQ297">
        <v>0.34334686513306267</v>
      </c>
      <c r="AR297">
        <v>1.804239963915201E-4</v>
      </c>
      <c r="AS297">
        <v>7.0184934596301304E-2</v>
      </c>
      <c r="AT297">
        <v>0.9275597654488047</v>
      </c>
      <c r="AU297">
        <v>2.2552999548940012E-3</v>
      </c>
    </row>
    <row r="298" spans="1:47" x14ac:dyDescent="0.25">
      <c r="A298" t="s">
        <v>5077</v>
      </c>
      <c r="B298" t="s">
        <v>4780</v>
      </c>
      <c r="C298" t="s">
        <v>123</v>
      </c>
      <c r="D298">
        <v>2021</v>
      </c>
      <c r="E298">
        <v>13540</v>
      </c>
      <c r="F298">
        <v>7895</v>
      </c>
      <c r="G298">
        <v>5645</v>
      </c>
      <c r="H298">
        <v>0</v>
      </c>
      <c r="I298">
        <v>483</v>
      </c>
      <c r="J298">
        <v>1764</v>
      </c>
      <c r="K298">
        <v>1890</v>
      </c>
      <c r="L298">
        <v>1683</v>
      </c>
      <c r="M298">
        <v>1480</v>
      </c>
      <c r="N298">
        <v>1379</v>
      </c>
      <c r="O298">
        <v>1520</v>
      </c>
      <c r="P298">
        <v>1410</v>
      </c>
      <c r="Q298">
        <v>1031</v>
      </c>
      <c r="R298">
        <v>897</v>
      </c>
      <c r="S298">
        <v>0</v>
      </c>
      <c r="T298">
        <v>3</v>
      </c>
      <c r="U298">
        <v>9381</v>
      </c>
      <c r="V298">
        <v>4158</v>
      </c>
      <c r="W298">
        <v>1</v>
      </c>
      <c r="X298">
        <v>731</v>
      </c>
      <c r="Y298">
        <v>12788</v>
      </c>
      <c r="Z298">
        <v>21</v>
      </c>
      <c r="AA298">
        <v>0.5830871491875923</v>
      </c>
      <c r="AB298">
        <v>0.4169128508124077</v>
      </c>
      <c r="AC298">
        <v>0</v>
      </c>
      <c r="AD298">
        <v>3.567208271787297E-2</v>
      </c>
      <c r="AE298">
        <v>0.13028064992614469</v>
      </c>
      <c r="AF298">
        <v>0.13958641063515509</v>
      </c>
      <c r="AG298">
        <v>0.1242983751846381</v>
      </c>
      <c r="AH298">
        <v>0.1093057607090103</v>
      </c>
      <c r="AI298">
        <v>0.1018463810930576</v>
      </c>
      <c r="AJ298">
        <v>0.11225997045790249</v>
      </c>
      <c r="AK298">
        <v>0.104135893648449</v>
      </c>
      <c r="AL298">
        <v>7.6144756277695722E-2</v>
      </c>
      <c r="AM298">
        <v>6.6248153618906944E-2</v>
      </c>
      <c r="AN298">
        <v>0</v>
      </c>
      <c r="AO298">
        <f t="shared" si="4"/>
        <v>2.2156573116691286E-4</v>
      </c>
      <c r="AP298">
        <v>0.69283604135893651</v>
      </c>
      <c r="AQ298">
        <v>0.30709010339734122</v>
      </c>
      <c r="AR298">
        <v>7.3855243722304278E-5</v>
      </c>
      <c r="AS298">
        <v>5.3988183161004427E-2</v>
      </c>
      <c r="AT298">
        <v>0.94446085672082714</v>
      </c>
      <c r="AU298">
        <v>1.5509601181683901E-3</v>
      </c>
    </row>
    <row r="299" spans="1:47" x14ac:dyDescent="0.25">
      <c r="A299" t="s">
        <v>5078</v>
      </c>
      <c r="B299" t="s">
        <v>4780</v>
      </c>
      <c r="C299" t="s">
        <v>4783</v>
      </c>
      <c r="D299">
        <v>2021</v>
      </c>
      <c r="E299">
        <v>94119</v>
      </c>
      <c r="F299">
        <v>52361</v>
      </c>
      <c r="G299">
        <v>41757</v>
      </c>
      <c r="H299">
        <v>1</v>
      </c>
      <c r="I299">
        <v>2503</v>
      </c>
      <c r="J299">
        <v>12301</v>
      </c>
      <c r="K299">
        <v>12637</v>
      </c>
      <c r="L299">
        <v>11076</v>
      </c>
      <c r="M299">
        <v>10222</v>
      </c>
      <c r="N299">
        <v>10095</v>
      </c>
      <c r="O299">
        <v>10077</v>
      </c>
      <c r="P299">
        <v>9072</v>
      </c>
      <c r="Q299">
        <v>7236</v>
      </c>
      <c r="R299">
        <v>6796</v>
      </c>
      <c r="S299">
        <v>0</v>
      </c>
      <c r="T299">
        <v>2104</v>
      </c>
      <c r="U299">
        <v>67804</v>
      </c>
      <c r="V299">
        <v>24220</v>
      </c>
      <c r="W299">
        <v>2095</v>
      </c>
      <c r="X299">
        <v>6801</v>
      </c>
      <c r="Y299">
        <v>87122</v>
      </c>
      <c r="Z299">
        <v>196</v>
      </c>
      <c r="AA299">
        <v>0.5563276277903505</v>
      </c>
      <c r="AB299">
        <v>0.44366174736238168</v>
      </c>
      <c r="AC299">
        <v>1.0624847267820529E-5</v>
      </c>
      <c r="AD299">
        <v>2.6593992711354771E-2</v>
      </c>
      <c r="AE299">
        <v>0.13069624624146031</v>
      </c>
      <c r="AF299">
        <v>0.13426619492344799</v>
      </c>
      <c r="AG299">
        <v>0.1176808083383801</v>
      </c>
      <c r="AH299">
        <v>0.10860718877166139</v>
      </c>
      <c r="AI299">
        <v>0.1072578331686482</v>
      </c>
      <c r="AJ299">
        <v>0.1070665859178274</v>
      </c>
      <c r="AK299">
        <v>9.6388614413667806E-2</v>
      </c>
      <c r="AL299">
        <v>7.6881394829949323E-2</v>
      </c>
      <c r="AM299">
        <v>7.2206462032108287E-2</v>
      </c>
      <c r="AN299">
        <v>0</v>
      </c>
      <c r="AO299">
        <f t="shared" si="4"/>
        <v>2.2354678651494386E-2</v>
      </c>
      <c r="AP299">
        <v>0.72040714414730289</v>
      </c>
      <c r="AQ299">
        <v>0.25733380082661311</v>
      </c>
      <c r="AR299">
        <v>2.2259055026083999E-2</v>
      </c>
      <c r="AS299">
        <v>7.225958626844739E-2</v>
      </c>
      <c r="AT299">
        <v>0.92565794366705978</v>
      </c>
      <c r="AU299">
        <v>2.0824700644928229E-3</v>
      </c>
    </row>
    <row r="300" spans="1:47" x14ac:dyDescent="0.25">
      <c r="A300" t="s">
        <v>5079</v>
      </c>
      <c r="B300" t="s">
        <v>4780</v>
      </c>
      <c r="C300" t="s">
        <v>369</v>
      </c>
      <c r="D300">
        <v>2021</v>
      </c>
      <c r="E300">
        <v>2996</v>
      </c>
      <c r="F300">
        <v>1855</v>
      </c>
      <c r="G300">
        <v>1141</v>
      </c>
      <c r="H300">
        <v>0</v>
      </c>
      <c r="I300">
        <v>108</v>
      </c>
      <c r="J300">
        <v>398</v>
      </c>
      <c r="K300">
        <v>398</v>
      </c>
      <c r="L300">
        <v>371</v>
      </c>
      <c r="M300">
        <v>348</v>
      </c>
      <c r="N300">
        <v>348</v>
      </c>
      <c r="O300">
        <v>298</v>
      </c>
      <c r="P300">
        <v>301</v>
      </c>
      <c r="Q300">
        <v>225</v>
      </c>
      <c r="R300">
        <v>196</v>
      </c>
      <c r="S300">
        <v>0</v>
      </c>
      <c r="T300">
        <v>5</v>
      </c>
      <c r="U300">
        <v>2044</v>
      </c>
      <c r="V300">
        <v>951</v>
      </c>
      <c r="W300">
        <v>1</v>
      </c>
      <c r="X300">
        <v>337</v>
      </c>
      <c r="Y300">
        <v>2648</v>
      </c>
      <c r="Z300">
        <v>11</v>
      </c>
      <c r="AA300">
        <v>0.61915887850467288</v>
      </c>
      <c r="AB300">
        <v>0.38084112149532712</v>
      </c>
      <c r="AC300">
        <v>0</v>
      </c>
      <c r="AD300">
        <v>3.6048064085447272E-2</v>
      </c>
      <c r="AE300">
        <v>0.13284379172229641</v>
      </c>
      <c r="AF300">
        <v>0.13284379172229641</v>
      </c>
      <c r="AG300">
        <v>0.12383177570093459</v>
      </c>
      <c r="AH300">
        <v>0.11615487316421901</v>
      </c>
      <c r="AI300">
        <v>0.11615487316421901</v>
      </c>
      <c r="AJ300">
        <v>9.9465954606141521E-2</v>
      </c>
      <c r="AK300">
        <v>0.10046728971962619</v>
      </c>
      <c r="AL300">
        <v>7.5100133511348463E-2</v>
      </c>
      <c r="AM300">
        <v>6.5420560747663545E-2</v>
      </c>
      <c r="AN300">
        <v>0</v>
      </c>
      <c r="AO300">
        <f t="shared" si="4"/>
        <v>1.6688918558077437E-3</v>
      </c>
      <c r="AP300">
        <v>0.68224299065420557</v>
      </c>
      <c r="AQ300">
        <v>0.31742323097463282</v>
      </c>
      <c r="AR300">
        <v>3.3377837116154872E-4</v>
      </c>
      <c r="AS300">
        <v>0.1124833110814419</v>
      </c>
      <c r="AT300">
        <v>0.88384512683578109</v>
      </c>
      <c r="AU300">
        <v>3.6715620827770358E-3</v>
      </c>
    </row>
    <row r="301" spans="1:47" x14ac:dyDescent="0.25">
      <c r="A301" t="s">
        <v>5080</v>
      </c>
      <c r="B301" t="s">
        <v>4780</v>
      </c>
      <c r="C301" t="s">
        <v>376</v>
      </c>
      <c r="D301">
        <v>2021</v>
      </c>
      <c r="E301">
        <v>2022</v>
      </c>
      <c r="F301">
        <v>1168</v>
      </c>
      <c r="G301">
        <v>854</v>
      </c>
      <c r="H301">
        <v>0</v>
      </c>
      <c r="I301">
        <v>75</v>
      </c>
      <c r="J301">
        <v>218</v>
      </c>
      <c r="K301">
        <v>235</v>
      </c>
      <c r="L301">
        <v>206</v>
      </c>
      <c r="M301">
        <v>258</v>
      </c>
      <c r="N301">
        <v>247</v>
      </c>
      <c r="O301">
        <v>251</v>
      </c>
      <c r="P301">
        <v>204</v>
      </c>
      <c r="Q301">
        <v>144</v>
      </c>
      <c r="R301">
        <v>182</v>
      </c>
      <c r="S301">
        <v>0</v>
      </c>
      <c r="T301">
        <v>2</v>
      </c>
      <c r="U301">
        <v>1502</v>
      </c>
      <c r="V301">
        <v>518</v>
      </c>
      <c r="W301">
        <v>2</v>
      </c>
      <c r="X301">
        <v>314</v>
      </c>
      <c r="Y301">
        <v>1706</v>
      </c>
      <c r="Z301">
        <v>2</v>
      </c>
      <c r="AA301">
        <v>0.57764589515331355</v>
      </c>
      <c r="AB301">
        <v>0.42235410484668651</v>
      </c>
      <c r="AC301">
        <v>0</v>
      </c>
      <c r="AD301">
        <v>3.7091988130563802E-2</v>
      </c>
      <c r="AE301">
        <v>0.10781404549950541</v>
      </c>
      <c r="AF301">
        <v>0.1162215628090999</v>
      </c>
      <c r="AG301">
        <v>0.1018793273986152</v>
      </c>
      <c r="AH301">
        <v>0.12759643916913949</v>
      </c>
      <c r="AI301">
        <v>0.1221562809099901</v>
      </c>
      <c r="AJ301">
        <v>0.1241345202769535</v>
      </c>
      <c r="AK301">
        <v>0.1008902077151335</v>
      </c>
      <c r="AL301">
        <v>7.1216617210682495E-2</v>
      </c>
      <c r="AM301">
        <v>9.0009891196834821E-2</v>
      </c>
      <c r="AN301">
        <v>0</v>
      </c>
      <c r="AO301">
        <f t="shared" si="4"/>
        <v>9.8911968348170125E-4</v>
      </c>
      <c r="AP301">
        <v>0.74282888229475763</v>
      </c>
      <c r="AQ301">
        <v>0.25618199802176062</v>
      </c>
      <c r="AR301">
        <v>9.8911968348170125E-4</v>
      </c>
      <c r="AS301">
        <v>0.1552917903066271</v>
      </c>
      <c r="AT301">
        <v>0.8437190900098912</v>
      </c>
      <c r="AU301">
        <v>9.8911968348170125E-4</v>
      </c>
    </row>
    <row r="302" spans="1:47" x14ac:dyDescent="0.25">
      <c r="A302" t="s">
        <v>5081</v>
      </c>
      <c r="B302" t="s">
        <v>4780</v>
      </c>
      <c r="C302" t="s">
        <v>382</v>
      </c>
      <c r="D302">
        <v>2021</v>
      </c>
      <c r="E302">
        <v>1378</v>
      </c>
      <c r="F302">
        <v>802</v>
      </c>
      <c r="G302">
        <v>576</v>
      </c>
      <c r="H302">
        <v>0</v>
      </c>
      <c r="I302">
        <v>41</v>
      </c>
      <c r="J302">
        <v>131</v>
      </c>
      <c r="K302">
        <v>199</v>
      </c>
      <c r="L302">
        <v>197</v>
      </c>
      <c r="M302">
        <v>166</v>
      </c>
      <c r="N302">
        <v>177</v>
      </c>
      <c r="O302">
        <v>132</v>
      </c>
      <c r="P302">
        <v>146</v>
      </c>
      <c r="Q302">
        <v>97</v>
      </c>
      <c r="R302">
        <v>90</v>
      </c>
      <c r="S302">
        <v>0</v>
      </c>
      <c r="T302">
        <v>2</v>
      </c>
      <c r="U302">
        <v>931</v>
      </c>
      <c r="V302">
        <v>447</v>
      </c>
      <c r="W302">
        <v>0</v>
      </c>
      <c r="X302">
        <v>327</v>
      </c>
      <c r="Y302">
        <v>1045</v>
      </c>
      <c r="Z302">
        <v>6</v>
      </c>
      <c r="AA302">
        <v>0.58200290275761979</v>
      </c>
      <c r="AB302">
        <v>0.41799709724238032</v>
      </c>
      <c r="AC302">
        <v>0</v>
      </c>
      <c r="AD302">
        <v>2.975326560232221E-2</v>
      </c>
      <c r="AE302">
        <v>9.5065312046444125E-2</v>
      </c>
      <c r="AF302">
        <v>0.14441219158200291</v>
      </c>
      <c r="AG302">
        <v>0.14296081277213349</v>
      </c>
      <c r="AH302">
        <v>0.1204644412191582</v>
      </c>
      <c r="AI302">
        <v>0.1284470246734398</v>
      </c>
      <c r="AJ302">
        <v>9.579100145137881E-2</v>
      </c>
      <c r="AK302">
        <v>0.10595065312046439</v>
      </c>
      <c r="AL302">
        <v>7.0391872278664738E-2</v>
      </c>
      <c r="AM302">
        <v>6.5312046444121918E-2</v>
      </c>
      <c r="AN302">
        <v>0</v>
      </c>
      <c r="AO302">
        <f t="shared" si="4"/>
        <v>1.4513788098693759E-3</v>
      </c>
      <c r="AP302">
        <v>0.67561683599419453</v>
      </c>
      <c r="AQ302">
        <v>0.32438316400580552</v>
      </c>
      <c r="AR302">
        <v>0</v>
      </c>
      <c r="AS302">
        <v>0.23730043541364301</v>
      </c>
      <c r="AT302">
        <v>0.75834542815674888</v>
      </c>
      <c r="AU302">
        <v>4.3541364296081266E-3</v>
      </c>
    </row>
    <row r="303" spans="1:47" x14ac:dyDescent="0.25">
      <c r="A303" t="s">
        <v>5082</v>
      </c>
      <c r="B303" t="s">
        <v>4780</v>
      </c>
      <c r="C303" t="s">
        <v>388</v>
      </c>
      <c r="D303">
        <v>2021</v>
      </c>
      <c r="E303">
        <v>53</v>
      </c>
      <c r="F303">
        <v>20</v>
      </c>
      <c r="G303">
        <v>33</v>
      </c>
      <c r="H303">
        <v>0</v>
      </c>
      <c r="I303">
        <v>1</v>
      </c>
      <c r="J303">
        <v>10</v>
      </c>
      <c r="K303">
        <v>7</v>
      </c>
      <c r="L303">
        <v>5</v>
      </c>
      <c r="M303">
        <v>6</v>
      </c>
      <c r="N303">
        <v>7</v>
      </c>
      <c r="O303">
        <v>6</v>
      </c>
      <c r="P303">
        <v>2</v>
      </c>
      <c r="Q303">
        <v>6</v>
      </c>
      <c r="R303">
        <v>3</v>
      </c>
      <c r="S303">
        <v>0</v>
      </c>
      <c r="T303">
        <v>0</v>
      </c>
      <c r="U303">
        <v>41</v>
      </c>
      <c r="V303">
        <v>12</v>
      </c>
      <c r="W303">
        <v>0</v>
      </c>
      <c r="X303">
        <v>12</v>
      </c>
      <c r="Y303">
        <v>41</v>
      </c>
      <c r="Z303">
        <v>0</v>
      </c>
      <c r="AA303">
        <v>0.37735849056603782</v>
      </c>
      <c r="AB303">
        <v>0.62264150943396224</v>
      </c>
      <c r="AC303">
        <v>0</v>
      </c>
      <c r="AD303">
        <v>1.886792452830189E-2</v>
      </c>
      <c r="AE303">
        <v>0.18867924528301891</v>
      </c>
      <c r="AF303">
        <v>0.13207547169811321</v>
      </c>
      <c r="AG303">
        <v>9.4339622641509441E-2</v>
      </c>
      <c r="AH303">
        <v>0.1132075471698113</v>
      </c>
      <c r="AI303">
        <v>0.13207547169811321</v>
      </c>
      <c r="AJ303">
        <v>0.1132075471698113</v>
      </c>
      <c r="AK303">
        <v>3.7735849056603772E-2</v>
      </c>
      <c r="AL303">
        <v>0.1132075471698113</v>
      </c>
      <c r="AM303">
        <v>5.6603773584905662E-2</v>
      </c>
      <c r="AN303">
        <v>0</v>
      </c>
      <c r="AO303">
        <f t="shared" si="4"/>
        <v>0</v>
      </c>
      <c r="AP303">
        <v>0.77358490566037741</v>
      </c>
      <c r="AQ303">
        <v>0.22641509433962259</v>
      </c>
      <c r="AR303">
        <v>0</v>
      </c>
      <c r="AS303">
        <v>0.22641509433962259</v>
      </c>
      <c r="AT303">
        <v>0.77358490566037741</v>
      </c>
      <c r="AU303">
        <v>0</v>
      </c>
    </row>
    <row r="304" spans="1:47" x14ac:dyDescent="0.25">
      <c r="A304" t="s">
        <v>5083</v>
      </c>
      <c r="B304" t="s">
        <v>4780</v>
      </c>
      <c r="C304" t="s">
        <v>394</v>
      </c>
      <c r="D304">
        <v>2021</v>
      </c>
      <c r="E304">
        <v>2736</v>
      </c>
      <c r="F304">
        <v>1579</v>
      </c>
      <c r="G304">
        <v>1157</v>
      </c>
      <c r="H304">
        <v>0</v>
      </c>
      <c r="I304">
        <v>106</v>
      </c>
      <c r="J304">
        <v>304</v>
      </c>
      <c r="K304">
        <v>331</v>
      </c>
      <c r="L304">
        <v>318</v>
      </c>
      <c r="M304">
        <v>325</v>
      </c>
      <c r="N304">
        <v>290</v>
      </c>
      <c r="O304">
        <v>316</v>
      </c>
      <c r="P304">
        <v>305</v>
      </c>
      <c r="Q304">
        <v>215</v>
      </c>
      <c r="R304">
        <v>224</v>
      </c>
      <c r="S304">
        <v>0</v>
      </c>
      <c r="T304">
        <v>2</v>
      </c>
      <c r="U304">
        <v>1926</v>
      </c>
      <c r="V304">
        <v>810</v>
      </c>
      <c r="W304">
        <v>0</v>
      </c>
      <c r="X304">
        <v>482</v>
      </c>
      <c r="Y304">
        <v>2240</v>
      </c>
      <c r="Z304">
        <v>14</v>
      </c>
      <c r="AA304">
        <v>0.57711988304093564</v>
      </c>
      <c r="AB304">
        <v>0.4228801169590643</v>
      </c>
      <c r="AC304">
        <v>0</v>
      </c>
      <c r="AD304">
        <v>3.874269005847953E-2</v>
      </c>
      <c r="AE304">
        <v>0.1111111111111111</v>
      </c>
      <c r="AF304">
        <v>0.1209795321637427</v>
      </c>
      <c r="AG304">
        <v>0.1162280701754386</v>
      </c>
      <c r="AH304">
        <v>0.1187865497076023</v>
      </c>
      <c r="AI304">
        <v>0.1059941520467836</v>
      </c>
      <c r="AJ304">
        <v>0.11549707602339181</v>
      </c>
      <c r="AK304">
        <v>0.11147660818713449</v>
      </c>
      <c r="AL304">
        <v>7.8581871345029239E-2</v>
      </c>
      <c r="AM304">
        <v>8.1871345029239762E-2</v>
      </c>
      <c r="AN304">
        <v>0</v>
      </c>
      <c r="AO304">
        <f t="shared" si="4"/>
        <v>7.3099415204678359E-4</v>
      </c>
      <c r="AP304">
        <v>0.70394736842105265</v>
      </c>
      <c r="AQ304">
        <v>0.29605263157894729</v>
      </c>
      <c r="AR304">
        <v>0</v>
      </c>
      <c r="AS304">
        <v>0.17616959064327489</v>
      </c>
      <c r="AT304">
        <v>0.81871345029239762</v>
      </c>
      <c r="AU304">
        <v>5.1169590643274851E-3</v>
      </c>
    </row>
    <row r="305" spans="1:47" x14ac:dyDescent="0.25">
      <c r="A305" t="s">
        <v>5084</v>
      </c>
      <c r="B305" t="s">
        <v>4780</v>
      </c>
      <c r="C305" t="s">
        <v>400</v>
      </c>
      <c r="D305">
        <v>2021</v>
      </c>
      <c r="E305">
        <v>22</v>
      </c>
      <c r="F305">
        <v>11</v>
      </c>
      <c r="G305">
        <v>11</v>
      </c>
      <c r="H305">
        <v>0</v>
      </c>
      <c r="I305">
        <v>3</v>
      </c>
      <c r="J305">
        <v>2</v>
      </c>
      <c r="K305">
        <v>7</v>
      </c>
      <c r="L305">
        <v>0</v>
      </c>
      <c r="M305">
        <v>0</v>
      </c>
      <c r="N305">
        <v>3</v>
      </c>
      <c r="O305">
        <v>4</v>
      </c>
      <c r="P305">
        <v>1</v>
      </c>
      <c r="Q305">
        <v>2</v>
      </c>
      <c r="R305">
        <v>0</v>
      </c>
      <c r="S305">
        <v>0</v>
      </c>
      <c r="T305">
        <v>0</v>
      </c>
      <c r="U305">
        <v>18</v>
      </c>
      <c r="V305">
        <v>4</v>
      </c>
      <c r="W305">
        <v>0</v>
      </c>
      <c r="X305">
        <v>22</v>
      </c>
      <c r="Y305">
        <v>0</v>
      </c>
      <c r="Z305">
        <v>0</v>
      </c>
      <c r="AA305">
        <v>0.5</v>
      </c>
      <c r="AB305">
        <v>0.5</v>
      </c>
      <c r="AC305">
        <v>0</v>
      </c>
      <c r="AD305">
        <v>0.13636363636363641</v>
      </c>
      <c r="AE305">
        <v>9.0909090909090912E-2</v>
      </c>
      <c r="AF305">
        <v>0.31818181818181818</v>
      </c>
      <c r="AG305">
        <v>0</v>
      </c>
      <c r="AH305">
        <v>0</v>
      </c>
      <c r="AI305">
        <v>0.13636363636363641</v>
      </c>
      <c r="AJ305">
        <v>0.1818181818181818</v>
      </c>
      <c r="AK305">
        <v>4.5454545454545463E-2</v>
      </c>
      <c r="AL305">
        <v>9.0909090909090912E-2</v>
      </c>
      <c r="AM305">
        <v>0</v>
      </c>
      <c r="AN305">
        <v>0</v>
      </c>
      <c r="AO305">
        <f t="shared" si="4"/>
        <v>0</v>
      </c>
      <c r="AP305">
        <v>0.81818181818181823</v>
      </c>
      <c r="AQ305">
        <v>0.1818181818181818</v>
      </c>
      <c r="AR305">
        <v>0</v>
      </c>
      <c r="AS305">
        <v>1</v>
      </c>
      <c r="AT305">
        <v>0</v>
      </c>
      <c r="AU305">
        <v>0</v>
      </c>
    </row>
    <row r="306" spans="1:47" x14ac:dyDescent="0.25">
      <c r="A306" t="s">
        <v>5085</v>
      </c>
      <c r="B306" t="s">
        <v>4780</v>
      </c>
      <c r="C306" t="s">
        <v>43</v>
      </c>
      <c r="D306">
        <v>2021</v>
      </c>
      <c r="E306">
        <v>34860</v>
      </c>
      <c r="F306">
        <v>19909</v>
      </c>
      <c r="G306">
        <v>14951</v>
      </c>
      <c r="H306">
        <v>0</v>
      </c>
      <c r="I306">
        <v>1170</v>
      </c>
      <c r="J306">
        <v>4827</v>
      </c>
      <c r="K306">
        <v>4671</v>
      </c>
      <c r="L306">
        <v>3934</v>
      </c>
      <c r="M306">
        <v>3655</v>
      </c>
      <c r="N306">
        <v>3918</v>
      </c>
      <c r="O306">
        <v>3783</v>
      </c>
      <c r="P306">
        <v>3260</v>
      </c>
      <c r="Q306">
        <v>2838</v>
      </c>
      <c r="R306">
        <v>2790</v>
      </c>
      <c r="S306">
        <v>0</v>
      </c>
      <c r="T306">
        <v>14</v>
      </c>
      <c r="U306">
        <v>24402</v>
      </c>
      <c r="V306">
        <v>10456</v>
      </c>
      <c r="W306">
        <v>2</v>
      </c>
      <c r="X306">
        <v>1497</v>
      </c>
      <c r="Y306">
        <v>33255</v>
      </c>
      <c r="Z306">
        <v>108</v>
      </c>
      <c r="AA306">
        <v>0.57111302352266202</v>
      </c>
      <c r="AB306">
        <v>0.42888697647733792</v>
      </c>
      <c r="AC306">
        <v>0</v>
      </c>
      <c r="AD306">
        <v>3.3562822719449228E-2</v>
      </c>
      <c r="AE306">
        <v>0.1384681583476764</v>
      </c>
      <c r="AF306">
        <v>0.13399311531841651</v>
      </c>
      <c r="AG306">
        <v>0.11285140562249001</v>
      </c>
      <c r="AH306">
        <v>0.10484796328169819</v>
      </c>
      <c r="AI306">
        <v>0.1123924268502582</v>
      </c>
      <c r="AJ306">
        <v>0.1085197934595525</v>
      </c>
      <c r="AK306">
        <v>9.351692484222604E-2</v>
      </c>
      <c r="AL306">
        <v>8.1411359724612734E-2</v>
      </c>
      <c r="AM306">
        <v>8.0034423407917388E-2</v>
      </c>
      <c r="AN306">
        <v>0</v>
      </c>
      <c r="AO306">
        <f t="shared" si="4"/>
        <v>4.0160642570281126E-4</v>
      </c>
      <c r="AP306">
        <v>0.7</v>
      </c>
      <c r="AQ306">
        <v>0.29994262765347102</v>
      </c>
      <c r="AR306">
        <v>5.7372346528973043E-5</v>
      </c>
      <c r="AS306">
        <v>4.2943201376936323E-2</v>
      </c>
      <c r="AT306">
        <v>0.95395869191049909</v>
      </c>
      <c r="AU306">
        <v>3.098106712564544E-3</v>
      </c>
    </row>
    <row r="307" spans="1:47" x14ac:dyDescent="0.25">
      <c r="A307" t="s">
        <v>5086</v>
      </c>
      <c r="B307" t="s">
        <v>4780</v>
      </c>
      <c r="C307" t="s">
        <v>187</v>
      </c>
      <c r="D307">
        <v>2021</v>
      </c>
      <c r="E307">
        <v>344</v>
      </c>
      <c r="F307">
        <v>224</v>
      </c>
      <c r="G307">
        <v>120</v>
      </c>
      <c r="H307">
        <v>0</v>
      </c>
      <c r="I307">
        <v>3</v>
      </c>
      <c r="J307">
        <v>44</v>
      </c>
      <c r="K307">
        <v>43</v>
      </c>
      <c r="L307">
        <v>34</v>
      </c>
      <c r="M307">
        <v>33</v>
      </c>
      <c r="N307">
        <v>27</v>
      </c>
      <c r="O307">
        <v>36</v>
      </c>
      <c r="P307">
        <v>30</v>
      </c>
      <c r="Q307">
        <v>26</v>
      </c>
      <c r="R307">
        <v>25</v>
      </c>
      <c r="S307">
        <v>0</v>
      </c>
      <c r="T307">
        <v>43</v>
      </c>
      <c r="U307">
        <v>241</v>
      </c>
      <c r="V307">
        <v>56</v>
      </c>
      <c r="W307">
        <v>47</v>
      </c>
      <c r="X307">
        <v>33</v>
      </c>
      <c r="Y307">
        <v>308</v>
      </c>
      <c r="Z307">
        <v>3</v>
      </c>
      <c r="AA307">
        <v>0.65116279069767447</v>
      </c>
      <c r="AB307">
        <v>0.34883720930232559</v>
      </c>
      <c r="AC307">
        <v>0</v>
      </c>
      <c r="AD307">
        <v>8.7209302325581394E-3</v>
      </c>
      <c r="AE307">
        <v>0.12790697674418611</v>
      </c>
      <c r="AF307">
        <v>0.125</v>
      </c>
      <c r="AG307">
        <v>9.8837209302325577E-2</v>
      </c>
      <c r="AH307">
        <v>9.5930232558139539E-2</v>
      </c>
      <c r="AI307">
        <v>7.8488372093023256E-2</v>
      </c>
      <c r="AJ307">
        <v>0.10465116279069769</v>
      </c>
      <c r="AK307">
        <v>8.7209302325581398E-2</v>
      </c>
      <c r="AL307">
        <v>7.5581395348837205E-2</v>
      </c>
      <c r="AM307">
        <v>7.2674418604651167E-2</v>
      </c>
      <c r="AN307">
        <v>0</v>
      </c>
      <c r="AO307">
        <f t="shared" si="4"/>
        <v>0.125</v>
      </c>
      <c r="AP307">
        <v>0.70058139534883723</v>
      </c>
      <c r="AQ307">
        <v>0.16279069767441859</v>
      </c>
      <c r="AR307">
        <v>0.13662790697674421</v>
      </c>
      <c r="AS307">
        <v>9.5930232558139539E-2</v>
      </c>
      <c r="AT307">
        <v>0.89534883720930236</v>
      </c>
      <c r="AU307">
        <v>8.7209302325581394E-3</v>
      </c>
    </row>
    <row r="308" spans="1:47" x14ac:dyDescent="0.25">
      <c r="A308" t="s">
        <v>5087</v>
      </c>
      <c r="B308" t="s">
        <v>4780</v>
      </c>
      <c r="C308" t="s">
        <v>420</v>
      </c>
      <c r="D308">
        <v>2021</v>
      </c>
      <c r="E308">
        <v>22451</v>
      </c>
      <c r="F308">
        <v>10771</v>
      </c>
      <c r="G308">
        <v>11680</v>
      </c>
      <c r="H308">
        <v>0</v>
      </c>
      <c r="I308">
        <v>106</v>
      </c>
      <c r="J308">
        <v>2814</v>
      </c>
      <c r="K308">
        <v>2900</v>
      </c>
      <c r="L308">
        <v>2361</v>
      </c>
      <c r="M308">
        <v>2173</v>
      </c>
      <c r="N308">
        <v>2046</v>
      </c>
      <c r="O308">
        <v>2325</v>
      </c>
      <c r="P308">
        <v>2234</v>
      </c>
      <c r="Q308">
        <v>1779</v>
      </c>
      <c r="R308">
        <v>1690</v>
      </c>
      <c r="S308">
        <v>0</v>
      </c>
      <c r="T308">
        <v>2023</v>
      </c>
      <c r="U308">
        <v>18646</v>
      </c>
      <c r="V308">
        <v>1766</v>
      </c>
      <c r="W308">
        <v>2039</v>
      </c>
      <c r="X308">
        <v>1995</v>
      </c>
      <c r="Y308">
        <v>20451</v>
      </c>
      <c r="Z308">
        <v>5</v>
      </c>
      <c r="AA308">
        <v>0.47975591287693198</v>
      </c>
      <c r="AB308">
        <v>0.52024408712306802</v>
      </c>
      <c r="AC308">
        <v>0</v>
      </c>
      <c r="AD308">
        <v>4.7213932564251033E-3</v>
      </c>
      <c r="AE308">
        <v>0.12533962852434191</v>
      </c>
      <c r="AF308">
        <v>0.12917019286446041</v>
      </c>
      <c r="AG308">
        <v>0.1051623535699969</v>
      </c>
      <c r="AH308">
        <v>9.6788561756714617E-2</v>
      </c>
      <c r="AI308">
        <v>9.1131798138167561E-2</v>
      </c>
      <c r="AJ308">
        <v>0.103558861520645</v>
      </c>
      <c r="AK308">
        <v>9.9505589951449827E-2</v>
      </c>
      <c r="AL308">
        <v>7.923923210547415E-2</v>
      </c>
      <c r="AM308">
        <v>7.5275043427909666E-2</v>
      </c>
      <c r="AN308">
        <v>0</v>
      </c>
      <c r="AO308">
        <f t="shared" si="4"/>
        <v>9.010734488441495E-2</v>
      </c>
      <c r="AP308">
        <v>0.8305197986726649</v>
      </c>
      <c r="AQ308">
        <v>7.8660193309874837E-2</v>
      </c>
      <c r="AR308">
        <v>9.0820008017460249E-2</v>
      </c>
      <c r="AS308">
        <v>8.8860184401585676E-2</v>
      </c>
      <c r="AT308">
        <v>0.9109171083693377</v>
      </c>
      <c r="AU308">
        <v>2.227072290766558E-4</v>
      </c>
    </row>
    <row r="309" spans="1:47" x14ac:dyDescent="0.25">
      <c r="A309" t="s">
        <v>5088</v>
      </c>
      <c r="B309" t="s">
        <v>4780</v>
      </c>
      <c r="C309" t="s">
        <v>426</v>
      </c>
      <c r="D309">
        <v>2021</v>
      </c>
      <c r="E309">
        <v>2547</v>
      </c>
      <c r="F309">
        <v>1553</v>
      </c>
      <c r="G309">
        <v>994</v>
      </c>
      <c r="H309">
        <v>0</v>
      </c>
      <c r="I309">
        <v>77</v>
      </c>
      <c r="J309">
        <v>332</v>
      </c>
      <c r="K309">
        <v>343</v>
      </c>
      <c r="L309">
        <v>355</v>
      </c>
      <c r="M309">
        <v>328</v>
      </c>
      <c r="N309">
        <v>289</v>
      </c>
      <c r="O309">
        <v>263</v>
      </c>
      <c r="P309">
        <v>236</v>
      </c>
      <c r="Q309">
        <v>147</v>
      </c>
      <c r="R309">
        <v>171</v>
      </c>
      <c r="S309">
        <v>0</v>
      </c>
      <c r="T309">
        <v>6</v>
      </c>
      <c r="U309">
        <v>1326</v>
      </c>
      <c r="V309">
        <v>1220</v>
      </c>
      <c r="W309">
        <v>1</v>
      </c>
      <c r="X309">
        <v>264</v>
      </c>
      <c r="Y309">
        <v>2282</v>
      </c>
      <c r="Z309">
        <v>1</v>
      </c>
      <c r="AA309">
        <v>0.60973694542599133</v>
      </c>
      <c r="AB309">
        <v>0.39026305457400862</v>
      </c>
      <c r="AC309">
        <v>0</v>
      </c>
      <c r="AD309">
        <v>3.0231645072634469E-2</v>
      </c>
      <c r="AE309">
        <v>0.13034943070278759</v>
      </c>
      <c r="AF309">
        <v>0.1346682371417354</v>
      </c>
      <c r="AG309">
        <v>0.1393796623478602</v>
      </c>
      <c r="AH309">
        <v>0.12877895563407929</v>
      </c>
      <c r="AI309">
        <v>0.11346682371417351</v>
      </c>
      <c r="AJ309">
        <v>0.10325873576756971</v>
      </c>
      <c r="AK309">
        <v>9.2658029053788768E-2</v>
      </c>
      <c r="AL309">
        <v>5.7714958775029447E-2</v>
      </c>
      <c r="AM309">
        <v>6.7137809187279157E-2</v>
      </c>
      <c r="AN309">
        <v>0</v>
      </c>
      <c r="AO309">
        <f t="shared" si="4"/>
        <v>2.3557126030624262E-3</v>
      </c>
      <c r="AP309">
        <v>0.52061248527679627</v>
      </c>
      <c r="AQ309">
        <v>0.47899489595602668</v>
      </c>
      <c r="AR309">
        <v>3.9261876717707113E-4</v>
      </c>
      <c r="AS309">
        <v>0.1036513545347468</v>
      </c>
      <c r="AT309">
        <v>0.89595602669807617</v>
      </c>
      <c r="AU309">
        <v>3.9261876717707113E-4</v>
      </c>
    </row>
    <row r="310" spans="1:47" x14ac:dyDescent="0.25">
      <c r="A310" t="s">
        <v>5089</v>
      </c>
      <c r="B310" t="s">
        <v>4780</v>
      </c>
      <c r="C310" t="s">
        <v>433</v>
      </c>
      <c r="D310">
        <v>2021</v>
      </c>
      <c r="E310">
        <v>85</v>
      </c>
      <c r="F310">
        <v>40</v>
      </c>
      <c r="G310">
        <v>45</v>
      </c>
      <c r="H310">
        <v>0</v>
      </c>
      <c r="I310">
        <v>0</v>
      </c>
      <c r="J310">
        <v>10</v>
      </c>
      <c r="K310">
        <v>16</v>
      </c>
      <c r="L310">
        <v>12</v>
      </c>
      <c r="M310">
        <v>6</v>
      </c>
      <c r="N310">
        <v>8</v>
      </c>
      <c r="O310">
        <v>9</v>
      </c>
      <c r="P310">
        <v>8</v>
      </c>
      <c r="Q310">
        <v>7</v>
      </c>
      <c r="R310">
        <v>9</v>
      </c>
      <c r="S310">
        <v>0</v>
      </c>
      <c r="T310">
        <v>0</v>
      </c>
      <c r="U310">
        <v>69</v>
      </c>
      <c r="V310">
        <v>16</v>
      </c>
      <c r="W310">
        <v>0</v>
      </c>
      <c r="X310">
        <v>9</v>
      </c>
      <c r="Y310">
        <v>76</v>
      </c>
      <c r="Z310">
        <v>0</v>
      </c>
      <c r="AA310">
        <v>0.47058823529411759</v>
      </c>
      <c r="AB310">
        <v>0.52941176470588236</v>
      </c>
      <c r="AC310">
        <v>0</v>
      </c>
      <c r="AD310">
        <v>0</v>
      </c>
      <c r="AE310">
        <v>0.1176470588235294</v>
      </c>
      <c r="AF310">
        <v>0.18823529411764711</v>
      </c>
      <c r="AG310">
        <v>0.14117647058823529</v>
      </c>
      <c r="AH310">
        <v>7.0588235294117646E-2</v>
      </c>
      <c r="AI310">
        <v>9.4117647058823528E-2</v>
      </c>
      <c r="AJ310">
        <v>0.1058823529411765</v>
      </c>
      <c r="AK310">
        <v>9.4117647058823528E-2</v>
      </c>
      <c r="AL310">
        <v>8.2352941176470587E-2</v>
      </c>
      <c r="AM310">
        <v>0.1058823529411765</v>
      </c>
      <c r="AN310">
        <v>0</v>
      </c>
      <c r="AO310">
        <f t="shared" si="4"/>
        <v>0</v>
      </c>
      <c r="AP310">
        <v>0.81176470588235294</v>
      </c>
      <c r="AQ310">
        <v>0.18823529411764711</v>
      </c>
      <c r="AR310">
        <v>0</v>
      </c>
      <c r="AS310">
        <v>0.1058823529411765</v>
      </c>
      <c r="AT310">
        <v>0.89411764705882357</v>
      </c>
      <c r="AU310">
        <v>0</v>
      </c>
    </row>
    <row r="311" spans="1:47" x14ac:dyDescent="0.25">
      <c r="A311" t="s">
        <v>5090</v>
      </c>
      <c r="B311" t="s">
        <v>4796</v>
      </c>
      <c r="C311" t="s">
        <v>124</v>
      </c>
      <c r="D311">
        <v>2021</v>
      </c>
      <c r="E311">
        <v>5423</v>
      </c>
      <c r="F311">
        <v>2954</v>
      </c>
      <c r="G311">
        <v>2468</v>
      </c>
      <c r="H311">
        <v>1</v>
      </c>
      <c r="I311">
        <v>318</v>
      </c>
      <c r="J311">
        <v>607</v>
      </c>
      <c r="K311">
        <v>711</v>
      </c>
      <c r="L311">
        <v>756</v>
      </c>
      <c r="M311">
        <v>708</v>
      </c>
      <c r="N311">
        <v>673</v>
      </c>
      <c r="O311">
        <v>584</v>
      </c>
      <c r="P311">
        <v>463</v>
      </c>
      <c r="Q311">
        <v>358</v>
      </c>
      <c r="R311">
        <v>244</v>
      </c>
      <c r="S311">
        <v>0</v>
      </c>
      <c r="T311">
        <v>1</v>
      </c>
      <c r="U311">
        <v>3098</v>
      </c>
      <c r="V311">
        <v>2324</v>
      </c>
      <c r="W311">
        <v>1</v>
      </c>
      <c r="X311">
        <v>696</v>
      </c>
      <c r="Y311">
        <v>4717</v>
      </c>
      <c r="Z311">
        <v>10</v>
      </c>
      <c r="AA311">
        <v>0.54471694633966439</v>
      </c>
      <c r="AB311">
        <v>0.45509865388161541</v>
      </c>
      <c r="AC311">
        <v>1.8439977872026551E-4</v>
      </c>
      <c r="AD311">
        <v>5.8639129633044441E-2</v>
      </c>
      <c r="AE311">
        <v>0.1119306656832012</v>
      </c>
      <c r="AF311">
        <v>0.13110824267010879</v>
      </c>
      <c r="AG311">
        <v>0.13940623271252081</v>
      </c>
      <c r="AH311">
        <v>0.13055504333394799</v>
      </c>
      <c r="AI311">
        <v>0.1241010510787387</v>
      </c>
      <c r="AJ311">
        <v>0.1076894707726351</v>
      </c>
      <c r="AK311">
        <v>8.5377097547482947E-2</v>
      </c>
      <c r="AL311">
        <v>6.6015120781855063E-2</v>
      </c>
      <c r="AM311">
        <v>4.4993546007744793E-2</v>
      </c>
      <c r="AN311">
        <v>0</v>
      </c>
      <c r="AO311">
        <f t="shared" si="4"/>
        <v>1.8439977872026554E-4</v>
      </c>
      <c r="AP311">
        <v>0.57127051447538268</v>
      </c>
      <c r="AQ311">
        <v>0.42854508574589711</v>
      </c>
      <c r="AR311">
        <v>1.8439977872026551E-4</v>
      </c>
      <c r="AS311">
        <v>0.1283422459893048</v>
      </c>
      <c r="AT311">
        <v>0.86981375622349255</v>
      </c>
      <c r="AU311">
        <v>1.8439977872026551E-3</v>
      </c>
    </row>
    <row r="312" spans="1:47" x14ac:dyDescent="0.25">
      <c r="A312" t="s">
        <v>5091</v>
      </c>
      <c r="B312" t="s">
        <v>4796</v>
      </c>
      <c r="C312" t="s">
        <v>123</v>
      </c>
      <c r="D312">
        <v>2021</v>
      </c>
      <c r="E312">
        <v>7118</v>
      </c>
      <c r="F312">
        <v>3872</v>
      </c>
      <c r="G312">
        <v>3246</v>
      </c>
      <c r="H312">
        <v>0</v>
      </c>
      <c r="I312">
        <v>447</v>
      </c>
      <c r="J312">
        <v>847</v>
      </c>
      <c r="K312">
        <v>804</v>
      </c>
      <c r="L312">
        <v>856</v>
      </c>
      <c r="M312">
        <v>746</v>
      </c>
      <c r="N312">
        <v>697</v>
      </c>
      <c r="O312">
        <v>901</v>
      </c>
      <c r="P312">
        <v>806</v>
      </c>
      <c r="Q312">
        <v>537</v>
      </c>
      <c r="R312">
        <v>475</v>
      </c>
      <c r="S312">
        <v>0</v>
      </c>
      <c r="T312">
        <v>2</v>
      </c>
      <c r="U312">
        <v>4555</v>
      </c>
      <c r="V312">
        <v>2563</v>
      </c>
      <c r="W312">
        <v>0</v>
      </c>
      <c r="X312">
        <v>663</v>
      </c>
      <c r="Y312">
        <v>6444</v>
      </c>
      <c r="Z312">
        <v>11</v>
      </c>
      <c r="AA312">
        <v>0.54397302613093568</v>
      </c>
      <c r="AB312">
        <v>0.45602697386906432</v>
      </c>
      <c r="AC312">
        <v>0</v>
      </c>
      <c r="AD312">
        <v>6.2798538915425681E-2</v>
      </c>
      <c r="AE312">
        <v>0.1189940994661422</v>
      </c>
      <c r="AF312">
        <v>0.1129530767069401</v>
      </c>
      <c r="AG312">
        <v>0.1202584995785333</v>
      </c>
      <c r="AH312">
        <v>0.1048047204270863</v>
      </c>
      <c r="AI312">
        <v>9.7920764259623483E-2</v>
      </c>
      <c r="AJ312">
        <v>0.12658050014048891</v>
      </c>
      <c r="AK312">
        <v>0.1132340545096937</v>
      </c>
      <c r="AL312">
        <v>7.5442540039336897E-2</v>
      </c>
      <c r="AM312">
        <v>6.6732228153975837E-2</v>
      </c>
      <c r="AN312">
        <v>0</v>
      </c>
      <c r="AO312">
        <f t="shared" si="4"/>
        <v>2.8097780275358248E-4</v>
      </c>
      <c r="AP312">
        <v>0.63992694577128406</v>
      </c>
      <c r="AQ312">
        <v>0.36007305422871588</v>
      </c>
      <c r="AR312">
        <v>0</v>
      </c>
      <c r="AS312">
        <v>9.3144141612812592E-2</v>
      </c>
      <c r="AT312">
        <v>0.90531048047204266</v>
      </c>
      <c r="AU312">
        <v>1.5453779151447041E-3</v>
      </c>
    </row>
    <row r="313" spans="1:47" x14ac:dyDescent="0.25">
      <c r="A313" t="s">
        <v>5092</v>
      </c>
      <c r="B313" t="s">
        <v>4796</v>
      </c>
      <c r="C313" t="s">
        <v>4783</v>
      </c>
      <c r="D313">
        <v>2021</v>
      </c>
      <c r="E313">
        <v>47449</v>
      </c>
      <c r="F313">
        <v>24149</v>
      </c>
      <c r="G313">
        <v>23299</v>
      </c>
      <c r="H313">
        <v>1</v>
      </c>
      <c r="I313">
        <v>2341</v>
      </c>
      <c r="J313">
        <v>5631</v>
      </c>
      <c r="K313">
        <v>5386</v>
      </c>
      <c r="L313">
        <v>5312</v>
      </c>
      <c r="M313">
        <v>5029</v>
      </c>
      <c r="N313">
        <v>4976</v>
      </c>
      <c r="O313">
        <v>5391</v>
      </c>
      <c r="P313">
        <v>4770</v>
      </c>
      <c r="Q313">
        <v>3577</v>
      </c>
      <c r="R313">
        <v>3241</v>
      </c>
      <c r="S313">
        <v>0</v>
      </c>
      <c r="T313">
        <v>1795</v>
      </c>
      <c r="U313">
        <v>31703</v>
      </c>
      <c r="V313">
        <v>13942</v>
      </c>
      <c r="W313">
        <v>1804</v>
      </c>
      <c r="X313">
        <v>5893</v>
      </c>
      <c r="Y313">
        <v>41454</v>
      </c>
      <c r="Z313">
        <v>102</v>
      </c>
      <c r="AA313">
        <v>0.50894644776496867</v>
      </c>
      <c r="AB313">
        <v>0.49103247697527869</v>
      </c>
      <c r="AC313">
        <v>2.107525975257645E-5</v>
      </c>
      <c r="AD313">
        <v>4.9337183080781472E-2</v>
      </c>
      <c r="AE313">
        <v>0.118674787666758</v>
      </c>
      <c r="AF313">
        <v>0.11351134902737681</v>
      </c>
      <c r="AG313">
        <v>0.1119517798056861</v>
      </c>
      <c r="AH313">
        <v>0.105987481295707</v>
      </c>
      <c r="AI313">
        <v>0.1048704925288204</v>
      </c>
      <c r="AJ313">
        <v>0.1136167253261396</v>
      </c>
      <c r="AK313">
        <v>0.1005289890197897</v>
      </c>
      <c r="AL313">
        <v>7.5386204134965967E-2</v>
      </c>
      <c r="AM313">
        <v>6.8304916858100279E-2</v>
      </c>
      <c r="AN313">
        <v>0</v>
      </c>
      <c r="AO313">
        <f t="shared" si="4"/>
        <v>3.7830091255874727E-2</v>
      </c>
      <c r="AP313">
        <v>0.66814895993593126</v>
      </c>
      <c r="AQ313">
        <v>0.29383127147042087</v>
      </c>
      <c r="AR313">
        <v>3.8019768593647918E-2</v>
      </c>
      <c r="AS313">
        <v>0.124196505721933</v>
      </c>
      <c r="AT313">
        <v>0.8736538177833042</v>
      </c>
      <c r="AU313">
        <v>2.1496764947627981E-3</v>
      </c>
    </row>
    <row r="314" spans="1:47" x14ac:dyDescent="0.25">
      <c r="A314" t="s">
        <v>5093</v>
      </c>
      <c r="B314" t="s">
        <v>4796</v>
      </c>
      <c r="C314" t="s">
        <v>369</v>
      </c>
      <c r="D314">
        <v>2021</v>
      </c>
      <c r="E314">
        <v>1505</v>
      </c>
      <c r="F314">
        <v>896</v>
      </c>
      <c r="G314">
        <v>609</v>
      </c>
      <c r="H314">
        <v>0</v>
      </c>
      <c r="I314">
        <v>105</v>
      </c>
      <c r="J314">
        <v>173</v>
      </c>
      <c r="K314">
        <v>163</v>
      </c>
      <c r="L314">
        <v>179</v>
      </c>
      <c r="M314">
        <v>156</v>
      </c>
      <c r="N314">
        <v>192</v>
      </c>
      <c r="O314">
        <v>170</v>
      </c>
      <c r="P314">
        <v>161</v>
      </c>
      <c r="Q314">
        <v>119</v>
      </c>
      <c r="R314">
        <v>83</v>
      </c>
      <c r="S314">
        <v>0</v>
      </c>
      <c r="T314">
        <v>4</v>
      </c>
      <c r="U314">
        <v>850</v>
      </c>
      <c r="V314">
        <v>654</v>
      </c>
      <c r="W314">
        <v>1</v>
      </c>
      <c r="X314">
        <v>296</v>
      </c>
      <c r="Y314">
        <v>1203</v>
      </c>
      <c r="Z314">
        <v>6</v>
      </c>
      <c r="AA314">
        <v>0.59534883720930232</v>
      </c>
      <c r="AB314">
        <v>0.40465116279069768</v>
      </c>
      <c r="AC314">
        <v>0</v>
      </c>
      <c r="AD314">
        <v>6.9767441860465115E-2</v>
      </c>
      <c r="AE314">
        <v>0.1149501661129568</v>
      </c>
      <c r="AF314">
        <v>0.10830564784053159</v>
      </c>
      <c r="AG314">
        <v>0.118936877076412</v>
      </c>
      <c r="AH314">
        <v>0.10365448504983391</v>
      </c>
      <c r="AI314">
        <v>0.1275747508305648</v>
      </c>
      <c r="AJ314">
        <v>0.1129568106312292</v>
      </c>
      <c r="AK314">
        <v>0.1069767441860465</v>
      </c>
      <c r="AL314">
        <v>7.9069767441860464E-2</v>
      </c>
      <c r="AM314">
        <v>5.5149501661129571E-2</v>
      </c>
      <c r="AN314">
        <v>0</v>
      </c>
      <c r="AO314">
        <f t="shared" si="4"/>
        <v>2.6578073089700998E-3</v>
      </c>
      <c r="AP314">
        <v>0.56478405315614622</v>
      </c>
      <c r="AQ314">
        <v>0.43455149501661128</v>
      </c>
      <c r="AR314">
        <v>6.6445182724252495E-4</v>
      </c>
      <c r="AS314">
        <v>0.19667774086378739</v>
      </c>
      <c r="AT314">
        <v>0.79933554817275743</v>
      </c>
      <c r="AU314">
        <v>3.9867109634551491E-3</v>
      </c>
    </row>
    <row r="315" spans="1:47" x14ac:dyDescent="0.25">
      <c r="A315" t="s">
        <v>5094</v>
      </c>
      <c r="B315" t="s">
        <v>4796</v>
      </c>
      <c r="C315" t="s">
        <v>376</v>
      </c>
      <c r="D315">
        <v>2021</v>
      </c>
      <c r="E315">
        <v>1103</v>
      </c>
      <c r="F315">
        <v>547</v>
      </c>
      <c r="G315">
        <v>556</v>
      </c>
      <c r="H315">
        <v>0</v>
      </c>
      <c r="I315">
        <v>75</v>
      </c>
      <c r="J315">
        <v>124</v>
      </c>
      <c r="K315">
        <v>122</v>
      </c>
      <c r="L315">
        <v>108</v>
      </c>
      <c r="M315">
        <v>114</v>
      </c>
      <c r="N315">
        <v>111</v>
      </c>
      <c r="O315">
        <v>121</v>
      </c>
      <c r="P315">
        <v>126</v>
      </c>
      <c r="Q315">
        <v>85</v>
      </c>
      <c r="R315">
        <v>116</v>
      </c>
      <c r="S315">
        <v>0</v>
      </c>
      <c r="T315">
        <v>1</v>
      </c>
      <c r="U315">
        <v>897</v>
      </c>
      <c r="V315">
        <v>205</v>
      </c>
      <c r="W315">
        <v>1</v>
      </c>
      <c r="X315">
        <v>291</v>
      </c>
      <c r="Y315">
        <v>810</v>
      </c>
      <c r="Z315">
        <v>2</v>
      </c>
      <c r="AA315">
        <v>0.49592021758839527</v>
      </c>
      <c r="AB315">
        <v>0.50407978241160467</v>
      </c>
      <c r="AC315">
        <v>0</v>
      </c>
      <c r="AD315">
        <v>6.7996373526745243E-2</v>
      </c>
      <c r="AE315">
        <v>0.1124206708975521</v>
      </c>
      <c r="AF315">
        <v>0.11060743427017231</v>
      </c>
      <c r="AG315">
        <v>9.7914777878513146E-2</v>
      </c>
      <c r="AH315">
        <v>0.1033544877606528</v>
      </c>
      <c r="AI315">
        <v>0.100634632819583</v>
      </c>
      <c r="AJ315">
        <v>0.1097008159564823</v>
      </c>
      <c r="AK315">
        <v>0.114233907524932</v>
      </c>
      <c r="AL315">
        <v>7.7062556663644602E-2</v>
      </c>
      <c r="AM315">
        <v>0.1051677243880326</v>
      </c>
      <c r="AN315">
        <v>0</v>
      </c>
      <c r="AO315">
        <f t="shared" si="4"/>
        <v>9.0661831368993653E-4</v>
      </c>
      <c r="AP315">
        <v>0.81323662737987312</v>
      </c>
      <c r="AQ315">
        <v>0.185856754306437</v>
      </c>
      <c r="AR315">
        <v>9.0661831368993653E-4</v>
      </c>
      <c r="AS315">
        <v>0.26382592928377152</v>
      </c>
      <c r="AT315">
        <v>0.73436083408884856</v>
      </c>
      <c r="AU315">
        <v>1.8132366273798731E-3</v>
      </c>
    </row>
    <row r="316" spans="1:47" x14ac:dyDescent="0.25">
      <c r="A316" t="s">
        <v>5095</v>
      </c>
      <c r="B316" t="s">
        <v>4796</v>
      </c>
      <c r="C316" t="s">
        <v>382</v>
      </c>
      <c r="D316">
        <v>2021</v>
      </c>
      <c r="E316">
        <v>695</v>
      </c>
      <c r="F316">
        <v>386</v>
      </c>
      <c r="G316">
        <v>309</v>
      </c>
      <c r="H316">
        <v>0</v>
      </c>
      <c r="I316">
        <v>41</v>
      </c>
      <c r="J316">
        <v>61</v>
      </c>
      <c r="K316">
        <v>89</v>
      </c>
      <c r="L316">
        <v>88</v>
      </c>
      <c r="M316">
        <v>98</v>
      </c>
      <c r="N316">
        <v>100</v>
      </c>
      <c r="O316">
        <v>61</v>
      </c>
      <c r="P316">
        <v>61</v>
      </c>
      <c r="Q316">
        <v>46</v>
      </c>
      <c r="R316">
        <v>49</v>
      </c>
      <c r="S316">
        <v>0</v>
      </c>
      <c r="T316">
        <v>1</v>
      </c>
      <c r="U316">
        <v>455</v>
      </c>
      <c r="V316">
        <v>240</v>
      </c>
      <c r="W316">
        <v>0</v>
      </c>
      <c r="X316">
        <v>242</v>
      </c>
      <c r="Y316">
        <v>449</v>
      </c>
      <c r="Z316">
        <v>4</v>
      </c>
      <c r="AA316">
        <v>0.55539568345323742</v>
      </c>
      <c r="AB316">
        <v>0.44460431654676258</v>
      </c>
      <c r="AC316">
        <v>0</v>
      </c>
      <c r="AD316">
        <v>5.8992805755395693E-2</v>
      </c>
      <c r="AE316">
        <v>8.7769784172661874E-2</v>
      </c>
      <c r="AF316">
        <v>0.12805755395683449</v>
      </c>
      <c r="AG316">
        <v>0.1266187050359712</v>
      </c>
      <c r="AH316">
        <v>0.14100719424460431</v>
      </c>
      <c r="AI316">
        <v>0.1438848920863309</v>
      </c>
      <c r="AJ316">
        <v>8.7769784172661874E-2</v>
      </c>
      <c r="AK316">
        <v>8.7769784172661874E-2</v>
      </c>
      <c r="AL316">
        <v>6.6187050359712229E-2</v>
      </c>
      <c r="AM316">
        <v>7.0503597122302156E-2</v>
      </c>
      <c r="AN316">
        <v>0</v>
      </c>
      <c r="AO316">
        <f t="shared" si="4"/>
        <v>1.4388489208633094E-3</v>
      </c>
      <c r="AP316">
        <v>0.65467625899280579</v>
      </c>
      <c r="AQ316">
        <v>0.34532374100719432</v>
      </c>
      <c r="AR316">
        <v>0</v>
      </c>
      <c r="AS316">
        <v>0.34820143884892091</v>
      </c>
      <c r="AT316">
        <v>0.64604316546762586</v>
      </c>
      <c r="AU316">
        <v>5.7553956834532384E-3</v>
      </c>
    </row>
    <row r="317" spans="1:47" x14ac:dyDescent="0.25">
      <c r="A317" t="s">
        <v>5096</v>
      </c>
      <c r="B317" t="s">
        <v>4796</v>
      </c>
      <c r="C317" t="s">
        <v>388</v>
      </c>
      <c r="D317">
        <v>2021</v>
      </c>
      <c r="E317">
        <v>42</v>
      </c>
      <c r="F317">
        <v>13</v>
      </c>
      <c r="G317">
        <v>29</v>
      </c>
      <c r="H317">
        <v>0</v>
      </c>
      <c r="I317">
        <v>1</v>
      </c>
      <c r="J317">
        <v>8</v>
      </c>
      <c r="K317">
        <v>5</v>
      </c>
      <c r="L317">
        <v>5</v>
      </c>
      <c r="M317">
        <v>5</v>
      </c>
      <c r="N317">
        <v>5</v>
      </c>
      <c r="O317">
        <v>5</v>
      </c>
      <c r="P317">
        <v>2</v>
      </c>
      <c r="Q317">
        <v>3</v>
      </c>
      <c r="R317">
        <v>3</v>
      </c>
      <c r="S317">
        <v>0</v>
      </c>
      <c r="T317">
        <v>0</v>
      </c>
      <c r="U317">
        <v>34</v>
      </c>
      <c r="V317">
        <v>8</v>
      </c>
      <c r="W317">
        <v>0</v>
      </c>
      <c r="X317">
        <v>12</v>
      </c>
      <c r="Y317">
        <v>30</v>
      </c>
      <c r="Z317">
        <v>0</v>
      </c>
      <c r="AA317">
        <v>0.30952380952380948</v>
      </c>
      <c r="AB317">
        <v>0.69047619047619047</v>
      </c>
      <c r="AC317">
        <v>0</v>
      </c>
      <c r="AD317">
        <v>2.3809523809523812E-2</v>
      </c>
      <c r="AE317">
        <v>0.19047619047619049</v>
      </c>
      <c r="AF317">
        <v>0.119047619047619</v>
      </c>
      <c r="AG317">
        <v>0.119047619047619</v>
      </c>
      <c r="AH317">
        <v>0.119047619047619</v>
      </c>
      <c r="AI317">
        <v>0.119047619047619</v>
      </c>
      <c r="AJ317">
        <v>0.119047619047619</v>
      </c>
      <c r="AK317">
        <v>4.7619047619047623E-2</v>
      </c>
      <c r="AL317">
        <v>7.1428571428571425E-2</v>
      </c>
      <c r="AM317">
        <v>7.1428571428571425E-2</v>
      </c>
      <c r="AN317">
        <v>0</v>
      </c>
      <c r="AO317">
        <f t="shared" si="4"/>
        <v>0</v>
      </c>
      <c r="AP317">
        <v>0.80952380952380953</v>
      </c>
      <c r="AQ317">
        <v>0.19047619047619049</v>
      </c>
      <c r="AR317">
        <v>0</v>
      </c>
      <c r="AS317">
        <v>0.2857142857142857</v>
      </c>
      <c r="AT317">
        <v>0.7142857142857143</v>
      </c>
      <c r="AU317">
        <v>0</v>
      </c>
    </row>
    <row r="318" spans="1:47" x14ac:dyDescent="0.25">
      <c r="A318" t="s">
        <v>5097</v>
      </c>
      <c r="B318" t="s">
        <v>4796</v>
      </c>
      <c r="C318" t="s">
        <v>394</v>
      </c>
      <c r="D318">
        <v>2021</v>
      </c>
      <c r="E318">
        <v>1374</v>
      </c>
      <c r="F318">
        <v>728</v>
      </c>
      <c r="G318">
        <v>646</v>
      </c>
      <c r="H318">
        <v>0</v>
      </c>
      <c r="I318">
        <v>105</v>
      </c>
      <c r="J318">
        <v>123</v>
      </c>
      <c r="K318">
        <v>142</v>
      </c>
      <c r="L318">
        <v>152</v>
      </c>
      <c r="M318">
        <v>162</v>
      </c>
      <c r="N318">
        <v>134</v>
      </c>
      <c r="O318">
        <v>177</v>
      </c>
      <c r="P318">
        <v>158</v>
      </c>
      <c r="Q318">
        <v>97</v>
      </c>
      <c r="R318">
        <v>122</v>
      </c>
      <c r="S318">
        <v>0</v>
      </c>
      <c r="T318">
        <v>2</v>
      </c>
      <c r="U318">
        <v>930</v>
      </c>
      <c r="V318">
        <v>444</v>
      </c>
      <c r="W318">
        <v>0</v>
      </c>
      <c r="X318">
        <v>335</v>
      </c>
      <c r="Y318">
        <v>1032</v>
      </c>
      <c r="Z318">
        <v>7</v>
      </c>
      <c r="AA318">
        <v>0.529839883551674</v>
      </c>
      <c r="AB318">
        <v>0.47016011644832612</v>
      </c>
      <c r="AC318">
        <v>0</v>
      </c>
      <c r="AD318">
        <v>7.6419213973799124E-2</v>
      </c>
      <c r="AE318">
        <v>8.9519650655021835E-2</v>
      </c>
      <c r="AF318">
        <v>0.1033478893740902</v>
      </c>
      <c r="AG318">
        <v>0.1106259097525473</v>
      </c>
      <c r="AH318">
        <v>0.11790393013100441</v>
      </c>
      <c r="AI318">
        <v>9.75254730713246E-2</v>
      </c>
      <c r="AJ318">
        <v>0.12882096069869001</v>
      </c>
      <c r="AK318">
        <v>0.1149927219796215</v>
      </c>
      <c r="AL318">
        <v>7.0596797671033482E-2</v>
      </c>
      <c r="AM318">
        <v>8.8791848617176122E-2</v>
      </c>
      <c r="AN318">
        <v>0</v>
      </c>
      <c r="AO318">
        <f t="shared" si="4"/>
        <v>1.455604075691412E-3</v>
      </c>
      <c r="AP318">
        <v>0.67685589519650657</v>
      </c>
      <c r="AQ318">
        <v>0.32314410480349343</v>
      </c>
      <c r="AR318">
        <v>0</v>
      </c>
      <c r="AS318">
        <v>0.24381368267831149</v>
      </c>
      <c r="AT318">
        <v>0.75109170305676853</v>
      </c>
      <c r="AU318">
        <v>5.0946142649199418E-3</v>
      </c>
    </row>
    <row r="319" spans="1:47" x14ac:dyDescent="0.25">
      <c r="A319" t="s">
        <v>5098</v>
      </c>
      <c r="B319" t="s">
        <v>4796</v>
      </c>
      <c r="C319" t="s">
        <v>400</v>
      </c>
      <c r="D319">
        <v>2021</v>
      </c>
      <c r="E319">
        <v>18</v>
      </c>
      <c r="F319">
        <v>10</v>
      </c>
      <c r="G319">
        <v>8</v>
      </c>
      <c r="H319">
        <v>0</v>
      </c>
      <c r="I319">
        <v>3</v>
      </c>
      <c r="J319">
        <v>0</v>
      </c>
      <c r="K319">
        <v>7</v>
      </c>
      <c r="L319">
        <v>0</v>
      </c>
      <c r="M319">
        <v>0</v>
      </c>
      <c r="N319">
        <v>2</v>
      </c>
      <c r="O319">
        <v>4</v>
      </c>
      <c r="P319">
        <v>1</v>
      </c>
      <c r="Q319">
        <v>1</v>
      </c>
      <c r="R319">
        <v>0</v>
      </c>
      <c r="S319">
        <v>0</v>
      </c>
      <c r="T319">
        <v>0</v>
      </c>
      <c r="U319">
        <v>14</v>
      </c>
      <c r="V319">
        <v>4</v>
      </c>
      <c r="W319">
        <v>0</v>
      </c>
      <c r="X319">
        <v>18</v>
      </c>
      <c r="Y319">
        <v>0</v>
      </c>
      <c r="Z319">
        <v>0</v>
      </c>
      <c r="AA319">
        <v>0.55555555555555558</v>
      </c>
      <c r="AB319">
        <v>0.44444444444444442</v>
      </c>
      <c r="AC319">
        <v>0</v>
      </c>
      <c r="AD319">
        <v>0.16666666666666671</v>
      </c>
      <c r="AE319">
        <v>0</v>
      </c>
      <c r="AF319">
        <v>0.3888888888888889</v>
      </c>
      <c r="AG319">
        <v>0</v>
      </c>
      <c r="AH319">
        <v>0</v>
      </c>
      <c r="AI319">
        <v>0.1111111111111111</v>
      </c>
      <c r="AJ319">
        <v>0.22222222222222221</v>
      </c>
      <c r="AK319">
        <v>5.5555555555555552E-2</v>
      </c>
      <c r="AL319">
        <v>5.5555555555555552E-2</v>
      </c>
      <c r="AM319">
        <v>0</v>
      </c>
      <c r="AN319">
        <v>0</v>
      </c>
      <c r="AO319">
        <f t="shared" si="4"/>
        <v>0</v>
      </c>
      <c r="AP319">
        <v>0.77777777777777779</v>
      </c>
      <c r="AQ319">
        <v>0.22222222222222221</v>
      </c>
      <c r="AR319">
        <v>0</v>
      </c>
      <c r="AS319">
        <v>1</v>
      </c>
      <c r="AT319">
        <v>0</v>
      </c>
      <c r="AU319">
        <v>0</v>
      </c>
    </row>
    <row r="320" spans="1:47" x14ac:dyDescent="0.25">
      <c r="A320" t="s">
        <v>5099</v>
      </c>
      <c r="B320" t="s">
        <v>4796</v>
      </c>
      <c r="C320" t="s">
        <v>43</v>
      </c>
      <c r="D320">
        <v>2021</v>
      </c>
      <c r="E320">
        <v>17220</v>
      </c>
      <c r="F320">
        <v>9069</v>
      </c>
      <c r="G320">
        <v>8151</v>
      </c>
      <c r="H320">
        <v>0</v>
      </c>
      <c r="I320">
        <v>1084</v>
      </c>
      <c r="J320">
        <v>2053</v>
      </c>
      <c r="K320">
        <v>2048</v>
      </c>
      <c r="L320">
        <v>1976</v>
      </c>
      <c r="M320">
        <v>1911</v>
      </c>
      <c r="N320">
        <v>1931</v>
      </c>
      <c r="O320">
        <v>2016</v>
      </c>
      <c r="P320">
        <v>1655</v>
      </c>
      <c r="Q320">
        <v>1272</v>
      </c>
      <c r="R320">
        <v>1267</v>
      </c>
      <c r="S320">
        <v>0</v>
      </c>
      <c r="T320">
        <v>7</v>
      </c>
      <c r="U320">
        <v>11322</v>
      </c>
      <c r="V320">
        <v>5897</v>
      </c>
      <c r="W320">
        <v>1</v>
      </c>
      <c r="X320">
        <v>1324</v>
      </c>
      <c r="Y320">
        <v>15840</v>
      </c>
      <c r="Z320">
        <v>56</v>
      </c>
      <c r="AA320">
        <v>0.52665505226480835</v>
      </c>
      <c r="AB320">
        <v>0.47334494773519159</v>
      </c>
      <c r="AC320">
        <v>0</v>
      </c>
      <c r="AD320">
        <v>6.2950058072009291E-2</v>
      </c>
      <c r="AE320">
        <v>0.1192218350754936</v>
      </c>
      <c r="AF320">
        <v>0.118931475029036</v>
      </c>
      <c r="AG320">
        <v>0.1147502903600465</v>
      </c>
      <c r="AH320">
        <v>0.1109756097560976</v>
      </c>
      <c r="AI320">
        <v>0.112137049941928</v>
      </c>
      <c r="AJ320">
        <v>0.1170731707317073</v>
      </c>
      <c r="AK320">
        <v>9.6109175377468062E-2</v>
      </c>
      <c r="AL320">
        <v>7.3867595818815329E-2</v>
      </c>
      <c r="AM320">
        <v>7.3577235772357724E-2</v>
      </c>
      <c r="AN320">
        <v>0</v>
      </c>
      <c r="AO320">
        <f t="shared" si="4"/>
        <v>4.0650406504065041E-4</v>
      </c>
      <c r="AP320">
        <v>0.65749128919860622</v>
      </c>
      <c r="AQ320">
        <v>0.34245063879210219</v>
      </c>
      <c r="AR320">
        <v>5.8072009291521493E-5</v>
      </c>
      <c r="AS320">
        <v>7.6887340301974444E-2</v>
      </c>
      <c r="AT320">
        <v>0.91986062717770034</v>
      </c>
      <c r="AU320">
        <v>3.2520325203252028E-3</v>
      </c>
    </row>
    <row r="321" spans="1:47" x14ac:dyDescent="0.25">
      <c r="A321" t="s">
        <v>5100</v>
      </c>
      <c r="B321" t="s">
        <v>4796</v>
      </c>
      <c r="C321" t="s">
        <v>187</v>
      </c>
      <c r="D321">
        <v>2021</v>
      </c>
      <c r="E321">
        <v>186</v>
      </c>
      <c r="F321">
        <v>111</v>
      </c>
      <c r="G321">
        <v>75</v>
      </c>
      <c r="H321">
        <v>0</v>
      </c>
      <c r="I321">
        <v>3</v>
      </c>
      <c r="J321">
        <v>23</v>
      </c>
      <c r="K321">
        <v>17</v>
      </c>
      <c r="L321">
        <v>19</v>
      </c>
      <c r="M321">
        <v>20</v>
      </c>
      <c r="N321">
        <v>15</v>
      </c>
      <c r="O321">
        <v>23</v>
      </c>
      <c r="P321">
        <v>12</v>
      </c>
      <c r="Q321">
        <v>12</v>
      </c>
      <c r="R321">
        <v>14</v>
      </c>
      <c r="S321">
        <v>0</v>
      </c>
      <c r="T321">
        <v>28</v>
      </c>
      <c r="U321">
        <v>131</v>
      </c>
      <c r="V321">
        <v>23</v>
      </c>
      <c r="W321">
        <v>32</v>
      </c>
      <c r="X321">
        <v>33</v>
      </c>
      <c r="Y321">
        <v>151</v>
      </c>
      <c r="Z321">
        <v>2</v>
      </c>
      <c r="AA321">
        <v>0.59677419354838712</v>
      </c>
      <c r="AB321">
        <v>0.40322580645161288</v>
      </c>
      <c r="AC321">
        <v>0</v>
      </c>
      <c r="AD321">
        <v>1.6129032258064519E-2</v>
      </c>
      <c r="AE321">
        <v>0.1236559139784946</v>
      </c>
      <c r="AF321">
        <v>9.1397849462365593E-2</v>
      </c>
      <c r="AG321">
        <v>0.10215053763440859</v>
      </c>
      <c r="AH321">
        <v>0.1075268817204301</v>
      </c>
      <c r="AI321">
        <v>8.0645161290322578E-2</v>
      </c>
      <c r="AJ321">
        <v>0.1236559139784946</v>
      </c>
      <c r="AK321">
        <v>6.4516129032258063E-2</v>
      </c>
      <c r="AL321">
        <v>6.4516129032258063E-2</v>
      </c>
      <c r="AM321">
        <v>7.5268817204301078E-2</v>
      </c>
      <c r="AN321">
        <v>0</v>
      </c>
      <c r="AO321">
        <f t="shared" si="4"/>
        <v>0.15053763440860216</v>
      </c>
      <c r="AP321">
        <v>0.70430107526881724</v>
      </c>
      <c r="AQ321">
        <v>0.1236559139784946</v>
      </c>
      <c r="AR321">
        <v>0.17204301075268821</v>
      </c>
      <c r="AS321">
        <v>0.17741935483870969</v>
      </c>
      <c r="AT321">
        <v>0.81182795698924726</v>
      </c>
      <c r="AU321">
        <v>1.075268817204301E-2</v>
      </c>
    </row>
    <row r="322" spans="1:47" x14ac:dyDescent="0.25">
      <c r="A322" t="s">
        <v>5101</v>
      </c>
      <c r="B322" t="s">
        <v>4796</v>
      </c>
      <c r="C322" t="s">
        <v>420</v>
      </c>
      <c r="D322">
        <v>2021</v>
      </c>
      <c r="E322">
        <v>11334</v>
      </c>
      <c r="F322">
        <v>4733</v>
      </c>
      <c r="G322">
        <v>6601</v>
      </c>
      <c r="H322">
        <v>0</v>
      </c>
      <c r="I322">
        <v>86</v>
      </c>
      <c r="J322">
        <v>1463</v>
      </c>
      <c r="K322">
        <v>1124</v>
      </c>
      <c r="L322">
        <v>951</v>
      </c>
      <c r="M322">
        <v>910</v>
      </c>
      <c r="N322">
        <v>947</v>
      </c>
      <c r="O322">
        <v>1189</v>
      </c>
      <c r="P322">
        <v>1188</v>
      </c>
      <c r="Q322">
        <v>974</v>
      </c>
      <c r="R322">
        <v>757</v>
      </c>
      <c r="S322">
        <v>0</v>
      </c>
      <c r="T322">
        <v>1745</v>
      </c>
      <c r="U322">
        <v>8811</v>
      </c>
      <c r="V322">
        <v>756</v>
      </c>
      <c r="W322">
        <v>1767</v>
      </c>
      <c r="X322">
        <v>1714</v>
      </c>
      <c r="Y322">
        <v>9617</v>
      </c>
      <c r="Z322">
        <v>3</v>
      </c>
      <c r="AA322">
        <v>0.41759308275983759</v>
      </c>
      <c r="AB322">
        <v>0.58240691724016236</v>
      </c>
      <c r="AC322">
        <v>0</v>
      </c>
      <c r="AD322">
        <v>7.5877889535909664E-3</v>
      </c>
      <c r="AE322">
        <v>0.1290806423151579</v>
      </c>
      <c r="AF322">
        <v>9.917063702135169E-2</v>
      </c>
      <c r="AG322">
        <v>8.3906829010058234E-2</v>
      </c>
      <c r="AH322">
        <v>8.0289394741485789E-2</v>
      </c>
      <c r="AI322">
        <v>8.3553908593612142E-2</v>
      </c>
      <c r="AJ322">
        <v>0.1049055937886007</v>
      </c>
      <c r="AK322">
        <v>0.1048173636844891</v>
      </c>
      <c r="AL322">
        <v>8.5936121404623256E-2</v>
      </c>
      <c r="AM322">
        <v>6.6790188812422796E-2</v>
      </c>
      <c r="AN322">
        <v>0</v>
      </c>
      <c r="AO322">
        <f t="shared" si="4"/>
        <v>0.15396153167460738</v>
      </c>
      <c r="AP322">
        <v>0.7773954473266278</v>
      </c>
      <c r="AQ322">
        <v>6.6701958708311276E-2</v>
      </c>
      <c r="AR322">
        <v>0.1559025939650609</v>
      </c>
      <c r="AS322">
        <v>0.15122639844715019</v>
      </c>
      <c r="AT322">
        <v>0.84850891124051531</v>
      </c>
      <c r="AU322">
        <v>2.6469031233456862E-4</v>
      </c>
    </row>
    <row r="323" spans="1:47" x14ac:dyDescent="0.25">
      <c r="A323" t="s">
        <v>5102</v>
      </c>
      <c r="B323" t="s">
        <v>4796</v>
      </c>
      <c r="C323" t="s">
        <v>426</v>
      </c>
      <c r="D323">
        <v>2021</v>
      </c>
      <c r="E323">
        <v>1360</v>
      </c>
      <c r="F323">
        <v>795</v>
      </c>
      <c r="G323">
        <v>565</v>
      </c>
      <c r="H323">
        <v>0</v>
      </c>
      <c r="I323">
        <v>73</v>
      </c>
      <c r="J323">
        <v>140</v>
      </c>
      <c r="K323">
        <v>142</v>
      </c>
      <c r="L323">
        <v>211</v>
      </c>
      <c r="M323">
        <v>195</v>
      </c>
      <c r="N323">
        <v>162</v>
      </c>
      <c r="O323">
        <v>132</v>
      </c>
      <c r="P323">
        <v>130</v>
      </c>
      <c r="Q323">
        <v>66</v>
      </c>
      <c r="R323">
        <v>105</v>
      </c>
      <c r="S323">
        <v>0</v>
      </c>
      <c r="T323">
        <v>4</v>
      </c>
      <c r="U323">
        <v>550</v>
      </c>
      <c r="V323">
        <v>809</v>
      </c>
      <c r="W323">
        <v>1</v>
      </c>
      <c r="X323">
        <v>260</v>
      </c>
      <c r="Y323">
        <v>1099</v>
      </c>
      <c r="Z323">
        <v>1</v>
      </c>
      <c r="AA323">
        <v>0.5845588235294118</v>
      </c>
      <c r="AB323">
        <v>0.41544117647058831</v>
      </c>
      <c r="AC323">
        <v>0</v>
      </c>
      <c r="AD323">
        <v>5.3676470588235291E-2</v>
      </c>
      <c r="AE323">
        <v>0.1029411764705882</v>
      </c>
      <c r="AF323">
        <v>0.1044117647058824</v>
      </c>
      <c r="AG323">
        <v>0.15514705882352939</v>
      </c>
      <c r="AH323">
        <v>0.14338235294117649</v>
      </c>
      <c r="AI323">
        <v>0.11911764705882349</v>
      </c>
      <c r="AJ323">
        <v>9.7058823529411767E-2</v>
      </c>
      <c r="AK323">
        <v>9.5588235294117641E-2</v>
      </c>
      <c r="AL323">
        <v>4.8529411764705883E-2</v>
      </c>
      <c r="AM323">
        <v>7.720588235294118E-2</v>
      </c>
      <c r="AN323">
        <v>0</v>
      </c>
      <c r="AO323">
        <f t="shared" ref="AO323:AO386" si="5">T323/E323</f>
        <v>2.9411764705882353E-3</v>
      </c>
      <c r="AP323">
        <v>0.40441176470588241</v>
      </c>
      <c r="AQ323">
        <v>0.59485294117647058</v>
      </c>
      <c r="AR323">
        <v>7.3529411764705881E-4</v>
      </c>
      <c r="AS323">
        <v>0.19117647058823531</v>
      </c>
      <c r="AT323">
        <v>0.80808823529411766</v>
      </c>
      <c r="AU323">
        <v>7.3529411764705881E-4</v>
      </c>
    </row>
    <row r="324" spans="1:47" x14ac:dyDescent="0.25">
      <c r="A324" t="s">
        <v>5103</v>
      </c>
      <c r="B324" t="s">
        <v>4796</v>
      </c>
      <c r="C324" t="s">
        <v>433</v>
      </c>
      <c r="D324">
        <v>2021</v>
      </c>
      <c r="E324">
        <v>71</v>
      </c>
      <c r="F324">
        <v>35</v>
      </c>
      <c r="G324">
        <v>36</v>
      </c>
      <c r="H324">
        <v>0</v>
      </c>
      <c r="I324">
        <v>0</v>
      </c>
      <c r="J324">
        <v>9</v>
      </c>
      <c r="K324">
        <v>12</v>
      </c>
      <c r="L324">
        <v>11</v>
      </c>
      <c r="M324">
        <v>4</v>
      </c>
      <c r="N324">
        <v>7</v>
      </c>
      <c r="O324">
        <v>8</v>
      </c>
      <c r="P324">
        <v>7</v>
      </c>
      <c r="Q324">
        <v>7</v>
      </c>
      <c r="R324">
        <v>6</v>
      </c>
      <c r="S324">
        <v>0</v>
      </c>
      <c r="T324">
        <v>0</v>
      </c>
      <c r="U324">
        <v>56</v>
      </c>
      <c r="V324">
        <v>15</v>
      </c>
      <c r="W324">
        <v>0</v>
      </c>
      <c r="X324">
        <v>9</v>
      </c>
      <c r="Y324">
        <v>62</v>
      </c>
      <c r="Z324">
        <v>0</v>
      </c>
      <c r="AA324">
        <v>0.49295774647887319</v>
      </c>
      <c r="AB324">
        <v>0.50704225352112675</v>
      </c>
      <c r="AC324">
        <v>0</v>
      </c>
      <c r="AD324">
        <v>0</v>
      </c>
      <c r="AE324">
        <v>0.12676056338028169</v>
      </c>
      <c r="AF324">
        <v>0.16901408450704231</v>
      </c>
      <c r="AG324">
        <v>0.15492957746478869</v>
      </c>
      <c r="AH324">
        <v>5.6338028169014093E-2</v>
      </c>
      <c r="AI324">
        <v>9.8591549295774641E-2</v>
      </c>
      <c r="AJ324">
        <v>0.1126760563380282</v>
      </c>
      <c r="AK324">
        <v>9.8591549295774641E-2</v>
      </c>
      <c r="AL324">
        <v>9.8591549295774641E-2</v>
      </c>
      <c r="AM324">
        <v>8.4507042253521125E-2</v>
      </c>
      <c r="AN324">
        <v>0</v>
      </c>
      <c r="AO324">
        <f t="shared" si="5"/>
        <v>0</v>
      </c>
      <c r="AP324">
        <v>0.78873239436619713</v>
      </c>
      <c r="AQ324">
        <v>0.21126760563380281</v>
      </c>
      <c r="AR324">
        <v>0</v>
      </c>
      <c r="AS324">
        <v>0.12676056338028169</v>
      </c>
      <c r="AT324">
        <v>0.87323943661971826</v>
      </c>
      <c r="AU324">
        <v>0</v>
      </c>
    </row>
    <row r="325" spans="1:47" x14ac:dyDescent="0.25">
      <c r="A325" t="s">
        <v>5104</v>
      </c>
      <c r="B325" t="s">
        <v>889</v>
      </c>
      <c r="C325" t="s">
        <v>124</v>
      </c>
      <c r="D325">
        <v>2021</v>
      </c>
      <c r="E325">
        <v>5662</v>
      </c>
      <c r="F325">
        <v>3580</v>
      </c>
      <c r="G325">
        <v>2082</v>
      </c>
      <c r="H325">
        <v>0</v>
      </c>
      <c r="I325">
        <v>12</v>
      </c>
      <c r="J325">
        <v>840</v>
      </c>
      <c r="K325">
        <v>886</v>
      </c>
      <c r="L325">
        <v>844</v>
      </c>
      <c r="M325">
        <v>736</v>
      </c>
      <c r="N325">
        <v>683</v>
      </c>
      <c r="O325">
        <v>550</v>
      </c>
      <c r="P325">
        <v>472</v>
      </c>
      <c r="Q325">
        <v>361</v>
      </c>
      <c r="R325">
        <v>275</v>
      </c>
      <c r="S325">
        <v>0</v>
      </c>
      <c r="T325">
        <v>3</v>
      </c>
      <c r="U325">
        <v>4179</v>
      </c>
      <c r="V325">
        <v>1482</v>
      </c>
      <c r="W325">
        <v>1</v>
      </c>
      <c r="X325">
        <v>82</v>
      </c>
      <c r="Y325">
        <v>5565</v>
      </c>
      <c r="Z325">
        <v>15</v>
      </c>
      <c r="AA325">
        <v>0.63228541151536555</v>
      </c>
      <c r="AB325">
        <v>0.3677145884846344</v>
      </c>
      <c r="AC325">
        <v>0</v>
      </c>
      <c r="AD325">
        <v>2.1193924408336282E-3</v>
      </c>
      <c r="AE325">
        <v>0.14835747085835391</v>
      </c>
      <c r="AF325">
        <v>0.15648180854821619</v>
      </c>
      <c r="AG325">
        <v>0.14906393500529849</v>
      </c>
      <c r="AH325">
        <v>0.1299894030377958</v>
      </c>
      <c r="AI325">
        <v>0.1206287530907806</v>
      </c>
      <c r="AJ325">
        <v>9.7138820204874604E-2</v>
      </c>
      <c r="AK325">
        <v>8.3362769339456022E-2</v>
      </c>
      <c r="AL325">
        <v>6.3758389261744972E-2</v>
      </c>
      <c r="AM325">
        <v>4.8569410102437302E-2</v>
      </c>
      <c r="AN325">
        <v>0</v>
      </c>
      <c r="AO325">
        <f t="shared" si="5"/>
        <v>5.2984811020840693E-4</v>
      </c>
      <c r="AP325">
        <v>0.73807841752031089</v>
      </c>
      <c r="AQ325">
        <v>0.26174496644295298</v>
      </c>
      <c r="AR325">
        <v>1.7661603673613561E-4</v>
      </c>
      <c r="AS325">
        <v>1.4482515012363121E-2</v>
      </c>
      <c r="AT325">
        <v>0.98286824443659482</v>
      </c>
      <c r="AU325">
        <v>2.6492405510420351E-3</v>
      </c>
    </row>
    <row r="326" spans="1:47" x14ac:dyDescent="0.25">
      <c r="A326" t="s">
        <v>5105</v>
      </c>
      <c r="B326" t="s">
        <v>889</v>
      </c>
      <c r="C326" t="s">
        <v>123</v>
      </c>
      <c r="D326">
        <v>2021</v>
      </c>
      <c r="E326">
        <v>6422</v>
      </c>
      <c r="F326">
        <v>4023</v>
      </c>
      <c r="G326">
        <v>2399</v>
      </c>
      <c r="H326">
        <v>0</v>
      </c>
      <c r="I326">
        <v>36</v>
      </c>
      <c r="J326">
        <v>917</v>
      </c>
      <c r="K326">
        <v>1086</v>
      </c>
      <c r="L326">
        <v>827</v>
      </c>
      <c r="M326">
        <v>734</v>
      </c>
      <c r="N326">
        <v>682</v>
      </c>
      <c r="O326">
        <v>619</v>
      </c>
      <c r="P326">
        <v>604</v>
      </c>
      <c r="Q326">
        <v>494</v>
      </c>
      <c r="R326">
        <v>422</v>
      </c>
      <c r="S326">
        <v>0</v>
      </c>
      <c r="T326">
        <v>1</v>
      </c>
      <c r="U326">
        <v>4826</v>
      </c>
      <c r="V326">
        <v>1595</v>
      </c>
      <c r="W326">
        <v>1</v>
      </c>
      <c r="X326">
        <v>68</v>
      </c>
      <c r="Y326">
        <v>6344</v>
      </c>
      <c r="Z326">
        <v>10</v>
      </c>
      <c r="AA326">
        <v>0.62644036125817504</v>
      </c>
      <c r="AB326">
        <v>0.37355963874182502</v>
      </c>
      <c r="AC326">
        <v>0</v>
      </c>
      <c r="AD326">
        <v>5.6057303020865777E-3</v>
      </c>
      <c r="AE326">
        <v>0.14279040797259421</v>
      </c>
      <c r="AF326">
        <v>0.16910619744627839</v>
      </c>
      <c r="AG326">
        <v>0.1287760822173778</v>
      </c>
      <c r="AH326">
        <v>0.1142946122703208</v>
      </c>
      <c r="AI326">
        <v>0.1061974462784179</v>
      </c>
      <c r="AJ326">
        <v>9.6387418249766432E-2</v>
      </c>
      <c r="AK326">
        <v>9.4051697290563688E-2</v>
      </c>
      <c r="AL326">
        <v>7.6923076923076927E-2</v>
      </c>
      <c r="AM326">
        <v>6.5711616318903765E-2</v>
      </c>
      <c r="AN326">
        <v>0</v>
      </c>
      <c r="AO326">
        <f t="shared" si="5"/>
        <v>1.5571473061351605E-4</v>
      </c>
      <c r="AP326">
        <v>0.75147928994082835</v>
      </c>
      <c r="AQ326">
        <v>0.2483649953285581</v>
      </c>
      <c r="AR326">
        <v>1.557147306135161E-4</v>
      </c>
      <c r="AS326">
        <v>1.058860168171909E-2</v>
      </c>
      <c r="AT326">
        <v>0.98785425101214575</v>
      </c>
      <c r="AU326">
        <v>1.55714730613516E-3</v>
      </c>
    </row>
    <row r="327" spans="1:47" x14ac:dyDescent="0.25">
      <c r="A327" t="s">
        <v>5106</v>
      </c>
      <c r="B327" t="s">
        <v>889</v>
      </c>
      <c r="C327" t="s">
        <v>4783</v>
      </c>
      <c r="D327">
        <v>2021</v>
      </c>
      <c r="E327">
        <v>46670</v>
      </c>
      <c r="F327">
        <v>28212</v>
      </c>
      <c r="G327">
        <v>18458</v>
      </c>
      <c r="H327">
        <v>0</v>
      </c>
      <c r="I327">
        <v>162</v>
      </c>
      <c r="J327">
        <v>6670</v>
      </c>
      <c r="K327">
        <v>7251</v>
      </c>
      <c r="L327">
        <v>5764</v>
      </c>
      <c r="M327">
        <v>5193</v>
      </c>
      <c r="N327">
        <v>5119</v>
      </c>
      <c r="O327">
        <v>4686</v>
      </c>
      <c r="P327">
        <v>4302</v>
      </c>
      <c r="Q327">
        <v>3659</v>
      </c>
      <c r="R327">
        <v>3555</v>
      </c>
      <c r="S327">
        <v>0</v>
      </c>
      <c r="T327">
        <v>309</v>
      </c>
      <c r="U327">
        <v>36101</v>
      </c>
      <c r="V327">
        <v>10278</v>
      </c>
      <c r="W327">
        <v>291</v>
      </c>
      <c r="X327">
        <v>908</v>
      </c>
      <c r="Y327">
        <v>45668</v>
      </c>
      <c r="Z327">
        <v>94</v>
      </c>
      <c r="AA327">
        <v>0.60449967859438614</v>
      </c>
      <c r="AB327">
        <v>0.39550032140561392</v>
      </c>
      <c r="AC327">
        <v>0</v>
      </c>
      <c r="AD327">
        <v>3.471180629955003E-3</v>
      </c>
      <c r="AE327">
        <v>0.14291836297407329</v>
      </c>
      <c r="AF327">
        <v>0.1553674737518749</v>
      </c>
      <c r="AG327">
        <v>0.123505463895436</v>
      </c>
      <c r="AH327">
        <v>0.1112706235268909</v>
      </c>
      <c r="AI327">
        <v>0.109685022498393</v>
      </c>
      <c r="AJ327">
        <v>0.10040711377758731</v>
      </c>
      <c r="AK327">
        <v>9.2179130062138417E-2</v>
      </c>
      <c r="AL327">
        <v>7.8401542746946648E-2</v>
      </c>
      <c r="AM327">
        <v>7.6173130490679239E-2</v>
      </c>
      <c r="AN327">
        <v>0</v>
      </c>
      <c r="AO327">
        <f t="shared" si="5"/>
        <v>6.620955646025284E-3</v>
      </c>
      <c r="AP327">
        <v>0.77353760445682451</v>
      </c>
      <c r="AQ327">
        <v>0.22022712663381189</v>
      </c>
      <c r="AR327">
        <v>6.2352689093636169E-3</v>
      </c>
      <c r="AS327">
        <v>1.9455753160488531E-2</v>
      </c>
      <c r="AT327">
        <v>0.97853010499250048</v>
      </c>
      <c r="AU327">
        <v>2.0141418470109281E-3</v>
      </c>
    </row>
    <row r="328" spans="1:47" x14ac:dyDescent="0.25">
      <c r="A328" t="s">
        <v>5107</v>
      </c>
      <c r="B328" t="s">
        <v>889</v>
      </c>
      <c r="C328" t="s">
        <v>369</v>
      </c>
      <c r="D328">
        <v>2021</v>
      </c>
      <c r="E328">
        <v>1491</v>
      </c>
      <c r="F328">
        <v>959</v>
      </c>
      <c r="G328">
        <v>532</v>
      </c>
      <c r="H328">
        <v>0</v>
      </c>
      <c r="I328">
        <v>3</v>
      </c>
      <c r="J328">
        <v>225</v>
      </c>
      <c r="K328">
        <v>235</v>
      </c>
      <c r="L328">
        <v>192</v>
      </c>
      <c r="M328">
        <v>192</v>
      </c>
      <c r="N328">
        <v>156</v>
      </c>
      <c r="O328">
        <v>128</v>
      </c>
      <c r="P328">
        <v>140</v>
      </c>
      <c r="Q328">
        <v>106</v>
      </c>
      <c r="R328">
        <v>113</v>
      </c>
      <c r="S328">
        <v>0</v>
      </c>
      <c r="T328">
        <v>1</v>
      </c>
      <c r="U328">
        <v>1194</v>
      </c>
      <c r="V328">
        <v>297</v>
      </c>
      <c r="W328">
        <v>0</v>
      </c>
      <c r="X328">
        <v>41</v>
      </c>
      <c r="Y328">
        <v>1445</v>
      </c>
      <c r="Z328">
        <v>5</v>
      </c>
      <c r="AA328">
        <v>0.64319248826291076</v>
      </c>
      <c r="AB328">
        <v>0.35680751173708919</v>
      </c>
      <c r="AC328">
        <v>0</v>
      </c>
      <c r="AD328">
        <v>2.012072434607646E-3</v>
      </c>
      <c r="AE328">
        <v>0.1509054325955734</v>
      </c>
      <c r="AF328">
        <v>0.15761234071093219</v>
      </c>
      <c r="AG328">
        <v>0.12877263581488929</v>
      </c>
      <c r="AH328">
        <v>0.12877263581488929</v>
      </c>
      <c r="AI328">
        <v>0.1046277665995976</v>
      </c>
      <c r="AJ328">
        <v>8.5848423876592889E-2</v>
      </c>
      <c r="AK328">
        <v>9.3896713615023469E-2</v>
      </c>
      <c r="AL328">
        <v>7.1093226022803491E-2</v>
      </c>
      <c r="AM328">
        <v>7.5788061703554663E-2</v>
      </c>
      <c r="AN328">
        <v>0</v>
      </c>
      <c r="AO328">
        <f t="shared" si="5"/>
        <v>6.7069081153588194E-4</v>
      </c>
      <c r="AP328">
        <v>0.80080482897384309</v>
      </c>
      <c r="AQ328">
        <v>0.19919517102615689</v>
      </c>
      <c r="AR328">
        <v>0</v>
      </c>
      <c r="AS328">
        <v>2.7498323272971161E-2</v>
      </c>
      <c r="AT328">
        <v>0.96914822266934941</v>
      </c>
      <c r="AU328">
        <v>3.3534540576794099E-3</v>
      </c>
    </row>
    <row r="329" spans="1:47" x14ac:dyDescent="0.25">
      <c r="A329" t="s">
        <v>5108</v>
      </c>
      <c r="B329" t="s">
        <v>889</v>
      </c>
      <c r="C329" t="s">
        <v>376</v>
      </c>
      <c r="D329">
        <v>2021</v>
      </c>
      <c r="E329">
        <v>919</v>
      </c>
      <c r="F329">
        <v>621</v>
      </c>
      <c r="G329">
        <v>298</v>
      </c>
      <c r="H329">
        <v>0</v>
      </c>
      <c r="I329">
        <v>0</v>
      </c>
      <c r="J329">
        <v>94</v>
      </c>
      <c r="K329">
        <v>113</v>
      </c>
      <c r="L329">
        <v>98</v>
      </c>
      <c r="M329">
        <v>144</v>
      </c>
      <c r="N329">
        <v>136</v>
      </c>
      <c r="O329">
        <v>130</v>
      </c>
      <c r="P329">
        <v>78</v>
      </c>
      <c r="Q329">
        <v>59</v>
      </c>
      <c r="R329">
        <v>66</v>
      </c>
      <c r="S329">
        <v>0</v>
      </c>
      <c r="T329">
        <v>1</v>
      </c>
      <c r="U329">
        <v>605</v>
      </c>
      <c r="V329">
        <v>313</v>
      </c>
      <c r="W329">
        <v>1</v>
      </c>
      <c r="X329">
        <v>23</v>
      </c>
      <c r="Y329">
        <v>896</v>
      </c>
      <c r="Z329">
        <v>0</v>
      </c>
      <c r="AA329">
        <v>0.675734494015234</v>
      </c>
      <c r="AB329">
        <v>0.32426550598476611</v>
      </c>
      <c r="AC329">
        <v>0</v>
      </c>
      <c r="AD329">
        <v>0</v>
      </c>
      <c r="AE329">
        <v>0.10228509249183899</v>
      </c>
      <c r="AF329">
        <v>0.12295973884657239</v>
      </c>
      <c r="AG329">
        <v>0.1066376496191512</v>
      </c>
      <c r="AH329">
        <v>0.15669205658324259</v>
      </c>
      <c r="AI329">
        <v>0.14798694232861809</v>
      </c>
      <c r="AJ329">
        <v>0.1414581066376496</v>
      </c>
      <c r="AK329">
        <v>8.4874863982589768E-2</v>
      </c>
      <c r="AL329">
        <v>6.4200217627856368E-2</v>
      </c>
      <c r="AM329">
        <v>7.181719260065289E-2</v>
      </c>
      <c r="AN329">
        <v>0</v>
      </c>
      <c r="AO329">
        <f t="shared" si="5"/>
        <v>1.088139281828074E-3</v>
      </c>
      <c r="AP329">
        <v>0.65832426550598477</v>
      </c>
      <c r="AQ329">
        <v>0.34058759521218718</v>
      </c>
      <c r="AR329">
        <v>1.088139281828074E-3</v>
      </c>
      <c r="AS329">
        <v>2.50272034820457E-2</v>
      </c>
      <c r="AT329">
        <v>0.97497279651795432</v>
      </c>
      <c r="AU329">
        <v>0</v>
      </c>
    </row>
    <row r="330" spans="1:47" x14ac:dyDescent="0.25">
      <c r="A330" t="s">
        <v>5109</v>
      </c>
      <c r="B330" t="s">
        <v>889</v>
      </c>
      <c r="C330" t="s">
        <v>382</v>
      </c>
      <c r="D330">
        <v>2021</v>
      </c>
      <c r="E330">
        <v>683</v>
      </c>
      <c r="F330">
        <v>416</v>
      </c>
      <c r="G330">
        <v>267</v>
      </c>
      <c r="H330">
        <v>0</v>
      </c>
      <c r="I330">
        <v>0</v>
      </c>
      <c r="J330">
        <v>70</v>
      </c>
      <c r="K330">
        <v>110</v>
      </c>
      <c r="L330">
        <v>109</v>
      </c>
      <c r="M330">
        <v>68</v>
      </c>
      <c r="N330">
        <v>77</v>
      </c>
      <c r="O330">
        <v>71</v>
      </c>
      <c r="P330">
        <v>85</v>
      </c>
      <c r="Q330">
        <v>51</v>
      </c>
      <c r="R330">
        <v>41</v>
      </c>
      <c r="S330">
        <v>0</v>
      </c>
      <c r="T330">
        <v>1</v>
      </c>
      <c r="U330">
        <v>476</v>
      </c>
      <c r="V330">
        <v>207</v>
      </c>
      <c r="W330">
        <v>0</v>
      </c>
      <c r="X330">
        <v>85</v>
      </c>
      <c r="Y330">
        <v>596</v>
      </c>
      <c r="Z330">
        <v>2</v>
      </c>
      <c r="AA330">
        <v>0.60907759882869694</v>
      </c>
      <c r="AB330">
        <v>0.39092240117130311</v>
      </c>
      <c r="AC330">
        <v>0</v>
      </c>
      <c r="AD330">
        <v>0</v>
      </c>
      <c r="AE330">
        <v>0.10248901903367499</v>
      </c>
      <c r="AF330">
        <v>0.16105417276720349</v>
      </c>
      <c r="AG330">
        <v>0.1595900439238653</v>
      </c>
      <c r="AH330">
        <v>9.9560761346998539E-2</v>
      </c>
      <c r="AI330">
        <v>0.1127379209370425</v>
      </c>
      <c r="AJ330">
        <v>0.10395314787701319</v>
      </c>
      <c r="AK330">
        <v>0.1244509516837482</v>
      </c>
      <c r="AL330">
        <v>7.4670571010248904E-2</v>
      </c>
      <c r="AM330">
        <v>6.0029282576866773E-2</v>
      </c>
      <c r="AN330">
        <v>0</v>
      </c>
      <c r="AO330">
        <f t="shared" si="5"/>
        <v>1.4641288433382138E-3</v>
      </c>
      <c r="AP330">
        <v>0.69692532942898977</v>
      </c>
      <c r="AQ330">
        <v>0.30307467057101017</v>
      </c>
      <c r="AR330">
        <v>0</v>
      </c>
      <c r="AS330">
        <v>0.1244509516837482</v>
      </c>
      <c r="AT330">
        <v>0.87262079062957543</v>
      </c>
      <c r="AU330">
        <v>2.928257686676428E-3</v>
      </c>
    </row>
    <row r="331" spans="1:47" x14ac:dyDescent="0.25">
      <c r="A331" t="s">
        <v>5110</v>
      </c>
      <c r="B331" t="s">
        <v>889</v>
      </c>
      <c r="C331" t="s">
        <v>388</v>
      </c>
      <c r="D331">
        <v>2021</v>
      </c>
      <c r="E331">
        <v>11</v>
      </c>
      <c r="F331">
        <v>7</v>
      </c>
      <c r="G331">
        <v>4</v>
      </c>
      <c r="H331">
        <v>0</v>
      </c>
      <c r="I331">
        <v>0</v>
      </c>
      <c r="J331">
        <v>2</v>
      </c>
      <c r="K331">
        <v>2</v>
      </c>
      <c r="L331">
        <v>0</v>
      </c>
      <c r="M331">
        <v>1</v>
      </c>
      <c r="N331">
        <v>2</v>
      </c>
      <c r="O331">
        <v>1</v>
      </c>
      <c r="P331">
        <v>0</v>
      </c>
      <c r="Q331">
        <v>3</v>
      </c>
      <c r="R331">
        <v>0</v>
      </c>
      <c r="S331">
        <v>0</v>
      </c>
      <c r="T331">
        <v>0</v>
      </c>
      <c r="U331">
        <v>7</v>
      </c>
      <c r="V331">
        <v>4</v>
      </c>
      <c r="W331">
        <v>0</v>
      </c>
      <c r="X331">
        <v>0</v>
      </c>
      <c r="Y331">
        <v>11</v>
      </c>
      <c r="Z331">
        <v>0</v>
      </c>
      <c r="AA331">
        <v>0.63636363636363635</v>
      </c>
      <c r="AB331">
        <v>0.36363636363636359</v>
      </c>
      <c r="AC331">
        <v>0</v>
      </c>
      <c r="AD331">
        <v>0</v>
      </c>
      <c r="AE331">
        <v>0.1818181818181818</v>
      </c>
      <c r="AF331">
        <v>0.1818181818181818</v>
      </c>
      <c r="AG331">
        <v>0</v>
      </c>
      <c r="AH331">
        <v>9.0909090909090912E-2</v>
      </c>
      <c r="AI331">
        <v>0.1818181818181818</v>
      </c>
      <c r="AJ331">
        <v>9.0909090909090912E-2</v>
      </c>
      <c r="AK331">
        <v>0</v>
      </c>
      <c r="AL331">
        <v>0.27272727272727271</v>
      </c>
      <c r="AM331">
        <v>0</v>
      </c>
      <c r="AN331">
        <v>0</v>
      </c>
      <c r="AO331">
        <f t="shared" si="5"/>
        <v>0</v>
      </c>
      <c r="AP331">
        <v>0.63636363636363635</v>
      </c>
      <c r="AQ331">
        <v>0.36363636363636359</v>
      </c>
      <c r="AR331">
        <v>0</v>
      </c>
      <c r="AS331">
        <v>0</v>
      </c>
      <c r="AT331">
        <v>1</v>
      </c>
      <c r="AU331">
        <v>0</v>
      </c>
    </row>
    <row r="332" spans="1:47" x14ac:dyDescent="0.25">
      <c r="A332" t="s">
        <v>5111</v>
      </c>
      <c r="B332" t="s">
        <v>889</v>
      </c>
      <c r="C332" t="s">
        <v>394</v>
      </c>
      <c r="D332">
        <v>2021</v>
      </c>
      <c r="E332">
        <v>1362</v>
      </c>
      <c r="F332">
        <v>851</v>
      </c>
      <c r="G332">
        <v>511</v>
      </c>
      <c r="H332">
        <v>0</v>
      </c>
      <c r="I332">
        <v>1</v>
      </c>
      <c r="J332">
        <v>181</v>
      </c>
      <c r="K332">
        <v>189</v>
      </c>
      <c r="L332">
        <v>166</v>
      </c>
      <c r="M332">
        <v>163</v>
      </c>
      <c r="N332">
        <v>156</v>
      </c>
      <c r="O332">
        <v>139</v>
      </c>
      <c r="P332">
        <v>147</v>
      </c>
      <c r="Q332">
        <v>118</v>
      </c>
      <c r="R332">
        <v>102</v>
      </c>
      <c r="S332">
        <v>0</v>
      </c>
      <c r="T332">
        <v>0</v>
      </c>
      <c r="U332">
        <v>996</v>
      </c>
      <c r="V332">
        <v>366</v>
      </c>
      <c r="W332">
        <v>0</v>
      </c>
      <c r="X332">
        <v>147</v>
      </c>
      <c r="Y332">
        <v>1208</v>
      </c>
      <c r="Z332">
        <v>7</v>
      </c>
      <c r="AA332">
        <v>0.62481644640234946</v>
      </c>
      <c r="AB332">
        <v>0.37518355359765049</v>
      </c>
      <c r="AC332">
        <v>0</v>
      </c>
      <c r="AD332">
        <v>7.3421439060205576E-4</v>
      </c>
      <c r="AE332">
        <v>0.13289280469897211</v>
      </c>
      <c r="AF332">
        <v>0.13876651982378849</v>
      </c>
      <c r="AG332">
        <v>0.12187958883994129</v>
      </c>
      <c r="AH332">
        <v>0.1196769456681351</v>
      </c>
      <c r="AI332">
        <v>0.11453744493392071</v>
      </c>
      <c r="AJ332">
        <v>0.1020558002936858</v>
      </c>
      <c r="AK332">
        <v>0.10792951541850219</v>
      </c>
      <c r="AL332">
        <v>8.6637298091042578E-2</v>
      </c>
      <c r="AM332">
        <v>7.4889867841409691E-2</v>
      </c>
      <c r="AN332">
        <v>0</v>
      </c>
      <c r="AO332">
        <f t="shared" si="5"/>
        <v>0</v>
      </c>
      <c r="AP332">
        <v>0.7312775330396476</v>
      </c>
      <c r="AQ332">
        <v>0.2687224669603524</v>
      </c>
      <c r="AR332">
        <v>0</v>
      </c>
      <c r="AS332">
        <v>0.10792951541850219</v>
      </c>
      <c r="AT332">
        <v>0.88693098384728342</v>
      </c>
      <c r="AU332">
        <v>5.1395007342143906E-3</v>
      </c>
    </row>
    <row r="333" spans="1:47" x14ac:dyDescent="0.25">
      <c r="A333" t="s">
        <v>5112</v>
      </c>
      <c r="B333" t="s">
        <v>889</v>
      </c>
      <c r="C333" t="s">
        <v>400</v>
      </c>
      <c r="D333">
        <v>2021</v>
      </c>
      <c r="E333">
        <v>4</v>
      </c>
      <c r="F333">
        <v>1</v>
      </c>
      <c r="G333">
        <v>3</v>
      </c>
      <c r="H333">
        <v>0</v>
      </c>
      <c r="I333">
        <v>0</v>
      </c>
      <c r="J333">
        <v>2</v>
      </c>
      <c r="K333">
        <v>0</v>
      </c>
      <c r="L333">
        <v>0</v>
      </c>
      <c r="M333">
        <v>0</v>
      </c>
      <c r="N333">
        <v>1</v>
      </c>
      <c r="O333">
        <v>0</v>
      </c>
      <c r="P333">
        <v>0</v>
      </c>
      <c r="Q333">
        <v>1</v>
      </c>
      <c r="R333">
        <v>0</v>
      </c>
      <c r="S333">
        <v>0</v>
      </c>
      <c r="T333">
        <v>0</v>
      </c>
      <c r="U333">
        <v>4</v>
      </c>
      <c r="V333">
        <v>0</v>
      </c>
      <c r="W333">
        <v>0</v>
      </c>
      <c r="X333">
        <v>4</v>
      </c>
      <c r="Y333">
        <v>0</v>
      </c>
      <c r="Z333">
        <v>0</v>
      </c>
      <c r="AA333">
        <v>0.25</v>
      </c>
      <c r="AB333">
        <v>0.75</v>
      </c>
      <c r="AC333">
        <v>0</v>
      </c>
      <c r="AD333">
        <v>0</v>
      </c>
      <c r="AE333">
        <v>0.5</v>
      </c>
      <c r="AF333">
        <v>0</v>
      </c>
      <c r="AG333">
        <v>0</v>
      </c>
      <c r="AH333">
        <v>0</v>
      </c>
      <c r="AI333">
        <v>0.25</v>
      </c>
      <c r="AJ333">
        <v>0</v>
      </c>
      <c r="AK333">
        <v>0</v>
      </c>
      <c r="AL333">
        <v>0.25</v>
      </c>
      <c r="AM333">
        <v>0</v>
      </c>
      <c r="AN333">
        <v>0</v>
      </c>
      <c r="AO333">
        <f t="shared" si="5"/>
        <v>0</v>
      </c>
      <c r="AP333">
        <v>1</v>
      </c>
      <c r="AQ333">
        <v>0</v>
      </c>
      <c r="AR333">
        <v>0</v>
      </c>
      <c r="AS333">
        <v>1</v>
      </c>
      <c r="AT333">
        <v>0</v>
      </c>
      <c r="AU333">
        <v>0</v>
      </c>
    </row>
    <row r="334" spans="1:47" x14ac:dyDescent="0.25">
      <c r="A334" t="s">
        <v>5113</v>
      </c>
      <c r="B334" t="s">
        <v>889</v>
      </c>
      <c r="C334" t="s">
        <v>43</v>
      </c>
      <c r="D334">
        <v>2021</v>
      </c>
      <c r="E334">
        <v>17640</v>
      </c>
      <c r="F334">
        <v>10840</v>
      </c>
      <c r="G334">
        <v>6800</v>
      </c>
      <c r="H334">
        <v>0</v>
      </c>
      <c r="I334">
        <v>86</v>
      </c>
      <c r="J334">
        <v>2774</v>
      </c>
      <c r="K334">
        <v>2623</v>
      </c>
      <c r="L334">
        <v>1958</v>
      </c>
      <c r="M334">
        <v>1744</v>
      </c>
      <c r="N334">
        <v>1987</v>
      </c>
      <c r="O334">
        <v>1767</v>
      </c>
      <c r="P334">
        <v>1605</v>
      </c>
      <c r="Q334">
        <v>1566</v>
      </c>
      <c r="R334">
        <v>1523</v>
      </c>
      <c r="S334">
        <v>0</v>
      </c>
      <c r="T334">
        <v>7</v>
      </c>
      <c r="U334">
        <v>13080</v>
      </c>
      <c r="V334">
        <v>4559</v>
      </c>
      <c r="W334">
        <v>1</v>
      </c>
      <c r="X334">
        <v>173</v>
      </c>
      <c r="Y334">
        <v>17415</v>
      </c>
      <c r="Z334">
        <v>52</v>
      </c>
      <c r="AA334">
        <v>0.61451247165532885</v>
      </c>
      <c r="AB334">
        <v>0.3854875283446712</v>
      </c>
      <c r="AC334">
        <v>0</v>
      </c>
      <c r="AD334">
        <v>4.8752834467120183E-3</v>
      </c>
      <c r="AE334">
        <v>0.1572562358276644</v>
      </c>
      <c r="AF334">
        <v>0.14869614512471649</v>
      </c>
      <c r="AG334">
        <v>0.1109977324263039</v>
      </c>
      <c r="AH334">
        <v>9.8866213151927437E-2</v>
      </c>
      <c r="AI334">
        <v>0.1126417233560091</v>
      </c>
      <c r="AJ334">
        <v>0.1001700680272109</v>
      </c>
      <c r="AK334">
        <v>9.0986394557823133E-2</v>
      </c>
      <c r="AL334">
        <v>8.8775510204081629E-2</v>
      </c>
      <c r="AM334">
        <v>8.6337868480725624E-2</v>
      </c>
      <c r="AN334">
        <v>0</v>
      </c>
      <c r="AO334">
        <f t="shared" si="5"/>
        <v>3.9682539682539683E-4</v>
      </c>
      <c r="AP334">
        <v>0.74149659863945583</v>
      </c>
      <c r="AQ334">
        <v>0.25844671201814062</v>
      </c>
      <c r="AR334">
        <v>5.6689342403628121E-5</v>
      </c>
      <c r="AS334">
        <v>9.807256235827665E-3</v>
      </c>
      <c r="AT334">
        <v>0.98724489795918369</v>
      </c>
      <c r="AU334">
        <v>2.9478458049886618E-3</v>
      </c>
    </row>
    <row r="335" spans="1:47" x14ac:dyDescent="0.25">
      <c r="A335" t="s">
        <v>5114</v>
      </c>
      <c r="B335" t="s">
        <v>889</v>
      </c>
      <c r="C335" t="s">
        <v>187</v>
      </c>
      <c r="D335">
        <v>2021</v>
      </c>
      <c r="E335">
        <v>158</v>
      </c>
      <c r="F335">
        <v>113</v>
      </c>
      <c r="G335">
        <v>45</v>
      </c>
      <c r="H335">
        <v>0</v>
      </c>
      <c r="I335">
        <v>0</v>
      </c>
      <c r="J335">
        <v>21</v>
      </c>
      <c r="K335">
        <v>26</v>
      </c>
      <c r="L335">
        <v>15</v>
      </c>
      <c r="M335">
        <v>13</v>
      </c>
      <c r="N335">
        <v>12</v>
      </c>
      <c r="O335">
        <v>13</v>
      </c>
      <c r="P335">
        <v>18</v>
      </c>
      <c r="Q335">
        <v>14</v>
      </c>
      <c r="R335">
        <v>11</v>
      </c>
      <c r="S335">
        <v>0</v>
      </c>
      <c r="T335">
        <v>15</v>
      </c>
      <c r="U335">
        <v>110</v>
      </c>
      <c r="V335">
        <v>33</v>
      </c>
      <c r="W335">
        <v>15</v>
      </c>
      <c r="X335">
        <v>0</v>
      </c>
      <c r="Y335">
        <v>157</v>
      </c>
      <c r="Z335">
        <v>1</v>
      </c>
      <c r="AA335">
        <v>0.71518987341772156</v>
      </c>
      <c r="AB335">
        <v>0.2848101265822785</v>
      </c>
      <c r="AC335">
        <v>0</v>
      </c>
      <c r="AD335">
        <v>0</v>
      </c>
      <c r="AE335">
        <v>0.13291139240506331</v>
      </c>
      <c r="AF335">
        <v>0.16455696202531639</v>
      </c>
      <c r="AG335">
        <v>9.49367088607595E-2</v>
      </c>
      <c r="AH335">
        <v>8.2278481012658222E-2</v>
      </c>
      <c r="AI335">
        <v>7.5949367088607597E-2</v>
      </c>
      <c r="AJ335">
        <v>8.2278481012658222E-2</v>
      </c>
      <c r="AK335">
        <v>0.1139240506329114</v>
      </c>
      <c r="AL335">
        <v>8.8607594936708861E-2</v>
      </c>
      <c r="AM335">
        <v>6.9620253164556958E-2</v>
      </c>
      <c r="AN335">
        <v>0</v>
      </c>
      <c r="AO335">
        <f t="shared" si="5"/>
        <v>9.49367088607595E-2</v>
      </c>
      <c r="AP335">
        <v>0.69620253164556967</v>
      </c>
      <c r="AQ335">
        <v>0.20886075949367089</v>
      </c>
      <c r="AR335">
        <v>9.49367088607595E-2</v>
      </c>
      <c r="AS335">
        <v>0</v>
      </c>
      <c r="AT335">
        <v>0.99367088607594933</v>
      </c>
      <c r="AU335">
        <v>6.3291139240506328E-3</v>
      </c>
    </row>
    <row r="336" spans="1:47" x14ac:dyDescent="0.25">
      <c r="A336" t="s">
        <v>5115</v>
      </c>
      <c r="B336" t="s">
        <v>889</v>
      </c>
      <c r="C336" t="s">
        <v>420</v>
      </c>
      <c r="D336">
        <v>2021</v>
      </c>
      <c r="E336">
        <v>11117</v>
      </c>
      <c r="F336">
        <v>6038</v>
      </c>
      <c r="G336">
        <v>5079</v>
      </c>
      <c r="H336">
        <v>0</v>
      </c>
      <c r="I336">
        <v>20</v>
      </c>
      <c r="J336">
        <v>1351</v>
      </c>
      <c r="K336">
        <v>1776</v>
      </c>
      <c r="L336">
        <v>1410</v>
      </c>
      <c r="M336">
        <v>1263</v>
      </c>
      <c r="N336">
        <v>1099</v>
      </c>
      <c r="O336">
        <v>1136</v>
      </c>
      <c r="P336">
        <v>1046</v>
      </c>
      <c r="Q336">
        <v>805</v>
      </c>
      <c r="R336">
        <v>933</v>
      </c>
      <c r="S336">
        <v>0</v>
      </c>
      <c r="T336">
        <v>278</v>
      </c>
      <c r="U336">
        <v>9835</v>
      </c>
      <c r="V336">
        <v>1010</v>
      </c>
      <c r="W336">
        <v>272</v>
      </c>
      <c r="X336">
        <v>281</v>
      </c>
      <c r="Y336">
        <v>10834</v>
      </c>
      <c r="Z336">
        <v>2</v>
      </c>
      <c r="AA336">
        <v>0.54313213996581811</v>
      </c>
      <c r="AB336">
        <v>0.45686786003418189</v>
      </c>
      <c r="AC336">
        <v>0</v>
      </c>
      <c r="AD336">
        <v>1.799046505352163E-3</v>
      </c>
      <c r="AE336">
        <v>0.1215255914365386</v>
      </c>
      <c r="AF336">
        <v>0.15975532967527209</v>
      </c>
      <c r="AG336">
        <v>0.1268327786273275</v>
      </c>
      <c r="AH336">
        <v>0.1136097868129891</v>
      </c>
      <c r="AI336">
        <v>9.885760546910137E-2</v>
      </c>
      <c r="AJ336">
        <v>0.10218584150400289</v>
      </c>
      <c r="AK336">
        <v>9.4090132229918147E-2</v>
      </c>
      <c r="AL336">
        <v>7.2411621840424573E-2</v>
      </c>
      <c r="AM336">
        <v>8.3925519474678426E-2</v>
      </c>
      <c r="AN336">
        <v>0</v>
      </c>
      <c r="AO336">
        <f t="shared" si="5"/>
        <v>2.5006746424395071E-2</v>
      </c>
      <c r="AP336">
        <v>0.88468111900692636</v>
      </c>
      <c r="AQ336">
        <v>9.0851848520284245E-2</v>
      </c>
      <c r="AR336">
        <v>2.4467032472789418E-2</v>
      </c>
      <c r="AS336">
        <v>2.527660340019789E-2</v>
      </c>
      <c r="AT336">
        <v>0.97454349194926693</v>
      </c>
      <c r="AU336">
        <v>1.7990465053521629E-4</v>
      </c>
    </row>
    <row r="337" spans="1:47" x14ac:dyDescent="0.25">
      <c r="A337" t="s">
        <v>5116</v>
      </c>
      <c r="B337" t="s">
        <v>889</v>
      </c>
      <c r="C337" t="s">
        <v>426</v>
      </c>
      <c r="D337">
        <v>2021</v>
      </c>
      <c r="E337">
        <v>1187</v>
      </c>
      <c r="F337">
        <v>758</v>
      </c>
      <c r="G337">
        <v>429</v>
      </c>
      <c r="H337">
        <v>0</v>
      </c>
      <c r="I337">
        <v>4</v>
      </c>
      <c r="J337">
        <v>192</v>
      </c>
      <c r="K337">
        <v>201</v>
      </c>
      <c r="L337">
        <v>144</v>
      </c>
      <c r="M337">
        <v>133</v>
      </c>
      <c r="N337">
        <v>127</v>
      </c>
      <c r="O337">
        <v>131</v>
      </c>
      <c r="P337">
        <v>106</v>
      </c>
      <c r="Q337">
        <v>81</v>
      </c>
      <c r="R337">
        <v>66</v>
      </c>
      <c r="S337">
        <v>0</v>
      </c>
      <c r="T337">
        <v>2</v>
      </c>
      <c r="U337">
        <v>776</v>
      </c>
      <c r="V337">
        <v>411</v>
      </c>
      <c r="W337">
        <v>0</v>
      </c>
      <c r="X337">
        <v>4</v>
      </c>
      <c r="Y337">
        <v>1183</v>
      </c>
      <c r="Z337">
        <v>0</v>
      </c>
      <c r="AA337">
        <v>0.63858466722830665</v>
      </c>
      <c r="AB337">
        <v>0.36141533277169341</v>
      </c>
      <c r="AC337">
        <v>0</v>
      </c>
      <c r="AD337">
        <v>3.3698399326032012E-3</v>
      </c>
      <c r="AE337">
        <v>0.16175231676495369</v>
      </c>
      <c r="AF337">
        <v>0.1693344566133109</v>
      </c>
      <c r="AG337">
        <v>0.12131423757371521</v>
      </c>
      <c r="AH337">
        <v>0.1120471777590564</v>
      </c>
      <c r="AI337">
        <v>0.1069924178601516</v>
      </c>
      <c r="AJ337">
        <v>0.1103622577927548</v>
      </c>
      <c r="AK337">
        <v>8.9300758213984838E-2</v>
      </c>
      <c r="AL337">
        <v>6.8239258635214822E-2</v>
      </c>
      <c r="AM337">
        <v>5.560235888795282E-2</v>
      </c>
      <c r="AN337">
        <v>0</v>
      </c>
      <c r="AO337">
        <f t="shared" si="5"/>
        <v>1.6849199663016006E-3</v>
      </c>
      <c r="AP337">
        <v>0.65374894692502106</v>
      </c>
      <c r="AQ337">
        <v>0.34625105307497889</v>
      </c>
      <c r="AR337">
        <v>0</v>
      </c>
      <c r="AS337">
        <v>3.3698399326032012E-3</v>
      </c>
      <c r="AT337">
        <v>0.9966301600673968</v>
      </c>
      <c r="AU337">
        <v>0</v>
      </c>
    </row>
    <row r="338" spans="1:47" x14ac:dyDescent="0.25">
      <c r="A338" t="s">
        <v>5117</v>
      </c>
      <c r="B338" t="s">
        <v>889</v>
      </c>
      <c r="C338" t="s">
        <v>433</v>
      </c>
      <c r="D338">
        <v>2021</v>
      </c>
      <c r="E338">
        <v>14</v>
      </c>
      <c r="F338">
        <v>5</v>
      </c>
      <c r="G338">
        <v>9</v>
      </c>
      <c r="H338">
        <v>0</v>
      </c>
      <c r="I338">
        <v>0</v>
      </c>
      <c r="J338">
        <v>1</v>
      </c>
      <c r="K338">
        <v>4</v>
      </c>
      <c r="L338">
        <v>1</v>
      </c>
      <c r="M338">
        <v>2</v>
      </c>
      <c r="N338">
        <v>1</v>
      </c>
      <c r="O338">
        <v>1</v>
      </c>
      <c r="P338">
        <v>1</v>
      </c>
      <c r="Q338">
        <v>0</v>
      </c>
      <c r="R338">
        <v>3</v>
      </c>
      <c r="S338">
        <v>0</v>
      </c>
      <c r="T338">
        <v>0</v>
      </c>
      <c r="U338">
        <v>13</v>
      </c>
      <c r="V338">
        <v>1</v>
      </c>
      <c r="W338">
        <v>0</v>
      </c>
      <c r="X338">
        <v>0</v>
      </c>
      <c r="Y338">
        <v>14</v>
      </c>
      <c r="Z338">
        <v>0</v>
      </c>
      <c r="AA338">
        <v>0.35714285714285721</v>
      </c>
      <c r="AB338">
        <v>0.6428571428571429</v>
      </c>
      <c r="AC338">
        <v>0</v>
      </c>
      <c r="AD338">
        <v>0</v>
      </c>
      <c r="AE338">
        <v>7.1428571428571425E-2</v>
      </c>
      <c r="AF338">
        <v>0.2857142857142857</v>
      </c>
      <c r="AG338">
        <v>7.1428571428571425E-2</v>
      </c>
      <c r="AH338">
        <v>0.14285714285714279</v>
      </c>
      <c r="AI338">
        <v>7.1428571428571425E-2</v>
      </c>
      <c r="AJ338">
        <v>7.1428571428571425E-2</v>
      </c>
      <c r="AK338">
        <v>7.1428571428571425E-2</v>
      </c>
      <c r="AL338">
        <v>0</v>
      </c>
      <c r="AM338">
        <v>0.2142857142857143</v>
      </c>
      <c r="AN338">
        <v>0</v>
      </c>
      <c r="AO338">
        <f t="shared" si="5"/>
        <v>0</v>
      </c>
      <c r="AP338">
        <v>0.9285714285714286</v>
      </c>
      <c r="AQ338">
        <v>7.1428571428571425E-2</v>
      </c>
      <c r="AR338">
        <v>0</v>
      </c>
      <c r="AS338">
        <v>0</v>
      </c>
      <c r="AT338">
        <v>1</v>
      </c>
      <c r="AU338">
        <v>0</v>
      </c>
    </row>
    <row r="339" spans="1:47" x14ac:dyDescent="0.25">
      <c r="A339" t="s">
        <v>5118</v>
      </c>
      <c r="B339" t="s">
        <v>4780</v>
      </c>
      <c r="C339" t="s">
        <v>124</v>
      </c>
      <c r="D339">
        <v>2022</v>
      </c>
      <c r="E339">
        <v>11078</v>
      </c>
      <c r="F339">
        <v>6501</v>
      </c>
      <c r="G339">
        <v>4576</v>
      </c>
      <c r="H339">
        <v>1</v>
      </c>
      <c r="I339">
        <v>241</v>
      </c>
      <c r="J339">
        <v>1375</v>
      </c>
      <c r="K339">
        <v>1629</v>
      </c>
      <c r="L339">
        <v>1626</v>
      </c>
      <c r="M339">
        <v>1474</v>
      </c>
      <c r="N339">
        <v>1372</v>
      </c>
      <c r="O339">
        <v>1127</v>
      </c>
      <c r="P339">
        <v>912</v>
      </c>
      <c r="Q339">
        <v>761</v>
      </c>
      <c r="R339">
        <v>557</v>
      </c>
      <c r="S339">
        <v>0</v>
      </c>
      <c r="T339">
        <v>4</v>
      </c>
      <c r="U339">
        <v>7238</v>
      </c>
      <c r="V339">
        <v>3839</v>
      </c>
      <c r="W339">
        <v>1</v>
      </c>
      <c r="X339">
        <v>749</v>
      </c>
      <c r="Y339">
        <v>10302</v>
      </c>
      <c r="Z339">
        <v>27</v>
      </c>
      <c r="AA339">
        <v>0.58683877956309805</v>
      </c>
      <c r="AB339">
        <v>0.41307095143527711</v>
      </c>
      <c r="AC339">
        <v>9.0269001624842024E-5</v>
      </c>
      <c r="AD339">
        <v>2.1754829391586929E-2</v>
      </c>
      <c r="AE339">
        <v>0.12411987723415779</v>
      </c>
      <c r="AF339">
        <v>0.14704820364686769</v>
      </c>
      <c r="AG339">
        <v>0.1467773966419931</v>
      </c>
      <c r="AH339">
        <v>0.13305650839501709</v>
      </c>
      <c r="AI339">
        <v>0.12384907022928331</v>
      </c>
      <c r="AJ339">
        <v>0.101733164831197</v>
      </c>
      <c r="AK339">
        <v>8.2325329481855933E-2</v>
      </c>
      <c r="AL339">
        <v>6.869471023650478E-2</v>
      </c>
      <c r="AM339">
        <v>5.0279833905037007E-2</v>
      </c>
      <c r="AN339">
        <v>0</v>
      </c>
      <c r="AO339">
        <f t="shared" si="5"/>
        <v>3.610760064993681E-4</v>
      </c>
      <c r="AP339">
        <v>0.65336703376060656</v>
      </c>
      <c r="AQ339">
        <v>0.34654269723776848</v>
      </c>
      <c r="AR339">
        <v>9.0269001624842024E-5</v>
      </c>
      <c r="AS339">
        <v>6.7611482217006677E-2</v>
      </c>
      <c r="AT339">
        <v>0.92995125473912255</v>
      </c>
      <c r="AU339">
        <v>2.437263043870735E-3</v>
      </c>
    </row>
    <row r="340" spans="1:47" x14ac:dyDescent="0.25">
      <c r="A340" t="s">
        <v>5119</v>
      </c>
      <c r="B340" t="s">
        <v>4780</v>
      </c>
      <c r="C340" t="s">
        <v>123</v>
      </c>
      <c r="D340">
        <v>2022</v>
      </c>
      <c r="E340">
        <v>14353</v>
      </c>
      <c r="F340">
        <v>8262</v>
      </c>
      <c r="G340">
        <v>6091</v>
      </c>
      <c r="H340">
        <v>0</v>
      </c>
      <c r="I340">
        <v>515</v>
      </c>
      <c r="J340">
        <v>1962</v>
      </c>
      <c r="K340">
        <v>1995</v>
      </c>
      <c r="L340">
        <v>1830</v>
      </c>
      <c r="M340">
        <v>1501</v>
      </c>
      <c r="N340">
        <v>1416</v>
      </c>
      <c r="O340">
        <v>1502</v>
      </c>
      <c r="P340">
        <v>1471</v>
      </c>
      <c r="Q340">
        <v>1133</v>
      </c>
      <c r="R340">
        <v>1024</v>
      </c>
      <c r="S340">
        <v>0</v>
      </c>
      <c r="T340">
        <v>4</v>
      </c>
      <c r="U340">
        <v>9857</v>
      </c>
      <c r="V340">
        <v>4495</v>
      </c>
      <c r="W340">
        <v>1</v>
      </c>
      <c r="X340">
        <v>748</v>
      </c>
      <c r="Y340">
        <v>13586</v>
      </c>
      <c r="Z340">
        <v>19</v>
      </c>
      <c r="AA340">
        <v>0.57562878840660492</v>
      </c>
      <c r="AB340">
        <v>0.42437121159339508</v>
      </c>
      <c r="AC340">
        <v>0</v>
      </c>
      <c r="AD340">
        <v>3.5881000487702923E-2</v>
      </c>
      <c r="AE340">
        <v>0.13669616108130711</v>
      </c>
      <c r="AF340">
        <v>0.13899533198634431</v>
      </c>
      <c r="AG340">
        <v>0.12749947746115789</v>
      </c>
      <c r="AH340">
        <v>0.1045774402563924</v>
      </c>
      <c r="AI340">
        <v>9.8655333379781232E-2</v>
      </c>
      <c r="AJ340">
        <v>0.1046471121019996</v>
      </c>
      <c r="AK340">
        <v>0.1024872848881767</v>
      </c>
      <c r="AL340">
        <v>7.8938201072946426E-2</v>
      </c>
      <c r="AM340">
        <v>7.1343969901762699E-2</v>
      </c>
      <c r="AN340">
        <v>0</v>
      </c>
      <c r="AO340">
        <f t="shared" si="5"/>
        <v>2.7868738242876054E-4</v>
      </c>
      <c r="AP340">
        <v>0.68675538215007315</v>
      </c>
      <c r="AQ340">
        <v>0.31317494600431972</v>
      </c>
      <c r="AR340">
        <v>6.9671845607190136E-5</v>
      </c>
      <c r="AS340">
        <v>5.2114540514178222E-2</v>
      </c>
      <c r="AT340">
        <v>0.94656169441928517</v>
      </c>
      <c r="AU340">
        <v>1.323765066536613E-3</v>
      </c>
    </row>
    <row r="341" spans="1:47" x14ac:dyDescent="0.25">
      <c r="A341" t="s">
        <v>5120</v>
      </c>
      <c r="B341" t="s">
        <v>4780</v>
      </c>
      <c r="C341" t="s">
        <v>4783</v>
      </c>
      <c r="D341">
        <v>2022</v>
      </c>
      <c r="E341">
        <v>96020</v>
      </c>
      <c r="F341">
        <v>52802</v>
      </c>
      <c r="G341">
        <v>43216</v>
      </c>
      <c r="H341">
        <v>2</v>
      </c>
      <c r="I341">
        <v>2390</v>
      </c>
      <c r="J341">
        <v>12172</v>
      </c>
      <c r="K341">
        <v>13045</v>
      </c>
      <c r="L341">
        <v>11815</v>
      </c>
      <c r="M341">
        <v>10174</v>
      </c>
      <c r="N341">
        <v>10237</v>
      </c>
      <c r="O341">
        <v>9871</v>
      </c>
      <c r="P341">
        <v>9109</v>
      </c>
      <c r="Q341">
        <v>7362</v>
      </c>
      <c r="R341">
        <v>7083</v>
      </c>
      <c r="S341">
        <v>0</v>
      </c>
      <c r="T341">
        <v>2762</v>
      </c>
      <c r="U341">
        <v>68283</v>
      </c>
      <c r="V341">
        <v>24975</v>
      </c>
      <c r="W341">
        <v>2762</v>
      </c>
      <c r="X341">
        <v>6871</v>
      </c>
      <c r="Y341">
        <v>88948</v>
      </c>
      <c r="Z341">
        <v>201</v>
      </c>
      <c r="AA341">
        <v>0.5499062695271818</v>
      </c>
      <c r="AB341">
        <v>0.45007290147885859</v>
      </c>
      <c r="AC341">
        <v>2.0828993959591751E-5</v>
      </c>
      <c r="AD341">
        <v>2.4890647781712141E-2</v>
      </c>
      <c r="AE341">
        <v>0.12676525723807541</v>
      </c>
      <c r="AF341">
        <v>0.13585711310143719</v>
      </c>
      <c r="AG341">
        <v>0.1230472818162883</v>
      </c>
      <c r="AH341">
        <v>0.1059570922724432</v>
      </c>
      <c r="AI341">
        <v>0.1066132055821704</v>
      </c>
      <c r="AJ341">
        <v>0.10280149968756511</v>
      </c>
      <c r="AK341">
        <v>9.486565298896063E-2</v>
      </c>
      <c r="AL341">
        <v>7.6671526765257236E-2</v>
      </c>
      <c r="AM341">
        <v>7.3765882107894185E-2</v>
      </c>
      <c r="AN341">
        <v>0</v>
      </c>
      <c r="AO341">
        <f t="shared" si="5"/>
        <v>2.8764840658196209E-2</v>
      </c>
      <c r="AP341">
        <v>0.71113309727140184</v>
      </c>
      <c r="AQ341">
        <v>0.26010206207040198</v>
      </c>
      <c r="AR341">
        <v>2.8764840658196209E-2</v>
      </c>
      <c r="AS341">
        <v>7.1558008748177457E-2</v>
      </c>
      <c r="AT341">
        <v>0.9263486773588836</v>
      </c>
      <c r="AU341">
        <v>2.0933138929389709E-3</v>
      </c>
    </row>
    <row r="342" spans="1:47" x14ac:dyDescent="0.25">
      <c r="A342" t="s">
        <v>5121</v>
      </c>
      <c r="B342" t="s">
        <v>4780</v>
      </c>
      <c r="C342" t="s">
        <v>369</v>
      </c>
      <c r="D342">
        <v>2022</v>
      </c>
      <c r="E342">
        <v>3031</v>
      </c>
      <c r="F342">
        <v>1839</v>
      </c>
      <c r="G342">
        <v>1192</v>
      </c>
      <c r="H342">
        <v>0</v>
      </c>
      <c r="I342">
        <v>121</v>
      </c>
      <c r="J342">
        <v>406</v>
      </c>
      <c r="K342">
        <v>403</v>
      </c>
      <c r="L342">
        <v>404</v>
      </c>
      <c r="M342">
        <v>352</v>
      </c>
      <c r="N342">
        <v>340</v>
      </c>
      <c r="O342">
        <v>310</v>
      </c>
      <c r="P342">
        <v>289</v>
      </c>
      <c r="Q342">
        <v>214</v>
      </c>
      <c r="R342">
        <v>190</v>
      </c>
      <c r="S342">
        <v>0</v>
      </c>
      <c r="T342">
        <v>2</v>
      </c>
      <c r="U342">
        <v>2045</v>
      </c>
      <c r="V342">
        <v>985</v>
      </c>
      <c r="W342">
        <v>1</v>
      </c>
      <c r="X342">
        <v>355</v>
      </c>
      <c r="Y342">
        <v>2666</v>
      </c>
      <c r="Z342">
        <v>10</v>
      </c>
      <c r="AA342">
        <v>0.60673045199604092</v>
      </c>
      <c r="AB342">
        <v>0.39326954800395908</v>
      </c>
      <c r="AC342">
        <v>0</v>
      </c>
      <c r="AD342">
        <v>3.9920818211811281E-2</v>
      </c>
      <c r="AE342">
        <v>0.13394919168591221</v>
      </c>
      <c r="AF342">
        <v>0.13295941933355329</v>
      </c>
      <c r="AG342">
        <v>0.13328934345100629</v>
      </c>
      <c r="AH342">
        <v>0.116133289343451</v>
      </c>
      <c r="AI342">
        <v>0.1121741999340152</v>
      </c>
      <c r="AJ342">
        <v>0.1022764764104256</v>
      </c>
      <c r="AK342">
        <v>9.53480699439129E-2</v>
      </c>
      <c r="AL342">
        <v>7.0603761134938964E-2</v>
      </c>
      <c r="AM342">
        <v>6.2685582316067301E-2</v>
      </c>
      <c r="AN342">
        <v>0</v>
      </c>
      <c r="AO342">
        <f t="shared" si="5"/>
        <v>6.5984823490597162E-4</v>
      </c>
      <c r="AP342">
        <v>0.67469482019135596</v>
      </c>
      <c r="AQ342">
        <v>0.32497525569119101</v>
      </c>
      <c r="AR342">
        <v>3.2992411745298581E-4</v>
      </c>
      <c r="AS342">
        <v>0.11712306169580999</v>
      </c>
      <c r="AT342">
        <v>0.87957769712966016</v>
      </c>
      <c r="AU342">
        <v>3.2992411745298581E-3</v>
      </c>
    </row>
    <row r="343" spans="1:47" x14ac:dyDescent="0.25">
      <c r="A343" t="s">
        <v>5122</v>
      </c>
      <c r="B343" t="s">
        <v>4780</v>
      </c>
      <c r="C343" t="s">
        <v>376</v>
      </c>
      <c r="D343">
        <v>2022</v>
      </c>
      <c r="E343">
        <v>2163</v>
      </c>
      <c r="F343">
        <v>1239</v>
      </c>
      <c r="G343">
        <v>924</v>
      </c>
      <c r="H343">
        <v>0</v>
      </c>
      <c r="I343">
        <v>89</v>
      </c>
      <c r="J343">
        <v>236</v>
      </c>
      <c r="K343">
        <v>267</v>
      </c>
      <c r="L343">
        <v>215</v>
      </c>
      <c r="M343">
        <v>277</v>
      </c>
      <c r="N343">
        <v>269</v>
      </c>
      <c r="O343">
        <v>249</v>
      </c>
      <c r="P343">
        <v>212</v>
      </c>
      <c r="Q343">
        <v>153</v>
      </c>
      <c r="R343">
        <v>193</v>
      </c>
      <c r="S343">
        <v>0</v>
      </c>
      <c r="T343">
        <v>3</v>
      </c>
      <c r="U343">
        <v>1593</v>
      </c>
      <c r="V343">
        <v>567</v>
      </c>
      <c r="W343">
        <v>3</v>
      </c>
      <c r="X343">
        <v>333</v>
      </c>
      <c r="Y343">
        <v>1828</v>
      </c>
      <c r="Z343">
        <v>2</v>
      </c>
      <c r="AA343">
        <v>0.57281553398058249</v>
      </c>
      <c r="AB343">
        <v>0.42718446601941751</v>
      </c>
      <c r="AC343">
        <v>0</v>
      </c>
      <c r="AD343">
        <v>4.1146555709662497E-2</v>
      </c>
      <c r="AE343">
        <v>0.1091077207582062</v>
      </c>
      <c r="AF343">
        <v>0.1234396671289875</v>
      </c>
      <c r="AG343">
        <v>9.9398982894128532E-2</v>
      </c>
      <c r="AH343">
        <v>0.12806287563569119</v>
      </c>
      <c r="AI343">
        <v>0.1243643088303282</v>
      </c>
      <c r="AJ343">
        <v>0.11511789181692091</v>
      </c>
      <c r="AK343">
        <v>9.8012020342117423E-2</v>
      </c>
      <c r="AL343">
        <v>7.0735090152565877E-2</v>
      </c>
      <c r="AM343">
        <v>8.9227924179380497E-2</v>
      </c>
      <c r="AN343">
        <v>0</v>
      </c>
      <c r="AO343">
        <f t="shared" si="5"/>
        <v>1.3869625520110957E-3</v>
      </c>
      <c r="AP343">
        <v>0.73647711511789182</v>
      </c>
      <c r="AQ343">
        <v>0.26213592233009708</v>
      </c>
      <c r="AR343">
        <v>1.386962552011096E-3</v>
      </c>
      <c r="AS343">
        <v>0.15395284327323161</v>
      </c>
      <c r="AT343">
        <v>0.84512251502542768</v>
      </c>
      <c r="AU343">
        <v>9.2464170134073042E-4</v>
      </c>
    </row>
    <row r="344" spans="1:47" x14ac:dyDescent="0.25">
      <c r="A344" t="s">
        <v>5123</v>
      </c>
      <c r="B344" t="s">
        <v>4780</v>
      </c>
      <c r="C344" t="s">
        <v>382</v>
      </c>
      <c r="D344">
        <v>2022</v>
      </c>
      <c r="E344">
        <v>1415</v>
      </c>
      <c r="F344">
        <v>801</v>
      </c>
      <c r="G344">
        <v>614</v>
      </c>
      <c r="H344">
        <v>0</v>
      </c>
      <c r="I344">
        <v>49</v>
      </c>
      <c r="J344">
        <v>149</v>
      </c>
      <c r="K344">
        <v>197</v>
      </c>
      <c r="L344">
        <v>195</v>
      </c>
      <c r="M344">
        <v>158</v>
      </c>
      <c r="N344">
        <v>170</v>
      </c>
      <c r="O344">
        <v>134</v>
      </c>
      <c r="P344">
        <v>143</v>
      </c>
      <c r="Q344">
        <v>112</v>
      </c>
      <c r="R344">
        <v>106</v>
      </c>
      <c r="S344">
        <v>0</v>
      </c>
      <c r="T344">
        <v>2</v>
      </c>
      <c r="U344">
        <v>1003</v>
      </c>
      <c r="V344">
        <v>412</v>
      </c>
      <c r="W344">
        <v>0</v>
      </c>
      <c r="X344">
        <v>294</v>
      </c>
      <c r="Y344">
        <v>1114</v>
      </c>
      <c r="Z344">
        <v>7</v>
      </c>
      <c r="AA344">
        <v>0.56607773851590104</v>
      </c>
      <c r="AB344">
        <v>0.43392226148409901</v>
      </c>
      <c r="AC344">
        <v>0</v>
      </c>
      <c r="AD344">
        <v>3.4628975265017667E-2</v>
      </c>
      <c r="AE344">
        <v>0.1053003533568905</v>
      </c>
      <c r="AF344">
        <v>0.13922261484098941</v>
      </c>
      <c r="AG344">
        <v>0.13780918727915201</v>
      </c>
      <c r="AH344">
        <v>0.111660777385159</v>
      </c>
      <c r="AI344">
        <v>0.1201413427561837</v>
      </c>
      <c r="AJ344">
        <v>9.4699646643109536E-2</v>
      </c>
      <c r="AK344">
        <v>0.10106007067137809</v>
      </c>
      <c r="AL344">
        <v>7.9151943462897528E-2</v>
      </c>
      <c r="AM344">
        <v>7.4911660777385161E-2</v>
      </c>
      <c r="AN344">
        <v>0</v>
      </c>
      <c r="AO344">
        <f t="shared" si="5"/>
        <v>1.4134275618374558E-3</v>
      </c>
      <c r="AP344">
        <v>0.70883392226148412</v>
      </c>
      <c r="AQ344">
        <v>0.29116607773851588</v>
      </c>
      <c r="AR344">
        <v>0</v>
      </c>
      <c r="AS344">
        <v>0.207773851590106</v>
      </c>
      <c r="AT344">
        <v>0.78727915194346287</v>
      </c>
      <c r="AU344">
        <v>4.9469964664310964E-3</v>
      </c>
    </row>
    <row r="345" spans="1:47" x14ac:dyDescent="0.25">
      <c r="A345" t="s">
        <v>5124</v>
      </c>
      <c r="B345" t="s">
        <v>4780</v>
      </c>
      <c r="C345" t="s">
        <v>388</v>
      </c>
      <c r="D345">
        <v>2022</v>
      </c>
      <c r="E345">
        <v>57</v>
      </c>
      <c r="F345">
        <v>21</v>
      </c>
      <c r="G345">
        <v>36</v>
      </c>
      <c r="H345">
        <v>0</v>
      </c>
      <c r="I345">
        <v>0</v>
      </c>
      <c r="J345">
        <v>9</v>
      </c>
      <c r="K345">
        <v>8</v>
      </c>
      <c r="L345">
        <v>8</v>
      </c>
      <c r="M345">
        <v>4</v>
      </c>
      <c r="N345">
        <v>7</v>
      </c>
      <c r="O345">
        <v>7</v>
      </c>
      <c r="P345">
        <v>4</v>
      </c>
      <c r="Q345">
        <v>5</v>
      </c>
      <c r="R345">
        <v>5</v>
      </c>
      <c r="S345">
        <v>0</v>
      </c>
      <c r="T345">
        <v>0</v>
      </c>
      <c r="U345">
        <v>44</v>
      </c>
      <c r="V345">
        <v>13</v>
      </c>
      <c r="W345">
        <v>0</v>
      </c>
      <c r="X345">
        <v>13</v>
      </c>
      <c r="Y345">
        <v>44</v>
      </c>
      <c r="Z345">
        <v>0</v>
      </c>
      <c r="AA345">
        <v>0.36842105263157893</v>
      </c>
      <c r="AB345">
        <v>0.63157894736842102</v>
      </c>
      <c r="AC345">
        <v>0</v>
      </c>
      <c r="AD345">
        <v>0</v>
      </c>
      <c r="AE345">
        <v>0.15789473684210531</v>
      </c>
      <c r="AF345">
        <v>0.14035087719298239</v>
      </c>
      <c r="AG345">
        <v>0.14035087719298239</v>
      </c>
      <c r="AH345">
        <v>7.0175438596491224E-2</v>
      </c>
      <c r="AI345">
        <v>0.1228070175438596</v>
      </c>
      <c r="AJ345">
        <v>0.1228070175438596</v>
      </c>
      <c r="AK345">
        <v>7.0175438596491224E-2</v>
      </c>
      <c r="AL345">
        <v>8.771929824561403E-2</v>
      </c>
      <c r="AM345">
        <v>8.771929824561403E-2</v>
      </c>
      <c r="AN345">
        <v>0</v>
      </c>
      <c r="AO345">
        <f t="shared" si="5"/>
        <v>0</v>
      </c>
      <c r="AP345">
        <v>0.77192982456140347</v>
      </c>
      <c r="AQ345">
        <v>0.22807017543859651</v>
      </c>
      <c r="AR345">
        <v>0</v>
      </c>
      <c r="AS345">
        <v>0.22807017543859651</v>
      </c>
      <c r="AT345">
        <v>0.77192982456140347</v>
      </c>
      <c r="AU345">
        <v>0</v>
      </c>
    </row>
    <row r="346" spans="1:47" x14ac:dyDescent="0.25">
      <c r="A346" t="s">
        <v>5125</v>
      </c>
      <c r="B346" t="s">
        <v>4780</v>
      </c>
      <c r="C346" t="s">
        <v>394</v>
      </c>
      <c r="D346">
        <v>2022</v>
      </c>
      <c r="E346">
        <v>2758</v>
      </c>
      <c r="F346">
        <v>1555</v>
      </c>
      <c r="G346">
        <v>1202</v>
      </c>
      <c r="H346">
        <v>1</v>
      </c>
      <c r="I346">
        <v>110</v>
      </c>
      <c r="J346">
        <v>309</v>
      </c>
      <c r="K346">
        <v>333</v>
      </c>
      <c r="L346">
        <v>327</v>
      </c>
      <c r="M346">
        <v>344</v>
      </c>
      <c r="N346">
        <v>291</v>
      </c>
      <c r="O346">
        <v>303</v>
      </c>
      <c r="P346">
        <v>302</v>
      </c>
      <c r="Q346">
        <v>219</v>
      </c>
      <c r="R346">
        <v>214</v>
      </c>
      <c r="S346">
        <v>0</v>
      </c>
      <c r="T346">
        <v>6</v>
      </c>
      <c r="U346">
        <v>1963</v>
      </c>
      <c r="V346">
        <v>789</v>
      </c>
      <c r="W346">
        <v>6</v>
      </c>
      <c r="X346">
        <v>483</v>
      </c>
      <c r="Y346">
        <v>2250</v>
      </c>
      <c r="Z346">
        <v>25</v>
      </c>
      <c r="AA346">
        <v>0.56381435823060189</v>
      </c>
      <c r="AB346">
        <v>0.43582306018854239</v>
      </c>
      <c r="AC346">
        <v>3.6258158085569249E-4</v>
      </c>
      <c r="AD346">
        <v>3.9883973894126179E-2</v>
      </c>
      <c r="AE346">
        <v>0.112037708484409</v>
      </c>
      <c r="AF346">
        <v>0.1207396664249456</v>
      </c>
      <c r="AG346">
        <v>0.1185641769398115</v>
      </c>
      <c r="AH346">
        <v>0.12472806381435821</v>
      </c>
      <c r="AI346">
        <v>0.1055112400290065</v>
      </c>
      <c r="AJ346">
        <v>0.1098622189992748</v>
      </c>
      <c r="AK346">
        <v>0.1094996374184191</v>
      </c>
      <c r="AL346">
        <v>7.940536620739666E-2</v>
      </c>
      <c r="AM346">
        <v>7.75924583031182E-2</v>
      </c>
      <c r="AN346">
        <v>0</v>
      </c>
      <c r="AO346">
        <f t="shared" si="5"/>
        <v>2.1754894851341551E-3</v>
      </c>
      <c r="AP346">
        <v>0.71174764321972439</v>
      </c>
      <c r="AQ346">
        <v>0.28607686729514142</v>
      </c>
      <c r="AR346">
        <v>2.1754894851341551E-3</v>
      </c>
      <c r="AS346">
        <v>0.17512690355329949</v>
      </c>
      <c r="AT346">
        <v>0.81580855692530818</v>
      </c>
      <c r="AU346">
        <v>9.0645395213923129E-3</v>
      </c>
    </row>
    <row r="347" spans="1:47" x14ac:dyDescent="0.25">
      <c r="A347" t="s">
        <v>5126</v>
      </c>
      <c r="B347" t="s">
        <v>4780</v>
      </c>
      <c r="C347" t="s">
        <v>400</v>
      </c>
      <c r="D347">
        <v>2022</v>
      </c>
      <c r="E347">
        <v>29</v>
      </c>
      <c r="F347">
        <v>14</v>
      </c>
      <c r="G347">
        <v>15</v>
      </c>
      <c r="H347">
        <v>0</v>
      </c>
      <c r="I347">
        <v>2</v>
      </c>
      <c r="J347">
        <v>6</v>
      </c>
      <c r="K347">
        <v>7</v>
      </c>
      <c r="L347">
        <v>1</v>
      </c>
      <c r="M347">
        <v>1</v>
      </c>
      <c r="N347">
        <v>1</v>
      </c>
      <c r="O347">
        <v>4</v>
      </c>
      <c r="P347">
        <v>4</v>
      </c>
      <c r="Q347">
        <v>2</v>
      </c>
      <c r="R347">
        <v>0</v>
      </c>
      <c r="S347">
        <v>0</v>
      </c>
      <c r="T347">
        <v>1</v>
      </c>
      <c r="U347">
        <v>22</v>
      </c>
      <c r="V347">
        <v>6</v>
      </c>
      <c r="W347">
        <v>1</v>
      </c>
      <c r="X347">
        <v>29</v>
      </c>
      <c r="Y347">
        <v>0</v>
      </c>
      <c r="Z347">
        <v>0</v>
      </c>
      <c r="AA347">
        <v>0.48275862068965519</v>
      </c>
      <c r="AB347">
        <v>0.51724137931034486</v>
      </c>
      <c r="AC347">
        <v>0</v>
      </c>
      <c r="AD347">
        <v>6.8965517241379309E-2</v>
      </c>
      <c r="AE347">
        <v>0.2068965517241379</v>
      </c>
      <c r="AF347">
        <v>0.2413793103448276</v>
      </c>
      <c r="AG347">
        <v>3.4482758620689648E-2</v>
      </c>
      <c r="AH347">
        <v>3.4482758620689648E-2</v>
      </c>
      <c r="AI347">
        <v>3.4482758620689648E-2</v>
      </c>
      <c r="AJ347">
        <v>0.13793103448275859</v>
      </c>
      <c r="AK347">
        <v>0.13793103448275859</v>
      </c>
      <c r="AL347">
        <v>6.8965517241379309E-2</v>
      </c>
      <c r="AM347">
        <v>0</v>
      </c>
      <c r="AN347">
        <v>0</v>
      </c>
      <c r="AO347">
        <f t="shared" si="5"/>
        <v>3.4482758620689655E-2</v>
      </c>
      <c r="AP347">
        <v>0.75862068965517238</v>
      </c>
      <c r="AQ347">
        <v>0.2068965517241379</v>
      </c>
      <c r="AR347">
        <v>3.4482758620689648E-2</v>
      </c>
      <c r="AS347">
        <v>1</v>
      </c>
      <c r="AT347">
        <v>0</v>
      </c>
      <c r="AU347">
        <v>0</v>
      </c>
    </row>
    <row r="348" spans="1:47" x14ac:dyDescent="0.25">
      <c r="A348" t="s">
        <v>5127</v>
      </c>
      <c r="B348" t="s">
        <v>4780</v>
      </c>
      <c r="C348" t="s">
        <v>43</v>
      </c>
      <c r="D348">
        <v>2022</v>
      </c>
      <c r="E348">
        <v>35320</v>
      </c>
      <c r="F348">
        <v>20007</v>
      </c>
      <c r="G348">
        <v>15313</v>
      </c>
      <c r="H348">
        <v>0</v>
      </c>
      <c r="I348">
        <v>1062</v>
      </c>
      <c r="J348">
        <v>4895</v>
      </c>
      <c r="K348">
        <v>4849</v>
      </c>
      <c r="L348">
        <v>4325</v>
      </c>
      <c r="M348">
        <v>3496</v>
      </c>
      <c r="N348">
        <v>3989</v>
      </c>
      <c r="O348">
        <v>3759</v>
      </c>
      <c r="P348">
        <v>3253</v>
      </c>
      <c r="Q348">
        <v>2837</v>
      </c>
      <c r="R348">
        <v>2826</v>
      </c>
      <c r="S348">
        <v>0</v>
      </c>
      <c r="T348">
        <v>29</v>
      </c>
      <c r="U348">
        <v>24486</v>
      </c>
      <c r="V348">
        <v>10809</v>
      </c>
      <c r="W348">
        <v>25</v>
      </c>
      <c r="X348">
        <v>1467</v>
      </c>
      <c r="Y348">
        <v>33751</v>
      </c>
      <c r="Z348">
        <v>102</v>
      </c>
      <c r="AA348">
        <v>0.56644960362400909</v>
      </c>
      <c r="AB348">
        <v>0.43355039637599102</v>
      </c>
      <c r="AC348">
        <v>0</v>
      </c>
      <c r="AD348">
        <v>3.0067950169875429E-2</v>
      </c>
      <c r="AE348">
        <v>0.1385900339750849</v>
      </c>
      <c r="AF348">
        <v>0.13728765571913931</v>
      </c>
      <c r="AG348">
        <v>0.1224518686296716</v>
      </c>
      <c r="AH348">
        <v>9.8980747451868634E-2</v>
      </c>
      <c r="AI348">
        <v>0.1129388448471121</v>
      </c>
      <c r="AJ348">
        <v>0.10642695356738389</v>
      </c>
      <c r="AK348">
        <v>9.210079275198188E-2</v>
      </c>
      <c r="AL348">
        <v>8.0322763306908268E-2</v>
      </c>
      <c r="AM348">
        <v>8.0011325028312569E-2</v>
      </c>
      <c r="AN348">
        <v>0</v>
      </c>
      <c r="AO348">
        <f t="shared" si="5"/>
        <v>8.2106455266138165E-4</v>
      </c>
      <c r="AP348">
        <v>0.69326160815402038</v>
      </c>
      <c r="AQ348">
        <v>0.30603057757644392</v>
      </c>
      <c r="AR348">
        <v>7.0781426953567381E-4</v>
      </c>
      <c r="AS348">
        <v>4.1534541336353342E-2</v>
      </c>
      <c r="AT348">
        <v>0.95557757644394115</v>
      </c>
      <c r="AU348">
        <v>2.8878822197055489E-3</v>
      </c>
    </row>
    <row r="349" spans="1:47" x14ac:dyDescent="0.25">
      <c r="A349" t="s">
        <v>5128</v>
      </c>
      <c r="B349" t="s">
        <v>4780</v>
      </c>
      <c r="C349" t="s">
        <v>187</v>
      </c>
      <c r="D349">
        <v>2022</v>
      </c>
      <c r="E349">
        <v>356</v>
      </c>
      <c r="F349">
        <v>223</v>
      </c>
      <c r="G349">
        <v>133</v>
      </c>
      <c r="H349">
        <v>0</v>
      </c>
      <c r="I349">
        <v>7</v>
      </c>
      <c r="J349">
        <v>36</v>
      </c>
      <c r="K349">
        <v>37</v>
      </c>
      <c r="L349">
        <v>41</v>
      </c>
      <c r="M349">
        <v>30</v>
      </c>
      <c r="N349">
        <v>33</v>
      </c>
      <c r="O349">
        <v>37</v>
      </c>
      <c r="P349">
        <v>31</v>
      </c>
      <c r="Q349">
        <v>25</v>
      </c>
      <c r="R349">
        <v>26</v>
      </c>
      <c r="S349">
        <v>0</v>
      </c>
      <c r="T349">
        <v>53</v>
      </c>
      <c r="U349">
        <v>245</v>
      </c>
      <c r="V349">
        <v>53</v>
      </c>
      <c r="W349">
        <v>58</v>
      </c>
      <c r="X349">
        <v>38</v>
      </c>
      <c r="Y349">
        <v>315</v>
      </c>
      <c r="Z349">
        <v>3</v>
      </c>
      <c r="AA349">
        <v>0.6264044943820225</v>
      </c>
      <c r="AB349">
        <v>0.37359550561797761</v>
      </c>
      <c r="AC349">
        <v>0</v>
      </c>
      <c r="AD349">
        <v>1.966292134831461E-2</v>
      </c>
      <c r="AE349">
        <v>0.101123595505618</v>
      </c>
      <c r="AF349">
        <v>0.1039325842696629</v>
      </c>
      <c r="AG349">
        <v>0.1151685393258427</v>
      </c>
      <c r="AH349">
        <v>8.4269662921348312E-2</v>
      </c>
      <c r="AI349">
        <v>9.269662921348315E-2</v>
      </c>
      <c r="AJ349">
        <v>0.1039325842696629</v>
      </c>
      <c r="AK349">
        <v>8.7078651685393263E-2</v>
      </c>
      <c r="AL349">
        <v>7.02247191011236E-2</v>
      </c>
      <c r="AM349">
        <v>7.3033707865168537E-2</v>
      </c>
      <c r="AN349">
        <v>0</v>
      </c>
      <c r="AO349">
        <f t="shared" si="5"/>
        <v>0.14887640449438203</v>
      </c>
      <c r="AP349">
        <v>0.6882022471910112</v>
      </c>
      <c r="AQ349">
        <v>0.148876404494382</v>
      </c>
      <c r="AR349">
        <v>0.16292134831460681</v>
      </c>
      <c r="AS349">
        <v>0.1067415730337079</v>
      </c>
      <c r="AT349">
        <v>0.8848314606741573</v>
      </c>
      <c r="AU349">
        <v>8.4269662921348312E-3</v>
      </c>
    </row>
    <row r="350" spans="1:47" x14ac:dyDescent="0.25">
      <c r="A350" t="s">
        <v>5129</v>
      </c>
      <c r="B350" t="s">
        <v>4780</v>
      </c>
      <c r="C350" t="s">
        <v>420</v>
      </c>
      <c r="D350">
        <v>2022</v>
      </c>
      <c r="E350">
        <v>22765</v>
      </c>
      <c r="F350">
        <v>10745</v>
      </c>
      <c r="G350">
        <v>12020</v>
      </c>
      <c r="H350">
        <v>0</v>
      </c>
      <c r="I350">
        <v>97</v>
      </c>
      <c r="J350">
        <v>2444</v>
      </c>
      <c r="K350">
        <v>2963</v>
      </c>
      <c r="L350">
        <v>2450</v>
      </c>
      <c r="M350">
        <v>2183</v>
      </c>
      <c r="N350">
        <v>2027</v>
      </c>
      <c r="O350">
        <v>2184</v>
      </c>
      <c r="P350">
        <v>2241</v>
      </c>
      <c r="Q350">
        <v>1748</v>
      </c>
      <c r="R350">
        <v>1774</v>
      </c>
      <c r="S350">
        <v>0</v>
      </c>
      <c r="T350">
        <v>2654</v>
      </c>
      <c r="U350">
        <v>18393</v>
      </c>
      <c r="V350">
        <v>1709</v>
      </c>
      <c r="W350">
        <v>2663</v>
      </c>
      <c r="X350">
        <v>2056</v>
      </c>
      <c r="Y350">
        <v>20707</v>
      </c>
      <c r="Z350">
        <v>2</v>
      </c>
      <c r="AA350">
        <v>0.47199648583351639</v>
      </c>
      <c r="AB350">
        <v>0.52800351416648361</v>
      </c>
      <c r="AC350">
        <v>0</v>
      </c>
      <c r="AD350">
        <v>4.2609268614100604E-3</v>
      </c>
      <c r="AE350">
        <v>0.1073577860751153</v>
      </c>
      <c r="AF350">
        <v>0.1301559411377114</v>
      </c>
      <c r="AG350">
        <v>0.10762134856138809</v>
      </c>
      <c r="AH350">
        <v>9.589281792224906E-2</v>
      </c>
      <c r="AI350">
        <v>8.9040193279156604E-2</v>
      </c>
      <c r="AJ350">
        <v>9.5936745003294535E-2</v>
      </c>
      <c r="AK350">
        <v>9.8440588622886016E-2</v>
      </c>
      <c r="AL350">
        <v>7.6784537667471994E-2</v>
      </c>
      <c r="AM350">
        <v>7.7926641774654068E-2</v>
      </c>
      <c r="AN350">
        <v>0</v>
      </c>
      <c r="AO350">
        <f t="shared" si="5"/>
        <v>0.11658247309466285</v>
      </c>
      <c r="AP350">
        <v>0.80795080166922906</v>
      </c>
      <c r="AQ350">
        <v>7.5071381506698884E-2</v>
      </c>
      <c r="AR350">
        <v>0.116977816824072</v>
      </c>
      <c r="AS350">
        <v>9.0314078629475075E-2</v>
      </c>
      <c r="AT350">
        <v>0.90959806720843395</v>
      </c>
      <c r="AU350">
        <v>8.7854162090929061E-5</v>
      </c>
    </row>
    <row r="351" spans="1:47" x14ac:dyDescent="0.25">
      <c r="A351" t="s">
        <v>5130</v>
      </c>
      <c r="B351" t="s">
        <v>4780</v>
      </c>
      <c r="C351" t="s">
        <v>426</v>
      </c>
      <c r="D351">
        <v>2022</v>
      </c>
      <c r="E351">
        <v>2606</v>
      </c>
      <c r="F351">
        <v>1552</v>
      </c>
      <c r="G351">
        <v>1054</v>
      </c>
      <c r="H351">
        <v>0</v>
      </c>
      <c r="I351">
        <v>96</v>
      </c>
      <c r="J351">
        <v>335</v>
      </c>
      <c r="K351">
        <v>339</v>
      </c>
      <c r="L351">
        <v>382</v>
      </c>
      <c r="M351">
        <v>347</v>
      </c>
      <c r="N351">
        <v>314</v>
      </c>
      <c r="O351">
        <v>247</v>
      </c>
      <c r="P351">
        <v>238</v>
      </c>
      <c r="Q351">
        <v>147</v>
      </c>
      <c r="R351">
        <v>157</v>
      </c>
      <c r="S351">
        <v>0</v>
      </c>
      <c r="T351">
        <v>4</v>
      </c>
      <c r="U351">
        <v>1320</v>
      </c>
      <c r="V351">
        <v>1283</v>
      </c>
      <c r="W351">
        <v>3</v>
      </c>
      <c r="X351">
        <v>296</v>
      </c>
      <c r="Y351">
        <v>2306</v>
      </c>
      <c r="Z351">
        <v>4</v>
      </c>
      <c r="AA351">
        <v>0.5955487336914812</v>
      </c>
      <c r="AB351">
        <v>0.4044512663085188</v>
      </c>
      <c r="AC351">
        <v>0</v>
      </c>
      <c r="AD351">
        <v>3.6838066001534921E-2</v>
      </c>
      <c r="AE351">
        <v>0.1285495011511896</v>
      </c>
      <c r="AF351">
        <v>0.13008442056792019</v>
      </c>
      <c r="AG351">
        <v>0.1465848042977744</v>
      </c>
      <c r="AH351">
        <v>0.1331542594013814</v>
      </c>
      <c r="AI351">
        <v>0.1204911742133538</v>
      </c>
      <c r="AJ351">
        <v>9.478127398311588E-2</v>
      </c>
      <c r="AK351">
        <v>9.1327705295471989E-2</v>
      </c>
      <c r="AL351">
        <v>5.6408288564850348E-2</v>
      </c>
      <c r="AM351">
        <v>6.02455871066769E-2</v>
      </c>
      <c r="AN351">
        <v>0</v>
      </c>
      <c r="AO351">
        <f t="shared" si="5"/>
        <v>1.5349194167306216E-3</v>
      </c>
      <c r="AP351">
        <v>0.50652340752110514</v>
      </c>
      <c r="AQ351">
        <v>0.49232540291634691</v>
      </c>
      <c r="AR351">
        <v>1.1511895625479661E-3</v>
      </c>
      <c r="AS351">
        <v>0.113584036838066</v>
      </c>
      <c r="AT351">
        <v>0.88488104374520338</v>
      </c>
      <c r="AU351">
        <v>1.5349194167306221E-3</v>
      </c>
    </row>
    <row r="352" spans="1:47" x14ac:dyDescent="0.25">
      <c r="A352" t="s">
        <v>5131</v>
      </c>
      <c r="B352" t="s">
        <v>4780</v>
      </c>
      <c r="C352" t="s">
        <v>433</v>
      </c>
      <c r="D352">
        <v>2022</v>
      </c>
      <c r="E352">
        <v>89</v>
      </c>
      <c r="F352">
        <v>43</v>
      </c>
      <c r="G352">
        <v>46</v>
      </c>
      <c r="H352">
        <v>0</v>
      </c>
      <c r="I352">
        <v>1</v>
      </c>
      <c r="J352">
        <v>10</v>
      </c>
      <c r="K352">
        <v>18</v>
      </c>
      <c r="L352">
        <v>11</v>
      </c>
      <c r="M352">
        <v>7</v>
      </c>
      <c r="N352">
        <v>8</v>
      </c>
      <c r="O352">
        <v>8</v>
      </c>
      <c r="P352">
        <v>9</v>
      </c>
      <c r="Q352">
        <v>6</v>
      </c>
      <c r="R352">
        <v>11</v>
      </c>
      <c r="S352">
        <v>0</v>
      </c>
      <c r="T352">
        <v>0</v>
      </c>
      <c r="U352">
        <v>74</v>
      </c>
      <c r="V352">
        <v>15</v>
      </c>
      <c r="W352">
        <v>0</v>
      </c>
      <c r="X352">
        <v>10</v>
      </c>
      <c r="Y352">
        <v>79</v>
      </c>
      <c r="Z352">
        <v>0</v>
      </c>
      <c r="AA352">
        <v>0.48314606741573041</v>
      </c>
      <c r="AB352">
        <v>0.5168539325842697</v>
      </c>
      <c r="AC352">
        <v>0</v>
      </c>
      <c r="AD352">
        <v>1.123595505617977E-2</v>
      </c>
      <c r="AE352">
        <v>0.11235955056179769</v>
      </c>
      <c r="AF352">
        <v>0.20224719101123589</v>
      </c>
      <c r="AG352">
        <v>0.1235955056179775</v>
      </c>
      <c r="AH352">
        <v>7.8651685393258425E-2</v>
      </c>
      <c r="AI352">
        <v>8.98876404494382E-2</v>
      </c>
      <c r="AJ352">
        <v>8.98876404494382E-2</v>
      </c>
      <c r="AK352">
        <v>0.101123595505618</v>
      </c>
      <c r="AL352">
        <v>6.741573033707865E-2</v>
      </c>
      <c r="AM352">
        <v>0.1235955056179775</v>
      </c>
      <c r="AN352">
        <v>0</v>
      </c>
      <c r="AO352">
        <f t="shared" si="5"/>
        <v>0</v>
      </c>
      <c r="AP352">
        <v>0.8314606741573034</v>
      </c>
      <c r="AQ352">
        <v>0.1685393258426966</v>
      </c>
      <c r="AR352">
        <v>0</v>
      </c>
      <c r="AS352">
        <v>0.11235955056179769</v>
      </c>
      <c r="AT352">
        <v>0.88764044943820219</v>
      </c>
      <c r="AU352">
        <v>0</v>
      </c>
    </row>
    <row r="353" spans="1:47" x14ac:dyDescent="0.25">
      <c r="A353" t="s">
        <v>5132</v>
      </c>
      <c r="B353" t="s">
        <v>4796</v>
      </c>
      <c r="C353" t="s">
        <v>124</v>
      </c>
      <c r="D353">
        <v>2022</v>
      </c>
      <c r="E353">
        <v>5417</v>
      </c>
      <c r="F353">
        <v>2947</v>
      </c>
      <c r="G353">
        <v>2469</v>
      </c>
      <c r="H353">
        <v>1</v>
      </c>
      <c r="I353">
        <v>232</v>
      </c>
      <c r="J353">
        <v>613</v>
      </c>
      <c r="K353">
        <v>712</v>
      </c>
      <c r="L353">
        <v>756</v>
      </c>
      <c r="M353">
        <v>739</v>
      </c>
      <c r="N353">
        <v>677</v>
      </c>
      <c r="O353">
        <v>593</v>
      </c>
      <c r="P353">
        <v>452</v>
      </c>
      <c r="Q353">
        <v>381</v>
      </c>
      <c r="R353">
        <v>261</v>
      </c>
      <c r="S353">
        <v>0</v>
      </c>
      <c r="T353">
        <v>1</v>
      </c>
      <c r="U353">
        <v>3064</v>
      </c>
      <c r="V353">
        <v>2353</v>
      </c>
      <c r="W353">
        <v>0</v>
      </c>
      <c r="X353">
        <v>678</v>
      </c>
      <c r="Y353">
        <v>4726</v>
      </c>
      <c r="Z353">
        <v>13</v>
      </c>
      <c r="AA353">
        <v>0.54402805981170388</v>
      </c>
      <c r="AB353">
        <v>0.45578733616392841</v>
      </c>
      <c r="AC353">
        <v>1.8460402436773119E-4</v>
      </c>
      <c r="AD353">
        <v>4.2828133653313637E-2</v>
      </c>
      <c r="AE353">
        <v>0.1131622669374192</v>
      </c>
      <c r="AF353">
        <v>0.13143806534982461</v>
      </c>
      <c r="AG353">
        <v>0.1395606424220048</v>
      </c>
      <c r="AH353">
        <v>0.13642237400775339</v>
      </c>
      <c r="AI353">
        <v>0.12497692449695399</v>
      </c>
      <c r="AJ353">
        <v>0.10947018645006459</v>
      </c>
      <c r="AK353">
        <v>8.344101901421451E-2</v>
      </c>
      <c r="AL353">
        <v>7.0334133284105593E-2</v>
      </c>
      <c r="AM353">
        <v>4.8181650359977853E-2</v>
      </c>
      <c r="AN353">
        <v>0</v>
      </c>
      <c r="AO353">
        <f t="shared" si="5"/>
        <v>1.8460402436773122E-4</v>
      </c>
      <c r="AP353">
        <v>0.56562673066272839</v>
      </c>
      <c r="AQ353">
        <v>0.43437326933727161</v>
      </c>
      <c r="AR353">
        <v>0</v>
      </c>
      <c r="AS353">
        <v>0.12516152852132181</v>
      </c>
      <c r="AT353">
        <v>0.87243861916189769</v>
      </c>
      <c r="AU353">
        <v>2.399852316780506E-3</v>
      </c>
    </row>
    <row r="354" spans="1:47" x14ac:dyDescent="0.25">
      <c r="A354" t="s">
        <v>5133</v>
      </c>
      <c r="B354" t="s">
        <v>4796</v>
      </c>
      <c r="C354" t="s">
        <v>123</v>
      </c>
      <c r="D354">
        <v>2022</v>
      </c>
      <c r="E354">
        <v>7523</v>
      </c>
      <c r="F354">
        <v>4040</v>
      </c>
      <c r="G354">
        <v>3483</v>
      </c>
      <c r="H354">
        <v>0</v>
      </c>
      <c r="I354">
        <v>480</v>
      </c>
      <c r="J354">
        <v>987</v>
      </c>
      <c r="K354">
        <v>789</v>
      </c>
      <c r="L354">
        <v>931</v>
      </c>
      <c r="M354">
        <v>758</v>
      </c>
      <c r="N354">
        <v>714</v>
      </c>
      <c r="O354">
        <v>862</v>
      </c>
      <c r="P354">
        <v>852</v>
      </c>
      <c r="Q354">
        <v>612</v>
      </c>
      <c r="R354">
        <v>536</v>
      </c>
      <c r="S354">
        <v>0</v>
      </c>
      <c r="T354">
        <v>2</v>
      </c>
      <c r="U354">
        <v>4750</v>
      </c>
      <c r="V354">
        <v>2773</v>
      </c>
      <c r="W354">
        <v>0</v>
      </c>
      <c r="X354">
        <v>676</v>
      </c>
      <c r="Y354">
        <v>6839</v>
      </c>
      <c r="Z354">
        <v>8</v>
      </c>
      <c r="AA354">
        <v>0.53701980592848597</v>
      </c>
      <c r="AB354">
        <v>0.46298019407151397</v>
      </c>
      <c r="AC354">
        <v>0</v>
      </c>
      <c r="AD354">
        <v>6.3804333377641895E-2</v>
      </c>
      <c r="AE354">
        <v>0.13119766050777609</v>
      </c>
      <c r="AF354">
        <v>0.1048783729894989</v>
      </c>
      <c r="AG354">
        <v>0.1237538216137179</v>
      </c>
      <c r="AH354">
        <v>0.1007576764588595</v>
      </c>
      <c r="AI354">
        <v>9.4908945899242328E-2</v>
      </c>
      <c r="AJ354">
        <v>0.1145819486906819</v>
      </c>
      <c r="AK354">
        <v>0.1132526917453144</v>
      </c>
      <c r="AL354">
        <v>8.1350525056493414E-2</v>
      </c>
      <c r="AM354">
        <v>7.1248172271700119E-2</v>
      </c>
      <c r="AN354">
        <v>0</v>
      </c>
      <c r="AO354">
        <f t="shared" si="5"/>
        <v>2.6585138907350789E-4</v>
      </c>
      <c r="AP354">
        <v>0.63139704904958127</v>
      </c>
      <c r="AQ354">
        <v>0.36860295095041867</v>
      </c>
      <c r="AR354">
        <v>0</v>
      </c>
      <c r="AS354">
        <v>8.9857769506845667E-2</v>
      </c>
      <c r="AT354">
        <v>0.90907882493686032</v>
      </c>
      <c r="AU354">
        <v>1.063405556294032E-3</v>
      </c>
    </row>
    <row r="355" spans="1:47" x14ac:dyDescent="0.25">
      <c r="A355" t="s">
        <v>5134</v>
      </c>
      <c r="B355" t="s">
        <v>4796</v>
      </c>
      <c r="C355" t="s">
        <v>4783</v>
      </c>
      <c r="D355">
        <v>2022</v>
      </c>
      <c r="E355">
        <v>48292</v>
      </c>
      <c r="F355">
        <v>24272</v>
      </c>
      <c r="G355">
        <v>24018</v>
      </c>
      <c r="H355">
        <v>2</v>
      </c>
      <c r="I355">
        <v>2233</v>
      </c>
      <c r="J355">
        <v>5833</v>
      </c>
      <c r="K355">
        <v>5350</v>
      </c>
      <c r="L355">
        <v>5505</v>
      </c>
      <c r="M355">
        <v>5047</v>
      </c>
      <c r="N355">
        <v>5029</v>
      </c>
      <c r="O355">
        <v>5186</v>
      </c>
      <c r="P355">
        <v>4829</v>
      </c>
      <c r="Q355">
        <v>3677</v>
      </c>
      <c r="R355">
        <v>3374</v>
      </c>
      <c r="S355">
        <v>0</v>
      </c>
      <c r="T355">
        <v>2229</v>
      </c>
      <c r="U355">
        <v>31728</v>
      </c>
      <c r="V355">
        <v>14321</v>
      </c>
      <c r="W355">
        <v>2243</v>
      </c>
      <c r="X355">
        <v>5980</v>
      </c>
      <c r="Y355">
        <v>42214</v>
      </c>
      <c r="Z355">
        <v>98</v>
      </c>
      <c r="AA355">
        <v>0.50260912780584777</v>
      </c>
      <c r="AB355">
        <v>0.49734945746707532</v>
      </c>
      <c r="AC355">
        <v>4.1414727076948561E-5</v>
      </c>
      <c r="AD355">
        <v>4.6239542781413068E-2</v>
      </c>
      <c r="AE355">
        <v>0.1207860515199205</v>
      </c>
      <c r="AF355">
        <v>0.1107843949308374</v>
      </c>
      <c r="AG355">
        <v>0.11399403627930089</v>
      </c>
      <c r="AH355">
        <v>0.1045100637786797</v>
      </c>
      <c r="AI355">
        <v>0.1041373312349872</v>
      </c>
      <c r="AJ355">
        <v>0.10738838731052761</v>
      </c>
      <c r="AK355">
        <v>9.99958585272923E-2</v>
      </c>
      <c r="AL355">
        <v>7.6140975730969937E-2</v>
      </c>
      <c r="AM355">
        <v>6.9866644578812226E-2</v>
      </c>
      <c r="AN355">
        <v>0</v>
      </c>
      <c r="AO355">
        <f t="shared" si="5"/>
        <v>4.6156713327259173E-2</v>
      </c>
      <c r="AP355">
        <v>0.657003230348712</v>
      </c>
      <c r="AQ355">
        <v>0.29655015323449019</v>
      </c>
      <c r="AR355">
        <v>4.6446616416797808E-2</v>
      </c>
      <c r="AS355">
        <v>0.12383003396007621</v>
      </c>
      <c r="AT355">
        <v>0.87414064441315331</v>
      </c>
      <c r="AU355">
        <v>2.029321626770479E-3</v>
      </c>
    </row>
    <row r="356" spans="1:47" x14ac:dyDescent="0.25">
      <c r="A356" t="s">
        <v>5135</v>
      </c>
      <c r="B356" t="s">
        <v>4796</v>
      </c>
      <c r="C356" t="s">
        <v>369</v>
      </c>
      <c r="D356">
        <v>2022</v>
      </c>
      <c r="E356">
        <v>1570</v>
      </c>
      <c r="F356">
        <v>915</v>
      </c>
      <c r="G356">
        <v>655</v>
      </c>
      <c r="H356">
        <v>0</v>
      </c>
      <c r="I356">
        <v>120</v>
      </c>
      <c r="J356">
        <v>198</v>
      </c>
      <c r="K356">
        <v>175</v>
      </c>
      <c r="L356">
        <v>199</v>
      </c>
      <c r="M356">
        <v>157</v>
      </c>
      <c r="N356">
        <v>178</v>
      </c>
      <c r="O356">
        <v>186</v>
      </c>
      <c r="P356">
        <v>151</v>
      </c>
      <c r="Q356">
        <v>114</v>
      </c>
      <c r="R356">
        <v>90</v>
      </c>
      <c r="S356">
        <v>0</v>
      </c>
      <c r="T356">
        <v>2</v>
      </c>
      <c r="U356">
        <v>879</v>
      </c>
      <c r="V356">
        <v>690</v>
      </c>
      <c r="W356">
        <v>1</v>
      </c>
      <c r="X356">
        <v>318</v>
      </c>
      <c r="Y356">
        <v>1248</v>
      </c>
      <c r="Z356">
        <v>4</v>
      </c>
      <c r="AA356">
        <v>0.58280254777070062</v>
      </c>
      <c r="AB356">
        <v>0.41719745222929938</v>
      </c>
      <c r="AC356">
        <v>0</v>
      </c>
      <c r="AD356">
        <v>7.6433121019108277E-2</v>
      </c>
      <c r="AE356">
        <v>0.12611464968152869</v>
      </c>
      <c r="AF356">
        <v>0.1114649681528662</v>
      </c>
      <c r="AG356">
        <v>0.1267515923566879</v>
      </c>
      <c r="AH356">
        <v>0.1</v>
      </c>
      <c r="AI356">
        <v>0.11337579617834399</v>
      </c>
      <c r="AJ356">
        <v>0.11847133757961779</v>
      </c>
      <c r="AK356">
        <v>9.6178343949044592E-2</v>
      </c>
      <c r="AL356">
        <v>7.2611464968152864E-2</v>
      </c>
      <c r="AM356">
        <v>5.7324840764331211E-2</v>
      </c>
      <c r="AN356">
        <v>0</v>
      </c>
      <c r="AO356">
        <f t="shared" si="5"/>
        <v>1.2738853503184713E-3</v>
      </c>
      <c r="AP356">
        <v>0.55987261146496814</v>
      </c>
      <c r="AQ356">
        <v>0.43949044585987262</v>
      </c>
      <c r="AR356">
        <v>6.3694267515923564E-4</v>
      </c>
      <c r="AS356">
        <v>0.20254777070063701</v>
      </c>
      <c r="AT356">
        <v>0.79490445859872616</v>
      </c>
      <c r="AU356">
        <v>2.547770700636943E-3</v>
      </c>
    </row>
    <row r="357" spans="1:47" x14ac:dyDescent="0.25">
      <c r="A357" t="s">
        <v>5136</v>
      </c>
      <c r="B357" t="s">
        <v>4796</v>
      </c>
      <c r="C357" t="s">
        <v>376</v>
      </c>
      <c r="D357">
        <v>2022</v>
      </c>
      <c r="E357">
        <v>1124</v>
      </c>
      <c r="F357">
        <v>551</v>
      </c>
      <c r="G357">
        <v>573</v>
      </c>
      <c r="H357">
        <v>0</v>
      </c>
      <c r="I357">
        <v>88</v>
      </c>
      <c r="J357">
        <v>135</v>
      </c>
      <c r="K357">
        <v>111</v>
      </c>
      <c r="L357">
        <v>108</v>
      </c>
      <c r="M357">
        <v>123</v>
      </c>
      <c r="N357">
        <v>119</v>
      </c>
      <c r="O357">
        <v>115</v>
      </c>
      <c r="P357">
        <v>118</v>
      </c>
      <c r="Q357">
        <v>85</v>
      </c>
      <c r="R357">
        <v>121</v>
      </c>
      <c r="S357">
        <v>0</v>
      </c>
      <c r="T357">
        <v>1</v>
      </c>
      <c r="U357">
        <v>908</v>
      </c>
      <c r="V357">
        <v>215</v>
      </c>
      <c r="W357">
        <v>1</v>
      </c>
      <c r="X357">
        <v>304</v>
      </c>
      <c r="Y357">
        <v>818</v>
      </c>
      <c r="Z357">
        <v>2</v>
      </c>
      <c r="AA357">
        <v>0.4902135231316726</v>
      </c>
      <c r="AB357">
        <v>0.50978647686832745</v>
      </c>
      <c r="AC357">
        <v>0</v>
      </c>
      <c r="AD357">
        <v>7.8291814946619215E-2</v>
      </c>
      <c r="AE357">
        <v>0.1201067615658363</v>
      </c>
      <c r="AF357">
        <v>9.8754448398576514E-2</v>
      </c>
      <c r="AG357">
        <v>9.6085409252669035E-2</v>
      </c>
      <c r="AH357">
        <v>0.1094306049822064</v>
      </c>
      <c r="AI357">
        <v>0.10587188612099641</v>
      </c>
      <c r="AJ357">
        <v>0.10231316725978649</v>
      </c>
      <c r="AK357">
        <v>0.1049822064056939</v>
      </c>
      <c r="AL357">
        <v>7.562277580071175E-2</v>
      </c>
      <c r="AM357">
        <v>0.1076512455516014</v>
      </c>
      <c r="AN357">
        <v>0</v>
      </c>
      <c r="AO357">
        <f t="shared" si="5"/>
        <v>8.8967971530249106E-4</v>
      </c>
      <c r="AP357">
        <v>0.80782918149466187</v>
      </c>
      <c r="AQ357">
        <v>0.19128113879003561</v>
      </c>
      <c r="AR357">
        <v>8.8967971530249106E-4</v>
      </c>
      <c r="AS357">
        <v>0.27046263345195731</v>
      </c>
      <c r="AT357">
        <v>0.72775800711743777</v>
      </c>
      <c r="AU357">
        <v>1.7793594306049819E-3</v>
      </c>
    </row>
    <row r="358" spans="1:47" x14ac:dyDescent="0.25">
      <c r="A358" t="s">
        <v>5137</v>
      </c>
      <c r="B358" t="s">
        <v>4796</v>
      </c>
      <c r="C358" t="s">
        <v>382</v>
      </c>
      <c r="D358">
        <v>2022</v>
      </c>
      <c r="E358">
        <v>702</v>
      </c>
      <c r="F358">
        <v>368</v>
      </c>
      <c r="G358">
        <v>334</v>
      </c>
      <c r="H358">
        <v>0</v>
      </c>
      <c r="I358">
        <v>48</v>
      </c>
      <c r="J358">
        <v>65</v>
      </c>
      <c r="K358">
        <v>81</v>
      </c>
      <c r="L358">
        <v>91</v>
      </c>
      <c r="M358">
        <v>84</v>
      </c>
      <c r="N358">
        <v>90</v>
      </c>
      <c r="O358">
        <v>61</v>
      </c>
      <c r="P358">
        <v>64</v>
      </c>
      <c r="Q358">
        <v>52</v>
      </c>
      <c r="R358">
        <v>65</v>
      </c>
      <c r="S358">
        <v>0</v>
      </c>
      <c r="T358">
        <v>1</v>
      </c>
      <c r="U358">
        <v>488</v>
      </c>
      <c r="V358">
        <v>214</v>
      </c>
      <c r="W358">
        <v>0</v>
      </c>
      <c r="X358">
        <v>217</v>
      </c>
      <c r="Y358">
        <v>481</v>
      </c>
      <c r="Z358">
        <v>4</v>
      </c>
      <c r="AA358">
        <v>0.5242165242165242</v>
      </c>
      <c r="AB358">
        <v>0.4757834757834758</v>
      </c>
      <c r="AC358">
        <v>0</v>
      </c>
      <c r="AD358">
        <v>6.8376068376068383E-2</v>
      </c>
      <c r="AE358">
        <v>9.2592592592592587E-2</v>
      </c>
      <c r="AF358">
        <v>0.1153846153846154</v>
      </c>
      <c r="AG358">
        <v>0.12962962962962959</v>
      </c>
      <c r="AH358">
        <v>0.1196581196581197</v>
      </c>
      <c r="AI358">
        <v>0.12820512820512819</v>
      </c>
      <c r="AJ358">
        <v>8.68945868945869E-2</v>
      </c>
      <c r="AK358">
        <v>9.1168091168091173E-2</v>
      </c>
      <c r="AL358">
        <v>7.407407407407407E-2</v>
      </c>
      <c r="AM358">
        <v>9.2592592592592587E-2</v>
      </c>
      <c r="AN358">
        <v>0</v>
      </c>
      <c r="AO358">
        <f t="shared" si="5"/>
        <v>1.4245014245014246E-3</v>
      </c>
      <c r="AP358">
        <v>0.6951566951566952</v>
      </c>
      <c r="AQ358">
        <v>0.30484330484330491</v>
      </c>
      <c r="AR358">
        <v>0</v>
      </c>
      <c r="AS358">
        <v>0.30911680911680911</v>
      </c>
      <c r="AT358">
        <v>0.68518518518518523</v>
      </c>
      <c r="AU358">
        <v>5.6980056980056983E-3</v>
      </c>
    </row>
    <row r="359" spans="1:47" x14ac:dyDescent="0.25">
      <c r="A359" t="s">
        <v>5138</v>
      </c>
      <c r="B359" t="s">
        <v>4796</v>
      </c>
      <c r="C359" t="s">
        <v>388</v>
      </c>
      <c r="D359">
        <v>2022</v>
      </c>
      <c r="E359">
        <v>45</v>
      </c>
      <c r="F359">
        <v>14</v>
      </c>
      <c r="G359">
        <v>31</v>
      </c>
      <c r="H359">
        <v>0</v>
      </c>
      <c r="I359">
        <v>0</v>
      </c>
      <c r="J359">
        <v>7</v>
      </c>
      <c r="K359">
        <v>7</v>
      </c>
      <c r="L359">
        <v>6</v>
      </c>
      <c r="M359">
        <v>3</v>
      </c>
      <c r="N359">
        <v>5</v>
      </c>
      <c r="O359">
        <v>7</v>
      </c>
      <c r="P359">
        <v>3</v>
      </c>
      <c r="Q359">
        <v>2</v>
      </c>
      <c r="R359">
        <v>5</v>
      </c>
      <c r="S359">
        <v>0</v>
      </c>
      <c r="T359">
        <v>0</v>
      </c>
      <c r="U359">
        <v>36</v>
      </c>
      <c r="V359">
        <v>9</v>
      </c>
      <c r="W359">
        <v>0</v>
      </c>
      <c r="X359">
        <v>13</v>
      </c>
      <c r="Y359">
        <v>32</v>
      </c>
      <c r="Z359">
        <v>0</v>
      </c>
      <c r="AA359">
        <v>0.31111111111111112</v>
      </c>
      <c r="AB359">
        <v>0.68888888888888888</v>
      </c>
      <c r="AC359">
        <v>0</v>
      </c>
      <c r="AD359">
        <v>0</v>
      </c>
      <c r="AE359">
        <v>0.15555555555555561</v>
      </c>
      <c r="AF359">
        <v>0.15555555555555561</v>
      </c>
      <c r="AG359">
        <v>0.1333333333333333</v>
      </c>
      <c r="AH359">
        <v>6.6666666666666666E-2</v>
      </c>
      <c r="AI359">
        <v>0.1111111111111111</v>
      </c>
      <c r="AJ359">
        <v>0.15555555555555561</v>
      </c>
      <c r="AK359">
        <v>6.6666666666666666E-2</v>
      </c>
      <c r="AL359">
        <v>4.4444444444444453E-2</v>
      </c>
      <c r="AM359">
        <v>0.1111111111111111</v>
      </c>
      <c r="AN359">
        <v>0</v>
      </c>
      <c r="AO359">
        <f t="shared" si="5"/>
        <v>0</v>
      </c>
      <c r="AP359">
        <v>0.8</v>
      </c>
      <c r="AQ359">
        <v>0.2</v>
      </c>
      <c r="AR359">
        <v>0</v>
      </c>
      <c r="AS359">
        <v>0.28888888888888892</v>
      </c>
      <c r="AT359">
        <v>0.71111111111111114</v>
      </c>
      <c r="AU359">
        <v>0</v>
      </c>
    </row>
    <row r="360" spans="1:47" x14ac:dyDescent="0.25">
      <c r="A360" t="s">
        <v>5139</v>
      </c>
      <c r="B360" t="s">
        <v>4796</v>
      </c>
      <c r="C360" t="s">
        <v>394</v>
      </c>
      <c r="D360">
        <v>2022</v>
      </c>
      <c r="E360">
        <v>1346</v>
      </c>
      <c r="F360">
        <v>691</v>
      </c>
      <c r="G360">
        <v>654</v>
      </c>
      <c r="H360">
        <v>1</v>
      </c>
      <c r="I360">
        <v>106</v>
      </c>
      <c r="J360">
        <v>131</v>
      </c>
      <c r="K360">
        <v>130</v>
      </c>
      <c r="L360">
        <v>138</v>
      </c>
      <c r="M360">
        <v>169</v>
      </c>
      <c r="N360">
        <v>134</v>
      </c>
      <c r="O360">
        <v>164</v>
      </c>
      <c r="P360">
        <v>156</v>
      </c>
      <c r="Q360">
        <v>101</v>
      </c>
      <c r="R360">
        <v>114</v>
      </c>
      <c r="S360">
        <v>0</v>
      </c>
      <c r="T360">
        <v>3</v>
      </c>
      <c r="U360">
        <v>936</v>
      </c>
      <c r="V360">
        <v>407</v>
      </c>
      <c r="W360">
        <v>3</v>
      </c>
      <c r="X360">
        <v>336</v>
      </c>
      <c r="Y360">
        <v>999</v>
      </c>
      <c r="Z360">
        <v>11</v>
      </c>
      <c r="AA360">
        <v>0.51337295690936102</v>
      </c>
      <c r="AB360">
        <v>0.48588410104011892</v>
      </c>
      <c r="AC360">
        <v>7.429420505200594E-4</v>
      </c>
      <c r="AD360">
        <v>7.8751857355126298E-2</v>
      </c>
      <c r="AE360">
        <v>9.7325408618127787E-2</v>
      </c>
      <c r="AF360">
        <v>9.658246656760773E-2</v>
      </c>
      <c r="AG360">
        <v>0.1025260029717682</v>
      </c>
      <c r="AH360">
        <v>0.12555720653788999</v>
      </c>
      <c r="AI360">
        <v>9.9554234769687958E-2</v>
      </c>
      <c r="AJ360">
        <v>0.1218424962852897</v>
      </c>
      <c r="AK360">
        <v>0.1158989598811293</v>
      </c>
      <c r="AL360">
        <v>7.5037147102526E-2</v>
      </c>
      <c r="AM360">
        <v>8.469539375928678E-2</v>
      </c>
      <c r="AN360">
        <v>0</v>
      </c>
      <c r="AO360">
        <f t="shared" si="5"/>
        <v>2.2288261515601782E-3</v>
      </c>
      <c r="AP360">
        <v>0.6953937592867756</v>
      </c>
      <c r="AQ360">
        <v>0.30237741456166423</v>
      </c>
      <c r="AR360">
        <v>2.2288261515601782E-3</v>
      </c>
      <c r="AS360">
        <v>0.24962852897474</v>
      </c>
      <c r="AT360">
        <v>0.7421991084695394</v>
      </c>
      <c r="AU360">
        <v>8.1723625557206542E-3</v>
      </c>
    </row>
    <row r="361" spans="1:47" x14ac:dyDescent="0.25">
      <c r="A361" t="s">
        <v>5140</v>
      </c>
      <c r="B361" t="s">
        <v>4796</v>
      </c>
      <c r="C361" t="s">
        <v>400</v>
      </c>
      <c r="D361">
        <v>2022</v>
      </c>
      <c r="E361">
        <v>25</v>
      </c>
      <c r="F361">
        <v>13</v>
      </c>
      <c r="G361">
        <v>12</v>
      </c>
      <c r="H361">
        <v>0</v>
      </c>
      <c r="I361">
        <v>2</v>
      </c>
      <c r="J361">
        <v>4</v>
      </c>
      <c r="K361">
        <v>6</v>
      </c>
      <c r="L361">
        <v>1</v>
      </c>
      <c r="M361">
        <v>1</v>
      </c>
      <c r="N361">
        <v>1</v>
      </c>
      <c r="O361">
        <v>4</v>
      </c>
      <c r="P361">
        <v>4</v>
      </c>
      <c r="Q361">
        <v>1</v>
      </c>
      <c r="R361">
        <v>0</v>
      </c>
      <c r="S361">
        <v>0</v>
      </c>
      <c r="T361">
        <v>1</v>
      </c>
      <c r="U361">
        <v>18</v>
      </c>
      <c r="V361">
        <v>6</v>
      </c>
      <c r="W361">
        <v>1</v>
      </c>
      <c r="X361">
        <v>25</v>
      </c>
      <c r="Y361">
        <v>0</v>
      </c>
      <c r="Z361">
        <v>0</v>
      </c>
      <c r="AA361">
        <v>0.52</v>
      </c>
      <c r="AB361">
        <v>0.48</v>
      </c>
      <c r="AC361">
        <v>0</v>
      </c>
      <c r="AD361">
        <v>0.08</v>
      </c>
      <c r="AE361">
        <v>0.16</v>
      </c>
      <c r="AF361">
        <v>0.24</v>
      </c>
      <c r="AG361">
        <v>0.04</v>
      </c>
      <c r="AH361">
        <v>0.04</v>
      </c>
      <c r="AI361">
        <v>0.04</v>
      </c>
      <c r="AJ361">
        <v>0.16</v>
      </c>
      <c r="AK361">
        <v>0.16</v>
      </c>
      <c r="AL361">
        <v>0.04</v>
      </c>
      <c r="AM361">
        <v>0</v>
      </c>
      <c r="AN361">
        <v>0</v>
      </c>
      <c r="AO361">
        <f t="shared" si="5"/>
        <v>0.04</v>
      </c>
      <c r="AP361">
        <v>0.72</v>
      </c>
      <c r="AQ361">
        <v>0.24</v>
      </c>
      <c r="AR361">
        <v>0.04</v>
      </c>
      <c r="AS361">
        <v>1</v>
      </c>
      <c r="AT361">
        <v>0</v>
      </c>
      <c r="AU361">
        <v>0</v>
      </c>
    </row>
    <row r="362" spans="1:47" x14ac:dyDescent="0.25">
      <c r="A362" t="s">
        <v>5141</v>
      </c>
      <c r="B362" t="s">
        <v>4796</v>
      </c>
      <c r="C362" t="s">
        <v>43</v>
      </c>
      <c r="D362">
        <v>2022</v>
      </c>
      <c r="E362">
        <v>17416</v>
      </c>
      <c r="F362">
        <v>9095</v>
      </c>
      <c r="G362">
        <v>8321</v>
      </c>
      <c r="H362">
        <v>0</v>
      </c>
      <c r="I362">
        <v>1000</v>
      </c>
      <c r="J362">
        <v>2268</v>
      </c>
      <c r="K362">
        <v>2005</v>
      </c>
      <c r="L362">
        <v>2033</v>
      </c>
      <c r="M362">
        <v>1889</v>
      </c>
      <c r="N362">
        <v>1984</v>
      </c>
      <c r="O362">
        <v>1967</v>
      </c>
      <c r="P362">
        <v>1702</v>
      </c>
      <c r="Q362">
        <v>1293</v>
      </c>
      <c r="R362">
        <v>1262</v>
      </c>
      <c r="S362">
        <v>0</v>
      </c>
      <c r="T362">
        <v>13</v>
      </c>
      <c r="U362">
        <v>11360</v>
      </c>
      <c r="V362">
        <v>6047</v>
      </c>
      <c r="W362">
        <v>9</v>
      </c>
      <c r="X362">
        <v>1304</v>
      </c>
      <c r="Y362">
        <v>16062</v>
      </c>
      <c r="Z362">
        <v>50</v>
      </c>
      <c r="AA362">
        <v>0.52222094625631599</v>
      </c>
      <c r="AB362">
        <v>0.47777905374368401</v>
      </c>
      <c r="AC362">
        <v>0</v>
      </c>
      <c r="AD362">
        <v>5.7418465778594399E-2</v>
      </c>
      <c r="AE362">
        <v>0.13022508038585209</v>
      </c>
      <c r="AF362">
        <v>0.1151240238860818</v>
      </c>
      <c r="AG362">
        <v>0.1167317409278824</v>
      </c>
      <c r="AH362">
        <v>0.10846348185576481</v>
      </c>
      <c r="AI362">
        <v>0.1139182361047313</v>
      </c>
      <c r="AJ362">
        <v>0.1129421221864952</v>
      </c>
      <c r="AK362">
        <v>9.7726228755167663E-2</v>
      </c>
      <c r="AL362">
        <v>7.424207625172255E-2</v>
      </c>
      <c r="AM362">
        <v>7.2462103812586123E-2</v>
      </c>
      <c r="AN362">
        <v>0</v>
      </c>
      <c r="AO362">
        <f t="shared" si="5"/>
        <v>7.4644005512172719E-4</v>
      </c>
      <c r="AP362">
        <v>0.65227377124483232</v>
      </c>
      <c r="AQ362">
        <v>0.34720946256316032</v>
      </c>
      <c r="AR362">
        <v>5.1676619200734957E-4</v>
      </c>
      <c r="AS362">
        <v>7.4873679375287092E-2</v>
      </c>
      <c r="AT362">
        <v>0.92225539733578321</v>
      </c>
      <c r="AU362">
        <v>2.87092328892972E-3</v>
      </c>
    </row>
    <row r="363" spans="1:47" x14ac:dyDescent="0.25">
      <c r="A363" t="s">
        <v>5142</v>
      </c>
      <c r="B363" t="s">
        <v>4796</v>
      </c>
      <c r="C363" t="s">
        <v>187</v>
      </c>
      <c r="D363">
        <v>2022</v>
      </c>
      <c r="E363">
        <v>195</v>
      </c>
      <c r="F363">
        <v>113</v>
      </c>
      <c r="G363">
        <v>82</v>
      </c>
      <c r="H363">
        <v>0</v>
      </c>
      <c r="I363">
        <v>6</v>
      </c>
      <c r="J363">
        <v>18</v>
      </c>
      <c r="K363">
        <v>15</v>
      </c>
      <c r="L363">
        <v>18</v>
      </c>
      <c r="M363">
        <v>15</v>
      </c>
      <c r="N363">
        <v>21</v>
      </c>
      <c r="O363">
        <v>27</v>
      </c>
      <c r="P363">
        <v>14</v>
      </c>
      <c r="Q363">
        <v>11</v>
      </c>
      <c r="R363">
        <v>14</v>
      </c>
      <c r="S363">
        <v>0</v>
      </c>
      <c r="T363">
        <v>36</v>
      </c>
      <c r="U363">
        <v>131</v>
      </c>
      <c r="V363">
        <v>23</v>
      </c>
      <c r="W363">
        <v>41</v>
      </c>
      <c r="X363">
        <v>38</v>
      </c>
      <c r="Y363">
        <v>155</v>
      </c>
      <c r="Z363">
        <v>2</v>
      </c>
      <c r="AA363">
        <v>0.57948717948717954</v>
      </c>
      <c r="AB363">
        <v>0.42051282051282052</v>
      </c>
      <c r="AC363">
        <v>0</v>
      </c>
      <c r="AD363">
        <v>3.0769230769230771E-2</v>
      </c>
      <c r="AE363">
        <v>9.2307692307692313E-2</v>
      </c>
      <c r="AF363">
        <v>7.6923076923076927E-2</v>
      </c>
      <c r="AG363">
        <v>9.2307692307692313E-2</v>
      </c>
      <c r="AH363">
        <v>7.6923076923076927E-2</v>
      </c>
      <c r="AI363">
        <v>0.1076923076923077</v>
      </c>
      <c r="AJ363">
        <v>0.1384615384615385</v>
      </c>
      <c r="AK363">
        <v>7.179487179487179E-2</v>
      </c>
      <c r="AL363">
        <v>5.6410256410256411E-2</v>
      </c>
      <c r="AM363">
        <v>7.179487179487179E-2</v>
      </c>
      <c r="AN363">
        <v>0</v>
      </c>
      <c r="AO363">
        <f t="shared" si="5"/>
        <v>0.18461538461538463</v>
      </c>
      <c r="AP363">
        <v>0.67179487179487174</v>
      </c>
      <c r="AQ363">
        <v>0.1179487179487179</v>
      </c>
      <c r="AR363">
        <v>0.21025641025641029</v>
      </c>
      <c r="AS363">
        <v>0.1948717948717949</v>
      </c>
      <c r="AT363">
        <v>0.79487179487179482</v>
      </c>
      <c r="AU363">
        <v>1.025641025641026E-2</v>
      </c>
    </row>
    <row r="364" spans="1:47" x14ac:dyDescent="0.25">
      <c r="A364" t="s">
        <v>5143</v>
      </c>
      <c r="B364" t="s">
        <v>4796</v>
      </c>
      <c r="C364" t="s">
        <v>420</v>
      </c>
      <c r="D364">
        <v>2022</v>
      </c>
      <c r="E364">
        <v>11449</v>
      </c>
      <c r="F364">
        <v>4688</v>
      </c>
      <c r="G364">
        <v>6761</v>
      </c>
      <c r="H364">
        <v>0</v>
      </c>
      <c r="I364">
        <v>58</v>
      </c>
      <c r="J364">
        <v>1240</v>
      </c>
      <c r="K364">
        <v>1169</v>
      </c>
      <c r="L364">
        <v>995</v>
      </c>
      <c r="M364">
        <v>900</v>
      </c>
      <c r="N364">
        <v>923</v>
      </c>
      <c r="O364">
        <v>1068</v>
      </c>
      <c r="P364">
        <v>1172</v>
      </c>
      <c r="Q364">
        <v>949</v>
      </c>
      <c r="R364">
        <v>809</v>
      </c>
      <c r="S364">
        <v>0</v>
      </c>
      <c r="T364">
        <v>2166</v>
      </c>
      <c r="U364">
        <v>8537</v>
      </c>
      <c r="V364">
        <v>727</v>
      </c>
      <c r="W364">
        <v>2185</v>
      </c>
      <c r="X364">
        <v>1769</v>
      </c>
      <c r="Y364">
        <v>9679</v>
      </c>
      <c r="Z364">
        <v>1</v>
      </c>
      <c r="AA364">
        <v>0.40946807581448158</v>
      </c>
      <c r="AB364">
        <v>0.59053192418551836</v>
      </c>
      <c r="AC364">
        <v>0</v>
      </c>
      <c r="AD364">
        <v>5.0659446239846272E-3</v>
      </c>
      <c r="AE364">
        <v>0.10830640230587819</v>
      </c>
      <c r="AF364">
        <v>0.1021049873351384</v>
      </c>
      <c r="AG364">
        <v>8.6907153463184561E-2</v>
      </c>
      <c r="AH364">
        <v>7.8609485544589047E-2</v>
      </c>
      <c r="AI364">
        <v>8.0618394619617437E-2</v>
      </c>
      <c r="AJ364">
        <v>9.3283256179578999E-2</v>
      </c>
      <c r="AK364">
        <v>0.1023670189536204</v>
      </c>
      <c r="AL364">
        <v>8.2889335313127782E-2</v>
      </c>
      <c r="AM364">
        <v>7.0661193117302817E-2</v>
      </c>
      <c r="AN364">
        <v>0</v>
      </c>
      <c r="AO364">
        <f t="shared" si="5"/>
        <v>0.18918682854397764</v>
      </c>
      <c r="AP364">
        <v>0.74565464232684076</v>
      </c>
      <c r="AQ364">
        <v>6.3498995545462483E-2</v>
      </c>
      <c r="AR364">
        <v>0.19084636212769671</v>
      </c>
      <c r="AS364">
        <v>0.15451131103153121</v>
      </c>
      <c r="AT364">
        <v>0.84540134509564158</v>
      </c>
      <c r="AU364">
        <v>8.7343872827321168E-5</v>
      </c>
    </row>
    <row r="365" spans="1:47" x14ac:dyDescent="0.25">
      <c r="A365" t="s">
        <v>5144</v>
      </c>
      <c r="B365" t="s">
        <v>4796</v>
      </c>
      <c r="C365" t="s">
        <v>426</v>
      </c>
      <c r="D365">
        <v>2022</v>
      </c>
      <c r="E365">
        <v>1406</v>
      </c>
      <c r="F365">
        <v>800</v>
      </c>
      <c r="G365">
        <v>606</v>
      </c>
      <c r="H365">
        <v>0</v>
      </c>
      <c r="I365">
        <v>92</v>
      </c>
      <c r="J365">
        <v>158</v>
      </c>
      <c r="K365">
        <v>135</v>
      </c>
      <c r="L365">
        <v>221</v>
      </c>
      <c r="M365">
        <v>203</v>
      </c>
      <c r="N365">
        <v>177</v>
      </c>
      <c r="O365">
        <v>125</v>
      </c>
      <c r="P365">
        <v>133</v>
      </c>
      <c r="Q365">
        <v>70</v>
      </c>
      <c r="R365">
        <v>89</v>
      </c>
      <c r="S365">
        <v>0</v>
      </c>
      <c r="T365">
        <v>3</v>
      </c>
      <c r="U365">
        <v>561</v>
      </c>
      <c r="V365">
        <v>843</v>
      </c>
      <c r="W365">
        <v>2</v>
      </c>
      <c r="X365">
        <v>292</v>
      </c>
      <c r="Y365">
        <v>1111</v>
      </c>
      <c r="Z365">
        <v>3</v>
      </c>
      <c r="AA365">
        <v>0.56899004267425324</v>
      </c>
      <c r="AB365">
        <v>0.43100995732574682</v>
      </c>
      <c r="AC365">
        <v>0</v>
      </c>
      <c r="AD365">
        <v>6.5433854907539113E-2</v>
      </c>
      <c r="AE365">
        <v>0.112375533428165</v>
      </c>
      <c r="AF365">
        <v>9.6017069701280225E-2</v>
      </c>
      <c r="AG365">
        <v>0.15718349928876241</v>
      </c>
      <c r="AH365">
        <v>0.14438122332859171</v>
      </c>
      <c r="AI365">
        <v>0.12588904694167849</v>
      </c>
      <c r="AJ365">
        <v>8.8904694167852058E-2</v>
      </c>
      <c r="AK365">
        <v>9.45945945945946E-2</v>
      </c>
      <c r="AL365">
        <v>4.9786628733997147E-2</v>
      </c>
      <c r="AM365">
        <v>6.3300142247510668E-2</v>
      </c>
      <c r="AN365">
        <v>0</v>
      </c>
      <c r="AO365">
        <f t="shared" si="5"/>
        <v>2.1337126600284497E-3</v>
      </c>
      <c r="AP365">
        <v>0.39900426742532008</v>
      </c>
      <c r="AQ365">
        <v>0.59957325746799428</v>
      </c>
      <c r="AR365">
        <v>1.4224751066856331E-3</v>
      </c>
      <c r="AS365">
        <v>0.20768136557610239</v>
      </c>
      <c r="AT365">
        <v>0.79018492176386912</v>
      </c>
      <c r="AU365">
        <v>2.1337126600284501E-3</v>
      </c>
    </row>
    <row r="366" spans="1:47" x14ac:dyDescent="0.25">
      <c r="A366" t="s">
        <v>5145</v>
      </c>
      <c r="B366" t="s">
        <v>4796</v>
      </c>
      <c r="C366" t="s">
        <v>433</v>
      </c>
      <c r="D366">
        <v>2022</v>
      </c>
      <c r="E366">
        <v>74</v>
      </c>
      <c r="F366">
        <v>37</v>
      </c>
      <c r="G366">
        <v>37</v>
      </c>
      <c r="H366">
        <v>0</v>
      </c>
      <c r="I366">
        <v>1</v>
      </c>
      <c r="J366">
        <v>9</v>
      </c>
      <c r="K366">
        <v>15</v>
      </c>
      <c r="L366">
        <v>8</v>
      </c>
      <c r="M366">
        <v>6</v>
      </c>
      <c r="N366">
        <v>6</v>
      </c>
      <c r="O366">
        <v>7</v>
      </c>
      <c r="P366">
        <v>8</v>
      </c>
      <c r="Q366">
        <v>6</v>
      </c>
      <c r="R366">
        <v>8</v>
      </c>
      <c r="S366">
        <v>0</v>
      </c>
      <c r="T366">
        <v>0</v>
      </c>
      <c r="U366">
        <v>60</v>
      </c>
      <c r="V366">
        <v>14</v>
      </c>
      <c r="W366">
        <v>0</v>
      </c>
      <c r="X366">
        <v>10</v>
      </c>
      <c r="Y366">
        <v>64</v>
      </c>
      <c r="Z366">
        <v>0</v>
      </c>
      <c r="AA366">
        <v>0.5</v>
      </c>
      <c r="AB366">
        <v>0.5</v>
      </c>
      <c r="AC366">
        <v>0</v>
      </c>
      <c r="AD366">
        <v>1.3513513513513511E-2</v>
      </c>
      <c r="AE366">
        <v>0.1216216216216216</v>
      </c>
      <c r="AF366">
        <v>0.20270270270270269</v>
      </c>
      <c r="AG366">
        <v>0.1081081081081081</v>
      </c>
      <c r="AH366">
        <v>8.1081081081081086E-2</v>
      </c>
      <c r="AI366">
        <v>8.1081081081081086E-2</v>
      </c>
      <c r="AJ366">
        <v>9.45945945945946E-2</v>
      </c>
      <c r="AK366">
        <v>0.1081081081081081</v>
      </c>
      <c r="AL366">
        <v>8.1081081081081086E-2</v>
      </c>
      <c r="AM366">
        <v>0.1081081081081081</v>
      </c>
      <c r="AN366">
        <v>0</v>
      </c>
      <c r="AO366">
        <f t="shared" si="5"/>
        <v>0</v>
      </c>
      <c r="AP366">
        <v>0.81081081081081086</v>
      </c>
      <c r="AQ366">
        <v>0.1891891891891892</v>
      </c>
      <c r="AR366">
        <v>0</v>
      </c>
      <c r="AS366">
        <v>0.13513513513513509</v>
      </c>
      <c r="AT366">
        <v>0.86486486486486491</v>
      </c>
      <c r="AU366">
        <v>0</v>
      </c>
    </row>
    <row r="367" spans="1:47" x14ac:dyDescent="0.25">
      <c r="A367" t="s">
        <v>5146</v>
      </c>
      <c r="B367" t="s">
        <v>889</v>
      </c>
      <c r="C367" t="s">
        <v>124</v>
      </c>
      <c r="D367">
        <v>2022</v>
      </c>
      <c r="E367">
        <v>5661</v>
      </c>
      <c r="F367">
        <v>3554</v>
      </c>
      <c r="G367">
        <v>2107</v>
      </c>
      <c r="H367">
        <v>0</v>
      </c>
      <c r="I367">
        <v>9</v>
      </c>
      <c r="J367">
        <v>762</v>
      </c>
      <c r="K367">
        <v>917</v>
      </c>
      <c r="L367">
        <v>870</v>
      </c>
      <c r="M367">
        <v>735</v>
      </c>
      <c r="N367">
        <v>695</v>
      </c>
      <c r="O367">
        <v>534</v>
      </c>
      <c r="P367">
        <v>460</v>
      </c>
      <c r="Q367">
        <v>380</v>
      </c>
      <c r="R367">
        <v>296</v>
      </c>
      <c r="S367">
        <v>0</v>
      </c>
      <c r="T367">
        <v>3</v>
      </c>
      <c r="U367">
        <v>4174</v>
      </c>
      <c r="V367">
        <v>1486</v>
      </c>
      <c r="W367">
        <v>1</v>
      </c>
      <c r="X367">
        <v>71</v>
      </c>
      <c r="Y367">
        <v>5576</v>
      </c>
      <c r="Z367">
        <v>14</v>
      </c>
      <c r="AA367">
        <v>0.62780427486309842</v>
      </c>
      <c r="AB367">
        <v>0.37219572513690158</v>
      </c>
      <c r="AC367">
        <v>0</v>
      </c>
      <c r="AD367">
        <v>1.589825119236884E-3</v>
      </c>
      <c r="AE367">
        <v>0.13460519342872279</v>
      </c>
      <c r="AF367">
        <v>0.16198551492669139</v>
      </c>
      <c r="AG367">
        <v>0.15368309485956541</v>
      </c>
      <c r="AH367">
        <v>0.12983571807101221</v>
      </c>
      <c r="AI367">
        <v>0.1227698286521816</v>
      </c>
      <c r="AJ367">
        <v>9.4329623741388452E-2</v>
      </c>
      <c r="AK367">
        <v>8.1257728316551842E-2</v>
      </c>
      <c r="AL367">
        <v>6.7125949478890654E-2</v>
      </c>
      <c r="AM367">
        <v>5.2287581699346407E-2</v>
      </c>
      <c r="AN367">
        <v>0</v>
      </c>
      <c r="AO367">
        <f t="shared" si="5"/>
        <v>5.2994170641229468E-4</v>
      </c>
      <c r="AP367">
        <v>0.73732556085497258</v>
      </c>
      <c r="AQ367">
        <v>0.26249779190955658</v>
      </c>
      <c r="AR367">
        <v>1.7664723547076489E-4</v>
      </c>
      <c r="AS367">
        <v>1.2541953718424309E-2</v>
      </c>
      <c r="AT367">
        <v>0.98498498498498499</v>
      </c>
      <c r="AU367">
        <v>2.4730612965907089E-3</v>
      </c>
    </row>
    <row r="368" spans="1:47" x14ac:dyDescent="0.25">
      <c r="A368" t="s">
        <v>5147</v>
      </c>
      <c r="B368" t="s">
        <v>889</v>
      </c>
      <c r="C368" t="s">
        <v>123</v>
      </c>
      <c r="D368">
        <v>2022</v>
      </c>
      <c r="E368">
        <v>6830</v>
      </c>
      <c r="F368">
        <v>4222</v>
      </c>
      <c r="G368">
        <v>2608</v>
      </c>
      <c r="H368">
        <v>0</v>
      </c>
      <c r="I368">
        <v>35</v>
      </c>
      <c r="J368">
        <v>975</v>
      </c>
      <c r="K368">
        <v>1206</v>
      </c>
      <c r="L368">
        <v>899</v>
      </c>
      <c r="M368">
        <v>743</v>
      </c>
      <c r="N368">
        <v>702</v>
      </c>
      <c r="O368">
        <v>640</v>
      </c>
      <c r="P368">
        <v>619</v>
      </c>
      <c r="Q368">
        <v>521</v>
      </c>
      <c r="R368">
        <v>488</v>
      </c>
      <c r="S368">
        <v>0</v>
      </c>
      <c r="T368">
        <v>2</v>
      </c>
      <c r="U368">
        <v>5107</v>
      </c>
      <c r="V368">
        <v>1722</v>
      </c>
      <c r="W368">
        <v>1</v>
      </c>
      <c r="X368">
        <v>72</v>
      </c>
      <c r="Y368">
        <v>6747</v>
      </c>
      <c r="Z368">
        <v>11</v>
      </c>
      <c r="AA368">
        <v>0.6181551976573938</v>
      </c>
      <c r="AB368">
        <v>0.38184480234260609</v>
      </c>
      <c r="AC368">
        <v>0</v>
      </c>
      <c r="AD368">
        <v>5.1244509516837483E-3</v>
      </c>
      <c r="AE368">
        <v>0.1427525622254758</v>
      </c>
      <c r="AF368">
        <v>0.17657393850658859</v>
      </c>
      <c r="AG368">
        <v>0.1316251830161054</v>
      </c>
      <c r="AH368">
        <v>0.1087847730600293</v>
      </c>
      <c r="AI368">
        <v>0.10278184480234261</v>
      </c>
      <c r="AJ368">
        <v>9.3704245973645683E-2</v>
      </c>
      <c r="AK368">
        <v>9.0629575402635429E-2</v>
      </c>
      <c r="AL368">
        <v>7.6281112737920931E-2</v>
      </c>
      <c r="AM368">
        <v>7.1449487554904836E-2</v>
      </c>
      <c r="AN368">
        <v>0</v>
      </c>
      <c r="AO368">
        <f t="shared" si="5"/>
        <v>2.9282576866764275E-4</v>
      </c>
      <c r="AP368">
        <v>0.74773060029282579</v>
      </c>
      <c r="AQ368">
        <v>0.2521229868228404</v>
      </c>
      <c r="AR368">
        <v>1.464128843338214E-4</v>
      </c>
      <c r="AS368">
        <v>1.054172767203514E-2</v>
      </c>
      <c r="AT368">
        <v>0.98784773060029285</v>
      </c>
      <c r="AU368">
        <v>1.6105417276720351E-3</v>
      </c>
    </row>
    <row r="369" spans="1:47" x14ac:dyDescent="0.25">
      <c r="A369" t="s">
        <v>5148</v>
      </c>
      <c r="B369" t="s">
        <v>889</v>
      </c>
      <c r="C369" t="s">
        <v>4783</v>
      </c>
      <c r="D369">
        <v>2022</v>
      </c>
      <c r="E369">
        <v>47728</v>
      </c>
      <c r="F369">
        <v>28530</v>
      </c>
      <c r="G369">
        <v>19198</v>
      </c>
      <c r="H369">
        <v>0</v>
      </c>
      <c r="I369">
        <v>157</v>
      </c>
      <c r="J369">
        <v>6339</v>
      </c>
      <c r="K369">
        <v>7695</v>
      </c>
      <c r="L369">
        <v>6310</v>
      </c>
      <c r="M369">
        <v>5127</v>
      </c>
      <c r="N369">
        <v>5208</v>
      </c>
      <c r="O369">
        <v>4685</v>
      </c>
      <c r="P369">
        <v>4280</v>
      </c>
      <c r="Q369">
        <v>3685</v>
      </c>
      <c r="R369">
        <v>3709</v>
      </c>
      <c r="S369">
        <v>0</v>
      </c>
      <c r="T369">
        <v>533</v>
      </c>
      <c r="U369">
        <v>36555</v>
      </c>
      <c r="V369">
        <v>10654</v>
      </c>
      <c r="W369">
        <v>519</v>
      </c>
      <c r="X369">
        <v>891</v>
      </c>
      <c r="Y369">
        <v>46734</v>
      </c>
      <c r="Z369">
        <v>103</v>
      </c>
      <c r="AA369">
        <v>0.59776231981226957</v>
      </c>
      <c r="AB369">
        <v>0.40223768018773048</v>
      </c>
      <c r="AC369">
        <v>0</v>
      </c>
      <c r="AD369">
        <v>3.2894736842105261E-3</v>
      </c>
      <c r="AE369">
        <v>0.1328151190077104</v>
      </c>
      <c r="AF369">
        <v>0.16122611464968151</v>
      </c>
      <c r="AG369">
        <v>0.13220750921890709</v>
      </c>
      <c r="AH369">
        <v>0.10742122024807239</v>
      </c>
      <c r="AI369">
        <v>0.1091183372443848</v>
      </c>
      <c r="AJ369">
        <v>9.8160408984244052E-2</v>
      </c>
      <c r="AK369">
        <v>8.9674824002681869E-2</v>
      </c>
      <c r="AL369">
        <v>7.720834730137445E-2</v>
      </c>
      <c r="AM369">
        <v>7.7711196781763331E-2</v>
      </c>
      <c r="AN369">
        <v>0</v>
      </c>
      <c r="AO369">
        <f t="shared" si="5"/>
        <v>1.1167448876969494E-2</v>
      </c>
      <c r="AP369">
        <v>0.76590261481729804</v>
      </c>
      <c r="AQ369">
        <v>0.2232232651692927</v>
      </c>
      <c r="AR369">
        <v>1.087412001340932E-2</v>
      </c>
      <c r="AS369">
        <v>1.866828695943681E-2</v>
      </c>
      <c r="AT369">
        <v>0.97917365068722761</v>
      </c>
      <c r="AU369">
        <v>2.1580623533355679E-3</v>
      </c>
    </row>
    <row r="370" spans="1:47" x14ac:dyDescent="0.25">
      <c r="A370" t="s">
        <v>5149</v>
      </c>
      <c r="B370" t="s">
        <v>889</v>
      </c>
      <c r="C370" t="s">
        <v>369</v>
      </c>
      <c r="D370">
        <v>2022</v>
      </c>
      <c r="E370">
        <v>1461</v>
      </c>
      <c r="F370">
        <v>924</v>
      </c>
      <c r="G370">
        <v>537</v>
      </c>
      <c r="H370">
        <v>0</v>
      </c>
      <c r="I370">
        <v>1</v>
      </c>
      <c r="J370">
        <v>208</v>
      </c>
      <c r="K370">
        <v>228</v>
      </c>
      <c r="L370">
        <v>205</v>
      </c>
      <c r="M370">
        <v>195</v>
      </c>
      <c r="N370">
        <v>162</v>
      </c>
      <c r="O370">
        <v>124</v>
      </c>
      <c r="P370">
        <v>138</v>
      </c>
      <c r="Q370">
        <v>100</v>
      </c>
      <c r="R370">
        <v>100</v>
      </c>
      <c r="S370">
        <v>0</v>
      </c>
      <c r="T370">
        <v>0</v>
      </c>
      <c r="U370">
        <v>1166</v>
      </c>
      <c r="V370">
        <v>295</v>
      </c>
      <c r="W370">
        <v>0</v>
      </c>
      <c r="X370">
        <v>37</v>
      </c>
      <c r="Y370">
        <v>1418</v>
      </c>
      <c r="Z370">
        <v>6</v>
      </c>
      <c r="AA370">
        <v>0.63244353182751545</v>
      </c>
      <c r="AB370">
        <v>0.36755646817248461</v>
      </c>
      <c r="AC370">
        <v>0</v>
      </c>
      <c r="AD370">
        <v>6.8446269678302531E-4</v>
      </c>
      <c r="AE370">
        <v>0.14236824093086931</v>
      </c>
      <c r="AF370">
        <v>0.15605749486652981</v>
      </c>
      <c r="AG370">
        <v>0.1403148528405202</v>
      </c>
      <c r="AH370">
        <v>0.13347022587268989</v>
      </c>
      <c r="AI370">
        <v>0.11088295687885009</v>
      </c>
      <c r="AJ370">
        <v>8.4873374401095145E-2</v>
      </c>
      <c r="AK370">
        <v>9.4455852156057493E-2</v>
      </c>
      <c r="AL370">
        <v>6.8446269678302529E-2</v>
      </c>
      <c r="AM370">
        <v>6.8446269678302529E-2</v>
      </c>
      <c r="AN370">
        <v>0</v>
      </c>
      <c r="AO370">
        <f t="shared" si="5"/>
        <v>0</v>
      </c>
      <c r="AP370">
        <v>0.79808350444900755</v>
      </c>
      <c r="AQ370">
        <v>0.2019164955509925</v>
      </c>
      <c r="AR370">
        <v>0</v>
      </c>
      <c r="AS370">
        <v>2.532511978097194E-2</v>
      </c>
      <c r="AT370">
        <v>0.97056810403832994</v>
      </c>
      <c r="AU370">
        <v>4.1067761806981521E-3</v>
      </c>
    </row>
    <row r="371" spans="1:47" x14ac:dyDescent="0.25">
      <c r="A371" t="s">
        <v>5150</v>
      </c>
      <c r="B371" t="s">
        <v>889</v>
      </c>
      <c r="C371" t="s">
        <v>376</v>
      </c>
      <c r="D371">
        <v>2022</v>
      </c>
      <c r="E371">
        <v>1039</v>
      </c>
      <c r="F371">
        <v>688</v>
      </c>
      <c r="G371">
        <v>351</v>
      </c>
      <c r="H371">
        <v>0</v>
      </c>
      <c r="I371">
        <v>1</v>
      </c>
      <c r="J371">
        <v>101</v>
      </c>
      <c r="K371">
        <v>156</v>
      </c>
      <c r="L371">
        <v>107</v>
      </c>
      <c r="M371">
        <v>154</v>
      </c>
      <c r="N371">
        <v>150</v>
      </c>
      <c r="O371">
        <v>134</v>
      </c>
      <c r="P371">
        <v>94</v>
      </c>
      <c r="Q371">
        <v>68</v>
      </c>
      <c r="R371">
        <v>72</v>
      </c>
      <c r="S371">
        <v>0</v>
      </c>
      <c r="T371">
        <v>2</v>
      </c>
      <c r="U371">
        <v>685</v>
      </c>
      <c r="V371">
        <v>352</v>
      </c>
      <c r="W371">
        <v>2</v>
      </c>
      <c r="X371">
        <v>29</v>
      </c>
      <c r="Y371">
        <v>1010</v>
      </c>
      <c r="Z371">
        <v>0</v>
      </c>
      <c r="AA371">
        <v>0.66217516843118385</v>
      </c>
      <c r="AB371">
        <v>0.33782483156881621</v>
      </c>
      <c r="AC371">
        <v>0</v>
      </c>
      <c r="AD371">
        <v>9.6246390760346492E-4</v>
      </c>
      <c r="AE371">
        <v>9.7208854667949957E-2</v>
      </c>
      <c r="AF371">
        <v>0.1501443695861405</v>
      </c>
      <c r="AG371">
        <v>0.1029836381135707</v>
      </c>
      <c r="AH371">
        <v>0.1482194417709336</v>
      </c>
      <c r="AI371">
        <v>0.1443695861405197</v>
      </c>
      <c r="AJ371">
        <v>0.12897016361886429</v>
      </c>
      <c r="AK371">
        <v>9.0471607314725699E-2</v>
      </c>
      <c r="AL371">
        <v>6.5447545717035607E-2</v>
      </c>
      <c r="AM371">
        <v>6.9297401347449467E-2</v>
      </c>
      <c r="AN371">
        <v>0</v>
      </c>
      <c r="AO371">
        <f t="shared" si="5"/>
        <v>1.9249278152069298E-3</v>
      </c>
      <c r="AP371">
        <v>0.65928777670837346</v>
      </c>
      <c r="AQ371">
        <v>0.33878729547641961</v>
      </c>
      <c r="AR371">
        <v>1.9249278152069301E-3</v>
      </c>
      <c r="AS371">
        <v>2.791145332050048E-2</v>
      </c>
      <c r="AT371">
        <v>0.97208854667949951</v>
      </c>
      <c r="AU371">
        <v>0</v>
      </c>
    </row>
    <row r="372" spans="1:47" x14ac:dyDescent="0.25">
      <c r="A372" t="s">
        <v>5151</v>
      </c>
      <c r="B372" t="s">
        <v>889</v>
      </c>
      <c r="C372" t="s">
        <v>382</v>
      </c>
      <c r="D372">
        <v>2022</v>
      </c>
      <c r="E372">
        <v>713</v>
      </c>
      <c r="F372">
        <v>433</v>
      </c>
      <c r="G372">
        <v>280</v>
      </c>
      <c r="H372">
        <v>0</v>
      </c>
      <c r="I372">
        <v>1</v>
      </c>
      <c r="J372">
        <v>84</v>
      </c>
      <c r="K372">
        <v>116</v>
      </c>
      <c r="L372">
        <v>104</v>
      </c>
      <c r="M372">
        <v>74</v>
      </c>
      <c r="N372">
        <v>80</v>
      </c>
      <c r="O372">
        <v>73</v>
      </c>
      <c r="P372">
        <v>79</v>
      </c>
      <c r="Q372">
        <v>60</v>
      </c>
      <c r="R372">
        <v>41</v>
      </c>
      <c r="S372">
        <v>0</v>
      </c>
      <c r="T372">
        <v>1</v>
      </c>
      <c r="U372">
        <v>515</v>
      </c>
      <c r="V372">
        <v>198</v>
      </c>
      <c r="W372">
        <v>0</v>
      </c>
      <c r="X372">
        <v>77</v>
      </c>
      <c r="Y372">
        <v>633</v>
      </c>
      <c r="Z372">
        <v>3</v>
      </c>
      <c r="AA372">
        <v>0.60729312762973353</v>
      </c>
      <c r="AB372">
        <v>0.39270687237026652</v>
      </c>
      <c r="AC372">
        <v>0</v>
      </c>
      <c r="AD372">
        <v>1.4025245441795231E-3</v>
      </c>
      <c r="AE372">
        <v>0.1178120617110799</v>
      </c>
      <c r="AF372">
        <v>0.16269284712482471</v>
      </c>
      <c r="AG372">
        <v>0.1458625525946704</v>
      </c>
      <c r="AH372">
        <v>0.1037868162692847</v>
      </c>
      <c r="AI372">
        <v>0.11220196353436181</v>
      </c>
      <c r="AJ372">
        <v>0.1023842917251052</v>
      </c>
      <c r="AK372">
        <v>0.1107994389901823</v>
      </c>
      <c r="AL372">
        <v>8.4151472650771386E-2</v>
      </c>
      <c r="AM372">
        <v>5.7503506311360447E-2</v>
      </c>
      <c r="AN372">
        <v>0</v>
      </c>
      <c r="AO372">
        <f t="shared" si="5"/>
        <v>1.4025245441795231E-3</v>
      </c>
      <c r="AP372">
        <v>0.72230014025245437</v>
      </c>
      <c r="AQ372">
        <v>0.27769985974754557</v>
      </c>
      <c r="AR372">
        <v>0</v>
      </c>
      <c r="AS372">
        <v>0.10799438990182331</v>
      </c>
      <c r="AT372">
        <v>0.88779803646563815</v>
      </c>
      <c r="AU372">
        <v>4.2075736325385693E-3</v>
      </c>
    </row>
    <row r="373" spans="1:47" x14ac:dyDescent="0.25">
      <c r="A373" t="s">
        <v>5152</v>
      </c>
      <c r="B373" t="s">
        <v>889</v>
      </c>
      <c r="C373" t="s">
        <v>388</v>
      </c>
      <c r="D373">
        <v>2022</v>
      </c>
      <c r="E373">
        <v>12</v>
      </c>
      <c r="F373">
        <v>7</v>
      </c>
      <c r="G373">
        <v>5</v>
      </c>
      <c r="H373">
        <v>0</v>
      </c>
      <c r="I373">
        <v>0</v>
      </c>
      <c r="J373">
        <v>2</v>
      </c>
      <c r="K373">
        <v>1</v>
      </c>
      <c r="L373">
        <v>2</v>
      </c>
      <c r="M373">
        <v>1</v>
      </c>
      <c r="N373">
        <v>2</v>
      </c>
      <c r="O373">
        <v>0</v>
      </c>
      <c r="P373">
        <v>1</v>
      </c>
      <c r="Q373">
        <v>3</v>
      </c>
      <c r="R373">
        <v>0</v>
      </c>
      <c r="S373">
        <v>0</v>
      </c>
      <c r="T373">
        <v>0</v>
      </c>
      <c r="U373">
        <v>8</v>
      </c>
      <c r="V373">
        <v>4</v>
      </c>
      <c r="W373">
        <v>0</v>
      </c>
      <c r="X373">
        <v>0</v>
      </c>
      <c r="Y373">
        <v>12</v>
      </c>
      <c r="Z373">
        <v>0</v>
      </c>
      <c r="AA373">
        <v>0.58333333333333337</v>
      </c>
      <c r="AB373">
        <v>0.41666666666666669</v>
      </c>
      <c r="AC373">
        <v>0</v>
      </c>
      <c r="AD373">
        <v>0</v>
      </c>
      <c r="AE373">
        <v>0.16666666666666671</v>
      </c>
      <c r="AF373">
        <v>8.3333333333333329E-2</v>
      </c>
      <c r="AG373">
        <v>0.16666666666666671</v>
      </c>
      <c r="AH373">
        <v>8.3333333333333329E-2</v>
      </c>
      <c r="AI373">
        <v>0.16666666666666671</v>
      </c>
      <c r="AJ373">
        <v>0</v>
      </c>
      <c r="AK373">
        <v>8.3333333333333329E-2</v>
      </c>
      <c r="AL373">
        <v>0.25</v>
      </c>
      <c r="AM373">
        <v>0</v>
      </c>
      <c r="AN373">
        <v>0</v>
      </c>
      <c r="AO373">
        <f t="shared" si="5"/>
        <v>0</v>
      </c>
      <c r="AP373">
        <v>0.66666666666666663</v>
      </c>
      <c r="AQ373">
        <v>0.33333333333333331</v>
      </c>
      <c r="AR373">
        <v>0</v>
      </c>
      <c r="AS373">
        <v>0</v>
      </c>
      <c r="AT373">
        <v>1</v>
      </c>
      <c r="AU373">
        <v>0</v>
      </c>
    </row>
    <row r="374" spans="1:47" x14ac:dyDescent="0.25">
      <c r="A374" t="s">
        <v>5153</v>
      </c>
      <c r="B374" t="s">
        <v>889</v>
      </c>
      <c r="C374" t="s">
        <v>394</v>
      </c>
      <c r="D374">
        <v>2022</v>
      </c>
      <c r="E374">
        <v>1412</v>
      </c>
      <c r="F374">
        <v>864</v>
      </c>
      <c r="G374">
        <v>548</v>
      </c>
      <c r="H374">
        <v>0</v>
      </c>
      <c r="I374">
        <v>4</v>
      </c>
      <c r="J374">
        <v>178</v>
      </c>
      <c r="K374">
        <v>203</v>
      </c>
      <c r="L374">
        <v>189</v>
      </c>
      <c r="M374">
        <v>175</v>
      </c>
      <c r="N374">
        <v>157</v>
      </c>
      <c r="O374">
        <v>139</v>
      </c>
      <c r="P374">
        <v>146</v>
      </c>
      <c r="Q374">
        <v>118</v>
      </c>
      <c r="R374">
        <v>100</v>
      </c>
      <c r="S374">
        <v>0</v>
      </c>
      <c r="T374">
        <v>3</v>
      </c>
      <c r="U374">
        <v>1027</v>
      </c>
      <c r="V374">
        <v>382</v>
      </c>
      <c r="W374">
        <v>3</v>
      </c>
      <c r="X374">
        <v>147</v>
      </c>
      <c r="Y374">
        <v>1251</v>
      </c>
      <c r="Z374">
        <v>14</v>
      </c>
      <c r="AA374">
        <v>0.61189801699716717</v>
      </c>
      <c r="AB374">
        <v>0.38810198300283288</v>
      </c>
      <c r="AC374">
        <v>0</v>
      </c>
      <c r="AD374">
        <v>2.8328611898016999E-3</v>
      </c>
      <c r="AE374">
        <v>0.12606232294617559</v>
      </c>
      <c r="AF374">
        <v>0.1437677053824363</v>
      </c>
      <c r="AG374">
        <v>0.13385269121813029</v>
      </c>
      <c r="AH374">
        <v>0.1239376770538244</v>
      </c>
      <c r="AI374">
        <v>0.11118980169971671</v>
      </c>
      <c r="AJ374">
        <v>9.8441926345609068E-2</v>
      </c>
      <c r="AK374">
        <v>0.10339943342776201</v>
      </c>
      <c r="AL374">
        <v>8.3569405099150146E-2</v>
      </c>
      <c r="AM374">
        <v>7.0821529745042494E-2</v>
      </c>
      <c r="AN374">
        <v>0</v>
      </c>
      <c r="AO374">
        <f t="shared" si="5"/>
        <v>2.124645892351275E-3</v>
      </c>
      <c r="AP374">
        <v>0.72733711048158645</v>
      </c>
      <c r="AQ374">
        <v>0.27053824362606232</v>
      </c>
      <c r="AR374">
        <v>2.124645892351275E-3</v>
      </c>
      <c r="AS374">
        <v>0.1041076487252125</v>
      </c>
      <c r="AT374">
        <v>0.88597733711048154</v>
      </c>
      <c r="AU374">
        <v>9.9150141643059488E-3</v>
      </c>
    </row>
    <row r="375" spans="1:47" x14ac:dyDescent="0.25">
      <c r="A375" t="s">
        <v>5154</v>
      </c>
      <c r="B375" t="s">
        <v>889</v>
      </c>
      <c r="C375" t="s">
        <v>400</v>
      </c>
      <c r="D375">
        <v>2022</v>
      </c>
      <c r="E375">
        <v>4</v>
      </c>
      <c r="F375">
        <v>1</v>
      </c>
      <c r="G375">
        <v>3</v>
      </c>
      <c r="H375">
        <v>0</v>
      </c>
      <c r="I375">
        <v>0</v>
      </c>
      <c r="J375">
        <v>2</v>
      </c>
      <c r="K375">
        <v>1</v>
      </c>
      <c r="L375">
        <v>0</v>
      </c>
      <c r="M375">
        <v>0</v>
      </c>
      <c r="N375">
        <v>0</v>
      </c>
      <c r="O375">
        <v>0</v>
      </c>
      <c r="P375">
        <v>0</v>
      </c>
      <c r="Q375">
        <v>1</v>
      </c>
      <c r="R375">
        <v>0</v>
      </c>
      <c r="S375">
        <v>0</v>
      </c>
      <c r="T375">
        <v>0</v>
      </c>
      <c r="U375">
        <v>4</v>
      </c>
      <c r="V375">
        <v>0</v>
      </c>
      <c r="W375">
        <v>0</v>
      </c>
      <c r="X375">
        <v>4</v>
      </c>
      <c r="Y375">
        <v>0</v>
      </c>
      <c r="Z375">
        <v>0</v>
      </c>
      <c r="AA375">
        <v>0.25</v>
      </c>
      <c r="AB375">
        <v>0.75</v>
      </c>
      <c r="AC375">
        <v>0</v>
      </c>
      <c r="AD375">
        <v>0</v>
      </c>
      <c r="AE375">
        <v>0.5</v>
      </c>
      <c r="AF375">
        <v>0.25</v>
      </c>
      <c r="AG375">
        <v>0</v>
      </c>
      <c r="AH375">
        <v>0</v>
      </c>
      <c r="AI375">
        <v>0</v>
      </c>
      <c r="AJ375">
        <v>0</v>
      </c>
      <c r="AK375">
        <v>0</v>
      </c>
      <c r="AL375">
        <v>0.25</v>
      </c>
      <c r="AM375">
        <v>0</v>
      </c>
      <c r="AN375">
        <v>0</v>
      </c>
      <c r="AO375">
        <f t="shared" si="5"/>
        <v>0</v>
      </c>
      <c r="AP375">
        <v>1</v>
      </c>
      <c r="AQ375">
        <v>0</v>
      </c>
      <c r="AR375">
        <v>0</v>
      </c>
      <c r="AS375">
        <v>1</v>
      </c>
      <c r="AT375">
        <v>0</v>
      </c>
      <c r="AU375">
        <v>0</v>
      </c>
    </row>
    <row r="376" spans="1:47" x14ac:dyDescent="0.25">
      <c r="A376" t="s">
        <v>5155</v>
      </c>
      <c r="B376" t="s">
        <v>889</v>
      </c>
      <c r="C376" t="s">
        <v>43</v>
      </c>
      <c r="D376">
        <v>2022</v>
      </c>
      <c r="E376">
        <v>17904</v>
      </c>
      <c r="F376">
        <v>10912</v>
      </c>
      <c r="G376">
        <v>6992</v>
      </c>
      <c r="H376">
        <v>0</v>
      </c>
      <c r="I376">
        <v>62</v>
      </c>
      <c r="J376">
        <v>2627</v>
      </c>
      <c r="K376">
        <v>2844</v>
      </c>
      <c r="L376">
        <v>2292</v>
      </c>
      <c r="M376">
        <v>1607</v>
      </c>
      <c r="N376">
        <v>2005</v>
      </c>
      <c r="O376">
        <v>1792</v>
      </c>
      <c r="P376">
        <v>1551</v>
      </c>
      <c r="Q376">
        <v>1544</v>
      </c>
      <c r="R376">
        <v>1564</v>
      </c>
      <c r="S376">
        <v>0</v>
      </c>
      <c r="T376">
        <v>16</v>
      </c>
      <c r="U376">
        <v>13126</v>
      </c>
      <c r="V376">
        <v>4762</v>
      </c>
      <c r="W376">
        <v>16</v>
      </c>
      <c r="X376">
        <v>163</v>
      </c>
      <c r="Y376">
        <v>17689</v>
      </c>
      <c r="Z376">
        <v>52</v>
      </c>
      <c r="AA376">
        <v>0.60947274352100089</v>
      </c>
      <c r="AB376">
        <v>0.39052725647899911</v>
      </c>
      <c r="AC376">
        <v>0</v>
      </c>
      <c r="AD376">
        <v>3.4629133154602319E-3</v>
      </c>
      <c r="AE376">
        <v>0.14672698838248441</v>
      </c>
      <c r="AF376">
        <v>0.1588471849865952</v>
      </c>
      <c r="AG376">
        <v>0.12801608579088469</v>
      </c>
      <c r="AH376">
        <v>8.975647899910634E-2</v>
      </c>
      <c r="AI376">
        <v>0.1119861483467382</v>
      </c>
      <c r="AJ376">
        <v>0.1000893655049151</v>
      </c>
      <c r="AK376">
        <v>8.662868632707775E-2</v>
      </c>
      <c r="AL376">
        <v>8.623771224307418E-2</v>
      </c>
      <c r="AM376">
        <v>8.7354781054512956E-2</v>
      </c>
      <c r="AN376">
        <v>0</v>
      </c>
      <c r="AO376">
        <f t="shared" si="5"/>
        <v>8.9365504915102768E-4</v>
      </c>
      <c r="AP376">
        <v>0.73313226094727435</v>
      </c>
      <c r="AQ376">
        <v>0.26597408400357458</v>
      </c>
      <c r="AR376">
        <v>8.9365504915102768E-4</v>
      </c>
      <c r="AS376">
        <v>9.1041108132260944E-3</v>
      </c>
      <c r="AT376">
        <v>0.98799151027703302</v>
      </c>
      <c r="AU376">
        <v>2.9043789097408399E-3</v>
      </c>
    </row>
    <row r="377" spans="1:47" x14ac:dyDescent="0.25">
      <c r="A377" t="s">
        <v>5156</v>
      </c>
      <c r="B377" t="s">
        <v>889</v>
      </c>
      <c r="C377" t="s">
        <v>187</v>
      </c>
      <c r="D377">
        <v>2022</v>
      </c>
      <c r="E377">
        <v>161</v>
      </c>
      <c r="F377">
        <v>110</v>
      </c>
      <c r="G377">
        <v>51</v>
      </c>
      <c r="H377">
        <v>0</v>
      </c>
      <c r="I377">
        <v>1</v>
      </c>
      <c r="J377">
        <v>18</v>
      </c>
      <c r="K377">
        <v>22</v>
      </c>
      <c r="L377">
        <v>23</v>
      </c>
      <c r="M377">
        <v>15</v>
      </c>
      <c r="N377">
        <v>12</v>
      </c>
      <c r="O377">
        <v>10</v>
      </c>
      <c r="P377">
        <v>17</v>
      </c>
      <c r="Q377">
        <v>14</v>
      </c>
      <c r="R377">
        <v>12</v>
      </c>
      <c r="S377">
        <v>0</v>
      </c>
      <c r="T377">
        <v>17</v>
      </c>
      <c r="U377">
        <v>114</v>
      </c>
      <c r="V377">
        <v>30</v>
      </c>
      <c r="W377">
        <v>17</v>
      </c>
      <c r="X377">
        <v>0</v>
      </c>
      <c r="Y377">
        <v>160</v>
      </c>
      <c r="Z377">
        <v>1</v>
      </c>
      <c r="AA377">
        <v>0.68322981366459623</v>
      </c>
      <c r="AB377">
        <v>0.31677018633540371</v>
      </c>
      <c r="AC377">
        <v>0</v>
      </c>
      <c r="AD377">
        <v>6.2111801242236021E-3</v>
      </c>
      <c r="AE377">
        <v>0.11180124223602481</v>
      </c>
      <c r="AF377">
        <v>0.13664596273291929</v>
      </c>
      <c r="AG377">
        <v>0.14285714285714279</v>
      </c>
      <c r="AH377">
        <v>9.3167701863354033E-2</v>
      </c>
      <c r="AI377">
        <v>7.4534161490683232E-2</v>
      </c>
      <c r="AJ377">
        <v>6.2111801242236017E-2</v>
      </c>
      <c r="AK377">
        <v>0.10559006211180121</v>
      </c>
      <c r="AL377">
        <v>8.6956521739130432E-2</v>
      </c>
      <c r="AM377">
        <v>7.4534161490683232E-2</v>
      </c>
      <c r="AN377">
        <v>0</v>
      </c>
      <c r="AO377">
        <f t="shared" si="5"/>
        <v>0.10559006211180125</v>
      </c>
      <c r="AP377">
        <v>0.70807453416149069</v>
      </c>
      <c r="AQ377">
        <v>0.18633540372670809</v>
      </c>
      <c r="AR377">
        <v>0.10559006211180121</v>
      </c>
      <c r="AS377">
        <v>0</v>
      </c>
      <c r="AT377">
        <v>0.99378881987577639</v>
      </c>
      <c r="AU377">
        <v>6.2111801242236021E-3</v>
      </c>
    </row>
    <row r="378" spans="1:47" x14ac:dyDescent="0.25">
      <c r="A378" t="s">
        <v>5157</v>
      </c>
      <c r="B378" t="s">
        <v>889</v>
      </c>
      <c r="C378" t="s">
        <v>420</v>
      </c>
      <c r="D378">
        <v>2022</v>
      </c>
      <c r="E378">
        <v>11316</v>
      </c>
      <c r="F378">
        <v>6057</v>
      </c>
      <c r="G378">
        <v>5259</v>
      </c>
      <c r="H378">
        <v>0</v>
      </c>
      <c r="I378">
        <v>39</v>
      </c>
      <c r="J378">
        <v>1204</v>
      </c>
      <c r="K378">
        <v>1794</v>
      </c>
      <c r="L378">
        <v>1455</v>
      </c>
      <c r="M378">
        <v>1283</v>
      </c>
      <c r="N378">
        <v>1104</v>
      </c>
      <c r="O378">
        <v>1116</v>
      </c>
      <c r="P378">
        <v>1069</v>
      </c>
      <c r="Q378">
        <v>799</v>
      </c>
      <c r="R378">
        <v>965</v>
      </c>
      <c r="S378">
        <v>0</v>
      </c>
      <c r="T378">
        <v>488</v>
      </c>
      <c r="U378">
        <v>9856</v>
      </c>
      <c r="V378">
        <v>982</v>
      </c>
      <c r="W378">
        <v>478</v>
      </c>
      <c r="X378">
        <v>287</v>
      </c>
      <c r="Y378">
        <v>11028</v>
      </c>
      <c r="Z378">
        <v>1</v>
      </c>
      <c r="AA378">
        <v>0.53525980911983029</v>
      </c>
      <c r="AB378">
        <v>0.46474019088016971</v>
      </c>
      <c r="AC378">
        <v>0</v>
      </c>
      <c r="AD378">
        <v>3.44644750795334E-3</v>
      </c>
      <c r="AE378">
        <v>0.10639802050194409</v>
      </c>
      <c r="AF378">
        <v>0.15853658536585369</v>
      </c>
      <c r="AG378">
        <v>0.12857900318133619</v>
      </c>
      <c r="AH378">
        <v>0.1133792859667727</v>
      </c>
      <c r="AI378">
        <v>9.7560975609756101E-2</v>
      </c>
      <c r="AJ378">
        <v>9.8621420996818671E-2</v>
      </c>
      <c r="AK378">
        <v>9.4468009897490282E-2</v>
      </c>
      <c r="AL378">
        <v>7.0607988688582535E-2</v>
      </c>
      <c r="AM378">
        <v>8.5277483209614702E-2</v>
      </c>
      <c r="AN378">
        <v>0</v>
      </c>
      <c r="AO378">
        <f t="shared" si="5"/>
        <v>4.3124779073877698E-2</v>
      </c>
      <c r="AP378">
        <v>0.87097914457405445</v>
      </c>
      <c r="AQ378">
        <v>8.677978084128668E-2</v>
      </c>
      <c r="AR378">
        <v>4.2241074584658887E-2</v>
      </c>
      <c r="AS378">
        <v>2.5362318840579708E-2</v>
      </c>
      <c r="AT378">
        <v>0.97454931071049844</v>
      </c>
      <c r="AU378">
        <v>8.8370448921880527E-5</v>
      </c>
    </row>
    <row r="379" spans="1:47" x14ac:dyDescent="0.25">
      <c r="A379" t="s">
        <v>5158</v>
      </c>
      <c r="B379" t="s">
        <v>889</v>
      </c>
      <c r="C379" t="s">
        <v>426</v>
      </c>
      <c r="D379">
        <v>2022</v>
      </c>
      <c r="E379">
        <v>1200</v>
      </c>
      <c r="F379">
        <v>752</v>
      </c>
      <c r="G379">
        <v>448</v>
      </c>
      <c r="H379">
        <v>0</v>
      </c>
      <c r="I379">
        <v>4</v>
      </c>
      <c r="J379">
        <v>177</v>
      </c>
      <c r="K379">
        <v>204</v>
      </c>
      <c r="L379">
        <v>161</v>
      </c>
      <c r="M379">
        <v>144</v>
      </c>
      <c r="N379">
        <v>137</v>
      </c>
      <c r="O379">
        <v>122</v>
      </c>
      <c r="P379">
        <v>105</v>
      </c>
      <c r="Q379">
        <v>77</v>
      </c>
      <c r="R379">
        <v>68</v>
      </c>
      <c r="S379">
        <v>0</v>
      </c>
      <c r="T379">
        <v>1</v>
      </c>
      <c r="U379">
        <v>759</v>
      </c>
      <c r="V379">
        <v>440</v>
      </c>
      <c r="W379">
        <v>1</v>
      </c>
      <c r="X379">
        <v>4</v>
      </c>
      <c r="Y379">
        <v>1195</v>
      </c>
      <c r="Z379">
        <v>1</v>
      </c>
      <c r="AA379">
        <v>0.62666666666666671</v>
      </c>
      <c r="AB379">
        <v>0.37333333333333341</v>
      </c>
      <c r="AC379">
        <v>0</v>
      </c>
      <c r="AD379">
        <v>3.333333333333334E-3</v>
      </c>
      <c r="AE379">
        <v>0.14749999999999999</v>
      </c>
      <c r="AF379">
        <v>0.17</v>
      </c>
      <c r="AG379">
        <v>0.13416666666666671</v>
      </c>
      <c r="AH379">
        <v>0.12</v>
      </c>
      <c r="AI379">
        <v>0.11416666666666669</v>
      </c>
      <c r="AJ379">
        <v>0.1016666666666667</v>
      </c>
      <c r="AK379">
        <v>8.7499999999999994E-2</v>
      </c>
      <c r="AL379">
        <v>6.4166666666666664E-2</v>
      </c>
      <c r="AM379">
        <v>5.6666666666666657E-2</v>
      </c>
      <c r="AN379">
        <v>0</v>
      </c>
      <c r="AO379">
        <f t="shared" si="5"/>
        <v>8.3333333333333339E-4</v>
      </c>
      <c r="AP379">
        <v>0.63249999999999995</v>
      </c>
      <c r="AQ379">
        <v>0.36666666666666659</v>
      </c>
      <c r="AR379">
        <v>8.3333333333333339E-4</v>
      </c>
      <c r="AS379">
        <v>3.333333333333334E-3</v>
      </c>
      <c r="AT379">
        <v>0.99583333333333335</v>
      </c>
      <c r="AU379">
        <v>8.3333333333333339E-4</v>
      </c>
    </row>
    <row r="380" spans="1:47" x14ac:dyDescent="0.25">
      <c r="A380" t="s">
        <v>5159</v>
      </c>
      <c r="B380" t="s">
        <v>889</v>
      </c>
      <c r="C380" t="s">
        <v>433</v>
      </c>
      <c r="D380">
        <v>2022</v>
      </c>
      <c r="E380">
        <v>15</v>
      </c>
      <c r="F380">
        <v>6</v>
      </c>
      <c r="G380">
        <v>9</v>
      </c>
      <c r="H380">
        <v>0</v>
      </c>
      <c r="I380">
        <v>0</v>
      </c>
      <c r="J380">
        <v>1</v>
      </c>
      <c r="K380">
        <v>3</v>
      </c>
      <c r="L380">
        <v>3</v>
      </c>
      <c r="M380">
        <v>1</v>
      </c>
      <c r="N380">
        <v>2</v>
      </c>
      <c r="O380">
        <v>1</v>
      </c>
      <c r="P380">
        <v>1</v>
      </c>
      <c r="Q380">
        <v>0</v>
      </c>
      <c r="R380">
        <v>3</v>
      </c>
      <c r="S380">
        <v>0</v>
      </c>
      <c r="T380">
        <v>0</v>
      </c>
      <c r="U380">
        <v>14</v>
      </c>
      <c r="V380">
        <v>1</v>
      </c>
      <c r="W380">
        <v>0</v>
      </c>
      <c r="X380">
        <v>0</v>
      </c>
      <c r="Y380">
        <v>15</v>
      </c>
      <c r="Z380">
        <v>0</v>
      </c>
      <c r="AA380">
        <v>0.4</v>
      </c>
      <c r="AB380">
        <v>0.6</v>
      </c>
      <c r="AC380">
        <v>0</v>
      </c>
      <c r="AD380">
        <v>0</v>
      </c>
      <c r="AE380">
        <v>6.6666666666666666E-2</v>
      </c>
      <c r="AF380">
        <v>0.2</v>
      </c>
      <c r="AG380">
        <v>0.2</v>
      </c>
      <c r="AH380">
        <v>6.6666666666666666E-2</v>
      </c>
      <c r="AI380">
        <v>0.1333333333333333</v>
      </c>
      <c r="AJ380">
        <v>6.6666666666666666E-2</v>
      </c>
      <c r="AK380">
        <v>6.6666666666666666E-2</v>
      </c>
      <c r="AL380">
        <v>0</v>
      </c>
      <c r="AM380">
        <v>0.2</v>
      </c>
      <c r="AN380">
        <v>0</v>
      </c>
      <c r="AO380">
        <f t="shared" si="5"/>
        <v>0</v>
      </c>
      <c r="AP380">
        <v>0.93333333333333335</v>
      </c>
      <c r="AQ380">
        <v>6.6666666666666666E-2</v>
      </c>
      <c r="AR380">
        <v>0</v>
      </c>
      <c r="AS380">
        <v>0</v>
      </c>
      <c r="AT380">
        <v>1</v>
      </c>
      <c r="AU380">
        <v>0</v>
      </c>
    </row>
    <row r="381" spans="1:47" x14ac:dyDescent="0.25">
      <c r="A381" t="s">
        <v>5160</v>
      </c>
      <c r="B381" t="s">
        <v>4780</v>
      </c>
      <c r="C381" t="s">
        <v>124</v>
      </c>
      <c r="D381">
        <v>2023</v>
      </c>
      <c r="E381">
        <v>11275</v>
      </c>
      <c r="F381">
        <v>6537</v>
      </c>
      <c r="G381">
        <v>4738</v>
      </c>
      <c r="H381">
        <v>0</v>
      </c>
      <c r="I381">
        <v>320</v>
      </c>
      <c r="J381">
        <v>1427</v>
      </c>
      <c r="K381">
        <v>1642</v>
      </c>
      <c r="L381">
        <v>1665</v>
      </c>
      <c r="M381">
        <v>1511</v>
      </c>
      <c r="N381">
        <v>1385</v>
      </c>
      <c r="O381">
        <v>1110</v>
      </c>
      <c r="P381">
        <v>926</v>
      </c>
      <c r="Q381">
        <v>714</v>
      </c>
      <c r="R381">
        <v>572</v>
      </c>
      <c r="S381">
        <v>0</v>
      </c>
      <c r="T381">
        <v>3</v>
      </c>
      <c r="U381">
        <v>7348</v>
      </c>
      <c r="V381">
        <v>3926</v>
      </c>
      <c r="W381">
        <v>1</v>
      </c>
      <c r="X381">
        <v>769</v>
      </c>
      <c r="Y381">
        <v>10457</v>
      </c>
      <c r="Z381">
        <v>49</v>
      </c>
      <c r="AA381">
        <v>0.57977827050997788</v>
      </c>
      <c r="AB381">
        <v>0.42022172949002218</v>
      </c>
      <c r="AC381">
        <v>0</v>
      </c>
      <c r="AD381">
        <v>2.8381374722838141E-2</v>
      </c>
      <c r="AE381">
        <v>0.12656319290465631</v>
      </c>
      <c r="AF381">
        <v>0.14563192904656319</v>
      </c>
      <c r="AG381">
        <v>0.14767184035476719</v>
      </c>
      <c r="AH381">
        <v>0.13401330376940129</v>
      </c>
      <c r="AI381">
        <v>0.1228381374722838</v>
      </c>
      <c r="AJ381">
        <v>9.8447893569844791E-2</v>
      </c>
      <c r="AK381">
        <v>8.2128603104212855E-2</v>
      </c>
      <c r="AL381">
        <v>6.3325942350332592E-2</v>
      </c>
      <c r="AM381">
        <v>5.0731707317073167E-2</v>
      </c>
      <c r="AN381">
        <v>0</v>
      </c>
      <c r="AO381">
        <f t="shared" si="5"/>
        <v>2.6607538802660754E-4</v>
      </c>
      <c r="AP381">
        <v>0.65170731707317076</v>
      </c>
      <c r="AQ381">
        <v>0.3482039911308204</v>
      </c>
      <c r="AR381">
        <v>8.869179600886918E-5</v>
      </c>
      <c r="AS381">
        <v>6.8203991130820402E-2</v>
      </c>
      <c r="AT381">
        <v>0.92745011086474505</v>
      </c>
      <c r="AU381">
        <v>4.3458980044345898E-3</v>
      </c>
    </row>
    <row r="382" spans="1:47" x14ac:dyDescent="0.25">
      <c r="A382" t="s">
        <v>5161</v>
      </c>
      <c r="B382" t="s">
        <v>4780</v>
      </c>
      <c r="C382" t="s">
        <v>123</v>
      </c>
      <c r="D382">
        <v>2023</v>
      </c>
      <c r="E382">
        <v>15023</v>
      </c>
      <c r="F382">
        <v>8549</v>
      </c>
      <c r="G382">
        <v>6474</v>
      </c>
      <c r="H382">
        <v>0</v>
      </c>
      <c r="I382">
        <v>554</v>
      </c>
      <c r="J382">
        <v>2217</v>
      </c>
      <c r="K382">
        <v>2016</v>
      </c>
      <c r="L382">
        <v>1933</v>
      </c>
      <c r="M382">
        <v>1593</v>
      </c>
      <c r="N382">
        <v>1445</v>
      </c>
      <c r="O382">
        <v>1502</v>
      </c>
      <c r="P382">
        <v>1454</v>
      </c>
      <c r="Q382">
        <v>1188</v>
      </c>
      <c r="R382">
        <v>1118</v>
      </c>
      <c r="S382">
        <v>0</v>
      </c>
      <c r="T382">
        <v>3</v>
      </c>
      <c r="U382">
        <v>10341</v>
      </c>
      <c r="V382">
        <v>4682</v>
      </c>
      <c r="W382">
        <v>0</v>
      </c>
      <c r="X382">
        <v>763</v>
      </c>
      <c r="Y382">
        <v>14238</v>
      </c>
      <c r="Z382">
        <v>22</v>
      </c>
      <c r="AA382">
        <v>0.56906077348066297</v>
      </c>
      <c r="AB382">
        <v>0.43093922651933703</v>
      </c>
      <c r="AC382">
        <v>0</v>
      </c>
      <c r="AD382">
        <v>3.68767889236504E-2</v>
      </c>
      <c r="AE382">
        <v>0.1475737202955468</v>
      </c>
      <c r="AF382">
        <v>0.13419423550555809</v>
      </c>
      <c r="AG382">
        <v>0.12866937362710509</v>
      </c>
      <c r="AH382">
        <v>0.1060374093057312</v>
      </c>
      <c r="AI382">
        <v>9.6185848365839044E-2</v>
      </c>
      <c r="AJ382">
        <v>9.9980030619716428E-2</v>
      </c>
      <c r="AK382">
        <v>9.678492977434601E-2</v>
      </c>
      <c r="AL382">
        <v>7.9078745922918192E-2</v>
      </c>
      <c r="AM382">
        <v>7.4419223856752981E-2</v>
      </c>
      <c r="AN382">
        <v>0</v>
      </c>
      <c r="AO382">
        <f t="shared" si="5"/>
        <v>1.9969380283565199E-4</v>
      </c>
      <c r="AP382">
        <v>0.6883445383744925</v>
      </c>
      <c r="AQ382">
        <v>0.31165546162550761</v>
      </c>
      <c r="AR382">
        <v>0</v>
      </c>
      <c r="AS382">
        <v>5.0788790521200833E-2</v>
      </c>
      <c r="AT382">
        <v>0.9477467882580044</v>
      </c>
      <c r="AU382">
        <v>1.4644212207947809E-3</v>
      </c>
    </row>
    <row r="383" spans="1:47" x14ac:dyDescent="0.25">
      <c r="A383" t="s">
        <v>5162</v>
      </c>
      <c r="B383" t="s">
        <v>4780</v>
      </c>
      <c r="C383" t="s">
        <v>4783</v>
      </c>
      <c r="D383">
        <v>2023</v>
      </c>
      <c r="E383">
        <v>97384</v>
      </c>
      <c r="F383">
        <v>53074</v>
      </c>
      <c r="G383">
        <v>44310</v>
      </c>
      <c r="H383">
        <v>0</v>
      </c>
      <c r="I383">
        <v>2336</v>
      </c>
      <c r="J383">
        <v>12208</v>
      </c>
      <c r="K383">
        <v>13219</v>
      </c>
      <c r="L383">
        <v>12206</v>
      </c>
      <c r="M383">
        <v>10361</v>
      </c>
      <c r="N383">
        <v>10234</v>
      </c>
      <c r="O383">
        <v>9778</v>
      </c>
      <c r="P383">
        <v>8994</v>
      </c>
      <c r="Q383">
        <v>7226</v>
      </c>
      <c r="R383">
        <v>7387</v>
      </c>
      <c r="S383">
        <v>0</v>
      </c>
      <c r="T383">
        <v>3435</v>
      </c>
      <c r="U383">
        <v>68538</v>
      </c>
      <c r="V383">
        <v>25392</v>
      </c>
      <c r="W383">
        <v>3454</v>
      </c>
      <c r="X383">
        <v>6923</v>
      </c>
      <c r="Y383">
        <v>90259</v>
      </c>
      <c r="Z383">
        <v>202</v>
      </c>
      <c r="AA383">
        <v>0.5449971247843588</v>
      </c>
      <c r="AB383">
        <v>0.4550028752156412</v>
      </c>
      <c r="AC383">
        <v>0</v>
      </c>
      <c r="AD383">
        <v>2.3987513349215481E-2</v>
      </c>
      <c r="AE383">
        <v>0.12535940195514661</v>
      </c>
      <c r="AF383">
        <v>0.1357409841452395</v>
      </c>
      <c r="AG383">
        <v>0.12533886470056679</v>
      </c>
      <c r="AH383">
        <v>0.10639324735069421</v>
      </c>
      <c r="AI383">
        <v>0.10508913168487639</v>
      </c>
      <c r="AJ383">
        <v>0.1004066376406802</v>
      </c>
      <c r="AK383">
        <v>9.2356033845395549E-2</v>
      </c>
      <c r="AL383">
        <v>7.4201100796845484E-2</v>
      </c>
      <c r="AM383">
        <v>7.5854349790519998E-2</v>
      </c>
      <c r="AN383">
        <v>0</v>
      </c>
      <c r="AO383">
        <f t="shared" si="5"/>
        <v>3.527273474081985E-2</v>
      </c>
      <c r="AP383">
        <v>0.70379117719543249</v>
      </c>
      <c r="AQ383">
        <v>0.26074098414523939</v>
      </c>
      <c r="AR383">
        <v>3.5467838659328017E-2</v>
      </c>
      <c r="AS383">
        <v>7.1089706728004604E-2</v>
      </c>
      <c r="AT383">
        <v>0.92683603055943486</v>
      </c>
      <c r="AU383">
        <v>2.0742627125605851E-3</v>
      </c>
    </row>
    <row r="384" spans="1:47" x14ac:dyDescent="0.25">
      <c r="A384" t="s">
        <v>5163</v>
      </c>
      <c r="B384" t="s">
        <v>4780</v>
      </c>
      <c r="C384" t="s">
        <v>369</v>
      </c>
      <c r="D384">
        <v>2023</v>
      </c>
      <c r="E384">
        <v>3187</v>
      </c>
      <c r="F384">
        <v>1922</v>
      </c>
      <c r="G384">
        <v>1265</v>
      </c>
      <c r="H384">
        <v>0</v>
      </c>
      <c r="I384">
        <v>137</v>
      </c>
      <c r="J384">
        <v>453</v>
      </c>
      <c r="K384">
        <v>432</v>
      </c>
      <c r="L384">
        <v>418</v>
      </c>
      <c r="M384">
        <v>359</v>
      </c>
      <c r="N384">
        <v>349</v>
      </c>
      <c r="O384">
        <v>329</v>
      </c>
      <c r="P384">
        <v>290</v>
      </c>
      <c r="Q384">
        <v>216</v>
      </c>
      <c r="R384">
        <v>200</v>
      </c>
      <c r="S384">
        <v>0</v>
      </c>
      <c r="T384">
        <v>4</v>
      </c>
      <c r="U384">
        <v>2149</v>
      </c>
      <c r="V384">
        <v>1036</v>
      </c>
      <c r="W384">
        <v>2</v>
      </c>
      <c r="X384">
        <v>355</v>
      </c>
      <c r="Y384">
        <v>2824</v>
      </c>
      <c r="Z384">
        <v>8</v>
      </c>
      <c r="AA384">
        <v>0.60307499215563221</v>
      </c>
      <c r="AB384">
        <v>0.39692500784436768</v>
      </c>
      <c r="AC384">
        <v>0</v>
      </c>
      <c r="AD384">
        <v>4.2987135236899912E-2</v>
      </c>
      <c r="AE384">
        <v>0.1421399435205522</v>
      </c>
      <c r="AF384">
        <v>0.135550674615626</v>
      </c>
      <c r="AG384">
        <v>0.13115782867900849</v>
      </c>
      <c r="AH384">
        <v>0.1126451208032633</v>
      </c>
      <c r="AI384">
        <v>0.1095073737056793</v>
      </c>
      <c r="AJ384">
        <v>0.10323187951051151</v>
      </c>
      <c r="AK384">
        <v>9.099466582993411E-2</v>
      </c>
      <c r="AL384">
        <v>6.7775337307812988E-2</v>
      </c>
      <c r="AM384">
        <v>6.2754941951678689E-2</v>
      </c>
      <c r="AN384">
        <v>0</v>
      </c>
      <c r="AO384">
        <f t="shared" si="5"/>
        <v>1.2550988390335738E-3</v>
      </c>
      <c r="AP384">
        <v>0.67430185127078757</v>
      </c>
      <c r="AQ384">
        <v>0.32507059930969562</v>
      </c>
      <c r="AR384">
        <v>6.275494195167869E-4</v>
      </c>
      <c r="AS384">
        <v>0.1113900219642297</v>
      </c>
      <c r="AT384">
        <v>0.8860997803577032</v>
      </c>
      <c r="AU384">
        <v>2.510197678067148E-3</v>
      </c>
    </row>
    <row r="385" spans="1:47" x14ac:dyDescent="0.25">
      <c r="A385" t="s">
        <v>5164</v>
      </c>
      <c r="B385" t="s">
        <v>4780</v>
      </c>
      <c r="C385" t="s">
        <v>376</v>
      </c>
      <c r="D385">
        <v>2023</v>
      </c>
      <c r="E385">
        <v>2214</v>
      </c>
      <c r="F385">
        <v>1262</v>
      </c>
      <c r="G385">
        <v>952</v>
      </c>
      <c r="H385">
        <v>0</v>
      </c>
      <c r="I385">
        <v>75</v>
      </c>
      <c r="J385">
        <v>252</v>
      </c>
      <c r="K385">
        <v>262</v>
      </c>
      <c r="L385">
        <v>221</v>
      </c>
      <c r="M385">
        <v>269</v>
      </c>
      <c r="N385">
        <v>270</v>
      </c>
      <c r="O385">
        <v>259</v>
      </c>
      <c r="P385">
        <v>213</v>
      </c>
      <c r="Q385">
        <v>169</v>
      </c>
      <c r="R385">
        <v>220</v>
      </c>
      <c r="S385">
        <v>0</v>
      </c>
      <c r="T385">
        <v>4</v>
      </c>
      <c r="U385">
        <v>1636</v>
      </c>
      <c r="V385">
        <v>577</v>
      </c>
      <c r="W385">
        <v>1</v>
      </c>
      <c r="X385">
        <v>337</v>
      </c>
      <c r="Y385">
        <v>1876</v>
      </c>
      <c r="Z385">
        <v>1</v>
      </c>
      <c r="AA385">
        <v>0.5700090334236676</v>
      </c>
      <c r="AB385">
        <v>0.42999096657633251</v>
      </c>
      <c r="AC385">
        <v>0</v>
      </c>
      <c r="AD385">
        <v>3.3875338753387531E-2</v>
      </c>
      <c r="AE385">
        <v>0.11382113821138209</v>
      </c>
      <c r="AF385">
        <v>0.1183378500451671</v>
      </c>
      <c r="AG385">
        <v>9.9819331526648597E-2</v>
      </c>
      <c r="AH385">
        <v>0.1214995483288166</v>
      </c>
      <c r="AI385">
        <v>0.12195121951219511</v>
      </c>
      <c r="AJ385">
        <v>0.11698283649503161</v>
      </c>
      <c r="AK385">
        <v>9.6205962059620592E-2</v>
      </c>
      <c r="AL385">
        <v>7.633242999096658E-2</v>
      </c>
      <c r="AM385">
        <v>9.9367660343270103E-2</v>
      </c>
      <c r="AN385">
        <v>0</v>
      </c>
      <c r="AO385">
        <f t="shared" si="5"/>
        <v>1.8066847335140017E-3</v>
      </c>
      <c r="AP385">
        <v>0.73893405600722672</v>
      </c>
      <c r="AQ385">
        <v>0.26061427280939481</v>
      </c>
      <c r="AR385">
        <v>4.5167118337850038E-4</v>
      </c>
      <c r="AS385">
        <v>0.15221318879855461</v>
      </c>
      <c r="AT385">
        <v>0.84733514001806687</v>
      </c>
      <c r="AU385">
        <v>4.5167118337850038E-4</v>
      </c>
    </row>
    <row r="386" spans="1:47" x14ac:dyDescent="0.25">
      <c r="A386" t="s">
        <v>5165</v>
      </c>
      <c r="B386" t="s">
        <v>4780</v>
      </c>
      <c r="C386" t="s">
        <v>382</v>
      </c>
      <c r="D386">
        <v>2023</v>
      </c>
      <c r="E386">
        <v>1399</v>
      </c>
      <c r="F386">
        <v>786</v>
      </c>
      <c r="G386">
        <v>613</v>
      </c>
      <c r="H386">
        <v>0</v>
      </c>
      <c r="I386">
        <v>33</v>
      </c>
      <c r="J386">
        <v>167</v>
      </c>
      <c r="K386">
        <v>187</v>
      </c>
      <c r="L386">
        <v>197</v>
      </c>
      <c r="M386">
        <v>167</v>
      </c>
      <c r="N386">
        <v>172</v>
      </c>
      <c r="O386">
        <v>145</v>
      </c>
      <c r="P386">
        <v>121</v>
      </c>
      <c r="Q386">
        <v>103</v>
      </c>
      <c r="R386">
        <v>104</v>
      </c>
      <c r="S386">
        <v>0</v>
      </c>
      <c r="T386">
        <v>3</v>
      </c>
      <c r="U386">
        <v>985</v>
      </c>
      <c r="V386">
        <v>413</v>
      </c>
      <c r="W386">
        <v>1</v>
      </c>
      <c r="X386">
        <v>286</v>
      </c>
      <c r="Y386">
        <v>1109</v>
      </c>
      <c r="Z386">
        <v>4</v>
      </c>
      <c r="AA386">
        <v>0.56182987848463184</v>
      </c>
      <c r="AB386">
        <v>0.43817012151536811</v>
      </c>
      <c r="AC386">
        <v>0</v>
      </c>
      <c r="AD386">
        <v>2.3588277340957829E-2</v>
      </c>
      <c r="AE386">
        <v>0.1193709792709078</v>
      </c>
      <c r="AF386">
        <v>0.13366690493209429</v>
      </c>
      <c r="AG386">
        <v>0.14081486776268759</v>
      </c>
      <c r="AH386">
        <v>0.1193709792709078</v>
      </c>
      <c r="AI386">
        <v>0.1229449606862044</v>
      </c>
      <c r="AJ386">
        <v>0.1036454610436026</v>
      </c>
      <c r="AK386">
        <v>8.6490350250178705E-2</v>
      </c>
      <c r="AL386">
        <v>7.3624017155110799E-2</v>
      </c>
      <c r="AM386">
        <v>7.4338813438170115E-2</v>
      </c>
      <c r="AN386">
        <v>0</v>
      </c>
      <c r="AO386">
        <f t="shared" si="5"/>
        <v>2.1443888491779841E-3</v>
      </c>
      <c r="AP386">
        <v>0.70407433881343817</v>
      </c>
      <c r="AQ386">
        <v>0.29521086490350251</v>
      </c>
      <c r="AR386">
        <v>7.1479628305932811E-4</v>
      </c>
      <c r="AS386">
        <v>0.2044317369549678</v>
      </c>
      <c r="AT386">
        <v>0.79270907791279488</v>
      </c>
      <c r="AU386">
        <v>2.859185132237312E-3</v>
      </c>
    </row>
    <row r="387" spans="1:47" x14ac:dyDescent="0.25">
      <c r="A387" t="s">
        <v>5166</v>
      </c>
      <c r="B387" t="s">
        <v>4780</v>
      </c>
      <c r="C387" t="s">
        <v>388</v>
      </c>
      <c r="D387">
        <v>2023</v>
      </c>
      <c r="E387">
        <v>59</v>
      </c>
      <c r="F387">
        <v>21</v>
      </c>
      <c r="G387">
        <v>38</v>
      </c>
      <c r="H387">
        <v>0</v>
      </c>
      <c r="I387">
        <v>1</v>
      </c>
      <c r="J387">
        <v>9</v>
      </c>
      <c r="K387">
        <v>7</v>
      </c>
      <c r="L387">
        <v>8</v>
      </c>
      <c r="M387">
        <v>5</v>
      </c>
      <c r="N387">
        <v>7</v>
      </c>
      <c r="O387">
        <v>6</v>
      </c>
      <c r="P387">
        <v>5</v>
      </c>
      <c r="Q387">
        <v>4</v>
      </c>
      <c r="R387">
        <v>7</v>
      </c>
      <c r="S387">
        <v>0</v>
      </c>
      <c r="T387">
        <v>0</v>
      </c>
      <c r="U387">
        <v>46</v>
      </c>
      <c r="V387">
        <v>13</v>
      </c>
      <c r="W387">
        <v>0</v>
      </c>
      <c r="X387">
        <v>14</v>
      </c>
      <c r="Y387">
        <v>45</v>
      </c>
      <c r="Z387">
        <v>0</v>
      </c>
      <c r="AA387">
        <v>0.3559322033898305</v>
      </c>
      <c r="AB387">
        <v>0.64406779661016944</v>
      </c>
      <c r="AC387">
        <v>0</v>
      </c>
      <c r="AD387">
        <v>1.6949152542372881E-2</v>
      </c>
      <c r="AE387">
        <v>0.15254237288135589</v>
      </c>
      <c r="AF387">
        <v>0.1186440677966102</v>
      </c>
      <c r="AG387">
        <v>0.13559322033898311</v>
      </c>
      <c r="AH387">
        <v>8.4745762711864403E-2</v>
      </c>
      <c r="AI387">
        <v>0.1186440677966102</v>
      </c>
      <c r="AJ387">
        <v>0.10169491525423729</v>
      </c>
      <c r="AK387">
        <v>8.4745762711864403E-2</v>
      </c>
      <c r="AL387">
        <v>6.7796610169491525E-2</v>
      </c>
      <c r="AM387">
        <v>0.1186440677966102</v>
      </c>
      <c r="AN387">
        <v>0</v>
      </c>
      <c r="AO387">
        <f t="shared" ref="AO387:AO422" si="6">T387/E387</f>
        <v>0</v>
      </c>
      <c r="AP387">
        <v>0.77966101694915257</v>
      </c>
      <c r="AQ387">
        <v>0.22033898305084751</v>
      </c>
      <c r="AR387">
        <v>0</v>
      </c>
      <c r="AS387">
        <v>0.23728813559322029</v>
      </c>
      <c r="AT387">
        <v>0.76271186440677963</v>
      </c>
      <c r="AU387">
        <v>0</v>
      </c>
    </row>
    <row r="388" spans="1:47" x14ac:dyDescent="0.25">
      <c r="A388" t="s">
        <v>5167</v>
      </c>
      <c r="B388" t="s">
        <v>4780</v>
      </c>
      <c r="C388" t="s">
        <v>394</v>
      </c>
      <c r="D388">
        <v>2023</v>
      </c>
      <c r="E388">
        <v>2759</v>
      </c>
      <c r="F388">
        <v>1532</v>
      </c>
      <c r="G388">
        <v>1227</v>
      </c>
      <c r="H388">
        <v>0</v>
      </c>
      <c r="I388">
        <v>102</v>
      </c>
      <c r="J388">
        <v>352</v>
      </c>
      <c r="K388">
        <v>346</v>
      </c>
      <c r="L388">
        <v>351</v>
      </c>
      <c r="M388">
        <v>338</v>
      </c>
      <c r="N388">
        <v>277</v>
      </c>
      <c r="O388">
        <v>301</v>
      </c>
      <c r="P388">
        <v>285</v>
      </c>
      <c r="Q388">
        <v>210</v>
      </c>
      <c r="R388">
        <v>192</v>
      </c>
      <c r="S388">
        <v>0</v>
      </c>
      <c r="T388">
        <v>5</v>
      </c>
      <c r="U388">
        <v>1958</v>
      </c>
      <c r="V388">
        <v>798</v>
      </c>
      <c r="W388">
        <v>3</v>
      </c>
      <c r="X388">
        <v>492</v>
      </c>
      <c r="Y388">
        <v>2248</v>
      </c>
      <c r="Z388">
        <v>19</v>
      </c>
      <c r="AA388">
        <v>0.55527364987314243</v>
      </c>
      <c r="AB388">
        <v>0.44472635012685757</v>
      </c>
      <c r="AC388">
        <v>0</v>
      </c>
      <c r="AD388">
        <v>3.6969916636462492E-2</v>
      </c>
      <c r="AE388">
        <v>0.1275824574121058</v>
      </c>
      <c r="AF388">
        <v>0.12540775643349039</v>
      </c>
      <c r="AG388">
        <v>0.12722000724900329</v>
      </c>
      <c r="AH388">
        <v>0.1225081551286698</v>
      </c>
      <c r="AI388">
        <v>0.1003986951794128</v>
      </c>
      <c r="AJ388">
        <v>0.1090974990938746</v>
      </c>
      <c r="AK388">
        <v>0.1032982964842334</v>
      </c>
      <c r="AL388">
        <v>7.6114534251540411E-2</v>
      </c>
      <c r="AM388">
        <v>6.959043131569409E-2</v>
      </c>
      <c r="AN388">
        <v>0</v>
      </c>
      <c r="AO388">
        <f t="shared" si="6"/>
        <v>1.8122508155128669E-3</v>
      </c>
      <c r="AP388">
        <v>0.70967741935483875</v>
      </c>
      <c r="AQ388">
        <v>0.28923523015585362</v>
      </c>
      <c r="AR388">
        <v>1.0873504893077199E-3</v>
      </c>
      <c r="AS388">
        <v>0.17832548024646611</v>
      </c>
      <c r="AT388">
        <v>0.81478796665458497</v>
      </c>
      <c r="AU388">
        <v>6.8865530989488943E-3</v>
      </c>
    </row>
    <row r="389" spans="1:47" x14ac:dyDescent="0.25">
      <c r="A389" t="s">
        <v>5168</v>
      </c>
      <c r="B389" t="s">
        <v>4780</v>
      </c>
      <c r="C389" t="s">
        <v>400</v>
      </c>
      <c r="D389">
        <v>2023</v>
      </c>
      <c r="E389">
        <v>29</v>
      </c>
      <c r="F389">
        <v>14</v>
      </c>
      <c r="G389">
        <v>15</v>
      </c>
      <c r="H389">
        <v>0</v>
      </c>
      <c r="I389">
        <v>0</v>
      </c>
      <c r="J389">
        <v>7</v>
      </c>
      <c r="K389">
        <v>7</v>
      </c>
      <c r="L389">
        <v>2</v>
      </c>
      <c r="M389">
        <v>0</v>
      </c>
      <c r="N389">
        <v>2</v>
      </c>
      <c r="O389">
        <v>3</v>
      </c>
      <c r="P389">
        <v>4</v>
      </c>
      <c r="Q389">
        <v>3</v>
      </c>
      <c r="R389">
        <v>0</v>
      </c>
      <c r="S389">
        <v>0</v>
      </c>
      <c r="T389">
        <v>1</v>
      </c>
      <c r="U389">
        <v>22</v>
      </c>
      <c r="V389">
        <v>6</v>
      </c>
      <c r="W389">
        <v>1</v>
      </c>
      <c r="X389">
        <v>29</v>
      </c>
      <c r="Y389">
        <v>0</v>
      </c>
      <c r="Z389">
        <v>0</v>
      </c>
      <c r="AA389">
        <v>0.48275862068965519</v>
      </c>
      <c r="AB389">
        <v>0.51724137931034486</v>
      </c>
      <c r="AC389">
        <v>0</v>
      </c>
      <c r="AD389">
        <v>0</v>
      </c>
      <c r="AE389">
        <v>0.2413793103448276</v>
      </c>
      <c r="AF389">
        <v>0.2413793103448276</v>
      </c>
      <c r="AG389">
        <v>6.8965517241379309E-2</v>
      </c>
      <c r="AH389">
        <v>0</v>
      </c>
      <c r="AI389">
        <v>6.8965517241379309E-2</v>
      </c>
      <c r="AJ389">
        <v>0.10344827586206901</v>
      </c>
      <c r="AK389">
        <v>0.13793103448275859</v>
      </c>
      <c r="AL389">
        <v>0.10344827586206901</v>
      </c>
      <c r="AM389">
        <v>0</v>
      </c>
      <c r="AN389">
        <v>0</v>
      </c>
      <c r="AO389">
        <f t="shared" si="6"/>
        <v>3.4482758620689655E-2</v>
      </c>
      <c r="AP389">
        <v>0.75862068965517238</v>
      </c>
      <c r="AQ389">
        <v>0.2068965517241379</v>
      </c>
      <c r="AR389">
        <v>3.4482758620689648E-2</v>
      </c>
      <c r="AS389">
        <v>1</v>
      </c>
      <c r="AT389">
        <v>0</v>
      </c>
      <c r="AU389">
        <v>0</v>
      </c>
    </row>
    <row r="390" spans="1:47" x14ac:dyDescent="0.25">
      <c r="A390" t="s">
        <v>5169</v>
      </c>
      <c r="B390" t="s">
        <v>4780</v>
      </c>
      <c r="C390" t="s">
        <v>43</v>
      </c>
      <c r="D390">
        <v>2023</v>
      </c>
      <c r="E390">
        <v>35215</v>
      </c>
      <c r="F390">
        <v>19818</v>
      </c>
      <c r="G390">
        <v>15397</v>
      </c>
      <c r="H390">
        <v>0</v>
      </c>
      <c r="I390">
        <v>947</v>
      </c>
      <c r="J390">
        <v>4958</v>
      </c>
      <c r="K390">
        <v>4890</v>
      </c>
      <c r="L390">
        <v>4439</v>
      </c>
      <c r="M390">
        <v>3517</v>
      </c>
      <c r="N390">
        <v>3945</v>
      </c>
      <c r="O390">
        <v>3704</v>
      </c>
      <c r="P390">
        <v>3222</v>
      </c>
      <c r="Q390">
        <v>2690</v>
      </c>
      <c r="R390">
        <v>2874</v>
      </c>
      <c r="S390">
        <v>0</v>
      </c>
      <c r="T390">
        <v>29</v>
      </c>
      <c r="U390">
        <v>24280</v>
      </c>
      <c r="V390">
        <v>10902</v>
      </c>
      <c r="W390">
        <v>33</v>
      </c>
      <c r="X390">
        <v>1447</v>
      </c>
      <c r="Y390">
        <v>33676</v>
      </c>
      <c r="Z390">
        <v>92</v>
      </c>
      <c r="AA390">
        <v>0.56277154621610115</v>
      </c>
      <c r="AB390">
        <v>0.43722845378389891</v>
      </c>
      <c r="AC390">
        <v>0</v>
      </c>
      <c r="AD390">
        <v>2.689194945335794E-2</v>
      </c>
      <c r="AE390">
        <v>0.140792276018742</v>
      </c>
      <c r="AF390">
        <v>0.13886128070424539</v>
      </c>
      <c r="AG390">
        <v>0.12605423825074541</v>
      </c>
      <c r="AH390">
        <v>9.9872213545364186E-2</v>
      </c>
      <c r="AI390">
        <v>0.1120261252307255</v>
      </c>
      <c r="AJ390">
        <v>0.10518245066023001</v>
      </c>
      <c r="AK390">
        <v>9.1495101519238967E-2</v>
      </c>
      <c r="AL390">
        <v>7.6387902882294481E-2</v>
      </c>
      <c r="AM390">
        <v>8.1612949027403098E-2</v>
      </c>
      <c r="AN390">
        <v>0</v>
      </c>
      <c r="AO390">
        <f t="shared" si="6"/>
        <v>8.2351270765298882E-4</v>
      </c>
      <c r="AP390">
        <v>0.68947891523498506</v>
      </c>
      <c r="AQ390">
        <v>0.30958398409768573</v>
      </c>
      <c r="AR390">
        <v>9.3710066732926309E-4</v>
      </c>
      <c r="AS390">
        <v>4.1090444412892231E-2</v>
      </c>
      <c r="AT390">
        <v>0.95629703251455345</v>
      </c>
      <c r="AU390">
        <v>2.6125230725543092E-3</v>
      </c>
    </row>
    <row r="391" spans="1:47" x14ac:dyDescent="0.25">
      <c r="A391" t="s">
        <v>5170</v>
      </c>
      <c r="B391" t="s">
        <v>4780</v>
      </c>
      <c r="C391" t="s">
        <v>187</v>
      </c>
      <c r="D391">
        <v>2023</v>
      </c>
      <c r="E391">
        <v>373</v>
      </c>
      <c r="F391">
        <v>230</v>
      </c>
      <c r="G391">
        <v>143</v>
      </c>
      <c r="H391">
        <v>0</v>
      </c>
      <c r="I391">
        <v>6</v>
      </c>
      <c r="J391">
        <v>42</v>
      </c>
      <c r="K391">
        <v>33</v>
      </c>
      <c r="L391">
        <v>43</v>
      </c>
      <c r="M391">
        <v>32</v>
      </c>
      <c r="N391">
        <v>36</v>
      </c>
      <c r="O391">
        <v>33</v>
      </c>
      <c r="P391">
        <v>32</v>
      </c>
      <c r="Q391">
        <v>28</v>
      </c>
      <c r="R391">
        <v>29</v>
      </c>
      <c r="S391">
        <v>0</v>
      </c>
      <c r="T391">
        <v>59</v>
      </c>
      <c r="U391">
        <v>256</v>
      </c>
      <c r="V391">
        <v>54</v>
      </c>
      <c r="W391">
        <v>63</v>
      </c>
      <c r="X391">
        <v>41</v>
      </c>
      <c r="Y391">
        <v>328</v>
      </c>
      <c r="Z391">
        <v>4</v>
      </c>
      <c r="AA391">
        <v>0.61662198391420908</v>
      </c>
      <c r="AB391">
        <v>0.38337801608579092</v>
      </c>
      <c r="AC391">
        <v>0</v>
      </c>
      <c r="AD391">
        <v>1.6085790884718499E-2</v>
      </c>
      <c r="AE391">
        <v>0.1126005361930295</v>
      </c>
      <c r="AF391">
        <v>8.8471849865951746E-2</v>
      </c>
      <c r="AG391">
        <v>0.1152815013404826</v>
      </c>
      <c r="AH391">
        <v>8.5790884718498661E-2</v>
      </c>
      <c r="AI391">
        <v>9.6514745308310987E-2</v>
      </c>
      <c r="AJ391">
        <v>8.8471849865951746E-2</v>
      </c>
      <c r="AK391">
        <v>8.5790884718498661E-2</v>
      </c>
      <c r="AL391">
        <v>7.5067024128686322E-2</v>
      </c>
      <c r="AM391">
        <v>7.7747989276139406E-2</v>
      </c>
      <c r="AN391">
        <v>0</v>
      </c>
      <c r="AO391">
        <f t="shared" si="6"/>
        <v>0.1581769436997319</v>
      </c>
      <c r="AP391">
        <v>0.68632707774798929</v>
      </c>
      <c r="AQ391">
        <v>0.1447721179624665</v>
      </c>
      <c r="AR391">
        <v>0.16890080428954421</v>
      </c>
      <c r="AS391">
        <v>0.1099195710455764</v>
      </c>
      <c r="AT391">
        <v>0.87935656836461129</v>
      </c>
      <c r="AU391">
        <v>1.0723860589812329E-2</v>
      </c>
    </row>
    <row r="392" spans="1:47" x14ac:dyDescent="0.25">
      <c r="A392" t="s">
        <v>5171</v>
      </c>
      <c r="B392" t="s">
        <v>4780</v>
      </c>
      <c r="C392" t="s">
        <v>420</v>
      </c>
      <c r="D392">
        <v>2023</v>
      </c>
      <c r="E392">
        <v>23082</v>
      </c>
      <c r="F392">
        <v>10773</v>
      </c>
      <c r="G392">
        <v>12309</v>
      </c>
      <c r="H392">
        <v>0</v>
      </c>
      <c r="I392">
        <v>70</v>
      </c>
      <c r="J392">
        <v>1983</v>
      </c>
      <c r="K392">
        <v>3026</v>
      </c>
      <c r="L392">
        <v>2527</v>
      </c>
      <c r="M392">
        <v>2201</v>
      </c>
      <c r="N392">
        <v>2016</v>
      </c>
      <c r="O392">
        <v>2108</v>
      </c>
      <c r="P392">
        <v>2201</v>
      </c>
      <c r="Q392">
        <v>1738</v>
      </c>
      <c r="R392">
        <v>1895</v>
      </c>
      <c r="S392">
        <v>0</v>
      </c>
      <c r="T392">
        <v>3317</v>
      </c>
      <c r="U392">
        <v>18103</v>
      </c>
      <c r="V392">
        <v>1636</v>
      </c>
      <c r="W392">
        <v>3343</v>
      </c>
      <c r="X392">
        <v>2064</v>
      </c>
      <c r="Y392">
        <v>21016</v>
      </c>
      <c r="Z392">
        <v>2</v>
      </c>
      <c r="AA392">
        <v>0.46672731998960232</v>
      </c>
      <c r="AB392">
        <v>0.53327268001039774</v>
      </c>
      <c r="AC392">
        <v>0</v>
      </c>
      <c r="AD392">
        <v>3.032666146781042E-3</v>
      </c>
      <c r="AE392">
        <v>8.5911099558097212E-2</v>
      </c>
      <c r="AF392">
        <v>0.13109782514513471</v>
      </c>
      <c r="AG392">
        <v>0.1094792478987956</v>
      </c>
      <c r="AH392">
        <v>9.5355688415215314E-2</v>
      </c>
      <c r="AI392">
        <v>8.7340785027293991E-2</v>
      </c>
      <c r="AJ392">
        <v>9.1326574820206216E-2</v>
      </c>
      <c r="AK392">
        <v>9.5355688415215314E-2</v>
      </c>
      <c r="AL392">
        <v>7.5296768044363568E-2</v>
      </c>
      <c r="AM392">
        <v>8.2098604973572478E-2</v>
      </c>
      <c r="AN392">
        <v>0</v>
      </c>
      <c r="AO392">
        <f t="shared" si="6"/>
        <v>0.14370505155532451</v>
      </c>
      <c r="AP392">
        <v>0.78429078935967422</v>
      </c>
      <c r="AQ392">
        <v>7.0877740230482628E-2</v>
      </c>
      <c r="AR392">
        <v>0.1448314704098432</v>
      </c>
      <c r="AS392">
        <v>8.9420327527943849E-2</v>
      </c>
      <c r="AT392">
        <v>0.91049302486786243</v>
      </c>
      <c r="AU392">
        <v>8.6647604193744039E-5</v>
      </c>
    </row>
    <row r="393" spans="1:47" x14ac:dyDescent="0.25">
      <c r="A393" t="s">
        <v>5172</v>
      </c>
      <c r="B393" t="s">
        <v>4780</v>
      </c>
      <c r="C393" t="s">
        <v>426</v>
      </c>
      <c r="D393">
        <v>2023</v>
      </c>
      <c r="E393">
        <v>2677</v>
      </c>
      <c r="F393">
        <v>1586</v>
      </c>
      <c r="G393">
        <v>1091</v>
      </c>
      <c r="H393">
        <v>0</v>
      </c>
      <c r="I393">
        <v>90</v>
      </c>
      <c r="J393">
        <v>331</v>
      </c>
      <c r="K393">
        <v>355</v>
      </c>
      <c r="L393">
        <v>390</v>
      </c>
      <c r="M393">
        <v>359</v>
      </c>
      <c r="N393">
        <v>323</v>
      </c>
      <c r="O393">
        <v>270</v>
      </c>
      <c r="P393">
        <v>232</v>
      </c>
      <c r="Q393">
        <v>156</v>
      </c>
      <c r="R393">
        <v>164</v>
      </c>
      <c r="S393">
        <v>0</v>
      </c>
      <c r="T393">
        <v>7</v>
      </c>
      <c r="U393">
        <v>1337</v>
      </c>
      <c r="V393">
        <v>1334</v>
      </c>
      <c r="W393">
        <v>6</v>
      </c>
      <c r="X393">
        <v>315</v>
      </c>
      <c r="Y393">
        <v>2361</v>
      </c>
      <c r="Z393">
        <v>1</v>
      </c>
      <c r="AA393">
        <v>0.59245423982069478</v>
      </c>
      <c r="AB393">
        <v>0.40754576017930522</v>
      </c>
      <c r="AC393">
        <v>0</v>
      </c>
      <c r="AD393">
        <v>3.3619723571161747E-2</v>
      </c>
      <c r="AE393">
        <v>0.1236458722450504</v>
      </c>
      <c r="AF393">
        <v>0.1326111318640269</v>
      </c>
      <c r="AG393">
        <v>0.14568546880836761</v>
      </c>
      <c r="AH393">
        <v>0.134105341800523</v>
      </c>
      <c r="AI393">
        <v>0.1206574523720583</v>
      </c>
      <c r="AJ393">
        <v>0.1008591707134852</v>
      </c>
      <c r="AK393">
        <v>8.6664176316772507E-2</v>
      </c>
      <c r="AL393">
        <v>5.8274187523347031E-2</v>
      </c>
      <c r="AM393">
        <v>6.1262607396339187E-2</v>
      </c>
      <c r="AN393">
        <v>0</v>
      </c>
      <c r="AO393">
        <f t="shared" si="6"/>
        <v>2.6148673888681359E-3</v>
      </c>
      <c r="AP393">
        <v>0.49943967127381389</v>
      </c>
      <c r="AQ393">
        <v>0.49831901382144189</v>
      </c>
      <c r="AR393">
        <v>2.2413149047441172E-3</v>
      </c>
      <c r="AS393">
        <v>0.1176690324990661</v>
      </c>
      <c r="AT393">
        <v>0.88195741501680991</v>
      </c>
      <c r="AU393">
        <v>3.7355248412401939E-4</v>
      </c>
    </row>
    <row r="394" spans="1:47" x14ac:dyDescent="0.25">
      <c r="A394" t="s">
        <v>5173</v>
      </c>
      <c r="B394" t="s">
        <v>4780</v>
      </c>
      <c r="C394" t="s">
        <v>433</v>
      </c>
      <c r="D394">
        <v>2023</v>
      </c>
      <c r="E394">
        <v>92</v>
      </c>
      <c r="F394">
        <v>44</v>
      </c>
      <c r="G394">
        <v>48</v>
      </c>
      <c r="H394">
        <v>0</v>
      </c>
      <c r="I394">
        <v>1</v>
      </c>
      <c r="J394">
        <v>10</v>
      </c>
      <c r="K394">
        <v>16</v>
      </c>
      <c r="L394">
        <v>12</v>
      </c>
      <c r="M394">
        <v>10</v>
      </c>
      <c r="N394">
        <v>7</v>
      </c>
      <c r="O394">
        <v>8</v>
      </c>
      <c r="P394">
        <v>9</v>
      </c>
      <c r="Q394">
        <v>7</v>
      </c>
      <c r="R394">
        <v>12</v>
      </c>
      <c r="S394">
        <v>0</v>
      </c>
      <c r="T394">
        <v>0</v>
      </c>
      <c r="U394">
        <v>77</v>
      </c>
      <c r="V394">
        <v>15</v>
      </c>
      <c r="W394">
        <v>0</v>
      </c>
      <c r="X394">
        <v>11</v>
      </c>
      <c r="Y394">
        <v>81</v>
      </c>
      <c r="Z394">
        <v>0</v>
      </c>
      <c r="AA394">
        <v>0.47826086956521741</v>
      </c>
      <c r="AB394">
        <v>0.52173913043478259</v>
      </c>
      <c r="AC394">
        <v>0</v>
      </c>
      <c r="AD394">
        <v>1.0869565217391301E-2</v>
      </c>
      <c r="AE394">
        <v>0.108695652173913</v>
      </c>
      <c r="AF394">
        <v>0.17391304347826089</v>
      </c>
      <c r="AG394">
        <v>0.13043478260869559</v>
      </c>
      <c r="AH394">
        <v>0.108695652173913</v>
      </c>
      <c r="AI394">
        <v>7.6086956521739135E-2</v>
      </c>
      <c r="AJ394">
        <v>8.6956521739130432E-2</v>
      </c>
      <c r="AK394">
        <v>9.7826086956521743E-2</v>
      </c>
      <c r="AL394">
        <v>7.6086956521739135E-2</v>
      </c>
      <c r="AM394">
        <v>0.13043478260869559</v>
      </c>
      <c r="AN394">
        <v>0</v>
      </c>
      <c r="AO394">
        <f t="shared" si="6"/>
        <v>0</v>
      </c>
      <c r="AP394">
        <v>0.83695652173913049</v>
      </c>
      <c r="AQ394">
        <v>0.1630434782608696</v>
      </c>
      <c r="AR394">
        <v>0</v>
      </c>
      <c r="AS394">
        <v>0.11956521739130439</v>
      </c>
      <c r="AT394">
        <v>0.88043478260869568</v>
      </c>
      <c r="AU394">
        <v>0</v>
      </c>
    </row>
    <row r="395" spans="1:47" x14ac:dyDescent="0.25">
      <c r="A395" t="s">
        <v>847</v>
      </c>
      <c r="B395" t="s">
        <v>4796</v>
      </c>
      <c r="C395" t="s">
        <v>124</v>
      </c>
      <c r="D395">
        <v>2023</v>
      </c>
      <c r="E395">
        <v>5452</v>
      </c>
      <c r="F395">
        <v>2918</v>
      </c>
      <c r="G395">
        <v>2534</v>
      </c>
      <c r="H395">
        <v>0</v>
      </c>
      <c r="I395">
        <v>288</v>
      </c>
      <c r="J395">
        <v>655</v>
      </c>
      <c r="K395">
        <v>681</v>
      </c>
      <c r="L395">
        <v>766</v>
      </c>
      <c r="M395">
        <v>752</v>
      </c>
      <c r="N395">
        <v>674</v>
      </c>
      <c r="O395">
        <v>577</v>
      </c>
      <c r="P395">
        <v>444</v>
      </c>
      <c r="Q395">
        <v>352</v>
      </c>
      <c r="R395">
        <v>262</v>
      </c>
      <c r="S395">
        <v>0</v>
      </c>
      <c r="T395">
        <v>1</v>
      </c>
      <c r="U395">
        <v>3076</v>
      </c>
      <c r="V395">
        <v>2375</v>
      </c>
      <c r="W395">
        <v>1</v>
      </c>
      <c r="X395">
        <v>702</v>
      </c>
      <c r="Y395">
        <v>4718</v>
      </c>
      <c r="Z395">
        <v>32</v>
      </c>
      <c r="AA395">
        <v>0.53521643433602351</v>
      </c>
      <c r="AB395">
        <v>0.46478356566397661</v>
      </c>
      <c r="AC395">
        <v>0</v>
      </c>
      <c r="AD395">
        <v>5.2824651504035217E-2</v>
      </c>
      <c r="AE395">
        <v>0.12013939838591341</v>
      </c>
      <c r="AF395">
        <v>0.12490829053558331</v>
      </c>
      <c r="AG395">
        <v>0.14049889948642699</v>
      </c>
      <c r="AH395">
        <v>0.13793103448275859</v>
      </c>
      <c r="AI395">
        <v>0.1236243580337491</v>
      </c>
      <c r="AJ395">
        <v>0.10583272193690391</v>
      </c>
      <c r="AK395">
        <v>8.1438004402054287E-2</v>
      </c>
      <c r="AL395">
        <v>6.4563462949376371E-2</v>
      </c>
      <c r="AM395">
        <v>4.8055759354365367E-2</v>
      </c>
      <c r="AN395">
        <v>0</v>
      </c>
      <c r="AO395">
        <f t="shared" si="6"/>
        <v>1.8341892883345562E-4</v>
      </c>
      <c r="AP395">
        <v>0.56419662509170942</v>
      </c>
      <c r="AQ395">
        <v>0.43561995597945707</v>
      </c>
      <c r="AR395">
        <v>1.834189288334556E-4</v>
      </c>
      <c r="AS395">
        <v>0.12876008804108591</v>
      </c>
      <c r="AT395">
        <v>0.86537050623624356</v>
      </c>
      <c r="AU395">
        <v>5.8694057226705799E-3</v>
      </c>
    </row>
    <row r="396" spans="1:47" x14ac:dyDescent="0.25">
      <c r="A396" t="s">
        <v>849</v>
      </c>
      <c r="B396" t="s">
        <v>4796</v>
      </c>
      <c r="C396" t="s">
        <v>123</v>
      </c>
      <c r="D396">
        <v>2023</v>
      </c>
      <c r="E396">
        <v>7615</v>
      </c>
      <c r="F396">
        <v>4018</v>
      </c>
      <c r="G396">
        <v>3597</v>
      </c>
      <c r="H396">
        <v>0</v>
      </c>
      <c r="I396">
        <v>509</v>
      </c>
      <c r="J396">
        <v>1077</v>
      </c>
      <c r="K396">
        <v>751</v>
      </c>
      <c r="L396">
        <v>933</v>
      </c>
      <c r="M396">
        <v>798</v>
      </c>
      <c r="N396">
        <v>726</v>
      </c>
      <c r="O396">
        <v>823</v>
      </c>
      <c r="P396">
        <v>840</v>
      </c>
      <c r="Q396">
        <v>612</v>
      </c>
      <c r="R396">
        <v>543</v>
      </c>
      <c r="S396">
        <v>0</v>
      </c>
      <c r="T396">
        <v>3</v>
      </c>
      <c r="U396">
        <v>4835</v>
      </c>
      <c r="V396">
        <v>2780</v>
      </c>
      <c r="W396">
        <v>0</v>
      </c>
      <c r="X396">
        <v>692</v>
      </c>
      <c r="Y396">
        <v>6914</v>
      </c>
      <c r="Z396">
        <v>9</v>
      </c>
      <c r="AA396">
        <v>0.52764281024294157</v>
      </c>
      <c r="AB396">
        <v>0.47235718975705843</v>
      </c>
      <c r="AC396">
        <v>0</v>
      </c>
      <c r="AD396">
        <v>6.6841759684832566E-2</v>
      </c>
      <c r="AE396">
        <v>0.14143138542350631</v>
      </c>
      <c r="AF396">
        <v>9.8621142481943536E-2</v>
      </c>
      <c r="AG396">
        <v>0.122521339461589</v>
      </c>
      <c r="AH396">
        <v>0.10479317137229149</v>
      </c>
      <c r="AI396">
        <v>9.5338148391332894E-2</v>
      </c>
      <c r="AJ396">
        <v>0.1080761654629022</v>
      </c>
      <c r="AK396">
        <v>0.1103086014445174</v>
      </c>
      <c r="AL396">
        <v>8.0367695338148387E-2</v>
      </c>
      <c r="AM396">
        <v>7.1306631648063029E-2</v>
      </c>
      <c r="AN396">
        <v>0</v>
      </c>
      <c r="AO396">
        <f t="shared" si="6"/>
        <v>3.9395929087327641E-4</v>
      </c>
      <c r="AP396">
        <v>0.63493105712409714</v>
      </c>
      <c r="AQ396">
        <v>0.3650689428759028</v>
      </c>
      <c r="AR396">
        <v>0</v>
      </c>
      <c r="AS396">
        <v>9.0873276428102431E-2</v>
      </c>
      <c r="AT396">
        <v>0.90794484569927769</v>
      </c>
      <c r="AU396">
        <v>1.1818778726198291E-3</v>
      </c>
    </row>
    <row r="397" spans="1:47" x14ac:dyDescent="0.25">
      <c r="A397" t="s">
        <v>5174</v>
      </c>
      <c r="B397" t="s">
        <v>4796</v>
      </c>
      <c r="C397" t="s">
        <v>4783</v>
      </c>
      <c r="D397">
        <v>2023</v>
      </c>
      <c r="E397">
        <v>48264</v>
      </c>
      <c r="F397">
        <v>23939</v>
      </c>
      <c r="G397">
        <v>24325</v>
      </c>
      <c r="H397">
        <v>0</v>
      </c>
      <c r="I397">
        <v>2155</v>
      </c>
      <c r="J397">
        <v>5994</v>
      </c>
      <c r="K397">
        <v>5207</v>
      </c>
      <c r="L397">
        <v>5519</v>
      </c>
      <c r="M397">
        <v>5070</v>
      </c>
      <c r="N397">
        <v>4948</v>
      </c>
      <c r="O397">
        <v>4977</v>
      </c>
      <c r="P397">
        <v>4763</v>
      </c>
      <c r="Q397">
        <v>3546</v>
      </c>
      <c r="R397">
        <v>3476</v>
      </c>
      <c r="S397">
        <v>0</v>
      </c>
      <c r="T397">
        <v>2609</v>
      </c>
      <c r="U397">
        <v>31453</v>
      </c>
      <c r="V397">
        <v>14182</v>
      </c>
      <c r="W397">
        <v>2629</v>
      </c>
      <c r="X397">
        <v>6010</v>
      </c>
      <c r="Y397">
        <v>42150</v>
      </c>
      <c r="Z397">
        <v>104</v>
      </c>
      <c r="AA397">
        <v>0.49600116028509861</v>
      </c>
      <c r="AB397">
        <v>0.50399883971490134</v>
      </c>
      <c r="AC397">
        <v>0</v>
      </c>
      <c r="AD397">
        <v>4.4650256920271837E-2</v>
      </c>
      <c r="AE397">
        <v>0.12419194430631531</v>
      </c>
      <c r="AF397">
        <v>0.1078857947952926</v>
      </c>
      <c r="AG397">
        <v>0.1143502403447704</v>
      </c>
      <c r="AH397">
        <v>0.1050472401790154</v>
      </c>
      <c r="AI397">
        <v>0.1025194762141555</v>
      </c>
      <c r="AJ397">
        <v>0.1031203381402287</v>
      </c>
      <c r="AK397">
        <v>9.8686391513343283E-2</v>
      </c>
      <c r="AL397">
        <v>7.3470909995027353E-2</v>
      </c>
      <c r="AM397">
        <v>7.2020553621747058E-2</v>
      </c>
      <c r="AN397">
        <v>0</v>
      </c>
      <c r="AO397">
        <f t="shared" si="6"/>
        <v>5.4056853969832584E-2</v>
      </c>
      <c r="AP397">
        <v>0.65168655726835734</v>
      </c>
      <c r="AQ397">
        <v>0.29384220122658711</v>
      </c>
      <c r="AR397">
        <v>5.4471241505055529E-2</v>
      </c>
      <c r="AS397">
        <v>0.12452345433449361</v>
      </c>
      <c r="AT397">
        <v>0.87332173048234707</v>
      </c>
      <c r="AU397">
        <v>2.1548151831592911E-3</v>
      </c>
    </row>
    <row r="398" spans="1:47" x14ac:dyDescent="0.25">
      <c r="A398" t="s">
        <v>850</v>
      </c>
      <c r="B398" t="s">
        <v>4796</v>
      </c>
      <c r="C398" t="s">
        <v>369</v>
      </c>
      <c r="D398">
        <v>2023</v>
      </c>
      <c r="E398">
        <v>1562</v>
      </c>
      <c r="F398">
        <v>895</v>
      </c>
      <c r="G398">
        <v>667</v>
      </c>
      <c r="H398">
        <v>0</v>
      </c>
      <c r="I398">
        <v>121</v>
      </c>
      <c r="J398">
        <v>222</v>
      </c>
      <c r="K398">
        <v>175</v>
      </c>
      <c r="L398">
        <v>184</v>
      </c>
      <c r="M398">
        <v>164</v>
      </c>
      <c r="N398">
        <v>160</v>
      </c>
      <c r="O398">
        <v>179</v>
      </c>
      <c r="P398">
        <v>157</v>
      </c>
      <c r="Q398">
        <v>103</v>
      </c>
      <c r="R398">
        <v>94</v>
      </c>
      <c r="S398">
        <v>0</v>
      </c>
      <c r="T398">
        <v>3</v>
      </c>
      <c r="U398">
        <v>912</v>
      </c>
      <c r="V398">
        <v>648</v>
      </c>
      <c r="W398">
        <v>2</v>
      </c>
      <c r="X398">
        <v>311</v>
      </c>
      <c r="Y398">
        <v>1249</v>
      </c>
      <c r="Z398">
        <v>2</v>
      </c>
      <c r="AA398">
        <v>0.57298335467349548</v>
      </c>
      <c r="AB398">
        <v>0.42701664532650452</v>
      </c>
      <c r="AC398">
        <v>0</v>
      </c>
      <c r="AD398">
        <v>7.746478873239436E-2</v>
      </c>
      <c r="AE398">
        <v>0.1421254801536492</v>
      </c>
      <c r="AF398">
        <v>0.11203585147247121</v>
      </c>
      <c r="AG398">
        <v>0.117797695262484</v>
      </c>
      <c r="AH398">
        <v>0.1049935979513444</v>
      </c>
      <c r="AI398">
        <v>0.1024327784891165</v>
      </c>
      <c r="AJ398">
        <v>0.11459667093469909</v>
      </c>
      <c r="AK398">
        <v>0.10051216389244561</v>
      </c>
      <c r="AL398">
        <v>6.5941101152368758E-2</v>
      </c>
      <c r="AM398">
        <v>6.0179257362355951E-2</v>
      </c>
      <c r="AN398">
        <v>0</v>
      </c>
      <c r="AO398">
        <f t="shared" si="6"/>
        <v>1.9206145966709346E-3</v>
      </c>
      <c r="AP398">
        <v>0.58386683738796419</v>
      </c>
      <c r="AQ398">
        <v>0.41485275288092188</v>
      </c>
      <c r="AR398">
        <v>1.280409731113956E-3</v>
      </c>
      <c r="AS398">
        <v>0.1991037131882202</v>
      </c>
      <c r="AT398">
        <v>0.79961587708066584</v>
      </c>
      <c r="AU398">
        <v>1.280409731113956E-3</v>
      </c>
    </row>
    <row r="399" spans="1:47" x14ac:dyDescent="0.25">
      <c r="A399" t="s">
        <v>5175</v>
      </c>
      <c r="B399" t="s">
        <v>4796</v>
      </c>
      <c r="C399" t="s">
        <v>376</v>
      </c>
      <c r="D399">
        <v>2023</v>
      </c>
      <c r="E399">
        <v>1181</v>
      </c>
      <c r="F399">
        <v>575</v>
      </c>
      <c r="G399">
        <v>606</v>
      </c>
      <c r="H399">
        <v>0</v>
      </c>
      <c r="I399">
        <v>75</v>
      </c>
      <c r="J399">
        <v>150</v>
      </c>
      <c r="K399">
        <v>115</v>
      </c>
      <c r="L399">
        <v>122</v>
      </c>
      <c r="M399">
        <v>124</v>
      </c>
      <c r="N399">
        <v>121</v>
      </c>
      <c r="O399">
        <v>125</v>
      </c>
      <c r="P399">
        <v>109</v>
      </c>
      <c r="Q399">
        <v>100</v>
      </c>
      <c r="R399">
        <v>139</v>
      </c>
      <c r="S399">
        <v>0</v>
      </c>
      <c r="T399">
        <v>1</v>
      </c>
      <c r="U399">
        <v>948</v>
      </c>
      <c r="V399">
        <v>233</v>
      </c>
      <c r="W399">
        <v>0</v>
      </c>
      <c r="X399">
        <v>309</v>
      </c>
      <c r="Y399">
        <v>872</v>
      </c>
      <c r="Z399">
        <v>0</v>
      </c>
      <c r="AA399">
        <v>0.48687552921253169</v>
      </c>
      <c r="AB399">
        <v>0.51312447078746826</v>
      </c>
      <c r="AC399">
        <v>0</v>
      </c>
      <c r="AD399">
        <v>6.3505503810330224E-2</v>
      </c>
      <c r="AE399">
        <v>0.12701100762066039</v>
      </c>
      <c r="AF399">
        <v>9.7375105842506346E-2</v>
      </c>
      <c r="AG399">
        <v>0.10330228619813719</v>
      </c>
      <c r="AH399">
        <v>0.104995766299746</v>
      </c>
      <c r="AI399">
        <v>0.10245554614733279</v>
      </c>
      <c r="AJ399">
        <v>0.1058425063505504</v>
      </c>
      <c r="AK399">
        <v>9.2294665537679926E-2</v>
      </c>
      <c r="AL399">
        <v>8.4674005080440304E-2</v>
      </c>
      <c r="AM399">
        <v>0.117696867061812</v>
      </c>
      <c r="AN399">
        <v>0</v>
      </c>
      <c r="AO399">
        <f t="shared" si="6"/>
        <v>8.4674005080440302E-4</v>
      </c>
      <c r="AP399">
        <v>0.80270956816257411</v>
      </c>
      <c r="AQ399">
        <v>0.19729043183742589</v>
      </c>
      <c r="AR399">
        <v>0</v>
      </c>
      <c r="AS399">
        <v>0.26164267569856048</v>
      </c>
      <c r="AT399">
        <v>0.73835732430143941</v>
      </c>
      <c r="AU399">
        <v>0</v>
      </c>
    </row>
    <row r="400" spans="1:47" x14ac:dyDescent="0.25">
      <c r="A400" t="s">
        <v>851</v>
      </c>
      <c r="B400" t="s">
        <v>4796</v>
      </c>
      <c r="C400" t="s">
        <v>382</v>
      </c>
      <c r="D400">
        <v>2023</v>
      </c>
      <c r="E400">
        <v>666</v>
      </c>
      <c r="F400">
        <v>347</v>
      </c>
      <c r="G400">
        <v>319</v>
      </c>
      <c r="H400">
        <v>0</v>
      </c>
      <c r="I400">
        <v>33</v>
      </c>
      <c r="J400">
        <v>88</v>
      </c>
      <c r="K400">
        <v>67</v>
      </c>
      <c r="L400">
        <v>85</v>
      </c>
      <c r="M400">
        <v>78</v>
      </c>
      <c r="N400">
        <v>92</v>
      </c>
      <c r="O400">
        <v>66</v>
      </c>
      <c r="P400">
        <v>50</v>
      </c>
      <c r="Q400">
        <v>42</v>
      </c>
      <c r="R400">
        <v>63</v>
      </c>
      <c r="S400">
        <v>0</v>
      </c>
      <c r="T400">
        <v>2</v>
      </c>
      <c r="U400">
        <v>466</v>
      </c>
      <c r="V400">
        <v>199</v>
      </c>
      <c r="W400">
        <v>1</v>
      </c>
      <c r="X400">
        <v>203</v>
      </c>
      <c r="Y400">
        <v>460</v>
      </c>
      <c r="Z400">
        <v>3</v>
      </c>
      <c r="AA400">
        <v>0.52102102102102099</v>
      </c>
      <c r="AB400">
        <v>0.47897897897897901</v>
      </c>
      <c r="AC400">
        <v>0</v>
      </c>
      <c r="AD400">
        <v>4.954954954954955E-2</v>
      </c>
      <c r="AE400">
        <v>0.1321321321321321</v>
      </c>
      <c r="AF400">
        <v>0.1006006006006006</v>
      </c>
      <c r="AG400">
        <v>0.12762762762762761</v>
      </c>
      <c r="AH400">
        <v>0.1171171171171171</v>
      </c>
      <c r="AI400">
        <v>0.13813813813813811</v>
      </c>
      <c r="AJ400">
        <v>9.90990990990991E-2</v>
      </c>
      <c r="AK400">
        <v>7.5075075075075076E-2</v>
      </c>
      <c r="AL400">
        <v>6.3063063063063057E-2</v>
      </c>
      <c r="AM400">
        <v>9.45945945945946E-2</v>
      </c>
      <c r="AN400">
        <v>0</v>
      </c>
      <c r="AO400">
        <f t="shared" si="6"/>
        <v>3.003003003003003E-3</v>
      </c>
      <c r="AP400">
        <v>0.6996996996996997</v>
      </c>
      <c r="AQ400">
        <v>0.29879879879879878</v>
      </c>
      <c r="AR400">
        <v>1.5015015015015011E-3</v>
      </c>
      <c r="AS400">
        <v>0.30480480480480482</v>
      </c>
      <c r="AT400">
        <v>0.69069069069069067</v>
      </c>
      <c r="AU400">
        <v>4.5045045045045036E-3</v>
      </c>
    </row>
    <row r="401" spans="1:47" x14ac:dyDescent="0.25">
      <c r="A401" t="s">
        <v>5176</v>
      </c>
      <c r="B401" t="s">
        <v>4796</v>
      </c>
      <c r="C401" t="s">
        <v>388</v>
      </c>
      <c r="D401">
        <v>2023</v>
      </c>
      <c r="E401">
        <v>46</v>
      </c>
      <c r="F401">
        <v>14</v>
      </c>
      <c r="G401">
        <v>32</v>
      </c>
      <c r="H401">
        <v>0</v>
      </c>
      <c r="I401">
        <v>1</v>
      </c>
      <c r="J401">
        <v>7</v>
      </c>
      <c r="K401">
        <v>5</v>
      </c>
      <c r="L401">
        <v>6</v>
      </c>
      <c r="M401">
        <v>4</v>
      </c>
      <c r="N401">
        <v>5</v>
      </c>
      <c r="O401">
        <v>6</v>
      </c>
      <c r="P401">
        <v>4</v>
      </c>
      <c r="Q401">
        <v>2</v>
      </c>
      <c r="R401">
        <v>6</v>
      </c>
      <c r="S401">
        <v>0</v>
      </c>
      <c r="T401">
        <v>0</v>
      </c>
      <c r="U401">
        <v>37</v>
      </c>
      <c r="V401">
        <v>9</v>
      </c>
      <c r="W401">
        <v>0</v>
      </c>
      <c r="X401">
        <v>14</v>
      </c>
      <c r="Y401">
        <v>32</v>
      </c>
      <c r="Z401">
        <v>0</v>
      </c>
      <c r="AA401">
        <v>0.30434782608695649</v>
      </c>
      <c r="AB401">
        <v>0.69565217391304346</v>
      </c>
      <c r="AC401">
        <v>0</v>
      </c>
      <c r="AD401">
        <v>2.1739130434782612E-2</v>
      </c>
      <c r="AE401">
        <v>0.1521739130434783</v>
      </c>
      <c r="AF401">
        <v>0.108695652173913</v>
      </c>
      <c r="AG401">
        <v>0.13043478260869559</v>
      </c>
      <c r="AH401">
        <v>8.6956521739130432E-2</v>
      </c>
      <c r="AI401">
        <v>0.108695652173913</v>
      </c>
      <c r="AJ401">
        <v>0.13043478260869559</v>
      </c>
      <c r="AK401">
        <v>8.6956521739130432E-2</v>
      </c>
      <c r="AL401">
        <v>4.3478260869565223E-2</v>
      </c>
      <c r="AM401">
        <v>0.13043478260869559</v>
      </c>
      <c r="AN401">
        <v>0</v>
      </c>
      <c r="AO401">
        <f t="shared" si="6"/>
        <v>0</v>
      </c>
      <c r="AP401">
        <v>0.80434782608695654</v>
      </c>
      <c r="AQ401">
        <v>0.19565217391304349</v>
      </c>
      <c r="AR401">
        <v>0</v>
      </c>
      <c r="AS401">
        <v>0.30434782608695649</v>
      </c>
      <c r="AT401">
        <v>0.69565217391304346</v>
      </c>
      <c r="AU401">
        <v>0</v>
      </c>
    </row>
    <row r="402" spans="1:47" x14ac:dyDescent="0.25">
      <c r="A402" t="s">
        <v>854</v>
      </c>
      <c r="B402" t="s">
        <v>4796</v>
      </c>
      <c r="C402" t="s">
        <v>394</v>
      </c>
      <c r="D402">
        <v>2023</v>
      </c>
      <c r="E402">
        <v>1279</v>
      </c>
      <c r="F402">
        <v>634</v>
      </c>
      <c r="G402">
        <v>645</v>
      </c>
      <c r="H402">
        <v>0</v>
      </c>
      <c r="I402">
        <v>99</v>
      </c>
      <c r="J402">
        <v>155</v>
      </c>
      <c r="K402">
        <v>117</v>
      </c>
      <c r="L402">
        <v>138</v>
      </c>
      <c r="M402">
        <v>144</v>
      </c>
      <c r="N402">
        <v>131</v>
      </c>
      <c r="O402">
        <v>159</v>
      </c>
      <c r="P402">
        <v>136</v>
      </c>
      <c r="Q402">
        <v>100</v>
      </c>
      <c r="R402">
        <v>95</v>
      </c>
      <c r="S402">
        <v>0</v>
      </c>
      <c r="T402">
        <v>5</v>
      </c>
      <c r="U402">
        <v>907</v>
      </c>
      <c r="V402">
        <v>369</v>
      </c>
      <c r="W402">
        <v>3</v>
      </c>
      <c r="X402">
        <v>331</v>
      </c>
      <c r="Y402">
        <v>939</v>
      </c>
      <c r="Z402">
        <v>9</v>
      </c>
      <c r="AA402">
        <v>0.49569976544175143</v>
      </c>
      <c r="AB402">
        <v>0.50430023455824868</v>
      </c>
      <c r="AC402">
        <v>0</v>
      </c>
      <c r="AD402">
        <v>7.7404222048475371E-2</v>
      </c>
      <c r="AE402">
        <v>0.1211884284597342</v>
      </c>
      <c r="AF402">
        <v>9.1477716966379991E-2</v>
      </c>
      <c r="AG402">
        <v>0.107896794370602</v>
      </c>
      <c r="AH402">
        <v>0.1125879593432369</v>
      </c>
      <c r="AI402">
        <v>0.1024237685691947</v>
      </c>
      <c r="AJ402">
        <v>0.1243158717748241</v>
      </c>
      <c r="AK402">
        <v>0.1063330727130571</v>
      </c>
      <c r="AL402">
        <v>7.8186082877247848E-2</v>
      </c>
      <c r="AM402">
        <v>7.4276778733385451E-2</v>
      </c>
      <c r="AN402">
        <v>0</v>
      </c>
      <c r="AO402">
        <f t="shared" si="6"/>
        <v>3.9093041438623922E-3</v>
      </c>
      <c r="AP402">
        <v>0.70914777169663801</v>
      </c>
      <c r="AQ402">
        <v>0.28850664581704449</v>
      </c>
      <c r="AR402">
        <v>2.3455824863174361E-3</v>
      </c>
      <c r="AS402">
        <v>0.25879593432369041</v>
      </c>
      <c r="AT402">
        <v>0.73416731821735726</v>
      </c>
      <c r="AU402">
        <v>7.0367474589523062E-3</v>
      </c>
    </row>
    <row r="403" spans="1:47" x14ac:dyDescent="0.25">
      <c r="A403" t="s">
        <v>5177</v>
      </c>
      <c r="B403" t="s">
        <v>4796</v>
      </c>
      <c r="C403" t="s">
        <v>400</v>
      </c>
      <c r="D403">
        <v>2023</v>
      </c>
      <c r="E403">
        <v>25</v>
      </c>
      <c r="F403">
        <v>13</v>
      </c>
      <c r="G403">
        <v>12</v>
      </c>
      <c r="H403">
        <v>0</v>
      </c>
      <c r="I403">
        <v>0</v>
      </c>
      <c r="J403">
        <v>5</v>
      </c>
      <c r="K403">
        <v>6</v>
      </c>
      <c r="L403">
        <v>2</v>
      </c>
      <c r="M403">
        <v>0</v>
      </c>
      <c r="N403">
        <v>2</v>
      </c>
      <c r="O403">
        <v>3</v>
      </c>
      <c r="P403">
        <v>4</v>
      </c>
      <c r="Q403">
        <v>2</v>
      </c>
      <c r="R403">
        <v>0</v>
      </c>
      <c r="S403">
        <v>0</v>
      </c>
      <c r="T403">
        <v>1</v>
      </c>
      <c r="U403">
        <v>18</v>
      </c>
      <c r="V403">
        <v>6</v>
      </c>
      <c r="W403">
        <v>1</v>
      </c>
      <c r="X403">
        <v>25</v>
      </c>
      <c r="Y403">
        <v>0</v>
      </c>
      <c r="Z403">
        <v>0</v>
      </c>
      <c r="AA403">
        <v>0.52</v>
      </c>
      <c r="AB403">
        <v>0.48</v>
      </c>
      <c r="AC403">
        <v>0</v>
      </c>
      <c r="AD403">
        <v>0</v>
      </c>
      <c r="AE403">
        <v>0.2</v>
      </c>
      <c r="AF403">
        <v>0.24</v>
      </c>
      <c r="AG403">
        <v>0.08</v>
      </c>
      <c r="AH403">
        <v>0</v>
      </c>
      <c r="AI403">
        <v>0.08</v>
      </c>
      <c r="AJ403">
        <v>0.12</v>
      </c>
      <c r="AK403">
        <v>0.16</v>
      </c>
      <c r="AL403">
        <v>0.08</v>
      </c>
      <c r="AM403">
        <v>0</v>
      </c>
      <c r="AN403">
        <v>0</v>
      </c>
      <c r="AO403">
        <f t="shared" si="6"/>
        <v>0.04</v>
      </c>
      <c r="AP403">
        <v>0.72</v>
      </c>
      <c r="AQ403">
        <v>0.24</v>
      </c>
      <c r="AR403">
        <v>0.04</v>
      </c>
      <c r="AS403">
        <v>1</v>
      </c>
      <c r="AT403">
        <v>0</v>
      </c>
      <c r="AU403">
        <v>0</v>
      </c>
    </row>
    <row r="404" spans="1:47" x14ac:dyDescent="0.25">
      <c r="A404" t="s">
        <v>855</v>
      </c>
      <c r="B404" t="s">
        <v>4796</v>
      </c>
      <c r="C404" t="s">
        <v>43</v>
      </c>
      <c r="D404">
        <v>2023</v>
      </c>
      <c r="E404">
        <v>17178</v>
      </c>
      <c r="F404">
        <v>8903</v>
      </c>
      <c r="G404">
        <v>8275</v>
      </c>
      <c r="H404">
        <v>0</v>
      </c>
      <c r="I404">
        <v>899</v>
      </c>
      <c r="J404">
        <v>2438</v>
      </c>
      <c r="K404">
        <v>1898</v>
      </c>
      <c r="L404">
        <v>2044</v>
      </c>
      <c r="M404">
        <v>1869</v>
      </c>
      <c r="N404">
        <v>1923</v>
      </c>
      <c r="O404">
        <v>1877</v>
      </c>
      <c r="P404">
        <v>1727</v>
      </c>
      <c r="Q404">
        <v>1212</v>
      </c>
      <c r="R404">
        <v>1274</v>
      </c>
      <c r="S404">
        <v>0</v>
      </c>
      <c r="T404">
        <v>17</v>
      </c>
      <c r="U404">
        <v>11198</v>
      </c>
      <c r="V404">
        <v>5962</v>
      </c>
      <c r="W404">
        <v>18</v>
      </c>
      <c r="X404">
        <v>1283</v>
      </c>
      <c r="Y404">
        <v>15850</v>
      </c>
      <c r="Z404">
        <v>45</v>
      </c>
      <c r="AA404">
        <v>0.51827919431831415</v>
      </c>
      <c r="AB404">
        <v>0.4817208056816859</v>
      </c>
      <c r="AC404">
        <v>0</v>
      </c>
      <c r="AD404">
        <v>5.2334381185236929E-2</v>
      </c>
      <c r="AE404">
        <v>0.14192571894283379</v>
      </c>
      <c r="AF404">
        <v>0.11049016183490511</v>
      </c>
      <c r="AG404">
        <v>0.1189894050529747</v>
      </c>
      <c r="AH404">
        <v>0.10880195599022011</v>
      </c>
      <c r="AI404">
        <v>0.1119455117010129</v>
      </c>
      <c r="AJ404">
        <v>0.10926766794737459</v>
      </c>
      <c r="AK404">
        <v>0.10053556875072769</v>
      </c>
      <c r="AL404">
        <v>7.0555361508906747E-2</v>
      </c>
      <c r="AM404">
        <v>7.416462917685411E-2</v>
      </c>
      <c r="AN404">
        <v>0</v>
      </c>
      <c r="AO404">
        <f t="shared" si="6"/>
        <v>9.8963790895331238E-4</v>
      </c>
      <c r="AP404">
        <v>0.65188031202701124</v>
      </c>
      <c r="AQ404">
        <v>0.34707183606939113</v>
      </c>
      <c r="AR404">
        <v>1.0478519035976249E-3</v>
      </c>
      <c r="AS404">
        <v>7.4688555128652925E-2</v>
      </c>
      <c r="AT404">
        <v>0.92269181511235299</v>
      </c>
      <c r="AU404">
        <v>2.6196297589940621E-3</v>
      </c>
    </row>
    <row r="405" spans="1:47" x14ac:dyDescent="0.25">
      <c r="A405" t="s">
        <v>5178</v>
      </c>
      <c r="B405" t="s">
        <v>4796</v>
      </c>
      <c r="C405" t="s">
        <v>187</v>
      </c>
      <c r="D405">
        <v>2023</v>
      </c>
      <c r="E405">
        <v>205</v>
      </c>
      <c r="F405">
        <v>118</v>
      </c>
      <c r="G405">
        <v>87</v>
      </c>
      <c r="H405">
        <v>0</v>
      </c>
      <c r="I405">
        <v>6</v>
      </c>
      <c r="J405">
        <v>20</v>
      </c>
      <c r="K405">
        <v>14</v>
      </c>
      <c r="L405">
        <v>15</v>
      </c>
      <c r="M405">
        <v>19</v>
      </c>
      <c r="N405">
        <v>21</v>
      </c>
      <c r="O405">
        <v>25</v>
      </c>
      <c r="P405">
        <v>16</v>
      </c>
      <c r="Q405">
        <v>13</v>
      </c>
      <c r="R405">
        <v>16</v>
      </c>
      <c r="S405">
        <v>0</v>
      </c>
      <c r="T405">
        <v>40</v>
      </c>
      <c r="U405">
        <v>136</v>
      </c>
      <c r="V405">
        <v>25</v>
      </c>
      <c r="W405">
        <v>44</v>
      </c>
      <c r="X405">
        <v>41</v>
      </c>
      <c r="Y405">
        <v>162</v>
      </c>
      <c r="Z405">
        <v>2</v>
      </c>
      <c r="AA405">
        <v>0.57560975609756093</v>
      </c>
      <c r="AB405">
        <v>0.42439024390243901</v>
      </c>
      <c r="AC405">
        <v>0</v>
      </c>
      <c r="AD405">
        <v>2.9268292682926831E-2</v>
      </c>
      <c r="AE405">
        <v>9.7560975609756101E-2</v>
      </c>
      <c r="AF405">
        <v>6.8292682926829273E-2</v>
      </c>
      <c r="AG405">
        <v>7.3170731707317069E-2</v>
      </c>
      <c r="AH405">
        <v>9.2682926829268292E-2</v>
      </c>
      <c r="AI405">
        <v>0.1024390243902439</v>
      </c>
      <c r="AJ405">
        <v>0.12195121951219511</v>
      </c>
      <c r="AK405">
        <v>7.8048780487804878E-2</v>
      </c>
      <c r="AL405">
        <v>6.3414634146341464E-2</v>
      </c>
      <c r="AM405">
        <v>7.8048780487804878E-2</v>
      </c>
      <c r="AN405">
        <v>0</v>
      </c>
      <c r="AO405">
        <f t="shared" si="6"/>
        <v>0.1951219512195122</v>
      </c>
      <c r="AP405">
        <v>0.6634146341463415</v>
      </c>
      <c r="AQ405">
        <v>0.12195121951219511</v>
      </c>
      <c r="AR405">
        <v>0.21463414634146341</v>
      </c>
      <c r="AS405">
        <v>0.2</v>
      </c>
      <c r="AT405">
        <v>0.79024390243902443</v>
      </c>
      <c r="AU405">
        <v>9.7560975609756097E-3</v>
      </c>
    </row>
    <row r="406" spans="1:47" x14ac:dyDescent="0.25">
      <c r="A406" t="s">
        <v>856</v>
      </c>
      <c r="B406" t="s">
        <v>4796</v>
      </c>
      <c r="C406" t="s">
        <v>420</v>
      </c>
      <c r="D406">
        <v>2023</v>
      </c>
      <c r="E406">
        <v>11549</v>
      </c>
      <c r="F406">
        <v>4668</v>
      </c>
      <c r="G406">
        <v>6881</v>
      </c>
      <c r="H406">
        <v>0</v>
      </c>
      <c r="I406">
        <v>39</v>
      </c>
      <c r="J406">
        <v>1002</v>
      </c>
      <c r="K406">
        <v>1225</v>
      </c>
      <c r="L406">
        <v>1001</v>
      </c>
      <c r="M406">
        <v>900</v>
      </c>
      <c r="N406">
        <v>915</v>
      </c>
      <c r="O406">
        <v>985</v>
      </c>
      <c r="P406">
        <v>1148</v>
      </c>
      <c r="Q406">
        <v>922</v>
      </c>
      <c r="R406">
        <v>883</v>
      </c>
      <c r="S406">
        <v>0</v>
      </c>
      <c r="T406">
        <v>2529</v>
      </c>
      <c r="U406">
        <v>8306</v>
      </c>
      <c r="V406">
        <v>690</v>
      </c>
      <c r="W406">
        <v>2553</v>
      </c>
      <c r="X406">
        <v>1777</v>
      </c>
      <c r="Y406">
        <v>9771</v>
      </c>
      <c r="Z406">
        <v>1</v>
      </c>
      <c r="AA406">
        <v>0.40419083903368258</v>
      </c>
      <c r="AB406">
        <v>0.59580916096631742</v>
      </c>
      <c r="AC406">
        <v>0</v>
      </c>
      <c r="AD406">
        <v>3.3769157502814102E-3</v>
      </c>
      <c r="AE406">
        <v>8.6760758507230057E-2</v>
      </c>
      <c r="AF406">
        <v>0.1060697895921725</v>
      </c>
      <c r="AG406">
        <v>8.6674170923889515E-2</v>
      </c>
      <c r="AH406">
        <v>7.7928825006494062E-2</v>
      </c>
      <c r="AI406">
        <v>7.9227638756602298E-2</v>
      </c>
      <c r="AJ406">
        <v>8.5288769590440724E-2</v>
      </c>
      <c r="AK406">
        <v>9.9402545674950216E-2</v>
      </c>
      <c r="AL406">
        <v>7.9833751839986145E-2</v>
      </c>
      <c r="AM406">
        <v>7.645683608970473E-2</v>
      </c>
      <c r="AN406">
        <v>0</v>
      </c>
      <c r="AO406">
        <f t="shared" si="6"/>
        <v>0.21897999826824832</v>
      </c>
      <c r="AP406">
        <v>0.71919646722659969</v>
      </c>
      <c r="AQ406">
        <v>5.9745432504978789E-2</v>
      </c>
      <c r="AR406">
        <v>0.22105810026842149</v>
      </c>
      <c r="AS406">
        <v>0.1538661355961555</v>
      </c>
      <c r="AT406">
        <v>0.84604727682050396</v>
      </c>
      <c r="AU406">
        <v>8.6587583340548964E-5</v>
      </c>
    </row>
    <row r="407" spans="1:47" x14ac:dyDescent="0.25">
      <c r="A407" t="s">
        <v>857</v>
      </c>
      <c r="B407" t="s">
        <v>4796</v>
      </c>
      <c r="C407" t="s">
        <v>426</v>
      </c>
      <c r="D407">
        <v>2023</v>
      </c>
      <c r="E407">
        <v>1431</v>
      </c>
      <c r="F407">
        <v>799</v>
      </c>
      <c r="G407">
        <v>632</v>
      </c>
      <c r="H407">
        <v>0</v>
      </c>
      <c r="I407">
        <v>84</v>
      </c>
      <c r="J407">
        <v>167</v>
      </c>
      <c r="K407">
        <v>141</v>
      </c>
      <c r="L407">
        <v>213</v>
      </c>
      <c r="M407">
        <v>209</v>
      </c>
      <c r="N407">
        <v>174</v>
      </c>
      <c r="O407">
        <v>145</v>
      </c>
      <c r="P407">
        <v>120</v>
      </c>
      <c r="Q407">
        <v>79</v>
      </c>
      <c r="R407">
        <v>92</v>
      </c>
      <c r="S407">
        <v>0</v>
      </c>
      <c r="T407">
        <v>7</v>
      </c>
      <c r="U407">
        <v>553</v>
      </c>
      <c r="V407">
        <v>872</v>
      </c>
      <c r="W407">
        <v>6</v>
      </c>
      <c r="X407">
        <v>311</v>
      </c>
      <c r="Y407">
        <v>1119</v>
      </c>
      <c r="Z407">
        <v>1</v>
      </c>
      <c r="AA407">
        <v>0.5583508036338225</v>
      </c>
      <c r="AB407">
        <v>0.4416491963661775</v>
      </c>
      <c r="AC407">
        <v>0</v>
      </c>
      <c r="AD407">
        <v>5.8700209643605873E-2</v>
      </c>
      <c r="AE407">
        <v>0.116701607267645</v>
      </c>
      <c r="AF407">
        <v>9.853249475890985E-2</v>
      </c>
      <c r="AG407">
        <v>0.1488469601677149</v>
      </c>
      <c r="AH407">
        <v>0.14605171208944789</v>
      </c>
      <c r="AI407">
        <v>0.1215932914046122</v>
      </c>
      <c r="AJ407">
        <v>0.1013277428371768</v>
      </c>
      <c r="AK407">
        <v>8.385744234800839E-2</v>
      </c>
      <c r="AL407">
        <v>5.5206149545772187E-2</v>
      </c>
      <c r="AM407">
        <v>6.4290705800139764E-2</v>
      </c>
      <c r="AN407">
        <v>0</v>
      </c>
      <c r="AO407">
        <f t="shared" si="6"/>
        <v>4.8916841369671558E-3</v>
      </c>
      <c r="AP407">
        <v>0.38644304682040531</v>
      </c>
      <c r="AQ407">
        <v>0.60936408106219431</v>
      </c>
      <c r="AR407">
        <v>4.1928721174004204E-3</v>
      </c>
      <c r="AS407">
        <v>0.2173305380852551</v>
      </c>
      <c r="AT407">
        <v>0.78197064989517817</v>
      </c>
      <c r="AU407">
        <v>6.9881201956673651E-4</v>
      </c>
    </row>
    <row r="408" spans="1:47" x14ac:dyDescent="0.25">
      <c r="A408" t="s">
        <v>5179</v>
      </c>
      <c r="B408" t="s">
        <v>4796</v>
      </c>
      <c r="C408" t="s">
        <v>433</v>
      </c>
      <c r="D408">
        <v>2023</v>
      </c>
      <c r="E408">
        <v>75</v>
      </c>
      <c r="F408">
        <v>37</v>
      </c>
      <c r="G408">
        <v>38</v>
      </c>
      <c r="H408">
        <v>0</v>
      </c>
      <c r="I408">
        <v>1</v>
      </c>
      <c r="J408">
        <v>8</v>
      </c>
      <c r="K408">
        <v>12</v>
      </c>
      <c r="L408">
        <v>10</v>
      </c>
      <c r="M408">
        <v>9</v>
      </c>
      <c r="N408">
        <v>4</v>
      </c>
      <c r="O408">
        <v>7</v>
      </c>
      <c r="P408">
        <v>8</v>
      </c>
      <c r="Q408">
        <v>7</v>
      </c>
      <c r="R408">
        <v>9</v>
      </c>
      <c r="S408">
        <v>0</v>
      </c>
      <c r="T408">
        <v>0</v>
      </c>
      <c r="U408">
        <v>61</v>
      </c>
      <c r="V408">
        <v>14</v>
      </c>
      <c r="W408">
        <v>0</v>
      </c>
      <c r="X408">
        <v>11</v>
      </c>
      <c r="Y408">
        <v>64</v>
      </c>
      <c r="Z408">
        <v>0</v>
      </c>
      <c r="AA408">
        <v>0.49333333333333329</v>
      </c>
      <c r="AB408">
        <v>0.50666666666666671</v>
      </c>
      <c r="AC408">
        <v>0</v>
      </c>
      <c r="AD408">
        <v>1.3333333333333331E-2</v>
      </c>
      <c r="AE408">
        <v>0.1066666666666667</v>
      </c>
      <c r="AF408">
        <v>0.16</v>
      </c>
      <c r="AG408">
        <v>0.1333333333333333</v>
      </c>
      <c r="AH408">
        <v>0.12</v>
      </c>
      <c r="AI408">
        <v>5.3333333333333337E-2</v>
      </c>
      <c r="AJ408">
        <v>9.3333333333333338E-2</v>
      </c>
      <c r="AK408">
        <v>0.1066666666666667</v>
      </c>
      <c r="AL408">
        <v>9.3333333333333338E-2</v>
      </c>
      <c r="AM408">
        <v>0.12</v>
      </c>
      <c r="AN408">
        <v>0</v>
      </c>
      <c r="AO408">
        <f t="shared" si="6"/>
        <v>0</v>
      </c>
      <c r="AP408">
        <v>0.81333333333333335</v>
      </c>
      <c r="AQ408">
        <v>0.1866666666666667</v>
      </c>
      <c r="AR408">
        <v>0</v>
      </c>
      <c r="AS408">
        <v>0.1466666666666667</v>
      </c>
      <c r="AT408">
        <v>0.85333333333333339</v>
      </c>
      <c r="AU408">
        <v>0</v>
      </c>
    </row>
    <row r="409" spans="1:47" x14ac:dyDescent="0.25">
      <c r="A409" t="s">
        <v>888</v>
      </c>
      <c r="B409" t="s">
        <v>889</v>
      </c>
      <c r="C409" t="s">
        <v>124</v>
      </c>
      <c r="D409">
        <v>2023</v>
      </c>
      <c r="E409">
        <v>5823</v>
      </c>
      <c r="F409">
        <v>3619</v>
      </c>
      <c r="G409">
        <v>2204</v>
      </c>
      <c r="H409">
        <v>0</v>
      </c>
      <c r="I409">
        <v>32</v>
      </c>
      <c r="J409">
        <v>772</v>
      </c>
      <c r="K409">
        <v>961</v>
      </c>
      <c r="L409">
        <v>899</v>
      </c>
      <c r="M409">
        <v>759</v>
      </c>
      <c r="N409">
        <v>711</v>
      </c>
      <c r="O409">
        <v>533</v>
      </c>
      <c r="P409">
        <v>482</v>
      </c>
      <c r="Q409">
        <v>362</v>
      </c>
      <c r="R409">
        <v>310</v>
      </c>
      <c r="S409">
        <v>0</v>
      </c>
      <c r="T409">
        <v>2</v>
      </c>
      <c r="U409">
        <v>4272</v>
      </c>
      <c r="V409">
        <v>1551</v>
      </c>
      <c r="W409">
        <v>0</v>
      </c>
      <c r="X409">
        <v>67</v>
      </c>
      <c r="Y409">
        <v>5739</v>
      </c>
      <c r="Z409">
        <v>17</v>
      </c>
      <c r="AA409">
        <v>0.62150094453031079</v>
      </c>
      <c r="AB409">
        <v>0.37849905546968909</v>
      </c>
      <c r="AC409">
        <v>0</v>
      </c>
      <c r="AD409">
        <v>5.4954490812296067E-3</v>
      </c>
      <c r="AE409">
        <v>0.13257770908466429</v>
      </c>
      <c r="AF409">
        <v>0.16503520522067661</v>
      </c>
      <c r="AG409">
        <v>0.15438777262579431</v>
      </c>
      <c r="AH409">
        <v>0.13034518289541469</v>
      </c>
      <c r="AI409">
        <v>0.1221020092735703</v>
      </c>
      <c r="AJ409">
        <v>9.1533573759230644E-2</v>
      </c>
      <c r="AK409">
        <v>8.2775201786020949E-2</v>
      </c>
      <c r="AL409">
        <v>6.2167267731409917E-2</v>
      </c>
      <c r="AM409">
        <v>5.3237162974411813E-2</v>
      </c>
      <c r="AN409">
        <v>0</v>
      </c>
      <c r="AO409">
        <f t="shared" si="6"/>
        <v>3.4346556757685042E-4</v>
      </c>
      <c r="AP409">
        <v>0.73364245234415248</v>
      </c>
      <c r="AQ409">
        <v>0.26635754765584752</v>
      </c>
      <c r="AR409">
        <v>0</v>
      </c>
      <c r="AS409">
        <v>1.150609651382449E-2</v>
      </c>
      <c r="AT409">
        <v>0.98557444616177226</v>
      </c>
      <c r="AU409">
        <v>2.919457324403229E-3</v>
      </c>
    </row>
    <row r="410" spans="1:47" x14ac:dyDescent="0.25">
      <c r="A410" t="s">
        <v>890</v>
      </c>
      <c r="B410" t="s">
        <v>889</v>
      </c>
      <c r="C410" t="s">
        <v>123</v>
      </c>
      <c r="D410">
        <v>2023</v>
      </c>
      <c r="E410">
        <v>7408</v>
      </c>
      <c r="F410">
        <v>4531</v>
      </c>
      <c r="G410">
        <v>2877</v>
      </c>
      <c r="H410">
        <v>0</v>
      </c>
      <c r="I410">
        <v>45</v>
      </c>
      <c r="J410">
        <v>1140</v>
      </c>
      <c r="K410">
        <v>1265</v>
      </c>
      <c r="L410">
        <v>1000</v>
      </c>
      <c r="M410">
        <v>795</v>
      </c>
      <c r="N410">
        <v>719</v>
      </c>
      <c r="O410">
        <v>679</v>
      </c>
      <c r="P410">
        <v>614</v>
      </c>
      <c r="Q410">
        <v>576</v>
      </c>
      <c r="R410">
        <v>575</v>
      </c>
      <c r="S410">
        <v>0</v>
      </c>
      <c r="T410">
        <v>0</v>
      </c>
      <c r="U410">
        <v>5506</v>
      </c>
      <c r="V410">
        <v>1902</v>
      </c>
      <c r="W410">
        <v>0</v>
      </c>
      <c r="X410">
        <v>71</v>
      </c>
      <c r="Y410">
        <v>7324</v>
      </c>
      <c r="Z410">
        <v>13</v>
      </c>
      <c r="AA410">
        <v>0.61163606911447088</v>
      </c>
      <c r="AB410">
        <v>0.38836393088552917</v>
      </c>
      <c r="AC410">
        <v>0</v>
      </c>
      <c r="AD410">
        <v>6.07451403887689E-3</v>
      </c>
      <c r="AE410">
        <v>0.1538876889848812</v>
      </c>
      <c r="AF410">
        <v>0.17076133909287261</v>
      </c>
      <c r="AG410">
        <v>0.1349892008639309</v>
      </c>
      <c r="AH410">
        <v>0.1073164146868251</v>
      </c>
      <c r="AI410">
        <v>9.7057235421166302E-2</v>
      </c>
      <c r="AJ410">
        <v>9.1657667386609076E-2</v>
      </c>
      <c r="AK410">
        <v>8.2883369330453566E-2</v>
      </c>
      <c r="AL410">
        <v>7.775377969762419E-2</v>
      </c>
      <c r="AM410">
        <v>7.7618790496760265E-2</v>
      </c>
      <c r="AN410">
        <v>0</v>
      </c>
      <c r="AO410">
        <f t="shared" si="6"/>
        <v>0</v>
      </c>
      <c r="AP410">
        <v>0.74325053995680346</v>
      </c>
      <c r="AQ410">
        <v>0.25674946004319649</v>
      </c>
      <c r="AR410">
        <v>0</v>
      </c>
      <c r="AS410">
        <v>9.584233261339092E-3</v>
      </c>
      <c r="AT410">
        <v>0.98866090712742982</v>
      </c>
      <c r="AU410">
        <v>1.754859611231101E-3</v>
      </c>
    </row>
    <row r="411" spans="1:47" x14ac:dyDescent="0.25">
      <c r="A411" t="s">
        <v>5180</v>
      </c>
      <c r="B411" t="s">
        <v>889</v>
      </c>
      <c r="C411" t="s">
        <v>4783</v>
      </c>
      <c r="D411">
        <v>2023</v>
      </c>
      <c r="E411">
        <v>49120</v>
      </c>
      <c r="F411">
        <v>29135</v>
      </c>
      <c r="G411">
        <v>19985</v>
      </c>
      <c r="H411">
        <v>0</v>
      </c>
      <c r="I411">
        <v>181</v>
      </c>
      <c r="J411">
        <v>6214</v>
      </c>
      <c r="K411">
        <v>8012</v>
      </c>
      <c r="L411">
        <v>6687</v>
      </c>
      <c r="M411">
        <v>5291</v>
      </c>
      <c r="N411">
        <v>5286</v>
      </c>
      <c r="O411">
        <v>4801</v>
      </c>
      <c r="P411">
        <v>4231</v>
      </c>
      <c r="Q411">
        <v>3680</v>
      </c>
      <c r="R411">
        <v>3911</v>
      </c>
      <c r="S411">
        <v>0</v>
      </c>
      <c r="T411">
        <v>826</v>
      </c>
      <c r="U411">
        <v>37085</v>
      </c>
      <c r="V411">
        <v>11210</v>
      </c>
      <c r="W411">
        <v>825</v>
      </c>
      <c r="X411">
        <v>913</v>
      </c>
      <c r="Y411">
        <v>48109</v>
      </c>
      <c r="Z411">
        <v>98</v>
      </c>
      <c r="AA411">
        <v>0.59313925081433228</v>
      </c>
      <c r="AB411">
        <v>0.40686074918566772</v>
      </c>
      <c r="AC411">
        <v>0</v>
      </c>
      <c r="AD411">
        <v>3.6848534201954402E-3</v>
      </c>
      <c r="AE411">
        <v>0.12650651465798049</v>
      </c>
      <c r="AF411">
        <v>0.16311074918566781</v>
      </c>
      <c r="AG411">
        <v>0.136135993485342</v>
      </c>
      <c r="AH411">
        <v>0.10771579804560261</v>
      </c>
      <c r="AI411">
        <v>0.10761400651465799</v>
      </c>
      <c r="AJ411">
        <v>9.7740228013029312E-2</v>
      </c>
      <c r="AK411">
        <v>8.6135993485342024E-2</v>
      </c>
      <c r="AL411">
        <v>7.4918566775244305E-2</v>
      </c>
      <c r="AM411">
        <v>7.9621335504885996E-2</v>
      </c>
      <c r="AN411">
        <v>0</v>
      </c>
      <c r="AO411">
        <f t="shared" si="6"/>
        <v>1.6815960912052116E-2</v>
      </c>
      <c r="AP411">
        <v>0.75498778501628661</v>
      </c>
      <c r="AQ411">
        <v>0.22821661237785021</v>
      </c>
      <c r="AR411">
        <v>1.6795602605863189E-2</v>
      </c>
      <c r="AS411">
        <v>1.8587133550488601E-2</v>
      </c>
      <c r="AT411">
        <v>0.97941775244299678</v>
      </c>
      <c r="AU411">
        <v>1.9951140065146578E-3</v>
      </c>
    </row>
    <row r="412" spans="1:47" x14ac:dyDescent="0.25">
      <c r="A412" t="s">
        <v>891</v>
      </c>
      <c r="B412" t="s">
        <v>889</v>
      </c>
      <c r="C412" t="s">
        <v>369</v>
      </c>
      <c r="D412">
        <v>2023</v>
      </c>
      <c r="E412">
        <v>1625</v>
      </c>
      <c r="F412">
        <v>1027</v>
      </c>
      <c r="G412">
        <v>598</v>
      </c>
      <c r="H412">
        <v>0</v>
      </c>
      <c r="I412">
        <v>16</v>
      </c>
      <c r="J412">
        <v>231</v>
      </c>
      <c r="K412">
        <v>257</v>
      </c>
      <c r="L412">
        <v>234</v>
      </c>
      <c r="M412">
        <v>195</v>
      </c>
      <c r="N412">
        <v>189</v>
      </c>
      <c r="O412">
        <v>150</v>
      </c>
      <c r="P412">
        <v>133</v>
      </c>
      <c r="Q412">
        <v>113</v>
      </c>
      <c r="R412">
        <v>106</v>
      </c>
      <c r="S412">
        <v>0</v>
      </c>
      <c r="T412">
        <v>1</v>
      </c>
      <c r="U412">
        <v>1237</v>
      </c>
      <c r="V412">
        <v>388</v>
      </c>
      <c r="W412">
        <v>0</v>
      </c>
      <c r="X412">
        <v>44</v>
      </c>
      <c r="Y412">
        <v>1575</v>
      </c>
      <c r="Z412">
        <v>6</v>
      </c>
      <c r="AA412">
        <v>0.63200000000000001</v>
      </c>
      <c r="AB412">
        <v>0.36799999999999999</v>
      </c>
      <c r="AC412">
        <v>0</v>
      </c>
      <c r="AD412">
        <v>9.8461538461538465E-3</v>
      </c>
      <c r="AE412">
        <v>0.14215384615384619</v>
      </c>
      <c r="AF412">
        <v>0.15815384615384609</v>
      </c>
      <c r="AG412">
        <v>0.14399999999999999</v>
      </c>
      <c r="AH412">
        <v>0.12</v>
      </c>
      <c r="AI412">
        <v>0.11630769230769231</v>
      </c>
      <c r="AJ412">
        <v>9.2307692307692313E-2</v>
      </c>
      <c r="AK412">
        <v>8.1846153846153846E-2</v>
      </c>
      <c r="AL412">
        <v>6.9538461538461535E-2</v>
      </c>
      <c r="AM412">
        <v>6.5230769230769231E-2</v>
      </c>
      <c r="AN412">
        <v>0</v>
      </c>
      <c r="AO412">
        <f t="shared" si="6"/>
        <v>6.1538461538461541E-4</v>
      </c>
      <c r="AP412">
        <v>0.76123076923076927</v>
      </c>
      <c r="AQ412">
        <v>0.23876923076923079</v>
      </c>
      <c r="AR412">
        <v>0</v>
      </c>
      <c r="AS412">
        <v>2.7076923076923078E-2</v>
      </c>
      <c r="AT412">
        <v>0.96923076923076923</v>
      </c>
      <c r="AU412">
        <v>3.6923076923076918E-3</v>
      </c>
    </row>
    <row r="413" spans="1:47" x14ac:dyDescent="0.25">
      <c r="A413" t="s">
        <v>5181</v>
      </c>
      <c r="B413" t="s">
        <v>889</v>
      </c>
      <c r="C413" t="s">
        <v>376</v>
      </c>
      <c r="D413">
        <v>2023</v>
      </c>
      <c r="E413">
        <v>1033</v>
      </c>
      <c r="F413">
        <v>687</v>
      </c>
      <c r="G413">
        <v>346</v>
      </c>
      <c r="H413">
        <v>0</v>
      </c>
      <c r="I413">
        <v>0</v>
      </c>
      <c r="J413">
        <v>102</v>
      </c>
      <c r="K413">
        <v>147</v>
      </c>
      <c r="L413">
        <v>99</v>
      </c>
      <c r="M413">
        <v>145</v>
      </c>
      <c r="N413">
        <v>149</v>
      </c>
      <c r="O413">
        <v>134</v>
      </c>
      <c r="P413">
        <v>104</v>
      </c>
      <c r="Q413">
        <v>69</v>
      </c>
      <c r="R413">
        <v>81</v>
      </c>
      <c r="S413">
        <v>0</v>
      </c>
      <c r="T413">
        <v>3</v>
      </c>
      <c r="U413">
        <v>688</v>
      </c>
      <c r="V413">
        <v>344</v>
      </c>
      <c r="W413">
        <v>1</v>
      </c>
      <c r="X413">
        <v>28</v>
      </c>
      <c r="Y413">
        <v>1004</v>
      </c>
      <c r="Z413">
        <v>1</v>
      </c>
      <c r="AA413">
        <v>0.66505324298160695</v>
      </c>
      <c r="AB413">
        <v>0.33494675701839299</v>
      </c>
      <c r="AC413">
        <v>0</v>
      </c>
      <c r="AD413">
        <v>0</v>
      </c>
      <c r="AE413">
        <v>9.8741529525653432E-2</v>
      </c>
      <c r="AF413">
        <v>0.14230396902226519</v>
      </c>
      <c r="AG413">
        <v>9.5837366892545989E-2</v>
      </c>
      <c r="AH413">
        <v>0.1403678606001936</v>
      </c>
      <c r="AI413">
        <v>0.14424007744433689</v>
      </c>
      <c r="AJ413">
        <v>0.1297192642787996</v>
      </c>
      <c r="AK413">
        <v>0.10067763794772509</v>
      </c>
      <c r="AL413">
        <v>6.6795740561471445E-2</v>
      </c>
      <c r="AM413">
        <v>7.841239109390126E-2</v>
      </c>
      <c r="AN413">
        <v>0</v>
      </c>
      <c r="AO413">
        <f t="shared" si="6"/>
        <v>2.9041626331074541E-3</v>
      </c>
      <c r="AP413">
        <v>0.6660212971926428</v>
      </c>
      <c r="AQ413">
        <v>0.3330106485963214</v>
      </c>
      <c r="AR413">
        <v>9.6805421103581804E-4</v>
      </c>
      <c r="AS413">
        <v>2.71055179090029E-2</v>
      </c>
      <c r="AT413">
        <v>0.97192642787996131</v>
      </c>
      <c r="AU413">
        <v>9.6805421103581804E-4</v>
      </c>
    </row>
    <row r="414" spans="1:47" x14ac:dyDescent="0.25">
      <c r="A414" t="s">
        <v>892</v>
      </c>
      <c r="B414" t="s">
        <v>889</v>
      </c>
      <c r="C414" t="s">
        <v>382</v>
      </c>
      <c r="D414">
        <v>2023</v>
      </c>
      <c r="E414">
        <v>733</v>
      </c>
      <c r="F414">
        <v>439</v>
      </c>
      <c r="G414">
        <v>294</v>
      </c>
      <c r="H414">
        <v>0</v>
      </c>
      <c r="I414">
        <v>0</v>
      </c>
      <c r="J414">
        <v>79</v>
      </c>
      <c r="K414">
        <v>120</v>
      </c>
      <c r="L414">
        <v>112</v>
      </c>
      <c r="M414">
        <v>89</v>
      </c>
      <c r="N414">
        <v>80</v>
      </c>
      <c r="O414">
        <v>79</v>
      </c>
      <c r="P414">
        <v>71</v>
      </c>
      <c r="Q414">
        <v>61</v>
      </c>
      <c r="R414">
        <v>41</v>
      </c>
      <c r="S414">
        <v>0</v>
      </c>
      <c r="T414">
        <v>1</v>
      </c>
      <c r="U414">
        <v>519</v>
      </c>
      <c r="V414">
        <v>214</v>
      </c>
      <c r="W414">
        <v>0</v>
      </c>
      <c r="X414">
        <v>83</v>
      </c>
      <c r="Y414">
        <v>649</v>
      </c>
      <c r="Z414">
        <v>1</v>
      </c>
      <c r="AA414">
        <v>0.59890859481582537</v>
      </c>
      <c r="AB414">
        <v>0.40109140518417458</v>
      </c>
      <c r="AC414">
        <v>0</v>
      </c>
      <c r="AD414">
        <v>0</v>
      </c>
      <c r="AE414">
        <v>0.1077762619372442</v>
      </c>
      <c r="AF414">
        <v>0.16371077762619371</v>
      </c>
      <c r="AG414">
        <v>0.1527967257844475</v>
      </c>
      <c r="AH414">
        <v>0.121418826739427</v>
      </c>
      <c r="AI414">
        <v>0.1091405184174625</v>
      </c>
      <c r="AJ414">
        <v>0.1077762619372442</v>
      </c>
      <c r="AK414">
        <v>9.6862210095497947E-2</v>
      </c>
      <c r="AL414">
        <v>8.3219645293315145E-2</v>
      </c>
      <c r="AM414">
        <v>5.593451568894952E-2</v>
      </c>
      <c r="AN414">
        <v>0</v>
      </c>
      <c r="AO414">
        <f t="shared" si="6"/>
        <v>1.364256480218281E-3</v>
      </c>
      <c r="AP414">
        <v>0.7080491132332879</v>
      </c>
      <c r="AQ414">
        <v>0.29195088676671221</v>
      </c>
      <c r="AR414">
        <v>0</v>
      </c>
      <c r="AS414">
        <v>0.1132332878581173</v>
      </c>
      <c r="AT414">
        <v>0.88540245566166442</v>
      </c>
      <c r="AU414">
        <v>1.364256480218281E-3</v>
      </c>
    </row>
    <row r="415" spans="1:47" x14ac:dyDescent="0.25">
      <c r="A415" t="s">
        <v>5182</v>
      </c>
      <c r="B415" t="s">
        <v>889</v>
      </c>
      <c r="C415" t="s">
        <v>388</v>
      </c>
      <c r="D415">
        <v>2023</v>
      </c>
      <c r="E415">
        <v>13</v>
      </c>
      <c r="F415">
        <v>7</v>
      </c>
      <c r="G415">
        <v>6</v>
      </c>
      <c r="H415">
        <v>0</v>
      </c>
      <c r="I415">
        <v>0</v>
      </c>
      <c r="J415">
        <v>2</v>
      </c>
      <c r="K415">
        <v>2</v>
      </c>
      <c r="L415">
        <v>2</v>
      </c>
      <c r="M415">
        <v>1</v>
      </c>
      <c r="N415">
        <v>2</v>
      </c>
      <c r="O415">
        <v>0</v>
      </c>
      <c r="P415">
        <v>1</v>
      </c>
      <c r="Q415">
        <v>2</v>
      </c>
      <c r="R415">
        <v>1</v>
      </c>
      <c r="S415">
        <v>0</v>
      </c>
      <c r="T415">
        <v>0</v>
      </c>
      <c r="U415">
        <v>9</v>
      </c>
      <c r="V415">
        <v>4</v>
      </c>
      <c r="W415">
        <v>0</v>
      </c>
      <c r="X415">
        <v>0</v>
      </c>
      <c r="Y415">
        <v>13</v>
      </c>
      <c r="Z415">
        <v>0</v>
      </c>
      <c r="AA415">
        <v>0.53846153846153844</v>
      </c>
      <c r="AB415">
        <v>0.46153846153846162</v>
      </c>
      <c r="AC415">
        <v>0</v>
      </c>
      <c r="AD415">
        <v>0</v>
      </c>
      <c r="AE415">
        <v>0.15384615384615391</v>
      </c>
      <c r="AF415">
        <v>0.15384615384615391</v>
      </c>
      <c r="AG415">
        <v>0.15384615384615391</v>
      </c>
      <c r="AH415">
        <v>7.6923076923076927E-2</v>
      </c>
      <c r="AI415">
        <v>0.15384615384615391</v>
      </c>
      <c r="AJ415">
        <v>0</v>
      </c>
      <c r="AK415">
        <v>7.6923076923076927E-2</v>
      </c>
      <c r="AL415">
        <v>0.15384615384615391</v>
      </c>
      <c r="AM415">
        <v>7.6923076923076927E-2</v>
      </c>
      <c r="AN415">
        <v>0</v>
      </c>
      <c r="AO415">
        <f t="shared" si="6"/>
        <v>0</v>
      </c>
      <c r="AP415">
        <v>0.69230769230769229</v>
      </c>
      <c r="AQ415">
        <v>0.30769230769230771</v>
      </c>
      <c r="AR415">
        <v>0</v>
      </c>
      <c r="AS415">
        <v>0</v>
      </c>
      <c r="AT415">
        <v>1</v>
      </c>
      <c r="AU415">
        <v>0</v>
      </c>
    </row>
    <row r="416" spans="1:47" x14ac:dyDescent="0.25">
      <c r="A416" t="s">
        <v>894</v>
      </c>
      <c r="B416" t="s">
        <v>889</v>
      </c>
      <c r="C416" t="s">
        <v>394</v>
      </c>
      <c r="D416">
        <v>2023</v>
      </c>
      <c r="E416">
        <v>1480</v>
      </c>
      <c r="F416">
        <v>898</v>
      </c>
      <c r="G416">
        <v>582</v>
      </c>
      <c r="H416">
        <v>0</v>
      </c>
      <c r="I416">
        <v>3</v>
      </c>
      <c r="J416">
        <v>197</v>
      </c>
      <c r="K416">
        <v>229</v>
      </c>
      <c r="L416">
        <v>213</v>
      </c>
      <c r="M416">
        <v>194</v>
      </c>
      <c r="N416">
        <v>146</v>
      </c>
      <c r="O416">
        <v>142</v>
      </c>
      <c r="P416">
        <v>149</v>
      </c>
      <c r="Q416">
        <v>110</v>
      </c>
      <c r="R416">
        <v>97</v>
      </c>
      <c r="S416">
        <v>0</v>
      </c>
      <c r="T416">
        <v>0</v>
      </c>
      <c r="U416">
        <v>1051</v>
      </c>
      <c r="V416">
        <v>429</v>
      </c>
      <c r="W416">
        <v>0</v>
      </c>
      <c r="X416">
        <v>161</v>
      </c>
      <c r="Y416">
        <v>1309</v>
      </c>
      <c r="Z416">
        <v>10</v>
      </c>
      <c r="AA416">
        <v>0.60675675675675678</v>
      </c>
      <c r="AB416">
        <v>0.39324324324324322</v>
      </c>
      <c r="AC416">
        <v>0</v>
      </c>
      <c r="AD416">
        <v>2.0270270270270271E-3</v>
      </c>
      <c r="AE416">
        <v>0.13310810810810811</v>
      </c>
      <c r="AF416">
        <v>0.1547297297297297</v>
      </c>
      <c r="AG416">
        <v>0.14391891891891889</v>
      </c>
      <c r="AH416">
        <v>0.1310810810810811</v>
      </c>
      <c r="AI416">
        <v>9.8648648648648654E-2</v>
      </c>
      <c r="AJ416">
        <v>9.5945945945945951E-2</v>
      </c>
      <c r="AK416">
        <v>0.1006756756756757</v>
      </c>
      <c r="AL416">
        <v>7.4324324324324328E-2</v>
      </c>
      <c r="AM416">
        <v>6.5540540540540537E-2</v>
      </c>
      <c r="AN416">
        <v>0</v>
      </c>
      <c r="AO416">
        <f t="shared" si="6"/>
        <v>0</v>
      </c>
      <c r="AP416">
        <v>0.71013513513513515</v>
      </c>
      <c r="AQ416">
        <v>0.28986486486486479</v>
      </c>
      <c r="AR416">
        <v>0</v>
      </c>
      <c r="AS416">
        <v>0.1087837837837838</v>
      </c>
      <c r="AT416">
        <v>0.88445945945945947</v>
      </c>
      <c r="AU416">
        <v>6.7567567567567571E-3</v>
      </c>
    </row>
    <row r="417" spans="1:47" x14ac:dyDescent="0.25">
      <c r="A417" t="s">
        <v>5183</v>
      </c>
      <c r="B417" t="s">
        <v>889</v>
      </c>
      <c r="C417" t="s">
        <v>400</v>
      </c>
      <c r="D417">
        <v>2023</v>
      </c>
      <c r="E417">
        <v>4</v>
      </c>
      <c r="F417">
        <v>1</v>
      </c>
      <c r="G417">
        <v>3</v>
      </c>
      <c r="H417">
        <v>0</v>
      </c>
      <c r="I417">
        <v>0</v>
      </c>
      <c r="J417">
        <v>2</v>
      </c>
      <c r="K417">
        <v>1</v>
      </c>
      <c r="L417">
        <v>0</v>
      </c>
      <c r="M417">
        <v>0</v>
      </c>
      <c r="N417">
        <v>0</v>
      </c>
      <c r="O417">
        <v>0</v>
      </c>
      <c r="P417">
        <v>0</v>
      </c>
      <c r="Q417">
        <v>1</v>
      </c>
      <c r="R417">
        <v>0</v>
      </c>
      <c r="S417">
        <v>0</v>
      </c>
      <c r="T417">
        <v>0</v>
      </c>
      <c r="U417">
        <v>4</v>
      </c>
      <c r="V417">
        <v>0</v>
      </c>
      <c r="W417">
        <v>0</v>
      </c>
      <c r="X417">
        <v>4</v>
      </c>
      <c r="Y417">
        <v>0</v>
      </c>
      <c r="Z417">
        <v>0</v>
      </c>
      <c r="AA417">
        <v>0.25</v>
      </c>
      <c r="AB417">
        <v>0.75</v>
      </c>
      <c r="AC417">
        <v>0</v>
      </c>
      <c r="AD417">
        <v>0</v>
      </c>
      <c r="AE417">
        <v>0.5</v>
      </c>
      <c r="AF417">
        <v>0.25</v>
      </c>
      <c r="AG417">
        <v>0</v>
      </c>
      <c r="AH417">
        <v>0</v>
      </c>
      <c r="AI417">
        <v>0</v>
      </c>
      <c r="AJ417">
        <v>0</v>
      </c>
      <c r="AK417">
        <v>0</v>
      </c>
      <c r="AL417">
        <v>0.25</v>
      </c>
      <c r="AM417">
        <v>0</v>
      </c>
      <c r="AN417">
        <v>0</v>
      </c>
      <c r="AO417">
        <f t="shared" si="6"/>
        <v>0</v>
      </c>
      <c r="AP417">
        <v>1</v>
      </c>
      <c r="AQ417">
        <v>0</v>
      </c>
      <c r="AR417">
        <v>0</v>
      </c>
      <c r="AS417">
        <v>1</v>
      </c>
      <c r="AT417">
        <v>0</v>
      </c>
      <c r="AU417">
        <v>0</v>
      </c>
    </row>
    <row r="418" spans="1:47" x14ac:dyDescent="0.25">
      <c r="A418" t="s">
        <v>895</v>
      </c>
      <c r="B418" t="s">
        <v>889</v>
      </c>
      <c r="C418" t="s">
        <v>43</v>
      </c>
      <c r="D418">
        <v>2023</v>
      </c>
      <c r="E418">
        <v>18037</v>
      </c>
      <c r="F418">
        <v>10915</v>
      </c>
      <c r="G418">
        <v>7122</v>
      </c>
      <c r="H418">
        <v>0</v>
      </c>
      <c r="I418">
        <v>48</v>
      </c>
      <c r="J418">
        <v>2520</v>
      </c>
      <c r="K418">
        <v>2992</v>
      </c>
      <c r="L418">
        <v>2395</v>
      </c>
      <c r="M418">
        <v>1648</v>
      </c>
      <c r="N418">
        <v>2022</v>
      </c>
      <c r="O418">
        <v>1827</v>
      </c>
      <c r="P418">
        <v>1495</v>
      </c>
      <c r="Q418">
        <v>1478</v>
      </c>
      <c r="R418">
        <v>1600</v>
      </c>
      <c r="S418">
        <v>0</v>
      </c>
      <c r="T418">
        <v>12</v>
      </c>
      <c r="U418">
        <v>13082</v>
      </c>
      <c r="V418">
        <v>4940</v>
      </c>
      <c r="W418">
        <v>15</v>
      </c>
      <c r="X418">
        <v>164</v>
      </c>
      <c r="Y418">
        <v>17826</v>
      </c>
      <c r="Z418">
        <v>47</v>
      </c>
      <c r="AA418">
        <v>0.60514497976381887</v>
      </c>
      <c r="AB418">
        <v>0.39485502023618119</v>
      </c>
      <c r="AC418">
        <v>0</v>
      </c>
      <c r="AD418">
        <v>2.6611964295614569E-3</v>
      </c>
      <c r="AE418">
        <v>0.13971281255197651</v>
      </c>
      <c r="AF418">
        <v>0.16588124410933081</v>
      </c>
      <c r="AG418">
        <v>0.13278261351666021</v>
      </c>
      <c r="AH418">
        <v>9.1367744081610025E-2</v>
      </c>
      <c r="AI418">
        <v>0.1121028995952764</v>
      </c>
      <c r="AJ418">
        <v>0.10129178910018299</v>
      </c>
      <c r="AK418">
        <v>8.2885180462382885E-2</v>
      </c>
      <c r="AL418">
        <v>8.1942673393579857E-2</v>
      </c>
      <c r="AM418">
        <v>8.8706547652048565E-2</v>
      </c>
      <c r="AN418">
        <v>0</v>
      </c>
      <c r="AO418">
        <f t="shared" si="6"/>
        <v>6.6529910739036423E-4</v>
      </c>
      <c r="AP418">
        <v>0.72528691024006209</v>
      </c>
      <c r="AQ418">
        <v>0.27388146587569989</v>
      </c>
      <c r="AR418">
        <v>8.3162388423795529E-4</v>
      </c>
      <c r="AS418">
        <v>9.0924211343349787E-3</v>
      </c>
      <c r="AT418">
        <v>0.98830182402838607</v>
      </c>
      <c r="AU418">
        <v>2.6057548372789268E-3</v>
      </c>
    </row>
    <row r="419" spans="1:47" x14ac:dyDescent="0.25">
      <c r="A419" t="s">
        <v>5184</v>
      </c>
      <c r="B419" t="s">
        <v>889</v>
      </c>
      <c r="C419" t="s">
        <v>187</v>
      </c>
      <c r="D419">
        <v>2023</v>
      </c>
      <c r="E419">
        <v>168</v>
      </c>
      <c r="F419">
        <v>112</v>
      </c>
      <c r="G419">
        <v>56</v>
      </c>
      <c r="H419">
        <v>0</v>
      </c>
      <c r="I419">
        <v>0</v>
      </c>
      <c r="J419">
        <v>22</v>
      </c>
      <c r="K419">
        <v>19</v>
      </c>
      <c r="L419">
        <v>28</v>
      </c>
      <c r="M419">
        <v>13</v>
      </c>
      <c r="N419">
        <v>15</v>
      </c>
      <c r="O419">
        <v>8</v>
      </c>
      <c r="P419">
        <v>16</v>
      </c>
      <c r="Q419">
        <v>15</v>
      </c>
      <c r="R419">
        <v>13</v>
      </c>
      <c r="S419">
        <v>0</v>
      </c>
      <c r="T419">
        <v>19</v>
      </c>
      <c r="U419">
        <v>120</v>
      </c>
      <c r="V419">
        <v>29</v>
      </c>
      <c r="W419">
        <v>19</v>
      </c>
      <c r="X419">
        <v>0</v>
      </c>
      <c r="Y419">
        <v>166</v>
      </c>
      <c r="Z419">
        <v>2</v>
      </c>
      <c r="AA419">
        <v>0.66666666666666663</v>
      </c>
      <c r="AB419">
        <v>0.33333333333333331</v>
      </c>
      <c r="AC419">
        <v>0</v>
      </c>
      <c r="AD419">
        <v>0</v>
      </c>
      <c r="AE419">
        <v>0.13095238095238099</v>
      </c>
      <c r="AF419">
        <v>0.1130952380952381</v>
      </c>
      <c r="AG419">
        <v>0.16666666666666671</v>
      </c>
      <c r="AH419">
        <v>7.7380952380952384E-2</v>
      </c>
      <c r="AI419">
        <v>8.9285714285714288E-2</v>
      </c>
      <c r="AJ419">
        <v>4.7619047619047623E-2</v>
      </c>
      <c r="AK419">
        <v>9.5238095238095233E-2</v>
      </c>
      <c r="AL419">
        <v>8.9285714285714288E-2</v>
      </c>
      <c r="AM419">
        <v>7.7380952380952384E-2</v>
      </c>
      <c r="AN419">
        <v>0</v>
      </c>
      <c r="AO419">
        <f t="shared" si="6"/>
        <v>0.1130952380952381</v>
      </c>
      <c r="AP419">
        <v>0.7142857142857143</v>
      </c>
      <c r="AQ419">
        <v>0.17261904761904759</v>
      </c>
      <c r="AR419">
        <v>0.1130952380952381</v>
      </c>
      <c r="AS419">
        <v>0</v>
      </c>
      <c r="AT419">
        <v>0.98809523809523814</v>
      </c>
      <c r="AU419">
        <v>1.1904761904761901E-2</v>
      </c>
    </row>
    <row r="420" spans="1:47" x14ac:dyDescent="0.25">
      <c r="A420" t="s">
        <v>896</v>
      </c>
      <c r="B420" t="s">
        <v>889</v>
      </c>
      <c r="C420" t="s">
        <v>420</v>
      </c>
      <c r="D420">
        <v>2023</v>
      </c>
      <c r="E420">
        <v>11533</v>
      </c>
      <c r="F420">
        <v>6105</v>
      </c>
      <c r="G420">
        <v>5428</v>
      </c>
      <c r="H420">
        <v>0</v>
      </c>
      <c r="I420">
        <v>31</v>
      </c>
      <c r="J420">
        <v>981</v>
      </c>
      <c r="K420">
        <v>1801</v>
      </c>
      <c r="L420">
        <v>1526</v>
      </c>
      <c r="M420">
        <v>1301</v>
      </c>
      <c r="N420">
        <v>1101</v>
      </c>
      <c r="O420">
        <v>1123</v>
      </c>
      <c r="P420">
        <v>1053</v>
      </c>
      <c r="Q420">
        <v>816</v>
      </c>
      <c r="R420">
        <v>1012</v>
      </c>
      <c r="S420">
        <v>0</v>
      </c>
      <c r="T420">
        <v>788</v>
      </c>
      <c r="U420">
        <v>9797</v>
      </c>
      <c r="V420">
        <v>946</v>
      </c>
      <c r="W420">
        <v>790</v>
      </c>
      <c r="X420">
        <v>287</v>
      </c>
      <c r="Y420">
        <v>11245</v>
      </c>
      <c r="Z420">
        <v>1</v>
      </c>
      <c r="AA420">
        <v>0.52935055926471863</v>
      </c>
      <c r="AB420">
        <v>0.47064944073528142</v>
      </c>
      <c r="AC420">
        <v>0</v>
      </c>
      <c r="AD420">
        <v>2.6879389577733458E-3</v>
      </c>
      <c r="AE420">
        <v>8.5060261857279107E-2</v>
      </c>
      <c r="AF420">
        <v>0.15616058267579991</v>
      </c>
      <c r="AG420">
        <v>0.1323159628891008</v>
      </c>
      <c r="AH420">
        <v>0.1128067285181653</v>
      </c>
      <c r="AI420">
        <v>9.546518685511142E-2</v>
      </c>
      <c r="AJ420">
        <v>9.7372756438047339E-2</v>
      </c>
      <c r="AK420">
        <v>9.1303216855978503E-2</v>
      </c>
      <c r="AL420">
        <v>7.0753489985259696E-2</v>
      </c>
      <c r="AM420">
        <v>8.7748200815052455E-2</v>
      </c>
      <c r="AN420">
        <v>0</v>
      </c>
      <c r="AO420">
        <f t="shared" si="6"/>
        <v>6.8325674152432153E-2</v>
      </c>
      <c r="AP420">
        <v>0.84947541836469265</v>
      </c>
      <c r="AQ420">
        <v>8.2025492066244696E-2</v>
      </c>
      <c r="AR420">
        <v>6.8499089569062685E-2</v>
      </c>
      <c r="AS420">
        <v>2.4885112286482269E-2</v>
      </c>
      <c r="AT420">
        <v>0.97502818000520242</v>
      </c>
      <c r="AU420">
        <v>8.6707708315269226E-5</v>
      </c>
    </row>
    <row r="421" spans="1:47" x14ac:dyDescent="0.25">
      <c r="A421" t="s">
        <v>897</v>
      </c>
      <c r="B421" t="s">
        <v>889</v>
      </c>
      <c r="C421" t="s">
        <v>426</v>
      </c>
      <c r="D421">
        <v>2023</v>
      </c>
      <c r="E421">
        <v>1246</v>
      </c>
      <c r="F421">
        <v>787</v>
      </c>
      <c r="G421">
        <v>459</v>
      </c>
      <c r="H421">
        <v>0</v>
      </c>
      <c r="I421">
        <v>6</v>
      </c>
      <c r="J421">
        <v>164</v>
      </c>
      <c r="K421">
        <v>214</v>
      </c>
      <c r="L421">
        <v>177</v>
      </c>
      <c r="M421">
        <v>150</v>
      </c>
      <c r="N421">
        <v>149</v>
      </c>
      <c r="O421">
        <v>125</v>
      </c>
      <c r="P421">
        <v>112</v>
      </c>
      <c r="Q421">
        <v>77</v>
      </c>
      <c r="R421">
        <v>72</v>
      </c>
      <c r="S421">
        <v>0</v>
      </c>
      <c r="T421">
        <v>0</v>
      </c>
      <c r="U421">
        <v>784</v>
      </c>
      <c r="V421">
        <v>462</v>
      </c>
      <c r="W421">
        <v>0</v>
      </c>
      <c r="X421">
        <v>4</v>
      </c>
      <c r="Y421">
        <v>1242</v>
      </c>
      <c r="Z421">
        <v>0</v>
      </c>
      <c r="AA421">
        <v>0.6316211878009631</v>
      </c>
      <c r="AB421">
        <v>0.3683788121990369</v>
      </c>
      <c r="AC421">
        <v>0</v>
      </c>
      <c r="AD421">
        <v>4.815409309791332E-3</v>
      </c>
      <c r="AE421">
        <v>0.1316211878009631</v>
      </c>
      <c r="AF421">
        <v>0.17174959871589079</v>
      </c>
      <c r="AG421">
        <v>0.1420545746388443</v>
      </c>
      <c r="AH421">
        <v>0.1203852327447833</v>
      </c>
      <c r="AI421">
        <v>0.11958266452648469</v>
      </c>
      <c r="AJ421">
        <v>0.1003210272873194</v>
      </c>
      <c r="AK421">
        <v>8.98876404494382E-2</v>
      </c>
      <c r="AL421">
        <v>6.1797752808988762E-2</v>
      </c>
      <c r="AM421">
        <v>5.7784911717495988E-2</v>
      </c>
      <c r="AN421">
        <v>0</v>
      </c>
      <c r="AO421">
        <f t="shared" si="6"/>
        <v>0</v>
      </c>
      <c r="AP421">
        <v>0.6292134831460674</v>
      </c>
      <c r="AQ421">
        <v>0.3707865168539326</v>
      </c>
      <c r="AR421">
        <v>0</v>
      </c>
      <c r="AS421">
        <v>3.210272873194221E-3</v>
      </c>
      <c r="AT421">
        <v>0.9967897271268058</v>
      </c>
      <c r="AU421">
        <v>0</v>
      </c>
    </row>
    <row r="422" spans="1:47" x14ac:dyDescent="0.25">
      <c r="A422" t="s">
        <v>5185</v>
      </c>
      <c r="B422" t="s">
        <v>889</v>
      </c>
      <c r="C422" t="s">
        <v>433</v>
      </c>
      <c r="D422">
        <v>2023</v>
      </c>
      <c r="E422">
        <v>17</v>
      </c>
      <c r="F422">
        <v>7</v>
      </c>
      <c r="G422">
        <v>10</v>
      </c>
      <c r="H422">
        <v>0</v>
      </c>
      <c r="I422">
        <v>0</v>
      </c>
      <c r="J422">
        <v>2</v>
      </c>
      <c r="K422">
        <v>4</v>
      </c>
      <c r="L422">
        <v>2</v>
      </c>
      <c r="M422">
        <v>1</v>
      </c>
      <c r="N422">
        <v>3</v>
      </c>
      <c r="O422">
        <v>1</v>
      </c>
      <c r="P422">
        <v>1</v>
      </c>
      <c r="Q422">
        <v>0</v>
      </c>
      <c r="R422">
        <v>3</v>
      </c>
      <c r="S422">
        <v>0</v>
      </c>
      <c r="T422">
        <v>0</v>
      </c>
      <c r="U422">
        <v>16</v>
      </c>
      <c r="V422">
        <v>1</v>
      </c>
      <c r="W422">
        <v>0</v>
      </c>
      <c r="X422">
        <v>0</v>
      </c>
      <c r="Y422">
        <v>17</v>
      </c>
      <c r="Z422">
        <v>0</v>
      </c>
      <c r="AA422">
        <v>0.41176470588235292</v>
      </c>
      <c r="AB422">
        <v>0.58823529411764708</v>
      </c>
      <c r="AC422">
        <v>0</v>
      </c>
      <c r="AD422">
        <v>0</v>
      </c>
      <c r="AE422">
        <v>0.1176470588235294</v>
      </c>
      <c r="AF422">
        <v>0.23529411764705879</v>
      </c>
      <c r="AG422">
        <v>0.1176470588235294</v>
      </c>
      <c r="AH422">
        <v>5.8823529411764712E-2</v>
      </c>
      <c r="AI422">
        <v>0.1764705882352941</v>
      </c>
      <c r="AJ422">
        <v>5.8823529411764712E-2</v>
      </c>
      <c r="AK422">
        <v>5.8823529411764712E-2</v>
      </c>
      <c r="AL422">
        <v>0</v>
      </c>
      <c r="AM422">
        <v>0.1764705882352941</v>
      </c>
      <c r="AN422">
        <v>0</v>
      </c>
      <c r="AO422">
        <f t="shared" si="6"/>
        <v>0</v>
      </c>
      <c r="AP422">
        <v>0.94117647058823528</v>
      </c>
      <c r="AQ422">
        <v>5.8823529411764712E-2</v>
      </c>
      <c r="AR422">
        <v>0</v>
      </c>
      <c r="AS422">
        <v>0</v>
      </c>
      <c r="AT422">
        <v>1</v>
      </c>
      <c r="AU422">
        <v>0</v>
      </c>
    </row>
  </sheetData>
  <autoFilter ref="A2:AU422" xr:uid="{00000000-0001-0000-1400-000000000000}"/>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32"/>
  <dimension ref="A1:BW571"/>
  <sheetViews>
    <sheetView showGridLines="0" zoomScaleNormal="100" workbookViewId="0">
      <pane ySplit="2" topLeftCell="A3" activePane="bottomLeft" state="frozen"/>
      <selection pane="bottomLeft"/>
    </sheetView>
  </sheetViews>
  <sheetFormatPr defaultColWidth="9" defaultRowHeight="13.8" x14ac:dyDescent="0.25"/>
  <cols>
    <col min="1" max="1" width="23.09765625" style="34" customWidth="1"/>
    <col min="2" max="2" width="14.5" style="34" bestFit="1" customWidth="1"/>
    <col min="3" max="3" width="26.59765625" style="34" bestFit="1" customWidth="1"/>
    <col min="4" max="4" width="25" style="34" bestFit="1" customWidth="1"/>
    <col min="5" max="5" width="10.59765625" style="34" bestFit="1" customWidth="1"/>
    <col min="6" max="6" width="7.09765625" style="72" bestFit="1" customWidth="1"/>
    <col min="7" max="7" width="5.09765625" style="72" bestFit="1" customWidth="1"/>
    <col min="8" max="8" width="10.09765625" style="34" bestFit="1" customWidth="1"/>
    <col min="9" max="17" width="7.5" style="34" bestFit="1" customWidth="1"/>
    <col min="18" max="19" width="6" style="34" bestFit="1" customWidth="1"/>
    <col min="20" max="20" width="10.09765625" style="34" bestFit="1" customWidth="1"/>
    <col min="21" max="21" width="10" style="34" bestFit="1" customWidth="1"/>
    <col min="22" max="22" width="9.09765625" style="34" bestFit="1" customWidth="1"/>
    <col min="23" max="23" width="9.59765625" style="34" bestFit="1" customWidth="1"/>
    <col min="24" max="24" width="10.5" style="34" bestFit="1" customWidth="1"/>
    <col min="25" max="25" width="7.09765625" style="34" bestFit="1" customWidth="1"/>
    <col min="26" max="26" width="8.09765625" style="34" bestFit="1" customWidth="1"/>
    <col min="27" max="27" width="10.09765625" style="34" bestFit="1" customWidth="1"/>
    <col min="28" max="28" width="7.59765625" style="34" bestFit="1" customWidth="1"/>
    <col min="29" max="29" width="9.59765625" style="34" bestFit="1" customWidth="1"/>
    <col min="30" max="30" width="10.09765625" style="34" bestFit="1" customWidth="1"/>
    <col min="31" max="31" width="9.5" style="34" bestFit="1" customWidth="1"/>
    <col min="32" max="32" width="19.69921875" style="34" customWidth="1"/>
    <col min="33" max="33" width="16.3984375" style="34" customWidth="1"/>
    <col min="34" max="34" width="16.69921875" style="34" customWidth="1"/>
    <col min="35" max="35" width="8" style="34" bestFit="1" customWidth="1"/>
    <col min="36" max="36" width="7" style="34" bestFit="1" customWidth="1"/>
    <col min="37" max="37" width="10.5" style="34" bestFit="1" customWidth="1"/>
    <col min="38" max="38" width="10.59765625" style="34" bestFit="1" customWidth="1"/>
    <col min="39" max="70" width="8.59765625" style="34" bestFit="1" customWidth="1"/>
    <col min="71" max="71" width="18" style="34" customWidth="1"/>
    <col min="72" max="72" width="42.09765625" style="34" bestFit="1" customWidth="1"/>
    <col min="73" max="73" width="8.59765625" style="34" bestFit="1" customWidth="1"/>
    <col min="74" max="74" width="11.5" style="34" bestFit="1" customWidth="1"/>
    <col min="75" max="75" width="8.09765625" style="34" bestFit="1" customWidth="1"/>
    <col min="76" max="16384" width="9" style="34"/>
  </cols>
  <sheetData>
    <row r="1" spans="1:75" s="263" customFormat="1" x14ac:dyDescent="0.25">
      <c r="A1" s="263">
        <v>1</v>
      </c>
      <c r="B1" s="263">
        <v>2</v>
      </c>
      <c r="C1" s="263">
        <v>3</v>
      </c>
      <c r="D1" s="263">
        <v>4</v>
      </c>
      <c r="E1" s="263">
        <v>5</v>
      </c>
      <c r="F1" s="263">
        <v>6</v>
      </c>
      <c r="G1" s="263">
        <v>7</v>
      </c>
      <c r="H1" s="263">
        <v>8</v>
      </c>
      <c r="I1" s="492">
        <v>9</v>
      </c>
      <c r="J1" s="492">
        <v>10</v>
      </c>
      <c r="K1" s="492">
        <v>11</v>
      </c>
      <c r="L1" s="492">
        <v>12</v>
      </c>
      <c r="M1" s="492">
        <v>13</v>
      </c>
      <c r="N1" s="492">
        <v>14</v>
      </c>
      <c r="O1" s="492">
        <v>15</v>
      </c>
      <c r="P1" s="492">
        <v>16</v>
      </c>
      <c r="Q1" s="492">
        <v>17</v>
      </c>
      <c r="R1" s="492">
        <v>18</v>
      </c>
      <c r="S1" s="492">
        <v>19</v>
      </c>
      <c r="T1" s="492">
        <v>20</v>
      </c>
      <c r="U1" s="263">
        <v>21</v>
      </c>
      <c r="V1" s="263">
        <v>22</v>
      </c>
      <c r="W1" s="263">
        <v>23</v>
      </c>
      <c r="X1" s="263">
        <v>24</v>
      </c>
      <c r="Y1" s="263">
        <v>25</v>
      </c>
      <c r="Z1" s="263">
        <v>26</v>
      </c>
      <c r="AA1" s="263">
        <v>27</v>
      </c>
      <c r="AB1" s="263">
        <v>28</v>
      </c>
      <c r="AC1" s="263">
        <v>29</v>
      </c>
      <c r="AD1" s="263">
        <v>30</v>
      </c>
      <c r="AE1" s="263">
        <v>31</v>
      </c>
      <c r="AF1" s="263">
        <v>32</v>
      </c>
      <c r="AG1" s="263">
        <v>33</v>
      </c>
      <c r="AH1" s="263">
        <v>34</v>
      </c>
      <c r="AI1" s="263">
        <v>35</v>
      </c>
      <c r="AJ1" s="263">
        <v>36</v>
      </c>
      <c r="AK1" s="263">
        <v>37</v>
      </c>
      <c r="AL1" s="263">
        <v>38</v>
      </c>
      <c r="AM1" s="263">
        <v>39</v>
      </c>
      <c r="AN1" s="263">
        <v>40</v>
      </c>
      <c r="AO1" s="263">
        <v>41</v>
      </c>
      <c r="AP1" s="492">
        <v>42</v>
      </c>
      <c r="AQ1" s="492">
        <v>43</v>
      </c>
      <c r="AR1" s="492">
        <v>44</v>
      </c>
      <c r="AS1" s="492">
        <v>45</v>
      </c>
      <c r="AT1" s="492">
        <v>46</v>
      </c>
      <c r="AU1" s="492">
        <v>47</v>
      </c>
      <c r="AV1" s="492">
        <v>48</v>
      </c>
      <c r="AW1" s="492">
        <v>49</v>
      </c>
      <c r="AX1" s="492">
        <v>50</v>
      </c>
      <c r="AY1" s="492">
        <v>51</v>
      </c>
      <c r="AZ1" s="492">
        <v>52</v>
      </c>
      <c r="BA1" s="492">
        <v>53</v>
      </c>
      <c r="BB1" s="263">
        <v>54</v>
      </c>
      <c r="BC1" s="263">
        <v>55</v>
      </c>
      <c r="BD1" s="263">
        <v>56</v>
      </c>
      <c r="BE1" s="263">
        <v>57</v>
      </c>
      <c r="BF1" s="263">
        <v>58</v>
      </c>
      <c r="BG1" s="263">
        <v>59</v>
      </c>
      <c r="BH1" s="263">
        <v>60</v>
      </c>
      <c r="BI1" s="263">
        <v>61</v>
      </c>
      <c r="BJ1" s="263">
        <v>62</v>
      </c>
      <c r="BK1" s="263">
        <v>63</v>
      </c>
      <c r="BL1" s="263">
        <v>64</v>
      </c>
      <c r="BM1" s="263">
        <v>65</v>
      </c>
      <c r="BN1" s="263">
        <v>66</v>
      </c>
      <c r="BO1" s="263">
        <v>67</v>
      </c>
      <c r="BP1" s="263">
        <v>68</v>
      </c>
      <c r="BQ1" s="263">
        <v>69</v>
      </c>
      <c r="BR1" s="263">
        <v>70</v>
      </c>
      <c r="BS1" s="263">
        <v>71</v>
      </c>
      <c r="BT1" s="263">
        <v>72</v>
      </c>
      <c r="BU1" s="263">
        <v>73</v>
      </c>
      <c r="BV1" s="263">
        <v>74</v>
      </c>
      <c r="BW1" s="263">
        <v>75</v>
      </c>
    </row>
    <row r="2" spans="1:75" s="194" customFormat="1" ht="55.2" x14ac:dyDescent="0.25">
      <c r="A2" s="311" t="s">
        <v>346</v>
      </c>
      <c r="B2" s="311" t="s">
        <v>3384</v>
      </c>
      <c r="C2" s="311" t="s">
        <v>900</v>
      </c>
      <c r="D2" s="311" t="s">
        <v>901</v>
      </c>
      <c r="E2" s="311" t="s">
        <v>902</v>
      </c>
      <c r="F2" s="312" t="s">
        <v>52</v>
      </c>
      <c r="G2" s="312" t="s">
        <v>5186</v>
      </c>
      <c r="H2" s="313" t="s">
        <v>905</v>
      </c>
      <c r="I2" s="314" t="s">
        <v>906</v>
      </c>
      <c r="J2" s="314" t="s">
        <v>907</v>
      </c>
      <c r="K2" s="314" t="s">
        <v>908</v>
      </c>
      <c r="L2" s="314" t="s">
        <v>909</v>
      </c>
      <c r="M2" s="314" t="s">
        <v>910</v>
      </c>
      <c r="N2" s="314" t="s">
        <v>911</v>
      </c>
      <c r="O2" s="314" t="s">
        <v>912</v>
      </c>
      <c r="P2" s="314" t="s">
        <v>913</v>
      </c>
      <c r="Q2" s="314" t="s">
        <v>914</v>
      </c>
      <c r="R2" s="314" t="s">
        <v>66</v>
      </c>
      <c r="S2" s="314" t="s">
        <v>56</v>
      </c>
      <c r="T2" s="314" t="s">
        <v>915</v>
      </c>
      <c r="U2" s="315" t="s">
        <v>916</v>
      </c>
      <c r="V2" s="315" t="s">
        <v>917</v>
      </c>
      <c r="W2" s="315" t="s">
        <v>918</v>
      </c>
      <c r="X2" s="316" t="s">
        <v>919</v>
      </c>
      <c r="Y2" s="316" t="s">
        <v>920</v>
      </c>
      <c r="Z2" s="316" t="s">
        <v>922</v>
      </c>
      <c r="AA2" s="317" t="s">
        <v>5187</v>
      </c>
      <c r="AB2" s="317" t="s">
        <v>5188</v>
      </c>
      <c r="AC2" s="317" t="s">
        <v>5189</v>
      </c>
      <c r="AD2" s="317" t="s">
        <v>3388</v>
      </c>
      <c r="AE2" s="317" t="s">
        <v>5190</v>
      </c>
      <c r="AF2" s="317" t="s">
        <v>929</v>
      </c>
      <c r="AG2" s="317" t="s">
        <v>930</v>
      </c>
      <c r="AH2" s="317" t="s">
        <v>5191</v>
      </c>
      <c r="AI2" s="318" t="s">
        <v>933</v>
      </c>
      <c r="AJ2" s="318" t="s">
        <v>932</v>
      </c>
      <c r="AK2" s="318" t="s">
        <v>934</v>
      </c>
      <c r="AL2" s="319" t="s">
        <v>935</v>
      </c>
      <c r="AM2" s="312" t="s">
        <v>903</v>
      </c>
      <c r="AN2" s="312" t="s">
        <v>904</v>
      </c>
      <c r="AO2" s="313" t="s">
        <v>905</v>
      </c>
      <c r="AP2" s="314" t="s">
        <v>906</v>
      </c>
      <c r="AQ2" s="285" t="s">
        <v>907</v>
      </c>
      <c r="AR2" s="314" t="s">
        <v>908</v>
      </c>
      <c r="AS2" s="314" t="s">
        <v>909</v>
      </c>
      <c r="AT2" s="314" t="s">
        <v>910</v>
      </c>
      <c r="AU2" s="314" t="s">
        <v>911</v>
      </c>
      <c r="AV2" s="314" t="s">
        <v>912</v>
      </c>
      <c r="AW2" s="314" t="s">
        <v>913</v>
      </c>
      <c r="AX2" s="314" t="s">
        <v>914</v>
      </c>
      <c r="AY2" s="314" t="s">
        <v>66</v>
      </c>
      <c r="AZ2" s="314" t="s">
        <v>56</v>
      </c>
      <c r="BA2" s="314" t="s">
        <v>915</v>
      </c>
      <c r="BB2" s="315" t="s">
        <v>916</v>
      </c>
      <c r="BC2" s="315" t="s">
        <v>917</v>
      </c>
      <c r="BD2" s="315" t="s">
        <v>918</v>
      </c>
      <c r="BE2" s="316" t="s">
        <v>919</v>
      </c>
      <c r="BF2" s="316" t="s">
        <v>920</v>
      </c>
      <c r="BG2" s="316" t="s">
        <v>936</v>
      </c>
      <c r="BH2" s="317" t="s">
        <v>5187</v>
      </c>
      <c r="BI2" s="317" t="s">
        <v>5188</v>
      </c>
      <c r="BJ2" s="317" t="s">
        <v>5189</v>
      </c>
      <c r="BK2" s="317" t="s">
        <v>3388</v>
      </c>
      <c r="BL2" s="317" t="s">
        <v>5190</v>
      </c>
      <c r="BM2" s="317" t="s">
        <v>929</v>
      </c>
      <c r="BN2" s="317" t="s">
        <v>930</v>
      </c>
      <c r="BO2" s="317" t="s">
        <v>5191</v>
      </c>
      <c r="BP2" s="320" t="s">
        <v>933</v>
      </c>
      <c r="BQ2" s="320" t="s">
        <v>932</v>
      </c>
      <c r="BR2" s="320" t="s">
        <v>934</v>
      </c>
      <c r="BS2" s="194" t="s">
        <v>3394</v>
      </c>
      <c r="BT2" s="194" t="s">
        <v>941</v>
      </c>
      <c r="BU2" s="194" t="s">
        <v>3395</v>
      </c>
      <c r="BV2" s="194" t="s">
        <v>942</v>
      </c>
      <c r="BW2" s="194" t="s">
        <v>5192</v>
      </c>
    </row>
    <row r="3" spans="1:75" customFormat="1" x14ac:dyDescent="0.25">
      <c r="A3" t="s">
        <v>5193</v>
      </c>
      <c r="B3" t="s">
        <v>102</v>
      </c>
      <c r="C3" t="s">
        <v>124</v>
      </c>
      <c r="D3" t="s">
        <v>44</v>
      </c>
      <c r="E3">
        <v>2014</v>
      </c>
      <c r="F3">
        <v>1847</v>
      </c>
      <c r="G3">
        <v>606</v>
      </c>
      <c r="H3">
        <v>0</v>
      </c>
      <c r="I3">
        <v>366</v>
      </c>
      <c r="J3">
        <v>389</v>
      </c>
      <c r="K3">
        <v>402</v>
      </c>
      <c r="L3">
        <v>375</v>
      </c>
      <c r="M3">
        <v>276</v>
      </c>
      <c r="N3">
        <v>233</v>
      </c>
      <c r="O3">
        <v>227</v>
      </c>
      <c r="P3">
        <v>125</v>
      </c>
      <c r="Q3">
        <v>40</v>
      </c>
      <c r="R3">
        <v>14</v>
      </c>
      <c r="S3">
        <v>6</v>
      </c>
      <c r="T3">
        <v>0</v>
      </c>
      <c r="U3">
        <v>1999</v>
      </c>
      <c r="V3">
        <v>454</v>
      </c>
      <c r="W3">
        <v>0</v>
      </c>
      <c r="X3">
        <v>1477</v>
      </c>
      <c r="Y3">
        <v>917</v>
      </c>
      <c r="Z3">
        <v>59</v>
      </c>
      <c r="AA3">
        <v>6</v>
      </c>
      <c r="AB3">
        <v>0</v>
      </c>
      <c r="AC3">
        <v>27</v>
      </c>
      <c r="AD3">
        <v>99</v>
      </c>
      <c r="AE3">
        <v>2220</v>
      </c>
      <c r="AF3">
        <v>26</v>
      </c>
      <c r="AG3">
        <v>16</v>
      </c>
      <c r="AH3">
        <v>59</v>
      </c>
      <c r="AI3">
        <v>2197</v>
      </c>
      <c r="AJ3">
        <v>190</v>
      </c>
      <c r="AK3">
        <v>66</v>
      </c>
      <c r="AL3">
        <v>2453</v>
      </c>
      <c r="AM3">
        <v>0.75295599999999996</v>
      </c>
      <c r="AN3">
        <v>0.24704400000000001</v>
      </c>
      <c r="AO3">
        <v>0</v>
      </c>
      <c r="AP3">
        <v>0.149205</v>
      </c>
      <c r="AQ3">
        <v>0.158581</v>
      </c>
      <c r="AR3">
        <v>0.163881</v>
      </c>
      <c r="AS3">
        <v>0.15287400000000001</v>
      </c>
      <c r="AT3">
        <v>0.112515</v>
      </c>
      <c r="AU3">
        <v>9.4986000000000001E-2</v>
      </c>
      <c r="AV3">
        <v>9.2539999999999997E-2</v>
      </c>
      <c r="AW3">
        <v>5.0958000000000003E-2</v>
      </c>
      <c r="AX3">
        <v>1.6306999999999999E-2</v>
      </c>
      <c r="AY3">
        <v>5.7070000000000003E-3</v>
      </c>
      <c r="AZ3">
        <v>2.4459999999999998E-3</v>
      </c>
      <c r="BA3">
        <v>0</v>
      </c>
      <c r="BB3">
        <v>0.8149209999999999</v>
      </c>
      <c r="BC3">
        <v>0.18507899999999999</v>
      </c>
      <c r="BD3">
        <v>0</v>
      </c>
      <c r="BE3">
        <v>0.60211999999999999</v>
      </c>
      <c r="BF3">
        <v>0.37382799999999999</v>
      </c>
      <c r="BG3">
        <v>2.4052E-2</v>
      </c>
      <c r="BH3">
        <v>2.4459999999999998E-3</v>
      </c>
      <c r="BI3">
        <v>0</v>
      </c>
      <c r="BJ3">
        <v>1.1006999999999999E-2</v>
      </c>
      <c r="BK3">
        <v>4.0358999999999999E-2</v>
      </c>
      <c r="BL3">
        <v>0.90501399999999999</v>
      </c>
      <c r="BM3">
        <v>1.0599000000000001E-2</v>
      </c>
      <c r="BN3">
        <v>6.5230000000000002E-3</v>
      </c>
      <c r="BO3">
        <v>2.4052E-2</v>
      </c>
      <c r="BP3">
        <v>0.89563800000000005</v>
      </c>
      <c r="BQ3">
        <v>7.7455999999999997E-2</v>
      </c>
      <c r="BR3">
        <v>2.6905999999999999E-2</v>
      </c>
      <c r="BS3">
        <v>1</v>
      </c>
      <c r="BT3" t="s">
        <v>5194</v>
      </c>
      <c r="BU3">
        <v>2453</v>
      </c>
      <c r="BV3">
        <v>1</v>
      </c>
      <c r="BW3">
        <v>0</v>
      </c>
    </row>
    <row r="4" spans="1:75" customFormat="1" x14ac:dyDescent="0.25">
      <c r="A4" t="s">
        <v>5195</v>
      </c>
      <c r="B4" t="s">
        <v>102</v>
      </c>
      <c r="C4" t="s">
        <v>124</v>
      </c>
      <c r="D4" t="s">
        <v>947</v>
      </c>
      <c r="E4">
        <v>2014</v>
      </c>
      <c r="F4">
        <v>980</v>
      </c>
      <c r="G4">
        <v>418</v>
      </c>
      <c r="H4">
        <v>0</v>
      </c>
      <c r="I4">
        <v>239</v>
      </c>
      <c r="J4">
        <v>214</v>
      </c>
      <c r="K4">
        <v>227</v>
      </c>
      <c r="L4">
        <v>237</v>
      </c>
      <c r="M4">
        <v>155</v>
      </c>
      <c r="N4">
        <v>123</v>
      </c>
      <c r="O4">
        <v>113</v>
      </c>
      <c r="P4">
        <v>58</v>
      </c>
      <c r="Q4">
        <v>20</v>
      </c>
      <c r="R4">
        <v>7</v>
      </c>
      <c r="S4">
        <v>5</v>
      </c>
      <c r="T4">
        <v>0</v>
      </c>
      <c r="U4">
        <v>1147</v>
      </c>
      <c r="V4">
        <v>251</v>
      </c>
      <c r="W4">
        <v>0</v>
      </c>
      <c r="X4">
        <v>910</v>
      </c>
      <c r="Y4">
        <v>488</v>
      </c>
      <c r="Z4">
        <v>0</v>
      </c>
      <c r="AA4">
        <v>2</v>
      </c>
      <c r="AB4">
        <v>0</v>
      </c>
      <c r="AC4">
        <v>16</v>
      </c>
      <c r="AD4">
        <v>30</v>
      </c>
      <c r="AE4">
        <v>1348</v>
      </c>
      <c r="AF4">
        <v>1</v>
      </c>
      <c r="AG4">
        <v>1</v>
      </c>
      <c r="AH4">
        <v>0</v>
      </c>
      <c r="AI4">
        <v>1330</v>
      </c>
      <c r="AJ4">
        <v>68</v>
      </c>
      <c r="AK4">
        <v>0</v>
      </c>
      <c r="AL4">
        <v>1398</v>
      </c>
      <c r="AM4">
        <v>0.70100099999999999</v>
      </c>
      <c r="AN4">
        <v>0.29899900000000001</v>
      </c>
      <c r="AO4">
        <v>0</v>
      </c>
      <c r="AP4">
        <v>0.170959</v>
      </c>
      <c r="AQ4">
        <v>0.15307599999999999</v>
      </c>
      <c r="AR4">
        <v>0.16237499999999999</v>
      </c>
      <c r="AS4">
        <v>0.16952800000000001</v>
      </c>
      <c r="AT4">
        <v>0.110873</v>
      </c>
      <c r="AU4">
        <v>8.7982999999999992E-2</v>
      </c>
      <c r="AV4">
        <v>8.0829999999999999E-2</v>
      </c>
      <c r="AW4">
        <v>4.1487999999999997E-2</v>
      </c>
      <c r="AX4">
        <v>1.4305999999999999E-2</v>
      </c>
      <c r="AY4">
        <v>5.0070000000000002E-3</v>
      </c>
      <c r="AZ4">
        <v>3.5769999999999999E-3</v>
      </c>
      <c r="BA4">
        <v>0</v>
      </c>
      <c r="BB4">
        <v>0.82045800000000002</v>
      </c>
      <c r="BC4">
        <v>0.17954200000000001</v>
      </c>
      <c r="BD4">
        <v>0</v>
      </c>
      <c r="BE4">
        <v>0.65093000000000001</v>
      </c>
      <c r="BF4">
        <v>0.34906999999999999</v>
      </c>
      <c r="BG4">
        <v>0</v>
      </c>
      <c r="BH4">
        <v>1.431E-3</v>
      </c>
      <c r="BI4">
        <v>0</v>
      </c>
      <c r="BJ4">
        <v>1.1445E-2</v>
      </c>
      <c r="BK4">
        <v>2.1458999999999999E-2</v>
      </c>
      <c r="BL4">
        <v>0.96423500000000006</v>
      </c>
      <c r="BM4">
        <v>7.1499999999999992E-4</v>
      </c>
      <c r="BN4">
        <v>7.1499999999999992E-4</v>
      </c>
      <c r="BO4">
        <v>0</v>
      </c>
      <c r="BP4">
        <v>0.95135900000000007</v>
      </c>
      <c r="BQ4">
        <v>4.8640999999999997E-2</v>
      </c>
      <c r="BR4">
        <v>0</v>
      </c>
      <c r="BS4">
        <v>1</v>
      </c>
      <c r="BT4" t="s">
        <v>5194</v>
      </c>
      <c r="BU4">
        <v>2453</v>
      </c>
      <c r="BV4">
        <v>0.56991400000000003</v>
      </c>
      <c r="BW4">
        <v>0</v>
      </c>
    </row>
    <row r="5" spans="1:75" customFormat="1" x14ac:dyDescent="0.25">
      <c r="A5" t="s">
        <v>5196</v>
      </c>
      <c r="B5" t="s">
        <v>102</v>
      </c>
      <c r="C5" t="s">
        <v>124</v>
      </c>
      <c r="D5" t="s">
        <v>949</v>
      </c>
      <c r="E5">
        <v>2014</v>
      </c>
      <c r="F5">
        <v>636</v>
      </c>
      <c r="G5">
        <v>133</v>
      </c>
      <c r="H5">
        <v>0</v>
      </c>
      <c r="I5">
        <v>109</v>
      </c>
      <c r="J5">
        <v>139</v>
      </c>
      <c r="K5">
        <v>125</v>
      </c>
      <c r="L5">
        <v>95</v>
      </c>
      <c r="M5">
        <v>84</v>
      </c>
      <c r="N5">
        <v>72</v>
      </c>
      <c r="O5">
        <v>78</v>
      </c>
      <c r="P5">
        <v>48</v>
      </c>
      <c r="Q5">
        <v>13</v>
      </c>
      <c r="R5">
        <v>5</v>
      </c>
      <c r="S5">
        <v>1</v>
      </c>
      <c r="T5">
        <v>0</v>
      </c>
      <c r="U5">
        <v>627</v>
      </c>
      <c r="V5">
        <v>142</v>
      </c>
      <c r="W5">
        <v>0</v>
      </c>
      <c r="X5">
        <v>434</v>
      </c>
      <c r="Y5">
        <v>335</v>
      </c>
      <c r="Z5">
        <v>0</v>
      </c>
      <c r="AA5">
        <v>2</v>
      </c>
      <c r="AB5">
        <v>0</v>
      </c>
      <c r="AC5">
        <v>3</v>
      </c>
      <c r="AD5">
        <v>38</v>
      </c>
      <c r="AE5">
        <v>723</v>
      </c>
      <c r="AF5">
        <v>2</v>
      </c>
      <c r="AG5">
        <v>1</v>
      </c>
      <c r="AH5">
        <v>0</v>
      </c>
      <c r="AI5">
        <v>650</v>
      </c>
      <c r="AJ5">
        <v>119</v>
      </c>
      <c r="AK5">
        <v>0</v>
      </c>
      <c r="AL5">
        <v>769</v>
      </c>
      <c r="AM5">
        <v>0.82704800000000001</v>
      </c>
      <c r="AN5">
        <v>0.17295199999999999</v>
      </c>
      <c r="AO5">
        <v>0</v>
      </c>
      <c r="AP5">
        <v>0.14174300000000001</v>
      </c>
      <c r="AQ5">
        <v>0.180754</v>
      </c>
      <c r="AR5">
        <v>0.162549</v>
      </c>
      <c r="AS5">
        <v>0.12353699999999999</v>
      </c>
      <c r="AT5">
        <v>0.109233</v>
      </c>
      <c r="AU5">
        <v>9.3628000000000003E-2</v>
      </c>
      <c r="AV5">
        <v>0.10143000000000001</v>
      </c>
      <c r="AW5">
        <v>6.2419000000000002E-2</v>
      </c>
      <c r="AX5">
        <v>1.6905E-2</v>
      </c>
      <c r="AY5">
        <v>6.502E-3</v>
      </c>
      <c r="AZ5">
        <v>1.2999999999999999E-3</v>
      </c>
      <c r="BA5">
        <v>0</v>
      </c>
      <c r="BB5">
        <v>0.81534499999999999</v>
      </c>
      <c r="BC5">
        <v>0.18465500000000001</v>
      </c>
      <c r="BD5">
        <v>0</v>
      </c>
      <c r="BE5">
        <v>0.56436900000000001</v>
      </c>
      <c r="BF5">
        <v>0.43563099999999999</v>
      </c>
      <c r="BG5">
        <v>0</v>
      </c>
      <c r="BH5">
        <v>2.601E-3</v>
      </c>
      <c r="BI5">
        <v>0</v>
      </c>
      <c r="BJ5">
        <v>3.901E-3</v>
      </c>
      <c r="BK5">
        <v>4.9414999999999987E-2</v>
      </c>
      <c r="BL5">
        <v>0.94018199999999996</v>
      </c>
      <c r="BM5">
        <v>2.601E-3</v>
      </c>
      <c r="BN5">
        <v>1.2999999999999999E-3</v>
      </c>
      <c r="BO5">
        <v>0</v>
      </c>
      <c r="BP5">
        <v>0.84525400000000006</v>
      </c>
      <c r="BQ5">
        <v>0.15474599999999999</v>
      </c>
      <c r="BR5">
        <v>0</v>
      </c>
      <c r="BS5">
        <v>1</v>
      </c>
      <c r="BT5" t="s">
        <v>5194</v>
      </c>
      <c r="BU5">
        <v>2453</v>
      </c>
      <c r="BV5">
        <v>0.31349399999999999</v>
      </c>
      <c r="BW5">
        <v>0</v>
      </c>
    </row>
    <row r="6" spans="1:75" customFormat="1" x14ac:dyDescent="0.25">
      <c r="A6" t="s">
        <v>5197</v>
      </c>
      <c r="B6" t="s">
        <v>102</v>
      </c>
      <c r="C6" t="s">
        <v>124</v>
      </c>
      <c r="D6" t="s">
        <v>951</v>
      </c>
      <c r="E6">
        <v>2014</v>
      </c>
      <c r="F6">
        <v>81</v>
      </c>
      <c r="G6">
        <v>15</v>
      </c>
      <c r="H6">
        <v>0</v>
      </c>
      <c r="I6">
        <v>5</v>
      </c>
      <c r="J6">
        <v>12</v>
      </c>
      <c r="K6">
        <v>20</v>
      </c>
      <c r="L6">
        <v>11</v>
      </c>
      <c r="M6">
        <v>11</v>
      </c>
      <c r="N6">
        <v>15</v>
      </c>
      <c r="O6">
        <v>11</v>
      </c>
      <c r="P6">
        <v>8</v>
      </c>
      <c r="Q6">
        <v>2</v>
      </c>
      <c r="R6">
        <v>1</v>
      </c>
      <c r="S6">
        <v>0</v>
      </c>
      <c r="T6">
        <v>0</v>
      </c>
      <c r="U6">
        <v>69</v>
      </c>
      <c r="V6">
        <v>27</v>
      </c>
      <c r="W6">
        <v>0</v>
      </c>
      <c r="X6">
        <v>47</v>
      </c>
      <c r="Y6">
        <v>49</v>
      </c>
      <c r="Z6">
        <v>0</v>
      </c>
      <c r="AA6">
        <v>1</v>
      </c>
      <c r="AB6">
        <v>0</v>
      </c>
      <c r="AC6">
        <v>1</v>
      </c>
      <c r="AD6">
        <v>3</v>
      </c>
      <c r="AE6">
        <v>90</v>
      </c>
      <c r="AF6">
        <v>1</v>
      </c>
      <c r="AG6">
        <v>0</v>
      </c>
      <c r="AH6">
        <v>0</v>
      </c>
      <c r="AI6">
        <v>94</v>
      </c>
      <c r="AJ6">
        <v>2</v>
      </c>
      <c r="AK6">
        <v>0</v>
      </c>
      <c r="AL6">
        <v>96</v>
      </c>
      <c r="AM6">
        <v>0.84375</v>
      </c>
      <c r="AN6">
        <v>0.15625</v>
      </c>
      <c r="AO6">
        <v>0</v>
      </c>
      <c r="AP6">
        <v>5.2082999999999997E-2</v>
      </c>
      <c r="AQ6">
        <v>0.125</v>
      </c>
      <c r="AR6">
        <v>0.20833299999999999</v>
      </c>
      <c r="AS6">
        <v>0.114583</v>
      </c>
      <c r="AT6">
        <v>0.114583</v>
      </c>
      <c r="AU6">
        <v>0.15625</v>
      </c>
      <c r="AV6">
        <v>0.114583</v>
      </c>
      <c r="AW6">
        <v>8.333299999999999E-2</v>
      </c>
      <c r="AX6">
        <v>2.0833000000000001E-2</v>
      </c>
      <c r="AY6">
        <v>1.0416999999999999E-2</v>
      </c>
      <c r="AZ6">
        <v>0</v>
      </c>
      <c r="BA6">
        <v>0</v>
      </c>
      <c r="BB6">
        <v>0.71875</v>
      </c>
      <c r="BC6">
        <v>0.28125</v>
      </c>
      <c r="BD6">
        <v>0</v>
      </c>
      <c r="BE6">
        <v>0.48958299999999999</v>
      </c>
      <c r="BF6">
        <v>0.51041700000000001</v>
      </c>
      <c r="BG6">
        <v>0</v>
      </c>
      <c r="BH6">
        <v>1.0416999999999999E-2</v>
      </c>
      <c r="BI6">
        <v>0</v>
      </c>
      <c r="BJ6">
        <v>1.0416999999999999E-2</v>
      </c>
      <c r="BK6">
        <v>3.125E-2</v>
      </c>
      <c r="BL6">
        <v>0.9375</v>
      </c>
      <c r="BM6">
        <v>1.0416999999999999E-2</v>
      </c>
      <c r="BN6">
        <v>0</v>
      </c>
      <c r="BO6">
        <v>0</v>
      </c>
      <c r="BP6">
        <v>0.97916700000000001</v>
      </c>
      <c r="BQ6">
        <v>2.0833000000000001E-2</v>
      </c>
      <c r="BR6">
        <v>0</v>
      </c>
      <c r="BS6">
        <v>1</v>
      </c>
      <c r="BT6" t="s">
        <v>5194</v>
      </c>
      <c r="BU6">
        <v>2453</v>
      </c>
      <c r="BV6">
        <v>3.9135999999999997E-2</v>
      </c>
      <c r="BW6">
        <v>0</v>
      </c>
    </row>
    <row r="7" spans="1:75" customFormat="1" x14ac:dyDescent="0.25">
      <c r="A7" t="s">
        <v>5198</v>
      </c>
      <c r="B7" t="s">
        <v>102</v>
      </c>
      <c r="C7" t="s">
        <v>124</v>
      </c>
      <c r="D7" t="s">
        <v>953</v>
      </c>
      <c r="E7">
        <v>2014</v>
      </c>
      <c r="F7">
        <v>98</v>
      </c>
      <c r="G7">
        <v>27</v>
      </c>
      <c r="H7">
        <v>0</v>
      </c>
      <c r="I7">
        <v>3</v>
      </c>
      <c r="J7">
        <v>12</v>
      </c>
      <c r="K7">
        <v>19</v>
      </c>
      <c r="L7">
        <v>22</v>
      </c>
      <c r="M7">
        <v>16</v>
      </c>
      <c r="N7">
        <v>19</v>
      </c>
      <c r="O7">
        <v>22</v>
      </c>
      <c r="P7">
        <v>8</v>
      </c>
      <c r="Q7">
        <v>3</v>
      </c>
      <c r="R7">
        <v>1</v>
      </c>
      <c r="S7">
        <v>0</v>
      </c>
      <c r="T7">
        <v>0</v>
      </c>
      <c r="U7">
        <v>102</v>
      </c>
      <c r="V7">
        <v>23</v>
      </c>
      <c r="W7">
        <v>0</v>
      </c>
      <c r="X7">
        <v>84</v>
      </c>
      <c r="Y7">
        <v>41</v>
      </c>
      <c r="Z7">
        <v>0</v>
      </c>
      <c r="AA7">
        <v>1</v>
      </c>
      <c r="AB7">
        <v>0</v>
      </c>
      <c r="AC7">
        <v>6</v>
      </c>
      <c r="AD7">
        <v>28</v>
      </c>
      <c r="AE7">
        <v>54</v>
      </c>
      <c r="AF7">
        <v>22</v>
      </c>
      <c r="AG7">
        <v>14</v>
      </c>
      <c r="AH7">
        <v>0</v>
      </c>
      <c r="AI7">
        <v>122</v>
      </c>
      <c r="AJ7">
        <v>2</v>
      </c>
      <c r="AK7">
        <v>1</v>
      </c>
      <c r="AL7">
        <v>125</v>
      </c>
      <c r="AM7">
        <v>0.78400000000000003</v>
      </c>
      <c r="AN7">
        <v>0.216</v>
      </c>
      <c r="AO7">
        <v>0</v>
      </c>
      <c r="AP7">
        <v>2.4E-2</v>
      </c>
      <c r="AQ7">
        <v>9.6000000000000002E-2</v>
      </c>
      <c r="AR7">
        <v>0.152</v>
      </c>
      <c r="AS7">
        <v>0.17599999999999999</v>
      </c>
      <c r="AT7">
        <v>0.128</v>
      </c>
      <c r="AU7">
        <v>0.152</v>
      </c>
      <c r="AV7">
        <v>0.17599999999999999</v>
      </c>
      <c r="AW7">
        <v>6.4000000000000001E-2</v>
      </c>
      <c r="AX7">
        <v>2.4E-2</v>
      </c>
      <c r="AY7">
        <v>8.0000000000000002E-3</v>
      </c>
      <c r="AZ7">
        <v>0</v>
      </c>
      <c r="BA7">
        <v>0</v>
      </c>
      <c r="BB7">
        <v>0.81599999999999995</v>
      </c>
      <c r="BC7">
        <v>0.184</v>
      </c>
      <c r="BD7">
        <v>0</v>
      </c>
      <c r="BE7">
        <v>0.67200000000000004</v>
      </c>
      <c r="BF7">
        <v>0.32800000000000001</v>
      </c>
      <c r="BG7">
        <v>0</v>
      </c>
      <c r="BH7">
        <v>8.0000000000000002E-3</v>
      </c>
      <c r="BI7">
        <v>0</v>
      </c>
      <c r="BJ7">
        <v>4.8000000000000001E-2</v>
      </c>
      <c r="BK7">
        <v>0.224</v>
      </c>
      <c r="BL7">
        <v>0.43200000000000011</v>
      </c>
      <c r="BM7">
        <v>0.17599999999999999</v>
      </c>
      <c r="BN7">
        <v>0.112</v>
      </c>
      <c r="BO7">
        <v>0</v>
      </c>
      <c r="BP7">
        <v>0.97599999999999998</v>
      </c>
      <c r="BQ7">
        <v>1.6E-2</v>
      </c>
      <c r="BR7">
        <v>8.0000000000000002E-3</v>
      </c>
      <c r="BS7">
        <v>1</v>
      </c>
      <c r="BT7" t="s">
        <v>5194</v>
      </c>
      <c r="BU7">
        <v>2453</v>
      </c>
      <c r="BV7">
        <v>5.0958000000000003E-2</v>
      </c>
      <c r="BW7">
        <v>0</v>
      </c>
    </row>
    <row r="8" spans="1:75" customFormat="1" x14ac:dyDescent="0.25">
      <c r="A8" t="s">
        <v>5199</v>
      </c>
      <c r="B8" t="s">
        <v>102</v>
      </c>
      <c r="C8" t="s">
        <v>124</v>
      </c>
      <c r="D8" t="s">
        <v>961</v>
      </c>
      <c r="E8">
        <v>2014</v>
      </c>
      <c r="F8">
        <v>52</v>
      </c>
      <c r="G8">
        <v>13</v>
      </c>
      <c r="H8">
        <v>0</v>
      </c>
      <c r="I8">
        <v>10</v>
      </c>
      <c r="J8">
        <v>12</v>
      </c>
      <c r="K8">
        <v>11</v>
      </c>
      <c r="L8">
        <v>10</v>
      </c>
      <c r="M8">
        <v>10</v>
      </c>
      <c r="N8">
        <v>4</v>
      </c>
      <c r="O8">
        <v>3</v>
      </c>
      <c r="P8">
        <v>3</v>
      </c>
      <c r="Q8">
        <v>2</v>
      </c>
      <c r="R8">
        <v>0</v>
      </c>
      <c r="S8">
        <v>0</v>
      </c>
      <c r="T8">
        <v>0</v>
      </c>
      <c r="U8">
        <v>54</v>
      </c>
      <c r="V8">
        <v>11</v>
      </c>
      <c r="W8">
        <v>0</v>
      </c>
      <c r="X8">
        <v>2</v>
      </c>
      <c r="Y8">
        <v>4</v>
      </c>
      <c r="Z8">
        <v>59</v>
      </c>
      <c r="AA8">
        <v>0</v>
      </c>
      <c r="AB8">
        <v>0</v>
      </c>
      <c r="AC8">
        <v>1</v>
      </c>
      <c r="AD8">
        <v>0</v>
      </c>
      <c r="AE8">
        <v>5</v>
      </c>
      <c r="AF8">
        <v>0</v>
      </c>
      <c r="AG8">
        <v>0</v>
      </c>
      <c r="AH8">
        <v>59</v>
      </c>
      <c r="AI8">
        <v>0</v>
      </c>
      <c r="AJ8">
        <v>0</v>
      </c>
      <c r="AK8">
        <v>65</v>
      </c>
      <c r="AL8">
        <v>65</v>
      </c>
      <c r="AM8">
        <v>0.8</v>
      </c>
      <c r="AN8">
        <v>0.2</v>
      </c>
      <c r="AO8">
        <v>0</v>
      </c>
      <c r="AP8">
        <v>0.15384600000000001</v>
      </c>
      <c r="AQ8">
        <v>0.184615</v>
      </c>
      <c r="AR8">
        <v>0.16923099999999999</v>
      </c>
      <c r="AS8">
        <v>0.15384600000000001</v>
      </c>
      <c r="AT8">
        <v>0.15384600000000001</v>
      </c>
      <c r="AU8">
        <v>6.1538000000000002E-2</v>
      </c>
      <c r="AV8">
        <v>4.6154000000000001E-2</v>
      </c>
      <c r="AW8">
        <v>4.6154000000000001E-2</v>
      </c>
      <c r="AX8">
        <v>3.0769000000000001E-2</v>
      </c>
      <c r="AY8">
        <v>0</v>
      </c>
      <c r="AZ8">
        <v>0</v>
      </c>
      <c r="BA8">
        <v>0</v>
      </c>
      <c r="BB8">
        <v>0.83076899999999998</v>
      </c>
      <c r="BC8">
        <v>0.16923099999999999</v>
      </c>
      <c r="BD8">
        <v>0</v>
      </c>
      <c r="BE8">
        <v>3.0769000000000001E-2</v>
      </c>
      <c r="BF8">
        <v>6.1538000000000002E-2</v>
      </c>
      <c r="BG8">
        <v>0.90769199999999994</v>
      </c>
      <c r="BH8">
        <v>0</v>
      </c>
      <c r="BI8">
        <v>0</v>
      </c>
      <c r="BJ8">
        <v>1.5384999999999999E-2</v>
      </c>
      <c r="BK8">
        <v>0</v>
      </c>
      <c r="BL8">
        <v>7.6923000000000005E-2</v>
      </c>
      <c r="BM8">
        <v>0</v>
      </c>
      <c r="BN8">
        <v>0</v>
      </c>
      <c r="BO8">
        <v>0.90769199999999994</v>
      </c>
      <c r="BP8">
        <v>0</v>
      </c>
      <c r="BQ8">
        <v>0</v>
      </c>
      <c r="BR8">
        <v>1</v>
      </c>
      <c r="BS8">
        <v>1</v>
      </c>
      <c r="BT8" t="s">
        <v>5194</v>
      </c>
      <c r="BU8">
        <v>2453</v>
      </c>
      <c r="BV8">
        <v>2.6498000000000001E-2</v>
      </c>
      <c r="BW8">
        <v>0</v>
      </c>
    </row>
    <row r="9" spans="1:75" customFormat="1" x14ac:dyDescent="0.25">
      <c r="A9" t="s">
        <v>5200</v>
      </c>
      <c r="B9" t="s">
        <v>102</v>
      </c>
      <c r="C9" t="s">
        <v>123</v>
      </c>
      <c r="D9" t="s">
        <v>44</v>
      </c>
      <c r="E9">
        <v>2014</v>
      </c>
      <c r="F9">
        <v>2324</v>
      </c>
      <c r="G9">
        <v>882</v>
      </c>
      <c r="H9">
        <v>0</v>
      </c>
      <c r="I9">
        <v>315</v>
      </c>
      <c r="J9">
        <v>531</v>
      </c>
      <c r="K9">
        <v>494</v>
      </c>
      <c r="L9">
        <v>438</v>
      </c>
      <c r="M9">
        <v>399</v>
      </c>
      <c r="N9">
        <v>350</v>
      </c>
      <c r="O9">
        <v>319</v>
      </c>
      <c r="P9">
        <v>226</v>
      </c>
      <c r="Q9">
        <v>100</v>
      </c>
      <c r="R9">
        <v>30</v>
      </c>
      <c r="S9">
        <v>4</v>
      </c>
      <c r="T9">
        <v>0</v>
      </c>
      <c r="U9">
        <v>2329</v>
      </c>
      <c r="V9">
        <v>508</v>
      </c>
      <c r="W9">
        <v>369</v>
      </c>
      <c r="X9">
        <v>1910</v>
      </c>
      <c r="Y9">
        <v>1249</v>
      </c>
      <c r="Z9">
        <v>47</v>
      </c>
      <c r="AA9">
        <v>0</v>
      </c>
      <c r="AB9">
        <v>0</v>
      </c>
      <c r="AC9">
        <v>33</v>
      </c>
      <c r="AD9">
        <v>62</v>
      </c>
      <c r="AE9">
        <v>3064</v>
      </c>
      <c r="AF9">
        <v>17</v>
      </c>
      <c r="AG9">
        <v>14</v>
      </c>
      <c r="AH9">
        <v>16</v>
      </c>
      <c r="AI9">
        <v>2832</v>
      </c>
      <c r="AJ9">
        <v>178</v>
      </c>
      <c r="AK9">
        <v>196</v>
      </c>
      <c r="AL9">
        <v>3206</v>
      </c>
      <c r="AM9">
        <v>0.72489099999999995</v>
      </c>
      <c r="AN9">
        <v>0.27510899999999999</v>
      </c>
      <c r="AO9">
        <v>0</v>
      </c>
      <c r="AP9">
        <v>9.8253000000000007E-2</v>
      </c>
      <c r="AQ9">
        <v>0.165627</v>
      </c>
      <c r="AR9">
        <v>0.154086</v>
      </c>
      <c r="AS9">
        <v>0.13661899999999999</v>
      </c>
      <c r="AT9">
        <v>0.124454</v>
      </c>
      <c r="AU9">
        <v>0.10917</v>
      </c>
      <c r="AV9">
        <v>9.9501000000000006E-2</v>
      </c>
      <c r="AW9">
        <v>7.0493E-2</v>
      </c>
      <c r="AX9">
        <v>3.1192000000000001E-2</v>
      </c>
      <c r="AY9">
        <v>9.356999999999999E-3</v>
      </c>
      <c r="AZ9">
        <v>1.248E-3</v>
      </c>
      <c r="BA9">
        <v>0</v>
      </c>
      <c r="BB9">
        <v>0.72644999999999993</v>
      </c>
      <c r="BC9">
        <v>0.15845300000000001</v>
      </c>
      <c r="BD9">
        <v>0.115097</v>
      </c>
      <c r="BE9">
        <v>0.59575800000000001</v>
      </c>
      <c r="BF9">
        <v>0.38958199999999998</v>
      </c>
      <c r="BG9">
        <v>1.4659999999999999E-2</v>
      </c>
      <c r="BH9">
        <v>0</v>
      </c>
      <c r="BI9">
        <v>0</v>
      </c>
      <c r="BJ9">
        <v>1.0293E-2</v>
      </c>
      <c r="BK9">
        <v>1.9338999999999999E-2</v>
      </c>
      <c r="BL9">
        <v>0.955708</v>
      </c>
      <c r="BM9">
        <v>5.3030000000000004E-3</v>
      </c>
      <c r="BN9">
        <v>4.3669999999999994E-3</v>
      </c>
      <c r="BO9">
        <v>4.9909999999999998E-3</v>
      </c>
      <c r="BP9">
        <v>0.88334400000000002</v>
      </c>
      <c r="BQ9">
        <v>5.5521000000000001E-2</v>
      </c>
      <c r="BR9">
        <v>6.1135000000000002E-2</v>
      </c>
      <c r="BS9">
        <v>1</v>
      </c>
      <c r="BT9" t="s">
        <v>5201</v>
      </c>
      <c r="BU9">
        <v>3206</v>
      </c>
      <c r="BV9">
        <v>1</v>
      </c>
      <c r="BW9">
        <v>0</v>
      </c>
    </row>
    <row r="10" spans="1:75" customFormat="1" x14ac:dyDescent="0.25">
      <c r="A10" t="s">
        <v>5202</v>
      </c>
      <c r="B10" t="s">
        <v>102</v>
      </c>
      <c r="C10" t="s">
        <v>123</v>
      </c>
      <c r="D10" t="s">
        <v>947</v>
      </c>
      <c r="E10">
        <v>2014</v>
      </c>
      <c r="F10">
        <v>1128</v>
      </c>
      <c r="G10">
        <v>648</v>
      </c>
      <c r="H10">
        <v>0</v>
      </c>
      <c r="I10">
        <v>225</v>
      </c>
      <c r="J10">
        <v>340</v>
      </c>
      <c r="K10">
        <v>280</v>
      </c>
      <c r="L10">
        <v>237</v>
      </c>
      <c r="M10">
        <v>206</v>
      </c>
      <c r="N10">
        <v>174</v>
      </c>
      <c r="O10">
        <v>152</v>
      </c>
      <c r="P10">
        <v>101</v>
      </c>
      <c r="Q10">
        <v>41</v>
      </c>
      <c r="R10">
        <v>17</v>
      </c>
      <c r="S10">
        <v>3</v>
      </c>
      <c r="T10">
        <v>0</v>
      </c>
      <c r="U10">
        <v>1287</v>
      </c>
      <c r="V10">
        <v>318</v>
      </c>
      <c r="W10">
        <v>171</v>
      </c>
      <c r="X10">
        <v>1122</v>
      </c>
      <c r="Y10">
        <v>634</v>
      </c>
      <c r="Z10">
        <v>20</v>
      </c>
      <c r="AA10">
        <v>0</v>
      </c>
      <c r="AB10">
        <v>0</v>
      </c>
      <c r="AC10">
        <v>16</v>
      </c>
      <c r="AD10">
        <v>8</v>
      </c>
      <c r="AE10">
        <v>1747</v>
      </c>
      <c r="AF10">
        <v>0</v>
      </c>
      <c r="AG10">
        <v>0</v>
      </c>
      <c r="AH10">
        <v>5</v>
      </c>
      <c r="AI10">
        <v>1634</v>
      </c>
      <c r="AJ10">
        <v>132</v>
      </c>
      <c r="AK10">
        <v>10</v>
      </c>
      <c r="AL10">
        <v>1776</v>
      </c>
      <c r="AM10">
        <v>0.63513500000000001</v>
      </c>
      <c r="AN10">
        <v>0.36486499999999999</v>
      </c>
      <c r="AO10">
        <v>0</v>
      </c>
      <c r="AP10">
        <v>0.126689</v>
      </c>
      <c r="AQ10">
        <v>0.191441</v>
      </c>
      <c r="AR10">
        <v>0.15765799999999999</v>
      </c>
      <c r="AS10">
        <v>0.13344600000000001</v>
      </c>
      <c r="AT10">
        <v>0.115991</v>
      </c>
      <c r="AU10">
        <v>9.7973000000000005E-2</v>
      </c>
      <c r="AV10">
        <v>8.5585999999999995E-2</v>
      </c>
      <c r="AW10">
        <v>5.6869000000000003E-2</v>
      </c>
      <c r="AX10">
        <v>2.3085999999999999E-2</v>
      </c>
      <c r="AY10">
        <v>9.5720000000000006E-3</v>
      </c>
      <c r="AZ10">
        <v>1.689E-3</v>
      </c>
      <c r="BA10">
        <v>0</v>
      </c>
      <c r="BB10">
        <v>0.72466200000000003</v>
      </c>
      <c r="BC10">
        <v>0.17905399999999999</v>
      </c>
      <c r="BD10">
        <v>9.6283999999999995E-2</v>
      </c>
      <c r="BE10">
        <v>0.63175700000000001</v>
      </c>
      <c r="BF10">
        <v>0.35698200000000002</v>
      </c>
      <c r="BG10">
        <v>1.1261E-2</v>
      </c>
      <c r="BH10">
        <v>0</v>
      </c>
      <c r="BI10">
        <v>0</v>
      </c>
      <c r="BJ10">
        <v>9.0089999999999996E-3</v>
      </c>
      <c r="BK10">
        <v>4.5050000000000003E-3</v>
      </c>
      <c r="BL10">
        <v>0.98367099999999996</v>
      </c>
      <c r="BM10">
        <v>0</v>
      </c>
      <c r="BN10">
        <v>0</v>
      </c>
      <c r="BO10">
        <v>2.8149999999999998E-3</v>
      </c>
      <c r="BP10">
        <v>0.92004499999999989</v>
      </c>
      <c r="BQ10">
        <v>7.4324000000000001E-2</v>
      </c>
      <c r="BR10">
        <v>5.6310000000000006E-3</v>
      </c>
      <c r="BS10">
        <v>1</v>
      </c>
      <c r="BT10" t="s">
        <v>5201</v>
      </c>
      <c r="BU10">
        <v>3206</v>
      </c>
      <c r="BV10">
        <v>0.55396099999999993</v>
      </c>
      <c r="BW10">
        <v>0</v>
      </c>
    </row>
    <row r="11" spans="1:75" customFormat="1" x14ac:dyDescent="0.25">
      <c r="A11" t="s">
        <v>5203</v>
      </c>
      <c r="B11" t="s">
        <v>102</v>
      </c>
      <c r="C11" t="s">
        <v>123</v>
      </c>
      <c r="D11" t="s">
        <v>949</v>
      </c>
      <c r="E11">
        <v>2014</v>
      </c>
      <c r="F11">
        <v>693</v>
      </c>
      <c r="G11">
        <v>139</v>
      </c>
      <c r="H11">
        <v>0</v>
      </c>
      <c r="I11">
        <v>64</v>
      </c>
      <c r="J11">
        <v>120</v>
      </c>
      <c r="K11">
        <v>123</v>
      </c>
      <c r="L11">
        <v>101</v>
      </c>
      <c r="M11">
        <v>109</v>
      </c>
      <c r="N11">
        <v>108</v>
      </c>
      <c r="O11">
        <v>98</v>
      </c>
      <c r="P11">
        <v>78</v>
      </c>
      <c r="Q11">
        <v>27</v>
      </c>
      <c r="R11">
        <v>3</v>
      </c>
      <c r="S11">
        <v>1</v>
      </c>
      <c r="T11">
        <v>0</v>
      </c>
      <c r="U11">
        <v>589</v>
      </c>
      <c r="V11">
        <v>128</v>
      </c>
      <c r="W11">
        <v>115</v>
      </c>
      <c r="X11">
        <v>488</v>
      </c>
      <c r="Y11">
        <v>329</v>
      </c>
      <c r="Z11">
        <v>15</v>
      </c>
      <c r="AA11">
        <v>0</v>
      </c>
      <c r="AB11">
        <v>0</v>
      </c>
      <c r="AC11">
        <v>6</v>
      </c>
      <c r="AD11">
        <v>27</v>
      </c>
      <c r="AE11">
        <v>792</v>
      </c>
      <c r="AF11">
        <v>3</v>
      </c>
      <c r="AG11">
        <v>1</v>
      </c>
      <c r="AH11">
        <v>3</v>
      </c>
      <c r="AI11">
        <v>802</v>
      </c>
      <c r="AJ11">
        <v>30</v>
      </c>
      <c r="AK11">
        <v>0</v>
      </c>
      <c r="AL11">
        <v>832</v>
      </c>
      <c r="AM11">
        <v>0.83293300000000003</v>
      </c>
      <c r="AN11">
        <v>0.16706699999999999</v>
      </c>
      <c r="AO11">
        <v>0</v>
      </c>
      <c r="AP11">
        <v>7.6923000000000005E-2</v>
      </c>
      <c r="AQ11">
        <v>0.144231</v>
      </c>
      <c r="AR11">
        <v>0.147837</v>
      </c>
      <c r="AS11">
        <v>0.121394</v>
      </c>
      <c r="AT11">
        <v>0.13100999999999999</v>
      </c>
      <c r="AU11">
        <v>0.12980800000000001</v>
      </c>
      <c r="AV11">
        <v>0.117788</v>
      </c>
      <c r="AW11">
        <v>9.375E-2</v>
      </c>
      <c r="AX11">
        <v>3.2452000000000002E-2</v>
      </c>
      <c r="AY11">
        <v>3.6059999999999998E-3</v>
      </c>
      <c r="AZ11">
        <v>1.2019999999999999E-3</v>
      </c>
      <c r="BA11">
        <v>0</v>
      </c>
      <c r="BB11">
        <v>0.70793300000000003</v>
      </c>
      <c r="BC11">
        <v>0.15384600000000001</v>
      </c>
      <c r="BD11">
        <v>0.13822100000000001</v>
      </c>
      <c r="BE11">
        <v>0.586538</v>
      </c>
      <c r="BF11">
        <v>0.39543299999999998</v>
      </c>
      <c r="BG11">
        <v>1.8029E-2</v>
      </c>
      <c r="BH11">
        <v>0</v>
      </c>
      <c r="BI11">
        <v>0</v>
      </c>
      <c r="BJ11">
        <v>7.2119999999999997E-3</v>
      </c>
      <c r="BK11">
        <v>3.2452000000000002E-2</v>
      </c>
      <c r="BL11">
        <v>0.95192300000000007</v>
      </c>
      <c r="BM11">
        <v>3.6059999999999998E-3</v>
      </c>
      <c r="BN11">
        <v>1.2019999999999999E-3</v>
      </c>
      <c r="BO11">
        <v>3.6059999999999998E-3</v>
      </c>
      <c r="BP11">
        <v>0.96394199999999997</v>
      </c>
      <c r="BQ11">
        <v>3.6058E-2</v>
      </c>
      <c r="BR11">
        <v>0</v>
      </c>
      <c r="BS11">
        <v>1</v>
      </c>
      <c r="BT11" t="s">
        <v>5201</v>
      </c>
      <c r="BU11">
        <v>3206</v>
      </c>
      <c r="BV11">
        <v>0.25951299999999999</v>
      </c>
      <c r="BW11">
        <v>0</v>
      </c>
    </row>
    <row r="12" spans="1:75" customFormat="1" x14ac:dyDescent="0.25">
      <c r="A12" t="s">
        <v>5204</v>
      </c>
      <c r="B12" t="s">
        <v>102</v>
      </c>
      <c r="C12" t="s">
        <v>123</v>
      </c>
      <c r="D12" t="s">
        <v>951</v>
      </c>
      <c r="E12">
        <v>2014</v>
      </c>
      <c r="F12">
        <v>51</v>
      </c>
      <c r="G12">
        <v>5</v>
      </c>
      <c r="H12">
        <v>0</v>
      </c>
      <c r="I12">
        <v>5</v>
      </c>
      <c r="J12">
        <v>7</v>
      </c>
      <c r="K12">
        <v>10</v>
      </c>
      <c r="L12">
        <v>6</v>
      </c>
      <c r="M12">
        <v>4</v>
      </c>
      <c r="N12">
        <v>5</v>
      </c>
      <c r="O12">
        <v>10</v>
      </c>
      <c r="P12">
        <v>6</v>
      </c>
      <c r="Q12">
        <v>2</v>
      </c>
      <c r="R12">
        <v>1</v>
      </c>
      <c r="S12">
        <v>0</v>
      </c>
      <c r="T12">
        <v>0</v>
      </c>
      <c r="U12">
        <v>44</v>
      </c>
      <c r="V12">
        <v>8</v>
      </c>
      <c r="W12">
        <v>4</v>
      </c>
      <c r="X12">
        <v>13</v>
      </c>
      <c r="Y12">
        <v>43</v>
      </c>
      <c r="Z12">
        <v>0</v>
      </c>
      <c r="AA12">
        <v>0</v>
      </c>
      <c r="AB12">
        <v>0</v>
      </c>
      <c r="AC12">
        <v>0</v>
      </c>
      <c r="AD12">
        <v>1</v>
      </c>
      <c r="AE12">
        <v>55</v>
      </c>
      <c r="AF12">
        <v>0</v>
      </c>
      <c r="AG12">
        <v>0</v>
      </c>
      <c r="AH12">
        <v>0</v>
      </c>
      <c r="AI12">
        <v>54</v>
      </c>
      <c r="AJ12">
        <v>2</v>
      </c>
      <c r="AK12">
        <v>0</v>
      </c>
      <c r="AL12">
        <v>56</v>
      </c>
      <c r="AM12">
        <v>0.91071400000000002</v>
      </c>
      <c r="AN12">
        <v>8.928599999999999E-2</v>
      </c>
      <c r="AO12">
        <v>0</v>
      </c>
      <c r="AP12">
        <v>8.928599999999999E-2</v>
      </c>
      <c r="AQ12">
        <v>0.125</v>
      </c>
      <c r="AR12">
        <v>0.17857100000000001</v>
      </c>
      <c r="AS12">
        <v>0.107143</v>
      </c>
      <c r="AT12">
        <v>7.1429000000000006E-2</v>
      </c>
      <c r="AU12">
        <v>8.928599999999999E-2</v>
      </c>
      <c r="AV12">
        <v>0.17857100000000001</v>
      </c>
      <c r="AW12">
        <v>0.107143</v>
      </c>
      <c r="AX12">
        <v>3.5714000000000003E-2</v>
      </c>
      <c r="AY12">
        <v>1.7857000000000001E-2</v>
      </c>
      <c r="AZ12">
        <v>0</v>
      </c>
      <c r="BA12">
        <v>0</v>
      </c>
      <c r="BB12">
        <v>0.78571400000000002</v>
      </c>
      <c r="BC12">
        <v>0.14285700000000001</v>
      </c>
      <c r="BD12">
        <v>7.1429000000000006E-2</v>
      </c>
      <c r="BE12">
        <v>0.23214299999999999</v>
      </c>
      <c r="BF12">
        <v>0.76785700000000001</v>
      </c>
      <c r="BG12">
        <v>0</v>
      </c>
      <c r="BH12">
        <v>0</v>
      </c>
      <c r="BI12">
        <v>0</v>
      </c>
      <c r="BJ12">
        <v>0</v>
      </c>
      <c r="BK12">
        <v>1.7857000000000001E-2</v>
      </c>
      <c r="BL12">
        <v>0.98214299999999999</v>
      </c>
      <c r="BM12">
        <v>0</v>
      </c>
      <c r="BN12">
        <v>0</v>
      </c>
      <c r="BO12">
        <v>0</v>
      </c>
      <c r="BP12">
        <v>0.96428599999999998</v>
      </c>
      <c r="BQ12">
        <v>3.5714000000000003E-2</v>
      </c>
      <c r="BR12">
        <v>0</v>
      </c>
      <c r="BS12">
        <v>1</v>
      </c>
      <c r="BT12" t="s">
        <v>5201</v>
      </c>
      <c r="BU12">
        <v>3206</v>
      </c>
      <c r="BV12">
        <v>1.7467E-2</v>
      </c>
      <c r="BW12">
        <v>0</v>
      </c>
    </row>
    <row r="13" spans="1:75" customFormat="1" x14ac:dyDescent="0.25">
      <c r="A13" t="s">
        <v>5205</v>
      </c>
      <c r="B13" t="s">
        <v>102</v>
      </c>
      <c r="C13" t="s">
        <v>123</v>
      </c>
      <c r="D13" t="s">
        <v>953</v>
      </c>
      <c r="E13">
        <v>2014</v>
      </c>
      <c r="F13">
        <v>447</v>
      </c>
      <c r="G13">
        <v>88</v>
      </c>
      <c r="H13">
        <v>0</v>
      </c>
      <c r="I13">
        <v>20</v>
      </c>
      <c r="J13">
        <v>62</v>
      </c>
      <c r="K13">
        <v>77</v>
      </c>
      <c r="L13">
        <v>94</v>
      </c>
      <c r="M13">
        <v>80</v>
      </c>
      <c r="N13">
        <v>63</v>
      </c>
      <c r="O13">
        <v>59</v>
      </c>
      <c r="P13">
        <v>41</v>
      </c>
      <c r="Q13">
        <v>30</v>
      </c>
      <c r="R13">
        <v>9</v>
      </c>
      <c r="S13">
        <v>0</v>
      </c>
      <c r="T13">
        <v>0</v>
      </c>
      <c r="U13">
        <v>403</v>
      </c>
      <c r="V13">
        <v>54</v>
      </c>
      <c r="W13">
        <v>78</v>
      </c>
      <c r="X13">
        <v>287</v>
      </c>
      <c r="Y13">
        <v>242</v>
      </c>
      <c r="Z13">
        <v>6</v>
      </c>
      <c r="AA13">
        <v>0</v>
      </c>
      <c r="AB13">
        <v>0</v>
      </c>
      <c r="AC13">
        <v>11</v>
      </c>
      <c r="AD13">
        <v>26</v>
      </c>
      <c r="AE13">
        <v>469</v>
      </c>
      <c r="AF13">
        <v>14</v>
      </c>
      <c r="AG13">
        <v>13</v>
      </c>
      <c r="AH13">
        <v>2</v>
      </c>
      <c r="AI13">
        <v>347</v>
      </c>
      <c r="AJ13">
        <v>8</v>
      </c>
      <c r="AK13">
        <v>180</v>
      </c>
      <c r="AL13">
        <v>535</v>
      </c>
      <c r="AM13">
        <v>0.83551399999999998</v>
      </c>
      <c r="AN13">
        <v>0.16448599999999999</v>
      </c>
      <c r="AO13">
        <v>0</v>
      </c>
      <c r="AP13">
        <v>3.7383E-2</v>
      </c>
      <c r="AQ13">
        <v>0.115888</v>
      </c>
      <c r="AR13">
        <v>0.143925</v>
      </c>
      <c r="AS13">
        <v>0.175701</v>
      </c>
      <c r="AT13">
        <v>0.149533</v>
      </c>
      <c r="AU13">
        <v>0.117757</v>
      </c>
      <c r="AV13">
        <v>0.11028</v>
      </c>
      <c r="AW13">
        <v>7.6635999999999996E-2</v>
      </c>
      <c r="AX13">
        <v>5.6075E-2</v>
      </c>
      <c r="AY13">
        <v>1.6822E-2</v>
      </c>
      <c r="AZ13">
        <v>0</v>
      </c>
      <c r="BA13">
        <v>0</v>
      </c>
      <c r="BB13">
        <v>0.75327100000000002</v>
      </c>
      <c r="BC13">
        <v>0.100935</v>
      </c>
      <c r="BD13">
        <v>0.14579400000000001</v>
      </c>
      <c r="BE13">
        <v>0.53644899999999995</v>
      </c>
      <c r="BF13">
        <v>0.45233600000000002</v>
      </c>
      <c r="BG13">
        <v>1.1214999999999999E-2</v>
      </c>
      <c r="BH13">
        <v>0</v>
      </c>
      <c r="BI13">
        <v>0</v>
      </c>
      <c r="BJ13">
        <v>2.0560999999999999E-2</v>
      </c>
      <c r="BK13">
        <v>4.8598000000000002E-2</v>
      </c>
      <c r="BL13">
        <v>0.87663599999999997</v>
      </c>
      <c r="BM13">
        <v>2.6168E-2</v>
      </c>
      <c r="BN13">
        <v>2.4299000000000001E-2</v>
      </c>
      <c r="BO13">
        <v>3.738E-3</v>
      </c>
      <c r="BP13">
        <v>0.64859800000000012</v>
      </c>
      <c r="BQ13">
        <v>1.4952999999999999E-2</v>
      </c>
      <c r="BR13">
        <v>0.336449</v>
      </c>
      <c r="BS13">
        <v>1</v>
      </c>
      <c r="BT13" t="s">
        <v>5201</v>
      </c>
      <c r="BU13">
        <v>3206</v>
      </c>
      <c r="BV13">
        <v>0.166875</v>
      </c>
      <c r="BW13">
        <v>0</v>
      </c>
    </row>
    <row r="14" spans="1:75" customFormat="1" x14ac:dyDescent="0.25">
      <c r="A14" t="s">
        <v>5206</v>
      </c>
      <c r="B14" t="s">
        <v>102</v>
      </c>
      <c r="C14" t="s">
        <v>123</v>
      </c>
      <c r="D14" t="s">
        <v>961</v>
      </c>
      <c r="E14">
        <v>2014</v>
      </c>
      <c r="F14">
        <v>5</v>
      </c>
      <c r="G14">
        <v>2</v>
      </c>
      <c r="H14">
        <v>0</v>
      </c>
      <c r="I14">
        <v>1</v>
      </c>
      <c r="J14">
        <v>2</v>
      </c>
      <c r="K14">
        <v>4</v>
      </c>
      <c r="L14">
        <v>0</v>
      </c>
      <c r="M14">
        <v>0</v>
      </c>
      <c r="N14">
        <v>0</v>
      </c>
      <c r="O14">
        <v>0</v>
      </c>
      <c r="P14">
        <v>0</v>
      </c>
      <c r="Q14">
        <v>0</v>
      </c>
      <c r="R14">
        <v>0</v>
      </c>
      <c r="S14">
        <v>0</v>
      </c>
      <c r="T14">
        <v>0</v>
      </c>
      <c r="U14">
        <v>6</v>
      </c>
      <c r="V14">
        <v>0</v>
      </c>
      <c r="W14">
        <v>1</v>
      </c>
      <c r="X14">
        <v>0</v>
      </c>
      <c r="Y14">
        <v>1</v>
      </c>
      <c r="Z14">
        <v>6</v>
      </c>
      <c r="AA14">
        <v>0</v>
      </c>
      <c r="AB14">
        <v>0</v>
      </c>
      <c r="AC14">
        <v>0</v>
      </c>
      <c r="AD14">
        <v>0</v>
      </c>
      <c r="AE14">
        <v>1</v>
      </c>
      <c r="AF14">
        <v>0</v>
      </c>
      <c r="AG14">
        <v>0</v>
      </c>
      <c r="AH14">
        <v>6</v>
      </c>
      <c r="AI14">
        <v>1</v>
      </c>
      <c r="AJ14">
        <v>0</v>
      </c>
      <c r="AK14">
        <v>6</v>
      </c>
      <c r="AL14">
        <v>7</v>
      </c>
      <c r="AM14">
        <v>0.71428599999999998</v>
      </c>
      <c r="AN14">
        <v>0.28571400000000002</v>
      </c>
      <c r="AO14">
        <v>0</v>
      </c>
      <c r="AP14">
        <v>0.14285700000000001</v>
      </c>
      <c r="AQ14">
        <v>0.28571400000000002</v>
      </c>
      <c r="AR14">
        <v>0.57142899999999996</v>
      </c>
      <c r="AS14">
        <v>0</v>
      </c>
      <c r="AT14">
        <v>0</v>
      </c>
      <c r="AU14">
        <v>0</v>
      </c>
      <c r="AV14">
        <v>0</v>
      </c>
      <c r="AW14">
        <v>0</v>
      </c>
      <c r="AX14">
        <v>0</v>
      </c>
      <c r="AY14">
        <v>0</v>
      </c>
      <c r="AZ14">
        <v>0</v>
      </c>
      <c r="BA14">
        <v>0</v>
      </c>
      <c r="BB14">
        <v>0.85714299999999999</v>
      </c>
      <c r="BC14">
        <v>0</v>
      </c>
      <c r="BD14">
        <v>0.14285700000000001</v>
      </c>
      <c r="BE14">
        <v>0</v>
      </c>
      <c r="BF14">
        <v>0.14285700000000001</v>
      </c>
      <c r="BG14">
        <v>0.85714299999999999</v>
      </c>
      <c r="BH14">
        <v>0</v>
      </c>
      <c r="BI14">
        <v>0</v>
      </c>
      <c r="BJ14">
        <v>0</v>
      </c>
      <c r="BK14">
        <v>0</v>
      </c>
      <c r="BL14">
        <v>0.14285700000000001</v>
      </c>
      <c r="BM14">
        <v>0</v>
      </c>
      <c r="BN14">
        <v>0</v>
      </c>
      <c r="BO14">
        <v>0.85714299999999999</v>
      </c>
      <c r="BP14">
        <v>0.14285700000000001</v>
      </c>
      <c r="BQ14">
        <v>0</v>
      </c>
      <c r="BR14">
        <v>0.85714299999999999</v>
      </c>
      <c r="BS14">
        <v>1</v>
      </c>
      <c r="BT14" t="s">
        <v>5201</v>
      </c>
      <c r="BU14">
        <v>3206</v>
      </c>
      <c r="BV14">
        <v>2.183E-3</v>
      </c>
      <c r="BW14">
        <v>0</v>
      </c>
    </row>
    <row r="15" spans="1:75" customFormat="1" x14ac:dyDescent="0.25">
      <c r="A15" t="s">
        <v>5207</v>
      </c>
      <c r="B15" t="s">
        <v>102</v>
      </c>
      <c r="C15" t="s">
        <v>369</v>
      </c>
      <c r="D15" t="s">
        <v>44</v>
      </c>
      <c r="E15">
        <v>2014</v>
      </c>
      <c r="F15" t="s">
        <v>74</v>
      </c>
      <c r="G15" t="s">
        <v>74</v>
      </c>
      <c r="H15" t="s">
        <v>74</v>
      </c>
      <c r="I15">
        <v>78</v>
      </c>
      <c r="J15">
        <v>118</v>
      </c>
      <c r="K15">
        <v>107</v>
      </c>
      <c r="L15">
        <v>87</v>
      </c>
      <c r="M15">
        <v>67</v>
      </c>
      <c r="N15">
        <v>77</v>
      </c>
      <c r="O15">
        <v>84</v>
      </c>
      <c r="P15">
        <v>69</v>
      </c>
      <c r="Q15">
        <v>0</v>
      </c>
      <c r="R15">
        <v>0</v>
      </c>
      <c r="S15">
        <v>2</v>
      </c>
      <c r="T15">
        <v>0</v>
      </c>
      <c r="U15">
        <v>660</v>
      </c>
      <c r="V15">
        <v>23</v>
      </c>
      <c r="W15">
        <v>6</v>
      </c>
      <c r="X15">
        <v>412</v>
      </c>
      <c r="Y15">
        <v>277</v>
      </c>
      <c r="Z15">
        <v>0</v>
      </c>
      <c r="AA15">
        <v>32</v>
      </c>
      <c r="AB15">
        <v>0</v>
      </c>
      <c r="AC15">
        <v>22</v>
      </c>
      <c r="AD15">
        <v>17</v>
      </c>
      <c r="AE15">
        <v>599</v>
      </c>
      <c r="AF15">
        <v>11</v>
      </c>
      <c r="AG15">
        <v>7</v>
      </c>
      <c r="AH15">
        <v>1</v>
      </c>
      <c r="AI15">
        <v>616</v>
      </c>
      <c r="AJ15">
        <v>58</v>
      </c>
      <c r="AK15">
        <v>15</v>
      </c>
      <c r="AL15">
        <v>689</v>
      </c>
      <c r="AM15" t="s">
        <v>74</v>
      </c>
      <c r="AN15" t="s">
        <v>74</v>
      </c>
      <c r="AO15" t="s">
        <v>74</v>
      </c>
      <c r="AP15">
        <v>0.113208</v>
      </c>
      <c r="AQ15">
        <v>0.171263</v>
      </c>
      <c r="AR15">
        <v>0.15529799999999999</v>
      </c>
      <c r="AS15">
        <v>0.12626999999999999</v>
      </c>
      <c r="AT15">
        <v>9.7241999999999995E-2</v>
      </c>
      <c r="AU15">
        <v>0.11175599999999999</v>
      </c>
      <c r="AV15">
        <v>0.121916</v>
      </c>
      <c r="AW15">
        <v>0.100145</v>
      </c>
      <c r="AX15">
        <v>0</v>
      </c>
      <c r="AY15">
        <v>0</v>
      </c>
      <c r="AZ15">
        <v>2.9030000000000002E-3</v>
      </c>
      <c r="BA15">
        <v>0</v>
      </c>
      <c r="BB15">
        <v>0.95790999999999993</v>
      </c>
      <c r="BC15">
        <v>3.3382000000000002E-2</v>
      </c>
      <c r="BD15">
        <v>8.7080000000000005E-3</v>
      </c>
      <c r="BE15">
        <v>0.59796799999999994</v>
      </c>
      <c r="BF15">
        <v>0.402032</v>
      </c>
      <c r="BG15">
        <v>0</v>
      </c>
      <c r="BH15">
        <v>4.6443999999999999E-2</v>
      </c>
      <c r="BI15">
        <v>0</v>
      </c>
      <c r="BJ15">
        <v>3.193E-2</v>
      </c>
      <c r="BK15">
        <v>2.4673E-2</v>
      </c>
      <c r="BL15">
        <v>0.86937600000000004</v>
      </c>
      <c r="BM15">
        <v>1.5965E-2</v>
      </c>
      <c r="BN15">
        <v>1.0160000000000001E-2</v>
      </c>
      <c r="BO15">
        <v>1.451E-3</v>
      </c>
      <c r="BP15">
        <v>0.89404899999999998</v>
      </c>
      <c r="BQ15">
        <v>8.4179999999999991E-2</v>
      </c>
      <c r="BR15">
        <v>2.1770999999999999E-2</v>
      </c>
      <c r="BS15">
        <v>1</v>
      </c>
      <c r="BT15" t="s">
        <v>5208</v>
      </c>
      <c r="BU15">
        <v>689</v>
      </c>
      <c r="BV15">
        <v>1</v>
      </c>
      <c r="BW15">
        <v>0</v>
      </c>
    </row>
    <row r="16" spans="1:75" customFormat="1" x14ac:dyDescent="0.25">
      <c r="A16" t="s">
        <v>5209</v>
      </c>
      <c r="B16" t="s">
        <v>102</v>
      </c>
      <c r="C16" t="s">
        <v>369</v>
      </c>
      <c r="D16" t="s">
        <v>947</v>
      </c>
      <c r="E16">
        <v>2014</v>
      </c>
      <c r="F16" t="s">
        <v>74</v>
      </c>
      <c r="G16" t="s">
        <v>74</v>
      </c>
      <c r="H16" t="s">
        <v>74</v>
      </c>
      <c r="I16">
        <v>48</v>
      </c>
      <c r="J16">
        <v>54</v>
      </c>
      <c r="K16">
        <v>42</v>
      </c>
      <c r="L16">
        <v>32</v>
      </c>
      <c r="M16">
        <v>36</v>
      </c>
      <c r="N16">
        <v>32</v>
      </c>
      <c r="O16">
        <v>38</v>
      </c>
      <c r="P16">
        <v>23</v>
      </c>
      <c r="Q16">
        <v>0</v>
      </c>
      <c r="R16">
        <v>0</v>
      </c>
      <c r="S16">
        <v>2</v>
      </c>
      <c r="T16">
        <v>0</v>
      </c>
      <c r="U16">
        <v>299</v>
      </c>
      <c r="V16">
        <v>6</v>
      </c>
      <c r="W16">
        <v>2</v>
      </c>
      <c r="X16">
        <v>189</v>
      </c>
      <c r="Y16">
        <v>118</v>
      </c>
      <c r="Z16">
        <v>0</v>
      </c>
      <c r="AA16">
        <v>3</v>
      </c>
      <c r="AB16">
        <v>0</v>
      </c>
      <c r="AC16">
        <v>5</v>
      </c>
      <c r="AD16">
        <v>3</v>
      </c>
      <c r="AE16">
        <v>290</v>
      </c>
      <c r="AF16">
        <v>2</v>
      </c>
      <c r="AG16">
        <v>4</v>
      </c>
      <c r="AH16">
        <v>0</v>
      </c>
      <c r="AI16">
        <v>260</v>
      </c>
      <c r="AJ16">
        <v>36</v>
      </c>
      <c r="AK16">
        <v>11</v>
      </c>
      <c r="AL16">
        <v>307</v>
      </c>
      <c r="AM16" t="s">
        <v>74</v>
      </c>
      <c r="AN16" t="s">
        <v>74</v>
      </c>
      <c r="AO16" t="s">
        <v>74</v>
      </c>
      <c r="AP16">
        <v>0.15635199999999999</v>
      </c>
      <c r="AQ16">
        <v>0.175896</v>
      </c>
      <c r="AR16">
        <v>0.13680800000000001</v>
      </c>
      <c r="AS16">
        <v>0.10423499999999999</v>
      </c>
      <c r="AT16">
        <v>0.11726399999999999</v>
      </c>
      <c r="AU16">
        <v>0.10423499999999999</v>
      </c>
      <c r="AV16">
        <v>0.123779</v>
      </c>
      <c r="AW16">
        <v>7.4918999999999999E-2</v>
      </c>
      <c r="AX16">
        <v>0</v>
      </c>
      <c r="AY16">
        <v>0</v>
      </c>
      <c r="AZ16">
        <v>6.515E-3</v>
      </c>
      <c r="BA16">
        <v>0</v>
      </c>
      <c r="BB16">
        <v>0.97394099999999995</v>
      </c>
      <c r="BC16">
        <v>1.9543999999999999E-2</v>
      </c>
      <c r="BD16">
        <v>6.515E-3</v>
      </c>
      <c r="BE16">
        <v>0.61563499999999993</v>
      </c>
      <c r="BF16">
        <v>0.38436500000000001</v>
      </c>
      <c r="BG16">
        <v>0</v>
      </c>
      <c r="BH16">
        <v>9.7719999999999994E-3</v>
      </c>
      <c r="BI16">
        <v>0</v>
      </c>
      <c r="BJ16">
        <v>1.6286999999999999E-2</v>
      </c>
      <c r="BK16">
        <v>9.7719999999999994E-3</v>
      </c>
      <c r="BL16">
        <v>0.94462500000000005</v>
      </c>
      <c r="BM16">
        <v>6.515E-3</v>
      </c>
      <c r="BN16">
        <v>1.3029000000000001E-2</v>
      </c>
      <c r="BO16">
        <v>0</v>
      </c>
      <c r="BP16">
        <v>0.84690600000000005</v>
      </c>
      <c r="BQ16">
        <v>0.11726399999999999</v>
      </c>
      <c r="BR16">
        <v>3.5831000000000002E-2</v>
      </c>
      <c r="BS16">
        <v>1</v>
      </c>
      <c r="BT16" t="s">
        <v>5208</v>
      </c>
      <c r="BU16">
        <v>689</v>
      </c>
      <c r="BV16">
        <v>0.445573</v>
      </c>
      <c r="BW16">
        <v>0</v>
      </c>
    </row>
    <row r="17" spans="1:75" customFormat="1" x14ac:dyDescent="0.25">
      <c r="A17" t="s">
        <v>5210</v>
      </c>
      <c r="B17" t="s">
        <v>102</v>
      </c>
      <c r="C17" t="s">
        <v>369</v>
      </c>
      <c r="D17" t="s">
        <v>949</v>
      </c>
      <c r="E17">
        <v>2014</v>
      </c>
      <c r="F17" t="s">
        <v>74</v>
      </c>
      <c r="G17" t="s">
        <v>74</v>
      </c>
      <c r="H17" t="s">
        <v>74</v>
      </c>
      <c r="I17">
        <v>18</v>
      </c>
      <c r="J17">
        <v>42</v>
      </c>
      <c r="K17">
        <v>37</v>
      </c>
      <c r="L17">
        <v>36</v>
      </c>
      <c r="M17">
        <v>23</v>
      </c>
      <c r="N17">
        <v>31</v>
      </c>
      <c r="O17">
        <v>31</v>
      </c>
      <c r="P17">
        <v>32</v>
      </c>
      <c r="Q17">
        <v>0</v>
      </c>
      <c r="R17">
        <v>0</v>
      </c>
      <c r="S17">
        <v>0</v>
      </c>
      <c r="T17">
        <v>0</v>
      </c>
      <c r="U17">
        <v>238</v>
      </c>
      <c r="V17">
        <v>11</v>
      </c>
      <c r="W17">
        <v>1</v>
      </c>
      <c r="X17">
        <v>134</v>
      </c>
      <c r="Y17">
        <v>116</v>
      </c>
      <c r="Z17">
        <v>0</v>
      </c>
      <c r="AA17">
        <v>17</v>
      </c>
      <c r="AB17">
        <v>0</v>
      </c>
      <c r="AC17">
        <v>9</v>
      </c>
      <c r="AD17">
        <v>7</v>
      </c>
      <c r="AE17">
        <v>216</v>
      </c>
      <c r="AF17">
        <v>0</v>
      </c>
      <c r="AG17">
        <v>0</v>
      </c>
      <c r="AH17">
        <v>1</v>
      </c>
      <c r="AI17">
        <v>250</v>
      </c>
      <c r="AJ17">
        <v>0</v>
      </c>
      <c r="AK17">
        <v>0</v>
      </c>
      <c r="AL17">
        <v>250</v>
      </c>
      <c r="AM17" t="s">
        <v>74</v>
      </c>
      <c r="AN17" t="s">
        <v>74</v>
      </c>
      <c r="AO17" t="s">
        <v>74</v>
      </c>
      <c r="AP17">
        <v>7.2000000000000008E-2</v>
      </c>
      <c r="AQ17">
        <v>0.16800000000000001</v>
      </c>
      <c r="AR17">
        <v>0.14799999999999999</v>
      </c>
      <c r="AS17">
        <v>0.14399999999999999</v>
      </c>
      <c r="AT17">
        <v>9.1999999999999998E-2</v>
      </c>
      <c r="AU17">
        <v>0.124</v>
      </c>
      <c r="AV17">
        <v>0.124</v>
      </c>
      <c r="AW17">
        <v>0.128</v>
      </c>
      <c r="AX17">
        <v>0</v>
      </c>
      <c r="AY17">
        <v>0</v>
      </c>
      <c r="AZ17">
        <v>0</v>
      </c>
      <c r="BA17">
        <v>0</v>
      </c>
      <c r="BB17">
        <v>0.95200000000000007</v>
      </c>
      <c r="BC17">
        <v>4.3999999999999997E-2</v>
      </c>
      <c r="BD17">
        <v>4.0000000000000001E-3</v>
      </c>
      <c r="BE17">
        <v>0.53600000000000003</v>
      </c>
      <c r="BF17">
        <v>0.46400000000000002</v>
      </c>
      <c r="BG17">
        <v>0</v>
      </c>
      <c r="BH17">
        <v>6.8000000000000005E-2</v>
      </c>
      <c r="BI17">
        <v>0</v>
      </c>
      <c r="BJ17">
        <v>3.5999999999999997E-2</v>
      </c>
      <c r="BK17">
        <v>2.8000000000000001E-2</v>
      </c>
      <c r="BL17">
        <v>0.8640000000000001</v>
      </c>
      <c r="BM17">
        <v>0</v>
      </c>
      <c r="BN17">
        <v>0</v>
      </c>
      <c r="BO17">
        <v>4.0000000000000001E-3</v>
      </c>
      <c r="BP17">
        <v>1</v>
      </c>
      <c r="BQ17">
        <v>0</v>
      </c>
      <c r="BR17">
        <v>0</v>
      </c>
      <c r="BS17">
        <v>1</v>
      </c>
      <c r="BT17" t="s">
        <v>5208</v>
      </c>
      <c r="BU17">
        <v>689</v>
      </c>
      <c r="BV17">
        <v>0.36284499999999997</v>
      </c>
      <c r="BW17">
        <v>0</v>
      </c>
    </row>
    <row r="18" spans="1:75" customFormat="1" x14ac:dyDescent="0.25">
      <c r="A18" t="s">
        <v>5211</v>
      </c>
      <c r="B18" t="s">
        <v>102</v>
      </c>
      <c r="C18" t="s">
        <v>369</v>
      </c>
      <c r="D18" t="s">
        <v>951</v>
      </c>
      <c r="E18">
        <v>2014</v>
      </c>
      <c r="F18" t="s">
        <v>74</v>
      </c>
      <c r="G18" t="s">
        <v>74</v>
      </c>
      <c r="H18" t="s">
        <v>74</v>
      </c>
      <c r="I18">
        <v>7</v>
      </c>
      <c r="J18">
        <v>7</v>
      </c>
      <c r="K18">
        <v>10</v>
      </c>
      <c r="L18">
        <v>4</v>
      </c>
      <c r="M18">
        <v>0</v>
      </c>
      <c r="N18">
        <v>0</v>
      </c>
      <c r="O18">
        <v>6</v>
      </c>
      <c r="P18">
        <v>2</v>
      </c>
      <c r="Q18">
        <v>0</v>
      </c>
      <c r="R18">
        <v>0</v>
      </c>
      <c r="S18">
        <v>0</v>
      </c>
      <c r="T18">
        <v>0</v>
      </c>
      <c r="U18">
        <v>34</v>
      </c>
      <c r="V18">
        <v>2</v>
      </c>
      <c r="W18">
        <v>0</v>
      </c>
      <c r="X18">
        <v>27</v>
      </c>
      <c r="Y18">
        <v>9</v>
      </c>
      <c r="Z18">
        <v>0</v>
      </c>
      <c r="AA18">
        <v>7</v>
      </c>
      <c r="AB18">
        <v>0</v>
      </c>
      <c r="AC18">
        <v>2</v>
      </c>
      <c r="AD18">
        <v>1</v>
      </c>
      <c r="AE18">
        <v>26</v>
      </c>
      <c r="AF18">
        <v>0</v>
      </c>
      <c r="AG18">
        <v>0</v>
      </c>
      <c r="AH18">
        <v>0</v>
      </c>
      <c r="AI18">
        <v>36</v>
      </c>
      <c r="AJ18">
        <v>0</v>
      </c>
      <c r="AK18">
        <v>0</v>
      </c>
      <c r="AL18">
        <v>36</v>
      </c>
      <c r="AM18" t="s">
        <v>74</v>
      </c>
      <c r="AN18" t="s">
        <v>74</v>
      </c>
      <c r="AO18" t="s">
        <v>74</v>
      </c>
      <c r="AP18">
        <v>0.19444400000000001</v>
      </c>
      <c r="AQ18">
        <v>0.19444400000000001</v>
      </c>
      <c r="AR18">
        <v>0.27777800000000002</v>
      </c>
      <c r="AS18">
        <v>0.111111</v>
      </c>
      <c r="AT18">
        <v>0</v>
      </c>
      <c r="AU18">
        <v>0</v>
      </c>
      <c r="AV18">
        <v>0.16666700000000001</v>
      </c>
      <c r="AW18">
        <v>5.5556000000000001E-2</v>
      </c>
      <c r="AX18">
        <v>0</v>
      </c>
      <c r="AY18">
        <v>0</v>
      </c>
      <c r="AZ18">
        <v>0</v>
      </c>
      <c r="BA18">
        <v>0</v>
      </c>
      <c r="BB18">
        <v>0.94444400000000006</v>
      </c>
      <c r="BC18">
        <v>5.5556000000000001E-2</v>
      </c>
      <c r="BD18">
        <v>0</v>
      </c>
      <c r="BE18">
        <v>0.75</v>
      </c>
      <c r="BF18">
        <v>0.25</v>
      </c>
      <c r="BG18">
        <v>0</v>
      </c>
      <c r="BH18">
        <v>0.19444400000000001</v>
      </c>
      <c r="BI18">
        <v>0</v>
      </c>
      <c r="BJ18">
        <v>5.5556000000000001E-2</v>
      </c>
      <c r="BK18">
        <v>2.7778000000000001E-2</v>
      </c>
      <c r="BL18">
        <v>0.72222200000000003</v>
      </c>
      <c r="BM18">
        <v>0</v>
      </c>
      <c r="BN18">
        <v>0</v>
      </c>
      <c r="BO18">
        <v>0</v>
      </c>
      <c r="BP18">
        <v>1</v>
      </c>
      <c r="BQ18">
        <v>0</v>
      </c>
      <c r="BR18">
        <v>0</v>
      </c>
      <c r="BS18">
        <v>1</v>
      </c>
      <c r="BT18" t="s">
        <v>5208</v>
      </c>
      <c r="BU18">
        <v>689</v>
      </c>
      <c r="BV18">
        <v>5.2249999999999998E-2</v>
      </c>
      <c r="BW18">
        <v>0</v>
      </c>
    </row>
    <row r="19" spans="1:75" customFormat="1" x14ac:dyDescent="0.25">
      <c r="A19" t="s">
        <v>5212</v>
      </c>
      <c r="B19" t="s">
        <v>102</v>
      </c>
      <c r="C19" t="s">
        <v>369</v>
      </c>
      <c r="D19" t="s">
        <v>953</v>
      </c>
      <c r="E19">
        <v>2014</v>
      </c>
      <c r="F19" t="s">
        <v>74</v>
      </c>
      <c r="G19" t="s">
        <v>74</v>
      </c>
      <c r="H19" t="s">
        <v>74</v>
      </c>
      <c r="I19">
        <v>2</v>
      </c>
      <c r="J19">
        <v>6</v>
      </c>
      <c r="K19">
        <v>12</v>
      </c>
      <c r="L19">
        <v>9</v>
      </c>
      <c r="M19">
        <v>6</v>
      </c>
      <c r="N19">
        <v>11</v>
      </c>
      <c r="O19">
        <v>7</v>
      </c>
      <c r="P19">
        <v>10</v>
      </c>
      <c r="Q19">
        <v>0</v>
      </c>
      <c r="R19">
        <v>0</v>
      </c>
      <c r="S19">
        <v>0</v>
      </c>
      <c r="T19">
        <v>0</v>
      </c>
      <c r="U19">
        <v>57</v>
      </c>
      <c r="V19">
        <v>4</v>
      </c>
      <c r="W19">
        <v>2</v>
      </c>
      <c r="X19">
        <v>42</v>
      </c>
      <c r="Y19">
        <v>21</v>
      </c>
      <c r="Z19">
        <v>0</v>
      </c>
      <c r="AA19">
        <v>1</v>
      </c>
      <c r="AB19">
        <v>0</v>
      </c>
      <c r="AC19">
        <v>5</v>
      </c>
      <c r="AD19">
        <v>5</v>
      </c>
      <c r="AE19">
        <v>40</v>
      </c>
      <c r="AF19">
        <v>9</v>
      </c>
      <c r="AG19">
        <v>3</v>
      </c>
      <c r="AH19">
        <v>0</v>
      </c>
      <c r="AI19">
        <v>44</v>
      </c>
      <c r="AJ19">
        <v>15</v>
      </c>
      <c r="AK19">
        <v>4</v>
      </c>
      <c r="AL19">
        <v>63</v>
      </c>
      <c r="AM19" t="s">
        <v>74</v>
      </c>
      <c r="AN19" t="s">
        <v>74</v>
      </c>
      <c r="AO19" t="s">
        <v>74</v>
      </c>
      <c r="AP19">
        <v>3.1746000000000003E-2</v>
      </c>
      <c r="AQ19">
        <v>9.5237999999999989E-2</v>
      </c>
      <c r="AR19">
        <v>0.19047600000000001</v>
      </c>
      <c r="AS19">
        <v>0.14285700000000001</v>
      </c>
      <c r="AT19">
        <v>9.5237999999999989E-2</v>
      </c>
      <c r="AU19">
        <v>0.17460300000000001</v>
      </c>
      <c r="AV19">
        <v>0.111111</v>
      </c>
      <c r="AW19">
        <v>0.15873000000000001</v>
      </c>
      <c r="AX19">
        <v>0</v>
      </c>
      <c r="AY19">
        <v>0</v>
      </c>
      <c r="AZ19">
        <v>0</v>
      </c>
      <c r="BA19">
        <v>0</v>
      </c>
      <c r="BB19">
        <v>0.90476200000000007</v>
      </c>
      <c r="BC19">
        <v>6.3491999999999993E-2</v>
      </c>
      <c r="BD19">
        <v>3.1746000000000003E-2</v>
      </c>
      <c r="BE19">
        <v>0.66666700000000001</v>
      </c>
      <c r="BF19">
        <v>0.33333299999999999</v>
      </c>
      <c r="BG19">
        <v>0</v>
      </c>
      <c r="BH19">
        <v>1.5873000000000002E-2</v>
      </c>
      <c r="BI19">
        <v>0</v>
      </c>
      <c r="BJ19">
        <v>7.9364999999999991E-2</v>
      </c>
      <c r="BK19">
        <v>7.9364999999999991E-2</v>
      </c>
      <c r="BL19">
        <v>0.63492099999999996</v>
      </c>
      <c r="BM19">
        <v>0.14285700000000001</v>
      </c>
      <c r="BN19">
        <v>4.7618999999999988E-2</v>
      </c>
      <c r="BO19">
        <v>0</v>
      </c>
      <c r="BP19">
        <v>0.69841300000000006</v>
      </c>
      <c r="BQ19">
        <v>0.238095</v>
      </c>
      <c r="BR19">
        <v>6.3491999999999993E-2</v>
      </c>
      <c r="BS19">
        <v>1</v>
      </c>
      <c r="BT19" t="s">
        <v>5208</v>
      </c>
      <c r="BU19">
        <v>689</v>
      </c>
      <c r="BV19">
        <v>9.1437000000000004E-2</v>
      </c>
      <c r="BW19">
        <v>0</v>
      </c>
    </row>
    <row r="20" spans="1:75" customFormat="1" x14ac:dyDescent="0.25">
      <c r="A20" t="s">
        <v>5213</v>
      </c>
      <c r="B20" t="s">
        <v>102</v>
      </c>
      <c r="C20" t="s">
        <v>369</v>
      </c>
      <c r="D20" t="s">
        <v>961</v>
      </c>
      <c r="E20">
        <v>2014</v>
      </c>
      <c r="F20" t="s">
        <v>74</v>
      </c>
      <c r="G20" t="s">
        <v>74</v>
      </c>
      <c r="H20" t="s">
        <v>74</v>
      </c>
      <c r="I20">
        <v>3</v>
      </c>
      <c r="J20">
        <v>9</v>
      </c>
      <c r="K20">
        <v>6</v>
      </c>
      <c r="L20">
        <v>6</v>
      </c>
      <c r="M20">
        <v>2</v>
      </c>
      <c r="N20">
        <v>3</v>
      </c>
      <c r="O20">
        <v>2</v>
      </c>
      <c r="P20">
        <v>2</v>
      </c>
      <c r="Q20">
        <v>0</v>
      </c>
      <c r="R20">
        <v>0</v>
      </c>
      <c r="S20">
        <v>0</v>
      </c>
      <c r="T20">
        <v>0</v>
      </c>
      <c r="U20">
        <v>32</v>
      </c>
      <c r="V20">
        <v>0</v>
      </c>
      <c r="W20">
        <v>1</v>
      </c>
      <c r="X20">
        <v>20</v>
      </c>
      <c r="Y20">
        <v>13</v>
      </c>
      <c r="Z20">
        <v>0</v>
      </c>
      <c r="AA20">
        <v>4</v>
      </c>
      <c r="AB20">
        <v>0</v>
      </c>
      <c r="AC20">
        <v>1</v>
      </c>
      <c r="AD20">
        <v>1</v>
      </c>
      <c r="AE20">
        <v>27</v>
      </c>
      <c r="AF20">
        <v>0</v>
      </c>
      <c r="AG20">
        <v>0</v>
      </c>
      <c r="AH20">
        <v>0</v>
      </c>
      <c r="AI20">
        <v>26</v>
      </c>
      <c r="AJ20">
        <v>7</v>
      </c>
      <c r="AK20">
        <v>0</v>
      </c>
      <c r="AL20">
        <v>33</v>
      </c>
      <c r="AM20" t="s">
        <v>74</v>
      </c>
      <c r="AN20" t="s">
        <v>74</v>
      </c>
      <c r="AO20" t="s">
        <v>74</v>
      </c>
      <c r="AP20">
        <v>9.090899999999999E-2</v>
      </c>
      <c r="AQ20">
        <v>0.272727</v>
      </c>
      <c r="AR20">
        <v>0.18181800000000001</v>
      </c>
      <c r="AS20">
        <v>0.18181800000000001</v>
      </c>
      <c r="AT20">
        <v>6.0606E-2</v>
      </c>
      <c r="AU20">
        <v>9.090899999999999E-2</v>
      </c>
      <c r="AV20">
        <v>6.0606E-2</v>
      </c>
      <c r="AW20">
        <v>6.0606E-2</v>
      </c>
      <c r="AX20">
        <v>0</v>
      </c>
      <c r="AY20">
        <v>0</v>
      </c>
      <c r="AZ20">
        <v>0</v>
      </c>
      <c r="BA20">
        <v>0</v>
      </c>
      <c r="BB20">
        <v>0.96969700000000003</v>
      </c>
      <c r="BC20">
        <v>0</v>
      </c>
      <c r="BD20">
        <v>3.0303E-2</v>
      </c>
      <c r="BE20">
        <v>0.60606099999999996</v>
      </c>
      <c r="BF20">
        <v>0.39393899999999998</v>
      </c>
      <c r="BG20">
        <v>0</v>
      </c>
      <c r="BH20">
        <v>0.121212</v>
      </c>
      <c r="BI20">
        <v>0</v>
      </c>
      <c r="BJ20">
        <v>3.0303E-2</v>
      </c>
      <c r="BK20">
        <v>3.0303E-2</v>
      </c>
      <c r="BL20">
        <v>0.81818200000000008</v>
      </c>
      <c r="BM20">
        <v>0</v>
      </c>
      <c r="BN20">
        <v>0</v>
      </c>
      <c r="BO20">
        <v>0</v>
      </c>
      <c r="BP20">
        <v>0.78787899999999988</v>
      </c>
      <c r="BQ20">
        <v>0.212121</v>
      </c>
      <c r="BR20">
        <v>0</v>
      </c>
      <c r="BS20">
        <v>1</v>
      </c>
      <c r="BT20" t="s">
        <v>5208</v>
      </c>
      <c r="BU20">
        <v>689</v>
      </c>
      <c r="BV20">
        <v>4.7896000000000001E-2</v>
      </c>
      <c r="BW20">
        <v>0</v>
      </c>
    </row>
    <row r="21" spans="1:75" customFormat="1" x14ac:dyDescent="0.25">
      <c r="A21" t="s">
        <v>5214</v>
      </c>
      <c r="B21" t="s">
        <v>102</v>
      </c>
      <c r="C21" t="s">
        <v>376</v>
      </c>
      <c r="D21" t="s">
        <v>44</v>
      </c>
      <c r="E21">
        <v>2014</v>
      </c>
      <c r="F21">
        <v>389</v>
      </c>
      <c r="G21">
        <v>100</v>
      </c>
      <c r="H21">
        <v>0</v>
      </c>
      <c r="I21">
        <v>56</v>
      </c>
      <c r="J21">
        <v>71</v>
      </c>
      <c r="K21">
        <v>84</v>
      </c>
      <c r="L21">
        <v>90</v>
      </c>
      <c r="M21">
        <v>74</v>
      </c>
      <c r="N21">
        <v>55</v>
      </c>
      <c r="O21">
        <v>36</v>
      </c>
      <c r="P21">
        <v>15</v>
      </c>
      <c r="Q21">
        <v>8</v>
      </c>
      <c r="R21">
        <v>0</v>
      </c>
      <c r="S21">
        <v>0</v>
      </c>
      <c r="T21">
        <v>0</v>
      </c>
      <c r="U21">
        <v>476</v>
      </c>
      <c r="V21">
        <v>2</v>
      </c>
      <c r="W21">
        <v>11</v>
      </c>
      <c r="X21">
        <v>364</v>
      </c>
      <c r="Y21">
        <v>105</v>
      </c>
      <c r="Z21">
        <v>20</v>
      </c>
      <c r="AA21">
        <v>0</v>
      </c>
      <c r="AB21">
        <v>0</v>
      </c>
      <c r="AC21">
        <v>0</v>
      </c>
      <c r="AD21">
        <v>0</v>
      </c>
      <c r="AE21">
        <v>457</v>
      </c>
      <c r="AF21">
        <v>0</v>
      </c>
      <c r="AG21">
        <v>0</v>
      </c>
      <c r="AH21">
        <v>32</v>
      </c>
      <c r="AI21">
        <v>349</v>
      </c>
      <c r="AJ21">
        <v>88</v>
      </c>
      <c r="AK21">
        <v>52</v>
      </c>
      <c r="AL21">
        <v>489</v>
      </c>
      <c r="AM21">
        <v>0.79550100000000001</v>
      </c>
      <c r="AN21">
        <v>0.20449899999999999</v>
      </c>
      <c r="AO21">
        <v>0</v>
      </c>
      <c r="AP21">
        <v>0.114519</v>
      </c>
      <c r="AQ21">
        <v>0.14519399999999999</v>
      </c>
      <c r="AR21">
        <v>0.17177899999999999</v>
      </c>
      <c r="AS21">
        <v>0.18404899999999999</v>
      </c>
      <c r="AT21">
        <v>0.15132899999999999</v>
      </c>
      <c r="AU21">
        <v>0.112474</v>
      </c>
      <c r="AV21">
        <v>7.3620000000000005E-2</v>
      </c>
      <c r="AW21">
        <v>3.0675000000000001E-2</v>
      </c>
      <c r="AX21">
        <v>1.636E-2</v>
      </c>
      <c r="AY21">
        <v>0</v>
      </c>
      <c r="AZ21">
        <v>0</v>
      </c>
      <c r="BA21">
        <v>0</v>
      </c>
      <c r="BB21">
        <v>0.97341499999999992</v>
      </c>
      <c r="BC21">
        <v>4.0899999999999999E-3</v>
      </c>
      <c r="BD21">
        <v>2.2495000000000001E-2</v>
      </c>
      <c r="BE21">
        <v>0.74437600000000004</v>
      </c>
      <c r="BF21">
        <v>0.214724</v>
      </c>
      <c r="BG21">
        <v>4.0899999999999999E-2</v>
      </c>
      <c r="BH21">
        <v>0</v>
      </c>
      <c r="BI21">
        <v>0</v>
      </c>
      <c r="BJ21">
        <v>0</v>
      </c>
      <c r="BK21">
        <v>0</v>
      </c>
      <c r="BL21">
        <v>0.93456000000000006</v>
      </c>
      <c r="BM21">
        <v>0</v>
      </c>
      <c r="BN21">
        <v>0</v>
      </c>
      <c r="BO21">
        <v>6.5439999999999998E-2</v>
      </c>
      <c r="BP21">
        <v>0.71370099999999992</v>
      </c>
      <c r="BQ21">
        <v>0.17995900000000001</v>
      </c>
      <c r="BR21">
        <v>0.106339</v>
      </c>
      <c r="BS21">
        <v>1</v>
      </c>
      <c r="BT21" t="s">
        <v>5215</v>
      </c>
      <c r="BU21">
        <v>489</v>
      </c>
      <c r="BV21">
        <v>1</v>
      </c>
      <c r="BW21">
        <v>0</v>
      </c>
    </row>
    <row r="22" spans="1:75" customFormat="1" x14ac:dyDescent="0.25">
      <c r="A22" t="s">
        <v>5216</v>
      </c>
      <c r="B22" t="s">
        <v>102</v>
      </c>
      <c r="C22" t="s">
        <v>376</v>
      </c>
      <c r="D22" t="s">
        <v>947</v>
      </c>
      <c r="E22">
        <v>2014</v>
      </c>
      <c r="F22" t="s">
        <v>74</v>
      </c>
      <c r="G22" t="s">
        <v>74</v>
      </c>
      <c r="H22" t="s">
        <v>74</v>
      </c>
      <c r="I22" t="s">
        <v>74</v>
      </c>
      <c r="J22" t="s">
        <v>74</v>
      </c>
      <c r="K22" t="s">
        <v>74</v>
      </c>
      <c r="L22" t="s">
        <v>74</v>
      </c>
      <c r="M22" t="s">
        <v>74</v>
      </c>
      <c r="N22" t="s">
        <v>74</v>
      </c>
      <c r="O22" t="s">
        <v>74</v>
      </c>
      <c r="P22" t="s">
        <v>74</v>
      </c>
      <c r="Q22" t="s">
        <v>74</v>
      </c>
      <c r="R22" t="s">
        <v>74</v>
      </c>
      <c r="S22" t="s">
        <v>74</v>
      </c>
      <c r="T22" t="s">
        <v>74</v>
      </c>
      <c r="U22" t="s">
        <v>74</v>
      </c>
      <c r="V22" t="s">
        <v>74</v>
      </c>
      <c r="W22" t="s">
        <v>74</v>
      </c>
      <c r="X22" t="s">
        <v>74</v>
      </c>
      <c r="Y22" t="s">
        <v>74</v>
      </c>
      <c r="Z22" t="s">
        <v>74</v>
      </c>
      <c r="AA22" t="s">
        <v>74</v>
      </c>
      <c r="AB22" t="s">
        <v>74</v>
      </c>
      <c r="AC22" t="s">
        <v>74</v>
      </c>
      <c r="AD22" t="s">
        <v>74</v>
      </c>
      <c r="AE22" t="s">
        <v>74</v>
      </c>
      <c r="AF22" t="s">
        <v>74</v>
      </c>
      <c r="AG22" t="s">
        <v>74</v>
      </c>
      <c r="AH22" t="s">
        <v>74</v>
      </c>
      <c r="AI22" t="s">
        <v>74</v>
      </c>
      <c r="AJ22" t="s">
        <v>74</v>
      </c>
      <c r="AK22" t="s">
        <v>74</v>
      </c>
      <c r="AL22" t="s">
        <v>74</v>
      </c>
      <c r="AM22" t="s">
        <v>74</v>
      </c>
      <c r="AN22" t="s">
        <v>74</v>
      </c>
      <c r="AO22" t="s">
        <v>74</v>
      </c>
      <c r="AP22" t="s">
        <v>74</v>
      </c>
      <c r="AQ22" t="s">
        <v>74</v>
      </c>
      <c r="AR22" t="s">
        <v>74</v>
      </c>
      <c r="AS22" t="s">
        <v>74</v>
      </c>
      <c r="AT22" t="s">
        <v>74</v>
      </c>
      <c r="AU22" t="s">
        <v>74</v>
      </c>
      <c r="AV22" t="s">
        <v>74</v>
      </c>
      <c r="AW22" t="s">
        <v>74</v>
      </c>
      <c r="AX22" t="s">
        <v>74</v>
      </c>
      <c r="AY22" t="s">
        <v>74</v>
      </c>
      <c r="AZ22" t="s">
        <v>74</v>
      </c>
      <c r="BA22" t="s">
        <v>74</v>
      </c>
      <c r="BB22" t="s">
        <v>74</v>
      </c>
      <c r="BC22" t="s">
        <v>74</v>
      </c>
      <c r="BD22" t="s">
        <v>74</v>
      </c>
      <c r="BE22" t="s">
        <v>74</v>
      </c>
      <c r="BF22" t="s">
        <v>74</v>
      </c>
      <c r="BG22" t="s">
        <v>74</v>
      </c>
      <c r="BH22" t="s">
        <v>74</v>
      </c>
      <c r="BI22" t="s">
        <v>74</v>
      </c>
      <c r="BJ22" t="s">
        <v>74</v>
      </c>
      <c r="BK22" t="s">
        <v>74</v>
      </c>
      <c r="BL22" t="s">
        <v>74</v>
      </c>
      <c r="BM22" t="s">
        <v>74</v>
      </c>
      <c r="BN22" t="s">
        <v>74</v>
      </c>
      <c r="BO22" t="s">
        <v>74</v>
      </c>
      <c r="BP22" t="s">
        <v>74</v>
      </c>
      <c r="BQ22" t="s">
        <v>74</v>
      </c>
      <c r="BR22" t="s">
        <v>74</v>
      </c>
      <c r="BS22" t="s">
        <v>74</v>
      </c>
      <c r="BT22" t="s">
        <v>5215</v>
      </c>
      <c r="BU22" t="s">
        <v>74</v>
      </c>
      <c r="BV22" t="s">
        <v>74</v>
      </c>
      <c r="BW22">
        <v>0</v>
      </c>
    </row>
    <row r="23" spans="1:75" customFormat="1" x14ac:dyDescent="0.25">
      <c r="A23" t="s">
        <v>5217</v>
      </c>
      <c r="B23" t="s">
        <v>102</v>
      </c>
      <c r="C23" t="s">
        <v>376</v>
      </c>
      <c r="D23" t="s">
        <v>949</v>
      </c>
      <c r="E23">
        <v>2014</v>
      </c>
      <c r="F23" t="s">
        <v>74</v>
      </c>
      <c r="G23" t="s">
        <v>74</v>
      </c>
      <c r="H23" t="s">
        <v>74</v>
      </c>
      <c r="I23" t="s">
        <v>74</v>
      </c>
      <c r="J23" t="s">
        <v>74</v>
      </c>
      <c r="K23" t="s">
        <v>74</v>
      </c>
      <c r="L23" t="s">
        <v>74</v>
      </c>
      <c r="M23" t="s">
        <v>74</v>
      </c>
      <c r="N23" t="s">
        <v>74</v>
      </c>
      <c r="O23" t="s">
        <v>74</v>
      </c>
      <c r="P23" t="s">
        <v>74</v>
      </c>
      <c r="Q23" t="s">
        <v>74</v>
      </c>
      <c r="R23" t="s">
        <v>74</v>
      </c>
      <c r="S23" t="s">
        <v>74</v>
      </c>
      <c r="T23" t="s">
        <v>74</v>
      </c>
      <c r="U23" t="s">
        <v>74</v>
      </c>
      <c r="V23" t="s">
        <v>74</v>
      </c>
      <c r="W23" t="s">
        <v>74</v>
      </c>
      <c r="X23" t="s">
        <v>74</v>
      </c>
      <c r="Y23" t="s">
        <v>74</v>
      </c>
      <c r="Z23" t="s">
        <v>74</v>
      </c>
      <c r="AA23" t="s">
        <v>74</v>
      </c>
      <c r="AB23" t="s">
        <v>74</v>
      </c>
      <c r="AC23" t="s">
        <v>74</v>
      </c>
      <c r="AD23" t="s">
        <v>74</v>
      </c>
      <c r="AE23" t="s">
        <v>74</v>
      </c>
      <c r="AF23" t="s">
        <v>74</v>
      </c>
      <c r="AG23" t="s">
        <v>74</v>
      </c>
      <c r="AH23" t="s">
        <v>74</v>
      </c>
      <c r="AI23" t="s">
        <v>74</v>
      </c>
      <c r="AJ23" t="s">
        <v>74</v>
      </c>
      <c r="AK23" t="s">
        <v>74</v>
      </c>
      <c r="AL23" t="s">
        <v>74</v>
      </c>
      <c r="AM23" t="s">
        <v>74</v>
      </c>
      <c r="AN23" t="s">
        <v>74</v>
      </c>
      <c r="AO23" t="s">
        <v>74</v>
      </c>
      <c r="AP23" t="s">
        <v>74</v>
      </c>
      <c r="AQ23" t="s">
        <v>74</v>
      </c>
      <c r="AR23" t="s">
        <v>74</v>
      </c>
      <c r="AS23" t="s">
        <v>74</v>
      </c>
      <c r="AT23" t="s">
        <v>74</v>
      </c>
      <c r="AU23" t="s">
        <v>74</v>
      </c>
      <c r="AV23" t="s">
        <v>74</v>
      </c>
      <c r="AW23" t="s">
        <v>74</v>
      </c>
      <c r="AX23" t="s">
        <v>74</v>
      </c>
      <c r="AY23" t="s">
        <v>74</v>
      </c>
      <c r="AZ23" t="s">
        <v>74</v>
      </c>
      <c r="BA23" t="s">
        <v>74</v>
      </c>
      <c r="BB23" t="s">
        <v>74</v>
      </c>
      <c r="BC23" t="s">
        <v>74</v>
      </c>
      <c r="BD23" t="s">
        <v>74</v>
      </c>
      <c r="BE23" t="s">
        <v>74</v>
      </c>
      <c r="BF23" t="s">
        <v>74</v>
      </c>
      <c r="BG23" t="s">
        <v>74</v>
      </c>
      <c r="BH23" t="s">
        <v>74</v>
      </c>
      <c r="BI23" t="s">
        <v>74</v>
      </c>
      <c r="BJ23" t="s">
        <v>74</v>
      </c>
      <c r="BK23" t="s">
        <v>74</v>
      </c>
      <c r="BL23" t="s">
        <v>74</v>
      </c>
      <c r="BM23" t="s">
        <v>74</v>
      </c>
      <c r="BN23" t="s">
        <v>74</v>
      </c>
      <c r="BO23" t="s">
        <v>74</v>
      </c>
      <c r="BP23" t="s">
        <v>74</v>
      </c>
      <c r="BQ23" t="s">
        <v>74</v>
      </c>
      <c r="BR23" t="s">
        <v>74</v>
      </c>
      <c r="BS23" t="s">
        <v>74</v>
      </c>
      <c r="BT23" t="s">
        <v>5215</v>
      </c>
      <c r="BU23" t="s">
        <v>74</v>
      </c>
      <c r="BV23" t="s">
        <v>74</v>
      </c>
      <c r="BW23">
        <v>0</v>
      </c>
    </row>
    <row r="24" spans="1:75" customFormat="1" x14ac:dyDescent="0.25">
      <c r="A24" t="s">
        <v>5218</v>
      </c>
      <c r="B24" t="s">
        <v>102</v>
      </c>
      <c r="C24" t="s">
        <v>376</v>
      </c>
      <c r="D24" t="s">
        <v>951</v>
      </c>
      <c r="E24">
        <v>2014</v>
      </c>
      <c r="F24" t="s">
        <v>74</v>
      </c>
      <c r="G24" t="s">
        <v>74</v>
      </c>
      <c r="H24" t="s">
        <v>74</v>
      </c>
      <c r="I24" t="s">
        <v>74</v>
      </c>
      <c r="J24" t="s">
        <v>74</v>
      </c>
      <c r="K24" t="s">
        <v>74</v>
      </c>
      <c r="L24" t="s">
        <v>74</v>
      </c>
      <c r="M24" t="s">
        <v>74</v>
      </c>
      <c r="N24" t="s">
        <v>74</v>
      </c>
      <c r="O24" t="s">
        <v>74</v>
      </c>
      <c r="P24" t="s">
        <v>74</v>
      </c>
      <c r="Q24" t="s">
        <v>74</v>
      </c>
      <c r="R24" t="s">
        <v>74</v>
      </c>
      <c r="S24" t="s">
        <v>74</v>
      </c>
      <c r="T24" t="s">
        <v>74</v>
      </c>
      <c r="U24" t="s">
        <v>74</v>
      </c>
      <c r="V24" t="s">
        <v>74</v>
      </c>
      <c r="W24" t="s">
        <v>74</v>
      </c>
      <c r="X24" t="s">
        <v>74</v>
      </c>
      <c r="Y24" t="s">
        <v>74</v>
      </c>
      <c r="Z24" t="s">
        <v>74</v>
      </c>
      <c r="AA24" t="s">
        <v>74</v>
      </c>
      <c r="AB24" t="s">
        <v>74</v>
      </c>
      <c r="AC24" t="s">
        <v>74</v>
      </c>
      <c r="AD24" t="s">
        <v>74</v>
      </c>
      <c r="AE24" t="s">
        <v>74</v>
      </c>
      <c r="AF24" t="s">
        <v>74</v>
      </c>
      <c r="AG24" t="s">
        <v>74</v>
      </c>
      <c r="AH24" t="s">
        <v>74</v>
      </c>
      <c r="AI24" t="s">
        <v>74</v>
      </c>
      <c r="AJ24" t="s">
        <v>74</v>
      </c>
      <c r="AK24" t="s">
        <v>74</v>
      </c>
      <c r="AL24" t="s">
        <v>74</v>
      </c>
      <c r="AM24" t="s">
        <v>74</v>
      </c>
      <c r="AN24" t="s">
        <v>74</v>
      </c>
      <c r="AO24" t="s">
        <v>74</v>
      </c>
      <c r="AP24" t="s">
        <v>74</v>
      </c>
      <c r="AQ24" t="s">
        <v>74</v>
      </c>
      <c r="AR24" t="s">
        <v>74</v>
      </c>
      <c r="AS24" t="s">
        <v>74</v>
      </c>
      <c r="AT24" t="s">
        <v>74</v>
      </c>
      <c r="AU24" t="s">
        <v>74</v>
      </c>
      <c r="AV24" t="s">
        <v>74</v>
      </c>
      <c r="AW24" t="s">
        <v>74</v>
      </c>
      <c r="AX24" t="s">
        <v>74</v>
      </c>
      <c r="AY24" t="s">
        <v>74</v>
      </c>
      <c r="AZ24" t="s">
        <v>74</v>
      </c>
      <c r="BA24" t="s">
        <v>74</v>
      </c>
      <c r="BB24" t="s">
        <v>74</v>
      </c>
      <c r="BC24" t="s">
        <v>74</v>
      </c>
      <c r="BD24" t="s">
        <v>74</v>
      </c>
      <c r="BE24" t="s">
        <v>74</v>
      </c>
      <c r="BF24" t="s">
        <v>74</v>
      </c>
      <c r="BG24" t="s">
        <v>74</v>
      </c>
      <c r="BH24" t="s">
        <v>74</v>
      </c>
      <c r="BI24" t="s">
        <v>74</v>
      </c>
      <c r="BJ24" t="s">
        <v>74</v>
      </c>
      <c r="BK24" t="s">
        <v>74</v>
      </c>
      <c r="BL24" t="s">
        <v>74</v>
      </c>
      <c r="BM24" t="s">
        <v>74</v>
      </c>
      <c r="BN24" t="s">
        <v>74</v>
      </c>
      <c r="BO24" t="s">
        <v>74</v>
      </c>
      <c r="BP24" t="s">
        <v>74</v>
      </c>
      <c r="BQ24" t="s">
        <v>74</v>
      </c>
      <c r="BR24" t="s">
        <v>74</v>
      </c>
      <c r="BS24" t="s">
        <v>74</v>
      </c>
      <c r="BT24" t="s">
        <v>5215</v>
      </c>
      <c r="BU24" t="s">
        <v>74</v>
      </c>
      <c r="BV24" t="s">
        <v>74</v>
      </c>
      <c r="BW24">
        <v>1</v>
      </c>
    </row>
    <row r="25" spans="1:75" customFormat="1" x14ac:dyDescent="0.25">
      <c r="A25" t="s">
        <v>5219</v>
      </c>
      <c r="B25" t="s">
        <v>102</v>
      </c>
      <c r="C25" t="s">
        <v>376</v>
      </c>
      <c r="D25" t="s">
        <v>953</v>
      </c>
      <c r="E25">
        <v>2014</v>
      </c>
      <c r="F25" t="s">
        <v>74</v>
      </c>
      <c r="G25" t="s">
        <v>74</v>
      </c>
      <c r="H25" t="s">
        <v>74</v>
      </c>
      <c r="I25" t="s">
        <v>74</v>
      </c>
      <c r="J25" t="s">
        <v>74</v>
      </c>
      <c r="K25" t="s">
        <v>74</v>
      </c>
      <c r="L25" t="s">
        <v>74</v>
      </c>
      <c r="M25" t="s">
        <v>74</v>
      </c>
      <c r="N25" t="s">
        <v>74</v>
      </c>
      <c r="O25" t="s">
        <v>74</v>
      </c>
      <c r="P25" t="s">
        <v>74</v>
      </c>
      <c r="Q25" t="s">
        <v>74</v>
      </c>
      <c r="R25" t="s">
        <v>74</v>
      </c>
      <c r="S25" t="s">
        <v>74</v>
      </c>
      <c r="T25" t="s">
        <v>74</v>
      </c>
      <c r="U25" t="s">
        <v>74</v>
      </c>
      <c r="V25" t="s">
        <v>74</v>
      </c>
      <c r="W25" t="s">
        <v>74</v>
      </c>
      <c r="X25" t="s">
        <v>74</v>
      </c>
      <c r="Y25" t="s">
        <v>74</v>
      </c>
      <c r="Z25" t="s">
        <v>74</v>
      </c>
      <c r="AA25" t="s">
        <v>74</v>
      </c>
      <c r="AB25" t="s">
        <v>74</v>
      </c>
      <c r="AC25" t="s">
        <v>74</v>
      </c>
      <c r="AD25" t="s">
        <v>74</v>
      </c>
      <c r="AE25" t="s">
        <v>74</v>
      </c>
      <c r="AF25" t="s">
        <v>74</v>
      </c>
      <c r="AG25" t="s">
        <v>74</v>
      </c>
      <c r="AH25" t="s">
        <v>74</v>
      </c>
      <c r="AI25" t="s">
        <v>74</v>
      </c>
      <c r="AJ25" t="s">
        <v>74</v>
      </c>
      <c r="AK25" t="s">
        <v>74</v>
      </c>
      <c r="AL25" t="s">
        <v>74</v>
      </c>
      <c r="AM25" t="s">
        <v>74</v>
      </c>
      <c r="AN25" t="s">
        <v>74</v>
      </c>
      <c r="AO25" t="s">
        <v>74</v>
      </c>
      <c r="AP25" t="s">
        <v>74</v>
      </c>
      <c r="AQ25" t="s">
        <v>74</v>
      </c>
      <c r="AR25" t="s">
        <v>74</v>
      </c>
      <c r="AS25" t="s">
        <v>74</v>
      </c>
      <c r="AT25" t="s">
        <v>74</v>
      </c>
      <c r="AU25" t="s">
        <v>74</v>
      </c>
      <c r="AV25" t="s">
        <v>74</v>
      </c>
      <c r="AW25" t="s">
        <v>74</v>
      </c>
      <c r="AX25" t="s">
        <v>74</v>
      </c>
      <c r="AY25" t="s">
        <v>74</v>
      </c>
      <c r="AZ25" t="s">
        <v>74</v>
      </c>
      <c r="BA25" t="s">
        <v>74</v>
      </c>
      <c r="BB25" t="s">
        <v>74</v>
      </c>
      <c r="BC25" t="s">
        <v>74</v>
      </c>
      <c r="BD25" t="s">
        <v>74</v>
      </c>
      <c r="BE25" t="s">
        <v>74</v>
      </c>
      <c r="BF25" t="s">
        <v>74</v>
      </c>
      <c r="BG25" t="s">
        <v>74</v>
      </c>
      <c r="BH25" t="s">
        <v>74</v>
      </c>
      <c r="BI25" t="s">
        <v>74</v>
      </c>
      <c r="BJ25" t="s">
        <v>74</v>
      </c>
      <c r="BK25" t="s">
        <v>74</v>
      </c>
      <c r="BL25" t="s">
        <v>74</v>
      </c>
      <c r="BM25" t="s">
        <v>74</v>
      </c>
      <c r="BN25" t="s">
        <v>74</v>
      </c>
      <c r="BO25" t="s">
        <v>74</v>
      </c>
      <c r="BP25" t="s">
        <v>74</v>
      </c>
      <c r="BQ25" t="s">
        <v>74</v>
      </c>
      <c r="BR25" t="s">
        <v>74</v>
      </c>
      <c r="BS25" t="s">
        <v>74</v>
      </c>
      <c r="BT25" t="s">
        <v>5215</v>
      </c>
      <c r="BU25" t="s">
        <v>74</v>
      </c>
      <c r="BV25" t="s">
        <v>74</v>
      </c>
      <c r="BW25">
        <v>0</v>
      </c>
    </row>
    <row r="26" spans="1:75" customFormat="1" x14ac:dyDescent="0.25">
      <c r="A26" t="s">
        <v>5220</v>
      </c>
      <c r="B26" t="s">
        <v>102</v>
      </c>
      <c r="C26" t="s">
        <v>376</v>
      </c>
      <c r="D26" t="s">
        <v>961</v>
      </c>
      <c r="E26">
        <v>2014</v>
      </c>
      <c r="F26" t="s">
        <v>74</v>
      </c>
      <c r="G26" t="s">
        <v>74</v>
      </c>
      <c r="H26" t="s">
        <v>74</v>
      </c>
      <c r="I26" t="s">
        <v>74</v>
      </c>
      <c r="J26" t="s">
        <v>74</v>
      </c>
      <c r="K26" t="s">
        <v>74</v>
      </c>
      <c r="L26" t="s">
        <v>74</v>
      </c>
      <c r="M26" t="s">
        <v>74</v>
      </c>
      <c r="N26" t="s">
        <v>74</v>
      </c>
      <c r="O26" t="s">
        <v>74</v>
      </c>
      <c r="P26" t="s">
        <v>74</v>
      </c>
      <c r="Q26" t="s">
        <v>74</v>
      </c>
      <c r="R26" t="s">
        <v>74</v>
      </c>
      <c r="S26" t="s">
        <v>74</v>
      </c>
      <c r="T26" t="s">
        <v>74</v>
      </c>
      <c r="U26" t="s">
        <v>74</v>
      </c>
      <c r="V26" t="s">
        <v>74</v>
      </c>
      <c r="W26" t="s">
        <v>74</v>
      </c>
      <c r="X26" t="s">
        <v>74</v>
      </c>
      <c r="Y26" t="s">
        <v>74</v>
      </c>
      <c r="Z26" t="s">
        <v>74</v>
      </c>
      <c r="AA26" t="s">
        <v>74</v>
      </c>
      <c r="AB26" t="s">
        <v>74</v>
      </c>
      <c r="AC26" t="s">
        <v>74</v>
      </c>
      <c r="AD26" t="s">
        <v>74</v>
      </c>
      <c r="AE26" t="s">
        <v>74</v>
      </c>
      <c r="AF26" t="s">
        <v>74</v>
      </c>
      <c r="AG26" t="s">
        <v>74</v>
      </c>
      <c r="AH26" t="s">
        <v>74</v>
      </c>
      <c r="AI26" t="s">
        <v>74</v>
      </c>
      <c r="AJ26" t="s">
        <v>74</v>
      </c>
      <c r="AK26" t="s">
        <v>74</v>
      </c>
      <c r="AL26" t="s">
        <v>74</v>
      </c>
      <c r="AM26" t="s">
        <v>74</v>
      </c>
      <c r="AN26" t="s">
        <v>74</v>
      </c>
      <c r="AO26" t="s">
        <v>74</v>
      </c>
      <c r="AP26" t="s">
        <v>74</v>
      </c>
      <c r="AQ26" t="s">
        <v>74</v>
      </c>
      <c r="AR26" t="s">
        <v>74</v>
      </c>
      <c r="AS26" t="s">
        <v>74</v>
      </c>
      <c r="AT26" t="s">
        <v>74</v>
      </c>
      <c r="AU26" t="s">
        <v>74</v>
      </c>
      <c r="AV26" t="s">
        <v>74</v>
      </c>
      <c r="AW26" t="s">
        <v>74</v>
      </c>
      <c r="AX26" t="s">
        <v>74</v>
      </c>
      <c r="AY26" t="s">
        <v>74</v>
      </c>
      <c r="AZ26" t="s">
        <v>74</v>
      </c>
      <c r="BA26" t="s">
        <v>74</v>
      </c>
      <c r="BB26" t="s">
        <v>74</v>
      </c>
      <c r="BC26" t="s">
        <v>74</v>
      </c>
      <c r="BD26" t="s">
        <v>74</v>
      </c>
      <c r="BE26" t="s">
        <v>74</v>
      </c>
      <c r="BF26" t="s">
        <v>74</v>
      </c>
      <c r="BG26" t="s">
        <v>74</v>
      </c>
      <c r="BH26" t="s">
        <v>74</v>
      </c>
      <c r="BI26" t="s">
        <v>74</v>
      </c>
      <c r="BJ26" t="s">
        <v>74</v>
      </c>
      <c r="BK26" t="s">
        <v>74</v>
      </c>
      <c r="BL26" t="s">
        <v>74</v>
      </c>
      <c r="BM26" t="s">
        <v>74</v>
      </c>
      <c r="BN26" t="s">
        <v>74</v>
      </c>
      <c r="BO26" t="s">
        <v>74</v>
      </c>
      <c r="BP26" t="s">
        <v>74</v>
      </c>
      <c r="BQ26" t="s">
        <v>74</v>
      </c>
      <c r="BR26" t="s">
        <v>74</v>
      </c>
      <c r="BS26" t="s">
        <v>74</v>
      </c>
      <c r="BT26" t="s">
        <v>5215</v>
      </c>
      <c r="BU26" t="s">
        <v>74</v>
      </c>
      <c r="BV26" t="s">
        <v>74</v>
      </c>
      <c r="BW26">
        <v>0</v>
      </c>
    </row>
    <row r="27" spans="1:75" customFormat="1" x14ac:dyDescent="0.25">
      <c r="A27" t="s">
        <v>5221</v>
      </c>
      <c r="B27" t="s">
        <v>102</v>
      </c>
      <c r="C27" t="s">
        <v>382</v>
      </c>
      <c r="D27" t="s">
        <v>44</v>
      </c>
      <c r="E27">
        <v>2014</v>
      </c>
      <c r="F27">
        <v>197</v>
      </c>
      <c r="G27">
        <v>59</v>
      </c>
      <c r="H27">
        <v>0</v>
      </c>
      <c r="I27">
        <v>40</v>
      </c>
      <c r="J27">
        <v>43</v>
      </c>
      <c r="K27">
        <v>47</v>
      </c>
      <c r="L27">
        <v>41</v>
      </c>
      <c r="M27">
        <v>40</v>
      </c>
      <c r="N27">
        <v>18</v>
      </c>
      <c r="O27">
        <v>14</v>
      </c>
      <c r="P27">
        <v>7</v>
      </c>
      <c r="Q27">
        <v>4</v>
      </c>
      <c r="R27">
        <v>1</v>
      </c>
      <c r="S27">
        <v>0</v>
      </c>
      <c r="T27">
        <v>1</v>
      </c>
      <c r="U27">
        <v>223</v>
      </c>
      <c r="V27">
        <v>33</v>
      </c>
      <c r="W27">
        <v>0</v>
      </c>
      <c r="X27">
        <v>237</v>
      </c>
      <c r="Y27">
        <v>18</v>
      </c>
      <c r="Z27">
        <v>1</v>
      </c>
      <c r="AA27">
        <v>0</v>
      </c>
      <c r="AB27">
        <v>0</v>
      </c>
      <c r="AC27">
        <v>1</v>
      </c>
      <c r="AD27">
        <v>5</v>
      </c>
      <c r="AE27">
        <v>246</v>
      </c>
      <c r="AF27">
        <v>1</v>
      </c>
      <c r="AG27">
        <v>1</v>
      </c>
      <c r="AH27">
        <v>2</v>
      </c>
      <c r="AI27">
        <v>210</v>
      </c>
      <c r="AJ27">
        <v>31</v>
      </c>
      <c r="AK27">
        <v>15</v>
      </c>
      <c r="AL27">
        <v>256</v>
      </c>
      <c r="AM27">
        <v>0.76953100000000008</v>
      </c>
      <c r="AN27">
        <v>0.23046900000000001</v>
      </c>
      <c r="AO27">
        <v>0</v>
      </c>
      <c r="AP27">
        <v>0.15625</v>
      </c>
      <c r="AQ27">
        <v>0.16796900000000001</v>
      </c>
      <c r="AR27">
        <v>0.18359400000000001</v>
      </c>
      <c r="AS27">
        <v>0.16015599999999999</v>
      </c>
      <c r="AT27">
        <v>0.15625</v>
      </c>
      <c r="AU27">
        <v>7.0311999999999999E-2</v>
      </c>
      <c r="AV27">
        <v>5.4688000000000001E-2</v>
      </c>
      <c r="AW27">
        <v>2.7344E-2</v>
      </c>
      <c r="AX27">
        <v>1.5625E-2</v>
      </c>
      <c r="AY27">
        <v>3.9060000000000002E-3</v>
      </c>
      <c r="AZ27">
        <v>0</v>
      </c>
      <c r="BA27">
        <v>3.9060000000000002E-3</v>
      </c>
      <c r="BB27">
        <v>0.87109399999999992</v>
      </c>
      <c r="BC27">
        <v>0.12890599999999999</v>
      </c>
      <c r="BD27">
        <v>0</v>
      </c>
      <c r="BE27">
        <v>0.92578100000000008</v>
      </c>
      <c r="BF27">
        <v>7.0311999999999999E-2</v>
      </c>
      <c r="BG27">
        <v>3.9060000000000002E-3</v>
      </c>
      <c r="BH27">
        <v>0</v>
      </c>
      <c r="BI27">
        <v>0</v>
      </c>
      <c r="BJ27">
        <v>3.9060000000000002E-3</v>
      </c>
      <c r="BK27">
        <v>1.9531E-2</v>
      </c>
      <c r="BL27">
        <v>0.96093800000000007</v>
      </c>
      <c r="BM27">
        <v>3.9060000000000002E-3</v>
      </c>
      <c r="BN27">
        <v>3.9060000000000002E-3</v>
      </c>
      <c r="BO27">
        <v>7.8120000000000004E-3</v>
      </c>
      <c r="BP27">
        <v>0.82031199999999993</v>
      </c>
      <c r="BQ27">
        <v>0.12109399999999999</v>
      </c>
      <c r="BR27">
        <v>5.8594E-2</v>
      </c>
      <c r="BS27">
        <v>1</v>
      </c>
      <c r="BT27" t="s">
        <v>5222</v>
      </c>
      <c r="BU27">
        <v>256</v>
      </c>
      <c r="BV27">
        <v>1</v>
      </c>
      <c r="BW27">
        <v>0</v>
      </c>
    </row>
    <row r="28" spans="1:75" customFormat="1" x14ac:dyDescent="0.25">
      <c r="A28" t="s">
        <v>5223</v>
      </c>
      <c r="B28" t="s">
        <v>102</v>
      </c>
      <c r="C28" t="s">
        <v>382</v>
      </c>
      <c r="D28" t="s">
        <v>947</v>
      </c>
      <c r="E28">
        <v>2014</v>
      </c>
      <c r="F28" t="s">
        <v>74</v>
      </c>
      <c r="G28" t="s">
        <v>74</v>
      </c>
      <c r="H28" t="s">
        <v>74</v>
      </c>
      <c r="I28" t="s">
        <v>74</v>
      </c>
      <c r="J28" t="s">
        <v>74</v>
      </c>
      <c r="K28" t="s">
        <v>74</v>
      </c>
      <c r="L28" t="s">
        <v>74</v>
      </c>
      <c r="M28" t="s">
        <v>74</v>
      </c>
      <c r="N28" t="s">
        <v>74</v>
      </c>
      <c r="O28" t="s">
        <v>74</v>
      </c>
      <c r="P28" t="s">
        <v>74</v>
      </c>
      <c r="Q28" t="s">
        <v>74</v>
      </c>
      <c r="R28" t="s">
        <v>74</v>
      </c>
      <c r="S28" t="s">
        <v>74</v>
      </c>
      <c r="T28" t="s">
        <v>74</v>
      </c>
      <c r="U28" t="s">
        <v>74</v>
      </c>
      <c r="V28" t="s">
        <v>74</v>
      </c>
      <c r="W28" t="s">
        <v>74</v>
      </c>
      <c r="X28" t="s">
        <v>74</v>
      </c>
      <c r="Y28" t="s">
        <v>74</v>
      </c>
      <c r="Z28" t="s">
        <v>74</v>
      </c>
      <c r="AA28" t="s">
        <v>74</v>
      </c>
      <c r="AB28" t="s">
        <v>74</v>
      </c>
      <c r="AC28" t="s">
        <v>74</v>
      </c>
      <c r="AD28" t="s">
        <v>74</v>
      </c>
      <c r="AE28" t="s">
        <v>74</v>
      </c>
      <c r="AF28" t="s">
        <v>74</v>
      </c>
      <c r="AG28" t="s">
        <v>74</v>
      </c>
      <c r="AH28" t="s">
        <v>74</v>
      </c>
      <c r="AI28" t="s">
        <v>74</v>
      </c>
      <c r="AJ28" t="s">
        <v>74</v>
      </c>
      <c r="AK28" t="s">
        <v>74</v>
      </c>
      <c r="AL28" t="s">
        <v>74</v>
      </c>
      <c r="AM28" t="s">
        <v>74</v>
      </c>
      <c r="AN28" t="s">
        <v>74</v>
      </c>
      <c r="AO28" t="s">
        <v>74</v>
      </c>
      <c r="AP28" t="s">
        <v>74</v>
      </c>
      <c r="AQ28" t="s">
        <v>74</v>
      </c>
      <c r="AR28" t="s">
        <v>74</v>
      </c>
      <c r="AS28" t="s">
        <v>74</v>
      </c>
      <c r="AT28" t="s">
        <v>74</v>
      </c>
      <c r="AU28" t="s">
        <v>74</v>
      </c>
      <c r="AV28" t="s">
        <v>74</v>
      </c>
      <c r="AW28" t="s">
        <v>74</v>
      </c>
      <c r="AX28" t="s">
        <v>74</v>
      </c>
      <c r="AY28" t="s">
        <v>74</v>
      </c>
      <c r="AZ28" t="s">
        <v>74</v>
      </c>
      <c r="BA28" t="s">
        <v>74</v>
      </c>
      <c r="BB28" t="s">
        <v>74</v>
      </c>
      <c r="BC28" t="s">
        <v>74</v>
      </c>
      <c r="BD28" t="s">
        <v>74</v>
      </c>
      <c r="BE28" t="s">
        <v>74</v>
      </c>
      <c r="BF28" t="s">
        <v>74</v>
      </c>
      <c r="BG28" t="s">
        <v>74</v>
      </c>
      <c r="BH28" t="s">
        <v>74</v>
      </c>
      <c r="BI28" t="s">
        <v>74</v>
      </c>
      <c r="BJ28" t="s">
        <v>74</v>
      </c>
      <c r="BK28" t="s">
        <v>74</v>
      </c>
      <c r="BL28" t="s">
        <v>74</v>
      </c>
      <c r="BM28" t="s">
        <v>74</v>
      </c>
      <c r="BN28" t="s">
        <v>74</v>
      </c>
      <c r="BO28" t="s">
        <v>74</v>
      </c>
      <c r="BP28" t="s">
        <v>74</v>
      </c>
      <c r="BQ28" t="s">
        <v>74</v>
      </c>
      <c r="BR28" t="s">
        <v>74</v>
      </c>
      <c r="BS28" t="s">
        <v>74</v>
      </c>
      <c r="BT28" t="s">
        <v>5222</v>
      </c>
      <c r="BU28" t="s">
        <v>74</v>
      </c>
      <c r="BV28" t="s">
        <v>74</v>
      </c>
      <c r="BW28">
        <v>0</v>
      </c>
    </row>
    <row r="29" spans="1:75" customFormat="1" x14ac:dyDescent="0.25">
      <c r="A29" t="s">
        <v>5224</v>
      </c>
      <c r="B29" t="s">
        <v>102</v>
      </c>
      <c r="C29" t="s">
        <v>382</v>
      </c>
      <c r="D29" t="s">
        <v>949</v>
      </c>
      <c r="E29">
        <v>2014</v>
      </c>
      <c r="F29" t="s">
        <v>74</v>
      </c>
      <c r="G29" t="s">
        <v>74</v>
      </c>
      <c r="H29" t="s">
        <v>74</v>
      </c>
      <c r="I29" t="s">
        <v>74</v>
      </c>
      <c r="J29" t="s">
        <v>74</v>
      </c>
      <c r="K29" t="s">
        <v>74</v>
      </c>
      <c r="L29" t="s">
        <v>74</v>
      </c>
      <c r="M29" t="s">
        <v>74</v>
      </c>
      <c r="N29" t="s">
        <v>74</v>
      </c>
      <c r="O29" t="s">
        <v>74</v>
      </c>
      <c r="P29" t="s">
        <v>74</v>
      </c>
      <c r="Q29" t="s">
        <v>74</v>
      </c>
      <c r="R29" t="s">
        <v>74</v>
      </c>
      <c r="S29" t="s">
        <v>74</v>
      </c>
      <c r="T29" t="s">
        <v>74</v>
      </c>
      <c r="U29" t="s">
        <v>74</v>
      </c>
      <c r="V29" t="s">
        <v>74</v>
      </c>
      <c r="W29" t="s">
        <v>74</v>
      </c>
      <c r="X29" t="s">
        <v>74</v>
      </c>
      <c r="Y29" t="s">
        <v>74</v>
      </c>
      <c r="Z29" t="s">
        <v>74</v>
      </c>
      <c r="AA29" t="s">
        <v>74</v>
      </c>
      <c r="AB29" t="s">
        <v>74</v>
      </c>
      <c r="AC29" t="s">
        <v>74</v>
      </c>
      <c r="AD29" t="s">
        <v>74</v>
      </c>
      <c r="AE29" t="s">
        <v>74</v>
      </c>
      <c r="AF29" t="s">
        <v>74</v>
      </c>
      <c r="AG29" t="s">
        <v>74</v>
      </c>
      <c r="AH29" t="s">
        <v>74</v>
      </c>
      <c r="AI29" t="s">
        <v>74</v>
      </c>
      <c r="AJ29" t="s">
        <v>74</v>
      </c>
      <c r="AK29" t="s">
        <v>74</v>
      </c>
      <c r="AL29" t="s">
        <v>74</v>
      </c>
      <c r="AM29" t="s">
        <v>74</v>
      </c>
      <c r="AN29" t="s">
        <v>74</v>
      </c>
      <c r="AO29" t="s">
        <v>74</v>
      </c>
      <c r="AP29" t="s">
        <v>74</v>
      </c>
      <c r="AQ29" t="s">
        <v>74</v>
      </c>
      <c r="AR29" t="s">
        <v>74</v>
      </c>
      <c r="AS29" t="s">
        <v>74</v>
      </c>
      <c r="AT29" t="s">
        <v>74</v>
      </c>
      <c r="AU29" t="s">
        <v>74</v>
      </c>
      <c r="AV29" t="s">
        <v>74</v>
      </c>
      <c r="AW29" t="s">
        <v>74</v>
      </c>
      <c r="AX29" t="s">
        <v>74</v>
      </c>
      <c r="AY29" t="s">
        <v>74</v>
      </c>
      <c r="AZ29" t="s">
        <v>74</v>
      </c>
      <c r="BA29" t="s">
        <v>74</v>
      </c>
      <c r="BB29" t="s">
        <v>74</v>
      </c>
      <c r="BC29" t="s">
        <v>74</v>
      </c>
      <c r="BD29" t="s">
        <v>74</v>
      </c>
      <c r="BE29" t="s">
        <v>74</v>
      </c>
      <c r="BF29" t="s">
        <v>74</v>
      </c>
      <c r="BG29" t="s">
        <v>74</v>
      </c>
      <c r="BH29" t="s">
        <v>74</v>
      </c>
      <c r="BI29" t="s">
        <v>74</v>
      </c>
      <c r="BJ29" t="s">
        <v>74</v>
      </c>
      <c r="BK29" t="s">
        <v>74</v>
      </c>
      <c r="BL29" t="s">
        <v>74</v>
      </c>
      <c r="BM29" t="s">
        <v>74</v>
      </c>
      <c r="BN29" t="s">
        <v>74</v>
      </c>
      <c r="BO29" t="s">
        <v>74</v>
      </c>
      <c r="BP29" t="s">
        <v>74</v>
      </c>
      <c r="BQ29" t="s">
        <v>74</v>
      </c>
      <c r="BR29" t="s">
        <v>74</v>
      </c>
      <c r="BS29" t="s">
        <v>74</v>
      </c>
      <c r="BT29" t="s">
        <v>5222</v>
      </c>
      <c r="BU29" t="s">
        <v>74</v>
      </c>
      <c r="BV29" t="s">
        <v>74</v>
      </c>
      <c r="BW29">
        <v>0</v>
      </c>
    </row>
    <row r="30" spans="1:75" customFormat="1" x14ac:dyDescent="0.25">
      <c r="A30" t="s">
        <v>5225</v>
      </c>
      <c r="B30" t="s">
        <v>102</v>
      </c>
      <c r="C30" t="s">
        <v>382</v>
      </c>
      <c r="D30" t="s">
        <v>951</v>
      </c>
      <c r="E30">
        <v>2014</v>
      </c>
      <c r="F30" t="s">
        <v>74</v>
      </c>
      <c r="G30" t="s">
        <v>74</v>
      </c>
      <c r="H30" t="s">
        <v>74</v>
      </c>
      <c r="I30" t="s">
        <v>74</v>
      </c>
      <c r="J30" t="s">
        <v>74</v>
      </c>
      <c r="K30" t="s">
        <v>74</v>
      </c>
      <c r="L30" t="s">
        <v>74</v>
      </c>
      <c r="M30" t="s">
        <v>74</v>
      </c>
      <c r="N30" t="s">
        <v>74</v>
      </c>
      <c r="O30" t="s">
        <v>74</v>
      </c>
      <c r="P30" t="s">
        <v>74</v>
      </c>
      <c r="Q30" t="s">
        <v>74</v>
      </c>
      <c r="R30" t="s">
        <v>74</v>
      </c>
      <c r="S30" t="s">
        <v>74</v>
      </c>
      <c r="T30" t="s">
        <v>74</v>
      </c>
      <c r="U30" t="s">
        <v>74</v>
      </c>
      <c r="V30" t="s">
        <v>74</v>
      </c>
      <c r="W30" t="s">
        <v>74</v>
      </c>
      <c r="X30" t="s">
        <v>74</v>
      </c>
      <c r="Y30" t="s">
        <v>74</v>
      </c>
      <c r="Z30" t="s">
        <v>74</v>
      </c>
      <c r="AA30" t="s">
        <v>74</v>
      </c>
      <c r="AB30" t="s">
        <v>74</v>
      </c>
      <c r="AC30" t="s">
        <v>74</v>
      </c>
      <c r="AD30" t="s">
        <v>74</v>
      </c>
      <c r="AE30" t="s">
        <v>74</v>
      </c>
      <c r="AF30" t="s">
        <v>74</v>
      </c>
      <c r="AG30" t="s">
        <v>74</v>
      </c>
      <c r="AH30" t="s">
        <v>74</v>
      </c>
      <c r="AI30" t="s">
        <v>74</v>
      </c>
      <c r="AJ30" t="s">
        <v>74</v>
      </c>
      <c r="AK30" t="s">
        <v>74</v>
      </c>
      <c r="AL30" t="s">
        <v>74</v>
      </c>
      <c r="AM30" t="s">
        <v>74</v>
      </c>
      <c r="AN30" t="s">
        <v>74</v>
      </c>
      <c r="AO30" t="s">
        <v>74</v>
      </c>
      <c r="AP30" t="s">
        <v>74</v>
      </c>
      <c r="AQ30" t="s">
        <v>74</v>
      </c>
      <c r="AR30" t="s">
        <v>74</v>
      </c>
      <c r="AS30" t="s">
        <v>74</v>
      </c>
      <c r="AT30" t="s">
        <v>74</v>
      </c>
      <c r="AU30" t="s">
        <v>74</v>
      </c>
      <c r="AV30" t="s">
        <v>74</v>
      </c>
      <c r="AW30" t="s">
        <v>74</v>
      </c>
      <c r="AX30" t="s">
        <v>74</v>
      </c>
      <c r="AY30" t="s">
        <v>74</v>
      </c>
      <c r="AZ30" t="s">
        <v>74</v>
      </c>
      <c r="BA30" t="s">
        <v>74</v>
      </c>
      <c r="BB30" t="s">
        <v>74</v>
      </c>
      <c r="BC30" t="s">
        <v>74</v>
      </c>
      <c r="BD30" t="s">
        <v>74</v>
      </c>
      <c r="BE30" t="s">
        <v>74</v>
      </c>
      <c r="BF30" t="s">
        <v>74</v>
      </c>
      <c r="BG30" t="s">
        <v>74</v>
      </c>
      <c r="BH30" t="s">
        <v>74</v>
      </c>
      <c r="BI30" t="s">
        <v>74</v>
      </c>
      <c r="BJ30" t="s">
        <v>74</v>
      </c>
      <c r="BK30" t="s">
        <v>74</v>
      </c>
      <c r="BL30" t="s">
        <v>74</v>
      </c>
      <c r="BM30" t="s">
        <v>74</v>
      </c>
      <c r="BN30" t="s">
        <v>74</v>
      </c>
      <c r="BO30" t="s">
        <v>74</v>
      </c>
      <c r="BP30" t="s">
        <v>74</v>
      </c>
      <c r="BQ30" t="s">
        <v>74</v>
      </c>
      <c r="BR30" t="s">
        <v>74</v>
      </c>
      <c r="BS30" t="s">
        <v>74</v>
      </c>
      <c r="BT30" t="s">
        <v>5222</v>
      </c>
      <c r="BU30" t="s">
        <v>74</v>
      </c>
      <c r="BV30" t="s">
        <v>74</v>
      </c>
      <c r="BW30">
        <v>0</v>
      </c>
    </row>
    <row r="31" spans="1:75" customFormat="1" x14ac:dyDescent="0.25">
      <c r="A31" t="s">
        <v>5226</v>
      </c>
      <c r="B31" t="s">
        <v>102</v>
      </c>
      <c r="C31" t="s">
        <v>382</v>
      </c>
      <c r="D31" t="s">
        <v>953</v>
      </c>
      <c r="E31">
        <v>2014</v>
      </c>
      <c r="F31" t="s">
        <v>74</v>
      </c>
      <c r="G31" t="s">
        <v>74</v>
      </c>
      <c r="H31" t="s">
        <v>74</v>
      </c>
      <c r="I31" t="s">
        <v>74</v>
      </c>
      <c r="J31" t="s">
        <v>74</v>
      </c>
      <c r="K31" t="s">
        <v>74</v>
      </c>
      <c r="L31" t="s">
        <v>74</v>
      </c>
      <c r="M31" t="s">
        <v>74</v>
      </c>
      <c r="N31" t="s">
        <v>74</v>
      </c>
      <c r="O31" t="s">
        <v>74</v>
      </c>
      <c r="P31" t="s">
        <v>74</v>
      </c>
      <c r="Q31" t="s">
        <v>74</v>
      </c>
      <c r="R31" t="s">
        <v>74</v>
      </c>
      <c r="S31" t="s">
        <v>74</v>
      </c>
      <c r="T31" t="s">
        <v>74</v>
      </c>
      <c r="U31" t="s">
        <v>74</v>
      </c>
      <c r="V31" t="s">
        <v>74</v>
      </c>
      <c r="W31" t="s">
        <v>74</v>
      </c>
      <c r="X31" t="s">
        <v>74</v>
      </c>
      <c r="Y31" t="s">
        <v>74</v>
      </c>
      <c r="Z31" t="s">
        <v>74</v>
      </c>
      <c r="AA31" t="s">
        <v>74</v>
      </c>
      <c r="AB31" t="s">
        <v>74</v>
      </c>
      <c r="AC31" t="s">
        <v>74</v>
      </c>
      <c r="AD31" t="s">
        <v>74</v>
      </c>
      <c r="AE31" t="s">
        <v>74</v>
      </c>
      <c r="AF31" t="s">
        <v>74</v>
      </c>
      <c r="AG31" t="s">
        <v>74</v>
      </c>
      <c r="AH31" t="s">
        <v>74</v>
      </c>
      <c r="AI31" t="s">
        <v>74</v>
      </c>
      <c r="AJ31" t="s">
        <v>74</v>
      </c>
      <c r="AK31" t="s">
        <v>74</v>
      </c>
      <c r="AL31" t="s">
        <v>74</v>
      </c>
      <c r="AM31" t="s">
        <v>74</v>
      </c>
      <c r="AN31" t="s">
        <v>74</v>
      </c>
      <c r="AO31" t="s">
        <v>74</v>
      </c>
      <c r="AP31" t="s">
        <v>74</v>
      </c>
      <c r="AQ31" t="s">
        <v>74</v>
      </c>
      <c r="AR31" t="s">
        <v>74</v>
      </c>
      <c r="AS31" t="s">
        <v>74</v>
      </c>
      <c r="AT31" t="s">
        <v>74</v>
      </c>
      <c r="AU31" t="s">
        <v>74</v>
      </c>
      <c r="AV31" t="s">
        <v>74</v>
      </c>
      <c r="AW31" t="s">
        <v>74</v>
      </c>
      <c r="AX31" t="s">
        <v>74</v>
      </c>
      <c r="AY31" t="s">
        <v>74</v>
      </c>
      <c r="AZ31" t="s">
        <v>74</v>
      </c>
      <c r="BA31" t="s">
        <v>74</v>
      </c>
      <c r="BB31" t="s">
        <v>74</v>
      </c>
      <c r="BC31" t="s">
        <v>74</v>
      </c>
      <c r="BD31" t="s">
        <v>74</v>
      </c>
      <c r="BE31" t="s">
        <v>74</v>
      </c>
      <c r="BF31" t="s">
        <v>74</v>
      </c>
      <c r="BG31" t="s">
        <v>74</v>
      </c>
      <c r="BH31" t="s">
        <v>74</v>
      </c>
      <c r="BI31" t="s">
        <v>74</v>
      </c>
      <c r="BJ31" t="s">
        <v>74</v>
      </c>
      <c r="BK31" t="s">
        <v>74</v>
      </c>
      <c r="BL31" t="s">
        <v>74</v>
      </c>
      <c r="BM31" t="s">
        <v>74</v>
      </c>
      <c r="BN31" t="s">
        <v>74</v>
      </c>
      <c r="BO31" t="s">
        <v>74</v>
      </c>
      <c r="BP31" t="s">
        <v>74</v>
      </c>
      <c r="BQ31" t="s">
        <v>74</v>
      </c>
      <c r="BR31" t="s">
        <v>74</v>
      </c>
      <c r="BS31" t="s">
        <v>74</v>
      </c>
      <c r="BT31" t="s">
        <v>5222</v>
      </c>
      <c r="BU31" t="s">
        <v>74</v>
      </c>
      <c r="BV31" t="s">
        <v>74</v>
      </c>
      <c r="BW31">
        <v>1</v>
      </c>
    </row>
    <row r="32" spans="1:75" customFormat="1" x14ac:dyDescent="0.25">
      <c r="A32" t="s">
        <v>5227</v>
      </c>
      <c r="B32" t="s">
        <v>102</v>
      </c>
      <c r="C32" t="s">
        <v>382</v>
      </c>
      <c r="D32" t="s">
        <v>961</v>
      </c>
      <c r="E32">
        <v>2014</v>
      </c>
      <c r="F32" t="s">
        <v>74</v>
      </c>
      <c r="G32" t="s">
        <v>74</v>
      </c>
      <c r="H32" t="s">
        <v>74</v>
      </c>
      <c r="I32" t="s">
        <v>74</v>
      </c>
      <c r="J32" t="s">
        <v>74</v>
      </c>
      <c r="K32" t="s">
        <v>74</v>
      </c>
      <c r="L32" t="s">
        <v>74</v>
      </c>
      <c r="M32" t="s">
        <v>74</v>
      </c>
      <c r="N32" t="s">
        <v>74</v>
      </c>
      <c r="O32" t="s">
        <v>74</v>
      </c>
      <c r="P32" t="s">
        <v>74</v>
      </c>
      <c r="Q32" t="s">
        <v>74</v>
      </c>
      <c r="R32" t="s">
        <v>74</v>
      </c>
      <c r="S32" t="s">
        <v>74</v>
      </c>
      <c r="T32" t="s">
        <v>74</v>
      </c>
      <c r="U32" t="s">
        <v>74</v>
      </c>
      <c r="V32" t="s">
        <v>74</v>
      </c>
      <c r="W32" t="s">
        <v>74</v>
      </c>
      <c r="X32" t="s">
        <v>74</v>
      </c>
      <c r="Y32" t="s">
        <v>74</v>
      </c>
      <c r="Z32" t="s">
        <v>74</v>
      </c>
      <c r="AA32" t="s">
        <v>74</v>
      </c>
      <c r="AB32" t="s">
        <v>74</v>
      </c>
      <c r="AC32" t="s">
        <v>74</v>
      </c>
      <c r="AD32" t="s">
        <v>74</v>
      </c>
      <c r="AE32" t="s">
        <v>74</v>
      </c>
      <c r="AF32" t="s">
        <v>74</v>
      </c>
      <c r="AG32" t="s">
        <v>74</v>
      </c>
      <c r="AH32" t="s">
        <v>74</v>
      </c>
      <c r="AI32" t="s">
        <v>74</v>
      </c>
      <c r="AJ32" t="s">
        <v>74</v>
      </c>
      <c r="AK32" t="s">
        <v>74</v>
      </c>
      <c r="AL32" t="s">
        <v>74</v>
      </c>
      <c r="AM32" t="s">
        <v>74</v>
      </c>
      <c r="AN32" t="s">
        <v>74</v>
      </c>
      <c r="AO32" t="s">
        <v>74</v>
      </c>
      <c r="AP32" t="s">
        <v>74</v>
      </c>
      <c r="AQ32" t="s">
        <v>74</v>
      </c>
      <c r="AR32" t="s">
        <v>74</v>
      </c>
      <c r="AS32" t="s">
        <v>74</v>
      </c>
      <c r="AT32" t="s">
        <v>74</v>
      </c>
      <c r="AU32" t="s">
        <v>74</v>
      </c>
      <c r="AV32" t="s">
        <v>74</v>
      </c>
      <c r="AW32" t="s">
        <v>74</v>
      </c>
      <c r="AX32" t="s">
        <v>74</v>
      </c>
      <c r="AY32" t="s">
        <v>74</v>
      </c>
      <c r="AZ32" t="s">
        <v>74</v>
      </c>
      <c r="BA32" t="s">
        <v>74</v>
      </c>
      <c r="BB32" t="s">
        <v>74</v>
      </c>
      <c r="BC32" t="s">
        <v>74</v>
      </c>
      <c r="BD32" t="s">
        <v>74</v>
      </c>
      <c r="BE32" t="s">
        <v>74</v>
      </c>
      <c r="BF32" t="s">
        <v>74</v>
      </c>
      <c r="BG32" t="s">
        <v>74</v>
      </c>
      <c r="BH32" t="s">
        <v>74</v>
      </c>
      <c r="BI32" t="s">
        <v>74</v>
      </c>
      <c r="BJ32" t="s">
        <v>74</v>
      </c>
      <c r="BK32" t="s">
        <v>74</v>
      </c>
      <c r="BL32" t="s">
        <v>74</v>
      </c>
      <c r="BM32" t="s">
        <v>74</v>
      </c>
      <c r="BN32" t="s">
        <v>74</v>
      </c>
      <c r="BO32" t="s">
        <v>74</v>
      </c>
      <c r="BP32" t="s">
        <v>74</v>
      </c>
      <c r="BQ32" t="s">
        <v>74</v>
      </c>
      <c r="BR32" t="s">
        <v>74</v>
      </c>
      <c r="BS32" t="s">
        <v>74</v>
      </c>
      <c r="BT32" t="s">
        <v>5222</v>
      </c>
      <c r="BU32" t="s">
        <v>74</v>
      </c>
      <c r="BV32" t="s">
        <v>74</v>
      </c>
      <c r="BW32">
        <v>0</v>
      </c>
    </row>
    <row r="33" spans="1:75" customFormat="1" x14ac:dyDescent="0.25">
      <c r="A33" t="s">
        <v>5228</v>
      </c>
      <c r="B33" t="s">
        <v>102</v>
      </c>
      <c r="C33" t="s">
        <v>394</v>
      </c>
      <c r="D33" t="s">
        <v>44</v>
      </c>
      <c r="E33">
        <v>2014</v>
      </c>
      <c r="F33">
        <v>477</v>
      </c>
      <c r="G33">
        <v>134</v>
      </c>
      <c r="H33">
        <v>0</v>
      </c>
      <c r="I33">
        <v>79</v>
      </c>
      <c r="J33">
        <v>106</v>
      </c>
      <c r="K33">
        <v>103</v>
      </c>
      <c r="L33">
        <v>92</v>
      </c>
      <c r="M33">
        <v>79</v>
      </c>
      <c r="N33">
        <v>62</v>
      </c>
      <c r="O33">
        <v>62</v>
      </c>
      <c r="P33">
        <v>23</v>
      </c>
      <c r="Q33">
        <v>4</v>
      </c>
      <c r="R33">
        <v>1</v>
      </c>
      <c r="S33">
        <v>0</v>
      </c>
      <c r="T33">
        <v>0</v>
      </c>
      <c r="U33">
        <v>572</v>
      </c>
      <c r="V33">
        <v>35</v>
      </c>
      <c r="W33">
        <v>4</v>
      </c>
      <c r="X33">
        <v>480</v>
      </c>
      <c r="Y33">
        <v>124</v>
      </c>
      <c r="Z33">
        <v>7</v>
      </c>
      <c r="AA33">
        <v>20</v>
      </c>
      <c r="AB33">
        <v>0</v>
      </c>
      <c r="AC33">
        <v>5</v>
      </c>
      <c r="AD33">
        <v>10</v>
      </c>
      <c r="AE33">
        <v>573</v>
      </c>
      <c r="AF33">
        <v>2</v>
      </c>
      <c r="AG33">
        <v>1</v>
      </c>
      <c r="AH33">
        <v>0</v>
      </c>
      <c r="AI33">
        <v>468</v>
      </c>
      <c r="AJ33">
        <v>136</v>
      </c>
      <c r="AK33">
        <v>7</v>
      </c>
      <c r="AL33">
        <v>611</v>
      </c>
      <c r="AM33">
        <v>0.78068700000000002</v>
      </c>
      <c r="AN33">
        <v>0.21931300000000001</v>
      </c>
      <c r="AO33">
        <v>0</v>
      </c>
      <c r="AP33">
        <v>0.12929599999999999</v>
      </c>
      <c r="AQ33">
        <v>0.173486</v>
      </c>
      <c r="AR33">
        <v>0.168576</v>
      </c>
      <c r="AS33">
        <v>0.15057300000000001</v>
      </c>
      <c r="AT33">
        <v>0.12929599999999999</v>
      </c>
      <c r="AU33">
        <v>0.10147299999999999</v>
      </c>
      <c r="AV33">
        <v>0.10147299999999999</v>
      </c>
      <c r="AW33">
        <v>3.7643000000000003E-2</v>
      </c>
      <c r="AX33">
        <v>6.5469999999999999E-3</v>
      </c>
      <c r="AY33">
        <v>1.637E-3</v>
      </c>
      <c r="AZ33">
        <v>0</v>
      </c>
      <c r="BA33">
        <v>0</v>
      </c>
      <c r="BB33">
        <v>0.93617000000000006</v>
      </c>
      <c r="BC33">
        <v>5.7283000000000001E-2</v>
      </c>
      <c r="BD33">
        <v>6.5469999999999999E-3</v>
      </c>
      <c r="BE33">
        <v>0.7855970000000001</v>
      </c>
      <c r="BF33">
        <v>0.20294599999999999</v>
      </c>
      <c r="BG33">
        <v>1.1457E-2</v>
      </c>
      <c r="BH33">
        <v>3.2732999999999998E-2</v>
      </c>
      <c r="BI33">
        <v>0</v>
      </c>
      <c r="BJ33">
        <v>8.183000000000001E-3</v>
      </c>
      <c r="BK33">
        <v>1.6367E-2</v>
      </c>
      <c r="BL33">
        <v>0.93780699999999995</v>
      </c>
      <c r="BM33">
        <v>3.2729999999999999E-3</v>
      </c>
      <c r="BN33">
        <v>1.637E-3</v>
      </c>
      <c r="BO33">
        <v>0</v>
      </c>
      <c r="BP33">
        <v>0.76595699999999989</v>
      </c>
      <c r="BQ33">
        <v>0.22258600000000001</v>
      </c>
      <c r="BR33">
        <v>1.1457E-2</v>
      </c>
      <c r="BS33">
        <v>1</v>
      </c>
      <c r="BT33" t="s">
        <v>5229</v>
      </c>
      <c r="BU33">
        <v>611</v>
      </c>
      <c r="BV33">
        <v>1</v>
      </c>
      <c r="BW33">
        <v>0</v>
      </c>
    </row>
    <row r="34" spans="1:75" customFormat="1" x14ac:dyDescent="0.25">
      <c r="A34" t="s">
        <v>5230</v>
      </c>
      <c r="B34" t="s">
        <v>102</v>
      </c>
      <c r="C34" t="s">
        <v>394</v>
      </c>
      <c r="D34" t="s">
        <v>947</v>
      </c>
      <c r="E34">
        <v>2014</v>
      </c>
      <c r="F34">
        <v>230</v>
      </c>
      <c r="G34">
        <v>89</v>
      </c>
      <c r="H34">
        <v>0</v>
      </c>
      <c r="I34">
        <v>59</v>
      </c>
      <c r="J34">
        <v>56</v>
      </c>
      <c r="K34">
        <v>51</v>
      </c>
      <c r="L34">
        <v>46</v>
      </c>
      <c r="M34">
        <v>39</v>
      </c>
      <c r="N34">
        <v>32</v>
      </c>
      <c r="O34">
        <v>24</v>
      </c>
      <c r="P34">
        <v>10</v>
      </c>
      <c r="Q34">
        <v>1</v>
      </c>
      <c r="R34">
        <v>1</v>
      </c>
      <c r="S34">
        <v>0</v>
      </c>
      <c r="T34">
        <v>0</v>
      </c>
      <c r="U34">
        <v>300</v>
      </c>
      <c r="V34">
        <v>16</v>
      </c>
      <c r="W34">
        <v>3</v>
      </c>
      <c r="X34">
        <v>273</v>
      </c>
      <c r="Y34">
        <v>46</v>
      </c>
      <c r="Z34">
        <v>0</v>
      </c>
      <c r="AA34">
        <v>4</v>
      </c>
      <c r="AB34">
        <v>0</v>
      </c>
      <c r="AC34">
        <v>3</v>
      </c>
      <c r="AD34">
        <v>4</v>
      </c>
      <c r="AE34">
        <v>308</v>
      </c>
      <c r="AF34">
        <v>0</v>
      </c>
      <c r="AG34">
        <v>0</v>
      </c>
      <c r="AH34">
        <v>0</v>
      </c>
      <c r="AI34">
        <v>244</v>
      </c>
      <c r="AJ34">
        <v>71</v>
      </c>
      <c r="AK34">
        <v>4</v>
      </c>
      <c r="AL34">
        <v>319</v>
      </c>
      <c r="AM34">
        <v>0.72100300000000006</v>
      </c>
      <c r="AN34">
        <v>0.278997</v>
      </c>
      <c r="AO34">
        <v>0</v>
      </c>
      <c r="AP34">
        <v>0.18495300000000001</v>
      </c>
      <c r="AQ34">
        <v>0.17554900000000001</v>
      </c>
      <c r="AR34">
        <v>0.15987499999999999</v>
      </c>
      <c r="AS34">
        <v>0.144201</v>
      </c>
      <c r="AT34">
        <v>0.122257</v>
      </c>
      <c r="AU34">
        <v>0.100313</v>
      </c>
      <c r="AV34">
        <v>7.5234999999999996E-2</v>
      </c>
      <c r="AW34">
        <v>3.1348000000000001E-2</v>
      </c>
      <c r="AX34">
        <v>3.1350000000000002E-3</v>
      </c>
      <c r="AY34">
        <v>3.1350000000000002E-3</v>
      </c>
      <c r="AZ34">
        <v>0</v>
      </c>
      <c r="BA34">
        <v>0</v>
      </c>
      <c r="BB34">
        <v>0.94043899999999991</v>
      </c>
      <c r="BC34">
        <v>5.0157E-2</v>
      </c>
      <c r="BD34">
        <v>9.4040000000000009E-3</v>
      </c>
      <c r="BE34">
        <v>0.85579899999999998</v>
      </c>
      <c r="BF34">
        <v>0.144201</v>
      </c>
      <c r="BG34">
        <v>0</v>
      </c>
      <c r="BH34">
        <v>1.2539E-2</v>
      </c>
      <c r="BI34">
        <v>0</v>
      </c>
      <c r="BJ34">
        <v>9.4040000000000009E-3</v>
      </c>
      <c r="BK34">
        <v>1.2539E-2</v>
      </c>
      <c r="BL34">
        <v>0.96551699999999996</v>
      </c>
      <c r="BM34">
        <v>0</v>
      </c>
      <c r="BN34">
        <v>0</v>
      </c>
      <c r="BO34">
        <v>0</v>
      </c>
      <c r="BP34">
        <v>0.76489000000000007</v>
      </c>
      <c r="BQ34">
        <v>0.22257099999999999</v>
      </c>
      <c r="BR34">
        <v>1.2539E-2</v>
      </c>
      <c r="BS34">
        <v>1</v>
      </c>
      <c r="BT34" t="s">
        <v>5229</v>
      </c>
      <c r="BU34">
        <v>611</v>
      </c>
      <c r="BV34">
        <v>0.52209499999999998</v>
      </c>
      <c r="BW34">
        <v>0</v>
      </c>
    </row>
    <row r="35" spans="1:75" customFormat="1" x14ac:dyDescent="0.25">
      <c r="A35" t="s">
        <v>5231</v>
      </c>
      <c r="B35" t="s">
        <v>102</v>
      </c>
      <c r="C35" t="s">
        <v>394</v>
      </c>
      <c r="D35" t="s">
        <v>949</v>
      </c>
      <c r="E35">
        <v>2014</v>
      </c>
      <c r="F35">
        <v>194</v>
      </c>
      <c r="G35">
        <v>35</v>
      </c>
      <c r="H35">
        <v>0</v>
      </c>
      <c r="I35">
        <v>19</v>
      </c>
      <c r="J35">
        <v>42</v>
      </c>
      <c r="K35">
        <v>43</v>
      </c>
      <c r="L35">
        <v>37</v>
      </c>
      <c r="M35">
        <v>35</v>
      </c>
      <c r="N35">
        <v>24</v>
      </c>
      <c r="O35">
        <v>24</v>
      </c>
      <c r="P35">
        <v>4</v>
      </c>
      <c r="Q35">
        <v>1</v>
      </c>
      <c r="R35">
        <v>0</v>
      </c>
      <c r="S35">
        <v>0</v>
      </c>
      <c r="T35">
        <v>0</v>
      </c>
      <c r="U35">
        <v>210</v>
      </c>
      <c r="V35">
        <v>18</v>
      </c>
      <c r="W35">
        <v>1</v>
      </c>
      <c r="X35">
        <v>173</v>
      </c>
      <c r="Y35">
        <v>56</v>
      </c>
      <c r="Z35">
        <v>0</v>
      </c>
      <c r="AA35">
        <v>9</v>
      </c>
      <c r="AB35">
        <v>0</v>
      </c>
      <c r="AC35">
        <v>2</v>
      </c>
      <c r="AD35">
        <v>5</v>
      </c>
      <c r="AE35">
        <v>213</v>
      </c>
      <c r="AF35">
        <v>0</v>
      </c>
      <c r="AG35">
        <v>0</v>
      </c>
      <c r="AH35">
        <v>0</v>
      </c>
      <c r="AI35">
        <v>182</v>
      </c>
      <c r="AJ35">
        <v>47</v>
      </c>
      <c r="AK35">
        <v>0</v>
      </c>
      <c r="AL35">
        <v>229</v>
      </c>
      <c r="AM35">
        <v>0.84716199999999997</v>
      </c>
      <c r="AN35">
        <v>0.152838</v>
      </c>
      <c r="AO35">
        <v>0</v>
      </c>
      <c r="AP35">
        <v>8.2969000000000015E-2</v>
      </c>
      <c r="AQ35">
        <v>0.18340600000000001</v>
      </c>
      <c r="AR35">
        <v>0.187773</v>
      </c>
      <c r="AS35">
        <v>0.16157199999999999</v>
      </c>
      <c r="AT35">
        <v>0.152838</v>
      </c>
      <c r="AU35">
        <v>0.10480299999999999</v>
      </c>
      <c r="AV35">
        <v>0.10480299999999999</v>
      </c>
      <c r="AW35">
        <v>1.7467E-2</v>
      </c>
      <c r="AX35">
        <v>4.3669999999999994E-3</v>
      </c>
      <c r="AY35">
        <v>0</v>
      </c>
      <c r="AZ35">
        <v>0</v>
      </c>
      <c r="BA35">
        <v>0</v>
      </c>
      <c r="BB35">
        <v>0.91703100000000004</v>
      </c>
      <c r="BC35">
        <v>7.8602999999999992E-2</v>
      </c>
      <c r="BD35">
        <v>4.3669999999999994E-3</v>
      </c>
      <c r="BE35">
        <v>0.75545899999999999</v>
      </c>
      <c r="BF35">
        <v>0.24454100000000001</v>
      </c>
      <c r="BG35">
        <v>0</v>
      </c>
      <c r="BH35">
        <v>3.9301000000000003E-2</v>
      </c>
      <c r="BI35">
        <v>0</v>
      </c>
      <c r="BJ35">
        <v>8.7339999999999987E-3</v>
      </c>
      <c r="BK35">
        <v>2.1833999999999999E-2</v>
      </c>
      <c r="BL35">
        <v>0.93013099999999993</v>
      </c>
      <c r="BM35">
        <v>0</v>
      </c>
      <c r="BN35">
        <v>0</v>
      </c>
      <c r="BO35">
        <v>0</v>
      </c>
      <c r="BP35">
        <v>0.79476000000000002</v>
      </c>
      <c r="BQ35">
        <v>0.20524000000000001</v>
      </c>
      <c r="BR35">
        <v>0</v>
      </c>
      <c r="BS35">
        <v>1</v>
      </c>
      <c r="BT35" t="s">
        <v>5229</v>
      </c>
      <c r="BU35">
        <v>611</v>
      </c>
      <c r="BV35">
        <v>0.37479499999999999</v>
      </c>
      <c r="BW35">
        <v>0</v>
      </c>
    </row>
    <row r="36" spans="1:75" customFormat="1" x14ac:dyDescent="0.25">
      <c r="A36" t="s">
        <v>5232</v>
      </c>
      <c r="B36" t="s">
        <v>102</v>
      </c>
      <c r="C36" t="s">
        <v>394</v>
      </c>
      <c r="D36" t="s">
        <v>951</v>
      </c>
      <c r="E36">
        <v>2014</v>
      </c>
      <c r="F36">
        <v>13</v>
      </c>
      <c r="G36">
        <v>4</v>
      </c>
      <c r="H36">
        <v>0</v>
      </c>
      <c r="I36">
        <v>0</v>
      </c>
      <c r="J36">
        <v>0</v>
      </c>
      <c r="K36">
        <v>1</v>
      </c>
      <c r="L36">
        <v>3</v>
      </c>
      <c r="M36">
        <v>4</v>
      </c>
      <c r="N36">
        <v>1</v>
      </c>
      <c r="O36">
        <v>5</v>
      </c>
      <c r="P36">
        <v>2</v>
      </c>
      <c r="Q36">
        <v>1</v>
      </c>
      <c r="R36">
        <v>0</v>
      </c>
      <c r="S36">
        <v>0</v>
      </c>
      <c r="T36">
        <v>0</v>
      </c>
      <c r="U36">
        <v>16</v>
      </c>
      <c r="V36">
        <v>1</v>
      </c>
      <c r="W36">
        <v>0</v>
      </c>
      <c r="X36">
        <v>8</v>
      </c>
      <c r="Y36">
        <v>9</v>
      </c>
      <c r="Z36">
        <v>0</v>
      </c>
      <c r="AA36">
        <v>1</v>
      </c>
      <c r="AB36">
        <v>0</v>
      </c>
      <c r="AC36">
        <v>0</v>
      </c>
      <c r="AD36">
        <v>0</v>
      </c>
      <c r="AE36">
        <v>16</v>
      </c>
      <c r="AF36">
        <v>0</v>
      </c>
      <c r="AG36">
        <v>0</v>
      </c>
      <c r="AH36">
        <v>0</v>
      </c>
      <c r="AI36">
        <v>13</v>
      </c>
      <c r="AJ36">
        <v>3</v>
      </c>
      <c r="AK36">
        <v>1</v>
      </c>
      <c r="AL36">
        <v>17</v>
      </c>
      <c r="AM36">
        <v>0.764706</v>
      </c>
      <c r="AN36">
        <v>0.235294</v>
      </c>
      <c r="AO36">
        <v>0</v>
      </c>
      <c r="AP36">
        <v>0</v>
      </c>
      <c r="AQ36">
        <v>0</v>
      </c>
      <c r="AR36">
        <v>5.8823999999999987E-2</v>
      </c>
      <c r="AS36">
        <v>0.17647099999999999</v>
      </c>
      <c r="AT36">
        <v>0.235294</v>
      </c>
      <c r="AU36">
        <v>5.8823999999999987E-2</v>
      </c>
      <c r="AV36">
        <v>0.29411799999999999</v>
      </c>
      <c r="AW36">
        <v>0.117647</v>
      </c>
      <c r="AX36">
        <v>5.8823999999999987E-2</v>
      </c>
      <c r="AY36">
        <v>0</v>
      </c>
      <c r="AZ36">
        <v>0</v>
      </c>
      <c r="BA36">
        <v>0</v>
      </c>
      <c r="BB36">
        <v>0.94117600000000001</v>
      </c>
      <c r="BC36">
        <v>5.8823999999999987E-2</v>
      </c>
      <c r="BD36">
        <v>0</v>
      </c>
      <c r="BE36">
        <v>0.47058800000000001</v>
      </c>
      <c r="BF36">
        <v>0.52941199999999999</v>
      </c>
      <c r="BG36">
        <v>0</v>
      </c>
      <c r="BH36">
        <v>5.8823999999999987E-2</v>
      </c>
      <c r="BI36">
        <v>0</v>
      </c>
      <c r="BJ36">
        <v>0</v>
      </c>
      <c r="BK36">
        <v>0</v>
      </c>
      <c r="BL36">
        <v>0.94117600000000001</v>
      </c>
      <c r="BM36">
        <v>0</v>
      </c>
      <c r="BN36">
        <v>0</v>
      </c>
      <c r="BO36">
        <v>0</v>
      </c>
      <c r="BP36">
        <v>0.764706</v>
      </c>
      <c r="BQ36">
        <v>0.17647099999999999</v>
      </c>
      <c r="BR36">
        <v>5.8823999999999987E-2</v>
      </c>
      <c r="BS36">
        <v>1</v>
      </c>
      <c r="BT36" t="s">
        <v>5229</v>
      </c>
      <c r="BU36">
        <v>611</v>
      </c>
      <c r="BV36">
        <v>2.7823000000000001E-2</v>
      </c>
      <c r="BW36">
        <v>0</v>
      </c>
    </row>
    <row r="37" spans="1:75" customFormat="1" x14ac:dyDescent="0.25">
      <c r="A37" t="s">
        <v>5233</v>
      </c>
      <c r="B37" t="s">
        <v>102</v>
      </c>
      <c r="C37" t="s">
        <v>394</v>
      </c>
      <c r="D37" t="s">
        <v>953</v>
      </c>
      <c r="E37">
        <v>2014</v>
      </c>
      <c r="F37">
        <v>34</v>
      </c>
      <c r="G37">
        <v>5</v>
      </c>
      <c r="H37">
        <v>0</v>
      </c>
      <c r="I37">
        <v>0</v>
      </c>
      <c r="J37">
        <v>7</v>
      </c>
      <c r="K37">
        <v>6</v>
      </c>
      <c r="L37">
        <v>4</v>
      </c>
      <c r="M37">
        <v>1</v>
      </c>
      <c r="N37">
        <v>4</v>
      </c>
      <c r="O37">
        <v>9</v>
      </c>
      <c r="P37">
        <v>7</v>
      </c>
      <c r="Q37">
        <v>1</v>
      </c>
      <c r="R37">
        <v>0</v>
      </c>
      <c r="S37">
        <v>0</v>
      </c>
      <c r="T37">
        <v>0</v>
      </c>
      <c r="U37">
        <v>39</v>
      </c>
      <c r="V37">
        <v>0</v>
      </c>
      <c r="W37">
        <v>0</v>
      </c>
      <c r="X37">
        <v>26</v>
      </c>
      <c r="Y37">
        <v>13</v>
      </c>
      <c r="Z37">
        <v>0</v>
      </c>
      <c r="AA37">
        <v>6</v>
      </c>
      <c r="AB37">
        <v>0</v>
      </c>
      <c r="AC37">
        <v>0</v>
      </c>
      <c r="AD37">
        <v>1</v>
      </c>
      <c r="AE37">
        <v>29</v>
      </c>
      <c r="AF37">
        <v>2</v>
      </c>
      <c r="AG37">
        <v>1</v>
      </c>
      <c r="AH37">
        <v>0</v>
      </c>
      <c r="AI37">
        <v>25</v>
      </c>
      <c r="AJ37">
        <v>12</v>
      </c>
      <c r="AK37">
        <v>2</v>
      </c>
      <c r="AL37">
        <v>39</v>
      </c>
      <c r="AM37">
        <v>0.8717950000000001</v>
      </c>
      <c r="AN37">
        <v>0.12820500000000001</v>
      </c>
      <c r="AO37">
        <v>0</v>
      </c>
      <c r="AP37">
        <v>0</v>
      </c>
      <c r="AQ37">
        <v>0.17948700000000001</v>
      </c>
      <c r="AR37">
        <v>0.15384600000000001</v>
      </c>
      <c r="AS37">
        <v>0.102564</v>
      </c>
      <c r="AT37">
        <v>2.5641000000000001E-2</v>
      </c>
      <c r="AU37">
        <v>0.102564</v>
      </c>
      <c r="AV37">
        <v>0.230769</v>
      </c>
      <c r="AW37">
        <v>0.17948700000000001</v>
      </c>
      <c r="AX37">
        <v>2.5641000000000001E-2</v>
      </c>
      <c r="AY37">
        <v>0</v>
      </c>
      <c r="AZ37">
        <v>0</v>
      </c>
      <c r="BA37">
        <v>0</v>
      </c>
      <c r="BB37">
        <v>1</v>
      </c>
      <c r="BC37">
        <v>0</v>
      </c>
      <c r="BD37">
        <v>0</v>
      </c>
      <c r="BE37">
        <v>0.66666700000000001</v>
      </c>
      <c r="BF37">
        <v>0.33333299999999999</v>
      </c>
      <c r="BG37">
        <v>0</v>
      </c>
      <c r="BH37">
        <v>0.15384600000000001</v>
      </c>
      <c r="BI37">
        <v>0</v>
      </c>
      <c r="BJ37">
        <v>0</v>
      </c>
      <c r="BK37">
        <v>2.5641000000000001E-2</v>
      </c>
      <c r="BL37">
        <v>0.74358999999999997</v>
      </c>
      <c r="BM37">
        <v>5.1281999999999987E-2</v>
      </c>
      <c r="BN37">
        <v>2.5641000000000001E-2</v>
      </c>
      <c r="BO37">
        <v>0</v>
      </c>
      <c r="BP37">
        <v>0.64102599999999998</v>
      </c>
      <c r="BQ37">
        <v>0.30769200000000002</v>
      </c>
      <c r="BR37">
        <v>5.1281999999999987E-2</v>
      </c>
      <c r="BS37">
        <v>1</v>
      </c>
      <c r="BT37" t="s">
        <v>5229</v>
      </c>
      <c r="BU37">
        <v>611</v>
      </c>
      <c r="BV37">
        <v>6.3829999999999998E-2</v>
      </c>
      <c r="BW37">
        <v>0</v>
      </c>
    </row>
    <row r="38" spans="1:75" customFormat="1" x14ac:dyDescent="0.25">
      <c r="A38" t="s">
        <v>5234</v>
      </c>
      <c r="B38" t="s">
        <v>102</v>
      </c>
      <c r="C38" t="s">
        <v>394</v>
      </c>
      <c r="D38" t="s">
        <v>961</v>
      </c>
      <c r="E38">
        <v>2014</v>
      </c>
      <c r="F38">
        <v>6</v>
      </c>
      <c r="G38">
        <v>1</v>
      </c>
      <c r="H38">
        <v>0</v>
      </c>
      <c r="I38">
        <v>1</v>
      </c>
      <c r="J38">
        <v>1</v>
      </c>
      <c r="K38">
        <v>2</v>
      </c>
      <c r="L38">
        <v>2</v>
      </c>
      <c r="M38">
        <v>0</v>
      </c>
      <c r="N38">
        <v>1</v>
      </c>
      <c r="O38">
        <v>0</v>
      </c>
      <c r="P38">
        <v>0</v>
      </c>
      <c r="Q38">
        <v>0</v>
      </c>
      <c r="R38">
        <v>0</v>
      </c>
      <c r="S38">
        <v>0</v>
      </c>
      <c r="T38">
        <v>0</v>
      </c>
      <c r="U38">
        <v>7</v>
      </c>
      <c r="V38">
        <v>0</v>
      </c>
      <c r="W38">
        <v>0</v>
      </c>
      <c r="X38">
        <v>0</v>
      </c>
      <c r="Y38">
        <v>0</v>
      </c>
      <c r="Z38">
        <v>7</v>
      </c>
      <c r="AA38">
        <v>0</v>
      </c>
      <c r="AB38">
        <v>0</v>
      </c>
      <c r="AC38">
        <v>0</v>
      </c>
      <c r="AD38">
        <v>0</v>
      </c>
      <c r="AE38">
        <v>7</v>
      </c>
      <c r="AF38">
        <v>0</v>
      </c>
      <c r="AG38">
        <v>0</v>
      </c>
      <c r="AH38">
        <v>0</v>
      </c>
      <c r="AI38">
        <v>4</v>
      </c>
      <c r="AJ38">
        <v>3</v>
      </c>
      <c r="AK38">
        <v>0</v>
      </c>
      <c r="AL38">
        <v>7</v>
      </c>
      <c r="AM38">
        <v>0.85714299999999999</v>
      </c>
      <c r="AN38">
        <v>0.14285700000000001</v>
      </c>
      <c r="AO38">
        <v>0</v>
      </c>
      <c r="AP38">
        <v>0.14285700000000001</v>
      </c>
      <c r="AQ38">
        <v>0.14285700000000001</v>
      </c>
      <c r="AR38">
        <v>0.28571400000000002</v>
      </c>
      <c r="AS38">
        <v>0.28571400000000002</v>
      </c>
      <c r="AT38">
        <v>0</v>
      </c>
      <c r="AU38">
        <v>0.14285700000000001</v>
      </c>
      <c r="AV38">
        <v>0</v>
      </c>
      <c r="AW38">
        <v>0</v>
      </c>
      <c r="AX38">
        <v>0</v>
      </c>
      <c r="AY38">
        <v>0</v>
      </c>
      <c r="AZ38">
        <v>0</v>
      </c>
      <c r="BA38">
        <v>0</v>
      </c>
      <c r="BB38">
        <v>1</v>
      </c>
      <c r="BC38">
        <v>0</v>
      </c>
      <c r="BD38">
        <v>0</v>
      </c>
      <c r="BE38">
        <v>0</v>
      </c>
      <c r="BF38">
        <v>0</v>
      </c>
      <c r="BG38">
        <v>1</v>
      </c>
      <c r="BH38">
        <v>0</v>
      </c>
      <c r="BI38">
        <v>0</v>
      </c>
      <c r="BJ38">
        <v>0</v>
      </c>
      <c r="BK38">
        <v>0</v>
      </c>
      <c r="BL38">
        <v>1</v>
      </c>
      <c r="BM38">
        <v>0</v>
      </c>
      <c r="BN38">
        <v>0</v>
      </c>
      <c r="BO38">
        <v>0</v>
      </c>
      <c r="BP38">
        <v>0.57142899999999996</v>
      </c>
      <c r="BQ38">
        <v>0.42857099999999998</v>
      </c>
      <c r="BR38">
        <v>0</v>
      </c>
      <c r="BS38">
        <v>1</v>
      </c>
      <c r="BT38" t="s">
        <v>5229</v>
      </c>
      <c r="BU38">
        <v>611</v>
      </c>
      <c r="BV38">
        <v>1.1457E-2</v>
      </c>
      <c r="BW38">
        <v>0</v>
      </c>
    </row>
    <row r="39" spans="1:75" customFormat="1" x14ac:dyDescent="0.25">
      <c r="A39" t="s">
        <v>5235</v>
      </c>
      <c r="B39" t="s">
        <v>102</v>
      </c>
      <c r="C39" t="s">
        <v>43</v>
      </c>
      <c r="D39" t="s">
        <v>44</v>
      </c>
      <c r="E39">
        <v>2014</v>
      </c>
      <c r="F39">
        <v>5646</v>
      </c>
      <c r="G39">
        <v>1808</v>
      </c>
      <c r="H39">
        <v>0</v>
      </c>
      <c r="I39">
        <v>941</v>
      </c>
      <c r="J39">
        <v>1239</v>
      </c>
      <c r="K39">
        <v>1322</v>
      </c>
      <c r="L39">
        <v>1133</v>
      </c>
      <c r="M39">
        <v>908</v>
      </c>
      <c r="N39">
        <v>725</v>
      </c>
      <c r="O39">
        <v>598</v>
      </c>
      <c r="P39">
        <v>368</v>
      </c>
      <c r="Q39">
        <v>159</v>
      </c>
      <c r="R39">
        <v>60</v>
      </c>
      <c r="S39">
        <v>1</v>
      </c>
      <c r="T39">
        <v>0</v>
      </c>
      <c r="U39">
        <v>5817</v>
      </c>
      <c r="V39">
        <v>1637</v>
      </c>
      <c r="W39">
        <v>0</v>
      </c>
      <c r="X39">
        <v>4478</v>
      </c>
      <c r="Y39">
        <v>2432</v>
      </c>
      <c r="Z39">
        <v>544</v>
      </c>
      <c r="AA39">
        <v>65</v>
      </c>
      <c r="AB39">
        <v>3</v>
      </c>
      <c r="AC39">
        <v>206</v>
      </c>
      <c r="AD39">
        <v>181</v>
      </c>
      <c r="AE39">
        <v>6781</v>
      </c>
      <c r="AF39">
        <v>76</v>
      </c>
      <c r="AG39">
        <v>56</v>
      </c>
      <c r="AH39">
        <v>86</v>
      </c>
      <c r="AI39">
        <v>7071</v>
      </c>
      <c r="AJ39">
        <v>321</v>
      </c>
      <c r="AK39">
        <v>62</v>
      </c>
      <c r="AL39">
        <v>7454</v>
      </c>
      <c r="AM39">
        <v>0.75744600000000006</v>
      </c>
      <c r="AN39">
        <v>0.24255399999999999</v>
      </c>
      <c r="AO39">
        <v>0</v>
      </c>
      <c r="AP39">
        <v>0.12624099999999999</v>
      </c>
      <c r="AQ39">
        <v>0.16621900000000001</v>
      </c>
      <c r="AR39">
        <v>0.17735400000000001</v>
      </c>
      <c r="AS39">
        <v>0.151999</v>
      </c>
      <c r="AT39">
        <v>0.12181400000000001</v>
      </c>
      <c r="AU39">
        <v>9.7263000000000002E-2</v>
      </c>
      <c r="AV39">
        <v>8.0225000000000005E-2</v>
      </c>
      <c r="AW39">
        <v>4.9369000000000003E-2</v>
      </c>
      <c r="AX39">
        <v>2.1330999999999999E-2</v>
      </c>
      <c r="AY39">
        <v>8.0489999999999989E-3</v>
      </c>
      <c r="AZ39">
        <v>1.34E-4</v>
      </c>
      <c r="BA39">
        <v>0</v>
      </c>
      <c r="BB39">
        <v>0.78038600000000002</v>
      </c>
      <c r="BC39">
        <v>0.219614</v>
      </c>
      <c r="BD39">
        <v>0</v>
      </c>
      <c r="BE39">
        <v>0.60075100000000003</v>
      </c>
      <c r="BF39">
        <v>0.326268</v>
      </c>
      <c r="BG39">
        <v>7.2981000000000004E-2</v>
      </c>
      <c r="BH39">
        <v>8.7200000000000003E-3</v>
      </c>
      <c r="BI39">
        <v>4.0200000000000001E-4</v>
      </c>
      <c r="BJ39">
        <v>2.7636000000000001E-2</v>
      </c>
      <c r="BK39">
        <v>2.4282000000000001E-2</v>
      </c>
      <c r="BL39">
        <v>0.90971299999999999</v>
      </c>
      <c r="BM39">
        <v>1.0196E-2</v>
      </c>
      <c r="BN39">
        <v>7.5129999999999997E-3</v>
      </c>
      <c r="BO39">
        <v>1.1537E-2</v>
      </c>
      <c r="BP39">
        <v>0.94861800000000007</v>
      </c>
      <c r="BQ39">
        <v>4.3063999999999998E-2</v>
      </c>
      <c r="BR39">
        <v>8.317999999999999E-3</v>
      </c>
      <c r="BS39">
        <v>1</v>
      </c>
      <c r="BT39" t="s">
        <v>5236</v>
      </c>
      <c r="BU39">
        <v>7454</v>
      </c>
      <c r="BV39">
        <v>1</v>
      </c>
      <c r="BW39">
        <v>0</v>
      </c>
    </row>
    <row r="40" spans="1:75" customFormat="1" x14ac:dyDescent="0.25">
      <c r="A40" t="s">
        <v>5237</v>
      </c>
      <c r="B40" t="s">
        <v>102</v>
      </c>
      <c r="C40" t="s">
        <v>43</v>
      </c>
      <c r="D40" t="s">
        <v>947</v>
      </c>
      <c r="E40">
        <v>2014</v>
      </c>
      <c r="F40">
        <v>1188</v>
      </c>
      <c r="G40">
        <v>392</v>
      </c>
      <c r="H40">
        <v>0</v>
      </c>
      <c r="I40">
        <v>175</v>
      </c>
      <c r="J40">
        <v>230</v>
      </c>
      <c r="K40">
        <v>224</v>
      </c>
      <c r="L40">
        <v>235</v>
      </c>
      <c r="M40">
        <v>183</v>
      </c>
      <c r="N40">
        <v>176</v>
      </c>
      <c r="O40">
        <v>145</v>
      </c>
      <c r="P40">
        <v>124</v>
      </c>
      <c r="Q40">
        <v>63</v>
      </c>
      <c r="R40">
        <v>25</v>
      </c>
      <c r="S40">
        <v>0</v>
      </c>
      <c r="T40">
        <v>0</v>
      </c>
      <c r="U40">
        <v>1235</v>
      </c>
      <c r="V40">
        <v>345</v>
      </c>
      <c r="W40">
        <v>0</v>
      </c>
      <c r="X40">
        <v>913</v>
      </c>
      <c r="Y40">
        <v>564</v>
      </c>
      <c r="Z40">
        <v>103</v>
      </c>
      <c r="AA40">
        <v>4</v>
      </c>
      <c r="AB40">
        <v>0</v>
      </c>
      <c r="AC40">
        <v>74</v>
      </c>
      <c r="AD40">
        <v>29</v>
      </c>
      <c r="AE40">
        <v>1466</v>
      </c>
      <c r="AF40">
        <v>4</v>
      </c>
      <c r="AG40">
        <v>0</v>
      </c>
      <c r="AH40">
        <v>3</v>
      </c>
      <c r="AI40">
        <v>1476</v>
      </c>
      <c r="AJ40">
        <v>99</v>
      </c>
      <c r="AK40">
        <v>5</v>
      </c>
      <c r="AL40">
        <v>1580</v>
      </c>
      <c r="AM40">
        <v>0.75189899999999998</v>
      </c>
      <c r="AN40">
        <v>0.24810099999999999</v>
      </c>
      <c r="AO40">
        <v>0</v>
      </c>
      <c r="AP40">
        <v>0.110759</v>
      </c>
      <c r="AQ40">
        <v>0.14557</v>
      </c>
      <c r="AR40">
        <v>0.14177200000000001</v>
      </c>
      <c r="AS40">
        <v>0.14873400000000001</v>
      </c>
      <c r="AT40">
        <v>0.115823</v>
      </c>
      <c r="AU40">
        <v>0.111392</v>
      </c>
      <c r="AV40">
        <v>9.1771999999999992E-2</v>
      </c>
      <c r="AW40">
        <v>7.8480999999999995E-2</v>
      </c>
      <c r="AX40">
        <v>3.9872999999999999E-2</v>
      </c>
      <c r="AY40">
        <v>1.5823E-2</v>
      </c>
      <c r="AZ40">
        <v>0</v>
      </c>
      <c r="BA40">
        <v>0</v>
      </c>
      <c r="BB40">
        <v>0.78164599999999995</v>
      </c>
      <c r="BC40">
        <v>0.21835399999999999</v>
      </c>
      <c r="BD40">
        <v>0</v>
      </c>
      <c r="BE40">
        <v>0.57784799999999992</v>
      </c>
      <c r="BF40">
        <v>0.356962</v>
      </c>
      <c r="BG40">
        <v>6.5189999999999998E-2</v>
      </c>
      <c r="BH40">
        <v>2.532E-3</v>
      </c>
      <c r="BI40">
        <v>0</v>
      </c>
      <c r="BJ40">
        <v>4.6835000000000002E-2</v>
      </c>
      <c r="BK40">
        <v>1.8353999999999999E-2</v>
      </c>
      <c r="BL40">
        <v>0.92784800000000001</v>
      </c>
      <c r="BM40">
        <v>2.532E-3</v>
      </c>
      <c r="BN40">
        <v>0</v>
      </c>
      <c r="BO40">
        <v>1.8990000000000001E-3</v>
      </c>
      <c r="BP40">
        <v>0.93417699999999992</v>
      </c>
      <c r="BQ40">
        <v>6.2657999999999991E-2</v>
      </c>
      <c r="BR40">
        <v>3.1649999999999998E-3</v>
      </c>
      <c r="BS40">
        <v>1</v>
      </c>
      <c r="BT40" t="s">
        <v>5236</v>
      </c>
      <c r="BU40">
        <v>7454</v>
      </c>
      <c r="BV40">
        <v>0.21196699999999999</v>
      </c>
      <c r="BW40">
        <v>0</v>
      </c>
    </row>
    <row r="41" spans="1:75" customFormat="1" x14ac:dyDescent="0.25">
      <c r="A41" t="s">
        <v>5238</v>
      </c>
      <c r="B41" t="s">
        <v>102</v>
      </c>
      <c r="C41" t="s">
        <v>43</v>
      </c>
      <c r="D41" t="s">
        <v>949</v>
      </c>
      <c r="E41">
        <v>2014</v>
      </c>
      <c r="F41">
        <v>2430</v>
      </c>
      <c r="G41">
        <v>664</v>
      </c>
      <c r="H41">
        <v>0</v>
      </c>
      <c r="I41">
        <v>307</v>
      </c>
      <c r="J41">
        <v>488</v>
      </c>
      <c r="K41">
        <v>564</v>
      </c>
      <c r="L41">
        <v>537</v>
      </c>
      <c r="M41">
        <v>422</v>
      </c>
      <c r="N41">
        <v>337</v>
      </c>
      <c r="O41">
        <v>243</v>
      </c>
      <c r="P41">
        <v>133</v>
      </c>
      <c r="Q41">
        <v>47</v>
      </c>
      <c r="R41">
        <v>16</v>
      </c>
      <c r="S41">
        <v>0</v>
      </c>
      <c r="T41">
        <v>0</v>
      </c>
      <c r="U41">
        <v>2592</v>
      </c>
      <c r="V41">
        <v>502</v>
      </c>
      <c r="W41">
        <v>0</v>
      </c>
      <c r="X41">
        <v>2046</v>
      </c>
      <c r="Y41">
        <v>804</v>
      </c>
      <c r="Z41">
        <v>244</v>
      </c>
      <c r="AA41">
        <v>39</v>
      </c>
      <c r="AB41">
        <v>0</v>
      </c>
      <c r="AC41">
        <v>43</v>
      </c>
      <c r="AD41">
        <v>90</v>
      </c>
      <c r="AE41">
        <v>2885</v>
      </c>
      <c r="AF41">
        <v>11</v>
      </c>
      <c r="AG41">
        <v>21</v>
      </c>
      <c r="AH41">
        <v>5</v>
      </c>
      <c r="AI41">
        <v>2948</v>
      </c>
      <c r="AJ41">
        <v>137</v>
      </c>
      <c r="AK41">
        <v>9</v>
      </c>
      <c r="AL41">
        <v>3094</v>
      </c>
      <c r="AM41">
        <v>0.78539100000000006</v>
      </c>
      <c r="AN41">
        <v>0.21460899999999999</v>
      </c>
      <c r="AO41">
        <v>0</v>
      </c>
      <c r="AP41">
        <v>9.9223999999999993E-2</v>
      </c>
      <c r="AQ41">
        <v>0.157725</v>
      </c>
      <c r="AR41">
        <v>0.18228800000000001</v>
      </c>
      <c r="AS41">
        <v>0.17356199999999999</v>
      </c>
      <c r="AT41">
        <v>0.13639299999999999</v>
      </c>
      <c r="AU41">
        <v>0.10892</v>
      </c>
      <c r="AV41">
        <v>7.8538999999999998E-2</v>
      </c>
      <c r="AW41">
        <v>4.2986000000000003E-2</v>
      </c>
      <c r="AX41">
        <v>1.5191E-2</v>
      </c>
      <c r="AY41">
        <v>5.1710000000000002E-3</v>
      </c>
      <c r="AZ41">
        <v>0</v>
      </c>
      <c r="BA41">
        <v>0</v>
      </c>
      <c r="BB41">
        <v>0.83775000000000011</v>
      </c>
      <c r="BC41">
        <v>0.16225000000000001</v>
      </c>
      <c r="BD41">
        <v>0</v>
      </c>
      <c r="BE41">
        <v>0.66127999999999998</v>
      </c>
      <c r="BF41">
        <v>0.25985799999999998</v>
      </c>
      <c r="BG41">
        <v>7.8862000000000002E-2</v>
      </c>
      <c r="BH41">
        <v>1.2605E-2</v>
      </c>
      <c r="BI41">
        <v>0</v>
      </c>
      <c r="BJ41">
        <v>1.3898000000000001E-2</v>
      </c>
      <c r="BK41">
        <v>2.9089E-2</v>
      </c>
      <c r="BL41">
        <v>0.93245</v>
      </c>
      <c r="BM41">
        <v>3.555E-3</v>
      </c>
      <c r="BN41">
        <v>6.7869999999999996E-3</v>
      </c>
      <c r="BO41">
        <v>1.616E-3</v>
      </c>
      <c r="BP41">
        <v>0.95281199999999999</v>
      </c>
      <c r="BQ41">
        <v>4.4278999999999999E-2</v>
      </c>
      <c r="BR41">
        <v>2.9090000000000001E-3</v>
      </c>
      <c r="BS41">
        <v>1</v>
      </c>
      <c r="BT41" t="s">
        <v>5236</v>
      </c>
      <c r="BU41">
        <v>7454</v>
      </c>
      <c r="BV41">
        <v>0.41507899999999998</v>
      </c>
      <c r="BW41">
        <v>0</v>
      </c>
    </row>
    <row r="42" spans="1:75" customFormat="1" x14ac:dyDescent="0.25">
      <c r="A42" t="s">
        <v>5239</v>
      </c>
      <c r="B42" t="s">
        <v>102</v>
      </c>
      <c r="C42" t="s">
        <v>43</v>
      </c>
      <c r="D42" t="s">
        <v>951</v>
      </c>
      <c r="E42">
        <v>2014</v>
      </c>
      <c r="F42">
        <v>226</v>
      </c>
      <c r="G42">
        <v>151</v>
      </c>
      <c r="H42">
        <v>0</v>
      </c>
      <c r="I42">
        <v>17</v>
      </c>
      <c r="J42">
        <v>68</v>
      </c>
      <c r="K42">
        <v>124</v>
      </c>
      <c r="L42">
        <v>48</v>
      </c>
      <c r="M42">
        <v>43</v>
      </c>
      <c r="N42">
        <v>30</v>
      </c>
      <c r="O42">
        <v>21</v>
      </c>
      <c r="P42">
        <v>15</v>
      </c>
      <c r="Q42">
        <v>6</v>
      </c>
      <c r="R42">
        <v>5</v>
      </c>
      <c r="S42">
        <v>0</v>
      </c>
      <c r="T42">
        <v>0</v>
      </c>
      <c r="U42">
        <v>122</v>
      </c>
      <c r="V42">
        <v>255</v>
      </c>
      <c r="W42">
        <v>0</v>
      </c>
      <c r="X42">
        <v>199</v>
      </c>
      <c r="Y42">
        <v>160</v>
      </c>
      <c r="Z42">
        <v>18</v>
      </c>
      <c r="AA42">
        <v>1</v>
      </c>
      <c r="AB42">
        <v>0</v>
      </c>
      <c r="AC42">
        <v>13</v>
      </c>
      <c r="AD42">
        <v>4</v>
      </c>
      <c r="AE42">
        <v>351</v>
      </c>
      <c r="AF42">
        <v>0</v>
      </c>
      <c r="AG42">
        <v>0</v>
      </c>
      <c r="AH42">
        <v>8</v>
      </c>
      <c r="AI42">
        <v>368</v>
      </c>
      <c r="AJ42">
        <v>8</v>
      </c>
      <c r="AK42">
        <v>1</v>
      </c>
      <c r="AL42">
        <v>377</v>
      </c>
      <c r="AM42">
        <v>0.59946900000000003</v>
      </c>
      <c r="AN42">
        <v>0.40053100000000003</v>
      </c>
      <c r="AO42">
        <v>0</v>
      </c>
      <c r="AP42">
        <v>4.5092999999999987E-2</v>
      </c>
      <c r="AQ42">
        <v>0.180371</v>
      </c>
      <c r="AR42">
        <v>0.32891199999999998</v>
      </c>
      <c r="AS42">
        <v>0.12732099999999999</v>
      </c>
      <c r="AT42">
        <v>0.11405800000000001</v>
      </c>
      <c r="AU42">
        <v>7.9576000000000008E-2</v>
      </c>
      <c r="AV42">
        <v>5.5703000000000003E-2</v>
      </c>
      <c r="AW42">
        <v>3.9787999999999997E-2</v>
      </c>
      <c r="AX42">
        <v>1.5914999999999999E-2</v>
      </c>
      <c r="AY42">
        <v>1.3263E-2</v>
      </c>
      <c r="AZ42">
        <v>0</v>
      </c>
      <c r="BA42">
        <v>0</v>
      </c>
      <c r="BB42">
        <v>0.32360699999999998</v>
      </c>
      <c r="BC42">
        <v>0.67639300000000002</v>
      </c>
      <c r="BD42">
        <v>0</v>
      </c>
      <c r="BE42">
        <v>0.52785099999999996</v>
      </c>
      <c r="BF42">
        <v>0.42440299999999997</v>
      </c>
      <c r="BG42">
        <v>4.7745000000000003E-2</v>
      </c>
      <c r="BH42">
        <v>2.653E-3</v>
      </c>
      <c r="BI42">
        <v>0</v>
      </c>
      <c r="BJ42">
        <v>3.4483E-2</v>
      </c>
      <c r="BK42">
        <v>1.061E-2</v>
      </c>
      <c r="BL42">
        <v>0.93103399999999992</v>
      </c>
      <c r="BM42">
        <v>0</v>
      </c>
      <c r="BN42">
        <v>0</v>
      </c>
      <c r="BO42">
        <v>2.1219999999999999E-2</v>
      </c>
      <c r="BP42">
        <v>0.97612700000000008</v>
      </c>
      <c r="BQ42">
        <v>2.1219999999999999E-2</v>
      </c>
      <c r="BR42">
        <v>2.653E-3</v>
      </c>
      <c r="BS42">
        <v>1</v>
      </c>
      <c r="BT42" t="s">
        <v>5236</v>
      </c>
      <c r="BU42">
        <v>7454</v>
      </c>
      <c r="BV42">
        <v>5.0576999999999997E-2</v>
      </c>
      <c r="BW42">
        <v>0</v>
      </c>
    </row>
    <row r="43" spans="1:75" customFormat="1" x14ac:dyDescent="0.25">
      <c r="A43" t="s">
        <v>5240</v>
      </c>
      <c r="B43" t="s">
        <v>102</v>
      </c>
      <c r="C43" t="s">
        <v>43</v>
      </c>
      <c r="D43" t="s">
        <v>953</v>
      </c>
      <c r="E43">
        <v>2014</v>
      </c>
      <c r="F43">
        <v>1716</v>
      </c>
      <c r="G43">
        <v>574</v>
      </c>
      <c r="H43">
        <v>0</v>
      </c>
      <c r="I43">
        <v>428</v>
      </c>
      <c r="J43">
        <v>429</v>
      </c>
      <c r="K43">
        <v>374</v>
      </c>
      <c r="L43">
        <v>304</v>
      </c>
      <c r="M43">
        <v>252</v>
      </c>
      <c r="N43">
        <v>173</v>
      </c>
      <c r="O43">
        <v>183</v>
      </c>
      <c r="P43">
        <v>93</v>
      </c>
      <c r="Q43">
        <v>41</v>
      </c>
      <c r="R43">
        <v>12</v>
      </c>
      <c r="S43">
        <v>1</v>
      </c>
      <c r="T43">
        <v>0</v>
      </c>
      <c r="U43">
        <v>1790</v>
      </c>
      <c r="V43">
        <v>500</v>
      </c>
      <c r="W43">
        <v>0</v>
      </c>
      <c r="X43">
        <v>1301</v>
      </c>
      <c r="Y43">
        <v>873</v>
      </c>
      <c r="Z43">
        <v>116</v>
      </c>
      <c r="AA43">
        <v>21</v>
      </c>
      <c r="AB43">
        <v>3</v>
      </c>
      <c r="AC43">
        <v>72</v>
      </c>
      <c r="AD43">
        <v>58</v>
      </c>
      <c r="AE43">
        <v>2032</v>
      </c>
      <c r="AF43">
        <v>61</v>
      </c>
      <c r="AG43">
        <v>35</v>
      </c>
      <c r="AH43">
        <v>8</v>
      </c>
      <c r="AI43">
        <v>2210</v>
      </c>
      <c r="AJ43">
        <v>71</v>
      </c>
      <c r="AK43">
        <v>9</v>
      </c>
      <c r="AL43">
        <v>2290</v>
      </c>
      <c r="AM43">
        <v>0.74934500000000004</v>
      </c>
      <c r="AN43">
        <v>0.25065500000000002</v>
      </c>
      <c r="AO43">
        <v>0</v>
      </c>
      <c r="AP43">
        <v>0.18690000000000001</v>
      </c>
      <c r="AQ43">
        <v>0.187336</v>
      </c>
      <c r="AR43">
        <v>0.16331899999999999</v>
      </c>
      <c r="AS43">
        <v>0.13275100000000001</v>
      </c>
      <c r="AT43">
        <v>0.110044</v>
      </c>
      <c r="AU43">
        <v>7.5546000000000002E-2</v>
      </c>
      <c r="AV43">
        <v>7.9912999999999998E-2</v>
      </c>
      <c r="AW43">
        <v>4.0610999999999987E-2</v>
      </c>
      <c r="AX43">
        <v>1.7904E-2</v>
      </c>
      <c r="AY43">
        <v>5.2399999999999999E-3</v>
      </c>
      <c r="AZ43">
        <v>4.3700000000000011E-4</v>
      </c>
      <c r="BA43">
        <v>0</v>
      </c>
      <c r="BB43">
        <v>0.78165899999999988</v>
      </c>
      <c r="BC43">
        <v>0.21834100000000001</v>
      </c>
      <c r="BD43">
        <v>0</v>
      </c>
      <c r="BE43">
        <v>0.56812200000000002</v>
      </c>
      <c r="BF43">
        <v>0.38122299999999998</v>
      </c>
      <c r="BG43">
        <v>5.0654999999999999E-2</v>
      </c>
      <c r="BH43">
        <v>9.1700000000000011E-3</v>
      </c>
      <c r="BI43">
        <v>1.31E-3</v>
      </c>
      <c r="BJ43">
        <v>3.1440999999999997E-2</v>
      </c>
      <c r="BK43">
        <v>2.5328E-2</v>
      </c>
      <c r="BL43">
        <v>0.8873359999999999</v>
      </c>
      <c r="BM43">
        <v>2.6637999999999998E-2</v>
      </c>
      <c r="BN43">
        <v>1.5284000000000001E-2</v>
      </c>
      <c r="BO43">
        <v>3.493E-3</v>
      </c>
      <c r="BP43">
        <v>0.96506600000000009</v>
      </c>
      <c r="BQ43">
        <v>3.1004E-2</v>
      </c>
      <c r="BR43">
        <v>3.9300000000000003E-3</v>
      </c>
      <c r="BS43">
        <v>1</v>
      </c>
      <c r="BT43" t="s">
        <v>5236</v>
      </c>
      <c r="BU43">
        <v>7454</v>
      </c>
      <c r="BV43">
        <v>0.30721799999999999</v>
      </c>
      <c r="BW43">
        <v>0</v>
      </c>
    </row>
    <row r="44" spans="1:75" customFormat="1" x14ac:dyDescent="0.25">
      <c r="A44" t="s">
        <v>5241</v>
      </c>
      <c r="B44" t="s">
        <v>102</v>
      </c>
      <c r="C44" t="s">
        <v>43</v>
      </c>
      <c r="D44" t="s">
        <v>961</v>
      </c>
      <c r="E44">
        <v>2014</v>
      </c>
      <c r="F44">
        <v>86</v>
      </c>
      <c r="G44">
        <v>27</v>
      </c>
      <c r="H44">
        <v>0</v>
      </c>
      <c r="I44">
        <v>14</v>
      </c>
      <c r="J44">
        <v>24</v>
      </c>
      <c r="K44">
        <v>36</v>
      </c>
      <c r="L44">
        <v>9</v>
      </c>
      <c r="M44">
        <v>8</v>
      </c>
      <c r="N44">
        <v>9</v>
      </c>
      <c r="O44">
        <v>6</v>
      </c>
      <c r="P44">
        <v>3</v>
      </c>
      <c r="Q44">
        <v>2</v>
      </c>
      <c r="R44">
        <v>2</v>
      </c>
      <c r="S44">
        <v>0</v>
      </c>
      <c r="T44">
        <v>0</v>
      </c>
      <c r="U44">
        <v>78</v>
      </c>
      <c r="V44">
        <v>35</v>
      </c>
      <c r="W44">
        <v>0</v>
      </c>
      <c r="X44">
        <v>19</v>
      </c>
      <c r="Y44">
        <v>31</v>
      </c>
      <c r="Z44">
        <v>63</v>
      </c>
      <c r="AA44">
        <v>0</v>
      </c>
      <c r="AB44">
        <v>0</v>
      </c>
      <c r="AC44">
        <v>4</v>
      </c>
      <c r="AD44">
        <v>0</v>
      </c>
      <c r="AE44">
        <v>47</v>
      </c>
      <c r="AF44">
        <v>0</v>
      </c>
      <c r="AG44">
        <v>0</v>
      </c>
      <c r="AH44">
        <v>62</v>
      </c>
      <c r="AI44">
        <v>72</v>
      </c>
      <c r="AJ44">
        <v>3</v>
      </c>
      <c r="AK44">
        <v>38</v>
      </c>
      <c r="AL44">
        <v>113</v>
      </c>
      <c r="AM44">
        <v>0.76106200000000002</v>
      </c>
      <c r="AN44">
        <v>0.23893800000000001</v>
      </c>
      <c r="AO44">
        <v>0</v>
      </c>
      <c r="AP44">
        <v>0.123894</v>
      </c>
      <c r="AQ44">
        <v>0.21238899999999999</v>
      </c>
      <c r="AR44">
        <v>0.31858399999999998</v>
      </c>
      <c r="AS44">
        <v>7.9645999999999995E-2</v>
      </c>
      <c r="AT44">
        <v>7.0795999999999998E-2</v>
      </c>
      <c r="AU44">
        <v>7.9645999999999995E-2</v>
      </c>
      <c r="AV44">
        <v>5.3097000000000012E-2</v>
      </c>
      <c r="AW44">
        <v>2.6549E-2</v>
      </c>
      <c r="AX44">
        <v>1.7698999999999999E-2</v>
      </c>
      <c r="AY44">
        <v>1.7698999999999999E-2</v>
      </c>
      <c r="AZ44">
        <v>0</v>
      </c>
      <c r="BA44">
        <v>0</v>
      </c>
      <c r="BB44">
        <v>0.69026500000000002</v>
      </c>
      <c r="BC44">
        <v>0.30973499999999998</v>
      </c>
      <c r="BD44">
        <v>0</v>
      </c>
      <c r="BE44">
        <v>0.16814200000000001</v>
      </c>
      <c r="BF44">
        <v>0.27433600000000002</v>
      </c>
      <c r="BG44">
        <v>0.55752200000000007</v>
      </c>
      <c r="BH44">
        <v>0</v>
      </c>
      <c r="BI44">
        <v>0</v>
      </c>
      <c r="BJ44">
        <v>3.5397999999999999E-2</v>
      </c>
      <c r="BK44">
        <v>0</v>
      </c>
      <c r="BL44">
        <v>0.41592899999999999</v>
      </c>
      <c r="BM44">
        <v>0</v>
      </c>
      <c r="BN44">
        <v>0</v>
      </c>
      <c r="BO44">
        <v>0.54867299999999997</v>
      </c>
      <c r="BP44">
        <v>0.63716799999999996</v>
      </c>
      <c r="BQ44">
        <v>2.6549E-2</v>
      </c>
      <c r="BR44">
        <v>0.33628300000000011</v>
      </c>
      <c r="BS44">
        <v>1</v>
      </c>
      <c r="BT44" t="s">
        <v>5236</v>
      </c>
      <c r="BU44">
        <v>7454</v>
      </c>
      <c r="BV44">
        <v>1.516E-2</v>
      </c>
      <c r="BW44">
        <v>0</v>
      </c>
    </row>
    <row r="45" spans="1:75" customFormat="1" x14ac:dyDescent="0.25">
      <c r="A45" t="s">
        <v>5242</v>
      </c>
      <c r="B45" t="s">
        <v>102</v>
      </c>
      <c r="C45" t="s">
        <v>420</v>
      </c>
      <c r="D45" t="s">
        <v>44</v>
      </c>
      <c r="E45">
        <v>2014</v>
      </c>
      <c r="F45">
        <v>3371</v>
      </c>
      <c r="G45">
        <v>987</v>
      </c>
      <c r="H45">
        <v>0</v>
      </c>
      <c r="I45">
        <v>698</v>
      </c>
      <c r="J45">
        <v>664</v>
      </c>
      <c r="K45">
        <v>580</v>
      </c>
      <c r="L45">
        <v>563</v>
      </c>
      <c r="M45">
        <v>622</v>
      </c>
      <c r="N45">
        <v>553</v>
      </c>
      <c r="O45">
        <v>384</v>
      </c>
      <c r="P45">
        <v>126</v>
      </c>
      <c r="Q45">
        <v>32</v>
      </c>
      <c r="R45">
        <v>10</v>
      </c>
      <c r="S45">
        <v>122</v>
      </c>
      <c r="T45">
        <v>4</v>
      </c>
      <c r="U45">
        <v>4218</v>
      </c>
      <c r="V45">
        <v>107</v>
      </c>
      <c r="W45">
        <v>33</v>
      </c>
      <c r="X45" t="s">
        <v>74</v>
      </c>
      <c r="Y45" t="s">
        <v>74</v>
      </c>
      <c r="Z45" t="s">
        <v>74</v>
      </c>
      <c r="AA45" t="s">
        <v>74</v>
      </c>
      <c r="AB45" t="s">
        <v>74</v>
      </c>
      <c r="AC45" t="s">
        <v>74</v>
      </c>
      <c r="AD45" t="s">
        <v>74</v>
      </c>
      <c r="AE45" t="s">
        <v>74</v>
      </c>
      <c r="AF45" t="s">
        <v>74</v>
      </c>
      <c r="AG45" t="s">
        <v>74</v>
      </c>
      <c r="AH45" t="s">
        <v>74</v>
      </c>
      <c r="AI45">
        <v>4035</v>
      </c>
      <c r="AJ45">
        <v>318</v>
      </c>
      <c r="AK45">
        <v>5</v>
      </c>
      <c r="AL45">
        <v>4358</v>
      </c>
      <c r="AM45">
        <v>0.77351999999999999</v>
      </c>
      <c r="AN45">
        <v>0.22647999999999999</v>
      </c>
      <c r="AO45">
        <v>0</v>
      </c>
      <c r="AP45">
        <v>0.160165</v>
      </c>
      <c r="AQ45">
        <v>0.152363</v>
      </c>
      <c r="AR45">
        <v>0.13308900000000001</v>
      </c>
      <c r="AS45">
        <v>0.129188</v>
      </c>
      <c r="AT45">
        <v>0.14272599999999999</v>
      </c>
      <c r="AU45">
        <v>0.12689300000000001</v>
      </c>
      <c r="AV45">
        <v>8.8114000000000012E-2</v>
      </c>
      <c r="AW45">
        <v>2.8912E-2</v>
      </c>
      <c r="AX45">
        <v>7.3429999999999997E-3</v>
      </c>
      <c r="AY45">
        <v>2.2950000000000002E-3</v>
      </c>
      <c r="AZ45">
        <v>2.7994000000000002E-2</v>
      </c>
      <c r="BA45">
        <v>9.1800000000000009E-4</v>
      </c>
      <c r="BB45">
        <v>0.96787499999999993</v>
      </c>
      <c r="BC45">
        <v>2.4552999999999998E-2</v>
      </c>
      <c r="BD45">
        <v>7.5719999999999997E-3</v>
      </c>
      <c r="BE45">
        <v>0</v>
      </c>
      <c r="BF45">
        <v>0</v>
      </c>
      <c r="BG45">
        <v>0</v>
      </c>
      <c r="BH45">
        <v>0</v>
      </c>
      <c r="BI45">
        <v>0</v>
      </c>
      <c r="BJ45">
        <v>0</v>
      </c>
      <c r="BK45">
        <v>0</v>
      </c>
      <c r="BL45">
        <v>0</v>
      </c>
      <c r="BM45">
        <v>0</v>
      </c>
      <c r="BN45">
        <v>0</v>
      </c>
      <c r="BO45">
        <v>0</v>
      </c>
      <c r="BP45">
        <v>0.92588300000000001</v>
      </c>
      <c r="BQ45">
        <v>7.2969000000000006E-2</v>
      </c>
      <c r="BR45">
        <v>1.147E-3</v>
      </c>
      <c r="BS45">
        <v>1</v>
      </c>
      <c r="BT45" t="s">
        <v>5243</v>
      </c>
      <c r="BU45">
        <v>4358</v>
      </c>
      <c r="BV45">
        <v>1</v>
      </c>
      <c r="BW45">
        <v>0</v>
      </c>
    </row>
    <row r="46" spans="1:75" customFormat="1" x14ac:dyDescent="0.25">
      <c r="A46" t="s">
        <v>5244</v>
      </c>
      <c r="B46" t="s">
        <v>102</v>
      </c>
      <c r="C46" t="s">
        <v>420</v>
      </c>
      <c r="D46" t="s">
        <v>947</v>
      </c>
      <c r="E46">
        <v>2014</v>
      </c>
      <c r="F46">
        <v>1279</v>
      </c>
      <c r="G46">
        <v>601</v>
      </c>
      <c r="H46">
        <v>0</v>
      </c>
      <c r="I46">
        <v>403</v>
      </c>
      <c r="J46">
        <v>298</v>
      </c>
      <c r="K46">
        <v>220</v>
      </c>
      <c r="L46">
        <v>233</v>
      </c>
      <c r="M46">
        <v>241</v>
      </c>
      <c r="N46">
        <v>196</v>
      </c>
      <c r="O46">
        <v>125</v>
      </c>
      <c r="P46">
        <v>58</v>
      </c>
      <c r="Q46">
        <v>16</v>
      </c>
      <c r="R46">
        <v>8</v>
      </c>
      <c r="S46">
        <v>78</v>
      </c>
      <c r="T46">
        <v>4</v>
      </c>
      <c r="U46">
        <v>1819</v>
      </c>
      <c r="V46">
        <v>41</v>
      </c>
      <c r="W46">
        <v>20</v>
      </c>
      <c r="X46" t="s">
        <v>74</v>
      </c>
      <c r="Y46" t="s">
        <v>74</v>
      </c>
      <c r="Z46" t="s">
        <v>74</v>
      </c>
      <c r="AA46" t="s">
        <v>74</v>
      </c>
      <c r="AB46" t="s">
        <v>74</v>
      </c>
      <c r="AC46" t="s">
        <v>74</v>
      </c>
      <c r="AD46" t="s">
        <v>74</v>
      </c>
      <c r="AE46" t="s">
        <v>74</v>
      </c>
      <c r="AF46" t="s">
        <v>74</v>
      </c>
      <c r="AG46" t="s">
        <v>74</v>
      </c>
      <c r="AH46" t="s">
        <v>74</v>
      </c>
      <c r="AI46">
        <v>1745</v>
      </c>
      <c r="AJ46">
        <v>133</v>
      </c>
      <c r="AK46">
        <v>2</v>
      </c>
      <c r="AL46">
        <v>1880</v>
      </c>
      <c r="AM46">
        <v>0.6803189999999999</v>
      </c>
      <c r="AN46">
        <v>0.31968099999999999</v>
      </c>
      <c r="AO46">
        <v>0</v>
      </c>
      <c r="AP46">
        <v>0.214362</v>
      </c>
      <c r="AQ46">
        <v>0.15851100000000001</v>
      </c>
      <c r="AR46">
        <v>0.117021</v>
      </c>
      <c r="AS46">
        <v>0.123936</v>
      </c>
      <c r="AT46">
        <v>0.128191</v>
      </c>
      <c r="AU46">
        <v>0.104255</v>
      </c>
      <c r="AV46">
        <v>6.6489000000000006E-2</v>
      </c>
      <c r="AW46">
        <v>3.0851E-2</v>
      </c>
      <c r="AX46">
        <v>8.5109999999999995E-3</v>
      </c>
      <c r="AY46">
        <v>4.2550000000000001E-3</v>
      </c>
      <c r="AZ46">
        <v>4.1489000000000012E-2</v>
      </c>
      <c r="BA46">
        <v>2.1280000000000001E-3</v>
      </c>
      <c r="BB46">
        <v>0.96755300000000011</v>
      </c>
      <c r="BC46">
        <v>2.1808999999999999E-2</v>
      </c>
      <c r="BD46">
        <v>1.0638E-2</v>
      </c>
      <c r="BE46">
        <v>0</v>
      </c>
      <c r="BF46">
        <v>0</v>
      </c>
      <c r="BG46">
        <v>0</v>
      </c>
      <c r="BH46">
        <v>0</v>
      </c>
      <c r="BI46">
        <v>0</v>
      </c>
      <c r="BJ46">
        <v>0</v>
      </c>
      <c r="BK46">
        <v>0</v>
      </c>
      <c r="BL46">
        <v>0</v>
      </c>
      <c r="BM46">
        <v>0</v>
      </c>
      <c r="BN46">
        <v>0</v>
      </c>
      <c r="BO46">
        <v>0</v>
      </c>
      <c r="BP46">
        <v>0.9281910000000001</v>
      </c>
      <c r="BQ46">
        <v>7.0745000000000002E-2</v>
      </c>
      <c r="BR46">
        <v>1.0640000000000001E-3</v>
      </c>
      <c r="BS46">
        <v>1</v>
      </c>
      <c r="BT46" t="s">
        <v>5243</v>
      </c>
      <c r="BU46">
        <v>4358</v>
      </c>
      <c r="BV46">
        <v>0.43139100000000002</v>
      </c>
      <c r="BW46">
        <v>0</v>
      </c>
    </row>
    <row r="47" spans="1:75" customFormat="1" x14ac:dyDescent="0.25">
      <c r="A47" t="s">
        <v>5245</v>
      </c>
      <c r="B47" t="s">
        <v>102</v>
      </c>
      <c r="C47" t="s">
        <v>420</v>
      </c>
      <c r="D47" t="s">
        <v>949</v>
      </c>
      <c r="E47">
        <v>2014</v>
      </c>
      <c r="F47">
        <v>1912</v>
      </c>
      <c r="G47">
        <v>320</v>
      </c>
      <c r="H47">
        <v>0</v>
      </c>
      <c r="I47">
        <v>277</v>
      </c>
      <c r="J47">
        <v>342</v>
      </c>
      <c r="K47">
        <v>320</v>
      </c>
      <c r="L47">
        <v>294</v>
      </c>
      <c r="M47">
        <v>341</v>
      </c>
      <c r="N47">
        <v>316</v>
      </c>
      <c r="O47">
        <v>227</v>
      </c>
      <c r="P47">
        <v>57</v>
      </c>
      <c r="Q47">
        <v>12</v>
      </c>
      <c r="R47">
        <v>2</v>
      </c>
      <c r="S47">
        <v>44</v>
      </c>
      <c r="T47">
        <v>0</v>
      </c>
      <c r="U47">
        <v>2157</v>
      </c>
      <c r="V47">
        <v>62</v>
      </c>
      <c r="W47">
        <v>13</v>
      </c>
      <c r="X47" t="s">
        <v>74</v>
      </c>
      <c r="Y47" t="s">
        <v>74</v>
      </c>
      <c r="Z47" t="s">
        <v>74</v>
      </c>
      <c r="AA47" t="s">
        <v>74</v>
      </c>
      <c r="AB47" t="s">
        <v>74</v>
      </c>
      <c r="AC47" t="s">
        <v>74</v>
      </c>
      <c r="AD47" t="s">
        <v>74</v>
      </c>
      <c r="AE47" t="s">
        <v>74</v>
      </c>
      <c r="AF47" t="s">
        <v>74</v>
      </c>
      <c r="AG47" t="s">
        <v>74</v>
      </c>
      <c r="AH47" t="s">
        <v>74</v>
      </c>
      <c r="AI47">
        <v>2047</v>
      </c>
      <c r="AJ47">
        <v>183</v>
      </c>
      <c r="AK47">
        <v>2</v>
      </c>
      <c r="AL47">
        <v>2232</v>
      </c>
      <c r="AM47">
        <v>0.85663100000000003</v>
      </c>
      <c r="AN47">
        <v>0.143369</v>
      </c>
      <c r="AO47">
        <v>0</v>
      </c>
      <c r="AP47">
        <v>0.12410400000000001</v>
      </c>
      <c r="AQ47">
        <v>0.153226</v>
      </c>
      <c r="AR47">
        <v>0.143369</v>
      </c>
      <c r="AS47">
        <v>0.13172</v>
      </c>
      <c r="AT47">
        <v>0.152778</v>
      </c>
      <c r="AU47">
        <v>0.14157700000000001</v>
      </c>
      <c r="AV47">
        <v>0.101703</v>
      </c>
      <c r="AW47">
        <v>2.5538000000000002E-2</v>
      </c>
      <c r="AX47">
        <v>5.3759999999999997E-3</v>
      </c>
      <c r="AY47">
        <v>8.9599999999999999E-4</v>
      </c>
      <c r="AZ47">
        <v>1.9713000000000001E-2</v>
      </c>
      <c r="BA47">
        <v>0</v>
      </c>
      <c r="BB47">
        <v>0.96639799999999998</v>
      </c>
      <c r="BC47">
        <v>2.7778000000000001E-2</v>
      </c>
      <c r="BD47">
        <v>5.8240000000000002E-3</v>
      </c>
      <c r="BE47">
        <v>0</v>
      </c>
      <c r="BF47">
        <v>0</v>
      </c>
      <c r="BG47">
        <v>0</v>
      </c>
      <c r="BH47">
        <v>0</v>
      </c>
      <c r="BI47">
        <v>0</v>
      </c>
      <c r="BJ47">
        <v>0</v>
      </c>
      <c r="BK47">
        <v>0</v>
      </c>
      <c r="BL47">
        <v>0</v>
      </c>
      <c r="BM47">
        <v>0</v>
      </c>
      <c r="BN47">
        <v>0</v>
      </c>
      <c r="BO47">
        <v>0</v>
      </c>
      <c r="BP47">
        <v>0.91711500000000001</v>
      </c>
      <c r="BQ47">
        <v>8.1989000000000006E-2</v>
      </c>
      <c r="BR47">
        <v>8.9599999999999999E-4</v>
      </c>
      <c r="BS47">
        <v>1</v>
      </c>
      <c r="BT47" t="s">
        <v>5243</v>
      </c>
      <c r="BU47">
        <v>4358</v>
      </c>
      <c r="BV47">
        <v>0.51216200000000001</v>
      </c>
      <c r="BW47">
        <v>0</v>
      </c>
    </row>
    <row r="48" spans="1:75" customFormat="1" x14ac:dyDescent="0.25">
      <c r="A48" t="s">
        <v>5246</v>
      </c>
      <c r="B48" t="s">
        <v>102</v>
      </c>
      <c r="C48" t="s">
        <v>420</v>
      </c>
      <c r="D48" t="s">
        <v>951</v>
      </c>
      <c r="E48">
        <v>2014</v>
      </c>
      <c r="F48">
        <v>7</v>
      </c>
      <c r="G48">
        <v>2</v>
      </c>
      <c r="H48">
        <v>0</v>
      </c>
      <c r="I48">
        <v>1</v>
      </c>
      <c r="J48">
        <v>2</v>
      </c>
      <c r="K48">
        <v>2</v>
      </c>
      <c r="L48">
        <v>1</v>
      </c>
      <c r="M48">
        <v>0</v>
      </c>
      <c r="N48">
        <v>0</v>
      </c>
      <c r="O48">
        <v>2</v>
      </c>
      <c r="P48">
        <v>0</v>
      </c>
      <c r="Q48">
        <v>1</v>
      </c>
      <c r="R48">
        <v>0</v>
      </c>
      <c r="S48">
        <v>0</v>
      </c>
      <c r="T48">
        <v>0</v>
      </c>
      <c r="U48">
        <v>8</v>
      </c>
      <c r="V48">
        <v>1</v>
      </c>
      <c r="W48">
        <v>0</v>
      </c>
      <c r="X48" t="s">
        <v>74</v>
      </c>
      <c r="Y48" t="s">
        <v>74</v>
      </c>
      <c r="Z48" t="s">
        <v>74</v>
      </c>
      <c r="AA48" t="s">
        <v>74</v>
      </c>
      <c r="AB48" t="s">
        <v>74</v>
      </c>
      <c r="AC48" t="s">
        <v>74</v>
      </c>
      <c r="AD48" t="s">
        <v>74</v>
      </c>
      <c r="AE48" t="s">
        <v>74</v>
      </c>
      <c r="AF48" t="s">
        <v>74</v>
      </c>
      <c r="AG48" t="s">
        <v>74</v>
      </c>
      <c r="AH48" t="s">
        <v>74</v>
      </c>
      <c r="AI48">
        <v>8</v>
      </c>
      <c r="AJ48">
        <v>1</v>
      </c>
      <c r="AK48">
        <v>0</v>
      </c>
      <c r="AL48">
        <v>9</v>
      </c>
      <c r="AM48">
        <v>0.77777799999999997</v>
      </c>
      <c r="AN48">
        <v>0.222222</v>
      </c>
      <c r="AO48">
        <v>0</v>
      </c>
      <c r="AP48">
        <v>0.111111</v>
      </c>
      <c r="AQ48">
        <v>0.222222</v>
      </c>
      <c r="AR48">
        <v>0.222222</v>
      </c>
      <c r="AS48">
        <v>0.111111</v>
      </c>
      <c r="AT48">
        <v>0</v>
      </c>
      <c r="AU48">
        <v>0</v>
      </c>
      <c r="AV48">
        <v>0.222222</v>
      </c>
      <c r="AW48">
        <v>0</v>
      </c>
      <c r="AX48">
        <v>0.111111</v>
      </c>
      <c r="AY48">
        <v>0</v>
      </c>
      <c r="AZ48">
        <v>0</v>
      </c>
      <c r="BA48">
        <v>0</v>
      </c>
      <c r="BB48">
        <v>0.88888900000000004</v>
      </c>
      <c r="BC48">
        <v>0.111111</v>
      </c>
      <c r="BD48">
        <v>0</v>
      </c>
      <c r="BE48">
        <v>0</v>
      </c>
      <c r="BF48">
        <v>0</v>
      </c>
      <c r="BG48">
        <v>0</v>
      </c>
      <c r="BH48">
        <v>0</v>
      </c>
      <c r="BI48">
        <v>0</v>
      </c>
      <c r="BJ48">
        <v>0</v>
      </c>
      <c r="BK48">
        <v>0</v>
      </c>
      <c r="BL48">
        <v>0</v>
      </c>
      <c r="BM48">
        <v>0</v>
      </c>
      <c r="BN48">
        <v>0</v>
      </c>
      <c r="BO48">
        <v>0</v>
      </c>
      <c r="BP48">
        <v>0.88888900000000004</v>
      </c>
      <c r="BQ48">
        <v>0.111111</v>
      </c>
      <c r="BR48">
        <v>0</v>
      </c>
      <c r="BS48">
        <v>1</v>
      </c>
      <c r="BT48" t="s">
        <v>5243</v>
      </c>
      <c r="BU48">
        <v>4358</v>
      </c>
      <c r="BV48">
        <v>2.065E-3</v>
      </c>
      <c r="BW48">
        <v>0</v>
      </c>
    </row>
    <row r="49" spans="1:75" customFormat="1" x14ac:dyDescent="0.25">
      <c r="A49" t="s">
        <v>5247</v>
      </c>
      <c r="B49" t="s">
        <v>102</v>
      </c>
      <c r="C49" t="s">
        <v>420</v>
      </c>
      <c r="D49" t="s">
        <v>953</v>
      </c>
      <c r="E49">
        <v>2014</v>
      </c>
      <c r="F49">
        <v>169</v>
      </c>
      <c r="G49">
        <v>64</v>
      </c>
      <c r="H49">
        <v>0</v>
      </c>
      <c r="I49">
        <v>15</v>
      </c>
      <c r="J49">
        <v>22</v>
      </c>
      <c r="K49">
        <v>38</v>
      </c>
      <c r="L49">
        <v>34</v>
      </c>
      <c r="M49">
        <v>40</v>
      </c>
      <c r="N49">
        <v>40</v>
      </c>
      <c r="O49">
        <v>30</v>
      </c>
      <c r="P49">
        <v>11</v>
      </c>
      <c r="Q49">
        <v>3</v>
      </c>
      <c r="R49">
        <v>0</v>
      </c>
      <c r="S49">
        <v>0</v>
      </c>
      <c r="T49">
        <v>0</v>
      </c>
      <c r="U49">
        <v>230</v>
      </c>
      <c r="V49">
        <v>3</v>
      </c>
      <c r="W49">
        <v>0</v>
      </c>
      <c r="X49" t="s">
        <v>74</v>
      </c>
      <c r="Y49" t="s">
        <v>74</v>
      </c>
      <c r="Z49" t="s">
        <v>74</v>
      </c>
      <c r="AA49" t="s">
        <v>74</v>
      </c>
      <c r="AB49" t="s">
        <v>74</v>
      </c>
      <c r="AC49" t="s">
        <v>74</v>
      </c>
      <c r="AD49" t="s">
        <v>74</v>
      </c>
      <c r="AE49" t="s">
        <v>74</v>
      </c>
      <c r="AF49" t="s">
        <v>74</v>
      </c>
      <c r="AG49" t="s">
        <v>74</v>
      </c>
      <c r="AH49" t="s">
        <v>74</v>
      </c>
      <c r="AI49">
        <v>231</v>
      </c>
      <c r="AJ49">
        <v>1</v>
      </c>
      <c r="AK49">
        <v>1</v>
      </c>
      <c r="AL49">
        <v>233</v>
      </c>
      <c r="AM49">
        <v>0.72532200000000002</v>
      </c>
      <c r="AN49">
        <v>0.27467799999999998</v>
      </c>
      <c r="AO49">
        <v>0</v>
      </c>
      <c r="AP49">
        <v>6.4378000000000005E-2</v>
      </c>
      <c r="AQ49">
        <v>9.4421000000000005E-2</v>
      </c>
      <c r="AR49">
        <v>0.16309000000000001</v>
      </c>
      <c r="AS49">
        <v>0.145923</v>
      </c>
      <c r="AT49">
        <v>0.17167399999999999</v>
      </c>
      <c r="AU49">
        <v>0.17167399999999999</v>
      </c>
      <c r="AV49">
        <v>0.12875500000000001</v>
      </c>
      <c r="AW49">
        <v>4.7210000000000002E-2</v>
      </c>
      <c r="AX49">
        <v>1.2876E-2</v>
      </c>
      <c r="AY49">
        <v>0</v>
      </c>
      <c r="AZ49">
        <v>0</v>
      </c>
      <c r="BA49">
        <v>0</v>
      </c>
      <c r="BB49">
        <v>0.987124</v>
      </c>
      <c r="BC49">
        <v>1.2876E-2</v>
      </c>
      <c r="BD49">
        <v>0</v>
      </c>
      <c r="BE49">
        <v>0</v>
      </c>
      <c r="BF49">
        <v>0</v>
      </c>
      <c r="BG49">
        <v>0</v>
      </c>
      <c r="BH49">
        <v>0</v>
      </c>
      <c r="BI49">
        <v>0</v>
      </c>
      <c r="BJ49">
        <v>0</v>
      </c>
      <c r="BK49">
        <v>0</v>
      </c>
      <c r="BL49">
        <v>0</v>
      </c>
      <c r="BM49">
        <v>0</v>
      </c>
      <c r="BN49">
        <v>0</v>
      </c>
      <c r="BO49">
        <v>0</v>
      </c>
      <c r="BP49">
        <v>0.99141599999999996</v>
      </c>
      <c r="BQ49">
        <v>4.2920000000000007E-3</v>
      </c>
      <c r="BR49">
        <v>4.2920000000000007E-3</v>
      </c>
      <c r="BS49">
        <v>1</v>
      </c>
      <c r="BT49" t="s">
        <v>5243</v>
      </c>
      <c r="BU49">
        <v>4358</v>
      </c>
      <c r="BV49">
        <v>5.3464999999999999E-2</v>
      </c>
      <c r="BW49">
        <v>0</v>
      </c>
    </row>
    <row r="50" spans="1:75" customFormat="1" x14ac:dyDescent="0.25">
      <c r="A50" t="s">
        <v>5248</v>
      </c>
      <c r="B50" t="s">
        <v>102</v>
      </c>
      <c r="C50" t="s">
        <v>420</v>
      </c>
      <c r="D50" t="s">
        <v>961</v>
      </c>
      <c r="E50">
        <v>2014</v>
      </c>
      <c r="F50">
        <v>4</v>
      </c>
      <c r="G50">
        <v>0</v>
      </c>
      <c r="H50">
        <v>0</v>
      </c>
      <c r="I50">
        <v>2</v>
      </c>
      <c r="J50">
        <v>0</v>
      </c>
      <c r="K50">
        <v>0</v>
      </c>
      <c r="L50">
        <v>1</v>
      </c>
      <c r="M50">
        <v>0</v>
      </c>
      <c r="N50">
        <v>1</v>
      </c>
      <c r="O50">
        <v>0</v>
      </c>
      <c r="P50">
        <v>0</v>
      </c>
      <c r="Q50">
        <v>0</v>
      </c>
      <c r="R50">
        <v>0</v>
      </c>
      <c r="S50">
        <v>0</v>
      </c>
      <c r="T50">
        <v>0</v>
      </c>
      <c r="U50">
        <v>4</v>
      </c>
      <c r="V50">
        <v>0</v>
      </c>
      <c r="W50">
        <v>0</v>
      </c>
      <c r="X50" t="s">
        <v>74</v>
      </c>
      <c r="Y50" t="s">
        <v>74</v>
      </c>
      <c r="Z50" t="s">
        <v>74</v>
      </c>
      <c r="AA50" t="s">
        <v>74</v>
      </c>
      <c r="AB50" t="s">
        <v>74</v>
      </c>
      <c r="AC50" t="s">
        <v>74</v>
      </c>
      <c r="AD50" t="s">
        <v>74</v>
      </c>
      <c r="AE50" t="s">
        <v>74</v>
      </c>
      <c r="AF50" t="s">
        <v>74</v>
      </c>
      <c r="AG50" t="s">
        <v>74</v>
      </c>
      <c r="AH50" t="s">
        <v>74</v>
      </c>
      <c r="AI50">
        <v>4</v>
      </c>
      <c r="AJ50">
        <v>0</v>
      </c>
      <c r="AK50">
        <v>0</v>
      </c>
      <c r="AL50">
        <v>4</v>
      </c>
      <c r="AM50">
        <v>1</v>
      </c>
      <c r="AN50">
        <v>0</v>
      </c>
      <c r="AO50">
        <v>0</v>
      </c>
      <c r="AP50">
        <v>0.5</v>
      </c>
      <c r="AQ50">
        <v>0</v>
      </c>
      <c r="AR50">
        <v>0</v>
      </c>
      <c r="AS50">
        <v>0.25</v>
      </c>
      <c r="AT50">
        <v>0</v>
      </c>
      <c r="AU50">
        <v>0.25</v>
      </c>
      <c r="AV50">
        <v>0</v>
      </c>
      <c r="AW50">
        <v>0</v>
      </c>
      <c r="AX50">
        <v>0</v>
      </c>
      <c r="AY50">
        <v>0</v>
      </c>
      <c r="AZ50">
        <v>0</v>
      </c>
      <c r="BA50">
        <v>0</v>
      </c>
      <c r="BB50">
        <v>1</v>
      </c>
      <c r="BC50">
        <v>0</v>
      </c>
      <c r="BD50">
        <v>0</v>
      </c>
      <c r="BE50">
        <v>0</v>
      </c>
      <c r="BF50">
        <v>0</v>
      </c>
      <c r="BG50">
        <v>0</v>
      </c>
      <c r="BH50">
        <v>0</v>
      </c>
      <c r="BI50">
        <v>0</v>
      </c>
      <c r="BJ50">
        <v>0</v>
      </c>
      <c r="BK50">
        <v>0</v>
      </c>
      <c r="BL50">
        <v>0</v>
      </c>
      <c r="BM50">
        <v>0</v>
      </c>
      <c r="BN50">
        <v>0</v>
      </c>
      <c r="BO50">
        <v>0</v>
      </c>
      <c r="BP50">
        <v>1</v>
      </c>
      <c r="BQ50">
        <v>0</v>
      </c>
      <c r="BR50">
        <v>0</v>
      </c>
      <c r="BS50">
        <v>1</v>
      </c>
      <c r="BT50" t="s">
        <v>5243</v>
      </c>
      <c r="BU50">
        <v>4358</v>
      </c>
      <c r="BV50">
        <v>9.1800000000000009E-4</v>
      </c>
      <c r="BW50">
        <v>0</v>
      </c>
    </row>
    <row r="51" spans="1:75" customFormat="1" x14ac:dyDescent="0.25">
      <c r="A51" t="s">
        <v>5249</v>
      </c>
      <c r="B51" t="s">
        <v>102</v>
      </c>
      <c r="C51" t="s">
        <v>426</v>
      </c>
      <c r="D51" t="s">
        <v>44</v>
      </c>
      <c r="E51">
        <v>2014</v>
      </c>
      <c r="F51">
        <v>526</v>
      </c>
      <c r="G51">
        <v>145</v>
      </c>
      <c r="H51">
        <v>0</v>
      </c>
      <c r="I51">
        <v>118</v>
      </c>
      <c r="J51">
        <v>125</v>
      </c>
      <c r="K51">
        <v>95</v>
      </c>
      <c r="L51">
        <v>94</v>
      </c>
      <c r="M51">
        <v>71</v>
      </c>
      <c r="N51">
        <v>65</v>
      </c>
      <c r="O51">
        <v>61</v>
      </c>
      <c r="P51">
        <v>31</v>
      </c>
      <c r="Q51">
        <v>10</v>
      </c>
      <c r="R51">
        <v>0</v>
      </c>
      <c r="S51">
        <v>1</v>
      </c>
      <c r="T51">
        <v>0</v>
      </c>
      <c r="U51">
        <v>606</v>
      </c>
      <c r="V51">
        <v>10</v>
      </c>
      <c r="W51">
        <v>55</v>
      </c>
      <c r="X51">
        <v>435</v>
      </c>
      <c r="Y51">
        <v>145</v>
      </c>
      <c r="Z51">
        <v>91</v>
      </c>
      <c r="AA51">
        <v>8</v>
      </c>
      <c r="AB51">
        <v>0</v>
      </c>
      <c r="AC51">
        <v>3</v>
      </c>
      <c r="AD51">
        <v>0</v>
      </c>
      <c r="AE51">
        <v>573</v>
      </c>
      <c r="AF51">
        <v>0</v>
      </c>
      <c r="AG51">
        <v>0</v>
      </c>
      <c r="AH51">
        <v>87</v>
      </c>
      <c r="AI51">
        <v>514</v>
      </c>
      <c r="AJ51">
        <v>55</v>
      </c>
      <c r="AK51">
        <v>102</v>
      </c>
      <c r="AL51">
        <v>671</v>
      </c>
      <c r="AM51">
        <v>0.78390500000000007</v>
      </c>
      <c r="AN51">
        <v>0.21609500000000001</v>
      </c>
      <c r="AO51">
        <v>0</v>
      </c>
      <c r="AP51">
        <v>0.17585700000000001</v>
      </c>
      <c r="AQ51">
        <v>0.18628900000000001</v>
      </c>
      <c r="AR51">
        <v>0.14158000000000001</v>
      </c>
      <c r="AS51">
        <v>0.14008899999999999</v>
      </c>
      <c r="AT51">
        <v>0.105812</v>
      </c>
      <c r="AU51">
        <v>9.6869999999999998E-2</v>
      </c>
      <c r="AV51">
        <v>9.090899999999999E-2</v>
      </c>
      <c r="AW51">
        <v>4.6199999999999998E-2</v>
      </c>
      <c r="AX51">
        <v>1.4903E-2</v>
      </c>
      <c r="AY51">
        <v>0</v>
      </c>
      <c r="AZ51">
        <v>1.49E-3</v>
      </c>
      <c r="BA51">
        <v>0</v>
      </c>
      <c r="BB51">
        <v>0.90312999999999999</v>
      </c>
      <c r="BC51">
        <v>1.4903E-2</v>
      </c>
      <c r="BD51">
        <v>8.1966999999999998E-2</v>
      </c>
      <c r="BE51">
        <v>0.64828599999999992</v>
      </c>
      <c r="BF51">
        <v>0.21609500000000001</v>
      </c>
      <c r="BG51">
        <v>0.13561799999999999</v>
      </c>
      <c r="BH51">
        <v>1.1923E-2</v>
      </c>
      <c r="BI51">
        <v>0</v>
      </c>
      <c r="BJ51">
        <v>4.4710000000000001E-3</v>
      </c>
      <c r="BK51">
        <v>0</v>
      </c>
      <c r="BL51">
        <v>0.85394900000000007</v>
      </c>
      <c r="BM51">
        <v>0</v>
      </c>
      <c r="BN51">
        <v>0</v>
      </c>
      <c r="BO51">
        <v>0.12965699999999999</v>
      </c>
      <c r="BP51">
        <v>0.76602099999999995</v>
      </c>
      <c r="BQ51">
        <v>8.1966999999999998E-2</v>
      </c>
      <c r="BR51">
        <v>0.15201200000000001</v>
      </c>
      <c r="BS51">
        <v>1</v>
      </c>
      <c r="BT51" t="s">
        <v>5250</v>
      </c>
      <c r="BU51">
        <v>671</v>
      </c>
      <c r="BV51">
        <v>1</v>
      </c>
      <c r="BW51">
        <v>0</v>
      </c>
    </row>
    <row r="52" spans="1:75" customFormat="1" x14ac:dyDescent="0.25">
      <c r="A52" t="s">
        <v>5251</v>
      </c>
      <c r="B52" t="s">
        <v>102</v>
      </c>
      <c r="C52" t="s">
        <v>426</v>
      </c>
      <c r="D52" t="s">
        <v>947</v>
      </c>
      <c r="E52">
        <v>2014</v>
      </c>
      <c r="F52">
        <v>188</v>
      </c>
      <c r="G52">
        <v>78</v>
      </c>
      <c r="H52">
        <v>0</v>
      </c>
      <c r="I52">
        <v>52</v>
      </c>
      <c r="J52">
        <v>57</v>
      </c>
      <c r="K52">
        <v>40</v>
      </c>
      <c r="L52">
        <v>32</v>
      </c>
      <c r="M52">
        <v>33</v>
      </c>
      <c r="N52">
        <v>20</v>
      </c>
      <c r="O52">
        <v>19</v>
      </c>
      <c r="P52">
        <v>10</v>
      </c>
      <c r="Q52">
        <v>2</v>
      </c>
      <c r="R52">
        <v>0</v>
      </c>
      <c r="S52">
        <v>1</v>
      </c>
      <c r="T52">
        <v>0</v>
      </c>
      <c r="U52">
        <v>233</v>
      </c>
      <c r="V52">
        <v>4</v>
      </c>
      <c r="W52">
        <v>29</v>
      </c>
      <c r="X52">
        <v>196</v>
      </c>
      <c r="Y52">
        <v>47</v>
      </c>
      <c r="Z52">
        <v>23</v>
      </c>
      <c r="AA52">
        <v>0</v>
      </c>
      <c r="AB52">
        <v>0</v>
      </c>
      <c r="AC52">
        <v>0</v>
      </c>
      <c r="AD52">
        <v>0</v>
      </c>
      <c r="AE52">
        <v>253</v>
      </c>
      <c r="AF52">
        <v>0</v>
      </c>
      <c r="AG52">
        <v>0</v>
      </c>
      <c r="AH52">
        <v>13</v>
      </c>
      <c r="AI52">
        <v>221</v>
      </c>
      <c r="AJ52">
        <v>33</v>
      </c>
      <c r="AK52">
        <v>12</v>
      </c>
      <c r="AL52">
        <v>266</v>
      </c>
      <c r="AM52">
        <v>0.70676699999999992</v>
      </c>
      <c r="AN52">
        <v>0.29323300000000002</v>
      </c>
      <c r="AO52">
        <v>0</v>
      </c>
      <c r="AP52">
        <v>0.195489</v>
      </c>
      <c r="AQ52">
        <v>0.214286</v>
      </c>
      <c r="AR52">
        <v>0.15037600000000001</v>
      </c>
      <c r="AS52">
        <v>0.12030100000000001</v>
      </c>
      <c r="AT52">
        <v>0.12406</v>
      </c>
      <c r="AU52">
        <v>7.5187999999999991E-2</v>
      </c>
      <c r="AV52">
        <v>7.1429000000000006E-2</v>
      </c>
      <c r="AW52">
        <v>3.7594000000000002E-2</v>
      </c>
      <c r="AX52">
        <v>7.5190000000000014E-3</v>
      </c>
      <c r="AY52">
        <v>0</v>
      </c>
      <c r="AZ52">
        <v>3.7590000000000002E-3</v>
      </c>
      <c r="BA52">
        <v>0</v>
      </c>
      <c r="BB52">
        <v>0.87593999999999994</v>
      </c>
      <c r="BC52">
        <v>1.5037999999999999E-2</v>
      </c>
      <c r="BD52">
        <v>0.10902299999999999</v>
      </c>
      <c r="BE52">
        <v>0.736842</v>
      </c>
      <c r="BF52">
        <v>0.17669199999999999</v>
      </c>
      <c r="BG52">
        <v>8.6465999999999987E-2</v>
      </c>
      <c r="BH52">
        <v>0</v>
      </c>
      <c r="BI52">
        <v>0</v>
      </c>
      <c r="BJ52">
        <v>0</v>
      </c>
      <c r="BK52">
        <v>0</v>
      </c>
      <c r="BL52">
        <v>0.95112799999999997</v>
      </c>
      <c r="BM52">
        <v>0</v>
      </c>
      <c r="BN52">
        <v>0</v>
      </c>
      <c r="BO52">
        <v>4.8871999999999999E-2</v>
      </c>
      <c r="BP52">
        <v>0.83082699999999998</v>
      </c>
      <c r="BQ52">
        <v>0.12406</v>
      </c>
      <c r="BR52">
        <v>4.5113E-2</v>
      </c>
      <c r="BS52">
        <v>1</v>
      </c>
      <c r="BT52" t="s">
        <v>5250</v>
      </c>
      <c r="BU52">
        <v>671</v>
      </c>
      <c r="BV52">
        <v>0.39642300000000003</v>
      </c>
      <c r="BW52">
        <v>0</v>
      </c>
    </row>
    <row r="53" spans="1:75" customFormat="1" x14ac:dyDescent="0.25">
      <c r="A53" t="s">
        <v>5252</v>
      </c>
      <c r="B53" t="s">
        <v>102</v>
      </c>
      <c r="C53" t="s">
        <v>426</v>
      </c>
      <c r="D53" t="s">
        <v>949</v>
      </c>
      <c r="E53">
        <v>2014</v>
      </c>
      <c r="F53">
        <v>258</v>
      </c>
      <c r="G53">
        <v>51</v>
      </c>
      <c r="H53">
        <v>0</v>
      </c>
      <c r="I53">
        <v>55</v>
      </c>
      <c r="J53">
        <v>48</v>
      </c>
      <c r="K53">
        <v>38</v>
      </c>
      <c r="L53">
        <v>49</v>
      </c>
      <c r="M53">
        <v>35</v>
      </c>
      <c r="N53">
        <v>33</v>
      </c>
      <c r="O53">
        <v>32</v>
      </c>
      <c r="P53">
        <v>13</v>
      </c>
      <c r="Q53">
        <v>6</v>
      </c>
      <c r="R53">
        <v>0</v>
      </c>
      <c r="S53">
        <v>0</v>
      </c>
      <c r="T53">
        <v>0</v>
      </c>
      <c r="U53">
        <v>285</v>
      </c>
      <c r="V53">
        <v>4</v>
      </c>
      <c r="W53">
        <v>20</v>
      </c>
      <c r="X53">
        <v>198</v>
      </c>
      <c r="Y53">
        <v>85</v>
      </c>
      <c r="Z53">
        <v>26</v>
      </c>
      <c r="AA53">
        <v>5</v>
      </c>
      <c r="AB53">
        <v>0</v>
      </c>
      <c r="AC53">
        <v>2</v>
      </c>
      <c r="AD53">
        <v>0</v>
      </c>
      <c r="AE53">
        <v>279</v>
      </c>
      <c r="AF53">
        <v>0</v>
      </c>
      <c r="AG53">
        <v>0</v>
      </c>
      <c r="AH53">
        <v>23</v>
      </c>
      <c r="AI53">
        <v>261</v>
      </c>
      <c r="AJ53">
        <v>20</v>
      </c>
      <c r="AK53">
        <v>28</v>
      </c>
      <c r="AL53">
        <v>309</v>
      </c>
      <c r="AM53">
        <v>0.83495099999999989</v>
      </c>
      <c r="AN53">
        <v>0.165049</v>
      </c>
      <c r="AO53">
        <v>0</v>
      </c>
      <c r="AP53">
        <v>0.17799400000000001</v>
      </c>
      <c r="AQ53">
        <v>0.15534000000000001</v>
      </c>
      <c r="AR53">
        <v>0.122977</v>
      </c>
      <c r="AS53">
        <v>0.15857599999999999</v>
      </c>
      <c r="AT53">
        <v>0.11326899999999999</v>
      </c>
      <c r="AU53">
        <v>0.106796</v>
      </c>
      <c r="AV53">
        <v>0.10356</v>
      </c>
      <c r="AW53">
        <v>4.2070999999999997E-2</v>
      </c>
      <c r="AX53">
        <v>1.9417E-2</v>
      </c>
      <c r="AY53">
        <v>0</v>
      </c>
      <c r="AZ53">
        <v>0</v>
      </c>
      <c r="BA53">
        <v>0</v>
      </c>
      <c r="BB53">
        <v>0.92233000000000009</v>
      </c>
      <c r="BC53">
        <v>1.2945E-2</v>
      </c>
      <c r="BD53">
        <v>6.4725000000000005E-2</v>
      </c>
      <c r="BE53">
        <v>0.64077699999999993</v>
      </c>
      <c r="BF53">
        <v>0.27508100000000002</v>
      </c>
      <c r="BG53">
        <v>8.4141999999999995E-2</v>
      </c>
      <c r="BH53">
        <v>1.6181000000000001E-2</v>
      </c>
      <c r="BI53">
        <v>0</v>
      </c>
      <c r="BJ53">
        <v>6.4720000000000003E-3</v>
      </c>
      <c r="BK53">
        <v>0</v>
      </c>
      <c r="BL53">
        <v>0.90291300000000008</v>
      </c>
      <c r="BM53">
        <v>0</v>
      </c>
      <c r="BN53">
        <v>0</v>
      </c>
      <c r="BO53">
        <v>7.4434E-2</v>
      </c>
      <c r="BP53">
        <v>0.84465999999999997</v>
      </c>
      <c r="BQ53">
        <v>6.4725000000000005E-2</v>
      </c>
      <c r="BR53">
        <v>9.0615000000000001E-2</v>
      </c>
      <c r="BS53">
        <v>1</v>
      </c>
      <c r="BT53" t="s">
        <v>5250</v>
      </c>
      <c r="BU53">
        <v>671</v>
      </c>
      <c r="BV53">
        <v>0.460507</v>
      </c>
      <c r="BW53">
        <v>0</v>
      </c>
    </row>
    <row r="54" spans="1:75" customFormat="1" x14ac:dyDescent="0.25">
      <c r="A54" t="s">
        <v>5253</v>
      </c>
      <c r="B54" t="s">
        <v>102</v>
      </c>
      <c r="C54" t="s">
        <v>426</v>
      </c>
      <c r="D54" t="s">
        <v>951</v>
      </c>
      <c r="E54">
        <v>2014</v>
      </c>
      <c r="F54">
        <v>15</v>
      </c>
      <c r="G54">
        <v>0</v>
      </c>
      <c r="H54">
        <v>0</v>
      </c>
      <c r="I54">
        <v>0</v>
      </c>
      <c r="J54">
        <v>1</v>
      </c>
      <c r="K54">
        <v>3</v>
      </c>
      <c r="L54">
        <v>2</v>
      </c>
      <c r="M54">
        <v>1</v>
      </c>
      <c r="N54">
        <v>2</v>
      </c>
      <c r="O54">
        <v>4</v>
      </c>
      <c r="P54">
        <v>2</v>
      </c>
      <c r="Q54">
        <v>0</v>
      </c>
      <c r="R54">
        <v>0</v>
      </c>
      <c r="S54">
        <v>0</v>
      </c>
      <c r="T54">
        <v>0</v>
      </c>
      <c r="U54">
        <v>15</v>
      </c>
      <c r="V54">
        <v>0</v>
      </c>
      <c r="W54">
        <v>0</v>
      </c>
      <c r="X54">
        <v>9</v>
      </c>
      <c r="Y54">
        <v>6</v>
      </c>
      <c r="Z54">
        <v>0</v>
      </c>
      <c r="AA54">
        <v>1</v>
      </c>
      <c r="AB54">
        <v>0</v>
      </c>
      <c r="AC54">
        <v>0</v>
      </c>
      <c r="AD54">
        <v>0</v>
      </c>
      <c r="AE54">
        <v>11</v>
      </c>
      <c r="AF54">
        <v>0</v>
      </c>
      <c r="AG54">
        <v>0</v>
      </c>
      <c r="AH54">
        <v>3</v>
      </c>
      <c r="AI54">
        <v>14</v>
      </c>
      <c r="AJ54">
        <v>0</v>
      </c>
      <c r="AK54">
        <v>1</v>
      </c>
      <c r="AL54">
        <v>15</v>
      </c>
      <c r="AM54">
        <v>1</v>
      </c>
      <c r="AN54">
        <v>0</v>
      </c>
      <c r="AO54">
        <v>0</v>
      </c>
      <c r="AP54">
        <v>0</v>
      </c>
      <c r="AQ54">
        <v>6.666699999999999E-2</v>
      </c>
      <c r="AR54">
        <v>0.2</v>
      </c>
      <c r="AS54">
        <v>0.13333300000000001</v>
      </c>
      <c r="AT54">
        <v>6.666699999999999E-2</v>
      </c>
      <c r="AU54">
        <v>0.13333300000000001</v>
      </c>
      <c r="AV54">
        <v>0.26666699999999999</v>
      </c>
      <c r="AW54">
        <v>0.13333300000000001</v>
      </c>
      <c r="AX54">
        <v>0</v>
      </c>
      <c r="AY54">
        <v>0</v>
      </c>
      <c r="AZ54">
        <v>0</v>
      </c>
      <c r="BA54">
        <v>0</v>
      </c>
      <c r="BB54">
        <v>1</v>
      </c>
      <c r="BC54">
        <v>0</v>
      </c>
      <c r="BD54">
        <v>0</v>
      </c>
      <c r="BE54">
        <v>0.6</v>
      </c>
      <c r="BF54">
        <v>0.4</v>
      </c>
      <c r="BG54">
        <v>0</v>
      </c>
      <c r="BH54">
        <v>6.666699999999999E-2</v>
      </c>
      <c r="BI54">
        <v>0</v>
      </c>
      <c r="BJ54">
        <v>0</v>
      </c>
      <c r="BK54">
        <v>0</v>
      </c>
      <c r="BL54">
        <v>0.7333329999999999</v>
      </c>
      <c r="BM54">
        <v>0</v>
      </c>
      <c r="BN54">
        <v>0</v>
      </c>
      <c r="BO54">
        <v>0.2</v>
      </c>
      <c r="BP54">
        <v>0.93333299999999997</v>
      </c>
      <c r="BQ54">
        <v>0</v>
      </c>
      <c r="BR54">
        <v>6.666699999999999E-2</v>
      </c>
      <c r="BS54">
        <v>1</v>
      </c>
      <c r="BT54" t="s">
        <v>5250</v>
      </c>
      <c r="BU54">
        <v>671</v>
      </c>
      <c r="BV54">
        <v>2.2355E-2</v>
      </c>
      <c r="BW54">
        <v>0</v>
      </c>
    </row>
    <row r="55" spans="1:75" customFormat="1" x14ac:dyDescent="0.25">
      <c r="A55" t="s">
        <v>5254</v>
      </c>
      <c r="B55" t="s">
        <v>102</v>
      </c>
      <c r="C55" t="s">
        <v>426</v>
      </c>
      <c r="D55" t="s">
        <v>953</v>
      </c>
      <c r="E55">
        <v>2014</v>
      </c>
      <c r="F55">
        <v>33</v>
      </c>
      <c r="G55">
        <v>13</v>
      </c>
      <c r="H55">
        <v>0</v>
      </c>
      <c r="I55">
        <v>7</v>
      </c>
      <c r="J55">
        <v>5</v>
      </c>
      <c r="K55">
        <v>7</v>
      </c>
      <c r="L55">
        <v>7</v>
      </c>
      <c r="M55">
        <v>2</v>
      </c>
      <c r="N55">
        <v>9</v>
      </c>
      <c r="O55">
        <v>4</v>
      </c>
      <c r="P55">
        <v>3</v>
      </c>
      <c r="Q55">
        <v>2</v>
      </c>
      <c r="R55">
        <v>0</v>
      </c>
      <c r="S55">
        <v>0</v>
      </c>
      <c r="T55">
        <v>0</v>
      </c>
      <c r="U55">
        <v>41</v>
      </c>
      <c r="V55">
        <v>1</v>
      </c>
      <c r="W55">
        <v>4</v>
      </c>
      <c r="X55">
        <v>32</v>
      </c>
      <c r="Y55">
        <v>7</v>
      </c>
      <c r="Z55">
        <v>7</v>
      </c>
      <c r="AA55">
        <v>2</v>
      </c>
      <c r="AB55">
        <v>0</v>
      </c>
      <c r="AC55">
        <v>1</v>
      </c>
      <c r="AD55">
        <v>0</v>
      </c>
      <c r="AE55">
        <v>30</v>
      </c>
      <c r="AF55">
        <v>0</v>
      </c>
      <c r="AG55">
        <v>0</v>
      </c>
      <c r="AH55">
        <v>13</v>
      </c>
      <c r="AI55">
        <v>18</v>
      </c>
      <c r="AJ55">
        <v>2</v>
      </c>
      <c r="AK55">
        <v>26</v>
      </c>
      <c r="AL55">
        <v>46</v>
      </c>
      <c r="AM55">
        <v>0.71739099999999989</v>
      </c>
      <c r="AN55">
        <v>0.282609</v>
      </c>
      <c r="AO55">
        <v>0</v>
      </c>
      <c r="AP55">
        <v>0.152174</v>
      </c>
      <c r="AQ55">
        <v>0.108696</v>
      </c>
      <c r="AR55">
        <v>0.152174</v>
      </c>
      <c r="AS55">
        <v>0.152174</v>
      </c>
      <c r="AT55">
        <v>4.3478000000000003E-2</v>
      </c>
      <c r="AU55">
        <v>0.19565199999999999</v>
      </c>
      <c r="AV55">
        <v>8.6957000000000007E-2</v>
      </c>
      <c r="AW55">
        <v>6.5216999999999997E-2</v>
      </c>
      <c r="AX55">
        <v>4.3478000000000003E-2</v>
      </c>
      <c r="AY55">
        <v>0</v>
      </c>
      <c r="AZ55">
        <v>0</v>
      </c>
      <c r="BA55">
        <v>0</v>
      </c>
      <c r="BB55">
        <v>0.89130399999999999</v>
      </c>
      <c r="BC55">
        <v>2.1739000000000001E-2</v>
      </c>
      <c r="BD55">
        <v>8.6957000000000007E-2</v>
      </c>
      <c r="BE55">
        <v>0.69565200000000005</v>
      </c>
      <c r="BF55">
        <v>0.152174</v>
      </c>
      <c r="BG55">
        <v>0.152174</v>
      </c>
      <c r="BH55">
        <v>4.3478000000000003E-2</v>
      </c>
      <c r="BI55">
        <v>0</v>
      </c>
      <c r="BJ55">
        <v>2.1739000000000001E-2</v>
      </c>
      <c r="BK55">
        <v>0</v>
      </c>
      <c r="BL55">
        <v>0.65217400000000003</v>
      </c>
      <c r="BM55">
        <v>0</v>
      </c>
      <c r="BN55">
        <v>0</v>
      </c>
      <c r="BO55">
        <v>0.282609</v>
      </c>
      <c r="BP55">
        <v>0.39130399999999999</v>
      </c>
      <c r="BQ55">
        <v>4.3478000000000003E-2</v>
      </c>
      <c r="BR55">
        <v>0.56521700000000008</v>
      </c>
      <c r="BS55">
        <v>1</v>
      </c>
      <c r="BT55" t="s">
        <v>5250</v>
      </c>
      <c r="BU55">
        <v>671</v>
      </c>
      <c r="BV55">
        <v>6.8554000000000004E-2</v>
      </c>
      <c r="BW55">
        <v>0</v>
      </c>
    </row>
    <row r="56" spans="1:75" customFormat="1" x14ac:dyDescent="0.25">
      <c r="A56" t="s">
        <v>5255</v>
      </c>
      <c r="B56" t="s">
        <v>102</v>
      </c>
      <c r="C56" t="s">
        <v>426</v>
      </c>
      <c r="D56" t="s">
        <v>961</v>
      </c>
      <c r="E56">
        <v>2014</v>
      </c>
      <c r="F56">
        <v>32</v>
      </c>
      <c r="G56">
        <v>3</v>
      </c>
      <c r="H56">
        <v>0</v>
      </c>
      <c r="I56">
        <v>4</v>
      </c>
      <c r="J56">
        <v>14</v>
      </c>
      <c r="K56">
        <v>7</v>
      </c>
      <c r="L56">
        <v>4</v>
      </c>
      <c r="M56">
        <v>0</v>
      </c>
      <c r="N56">
        <v>1</v>
      </c>
      <c r="O56">
        <v>2</v>
      </c>
      <c r="P56">
        <v>3</v>
      </c>
      <c r="Q56">
        <v>0</v>
      </c>
      <c r="R56">
        <v>0</v>
      </c>
      <c r="S56">
        <v>0</v>
      </c>
      <c r="T56">
        <v>0</v>
      </c>
      <c r="U56">
        <v>32</v>
      </c>
      <c r="V56">
        <v>1</v>
      </c>
      <c r="W56">
        <v>2</v>
      </c>
      <c r="X56">
        <v>0</v>
      </c>
      <c r="Y56">
        <v>0</v>
      </c>
      <c r="Z56">
        <v>35</v>
      </c>
      <c r="AA56">
        <v>0</v>
      </c>
      <c r="AB56">
        <v>0</v>
      </c>
      <c r="AC56">
        <v>0</v>
      </c>
      <c r="AD56">
        <v>0</v>
      </c>
      <c r="AE56">
        <v>0</v>
      </c>
      <c r="AF56">
        <v>0</v>
      </c>
      <c r="AG56">
        <v>0</v>
      </c>
      <c r="AH56">
        <v>35</v>
      </c>
      <c r="AI56">
        <v>0</v>
      </c>
      <c r="AJ56">
        <v>0</v>
      </c>
      <c r="AK56">
        <v>35</v>
      </c>
      <c r="AL56">
        <v>35</v>
      </c>
      <c r="AM56">
        <v>0.91428600000000004</v>
      </c>
      <c r="AN56">
        <v>8.5714000000000012E-2</v>
      </c>
      <c r="AO56">
        <v>0</v>
      </c>
      <c r="AP56">
        <v>0.114286</v>
      </c>
      <c r="AQ56">
        <v>0.4</v>
      </c>
      <c r="AR56">
        <v>0.2</v>
      </c>
      <c r="AS56">
        <v>0.114286</v>
      </c>
      <c r="AT56">
        <v>0</v>
      </c>
      <c r="AU56">
        <v>2.8570999999999999E-2</v>
      </c>
      <c r="AV56">
        <v>5.7142999999999999E-2</v>
      </c>
      <c r="AW56">
        <v>8.5714000000000012E-2</v>
      </c>
      <c r="AX56">
        <v>0</v>
      </c>
      <c r="AY56">
        <v>0</v>
      </c>
      <c r="AZ56">
        <v>0</v>
      </c>
      <c r="BA56">
        <v>0</v>
      </c>
      <c r="BB56">
        <v>0.91428600000000004</v>
      </c>
      <c r="BC56">
        <v>2.8570999999999999E-2</v>
      </c>
      <c r="BD56">
        <v>5.7142999999999999E-2</v>
      </c>
      <c r="BE56">
        <v>0</v>
      </c>
      <c r="BF56">
        <v>0</v>
      </c>
      <c r="BG56">
        <v>1</v>
      </c>
      <c r="BH56">
        <v>0</v>
      </c>
      <c r="BI56">
        <v>0</v>
      </c>
      <c r="BJ56">
        <v>0</v>
      </c>
      <c r="BK56">
        <v>0</v>
      </c>
      <c r="BL56">
        <v>0</v>
      </c>
      <c r="BM56">
        <v>0</v>
      </c>
      <c r="BN56">
        <v>0</v>
      </c>
      <c r="BO56">
        <v>1</v>
      </c>
      <c r="BP56">
        <v>0</v>
      </c>
      <c r="BQ56">
        <v>0</v>
      </c>
      <c r="BR56">
        <v>1</v>
      </c>
      <c r="BS56">
        <v>1</v>
      </c>
      <c r="BT56" t="s">
        <v>5250</v>
      </c>
      <c r="BU56">
        <v>671</v>
      </c>
      <c r="BV56">
        <v>5.2160999999999999E-2</v>
      </c>
      <c r="BW56">
        <v>0</v>
      </c>
    </row>
    <row r="57" spans="1:75" customFormat="1" x14ac:dyDescent="0.25">
      <c r="A57" t="s">
        <v>5256</v>
      </c>
      <c r="B57" t="s">
        <v>102</v>
      </c>
      <c r="C57" t="s">
        <v>433</v>
      </c>
      <c r="D57" t="s">
        <v>44</v>
      </c>
      <c r="E57">
        <v>2014</v>
      </c>
      <c r="F57">
        <v>33</v>
      </c>
      <c r="G57">
        <v>3</v>
      </c>
      <c r="H57">
        <v>0</v>
      </c>
      <c r="I57">
        <v>4</v>
      </c>
      <c r="J57">
        <v>6</v>
      </c>
      <c r="K57">
        <v>3</v>
      </c>
      <c r="L57">
        <v>4</v>
      </c>
      <c r="M57">
        <v>4</v>
      </c>
      <c r="N57">
        <v>11</v>
      </c>
      <c r="O57">
        <v>2</v>
      </c>
      <c r="P57">
        <v>0</v>
      </c>
      <c r="Q57">
        <v>1</v>
      </c>
      <c r="R57">
        <v>1</v>
      </c>
      <c r="S57">
        <v>0</v>
      </c>
      <c r="T57">
        <v>0</v>
      </c>
      <c r="U57">
        <v>34</v>
      </c>
      <c r="V57">
        <v>2</v>
      </c>
      <c r="W57">
        <v>0</v>
      </c>
      <c r="X57">
        <v>16</v>
      </c>
      <c r="Y57">
        <v>20</v>
      </c>
      <c r="Z57">
        <v>0</v>
      </c>
      <c r="AA57" t="s">
        <v>74</v>
      </c>
      <c r="AB57">
        <v>0</v>
      </c>
      <c r="AC57" t="s">
        <v>74</v>
      </c>
      <c r="AD57" t="s">
        <v>74</v>
      </c>
      <c r="AE57">
        <v>30</v>
      </c>
      <c r="AF57">
        <v>0</v>
      </c>
      <c r="AG57">
        <v>0</v>
      </c>
      <c r="AH57">
        <v>1</v>
      </c>
      <c r="AI57">
        <v>36</v>
      </c>
      <c r="AJ57">
        <v>0</v>
      </c>
      <c r="AK57">
        <v>0</v>
      </c>
      <c r="AL57">
        <v>36</v>
      </c>
      <c r="AM57">
        <v>0.91666700000000001</v>
      </c>
      <c r="AN57">
        <v>8.333299999999999E-2</v>
      </c>
      <c r="AO57">
        <v>0</v>
      </c>
      <c r="AP57">
        <v>0.111111</v>
      </c>
      <c r="AQ57">
        <v>0.16666700000000001</v>
      </c>
      <c r="AR57">
        <v>8.333299999999999E-2</v>
      </c>
      <c r="AS57">
        <v>0.111111</v>
      </c>
      <c r="AT57">
        <v>0.111111</v>
      </c>
      <c r="AU57">
        <v>0.30555599999999999</v>
      </c>
      <c r="AV57">
        <v>5.5556000000000001E-2</v>
      </c>
      <c r="AW57">
        <v>0</v>
      </c>
      <c r="AX57">
        <v>2.7778000000000001E-2</v>
      </c>
      <c r="AY57">
        <v>2.7778000000000001E-2</v>
      </c>
      <c r="AZ57">
        <v>0</v>
      </c>
      <c r="BA57">
        <v>0</v>
      </c>
      <c r="BB57">
        <v>0.94444400000000006</v>
      </c>
      <c r="BC57">
        <v>5.5556000000000001E-2</v>
      </c>
      <c r="BD57">
        <v>0</v>
      </c>
      <c r="BE57">
        <v>0.44444400000000001</v>
      </c>
      <c r="BF57">
        <v>0.55555599999999994</v>
      </c>
      <c r="BG57">
        <v>0</v>
      </c>
      <c r="BH57">
        <v>0</v>
      </c>
      <c r="BI57">
        <v>0</v>
      </c>
      <c r="BJ57">
        <v>0</v>
      </c>
      <c r="BK57">
        <v>0</v>
      </c>
      <c r="BL57">
        <v>0.83333299999999999</v>
      </c>
      <c r="BM57">
        <v>0</v>
      </c>
      <c r="BN57">
        <v>0</v>
      </c>
      <c r="BO57">
        <v>2.7778000000000001E-2</v>
      </c>
      <c r="BP57">
        <v>1</v>
      </c>
      <c r="BQ57">
        <v>0</v>
      </c>
      <c r="BR57">
        <v>0</v>
      </c>
      <c r="BS57">
        <v>1</v>
      </c>
      <c r="BT57" t="s">
        <v>5257</v>
      </c>
      <c r="BU57">
        <v>36</v>
      </c>
      <c r="BV57">
        <v>1</v>
      </c>
      <c r="BW57">
        <v>0</v>
      </c>
    </row>
    <row r="58" spans="1:75" customFormat="1" x14ac:dyDescent="0.25">
      <c r="A58" t="s">
        <v>5258</v>
      </c>
      <c r="B58" t="s">
        <v>102</v>
      </c>
      <c r="C58" t="s">
        <v>433</v>
      </c>
      <c r="D58" t="s">
        <v>947</v>
      </c>
      <c r="E58">
        <v>2014</v>
      </c>
      <c r="F58" t="s">
        <v>74</v>
      </c>
      <c r="G58" t="s">
        <v>74</v>
      </c>
      <c r="H58" t="s">
        <v>74</v>
      </c>
      <c r="I58" t="s">
        <v>74</v>
      </c>
      <c r="J58" t="s">
        <v>74</v>
      </c>
      <c r="K58" t="s">
        <v>74</v>
      </c>
      <c r="L58" t="s">
        <v>74</v>
      </c>
      <c r="M58" t="s">
        <v>74</v>
      </c>
      <c r="N58" t="s">
        <v>74</v>
      </c>
      <c r="O58" t="s">
        <v>74</v>
      </c>
      <c r="P58" t="s">
        <v>74</v>
      </c>
      <c r="Q58" t="s">
        <v>74</v>
      </c>
      <c r="R58" t="s">
        <v>74</v>
      </c>
      <c r="S58" t="s">
        <v>74</v>
      </c>
      <c r="T58" t="s">
        <v>74</v>
      </c>
      <c r="U58" t="s">
        <v>74</v>
      </c>
      <c r="V58" t="s">
        <v>74</v>
      </c>
      <c r="W58" t="s">
        <v>74</v>
      </c>
      <c r="X58" t="s">
        <v>74</v>
      </c>
      <c r="Y58" t="s">
        <v>74</v>
      </c>
      <c r="Z58" t="s">
        <v>74</v>
      </c>
      <c r="AA58" t="s">
        <v>74</v>
      </c>
      <c r="AB58" t="s">
        <v>74</v>
      </c>
      <c r="AC58" t="s">
        <v>74</v>
      </c>
      <c r="AD58" t="s">
        <v>74</v>
      </c>
      <c r="AE58" t="s">
        <v>74</v>
      </c>
      <c r="AF58" t="s">
        <v>74</v>
      </c>
      <c r="AG58" t="s">
        <v>74</v>
      </c>
      <c r="AH58" t="s">
        <v>74</v>
      </c>
      <c r="AI58" t="s">
        <v>74</v>
      </c>
      <c r="AJ58" t="s">
        <v>74</v>
      </c>
      <c r="AK58" t="s">
        <v>74</v>
      </c>
      <c r="AL58" t="s">
        <v>74</v>
      </c>
      <c r="AM58" t="s">
        <v>74</v>
      </c>
      <c r="AN58" t="s">
        <v>74</v>
      </c>
      <c r="AO58" t="s">
        <v>74</v>
      </c>
      <c r="AP58" t="s">
        <v>74</v>
      </c>
      <c r="AQ58" t="s">
        <v>74</v>
      </c>
      <c r="AR58" t="s">
        <v>74</v>
      </c>
      <c r="AS58" t="s">
        <v>74</v>
      </c>
      <c r="AT58" t="s">
        <v>74</v>
      </c>
      <c r="AU58" t="s">
        <v>74</v>
      </c>
      <c r="AV58" t="s">
        <v>74</v>
      </c>
      <c r="AW58" t="s">
        <v>74</v>
      </c>
      <c r="AX58" t="s">
        <v>74</v>
      </c>
      <c r="AY58" t="s">
        <v>74</v>
      </c>
      <c r="AZ58" t="s">
        <v>74</v>
      </c>
      <c r="BA58" t="s">
        <v>74</v>
      </c>
      <c r="BB58" t="s">
        <v>74</v>
      </c>
      <c r="BC58" t="s">
        <v>74</v>
      </c>
      <c r="BD58" t="s">
        <v>74</v>
      </c>
      <c r="BE58" t="s">
        <v>74</v>
      </c>
      <c r="BF58" t="s">
        <v>74</v>
      </c>
      <c r="BG58" t="s">
        <v>74</v>
      </c>
      <c r="BH58" t="s">
        <v>74</v>
      </c>
      <c r="BI58" t="s">
        <v>74</v>
      </c>
      <c r="BJ58" t="s">
        <v>74</v>
      </c>
      <c r="BK58" t="s">
        <v>74</v>
      </c>
      <c r="BL58" t="s">
        <v>74</v>
      </c>
      <c r="BM58" t="s">
        <v>74</v>
      </c>
      <c r="BN58" t="s">
        <v>74</v>
      </c>
      <c r="BO58" t="s">
        <v>74</v>
      </c>
      <c r="BP58" t="s">
        <v>74</v>
      </c>
      <c r="BQ58" t="s">
        <v>74</v>
      </c>
      <c r="BR58" t="s">
        <v>74</v>
      </c>
      <c r="BS58" t="s">
        <v>74</v>
      </c>
      <c r="BT58" t="s">
        <v>5257</v>
      </c>
      <c r="BU58" t="s">
        <v>74</v>
      </c>
      <c r="BV58" t="s">
        <v>74</v>
      </c>
      <c r="BW58">
        <v>0</v>
      </c>
    </row>
    <row r="59" spans="1:75" customFormat="1" x14ac:dyDescent="0.25">
      <c r="A59" t="s">
        <v>5259</v>
      </c>
      <c r="B59" t="s">
        <v>102</v>
      </c>
      <c r="C59" t="s">
        <v>433</v>
      </c>
      <c r="D59" t="s">
        <v>949</v>
      </c>
      <c r="E59">
        <v>2014</v>
      </c>
      <c r="F59" t="s">
        <v>74</v>
      </c>
      <c r="G59" t="s">
        <v>74</v>
      </c>
      <c r="H59" t="s">
        <v>74</v>
      </c>
      <c r="I59" t="s">
        <v>74</v>
      </c>
      <c r="J59" t="s">
        <v>74</v>
      </c>
      <c r="K59" t="s">
        <v>74</v>
      </c>
      <c r="L59" t="s">
        <v>74</v>
      </c>
      <c r="M59" t="s">
        <v>74</v>
      </c>
      <c r="N59" t="s">
        <v>74</v>
      </c>
      <c r="O59" t="s">
        <v>74</v>
      </c>
      <c r="P59" t="s">
        <v>74</v>
      </c>
      <c r="Q59" t="s">
        <v>74</v>
      </c>
      <c r="R59" t="s">
        <v>74</v>
      </c>
      <c r="S59" t="s">
        <v>74</v>
      </c>
      <c r="T59" t="s">
        <v>74</v>
      </c>
      <c r="U59" t="s">
        <v>74</v>
      </c>
      <c r="V59" t="s">
        <v>74</v>
      </c>
      <c r="W59" t="s">
        <v>74</v>
      </c>
      <c r="X59" t="s">
        <v>74</v>
      </c>
      <c r="Y59" t="s">
        <v>74</v>
      </c>
      <c r="Z59" t="s">
        <v>74</v>
      </c>
      <c r="AA59" t="s">
        <v>74</v>
      </c>
      <c r="AB59" t="s">
        <v>74</v>
      </c>
      <c r="AC59" t="s">
        <v>74</v>
      </c>
      <c r="AD59" t="s">
        <v>74</v>
      </c>
      <c r="AE59" t="s">
        <v>74</v>
      </c>
      <c r="AF59" t="s">
        <v>74</v>
      </c>
      <c r="AG59" t="s">
        <v>74</v>
      </c>
      <c r="AH59" t="s">
        <v>74</v>
      </c>
      <c r="AI59" t="s">
        <v>74</v>
      </c>
      <c r="AJ59" t="s">
        <v>74</v>
      </c>
      <c r="AK59" t="s">
        <v>74</v>
      </c>
      <c r="AL59" t="s">
        <v>74</v>
      </c>
      <c r="AM59" t="s">
        <v>74</v>
      </c>
      <c r="AN59" t="s">
        <v>74</v>
      </c>
      <c r="AO59" t="s">
        <v>74</v>
      </c>
      <c r="AP59" t="s">
        <v>74</v>
      </c>
      <c r="AQ59" t="s">
        <v>74</v>
      </c>
      <c r="AR59" t="s">
        <v>74</v>
      </c>
      <c r="AS59" t="s">
        <v>74</v>
      </c>
      <c r="AT59" t="s">
        <v>74</v>
      </c>
      <c r="AU59" t="s">
        <v>74</v>
      </c>
      <c r="AV59" t="s">
        <v>74</v>
      </c>
      <c r="AW59" t="s">
        <v>74</v>
      </c>
      <c r="AX59" t="s">
        <v>74</v>
      </c>
      <c r="AY59" t="s">
        <v>74</v>
      </c>
      <c r="AZ59" t="s">
        <v>74</v>
      </c>
      <c r="BA59" t="s">
        <v>74</v>
      </c>
      <c r="BB59" t="s">
        <v>74</v>
      </c>
      <c r="BC59" t="s">
        <v>74</v>
      </c>
      <c r="BD59" t="s">
        <v>74</v>
      </c>
      <c r="BE59" t="s">
        <v>74</v>
      </c>
      <c r="BF59" t="s">
        <v>74</v>
      </c>
      <c r="BG59" t="s">
        <v>74</v>
      </c>
      <c r="BH59" t="s">
        <v>74</v>
      </c>
      <c r="BI59" t="s">
        <v>74</v>
      </c>
      <c r="BJ59" t="s">
        <v>74</v>
      </c>
      <c r="BK59" t="s">
        <v>74</v>
      </c>
      <c r="BL59" t="s">
        <v>74</v>
      </c>
      <c r="BM59" t="s">
        <v>74</v>
      </c>
      <c r="BN59" t="s">
        <v>74</v>
      </c>
      <c r="BO59" t="s">
        <v>74</v>
      </c>
      <c r="BP59" t="s">
        <v>74</v>
      </c>
      <c r="BQ59" t="s">
        <v>74</v>
      </c>
      <c r="BR59" t="s">
        <v>74</v>
      </c>
      <c r="BS59" t="s">
        <v>74</v>
      </c>
      <c r="BT59" t="s">
        <v>5257</v>
      </c>
      <c r="BU59" t="s">
        <v>74</v>
      </c>
      <c r="BV59" t="s">
        <v>74</v>
      </c>
      <c r="BW59">
        <v>0</v>
      </c>
    </row>
    <row r="60" spans="1:75" customFormat="1" x14ac:dyDescent="0.25">
      <c r="A60" t="s">
        <v>5260</v>
      </c>
      <c r="B60" t="s">
        <v>102</v>
      </c>
      <c r="C60" t="s">
        <v>433</v>
      </c>
      <c r="D60" t="s">
        <v>951</v>
      </c>
      <c r="E60">
        <v>2014</v>
      </c>
      <c r="F60" t="s">
        <v>74</v>
      </c>
      <c r="G60" t="s">
        <v>74</v>
      </c>
      <c r="H60" t="s">
        <v>74</v>
      </c>
      <c r="I60" t="s">
        <v>74</v>
      </c>
      <c r="J60" t="s">
        <v>74</v>
      </c>
      <c r="K60" t="s">
        <v>74</v>
      </c>
      <c r="L60" t="s">
        <v>74</v>
      </c>
      <c r="M60" t="s">
        <v>74</v>
      </c>
      <c r="N60" t="s">
        <v>74</v>
      </c>
      <c r="O60" t="s">
        <v>74</v>
      </c>
      <c r="P60" t="s">
        <v>74</v>
      </c>
      <c r="Q60" t="s">
        <v>74</v>
      </c>
      <c r="R60" t="s">
        <v>74</v>
      </c>
      <c r="S60" t="s">
        <v>74</v>
      </c>
      <c r="T60" t="s">
        <v>74</v>
      </c>
      <c r="U60" t="s">
        <v>74</v>
      </c>
      <c r="V60" t="s">
        <v>74</v>
      </c>
      <c r="W60" t="s">
        <v>74</v>
      </c>
      <c r="X60" t="s">
        <v>74</v>
      </c>
      <c r="Y60" t="s">
        <v>74</v>
      </c>
      <c r="Z60" t="s">
        <v>74</v>
      </c>
      <c r="AA60" t="s">
        <v>74</v>
      </c>
      <c r="AB60" t="s">
        <v>74</v>
      </c>
      <c r="AC60" t="s">
        <v>74</v>
      </c>
      <c r="AD60" t="s">
        <v>74</v>
      </c>
      <c r="AE60" t="s">
        <v>74</v>
      </c>
      <c r="AF60" t="s">
        <v>74</v>
      </c>
      <c r="AG60" t="s">
        <v>74</v>
      </c>
      <c r="AH60" t="s">
        <v>74</v>
      </c>
      <c r="AI60" t="s">
        <v>74</v>
      </c>
      <c r="AJ60" t="s">
        <v>74</v>
      </c>
      <c r="AK60" t="s">
        <v>74</v>
      </c>
      <c r="AL60" t="s">
        <v>74</v>
      </c>
      <c r="AM60" t="s">
        <v>74</v>
      </c>
      <c r="AN60" t="s">
        <v>74</v>
      </c>
      <c r="AO60" t="s">
        <v>74</v>
      </c>
      <c r="AP60" t="s">
        <v>74</v>
      </c>
      <c r="AQ60" t="s">
        <v>74</v>
      </c>
      <c r="AR60" t="s">
        <v>74</v>
      </c>
      <c r="AS60" t="s">
        <v>74</v>
      </c>
      <c r="AT60" t="s">
        <v>74</v>
      </c>
      <c r="AU60" t="s">
        <v>74</v>
      </c>
      <c r="AV60" t="s">
        <v>74</v>
      </c>
      <c r="AW60" t="s">
        <v>74</v>
      </c>
      <c r="AX60" t="s">
        <v>74</v>
      </c>
      <c r="AY60" t="s">
        <v>74</v>
      </c>
      <c r="AZ60" t="s">
        <v>74</v>
      </c>
      <c r="BA60" t="s">
        <v>74</v>
      </c>
      <c r="BB60" t="s">
        <v>74</v>
      </c>
      <c r="BC60" t="s">
        <v>74</v>
      </c>
      <c r="BD60" t="s">
        <v>74</v>
      </c>
      <c r="BE60" t="s">
        <v>74</v>
      </c>
      <c r="BF60" t="s">
        <v>74</v>
      </c>
      <c r="BG60" t="s">
        <v>74</v>
      </c>
      <c r="BH60" t="s">
        <v>74</v>
      </c>
      <c r="BI60" t="s">
        <v>74</v>
      </c>
      <c r="BJ60" t="s">
        <v>74</v>
      </c>
      <c r="BK60" t="s">
        <v>74</v>
      </c>
      <c r="BL60" t="s">
        <v>74</v>
      </c>
      <c r="BM60" t="s">
        <v>74</v>
      </c>
      <c r="BN60" t="s">
        <v>74</v>
      </c>
      <c r="BO60" t="s">
        <v>74</v>
      </c>
      <c r="BP60" t="s">
        <v>74</v>
      </c>
      <c r="BQ60" t="s">
        <v>74</v>
      </c>
      <c r="BR60" t="s">
        <v>74</v>
      </c>
      <c r="BS60" t="s">
        <v>74</v>
      </c>
      <c r="BT60" t="s">
        <v>5257</v>
      </c>
      <c r="BU60" t="s">
        <v>74</v>
      </c>
      <c r="BV60" t="s">
        <v>74</v>
      </c>
      <c r="BW60">
        <v>1</v>
      </c>
    </row>
    <row r="61" spans="1:75" customFormat="1" x14ac:dyDescent="0.25">
      <c r="A61" t="s">
        <v>5261</v>
      </c>
      <c r="B61" t="s">
        <v>102</v>
      </c>
      <c r="C61" t="s">
        <v>433</v>
      </c>
      <c r="D61" t="s">
        <v>953</v>
      </c>
      <c r="E61">
        <v>2014</v>
      </c>
      <c r="F61" t="s">
        <v>74</v>
      </c>
      <c r="G61" t="s">
        <v>74</v>
      </c>
      <c r="H61" t="s">
        <v>74</v>
      </c>
      <c r="I61" t="s">
        <v>74</v>
      </c>
      <c r="J61" t="s">
        <v>74</v>
      </c>
      <c r="K61" t="s">
        <v>74</v>
      </c>
      <c r="L61" t="s">
        <v>74</v>
      </c>
      <c r="M61" t="s">
        <v>74</v>
      </c>
      <c r="N61" t="s">
        <v>74</v>
      </c>
      <c r="O61" t="s">
        <v>74</v>
      </c>
      <c r="P61" t="s">
        <v>74</v>
      </c>
      <c r="Q61" t="s">
        <v>74</v>
      </c>
      <c r="R61" t="s">
        <v>74</v>
      </c>
      <c r="S61" t="s">
        <v>74</v>
      </c>
      <c r="T61" t="s">
        <v>74</v>
      </c>
      <c r="U61" t="s">
        <v>74</v>
      </c>
      <c r="V61" t="s">
        <v>74</v>
      </c>
      <c r="W61" t="s">
        <v>74</v>
      </c>
      <c r="X61" t="s">
        <v>74</v>
      </c>
      <c r="Y61" t="s">
        <v>74</v>
      </c>
      <c r="Z61" t="s">
        <v>74</v>
      </c>
      <c r="AA61" t="s">
        <v>74</v>
      </c>
      <c r="AB61" t="s">
        <v>74</v>
      </c>
      <c r="AC61" t="s">
        <v>74</v>
      </c>
      <c r="AD61" t="s">
        <v>74</v>
      </c>
      <c r="AE61" t="s">
        <v>74</v>
      </c>
      <c r="AF61" t="s">
        <v>74</v>
      </c>
      <c r="AG61" t="s">
        <v>74</v>
      </c>
      <c r="AH61" t="s">
        <v>74</v>
      </c>
      <c r="AI61" t="s">
        <v>74</v>
      </c>
      <c r="AJ61" t="s">
        <v>74</v>
      </c>
      <c r="AK61" t="s">
        <v>74</v>
      </c>
      <c r="AL61" t="s">
        <v>74</v>
      </c>
      <c r="AM61" t="s">
        <v>74</v>
      </c>
      <c r="AN61" t="s">
        <v>74</v>
      </c>
      <c r="AO61" t="s">
        <v>74</v>
      </c>
      <c r="AP61" t="s">
        <v>74</v>
      </c>
      <c r="AQ61" t="s">
        <v>74</v>
      </c>
      <c r="AR61" t="s">
        <v>74</v>
      </c>
      <c r="AS61" t="s">
        <v>74</v>
      </c>
      <c r="AT61" t="s">
        <v>74</v>
      </c>
      <c r="AU61" t="s">
        <v>74</v>
      </c>
      <c r="AV61" t="s">
        <v>74</v>
      </c>
      <c r="AW61" t="s">
        <v>74</v>
      </c>
      <c r="AX61" t="s">
        <v>74</v>
      </c>
      <c r="AY61" t="s">
        <v>74</v>
      </c>
      <c r="AZ61" t="s">
        <v>74</v>
      </c>
      <c r="BA61" t="s">
        <v>74</v>
      </c>
      <c r="BB61" t="s">
        <v>74</v>
      </c>
      <c r="BC61" t="s">
        <v>74</v>
      </c>
      <c r="BD61" t="s">
        <v>74</v>
      </c>
      <c r="BE61" t="s">
        <v>74</v>
      </c>
      <c r="BF61" t="s">
        <v>74</v>
      </c>
      <c r="BG61" t="s">
        <v>74</v>
      </c>
      <c r="BH61" t="s">
        <v>74</v>
      </c>
      <c r="BI61" t="s">
        <v>74</v>
      </c>
      <c r="BJ61" t="s">
        <v>74</v>
      </c>
      <c r="BK61" t="s">
        <v>74</v>
      </c>
      <c r="BL61" t="s">
        <v>74</v>
      </c>
      <c r="BM61" t="s">
        <v>74</v>
      </c>
      <c r="BN61" t="s">
        <v>74</v>
      </c>
      <c r="BO61" t="s">
        <v>74</v>
      </c>
      <c r="BP61" t="s">
        <v>74</v>
      </c>
      <c r="BQ61" t="s">
        <v>74</v>
      </c>
      <c r="BR61" t="s">
        <v>74</v>
      </c>
      <c r="BS61" t="s">
        <v>74</v>
      </c>
      <c r="BT61" t="s">
        <v>5257</v>
      </c>
      <c r="BU61" t="s">
        <v>74</v>
      </c>
      <c r="BV61" t="s">
        <v>74</v>
      </c>
      <c r="BW61">
        <v>0</v>
      </c>
    </row>
    <row r="62" spans="1:75" customFormat="1" x14ac:dyDescent="0.25">
      <c r="A62" t="s">
        <v>5262</v>
      </c>
      <c r="B62" t="s">
        <v>102</v>
      </c>
      <c r="C62" t="s">
        <v>124</v>
      </c>
      <c r="D62" t="s">
        <v>44</v>
      </c>
      <c r="E62">
        <v>2015</v>
      </c>
      <c r="F62">
        <v>1925</v>
      </c>
      <c r="G62">
        <v>671</v>
      </c>
      <c r="H62">
        <v>0</v>
      </c>
      <c r="I62">
        <v>396</v>
      </c>
      <c r="J62">
        <v>432</v>
      </c>
      <c r="K62">
        <v>436</v>
      </c>
      <c r="L62">
        <v>374</v>
      </c>
      <c r="M62">
        <v>297</v>
      </c>
      <c r="N62">
        <v>242</v>
      </c>
      <c r="O62">
        <v>234</v>
      </c>
      <c r="P62">
        <v>117</v>
      </c>
      <c r="Q62">
        <v>52</v>
      </c>
      <c r="R62">
        <v>15</v>
      </c>
      <c r="S62">
        <v>1</v>
      </c>
      <c r="T62">
        <v>0</v>
      </c>
      <c r="U62">
        <v>2067</v>
      </c>
      <c r="V62">
        <v>529</v>
      </c>
      <c r="W62">
        <v>0</v>
      </c>
      <c r="X62">
        <v>1537</v>
      </c>
      <c r="Y62">
        <v>964</v>
      </c>
      <c r="Z62">
        <v>95</v>
      </c>
      <c r="AA62">
        <v>4</v>
      </c>
      <c r="AB62">
        <v>0</v>
      </c>
      <c r="AC62">
        <v>34</v>
      </c>
      <c r="AD62">
        <v>106</v>
      </c>
      <c r="AE62">
        <v>2323</v>
      </c>
      <c r="AF62">
        <v>28</v>
      </c>
      <c r="AG62">
        <v>17</v>
      </c>
      <c r="AH62">
        <v>84</v>
      </c>
      <c r="AI62">
        <v>2303</v>
      </c>
      <c r="AJ62">
        <v>188</v>
      </c>
      <c r="AK62">
        <v>105</v>
      </c>
      <c r="AL62">
        <v>2596</v>
      </c>
      <c r="AM62">
        <v>0.74152499999999999</v>
      </c>
      <c r="AN62">
        <v>0.25847500000000001</v>
      </c>
      <c r="AO62">
        <v>0</v>
      </c>
      <c r="AP62">
        <v>0.15254200000000001</v>
      </c>
      <c r="AQ62">
        <v>0.16641</v>
      </c>
      <c r="AR62">
        <v>0.16795099999999999</v>
      </c>
      <c r="AS62">
        <v>0.144068</v>
      </c>
      <c r="AT62">
        <v>0.11440699999999999</v>
      </c>
      <c r="AU62">
        <v>9.3219999999999997E-2</v>
      </c>
      <c r="AV62">
        <v>9.0138999999999997E-2</v>
      </c>
      <c r="AW62">
        <v>4.5068999999999998E-2</v>
      </c>
      <c r="AX62">
        <v>2.0031E-2</v>
      </c>
      <c r="AY62">
        <v>5.7780000000000001E-3</v>
      </c>
      <c r="AZ62">
        <v>3.8499999999999998E-4</v>
      </c>
      <c r="BA62">
        <v>0</v>
      </c>
      <c r="BB62">
        <v>0.79622500000000007</v>
      </c>
      <c r="BC62">
        <v>0.20377500000000001</v>
      </c>
      <c r="BD62">
        <v>0</v>
      </c>
      <c r="BE62">
        <v>0.59206499999999995</v>
      </c>
      <c r="BF62">
        <v>0.37134099999999998</v>
      </c>
      <c r="BG62">
        <v>3.6595000000000003E-2</v>
      </c>
      <c r="BH62">
        <v>1.5410000000000001E-3</v>
      </c>
      <c r="BI62">
        <v>0</v>
      </c>
      <c r="BJ62">
        <v>1.3096999999999999E-2</v>
      </c>
      <c r="BK62">
        <v>4.0832E-2</v>
      </c>
      <c r="BL62">
        <v>0.89483800000000002</v>
      </c>
      <c r="BM62">
        <v>1.0786E-2</v>
      </c>
      <c r="BN62">
        <v>6.5490000000000001E-3</v>
      </c>
      <c r="BO62">
        <v>3.2356999999999997E-2</v>
      </c>
      <c r="BP62">
        <v>0.88713399999999998</v>
      </c>
      <c r="BQ62">
        <v>7.2418999999999997E-2</v>
      </c>
      <c r="BR62">
        <v>4.0446999999999997E-2</v>
      </c>
      <c r="BS62">
        <v>1</v>
      </c>
      <c r="BT62" t="s">
        <v>5263</v>
      </c>
      <c r="BU62">
        <v>2596</v>
      </c>
      <c r="BV62">
        <v>1</v>
      </c>
      <c r="BW62">
        <v>0</v>
      </c>
    </row>
    <row r="63" spans="1:75" customFormat="1" x14ac:dyDescent="0.25">
      <c r="A63" t="s">
        <v>5264</v>
      </c>
      <c r="B63" t="s">
        <v>102</v>
      </c>
      <c r="C63" t="s">
        <v>124</v>
      </c>
      <c r="D63" t="s">
        <v>947</v>
      </c>
      <c r="E63">
        <v>2015</v>
      </c>
      <c r="F63">
        <v>1051</v>
      </c>
      <c r="G63">
        <v>464</v>
      </c>
      <c r="H63">
        <v>0</v>
      </c>
      <c r="I63">
        <v>260</v>
      </c>
      <c r="J63">
        <v>249</v>
      </c>
      <c r="K63">
        <v>253</v>
      </c>
      <c r="L63">
        <v>234</v>
      </c>
      <c r="M63">
        <v>184</v>
      </c>
      <c r="N63">
        <v>131</v>
      </c>
      <c r="O63">
        <v>115</v>
      </c>
      <c r="P63">
        <v>60</v>
      </c>
      <c r="Q63">
        <v>22</v>
      </c>
      <c r="R63">
        <v>6</v>
      </c>
      <c r="S63">
        <v>1</v>
      </c>
      <c r="T63">
        <v>0</v>
      </c>
      <c r="U63">
        <v>1212</v>
      </c>
      <c r="V63">
        <v>303</v>
      </c>
      <c r="W63">
        <v>0</v>
      </c>
      <c r="X63">
        <v>980</v>
      </c>
      <c r="Y63">
        <v>529</v>
      </c>
      <c r="Z63">
        <v>6</v>
      </c>
      <c r="AA63">
        <v>3</v>
      </c>
      <c r="AB63">
        <v>0</v>
      </c>
      <c r="AC63">
        <v>22</v>
      </c>
      <c r="AD63">
        <v>36</v>
      </c>
      <c r="AE63">
        <v>1451</v>
      </c>
      <c r="AF63">
        <v>1</v>
      </c>
      <c r="AG63">
        <v>2</v>
      </c>
      <c r="AH63">
        <v>0</v>
      </c>
      <c r="AI63">
        <v>1442</v>
      </c>
      <c r="AJ63">
        <v>69</v>
      </c>
      <c r="AK63">
        <v>4</v>
      </c>
      <c r="AL63">
        <v>1515</v>
      </c>
      <c r="AM63">
        <v>0.69372900000000004</v>
      </c>
      <c r="AN63">
        <v>0.30627100000000002</v>
      </c>
      <c r="AO63">
        <v>0</v>
      </c>
      <c r="AP63">
        <v>0.17161699999999999</v>
      </c>
      <c r="AQ63">
        <v>0.164356</v>
      </c>
      <c r="AR63">
        <v>0.16699700000000001</v>
      </c>
      <c r="AS63">
        <v>0.15445500000000001</v>
      </c>
      <c r="AT63">
        <v>0.121452</v>
      </c>
      <c r="AU63">
        <v>8.6469000000000004E-2</v>
      </c>
      <c r="AV63">
        <v>7.5908000000000003E-2</v>
      </c>
      <c r="AW63">
        <v>3.9604E-2</v>
      </c>
      <c r="AX63">
        <v>1.4520999999999999E-2</v>
      </c>
      <c r="AY63">
        <v>3.96E-3</v>
      </c>
      <c r="AZ63">
        <v>6.6E-4</v>
      </c>
      <c r="BA63">
        <v>0</v>
      </c>
      <c r="BB63">
        <v>0.8</v>
      </c>
      <c r="BC63">
        <v>0.2</v>
      </c>
      <c r="BD63">
        <v>0</v>
      </c>
      <c r="BE63">
        <v>0.64686499999999991</v>
      </c>
      <c r="BF63">
        <v>0.34917500000000001</v>
      </c>
      <c r="BG63">
        <v>3.96E-3</v>
      </c>
      <c r="BH63">
        <v>1.98E-3</v>
      </c>
      <c r="BI63">
        <v>0</v>
      </c>
      <c r="BJ63">
        <v>1.4520999999999999E-2</v>
      </c>
      <c r="BK63">
        <v>2.3761999999999998E-2</v>
      </c>
      <c r="BL63">
        <v>0.95775599999999994</v>
      </c>
      <c r="BM63">
        <v>6.6E-4</v>
      </c>
      <c r="BN63">
        <v>1.32E-3</v>
      </c>
      <c r="BO63">
        <v>0</v>
      </c>
      <c r="BP63">
        <v>0.95181499999999997</v>
      </c>
      <c r="BQ63">
        <v>4.5545000000000002E-2</v>
      </c>
      <c r="BR63">
        <v>2.64E-3</v>
      </c>
      <c r="BS63">
        <v>1</v>
      </c>
      <c r="BT63" t="s">
        <v>5263</v>
      </c>
      <c r="BU63">
        <v>2596</v>
      </c>
      <c r="BV63">
        <v>0.58359000000000005</v>
      </c>
      <c r="BW63">
        <v>0</v>
      </c>
    </row>
    <row r="64" spans="1:75" customFormat="1" x14ac:dyDescent="0.25">
      <c r="A64" t="s">
        <v>5265</v>
      </c>
      <c r="B64" t="s">
        <v>102</v>
      </c>
      <c r="C64" t="s">
        <v>124</v>
      </c>
      <c r="D64" t="s">
        <v>949</v>
      </c>
      <c r="E64">
        <v>2015</v>
      </c>
      <c r="F64">
        <v>629</v>
      </c>
      <c r="G64">
        <v>145</v>
      </c>
      <c r="H64">
        <v>0</v>
      </c>
      <c r="I64">
        <v>118</v>
      </c>
      <c r="J64">
        <v>129</v>
      </c>
      <c r="K64">
        <v>129</v>
      </c>
      <c r="L64">
        <v>99</v>
      </c>
      <c r="M64">
        <v>76</v>
      </c>
      <c r="N64">
        <v>75</v>
      </c>
      <c r="O64">
        <v>85</v>
      </c>
      <c r="P64">
        <v>34</v>
      </c>
      <c r="Q64">
        <v>24</v>
      </c>
      <c r="R64">
        <v>5</v>
      </c>
      <c r="S64">
        <v>0</v>
      </c>
      <c r="T64">
        <v>0</v>
      </c>
      <c r="U64">
        <v>615</v>
      </c>
      <c r="V64">
        <v>159</v>
      </c>
      <c r="W64">
        <v>0</v>
      </c>
      <c r="X64">
        <v>434</v>
      </c>
      <c r="Y64">
        <v>332</v>
      </c>
      <c r="Z64">
        <v>8</v>
      </c>
      <c r="AA64">
        <v>1</v>
      </c>
      <c r="AB64">
        <v>0</v>
      </c>
      <c r="AC64">
        <v>4</v>
      </c>
      <c r="AD64">
        <v>40</v>
      </c>
      <c r="AE64">
        <v>722</v>
      </c>
      <c r="AF64">
        <v>2</v>
      </c>
      <c r="AG64">
        <v>2</v>
      </c>
      <c r="AH64">
        <v>3</v>
      </c>
      <c r="AI64">
        <v>653</v>
      </c>
      <c r="AJ64">
        <v>119</v>
      </c>
      <c r="AK64">
        <v>2</v>
      </c>
      <c r="AL64">
        <v>774</v>
      </c>
      <c r="AM64">
        <v>0.81266099999999997</v>
      </c>
      <c r="AN64">
        <v>0.18733900000000001</v>
      </c>
      <c r="AO64">
        <v>0</v>
      </c>
      <c r="AP64">
        <v>0.15245500000000001</v>
      </c>
      <c r="AQ64">
        <v>0.16666700000000001</v>
      </c>
      <c r="AR64">
        <v>0.16666700000000001</v>
      </c>
      <c r="AS64">
        <v>0.12790699999999999</v>
      </c>
      <c r="AT64">
        <v>9.8191000000000001E-2</v>
      </c>
      <c r="AU64">
        <v>9.6898999999999999E-2</v>
      </c>
      <c r="AV64">
        <v>0.109819</v>
      </c>
      <c r="AW64">
        <v>4.3928000000000002E-2</v>
      </c>
      <c r="AX64">
        <v>3.1008000000000001E-2</v>
      </c>
      <c r="AY64">
        <v>6.4599999999999996E-3</v>
      </c>
      <c r="AZ64">
        <v>0</v>
      </c>
      <c r="BA64">
        <v>0</v>
      </c>
      <c r="BB64">
        <v>0.79457400000000011</v>
      </c>
      <c r="BC64">
        <v>0.205426</v>
      </c>
      <c r="BD64">
        <v>0</v>
      </c>
      <c r="BE64">
        <v>0.560724</v>
      </c>
      <c r="BF64">
        <v>0.42894100000000002</v>
      </c>
      <c r="BG64">
        <v>1.0336E-2</v>
      </c>
      <c r="BH64">
        <v>1.292E-3</v>
      </c>
      <c r="BI64">
        <v>0</v>
      </c>
      <c r="BJ64">
        <v>5.1680000000000007E-3</v>
      </c>
      <c r="BK64">
        <v>5.1679999999999997E-2</v>
      </c>
      <c r="BL64">
        <v>0.93281700000000001</v>
      </c>
      <c r="BM64">
        <v>2.5839999999999999E-3</v>
      </c>
      <c r="BN64">
        <v>2.5839999999999999E-3</v>
      </c>
      <c r="BO64">
        <v>3.8760000000000001E-3</v>
      </c>
      <c r="BP64">
        <v>0.843669</v>
      </c>
      <c r="BQ64">
        <v>0.15374699999999999</v>
      </c>
      <c r="BR64">
        <v>2.5839999999999999E-3</v>
      </c>
      <c r="BS64">
        <v>1</v>
      </c>
      <c r="BT64" t="s">
        <v>5263</v>
      </c>
      <c r="BU64">
        <v>2596</v>
      </c>
      <c r="BV64">
        <v>0.298151</v>
      </c>
      <c r="BW64">
        <v>0</v>
      </c>
    </row>
    <row r="65" spans="1:75" customFormat="1" x14ac:dyDescent="0.25">
      <c r="A65" t="s">
        <v>5266</v>
      </c>
      <c r="B65" t="s">
        <v>102</v>
      </c>
      <c r="C65" t="s">
        <v>124</v>
      </c>
      <c r="D65" t="s">
        <v>951</v>
      </c>
      <c r="E65">
        <v>2015</v>
      </c>
      <c r="F65">
        <v>90</v>
      </c>
      <c r="G65">
        <v>18</v>
      </c>
      <c r="H65">
        <v>0</v>
      </c>
      <c r="I65">
        <v>6</v>
      </c>
      <c r="J65">
        <v>14</v>
      </c>
      <c r="K65">
        <v>21</v>
      </c>
      <c r="L65">
        <v>17</v>
      </c>
      <c r="M65">
        <v>12</v>
      </c>
      <c r="N65">
        <v>15</v>
      </c>
      <c r="O65">
        <v>10</v>
      </c>
      <c r="P65">
        <v>11</v>
      </c>
      <c r="Q65">
        <v>1</v>
      </c>
      <c r="R65">
        <v>1</v>
      </c>
      <c r="S65">
        <v>0</v>
      </c>
      <c r="T65">
        <v>0</v>
      </c>
      <c r="U65">
        <v>76</v>
      </c>
      <c r="V65">
        <v>32</v>
      </c>
      <c r="W65">
        <v>0</v>
      </c>
      <c r="X65">
        <v>49</v>
      </c>
      <c r="Y65">
        <v>58</v>
      </c>
      <c r="Z65">
        <v>1</v>
      </c>
      <c r="AA65">
        <v>0</v>
      </c>
      <c r="AB65">
        <v>0</v>
      </c>
      <c r="AC65">
        <v>1</v>
      </c>
      <c r="AD65">
        <v>6</v>
      </c>
      <c r="AE65">
        <v>99</v>
      </c>
      <c r="AF65">
        <v>1</v>
      </c>
      <c r="AG65">
        <v>0</v>
      </c>
      <c r="AH65">
        <v>1</v>
      </c>
      <c r="AI65">
        <v>106</v>
      </c>
      <c r="AJ65">
        <v>2</v>
      </c>
      <c r="AK65">
        <v>0</v>
      </c>
      <c r="AL65">
        <v>108</v>
      </c>
      <c r="AM65">
        <v>0.83333299999999999</v>
      </c>
      <c r="AN65">
        <v>0.16666700000000001</v>
      </c>
      <c r="AO65">
        <v>0</v>
      </c>
      <c r="AP65">
        <v>5.5556000000000001E-2</v>
      </c>
      <c r="AQ65">
        <v>0.12963</v>
      </c>
      <c r="AR65">
        <v>0.19444400000000001</v>
      </c>
      <c r="AS65">
        <v>0.15740699999999999</v>
      </c>
      <c r="AT65">
        <v>0.111111</v>
      </c>
      <c r="AU65">
        <v>0.13888900000000001</v>
      </c>
      <c r="AV65">
        <v>9.2592999999999995E-2</v>
      </c>
      <c r="AW65">
        <v>0.101852</v>
      </c>
      <c r="AX65">
        <v>9.2589999999999999E-3</v>
      </c>
      <c r="AY65">
        <v>9.2589999999999999E-3</v>
      </c>
      <c r="AZ65">
        <v>0</v>
      </c>
      <c r="BA65">
        <v>0</v>
      </c>
      <c r="BB65">
        <v>0.703704</v>
      </c>
      <c r="BC65">
        <v>0.296296</v>
      </c>
      <c r="BD65">
        <v>0</v>
      </c>
      <c r="BE65">
        <v>0.45370399999999989</v>
      </c>
      <c r="BF65">
        <v>0.53703699999999999</v>
      </c>
      <c r="BG65">
        <v>9.2589999999999999E-3</v>
      </c>
      <c r="BH65">
        <v>0</v>
      </c>
      <c r="BI65">
        <v>0</v>
      </c>
      <c r="BJ65">
        <v>9.2589999999999999E-3</v>
      </c>
      <c r="BK65">
        <v>5.5556000000000001E-2</v>
      </c>
      <c r="BL65">
        <v>0.91666700000000001</v>
      </c>
      <c r="BM65">
        <v>9.2589999999999999E-3</v>
      </c>
      <c r="BN65">
        <v>0</v>
      </c>
      <c r="BO65">
        <v>9.2589999999999999E-3</v>
      </c>
      <c r="BP65">
        <v>0.98148100000000005</v>
      </c>
      <c r="BQ65">
        <v>1.8519000000000001E-2</v>
      </c>
      <c r="BR65">
        <v>0</v>
      </c>
      <c r="BS65">
        <v>1</v>
      </c>
      <c r="BT65" t="s">
        <v>5263</v>
      </c>
      <c r="BU65">
        <v>2596</v>
      </c>
      <c r="BV65">
        <v>4.1602E-2</v>
      </c>
      <c r="BW65">
        <v>0</v>
      </c>
    </row>
    <row r="66" spans="1:75" customFormat="1" x14ac:dyDescent="0.25">
      <c r="A66" t="s">
        <v>5267</v>
      </c>
      <c r="B66" t="s">
        <v>102</v>
      </c>
      <c r="C66" t="s">
        <v>124</v>
      </c>
      <c r="D66" t="s">
        <v>953</v>
      </c>
      <c r="E66">
        <v>2015</v>
      </c>
      <c r="F66">
        <v>88</v>
      </c>
      <c r="G66">
        <v>23</v>
      </c>
      <c r="H66">
        <v>0</v>
      </c>
      <c r="I66">
        <v>1</v>
      </c>
      <c r="J66">
        <v>12</v>
      </c>
      <c r="K66">
        <v>17</v>
      </c>
      <c r="L66">
        <v>17</v>
      </c>
      <c r="M66">
        <v>15</v>
      </c>
      <c r="N66">
        <v>17</v>
      </c>
      <c r="O66">
        <v>18</v>
      </c>
      <c r="P66">
        <v>9</v>
      </c>
      <c r="Q66">
        <v>3</v>
      </c>
      <c r="R66">
        <v>2</v>
      </c>
      <c r="S66">
        <v>0</v>
      </c>
      <c r="T66">
        <v>0</v>
      </c>
      <c r="U66">
        <v>92</v>
      </c>
      <c r="V66">
        <v>19</v>
      </c>
      <c r="W66">
        <v>0</v>
      </c>
      <c r="X66">
        <v>70</v>
      </c>
      <c r="Y66">
        <v>41</v>
      </c>
      <c r="Z66">
        <v>0</v>
      </c>
      <c r="AA66">
        <v>0</v>
      </c>
      <c r="AB66">
        <v>0</v>
      </c>
      <c r="AC66">
        <v>7</v>
      </c>
      <c r="AD66">
        <v>24</v>
      </c>
      <c r="AE66">
        <v>43</v>
      </c>
      <c r="AF66">
        <v>24</v>
      </c>
      <c r="AG66">
        <v>13</v>
      </c>
      <c r="AH66">
        <v>0</v>
      </c>
      <c r="AI66">
        <v>100</v>
      </c>
      <c r="AJ66">
        <v>0</v>
      </c>
      <c r="AK66">
        <v>11</v>
      </c>
      <c r="AL66">
        <v>111</v>
      </c>
      <c r="AM66">
        <v>0.79279300000000008</v>
      </c>
      <c r="AN66">
        <v>0.207207</v>
      </c>
      <c r="AO66">
        <v>0</v>
      </c>
      <c r="AP66">
        <v>9.0089999999999996E-3</v>
      </c>
      <c r="AQ66">
        <v>0.108108</v>
      </c>
      <c r="AR66">
        <v>0.15315300000000001</v>
      </c>
      <c r="AS66">
        <v>0.15315300000000001</v>
      </c>
      <c r="AT66">
        <v>0.13513500000000001</v>
      </c>
      <c r="AU66">
        <v>0.15315300000000001</v>
      </c>
      <c r="AV66">
        <v>0.162162</v>
      </c>
      <c r="AW66">
        <v>8.1081E-2</v>
      </c>
      <c r="AX66">
        <v>2.7026999999999999E-2</v>
      </c>
      <c r="AY66">
        <v>1.8017999999999999E-2</v>
      </c>
      <c r="AZ66">
        <v>0</v>
      </c>
      <c r="BA66">
        <v>0</v>
      </c>
      <c r="BB66">
        <v>0.82882900000000004</v>
      </c>
      <c r="BC66">
        <v>0.17117099999999999</v>
      </c>
      <c r="BD66">
        <v>0</v>
      </c>
      <c r="BE66">
        <v>0.63063099999999994</v>
      </c>
      <c r="BF66">
        <v>0.369369</v>
      </c>
      <c r="BG66">
        <v>0</v>
      </c>
      <c r="BH66">
        <v>0</v>
      </c>
      <c r="BI66">
        <v>0</v>
      </c>
      <c r="BJ66">
        <v>6.3063000000000008E-2</v>
      </c>
      <c r="BK66">
        <v>0.21621599999999999</v>
      </c>
      <c r="BL66">
        <v>0.38738699999999998</v>
      </c>
      <c r="BM66">
        <v>0.21621599999999999</v>
      </c>
      <c r="BN66">
        <v>0.117117</v>
      </c>
      <c r="BO66">
        <v>0</v>
      </c>
      <c r="BP66">
        <v>0.90090100000000006</v>
      </c>
      <c r="BQ66">
        <v>0</v>
      </c>
      <c r="BR66">
        <v>9.9099000000000007E-2</v>
      </c>
      <c r="BS66">
        <v>1</v>
      </c>
      <c r="BT66" t="s">
        <v>5263</v>
      </c>
      <c r="BU66">
        <v>2596</v>
      </c>
      <c r="BV66">
        <v>4.2757999999999997E-2</v>
      </c>
      <c r="BW66">
        <v>0</v>
      </c>
    </row>
    <row r="67" spans="1:75" customFormat="1" x14ac:dyDescent="0.25">
      <c r="A67" t="s">
        <v>5268</v>
      </c>
      <c r="B67" t="s">
        <v>102</v>
      </c>
      <c r="C67" t="s">
        <v>124</v>
      </c>
      <c r="D67" t="s">
        <v>961</v>
      </c>
      <c r="E67">
        <v>2015</v>
      </c>
      <c r="F67">
        <v>67</v>
      </c>
      <c r="G67">
        <v>21</v>
      </c>
      <c r="H67">
        <v>0</v>
      </c>
      <c r="I67">
        <v>11</v>
      </c>
      <c r="J67">
        <v>28</v>
      </c>
      <c r="K67">
        <v>16</v>
      </c>
      <c r="L67">
        <v>7</v>
      </c>
      <c r="M67">
        <v>10</v>
      </c>
      <c r="N67">
        <v>4</v>
      </c>
      <c r="O67">
        <v>6</v>
      </c>
      <c r="P67">
        <v>3</v>
      </c>
      <c r="Q67">
        <v>2</v>
      </c>
      <c r="R67">
        <v>1</v>
      </c>
      <c r="S67">
        <v>0</v>
      </c>
      <c r="T67">
        <v>0</v>
      </c>
      <c r="U67">
        <v>72</v>
      </c>
      <c r="V67">
        <v>16</v>
      </c>
      <c r="W67">
        <v>0</v>
      </c>
      <c r="X67">
        <v>4</v>
      </c>
      <c r="Y67">
        <v>4</v>
      </c>
      <c r="Z67">
        <v>80</v>
      </c>
      <c r="AA67">
        <v>0</v>
      </c>
      <c r="AB67">
        <v>0</v>
      </c>
      <c r="AC67">
        <v>0</v>
      </c>
      <c r="AD67">
        <v>0</v>
      </c>
      <c r="AE67">
        <v>8</v>
      </c>
      <c r="AF67">
        <v>0</v>
      </c>
      <c r="AG67">
        <v>0</v>
      </c>
      <c r="AH67">
        <v>80</v>
      </c>
      <c r="AI67">
        <v>0</v>
      </c>
      <c r="AJ67">
        <v>0</v>
      </c>
      <c r="AK67">
        <v>88</v>
      </c>
      <c r="AL67">
        <v>88</v>
      </c>
      <c r="AM67">
        <v>0.76136399999999993</v>
      </c>
      <c r="AN67">
        <v>0.23863599999999999</v>
      </c>
      <c r="AO67">
        <v>0</v>
      </c>
      <c r="AP67">
        <v>0.125</v>
      </c>
      <c r="AQ67">
        <v>0.31818200000000002</v>
      </c>
      <c r="AR67">
        <v>0.18181800000000001</v>
      </c>
      <c r="AS67">
        <v>7.9545000000000005E-2</v>
      </c>
      <c r="AT67">
        <v>0.113636</v>
      </c>
      <c r="AU67">
        <v>4.5455000000000002E-2</v>
      </c>
      <c r="AV67">
        <v>6.8182000000000006E-2</v>
      </c>
      <c r="AW67">
        <v>3.4091000000000003E-2</v>
      </c>
      <c r="AX67">
        <v>2.2727000000000001E-2</v>
      </c>
      <c r="AY67">
        <v>1.1364000000000001E-2</v>
      </c>
      <c r="AZ67">
        <v>0</v>
      </c>
      <c r="BA67">
        <v>0</v>
      </c>
      <c r="BB67">
        <v>0.81818200000000008</v>
      </c>
      <c r="BC67">
        <v>0.18181800000000001</v>
      </c>
      <c r="BD67">
        <v>0</v>
      </c>
      <c r="BE67">
        <v>4.5455000000000002E-2</v>
      </c>
      <c r="BF67">
        <v>4.5455000000000002E-2</v>
      </c>
      <c r="BG67">
        <v>0.90909099999999998</v>
      </c>
      <c r="BH67">
        <v>0</v>
      </c>
      <c r="BI67">
        <v>0</v>
      </c>
      <c r="BJ67">
        <v>0</v>
      </c>
      <c r="BK67">
        <v>0</v>
      </c>
      <c r="BL67">
        <v>9.090899999999999E-2</v>
      </c>
      <c r="BM67">
        <v>0</v>
      </c>
      <c r="BN67">
        <v>0</v>
      </c>
      <c r="BO67">
        <v>0.90909099999999998</v>
      </c>
      <c r="BP67">
        <v>0</v>
      </c>
      <c r="BQ67">
        <v>0</v>
      </c>
      <c r="BR67">
        <v>1</v>
      </c>
      <c r="BS67">
        <v>1</v>
      </c>
      <c r="BT67" t="s">
        <v>5263</v>
      </c>
      <c r="BU67">
        <v>2596</v>
      </c>
      <c r="BV67">
        <v>3.3897999999999998E-2</v>
      </c>
      <c r="BW67">
        <v>0</v>
      </c>
    </row>
    <row r="68" spans="1:75" customFormat="1" x14ac:dyDescent="0.25">
      <c r="A68" t="s">
        <v>5269</v>
      </c>
      <c r="B68" t="s">
        <v>102</v>
      </c>
      <c r="C68" t="s">
        <v>123</v>
      </c>
      <c r="D68" t="s">
        <v>44</v>
      </c>
      <c r="E68">
        <v>2015</v>
      </c>
      <c r="F68">
        <v>2382</v>
      </c>
      <c r="G68">
        <v>939</v>
      </c>
      <c r="H68">
        <v>0</v>
      </c>
      <c r="I68">
        <v>336</v>
      </c>
      <c r="J68">
        <v>564</v>
      </c>
      <c r="K68">
        <v>515</v>
      </c>
      <c r="L68">
        <v>477</v>
      </c>
      <c r="M68">
        <v>393</v>
      </c>
      <c r="N68">
        <v>363</v>
      </c>
      <c r="O68">
        <v>297</v>
      </c>
      <c r="P68">
        <v>241</v>
      </c>
      <c r="Q68">
        <v>93</v>
      </c>
      <c r="R68">
        <v>38</v>
      </c>
      <c r="S68">
        <v>4</v>
      </c>
      <c r="T68">
        <v>0</v>
      </c>
      <c r="U68">
        <v>2403</v>
      </c>
      <c r="V68">
        <v>556</v>
      </c>
      <c r="W68">
        <v>362</v>
      </c>
      <c r="X68">
        <v>1982</v>
      </c>
      <c r="Y68">
        <v>1300</v>
      </c>
      <c r="Z68">
        <v>39</v>
      </c>
      <c r="AA68">
        <v>0</v>
      </c>
      <c r="AB68">
        <v>0</v>
      </c>
      <c r="AC68">
        <v>32</v>
      </c>
      <c r="AD68">
        <v>62</v>
      </c>
      <c r="AE68">
        <v>3175</v>
      </c>
      <c r="AF68">
        <v>16</v>
      </c>
      <c r="AG68">
        <v>16</v>
      </c>
      <c r="AH68">
        <v>20</v>
      </c>
      <c r="AI68">
        <v>2944</v>
      </c>
      <c r="AJ68">
        <v>180</v>
      </c>
      <c r="AK68">
        <v>197</v>
      </c>
      <c r="AL68">
        <v>3321</v>
      </c>
      <c r="AM68">
        <v>0.71725399999999995</v>
      </c>
      <c r="AN68">
        <v>0.282746</v>
      </c>
      <c r="AO68">
        <v>0</v>
      </c>
      <c r="AP68">
        <v>0.101174</v>
      </c>
      <c r="AQ68">
        <v>0.16982800000000001</v>
      </c>
      <c r="AR68">
        <v>0.15507399999999999</v>
      </c>
      <c r="AS68">
        <v>0.14363100000000001</v>
      </c>
      <c r="AT68">
        <v>0.118338</v>
      </c>
      <c r="AU68">
        <v>0.109304</v>
      </c>
      <c r="AV68">
        <v>8.9430999999999997E-2</v>
      </c>
      <c r="AW68">
        <v>7.2568999999999995E-2</v>
      </c>
      <c r="AX68">
        <v>2.8004000000000001E-2</v>
      </c>
      <c r="AY68">
        <v>1.1442000000000001E-2</v>
      </c>
      <c r="AZ68">
        <v>1.204E-3</v>
      </c>
      <c r="BA68">
        <v>0</v>
      </c>
      <c r="BB68">
        <v>0.72357699999999991</v>
      </c>
      <c r="BC68">
        <v>0.16741900000000001</v>
      </c>
      <c r="BD68">
        <v>0.109003</v>
      </c>
      <c r="BE68">
        <v>0.59680800000000001</v>
      </c>
      <c r="BF68">
        <v>0.39144800000000002</v>
      </c>
      <c r="BG68">
        <v>1.1743E-2</v>
      </c>
      <c r="BH68">
        <v>0</v>
      </c>
      <c r="BI68">
        <v>0</v>
      </c>
      <c r="BJ68">
        <v>9.6360000000000005E-3</v>
      </c>
      <c r="BK68">
        <v>1.8669000000000002E-2</v>
      </c>
      <c r="BL68">
        <v>0.95603700000000003</v>
      </c>
      <c r="BM68">
        <v>4.8180000000000002E-3</v>
      </c>
      <c r="BN68">
        <v>4.8180000000000002E-3</v>
      </c>
      <c r="BO68">
        <v>6.0219999999999996E-3</v>
      </c>
      <c r="BP68">
        <v>0.88647999999999993</v>
      </c>
      <c r="BQ68">
        <v>5.4200999999999999E-2</v>
      </c>
      <c r="BR68">
        <v>5.9318999999999997E-2</v>
      </c>
      <c r="BS68">
        <v>1</v>
      </c>
      <c r="BT68" t="s">
        <v>5270</v>
      </c>
      <c r="BU68">
        <v>3321</v>
      </c>
      <c r="BV68">
        <v>1</v>
      </c>
      <c r="BW68">
        <v>0</v>
      </c>
    </row>
    <row r="69" spans="1:75" customFormat="1" x14ac:dyDescent="0.25">
      <c r="A69" t="s">
        <v>5271</v>
      </c>
      <c r="B69" t="s">
        <v>102</v>
      </c>
      <c r="C69" t="s">
        <v>123</v>
      </c>
      <c r="D69" t="s">
        <v>947</v>
      </c>
      <c r="E69">
        <v>2015</v>
      </c>
      <c r="F69">
        <v>1162</v>
      </c>
      <c r="G69">
        <v>695</v>
      </c>
      <c r="H69">
        <v>0</v>
      </c>
      <c r="I69">
        <v>232</v>
      </c>
      <c r="J69">
        <v>378</v>
      </c>
      <c r="K69">
        <v>305</v>
      </c>
      <c r="L69">
        <v>250</v>
      </c>
      <c r="M69">
        <v>207</v>
      </c>
      <c r="N69">
        <v>175</v>
      </c>
      <c r="O69">
        <v>142</v>
      </c>
      <c r="P69">
        <v>110</v>
      </c>
      <c r="Q69">
        <v>38</v>
      </c>
      <c r="R69">
        <v>18</v>
      </c>
      <c r="S69">
        <v>2</v>
      </c>
      <c r="T69">
        <v>0</v>
      </c>
      <c r="U69">
        <v>1327</v>
      </c>
      <c r="V69">
        <v>359</v>
      </c>
      <c r="W69">
        <v>171</v>
      </c>
      <c r="X69">
        <v>1178</v>
      </c>
      <c r="Y69">
        <v>661</v>
      </c>
      <c r="Z69">
        <v>18</v>
      </c>
      <c r="AA69">
        <v>0</v>
      </c>
      <c r="AB69">
        <v>0</v>
      </c>
      <c r="AC69">
        <v>14</v>
      </c>
      <c r="AD69">
        <v>9</v>
      </c>
      <c r="AE69">
        <v>1823</v>
      </c>
      <c r="AF69">
        <v>0</v>
      </c>
      <c r="AG69">
        <v>0</v>
      </c>
      <c r="AH69">
        <v>11</v>
      </c>
      <c r="AI69">
        <v>1713</v>
      </c>
      <c r="AJ69">
        <v>133</v>
      </c>
      <c r="AK69">
        <v>11</v>
      </c>
      <c r="AL69">
        <v>1857</v>
      </c>
      <c r="AM69">
        <v>0.62573999999999996</v>
      </c>
      <c r="AN69">
        <v>0.37425999999999998</v>
      </c>
      <c r="AO69">
        <v>0</v>
      </c>
      <c r="AP69">
        <v>0.124933</v>
      </c>
      <c r="AQ69">
        <v>0.20355400000000001</v>
      </c>
      <c r="AR69">
        <v>0.164243</v>
      </c>
      <c r="AS69">
        <v>0.134626</v>
      </c>
      <c r="AT69">
        <v>0.11147</v>
      </c>
      <c r="AU69">
        <v>9.4238000000000002E-2</v>
      </c>
      <c r="AV69">
        <v>7.6467000000000007E-2</v>
      </c>
      <c r="AW69">
        <v>5.9235000000000003E-2</v>
      </c>
      <c r="AX69">
        <v>2.0462999999999999E-2</v>
      </c>
      <c r="AY69">
        <v>9.6930000000000002E-3</v>
      </c>
      <c r="AZ69">
        <v>1.077E-3</v>
      </c>
      <c r="BA69">
        <v>0</v>
      </c>
      <c r="BB69">
        <v>0.71459300000000003</v>
      </c>
      <c r="BC69">
        <v>0.19332299999999999</v>
      </c>
      <c r="BD69">
        <v>9.2083999999999999E-2</v>
      </c>
      <c r="BE69">
        <v>0.63435600000000003</v>
      </c>
      <c r="BF69">
        <v>0.35594999999999999</v>
      </c>
      <c r="BG69">
        <v>9.6930000000000002E-3</v>
      </c>
      <c r="BH69">
        <v>0</v>
      </c>
      <c r="BI69">
        <v>0</v>
      </c>
      <c r="BJ69">
        <v>7.5390000000000014E-3</v>
      </c>
      <c r="BK69">
        <v>4.8470000000000006E-3</v>
      </c>
      <c r="BL69">
        <v>0.98169099999999998</v>
      </c>
      <c r="BM69">
        <v>0</v>
      </c>
      <c r="BN69">
        <v>0</v>
      </c>
      <c r="BO69">
        <v>5.9239999999999996E-3</v>
      </c>
      <c r="BP69">
        <v>0.92245599999999994</v>
      </c>
      <c r="BQ69">
        <v>7.162099999999999E-2</v>
      </c>
      <c r="BR69">
        <v>5.9239999999999996E-3</v>
      </c>
      <c r="BS69">
        <v>1</v>
      </c>
      <c r="BT69" t="s">
        <v>5270</v>
      </c>
      <c r="BU69">
        <v>3321</v>
      </c>
      <c r="BV69">
        <v>0.55916900000000003</v>
      </c>
      <c r="BW69">
        <v>0</v>
      </c>
    </row>
    <row r="70" spans="1:75" customFormat="1" x14ac:dyDescent="0.25">
      <c r="A70" t="s">
        <v>5272</v>
      </c>
      <c r="B70" t="s">
        <v>102</v>
      </c>
      <c r="C70" t="s">
        <v>123</v>
      </c>
      <c r="D70" t="s">
        <v>949</v>
      </c>
      <c r="E70">
        <v>2015</v>
      </c>
      <c r="F70">
        <v>712</v>
      </c>
      <c r="G70">
        <v>141</v>
      </c>
      <c r="H70">
        <v>0</v>
      </c>
      <c r="I70">
        <v>82</v>
      </c>
      <c r="J70">
        <v>124</v>
      </c>
      <c r="K70">
        <v>123</v>
      </c>
      <c r="L70">
        <v>111</v>
      </c>
      <c r="M70">
        <v>101</v>
      </c>
      <c r="N70">
        <v>108</v>
      </c>
      <c r="O70">
        <v>91</v>
      </c>
      <c r="P70">
        <v>81</v>
      </c>
      <c r="Q70">
        <v>21</v>
      </c>
      <c r="R70">
        <v>9</v>
      </c>
      <c r="S70">
        <v>2</v>
      </c>
      <c r="T70">
        <v>0</v>
      </c>
      <c r="U70">
        <v>604</v>
      </c>
      <c r="V70">
        <v>132</v>
      </c>
      <c r="W70">
        <v>117</v>
      </c>
      <c r="X70">
        <v>508</v>
      </c>
      <c r="Y70">
        <v>332</v>
      </c>
      <c r="Z70">
        <v>13</v>
      </c>
      <c r="AA70">
        <v>0</v>
      </c>
      <c r="AB70">
        <v>0</v>
      </c>
      <c r="AC70">
        <v>6</v>
      </c>
      <c r="AD70">
        <v>25</v>
      </c>
      <c r="AE70">
        <v>814</v>
      </c>
      <c r="AF70">
        <v>2</v>
      </c>
      <c r="AG70">
        <v>3</v>
      </c>
      <c r="AH70">
        <v>3</v>
      </c>
      <c r="AI70">
        <v>823</v>
      </c>
      <c r="AJ70">
        <v>30</v>
      </c>
      <c r="AK70">
        <v>0</v>
      </c>
      <c r="AL70">
        <v>853</v>
      </c>
      <c r="AM70">
        <v>0.83470100000000003</v>
      </c>
      <c r="AN70">
        <v>0.165299</v>
      </c>
      <c r="AO70">
        <v>0</v>
      </c>
      <c r="AP70">
        <v>9.6130999999999994E-2</v>
      </c>
      <c r="AQ70">
        <v>0.145369</v>
      </c>
      <c r="AR70">
        <v>0.14419699999999999</v>
      </c>
      <c r="AS70">
        <v>0.13012899999999999</v>
      </c>
      <c r="AT70">
        <v>0.118406</v>
      </c>
      <c r="AU70">
        <v>0.126612</v>
      </c>
      <c r="AV70">
        <v>0.106682</v>
      </c>
      <c r="AW70">
        <v>9.4959000000000002E-2</v>
      </c>
      <c r="AX70">
        <v>2.4618999999999999E-2</v>
      </c>
      <c r="AY70">
        <v>1.0551E-2</v>
      </c>
      <c r="AZ70">
        <v>2.3449999999999999E-3</v>
      </c>
      <c r="BA70">
        <v>0</v>
      </c>
      <c r="BB70">
        <v>0.70808899999999997</v>
      </c>
      <c r="BC70">
        <v>0.154748</v>
      </c>
      <c r="BD70">
        <v>0.13716300000000001</v>
      </c>
      <c r="BE70">
        <v>0.59554499999999999</v>
      </c>
      <c r="BF70">
        <v>0.38921499999999998</v>
      </c>
      <c r="BG70">
        <v>1.524E-2</v>
      </c>
      <c r="BH70">
        <v>0</v>
      </c>
      <c r="BI70">
        <v>0</v>
      </c>
      <c r="BJ70">
        <v>7.0340000000000003E-3</v>
      </c>
      <c r="BK70">
        <v>2.9308000000000001E-2</v>
      </c>
      <c r="BL70">
        <v>0.95427899999999999</v>
      </c>
      <c r="BM70">
        <v>2.3449999999999999E-3</v>
      </c>
      <c r="BN70">
        <v>3.5170000000000002E-3</v>
      </c>
      <c r="BO70">
        <v>3.5170000000000002E-3</v>
      </c>
      <c r="BP70">
        <v>0.96483000000000008</v>
      </c>
      <c r="BQ70">
        <v>3.517E-2</v>
      </c>
      <c r="BR70">
        <v>0</v>
      </c>
      <c r="BS70">
        <v>1</v>
      </c>
      <c r="BT70" t="s">
        <v>5270</v>
      </c>
      <c r="BU70">
        <v>3321</v>
      </c>
      <c r="BV70">
        <v>0.25685000000000002</v>
      </c>
      <c r="BW70">
        <v>0</v>
      </c>
    </row>
    <row r="71" spans="1:75" customFormat="1" x14ac:dyDescent="0.25">
      <c r="A71" t="s">
        <v>5273</v>
      </c>
      <c r="B71" t="s">
        <v>102</v>
      </c>
      <c r="C71" t="s">
        <v>123</v>
      </c>
      <c r="D71" t="s">
        <v>951</v>
      </c>
      <c r="E71">
        <v>2015</v>
      </c>
      <c r="F71">
        <v>47</v>
      </c>
      <c r="G71">
        <v>6</v>
      </c>
      <c r="H71">
        <v>0</v>
      </c>
      <c r="I71">
        <v>2</v>
      </c>
      <c r="J71">
        <v>7</v>
      </c>
      <c r="K71">
        <v>10</v>
      </c>
      <c r="L71">
        <v>10</v>
      </c>
      <c r="M71">
        <v>4</v>
      </c>
      <c r="N71">
        <v>5</v>
      </c>
      <c r="O71">
        <v>5</v>
      </c>
      <c r="P71">
        <v>8</v>
      </c>
      <c r="Q71">
        <v>2</v>
      </c>
      <c r="R71">
        <v>0</v>
      </c>
      <c r="S71">
        <v>0</v>
      </c>
      <c r="T71">
        <v>0</v>
      </c>
      <c r="U71">
        <v>42</v>
      </c>
      <c r="V71">
        <v>8</v>
      </c>
      <c r="W71">
        <v>3</v>
      </c>
      <c r="X71">
        <v>12</v>
      </c>
      <c r="Y71">
        <v>41</v>
      </c>
      <c r="Z71">
        <v>0</v>
      </c>
      <c r="AA71">
        <v>0</v>
      </c>
      <c r="AB71">
        <v>0</v>
      </c>
      <c r="AC71">
        <v>0</v>
      </c>
      <c r="AD71">
        <v>2</v>
      </c>
      <c r="AE71">
        <v>51</v>
      </c>
      <c r="AF71">
        <v>0</v>
      </c>
      <c r="AG71">
        <v>0</v>
      </c>
      <c r="AH71">
        <v>0</v>
      </c>
      <c r="AI71">
        <v>51</v>
      </c>
      <c r="AJ71">
        <v>2</v>
      </c>
      <c r="AK71">
        <v>0</v>
      </c>
      <c r="AL71">
        <v>53</v>
      </c>
      <c r="AM71">
        <v>0.88679199999999991</v>
      </c>
      <c r="AN71">
        <v>0.113208</v>
      </c>
      <c r="AO71">
        <v>0</v>
      </c>
      <c r="AP71">
        <v>3.7735999999999999E-2</v>
      </c>
      <c r="AQ71">
        <v>0.132075</v>
      </c>
      <c r="AR71">
        <v>0.18867900000000001</v>
      </c>
      <c r="AS71">
        <v>0.18867900000000001</v>
      </c>
      <c r="AT71">
        <v>7.5471999999999997E-2</v>
      </c>
      <c r="AU71">
        <v>9.4339999999999993E-2</v>
      </c>
      <c r="AV71">
        <v>9.4339999999999993E-2</v>
      </c>
      <c r="AW71">
        <v>0.15094299999999999</v>
      </c>
      <c r="AX71">
        <v>3.7735999999999999E-2</v>
      </c>
      <c r="AY71">
        <v>0</v>
      </c>
      <c r="AZ71">
        <v>0</v>
      </c>
      <c r="BA71">
        <v>0</v>
      </c>
      <c r="BB71">
        <v>0.79245299999999996</v>
      </c>
      <c r="BC71">
        <v>0.15094299999999999</v>
      </c>
      <c r="BD71">
        <v>5.6604000000000002E-2</v>
      </c>
      <c r="BE71">
        <v>0.22641500000000001</v>
      </c>
      <c r="BF71">
        <v>0.77358500000000008</v>
      </c>
      <c r="BG71">
        <v>0</v>
      </c>
      <c r="BH71">
        <v>0</v>
      </c>
      <c r="BI71">
        <v>0</v>
      </c>
      <c r="BJ71">
        <v>0</v>
      </c>
      <c r="BK71">
        <v>3.7735999999999999E-2</v>
      </c>
      <c r="BL71">
        <v>0.96226400000000001</v>
      </c>
      <c r="BM71">
        <v>0</v>
      </c>
      <c r="BN71">
        <v>0</v>
      </c>
      <c r="BO71">
        <v>0</v>
      </c>
      <c r="BP71">
        <v>0.96226400000000001</v>
      </c>
      <c r="BQ71">
        <v>3.7735999999999999E-2</v>
      </c>
      <c r="BR71">
        <v>0</v>
      </c>
      <c r="BS71">
        <v>1</v>
      </c>
      <c r="BT71" t="s">
        <v>5270</v>
      </c>
      <c r="BU71">
        <v>3321</v>
      </c>
      <c r="BV71">
        <v>1.5959000000000001E-2</v>
      </c>
      <c r="BW71">
        <v>0</v>
      </c>
    </row>
    <row r="72" spans="1:75" customFormat="1" x14ac:dyDescent="0.25">
      <c r="A72" t="s">
        <v>5274</v>
      </c>
      <c r="B72" t="s">
        <v>102</v>
      </c>
      <c r="C72" t="s">
        <v>123</v>
      </c>
      <c r="D72" t="s">
        <v>953</v>
      </c>
      <c r="E72">
        <v>2015</v>
      </c>
      <c r="F72">
        <v>452</v>
      </c>
      <c r="G72">
        <v>96</v>
      </c>
      <c r="H72">
        <v>0</v>
      </c>
      <c r="I72">
        <v>19</v>
      </c>
      <c r="J72">
        <v>53</v>
      </c>
      <c r="K72">
        <v>76</v>
      </c>
      <c r="L72">
        <v>102</v>
      </c>
      <c r="M72">
        <v>80</v>
      </c>
      <c r="N72">
        <v>75</v>
      </c>
      <c r="O72">
        <v>58</v>
      </c>
      <c r="P72">
        <v>42</v>
      </c>
      <c r="Q72">
        <v>32</v>
      </c>
      <c r="R72">
        <v>11</v>
      </c>
      <c r="S72">
        <v>0</v>
      </c>
      <c r="T72">
        <v>0</v>
      </c>
      <c r="U72">
        <v>420</v>
      </c>
      <c r="V72">
        <v>57</v>
      </c>
      <c r="W72">
        <v>71</v>
      </c>
      <c r="X72">
        <v>283</v>
      </c>
      <c r="Y72">
        <v>261</v>
      </c>
      <c r="Z72">
        <v>4</v>
      </c>
      <c r="AA72">
        <v>0</v>
      </c>
      <c r="AB72">
        <v>0</v>
      </c>
      <c r="AC72">
        <v>12</v>
      </c>
      <c r="AD72">
        <v>26</v>
      </c>
      <c r="AE72">
        <v>481</v>
      </c>
      <c r="AF72">
        <v>14</v>
      </c>
      <c r="AG72">
        <v>13</v>
      </c>
      <c r="AH72">
        <v>2</v>
      </c>
      <c r="AI72">
        <v>357</v>
      </c>
      <c r="AJ72">
        <v>9</v>
      </c>
      <c r="AK72">
        <v>182</v>
      </c>
      <c r="AL72">
        <v>548</v>
      </c>
      <c r="AM72">
        <v>0.82481800000000005</v>
      </c>
      <c r="AN72">
        <v>0.175182</v>
      </c>
      <c r="AO72">
        <v>0</v>
      </c>
      <c r="AP72">
        <v>3.4672000000000001E-2</v>
      </c>
      <c r="AQ72">
        <v>9.6714999999999995E-2</v>
      </c>
      <c r="AR72">
        <v>0.138686</v>
      </c>
      <c r="AS72">
        <v>0.18613099999999999</v>
      </c>
      <c r="AT72">
        <v>0.145985</v>
      </c>
      <c r="AU72">
        <v>0.13686100000000001</v>
      </c>
      <c r="AV72">
        <v>0.105839</v>
      </c>
      <c r="AW72">
        <v>7.6642000000000002E-2</v>
      </c>
      <c r="AX72">
        <v>5.8394000000000001E-2</v>
      </c>
      <c r="AY72">
        <v>2.0073000000000001E-2</v>
      </c>
      <c r="AZ72">
        <v>0</v>
      </c>
      <c r="BA72">
        <v>0</v>
      </c>
      <c r="BB72">
        <v>0.76642300000000008</v>
      </c>
      <c r="BC72">
        <v>0.104015</v>
      </c>
      <c r="BD72">
        <v>0.12956200000000001</v>
      </c>
      <c r="BE72">
        <v>0.51642299999999997</v>
      </c>
      <c r="BF72">
        <v>0.47627700000000001</v>
      </c>
      <c r="BG72">
        <v>7.2989999999999999E-3</v>
      </c>
      <c r="BH72">
        <v>0</v>
      </c>
      <c r="BI72">
        <v>0</v>
      </c>
      <c r="BJ72">
        <v>2.1898000000000001E-2</v>
      </c>
      <c r="BK72">
        <v>4.7445000000000001E-2</v>
      </c>
      <c r="BL72">
        <v>0.8777370000000001</v>
      </c>
      <c r="BM72">
        <v>2.5547E-2</v>
      </c>
      <c r="BN72">
        <v>2.3723000000000001E-2</v>
      </c>
      <c r="BO72">
        <v>3.65E-3</v>
      </c>
      <c r="BP72">
        <v>0.65146000000000004</v>
      </c>
      <c r="BQ72">
        <v>1.6423E-2</v>
      </c>
      <c r="BR72">
        <v>0.332117</v>
      </c>
      <c r="BS72">
        <v>1</v>
      </c>
      <c r="BT72" t="s">
        <v>5270</v>
      </c>
      <c r="BU72">
        <v>3321</v>
      </c>
      <c r="BV72">
        <v>0.16501099999999999</v>
      </c>
      <c r="BW72">
        <v>0</v>
      </c>
    </row>
    <row r="73" spans="1:75" customFormat="1" x14ac:dyDescent="0.25">
      <c r="A73" t="s">
        <v>5275</v>
      </c>
      <c r="B73" t="s">
        <v>102</v>
      </c>
      <c r="C73" t="s">
        <v>123</v>
      </c>
      <c r="D73" t="s">
        <v>961</v>
      </c>
      <c r="E73">
        <v>2015</v>
      </c>
      <c r="F73">
        <v>9</v>
      </c>
      <c r="G73">
        <v>1</v>
      </c>
      <c r="H73">
        <v>0</v>
      </c>
      <c r="I73">
        <v>1</v>
      </c>
      <c r="J73">
        <v>2</v>
      </c>
      <c r="K73">
        <v>1</v>
      </c>
      <c r="L73">
        <v>4</v>
      </c>
      <c r="M73">
        <v>1</v>
      </c>
      <c r="N73">
        <v>0</v>
      </c>
      <c r="O73">
        <v>1</v>
      </c>
      <c r="P73">
        <v>0</v>
      </c>
      <c r="Q73">
        <v>0</v>
      </c>
      <c r="R73">
        <v>0</v>
      </c>
      <c r="S73">
        <v>0</v>
      </c>
      <c r="T73">
        <v>0</v>
      </c>
      <c r="U73">
        <v>10</v>
      </c>
      <c r="V73">
        <v>0</v>
      </c>
      <c r="W73">
        <v>0</v>
      </c>
      <c r="X73">
        <v>1</v>
      </c>
      <c r="Y73">
        <v>5</v>
      </c>
      <c r="Z73">
        <v>4</v>
      </c>
      <c r="AA73">
        <v>0</v>
      </c>
      <c r="AB73">
        <v>0</v>
      </c>
      <c r="AC73">
        <v>0</v>
      </c>
      <c r="AD73">
        <v>0</v>
      </c>
      <c r="AE73">
        <v>6</v>
      </c>
      <c r="AF73">
        <v>0</v>
      </c>
      <c r="AG73">
        <v>0</v>
      </c>
      <c r="AH73">
        <v>4</v>
      </c>
      <c r="AI73">
        <v>6</v>
      </c>
      <c r="AJ73">
        <v>0</v>
      </c>
      <c r="AK73">
        <v>4</v>
      </c>
      <c r="AL73">
        <v>10</v>
      </c>
      <c r="AM73">
        <v>0.9</v>
      </c>
      <c r="AN73">
        <v>0.1</v>
      </c>
      <c r="AO73">
        <v>0</v>
      </c>
      <c r="AP73">
        <v>0.1</v>
      </c>
      <c r="AQ73">
        <v>0.2</v>
      </c>
      <c r="AR73">
        <v>0.1</v>
      </c>
      <c r="AS73">
        <v>0.4</v>
      </c>
      <c r="AT73">
        <v>0.1</v>
      </c>
      <c r="AU73">
        <v>0</v>
      </c>
      <c r="AV73">
        <v>0.1</v>
      </c>
      <c r="AW73">
        <v>0</v>
      </c>
      <c r="AX73">
        <v>0</v>
      </c>
      <c r="AY73">
        <v>0</v>
      </c>
      <c r="AZ73">
        <v>0</v>
      </c>
      <c r="BA73">
        <v>0</v>
      </c>
      <c r="BB73">
        <v>1</v>
      </c>
      <c r="BC73">
        <v>0</v>
      </c>
      <c r="BD73">
        <v>0</v>
      </c>
      <c r="BE73">
        <v>0.1</v>
      </c>
      <c r="BF73">
        <v>0.5</v>
      </c>
      <c r="BG73">
        <v>0.4</v>
      </c>
      <c r="BH73">
        <v>0</v>
      </c>
      <c r="BI73">
        <v>0</v>
      </c>
      <c r="BJ73">
        <v>0</v>
      </c>
      <c r="BK73">
        <v>0</v>
      </c>
      <c r="BL73">
        <v>0.6</v>
      </c>
      <c r="BM73">
        <v>0</v>
      </c>
      <c r="BN73">
        <v>0</v>
      </c>
      <c r="BO73">
        <v>0.4</v>
      </c>
      <c r="BP73">
        <v>0.6</v>
      </c>
      <c r="BQ73">
        <v>0</v>
      </c>
      <c r="BR73">
        <v>0.4</v>
      </c>
      <c r="BS73">
        <v>1</v>
      </c>
      <c r="BT73" t="s">
        <v>5270</v>
      </c>
      <c r="BU73">
        <v>3321</v>
      </c>
      <c r="BV73">
        <v>3.0109999999999998E-3</v>
      </c>
      <c r="BW73">
        <v>0</v>
      </c>
    </row>
    <row r="74" spans="1:75" customFormat="1" x14ac:dyDescent="0.25">
      <c r="A74" t="s">
        <v>5276</v>
      </c>
      <c r="B74" t="s">
        <v>102</v>
      </c>
      <c r="C74" t="s">
        <v>369</v>
      </c>
      <c r="D74" t="s">
        <v>44</v>
      </c>
      <c r="E74">
        <v>2015</v>
      </c>
      <c r="F74" t="s">
        <v>74</v>
      </c>
      <c r="G74" t="s">
        <v>74</v>
      </c>
      <c r="H74" t="s">
        <v>74</v>
      </c>
      <c r="I74" t="s">
        <v>74</v>
      </c>
      <c r="J74" t="s">
        <v>74</v>
      </c>
      <c r="K74" t="s">
        <v>74</v>
      </c>
      <c r="L74" t="s">
        <v>74</v>
      </c>
      <c r="M74" t="s">
        <v>74</v>
      </c>
      <c r="N74" t="s">
        <v>74</v>
      </c>
      <c r="O74" t="s">
        <v>74</v>
      </c>
      <c r="P74" t="s">
        <v>74</v>
      </c>
      <c r="Q74" t="s">
        <v>74</v>
      </c>
      <c r="R74" t="s">
        <v>74</v>
      </c>
      <c r="S74" t="s">
        <v>74</v>
      </c>
      <c r="T74" t="s">
        <v>74</v>
      </c>
      <c r="U74">
        <v>677</v>
      </c>
      <c r="V74">
        <v>24</v>
      </c>
      <c r="W74">
        <v>6</v>
      </c>
      <c r="X74">
        <v>418</v>
      </c>
      <c r="Y74">
        <v>288</v>
      </c>
      <c r="Z74">
        <v>1</v>
      </c>
      <c r="AA74">
        <v>38</v>
      </c>
      <c r="AB74">
        <v>0</v>
      </c>
      <c r="AC74">
        <v>23</v>
      </c>
      <c r="AD74">
        <v>14</v>
      </c>
      <c r="AE74">
        <v>612</v>
      </c>
      <c r="AF74">
        <v>12</v>
      </c>
      <c r="AG74">
        <v>6</v>
      </c>
      <c r="AH74">
        <v>2</v>
      </c>
      <c r="AI74">
        <v>626</v>
      </c>
      <c r="AJ74">
        <v>66</v>
      </c>
      <c r="AK74">
        <v>15</v>
      </c>
      <c r="AL74">
        <v>707</v>
      </c>
      <c r="AM74" t="s">
        <v>74</v>
      </c>
      <c r="AN74" t="s">
        <v>74</v>
      </c>
      <c r="AO74" t="s">
        <v>74</v>
      </c>
      <c r="AP74" t="s">
        <v>74</v>
      </c>
      <c r="AQ74" t="s">
        <v>74</v>
      </c>
      <c r="AR74" t="s">
        <v>74</v>
      </c>
      <c r="AS74" t="s">
        <v>74</v>
      </c>
      <c r="AT74" t="s">
        <v>74</v>
      </c>
      <c r="AU74" t="s">
        <v>74</v>
      </c>
      <c r="AV74" t="s">
        <v>74</v>
      </c>
      <c r="AW74" t="s">
        <v>74</v>
      </c>
      <c r="AX74" t="s">
        <v>74</v>
      </c>
      <c r="AY74" t="s">
        <v>74</v>
      </c>
      <c r="AZ74" t="s">
        <v>74</v>
      </c>
      <c r="BA74" t="s">
        <v>74</v>
      </c>
      <c r="BB74">
        <v>0.95756699999999995</v>
      </c>
      <c r="BC74">
        <v>3.3945999999999997E-2</v>
      </c>
      <c r="BD74">
        <v>8.4869999999999998E-3</v>
      </c>
      <c r="BE74">
        <v>0.59123100000000006</v>
      </c>
      <c r="BF74">
        <v>0.40735500000000002</v>
      </c>
      <c r="BG74">
        <v>1.4139999999999999E-3</v>
      </c>
      <c r="BH74">
        <v>5.3747999999999997E-2</v>
      </c>
      <c r="BI74">
        <v>0</v>
      </c>
      <c r="BJ74">
        <v>3.2531999999999998E-2</v>
      </c>
      <c r="BK74">
        <v>1.9802E-2</v>
      </c>
      <c r="BL74">
        <v>0.86562899999999998</v>
      </c>
      <c r="BM74">
        <v>1.6972999999999999E-2</v>
      </c>
      <c r="BN74">
        <v>8.4869999999999998E-3</v>
      </c>
      <c r="BO74">
        <v>2.8289999999999999E-3</v>
      </c>
      <c r="BP74">
        <v>0.88543099999999997</v>
      </c>
      <c r="BQ74">
        <v>9.3352000000000004E-2</v>
      </c>
      <c r="BR74">
        <v>2.1215999999999999E-2</v>
      </c>
      <c r="BS74">
        <v>1</v>
      </c>
      <c r="BT74" t="s">
        <v>5277</v>
      </c>
      <c r="BU74">
        <v>707</v>
      </c>
      <c r="BV74">
        <v>1</v>
      </c>
      <c r="BW74">
        <v>0</v>
      </c>
    </row>
    <row r="75" spans="1:75" customFormat="1" x14ac:dyDescent="0.25">
      <c r="A75" t="s">
        <v>5278</v>
      </c>
      <c r="B75" t="s">
        <v>102</v>
      </c>
      <c r="C75" t="s">
        <v>369</v>
      </c>
      <c r="D75" t="s">
        <v>947</v>
      </c>
      <c r="E75">
        <v>2015</v>
      </c>
      <c r="F75" t="s">
        <v>74</v>
      </c>
      <c r="G75" t="s">
        <v>74</v>
      </c>
      <c r="H75" t="s">
        <v>74</v>
      </c>
      <c r="I75" t="s">
        <v>74</v>
      </c>
      <c r="J75" t="s">
        <v>74</v>
      </c>
      <c r="K75" t="s">
        <v>74</v>
      </c>
      <c r="L75" t="s">
        <v>74</v>
      </c>
      <c r="M75" t="s">
        <v>74</v>
      </c>
      <c r="N75" t="s">
        <v>74</v>
      </c>
      <c r="O75" t="s">
        <v>74</v>
      </c>
      <c r="P75" t="s">
        <v>74</v>
      </c>
      <c r="Q75" t="s">
        <v>74</v>
      </c>
      <c r="R75" t="s">
        <v>74</v>
      </c>
      <c r="S75" t="s">
        <v>74</v>
      </c>
      <c r="T75" t="s">
        <v>74</v>
      </c>
      <c r="U75">
        <v>313</v>
      </c>
      <c r="V75">
        <v>8</v>
      </c>
      <c r="W75">
        <v>2</v>
      </c>
      <c r="X75">
        <v>197</v>
      </c>
      <c r="Y75">
        <v>126</v>
      </c>
      <c r="Z75">
        <v>0</v>
      </c>
      <c r="AA75">
        <v>5</v>
      </c>
      <c r="AB75">
        <v>0</v>
      </c>
      <c r="AC75">
        <v>6</v>
      </c>
      <c r="AD75">
        <v>2</v>
      </c>
      <c r="AE75">
        <v>305</v>
      </c>
      <c r="AF75">
        <v>2</v>
      </c>
      <c r="AG75">
        <v>3</v>
      </c>
      <c r="AH75">
        <v>0</v>
      </c>
      <c r="AI75">
        <v>269</v>
      </c>
      <c r="AJ75">
        <v>43</v>
      </c>
      <c r="AK75">
        <v>11</v>
      </c>
      <c r="AL75">
        <v>323</v>
      </c>
      <c r="AM75" t="s">
        <v>74</v>
      </c>
      <c r="AN75" t="s">
        <v>74</v>
      </c>
      <c r="AO75" t="s">
        <v>74</v>
      </c>
      <c r="AP75" t="s">
        <v>74</v>
      </c>
      <c r="AQ75" t="s">
        <v>74</v>
      </c>
      <c r="AR75" t="s">
        <v>74</v>
      </c>
      <c r="AS75" t="s">
        <v>74</v>
      </c>
      <c r="AT75" t="s">
        <v>74</v>
      </c>
      <c r="AU75" t="s">
        <v>74</v>
      </c>
      <c r="AV75" t="s">
        <v>74</v>
      </c>
      <c r="AW75" t="s">
        <v>74</v>
      </c>
      <c r="AX75" t="s">
        <v>74</v>
      </c>
      <c r="AY75" t="s">
        <v>74</v>
      </c>
      <c r="AZ75" t="s">
        <v>74</v>
      </c>
      <c r="BA75" t="s">
        <v>74</v>
      </c>
      <c r="BB75">
        <v>0.96904000000000001</v>
      </c>
      <c r="BC75">
        <v>2.4767999999999998E-2</v>
      </c>
      <c r="BD75">
        <v>6.1919999999999996E-3</v>
      </c>
      <c r="BE75">
        <v>0.60990699999999998</v>
      </c>
      <c r="BF75">
        <v>0.39009300000000002</v>
      </c>
      <c r="BG75">
        <v>0</v>
      </c>
      <c r="BH75">
        <v>1.5480000000000001E-2</v>
      </c>
      <c r="BI75">
        <v>0</v>
      </c>
      <c r="BJ75">
        <v>1.8575999999999999E-2</v>
      </c>
      <c r="BK75">
        <v>6.1919999999999996E-3</v>
      </c>
      <c r="BL75">
        <v>0.944272</v>
      </c>
      <c r="BM75">
        <v>6.1919999999999996E-3</v>
      </c>
      <c r="BN75">
        <v>9.2879999999999994E-3</v>
      </c>
      <c r="BO75">
        <v>0</v>
      </c>
      <c r="BP75">
        <v>0.83281700000000003</v>
      </c>
      <c r="BQ75">
        <v>0.133127</v>
      </c>
      <c r="BR75">
        <v>3.4056000000000003E-2</v>
      </c>
      <c r="BS75">
        <v>1</v>
      </c>
      <c r="BT75" t="s">
        <v>5277</v>
      </c>
      <c r="BU75">
        <v>707</v>
      </c>
      <c r="BV75">
        <v>0.45685999999999999</v>
      </c>
      <c r="BW75">
        <v>0</v>
      </c>
    </row>
    <row r="76" spans="1:75" customFormat="1" x14ac:dyDescent="0.25">
      <c r="A76" t="s">
        <v>5279</v>
      </c>
      <c r="B76" t="s">
        <v>102</v>
      </c>
      <c r="C76" t="s">
        <v>369</v>
      </c>
      <c r="D76" t="s">
        <v>949</v>
      </c>
      <c r="E76">
        <v>2015</v>
      </c>
      <c r="F76" t="s">
        <v>74</v>
      </c>
      <c r="G76" t="s">
        <v>74</v>
      </c>
      <c r="H76" t="s">
        <v>74</v>
      </c>
      <c r="I76" t="s">
        <v>74</v>
      </c>
      <c r="J76" t="s">
        <v>74</v>
      </c>
      <c r="K76" t="s">
        <v>74</v>
      </c>
      <c r="L76" t="s">
        <v>74</v>
      </c>
      <c r="M76" t="s">
        <v>74</v>
      </c>
      <c r="N76" t="s">
        <v>74</v>
      </c>
      <c r="O76" t="s">
        <v>74</v>
      </c>
      <c r="P76" t="s">
        <v>74</v>
      </c>
      <c r="Q76" t="s">
        <v>74</v>
      </c>
      <c r="R76" t="s">
        <v>74</v>
      </c>
      <c r="S76" t="s">
        <v>74</v>
      </c>
      <c r="T76" t="s">
        <v>74</v>
      </c>
      <c r="U76">
        <v>246</v>
      </c>
      <c r="V76">
        <v>10</v>
      </c>
      <c r="W76">
        <v>1</v>
      </c>
      <c r="X76">
        <v>133</v>
      </c>
      <c r="Y76">
        <v>124</v>
      </c>
      <c r="Z76">
        <v>0</v>
      </c>
      <c r="AA76">
        <v>21</v>
      </c>
      <c r="AB76">
        <v>0</v>
      </c>
      <c r="AC76">
        <v>7</v>
      </c>
      <c r="AD76">
        <v>6</v>
      </c>
      <c r="AE76">
        <v>222</v>
      </c>
      <c r="AF76">
        <v>0</v>
      </c>
      <c r="AG76">
        <v>0</v>
      </c>
      <c r="AH76">
        <v>1</v>
      </c>
      <c r="AI76">
        <v>256</v>
      </c>
      <c r="AJ76">
        <v>1</v>
      </c>
      <c r="AK76">
        <v>0</v>
      </c>
      <c r="AL76">
        <v>257</v>
      </c>
      <c r="AM76" t="s">
        <v>74</v>
      </c>
      <c r="AN76" t="s">
        <v>74</v>
      </c>
      <c r="AO76" t="s">
        <v>74</v>
      </c>
      <c r="AP76" t="s">
        <v>74</v>
      </c>
      <c r="AQ76" t="s">
        <v>74</v>
      </c>
      <c r="AR76" t="s">
        <v>74</v>
      </c>
      <c r="AS76" t="s">
        <v>74</v>
      </c>
      <c r="AT76" t="s">
        <v>74</v>
      </c>
      <c r="AU76" t="s">
        <v>74</v>
      </c>
      <c r="AV76" t="s">
        <v>74</v>
      </c>
      <c r="AW76" t="s">
        <v>74</v>
      </c>
      <c r="AX76" t="s">
        <v>74</v>
      </c>
      <c r="AY76" t="s">
        <v>74</v>
      </c>
      <c r="AZ76" t="s">
        <v>74</v>
      </c>
      <c r="BA76" t="s">
        <v>74</v>
      </c>
      <c r="BB76">
        <v>0.9571980000000001</v>
      </c>
      <c r="BC76">
        <v>3.8911000000000001E-2</v>
      </c>
      <c r="BD76">
        <v>3.8909999999999999E-3</v>
      </c>
      <c r="BE76">
        <v>0.51751000000000003</v>
      </c>
      <c r="BF76">
        <v>0.48248999999999997</v>
      </c>
      <c r="BG76">
        <v>0</v>
      </c>
      <c r="BH76">
        <v>8.1712000000000007E-2</v>
      </c>
      <c r="BI76">
        <v>0</v>
      </c>
      <c r="BJ76">
        <v>2.7237000000000001E-2</v>
      </c>
      <c r="BK76">
        <v>2.3345999999999999E-2</v>
      </c>
      <c r="BL76">
        <v>0.86381299999999994</v>
      </c>
      <c r="BM76">
        <v>0</v>
      </c>
      <c r="BN76">
        <v>0</v>
      </c>
      <c r="BO76">
        <v>3.8909999999999999E-3</v>
      </c>
      <c r="BP76">
        <v>0.99610900000000002</v>
      </c>
      <c r="BQ76">
        <v>3.8909999999999999E-3</v>
      </c>
      <c r="BR76">
        <v>0</v>
      </c>
      <c r="BS76">
        <v>1</v>
      </c>
      <c r="BT76" t="s">
        <v>5277</v>
      </c>
      <c r="BU76">
        <v>707</v>
      </c>
      <c r="BV76">
        <v>0.363508</v>
      </c>
      <c r="BW76">
        <v>0</v>
      </c>
    </row>
    <row r="77" spans="1:75" customFormat="1" x14ac:dyDescent="0.25">
      <c r="A77" t="s">
        <v>5280</v>
      </c>
      <c r="B77" t="s">
        <v>102</v>
      </c>
      <c r="C77" t="s">
        <v>369</v>
      </c>
      <c r="D77" t="s">
        <v>951</v>
      </c>
      <c r="E77">
        <v>2015</v>
      </c>
      <c r="F77" t="s">
        <v>74</v>
      </c>
      <c r="G77" t="s">
        <v>74</v>
      </c>
      <c r="H77" t="s">
        <v>74</v>
      </c>
      <c r="I77" t="s">
        <v>74</v>
      </c>
      <c r="J77" t="s">
        <v>74</v>
      </c>
      <c r="K77" t="s">
        <v>74</v>
      </c>
      <c r="L77" t="s">
        <v>74</v>
      </c>
      <c r="M77" t="s">
        <v>74</v>
      </c>
      <c r="N77" t="s">
        <v>74</v>
      </c>
      <c r="O77" t="s">
        <v>74</v>
      </c>
      <c r="P77" t="s">
        <v>74</v>
      </c>
      <c r="Q77" t="s">
        <v>74</v>
      </c>
      <c r="R77" t="s">
        <v>74</v>
      </c>
      <c r="S77" t="s">
        <v>74</v>
      </c>
      <c r="T77" t="s">
        <v>74</v>
      </c>
      <c r="U77">
        <v>29</v>
      </c>
      <c r="V77">
        <v>3</v>
      </c>
      <c r="W77">
        <v>0</v>
      </c>
      <c r="X77">
        <v>27</v>
      </c>
      <c r="Y77">
        <v>5</v>
      </c>
      <c r="Z77">
        <v>0</v>
      </c>
      <c r="AA77">
        <v>7</v>
      </c>
      <c r="AB77">
        <v>0</v>
      </c>
      <c r="AC77">
        <v>2</v>
      </c>
      <c r="AD77">
        <v>1</v>
      </c>
      <c r="AE77">
        <v>22</v>
      </c>
      <c r="AF77">
        <v>0</v>
      </c>
      <c r="AG77">
        <v>0</v>
      </c>
      <c r="AH77">
        <v>0</v>
      </c>
      <c r="AI77">
        <v>32</v>
      </c>
      <c r="AJ77">
        <v>0</v>
      </c>
      <c r="AK77">
        <v>0</v>
      </c>
      <c r="AL77">
        <v>32</v>
      </c>
      <c r="AM77" t="s">
        <v>74</v>
      </c>
      <c r="AN77" t="s">
        <v>74</v>
      </c>
      <c r="AO77" t="s">
        <v>74</v>
      </c>
      <c r="AP77" t="s">
        <v>74</v>
      </c>
      <c r="AQ77" t="s">
        <v>74</v>
      </c>
      <c r="AR77" t="s">
        <v>74</v>
      </c>
      <c r="AS77" t="s">
        <v>74</v>
      </c>
      <c r="AT77" t="s">
        <v>74</v>
      </c>
      <c r="AU77" t="s">
        <v>74</v>
      </c>
      <c r="AV77" t="s">
        <v>74</v>
      </c>
      <c r="AW77" t="s">
        <v>74</v>
      </c>
      <c r="AX77" t="s">
        <v>74</v>
      </c>
      <c r="AY77" t="s">
        <v>74</v>
      </c>
      <c r="AZ77" t="s">
        <v>74</v>
      </c>
      <c r="BA77" t="s">
        <v>74</v>
      </c>
      <c r="BB77">
        <v>0.90625</v>
      </c>
      <c r="BC77">
        <v>9.375E-2</v>
      </c>
      <c r="BD77">
        <v>0</v>
      </c>
      <c r="BE77">
        <v>0.84375</v>
      </c>
      <c r="BF77">
        <v>0.15625</v>
      </c>
      <c r="BG77">
        <v>0</v>
      </c>
      <c r="BH77">
        <v>0.21875</v>
      </c>
      <c r="BI77">
        <v>0</v>
      </c>
      <c r="BJ77">
        <v>6.25E-2</v>
      </c>
      <c r="BK77">
        <v>3.125E-2</v>
      </c>
      <c r="BL77">
        <v>0.6875</v>
      </c>
      <c r="BM77">
        <v>0</v>
      </c>
      <c r="BN77">
        <v>0</v>
      </c>
      <c r="BO77">
        <v>0</v>
      </c>
      <c r="BP77">
        <v>1</v>
      </c>
      <c r="BQ77">
        <v>0</v>
      </c>
      <c r="BR77">
        <v>0</v>
      </c>
      <c r="BS77">
        <v>1</v>
      </c>
      <c r="BT77" t="s">
        <v>5277</v>
      </c>
      <c r="BU77">
        <v>707</v>
      </c>
      <c r="BV77">
        <v>4.5261999999999997E-2</v>
      </c>
      <c r="BW77">
        <v>0</v>
      </c>
    </row>
    <row r="78" spans="1:75" customFormat="1" x14ac:dyDescent="0.25">
      <c r="A78" t="s">
        <v>5281</v>
      </c>
      <c r="B78" t="s">
        <v>102</v>
      </c>
      <c r="C78" t="s">
        <v>369</v>
      </c>
      <c r="D78" t="s">
        <v>953</v>
      </c>
      <c r="E78">
        <v>2015</v>
      </c>
      <c r="F78" t="s">
        <v>74</v>
      </c>
      <c r="G78" t="s">
        <v>74</v>
      </c>
      <c r="H78" t="s">
        <v>74</v>
      </c>
      <c r="I78" t="s">
        <v>74</v>
      </c>
      <c r="J78" t="s">
        <v>74</v>
      </c>
      <c r="K78" t="s">
        <v>74</v>
      </c>
      <c r="L78" t="s">
        <v>74</v>
      </c>
      <c r="M78" t="s">
        <v>74</v>
      </c>
      <c r="N78" t="s">
        <v>74</v>
      </c>
      <c r="O78" t="s">
        <v>74</v>
      </c>
      <c r="P78" t="s">
        <v>74</v>
      </c>
      <c r="Q78" t="s">
        <v>74</v>
      </c>
      <c r="R78" t="s">
        <v>74</v>
      </c>
      <c r="S78" t="s">
        <v>74</v>
      </c>
      <c r="T78" t="s">
        <v>74</v>
      </c>
      <c r="U78">
        <v>56</v>
      </c>
      <c r="V78">
        <v>3</v>
      </c>
      <c r="W78">
        <v>1</v>
      </c>
      <c r="X78">
        <v>37</v>
      </c>
      <c r="Y78">
        <v>23</v>
      </c>
      <c r="Z78">
        <v>0</v>
      </c>
      <c r="AA78">
        <v>1</v>
      </c>
      <c r="AB78">
        <v>0</v>
      </c>
      <c r="AC78">
        <v>6</v>
      </c>
      <c r="AD78">
        <v>4</v>
      </c>
      <c r="AE78">
        <v>37</v>
      </c>
      <c r="AF78">
        <v>10</v>
      </c>
      <c r="AG78">
        <v>2</v>
      </c>
      <c r="AH78">
        <v>0</v>
      </c>
      <c r="AI78">
        <v>43</v>
      </c>
      <c r="AJ78">
        <v>14</v>
      </c>
      <c r="AK78">
        <v>3</v>
      </c>
      <c r="AL78">
        <v>60</v>
      </c>
      <c r="AM78" t="s">
        <v>74</v>
      </c>
      <c r="AN78" t="s">
        <v>74</v>
      </c>
      <c r="AO78" t="s">
        <v>74</v>
      </c>
      <c r="AP78" t="s">
        <v>74</v>
      </c>
      <c r="AQ78" t="s">
        <v>74</v>
      </c>
      <c r="AR78" t="s">
        <v>74</v>
      </c>
      <c r="AS78" t="s">
        <v>74</v>
      </c>
      <c r="AT78" t="s">
        <v>74</v>
      </c>
      <c r="AU78" t="s">
        <v>74</v>
      </c>
      <c r="AV78" t="s">
        <v>74</v>
      </c>
      <c r="AW78" t="s">
        <v>74</v>
      </c>
      <c r="AX78" t="s">
        <v>74</v>
      </c>
      <c r="AY78" t="s">
        <v>74</v>
      </c>
      <c r="AZ78" t="s">
        <v>74</v>
      </c>
      <c r="BA78" t="s">
        <v>74</v>
      </c>
      <c r="BB78">
        <v>0.93333299999999997</v>
      </c>
      <c r="BC78">
        <v>0.05</v>
      </c>
      <c r="BD78">
        <v>1.6667000000000001E-2</v>
      </c>
      <c r="BE78">
        <v>0.61666699999999997</v>
      </c>
      <c r="BF78">
        <v>0.38333299999999998</v>
      </c>
      <c r="BG78">
        <v>0</v>
      </c>
      <c r="BH78">
        <v>1.6667000000000001E-2</v>
      </c>
      <c r="BI78">
        <v>0</v>
      </c>
      <c r="BJ78">
        <v>0.1</v>
      </c>
      <c r="BK78">
        <v>6.666699999999999E-2</v>
      </c>
      <c r="BL78">
        <v>0.61666699999999997</v>
      </c>
      <c r="BM78">
        <v>0.16666700000000001</v>
      </c>
      <c r="BN78">
        <v>3.3333000000000002E-2</v>
      </c>
      <c r="BO78">
        <v>0</v>
      </c>
      <c r="BP78">
        <v>0.71666700000000005</v>
      </c>
      <c r="BQ78">
        <v>0.23333300000000001</v>
      </c>
      <c r="BR78">
        <v>0.05</v>
      </c>
      <c r="BS78">
        <v>1</v>
      </c>
      <c r="BT78" t="s">
        <v>5277</v>
      </c>
      <c r="BU78">
        <v>707</v>
      </c>
      <c r="BV78">
        <v>8.4865999999999997E-2</v>
      </c>
      <c r="BW78">
        <v>0</v>
      </c>
    </row>
    <row r="79" spans="1:75" customFormat="1" x14ac:dyDescent="0.25">
      <c r="A79" t="s">
        <v>5282</v>
      </c>
      <c r="B79" t="s">
        <v>102</v>
      </c>
      <c r="C79" t="s">
        <v>369</v>
      </c>
      <c r="D79" t="s">
        <v>961</v>
      </c>
      <c r="E79">
        <v>2015</v>
      </c>
      <c r="F79" t="s">
        <v>74</v>
      </c>
      <c r="G79" t="s">
        <v>74</v>
      </c>
      <c r="H79" t="s">
        <v>74</v>
      </c>
      <c r="I79" t="s">
        <v>74</v>
      </c>
      <c r="J79" t="s">
        <v>74</v>
      </c>
      <c r="K79" t="s">
        <v>74</v>
      </c>
      <c r="L79" t="s">
        <v>74</v>
      </c>
      <c r="M79" t="s">
        <v>74</v>
      </c>
      <c r="N79" t="s">
        <v>74</v>
      </c>
      <c r="O79" t="s">
        <v>74</v>
      </c>
      <c r="P79" t="s">
        <v>74</v>
      </c>
      <c r="Q79" t="s">
        <v>74</v>
      </c>
      <c r="R79" t="s">
        <v>74</v>
      </c>
      <c r="S79" t="s">
        <v>74</v>
      </c>
      <c r="T79" t="s">
        <v>74</v>
      </c>
      <c r="U79">
        <v>33</v>
      </c>
      <c r="V79">
        <v>0</v>
      </c>
      <c r="W79">
        <v>2</v>
      </c>
      <c r="X79">
        <v>24</v>
      </c>
      <c r="Y79">
        <v>10</v>
      </c>
      <c r="Z79">
        <v>1</v>
      </c>
      <c r="AA79">
        <v>4</v>
      </c>
      <c r="AB79">
        <v>0</v>
      </c>
      <c r="AC79">
        <v>2</v>
      </c>
      <c r="AD79">
        <v>1</v>
      </c>
      <c r="AE79">
        <v>26</v>
      </c>
      <c r="AF79">
        <v>0</v>
      </c>
      <c r="AG79">
        <v>1</v>
      </c>
      <c r="AH79">
        <v>1</v>
      </c>
      <c r="AI79">
        <v>25</v>
      </c>
      <c r="AJ79">
        <v>9</v>
      </c>
      <c r="AK79">
        <v>1</v>
      </c>
      <c r="AL79">
        <v>35</v>
      </c>
      <c r="AM79" t="s">
        <v>74</v>
      </c>
      <c r="AN79" t="s">
        <v>74</v>
      </c>
      <c r="AO79" t="s">
        <v>74</v>
      </c>
      <c r="AP79" t="s">
        <v>74</v>
      </c>
      <c r="AQ79" t="s">
        <v>74</v>
      </c>
      <c r="AR79" t="s">
        <v>74</v>
      </c>
      <c r="AS79" t="s">
        <v>74</v>
      </c>
      <c r="AT79" t="s">
        <v>74</v>
      </c>
      <c r="AU79" t="s">
        <v>74</v>
      </c>
      <c r="AV79" t="s">
        <v>74</v>
      </c>
      <c r="AW79" t="s">
        <v>74</v>
      </c>
      <c r="AX79" t="s">
        <v>74</v>
      </c>
      <c r="AY79" t="s">
        <v>74</v>
      </c>
      <c r="AZ79" t="s">
        <v>74</v>
      </c>
      <c r="BA79" t="s">
        <v>74</v>
      </c>
      <c r="BB79">
        <v>0.94285700000000006</v>
      </c>
      <c r="BC79">
        <v>0</v>
      </c>
      <c r="BD79">
        <v>5.7142999999999999E-2</v>
      </c>
      <c r="BE79">
        <v>0.68571399999999993</v>
      </c>
      <c r="BF79">
        <v>0.28571400000000002</v>
      </c>
      <c r="BG79">
        <v>2.8570999999999999E-2</v>
      </c>
      <c r="BH79">
        <v>0.114286</v>
      </c>
      <c r="BI79">
        <v>0</v>
      </c>
      <c r="BJ79">
        <v>5.7142999999999999E-2</v>
      </c>
      <c r="BK79">
        <v>2.8570999999999999E-2</v>
      </c>
      <c r="BL79">
        <v>0.7428570000000001</v>
      </c>
      <c r="BM79">
        <v>0</v>
      </c>
      <c r="BN79">
        <v>2.8570999999999999E-2</v>
      </c>
      <c r="BO79">
        <v>2.8570999999999999E-2</v>
      </c>
      <c r="BP79">
        <v>0.71428599999999998</v>
      </c>
      <c r="BQ79">
        <v>0.25714300000000001</v>
      </c>
      <c r="BR79">
        <v>2.8570999999999999E-2</v>
      </c>
      <c r="BS79">
        <v>1</v>
      </c>
      <c r="BT79" t="s">
        <v>5277</v>
      </c>
      <c r="BU79">
        <v>707</v>
      </c>
      <c r="BV79">
        <v>4.9505E-2</v>
      </c>
      <c r="BW79">
        <v>0</v>
      </c>
    </row>
    <row r="80" spans="1:75" customFormat="1" x14ac:dyDescent="0.25">
      <c r="A80" t="s">
        <v>5283</v>
      </c>
      <c r="B80" t="s">
        <v>102</v>
      </c>
      <c r="C80" t="s">
        <v>376</v>
      </c>
      <c r="D80" t="s">
        <v>44</v>
      </c>
      <c r="E80">
        <v>2015</v>
      </c>
      <c r="F80">
        <v>397</v>
      </c>
      <c r="G80">
        <v>109</v>
      </c>
      <c r="H80">
        <v>0</v>
      </c>
      <c r="I80">
        <v>62</v>
      </c>
      <c r="J80">
        <v>74</v>
      </c>
      <c r="K80">
        <v>76</v>
      </c>
      <c r="L80">
        <v>85</v>
      </c>
      <c r="M80">
        <v>85</v>
      </c>
      <c r="N80">
        <v>60</v>
      </c>
      <c r="O80">
        <v>39</v>
      </c>
      <c r="P80">
        <v>15</v>
      </c>
      <c r="Q80">
        <v>9</v>
      </c>
      <c r="R80">
        <v>1</v>
      </c>
      <c r="S80">
        <v>0</v>
      </c>
      <c r="T80">
        <v>0</v>
      </c>
      <c r="U80">
        <v>491</v>
      </c>
      <c r="V80">
        <v>3</v>
      </c>
      <c r="W80">
        <v>12</v>
      </c>
      <c r="X80">
        <v>335</v>
      </c>
      <c r="Y80">
        <v>171</v>
      </c>
      <c r="Z80">
        <v>0</v>
      </c>
      <c r="AA80">
        <v>0</v>
      </c>
      <c r="AB80">
        <v>0</v>
      </c>
      <c r="AC80">
        <v>0</v>
      </c>
      <c r="AD80">
        <v>0</v>
      </c>
      <c r="AE80">
        <v>477</v>
      </c>
      <c r="AF80">
        <v>0</v>
      </c>
      <c r="AG80">
        <v>0</v>
      </c>
      <c r="AH80">
        <v>29</v>
      </c>
      <c r="AI80">
        <v>369</v>
      </c>
      <c r="AJ80">
        <v>107</v>
      </c>
      <c r="AK80">
        <v>30</v>
      </c>
      <c r="AL80">
        <v>506</v>
      </c>
      <c r="AM80">
        <v>0.78458499999999998</v>
      </c>
      <c r="AN80">
        <v>0.215415</v>
      </c>
      <c r="AO80">
        <v>0</v>
      </c>
      <c r="AP80">
        <v>0.12253</v>
      </c>
      <c r="AQ80">
        <v>0.14624500000000001</v>
      </c>
      <c r="AR80">
        <v>0.150198</v>
      </c>
      <c r="AS80">
        <v>0.16798399999999999</v>
      </c>
      <c r="AT80">
        <v>0.16798399999999999</v>
      </c>
      <c r="AU80">
        <v>0.118577</v>
      </c>
      <c r="AV80">
        <v>7.7074999999999991E-2</v>
      </c>
      <c r="AW80">
        <v>2.9644E-2</v>
      </c>
      <c r="AX80">
        <v>1.7787000000000001E-2</v>
      </c>
      <c r="AY80">
        <v>1.9759999999999999E-3</v>
      </c>
      <c r="AZ80">
        <v>0</v>
      </c>
      <c r="BA80">
        <v>0</v>
      </c>
      <c r="BB80">
        <v>0.970356</v>
      </c>
      <c r="BC80">
        <v>5.9290000000000002E-3</v>
      </c>
      <c r="BD80">
        <v>2.3715E-2</v>
      </c>
      <c r="BE80">
        <v>0.66205500000000006</v>
      </c>
      <c r="BF80">
        <v>0.337945</v>
      </c>
      <c r="BG80">
        <v>0</v>
      </c>
      <c r="BH80">
        <v>0</v>
      </c>
      <c r="BI80">
        <v>0</v>
      </c>
      <c r="BJ80">
        <v>0</v>
      </c>
      <c r="BK80">
        <v>0</v>
      </c>
      <c r="BL80">
        <v>0.94268799999999997</v>
      </c>
      <c r="BM80">
        <v>0</v>
      </c>
      <c r="BN80">
        <v>0</v>
      </c>
      <c r="BO80">
        <v>5.7312000000000002E-2</v>
      </c>
      <c r="BP80">
        <v>0.72924899999999993</v>
      </c>
      <c r="BQ80">
        <v>0.21146200000000001</v>
      </c>
      <c r="BR80">
        <v>5.9288999999999988E-2</v>
      </c>
      <c r="BS80">
        <v>1</v>
      </c>
      <c r="BT80" t="s">
        <v>5284</v>
      </c>
      <c r="BU80">
        <v>506</v>
      </c>
      <c r="BV80">
        <v>1</v>
      </c>
      <c r="BW80">
        <v>0</v>
      </c>
    </row>
    <row r="81" spans="1:75" customFormat="1" x14ac:dyDescent="0.25">
      <c r="A81" t="s">
        <v>5285</v>
      </c>
      <c r="B81" t="s">
        <v>102</v>
      </c>
      <c r="C81" t="s">
        <v>376</v>
      </c>
      <c r="D81" t="s">
        <v>947</v>
      </c>
      <c r="E81">
        <v>2015</v>
      </c>
      <c r="F81" t="s">
        <v>74</v>
      </c>
      <c r="G81" t="s">
        <v>74</v>
      </c>
      <c r="H81" t="s">
        <v>74</v>
      </c>
      <c r="I81" t="s">
        <v>74</v>
      </c>
      <c r="J81" t="s">
        <v>74</v>
      </c>
      <c r="K81" t="s">
        <v>74</v>
      </c>
      <c r="L81" t="s">
        <v>74</v>
      </c>
      <c r="M81" t="s">
        <v>74</v>
      </c>
      <c r="N81" t="s">
        <v>74</v>
      </c>
      <c r="O81" t="s">
        <v>74</v>
      </c>
      <c r="P81" t="s">
        <v>74</v>
      </c>
      <c r="Q81" t="s">
        <v>74</v>
      </c>
      <c r="R81" t="s">
        <v>74</v>
      </c>
      <c r="S81" t="s">
        <v>74</v>
      </c>
      <c r="T81" t="s">
        <v>74</v>
      </c>
      <c r="U81" t="s">
        <v>74</v>
      </c>
      <c r="V81" t="s">
        <v>74</v>
      </c>
      <c r="W81" t="s">
        <v>74</v>
      </c>
      <c r="X81" t="s">
        <v>74</v>
      </c>
      <c r="Y81" t="s">
        <v>74</v>
      </c>
      <c r="Z81" t="s">
        <v>74</v>
      </c>
      <c r="AA81" t="s">
        <v>74</v>
      </c>
      <c r="AB81" t="s">
        <v>74</v>
      </c>
      <c r="AC81" t="s">
        <v>74</v>
      </c>
      <c r="AD81" t="s">
        <v>74</v>
      </c>
      <c r="AE81" t="s">
        <v>74</v>
      </c>
      <c r="AF81" t="s">
        <v>74</v>
      </c>
      <c r="AG81" t="s">
        <v>74</v>
      </c>
      <c r="AH81" t="s">
        <v>74</v>
      </c>
      <c r="AI81" t="s">
        <v>74</v>
      </c>
      <c r="AJ81" t="s">
        <v>74</v>
      </c>
      <c r="AK81" t="s">
        <v>74</v>
      </c>
      <c r="AL81" t="s">
        <v>74</v>
      </c>
      <c r="AM81" t="s">
        <v>74</v>
      </c>
      <c r="AN81" t="s">
        <v>74</v>
      </c>
      <c r="AO81" t="s">
        <v>74</v>
      </c>
      <c r="AP81" t="s">
        <v>74</v>
      </c>
      <c r="AQ81" t="s">
        <v>74</v>
      </c>
      <c r="AR81" t="s">
        <v>74</v>
      </c>
      <c r="AS81" t="s">
        <v>74</v>
      </c>
      <c r="AT81" t="s">
        <v>74</v>
      </c>
      <c r="AU81" t="s">
        <v>74</v>
      </c>
      <c r="AV81" t="s">
        <v>74</v>
      </c>
      <c r="AW81" t="s">
        <v>74</v>
      </c>
      <c r="AX81" t="s">
        <v>74</v>
      </c>
      <c r="AY81" t="s">
        <v>74</v>
      </c>
      <c r="AZ81" t="s">
        <v>74</v>
      </c>
      <c r="BA81" t="s">
        <v>74</v>
      </c>
      <c r="BB81" t="s">
        <v>74</v>
      </c>
      <c r="BC81" t="s">
        <v>74</v>
      </c>
      <c r="BD81" t="s">
        <v>74</v>
      </c>
      <c r="BE81" t="s">
        <v>74</v>
      </c>
      <c r="BF81" t="s">
        <v>74</v>
      </c>
      <c r="BG81" t="s">
        <v>74</v>
      </c>
      <c r="BH81" t="s">
        <v>74</v>
      </c>
      <c r="BI81" t="s">
        <v>74</v>
      </c>
      <c r="BJ81" t="s">
        <v>74</v>
      </c>
      <c r="BK81" t="s">
        <v>74</v>
      </c>
      <c r="BL81" t="s">
        <v>74</v>
      </c>
      <c r="BM81" t="s">
        <v>74</v>
      </c>
      <c r="BN81" t="s">
        <v>74</v>
      </c>
      <c r="BO81" t="s">
        <v>74</v>
      </c>
      <c r="BP81" t="s">
        <v>74</v>
      </c>
      <c r="BQ81" t="s">
        <v>74</v>
      </c>
      <c r="BR81" t="s">
        <v>74</v>
      </c>
      <c r="BS81" t="s">
        <v>74</v>
      </c>
      <c r="BT81" t="s">
        <v>5284</v>
      </c>
      <c r="BU81" t="s">
        <v>74</v>
      </c>
      <c r="BV81" t="s">
        <v>74</v>
      </c>
      <c r="BW81">
        <v>0</v>
      </c>
    </row>
    <row r="82" spans="1:75" customFormat="1" x14ac:dyDescent="0.25">
      <c r="A82" t="s">
        <v>5286</v>
      </c>
      <c r="B82" t="s">
        <v>102</v>
      </c>
      <c r="C82" t="s">
        <v>376</v>
      </c>
      <c r="D82" t="s">
        <v>949</v>
      </c>
      <c r="E82">
        <v>2015</v>
      </c>
      <c r="F82" t="s">
        <v>74</v>
      </c>
      <c r="G82" t="s">
        <v>74</v>
      </c>
      <c r="H82" t="s">
        <v>74</v>
      </c>
      <c r="I82" t="s">
        <v>74</v>
      </c>
      <c r="J82" t="s">
        <v>74</v>
      </c>
      <c r="K82" t="s">
        <v>74</v>
      </c>
      <c r="L82" t="s">
        <v>74</v>
      </c>
      <c r="M82" t="s">
        <v>74</v>
      </c>
      <c r="N82" t="s">
        <v>74</v>
      </c>
      <c r="O82" t="s">
        <v>74</v>
      </c>
      <c r="P82" t="s">
        <v>74</v>
      </c>
      <c r="Q82" t="s">
        <v>74</v>
      </c>
      <c r="R82" t="s">
        <v>74</v>
      </c>
      <c r="S82" t="s">
        <v>74</v>
      </c>
      <c r="T82" t="s">
        <v>74</v>
      </c>
      <c r="U82" t="s">
        <v>74</v>
      </c>
      <c r="V82" t="s">
        <v>74</v>
      </c>
      <c r="W82" t="s">
        <v>74</v>
      </c>
      <c r="X82" t="s">
        <v>74</v>
      </c>
      <c r="Y82" t="s">
        <v>74</v>
      </c>
      <c r="Z82" t="s">
        <v>74</v>
      </c>
      <c r="AA82" t="s">
        <v>74</v>
      </c>
      <c r="AB82" t="s">
        <v>74</v>
      </c>
      <c r="AC82" t="s">
        <v>74</v>
      </c>
      <c r="AD82" t="s">
        <v>74</v>
      </c>
      <c r="AE82" t="s">
        <v>74</v>
      </c>
      <c r="AF82" t="s">
        <v>74</v>
      </c>
      <c r="AG82" t="s">
        <v>74</v>
      </c>
      <c r="AH82" t="s">
        <v>74</v>
      </c>
      <c r="AI82" t="s">
        <v>74</v>
      </c>
      <c r="AJ82" t="s">
        <v>74</v>
      </c>
      <c r="AK82" t="s">
        <v>74</v>
      </c>
      <c r="AL82" t="s">
        <v>74</v>
      </c>
      <c r="AM82" t="s">
        <v>74</v>
      </c>
      <c r="AN82" t="s">
        <v>74</v>
      </c>
      <c r="AO82" t="s">
        <v>74</v>
      </c>
      <c r="AP82" t="s">
        <v>74</v>
      </c>
      <c r="AQ82" t="s">
        <v>74</v>
      </c>
      <c r="AR82" t="s">
        <v>74</v>
      </c>
      <c r="AS82" t="s">
        <v>74</v>
      </c>
      <c r="AT82" t="s">
        <v>74</v>
      </c>
      <c r="AU82" t="s">
        <v>74</v>
      </c>
      <c r="AV82" t="s">
        <v>74</v>
      </c>
      <c r="AW82" t="s">
        <v>74</v>
      </c>
      <c r="AX82" t="s">
        <v>74</v>
      </c>
      <c r="AY82" t="s">
        <v>74</v>
      </c>
      <c r="AZ82" t="s">
        <v>74</v>
      </c>
      <c r="BA82" t="s">
        <v>74</v>
      </c>
      <c r="BB82" t="s">
        <v>74</v>
      </c>
      <c r="BC82" t="s">
        <v>74</v>
      </c>
      <c r="BD82" t="s">
        <v>74</v>
      </c>
      <c r="BE82" t="s">
        <v>74</v>
      </c>
      <c r="BF82" t="s">
        <v>74</v>
      </c>
      <c r="BG82" t="s">
        <v>74</v>
      </c>
      <c r="BH82" t="s">
        <v>74</v>
      </c>
      <c r="BI82" t="s">
        <v>74</v>
      </c>
      <c r="BJ82" t="s">
        <v>74</v>
      </c>
      <c r="BK82" t="s">
        <v>74</v>
      </c>
      <c r="BL82" t="s">
        <v>74</v>
      </c>
      <c r="BM82" t="s">
        <v>74</v>
      </c>
      <c r="BN82" t="s">
        <v>74</v>
      </c>
      <c r="BO82" t="s">
        <v>74</v>
      </c>
      <c r="BP82" t="s">
        <v>74</v>
      </c>
      <c r="BQ82" t="s">
        <v>74</v>
      </c>
      <c r="BR82" t="s">
        <v>74</v>
      </c>
      <c r="BS82" t="s">
        <v>74</v>
      </c>
      <c r="BT82" t="s">
        <v>5284</v>
      </c>
      <c r="BU82" t="s">
        <v>74</v>
      </c>
      <c r="BV82" t="s">
        <v>74</v>
      </c>
      <c r="BW82">
        <v>0</v>
      </c>
    </row>
    <row r="83" spans="1:75" customFormat="1" x14ac:dyDescent="0.25">
      <c r="A83" t="s">
        <v>5287</v>
      </c>
      <c r="B83" t="s">
        <v>102</v>
      </c>
      <c r="C83" t="s">
        <v>376</v>
      </c>
      <c r="D83" t="s">
        <v>951</v>
      </c>
      <c r="E83">
        <v>2015</v>
      </c>
      <c r="F83" t="s">
        <v>74</v>
      </c>
      <c r="G83" t="s">
        <v>74</v>
      </c>
      <c r="H83" t="s">
        <v>74</v>
      </c>
      <c r="I83" t="s">
        <v>74</v>
      </c>
      <c r="J83" t="s">
        <v>74</v>
      </c>
      <c r="K83" t="s">
        <v>74</v>
      </c>
      <c r="L83" t="s">
        <v>74</v>
      </c>
      <c r="M83" t="s">
        <v>74</v>
      </c>
      <c r="N83" t="s">
        <v>74</v>
      </c>
      <c r="O83" t="s">
        <v>74</v>
      </c>
      <c r="P83" t="s">
        <v>74</v>
      </c>
      <c r="Q83" t="s">
        <v>74</v>
      </c>
      <c r="R83" t="s">
        <v>74</v>
      </c>
      <c r="S83" t="s">
        <v>74</v>
      </c>
      <c r="T83" t="s">
        <v>74</v>
      </c>
      <c r="U83" t="s">
        <v>74</v>
      </c>
      <c r="V83" t="s">
        <v>74</v>
      </c>
      <c r="W83" t="s">
        <v>74</v>
      </c>
      <c r="X83" t="s">
        <v>74</v>
      </c>
      <c r="Y83" t="s">
        <v>74</v>
      </c>
      <c r="Z83" t="s">
        <v>74</v>
      </c>
      <c r="AA83" t="s">
        <v>74</v>
      </c>
      <c r="AB83" t="s">
        <v>74</v>
      </c>
      <c r="AC83" t="s">
        <v>74</v>
      </c>
      <c r="AD83" t="s">
        <v>74</v>
      </c>
      <c r="AE83" t="s">
        <v>74</v>
      </c>
      <c r="AF83" t="s">
        <v>74</v>
      </c>
      <c r="AG83" t="s">
        <v>74</v>
      </c>
      <c r="AH83" t="s">
        <v>74</v>
      </c>
      <c r="AI83" t="s">
        <v>74</v>
      </c>
      <c r="AJ83" t="s">
        <v>74</v>
      </c>
      <c r="AK83" t="s">
        <v>74</v>
      </c>
      <c r="AL83" t="s">
        <v>74</v>
      </c>
      <c r="AM83" t="s">
        <v>74</v>
      </c>
      <c r="AN83" t="s">
        <v>74</v>
      </c>
      <c r="AO83" t="s">
        <v>74</v>
      </c>
      <c r="AP83" t="s">
        <v>74</v>
      </c>
      <c r="AQ83" t="s">
        <v>74</v>
      </c>
      <c r="AR83" t="s">
        <v>74</v>
      </c>
      <c r="AS83" t="s">
        <v>74</v>
      </c>
      <c r="AT83" t="s">
        <v>74</v>
      </c>
      <c r="AU83" t="s">
        <v>74</v>
      </c>
      <c r="AV83" t="s">
        <v>74</v>
      </c>
      <c r="AW83" t="s">
        <v>74</v>
      </c>
      <c r="AX83" t="s">
        <v>74</v>
      </c>
      <c r="AY83" t="s">
        <v>74</v>
      </c>
      <c r="AZ83" t="s">
        <v>74</v>
      </c>
      <c r="BA83" t="s">
        <v>74</v>
      </c>
      <c r="BB83" t="s">
        <v>74</v>
      </c>
      <c r="BC83" t="s">
        <v>74</v>
      </c>
      <c r="BD83" t="s">
        <v>74</v>
      </c>
      <c r="BE83" t="s">
        <v>74</v>
      </c>
      <c r="BF83" t="s">
        <v>74</v>
      </c>
      <c r="BG83" t="s">
        <v>74</v>
      </c>
      <c r="BH83" t="s">
        <v>74</v>
      </c>
      <c r="BI83" t="s">
        <v>74</v>
      </c>
      <c r="BJ83" t="s">
        <v>74</v>
      </c>
      <c r="BK83" t="s">
        <v>74</v>
      </c>
      <c r="BL83" t="s">
        <v>74</v>
      </c>
      <c r="BM83" t="s">
        <v>74</v>
      </c>
      <c r="BN83" t="s">
        <v>74</v>
      </c>
      <c r="BO83" t="s">
        <v>74</v>
      </c>
      <c r="BP83" t="s">
        <v>74</v>
      </c>
      <c r="BQ83" t="s">
        <v>74</v>
      </c>
      <c r="BR83" t="s">
        <v>74</v>
      </c>
      <c r="BS83" t="s">
        <v>74</v>
      </c>
      <c r="BT83" t="s">
        <v>5284</v>
      </c>
      <c r="BU83" t="s">
        <v>74</v>
      </c>
      <c r="BV83" t="s">
        <v>74</v>
      </c>
      <c r="BW83">
        <v>1</v>
      </c>
    </row>
    <row r="84" spans="1:75" customFormat="1" x14ac:dyDescent="0.25">
      <c r="A84" t="s">
        <v>5288</v>
      </c>
      <c r="B84" t="s">
        <v>102</v>
      </c>
      <c r="C84" t="s">
        <v>376</v>
      </c>
      <c r="D84" t="s">
        <v>953</v>
      </c>
      <c r="E84">
        <v>2015</v>
      </c>
      <c r="F84" t="s">
        <v>74</v>
      </c>
      <c r="G84" t="s">
        <v>74</v>
      </c>
      <c r="H84" t="s">
        <v>74</v>
      </c>
      <c r="I84" t="s">
        <v>74</v>
      </c>
      <c r="J84" t="s">
        <v>74</v>
      </c>
      <c r="K84" t="s">
        <v>74</v>
      </c>
      <c r="L84" t="s">
        <v>74</v>
      </c>
      <c r="M84" t="s">
        <v>74</v>
      </c>
      <c r="N84" t="s">
        <v>74</v>
      </c>
      <c r="O84" t="s">
        <v>74</v>
      </c>
      <c r="P84" t="s">
        <v>74</v>
      </c>
      <c r="Q84" t="s">
        <v>74</v>
      </c>
      <c r="R84" t="s">
        <v>74</v>
      </c>
      <c r="S84" t="s">
        <v>74</v>
      </c>
      <c r="T84" t="s">
        <v>74</v>
      </c>
      <c r="U84" t="s">
        <v>74</v>
      </c>
      <c r="V84" t="s">
        <v>74</v>
      </c>
      <c r="W84" t="s">
        <v>74</v>
      </c>
      <c r="X84" t="s">
        <v>74</v>
      </c>
      <c r="Y84" t="s">
        <v>74</v>
      </c>
      <c r="Z84" t="s">
        <v>74</v>
      </c>
      <c r="AA84" t="s">
        <v>74</v>
      </c>
      <c r="AB84" t="s">
        <v>74</v>
      </c>
      <c r="AC84" t="s">
        <v>74</v>
      </c>
      <c r="AD84" t="s">
        <v>74</v>
      </c>
      <c r="AE84" t="s">
        <v>74</v>
      </c>
      <c r="AF84" t="s">
        <v>74</v>
      </c>
      <c r="AG84" t="s">
        <v>74</v>
      </c>
      <c r="AH84" t="s">
        <v>74</v>
      </c>
      <c r="AI84" t="s">
        <v>74</v>
      </c>
      <c r="AJ84" t="s">
        <v>74</v>
      </c>
      <c r="AK84" t="s">
        <v>74</v>
      </c>
      <c r="AL84" t="s">
        <v>74</v>
      </c>
      <c r="AM84" t="s">
        <v>74</v>
      </c>
      <c r="AN84" t="s">
        <v>74</v>
      </c>
      <c r="AO84" t="s">
        <v>74</v>
      </c>
      <c r="AP84" t="s">
        <v>74</v>
      </c>
      <c r="AQ84" t="s">
        <v>74</v>
      </c>
      <c r="AR84" t="s">
        <v>74</v>
      </c>
      <c r="AS84" t="s">
        <v>74</v>
      </c>
      <c r="AT84" t="s">
        <v>74</v>
      </c>
      <c r="AU84" t="s">
        <v>74</v>
      </c>
      <c r="AV84" t="s">
        <v>74</v>
      </c>
      <c r="AW84" t="s">
        <v>74</v>
      </c>
      <c r="AX84" t="s">
        <v>74</v>
      </c>
      <c r="AY84" t="s">
        <v>74</v>
      </c>
      <c r="AZ84" t="s">
        <v>74</v>
      </c>
      <c r="BA84" t="s">
        <v>74</v>
      </c>
      <c r="BB84" t="s">
        <v>74</v>
      </c>
      <c r="BC84" t="s">
        <v>74</v>
      </c>
      <c r="BD84" t="s">
        <v>74</v>
      </c>
      <c r="BE84" t="s">
        <v>74</v>
      </c>
      <c r="BF84" t="s">
        <v>74</v>
      </c>
      <c r="BG84" t="s">
        <v>74</v>
      </c>
      <c r="BH84" t="s">
        <v>74</v>
      </c>
      <c r="BI84" t="s">
        <v>74</v>
      </c>
      <c r="BJ84" t="s">
        <v>74</v>
      </c>
      <c r="BK84" t="s">
        <v>74</v>
      </c>
      <c r="BL84" t="s">
        <v>74</v>
      </c>
      <c r="BM84" t="s">
        <v>74</v>
      </c>
      <c r="BN84" t="s">
        <v>74</v>
      </c>
      <c r="BO84" t="s">
        <v>74</v>
      </c>
      <c r="BP84" t="s">
        <v>74</v>
      </c>
      <c r="BQ84" t="s">
        <v>74</v>
      </c>
      <c r="BR84" t="s">
        <v>74</v>
      </c>
      <c r="BS84" t="s">
        <v>74</v>
      </c>
      <c r="BT84" t="s">
        <v>5284</v>
      </c>
      <c r="BU84" t="s">
        <v>74</v>
      </c>
      <c r="BV84" t="s">
        <v>74</v>
      </c>
      <c r="BW84">
        <v>0</v>
      </c>
    </row>
    <row r="85" spans="1:75" customFormat="1" x14ac:dyDescent="0.25">
      <c r="A85" t="s">
        <v>5289</v>
      </c>
      <c r="B85" t="s">
        <v>102</v>
      </c>
      <c r="C85" t="s">
        <v>376</v>
      </c>
      <c r="D85" t="s">
        <v>961</v>
      </c>
      <c r="E85">
        <v>2015</v>
      </c>
      <c r="F85" t="s">
        <v>74</v>
      </c>
      <c r="G85" t="s">
        <v>74</v>
      </c>
      <c r="H85" t="s">
        <v>74</v>
      </c>
      <c r="I85" t="s">
        <v>74</v>
      </c>
      <c r="J85" t="s">
        <v>74</v>
      </c>
      <c r="K85" t="s">
        <v>74</v>
      </c>
      <c r="L85" t="s">
        <v>74</v>
      </c>
      <c r="M85" t="s">
        <v>74</v>
      </c>
      <c r="N85" t="s">
        <v>74</v>
      </c>
      <c r="O85" t="s">
        <v>74</v>
      </c>
      <c r="P85" t="s">
        <v>74</v>
      </c>
      <c r="Q85" t="s">
        <v>74</v>
      </c>
      <c r="R85" t="s">
        <v>74</v>
      </c>
      <c r="S85" t="s">
        <v>74</v>
      </c>
      <c r="T85" t="s">
        <v>74</v>
      </c>
      <c r="U85" t="s">
        <v>74</v>
      </c>
      <c r="V85" t="s">
        <v>74</v>
      </c>
      <c r="W85" t="s">
        <v>74</v>
      </c>
      <c r="X85" t="s">
        <v>74</v>
      </c>
      <c r="Y85" t="s">
        <v>74</v>
      </c>
      <c r="Z85" t="s">
        <v>74</v>
      </c>
      <c r="AA85" t="s">
        <v>74</v>
      </c>
      <c r="AB85" t="s">
        <v>74</v>
      </c>
      <c r="AC85" t="s">
        <v>74</v>
      </c>
      <c r="AD85" t="s">
        <v>74</v>
      </c>
      <c r="AE85" t="s">
        <v>74</v>
      </c>
      <c r="AF85" t="s">
        <v>74</v>
      </c>
      <c r="AG85" t="s">
        <v>74</v>
      </c>
      <c r="AH85" t="s">
        <v>74</v>
      </c>
      <c r="AI85" t="s">
        <v>74</v>
      </c>
      <c r="AJ85" t="s">
        <v>74</v>
      </c>
      <c r="AK85" t="s">
        <v>74</v>
      </c>
      <c r="AL85" t="s">
        <v>74</v>
      </c>
      <c r="AM85" t="s">
        <v>74</v>
      </c>
      <c r="AN85" t="s">
        <v>74</v>
      </c>
      <c r="AO85" t="s">
        <v>74</v>
      </c>
      <c r="AP85" t="s">
        <v>74</v>
      </c>
      <c r="AQ85" t="s">
        <v>74</v>
      </c>
      <c r="AR85" t="s">
        <v>74</v>
      </c>
      <c r="AS85" t="s">
        <v>74</v>
      </c>
      <c r="AT85" t="s">
        <v>74</v>
      </c>
      <c r="AU85" t="s">
        <v>74</v>
      </c>
      <c r="AV85" t="s">
        <v>74</v>
      </c>
      <c r="AW85" t="s">
        <v>74</v>
      </c>
      <c r="AX85" t="s">
        <v>74</v>
      </c>
      <c r="AY85" t="s">
        <v>74</v>
      </c>
      <c r="AZ85" t="s">
        <v>74</v>
      </c>
      <c r="BA85" t="s">
        <v>74</v>
      </c>
      <c r="BB85" t="s">
        <v>74</v>
      </c>
      <c r="BC85" t="s">
        <v>74</v>
      </c>
      <c r="BD85" t="s">
        <v>74</v>
      </c>
      <c r="BE85" t="s">
        <v>74</v>
      </c>
      <c r="BF85" t="s">
        <v>74</v>
      </c>
      <c r="BG85" t="s">
        <v>74</v>
      </c>
      <c r="BH85" t="s">
        <v>74</v>
      </c>
      <c r="BI85" t="s">
        <v>74</v>
      </c>
      <c r="BJ85" t="s">
        <v>74</v>
      </c>
      <c r="BK85" t="s">
        <v>74</v>
      </c>
      <c r="BL85" t="s">
        <v>74</v>
      </c>
      <c r="BM85" t="s">
        <v>74</v>
      </c>
      <c r="BN85" t="s">
        <v>74</v>
      </c>
      <c r="BO85" t="s">
        <v>74</v>
      </c>
      <c r="BP85" t="s">
        <v>74</v>
      </c>
      <c r="BQ85" t="s">
        <v>74</v>
      </c>
      <c r="BR85" t="s">
        <v>74</v>
      </c>
      <c r="BS85" t="s">
        <v>74</v>
      </c>
      <c r="BT85" t="s">
        <v>5284</v>
      </c>
      <c r="BU85" t="s">
        <v>74</v>
      </c>
      <c r="BV85" t="s">
        <v>74</v>
      </c>
      <c r="BW85">
        <v>0</v>
      </c>
    </row>
    <row r="86" spans="1:75" customFormat="1" x14ac:dyDescent="0.25">
      <c r="A86" t="s">
        <v>5290</v>
      </c>
      <c r="B86" t="s">
        <v>102</v>
      </c>
      <c r="C86" t="s">
        <v>382</v>
      </c>
      <c r="D86" t="s">
        <v>44</v>
      </c>
      <c r="E86">
        <v>2015</v>
      </c>
      <c r="F86">
        <v>204</v>
      </c>
      <c r="G86">
        <v>61</v>
      </c>
      <c r="H86">
        <v>0</v>
      </c>
      <c r="I86">
        <v>48</v>
      </c>
      <c r="J86">
        <v>47</v>
      </c>
      <c r="K86">
        <v>44</v>
      </c>
      <c r="L86">
        <v>42</v>
      </c>
      <c r="M86">
        <v>35</v>
      </c>
      <c r="N86">
        <v>24</v>
      </c>
      <c r="O86">
        <v>16</v>
      </c>
      <c r="P86">
        <v>7</v>
      </c>
      <c r="Q86">
        <v>0</v>
      </c>
      <c r="R86">
        <v>2</v>
      </c>
      <c r="S86">
        <v>0</v>
      </c>
      <c r="T86">
        <v>0</v>
      </c>
      <c r="U86">
        <v>231</v>
      </c>
      <c r="V86">
        <v>34</v>
      </c>
      <c r="W86">
        <v>0</v>
      </c>
      <c r="X86">
        <v>241</v>
      </c>
      <c r="Y86">
        <v>23</v>
      </c>
      <c r="Z86">
        <v>1</v>
      </c>
      <c r="AA86">
        <v>0</v>
      </c>
      <c r="AB86">
        <v>0</v>
      </c>
      <c r="AC86">
        <v>1</v>
      </c>
      <c r="AD86">
        <v>4</v>
      </c>
      <c r="AE86">
        <v>258</v>
      </c>
      <c r="AF86">
        <v>0</v>
      </c>
      <c r="AG86">
        <v>1</v>
      </c>
      <c r="AH86">
        <v>1</v>
      </c>
      <c r="AI86">
        <v>216</v>
      </c>
      <c r="AJ86">
        <v>32</v>
      </c>
      <c r="AK86">
        <v>17</v>
      </c>
      <c r="AL86">
        <v>265</v>
      </c>
      <c r="AM86">
        <v>0.76981100000000002</v>
      </c>
      <c r="AN86">
        <v>0.230189</v>
      </c>
      <c r="AO86">
        <v>0</v>
      </c>
      <c r="AP86">
        <v>0.18113199999999999</v>
      </c>
      <c r="AQ86">
        <v>0.17735799999999999</v>
      </c>
      <c r="AR86">
        <v>0.16603799999999999</v>
      </c>
      <c r="AS86">
        <v>0.15849099999999999</v>
      </c>
      <c r="AT86">
        <v>0.132075</v>
      </c>
      <c r="AU86">
        <v>9.0565999999999994E-2</v>
      </c>
      <c r="AV86">
        <v>6.0377E-2</v>
      </c>
      <c r="AW86">
        <v>2.6415000000000001E-2</v>
      </c>
      <c r="AX86">
        <v>0</v>
      </c>
      <c r="AY86">
        <v>7.5470000000000008E-3</v>
      </c>
      <c r="AZ86">
        <v>0</v>
      </c>
      <c r="BA86">
        <v>0</v>
      </c>
      <c r="BB86">
        <v>0.87169799999999997</v>
      </c>
      <c r="BC86">
        <v>0.128302</v>
      </c>
      <c r="BD86">
        <v>0</v>
      </c>
      <c r="BE86">
        <v>0.90943399999999996</v>
      </c>
      <c r="BF86">
        <v>8.6791999999999994E-2</v>
      </c>
      <c r="BG86">
        <v>3.774E-3</v>
      </c>
      <c r="BH86">
        <v>0</v>
      </c>
      <c r="BI86">
        <v>0</v>
      </c>
      <c r="BJ86">
        <v>3.774E-3</v>
      </c>
      <c r="BK86">
        <v>1.5094E-2</v>
      </c>
      <c r="BL86">
        <v>0.97358500000000003</v>
      </c>
      <c r="BM86">
        <v>0</v>
      </c>
      <c r="BN86">
        <v>3.774E-3</v>
      </c>
      <c r="BO86">
        <v>3.774E-3</v>
      </c>
      <c r="BP86">
        <v>0.81509399999999999</v>
      </c>
      <c r="BQ86">
        <v>0.120755</v>
      </c>
      <c r="BR86">
        <v>6.4151E-2</v>
      </c>
      <c r="BS86">
        <v>1</v>
      </c>
      <c r="BT86" t="s">
        <v>5291</v>
      </c>
      <c r="BU86">
        <v>265</v>
      </c>
      <c r="BV86">
        <v>1</v>
      </c>
      <c r="BW86">
        <v>0</v>
      </c>
    </row>
    <row r="87" spans="1:75" customFormat="1" x14ac:dyDescent="0.25">
      <c r="A87" t="s">
        <v>5292</v>
      </c>
      <c r="B87" t="s">
        <v>102</v>
      </c>
      <c r="C87" t="s">
        <v>382</v>
      </c>
      <c r="D87" t="s">
        <v>947</v>
      </c>
      <c r="E87">
        <v>2015</v>
      </c>
      <c r="F87" t="s">
        <v>74</v>
      </c>
      <c r="G87" t="s">
        <v>74</v>
      </c>
      <c r="H87" t="s">
        <v>74</v>
      </c>
      <c r="I87" t="s">
        <v>74</v>
      </c>
      <c r="J87" t="s">
        <v>74</v>
      </c>
      <c r="K87" t="s">
        <v>74</v>
      </c>
      <c r="L87" t="s">
        <v>74</v>
      </c>
      <c r="M87" t="s">
        <v>74</v>
      </c>
      <c r="N87" t="s">
        <v>74</v>
      </c>
      <c r="O87" t="s">
        <v>74</v>
      </c>
      <c r="P87" t="s">
        <v>74</v>
      </c>
      <c r="Q87" t="s">
        <v>74</v>
      </c>
      <c r="R87" t="s">
        <v>74</v>
      </c>
      <c r="S87" t="s">
        <v>74</v>
      </c>
      <c r="T87" t="s">
        <v>74</v>
      </c>
      <c r="U87" t="s">
        <v>74</v>
      </c>
      <c r="V87" t="s">
        <v>74</v>
      </c>
      <c r="W87" t="s">
        <v>74</v>
      </c>
      <c r="X87" t="s">
        <v>74</v>
      </c>
      <c r="Y87" t="s">
        <v>74</v>
      </c>
      <c r="Z87" t="s">
        <v>74</v>
      </c>
      <c r="AA87" t="s">
        <v>74</v>
      </c>
      <c r="AB87" t="s">
        <v>74</v>
      </c>
      <c r="AC87" t="s">
        <v>74</v>
      </c>
      <c r="AD87" t="s">
        <v>74</v>
      </c>
      <c r="AE87" t="s">
        <v>74</v>
      </c>
      <c r="AF87" t="s">
        <v>74</v>
      </c>
      <c r="AG87" t="s">
        <v>74</v>
      </c>
      <c r="AH87" t="s">
        <v>74</v>
      </c>
      <c r="AI87" t="s">
        <v>74</v>
      </c>
      <c r="AJ87" t="s">
        <v>74</v>
      </c>
      <c r="AK87" t="s">
        <v>74</v>
      </c>
      <c r="AL87" t="s">
        <v>74</v>
      </c>
      <c r="AM87" t="s">
        <v>74</v>
      </c>
      <c r="AN87" t="s">
        <v>74</v>
      </c>
      <c r="AO87" t="s">
        <v>74</v>
      </c>
      <c r="AP87" t="s">
        <v>74</v>
      </c>
      <c r="AQ87" t="s">
        <v>74</v>
      </c>
      <c r="AR87" t="s">
        <v>74</v>
      </c>
      <c r="AS87" t="s">
        <v>74</v>
      </c>
      <c r="AT87" t="s">
        <v>74</v>
      </c>
      <c r="AU87" t="s">
        <v>74</v>
      </c>
      <c r="AV87" t="s">
        <v>74</v>
      </c>
      <c r="AW87" t="s">
        <v>74</v>
      </c>
      <c r="AX87" t="s">
        <v>74</v>
      </c>
      <c r="AY87" t="s">
        <v>74</v>
      </c>
      <c r="AZ87" t="s">
        <v>74</v>
      </c>
      <c r="BA87" t="s">
        <v>74</v>
      </c>
      <c r="BB87" t="s">
        <v>74</v>
      </c>
      <c r="BC87" t="s">
        <v>74</v>
      </c>
      <c r="BD87" t="s">
        <v>74</v>
      </c>
      <c r="BE87" t="s">
        <v>74</v>
      </c>
      <c r="BF87" t="s">
        <v>74</v>
      </c>
      <c r="BG87" t="s">
        <v>74</v>
      </c>
      <c r="BH87" t="s">
        <v>74</v>
      </c>
      <c r="BI87" t="s">
        <v>74</v>
      </c>
      <c r="BJ87" t="s">
        <v>74</v>
      </c>
      <c r="BK87" t="s">
        <v>74</v>
      </c>
      <c r="BL87" t="s">
        <v>74</v>
      </c>
      <c r="BM87" t="s">
        <v>74</v>
      </c>
      <c r="BN87" t="s">
        <v>74</v>
      </c>
      <c r="BO87" t="s">
        <v>74</v>
      </c>
      <c r="BP87" t="s">
        <v>74</v>
      </c>
      <c r="BQ87" t="s">
        <v>74</v>
      </c>
      <c r="BR87" t="s">
        <v>74</v>
      </c>
      <c r="BS87" t="s">
        <v>74</v>
      </c>
      <c r="BT87" t="s">
        <v>5291</v>
      </c>
      <c r="BU87" t="s">
        <v>74</v>
      </c>
      <c r="BV87" t="s">
        <v>74</v>
      </c>
      <c r="BW87">
        <v>0</v>
      </c>
    </row>
    <row r="88" spans="1:75" customFormat="1" x14ac:dyDescent="0.25">
      <c r="A88" t="s">
        <v>5293</v>
      </c>
      <c r="B88" t="s">
        <v>102</v>
      </c>
      <c r="C88" t="s">
        <v>382</v>
      </c>
      <c r="D88" t="s">
        <v>949</v>
      </c>
      <c r="E88">
        <v>2015</v>
      </c>
      <c r="F88" t="s">
        <v>74</v>
      </c>
      <c r="G88" t="s">
        <v>74</v>
      </c>
      <c r="H88" t="s">
        <v>74</v>
      </c>
      <c r="I88" t="s">
        <v>74</v>
      </c>
      <c r="J88" t="s">
        <v>74</v>
      </c>
      <c r="K88" t="s">
        <v>74</v>
      </c>
      <c r="L88" t="s">
        <v>74</v>
      </c>
      <c r="M88" t="s">
        <v>74</v>
      </c>
      <c r="N88" t="s">
        <v>74</v>
      </c>
      <c r="O88" t="s">
        <v>74</v>
      </c>
      <c r="P88" t="s">
        <v>74</v>
      </c>
      <c r="Q88" t="s">
        <v>74</v>
      </c>
      <c r="R88" t="s">
        <v>74</v>
      </c>
      <c r="S88" t="s">
        <v>74</v>
      </c>
      <c r="T88" t="s">
        <v>74</v>
      </c>
      <c r="U88" t="s">
        <v>74</v>
      </c>
      <c r="V88" t="s">
        <v>74</v>
      </c>
      <c r="W88" t="s">
        <v>74</v>
      </c>
      <c r="X88" t="s">
        <v>74</v>
      </c>
      <c r="Y88" t="s">
        <v>74</v>
      </c>
      <c r="Z88" t="s">
        <v>74</v>
      </c>
      <c r="AA88" t="s">
        <v>74</v>
      </c>
      <c r="AB88" t="s">
        <v>74</v>
      </c>
      <c r="AC88" t="s">
        <v>74</v>
      </c>
      <c r="AD88" t="s">
        <v>74</v>
      </c>
      <c r="AE88" t="s">
        <v>74</v>
      </c>
      <c r="AF88" t="s">
        <v>74</v>
      </c>
      <c r="AG88" t="s">
        <v>74</v>
      </c>
      <c r="AH88" t="s">
        <v>74</v>
      </c>
      <c r="AI88" t="s">
        <v>74</v>
      </c>
      <c r="AJ88" t="s">
        <v>74</v>
      </c>
      <c r="AK88" t="s">
        <v>74</v>
      </c>
      <c r="AL88" t="s">
        <v>74</v>
      </c>
      <c r="AM88" t="s">
        <v>74</v>
      </c>
      <c r="AN88" t="s">
        <v>74</v>
      </c>
      <c r="AO88" t="s">
        <v>74</v>
      </c>
      <c r="AP88" t="s">
        <v>74</v>
      </c>
      <c r="AQ88" t="s">
        <v>74</v>
      </c>
      <c r="AR88" t="s">
        <v>74</v>
      </c>
      <c r="AS88" t="s">
        <v>74</v>
      </c>
      <c r="AT88" t="s">
        <v>74</v>
      </c>
      <c r="AU88" t="s">
        <v>74</v>
      </c>
      <c r="AV88" t="s">
        <v>74</v>
      </c>
      <c r="AW88" t="s">
        <v>74</v>
      </c>
      <c r="AX88" t="s">
        <v>74</v>
      </c>
      <c r="AY88" t="s">
        <v>74</v>
      </c>
      <c r="AZ88" t="s">
        <v>74</v>
      </c>
      <c r="BA88" t="s">
        <v>74</v>
      </c>
      <c r="BB88" t="s">
        <v>74</v>
      </c>
      <c r="BC88" t="s">
        <v>74</v>
      </c>
      <c r="BD88" t="s">
        <v>74</v>
      </c>
      <c r="BE88" t="s">
        <v>74</v>
      </c>
      <c r="BF88" t="s">
        <v>74</v>
      </c>
      <c r="BG88" t="s">
        <v>74</v>
      </c>
      <c r="BH88" t="s">
        <v>74</v>
      </c>
      <c r="BI88" t="s">
        <v>74</v>
      </c>
      <c r="BJ88" t="s">
        <v>74</v>
      </c>
      <c r="BK88" t="s">
        <v>74</v>
      </c>
      <c r="BL88" t="s">
        <v>74</v>
      </c>
      <c r="BM88" t="s">
        <v>74</v>
      </c>
      <c r="BN88" t="s">
        <v>74</v>
      </c>
      <c r="BO88" t="s">
        <v>74</v>
      </c>
      <c r="BP88" t="s">
        <v>74</v>
      </c>
      <c r="BQ88" t="s">
        <v>74</v>
      </c>
      <c r="BR88" t="s">
        <v>74</v>
      </c>
      <c r="BS88" t="s">
        <v>74</v>
      </c>
      <c r="BT88" t="s">
        <v>5291</v>
      </c>
      <c r="BU88" t="s">
        <v>74</v>
      </c>
      <c r="BV88" t="s">
        <v>74</v>
      </c>
      <c r="BW88">
        <v>0</v>
      </c>
    </row>
    <row r="89" spans="1:75" customFormat="1" x14ac:dyDescent="0.25">
      <c r="A89" t="s">
        <v>5294</v>
      </c>
      <c r="B89" t="s">
        <v>102</v>
      </c>
      <c r="C89" t="s">
        <v>382</v>
      </c>
      <c r="D89" t="s">
        <v>951</v>
      </c>
      <c r="E89">
        <v>2015</v>
      </c>
      <c r="F89" t="s">
        <v>74</v>
      </c>
      <c r="G89" t="s">
        <v>74</v>
      </c>
      <c r="H89" t="s">
        <v>74</v>
      </c>
      <c r="I89" t="s">
        <v>74</v>
      </c>
      <c r="J89" t="s">
        <v>74</v>
      </c>
      <c r="K89" t="s">
        <v>74</v>
      </c>
      <c r="L89" t="s">
        <v>74</v>
      </c>
      <c r="M89" t="s">
        <v>74</v>
      </c>
      <c r="N89" t="s">
        <v>74</v>
      </c>
      <c r="O89" t="s">
        <v>74</v>
      </c>
      <c r="P89" t="s">
        <v>74</v>
      </c>
      <c r="Q89" t="s">
        <v>74</v>
      </c>
      <c r="R89" t="s">
        <v>74</v>
      </c>
      <c r="S89" t="s">
        <v>74</v>
      </c>
      <c r="T89" t="s">
        <v>74</v>
      </c>
      <c r="U89" t="s">
        <v>74</v>
      </c>
      <c r="V89" t="s">
        <v>74</v>
      </c>
      <c r="W89" t="s">
        <v>74</v>
      </c>
      <c r="X89" t="s">
        <v>74</v>
      </c>
      <c r="Y89" t="s">
        <v>74</v>
      </c>
      <c r="Z89" t="s">
        <v>74</v>
      </c>
      <c r="AA89" t="s">
        <v>74</v>
      </c>
      <c r="AB89" t="s">
        <v>74</v>
      </c>
      <c r="AC89" t="s">
        <v>74</v>
      </c>
      <c r="AD89" t="s">
        <v>74</v>
      </c>
      <c r="AE89" t="s">
        <v>74</v>
      </c>
      <c r="AF89" t="s">
        <v>74</v>
      </c>
      <c r="AG89" t="s">
        <v>74</v>
      </c>
      <c r="AH89" t="s">
        <v>74</v>
      </c>
      <c r="AI89" t="s">
        <v>74</v>
      </c>
      <c r="AJ89" t="s">
        <v>74</v>
      </c>
      <c r="AK89" t="s">
        <v>74</v>
      </c>
      <c r="AL89" t="s">
        <v>74</v>
      </c>
      <c r="AM89" t="s">
        <v>74</v>
      </c>
      <c r="AN89" t="s">
        <v>74</v>
      </c>
      <c r="AO89" t="s">
        <v>74</v>
      </c>
      <c r="AP89" t="s">
        <v>74</v>
      </c>
      <c r="AQ89" t="s">
        <v>74</v>
      </c>
      <c r="AR89" t="s">
        <v>74</v>
      </c>
      <c r="AS89" t="s">
        <v>74</v>
      </c>
      <c r="AT89" t="s">
        <v>74</v>
      </c>
      <c r="AU89" t="s">
        <v>74</v>
      </c>
      <c r="AV89" t="s">
        <v>74</v>
      </c>
      <c r="AW89" t="s">
        <v>74</v>
      </c>
      <c r="AX89" t="s">
        <v>74</v>
      </c>
      <c r="AY89" t="s">
        <v>74</v>
      </c>
      <c r="AZ89" t="s">
        <v>74</v>
      </c>
      <c r="BA89" t="s">
        <v>74</v>
      </c>
      <c r="BB89" t="s">
        <v>74</v>
      </c>
      <c r="BC89" t="s">
        <v>74</v>
      </c>
      <c r="BD89" t="s">
        <v>74</v>
      </c>
      <c r="BE89" t="s">
        <v>74</v>
      </c>
      <c r="BF89" t="s">
        <v>74</v>
      </c>
      <c r="BG89" t="s">
        <v>74</v>
      </c>
      <c r="BH89" t="s">
        <v>74</v>
      </c>
      <c r="BI89" t="s">
        <v>74</v>
      </c>
      <c r="BJ89" t="s">
        <v>74</v>
      </c>
      <c r="BK89" t="s">
        <v>74</v>
      </c>
      <c r="BL89" t="s">
        <v>74</v>
      </c>
      <c r="BM89" t="s">
        <v>74</v>
      </c>
      <c r="BN89" t="s">
        <v>74</v>
      </c>
      <c r="BO89" t="s">
        <v>74</v>
      </c>
      <c r="BP89" t="s">
        <v>74</v>
      </c>
      <c r="BQ89" t="s">
        <v>74</v>
      </c>
      <c r="BR89" t="s">
        <v>74</v>
      </c>
      <c r="BS89" t="s">
        <v>74</v>
      </c>
      <c r="BT89" t="s">
        <v>5291</v>
      </c>
      <c r="BU89" t="s">
        <v>74</v>
      </c>
      <c r="BV89" t="s">
        <v>74</v>
      </c>
      <c r="BW89">
        <v>0</v>
      </c>
    </row>
    <row r="90" spans="1:75" customFormat="1" x14ac:dyDescent="0.25">
      <c r="A90" t="s">
        <v>5295</v>
      </c>
      <c r="B90" t="s">
        <v>102</v>
      </c>
      <c r="C90" t="s">
        <v>382</v>
      </c>
      <c r="D90" t="s">
        <v>953</v>
      </c>
      <c r="E90">
        <v>2015</v>
      </c>
      <c r="F90" t="s">
        <v>74</v>
      </c>
      <c r="G90" t="s">
        <v>74</v>
      </c>
      <c r="H90" t="s">
        <v>74</v>
      </c>
      <c r="I90" t="s">
        <v>74</v>
      </c>
      <c r="J90" t="s">
        <v>74</v>
      </c>
      <c r="K90" t="s">
        <v>74</v>
      </c>
      <c r="L90" t="s">
        <v>74</v>
      </c>
      <c r="M90" t="s">
        <v>74</v>
      </c>
      <c r="N90" t="s">
        <v>74</v>
      </c>
      <c r="O90" t="s">
        <v>74</v>
      </c>
      <c r="P90" t="s">
        <v>74</v>
      </c>
      <c r="Q90" t="s">
        <v>74</v>
      </c>
      <c r="R90" t="s">
        <v>74</v>
      </c>
      <c r="S90" t="s">
        <v>74</v>
      </c>
      <c r="T90" t="s">
        <v>74</v>
      </c>
      <c r="U90" t="s">
        <v>74</v>
      </c>
      <c r="V90" t="s">
        <v>74</v>
      </c>
      <c r="W90" t="s">
        <v>74</v>
      </c>
      <c r="X90" t="s">
        <v>74</v>
      </c>
      <c r="Y90" t="s">
        <v>74</v>
      </c>
      <c r="Z90" t="s">
        <v>74</v>
      </c>
      <c r="AA90" t="s">
        <v>74</v>
      </c>
      <c r="AB90" t="s">
        <v>74</v>
      </c>
      <c r="AC90" t="s">
        <v>74</v>
      </c>
      <c r="AD90" t="s">
        <v>74</v>
      </c>
      <c r="AE90" t="s">
        <v>74</v>
      </c>
      <c r="AF90" t="s">
        <v>74</v>
      </c>
      <c r="AG90" t="s">
        <v>74</v>
      </c>
      <c r="AH90" t="s">
        <v>74</v>
      </c>
      <c r="AI90" t="s">
        <v>74</v>
      </c>
      <c r="AJ90" t="s">
        <v>74</v>
      </c>
      <c r="AK90" t="s">
        <v>74</v>
      </c>
      <c r="AL90" t="s">
        <v>74</v>
      </c>
      <c r="AM90" t="s">
        <v>74</v>
      </c>
      <c r="AN90" t="s">
        <v>74</v>
      </c>
      <c r="AO90" t="s">
        <v>74</v>
      </c>
      <c r="AP90" t="s">
        <v>74</v>
      </c>
      <c r="AQ90" t="s">
        <v>74</v>
      </c>
      <c r="AR90" t="s">
        <v>74</v>
      </c>
      <c r="AS90" t="s">
        <v>74</v>
      </c>
      <c r="AT90" t="s">
        <v>74</v>
      </c>
      <c r="AU90" t="s">
        <v>74</v>
      </c>
      <c r="AV90" t="s">
        <v>74</v>
      </c>
      <c r="AW90" t="s">
        <v>74</v>
      </c>
      <c r="AX90" t="s">
        <v>74</v>
      </c>
      <c r="AY90" t="s">
        <v>74</v>
      </c>
      <c r="AZ90" t="s">
        <v>74</v>
      </c>
      <c r="BA90" t="s">
        <v>74</v>
      </c>
      <c r="BB90" t="s">
        <v>74</v>
      </c>
      <c r="BC90" t="s">
        <v>74</v>
      </c>
      <c r="BD90" t="s">
        <v>74</v>
      </c>
      <c r="BE90" t="s">
        <v>74</v>
      </c>
      <c r="BF90" t="s">
        <v>74</v>
      </c>
      <c r="BG90" t="s">
        <v>74</v>
      </c>
      <c r="BH90" t="s">
        <v>74</v>
      </c>
      <c r="BI90" t="s">
        <v>74</v>
      </c>
      <c r="BJ90" t="s">
        <v>74</v>
      </c>
      <c r="BK90" t="s">
        <v>74</v>
      </c>
      <c r="BL90" t="s">
        <v>74</v>
      </c>
      <c r="BM90" t="s">
        <v>74</v>
      </c>
      <c r="BN90" t="s">
        <v>74</v>
      </c>
      <c r="BO90" t="s">
        <v>74</v>
      </c>
      <c r="BP90" t="s">
        <v>74</v>
      </c>
      <c r="BQ90" t="s">
        <v>74</v>
      </c>
      <c r="BR90" t="s">
        <v>74</v>
      </c>
      <c r="BS90" t="s">
        <v>74</v>
      </c>
      <c r="BT90" t="s">
        <v>5291</v>
      </c>
      <c r="BU90" t="s">
        <v>74</v>
      </c>
      <c r="BV90" t="s">
        <v>74</v>
      </c>
      <c r="BW90">
        <v>1</v>
      </c>
    </row>
    <row r="91" spans="1:75" customFormat="1" x14ac:dyDescent="0.25">
      <c r="A91" t="s">
        <v>5296</v>
      </c>
      <c r="B91" t="s">
        <v>102</v>
      </c>
      <c r="C91" t="s">
        <v>382</v>
      </c>
      <c r="D91" t="s">
        <v>961</v>
      </c>
      <c r="E91">
        <v>2015</v>
      </c>
      <c r="F91" t="s">
        <v>74</v>
      </c>
      <c r="G91" t="s">
        <v>74</v>
      </c>
      <c r="H91" t="s">
        <v>74</v>
      </c>
      <c r="I91" t="s">
        <v>74</v>
      </c>
      <c r="J91" t="s">
        <v>74</v>
      </c>
      <c r="K91" t="s">
        <v>74</v>
      </c>
      <c r="L91" t="s">
        <v>74</v>
      </c>
      <c r="M91" t="s">
        <v>74</v>
      </c>
      <c r="N91" t="s">
        <v>74</v>
      </c>
      <c r="O91" t="s">
        <v>74</v>
      </c>
      <c r="P91" t="s">
        <v>74</v>
      </c>
      <c r="Q91" t="s">
        <v>74</v>
      </c>
      <c r="R91" t="s">
        <v>74</v>
      </c>
      <c r="S91" t="s">
        <v>74</v>
      </c>
      <c r="T91" t="s">
        <v>74</v>
      </c>
      <c r="U91" t="s">
        <v>74</v>
      </c>
      <c r="V91" t="s">
        <v>74</v>
      </c>
      <c r="W91" t="s">
        <v>74</v>
      </c>
      <c r="X91" t="s">
        <v>74</v>
      </c>
      <c r="Y91" t="s">
        <v>74</v>
      </c>
      <c r="Z91" t="s">
        <v>74</v>
      </c>
      <c r="AA91" t="s">
        <v>74</v>
      </c>
      <c r="AB91" t="s">
        <v>74</v>
      </c>
      <c r="AC91" t="s">
        <v>74</v>
      </c>
      <c r="AD91" t="s">
        <v>74</v>
      </c>
      <c r="AE91" t="s">
        <v>74</v>
      </c>
      <c r="AF91" t="s">
        <v>74</v>
      </c>
      <c r="AG91" t="s">
        <v>74</v>
      </c>
      <c r="AH91" t="s">
        <v>74</v>
      </c>
      <c r="AI91" t="s">
        <v>74</v>
      </c>
      <c r="AJ91" t="s">
        <v>74</v>
      </c>
      <c r="AK91" t="s">
        <v>74</v>
      </c>
      <c r="AL91" t="s">
        <v>74</v>
      </c>
      <c r="AM91" t="s">
        <v>74</v>
      </c>
      <c r="AN91" t="s">
        <v>74</v>
      </c>
      <c r="AO91" t="s">
        <v>74</v>
      </c>
      <c r="AP91" t="s">
        <v>74</v>
      </c>
      <c r="AQ91" t="s">
        <v>74</v>
      </c>
      <c r="AR91" t="s">
        <v>74</v>
      </c>
      <c r="AS91" t="s">
        <v>74</v>
      </c>
      <c r="AT91" t="s">
        <v>74</v>
      </c>
      <c r="AU91" t="s">
        <v>74</v>
      </c>
      <c r="AV91" t="s">
        <v>74</v>
      </c>
      <c r="AW91" t="s">
        <v>74</v>
      </c>
      <c r="AX91" t="s">
        <v>74</v>
      </c>
      <c r="AY91" t="s">
        <v>74</v>
      </c>
      <c r="AZ91" t="s">
        <v>74</v>
      </c>
      <c r="BA91" t="s">
        <v>74</v>
      </c>
      <c r="BB91" t="s">
        <v>74</v>
      </c>
      <c r="BC91" t="s">
        <v>74</v>
      </c>
      <c r="BD91" t="s">
        <v>74</v>
      </c>
      <c r="BE91" t="s">
        <v>74</v>
      </c>
      <c r="BF91" t="s">
        <v>74</v>
      </c>
      <c r="BG91" t="s">
        <v>74</v>
      </c>
      <c r="BH91" t="s">
        <v>74</v>
      </c>
      <c r="BI91" t="s">
        <v>74</v>
      </c>
      <c r="BJ91" t="s">
        <v>74</v>
      </c>
      <c r="BK91" t="s">
        <v>74</v>
      </c>
      <c r="BL91" t="s">
        <v>74</v>
      </c>
      <c r="BM91" t="s">
        <v>74</v>
      </c>
      <c r="BN91" t="s">
        <v>74</v>
      </c>
      <c r="BO91" t="s">
        <v>74</v>
      </c>
      <c r="BP91" t="s">
        <v>74</v>
      </c>
      <c r="BQ91" t="s">
        <v>74</v>
      </c>
      <c r="BR91" t="s">
        <v>74</v>
      </c>
      <c r="BS91" t="s">
        <v>74</v>
      </c>
      <c r="BT91" t="s">
        <v>5291</v>
      </c>
      <c r="BU91" t="s">
        <v>74</v>
      </c>
      <c r="BV91" t="s">
        <v>74</v>
      </c>
      <c r="BW91">
        <v>0</v>
      </c>
    </row>
    <row r="92" spans="1:75" customFormat="1" x14ac:dyDescent="0.25">
      <c r="A92" t="s">
        <v>5297</v>
      </c>
      <c r="B92" t="s">
        <v>102</v>
      </c>
      <c r="C92" t="s">
        <v>394</v>
      </c>
      <c r="D92" t="s">
        <v>44</v>
      </c>
      <c r="E92">
        <v>2015</v>
      </c>
      <c r="F92">
        <v>509</v>
      </c>
      <c r="G92">
        <v>144</v>
      </c>
      <c r="H92">
        <v>0</v>
      </c>
      <c r="I92">
        <v>80</v>
      </c>
      <c r="J92">
        <v>101</v>
      </c>
      <c r="K92">
        <v>114</v>
      </c>
      <c r="L92">
        <v>94</v>
      </c>
      <c r="M92">
        <v>86</v>
      </c>
      <c r="N92">
        <v>62</v>
      </c>
      <c r="O92">
        <v>72</v>
      </c>
      <c r="P92">
        <v>32</v>
      </c>
      <c r="Q92">
        <v>8</v>
      </c>
      <c r="R92">
        <v>2</v>
      </c>
      <c r="S92">
        <v>2</v>
      </c>
      <c r="T92">
        <v>0</v>
      </c>
      <c r="U92">
        <v>610</v>
      </c>
      <c r="V92">
        <v>39</v>
      </c>
      <c r="W92">
        <v>4</v>
      </c>
      <c r="X92">
        <v>524</v>
      </c>
      <c r="Y92">
        <v>122</v>
      </c>
      <c r="Z92">
        <v>7</v>
      </c>
      <c r="AA92">
        <v>12</v>
      </c>
      <c r="AB92">
        <v>0</v>
      </c>
      <c r="AC92">
        <v>5</v>
      </c>
      <c r="AD92">
        <v>25</v>
      </c>
      <c r="AE92">
        <v>601</v>
      </c>
      <c r="AF92">
        <v>6</v>
      </c>
      <c r="AG92">
        <v>4</v>
      </c>
      <c r="AH92">
        <v>0</v>
      </c>
      <c r="AI92">
        <v>518</v>
      </c>
      <c r="AJ92">
        <v>133</v>
      </c>
      <c r="AK92">
        <v>2</v>
      </c>
      <c r="AL92">
        <v>653</v>
      </c>
      <c r="AM92">
        <v>0.77947900000000003</v>
      </c>
      <c r="AN92">
        <v>0.22052099999999999</v>
      </c>
      <c r="AO92">
        <v>0</v>
      </c>
      <c r="AP92">
        <v>0.12251099999999999</v>
      </c>
      <c r="AQ92">
        <v>0.154671</v>
      </c>
      <c r="AR92">
        <v>0.17457900000000001</v>
      </c>
      <c r="AS92">
        <v>0.143951</v>
      </c>
      <c r="AT92">
        <v>0.13170000000000001</v>
      </c>
      <c r="AU92">
        <v>9.4946000000000003E-2</v>
      </c>
      <c r="AV92">
        <v>0.11026</v>
      </c>
      <c r="AW92">
        <v>4.9005E-2</v>
      </c>
      <c r="AX92">
        <v>1.2251E-2</v>
      </c>
      <c r="AY92">
        <v>3.0630000000000002E-3</v>
      </c>
      <c r="AZ92">
        <v>3.0630000000000002E-3</v>
      </c>
      <c r="BA92">
        <v>0</v>
      </c>
      <c r="BB92">
        <v>0.93415000000000004</v>
      </c>
      <c r="BC92">
        <v>5.9724000000000013E-2</v>
      </c>
      <c r="BD92">
        <v>6.1260000000000004E-3</v>
      </c>
      <c r="BE92">
        <v>0.80245</v>
      </c>
      <c r="BF92">
        <v>0.18683</v>
      </c>
      <c r="BG92">
        <v>1.072E-2</v>
      </c>
      <c r="BH92">
        <v>1.8377000000000001E-2</v>
      </c>
      <c r="BI92">
        <v>0</v>
      </c>
      <c r="BJ92">
        <v>7.6570000000000006E-3</v>
      </c>
      <c r="BK92">
        <v>3.8285E-2</v>
      </c>
      <c r="BL92">
        <v>0.92036799999999996</v>
      </c>
      <c r="BM92">
        <v>9.188E-3</v>
      </c>
      <c r="BN92">
        <v>6.1260000000000004E-3</v>
      </c>
      <c r="BO92">
        <v>0</v>
      </c>
      <c r="BP92">
        <v>0.79326200000000002</v>
      </c>
      <c r="BQ92">
        <v>0.20367499999999999</v>
      </c>
      <c r="BR92">
        <v>3.0630000000000002E-3</v>
      </c>
      <c r="BS92">
        <v>1</v>
      </c>
      <c r="BT92" t="s">
        <v>5298</v>
      </c>
      <c r="BU92">
        <v>653</v>
      </c>
      <c r="BV92">
        <v>1</v>
      </c>
      <c r="BW92">
        <v>0</v>
      </c>
    </row>
    <row r="93" spans="1:75" customFormat="1" x14ac:dyDescent="0.25">
      <c r="A93" t="s">
        <v>5299</v>
      </c>
      <c r="B93" t="s">
        <v>102</v>
      </c>
      <c r="C93" t="s">
        <v>394</v>
      </c>
      <c r="D93" t="s">
        <v>947</v>
      </c>
      <c r="E93">
        <v>2015</v>
      </c>
      <c r="F93">
        <v>225</v>
      </c>
      <c r="G93">
        <v>95</v>
      </c>
      <c r="H93">
        <v>0</v>
      </c>
      <c r="I93">
        <v>50</v>
      </c>
      <c r="J93">
        <v>61</v>
      </c>
      <c r="K93">
        <v>57</v>
      </c>
      <c r="L93">
        <v>45</v>
      </c>
      <c r="M93">
        <v>39</v>
      </c>
      <c r="N93">
        <v>32</v>
      </c>
      <c r="O93">
        <v>25</v>
      </c>
      <c r="P93">
        <v>8</v>
      </c>
      <c r="Q93">
        <v>2</v>
      </c>
      <c r="R93">
        <v>1</v>
      </c>
      <c r="S93">
        <v>0</v>
      </c>
      <c r="T93">
        <v>0</v>
      </c>
      <c r="U93">
        <v>297</v>
      </c>
      <c r="V93">
        <v>20</v>
      </c>
      <c r="W93">
        <v>3</v>
      </c>
      <c r="X93">
        <v>271</v>
      </c>
      <c r="Y93">
        <v>49</v>
      </c>
      <c r="Z93">
        <v>0</v>
      </c>
      <c r="AA93">
        <v>1</v>
      </c>
      <c r="AB93">
        <v>0</v>
      </c>
      <c r="AC93">
        <v>2</v>
      </c>
      <c r="AD93">
        <v>4</v>
      </c>
      <c r="AE93">
        <v>312</v>
      </c>
      <c r="AF93">
        <v>1</v>
      </c>
      <c r="AG93">
        <v>0</v>
      </c>
      <c r="AH93">
        <v>0</v>
      </c>
      <c r="AI93">
        <v>254</v>
      </c>
      <c r="AJ93">
        <v>65</v>
      </c>
      <c r="AK93">
        <v>1</v>
      </c>
      <c r="AL93">
        <v>320</v>
      </c>
      <c r="AM93">
        <v>0.703125</v>
      </c>
      <c r="AN93">
        <v>0.296875</v>
      </c>
      <c r="AO93">
        <v>0</v>
      </c>
      <c r="AP93">
        <v>0.15625</v>
      </c>
      <c r="AQ93">
        <v>0.19062499999999999</v>
      </c>
      <c r="AR93">
        <v>0.17812500000000001</v>
      </c>
      <c r="AS93">
        <v>0.140625</v>
      </c>
      <c r="AT93">
        <v>0.121875</v>
      </c>
      <c r="AU93">
        <v>0.1</v>
      </c>
      <c r="AV93">
        <v>7.8125E-2</v>
      </c>
      <c r="AW93">
        <v>2.5000000000000001E-2</v>
      </c>
      <c r="AX93">
        <v>6.2500000000000003E-3</v>
      </c>
      <c r="AY93">
        <v>3.1250000000000002E-3</v>
      </c>
      <c r="AZ93">
        <v>0</v>
      </c>
      <c r="BA93">
        <v>0</v>
      </c>
      <c r="BB93">
        <v>0.92812499999999998</v>
      </c>
      <c r="BC93">
        <v>6.25E-2</v>
      </c>
      <c r="BD93">
        <v>9.3749999999999997E-3</v>
      </c>
      <c r="BE93">
        <v>0.84687500000000004</v>
      </c>
      <c r="BF93">
        <v>0.15312500000000001</v>
      </c>
      <c r="BG93">
        <v>0</v>
      </c>
      <c r="BH93">
        <v>3.1250000000000002E-3</v>
      </c>
      <c r="BI93">
        <v>0</v>
      </c>
      <c r="BJ93">
        <v>6.2500000000000003E-3</v>
      </c>
      <c r="BK93">
        <v>1.2500000000000001E-2</v>
      </c>
      <c r="BL93">
        <v>0.97499999999999998</v>
      </c>
      <c r="BM93">
        <v>3.1250000000000002E-3</v>
      </c>
      <c r="BN93">
        <v>0</v>
      </c>
      <c r="BO93">
        <v>0</v>
      </c>
      <c r="BP93">
        <v>0.79374999999999996</v>
      </c>
      <c r="BQ93">
        <v>0.203125</v>
      </c>
      <c r="BR93">
        <v>3.1250000000000002E-3</v>
      </c>
      <c r="BS93">
        <v>1</v>
      </c>
      <c r="BT93" t="s">
        <v>5298</v>
      </c>
      <c r="BU93">
        <v>653</v>
      </c>
      <c r="BV93">
        <v>0.49004599999999998</v>
      </c>
      <c r="BW93">
        <v>0</v>
      </c>
    </row>
    <row r="94" spans="1:75" customFormat="1" x14ac:dyDescent="0.25">
      <c r="A94" t="s">
        <v>5300</v>
      </c>
      <c r="B94" t="s">
        <v>102</v>
      </c>
      <c r="C94" t="s">
        <v>394</v>
      </c>
      <c r="D94" t="s">
        <v>949</v>
      </c>
      <c r="E94">
        <v>2015</v>
      </c>
      <c r="F94">
        <v>210</v>
      </c>
      <c r="G94">
        <v>34</v>
      </c>
      <c r="H94">
        <v>0</v>
      </c>
      <c r="I94">
        <v>27</v>
      </c>
      <c r="J94">
        <v>31</v>
      </c>
      <c r="K94">
        <v>40</v>
      </c>
      <c r="L94">
        <v>44</v>
      </c>
      <c r="M94">
        <v>37</v>
      </c>
      <c r="N94">
        <v>24</v>
      </c>
      <c r="O94">
        <v>28</v>
      </c>
      <c r="P94">
        <v>9</v>
      </c>
      <c r="Q94">
        <v>2</v>
      </c>
      <c r="R94">
        <v>0</v>
      </c>
      <c r="S94">
        <v>2</v>
      </c>
      <c r="T94">
        <v>0</v>
      </c>
      <c r="U94">
        <v>227</v>
      </c>
      <c r="V94">
        <v>16</v>
      </c>
      <c r="W94">
        <v>1</v>
      </c>
      <c r="X94">
        <v>192</v>
      </c>
      <c r="Y94">
        <v>51</v>
      </c>
      <c r="Z94">
        <v>1</v>
      </c>
      <c r="AA94">
        <v>4</v>
      </c>
      <c r="AB94">
        <v>0</v>
      </c>
      <c r="AC94">
        <v>1</v>
      </c>
      <c r="AD94">
        <v>18</v>
      </c>
      <c r="AE94">
        <v>220</v>
      </c>
      <c r="AF94">
        <v>0</v>
      </c>
      <c r="AG94">
        <v>1</v>
      </c>
      <c r="AH94">
        <v>0</v>
      </c>
      <c r="AI94">
        <v>193</v>
      </c>
      <c r="AJ94">
        <v>51</v>
      </c>
      <c r="AK94">
        <v>0</v>
      </c>
      <c r="AL94">
        <v>244</v>
      </c>
      <c r="AM94">
        <v>0.86065600000000009</v>
      </c>
      <c r="AN94">
        <v>0.139344</v>
      </c>
      <c r="AO94">
        <v>0</v>
      </c>
      <c r="AP94">
        <v>0.110656</v>
      </c>
      <c r="AQ94">
        <v>0.127049</v>
      </c>
      <c r="AR94">
        <v>0.163934</v>
      </c>
      <c r="AS94">
        <v>0.18032799999999999</v>
      </c>
      <c r="AT94">
        <v>0.151639</v>
      </c>
      <c r="AU94">
        <v>9.8361000000000004E-2</v>
      </c>
      <c r="AV94">
        <v>0.11475399999999999</v>
      </c>
      <c r="AW94">
        <v>3.6885000000000001E-2</v>
      </c>
      <c r="AX94">
        <v>8.1969999999999994E-3</v>
      </c>
      <c r="AY94">
        <v>0</v>
      </c>
      <c r="AZ94">
        <v>8.1969999999999994E-3</v>
      </c>
      <c r="BA94">
        <v>0</v>
      </c>
      <c r="BB94">
        <v>0.93032799999999993</v>
      </c>
      <c r="BC94">
        <v>6.5574000000000007E-2</v>
      </c>
      <c r="BD94">
        <v>4.0980000000000001E-3</v>
      </c>
      <c r="BE94">
        <v>0.78688500000000006</v>
      </c>
      <c r="BF94">
        <v>0.20901600000000001</v>
      </c>
      <c r="BG94">
        <v>4.0980000000000001E-3</v>
      </c>
      <c r="BH94">
        <v>1.6393000000000001E-2</v>
      </c>
      <c r="BI94">
        <v>0</v>
      </c>
      <c r="BJ94">
        <v>4.0980000000000001E-3</v>
      </c>
      <c r="BK94">
        <v>7.3770000000000002E-2</v>
      </c>
      <c r="BL94">
        <v>0.90163899999999997</v>
      </c>
      <c r="BM94">
        <v>0</v>
      </c>
      <c r="BN94">
        <v>4.0980000000000001E-3</v>
      </c>
      <c r="BO94">
        <v>0</v>
      </c>
      <c r="BP94">
        <v>0.79098400000000002</v>
      </c>
      <c r="BQ94">
        <v>0.20901600000000001</v>
      </c>
      <c r="BR94">
        <v>0</v>
      </c>
      <c r="BS94">
        <v>1</v>
      </c>
      <c r="BT94" t="s">
        <v>5298</v>
      </c>
      <c r="BU94">
        <v>653</v>
      </c>
      <c r="BV94">
        <v>0.37365999999999999</v>
      </c>
      <c r="BW94">
        <v>0</v>
      </c>
    </row>
    <row r="95" spans="1:75" customFormat="1" x14ac:dyDescent="0.25">
      <c r="A95" t="s">
        <v>5301</v>
      </c>
      <c r="B95" t="s">
        <v>102</v>
      </c>
      <c r="C95" t="s">
        <v>394</v>
      </c>
      <c r="D95" t="s">
        <v>951</v>
      </c>
      <c r="E95">
        <v>2015</v>
      </c>
      <c r="F95">
        <v>12</v>
      </c>
      <c r="G95">
        <v>5</v>
      </c>
      <c r="H95">
        <v>0</v>
      </c>
      <c r="I95">
        <v>0</v>
      </c>
      <c r="J95">
        <v>1</v>
      </c>
      <c r="K95">
        <v>1</v>
      </c>
      <c r="L95">
        <v>3</v>
      </c>
      <c r="M95">
        <v>4</v>
      </c>
      <c r="N95">
        <v>0</v>
      </c>
      <c r="O95">
        <v>4</v>
      </c>
      <c r="P95">
        <v>3</v>
      </c>
      <c r="Q95">
        <v>1</v>
      </c>
      <c r="R95">
        <v>0</v>
      </c>
      <c r="S95">
        <v>0</v>
      </c>
      <c r="T95">
        <v>0</v>
      </c>
      <c r="U95">
        <v>17</v>
      </c>
      <c r="V95">
        <v>0</v>
      </c>
      <c r="W95">
        <v>0</v>
      </c>
      <c r="X95">
        <v>9</v>
      </c>
      <c r="Y95">
        <v>8</v>
      </c>
      <c r="Z95">
        <v>0</v>
      </c>
      <c r="AA95">
        <v>1</v>
      </c>
      <c r="AB95">
        <v>0</v>
      </c>
      <c r="AC95">
        <v>0</v>
      </c>
      <c r="AD95">
        <v>0</v>
      </c>
      <c r="AE95">
        <v>16</v>
      </c>
      <c r="AF95">
        <v>0</v>
      </c>
      <c r="AG95">
        <v>0</v>
      </c>
      <c r="AH95">
        <v>0</v>
      </c>
      <c r="AI95">
        <v>15</v>
      </c>
      <c r="AJ95">
        <v>2</v>
      </c>
      <c r="AK95">
        <v>0</v>
      </c>
      <c r="AL95">
        <v>17</v>
      </c>
      <c r="AM95">
        <v>0.70588200000000001</v>
      </c>
      <c r="AN95">
        <v>0.29411799999999999</v>
      </c>
      <c r="AO95">
        <v>0</v>
      </c>
      <c r="AP95">
        <v>0</v>
      </c>
      <c r="AQ95">
        <v>5.8823999999999987E-2</v>
      </c>
      <c r="AR95">
        <v>5.8823999999999987E-2</v>
      </c>
      <c r="AS95">
        <v>0.17647099999999999</v>
      </c>
      <c r="AT95">
        <v>0.235294</v>
      </c>
      <c r="AU95">
        <v>0</v>
      </c>
      <c r="AV95">
        <v>0.235294</v>
      </c>
      <c r="AW95">
        <v>0.17647099999999999</v>
      </c>
      <c r="AX95">
        <v>5.8823999999999987E-2</v>
      </c>
      <c r="AY95">
        <v>0</v>
      </c>
      <c r="AZ95">
        <v>0</v>
      </c>
      <c r="BA95">
        <v>0</v>
      </c>
      <c r="BB95">
        <v>1</v>
      </c>
      <c r="BC95">
        <v>0</v>
      </c>
      <c r="BD95">
        <v>0</v>
      </c>
      <c r="BE95">
        <v>0.52941199999999999</v>
      </c>
      <c r="BF95">
        <v>0.47058800000000001</v>
      </c>
      <c r="BG95">
        <v>0</v>
      </c>
      <c r="BH95">
        <v>5.8823999999999987E-2</v>
      </c>
      <c r="BI95">
        <v>0</v>
      </c>
      <c r="BJ95">
        <v>0</v>
      </c>
      <c r="BK95">
        <v>0</v>
      </c>
      <c r="BL95">
        <v>0.94117600000000001</v>
      </c>
      <c r="BM95">
        <v>0</v>
      </c>
      <c r="BN95">
        <v>0</v>
      </c>
      <c r="BO95">
        <v>0</v>
      </c>
      <c r="BP95">
        <v>0.88235299999999994</v>
      </c>
      <c r="BQ95">
        <v>0.117647</v>
      </c>
      <c r="BR95">
        <v>0</v>
      </c>
      <c r="BS95">
        <v>1</v>
      </c>
      <c r="BT95" t="s">
        <v>5298</v>
      </c>
      <c r="BU95">
        <v>653</v>
      </c>
      <c r="BV95">
        <v>2.6034000000000002E-2</v>
      </c>
      <c r="BW95">
        <v>0</v>
      </c>
    </row>
    <row r="96" spans="1:75" customFormat="1" x14ac:dyDescent="0.25">
      <c r="A96" t="s">
        <v>5302</v>
      </c>
      <c r="B96" t="s">
        <v>102</v>
      </c>
      <c r="C96" t="s">
        <v>394</v>
      </c>
      <c r="D96" t="s">
        <v>953</v>
      </c>
      <c r="E96">
        <v>2015</v>
      </c>
      <c r="F96">
        <v>58</v>
      </c>
      <c r="G96">
        <v>8</v>
      </c>
      <c r="H96">
        <v>0</v>
      </c>
      <c r="I96">
        <v>3</v>
      </c>
      <c r="J96">
        <v>7</v>
      </c>
      <c r="K96">
        <v>12</v>
      </c>
      <c r="L96">
        <v>2</v>
      </c>
      <c r="M96">
        <v>6</v>
      </c>
      <c r="N96">
        <v>6</v>
      </c>
      <c r="O96">
        <v>15</v>
      </c>
      <c r="P96">
        <v>11</v>
      </c>
      <c r="Q96">
        <v>3</v>
      </c>
      <c r="R96">
        <v>1</v>
      </c>
      <c r="S96">
        <v>0</v>
      </c>
      <c r="T96">
        <v>0</v>
      </c>
      <c r="U96">
        <v>64</v>
      </c>
      <c r="V96">
        <v>2</v>
      </c>
      <c r="W96">
        <v>0</v>
      </c>
      <c r="X96">
        <v>52</v>
      </c>
      <c r="Y96">
        <v>14</v>
      </c>
      <c r="Z96">
        <v>0</v>
      </c>
      <c r="AA96">
        <v>6</v>
      </c>
      <c r="AB96">
        <v>0</v>
      </c>
      <c r="AC96">
        <v>2</v>
      </c>
      <c r="AD96">
        <v>3</v>
      </c>
      <c r="AE96">
        <v>47</v>
      </c>
      <c r="AF96">
        <v>5</v>
      </c>
      <c r="AG96">
        <v>3</v>
      </c>
      <c r="AH96">
        <v>0</v>
      </c>
      <c r="AI96">
        <v>51</v>
      </c>
      <c r="AJ96">
        <v>14</v>
      </c>
      <c r="AK96">
        <v>1</v>
      </c>
      <c r="AL96">
        <v>66</v>
      </c>
      <c r="AM96">
        <v>0.87878800000000001</v>
      </c>
      <c r="AN96">
        <v>0.121212</v>
      </c>
      <c r="AO96">
        <v>0</v>
      </c>
      <c r="AP96">
        <v>4.5455000000000002E-2</v>
      </c>
      <c r="AQ96">
        <v>0.106061</v>
      </c>
      <c r="AR96">
        <v>0.18181800000000001</v>
      </c>
      <c r="AS96">
        <v>3.0303E-2</v>
      </c>
      <c r="AT96">
        <v>9.090899999999999E-2</v>
      </c>
      <c r="AU96">
        <v>9.090899999999999E-2</v>
      </c>
      <c r="AV96">
        <v>0.227273</v>
      </c>
      <c r="AW96">
        <v>0.16666700000000001</v>
      </c>
      <c r="AX96">
        <v>4.5455000000000002E-2</v>
      </c>
      <c r="AY96">
        <v>1.5152000000000001E-2</v>
      </c>
      <c r="AZ96">
        <v>0</v>
      </c>
      <c r="BA96">
        <v>0</v>
      </c>
      <c r="BB96">
        <v>0.96969700000000003</v>
      </c>
      <c r="BC96">
        <v>3.0303E-2</v>
      </c>
      <c r="BD96">
        <v>0</v>
      </c>
      <c r="BE96">
        <v>0.78787899999999988</v>
      </c>
      <c r="BF96">
        <v>0.212121</v>
      </c>
      <c r="BG96">
        <v>0</v>
      </c>
      <c r="BH96">
        <v>9.090899999999999E-2</v>
      </c>
      <c r="BI96">
        <v>0</v>
      </c>
      <c r="BJ96">
        <v>3.0303E-2</v>
      </c>
      <c r="BK96">
        <v>4.5455000000000002E-2</v>
      </c>
      <c r="BL96">
        <v>0.71212100000000012</v>
      </c>
      <c r="BM96">
        <v>7.5758000000000006E-2</v>
      </c>
      <c r="BN96">
        <v>4.5455000000000002E-2</v>
      </c>
      <c r="BO96">
        <v>0</v>
      </c>
      <c r="BP96">
        <v>0.77272700000000005</v>
      </c>
      <c r="BQ96">
        <v>0.212121</v>
      </c>
      <c r="BR96">
        <v>1.5152000000000001E-2</v>
      </c>
      <c r="BS96">
        <v>1</v>
      </c>
      <c r="BT96" t="s">
        <v>5298</v>
      </c>
      <c r="BU96">
        <v>653</v>
      </c>
      <c r="BV96">
        <v>0.101072</v>
      </c>
      <c r="BW96">
        <v>0</v>
      </c>
    </row>
    <row r="97" spans="1:75" customFormat="1" x14ac:dyDescent="0.25">
      <c r="A97" t="s">
        <v>5303</v>
      </c>
      <c r="B97" t="s">
        <v>102</v>
      </c>
      <c r="C97" t="s">
        <v>394</v>
      </c>
      <c r="D97" t="s">
        <v>961</v>
      </c>
      <c r="E97">
        <v>2015</v>
      </c>
      <c r="F97">
        <v>4</v>
      </c>
      <c r="G97">
        <v>2</v>
      </c>
      <c r="H97">
        <v>0</v>
      </c>
      <c r="I97">
        <v>0</v>
      </c>
      <c r="J97">
        <v>1</v>
      </c>
      <c r="K97">
        <v>4</v>
      </c>
      <c r="L97">
        <v>0</v>
      </c>
      <c r="M97">
        <v>0</v>
      </c>
      <c r="N97">
        <v>0</v>
      </c>
      <c r="O97">
        <v>0</v>
      </c>
      <c r="P97">
        <v>1</v>
      </c>
      <c r="Q97">
        <v>0</v>
      </c>
      <c r="R97">
        <v>0</v>
      </c>
      <c r="S97">
        <v>0</v>
      </c>
      <c r="T97">
        <v>0</v>
      </c>
      <c r="U97">
        <v>5</v>
      </c>
      <c r="V97">
        <v>1</v>
      </c>
      <c r="W97">
        <v>0</v>
      </c>
      <c r="X97">
        <v>0</v>
      </c>
      <c r="Y97">
        <v>0</v>
      </c>
      <c r="Z97">
        <v>6</v>
      </c>
      <c r="AA97">
        <v>0</v>
      </c>
      <c r="AB97">
        <v>0</v>
      </c>
      <c r="AC97">
        <v>0</v>
      </c>
      <c r="AD97">
        <v>0</v>
      </c>
      <c r="AE97">
        <v>6</v>
      </c>
      <c r="AF97">
        <v>0</v>
      </c>
      <c r="AG97">
        <v>0</v>
      </c>
      <c r="AH97">
        <v>0</v>
      </c>
      <c r="AI97">
        <v>5</v>
      </c>
      <c r="AJ97">
        <v>1</v>
      </c>
      <c r="AK97">
        <v>0</v>
      </c>
      <c r="AL97">
        <v>6</v>
      </c>
      <c r="AM97">
        <v>0.66666700000000001</v>
      </c>
      <c r="AN97">
        <v>0.33333299999999999</v>
      </c>
      <c r="AO97">
        <v>0</v>
      </c>
      <c r="AP97">
        <v>0</v>
      </c>
      <c r="AQ97">
        <v>0.16666700000000001</v>
      </c>
      <c r="AR97">
        <v>0.66666700000000001</v>
      </c>
      <c r="AS97">
        <v>0</v>
      </c>
      <c r="AT97">
        <v>0</v>
      </c>
      <c r="AU97">
        <v>0</v>
      </c>
      <c r="AV97">
        <v>0</v>
      </c>
      <c r="AW97">
        <v>0.16666700000000001</v>
      </c>
      <c r="AX97">
        <v>0</v>
      </c>
      <c r="AY97">
        <v>0</v>
      </c>
      <c r="AZ97">
        <v>0</v>
      </c>
      <c r="BA97">
        <v>0</v>
      </c>
      <c r="BB97">
        <v>0.83333299999999999</v>
      </c>
      <c r="BC97">
        <v>0.16666700000000001</v>
      </c>
      <c r="BD97">
        <v>0</v>
      </c>
      <c r="BE97">
        <v>0</v>
      </c>
      <c r="BF97">
        <v>0</v>
      </c>
      <c r="BG97">
        <v>1</v>
      </c>
      <c r="BH97">
        <v>0</v>
      </c>
      <c r="BI97">
        <v>0</v>
      </c>
      <c r="BJ97">
        <v>0</v>
      </c>
      <c r="BK97">
        <v>0</v>
      </c>
      <c r="BL97">
        <v>1</v>
      </c>
      <c r="BM97">
        <v>0</v>
      </c>
      <c r="BN97">
        <v>0</v>
      </c>
      <c r="BO97">
        <v>0</v>
      </c>
      <c r="BP97">
        <v>0.83333299999999999</v>
      </c>
      <c r="BQ97">
        <v>0.16666700000000001</v>
      </c>
      <c r="BR97">
        <v>0</v>
      </c>
      <c r="BS97">
        <v>1</v>
      </c>
      <c r="BT97" t="s">
        <v>5298</v>
      </c>
      <c r="BU97">
        <v>653</v>
      </c>
      <c r="BV97">
        <v>9.188E-3</v>
      </c>
      <c r="BW97">
        <v>0</v>
      </c>
    </row>
    <row r="98" spans="1:75" customFormat="1" x14ac:dyDescent="0.25">
      <c r="A98" t="s">
        <v>5304</v>
      </c>
      <c r="B98" t="s">
        <v>102</v>
      </c>
      <c r="C98" t="s">
        <v>43</v>
      </c>
      <c r="D98" t="s">
        <v>44</v>
      </c>
      <c r="E98">
        <v>2015</v>
      </c>
      <c r="F98">
        <v>5762</v>
      </c>
      <c r="G98">
        <v>1971</v>
      </c>
      <c r="H98">
        <v>0</v>
      </c>
      <c r="I98">
        <v>1038</v>
      </c>
      <c r="J98">
        <v>1228</v>
      </c>
      <c r="K98">
        <v>1377</v>
      </c>
      <c r="L98">
        <v>1198</v>
      </c>
      <c r="M98">
        <v>947</v>
      </c>
      <c r="N98">
        <v>723</v>
      </c>
      <c r="O98">
        <v>621</v>
      </c>
      <c r="P98">
        <v>385</v>
      </c>
      <c r="Q98">
        <v>152</v>
      </c>
      <c r="R98">
        <v>58</v>
      </c>
      <c r="S98">
        <v>6</v>
      </c>
      <c r="T98">
        <v>0</v>
      </c>
      <c r="U98">
        <v>5898</v>
      </c>
      <c r="V98">
        <v>1835</v>
      </c>
      <c r="W98">
        <v>0</v>
      </c>
      <c r="X98">
        <v>4595</v>
      </c>
      <c r="Y98">
        <v>2609</v>
      </c>
      <c r="Z98">
        <v>529</v>
      </c>
      <c r="AA98">
        <v>62</v>
      </c>
      <c r="AB98">
        <v>5</v>
      </c>
      <c r="AC98">
        <v>206</v>
      </c>
      <c r="AD98">
        <v>177</v>
      </c>
      <c r="AE98">
        <v>7105</v>
      </c>
      <c r="AF98">
        <v>77</v>
      </c>
      <c r="AG98">
        <v>56</v>
      </c>
      <c r="AH98">
        <v>45</v>
      </c>
      <c r="AI98">
        <v>7357</v>
      </c>
      <c r="AJ98">
        <v>352</v>
      </c>
      <c r="AK98">
        <v>24</v>
      </c>
      <c r="AL98">
        <v>7733</v>
      </c>
      <c r="AM98">
        <v>0.74511799999999995</v>
      </c>
      <c r="AN98">
        <v>0.254882</v>
      </c>
      <c r="AO98">
        <v>0</v>
      </c>
      <c r="AP98">
        <v>0.13422999999999999</v>
      </c>
      <c r="AQ98">
        <v>0.1588</v>
      </c>
      <c r="AR98">
        <v>0.178068</v>
      </c>
      <c r="AS98">
        <v>0.15492</v>
      </c>
      <c r="AT98">
        <v>0.122462</v>
      </c>
      <c r="AU98">
        <v>9.3495000000000009E-2</v>
      </c>
      <c r="AV98">
        <v>8.0305000000000001E-2</v>
      </c>
      <c r="AW98">
        <v>4.9786999999999998E-2</v>
      </c>
      <c r="AX98">
        <v>1.9656E-2</v>
      </c>
      <c r="AY98">
        <v>7.4999999999999997E-3</v>
      </c>
      <c r="AZ98">
        <v>7.76E-4</v>
      </c>
      <c r="BA98">
        <v>0</v>
      </c>
      <c r="BB98">
        <v>0.76270499999999997</v>
      </c>
      <c r="BC98">
        <v>0.23729500000000001</v>
      </c>
      <c r="BD98">
        <v>0</v>
      </c>
      <c r="BE98">
        <v>0.59420699999999993</v>
      </c>
      <c r="BF98">
        <v>0.33738499999999999</v>
      </c>
      <c r="BG98">
        <v>6.8407999999999997E-2</v>
      </c>
      <c r="BH98">
        <v>8.0179999999999991E-3</v>
      </c>
      <c r="BI98">
        <v>6.469999999999999E-4</v>
      </c>
      <c r="BJ98">
        <v>2.6638999999999999E-2</v>
      </c>
      <c r="BK98">
        <v>2.2889E-2</v>
      </c>
      <c r="BL98">
        <v>0.91879</v>
      </c>
      <c r="BM98">
        <v>9.9570000000000006E-3</v>
      </c>
      <c r="BN98">
        <v>7.2419999999999993E-3</v>
      </c>
      <c r="BO98">
        <v>5.8190000000000004E-3</v>
      </c>
      <c r="BP98">
        <v>0.95137699999999992</v>
      </c>
      <c r="BQ98">
        <v>4.5518999999999997E-2</v>
      </c>
      <c r="BR98">
        <v>3.104E-3</v>
      </c>
      <c r="BS98">
        <v>1</v>
      </c>
      <c r="BT98" t="s">
        <v>5305</v>
      </c>
      <c r="BU98">
        <v>7733</v>
      </c>
      <c r="BV98">
        <v>1</v>
      </c>
      <c r="BW98">
        <v>0</v>
      </c>
    </row>
    <row r="99" spans="1:75" customFormat="1" x14ac:dyDescent="0.25">
      <c r="A99" t="s">
        <v>5306</v>
      </c>
      <c r="B99" t="s">
        <v>102</v>
      </c>
      <c r="C99" t="s">
        <v>43</v>
      </c>
      <c r="D99" t="s">
        <v>947</v>
      </c>
      <c r="E99">
        <v>2015</v>
      </c>
      <c r="F99">
        <v>1245</v>
      </c>
      <c r="G99">
        <v>430</v>
      </c>
      <c r="H99">
        <v>0</v>
      </c>
      <c r="I99">
        <v>211</v>
      </c>
      <c r="J99">
        <v>226</v>
      </c>
      <c r="K99">
        <v>228</v>
      </c>
      <c r="L99">
        <v>266</v>
      </c>
      <c r="M99">
        <v>211</v>
      </c>
      <c r="N99">
        <v>177</v>
      </c>
      <c r="O99">
        <v>141</v>
      </c>
      <c r="P99">
        <v>125</v>
      </c>
      <c r="Q99">
        <v>63</v>
      </c>
      <c r="R99">
        <v>25</v>
      </c>
      <c r="S99">
        <v>2</v>
      </c>
      <c r="T99">
        <v>0</v>
      </c>
      <c r="U99">
        <v>1287</v>
      </c>
      <c r="V99">
        <v>388</v>
      </c>
      <c r="W99">
        <v>0</v>
      </c>
      <c r="X99">
        <v>939</v>
      </c>
      <c r="Y99">
        <v>624</v>
      </c>
      <c r="Z99">
        <v>112</v>
      </c>
      <c r="AA99">
        <v>5</v>
      </c>
      <c r="AB99">
        <v>0</v>
      </c>
      <c r="AC99">
        <v>82</v>
      </c>
      <c r="AD99">
        <v>33</v>
      </c>
      <c r="AE99">
        <v>1547</v>
      </c>
      <c r="AF99">
        <v>4</v>
      </c>
      <c r="AG99">
        <v>0</v>
      </c>
      <c r="AH99">
        <v>4</v>
      </c>
      <c r="AI99">
        <v>1564</v>
      </c>
      <c r="AJ99">
        <v>106</v>
      </c>
      <c r="AK99">
        <v>5</v>
      </c>
      <c r="AL99">
        <v>1675</v>
      </c>
      <c r="AM99">
        <v>0.74328400000000006</v>
      </c>
      <c r="AN99">
        <v>0.256716</v>
      </c>
      <c r="AO99">
        <v>0</v>
      </c>
      <c r="AP99">
        <v>0.12597</v>
      </c>
      <c r="AQ99">
        <v>0.13492499999999999</v>
      </c>
      <c r="AR99">
        <v>0.13611899999999999</v>
      </c>
      <c r="AS99">
        <v>0.158806</v>
      </c>
      <c r="AT99">
        <v>0.12597</v>
      </c>
      <c r="AU99">
        <v>0.105672</v>
      </c>
      <c r="AV99">
        <v>8.417899999999999E-2</v>
      </c>
      <c r="AW99">
        <v>7.4626999999999999E-2</v>
      </c>
      <c r="AX99">
        <v>3.7612E-2</v>
      </c>
      <c r="AY99">
        <v>1.4925000000000001E-2</v>
      </c>
      <c r="AZ99">
        <v>1.194E-3</v>
      </c>
      <c r="BA99">
        <v>0</v>
      </c>
      <c r="BB99">
        <v>0.7683580000000001</v>
      </c>
      <c r="BC99">
        <v>0.23164199999999999</v>
      </c>
      <c r="BD99">
        <v>0</v>
      </c>
      <c r="BE99">
        <v>0.56059700000000001</v>
      </c>
      <c r="BF99">
        <v>0.37253700000000001</v>
      </c>
      <c r="BG99">
        <v>6.6866000000000009E-2</v>
      </c>
      <c r="BH99">
        <v>2.9849999999999998E-3</v>
      </c>
      <c r="BI99">
        <v>0</v>
      </c>
      <c r="BJ99">
        <v>4.8954999999999999E-2</v>
      </c>
      <c r="BK99">
        <v>1.9701E-2</v>
      </c>
      <c r="BL99">
        <v>0.92358200000000001</v>
      </c>
      <c r="BM99">
        <v>2.3879999999999999E-3</v>
      </c>
      <c r="BN99">
        <v>0</v>
      </c>
      <c r="BO99">
        <v>2.3879999999999999E-3</v>
      </c>
      <c r="BP99">
        <v>0.93373099999999998</v>
      </c>
      <c r="BQ99">
        <v>6.3284000000000007E-2</v>
      </c>
      <c r="BR99">
        <v>2.9849999999999998E-3</v>
      </c>
      <c r="BS99">
        <v>1</v>
      </c>
      <c r="BT99" t="s">
        <v>5305</v>
      </c>
      <c r="BU99">
        <v>7733</v>
      </c>
      <c r="BV99">
        <v>0.21660399999999999</v>
      </c>
      <c r="BW99">
        <v>0</v>
      </c>
    </row>
    <row r="100" spans="1:75" customFormat="1" x14ac:dyDescent="0.25">
      <c r="A100" t="s">
        <v>5307</v>
      </c>
      <c r="B100" t="s">
        <v>102</v>
      </c>
      <c r="C100" t="s">
        <v>43</v>
      </c>
      <c r="D100" t="s">
        <v>949</v>
      </c>
      <c r="E100">
        <v>2015</v>
      </c>
      <c r="F100">
        <v>2483</v>
      </c>
      <c r="G100">
        <v>747</v>
      </c>
      <c r="H100">
        <v>0</v>
      </c>
      <c r="I100">
        <v>348</v>
      </c>
      <c r="J100">
        <v>487</v>
      </c>
      <c r="K100">
        <v>604</v>
      </c>
      <c r="L100">
        <v>549</v>
      </c>
      <c r="M100">
        <v>437</v>
      </c>
      <c r="N100">
        <v>342</v>
      </c>
      <c r="O100">
        <v>263</v>
      </c>
      <c r="P100">
        <v>136</v>
      </c>
      <c r="Q100">
        <v>44</v>
      </c>
      <c r="R100">
        <v>18</v>
      </c>
      <c r="S100">
        <v>2</v>
      </c>
      <c r="T100">
        <v>0</v>
      </c>
      <c r="U100">
        <v>2616</v>
      </c>
      <c r="V100">
        <v>614</v>
      </c>
      <c r="W100">
        <v>0</v>
      </c>
      <c r="X100">
        <v>2090</v>
      </c>
      <c r="Y100">
        <v>891</v>
      </c>
      <c r="Z100">
        <v>249</v>
      </c>
      <c r="AA100">
        <v>36</v>
      </c>
      <c r="AB100">
        <v>0</v>
      </c>
      <c r="AC100">
        <v>44</v>
      </c>
      <c r="AD100">
        <v>82</v>
      </c>
      <c r="AE100">
        <v>3038</v>
      </c>
      <c r="AF100">
        <v>10</v>
      </c>
      <c r="AG100">
        <v>18</v>
      </c>
      <c r="AH100">
        <v>2</v>
      </c>
      <c r="AI100">
        <v>3072</v>
      </c>
      <c r="AJ100">
        <v>146</v>
      </c>
      <c r="AK100">
        <v>12</v>
      </c>
      <c r="AL100">
        <v>3230</v>
      </c>
      <c r="AM100">
        <v>0.76873099999999994</v>
      </c>
      <c r="AN100">
        <v>0.231269</v>
      </c>
      <c r="AO100">
        <v>0</v>
      </c>
      <c r="AP100">
        <v>0.10774</v>
      </c>
      <c r="AQ100">
        <v>0.15077399999999999</v>
      </c>
      <c r="AR100">
        <v>0.186997</v>
      </c>
      <c r="AS100">
        <v>0.16996900000000001</v>
      </c>
      <c r="AT100">
        <v>0.135294</v>
      </c>
      <c r="AU100">
        <v>0.105882</v>
      </c>
      <c r="AV100">
        <v>8.1423999999999996E-2</v>
      </c>
      <c r="AW100">
        <v>4.2104999999999997E-2</v>
      </c>
      <c r="AX100">
        <v>1.3622E-2</v>
      </c>
      <c r="AY100">
        <v>5.5729999999999998E-3</v>
      </c>
      <c r="AZ100">
        <v>6.1899999999999998E-4</v>
      </c>
      <c r="BA100">
        <v>0</v>
      </c>
      <c r="BB100">
        <v>0.80990700000000004</v>
      </c>
      <c r="BC100">
        <v>0.19009300000000001</v>
      </c>
      <c r="BD100">
        <v>0</v>
      </c>
      <c r="BE100">
        <v>0.64705900000000005</v>
      </c>
      <c r="BF100">
        <v>0.27585100000000001</v>
      </c>
      <c r="BG100">
        <v>7.7089999999999992E-2</v>
      </c>
      <c r="BH100">
        <v>1.1146E-2</v>
      </c>
      <c r="BI100">
        <v>0</v>
      </c>
      <c r="BJ100">
        <v>1.3622E-2</v>
      </c>
      <c r="BK100">
        <v>2.5387E-2</v>
      </c>
      <c r="BL100">
        <v>0.94055699999999998</v>
      </c>
      <c r="BM100">
        <v>3.0959999999999998E-3</v>
      </c>
      <c r="BN100">
        <v>5.5729999999999998E-3</v>
      </c>
      <c r="BO100">
        <v>6.1899999999999998E-4</v>
      </c>
      <c r="BP100">
        <v>0.95108400000000004</v>
      </c>
      <c r="BQ100">
        <v>4.5201000000000012E-2</v>
      </c>
      <c r="BR100">
        <v>3.715E-3</v>
      </c>
      <c r="BS100">
        <v>1</v>
      </c>
      <c r="BT100" t="s">
        <v>5305</v>
      </c>
      <c r="BU100">
        <v>7733</v>
      </c>
      <c r="BV100">
        <v>0.41769000000000001</v>
      </c>
      <c r="BW100">
        <v>0</v>
      </c>
    </row>
    <row r="101" spans="1:75" customFormat="1" x14ac:dyDescent="0.25">
      <c r="A101" t="s">
        <v>5308</v>
      </c>
      <c r="B101" t="s">
        <v>102</v>
      </c>
      <c r="C101" t="s">
        <v>43</v>
      </c>
      <c r="D101" t="s">
        <v>951</v>
      </c>
      <c r="E101">
        <v>2015</v>
      </c>
      <c r="F101">
        <v>213</v>
      </c>
      <c r="G101">
        <v>156</v>
      </c>
      <c r="H101">
        <v>0</v>
      </c>
      <c r="I101">
        <v>17</v>
      </c>
      <c r="J101">
        <v>53</v>
      </c>
      <c r="K101">
        <v>130</v>
      </c>
      <c r="L101">
        <v>56</v>
      </c>
      <c r="M101">
        <v>39</v>
      </c>
      <c r="N101">
        <v>26</v>
      </c>
      <c r="O101">
        <v>21</v>
      </c>
      <c r="P101">
        <v>18</v>
      </c>
      <c r="Q101">
        <v>4</v>
      </c>
      <c r="R101">
        <v>5</v>
      </c>
      <c r="S101">
        <v>0</v>
      </c>
      <c r="T101">
        <v>0</v>
      </c>
      <c r="U101">
        <v>110</v>
      </c>
      <c r="V101">
        <v>259</v>
      </c>
      <c r="W101">
        <v>0</v>
      </c>
      <c r="X101">
        <v>182</v>
      </c>
      <c r="Y101">
        <v>168</v>
      </c>
      <c r="Z101">
        <v>19</v>
      </c>
      <c r="AA101">
        <v>0</v>
      </c>
      <c r="AB101">
        <v>0</v>
      </c>
      <c r="AC101">
        <v>13</v>
      </c>
      <c r="AD101">
        <v>3</v>
      </c>
      <c r="AE101">
        <v>352</v>
      </c>
      <c r="AF101">
        <v>0</v>
      </c>
      <c r="AG101">
        <v>0</v>
      </c>
      <c r="AH101">
        <v>1</v>
      </c>
      <c r="AI101">
        <v>356</v>
      </c>
      <c r="AJ101">
        <v>13</v>
      </c>
      <c r="AK101">
        <v>0</v>
      </c>
      <c r="AL101">
        <v>369</v>
      </c>
      <c r="AM101">
        <v>0.57723599999999997</v>
      </c>
      <c r="AN101">
        <v>0.42276399999999997</v>
      </c>
      <c r="AO101">
        <v>0</v>
      </c>
      <c r="AP101">
        <v>4.607E-2</v>
      </c>
      <c r="AQ101">
        <v>0.14363100000000001</v>
      </c>
      <c r="AR101">
        <v>0.35230400000000001</v>
      </c>
      <c r="AS101">
        <v>0.15176200000000001</v>
      </c>
      <c r="AT101">
        <v>0.10569099999999999</v>
      </c>
      <c r="AU101">
        <v>7.0460999999999996E-2</v>
      </c>
      <c r="AV101">
        <v>5.6911000000000003E-2</v>
      </c>
      <c r="AW101">
        <v>4.8779999999999997E-2</v>
      </c>
      <c r="AX101">
        <v>1.0840000000000001E-2</v>
      </c>
      <c r="AY101">
        <v>1.355E-2</v>
      </c>
      <c r="AZ101">
        <v>0</v>
      </c>
      <c r="BA101">
        <v>0</v>
      </c>
      <c r="BB101">
        <v>0.29810300000000001</v>
      </c>
      <c r="BC101">
        <v>0.70189699999999999</v>
      </c>
      <c r="BD101">
        <v>0</v>
      </c>
      <c r="BE101">
        <v>0.49322500000000002</v>
      </c>
      <c r="BF101">
        <v>0.455285</v>
      </c>
      <c r="BG101">
        <v>5.1491000000000002E-2</v>
      </c>
      <c r="BH101">
        <v>0</v>
      </c>
      <c r="BI101">
        <v>0</v>
      </c>
      <c r="BJ101">
        <v>3.5229999999999997E-2</v>
      </c>
      <c r="BK101">
        <v>8.1300000000000001E-3</v>
      </c>
      <c r="BL101">
        <v>0.95393000000000006</v>
      </c>
      <c r="BM101">
        <v>0</v>
      </c>
      <c r="BN101">
        <v>0</v>
      </c>
      <c r="BO101">
        <v>2.7100000000000002E-3</v>
      </c>
      <c r="BP101">
        <v>0.96477000000000002</v>
      </c>
      <c r="BQ101">
        <v>3.5229999999999997E-2</v>
      </c>
      <c r="BR101">
        <v>0</v>
      </c>
      <c r="BS101">
        <v>1</v>
      </c>
      <c r="BT101" t="s">
        <v>5305</v>
      </c>
      <c r="BU101">
        <v>7733</v>
      </c>
      <c r="BV101">
        <v>4.7718000000000003E-2</v>
      </c>
      <c r="BW101">
        <v>0</v>
      </c>
    </row>
    <row r="102" spans="1:75" customFormat="1" x14ac:dyDescent="0.25">
      <c r="A102" t="s">
        <v>5309</v>
      </c>
      <c r="B102" t="s">
        <v>102</v>
      </c>
      <c r="C102" t="s">
        <v>43</v>
      </c>
      <c r="D102" t="s">
        <v>953</v>
      </c>
      <c r="E102">
        <v>2015</v>
      </c>
      <c r="F102">
        <v>1795</v>
      </c>
      <c r="G102">
        <v>624</v>
      </c>
      <c r="H102">
        <v>0</v>
      </c>
      <c r="I102">
        <v>454</v>
      </c>
      <c r="J102">
        <v>453</v>
      </c>
      <c r="K102">
        <v>407</v>
      </c>
      <c r="L102">
        <v>321</v>
      </c>
      <c r="M102">
        <v>259</v>
      </c>
      <c r="N102">
        <v>175</v>
      </c>
      <c r="O102">
        <v>194</v>
      </c>
      <c r="P102">
        <v>104</v>
      </c>
      <c r="Q102">
        <v>40</v>
      </c>
      <c r="R102">
        <v>10</v>
      </c>
      <c r="S102">
        <v>2</v>
      </c>
      <c r="T102">
        <v>0</v>
      </c>
      <c r="U102">
        <v>1861</v>
      </c>
      <c r="V102">
        <v>558</v>
      </c>
      <c r="W102">
        <v>0</v>
      </c>
      <c r="X102">
        <v>1382</v>
      </c>
      <c r="Y102">
        <v>919</v>
      </c>
      <c r="Z102">
        <v>118</v>
      </c>
      <c r="AA102">
        <v>21</v>
      </c>
      <c r="AB102">
        <v>5</v>
      </c>
      <c r="AC102">
        <v>67</v>
      </c>
      <c r="AD102">
        <v>59</v>
      </c>
      <c r="AE102">
        <v>2166</v>
      </c>
      <c r="AF102">
        <v>63</v>
      </c>
      <c r="AG102">
        <v>38</v>
      </c>
      <c r="AH102">
        <v>0</v>
      </c>
      <c r="AI102">
        <v>2333</v>
      </c>
      <c r="AJ102">
        <v>80</v>
      </c>
      <c r="AK102">
        <v>6</v>
      </c>
      <c r="AL102">
        <v>2419</v>
      </c>
      <c r="AM102">
        <v>0.74204199999999998</v>
      </c>
      <c r="AN102">
        <v>0.25795800000000002</v>
      </c>
      <c r="AO102">
        <v>0</v>
      </c>
      <c r="AP102">
        <v>0.18768099999999999</v>
      </c>
      <c r="AQ102">
        <v>0.18726699999999999</v>
      </c>
      <c r="AR102">
        <v>0.16825100000000001</v>
      </c>
      <c r="AS102">
        <v>0.13269900000000001</v>
      </c>
      <c r="AT102">
        <v>0.107069</v>
      </c>
      <c r="AU102">
        <v>7.2344000000000006E-2</v>
      </c>
      <c r="AV102">
        <v>8.0198000000000005E-2</v>
      </c>
      <c r="AW102">
        <v>4.2993000000000003E-2</v>
      </c>
      <c r="AX102">
        <v>1.6535999999999999E-2</v>
      </c>
      <c r="AY102">
        <v>4.1339999999999997E-3</v>
      </c>
      <c r="AZ102">
        <v>8.2699999999999994E-4</v>
      </c>
      <c r="BA102">
        <v>0</v>
      </c>
      <c r="BB102">
        <v>0.76932599999999995</v>
      </c>
      <c r="BC102">
        <v>0.23067399999999999</v>
      </c>
      <c r="BD102">
        <v>0</v>
      </c>
      <c r="BE102">
        <v>0.57130999999999998</v>
      </c>
      <c r="BF102">
        <v>0.37990900000000011</v>
      </c>
      <c r="BG102">
        <v>4.8779999999999997E-2</v>
      </c>
      <c r="BH102">
        <v>8.6809999999999995E-3</v>
      </c>
      <c r="BI102">
        <v>2.0669999999999998E-3</v>
      </c>
      <c r="BJ102">
        <v>2.7696999999999999E-2</v>
      </c>
      <c r="BK102">
        <v>2.4389999999999998E-2</v>
      </c>
      <c r="BL102">
        <v>0.89541099999999996</v>
      </c>
      <c r="BM102">
        <v>2.6044000000000001E-2</v>
      </c>
      <c r="BN102">
        <v>1.5709000000000001E-2</v>
      </c>
      <c r="BO102">
        <v>0</v>
      </c>
      <c r="BP102">
        <v>0.96444799999999997</v>
      </c>
      <c r="BQ102">
        <v>3.3071999999999997E-2</v>
      </c>
      <c r="BR102">
        <v>2.48E-3</v>
      </c>
      <c r="BS102">
        <v>1</v>
      </c>
      <c r="BT102" t="s">
        <v>5305</v>
      </c>
      <c r="BU102">
        <v>7733</v>
      </c>
      <c r="BV102">
        <v>0.31281500000000001</v>
      </c>
      <c r="BW102">
        <v>0</v>
      </c>
    </row>
    <row r="103" spans="1:75" customFormat="1" x14ac:dyDescent="0.25">
      <c r="A103" t="s">
        <v>5310</v>
      </c>
      <c r="B103" t="s">
        <v>102</v>
      </c>
      <c r="C103" t="s">
        <v>43</v>
      </c>
      <c r="D103" t="s">
        <v>961</v>
      </c>
      <c r="E103">
        <v>2015</v>
      </c>
      <c r="F103">
        <v>26</v>
      </c>
      <c r="G103">
        <v>14</v>
      </c>
      <c r="H103">
        <v>0</v>
      </c>
      <c r="I103">
        <v>8</v>
      </c>
      <c r="J103">
        <v>9</v>
      </c>
      <c r="K103">
        <v>8</v>
      </c>
      <c r="L103">
        <v>6</v>
      </c>
      <c r="M103">
        <v>1</v>
      </c>
      <c r="N103">
        <v>3</v>
      </c>
      <c r="O103">
        <v>2</v>
      </c>
      <c r="P103">
        <v>2</v>
      </c>
      <c r="Q103">
        <v>1</v>
      </c>
      <c r="R103">
        <v>0</v>
      </c>
      <c r="S103">
        <v>0</v>
      </c>
      <c r="T103">
        <v>0</v>
      </c>
      <c r="U103">
        <v>24</v>
      </c>
      <c r="V103">
        <v>16</v>
      </c>
      <c r="W103">
        <v>0</v>
      </c>
      <c r="X103">
        <v>2</v>
      </c>
      <c r="Y103">
        <v>7</v>
      </c>
      <c r="Z103">
        <v>31</v>
      </c>
      <c r="AA103">
        <v>0</v>
      </c>
      <c r="AB103">
        <v>0</v>
      </c>
      <c r="AC103">
        <v>0</v>
      </c>
      <c r="AD103">
        <v>0</v>
      </c>
      <c r="AE103">
        <v>2</v>
      </c>
      <c r="AF103">
        <v>0</v>
      </c>
      <c r="AG103">
        <v>0</v>
      </c>
      <c r="AH103">
        <v>38</v>
      </c>
      <c r="AI103">
        <v>37</v>
      </c>
      <c r="AJ103">
        <v>3</v>
      </c>
      <c r="AK103">
        <v>0</v>
      </c>
      <c r="AL103">
        <v>40</v>
      </c>
      <c r="AM103">
        <v>0.65</v>
      </c>
      <c r="AN103">
        <v>0.35</v>
      </c>
      <c r="AO103">
        <v>0</v>
      </c>
      <c r="AP103">
        <v>0.2</v>
      </c>
      <c r="AQ103">
        <v>0.22500000000000001</v>
      </c>
      <c r="AR103">
        <v>0.2</v>
      </c>
      <c r="AS103">
        <v>0.15</v>
      </c>
      <c r="AT103">
        <v>2.5000000000000001E-2</v>
      </c>
      <c r="AU103">
        <v>7.4999999999999997E-2</v>
      </c>
      <c r="AV103">
        <v>0.05</v>
      </c>
      <c r="AW103">
        <v>0.05</v>
      </c>
      <c r="AX103">
        <v>2.5000000000000001E-2</v>
      </c>
      <c r="AY103">
        <v>0</v>
      </c>
      <c r="AZ103">
        <v>0</v>
      </c>
      <c r="BA103">
        <v>0</v>
      </c>
      <c r="BB103">
        <v>0.6</v>
      </c>
      <c r="BC103">
        <v>0.4</v>
      </c>
      <c r="BD103">
        <v>0</v>
      </c>
      <c r="BE103">
        <v>0.05</v>
      </c>
      <c r="BF103">
        <v>0.17499999999999999</v>
      </c>
      <c r="BG103">
        <v>0.77500000000000002</v>
      </c>
      <c r="BH103">
        <v>0</v>
      </c>
      <c r="BI103">
        <v>0</v>
      </c>
      <c r="BJ103">
        <v>0</v>
      </c>
      <c r="BK103">
        <v>0</v>
      </c>
      <c r="BL103">
        <v>0.05</v>
      </c>
      <c r="BM103">
        <v>0</v>
      </c>
      <c r="BN103">
        <v>0</v>
      </c>
      <c r="BO103">
        <v>0.95</v>
      </c>
      <c r="BP103">
        <v>0.92500000000000004</v>
      </c>
      <c r="BQ103">
        <v>7.4999999999999997E-2</v>
      </c>
      <c r="BR103">
        <v>0</v>
      </c>
      <c r="BS103">
        <v>1</v>
      </c>
      <c r="BT103" t="s">
        <v>5305</v>
      </c>
      <c r="BU103">
        <v>7733</v>
      </c>
      <c r="BV103">
        <v>5.1729999999999996E-3</v>
      </c>
      <c r="BW103">
        <v>0</v>
      </c>
    </row>
    <row r="104" spans="1:75" customFormat="1" x14ac:dyDescent="0.25">
      <c r="A104" t="s">
        <v>5311</v>
      </c>
      <c r="B104" t="s">
        <v>102</v>
      </c>
      <c r="C104" t="s">
        <v>187</v>
      </c>
      <c r="D104" t="s">
        <v>44</v>
      </c>
      <c r="E104">
        <v>2015</v>
      </c>
      <c r="F104">
        <v>60</v>
      </c>
      <c r="G104">
        <v>15</v>
      </c>
      <c r="H104">
        <v>0</v>
      </c>
      <c r="I104">
        <v>14</v>
      </c>
      <c r="J104">
        <v>12</v>
      </c>
      <c r="K104">
        <v>7</v>
      </c>
      <c r="L104">
        <v>11</v>
      </c>
      <c r="M104">
        <v>9</v>
      </c>
      <c r="N104">
        <v>9</v>
      </c>
      <c r="O104">
        <v>8</v>
      </c>
      <c r="P104">
        <v>2</v>
      </c>
      <c r="Q104">
        <v>2</v>
      </c>
      <c r="R104">
        <v>0</v>
      </c>
      <c r="S104">
        <v>1</v>
      </c>
      <c r="T104">
        <v>0</v>
      </c>
      <c r="U104">
        <v>72</v>
      </c>
      <c r="V104">
        <v>3</v>
      </c>
      <c r="W104">
        <v>0</v>
      </c>
      <c r="X104">
        <v>52</v>
      </c>
      <c r="Y104">
        <v>18</v>
      </c>
      <c r="Z104">
        <v>5</v>
      </c>
      <c r="AA104" t="s">
        <v>74</v>
      </c>
      <c r="AB104" t="s">
        <v>74</v>
      </c>
      <c r="AC104" t="s">
        <v>74</v>
      </c>
      <c r="AD104" t="s">
        <v>74</v>
      </c>
      <c r="AE104" t="s">
        <v>74</v>
      </c>
      <c r="AF104" t="s">
        <v>74</v>
      </c>
      <c r="AG104" t="s">
        <v>74</v>
      </c>
      <c r="AH104" t="s">
        <v>74</v>
      </c>
      <c r="AI104">
        <v>62</v>
      </c>
      <c r="AJ104">
        <v>7</v>
      </c>
      <c r="AK104">
        <v>6</v>
      </c>
      <c r="AL104">
        <v>75</v>
      </c>
      <c r="AM104">
        <v>0.8</v>
      </c>
      <c r="AN104">
        <v>0.2</v>
      </c>
      <c r="AO104">
        <v>0</v>
      </c>
      <c r="AP104">
        <v>0.186667</v>
      </c>
      <c r="AQ104">
        <v>0.16</v>
      </c>
      <c r="AR104">
        <v>9.3332999999999999E-2</v>
      </c>
      <c r="AS104">
        <v>0.14666699999999999</v>
      </c>
      <c r="AT104">
        <v>0.12</v>
      </c>
      <c r="AU104">
        <v>0.12</v>
      </c>
      <c r="AV104">
        <v>0.106667</v>
      </c>
      <c r="AW104">
        <v>2.6667E-2</v>
      </c>
      <c r="AX104">
        <v>2.6667E-2</v>
      </c>
      <c r="AY104">
        <v>0</v>
      </c>
      <c r="AZ104">
        <v>1.3332999999999999E-2</v>
      </c>
      <c r="BA104">
        <v>0</v>
      </c>
      <c r="BB104">
        <v>0.96</v>
      </c>
      <c r="BC104">
        <v>0.04</v>
      </c>
      <c r="BD104">
        <v>0</v>
      </c>
      <c r="BE104">
        <v>0.69333299999999998</v>
      </c>
      <c r="BF104">
        <v>0.24</v>
      </c>
      <c r="BG104">
        <v>6.666699999999999E-2</v>
      </c>
      <c r="BH104">
        <v>0</v>
      </c>
      <c r="BI104">
        <v>0</v>
      </c>
      <c r="BJ104">
        <v>0</v>
      </c>
      <c r="BK104">
        <v>0</v>
      </c>
      <c r="BL104">
        <v>0</v>
      </c>
      <c r="BM104">
        <v>0</v>
      </c>
      <c r="BN104">
        <v>0</v>
      </c>
      <c r="BO104">
        <v>0</v>
      </c>
      <c r="BP104">
        <v>0.82666700000000004</v>
      </c>
      <c r="BQ104">
        <v>9.3332999999999999E-2</v>
      </c>
      <c r="BR104">
        <v>0.08</v>
      </c>
      <c r="BS104">
        <v>1</v>
      </c>
      <c r="BT104" t="s">
        <v>5312</v>
      </c>
      <c r="BU104">
        <v>75</v>
      </c>
      <c r="BV104">
        <v>1</v>
      </c>
      <c r="BW104">
        <v>0</v>
      </c>
    </row>
    <row r="105" spans="1:75" customFormat="1" x14ac:dyDescent="0.25">
      <c r="A105" t="s">
        <v>5313</v>
      </c>
      <c r="B105" t="s">
        <v>102</v>
      </c>
      <c r="C105" t="s">
        <v>187</v>
      </c>
      <c r="D105" t="s">
        <v>961</v>
      </c>
      <c r="E105">
        <v>2015</v>
      </c>
      <c r="F105" t="s">
        <v>74</v>
      </c>
      <c r="G105" t="s">
        <v>74</v>
      </c>
      <c r="H105" t="s">
        <v>74</v>
      </c>
      <c r="I105" t="s">
        <v>74</v>
      </c>
      <c r="J105" t="s">
        <v>74</v>
      </c>
      <c r="K105" t="s">
        <v>74</v>
      </c>
      <c r="L105" t="s">
        <v>74</v>
      </c>
      <c r="M105" t="s">
        <v>74</v>
      </c>
      <c r="N105" t="s">
        <v>74</v>
      </c>
      <c r="O105" t="s">
        <v>74</v>
      </c>
      <c r="P105" t="s">
        <v>74</v>
      </c>
      <c r="Q105" t="s">
        <v>74</v>
      </c>
      <c r="R105" t="s">
        <v>74</v>
      </c>
      <c r="S105" t="s">
        <v>74</v>
      </c>
      <c r="T105" t="s">
        <v>74</v>
      </c>
      <c r="U105" t="s">
        <v>74</v>
      </c>
      <c r="V105" t="s">
        <v>74</v>
      </c>
      <c r="W105" t="s">
        <v>74</v>
      </c>
      <c r="X105" t="s">
        <v>74</v>
      </c>
      <c r="Y105" t="s">
        <v>74</v>
      </c>
      <c r="Z105" t="s">
        <v>74</v>
      </c>
      <c r="AA105" t="s">
        <v>74</v>
      </c>
      <c r="AB105" t="s">
        <v>74</v>
      </c>
      <c r="AC105" t="s">
        <v>74</v>
      </c>
      <c r="AD105" t="s">
        <v>74</v>
      </c>
      <c r="AE105" t="s">
        <v>74</v>
      </c>
      <c r="AF105" t="s">
        <v>74</v>
      </c>
      <c r="AG105" t="s">
        <v>74</v>
      </c>
      <c r="AH105" t="s">
        <v>74</v>
      </c>
      <c r="AI105" t="s">
        <v>74</v>
      </c>
      <c r="AJ105" t="s">
        <v>74</v>
      </c>
      <c r="AK105" t="s">
        <v>74</v>
      </c>
      <c r="AL105" t="s">
        <v>74</v>
      </c>
      <c r="AM105" t="s">
        <v>74</v>
      </c>
      <c r="AN105" t="s">
        <v>74</v>
      </c>
      <c r="AO105" t="s">
        <v>74</v>
      </c>
      <c r="AP105" t="s">
        <v>74</v>
      </c>
      <c r="AQ105" t="s">
        <v>74</v>
      </c>
      <c r="AR105" t="s">
        <v>74</v>
      </c>
      <c r="AS105" t="s">
        <v>74</v>
      </c>
      <c r="AT105" t="s">
        <v>74</v>
      </c>
      <c r="AU105" t="s">
        <v>74</v>
      </c>
      <c r="AV105" t="s">
        <v>74</v>
      </c>
      <c r="AW105" t="s">
        <v>74</v>
      </c>
      <c r="AX105" t="s">
        <v>74</v>
      </c>
      <c r="AY105" t="s">
        <v>74</v>
      </c>
      <c r="AZ105" t="s">
        <v>74</v>
      </c>
      <c r="BA105" t="s">
        <v>74</v>
      </c>
      <c r="BB105" t="s">
        <v>74</v>
      </c>
      <c r="BC105" t="s">
        <v>74</v>
      </c>
      <c r="BD105" t="s">
        <v>74</v>
      </c>
      <c r="BE105" t="s">
        <v>74</v>
      </c>
      <c r="BF105" t="s">
        <v>74</v>
      </c>
      <c r="BG105" t="s">
        <v>74</v>
      </c>
      <c r="BH105" t="s">
        <v>74</v>
      </c>
      <c r="BI105" t="s">
        <v>74</v>
      </c>
      <c r="BJ105" t="s">
        <v>74</v>
      </c>
      <c r="BK105" t="s">
        <v>74</v>
      </c>
      <c r="BL105" t="s">
        <v>74</v>
      </c>
      <c r="BM105" t="s">
        <v>74</v>
      </c>
      <c r="BN105" t="s">
        <v>74</v>
      </c>
      <c r="BO105" t="s">
        <v>74</v>
      </c>
      <c r="BP105" t="s">
        <v>74</v>
      </c>
      <c r="BQ105" t="s">
        <v>74</v>
      </c>
      <c r="BR105" t="s">
        <v>74</v>
      </c>
      <c r="BS105" t="s">
        <v>74</v>
      </c>
      <c r="BT105" t="s">
        <v>5312</v>
      </c>
      <c r="BU105" t="s">
        <v>74</v>
      </c>
      <c r="BV105" t="s">
        <v>74</v>
      </c>
      <c r="BW105">
        <v>0</v>
      </c>
    </row>
    <row r="106" spans="1:75" customFormat="1" x14ac:dyDescent="0.25">
      <c r="A106" t="s">
        <v>5314</v>
      </c>
      <c r="B106" t="s">
        <v>102</v>
      </c>
      <c r="C106" t="s">
        <v>420</v>
      </c>
      <c r="D106" t="s">
        <v>44</v>
      </c>
      <c r="E106">
        <v>2015</v>
      </c>
      <c r="F106">
        <v>3495</v>
      </c>
      <c r="G106">
        <v>1043</v>
      </c>
      <c r="H106">
        <v>0</v>
      </c>
      <c r="I106">
        <v>787</v>
      </c>
      <c r="J106">
        <v>677</v>
      </c>
      <c r="K106">
        <v>605</v>
      </c>
      <c r="L106">
        <v>574</v>
      </c>
      <c r="M106">
        <v>619</v>
      </c>
      <c r="N106">
        <v>557</v>
      </c>
      <c r="O106">
        <v>424</v>
      </c>
      <c r="P106">
        <v>135</v>
      </c>
      <c r="Q106">
        <v>34</v>
      </c>
      <c r="R106">
        <v>12</v>
      </c>
      <c r="S106">
        <v>114</v>
      </c>
      <c r="T106">
        <v>0</v>
      </c>
      <c r="U106">
        <v>4356</v>
      </c>
      <c r="V106">
        <v>139</v>
      </c>
      <c r="W106">
        <v>43</v>
      </c>
      <c r="X106" t="s">
        <v>74</v>
      </c>
      <c r="Y106" t="s">
        <v>74</v>
      </c>
      <c r="Z106" t="s">
        <v>74</v>
      </c>
      <c r="AA106" t="s">
        <v>74</v>
      </c>
      <c r="AB106" t="s">
        <v>74</v>
      </c>
      <c r="AC106" t="s">
        <v>74</v>
      </c>
      <c r="AD106" t="s">
        <v>74</v>
      </c>
      <c r="AE106" t="s">
        <v>74</v>
      </c>
      <c r="AF106" t="s">
        <v>74</v>
      </c>
      <c r="AG106" t="s">
        <v>74</v>
      </c>
      <c r="AH106" t="s">
        <v>74</v>
      </c>
      <c r="AI106">
        <v>4186</v>
      </c>
      <c r="AJ106">
        <v>346</v>
      </c>
      <c r="AK106">
        <v>6</v>
      </c>
      <c r="AL106">
        <v>4538</v>
      </c>
      <c r="AM106">
        <v>0.77016300000000004</v>
      </c>
      <c r="AN106">
        <v>0.22983700000000001</v>
      </c>
      <c r="AO106">
        <v>0</v>
      </c>
      <c r="AP106">
        <v>0.17342399999999999</v>
      </c>
      <c r="AQ106">
        <v>0.14918500000000001</v>
      </c>
      <c r="AR106">
        <v>0.13331899999999999</v>
      </c>
      <c r="AS106">
        <v>0.12648699999999999</v>
      </c>
      <c r="AT106">
        <v>0.136404</v>
      </c>
      <c r="AU106">
        <v>0.122741</v>
      </c>
      <c r="AV106">
        <v>9.3432999999999988E-2</v>
      </c>
      <c r="AW106">
        <v>2.9749000000000001E-2</v>
      </c>
      <c r="AX106">
        <v>7.4920000000000004E-3</v>
      </c>
      <c r="AY106">
        <v>2.6440000000000001E-3</v>
      </c>
      <c r="AZ106">
        <v>2.5121000000000001E-2</v>
      </c>
      <c r="BA106">
        <v>0</v>
      </c>
      <c r="BB106">
        <v>0.95989400000000002</v>
      </c>
      <c r="BC106">
        <v>3.0630000000000001E-2</v>
      </c>
      <c r="BD106">
        <v>9.476E-3</v>
      </c>
      <c r="BE106">
        <v>0</v>
      </c>
      <c r="BF106">
        <v>0</v>
      </c>
      <c r="BG106">
        <v>0</v>
      </c>
      <c r="BH106">
        <v>0</v>
      </c>
      <c r="BI106">
        <v>0</v>
      </c>
      <c r="BJ106">
        <v>0</v>
      </c>
      <c r="BK106">
        <v>0</v>
      </c>
      <c r="BL106">
        <v>0</v>
      </c>
      <c r="BM106">
        <v>0</v>
      </c>
      <c r="BN106">
        <v>0</v>
      </c>
      <c r="BO106">
        <v>0</v>
      </c>
      <c r="BP106">
        <v>0.92243300000000006</v>
      </c>
      <c r="BQ106">
        <v>7.6245000000000007E-2</v>
      </c>
      <c r="BR106">
        <v>1.322E-3</v>
      </c>
      <c r="BS106">
        <v>1</v>
      </c>
      <c r="BT106" t="s">
        <v>5315</v>
      </c>
      <c r="BU106">
        <v>4538</v>
      </c>
      <c r="BV106">
        <v>1</v>
      </c>
      <c r="BW106">
        <v>0</v>
      </c>
    </row>
    <row r="107" spans="1:75" customFormat="1" x14ac:dyDescent="0.25">
      <c r="A107" t="s">
        <v>5316</v>
      </c>
      <c r="B107" t="s">
        <v>102</v>
      </c>
      <c r="C107" t="s">
        <v>420</v>
      </c>
      <c r="D107" t="s">
        <v>947</v>
      </c>
      <c r="E107">
        <v>2015</v>
      </c>
      <c r="F107">
        <v>1377</v>
      </c>
      <c r="G107">
        <v>653</v>
      </c>
      <c r="H107">
        <v>0</v>
      </c>
      <c r="I107">
        <v>496</v>
      </c>
      <c r="J107">
        <v>307</v>
      </c>
      <c r="K107">
        <v>245</v>
      </c>
      <c r="L107">
        <v>216</v>
      </c>
      <c r="M107">
        <v>253</v>
      </c>
      <c r="N107">
        <v>202</v>
      </c>
      <c r="O107">
        <v>136</v>
      </c>
      <c r="P107">
        <v>63</v>
      </c>
      <c r="Q107">
        <v>20</v>
      </c>
      <c r="R107">
        <v>9</v>
      </c>
      <c r="S107">
        <v>83</v>
      </c>
      <c r="T107">
        <v>0</v>
      </c>
      <c r="U107">
        <v>1945</v>
      </c>
      <c r="V107">
        <v>62</v>
      </c>
      <c r="W107">
        <v>23</v>
      </c>
      <c r="X107" t="s">
        <v>74</v>
      </c>
      <c r="Y107" t="s">
        <v>74</v>
      </c>
      <c r="Z107" t="s">
        <v>74</v>
      </c>
      <c r="AA107" t="s">
        <v>74</v>
      </c>
      <c r="AB107" t="s">
        <v>74</v>
      </c>
      <c r="AC107" t="s">
        <v>74</v>
      </c>
      <c r="AD107" t="s">
        <v>74</v>
      </c>
      <c r="AE107" t="s">
        <v>74</v>
      </c>
      <c r="AF107" t="s">
        <v>74</v>
      </c>
      <c r="AG107" t="s">
        <v>74</v>
      </c>
      <c r="AH107" t="s">
        <v>74</v>
      </c>
      <c r="AI107">
        <v>1878</v>
      </c>
      <c r="AJ107">
        <v>151</v>
      </c>
      <c r="AK107">
        <v>1</v>
      </c>
      <c r="AL107">
        <v>2030</v>
      </c>
      <c r="AM107">
        <v>0.67832499999999996</v>
      </c>
      <c r="AN107">
        <v>0.32167499999999999</v>
      </c>
      <c r="AO107">
        <v>0</v>
      </c>
      <c r="AP107">
        <v>0.244335</v>
      </c>
      <c r="AQ107">
        <v>0.15123200000000001</v>
      </c>
      <c r="AR107">
        <v>0.12069000000000001</v>
      </c>
      <c r="AS107">
        <v>0.106404</v>
      </c>
      <c r="AT107">
        <v>0.12463100000000001</v>
      </c>
      <c r="AU107">
        <v>9.9506999999999998E-2</v>
      </c>
      <c r="AV107">
        <v>6.6994999999999999E-2</v>
      </c>
      <c r="AW107">
        <v>3.1033999999999999E-2</v>
      </c>
      <c r="AX107">
        <v>9.8519999999999996E-3</v>
      </c>
      <c r="AY107">
        <v>4.4330000000000003E-3</v>
      </c>
      <c r="AZ107">
        <v>4.0887E-2</v>
      </c>
      <c r="BA107">
        <v>0</v>
      </c>
      <c r="BB107">
        <v>0.95812799999999998</v>
      </c>
      <c r="BC107">
        <v>3.0542E-2</v>
      </c>
      <c r="BD107">
        <v>1.133E-2</v>
      </c>
      <c r="BE107">
        <v>0</v>
      </c>
      <c r="BF107">
        <v>0</v>
      </c>
      <c r="BG107">
        <v>0</v>
      </c>
      <c r="BH107">
        <v>0</v>
      </c>
      <c r="BI107">
        <v>0</v>
      </c>
      <c r="BJ107">
        <v>0</v>
      </c>
      <c r="BK107">
        <v>0</v>
      </c>
      <c r="BL107">
        <v>0</v>
      </c>
      <c r="BM107">
        <v>0</v>
      </c>
      <c r="BN107">
        <v>0</v>
      </c>
      <c r="BO107">
        <v>0</v>
      </c>
      <c r="BP107">
        <v>0.92512299999999992</v>
      </c>
      <c r="BQ107">
        <v>7.4383999999999992E-2</v>
      </c>
      <c r="BR107">
        <v>4.9299999999999995E-4</v>
      </c>
      <c r="BS107">
        <v>1</v>
      </c>
      <c r="BT107" t="s">
        <v>5315</v>
      </c>
      <c r="BU107">
        <v>4538</v>
      </c>
      <c r="BV107">
        <v>0.44733400000000001</v>
      </c>
      <c r="BW107">
        <v>0</v>
      </c>
    </row>
    <row r="108" spans="1:75" customFormat="1" x14ac:dyDescent="0.25">
      <c r="A108" t="s">
        <v>5317</v>
      </c>
      <c r="B108" t="s">
        <v>102</v>
      </c>
      <c r="C108" t="s">
        <v>420</v>
      </c>
      <c r="D108" t="s">
        <v>949</v>
      </c>
      <c r="E108">
        <v>2015</v>
      </c>
      <c r="F108">
        <v>1918</v>
      </c>
      <c r="G108">
        <v>318</v>
      </c>
      <c r="H108">
        <v>0</v>
      </c>
      <c r="I108">
        <v>273</v>
      </c>
      <c r="J108">
        <v>338</v>
      </c>
      <c r="K108">
        <v>325</v>
      </c>
      <c r="L108">
        <v>313</v>
      </c>
      <c r="M108">
        <v>322</v>
      </c>
      <c r="N108">
        <v>314</v>
      </c>
      <c r="O108">
        <v>250</v>
      </c>
      <c r="P108">
        <v>59</v>
      </c>
      <c r="Q108">
        <v>12</v>
      </c>
      <c r="R108">
        <v>2</v>
      </c>
      <c r="S108">
        <v>28</v>
      </c>
      <c r="T108">
        <v>0</v>
      </c>
      <c r="U108">
        <v>2147</v>
      </c>
      <c r="V108">
        <v>69</v>
      </c>
      <c r="W108">
        <v>20</v>
      </c>
      <c r="X108" t="s">
        <v>74</v>
      </c>
      <c r="Y108" t="s">
        <v>74</v>
      </c>
      <c r="Z108" t="s">
        <v>74</v>
      </c>
      <c r="AA108" t="s">
        <v>74</v>
      </c>
      <c r="AB108" t="s">
        <v>74</v>
      </c>
      <c r="AC108" t="s">
        <v>74</v>
      </c>
      <c r="AD108" t="s">
        <v>74</v>
      </c>
      <c r="AE108" t="s">
        <v>74</v>
      </c>
      <c r="AF108" t="s">
        <v>74</v>
      </c>
      <c r="AG108" t="s">
        <v>74</v>
      </c>
      <c r="AH108" t="s">
        <v>74</v>
      </c>
      <c r="AI108">
        <v>2041</v>
      </c>
      <c r="AJ108">
        <v>191</v>
      </c>
      <c r="AK108">
        <v>4</v>
      </c>
      <c r="AL108">
        <v>2236</v>
      </c>
      <c r="AM108">
        <v>0.85778199999999993</v>
      </c>
      <c r="AN108">
        <v>0.14221800000000001</v>
      </c>
      <c r="AO108">
        <v>0</v>
      </c>
      <c r="AP108">
        <v>0.12209299999999999</v>
      </c>
      <c r="AQ108">
        <v>0.15116299999999999</v>
      </c>
      <c r="AR108">
        <v>0.14534900000000001</v>
      </c>
      <c r="AS108">
        <v>0.139982</v>
      </c>
      <c r="AT108">
        <v>0.144007</v>
      </c>
      <c r="AU108">
        <v>0.140429</v>
      </c>
      <c r="AV108">
        <v>0.111807</v>
      </c>
      <c r="AW108">
        <v>2.6386E-2</v>
      </c>
      <c r="AX108">
        <v>5.3669999999999994E-3</v>
      </c>
      <c r="AY108">
        <v>8.9399999999999994E-4</v>
      </c>
      <c r="AZ108">
        <v>1.2522E-2</v>
      </c>
      <c r="BA108">
        <v>0</v>
      </c>
      <c r="BB108">
        <v>0.96019699999999997</v>
      </c>
      <c r="BC108">
        <v>3.0859000000000001E-2</v>
      </c>
      <c r="BD108">
        <v>8.9449999999999998E-3</v>
      </c>
      <c r="BE108">
        <v>0</v>
      </c>
      <c r="BF108">
        <v>0</v>
      </c>
      <c r="BG108">
        <v>0</v>
      </c>
      <c r="BH108">
        <v>0</v>
      </c>
      <c r="BI108">
        <v>0</v>
      </c>
      <c r="BJ108">
        <v>0</v>
      </c>
      <c r="BK108">
        <v>0</v>
      </c>
      <c r="BL108">
        <v>0</v>
      </c>
      <c r="BM108">
        <v>0</v>
      </c>
      <c r="BN108">
        <v>0</v>
      </c>
      <c r="BO108">
        <v>0</v>
      </c>
      <c r="BP108">
        <v>0.91279100000000002</v>
      </c>
      <c r="BQ108">
        <v>8.5419999999999996E-2</v>
      </c>
      <c r="BR108">
        <v>1.789E-3</v>
      </c>
      <c r="BS108">
        <v>1</v>
      </c>
      <c r="BT108" t="s">
        <v>5315</v>
      </c>
      <c r="BU108">
        <v>4538</v>
      </c>
      <c r="BV108">
        <v>0.49272799999999989</v>
      </c>
      <c r="BW108">
        <v>0</v>
      </c>
    </row>
    <row r="109" spans="1:75" customFormat="1" x14ac:dyDescent="0.25">
      <c r="A109" t="s">
        <v>5318</v>
      </c>
      <c r="B109" t="s">
        <v>102</v>
      </c>
      <c r="C109" t="s">
        <v>420</v>
      </c>
      <c r="D109" t="s">
        <v>951</v>
      </c>
      <c r="E109">
        <v>2015</v>
      </c>
      <c r="F109">
        <v>8</v>
      </c>
      <c r="G109">
        <v>4</v>
      </c>
      <c r="H109">
        <v>0</v>
      </c>
      <c r="I109">
        <v>2</v>
      </c>
      <c r="J109">
        <v>5</v>
      </c>
      <c r="K109">
        <v>1</v>
      </c>
      <c r="L109">
        <v>1</v>
      </c>
      <c r="M109">
        <v>1</v>
      </c>
      <c r="N109">
        <v>0</v>
      </c>
      <c r="O109">
        <v>1</v>
      </c>
      <c r="P109">
        <v>0</v>
      </c>
      <c r="Q109">
        <v>0</v>
      </c>
      <c r="R109">
        <v>1</v>
      </c>
      <c r="S109">
        <v>0</v>
      </c>
      <c r="T109">
        <v>0</v>
      </c>
      <c r="U109">
        <v>11</v>
      </c>
      <c r="V109">
        <v>1</v>
      </c>
      <c r="W109">
        <v>0</v>
      </c>
      <c r="X109" t="s">
        <v>74</v>
      </c>
      <c r="Y109" t="s">
        <v>74</v>
      </c>
      <c r="Z109" t="s">
        <v>74</v>
      </c>
      <c r="AA109" t="s">
        <v>74</v>
      </c>
      <c r="AB109" t="s">
        <v>74</v>
      </c>
      <c r="AC109" t="s">
        <v>74</v>
      </c>
      <c r="AD109" t="s">
        <v>74</v>
      </c>
      <c r="AE109" t="s">
        <v>74</v>
      </c>
      <c r="AF109" t="s">
        <v>74</v>
      </c>
      <c r="AG109" t="s">
        <v>74</v>
      </c>
      <c r="AH109" t="s">
        <v>74</v>
      </c>
      <c r="AI109">
        <v>12</v>
      </c>
      <c r="AJ109">
        <v>0</v>
      </c>
      <c r="AK109">
        <v>0</v>
      </c>
      <c r="AL109">
        <v>12</v>
      </c>
      <c r="AM109">
        <v>0.66666700000000001</v>
      </c>
      <c r="AN109">
        <v>0.33333299999999999</v>
      </c>
      <c r="AO109">
        <v>0</v>
      </c>
      <c r="AP109">
        <v>0.16666700000000001</v>
      </c>
      <c r="AQ109">
        <v>0.41666700000000001</v>
      </c>
      <c r="AR109">
        <v>8.333299999999999E-2</v>
      </c>
      <c r="AS109">
        <v>8.333299999999999E-2</v>
      </c>
      <c r="AT109">
        <v>8.333299999999999E-2</v>
      </c>
      <c r="AU109">
        <v>0</v>
      </c>
      <c r="AV109">
        <v>8.333299999999999E-2</v>
      </c>
      <c r="AW109">
        <v>0</v>
      </c>
      <c r="AX109">
        <v>0</v>
      </c>
      <c r="AY109">
        <v>8.333299999999999E-2</v>
      </c>
      <c r="AZ109">
        <v>0</v>
      </c>
      <c r="BA109">
        <v>0</v>
      </c>
      <c r="BB109">
        <v>0.91666700000000001</v>
      </c>
      <c r="BC109">
        <v>8.333299999999999E-2</v>
      </c>
      <c r="BD109">
        <v>0</v>
      </c>
      <c r="BE109">
        <v>0</v>
      </c>
      <c r="BF109">
        <v>0</v>
      </c>
      <c r="BG109">
        <v>0</v>
      </c>
      <c r="BH109">
        <v>0</v>
      </c>
      <c r="BI109">
        <v>0</v>
      </c>
      <c r="BJ109">
        <v>0</v>
      </c>
      <c r="BK109">
        <v>0</v>
      </c>
      <c r="BL109">
        <v>0</v>
      </c>
      <c r="BM109">
        <v>0</v>
      </c>
      <c r="BN109">
        <v>0</v>
      </c>
      <c r="BO109">
        <v>0</v>
      </c>
      <c r="BP109">
        <v>1</v>
      </c>
      <c r="BQ109">
        <v>0</v>
      </c>
      <c r="BR109">
        <v>0</v>
      </c>
      <c r="BS109">
        <v>1</v>
      </c>
      <c r="BT109" t="s">
        <v>5315</v>
      </c>
      <c r="BU109">
        <v>4538</v>
      </c>
      <c r="BV109">
        <v>2.6440000000000001E-3</v>
      </c>
      <c r="BW109">
        <v>0</v>
      </c>
    </row>
    <row r="110" spans="1:75" customFormat="1" x14ac:dyDescent="0.25">
      <c r="A110" t="s">
        <v>5319</v>
      </c>
      <c r="B110" t="s">
        <v>102</v>
      </c>
      <c r="C110" t="s">
        <v>420</v>
      </c>
      <c r="D110" t="s">
        <v>953</v>
      </c>
      <c r="E110">
        <v>2015</v>
      </c>
      <c r="F110">
        <v>186</v>
      </c>
      <c r="G110">
        <v>68</v>
      </c>
      <c r="H110">
        <v>0</v>
      </c>
      <c r="I110">
        <v>15</v>
      </c>
      <c r="J110">
        <v>24</v>
      </c>
      <c r="K110">
        <v>34</v>
      </c>
      <c r="L110">
        <v>44</v>
      </c>
      <c r="M110">
        <v>42</v>
      </c>
      <c r="N110">
        <v>41</v>
      </c>
      <c r="O110">
        <v>37</v>
      </c>
      <c r="P110">
        <v>13</v>
      </c>
      <c r="Q110">
        <v>2</v>
      </c>
      <c r="R110">
        <v>0</v>
      </c>
      <c r="S110">
        <v>2</v>
      </c>
      <c r="T110">
        <v>0</v>
      </c>
      <c r="U110">
        <v>247</v>
      </c>
      <c r="V110">
        <v>7</v>
      </c>
      <c r="W110">
        <v>0</v>
      </c>
      <c r="X110" t="s">
        <v>74</v>
      </c>
      <c r="Y110" t="s">
        <v>74</v>
      </c>
      <c r="Z110" t="s">
        <v>74</v>
      </c>
      <c r="AA110" t="s">
        <v>74</v>
      </c>
      <c r="AB110" t="s">
        <v>74</v>
      </c>
      <c r="AC110" t="s">
        <v>74</v>
      </c>
      <c r="AD110" t="s">
        <v>74</v>
      </c>
      <c r="AE110" t="s">
        <v>74</v>
      </c>
      <c r="AF110" t="s">
        <v>74</v>
      </c>
      <c r="AG110" t="s">
        <v>74</v>
      </c>
      <c r="AH110" t="s">
        <v>74</v>
      </c>
      <c r="AI110">
        <v>251</v>
      </c>
      <c r="AJ110">
        <v>2</v>
      </c>
      <c r="AK110">
        <v>1</v>
      </c>
      <c r="AL110">
        <v>254</v>
      </c>
      <c r="AM110">
        <v>0.73228300000000002</v>
      </c>
      <c r="AN110">
        <v>0.26771699999999998</v>
      </c>
      <c r="AO110">
        <v>0</v>
      </c>
      <c r="AP110">
        <v>5.9055000000000003E-2</v>
      </c>
      <c r="AQ110">
        <v>9.4488000000000003E-2</v>
      </c>
      <c r="AR110">
        <v>0.133858</v>
      </c>
      <c r="AS110">
        <v>0.17322799999999999</v>
      </c>
      <c r="AT110">
        <v>0.165354</v>
      </c>
      <c r="AU110">
        <v>0.161417</v>
      </c>
      <c r="AV110">
        <v>0.14566899999999999</v>
      </c>
      <c r="AW110">
        <v>5.1180999999999997E-2</v>
      </c>
      <c r="AX110">
        <v>7.8739999999999991E-3</v>
      </c>
      <c r="AY110">
        <v>0</v>
      </c>
      <c r="AZ110">
        <v>7.8739999999999991E-3</v>
      </c>
      <c r="BA110">
        <v>0</v>
      </c>
      <c r="BB110">
        <v>0.972441</v>
      </c>
      <c r="BC110">
        <v>2.7559E-2</v>
      </c>
      <c r="BD110">
        <v>0</v>
      </c>
      <c r="BE110">
        <v>0</v>
      </c>
      <c r="BF110">
        <v>0</v>
      </c>
      <c r="BG110">
        <v>0</v>
      </c>
      <c r="BH110">
        <v>0</v>
      </c>
      <c r="BI110">
        <v>0</v>
      </c>
      <c r="BJ110">
        <v>0</v>
      </c>
      <c r="BK110">
        <v>0</v>
      </c>
      <c r="BL110">
        <v>0</v>
      </c>
      <c r="BM110">
        <v>0</v>
      </c>
      <c r="BN110">
        <v>0</v>
      </c>
      <c r="BO110">
        <v>0</v>
      </c>
      <c r="BP110">
        <v>0.98818899999999998</v>
      </c>
      <c r="BQ110">
        <v>7.8739999999999991E-3</v>
      </c>
      <c r="BR110">
        <v>3.9370000000000004E-3</v>
      </c>
      <c r="BS110">
        <v>1</v>
      </c>
      <c r="BT110" t="s">
        <v>5315</v>
      </c>
      <c r="BU110">
        <v>4538</v>
      </c>
      <c r="BV110">
        <v>5.5972000000000001E-2</v>
      </c>
      <c r="BW110">
        <v>0</v>
      </c>
    </row>
    <row r="111" spans="1:75" customFormat="1" x14ac:dyDescent="0.25">
      <c r="A111" t="s">
        <v>5320</v>
      </c>
      <c r="B111" t="s">
        <v>102</v>
      </c>
      <c r="C111" t="s">
        <v>420</v>
      </c>
      <c r="D111" t="s">
        <v>961</v>
      </c>
      <c r="E111">
        <v>2015</v>
      </c>
      <c r="F111">
        <v>6</v>
      </c>
      <c r="G111">
        <v>0</v>
      </c>
      <c r="H111">
        <v>0</v>
      </c>
      <c r="I111">
        <v>1</v>
      </c>
      <c r="J111">
        <v>3</v>
      </c>
      <c r="K111">
        <v>0</v>
      </c>
      <c r="L111">
        <v>0</v>
      </c>
      <c r="M111">
        <v>1</v>
      </c>
      <c r="N111">
        <v>0</v>
      </c>
      <c r="O111">
        <v>0</v>
      </c>
      <c r="P111">
        <v>0</v>
      </c>
      <c r="Q111">
        <v>0</v>
      </c>
      <c r="R111">
        <v>0</v>
      </c>
      <c r="S111">
        <v>1</v>
      </c>
      <c r="T111">
        <v>0</v>
      </c>
      <c r="U111">
        <v>6</v>
      </c>
      <c r="V111">
        <v>0</v>
      </c>
      <c r="W111">
        <v>0</v>
      </c>
      <c r="X111" t="s">
        <v>74</v>
      </c>
      <c r="Y111" t="s">
        <v>74</v>
      </c>
      <c r="Z111" t="s">
        <v>74</v>
      </c>
      <c r="AA111" t="s">
        <v>74</v>
      </c>
      <c r="AB111" t="s">
        <v>74</v>
      </c>
      <c r="AC111" t="s">
        <v>74</v>
      </c>
      <c r="AD111" t="s">
        <v>74</v>
      </c>
      <c r="AE111" t="s">
        <v>74</v>
      </c>
      <c r="AF111" t="s">
        <v>74</v>
      </c>
      <c r="AG111" t="s">
        <v>74</v>
      </c>
      <c r="AH111" t="s">
        <v>74</v>
      </c>
      <c r="AI111">
        <v>4</v>
      </c>
      <c r="AJ111">
        <v>2</v>
      </c>
      <c r="AK111">
        <v>0</v>
      </c>
      <c r="AL111">
        <v>6</v>
      </c>
      <c r="AM111">
        <v>1</v>
      </c>
      <c r="AN111">
        <v>0</v>
      </c>
      <c r="AO111">
        <v>0</v>
      </c>
      <c r="AP111">
        <v>0.16666700000000001</v>
      </c>
      <c r="AQ111">
        <v>0.5</v>
      </c>
      <c r="AR111">
        <v>0</v>
      </c>
      <c r="AS111">
        <v>0</v>
      </c>
      <c r="AT111">
        <v>0.16666700000000001</v>
      </c>
      <c r="AU111">
        <v>0</v>
      </c>
      <c r="AV111">
        <v>0</v>
      </c>
      <c r="AW111">
        <v>0</v>
      </c>
      <c r="AX111">
        <v>0</v>
      </c>
      <c r="AY111">
        <v>0</v>
      </c>
      <c r="AZ111">
        <v>0.16666700000000001</v>
      </c>
      <c r="BA111">
        <v>0</v>
      </c>
      <c r="BB111">
        <v>1</v>
      </c>
      <c r="BC111">
        <v>0</v>
      </c>
      <c r="BD111">
        <v>0</v>
      </c>
      <c r="BE111">
        <v>0</v>
      </c>
      <c r="BF111">
        <v>0</v>
      </c>
      <c r="BG111">
        <v>0</v>
      </c>
      <c r="BH111">
        <v>0</v>
      </c>
      <c r="BI111">
        <v>0</v>
      </c>
      <c r="BJ111">
        <v>0</v>
      </c>
      <c r="BK111">
        <v>0</v>
      </c>
      <c r="BL111">
        <v>0</v>
      </c>
      <c r="BM111">
        <v>0</v>
      </c>
      <c r="BN111">
        <v>0</v>
      </c>
      <c r="BO111">
        <v>0</v>
      </c>
      <c r="BP111">
        <v>0.66666700000000001</v>
      </c>
      <c r="BQ111">
        <v>0.33333299999999999</v>
      </c>
      <c r="BR111">
        <v>0</v>
      </c>
      <c r="BS111">
        <v>1</v>
      </c>
      <c r="BT111" t="s">
        <v>5315</v>
      </c>
      <c r="BU111">
        <v>4538</v>
      </c>
      <c r="BV111">
        <v>1.322E-3</v>
      </c>
      <c r="BW111">
        <v>0</v>
      </c>
    </row>
    <row r="112" spans="1:75" customFormat="1" x14ac:dyDescent="0.25">
      <c r="A112" t="s">
        <v>5321</v>
      </c>
      <c r="B112" t="s">
        <v>102</v>
      </c>
      <c r="C112" t="s">
        <v>426</v>
      </c>
      <c r="D112" t="s">
        <v>44</v>
      </c>
      <c r="E112">
        <v>2015</v>
      </c>
      <c r="F112">
        <v>538</v>
      </c>
      <c r="G112">
        <v>152</v>
      </c>
      <c r="H112">
        <v>0</v>
      </c>
      <c r="I112">
        <v>118</v>
      </c>
      <c r="J112">
        <v>136</v>
      </c>
      <c r="K112">
        <v>102</v>
      </c>
      <c r="L112">
        <v>89</v>
      </c>
      <c r="M112">
        <v>75</v>
      </c>
      <c r="N112">
        <v>69</v>
      </c>
      <c r="O112">
        <v>50</v>
      </c>
      <c r="P112">
        <v>37</v>
      </c>
      <c r="Q112">
        <v>14</v>
      </c>
      <c r="R112">
        <v>0</v>
      </c>
      <c r="S112">
        <v>0</v>
      </c>
      <c r="T112">
        <v>0</v>
      </c>
      <c r="U112">
        <v>612</v>
      </c>
      <c r="V112">
        <v>10</v>
      </c>
      <c r="W112">
        <v>68</v>
      </c>
      <c r="X112">
        <v>432</v>
      </c>
      <c r="Y112">
        <v>154</v>
      </c>
      <c r="Z112">
        <v>104</v>
      </c>
      <c r="AA112">
        <v>7</v>
      </c>
      <c r="AB112">
        <v>0</v>
      </c>
      <c r="AC112">
        <v>4</v>
      </c>
      <c r="AD112">
        <v>0</v>
      </c>
      <c r="AE112">
        <v>561</v>
      </c>
      <c r="AF112">
        <v>0</v>
      </c>
      <c r="AG112">
        <v>0</v>
      </c>
      <c r="AH112">
        <v>118</v>
      </c>
      <c r="AI112">
        <v>502</v>
      </c>
      <c r="AJ112">
        <v>57</v>
      </c>
      <c r="AK112">
        <v>131</v>
      </c>
      <c r="AL112">
        <v>690</v>
      </c>
      <c r="AM112">
        <v>0.77971000000000001</v>
      </c>
      <c r="AN112">
        <v>0.22029000000000001</v>
      </c>
      <c r="AO112">
        <v>0</v>
      </c>
      <c r="AP112">
        <v>0.171014</v>
      </c>
      <c r="AQ112">
        <v>0.197101</v>
      </c>
      <c r="AR112">
        <v>0.14782600000000001</v>
      </c>
      <c r="AS112">
        <v>0.12898599999999999</v>
      </c>
      <c r="AT112">
        <v>0.108696</v>
      </c>
      <c r="AU112">
        <v>0.1</v>
      </c>
      <c r="AV112">
        <v>7.2464000000000001E-2</v>
      </c>
      <c r="AW112">
        <v>5.3622999999999997E-2</v>
      </c>
      <c r="AX112">
        <v>2.0289999999999999E-2</v>
      </c>
      <c r="AY112">
        <v>0</v>
      </c>
      <c r="AZ112">
        <v>0</v>
      </c>
      <c r="BA112">
        <v>0</v>
      </c>
      <c r="BB112">
        <v>0.886957</v>
      </c>
      <c r="BC112">
        <v>1.4493000000000001E-2</v>
      </c>
      <c r="BD112">
        <v>9.8551E-2</v>
      </c>
      <c r="BE112">
        <v>0.62608699999999995</v>
      </c>
      <c r="BF112">
        <v>0.223188</v>
      </c>
      <c r="BG112">
        <v>0.150725</v>
      </c>
      <c r="BH112">
        <v>1.0145E-2</v>
      </c>
      <c r="BI112">
        <v>0</v>
      </c>
      <c r="BJ112">
        <v>5.7970000000000001E-3</v>
      </c>
      <c r="BK112">
        <v>0</v>
      </c>
      <c r="BL112">
        <v>0.81304299999999996</v>
      </c>
      <c r="BM112">
        <v>0</v>
      </c>
      <c r="BN112">
        <v>0</v>
      </c>
      <c r="BO112">
        <v>0.171014</v>
      </c>
      <c r="BP112">
        <v>0.72753600000000007</v>
      </c>
      <c r="BQ112">
        <v>8.2608999999999988E-2</v>
      </c>
      <c r="BR112">
        <v>0.189855</v>
      </c>
      <c r="BS112">
        <v>1</v>
      </c>
      <c r="BT112" t="s">
        <v>5322</v>
      </c>
      <c r="BU112">
        <v>690</v>
      </c>
      <c r="BV112">
        <v>1</v>
      </c>
      <c r="BW112">
        <v>0</v>
      </c>
    </row>
    <row r="113" spans="1:75" customFormat="1" x14ac:dyDescent="0.25">
      <c r="A113" t="s">
        <v>5323</v>
      </c>
      <c r="B113" t="s">
        <v>102</v>
      </c>
      <c r="C113" t="s">
        <v>426</v>
      </c>
      <c r="D113" t="s">
        <v>947</v>
      </c>
      <c r="E113">
        <v>2015</v>
      </c>
      <c r="F113">
        <v>189</v>
      </c>
      <c r="G113">
        <v>79</v>
      </c>
      <c r="H113">
        <v>0</v>
      </c>
      <c r="I113">
        <v>51</v>
      </c>
      <c r="J113">
        <v>56</v>
      </c>
      <c r="K113">
        <v>44</v>
      </c>
      <c r="L113">
        <v>32</v>
      </c>
      <c r="M113">
        <v>33</v>
      </c>
      <c r="N113">
        <v>21</v>
      </c>
      <c r="O113">
        <v>16</v>
      </c>
      <c r="P113">
        <v>13</v>
      </c>
      <c r="Q113">
        <v>2</v>
      </c>
      <c r="R113">
        <v>0</v>
      </c>
      <c r="S113">
        <v>0</v>
      </c>
      <c r="T113">
        <v>0</v>
      </c>
      <c r="U113">
        <v>236</v>
      </c>
      <c r="V113">
        <v>3</v>
      </c>
      <c r="W113">
        <v>29</v>
      </c>
      <c r="X113">
        <v>196</v>
      </c>
      <c r="Y113">
        <v>55</v>
      </c>
      <c r="Z113">
        <v>17</v>
      </c>
      <c r="AA113">
        <v>1</v>
      </c>
      <c r="AB113">
        <v>0</v>
      </c>
      <c r="AC113">
        <v>0</v>
      </c>
      <c r="AD113">
        <v>0</v>
      </c>
      <c r="AE113">
        <v>252</v>
      </c>
      <c r="AF113">
        <v>0</v>
      </c>
      <c r="AG113">
        <v>0</v>
      </c>
      <c r="AH113">
        <v>15</v>
      </c>
      <c r="AI113">
        <v>218</v>
      </c>
      <c r="AJ113">
        <v>35</v>
      </c>
      <c r="AK113">
        <v>15</v>
      </c>
      <c r="AL113">
        <v>268</v>
      </c>
      <c r="AM113">
        <v>0.70522400000000007</v>
      </c>
      <c r="AN113">
        <v>0.29477599999999998</v>
      </c>
      <c r="AO113">
        <v>0</v>
      </c>
      <c r="AP113">
        <v>0.190299</v>
      </c>
      <c r="AQ113">
        <v>0.208955</v>
      </c>
      <c r="AR113">
        <v>0.16417899999999999</v>
      </c>
      <c r="AS113">
        <v>0.119403</v>
      </c>
      <c r="AT113">
        <v>0.12313399999999999</v>
      </c>
      <c r="AU113">
        <v>7.8357999999999997E-2</v>
      </c>
      <c r="AV113">
        <v>5.9700999999999997E-2</v>
      </c>
      <c r="AW113">
        <v>4.8506999999999988E-2</v>
      </c>
      <c r="AX113">
        <v>7.463E-3</v>
      </c>
      <c r="AY113">
        <v>0</v>
      </c>
      <c r="AZ113">
        <v>0</v>
      </c>
      <c r="BA113">
        <v>0</v>
      </c>
      <c r="BB113">
        <v>0.88059700000000007</v>
      </c>
      <c r="BC113">
        <v>1.1194000000000001E-2</v>
      </c>
      <c r="BD113">
        <v>0.108209</v>
      </c>
      <c r="BE113">
        <v>0.73134299999999997</v>
      </c>
      <c r="BF113">
        <v>0.20522399999999999</v>
      </c>
      <c r="BG113">
        <v>6.3433000000000003E-2</v>
      </c>
      <c r="BH113">
        <v>3.7309999999999999E-3</v>
      </c>
      <c r="BI113">
        <v>0</v>
      </c>
      <c r="BJ113">
        <v>0</v>
      </c>
      <c r="BK113">
        <v>0</v>
      </c>
      <c r="BL113">
        <v>0.940299</v>
      </c>
      <c r="BM113">
        <v>0</v>
      </c>
      <c r="BN113">
        <v>0</v>
      </c>
      <c r="BO113">
        <v>5.5970000000000013E-2</v>
      </c>
      <c r="BP113">
        <v>0.81343299999999996</v>
      </c>
      <c r="BQ113">
        <v>0.13059699999999999</v>
      </c>
      <c r="BR113">
        <v>5.5970000000000013E-2</v>
      </c>
      <c r="BS113">
        <v>1</v>
      </c>
      <c r="BT113" t="s">
        <v>5322</v>
      </c>
      <c r="BU113">
        <v>690</v>
      </c>
      <c r="BV113">
        <v>0.38840599999999997</v>
      </c>
      <c r="BW113">
        <v>0</v>
      </c>
    </row>
    <row r="114" spans="1:75" customFormat="1" x14ac:dyDescent="0.25">
      <c r="A114" t="s">
        <v>5324</v>
      </c>
      <c r="B114" t="s">
        <v>102</v>
      </c>
      <c r="C114" t="s">
        <v>426</v>
      </c>
      <c r="D114" t="s">
        <v>949</v>
      </c>
      <c r="E114">
        <v>2015</v>
      </c>
      <c r="F114">
        <v>247</v>
      </c>
      <c r="G114">
        <v>47</v>
      </c>
      <c r="H114">
        <v>0</v>
      </c>
      <c r="I114">
        <v>40</v>
      </c>
      <c r="J114">
        <v>51</v>
      </c>
      <c r="K114">
        <v>39</v>
      </c>
      <c r="L114">
        <v>43</v>
      </c>
      <c r="M114">
        <v>37</v>
      </c>
      <c r="N114">
        <v>34</v>
      </c>
      <c r="O114">
        <v>28</v>
      </c>
      <c r="P114">
        <v>15</v>
      </c>
      <c r="Q114">
        <v>7</v>
      </c>
      <c r="R114">
        <v>0</v>
      </c>
      <c r="S114">
        <v>0</v>
      </c>
      <c r="T114">
        <v>0</v>
      </c>
      <c r="U114">
        <v>272</v>
      </c>
      <c r="V114">
        <v>4</v>
      </c>
      <c r="W114">
        <v>18</v>
      </c>
      <c r="X114">
        <v>192</v>
      </c>
      <c r="Y114">
        <v>83</v>
      </c>
      <c r="Z114">
        <v>19</v>
      </c>
      <c r="AA114">
        <v>5</v>
      </c>
      <c r="AB114">
        <v>0</v>
      </c>
      <c r="AC114">
        <v>3</v>
      </c>
      <c r="AD114">
        <v>0</v>
      </c>
      <c r="AE114">
        <v>261</v>
      </c>
      <c r="AF114">
        <v>0</v>
      </c>
      <c r="AG114">
        <v>0</v>
      </c>
      <c r="AH114">
        <v>25</v>
      </c>
      <c r="AI114">
        <v>244</v>
      </c>
      <c r="AJ114">
        <v>20</v>
      </c>
      <c r="AK114">
        <v>30</v>
      </c>
      <c r="AL114">
        <v>294</v>
      </c>
      <c r="AM114">
        <v>0.84013599999999999</v>
      </c>
      <c r="AN114">
        <v>0.15986400000000001</v>
      </c>
      <c r="AO114">
        <v>0</v>
      </c>
      <c r="AP114">
        <v>0.13605400000000001</v>
      </c>
      <c r="AQ114">
        <v>0.17346900000000001</v>
      </c>
      <c r="AR114">
        <v>0.13265299999999999</v>
      </c>
      <c r="AS114">
        <v>0.146259</v>
      </c>
      <c r="AT114">
        <v>0.12584999999999999</v>
      </c>
      <c r="AU114">
        <v>0.115646</v>
      </c>
      <c r="AV114">
        <v>9.5237999999999989E-2</v>
      </c>
      <c r="AW114">
        <v>5.1020000000000003E-2</v>
      </c>
      <c r="AX114">
        <v>2.3810000000000001E-2</v>
      </c>
      <c r="AY114">
        <v>0</v>
      </c>
      <c r="AZ114">
        <v>0</v>
      </c>
      <c r="BA114">
        <v>0</v>
      </c>
      <c r="BB114">
        <v>0.92516999999999994</v>
      </c>
      <c r="BC114">
        <v>1.3605000000000001E-2</v>
      </c>
      <c r="BD114">
        <v>6.1224000000000001E-2</v>
      </c>
      <c r="BE114">
        <v>0.653061</v>
      </c>
      <c r="BF114">
        <v>0.28231299999999998</v>
      </c>
      <c r="BG114">
        <v>6.4626000000000003E-2</v>
      </c>
      <c r="BH114">
        <v>1.7007000000000001E-2</v>
      </c>
      <c r="BI114">
        <v>0</v>
      </c>
      <c r="BJ114">
        <v>1.0204E-2</v>
      </c>
      <c r="BK114">
        <v>0</v>
      </c>
      <c r="BL114">
        <v>0.88775499999999996</v>
      </c>
      <c r="BM114">
        <v>0</v>
      </c>
      <c r="BN114">
        <v>0</v>
      </c>
      <c r="BO114">
        <v>8.5033999999999998E-2</v>
      </c>
      <c r="BP114">
        <v>0.829932</v>
      </c>
      <c r="BQ114">
        <v>6.8027000000000004E-2</v>
      </c>
      <c r="BR114">
        <v>0.10204100000000001</v>
      </c>
      <c r="BS114">
        <v>1</v>
      </c>
      <c r="BT114" t="s">
        <v>5322</v>
      </c>
      <c r="BU114">
        <v>690</v>
      </c>
      <c r="BV114">
        <v>0.42608699999999999</v>
      </c>
      <c r="BW114">
        <v>0</v>
      </c>
    </row>
    <row r="115" spans="1:75" customFormat="1" x14ac:dyDescent="0.25">
      <c r="A115" t="s">
        <v>5325</v>
      </c>
      <c r="B115" t="s">
        <v>102</v>
      </c>
      <c r="C115" t="s">
        <v>426</v>
      </c>
      <c r="D115" t="s">
        <v>951</v>
      </c>
      <c r="E115">
        <v>2015</v>
      </c>
      <c r="F115">
        <v>12</v>
      </c>
      <c r="G115">
        <v>0</v>
      </c>
      <c r="H115">
        <v>0</v>
      </c>
      <c r="I115">
        <v>1</v>
      </c>
      <c r="J115">
        <v>2</v>
      </c>
      <c r="K115">
        <v>1</v>
      </c>
      <c r="L115">
        <v>1</v>
      </c>
      <c r="M115">
        <v>0</v>
      </c>
      <c r="N115">
        <v>3</v>
      </c>
      <c r="O115">
        <v>1</v>
      </c>
      <c r="P115">
        <v>3</v>
      </c>
      <c r="Q115">
        <v>0</v>
      </c>
      <c r="R115">
        <v>0</v>
      </c>
      <c r="S115">
        <v>0</v>
      </c>
      <c r="T115">
        <v>0</v>
      </c>
      <c r="U115">
        <v>12</v>
      </c>
      <c r="V115">
        <v>0</v>
      </c>
      <c r="W115">
        <v>0</v>
      </c>
      <c r="X115">
        <v>8</v>
      </c>
      <c r="Y115">
        <v>4</v>
      </c>
      <c r="Z115">
        <v>0</v>
      </c>
      <c r="AA115">
        <v>1</v>
      </c>
      <c r="AB115">
        <v>0</v>
      </c>
      <c r="AC115">
        <v>0</v>
      </c>
      <c r="AD115">
        <v>0</v>
      </c>
      <c r="AE115">
        <v>10</v>
      </c>
      <c r="AF115">
        <v>0</v>
      </c>
      <c r="AG115">
        <v>0</v>
      </c>
      <c r="AH115">
        <v>1</v>
      </c>
      <c r="AI115">
        <v>12</v>
      </c>
      <c r="AJ115">
        <v>0</v>
      </c>
      <c r="AK115">
        <v>0</v>
      </c>
      <c r="AL115">
        <v>12</v>
      </c>
      <c r="AM115">
        <v>1</v>
      </c>
      <c r="AN115">
        <v>0</v>
      </c>
      <c r="AO115">
        <v>0</v>
      </c>
      <c r="AP115">
        <v>8.333299999999999E-2</v>
      </c>
      <c r="AQ115">
        <v>0.16666700000000001</v>
      </c>
      <c r="AR115">
        <v>8.333299999999999E-2</v>
      </c>
      <c r="AS115">
        <v>8.333299999999999E-2</v>
      </c>
      <c r="AT115">
        <v>0</v>
      </c>
      <c r="AU115">
        <v>0.25</v>
      </c>
      <c r="AV115">
        <v>8.333299999999999E-2</v>
      </c>
      <c r="AW115">
        <v>0.25</v>
      </c>
      <c r="AX115">
        <v>0</v>
      </c>
      <c r="AY115">
        <v>0</v>
      </c>
      <c r="AZ115">
        <v>0</v>
      </c>
      <c r="BA115">
        <v>0</v>
      </c>
      <c r="BB115">
        <v>1</v>
      </c>
      <c r="BC115">
        <v>0</v>
      </c>
      <c r="BD115">
        <v>0</v>
      </c>
      <c r="BE115">
        <v>0.66666700000000001</v>
      </c>
      <c r="BF115">
        <v>0.33333299999999999</v>
      </c>
      <c r="BG115">
        <v>0</v>
      </c>
      <c r="BH115">
        <v>8.333299999999999E-2</v>
      </c>
      <c r="BI115">
        <v>0</v>
      </c>
      <c r="BJ115">
        <v>0</v>
      </c>
      <c r="BK115">
        <v>0</v>
      </c>
      <c r="BL115">
        <v>0.83333299999999999</v>
      </c>
      <c r="BM115">
        <v>0</v>
      </c>
      <c r="BN115">
        <v>0</v>
      </c>
      <c r="BO115">
        <v>8.333299999999999E-2</v>
      </c>
      <c r="BP115">
        <v>1</v>
      </c>
      <c r="BQ115">
        <v>0</v>
      </c>
      <c r="BR115">
        <v>0</v>
      </c>
      <c r="BS115">
        <v>1</v>
      </c>
      <c r="BT115" t="s">
        <v>5322</v>
      </c>
      <c r="BU115">
        <v>690</v>
      </c>
      <c r="BV115">
        <v>1.7391E-2</v>
      </c>
      <c r="BW115">
        <v>0</v>
      </c>
    </row>
    <row r="116" spans="1:75" customFormat="1" x14ac:dyDescent="0.25">
      <c r="A116" t="s">
        <v>5326</v>
      </c>
      <c r="B116" t="s">
        <v>102</v>
      </c>
      <c r="C116" t="s">
        <v>426</v>
      </c>
      <c r="D116" t="s">
        <v>953</v>
      </c>
      <c r="E116">
        <v>2015</v>
      </c>
      <c r="F116">
        <v>41</v>
      </c>
      <c r="G116">
        <v>13</v>
      </c>
      <c r="H116">
        <v>0</v>
      </c>
      <c r="I116">
        <v>7</v>
      </c>
      <c r="J116">
        <v>8</v>
      </c>
      <c r="K116">
        <v>5</v>
      </c>
      <c r="L116">
        <v>9</v>
      </c>
      <c r="M116">
        <v>4</v>
      </c>
      <c r="N116">
        <v>9</v>
      </c>
      <c r="O116">
        <v>4</v>
      </c>
      <c r="P116">
        <v>4</v>
      </c>
      <c r="Q116">
        <v>4</v>
      </c>
      <c r="R116">
        <v>0</v>
      </c>
      <c r="S116">
        <v>0</v>
      </c>
      <c r="T116">
        <v>0</v>
      </c>
      <c r="U116">
        <v>47</v>
      </c>
      <c r="V116">
        <v>1</v>
      </c>
      <c r="W116">
        <v>6</v>
      </c>
      <c r="X116">
        <v>36</v>
      </c>
      <c r="Y116">
        <v>12</v>
      </c>
      <c r="Z116">
        <v>6</v>
      </c>
      <c r="AA116">
        <v>0</v>
      </c>
      <c r="AB116">
        <v>0</v>
      </c>
      <c r="AC116">
        <v>1</v>
      </c>
      <c r="AD116">
        <v>0</v>
      </c>
      <c r="AE116">
        <v>38</v>
      </c>
      <c r="AF116">
        <v>0</v>
      </c>
      <c r="AG116">
        <v>0</v>
      </c>
      <c r="AH116">
        <v>15</v>
      </c>
      <c r="AI116">
        <v>28</v>
      </c>
      <c r="AJ116">
        <v>2</v>
      </c>
      <c r="AK116">
        <v>24</v>
      </c>
      <c r="AL116">
        <v>54</v>
      </c>
      <c r="AM116">
        <v>0.75925900000000002</v>
      </c>
      <c r="AN116">
        <v>0.24074100000000001</v>
      </c>
      <c r="AO116">
        <v>0</v>
      </c>
      <c r="AP116">
        <v>0.12963</v>
      </c>
      <c r="AQ116">
        <v>0.148148</v>
      </c>
      <c r="AR116">
        <v>9.2592999999999995E-2</v>
      </c>
      <c r="AS116">
        <v>0.16666700000000001</v>
      </c>
      <c r="AT116">
        <v>7.4074000000000001E-2</v>
      </c>
      <c r="AU116">
        <v>0.16666700000000001</v>
      </c>
      <c r="AV116">
        <v>7.4074000000000001E-2</v>
      </c>
      <c r="AW116">
        <v>7.4074000000000001E-2</v>
      </c>
      <c r="AX116">
        <v>7.4074000000000001E-2</v>
      </c>
      <c r="AY116">
        <v>0</v>
      </c>
      <c r="AZ116">
        <v>0</v>
      </c>
      <c r="BA116">
        <v>0</v>
      </c>
      <c r="BB116">
        <v>0.87037000000000009</v>
      </c>
      <c r="BC116">
        <v>1.8519000000000001E-2</v>
      </c>
      <c r="BD116">
        <v>0.111111</v>
      </c>
      <c r="BE116">
        <v>0.66666700000000001</v>
      </c>
      <c r="BF116">
        <v>0.222222</v>
      </c>
      <c r="BG116">
        <v>0.111111</v>
      </c>
      <c r="BH116">
        <v>0</v>
      </c>
      <c r="BI116">
        <v>0</v>
      </c>
      <c r="BJ116">
        <v>1.8519000000000001E-2</v>
      </c>
      <c r="BK116">
        <v>0</v>
      </c>
      <c r="BL116">
        <v>0.703704</v>
      </c>
      <c r="BM116">
        <v>0</v>
      </c>
      <c r="BN116">
        <v>0</v>
      </c>
      <c r="BO116">
        <v>0.27777800000000002</v>
      </c>
      <c r="BP116">
        <v>0.51851899999999995</v>
      </c>
      <c r="BQ116">
        <v>3.7037E-2</v>
      </c>
      <c r="BR116">
        <v>0.44444400000000001</v>
      </c>
      <c r="BS116">
        <v>1</v>
      </c>
      <c r="BT116" t="s">
        <v>5322</v>
      </c>
      <c r="BU116">
        <v>690</v>
      </c>
      <c r="BV116">
        <v>7.8260999999999997E-2</v>
      </c>
      <c r="BW116">
        <v>0</v>
      </c>
    </row>
    <row r="117" spans="1:75" customFormat="1" x14ac:dyDescent="0.25">
      <c r="A117" t="s">
        <v>5327</v>
      </c>
      <c r="B117" t="s">
        <v>102</v>
      </c>
      <c r="C117" t="s">
        <v>426</v>
      </c>
      <c r="D117" t="s">
        <v>961</v>
      </c>
      <c r="E117">
        <v>2015</v>
      </c>
      <c r="F117">
        <v>49</v>
      </c>
      <c r="G117">
        <v>13</v>
      </c>
      <c r="H117">
        <v>0</v>
      </c>
      <c r="I117">
        <v>19</v>
      </c>
      <c r="J117">
        <v>19</v>
      </c>
      <c r="K117">
        <v>13</v>
      </c>
      <c r="L117">
        <v>4</v>
      </c>
      <c r="M117">
        <v>1</v>
      </c>
      <c r="N117">
        <v>2</v>
      </c>
      <c r="O117">
        <v>1</v>
      </c>
      <c r="P117">
        <v>2</v>
      </c>
      <c r="Q117">
        <v>1</v>
      </c>
      <c r="R117">
        <v>0</v>
      </c>
      <c r="S117">
        <v>0</v>
      </c>
      <c r="T117">
        <v>0</v>
      </c>
      <c r="U117">
        <v>45</v>
      </c>
      <c r="V117">
        <v>2</v>
      </c>
      <c r="W117">
        <v>15</v>
      </c>
      <c r="X117">
        <v>0</v>
      </c>
      <c r="Y117">
        <v>0</v>
      </c>
      <c r="Z117">
        <v>62</v>
      </c>
      <c r="AA117">
        <v>0</v>
      </c>
      <c r="AB117">
        <v>0</v>
      </c>
      <c r="AC117">
        <v>0</v>
      </c>
      <c r="AD117">
        <v>0</v>
      </c>
      <c r="AE117">
        <v>0</v>
      </c>
      <c r="AF117">
        <v>0</v>
      </c>
      <c r="AG117">
        <v>0</v>
      </c>
      <c r="AH117">
        <v>62</v>
      </c>
      <c r="AI117">
        <v>0</v>
      </c>
      <c r="AJ117">
        <v>0</v>
      </c>
      <c r="AK117">
        <v>62</v>
      </c>
      <c r="AL117">
        <v>62</v>
      </c>
      <c r="AM117">
        <v>0.79032300000000011</v>
      </c>
      <c r="AN117">
        <v>0.209677</v>
      </c>
      <c r="AO117">
        <v>0</v>
      </c>
      <c r="AP117">
        <v>0.306452</v>
      </c>
      <c r="AQ117">
        <v>0.306452</v>
      </c>
      <c r="AR117">
        <v>0.209677</v>
      </c>
      <c r="AS117">
        <v>6.4516000000000004E-2</v>
      </c>
      <c r="AT117">
        <v>1.6129000000000001E-2</v>
      </c>
      <c r="AU117">
        <v>3.2258000000000002E-2</v>
      </c>
      <c r="AV117">
        <v>1.6129000000000001E-2</v>
      </c>
      <c r="AW117">
        <v>3.2258000000000002E-2</v>
      </c>
      <c r="AX117">
        <v>1.6129000000000001E-2</v>
      </c>
      <c r="AY117">
        <v>0</v>
      </c>
      <c r="AZ117">
        <v>0</v>
      </c>
      <c r="BA117">
        <v>0</v>
      </c>
      <c r="BB117">
        <v>0.72580600000000006</v>
      </c>
      <c r="BC117">
        <v>3.2258000000000002E-2</v>
      </c>
      <c r="BD117">
        <v>0.24193500000000001</v>
      </c>
      <c r="BE117">
        <v>0</v>
      </c>
      <c r="BF117">
        <v>0</v>
      </c>
      <c r="BG117">
        <v>1</v>
      </c>
      <c r="BH117">
        <v>0</v>
      </c>
      <c r="BI117">
        <v>0</v>
      </c>
      <c r="BJ117">
        <v>0</v>
      </c>
      <c r="BK117">
        <v>0</v>
      </c>
      <c r="BL117">
        <v>0</v>
      </c>
      <c r="BM117">
        <v>0</v>
      </c>
      <c r="BN117">
        <v>0</v>
      </c>
      <c r="BO117">
        <v>1</v>
      </c>
      <c r="BP117">
        <v>0</v>
      </c>
      <c r="BQ117">
        <v>0</v>
      </c>
      <c r="BR117">
        <v>1</v>
      </c>
      <c r="BS117">
        <v>1</v>
      </c>
      <c r="BT117" t="s">
        <v>5322</v>
      </c>
      <c r="BU117">
        <v>690</v>
      </c>
      <c r="BV117">
        <v>8.9855000000000004E-2</v>
      </c>
      <c r="BW117">
        <v>0</v>
      </c>
    </row>
    <row r="118" spans="1:75" customFormat="1" x14ac:dyDescent="0.25">
      <c r="A118" t="s">
        <v>5328</v>
      </c>
      <c r="B118" t="s">
        <v>102</v>
      </c>
      <c r="C118" t="s">
        <v>433</v>
      </c>
      <c r="D118" t="s">
        <v>44</v>
      </c>
      <c r="E118">
        <v>2015</v>
      </c>
      <c r="F118">
        <v>30</v>
      </c>
      <c r="G118">
        <v>3</v>
      </c>
      <c r="H118">
        <v>0</v>
      </c>
      <c r="I118">
        <v>1</v>
      </c>
      <c r="J118">
        <v>8</v>
      </c>
      <c r="K118">
        <v>3</v>
      </c>
      <c r="L118">
        <v>4</v>
      </c>
      <c r="M118">
        <v>2</v>
      </c>
      <c r="N118">
        <v>9</v>
      </c>
      <c r="O118">
        <v>3</v>
      </c>
      <c r="P118">
        <v>1</v>
      </c>
      <c r="Q118">
        <v>1</v>
      </c>
      <c r="R118">
        <v>1</v>
      </c>
      <c r="S118">
        <v>0</v>
      </c>
      <c r="T118">
        <v>0</v>
      </c>
      <c r="U118">
        <v>31</v>
      </c>
      <c r="V118">
        <v>2</v>
      </c>
      <c r="W118">
        <v>0</v>
      </c>
      <c r="X118">
        <v>13</v>
      </c>
      <c r="Y118">
        <v>20</v>
      </c>
      <c r="Z118">
        <v>0</v>
      </c>
      <c r="AA118" t="s">
        <v>74</v>
      </c>
      <c r="AB118">
        <v>0</v>
      </c>
      <c r="AC118" t="s">
        <v>74</v>
      </c>
      <c r="AD118" t="s">
        <v>74</v>
      </c>
      <c r="AE118">
        <v>27</v>
      </c>
      <c r="AF118">
        <v>0</v>
      </c>
      <c r="AG118">
        <v>0</v>
      </c>
      <c r="AH118">
        <v>0</v>
      </c>
      <c r="AI118">
        <v>33</v>
      </c>
      <c r="AJ118">
        <v>0</v>
      </c>
      <c r="AK118">
        <v>0</v>
      </c>
      <c r="AL118">
        <v>33</v>
      </c>
      <c r="AM118">
        <v>0.90909099999999998</v>
      </c>
      <c r="AN118">
        <v>9.090899999999999E-2</v>
      </c>
      <c r="AO118">
        <v>0</v>
      </c>
      <c r="AP118">
        <v>3.0303E-2</v>
      </c>
      <c r="AQ118">
        <v>0.242424</v>
      </c>
      <c r="AR118">
        <v>9.090899999999999E-2</v>
      </c>
      <c r="AS118">
        <v>0.121212</v>
      </c>
      <c r="AT118">
        <v>6.0606E-2</v>
      </c>
      <c r="AU118">
        <v>0.272727</v>
      </c>
      <c r="AV118">
        <v>9.090899999999999E-2</v>
      </c>
      <c r="AW118">
        <v>3.0303E-2</v>
      </c>
      <c r="AX118">
        <v>3.0303E-2</v>
      </c>
      <c r="AY118">
        <v>3.0303E-2</v>
      </c>
      <c r="AZ118">
        <v>0</v>
      </c>
      <c r="BA118">
        <v>0</v>
      </c>
      <c r="BB118">
        <v>0.93939400000000006</v>
      </c>
      <c r="BC118">
        <v>6.0606E-2</v>
      </c>
      <c r="BD118">
        <v>0</v>
      </c>
      <c r="BE118">
        <v>0.39393899999999998</v>
      </c>
      <c r="BF118">
        <v>0.60606099999999996</v>
      </c>
      <c r="BG118">
        <v>0</v>
      </c>
      <c r="BH118">
        <v>0</v>
      </c>
      <c r="BI118">
        <v>0</v>
      </c>
      <c r="BJ118">
        <v>0</v>
      </c>
      <c r="BK118">
        <v>0</v>
      </c>
      <c r="BL118">
        <v>0.81818200000000008</v>
      </c>
      <c r="BM118">
        <v>0</v>
      </c>
      <c r="BN118">
        <v>0</v>
      </c>
      <c r="BO118">
        <v>0</v>
      </c>
      <c r="BP118">
        <v>1</v>
      </c>
      <c r="BQ118">
        <v>0</v>
      </c>
      <c r="BR118">
        <v>0</v>
      </c>
      <c r="BS118">
        <v>1</v>
      </c>
      <c r="BT118" t="s">
        <v>5329</v>
      </c>
      <c r="BU118">
        <v>33</v>
      </c>
      <c r="BV118">
        <v>1</v>
      </c>
      <c r="BW118">
        <v>0</v>
      </c>
    </row>
    <row r="119" spans="1:75" customFormat="1" x14ac:dyDescent="0.25">
      <c r="A119" t="s">
        <v>5330</v>
      </c>
      <c r="B119" t="s">
        <v>102</v>
      </c>
      <c r="C119" t="s">
        <v>433</v>
      </c>
      <c r="D119" t="s">
        <v>947</v>
      </c>
      <c r="E119">
        <v>2015</v>
      </c>
      <c r="F119" t="s">
        <v>74</v>
      </c>
      <c r="G119" t="s">
        <v>74</v>
      </c>
      <c r="H119" t="s">
        <v>74</v>
      </c>
      <c r="I119" t="s">
        <v>74</v>
      </c>
      <c r="J119" t="s">
        <v>74</v>
      </c>
      <c r="K119" t="s">
        <v>74</v>
      </c>
      <c r="L119" t="s">
        <v>74</v>
      </c>
      <c r="M119" t="s">
        <v>74</v>
      </c>
      <c r="N119" t="s">
        <v>74</v>
      </c>
      <c r="O119" t="s">
        <v>74</v>
      </c>
      <c r="P119" t="s">
        <v>74</v>
      </c>
      <c r="Q119" t="s">
        <v>74</v>
      </c>
      <c r="R119" t="s">
        <v>74</v>
      </c>
      <c r="S119" t="s">
        <v>74</v>
      </c>
      <c r="T119" t="s">
        <v>74</v>
      </c>
      <c r="U119" t="s">
        <v>74</v>
      </c>
      <c r="V119" t="s">
        <v>74</v>
      </c>
      <c r="W119" t="s">
        <v>74</v>
      </c>
      <c r="X119" t="s">
        <v>74</v>
      </c>
      <c r="Y119" t="s">
        <v>74</v>
      </c>
      <c r="Z119" t="s">
        <v>74</v>
      </c>
      <c r="AA119" t="s">
        <v>74</v>
      </c>
      <c r="AB119" t="s">
        <v>74</v>
      </c>
      <c r="AC119" t="s">
        <v>74</v>
      </c>
      <c r="AD119" t="s">
        <v>74</v>
      </c>
      <c r="AE119" t="s">
        <v>74</v>
      </c>
      <c r="AF119" t="s">
        <v>74</v>
      </c>
      <c r="AG119" t="s">
        <v>74</v>
      </c>
      <c r="AH119" t="s">
        <v>74</v>
      </c>
      <c r="AI119" t="s">
        <v>74</v>
      </c>
      <c r="AJ119" t="s">
        <v>74</v>
      </c>
      <c r="AK119" t="s">
        <v>74</v>
      </c>
      <c r="AL119" t="s">
        <v>74</v>
      </c>
      <c r="AM119" t="s">
        <v>74</v>
      </c>
      <c r="AN119" t="s">
        <v>74</v>
      </c>
      <c r="AO119" t="s">
        <v>74</v>
      </c>
      <c r="AP119" t="s">
        <v>74</v>
      </c>
      <c r="AQ119" t="s">
        <v>74</v>
      </c>
      <c r="AR119" t="s">
        <v>74</v>
      </c>
      <c r="AS119" t="s">
        <v>74</v>
      </c>
      <c r="AT119" t="s">
        <v>74</v>
      </c>
      <c r="AU119" t="s">
        <v>74</v>
      </c>
      <c r="AV119" t="s">
        <v>74</v>
      </c>
      <c r="AW119" t="s">
        <v>74</v>
      </c>
      <c r="AX119" t="s">
        <v>74</v>
      </c>
      <c r="AY119" t="s">
        <v>74</v>
      </c>
      <c r="AZ119" t="s">
        <v>74</v>
      </c>
      <c r="BA119" t="s">
        <v>74</v>
      </c>
      <c r="BB119" t="s">
        <v>74</v>
      </c>
      <c r="BC119" t="s">
        <v>74</v>
      </c>
      <c r="BD119" t="s">
        <v>74</v>
      </c>
      <c r="BE119" t="s">
        <v>74</v>
      </c>
      <c r="BF119" t="s">
        <v>74</v>
      </c>
      <c r="BG119" t="s">
        <v>74</v>
      </c>
      <c r="BH119" t="s">
        <v>74</v>
      </c>
      <c r="BI119" t="s">
        <v>74</v>
      </c>
      <c r="BJ119" t="s">
        <v>74</v>
      </c>
      <c r="BK119" t="s">
        <v>74</v>
      </c>
      <c r="BL119" t="s">
        <v>74</v>
      </c>
      <c r="BM119" t="s">
        <v>74</v>
      </c>
      <c r="BN119" t="s">
        <v>74</v>
      </c>
      <c r="BO119" t="s">
        <v>74</v>
      </c>
      <c r="BP119" t="s">
        <v>74</v>
      </c>
      <c r="BQ119" t="s">
        <v>74</v>
      </c>
      <c r="BR119" t="s">
        <v>74</v>
      </c>
      <c r="BS119" t="s">
        <v>74</v>
      </c>
      <c r="BT119" t="s">
        <v>5329</v>
      </c>
      <c r="BU119" t="s">
        <v>74</v>
      </c>
      <c r="BV119" t="s">
        <v>74</v>
      </c>
      <c r="BW119">
        <v>0</v>
      </c>
    </row>
    <row r="120" spans="1:75" customFormat="1" x14ac:dyDescent="0.25">
      <c r="A120" t="s">
        <v>5331</v>
      </c>
      <c r="B120" t="s">
        <v>102</v>
      </c>
      <c r="C120" t="s">
        <v>433</v>
      </c>
      <c r="D120" t="s">
        <v>949</v>
      </c>
      <c r="E120">
        <v>2015</v>
      </c>
      <c r="F120" t="s">
        <v>74</v>
      </c>
      <c r="G120" t="s">
        <v>74</v>
      </c>
      <c r="H120" t="s">
        <v>74</v>
      </c>
      <c r="I120" t="s">
        <v>74</v>
      </c>
      <c r="J120" t="s">
        <v>74</v>
      </c>
      <c r="K120" t="s">
        <v>74</v>
      </c>
      <c r="L120" t="s">
        <v>74</v>
      </c>
      <c r="M120" t="s">
        <v>74</v>
      </c>
      <c r="N120" t="s">
        <v>74</v>
      </c>
      <c r="O120" t="s">
        <v>74</v>
      </c>
      <c r="P120" t="s">
        <v>74</v>
      </c>
      <c r="Q120" t="s">
        <v>74</v>
      </c>
      <c r="R120" t="s">
        <v>74</v>
      </c>
      <c r="S120" t="s">
        <v>74</v>
      </c>
      <c r="T120" t="s">
        <v>74</v>
      </c>
      <c r="U120" t="s">
        <v>74</v>
      </c>
      <c r="V120" t="s">
        <v>74</v>
      </c>
      <c r="W120" t="s">
        <v>74</v>
      </c>
      <c r="X120" t="s">
        <v>74</v>
      </c>
      <c r="Y120" t="s">
        <v>74</v>
      </c>
      <c r="Z120" t="s">
        <v>74</v>
      </c>
      <c r="AA120" t="s">
        <v>74</v>
      </c>
      <c r="AB120" t="s">
        <v>74</v>
      </c>
      <c r="AC120" t="s">
        <v>74</v>
      </c>
      <c r="AD120" t="s">
        <v>74</v>
      </c>
      <c r="AE120" t="s">
        <v>74</v>
      </c>
      <c r="AF120" t="s">
        <v>74</v>
      </c>
      <c r="AG120" t="s">
        <v>74</v>
      </c>
      <c r="AH120" t="s">
        <v>74</v>
      </c>
      <c r="AI120" t="s">
        <v>74</v>
      </c>
      <c r="AJ120" t="s">
        <v>74</v>
      </c>
      <c r="AK120" t="s">
        <v>74</v>
      </c>
      <c r="AL120" t="s">
        <v>74</v>
      </c>
      <c r="AM120" t="s">
        <v>74</v>
      </c>
      <c r="AN120" t="s">
        <v>74</v>
      </c>
      <c r="AO120" t="s">
        <v>74</v>
      </c>
      <c r="AP120" t="s">
        <v>74</v>
      </c>
      <c r="AQ120" t="s">
        <v>74</v>
      </c>
      <c r="AR120" t="s">
        <v>74</v>
      </c>
      <c r="AS120" t="s">
        <v>74</v>
      </c>
      <c r="AT120" t="s">
        <v>74</v>
      </c>
      <c r="AU120" t="s">
        <v>74</v>
      </c>
      <c r="AV120" t="s">
        <v>74</v>
      </c>
      <c r="AW120" t="s">
        <v>74</v>
      </c>
      <c r="AX120" t="s">
        <v>74</v>
      </c>
      <c r="AY120" t="s">
        <v>74</v>
      </c>
      <c r="AZ120" t="s">
        <v>74</v>
      </c>
      <c r="BA120" t="s">
        <v>74</v>
      </c>
      <c r="BB120" t="s">
        <v>74</v>
      </c>
      <c r="BC120" t="s">
        <v>74</v>
      </c>
      <c r="BD120" t="s">
        <v>74</v>
      </c>
      <c r="BE120" t="s">
        <v>74</v>
      </c>
      <c r="BF120" t="s">
        <v>74</v>
      </c>
      <c r="BG120" t="s">
        <v>74</v>
      </c>
      <c r="BH120" t="s">
        <v>74</v>
      </c>
      <c r="BI120" t="s">
        <v>74</v>
      </c>
      <c r="BJ120" t="s">
        <v>74</v>
      </c>
      <c r="BK120" t="s">
        <v>74</v>
      </c>
      <c r="BL120" t="s">
        <v>74</v>
      </c>
      <c r="BM120" t="s">
        <v>74</v>
      </c>
      <c r="BN120" t="s">
        <v>74</v>
      </c>
      <c r="BO120" t="s">
        <v>74</v>
      </c>
      <c r="BP120" t="s">
        <v>74</v>
      </c>
      <c r="BQ120" t="s">
        <v>74</v>
      </c>
      <c r="BR120" t="s">
        <v>74</v>
      </c>
      <c r="BS120" t="s">
        <v>74</v>
      </c>
      <c r="BT120" t="s">
        <v>5329</v>
      </c>
      <c r="BU120" t="s">
        <v>74</v>
      </c>
      <c r="BV120" t="s">
        <v>74</v>
      </c>
      <c r="BW120">
        <v>0</v>
      </c>
    </row>
    <row r="121" spans="1:75" customFormat="1" x14ac:dyDescent="0.25">
      <c r="A121" t="s">
        <v>5332</v>
      </c>
      <c r="B121" t="s">
        <v>102</v>
      </c>
      <c r="C121" t="s">
        <v>433</v>
      </c>
      <c r="D121" t="s">
        <v>951</v>
      </c>
      <c r="E121">
        <v>2015</v>
      </c>
      <c r="F121" t="s">
        <v>74</v>
      </c>
      <c r="G121" t="s">
        <v>74</v>
      </c>
      <c r="H121" t="s">
        <v>74</v>
      </c>
      <c r="I121" t="s">
        <v>74</v>
      </c>
      <c r="J121" t="s">
        <v>74</v>
      </c>
      <c r="K121" t="s">
        <v>74</v>
      </c>
      <c r="L121" t="s">
        <v>74</v>
      </c>
      <c r="M121" t="s">
        <v>74</v>
      </c>
      <c r="N121" t="s">
        <v>74</v>
      </c>
      <c r="O121" t="s">
        <v>74</v>
      </c>
      <c r="P121" t="s">
        <v>74</v>
      </c>
      <c r="Q121" t="s">
        <v>74</v>
      </c>
      <c r="R121" t="s">
        <v>74</v>
      </c>
      <c r="S121" t="s">
        <v>74</v>
      </c>
      <c r="T121" t="s">
        <v>74</v>
      </c>
      <c r="U121" t="s">
        <v>74</v>
      </c>
      <c r="V121" t="s">
        <v>74</v>
      </c>
      <c r="W121" t="s">
        <v>74</v>
      </c>
      <c r="X121" t="s">
        <v>74</v>
      </c>
      <c r="Y121" t="s">
        <v>74</v>
      </c>
      <c r="Z121" t="s">
        <v>74</v>
      </c>
      <c r="AA121" t="s">
        <v>74</v>
      </c>
      <c r="AB121" t="s">
        <v>74</v>
      </c>
      <c r="AC121" t="s">
        <v>74</v>
      </c>
      <c r="AD121" t="s">
        <v>74</v>
      </c>
      <c r="AE121" t="s">
        <v>74</v>
      </c>
      <c r="AF121" t="s">
        <v>74</v>
      </c>
      <c r="AG121" t="s">
        <v>74</v>
      </c>
      <c r="AH121" t="s">
        <v>74</v>
      </c>
      <c r="AI121" t="s">
        <v>74</v>
      </c>
      <c r="AJ121" t="s">
        <v>74</v>
      </c>
      <c r="AK121" t="s">
        <v>74</v>
      </c>
      <c r="AL121" t="s">
        <v>74</v>
      </c>
      <c r="AM121" t="s">
        <v>74</v>
      </c>
      <c r="AN121" t="s">
        <v>74</v>
      </c>
      <c r="AO121" t="s">
        <v>74</v>
      </c>
      <c r="AP121" t="s">
        <v>74</v>
      </c>
      <c r="AQ121" t="s">
        <v>74</v>
      </c>
      <c r="AR121" t="s">
        <v>74</v>
      </c>
      <c r="AS121" t="s">
        <v>74</v>
      </c>
      <c r="AT121" t="s">
        <v>74</v>
      </c>
      <c r="AU121" t="s">
        <v>74</v>
      </c>
      <c r="AV121" t="s">
        <v>74</v>
      </c>
      <c r="AW121" t="s">
        <v>74</v>
      </c>
      <c r="AX121" t="s">
        <v>74</v>
      </c>
      <c r="AY121" t="s">
        <v>74</v>
      </c>
      <c r="AZ121" t="s">
        <v>74</v>
      </c>
      <c r="BA121" t="s">
        <v>74</v>
      </c>
      <c r="BB121" t="s">
        <v>74</v>
      </c>
      <c r="BC121" t="s">
        <v>74</v>
      </c>
      <c r="BD121" t="s">
        <v>74</v>
      </c>
      <c r="BE121" t="s">
        <v>74</v>
      </c>
      <c r="BF121" t="s">
        <v>74</v>
      </c>
      <c r="BG121" t="s">
        <v>74</v>
      </c>
      <c r="BH121" t="s">
        <v>74</v>
      </c>
      <c r="BI121" t="s">
        <v>74</v>
      </c>
      <c r="BJ121" t="s">
        <v>74</v>
      </c>
      <c r="BK121" t="s">
        <v>74</v>
      </c>
      <c r="BL121" t="s">
        <v>74</v>
      </c>
      <c r="BM121" t="s">
        <v>74</v>
      </c>
      <c r="BN121" t="s">
        <v>74</v>
      </c>
      <c r="BO121" t="s">
        <v>74</v>
      </c>
      <c r="BP121" t="s">
        <v>74</v>
      </c>
      <c r="BQ121" t="s">
        <v>74</v>
      </c>
      <c r="BR121" t="s">
        <v>74</v>
      </c>
      <c r="BS121" t="s">
        <v>74</v>
      </c>
      <c r="BT121" t="s">
        <v>5329</v>
      </c>
      <c r="BU121" t="s">
        <v>74</v>
      </c>
      <c r="BV121" t="s">
        <v>74</v>
      </c>
      <c r="BW121">
        <v>1</v>
      </c>
    </row>
    <row r="122" spans="1:75" customFormat="1" x14ac:dyDescent="0.25">
      <c r="A122" t="s">
        <v>5333</v>
      </c>
      <c r="B122" t="s">
        <v>102</v>
      </c>
      <c r="C122" t="s">
        <v>433</v>
      </c>
      <c r="D122" t="s">
        <v>953</v>
      </c>
      <c r="E122">
        <v>2015</v>
      </c>
      <c r="F122" t="s">
        <v>74</v>
      </c>
      <c r="G122" t="s">
        <v>74</v>
      </c>
      <c r="H122" t="s">
        <v>74</v>
      </c>
      <c r="I122" t="s">
        <v>74</v>
      </c>
      <c r="J122" t="s">
        <v>74</v>
      </c>
      <c r="K122" t="s">
        <v>74</v>
      </c>
      <c r="L122" t="s">
        <v>74</v>
      </c>
      <c r="M122" t="s">
        <v>74</v>
      </c>
      <c r="N122" t="s">
        <v>74</v>
      </c>
      <c r="O122" t="s">
        <v>74</v>
      </c>
      <c r="P122" t="s">
        <v>74</v>
      </c>
      <c r="Q122" t="s">
        <v>74</v>
      </c>
      <c r="R122" t="s">
        <v>74</v>
      </c>
      <c r="S122" t="s">
        <v>74</v>
      </c>
      <c r="T122" t="s">
        <v>74</v>
      </c>
      <c r="U122" t="s">
        <v>74</v>
      </c>
      <c r="V122" t="s">
        <v>74</v>
      </c>
      <c r="W122" t="s">
        <v>74</v>
      </c>
      <c r="X122" t="s">
        <v>74</v>
      </c>
      <c r="Y122" t="s">
        <v>74</v>
      </c>
      <c r="Z122" t="s">
        <v>74</v>
      </c>
      <c r="AA122" t="s">
        <v>74</v>
      </c>
      <c r="AB122" t="s">
        <v>74</v>
      </c>
      <c r="AC122" t="s">
        <v>74</v>
      </c>
      <c r="AD122" t="s">
        <v>74</v>
      </c>
      <c r="AE122" t="s">
        <v>74</v>
      </c>
      <c r="AF122" t="s">
        <v>74</v>
      </c>
      <c r="AG122" t="s">
        <v>74</v>
      </c>
      <c r="AH122" t="s">
        <v>74</v>
      </c>
      <c r="AI122" t="s">
        <v>74</v>
      </c>
      <c r="AJ122" t="s">
        <v>74</v>
      </c>
      <c r="AK122" t="s">
        <v>74</v>
      </c>
      <c r="AL122" t="s">
        <v>74</v>
      </c>
      <c r="AM122" t="s">
        <v>74</v>
      </c>
      <c r="AN122" t="s">
        <v>74</v>
      </c>
      <c r="AO122" t="s">
        <v>74</v>
      </c>
      <c r="AP122" t="s">
        <v>74</v>
      </c>
      <c r="AQ122" t="s">
        <v>74</v>
      </c>
      <c r="AR122" t="s">
        <v>74</v>
      </c>
      <c r="AS122" t="s">
        <v>74</v>
      </c>
      <c r="AT122" t="s">
        <v>74</v>
      </c>
      <c r="AU122" t="s">
        <v>74</v>
      </c>
      <c r="AV122" t="s">
        <v>74</v>
      </c>
      <c r="AW122" t="s">
        <v>74</v>
      </c>
      <c r="AX122" t="s">
        <v>74</v>
      </c>
      <c r="AY122" t="s">
        <v>74</v>
      </c>
      <c r="AZ122" t="s">
        <v>74</v>
      </c>
      <c r="BA122" t="s">
        <v>74</v>
      </c>
      <c r="BB122" t="s">
        <v>74</v>
      </c>
      <c r="BC122" t="s">
        <v>74</v>
      </c>
      <c r="BD122" t="s">
        <v>74</v>
      </c>
      <c r="BE122" t="s">
        <v>74</v>
      </c>
      <c r="BF122" t="s">
        <v>74</v>
      </c>
      <c r="BG122" t="s">
        <v>74</v>
      </c>
      <c r="BH122" t="s">
        <v>74</v>
      </c>
      <c r="BI122" t="s">
        <v>74</v>
      </c>
      <c r="BJ122" t="s">
        <v>74</v>
      </c>
      <c r="BK122" t="s">
        <v>74</v>
      </c>
      <c r="BL122" t="s">
        <v>74</v>
      </c>
      <c r="BM122" t="s">
        <v>74</v>
      </c>
      <c r="BN122" t="s">
        <v>74</v>
      </c>
      <c r="BO122" t="s">
        <v>74</v>
      </c>
      <c r="BP122" t="s">
        <v>74</v>
      </c>
      <c r="BQ122" t="s">
        <v>74</v>
      </c>
      <c r="BR122" t="s">
        <v>74</v>
      </c>
      <c r="BS122" t="s">
        <v>74</v>
      </c>
      <c r="BT122" t="s">
        <v>5329</v>
      </c>
      <c r="BU122" t="s">
        <v>74</v>
      </c>
      <c r="BV122" t="s">
        <v>74</v>
      </c>
      <c r="BW122">
        <v>0</v>
      </c>
    </row>
    <row r="123" spans="1:75" customFormat="1" x14ac:dyDescent="0.25">
      <c r="A123" t="s">
        <v>5334</v>
      </c>
      <c r="B123" t="s">
        <v>102</v>
      </c>
      <c r="C123" t="s">
        <v>124</v>
      </c>
      <c r="D123" t="s">
        <v>44</v>
      </c>
      <c r="E123">
        <v>2016</v>
      </c>
      <c r="F123">
        <v>2035</v>
      </c>
      <c r="G123">
        <v>716</v>
      </c>
      <c r="H123">
        <v>0</v>
      </c>
      <c r="I123">
        <v>419</v>
      </c>
      <c r="J123">
        <v>474</v>
      </c>
      <c r="K123">
        <v>464</v>
      </c>
      <c r="L123">
        <v>397</v>
      </c>
      <c r="M123">
        <v>319</v>
      </c>
      <c r="N123">
        <v>234</v>
      </c>
      <c r="O123">
        <v>240</v>
      </c>
      <c r="P123">
        <v>133</v>
      </c>
      <c r="Q123">
        <v>58</v>
      </c>
      <c r="R123">
        <v>13</v>
      </c>
      <c r="S123">
        <v>0</v>
      </c>
      <c r="T123">
        <v>0</v>
      </c>
      <c r="U123">
        <v>2159</v>
      </c>
      <c r="V123">
        <v>592</v>
      </c>
      <c r="W123">
        <v>0</v>
      </c>
      <c r="X123">
        <v>1697</v>
      </c>
      <c r="Y123">
        <v>983</v>
      </c>
      <c r="Z123">
        <v>71</v>
      </c>
      <c r="AA123">
        <v>9</v>
      </c>
      <c r="AB123">
        <v>0</v>
      </c>
      <c r="AC123">
        <v>45</v>
      </c>
      <c r="AD123">
        <v>109</v>
      </c>
      <c r="AE123">
        <v>2468</v>
      </c>
      <c r="AF123">
        <v>29</v>
      </c>
      <c r="AG123">
        <v>19</v>
      </c>
      <c r="AH123">
        <v>72</v>
      </c>
      <c r="AI123">
        <v>2477</v>
      </c>
      <c r="AJ123">
        <v>205</v>
      </c>
      <c r="AK123">
        <v>69</v>
      </c>
      <c r="AL123">
        <v>2751</v>
      </c>
      <c r="AM123">
        <v>0.73973100000000003</v>
      </c>
      <c r="AN123">
        <v>0.26026899999999997</v>
      </c>
      <c r="AO123">
        <v>0</v>
      </c>
      <c r="AP123">
        <v>0.152308</v>
      </c>
      <c r="AQ123">
        <v>0.17230100000000001</v>
      </c>
      <c r="AR123">
        <v>0.16866600000000001</v>
      </c>
      <c r="AS123">
        <v>0.14431099999999999</v>
      </c>
      <c r="AT123">
        <v>0.11595800000000001</v>
      </c>
      <c r="AU123">
        <v>8.5059999999999997E-2</v>
      </c>
      <c r="AV123">
        <v>8.7240999999999999E-2</v>
      </c>
      <c r="AW123">
        <v>4.8346E-2</v>
      </c>
      <c r="AX123">
        <v>2.1083000000000001E-2</v>
      </c>
      <c r="AY123">
        <v>4.7260000000000002E-3</v>
      </c>
      <c r="AZ123">
        <v>0</v>
      </c>
      <c r="BA123">
        <v>0</v>
      </c>
      <c r="BB123">
        <v>0.784806</v>
      </c>
      <c r="BC123">
        <v>0.215194</v>
      </c>
      <c r="BD123">
        <v>0</v>
      </c>
      <c r="BE123">
        <v>0.61686700000000005</v>
      </c>
      <c r="BF123">
        <v>0.357325</v>
      </c>
      <c r="BG123">
        <v>2.5808999999999999E-2</v>
      </c>
      <c r="BH123">
        <v>3.2720000000000002E-3</v>
      </c>
      <c r="BI123">
        <v>0</v>
      </c>
      <c r="BJ123">
        <v>1.6358000000000001E-2</v>
      </c>
      <c r="BK123">
        <v>3.9621999999999997E-2</v>
      </c>
      <c r="BL123">
        <v>0.89712800000000004</v>
      </c>
      <c r="BM123">
        <v>1.0541999999999999E-2</v>
      </c>
      <c r="BN123">
        <v>6.9069999999999999E-3</v>
      </c>
      <c r="BO123">
        <v>2.6172000000000001E-2</v>
      </c>
      <c r="BP123">
        <v>0.90040000000000009</v>
      </c>
      <c r="BQ123">
        <v>7.4518000000000001E-2</v>
      </c>
      <c r="BR123">
        <v>2.5082E-2</v>
      </c>
      <c r="BS123">
        <v>1</v>
      </c>
      <c r="BT123" t="s">
        <v>5335</v>
      </c>
      <c r="BU123">
        <v>2751</v>
      </c>
      <c r="BV123">
        <v>1</v>
      </c>
      <c r="BW123">
        <v>0</v>
      </c>
    </row>
    <row r="124" spans="1:75" customFormat="1" x14ac:dyDescent="0.25">
      <c r="A124" t="s">
        <v>5336</v>
      </c>
      <c r="B124" t="s">
        <v>102</v>
      </c>
      <c r="C124" t="s">
        <v>124</v>
      </c>
      <c r="D124" t="s">
        <v>947</v>
      </c>
      <c r="E124">
        <v>2016</v>
      </c>
      <c r="F124">
        <v>1166</v>
      </c>
      <c r="G124">
        <v>513</v>
      </c>
      <c r="H124">
        <v>0</v>
      </c>
      <c r="I124">
        <v>298</v>
      </c>
      <c r="J124">
        <v>290</v>
      </c>
      <c r="K124">
        <v>269</v>
      </c>
      <c r="L124">
        <v>251</v>
      </c>
      <c r="M124">
        <v>214</v>
      </c>
      <c r="N124">
        <v>129</v>
      </c>
      <c r="O124">
        <v>125</v>
      </c>
      <c r="P124">
        <v>67</v>
      </c>
      <c r="Q124">
        <v>30</v>
      </c>
      <c r="R124">
        <v>6</v>
      </c>
      <c r="S124">
        <v>0</v>
      </c>
      <c r="T124">
        <v>0</v>
      </c>
      <c r="U124">
        <v>1320</v>
      </c>
      <c r="V124">
        <v>359</v>
      </c>
      <c r="W124">
        <v>0</v>
      </c>
      <c r="X124">
        <v>1103</v>
      </c>
      <c r="Y124">
        <v>568</v>
      </c>
      <c r="Z124">
        <v>8</v>
      </c>
      <c r="AA124">
        <v>6</v>
      </c>
      <c r="AB124">
        <v>0</v>
      </c>
      <c r="AC124">
        <v>31</v>
      </c>
      <c r="AD124">
        <v>38</v>
      </c>
      <c r="AE124">
        <v>1596</v>
      </c>
      <c r="AF124">
        <v>0</v>
      </c>
      <c r="AG124">
        <v>4</v>
      </c>
      <c r="AH124">
        <v>4</v>
      </c>
      <c r="AI124">
        <v>1589</v>
      </c>
      <c r="AJ124">
        <v>86</v>
      </c>
      <c r="AK124">
        <v>4</v>
      </c>
      <c r="AL124">
        <v>1679</v>
      </c>
      <c r="AM124">
        <v>0.69446099999999999</v>
      </c>
      <c r="AN124">
        <v>0.30553900000000001</v>
      </c>
      <c r="AO124">
        <v>0</v>
      </c>
      <c r="AP124">
        <v>0.17748700000000001</v>
      </c>
      <c r="AQ124">
        <v>0.17272199999999999</v>
      </c>
      <c r="AR124">
        <v>0.160214</v>
      </c>
      <c r="AS124">
        <v>0.14949399999999999</v>
      </c>
      <c r="AT124">
        <v>0.12745699999999999</v>
      </c>
      <c r="AU124">
        <v>7.6830999999999997E-2</v>
      </c>
      <c r="AV124">
        <v>7.4449000000000001E-2</v>
      </c>
      <c r="AW124">
        <v>3.9905000000000003E-2</v>
      </c>
      <c r="AX124">
        <v>1.7867999999999998E-2</v>
      </c>
      <c r="AY124">
        <v>3.5739999999999999E-3</v>
      </c>
      <c r="AZ124">
        <v>0</v>
      </c>
      <c r="BA124">
        <v>0</v>
      </c>
      <c r="BB124">
        <v>0.78618200000000005</v>
      </c>
      <c r="BC124">
        <v>0.21381800000000001</v>
      </c>
      <c r="BD124">
        <v>0</v>
      </c>
      <c r="BE124">
        <v>0.65693899999999994</v>
      </c>
      <c r="BF124">
        <v>0.33829700000000001</v>
      </c>
      <c r="BG124">
        <v>4.7650000000000001E-3</v>
      </c>
      <c r="BH124">
        <v>3.5739999999999999E-3</v>
      </c>
      <c r="BI124">
        <v>0</v>
      </c>
      <c r="BJ124">
        <v>1.8463E-2</v>
      </c>
      <c r="BK124">
        <v>2.2633E-2</v>
      </c>
      <c r="BL124">
        <v>0.95056600000000002</v>
      </c>
      <c r="BM124">
        <v>0</v>
      </c>
      <c r="BN124">
        <v>2.382E-3</v>
      </c>
      <c r="BO124">
        <v>2.382E-3</v>
      </c>
      <c r="BP124">
        <v>0.94639700000000004</v>
      </c>
      <c r="BQ124">
        <v>5.1221000000000003E-2</v>
      </c>
      <c r="BR124">
        <v>2.382E-3</v>
      </c>
      <c r="BS124">
        <v>1</v>
      </c>
      <c r="BT124" t="s">
        <v>5335</v>
      </c>
      <c r="BU124">
        <v>2751</v>
      </c>
      <c r="BV124">
        <v>0.61032399999999998</v>
      </c>
      <c r="BW124">
        <v>0</v>
      </c>
    </row>
    <row r="125" spans="1:75" customFormat="1" x14ac:dyDescent="0.25">
      <c r="A125" t="s">
        <v>5337</v>
      </c>
      <c r="B125" t="s">
        <v>102</v>
      </c>
      <c r="C125" t="s">
        <v>124</v>
      </c>
      <c r="D125" t="s">
        <v>949</v>
      </c>
      <c r="E125">
        <v>2016</v>
      </c>
      <c r="F125">
        <v>651</v>
      </c>
      <c r="G125">
        <v>150</v>
      </c>
      <c r="H125">
        <v>0</v>
      </c>
      <c r="I125">
        <v>112</v>
      </c>
      <c r="J125">
        <v>141</v>
      </c>
      <c r="K125">
        <v>144</v>
      </c>
      <c r="L125">
        <v>106</v>
      </c>
      <c r="M125">
        <v>77</v>
      </c>
      <c r="N125">
        <v>67</v>
      </c>
      <c r="O125">
        <v>85</v>
      </c>
      <c r="P125">
        <v>42</v>
      </c>
      <c r="Q125">
        <v>22</v>
      </c>
      <c r="R125">
        <v>5</v>
      </c>
      <c r="S125">
        <v>0</v>
      </c>
      <c r="T125">
        <v>0</v>
      </c>
      <c r="U125">
        <v>633</v>
      </c>
      <c r="V125">
        <v>168</v>
      </c>
      <c r="W125">
        <v>0</v>
      </c>
      <c r="X125">
        <v>472</v>
      </c>
      <c r="Y125">
        <v>328</v>
      </c>
      <c r="Z125">
        <v>1</v>
      </c>
      <c r="AA125">
        <v>3</v>
      </c>
      <c r="AB125">
        <v>0</v>
      </c>
      <c r="AC125">
        <v>4</v>
      </c>
      <c r="AD125">
        <v>42</v>
      </c>
      <c r="AE125">
        <v>742</v>
      </c>
      <c r="AF125">
        <v>2</v>
      </c>
      <c r="AG125">
        <v>2</v>
      </c>
      <c r="AH125">
        <v>6</v>
      </c>
      <c r="AI125">
        <v>680</v>
      </c>
      <c r="AJ125">
        <v>119</v>
      </c>
      <c r="AK125">
        <v>2</v>
      </c>
      <c r="AL125">
        <v>801</v>
      </c>
      <c r="AM125">
        <v>0.81273399999999996</v>
      </c>
      <c r="AN125">
        <v>0.18726599999999999</v>
      </c>
      <c r="AO125">
        <v>0</v>
      </c>
      <c r="AP125">
        <v>0.139825</v>
      </c>
      <c r="AQ125">
        <v>0.17602999999999999</v>
      </c>
      <c r="AR125">
        <v>0.17977499999999999</v>
      </c>
      <c r="AS125">
        <v>0.13233500000000001</v>
      </c>
      <c r="AT125">
        <v>9.6129999999999993E-2</v>
      </c>
      <c r="AU125">
        <v>8.3644999999999997E-2</v>
      </c>
      <c r="AV125">
        <v>0.106117</v>
      </c>
      <c r="AW125">
        <v>5.2434000000000001E-2</v>
      </c>
      <c r="AX125">
        <v>2.7466000000000001E-2</v>
      </c>
      <c r="AY125">
        <v>6.2420000000000002E-3</v>
      </c>
      <c r="AZ125">
        <v>0</v>
      </c>
      <c r="BA125">
        <v>0</v>
      </c>
      <c r="BB125">
        <v>0.79026200000000002</v>
      </c>
      <c r="BC125">
        <v>0.20973800000000001</v>
      </c>
      <c r="BD125">
        <v>0</v>
      </c>
      <c r="BE125">
        <v>0.58926299999999998</v>
      </c>
      <c r="BF125">
        <v>0.40948800000000002</v>
      </c>
      <c r="BG125">
        <v>1.248E-3</v>
      </c>
      <c r="BH125">
        <v>3.7450000000000001E-3</v>
      </c>
      <c r="BI125">
        <v>0</v>
      </c>
      <c r="BJ125">
        <v>4.9940000000000002E-3</v>
      </c>
      <c r="BK125">
        <v>5.2434000000000001E-2</v>
      </c>
      <c r="BL125">
        <v>0.92634200000000011</v>
      </c>
      <c r="BM125">
        <v>2.4970000000000001E-3</v>
      </c>
      <c r="BN125">
        <v>2.4970000000000001E-3</v>
      </c>
      <c r="BO125">
        <v>7.4910000000000003E-3</v>
      </c>
      <c r="BP125">
        <v>0.848939</v>
      </c>
      <c r="BQ125">
        <v>0.148564</v>
      </c>
      <c r="BR125">
        <v>2.4970000000000001E-3</v>
      </c>
      <c r="BS125">
        <v>1</v>
      </c>
      <c r="BT125" t="s">
        <v>5335</v>
      </c>
      <c r="BU125">
        <v>2751</v>
      </c>
      <c r="BV125">
        <v>0.29116700000000001</v>
      </c>
      <c r="BW125">
        <v>0</v>
      </c>
    </row>
    <row r="126" spans="1:75" customFormat="1" x14ac:dyDescent="0.25">
      <c r="A126" t="s">
        <v>5338</v>
      </c>
      <c r="B126" t="s">
        <v>102</v>
      </c>
      <c r="C126" t="s">
        <v>124</v>
      </c>
      <c r="D126" t="s">
        <v>951</v>
      </c>
      <c r="E126">
        <v>2016</v>
      </c>
      <c r="F126">
        <v>92</v>
      </c>
      <c r="G126">
        <v>16</v>
      </c>
      <c r="H126">
        <v>0</v>
      </c>
      <c r="I126">
        <v>5</v>
      </c>
      <c r="J126">
        <v>15</v>
      </c>
      <c r="K126">
        <v>25</v>
      </c>
      <c r="L126">
        <v>16</v>
      </c>
      <c r="M126">
        <v>9</v>
      </c>
      <c r="N126">
        <v>16</v>
      </c>
      <c r="O126">
        <v>7</v>
      </c>
      <c r="P126">
        <v>13</v>
      </c>
      <c r="Q126">
        <v>1</v>
      </c>
      <c r="R126">
        <v>1</v>
      </c>
      <c r="S126">
        <v>0</v>
      </c>
      <c r="T126">
        <v>0</v>
      </c>
      <c r="U126">
        <v>71</v>
      </c>
      <c r="V126">
        <v>37</v>
      </c>
      <c r="W126">
        <v>0</v>
      </c>
      <c r="X126">
        <v>51</v>
      </c>
      <c r="Y126">
        <v>57</v>
      </c>
      <c r="Z126">
        <v>0</v>
      </c>
      <c r="AA126">
        <v>0</v>
      </c>
      <c r="AB126">
        <v>0</v>
      </c>
      <c r="AC126">
        <v>1</v>
      </c>
      <c r="AD126">
        <v>7</v>
      </c>
      <c r="AE126">
        <v>98</v>
      </c>
      <c r="AF126">
        <v>1</v>
      </c>
      <c r="AG126">
        <v>0</v>
      </c>
      <c r="AH126">
        <v>1</v>
      </c>
      <c r="AI126">
        <v>106</v>
      </c>
      <c r="AJ126">
        <v>2</v>
      </c>
      <c r="AK126">
        <v>0</v>
      </c>
      <c r="AL126">
        <v>108</v>
      </c>
      <c r="AM126">
        <v>0.85185199999999994</v>
      </c>
      <c r="AN126">
        <v>0.148148</v>
      </c>
      <c r="AO126">
        <v>0</v>
      </c>
      <c r="AP126">
        <v>4.6295999999999997E-2</v>
      </c>
      <c r="AQ126">
        <v>0.13888900000000001</v>
      </c>
      <c r="AR126">
        <v>0.23148099999999999</v>
      </c>
      <c r="AS126">
        <v>0.148148</v>
      </c>
      <c r="AT126">
        <v>8.333299999999999E-2</v>
      </c>
      <c r="AU126">
        <v>0.148148</v>
      </c>
      <c r="AV126">
        <v>6.4814999999999998E-2</v>
      </c>
      <c r="AW126">
        <v>0.12037</v>
      </c>
      <c r="AX126">
        <v>9.2589999999999999E-3</v>
      </c>
      <c r="AY126">
        <v>9.2589999999999999E-3</v>
      </c>
      <c r="AZ126">
        <v>0</v>
      </c>
      <c r="BA126">
        <v>0</v>
      </c>
      <c r="BB126">
        <v>0.65740700000000007</v>
      </c>
      <c r="BC126">
        <v>0.34259299999999998</v>
      </c>
      <c r="BD126">
        <v>0</v>
      </c>
      <c r="BE126">
        <v>0.47222199999999998</v>
      </c>
      <c r="BF126">
        <v>0.52777799999999997</v>
      </c>
      <c r="BG126">
        <v>0</v>
      </c>
      <c r="BH126">
        <v>0</v>
      </c>
      <c r="BI126">
        <v>0</v>
      </c>
      <c r="BJ126">
        <v>9.2589999999999999E-3</v>
      </c>
      <c r="BK126">
        <v>6.4814999999999998E-2</v>
      </c>
      <c r="BL126">
        <v>0.90740700000000007</v>
      </c>
      <c r="BM126">
        <v>9.2589999999999999E-3</v>
      </c>
      <c r="BN126">
        <v>0</v>
      </c>
      <c r="BO126">
        <v>9.2589999999999999E-3</v>
      </c>
      <c r="BP126">
        <v>0.98148100000000005</v>
      </c>
      <c r="BQ126">
        <v>1.8519000000000001E-2</v>
      </c>
      <c r="BR126">
        <v>0</v>
      </c>
      <c r="BS126">
        <v>1</v>
      </c>
      <c r="BT126" t="s">
        <v>5335</v>
      </c>
      <c r="BU126">
        <v>2751</v>
      </c>
      <c r="BV126">
        <v>3.9258000000000001E-2</v>
      </c>
      <c r="BW126">
        <v>0</v>
      </c>
    </row>
    <row r="127" spans="1:75" customFormat="1" x14ac:dyDescent="0.25">
      <c r="A127" t="s">
        <v>5339</v>
      </c>
      <c r="B127" t="s">
        <v>102</v>
      </c>
      <c r="C127" t="s">
        <v>124</v>
      </c>
      <c r="D127" t="s">
        <v>953</v>
      </c>
      <c r="E127">
        <v>2016</v>
      </c>
      <c r="F127">
        <v>76</v>
      </c>
      <c r="G127">
        <v>24</v>
      </c>
      <c r="H127">
        <v>0</v>
      </c>
      <c r="I127">
        <v>1</v>
      </c>
      <c r="J127">
        <v>8</v>
      </c>
      <c r="K127">
        <v>12</v>
      </c>
      <c r="L127">
        <v>16</v>
      </c>
      <c r="M127">
        <v>13</v>
      </c>
      <c r="N127">
        <v>17</v>
      </c>
      <c r="O127">
        <v>18</v>
      </c>
      <c r="P127">
        <v>11</v>
      </c>
      <c r="Q127">
        <v>3</v>
      </c>
      <c r="R127">
        <v>1</v>
      </c>
      <c r="S127">
        <v>0</v>
      </c>
      <c r="T127">
        <v>0</v>
      </c>
      <c r="U127">
        <v>84</v>
      </c>
      <c r="V127">
        <v>16</v>
      </c>
      <c r="W127">
        <v>0</v>
      </c>
      <c r="X127">
        <v>70</v>
      </c>
      <c r="Y127">
        <v>30</v>
      </c>
      <c r="Z127">
        <v>0</v>
      </c>
      <c r="AA127">
        <v>0</v>
      </c>
      <c r="AB127">
        <v>0</v>
      </c>
      <c r="AC127">
        <v>8</v>
      </c>
      <c r="AD127">
        <v>22</v>
      </c>
      <c r="AE127">
        <v>31</v>
      </c>
      <c r="AF127">
        <v>26</v>
      </c>
      <c r="AG127">
        <v>13</v>
      </c>
      <c r="AH127">
        <v>0</v>
      </c>
      <c r="AI127">
        <v>100</v>
      </c>
      <c r="AJ127">
        <v>0</v>
      </c>
      <c r="AK127">
        <v>0</v>
      </c>
      <c r="AL127">
        <v>100</v>
      </c>
      <c r="AM127">
        <v>0.76</v>
      </c>
      <c r="AN127">
        <v>0.24</v>
      </c>
      <c r="AO127">
        <v>0</v>
      </c>
      <c r="AP127">
        <v>0.01</v>
      </c>
      <c r="AQ127">
        <v>0.08</v>
      </c>
      <c r="AR127">
        <v>0.12</v>
      </c>
      <c r="AS127">
        <v>0.16</v>
      </c>
      <c r="AT127">
        <v>0.13</v>
      </c>
      <c r="AU127">
        <v>0.17</v>
      </c>
      <c r="AV127">
        <v>0.18</v>
      </c>
      <c r="AW127">
        <v>0.11</v>
      </c>
      <c r="AX127">
        <v>0.03</v>
      </c>
      <c r="AY127">
        <v>0.01</v>
      </c>
      <c r="AZ127">
        <v>0</v>
      </c>
      <c r="BA127">
        <v>0</v>
      </c>
      <c r="BB127">
        <v>0.84</v>
      </c>
      <c r="BC127">
        <v>0.16</v>
      </c>
      <c r="BD127">
        <v>0</v>
      </c>
      <c r="BE127">
        <v>0.7</v>
      </c>
      <c r="BF127">
        <v>0.3</v>
      </c>
      <c r="BG127">
        <v>0</v>
      </c>
      <c r="BH127">
        <v>0</v>
      </c>
      <c r="BI127">
        <v>0</v>
      </c>
      <c r="BJ127">
        <v>0.08</v>
      </c>
      <c r="BK127">
        <v>0.22</v>
      </c>
      <c r="BL127">
        <v>0.31</v>
      </c>
      <c r="BM127">
        <v>0.26</v>
      </c>
      <c r="BN127">
        <v>0.13</v>
      </c>
      <c r="BO127">
        <v>0</v>
      </c>
      <c r="BP127">
        <v>1</v>
      </c>
      <c r="BQ127">
        <v>0</v>
      </c>
      <c r="BR127">
        <v>0</v>
      </c>
      <c r="BS127">
        <v>1</v>
      </c>
      <c r="BT127" t="s">
        <v>5335</v>
      </c>
      <c r="BU127">
        <v>2751</v>
      </c>
      <c r="BV127">
        <v>3.635E-2</v>
      </c>
      <c r="BW127">
        <v>0</v>
      </c>
    </row>
    <row r="128" spans="1:75" customFormat="1" x14ac:dyDescent="0.25">
      <c r="A128" t="s">
        <v>5340</v>
      </c>
      <c r="B128" t="s">
        <v>102</v>
      </c>
      <c r="C128" t="s">
        <v>124</v>
      </c>
      <c r="D128" t="s">
        <v>961</v>
      </c>
      <c r="E128">
        <v>2016</v>
      </c>
      <c r="F128">
        <v>50</v>
      </c>
      <c r="G128">
        <v>13</v>
      </c>
      <c r="H128">
        <v>0</v>
      </c>
      <c r="I128">
        <v>3</v>
      </c>
      <c r="J128">
        <v>20</v>
      </c>
      <c r="K128">
        <v>14</v>
      </c>
      <c r="L128">
        <v>8</v>
      </c>
      <c r="M128">
        <v>6</v>
      </c>
      <c r="N128">
        <v>5</v>
      </c>
      <c r="O128">
        <v>5</v>
      </c>
      <c r="P128">
        <v>0</v>
      </c>
      <c r="Q128">
        <v>2</v>
      </c>
      <c r="R128">
        <v>0</v>
      </c>
      <c r="S128">
        <v>0</v>
      </c>
      <c r="T128">
        <v>0</v>
      </c>
      <c r="U128">
        <v>51</v>
      </c>
      <c r="V128">
        <v>12</v>
      </c>
      <c r="W128">
        <v>0</v>
      </c>
      <c r="X128">
        <v>1</v>
      </c>
      <c r="Y128">
        <v>0</v>
      </c>
      <c r="Z128">
        <v>62</v>
      </c>
      <c r="AA128">
        <v>0</v>
      </c>
      <c r="AB128">
        <v>0</v>
      </c>
      <c r="AC128">
        <v>1</v>
      </c>
      <c r="AD128">
        <v>0</v>
      </c>
      <c r="AE128">
        <v>1</v>
      </c>
      <c r="AF128">
        <v>0</v>
      </c>
      <c r="AG128">
        <v>0</v>
      </c>
      <c r="AH128">
        <v>61</v>
      </c>
      <c r="AI128">
        <v>0</v>
      </c>
      <c r="AJ128">
        <v>0</v>
      </c>
      <c r="AK128">
        <v>63</v>
      </c>
      <c r="AL128">
        <v>63</v>
      </c>
      <c r="AM128">
        <v>0.793651</v>
      </c>
      <c r="AN128">
        <v>0.206349</v>
      </c>
      <c r="AO128">
        <v>0</v>
      </c>
      <c r="AP128">
        <v>4.7618999999999988E-2</v>
      </c>
      <c r="AQ128">
        <v>0.31746000000000002</v>
      </c>
      <c r="AR128">
        <v>0.222222</v>
      </c>
      <c r="AS128">
        <v>0.12698400000000001</v>
      </c>
      <c r="AT128">
        <v>9.5237999999999989E-2</v>
      </c>
      <c r="AU128">
        <v>7.9364999999999991E-2</v>
      </c>
      <c r="AV128">
        <v>7.9364999999999991E-2</v>
      </c>
      <c r="AW128">
        <v>0</v>
      </c>
      <c r="AX128">
        <v>3.1746000000000003E-2</v>
      </c>
      <c r="AY128">
        <v>0</v>
      </c>
      <c r="AZ128">
        <v>0</v>
      </c>
      <c r="BA128">
        <v>0</v>
      </c>
      <c r="BB128">
        <v>0.80952400000000002</v>
      </c>
      <c r="BC128">
        <v>0.19047600000000001</v>
      </c>
      <c r="BD128">
        <v>0</v>
      </c>
      <c r="BE128">
        <v>1.5873000000000002E-2</v>
      </c>
      <c r="BF128">
        <v>0</v>
      </c>
      <c r="BG128">
        <v>0.98412699999999997</v>
      </c>
      <c r="BH128">
        <v>0</v>
      </c>
      <c r="BI128">
        <v>0</v>
      </c>
      <c r="BJ128">
        <v>1.5873000000000002E-2</v>
      </c>
      <c r="BK128">
        <v>0</v>
      </c>
      <c r="BL128">
        <v>1.5873000000000002E-2</v>
      </c>
      <c r="BM128">
        <v>0</v>
      </c>
      <c r="BN128">
        <v>0</v>
      </c>
      <c r="BO128">
        <v>0.96825400000000006</v>
      </c>
      <c r="BP128">
        <v>0</v>
      </c>
      <c r="BQ128">
        <v>0</v>
      </c>
      <c r="BR128">
        <v>1</v>
      </c>
      <c r="BS128">
        <v>1</v>
      </c>
      <c r="BT128" t="s">
        <v>5335</v>
      </c>
      <c r="BU128">
        <v>2751</v>
      </c>
      <c r="BV128">
        <v>2.2901000000000001E-2</v>
      </c>
      <c r="BW128">
        <v>0</v>
      </c>
    </row>
    <row r="129" spans="1:75" customFormat="1" x14ac:dyDescent="0.25">
      <c r="A129" t="s">
        <v>5341</v>
      </c>
      <c r="B129" t="s">
        <v>102</v>
      </c>
      <c r="C129" t="s">
        <v>123</v>
      </c>
      <c r="D129" t="s">
        <v>44</v>
      </c>
      <c r="E129">
        <v>2016</v>
      </c>
      <c r="F129">
        <v>2417</v>
      </c>
      <c r="G129">
        <v>987</v>
      </c>
      <c r="H129">
        <v>0</v>
      </c>
      <c r="I129">
        <v>352</v>
      </c>
      <c r="J129">
        <v>577</v>
      </c>
      <c r="K129">
        <v>534</v>
      </c>
      <c r="L129">
        <v>525</v>
      </c>
      <c r="M129">
        <v>394</v>
      </c>
      <c r="N129">
        <v>361</v>
      </c>
      <c r="O129">
        <v>297</v>
      </c>
      <c r="P129">
        <v>232</v>
      </c>
      <c r="Q129">
        <v>99</v>
      </c>
      <c r="R129">
        <v>30</v>
      </c>
      <c r="S129">
        <v>3</v>
      </c>
      <c r="T129">
        <v>0</v>
      </c>
      <c r="U129">
        <v>2446</v>
      </c>
      <c r="V129">
        <v>647</v>
      </c>
      <c r="W129">
        <v>311</v>
      </c>
      <c r="X129">
        <v>2048</v>
      </c>
      <c r="Y129">
        <v>1321</v>
      </c>
      <c r="Z129">
        <v>35</v>
      </c>
      <c r="AA129">
        <v>0</v>
      </c>
      <c r="AB129">
        <v>0</v>
      </c>
      <c r="AC129">
        <v>31</v>
      </c>
      <c r="AD129">
        <v>52</v>
      </c>
      <c r="AE129">
        <v>3275</v>
      </c>
      <c r="AF129">
        <v>15</v>
      </c>
      <c r="AG129">
        <v>14</v>
      </c>
      <c r="AH129">
        <v>17</v>
      </c>
      <c r="AI129">
        <v>3039</v>
      </c>
      <c r="AJ129">
        <v>183</v>
      </c>
      <c r="AK129">
        <v>182</v>
      </c>
      <c r="AL129">
        <v>3404</v>
      </c>
      <c r="AM129">
        <v>0.71004699999999998</v>
      </c>
      <c r="AN129">
        <v>0.28995300000000002</v>
      </c>
      <c r="AO129">
        <v>0</v>
      </c>
      <c r="AP129">
        <v>0.103408</v>
      </c>
      <c r="AQ129">
        <v>0.16950599999999999</v>
      </c>
      <c r="AR129">
        <v>0.15687400000000001</v>
      </c>
      <c r="AS129">
        <v>0.15423000000000001</v>
      </c>
      <c r="AT129">
        <v>0.115746</v>
      </c>
      <c r="AU129">
        <v>0.10605199999999999</v>
      </c>
      <c r="AV129">
        <v>8.7249999999999994E-2</v>
      </c>
      <c r="AW129">
        <v>6.8155000000000007E-2</v>
      </c>
      <c r="AX129">
        <v>2.9083000000000001E-2</v>
      </c>
      <c r="AY129">
        <v>8.8129999999999997E-3</v>
      </c>
      <c r="AZ129">
        <v>8.8099999999999995E-4</v>
      </c>
      <c r="BA129">
        <v>0</v>
      </c>
      <c r="BB129">
        <v>0.71856600000000004</v>
      </c>
      <c r="BC129">
        <v>0.19007099999999999</v>
      </c>
      <c r="BD129">
        <v>9.1363E-2</v>
      </c>
      <c r="BE129">
        <v>0.60164499999999999</v>
      </c>
      <c r="BF129">
        <v>0.388073</v>
      </c>
      <c r="BG129">
        <v>1.0281999999999999E-2</v>
      </c>
      <c r="BH129">
        <v>0</v>
      </c>
      <c r="BI129">
        <v>0</v>
      </c>
      <c r="BJ129">
        <v>9.1069999999999988E-3</v>
      </c>
      <c r="BK129">
        <v>1.5276E-2</v>
      </c>
      <c r="BL129">
        <v>0.96210300000000004</v>
      </c>
      <c r="BM129">
        <v>4.4069999999999986E-3</v>
      </c>
      <c r="BN129">
        <v>4.1130000000000003E-3</v>
      </c>
      <c r="BO129">
        <v>4.9940000000000002E-3</v>
      </c>
      <c r="BP129">
        <v>0.89277299999999993</v>
      </c>
      <c r="BQ129">
        <v>5.3760000000000002E-2</v>
      </c>
      <c r="BR129">
        <v>5.3467000000000001E-2</v>
      </c>
      <c r="BS129">
        <v>1</v>
      </c>
      <c r="BT129" t="s">
        <v>5342</v>
      </c>
      <c r="BU129">
        <v>3404</v>
      </c>
      <c r="BV129">
        <v>1</v>
      </c>
      <c r="BW129">
        <v>0</v>
      </c>
    </row>
    <row r="130" spans="1:75" customFormat="1" x14ac:dyDescent="0.25">
      <c r="A130" t="s">
        <v>5343</v>
      </c>
      <c r="B130" t="s">
        <v>102</v>
      </c>
      <c r="C130" t="s">
        <v>123</v>
      </c>
      <c r="D130" t="s">
        <v>947</v>
      </c>
      <c r="E130">
        <v>2016</v>
      </c>
      <c r="F130">
        <v>1226</v>
      </c>
      <c r="G130">
        <v>733</v>
      </c>
      <c r="H130">
        <v>0</v>
      </c>
      <c r="I130">
        <v>243</v>
      </c>
      <c r="J130">
        <v>414</v>
      </c>
      <c r="K130">
        <v>335</v>
      </c>
      <c r="L130">
        <v>274</v>
      </c>
      <c r="M130">
        <v>210</v>
      </c>
      <c r="N130">
        <v>174</v>
      </c>
      <c r="O130">
        <v>143</v>
      </c>
      <c r="P130">
        <v>105</v>
      </c>
      <c r="Q130">
        <v>45</v>
      </c>
      <c r="R130">
        <v>15</v>
      </c>
      <c r="S130">
        <v>1</v>
      </c>
      <c r="T130">
        <v>0</v>
      </c>
      <c r="U130">
        <v>1395</v>
      </c>
      <c r="V130">
        <v>418</v>
      </c>
      <c r="W130">
        <v>146</v>
      </c>
      <c r="X130">
        <v>1246</v>
      </c>
      <c r="Y130">
        <v>697</v>
      </c>
      <c r="Z130">
        <v>16</v>
      </c>
      <c r="AA130">
        <v>0</v>
      </c>
      <c r="AB130">
        <v>0</v>
      </c>
      <c r="AC130">
        <v>10</v>
      </c>
      <c r="AD130">
        <v>8</v>
      </c>
      <c r="AE130">
        <v>1932</v>
      </c>
      <c r="AF130">
        <v>0</v>
      </c>
      <c r="AG130">
        <v>0</v>
      </c>
      <c r="AH130">
        <v>9</v>
      </c>
      <c r="AI130">
        <v>1800</v>
      </c>
      <c r="AJ130">
        <v>146</v>
      </c>
      <c r="AK130">
        <v>13</v>
      </c>
      <c r="AL130">
        <v>1959</v>
      </c>
      <c r="AM130">
        <v>0.62583</v>
      </c>
      <c r="AN130">
        <v>0.37417</v>
      </c>
      <c r="AO130">
        <v>0</v>
      </c>
      <c r="AP130">
        <v>0.124043</v>
      </c>
      <c r="AQ130">
        <v>0.21133199999999999</v>
      </c>
      <c r="AR130">
        <v>0.17100599999999999</v>
      </c>
      <c r="AS130">
        <v>0.13986699999999999</v>
      </c>
      <c r="AT130">
        <v>0.107198</v>
      </c>
      <c r="AU130">
        <v>8.8820999999999997E-2</v>
      </c>
      <c r="AV130">
        <v>7.2996000000000005E-2</v>
      </c>
      <c r="AW130">
        <v>5.3598999999999987E-2</v>
      </c>
      <c r="AX130">
        <v>2.2970999999999998E-2</v>
      </c>
      <c r="AY130">
        <v>7.6570000000000006E-3</v>
      </c>
      <c r="AZ130">
        <v>5.0999999999999993E-4</v>
      </c>
      <c r="BA130">
        <v>0</v>
      </c>
      <c r="BB130">
        <v>0.71209800000000001</v>
      </c>
      <c r="BC130">
        <v>0.21337400000000001</v>
      </c>
      <c r="BD130">
        <v>7.4527999999999997E-2</v>
      </c>
      <c r="BE130">
        <v>0.63603900000000002</v>
      </c>
      <c r="BF130">
        <v>0.355794</v>
      </c>
      <c r="BG130">
        <v>8.1670000000000006E-3</v>
      </c>
      <c r="BH130">
        <v>0</v>
      </c>
      <c r="BI130">
        <v>0</v>
      </c>
      <c r="BJ130">
        <v>5.1049999999999993E-3</v>
      </c>
      <c r="BK130">
        <v>4.084E-3</v>
      </c>
      <c r="BL130">
        <v>0.98621700000000001</v>
      </c>
      <c r="BM130">
        <v>0</v>
      </c>
      <c r="BN130">
        <v>0</v>
      </c>
      <c r="BO130">
        <v>4.594E-3</v>
      </c>
      <c r="BP130">
        <v>0.91883599999999999</v>
      </c>
      <c r="BQ130">
        <v>7.4527999999999997E-2</v>
      </c>
      <c r="BR130">
        <v>6.6360000000000004E-3</v>
      </c>
      <c r="BS130">
        <v>1</v>
      </c>
      <c r="BT130" t="s">
        <v>5342</v>
      </c>
      <c r="BU130">
        <v>3404</v>
      </c>
      <c r="BV130">
        <v>0.57549899999999998</v>
      </c>
      <c r="BW130">
        <v>0</v>
      </c>
    </row>
    <row r="131" spans="1:75" customFormat="1" x14ac:dyDescent="0.25">
      <c r="A131" t="s">
        <v>5344</v>
      </c>
      <c r="B131" t="s">
        <v>102</v>
      </c>
      <c r="C131" t="s">
        <v>123</v>
      </c>
      <c r="D131" t="s">
        <v>949</v>
      </c>
      <c r="E131">
        <v>2016</v>
      </c>
      <c r="F131">
        <v>693</v>
      </c>
      <c r="G131">
        <v>149</v>
      </c>
      <c r="H131">
        <v>0</v>
      </c>
      <c r="I131">
        <v>88</v>
      </c>
      <c r="J131">
        <v>113</v>
      </c>
      <c r="K131">
        <v>122</v>
      </c>
      <c r="L131">
        <v>118</v>
      </c>
      <c r="M131">
        <v>95</v>
      </c>
      <c r="N131">
        <v>110</v>
      </c>
      <c r="O131">
        <v>87</v>
      </c>
      <c r="P131">
        <v>79</v>
      </c>
      <c r="Q131">
        <v>22</v>
      </c>
      <c r="R131">
        <v>6</v>
      </c>
      <c r="S131">
        <v>2</v>
      </c>
      <c r="T131">
        <v>0</v>
      </c>
      <c r="U131">
        <v>583</v>
      </c>
      <c r="V131">
        <v>155</v>
      </c>
      <c r="W131">
        <v>104</v>
      </c>
      <c r="X131">
        <v>502</v>
      </c>
      <c r="Y131">
        <v>327</v>
      </c>
      <c r="Z131">
        <v>13</v>
      </c>
      <c r="AA131">
        <v>0</v>
      </c>
      <c r="AB131">
        <v>0</v>
      </c>
      <c r="AC131">
        <v>8</v>
      </c>
      <c r="AD131">
        <v>18</v>
      </c>
      <c r="AE131">
        <v>809</v>
      </c>
      <c r="AF131">
        <v>2</v>
      </c>
      <c r="AG131">
        <v>2</v>
      </c>
      <c r="AH131">
        <v>3</v>
      </c>
      <c r="AI131">
        <v>819</v>
      </c>
      <c r="AJ131">
        <v>23</v>
      </c>
      <c r="AK131">
        <v>0</v>
      </c>
      <c r="AL131">
        <v>842</v>
      </c>
      <c r="AM131">
        <v>0.82303999999999999</v>
      </c>
      <c r="AN131">
        <v>0.17696000000000001</v>
      </c>
      <c r="AO131">
        <v>0</v>
      </c>
      <c r="AP131">
        <v>0.10451299999999999</v>
      </c>
      <c r="AQ131">
        <v>0.13420399999999999</v>
      </c>
      <c r="AR131">
        <v>0.14489299999999999</v>
      </c>
      <c r="AS131">
        <v>0.14014299999999999</v>
      </c>
      <c r="AT131">
        <v>0.112827</v>
      </c>
      <c r="AU131">
        <v>0.13064100000000001</v>
      </c>
      <c r="AV131">
        <v>0.103325</v>
      </c>
      <c r="AW131">
        <v>9.3824000000000005E-2</v>
      </c>
      <c r="AX131">
        <v>2.6127999999999998E-2</v>
      </c>
      <c r="AY131">
        <v>7.1260000000000004E-3</v>
      </c>
      <c r="AZ131">
        <v>2.3749999999999999E-3</v>
      </c>
      <c r="BA131">
        <v>0</v>
      </c>
      <c r="BB131">
        <v>0.6923990000000001</v>
      </c>
      <c r="BC131">
        <v>0.184086</v>
      </c>
      <c r="BD131">
        <v>0.123515</v>
      </c>
      <c r="BE131">
        <v>0.59619999999999995</v>
      </c>
      <c r="BF131">
        <v>0.38836100000000001</v>
      </c>
      <c r="BG131">
        <v>1.5439E-2</v>
      </c>
      <c r="BH131">
        <v>0</v>
      </c>
      <c r="BI131">
        <v>0</v>
      </c>
      <c r="BJ131">
        <v>9.500999999999999E-3</v>
      </c>
      <c r="BK131">
        <v>2.1378000000000001E-2</v>
      </c>
      <c r="BL131">
        <v>0.960808</v>
      </c>
      <c r="BM131">
        <v>2.3749999999999999E-3</v>
      </c>
      <c r="BN131">
        <v>2.3749999999999999E-3</v>
      </c>
      <c r="BO131">
        <v>3.5630000000000002E-3</v>
      </c>
      <c r="BP131">
        <v>0.97268399999999999</v>
      </c>
      <c r="BQ131">
        <v>2.7316E-2</v>
      </c>
      <c r="BR131">
        <v>0</v>
      </c>
      <c r="BS131">
        <v>1</v>
      </c>
      <c r="BT131" t="s">
        <v>5342</v>
      </c>
      <c r="BU131">
        <v>3404</v>
      </c>
      <c r="BV131">
        <v>0.24735599999999999</v>
      </c>
      <c r="BW131">
        <v>0</v>
      </c>
    </row>
    <row r="132" spans="1:75" customFormat="1" x14ac:dyDescent="0.25">
      <c r="A132" t="s">
        <v>5345</v>
      </c>
      <c r="B132" t="s">
        <v>102</v>
      </c>
      <c r="C132" t="s">
        <v>123</v>
      </c>
      <c r="D132" t="s">
        <v>951</v>
      </c>
      <c r="E132">
        <v>2016</v>
      </c>
      <c r="F132">
        <v>45</v>
      </c>
      <c r="G132">
        <v>7</v>
      </c>
      <c r="H132">
        <v>0</v>
      </c>
      <c r="I132">
        <v>1</v>
      </c>
      <c r="J132">
        <v>8</v>
      </c>
      <c r="K132">
        <v>7</v>
      </c>
      <c r="L132">
        <v>13</v>
      </c>
      <c r="M132">
        <v>6</v>
      </c>
      <c r="N132">
        <v>5</v>
      </c>
      <c r="O132">
        <v>3</v>
      </c>
      <c r="P132">
        <v>6</v>
      </c>
      <c r="Q132">
        <v>3</v>
      </c>
      <c r="R132">
        <v>0</v>
      </c>
      <c r="S132">
        <v>0</v>
      </c>
      <c r="T132">
        <v>0</v>
      </c>
      <c r="U132">
        <v>42</v>
      </c>
      <c r="V132">
        <v>9</v>
      </c>
      <c r="W132">
        <v>1</v>
      </c>
      <c r="X132">
        <v>13</v>
      </c>
      <c r="Y132">
        <v>39</v>
      </c>
      <c r="Z132">
        <v>0</v>
      </c>
      <c r="AA132">
        <v>0</v>
      </c>
      <c r="AB132">
        <v>0</v>
      </c>
      <c r="AC132">
        <v>0</v>
      </c>
      <c r="AD132">
        <v>2</v>
      </c>
      <c r="AE132">
        <v>50</v>
      </c>
      <c r="AF132">
        <v>0</v>
      </c>
      <c r="AG132">
        <v>0</v>
      </c>
      <c r="AH132">
        <v>0</v>
      </c>
      <c r="AI132">
        <v>50</v>
      </c>
      <c r="AJ132">
        <v>2</v>
      </c>
      <c r="AK132">
        <v>0</v>
      </c>
      <c r="AL132">
        <v>52</v>
      </c>
      <c r="AM132">
        <v>0.86538499999999996</v>
      </c>
      <c r="AN132">
        <v>0.13461500000000001</v>
      </c>
      <c r="AO132">
        <v>0</v>
      </c>
      <c r="AP132">
        <v>1.9231000000000002E-2</v>
      </c>
      <c r="AQ132">
        <v>0.15384600000000001</v>
      </c>
      <c r="AR132">
        <v>0.13461500000000001</v>
      </c>
      <c r="AS132">
        <v>0.25</v>
      </c>
      <c r="AT132">
        <v>0.115385</v>
      </c>
      <c r="AU132">
        <v>9.6153999999999989E-2</v>
      </c>
      <c r="AV132">
        <v>5.7691999999999993E-2</v>
      </c>
      <c r="AW132">
        <v>0.115385</v>
      </c>
      <c r="AX132">
        <v>5.7691999999999993E-2</v>
      </c>
      <c r="AY132">
        <v>0</v>
      </c>
      <c r="AZ132">
        <v>0</v>
      </c>
      <c r="BA132">
        <v>0</v>
      </c>
      <c r="BB132">
        <v>0.80769199999999997</v>
      </c>
      <c r="BC132">
        <v>0.17307700000000001</v>
      </c>
      <c r="BD132">
        <v>1.9231000000000002E-2</v>
      </c>
      <c r="BE132">
        <v>0.25</v>
      </c>
      <c r="BF132">
        <v>0.75</v>
      </c>
      <c r="BG132">
        <v>0</v>
      </c>
      <c r="BH132">
        <v>0</v>
      </c>
      <c r="BI132">
        <v>0</v>
      </c>
      <c r="BJ132">
        <v>0</v>
      </c>
      <c r="BK132">
        <v>3.8462000000000003E-2</v>
      </c>
      <c r="BL132">
        <v>0.961538</v>
      </c>
      <c r="BM132">
        <v>0</v>
      </c>
      <c r="BN132">
        <v>0</v>
      </c>
      <c r="BO132">
        <v>0</v>
      </c>
      <c r="BP132">
        <v>0.961538</v>
      </c>
      <c r="BQ132">
        <v>3.8462000000000003E-2</v>
      </c>
      <c r="BR132">
        <v>0</v>
      </c>
      <c r="BS132">
        <v>1</v>
      </c>
      <c r="BT132" t="s">
        <v>5342</v>
      </c>
      <c r="BU132">
        <v>3404</v>
      </c>
      <c r="BV132">
        <v>1.5276E-2</v>
      </c>
      <c r="BW132">
        <v>0</v>
      </c>
    </row>
    <row r="133" spans="1:75" customFormat="1" x14ac:dyDescent="0.25">
      <c r="A133" t="s">
        <v>5346</v>
      </c>
      <c r="B133" t="s">
        <v>102</v>
      </c>
      <c r="C133" t="s">
        <v>123</v>
      </c>
      <c r="D133" t="s">
        <v>953</v>
      </c>
      <c r="E133">
        <v>2016</v>
      </c>
      <c r="F133">
        <v>451</v>
      </c>
      <c r="G133">
        <v>98</v>
      </c>
      <c r="H133">
        <v>0</v>
      </c>
      <c r="I133">
        <v>20</v>
      </c>
      <c r="J133">
        <v>42</v>
      </c>
      <c r="K133">
        <v>70</v>
      </c>
      <c r="L133">
        <v>120</v>
      </c>
      <c r="M133">
        <v>83</v>
      </c>
      <c r="N133">
        <v>71</v>
      </c>
      <c r="O133">
        <v>64</v>
      </c>
      <c r="P133">
        <v>41</v>
      </c>
      <c r="Q133">
        <v>29</v>
      </c>
      <c r="R133">
        <v>9</v>
      </c>
      <c r="S133">
        <v>0</v>
      </c>
      <c r="T133">
        <v>0</v>
      </c>
      <c r="U133">
        <v>424</v>
      </c>
      <c r="V133">
        <v>65</v>
      </c>
      <c r="W133">
        <v>60</v>
      </c>
      <c r="X133">
        <v>286</v>
      </c>
      <c r="Y133">
        <v>257</v>
      </c>
      <c r="Z133">
        <v>6</v>
      </c>
      <c r="AA133">
        <v>0</v>
      </c>
      <c r="AB133">
        <v>0</v>
      </c>
      <c r="AC133">
        <v>13</v>
      </c>
      <c r="AD133">
        <v>24</v>
      </c>
      <c r="AE133">
        <v>482</v>
      </c>
      <c r="AF133">
        <v>13</v>
      </c>
      <c r="AG133">
        <v>12</v>
      </c>
      <c r="AH133">
        <v>5</v>
      </c>
      <c r="AI133">
        <v>371</v>
      </c>
      <c r="AJ133">
        <v>9</v>
      </c>
      <c r="AK133">
        <v>169</v>
      </c>
      <c r="AL133">
        <v>549</v>
      </c>
      <c r="AM133">
        <v>0.82149399999999995</v>
      </c>
      <c r="AN133">
        <v>0.178506</v>
      </c>
      <c r="AO133">
        <v>0</v>
      </c>
      <c r="AP133">
        <v>3.6429999999999997E-2</v>
      </c>
      <c r="AQ133">
        <v>7.6503000000000002E-2</v>
      </c>
      <c r="AR133">
        <v>0.12750500000000001</v>
      </c>
      <c r="AS133">
        <v>0.218579</v>
      </c>
      <c r="AT133">
        <v>0.15118400000000001</v>
      </c>
      <c r="AU133">
        <v>0.129326</v>
      </c>
      <c r="AV133">
        <v>0.116576</v>
      </c>
      <c r="AW133">
        <v>7.4680999999999997E-2</v>
      </c>
      <c r="AX133">
        <v>5.2823000000000002E-2</v>
      </c>
      <c r="AY133">
        <v>1.6393000000000001E-2</v>
      </c>
      <c r="AZ133">
        <v>0</v>
      </c>
      <c r="BA133">
        <v>0</v>
      </c>
      <c r="BB133">
        <v>0.77231300000000003</v>
      </c>
      <c r="BC133">
        <v>0.118397</v>
      </c>
      <c r="BD133">
        <v>0.10929</v>
      </c>
      <c r="BE133">
        <v>0.52094700000000005</v>
      </c>
      <c r="BF133">
        <v>0.46812399999999998</v>
      </c>
      <c r="BG133">
        <v>1.0928999999999999E-2</v>
      </c>
      <c r="BH133">
        <v>0</v>
      </c>
      <c r="BI133">
        <v>0</v>
      </c>
      <c r="BJ133">
        <v>2.3678999999999999E-2</v>
      </c>
      <c r="BK133">
        <v>4.3715999999999998E-2</v>
      </c>
      <c r="BL133">
        <v>0.87796000000000007</v>
      </c>
      <c r="BM133">
        <v>2.3678999999999999E-2</v>
      </c>
      <c r="BN133">
        <v>2.1857999999999999E-2</v>
      </c>
      <c r="BO133">
        <v>9.1069999999999988E-3</v>
      </c>
      <c r="BP133">
        <v>0.67577399999999999</v>
      </c>
      <c r="BQ133">
        <v>1.6393000000000001E-2</v>
      </c>
      <c r="BR133">
        <v>0.30783199999999999</v>
      </c>
      <c r="BS133">
        <v>1</v>
      </c>
      <c r="BT133" t="s">
        <v>5342</v>
      </c>
      <c r="BU133">
        <v>3404</v>
      </c>
      <c r="BV133">
        <v>0.16128100000000001</v>
      </c>
      <c r="BW133">
        <v>0</v>
      </c>
    </row>
    <row r="134" spans="1:75" customFormat="1" x14ac:dyDescent="0.25">
      <c r="A134" t="s">
        <v>5347</v>
      </c>
      <c r="B134" t="s">
        <v>102</v>
      </c>
      <c r="C134" t="s">
        <v>123</v>
      </c>
      <c r="D134" t="s">
        <v>961</v>
      </c>
      <c r="E134">
        <v>2016</v>
      </c>
      <c r="F134">
        <v>2</v>
      </c>
      <c r="G134">
        <v>0</v>
      </c>
      <c r="H134">
        <v>0</v>
      </c>
      <c r="I134">
        <v>0</v>
      </c>
      <c r="J134">
        <v>0</v>
      </c>
      <c r="K134">
        <v>0</v>
      </c>
      <c r="L134">
        <v>0</v>
      </c>
      <c r="M134">
        <v>0</v>
      </c>
      <c r="N134">
        <v>1</v>
      </c>
      <c r="O134">
        <v>0</v>
      </c>
      <c r="P134">
        <v>1</v>
      </c>
      <c r="Q134">
        <v>0</v>
      </c>
      <c r="R134">
        <v>0</v>
      </c>
      <c r="S134">
        <v>0</v>
      </c>
      <c r="T134">
        <v>0</v>
      </c>
      <c r="U134">
        <v>2</v>
      </c>
      <c r="V134">
        <v>0</v>
      </c>
      <c r="W134">
        <v>0</v>
      </c>
      <c r="X134">
        <v>1</v>
      </c>
      <c r="Y134">
        <v>1</v>
      </c>
      <c r="Z134">
        <v>0</v>
      </c>
      <c r="AA134">
        <v>0</v>
      </c>
      <c r="AB134">
        <v>0</v>
      </c>
      <c r="AC134">
        <v>0</v>
      </c>
      <c r="AD134">
        <v>0</v>
      </c>
      <c r="AE134">
        <v>2</v>
      </c>
      <c r="AF134">
        <v>0</v>
      </c>
      <c r="AG134">
        <v>0</v>
      </c>
      <c r="AH134">
        <v>0</v>
      </c>
      <c r="AI134">
        <v>2</v>
      </c>
      <c r="AJ134">
        <v>0</v>
      </c>
      <c r="AK134">
        <v>0</v>
      </c>
      <c r="AL134">
        <v>2</v>
      </c>
      <c r="AM134">
        <v>1</v>
      </c>
      <c r="AN134">
        <v>0</v>
      </c>
      <c r="AO134">
        <v>0</v>
      </c>
      <c r="AP134">
        <v>0</v>
      </c>
      <c r="AQ134">
        <v>0</v>
      </c>
      <c r="AR134">
        <v>0</v>
      </c>
      <c r="AS134">
        <v>0</v>
      </c>
      <c r="AT134">
        <v>0</v>
      </c>
      <c r="AU134">
        <v>0.5</v>
      </c>
      <c r="AV134">
        <v>0</v>
      </c>
      <c r="AW134">
        <v>0.5</v>
      </c>
      <c r="AX134">
        <v>0</v>
      </c>
      <c r="AY134">
        <v>0</v>
      </c>
      <c r="AZ134">
        <v>0</v>
      </c>
      <c r="BA134">
        <v>0</v>
      </c>
      <c r="BB134">
        <v>1</v>
      </c>
      <c r="BC134">
        <v>0</v>
      </c>
      <c r="BD134">
        <v>0</v>
      </c>
      <c r="BE134">
        <v>0.5</v>
      </c>
      <c r="BF134">
        <v>0.5</v>
      </c>
      <c r="BG134">
        <v>0</v>
      </c>
      <c r="BH134">
        <v>0</v>
      </c>
      <c r="BI134">
        <v>0</v>
      </c>
      <c r="BJ134">
        <v>0</v>
      </c>
      <c r="BK134">
        <v>0</v>
      </c>
      <c r="BL134">
        <v>1</v>
      </c>
      <c r="BM134">
        <v>0</v>
      </c>
      <c r="BN134">
        <v>0</v>
      </c>
      <c r="BO134">
        <v>0</v>
      </c>
      <c r="BP134">
        <v>1</v>
      </c>
      <c r="BQ134">
        <v>0</v>
      </c>
      <c r="BR134">
        <v>0</v>
      </c>
      <c r="BS134">
        <v>1</v>
      </c>
      <c r="BT134" t="s">
        <v>5342</v>
      </c>
      <c r="BU134">
        <v>3404</v>
      </c>
      <c r="BV134">
        <v>5.8799999999999998E-4</v>
      </c>
      <c r="BW134">
        <v>0</v>
      </c>
    </row>
    <row r="135" spans="1:75" customFormat="1" x14ac:dyDescent="0.25">
      <c r="A135" t="s">
        <v>5348</v>
      </c>
      <c r="B135" t="s">
        <v>102</v>
      </c>
      <c r="C135" t="s">
        <v>369</v>
      </c>
      <c r="D135" t="s">
        <v>44</v>
      </c>
      <c r="E135">
        <v>2016</v>
      </c>
      <c r="F135" t="s">
        <v>74</v>
      </c>
      <c r="G135" t="s">
        <v>74</v>
      </c>
      <c r="H135" t="s">
        <v>74</v>
      </c>
      <c r="I135">
        <v>92</v>
      </c>
      <c r="J135">
        <v>133</v>
      </c>
      <c r="K135">
        <v>97</v>
      </c>
      <c r="L135">
        <v>98</v>
      </c>
      <c r="M135">
        <v>71</v>
      </c>
      <c r="N135">
        <v>78</v>
      </c>
      <c r="O135">
        <v>65</v>
      </c>
      <c r="P135">
        <v>80</v>
      </c>
      <c r="Q135">
        <v>0</v>
      </c>
      <c r="R135">
        <v>0</v>
      </c>
      <c r="S135">
        <v>0</v>
      </c>
      <c r="T135">
        <v>15</v>
      </c>
      <c r="U135">
        <v>700</v>
      </c>
      <c r="V135">
        <v>24</v>
      </c>
      <c r="W135">
        <v>5</v>
      </c>
      <c r="X135">
        <v>439</v>
      </c>
      <c r="Y135">
        <v>287</v>
      </c>
      <c r="Z135">
        <v>3</v>
      </c>
      <c r="AA135">
        <v>38</v>
      </c>
      <c r="AB135">
        <v>0</v>
      </c>
      <c r="AC135">
        <v>22</v>
      </c>
      <c r="AD135">
        <v>15</v>
      </c>
      <c r="AE135">
        <v>634</v>
      </c>
      <c r="AF135">
        <v>10</v>
      </c>
      <c r="AG135">
        <v>7</v>
      </c>
      <c r="AH135">
        <v>3</v>
      </c>
      <c r="AI135">
        <v>641</v>
      </c>
      <c r="AJ135">
        <v>72</v>
      </c>
      <c r="AK135">
        <v>16</v>
      </c>
      <c r="AL135">
        <v>729</v>
      </c>
      <c r="AM135" t="s">
        <v>74</v>
      </c>
      <c r="AN135" t="s">
        <v>74</v>
      </c>
      <c r="AO135" t="s">
        <v>74</v>
      </c>
      <c r="AP135">
        <v>0.12620000000000001</v>
      </c>
      <c r="AQ135">
        <v>0.18244199999999999</v>
      </c>
      <c r="AR135">
        <v>0.13305900000000001</v>
      </c>
      <c r="AS135">
        <v>0.13443099999999999</v>
      </c>
      <c r="AT135">
        <v>9.7393999999999994E-2</v>
      </c>
      <c r="AU135">
        <v>0.10699599999999999</v>
      </c>
      <c r="AV135">
        <v>8.9162999999999992E-2</v>
      </c>
      <c r="AW135">
        <v>0.109739</v>
      </c>
      <c r="AX135">
        <v>0</v>
      </c>
      <c r="AY135">
        <v>0</v>
      </c>
      <c r="AZ135">
        <v>0</v>
      </c>
      <c r="BA135">
        <v>2.0576000000000001E-2</v>
      </c>
      <c r="BB135">
        <v>0.96021900000000004</v>
      </c>
      <c r="BC135">
        <v>3.2922E-2</v>
      </c>
      <c r="BD135">
        <v>6.8589999999999996E-3</v>
      </c>
      <c r="BE135">
        <v>0.60219499999999992</v>
      </c>
      <c r="BF135">
        <v>0.39368999999999998</v>
      </c>
      <c r="BG135">
        <v>4.1149999999999997E-3</v>
      </c>
      <c r="BH135">
        <v>5.2125999999999999E-2</v>
      </c>
      <c r="BI135">
        <v>0</v>
      </c>
      <c r="BJ135">
        <v>3.0178E-2</v>
      </c>
      <c r="BK135">
        <v>2.0576000000000001E-2</v>
      </c>
      <c r="BL135">
        <v>0.86968400000000001</v>
      </c>
      <c r="BM135">
        <v>1.3717E-2</v>
      </c>
      <c r="BN135">
        <v>9.6020000000000012E-3</v>
      </c>
      <c r="BO135">
        <v>4.1149999999999997E-3</v>
      </c>
      <c r="BP135">
        <v>0.87928700000000004</v>
      </c>
      <c r="BQ135">
        <v>9.8765000000000006E-2</v>
      </c>
      <c r="BR135">
        <v>2.1947999999999999E-2</v>
      </c>
      <c r="BS135">
        <v>1</v>
      </c>
      <c r="BT135" t="s">
        <v>5349</v>
      </c>
      <c r="BU135">
        <v>729</v>
      </c>
      <c r="BV135">
        <v>1</v>
      </c>
      <c r="BW135">
        <v>0</v>
      </c>
    </row>
    <row r="136" spans="1:75" customFormat="1" x14ac:dyDescent="0.25">
      <c r="A136" t="s">
        <v>5350</v>
      </c>
      <c r="B136" t="s">
        <v>102</v>
      </c>
      <c r="C136" t="s">
        <v>369</v>
      </c>
      <c r="D136" t="s">
        <v>947</v>
      </c>
      <c r="E136">
        <v>2016</v>
      </c>
      <c r="F136" t="s">
        <v>74</v>
      </c>
      <c r="G136" t="s">
        <v>74</v>
      </c>
      <c r="H136" t="s">
        <v>74</v>
      </c>
      <c r="I136">
        <v>57</v>
      </c>
      <c r="J136">
        <v>62</v>
      </c>
      <c r="K136">
        <v>42</v>
      </c>
      <c r="L136">
        <v>43</v>
      </c>
      <c r="M136">
        <v>34</v>
      </c>
      <c r="N136">
        <v>35</v>
      </c>
      <c r="O136">
        <v>31</v>
      </c>
      <c r="P136">
        <v>28</v>
      </c>
      <c r="Q136">
        <v>0</v>
      </c>
      <c r="R136">
        <v>0</v>
      </c>
      <c r="S136">
        <v>0</v>
      </c>
      <c r="T136">
        <v>8</v>
      </c>
      <c r="U136">
        <v>331</v>
      </c>
      <c r="V136">
        <v>7</v>
      </c>
      <c r="W136">
        <v>2</v>
      </c>
      <c r="X136">
        <v>215</v>
      </c>
      <c r="Y136">
        <v>125</v>
      </c>
      <c r="Z136">
        <v>0</v>
      </c>
      <c r="AA136">
        <v>6</v>
      </c>
      <c r="AB136">
        <v>0</v>
      </c>
      <c r="AC136">
        <v>5</v>
      </c>
      <c r="AD136">
        <v>3</v>
      </c>
      <c r="AE136">
        <v>321</v>
      </c>
      <c r="AF136">
        <v>2</v>
      </c>
      <c r="AG136">
        <v>3</v>
      </c>
      <c r="AH136">
        <v>0</v>
      </c>
      <c r="AI136">
        <v>282</v>
      </c>
      <c r="AJ136">
        <v>47</v>
      </c>
      <c r="AK136">
        <v>11</v>
      </c>
      <c r="AL136">
        <v>340</v>
      </c>
      <c r="AM136" t="s">
        <v>74</v>
      </c>
      <c r="AN136" t="s">
        <v>74</v>
      </c>
      <c r="AO136" t="s">
        <v>74</v>
      </c>
      <c r="AP136">
        <v>0.16764699999999999</v>
      </c>
      <c r="AQ136">
        <v>0.18235299999999999</v>
      </c>
      <c r="AR136">
        <v>0.123529</v>
      </c>
      <c r="AS136">
        <v>0.126471</v>
      </c>
      <c r="AT136">
        <v>0.1</v>
      </c>
      <c r="AU136">
        <v>0.102941</v>
      </c>
      <c r="AV136">
        <v>9.1175999999999993E-2</v>
      </c>
      <c r="AW136">
        <v>8.235300000000001E-2</v>
      </c>
      <c r="AX136">
        <v>0</v>
      </c>
      <c r="AY136">
        <v>0</v>
      </c>
      <c r="AZ136">
        <v>0</v>
      </c>
      <c r="BA136">
        <v>2.3529000000000001E-2</v>
      </c>
      <c r="BB136">
        <v>0.97352900000000009</v>
      </c>
      <c r="BC136">
        <v>2.0587999999999999E-2</v>
      </c>
      <c r="BD136">
        <v>5.8819999999999992E-3</v>
      </c>
      <c r="BE136">
        <v>0.63235300000000005</v>
      </c>
      <c r="BF136">
        <v>0.367647</v>
      </c>
      <c r="BG136">
        <v>0</v>
      </c>
      <c r="BH136">
        <v>1.7646999999999999E-2</v>
      </c>
      <c r="BI136">
        <v>0</v>
      </c>
      <c r="BJ136">
        <v>1.4706E-2</v>
      </c>
      <c r="BK136">
        <v>8.8240000000000002E-3</v>
      </c>
      <c r="BL136">
        <v>0.94411800000000001</v>
      </c>
      <c r="BM136">
        <v>5.8819999999999992E-3</v>
      </c>
      <c r="BN136">
        <v>8.8240000000000002E-3</v>
      </c>
      <c r="BO136">
        <v>0</v>
      </c>
      <c r="BP136">
        <v>0.82941199999999993</v>
      </c>
      <c r="BQ136">
        <v>0.138235</v>
      </c>
      <c r="BR136">
        <v>3.2353E-2</v>
      </c>
      <c r="BS136">
        <v>1</v>
      </c>
      <c r="BT136" t="s">
        <v>5349</v>
      </c>
      <c r="BU136">
        <v>729</v>
      </c>
      <c r="BV136">
        <v>0.46639199999999997</v>
      </c>
      <c r="BW136">
        <v>0</v>
      </c>
    </row>
    <row r="137" spans="1:75" customFormat="1" x14ac:dyDescent="0.25">
      <c r="A137" t="s">
        <v>5351</v>
      </c>
      <c r="B137" t="s">
        <v>102</v>
      </c>
      <c r="C137" t="s">
        <v>369</v>
      </c>
      <c r="D137" t="s">
        <v>949</v>
      </c>
      <c r="E137">
        <v>2016</v>
      </c>
      <c r="F137" t="s">
        <v>74</v>
      </c>
      <c r="G137" t="s">
        <v>74</v>
      </c>
      <c r="H137" t="s">
        <v>74</v>
      </c>
      <c r="I137">
        <v>26</v>
      </c>
      <c r="J137">
        <v>46</v>
      </c>
      <c r="K137">
        <v>35</v>
      </c>
      <c r="L137">
        <v>39</v>
      </c>
      <c r="M137">
        <v>23</v>
      </c>
      <c r="N137">
        <v>29</v>
      </c>
      <c r="O137">
        <v>26</v>
      </c>
      <c r="P137">
        <v>30</v>
      </c>
      <c r="Q137">
        <v>0</v>
      </c>
      <c r="R137">
        <v>0</v>
      </c>
      <c r="S137">
        <v>0</v>
      </c>
      <c r="T137">
        <v>3</v>
      </c>
      <c r="U137">
        <v>244</v>
      </c>
      <c r="V137">
        <v>11</v>
      </c>
      <c r="W137">
        <v>2</v>
      </c>
      <c r="X137">
        <v>134</v>
      </c>
      <c r="Y137">
        <v>123</v>
      </c>
      <c r="Z137">
        <v>0</v>
      </c>
      <c r="AA137">
        <v>21</v>
      </c>
      <c r="AB137">
        <v>0</v>
      </c>
      <c r="AC137">
        <v>7</v>
      </c>
      <c r="AD137">
        <v>7</v>
      </c>
      <c r="AE137">
        <v>221</v>
      </c>
      <c r="AF137">
        <v>0</v>
      </c>
      <c r="AG137">
        <v>1</v>
      </c>
      <c r="AH137">
        <v>0</v>
      </c>
      <c r="AI137">
        <v>254</v>
      </c>
      <c r="AJ137">
        <v>3</v>
      </c>
      <c r="AK137">
        <v>0</v>
      </c>
      <c r="AL137">
        <v>257</v>
      </c>
      <c r="AM137" t="s">
        <v>74</v>
      </c>
      <c r="AN137" t="s">
        <v>74</v>
      </c>
      <c r="AO137" t="s">
        <v>74</v>
      </c>
      <c r="AP137">
        <v>0.10116700000000001</v>
      </c>
      <c r="AQ137">
        <v>0.17898800000000001</v>
      </c>
      <c r="AR137">
        <v>0.136187</v>
      </c>
      <c r="AS137">
        <v>0.151751</v>
      </c>
      <c r="AT137">
        <v>8.9494000000000004E-2</v>
      </c>
      <c r="AU137">
        <v>0.11284</v>
      </c>
      <c r="AV137">
        <v>0.10116700000000001</v>
      </c>
      <c r="AW137">
        <v>0.116732</v>
      </c>
      <c r="AX137">
        <v>0</v>
      </c>
      <c r="AY137">
        <v>0</v>
      </c>
      <c r="AZ137">
        <v>0</v>
      </c>
      <c r="BA137">
        <v>1.1672999999999999E-2</v>
      </c>
      <c r="BB137">
        <v>0.94941599999999993</v>
      </c>
      <c r="BC137">
        <v>4.2802E-2</v>
      </c>
      <c r="BD137">
        <v>7.7819999999999999E-3</v>
      </c>
      <c r="BE137">
        <v>0.521401</v>
      </c>
      <c r="BF137">
        <v>0.47859900000000011</v>
      </c>
      <c r="BG137">
        <v>0</v>
      </c>
      <c r="BH137">
        <v>8.1712000000000007E-2</v>
      </c>
      <c r="BI137">
        <v>0</v>
      </c>
      <c r="BJ137">
        <v>2.7237000000000001E-2</v>
      </c>
      <c r="BK137">
        <v>2.7237000000000001E-2</v>
      </c>
      <c r="BL137">
        <v>0.85992199999999996</v>
      </c>
      <c r="BM137">
        <v>0</v>
      </c>
      <c r="BN137">
        <v>3.8909999999999999E-3</v>
      </c>
      <c r="BO137">
        <v>0</v>
      </c>
      <c r="BP137">
        <v>0.98832700000000007</v>
      </c>
      <c r="BQ137">
        <v>1.1672999999999999E-2</v>
      </c>
      <c r="BR137">
        <v>0</v>
      </c>
      <c r="BS137">
        <v>1</v>
      </c>
      <c r="BT137" t="s">
        <v>5349</v>
      </c>
      <c r="BU137">
        <v>729</v>
      </c>
      <c r="BV137">
        <v>0.35253800000000002</v>
      </c>
      <c r="BW137">
        <v>0</v>
      </c>
    </row>
    <row r="138" spans="1:75" customFormat="1" x14ac:dyDescent="0.25">
      <c r="A138" t="s">
        <v>5352</v>
      </c>
      <c r="B138" t="s">
        <v>102</v>
      </c>
      <c r="C138" t="s">
        <v>369</v>
      </c>
      <c r="D138" t="s">
        <v>951</v>
      </c>
      <c r="E138">
        <v>2016</v>
      </c>
      <c r="F138" t="s">
        <v>74</v>
      </c>
      <c r="G138" t="s">
        <v>74</v>
      </c>
      <c r="H138" t="s">
        <v>74</v>
      </c>
      <c r="I138">
        <v>4</v>
      </c>
      <c r="J138">
        <v>9</v>
      </c>
      <c r="K138">
        <v>8</v>
      </c>
      <c r="L138">
        <v>4</v>
      </c>
      <c r="M138">
        <v>4</v>
      </c>
      <c r="N138">
        <v>0</v>
      </c>
      <c r="O138">
        <v>1</v>
      </c>
      <c r="P138">
        <v>4</v>
      </c>
      <c r="Q138">
        <v>0</v>
      </c>
      <c r="R138">
        <v>0</v>
      </c>
      <c r="S138">
        <v>0</v>
      </c>
      <c r="T138">
        <v>0</v>
      </c>
      <c r="U138">
        <v>32</v>
      </c>
      <c r="V138">
        <v>2</v>
      </c>
      <c r="W138">
        <v>0</v>
      </c>
      <c r="X138">
        <v>27</v>
      </c>
      <c r="Y138">
        <v>7</v>
      </c>
      <c r="Z138">
        <v>0</v>
      </c>
      <c r="AA138">
        <v>6</v>
      </c>
      <c r="AB138">
        <v>0</v>
      </c>
      <c r="AC138">
        <v>2</v>
      </c>
      <c r="AD138">
        <v>1</v>
      </c>
      <c r="AE138">
        <v>25</v>
      </c>
      <c r="AF138">
        <v>0</v>
      </c>
      <c r="AG138">
        <v>0</v>
      </c>
      <c r="AH138">
        <v>0</v>
      </c>
      <c r="AI138">
        <v>34</v>
      </c>
      <c r="AJ138">
        <v>0</v>
      </c>
      <c r="AK138">
        <v>0</v>
      </c>
      <c r="AL138">
        <v>34</v>
      </c>
      <c r="AM138" t="s">
        <v>74</v>
      </c>
      <c r="AN138" t="s">
        <v>74</v>
      </c>
      <c r="AO138" t="s">
        <v>74</v>
      </c>
      <c r="AP138">
        <v>0.117647</v>
      </c>
      <c r="AQ138">
        <v>0.264706</v>
      </c>
      <c r="AR138">
        <v>0.235294</v>
      </c>
      <c r="AS138">
        <v>0.117647</v>
      </c>
      <c r="AT138">
        <v>0.117647</v>
      </c>
      <c r="AU138">
        <v>0</v>
      </c>
      <c r="AV138">
        <v>2.9412000000000001E-2</v>
      </c>
      <c r="AW138">
        <v>0.117647</v>
      </c>
      <c r="AX138">
        <v>0</v>
      </c>
      <c r="AY138">
        <v>0</v>
      </c>
      <c r="AZ138">
        <v>0</v>
      </c>
      <c r="BA138">
        <v>0</v>
      </c>
      <c r="BB138">
        <v>0.94117600000000001</v>
      </c>
      <c r="BC138">
        <v>5.8823999999999987E-2</v>
      </c>
      <c r="BD138">
        <v>0</v>
      </c>
      <c r="BE138">
        <v>0.79411799999999999</v>
      </c>
      <c r="BF138">
        <v>0.20588200000000001</v>
      </c>
      <c r="BG138">
        <v>0</v>
      </c>
      <c r="BH138">
        <v>0.17647099999999999</v>
      </c>
      <c r="BI138">
        <v>0</v>
      </c>
      <c r="BJ138">
        <v>5.8823999999999987E-2</v>
      </c>
      <c r="BK138">
        <v>2.9412000000000001E-2</v>
      </c>
      <c r="BL138">
        <v>0.735294</v>
      </c>
      <c r="BM138">
        <v>0</v>
      </c>
      <c r="BN138">
        <v>0</v>
      </c>
      <c r="BO138">
        <v>0</v>
      </c>
      <c r="BP138">
        <v>1</v>
      </c>
      <c r="BQ138">
        <v>0</v>
      </c>
      <c r="BR138">
        <v>0</v>
      </c>
      <c r="BS138">
        <v>1</v>
      </c>
      <c r="BT138" t="s">
        <v>5349</v>
      </c>
      <c r="BU138">
        <v>729</v>
      </c>
      <c r="BV138">
        <v>4.6639E-2</v>
      </c>
      <c r="BW138">
        <v>0</v>
      </c>
    </row>
    <row r="139" spans="1:75" customFormat="1" x14ac:dyDescent="0.25">
      <c r="A139" t="s">
        <v>5353</v>
      </c>
      <c r="B139" t="s">
        <v>102</v>
      </c>
      <c r="C139" t="s">
        <v>369</v>
      </c>
      <c r="D139" t="s">
        <v>953</v>
      </c>
      <c r="E139">
        <v>2016</v>
      </c>
      <c r="F139" t="s">
        <v>74</v>
      </c>
      <c r="G139" t="s">
        <v>74</v>
      </c>
      <c r="H139" t="s">
        <v>74</v>
      </c>
      <c r="I139">
        <v>3</v>
      </c>
      <c r="J139">
        <v>7</v>
      </c>
      <c r="K139">
        <v>9</v>
      </c>
      <c r="L139">
        <v>9</v>
      </c>
      <c r="M139">
        <v>6</v>
      </c>
      <c r="N139">
        <v>11</v>
      </c>
      <c r="O139">
        <v>5</v>
      </c>
      <c r="P139">
        <v>11</v>
      </c>
      <c r="Q139">
        <v>0</v>
      </c>
      <c r="R139">
        <v>0</v>
      </c>
      <c r="S139">
        <v>0</v>
      </c>
      <c r="T139">
        <v>2</v>
      </c>
      <c r="U139">
        <v>60</v>
      </c>
      <c r="V139">
        <v>3</v>
      </c>
      <c r="W139">
        <v>0</v>
      </c>
      <c r="X139">
        <v>42</v>
      </c>
      <c r="Y139">
        <v>21</v>
      </c>
      <c r="Z139">
        <v>0</v>
      </c>
      <c r="AA139">
        <v>1</v>
      </c>
      <c r="AB139">
        <v>0</v>
      </c>
      <c r="AC139">
        <v>6</v>
      </c>
      <c r="AD139">
        <v>3</v>
      </c>
      <c r="AE139">
        <v>43</v>
      </c>
      <c r="AF139">
        <v>8</v>
      </c>
      <c r="AG139">
        <v>2</v>
      </c>
      <c r="AH139">
        <v>0</v>
      </c>
      <c r="AI139">
        <v>46</v>
      </c>
      <c r="AJ139">
        <v>15</v>
      </c>
      <c r="AK139">
        <v>2</v>
      </c>
      <c r="AL139">
        <v>63</v>
      </c>
      <c r="AM139" t="s">
        <v>74</v>
      </c>
      <c r="AN139" t="s">
        <v>74</v>
      </c>
      <c r="AO139" t="s">
        <v>74</v>
      </c>
      <c r="AP139">
        <v>4.7618999999999988E-2</v>
      </c>
      <c r="AQ139">
        <v>0.111111</v>
      </c>
      <c r="AR139">
        <v>0.14285700000000001</v>
      </c>
      <c r="AS139">
        <v>0.14285700000000001</v>
      </c>
      <c r="AT139">
        <v>9.5237999999999989E-2</v>
      </c>
      <c r="AU139">
        <v>0.17460300000000001</v>
      </c>
      <c r="AV139">
        <v>7.9364999999999991E-2</v>
      </c>
      <c r="AW139">
        <v>0.17460300000000001</v>
      </c>
      <c r="AX139">
        <v>0</v>
      </c>
      <c r="AY139">
        <v>0</v>
      </c>
      <c r="AZ139">
        <v>0</v>
      </c>
      <c r="BA139">
        <v>3.1746000000000003E-2</v>
      </c>
      <c r="BB139">
        <v>0.95238100000000003</v>
      </c>
      <c r="BC139">
        <v>4.7618999999999988E-2</v>
      </c>
      <c r="BD139">
        <v>0</v>
      </c>
      <c r="BE139">
        <v>0.66666700000000001</v>
      </c>
      <c r="BF139">
        <v>0.33333299999999999</v>
      </c>
      <c r="BG139">
        <v>0</v>
      </c>
      <c r="BH139">
        <v>1.5873000000000002E-2</v>
      </c>
      <c r="BI139">
        <v>0</v>
      </c>
      <c r="BJ139">
        <v>9.5237999999999989E-2</v>
      </c>
      <c r="BK139">
        <v>4.7618999999999988E-2</v>
      </c>
      <c r="BL139">
        <v>0.68254000000000004</v>
      </c>
      <c r="BM139">
        <v>0.12698400000000001</v>
      </c>
      <c r="BN139">
        <v>3.1746000000000003E-2</v>
      </c>
      <c r="BO139">
        <v>0</v>
      </c>
      <c r="BP139">
        <v>0.730159</v>
      </c>
      <c r="BQ139">
        <v>0.238095</v>
      </c>
      <c r="BR139">
        <v>3.1746000000000003E-2</v>
      </c>
      <c r="BS139">
        <v>1</v>
      </c>
      <c r="BT139" t="s">
        <v>5349</v>
      </c>
      <c r="BU139">
        <v>729</v>
      </c>
      <c r="BV139">
        <v>8.6419999999999997E-2</v>
      </c>
      <c r="BW139">
        <v>0</v>
      </c>
    </row>
    <row r="140" spans="1:75" customFormat="1" x14ac:dyDescent="0.25">
      <c r="A140" t="s">
        <v>5354</v>
      </c>
      <c r="B140" t="s">
        <v>102</v>
      </c>
      <c r="C140" t="s">
        <v>369</v>
      </c>
      <c r="D140" t="s">
        <v>961</v>
      </c>
      <c r="E140">
        <v>2016</v>
      </c>
      <c r="F140" t="s">
        <v>74</v>
      </c>
      <c r="G140" t="s">
        <v>74</v>
      </c>
      <c r="H140" t="s">
        <v>74</v>
      </c>
      <c r="I140">
        <v>2</v>
      </c>
      <c r="J140">
        <v>9</v>
      </c>
      <c r="K140">
        <v>3</v>
      </c>
      <c r="L140">
        <v>3</v>
      </c>
      <c r="M140">
        <v>4</v>
      </c>
      <c r="N140">
        <v>3</v>
      </c>
      <c r="O140">
        <v>2</v>
      </c>
      <c r="P140">
        <v>7</v>
      </c>
      <c r="Q140">
        <v>0</v>
      </c>
      <c r="R140">
        <v>0</v>
      </c>
      <c r="S140">
        <v>0</v>
      </c>
      <c r="T140">
        <v>2</v>
      </c>
      <c r="U140">
        <v>33</v>
      </c>
      <c r="V140">
        <v>1</v>
      </c>
      <c r="W140">
        <v>1</v>
      </c>
      <c r="X140">
        <v>21</v>
      </c>
      <c r="Y140">
        <v>11</v>
      </c>
      <c r="Z140">
        <v>3</v>
      </c>
      <c r="AA140">
        <v>4</v>
      </c>
      <c r="AB140">
        <v>0</v>
      </c>
      <c r="AC140">
        <v>2</v>
      </c>
      <c r="AD140">
        <v>1</v>
      </c>
      <c r="AE140">
        <v>24</v>
      </c>
      <c r="AF140">
        <v>0</v>
      </c>
      <c r="AG140">
        <v>1</v>
      </c>
      <c r="AH140">
        <v>3</v>
      </c>
      <c r="AI140">
        <v>24</v>
      </c>
      <c r="AJ140">
        <v>8</v>
      </c>
      <c r="AK140">
        <v>3</v>
      </c>
      <c r="AL140">
        <v>35</v>
      </c>
      <c r="AM140" t="s">
        <v>74</v>
      </c>
      <c r="AN140" t="s">
        <v>74</v>
      </c>
      <c r="AO140" t="s">
        <v>74</v>
      </c>
      <c r="AP140">
        <v>5.7142999999999999E-2</v>
      </c>
      <c r="AQ140">
        <v>0.25714300000000001</v>
      </c>
      <c r="AR140">
        <v>8.5714000000000012E-2</v>
      </c>
      <c r="AS140">
        <v>8.5714000000000012E-2</v>
      </c>
      <c r="AT140">
        <v>0.114286</v>
      </c>
      <c r="AU140">
        <v>8.5714000000000012E-2</v>
      </c>
      <c r="AV140">
        <v>5.7142999999999999E-2</v>
      </c>
      <c r="AW140">
        <v>0.2</v>
      </c>
      <c r="AX140">
        <v>0</v>
      </c>
      <c r="AY140">
        <v>0</v>
      </c>
      <c r="AZ140">
        <v>0</v>
      </c>
      <c r="BA140">
        <v>5.7142999999999999E-2</v>
      </c>
      <c r="BB140">
        <v>0.94285700000000006</v>
      </c>
      <c r="BC140">
        <v>2.8570999999999999E-2</v>
      </c>
      <c r="BD140">
        <v>2.8570999999999999E-2</v>
      </c>
      <c r="BE140">
        <v>0.6</v>
      </c>
      <c r="BF140">
        <v>0.31428600000000001</v>
      </c>
      <c r="BG140">
        <v>8.5714000000000012E-2</v>
      </c>
      <c r="BH140">
        <v>0.114286</v>
      </c>
      <c r="BI140">
        <v>0</v>
      </c>
      <c r="BJ140">
        <v>5.7142999999999999E-2</v>
      </c>
      <c r="BK140">
        <v>2.8570999999999999E-2</v>
      </c>
      <c r="BL140">
        <v>0.68571399999999993</v>
      </c>
      <c r="BM140">
        <v>0</v>
      </c>
      <c r="BN140">
        <v>2.8570999999999999E-2</v>
      </c>
      <c r="BO140">
        <v>8.5714000000000012E-2</v>
      </c>
      <c r="BP140">
        <v>0.68571399999999993</v>
      </c>
      <c r="BQ140">
        <v>0.228571</v>
      </c>
      <c r="BR140">
        <v>8.5714000000000012E-2</v>
      </c>
      <c r="BS140">
        <v>1</v>
      </c>
      <c r="BT140" t="s">
        <v>5349</v>
      </c>
      <c r="BU140">
        <v>729</v>
      </c>
      <c r="BV140">
        <v>4.8010999999999998E-2</v>
      </c>
      <c r="BW140">
        <v>0</v>
      </c>
    </row>
    <row r="141" spans="1:75" customFormat="1" x14ac:dyDescent="0.25">
      <c r="A141" t="s">
        <v>5355</v>
      </c>
      <c r="B141" t="s">
        <v>102</v>
      </c>
      <c r="C141" t="s">
        <v>376</v>
      </c>
      <c r="D141" t="s">
        <v>44</v>
      </c>
      <c r="E141">
        <v>2016</v>
      </c>
      <c r="F141">
        <v>401</v>
      </c>
      <c r="G141">
        <v>112</v>
      </c>
      <c r="H141">
        <v>0</v>
      </c>
      <c r="I141">
        <v>61</v>
      </c>
      <c r="J141">
        <v>73</v>
      </c>
      <c r="K141">
        <v>69</v>
      </c>
      <c r="L141">
        <v>93</v>
      </c>
      <c r="M141">
        <v>86</v>
      </c>
      <c r="N141">
        <v>62</v>
      </c>
      <c r="O141">
        <v>41</v>
      </c>
      <c r="P141">
        <v>17</v>
      </c>
      <c r="Q141">
        <v>5</v>
      </c>
      <c r="R141">
        <v>4</v>
      </c>
      <c r="S141">
        <v>2</v>
      </c>
      <c r="T141">
        <v>0</v>
      </c>
      <c r="U141">
        <v>499</v>
      </c>
      <c r="V141">
        <v>2</v>
      </c>
      <c r="W141">
        <v>12</v>
      </c>
      <c r="X141">
        <v>322</v>
      </c>
      <c r="Y141">
        <v>191</v>
      </c>
      <c r="Z141">
        <v>0</v>
      </c>
      <c r="AA141">
        <v>21</v>
      </c>
      <c r="AB141">
        <v>0</v>
      </c>
      <c r="AC141">
        <v>0</v>
      </c>
      <c r="AD141">
        <v>0</v>
      </c>
      <c r="AE141">
        <v>478</v>
      </c>
      <c r="AF141">
        <v>0</v>
      </c>
      <c r="AG141">
        <v>0</v>
      </c>
      <c r="AH141">
        <v>14</v>
      </c>
      <c r="AI141">
        <v>378</v>
      </c>
      <c r="AJ141">
        <v>102</v>
      </c>
      <c r="AK141">
        <v>33</v>
      </c>
      <c r="AL141">
        <v>513</v>
      </c>
      <c r="AM141">
        <v>0.78167599999999993</v>
      </c>
      <c r="AN141">
        <v>0.21832399999999999</v>
      </c>
      <c r="AO141">
        <v>0</v>
      </c>
      <c r="AP141">
        <v>0.118908</v>
      </c>
      <c r="AQ141">
        <v>0.14230000000000001</v>
      </c>
      <c r="AR141">
        <v>0.13450300000000001</v>
      </c>
      <c r="AS141">
        <v>0.181287</v>
      </c>
      <c r="AT141">
        <v>0.16764100000000001</v>
      </c>
      <c r="AU141">
        <v>0.12085799999999999</v>
      </c>
      <c r="AV141">
        <v>7.9922000000000007E-2</v>
      </c>
      <c r="AW141">
        <v>3.3138000000000001E-2</v>
      </c>
      <c r="AX141">
        <v>9.7470000000000005E-3</v>
      </c>
      <c r="AY141">
        <v>7.7969999999999992E-3</v>
      </c>
      <c r="AZ141">
        <v>3.8990000000000001E-3</v>
      </c>
      <c r="BA141">
        <v>0</v>
      </c>
      <c r="BB141">
        <v>0.97270999999999996</v>
      </c>
      <c r="BC141">
        <v>3.8990000000000001E-3</v>
      </c>
      <c r="BD141">
        <v>2.3392E-2</v>
      </c>
      <c r="BE141">
        <v>0.62768000000000002</v>
      </c>
      <c r="BF141">
        <v>0.37231999999999998</v>
      </c>
      <c r="BG141">
        <v>0</v>
      </c>
      <c r="BH141">
        <v>4.0936E-2</v>
      </c>
      <c r="BI141">
        <v>0</v>
      </c>
      <c r="BJ141">
        <v>0</v>
      </c>
      <c r="BK141">
        <v>0</v>
      </c>
      <c r="BL141">
        <v>0.9317740000000001</v>
      </c>
      <c r="BM141">
        <v>0</v>
      </c>
      <c r="BN141">
        <v>0</v>
      </c>
      <c r="BO141">
        <v>2.7289999999999998E-2</v>
      </c>
      <c r="BP141">
        <v>0.736842</v>
      </c>
      <c r="BQ141">
        <v>0.19883000000000001</v>
      </c>
      <c r="BR141">
        <v>6.4326999999999995E-2</v>
      </c>
      <c r="BS141">
        <v>1</v>
      </c>
      <c r="BT141" t="s">
        <v>5356</v>
      </c>
      <c r="BU141">
        <v>513</v>
      </c>
      <c r="BV141">
        <v>1</v>
      </c>
      <c r="BW141">
        <v>0</v>
      </c>
    </row>
    <row r="142" spans="1:75" customFormat="1" x14ac:dyDescent="0.25">
      <c r="A142" t="s">
        <v>5357</v>
      </c>
      <c r="B142" t="s">
        <v>102</v>
      </c>
      <c r="C142" t="s">
        <v>376</v>
      </c>
      <c r="D142" t="s">
        <v>947</v>
      </c>
      <c r="E142">
        <v>2016</v>
      </c>
      <c r="F142" t="s">
        <v>74</v>
      </c>
      <c r="G142" t="s">
        <v>74</v>
      </c>
      <c r="H142" t="s">
        <v>74</v>
      </c>
      <c r="I142" t="s">
        <v>74</v>
      </c>
      <c r="J142" t="s">
        <v>74</v>
      </c>
      <c r="K142" t="s">
        <v>74</v>
      </c>
      <c r="L142" t="s">
        <v>74</v>
      </c>
      <c r="M142" t="s">
        <v>74</v>
      </c>
      <c r="N142" t="s">
        <v>74</v>
      </c>
      <c r="O142" t="s">
        <v>74</v>
      </c>
      <c r="P142" t="s">
        <v>74</v>
      </c>
      <c r="Q142" t="s">
        <v>74</v>
      </c>
      <c r="R142" t="s">
        <v>74</v>
      </c>
      <c r="S142" t="s">
        <v>74</v>
      </c>
      <c r="T142" t="s">
        <v>74</v>
      </c>
      <c r="U142" t="s">
        <v>74</v>
      </c>
      <c r="V142" t="s">
        <v>74</v>
      </c>
      <c r="W142" t="s">
        <v>74</v>
      </c>
      <c r="X142" t="s">
        <v>74</v>
      </c>
      <c r="Y142" t="s">
        <v>74</v>
      </c>
      <c r="Z142" t="s">
        <v>74</v>
      </c>
      <c r="AA142" t="s">
        <v>74</v>
      </c>
      <c r="AB142" t="s">
        <v>74</v>
      </c>
      <c r="AC142" t="s">
        <v>74</v>
      </c>
      <c r="AD142" t="s">
        <v>74</v>
      </c>
      <c r="AE142" t="s">
        <v>74</v>
      </c>
      <c r="AF142" t="s">
        <v>74</v>
      </c>
      <c r="AG142" t="s">
        <v>74</v>
      </c>
      <c r="AH142" t="s">
        <v>74</v>
      </c>
      <c r="AI142" t="s">
        <v>74</v>
      </c>
      <c r="AJ142" t="s">
        <v>74</v>
      </c>
      <c r="AK142" t="s">
        <v>74</v>
      </c>
      <c r="AL142" t="s">
        <v>74</v>
      </c>
      <c r="AM142" t="s">
        <v>74</v>
      </c>
      <c r="AN142" t="s">
        <v>74</v>
      </c>
      <c r="AO142" t="s">
        <v>74</v>
      </c>
      <c r="AP142" t="s">
        <v>74</v>
      </c>
      <c r="AQ142" t="s">
        <v>74</v>
      </c>
      <c r="AR142" t="s">
        <v>74</v>
      </c>
      <c r="AS142" t="s">
        <v>74</v>
      </c>
      <c r="AT142" t="s">
        <v>74</v>
      </c>
      <c r="AU142" t="s">
        <v>74</v>
      </c>
      <c r="AV142" t="s">
        <v>74</v>
      </c>
      <c r="AW142" t="s">
        <v>74</v>
      </c>
      <c r="AX142" t="s">
        <v>74</v>
      </c>
      <c r="AY142" t="s">
        <v>74</v>
      </c>
      <c r="AZ142" t="s">
        <v>74</v>
      </c>
      <c r="BA142" t="s">
        <v>74</v>
      </c>
      <c r="BB142" t="s">
        <v>74</v>
      </c>
      <c r="BC142" t="s">
        <v>74</v>
      </c>
      <c r="BD142" t="s">
        <v>74</v>
      </c>
      <c r="BE142" t="s">
        <v>74</v>
      </c>
      <c r="BF142" t="s">
        <v>74</v>
      </c>
      <c r="BG142" t="s">
        <v>74</v>
      </c>
      <c r="BH142" t="s">
        <v>74</v>
      </c>
      <c r="BI142" t="s">
        <v>74</v>
      </c>
      <c r="BJ142" t="s">
        <v>74</v>
      </c>
      <c r="BK142" t="s">
        <v>74</v>
      </c>
      <c r="BL142" t="s">
        <v>74</v>
      </c>
      <c r="BM142" t="s">
        <v>74</v>
      </c>
      <c r="BN142" t="s">
        <v>74</v>
      </c>
      <c r="BO142" t="s">
        <v>74</v>
      </c>
      <c r="BP142" t="s">
        <v>74</v>
      </c>
      <c r="BQ142" t="s">
        <v>74</v>
      </c>
      <c r="BR142" t="s">
        <v>74</v>
      </c>
      <c r="BS142" t="s">
        <v>74</v>
      </c>
      <c r="BT142" t="s">
        <v>5356</v>
      </c>
      <c r="BU142" t="s">
        <v>74</v>
      </c>
      <c r="BV142" t="s">
        <v>74</v>
      </c>
      <c r="BW142">
        <v>0</v>
      </c>
    </row>
    <row r="143" spans="1:75" customFormat="1" x14ac:dyDescent="0.25">
      <c r="A143" t="s">
        <v>5358</v>
      </c>
      <c r="B143" t="s">
        <v>102</v>
      </c>
      <c r="C143" t="s">
        <v>376</v>
      </c>
      <c r="D143" t="s">
        <v>949</v>
      </c>
      <c r="E143">
        <v>2016</v>
      </c>
      <c r="F143" t="s">
        <v>74</v>
      </c>
      <c r="G143" t="s">
        <v>74</v>
      </c>
      <c r="H143" t="s">
        <v>74</v>
      </c>
      <c r="I143" t="s">
        <v>74</v>
      </c>
      <c r="J143" t="s">
        <v>74</v>
      </c>
      <c r="K143" t="s">
        <v>74</v>
      </c>
      <c r="L143" t="s">
        <v>74</v>
      </c>
      <c r="M143" t="s">
        <v>74</v>
      </c>
      <c r="N143" t="s">
        <v>74</v>
      </c>
      <c r="O143" t="s">
        <v>74</v>
      </c>
      <c r="P143" t="s">
        <v>74</v>
      </c>
      <c r="Q143" t="s">
        <v>74</v>
      </c>
      <c r="R143" t="s">
        <v>74</v>
      </c>
      <c r="S143" t="s">
        <v>74</v>
      </c>
      <c r="T143" t="s">
        <v>74</v>
      </c>
      <c r="U143" t="s">
        <v>74</v>
      </c>
      <c r="V143" t="s">
        <v>74</v>
      </c>
      <c r="W143" t="s">
        <v>74</v>
      </c>
      <c r="X143" t="s">
        <v>74</v>
      </c>
      <c r="Y143" t="s">
        <v>74</v>
      </c>
      <c r="Z143" t="s">
        <v>74</v>
      </c>
      <c r="AA143" t="s">
        <v>74</v>
      </c>
      <c r="AB143" t="s">
        <v>74</v>
      </c>
      <c r="AC143" t="s">
        <v>74</v>
      </c>
      <c r="AD143" t="s">
        <v>74</v>
      </c>
      <c r="AE143" t="s">
        <v>74</v>
      </c>
      <c r="AF143" t="s">
        <v>74</v>
      </c>
      <c r="AG143" t="s">
        <v>74</v>
      </c>
      <c r="AH143" t="s">
        <v>74</v>
      </c>
      <c r="AI143" t="s">
        <v>74</v>
      </c>
      <c r="AJ143" t="s">
        <v>74</v>
      </c>
      <c r="AK143" t="s">
        <v>74</v>
      </c>
      <c r="AL143" t="s">
        <v>74</v>
      </c>
      <c r="AM143" t="s">
        <v>74</v>
      </c>
      <c r="AN143" t="s">
        <v>74</v>
      </c>
      <c r="AO143" t="s">
        <v>74</v>
      </c>
      <c r="AP143" t="s">
        <v>74</v>
      </c>
      <c r="AQ143" t="s">
        <v>74</v>
      </c>
      <c r="AR143" t="s">
        <v>74</v>
      </c>
      <c r="AS143" t="s">
        <v>74</v>
      </c>
      <c r="AT143" t="s">
        <v>74</v>
      </c>
      <c r="AU143" t="s">
        <v>74</v>
      </c>
      <c r="AV143" t="s">
        <v>74</v>
      </c>
      <c r="AW143" t="s">
        <v>74</v>
      </c>
      <c r="AX143" t="s">
        <v>74</v>
      </c>
      <c r="AY143" t="s">
        <v>74</v>
      </c>
      <c r="AZ143" t="s">
        <v>74</v>
      </c>
      <c r="BA143" t="s">
        <v>74</v>
      </c>
      <c r="BB143" t="s">
        <v>74</v>
      </c>
      <c r="BC143" t="s">
        <v>74</v>
      </c>
      <c r="BD143" t="s">
        <v>74</v>
      </c>
      <c r="BE143" t="s">
        <v>74</v>
      </c>
      <c r="BF143" t="s">
        <v>74</v>
      </c>
      <c r="BG143" t="s">
        <v>74</v>
      </c>
      <c r="BH143" t="s">
        <v>74</v>
      </c>
      <c r="BI143" t="s">
        <v>74</v>
      </c>
      <c r="BJ143" t="s">
        <v>74</v>
      </c>
      <c r="BK143" t="s">
        <v>74</v>
      </c>
      <c r="BL143" t="s">
        <v>74</v>
      </c>
      <c r="BM143" t="s">
        <v>74</v>
      </c>
      <c r="BN143" t="s">
        <v>74</v>
      </c>
      <c r="BO143" t="s">
        <v>74</v>
      </c>
      <c r="BP143" t="s">
        <v>74</v>
      </c>
      <c r="BQ143" t="s">
        <v>74</v>
      </c>
      <c r="BR143" t="s">
        <v>74</v>
      </c>
      <c r="BS143" t="s">
        <v>74</v>
      </c>
      <c r="BT143" t="s">
        <v>5356</v>
      </c>
      <c r="BU143" t="s">
        <v>74</v>
      </c>
      <c r="BV143" t="s">
        <v>74</v>
      </c>
      <c r="BW143">
        <v>0</v>
      </c>
    </row>
    <row r="144" spans="1:75" customFormat="1" x14ac:dyDescent="0.25">
      <c r="A144" t="s">
        <v>5359</v>
      </c>
      <c r="B144" t="s">
        <v>102</v>
      </c>
      <c r="C144" t="s">
        <v>376</v>
      </c>
      <c r="D144" t="s">
        <v>951</v>
      </c>
      <c r="E144">
        <v>2016</v>
      </c>
      <c r="F144" t="s">
        <v>74</v>
      </c>
      <c r="G144" t="s">
        <v>74</v>
      </c>
      <c r="H144" t="s">
        <v>74</v>
      </c>
      <c r="I144" t="s">
        <v>74</v>
      </c>
      <c r="J144" t="s">
        <v>74</v>
      </c>
      <c r="K144" t="s">
        <v>74</v>
      </c>
      <c r="L144" t="s">
        <v>74</v>
      </c>
      <c r="M144" t="s">
        <v>74</v>
      </c>
      <c r="N144" t="s">
        <v>74</v>
      </c>
      <c r="O144" t="s">
        <v>74</v>
      </c>
      <c r="P144" t="s">
        <v>74</v>
      </c>
      <c r="Q144" t="s">
        <v>74</v>
      </c>
      <c r="R144" t="s">
        <v>74</v>
      </c>
      <c r="S144" t="s">
        <v>74</v>
      </c>
      <c r="T144" t="s">
        <v>74</v>
      </c>
      <c r="U144" t="s">
        <v>74</v>
      </c>
      <c r="V144" t="s">
        <v>74</v>
      </c>
      <c r="W144" t="s">
        <v>74</v>
      </c>
      <c r="X144" t="s">
        <v>74</v>
      </c>
      <c r="Y144" t="s">
        <v>74</v>
      </c>
      <c r="Z144" t="s">
        <v>74</v>
      </c>
      <c r="AA144" t="s">
        <v>74</v>
      </c>
      <c r="AB144" t="s">
        <v>74</v>
      </c>
      <c r="AC144" t="s">
        <v>74</v>
      </c>
      <c r="AD144" t="s">
        <v>74</v>
      </c>
      <c r="AE144" t="s">
        <v>74</v>
      </c>
      <c r="AF144" t="s">
        <v>74</v>
      </c>
      <c r="AG144" t="s">
        <v>74</v>
      </c>
      <c r="AH144" t="s">
        <v>74</v>
      </c>
      <c r="AI144" t="s">
        <v>74</v>
      </c>
      <c r="AJ144" t="s">
        <v>74</v>
      </c>
      <c r="AK144" t="s">
        <v>74</v>
      </c>
      <c r="AL144" t="s">
        <v>74</v>
      </c>
      <c r="AM144" t="s">
        <v>74</v>
      </c>
      <c r="AN144" t="s">
        <v>74</v>
      </c>
      <c r="AO144" t="s">
        <v>74</v>
      </c>
      <c r="AP144" t="s">
        <v>74</v>
      </c>
      <c r="AQ144" t="s">
        <v>74</v>
      </c>
      <c r="AR144" t="s">
        <v>74</v>
      </c>
      <c r="AS144" t="s">
        <v>74</v>
      </c>
      <c r="AT144" t="s">
        <v>74</v>
      </c>
      <c r="AU144" t="s">
        <v>74</v>
      </c>
      <c r="AV144" t="s">
        <v>74</v>
      </c>
      <c r="AW144" t="s">
        <v>74</v>
      </c>
      <c r="AX144" t="s">
        <v>74</v>
      </c>
      <c r="AY144" t="s">
        <v>74</v>
      </c>
      <c r="AZ144" t="s">
        <v>74</v>
      </c>
      <c r="BA144" t="s">
        <v>74</v>
      </c>
      <c r="BB144" t="s">
        <v>74</v>
      </c>
      <c r="BC144" t="s">
        <v>74</v>
      </c>
      <c r="BD144" t="s">
        <v>74</v>
      </c>
      <c r="BE144" t="s">
        <v>74</v>
      </c>
      <c r="BF144" t="s">
        <v>74</v>
      </c>
      <c r="BG144" t="s">
        <v>74</v>
      </c>
      <c r="BH144" t="s">
        <v>74</v>
      </c>
      <c r="BI144" t="s">
        <v>74</v>
      </c>
      <c r="BJ144" t="s">
        <v>74</v>
      </c>
      <c r="BK144" t="s">
        <v>74</v>
      </c>
      <c r="BL144" t="s">
        <v>74</v>
      </c>
      <c r="BM144" t="s">
        <v>74</v>
      </c>
      <c r="BN144" t="s">
        <v>74</v>
      </c>
      <c r="BO144" t="s">
        <v>74</v>
      </c>
      <c r="BP144" t="s">
        <v>74</v>
      </c>
      <c r="BQ144" t="s">
        <v>74</v>
      </c>
      <c r="BR144" t="s">
        <v>74</v>
      </c>
      <c r="BS144" t="s">
        <v>74</v>
      </c>
      <c r="BT144" t="s">
        <v>5356</v>
      </c>
      <c r="BU144" t="s">
        <v>74</v>
      </c>
      <c r="BV144" t="s">
        <v>74</v>
      </c>
      <c r="BW144">
        <v>1</v>
      </c>
    </row>
    <row r="145" spans="1:75" customFormat="1" x14ac:dyDescent="0.25">
      <c r="A145" t="s">
        <v>5360</v>
      </c>
      <c r="B145" t="s">
        <v>102</v>
      </c>
      <c r="C145" t="s">
        <v>376</v>
      </c>
      <c r="D145" t="s">
        <v>953</v>
      </c>
      <c r="E145">
        <v>2016</v>
      </c>
      <c r="F145" t="s">
        <v>74</v>
      </c>
      <c r="G145" t="s">
        <v>74</v>
      </c>
      <c r="H145" t="s">
        <v>74</v>
      </c>
      <c r="I145" t="s">
        <v>74</v>
      </c>
      <c r="J145" t="s">
        <v>74</v>
      </c>
      <c r="K145" t="s">
        <v>74</v>
      </c>
      <c r="L145" t="s">
        <v>74</v>
      </c>
      <c r="M145" t="s">
        <v>74</v>
      </c>
      <c r="N145" t="s">
        <v>74</v>
      </c>
      <c r="O145" t="s">
        <v>74</v>
      </c>
      <c r="P145" t="s">
        <v>74</v>
      </c>
      <c r="Q145" t="s">
        <v>74</v>
      </c>
      <c r="R145" t="s">
        <v>74</v>
      </c>
      <c r="S145" t="s">
        <v>74</v>
      </c>
      <c r="T145" t="s">
        <v>74</v>
      </c>
      <c r="U145" t="s">
        <v>74</v>
      </c>
      <c r="V145" t="s">
        <v>74</v>
      </c>
      <c r="W145" t="s">
        <v>74</v>
      </c>
      <c r="X145" t="s">
        <v>74</v>
      </c>
      <c r="Y145" t="s">
        <v>74</v>
      </c>
      <c r="Z145" t="s">
        <v>74</v>
      </c>
      <c r="AA145" t="s">
        <v>74</v>
      </c>
      <c r="AB145" t="s">
        <v>74</v>
      </c>
      <c r="AC145" t="s">
        <v>74</v>
      </c>
      <c r="AD145" t="s">
        <v>74</v>
      </c>
      <c r="AE145" t="s">
        <v>74</v>
      </c>
      <c r="AF145" t="s">
        <v>74</v>
      </c>
      <c r="AG145" t="s">
        <v>74</v>
      </c>
      <c r="AH145" t="s">
        <v>74</v>
      </c>
      <c r="AI145" t="s">
        <v>74</v>
      </c>
      <c r="AJ145" t="s">
        <v>74</v>
      </c>
      <c r="AK145" t="s">
        <v>74</v>
      </c>
      <c r="AL145" t="s">
        <v>74</v>
      </c>
      <c r="AM145" t="s">
        <v>74</v>
      </c>
      <c r="AN145" t="s">
        <v>74</v>
      </c>
      <c r="AO145" t="s">
        <v>74</v>
      </c>
      <c r="AP145" t="s">
        <v>74</v>
      </c>
      <c r="AQ145" t="s">
        <v>74</v>
      </c>
      <c r="AR145" t="s">
        <v>74</v>
      </c>
      <c r="AS145" t="s">
        <v>74</v>
      </c>
      <c r="AT145" t="s">
        <v>74</v>
      </c>
      <c r="AU145" t="s">
        <v>74</v>
      </c>
      <c r="AV145" t="s">
        <v>74</v>
      </c>
      <c r="AW145" t="s">
        <v>74</v>
      </c>
      <c r="AX145" t="s">
        <v>74</v>
      </c>
      <c r="AY145" t="s">
        <v>74</v>
      </c>
      <c r="AZ145" t="s">
        <v>74</v>
      </c>
      <c r="BA145" t="s">
        <v>74</v>
      </c>
      <c r="BB145" t="s">
        <v>74</v>
      </c>
      <c r="BC145" t="s">
        <v>74</v>
      </c>
      <c r="BD145" t="s">
        <v>74</v>
      </c>
      <c r="BE145" t="s">
        <v>74</v>
      </c>
      <c r="BF145" t="s">
        <v>74</v>
      </c>
      <c r="BG145" t="s">
        <v>74</v>
      </c>
      <c r="BH145" t="s">
        <v>74</v>
      </c>
      <c r="BI145" t="s">
        <v>74</v>
      </c>
      <c r="BJ145" t="s">
        <v>74</v>
      </c>
      <c r="BK145" t="s">
        <v>74</v>
      </c>
      <c r="BL145" t="s">
        <v>74</v>
      </c>
      <c r="BM145" t="s">
        <v>74</v>
      </c>
      <c r="BN145" t="s">
        <v>74</v>
      </c>
      <c r="BO145" t="s">
        <v>74</v>
      </c>
      <c r="BP145" t="s">
        <v>74</v>
      </c>
      <c r="BQ145" t="s">
        <v>74</v>
      </c>
      <c r="BR145" t="s">
        <v>74</v>
      </c>
      <c r="BS145" t="s">
        <v>74</v>
      </c>
      <c r="BT145" t="s">
        <v>5356</v>
      </c>
      <c r="BU145" t="s">
        <v>74</v>
      </c>
      <c r="BV145" t="s">
        <v>74</v>
      </c>
      <c r="BW145">
        <v>0</v>
      </c>
    </row>
    <row r="146" spans="1:75" customFormat="1" x14ac:dyDescent="0.25">
      <c r="A146" t="s">
        <v>5361</v>
      </c>
      <c r="B146" t="s">
        <v>102</v>
      </c>
      <c r="C146" t="s">
        <v>376</v>
      </c>
      <c r="D146" t="s">
        <v>961</v>
      </c>
      <c r="E146">
        <v>2016</v>
      </c>
      <c r="F146" t="s">
        <v>74</v>
      </c>
      <c r="G146" t="s">
        <v>74</v>
      </c>
      <c r="H146" t="s">
        <v>74</v>
      </c>
      <c r="I146" t="s">
        <v>74</v>
      </c>
      <c r="J146" t="s">
        <v>74</v>
      </c>
      <c r="K146" t="s">
        <v>74</v>
      </c>
      <c r="L146" t="s">
        <v>74</v>
      </c>
      <c r="M146" t="s">
        <v>74</v>
      </c>
      <c r="N146" t="s">
        <v>74</v>
      </c>
      <c r="O146" t="s">
        <v>74</v>
      </c>
      <c r="P146" t="s">
        <v>74</v>
      </c>
      <c r="Q146" t="s">
        <v>74</v>
      </c>
      <c r="R146" t="s">
        <v>74</v>
      </c>
      <c r="S146" t="s">
        <v>74</v>
      </c>
      <c r="T146" t="s">
        <v>74</v>
      </c>
      <c r="U146" t="s">
        <v>74</v>
      </c>
      <c r="V146" t="s">
        <v>74</v>
      </c>
      <c r="W146" t="s">
        <v>74</v>
      </c>
      <c r="X146" t="s">
        <v>74</v>
      </c>
      <c r="Y146" t="s">
        <v>74</v>
      </c>
      <c r="Z146" t="s">
        <v>74</v>
      </c>
      <c r="AA146" t="s">
        <v>74</v>
      </c>
      <c r="AB146" t="s">
        <v>74</v>
      </c>
      <c r="AC146" t="s">
        <v>74</v>
      </c>
      <c r="AD146" t="s">
        <v>74</v>
      </c>
      <c r="AE146" t="s">
        <v>74</v>
      </c>
      <c r="AF146" t="s">
        <v>74</v>
      </c>
      <c r="AG146" t="s">
        <v>74</v>
      </c>
      <c r="AH146" t="s">
        <v>74</v>
      </c>
      <c r="AI146" t="s">
        <v>74</v>
      </c>
      <c r="AJ146" t="s">
        <v>74</v>
      </c>
      <c r="AK146" t="s">
        <v>74</v>
      </c>
      <c r="AL146" t="s">
        <v>74</v>
      </c>
      <c r="AM146" t="s">
        <v>74</v>
      </c>
      <c r="AN146" t="s">
        <v>74</v>
      </c>
      <c r="AO146" t="s">
        <v>74</v>
      </c>
      <c r="AP146" t="s">
        <v>74</v>
      </c>
      <c r="AQ146" t="s">
        <v>74</v>
      </c>
      <c r="AR146" t="s">
        <v>74</v>
      </c>
      <c r="AS146" t="s">
        <v>74</v>
      </c>
      <c r="AT146" t="s">
        <v>74</v>
      </c>
      <c r="AU146" t="s">
        <v>74</v>
      </c>
      <c r="AV146" t="s">
        <v>74</v>
      </c>
      <c r="AW146" t="s">
        <v>74</v>
      </c>
      <c r="AX146" t="s">
        <v>74</v>
      </c>
      <c r="AY146" t="s">
        <v>74</v>
      </c>
      <c r="AZ146" t="s">
        <v>74</v>
      </c>
      <c r="BA146" t="s">
        <v>74</v>
      </c>
      <c r="BB146" t="s">
        <v>74</v>
      </c>
      <c r="BC146" t="s">
        <v>74</v>
      </c>
      <c r="BD146" t="s">
        <v>74</v>
      </c>
      <c r="BE146" t="s">
        <v>74</v>
      </c>
      <c r="BF146" t="s">
        <v>74</v>
      </c>
      <c r="BG146" t="s">
        <v>74</v>
      </c>
      <c r="BH146" t="s">
        <v>74</v>
      </c>
      <c r="BI146" t="s">
        <v>74</v>
      </c>
      <c r="BJ146" t="s">
        <v>74</v>
      </c>
      <c r="BK146" t="s">
        <v>74</v>
      </c>
      <c r="BL146" t="s">
        <v>74</v>
      </c>
      <c r="BM146" t="s">
        <v>74</v>
      </c>
      <c r="BN146" t="s">
        <v>74</v>
      </c>
      <c r="BO146" t="s">
        <v>74</v>
      </c>
      <c r="BP146" t="s">
        <v>74</v>
      </c>
      <c r="BQ146" t="s">
        <v>74</v>
      </c>
      <c r="BR146" t="s">
        <v>74</v>
      </c>
      <c r="BS146" t="s">
        <v>74</v>
      </c>
      <c r="BT146" t="s">
        <v>5356</v>
      </c>
      <c r="BU146" t="s">
        <v>74</v>
      </c>
      <c r="BV146" t="s">
        <v>74</v>
      </c>
      <c r="BW146">
        <v>0</v>
      </c>
    </row>
    <row r="147" spans="1:75" customFormat="1" x14ac:dyDescent="0.25">
      <c r="A147" t="s">
        <v>5362</v>
      </c>
      <c r="B147" t="s">
        <v>102</v>
      </c>
      <c r="C147" t="s">
        <v>382</v>
      </c>
      <c r="D147" t="s">
        <v>44</v>
      </c>
      <c r="E147">
        <v>2016</v>
      </c>
      <c r="F147">
        <v>210</v>
      </c>
      <c r="G147">
        <v>63</v>
      </c>
      <c r="H147">
        <v>0</v>
      </c>
      <c r="I147">
        <v>48</v>
      </c>
      <c r="J147">
        <v>44</v>
      </c>
      <c r="K147">
        <v>45</v>
      </c>
      <c r="L147">
        <v>48</v>
      </c>
      <c r="M147">
        <v>38</v>
      </c>
      <c r="N147">
        <v>28</v>
      </c>
      <c r="O147">
        <v>13</v>
      </c>
      <c r="P147">
        <v>7</v>
      </c>
      <c r="Q147">
        <v>0</v>
      </c>
      <c r="R147">
        <v>2</v>
      </c>
      <c r="S147">
        <v>0</v>
      </c>
      <c r="T147">
        <v>0</v>
      </c>
      <c r="U147">
        <v>236</v>
      </c>
      <c r="V147">
        <v>36</v>
      </c>
      <c r="W147">
        <v>1</v>
      </c>
      <c r="X147">
        <v>244</v>
      </c>
      <c r="Y147">
        <v>28</v>
      </c>
      <c r="Z147">
        <v>1</v>
      </c>
      <c r="AA147">
        <v>0</v>
      </c>
      <c r="AB147">
        <v>0</v>
      </c>
      <c r="AC147">
        <v>2</v>
      </c>
      <c r="AD147">
        <v>6</v>
      </c>
      <c r="AE147">
        <v>262</v>
      </c>
      <c r="AF147">
        <v>1</v>
      </c>
      <c r="AG147">
        <v>1</v>
      </c>
      <c r="AH147">
        <v>1</v>
      </c>
      <c r="AI147">
        <v>222</v>
      </c>
      <c r="AJ147">
        <v>30</v>
      </c>
      <c r="AK147">
        <v>21</v>
      </c>
      <c r="AL147">
        <v>273</v>
      </c>
      <c r="AM147">
        <v>0.769231</v>
      </c>
      <c r="AN147">
        <v>0.230769</v>
      </c>
      <c r="AO147">
        <v>0</v>
      </c>
      <c r="AP147">
        <v>0.17582400000000001</v>
      </c>
      <c r="AQ147">
        <v>0.16117200000000001</v>
      </c>
      <c r="AR147">
        <v>0.16483500000000001</v>
      </c>
      <c r="AS147">
        <v>0.17582400000000001</v>
      </c>
      <c r="AT147">
        <v>0.13919400000000001</v>
      </c>
      <c r="AU147">
        <v>0.102564</v>
      </c>
      <c r="AV147">
        <v>4.7618999999999988E-2</v>
      </c>
      <c r="AW147">
        <v>2.5641000000000001E-2</v>
      </c>
      <c r="AX147">
        <v>0</v>
      </c>
      <c r="AY147">
        <v>7.326E-3</v>
      </c>
      <c r="AZ147">
        <v>0</v>
      </c>
      <c r="BA147">
        <v>0</v>
      </c>
      <c r="BB147">
        <v>0.86446900000000004</v>
      </c>
      <c r="BC147">
        <v>0.13186800000000001</v>
      </c>
      <c r="BD147">
        <v>3.663E-3</v>
      </c>
      <c r="BE147">
        <v>0.89377300000000004</v>
      </c>
      <c r="BF147">
        <v>0.102564</v>
      </c>
      <c r="BG147">
        <v>3.663E-3</v>
      </c>
      <c r="BH147">
        <v>0</v>
      </c>
      <c r="BI147">
        <v>0</v>
      </c>
      <c r="BJ147">
        <v>7.326E-3</v>
      </c>
      <c r="BK147">
        <v>2.1978000000000001E-2</v>
      </c>
      <c r="BL147">
        <v>0.95970699999999998</v>
      </c>
      <c r="BM147">
        <v>3.663E-3</v>
      </c>
      <c r="BN147">
        <v>3.663E-3</v>
      </c>
      <c r="BO147">
        <v>3.663E-3</v>
      </c>
      <c r="BP147">
        <v>0.8131870000000001</v>
      </c>
      <c r="BQ147">
        <v>0.10989</v>
      </c>
      <c r="BR147">
        <v>7.6923000000000005E-2</v>
      </c>
      <c r="BS147">
        <v>1</v>
      </c>
      <c r="BT147" t="s">
        <v>5363</v>
      </c>
      <c r="BU147">
        <v>273</v>
      </c>
      <c r="BV147">
        <v>1</v>
      </c>
      <c r="BW147">
        <v>0</v>
      </c>
    </row>
    <row r="148" spans="1:75" customFormat="1" x14ac:dyDescent="0.25">
      <c r="A148" t="s">
        <v>5364</v>
      </c>
      <c r="B148" t="s">
        <v>102</v>
      </c>
      <c r="C148" t="s">
        <v>382</v>
      </c>
      <c r="D148" t="s">
        <v>947</v>
      </c>
      <c r="E148">
        <v>2016</v>
      </c>
      <c r="F148" t="s">
        <v>74</v>
      </c>
      <c r="G148" t="s">
        <v>74</v>
      </c>
      <c r="H148" t="s">
        <v>74</v>
      </c>
      <c r="I148" t="s">
        <v>74</v>
      </c>
      <c r="J148" t="s">
        <v>74</v>
      </c>
      <c r="K148" t="s">
        <v>74</v>
      </c>
      <c r="L148" t="s">
        <v>74</v>
      </c>
      <c r="M148" t="s">
        <v>74</v>
      </c>
      <c r="N148" t="s">
        <v>74</v>
      </c>
      <c r="O148" t="s">
        <v>74</v>
      </c>
      <c r="P148" t="s">
        <v>74</v>
      </c>
      <c r="Q148" t="s">
        <v>74</v>
      </c>
      <c r="R148" t="s">
        <v>74</v>
      </c>
      <c r="S148" t="s">
        <v>74</v>
      </c>
      <c r="T148" t="s">
        <v>74</v>
      </c>
      <c r="U148" t="s">
        <v>74</v>
      </c>
      <c r="V148" t="s">
        <v>74</v>
      </c>
      <c r="W148" t="s">
        <v>74</v>
      </c>
      <c r="X148" t="s">
        <v>74</v>
      </c>
      <c r="Y148" t="s">
        <v>74</v>
      </c>
      <c r="Z148" t="s">
        <v>74</v>
      </c>
      <c r="AA148" t="s">
        <v>74</v>
      </c>
      <c r="AB148" t="s">
        <v>74</v>
      </c>
      <c r="AC148" t="s">
        <v>74</v>
      </c>
      <c r="AD148" t="s">
        <v>74</v>
      </c>
      <c r="AE148" t="s">
        <v>74</v>
      </c>
      <c r="AF148" t="s">
        <v>74</v>
      </c>
      <c r="AG148" t="s">
        <v>74</v>
      </c>
      <c r="AH148" t="s">
        <v>74</v>
      </c>
      <c r="AI148" t="s">
        <v>74</v>
      </c>
      <c r="AJ148" t="s">
        <v>74</v>
      </c>
      <c r="AK148" t="s">
        <v>74</v>
      </c>
      <c r="AL148" t="s">
        <v>74</v>
      </c>
      <c r="AM148" t="s">
        <v>74</v>
      </c>
      <c r="AN148" t="s">
        <v>74</v>
      </c>
      <c r="AO148" t="s">
        <v>74</v>
      </c>
      <c r="AP148" t="s">
        <v>74</v>
      </c>
      <c r="AQ148" t="s">
        <v>74</v>
      </c>
      <c r="AR148" t="s">
        <v>74</v>
      </c>
      <c r="AS148" t="s">
        <v>74</v>
      </c>
      <c r="AT148" t="s">
        <v>74</v>
      </c>
      <c r="AU148" t="s">
        <v>74</v>
      </c>
      <c r="AV148" t="s">
        <v>74</v>
      </c>
      <c r="AW148" t="s">
        <v>74</v>
      </c>
      <c r="AX148" t="s">
        <v>74</v>
      </c>
      <c r="AY148" t="s">
        <v>74</v>
      </c>
      <c r="AZ148" t="s">
        <v>74</v>
      </c>
      <c r="BA148" t="s">
        <v>74</v>
      </c>
      <c r="BB148" t="s">
        <v>74</v>
      </c>
      <c r="BC148" t="s">
        <v>74</v>
      </c>
      <c r="BD148" t="s">
        <v>74</v>
      </c>
      <c r="BE148" t="s">
        <v>74</v>
      </c>
      <c r="BF148" t="s">
        <v>74</v>
      </c>
      <c r="BG148" t="s">
        <v>74</v>
      </c>
      <c r="BH148" t="s">
        <v>74</v>
      </c>
      <c r="BI148" t="s">
        <v>74</v>
      </c>
      <c r="BJ148" t="s">
        <v>74</v>
      </c>
      <c r="BK148" t="s">
        <v>74</v>
      </c>
      <c r="BL148" t="s">
        <v>74</v>
      </c>
      <c r="BM148" t="s">
        <v>74</v>
      </c>
      <c r="BN148" t="s">
        <v>74</v>
      </c>
      <c r="BO148" t="s">
        <v>74</v>
      </c>
      <c r="BP148" t="s">
        <v>74</v>
      </c>
      <c r="BQ148" t="s">
        <v>74</v>
      </c>
      <c r="BR148" t="s">
        <v>74</v>
      </c>
      <c r="BS148" t="s">
        <v>74</v>
      </c>
      <c r="BT148" t="s">
        <v>5363</v>
      </c>
      <c r="BU148" t="s">
        <v>74</v>
      </c>
      <c r="BV148" t="s">
        <v>74</v>
      </c>
      <c r="BW148">
        <v>0</v>
      </c>
    </row>
    <row r="149" spans="1:75" customFormat="1" x14ac:dyDescent="0.25">
      <c r="A149" t="s">
        <v>5365</v>
      </c>
      <c r="B149" t="s">
        <v>102</v>
      </c>
      <c r="C149" t="s">
        <v>382</v>
      </c>
      <c r="D149" t="s">
        <v>949</v>
      </c>
      <c r="E149">
        <v>2016</v>
      </c>
      <c r="F149" t="s">
        <v>74</v>
      </c>
      <c r="G149" t="s">
        <v>74</v>
      </c>
      <c r="H149" t="s">
        <v>74</v>
      </c>
      <c r="I149" t="s">
        <v>74</v>
      </c>
      <c r="J149" t="s">
        <v>74</v>
      </c>
      <c r="K149" t="s">
        <v>74</v>
      </c>
      <c r="L149" t="s">
        <v>74</v>
      </c>
      <c r="M149" t="s">
        <v>74</v>
      </c>
      <c r="N149" t="s">
        <v>74</v>
      </c>
      <c r="O149" t="s">
        <v>74</v>
      </c>
      <c r="P149" t="s">
        <v>74</v>
      </c>
      <c r="Q149" t="s">
        <v>74</v>
      </c>
      <c r="R149" t="s">
        <v>74</v>
      </c>
      <c r="S149" t="s">
        <v>74</v>
      </c>
      <c r="T149" t="s">
        <v>74</v>
      </c>
      <c r="U149" t="s">
        <v>74</v>
      </c>
      <c r="V149" t="s">
        <v>74</v>
      </c>
      <c r="W149" t="s">
        <v>74</v>
      </c>
      <c r="X149" t="s">
        <v>74</v>
      </c>
      <c r="Y149" t="s">
        <v>74</v>
      </c>
      <c r="Z149" t="s">
        <v>74</v>
      </c>
      <c r="AA149" t="s">
        <v>74</v>
      </c>
      <c r="AB149" t="s">
        <v>74</v>
      </c>
      <c r="AC149" t="s">
        <v>74</v>
      </c>
      <c r="AD149" t="s">
        <v>74</v>
      </c>
      <c r="AE149" t="s">
        <v>74</v>
      </c>
      <c r="AF149" t="s">
        <v>74</v>
      </c>
      <c r="AG149" t="s">
        <v>74</v>
      </c>
      <c r="AH149" t="s">
        <v>74</v>
      </c>
      <c r="AI149" t="s">
        <v>74</v>
      </c>
      <c r="AJ149" t="s">
        <v>74</v>
      </c>
      <c r="AK149" t="s">
        <v>74</v>
      </c>
      <c r="AL149" t="s">
        <v>74</v>
      </c>
      <c r="AM149" t="s">
        <v>74</v>
      </c>
      <c r="AN149" t="s">
        <v>74</v>
      </c>
      <c r="AO149" t="s">
        <v>74</v>
      </c>
      <c r="AP149" t="s">
        <v>74</v>
      </c>
      <c r="AQ149" t="s">
        <v>74</v>
      </c>
      <c r="AR149" t="s">
        <v>74</v>
      </c>
      <c r="AS149" t="s">
        <v>74</v>
      </c>
      <c r="AT149" t="s">
        <v>74</v>
      </c>
      <c r="AU149" t="s">
        <v>74</v>
      </c>
      <c r="AV149" t="s">
        <v>74</v>
      </c>
      <c r="AW149" t="s">
        <v>74</v>
      </c>
      <c r="AX149" t="s">
        <v>74</v>
      </c>
      <c r="AY149" t="s">
        <v>74</v>
      </c>
      <c r="AZ149" t="s">
        <v>74</v>
      </c>
      <c r="BA149" t="s">
        <v>74</v>
      </c>
      <c r="BB149" t="s">
        <v>74</v>
      </c>
      <c r="BC149" t="s">
        <v>74</v>
      </c>
      <c r="BD149" t="s">
        <v>74</v>
      </c>
      <c r="BE149" t="s">
        <v>74</v>
      </c>
      <c r="BF149" t="s">
        <v>74</v>
      </c>
      <c r="BG149" t="s">
        <v>74</v>
      </c>
      <c r="BH149" t="s">
        <v>74</v>
      </c>
      <c r="BI149" t="s">
        <v>74</v>
      </c>
      <c r="BJ149" t="s">
        <v>74</v>
      </c>
      <c r="BK149" t="s">
        <v>74</v>
      </c>
      <c r="BL149" t="s">
        <v>74</v>
      </c>
      <c r="BM149" t="s">
        <v>74</v>
      </c>
      <c r="BN149" t="s">
        <v>74</v>
      </c>
      <c r="BO149" t="s">
        <v>74</v>
      </c>
      <c r="BP149" t="s">
        <v>74</v>
      </c>
      <c r="BQ149" t="s">
        <v>74</v>
      </c>
      <c r="BR149" t="s">
        <v>74</v>
      </c>
      <c r="BS149" t="s">
        <v>74</v>
      </c>
      <c r="BT149" t="s">
        <v>5363</v>
      </c>
      <c r="BU149" t="s">
        <v>74</v>
      </c>
      <c r="BV149" t="s">
        <v>74</v>
      </c>
      <c r="BW149">
        <v>0</v>
      </c>
    </row>
    <row r="150" spans="1:75" customFormat="1" x14ac:dyDescent="0.25">
      <c r="A150" t="s">
        <v>5366</v>
      </c>
      <c r="B150" t="s">
        <v>102</v>
      </c>
      <c r="C150" t="s">
        <v>382</v>
      </c>
      <c r="D150" t="s">
        <v>951</v>
      </c>
      <c r="E150">
        <v>2016</v>
      </c>
      <c r="F150" t="s">
        <v>74</v>
      </c>
      <c r="G150" t="s">
        <v>74</v>
      </c>
      <c r="H150" t="s">
        <v>74</v>
      </c>
      <c r="I150" t="s">
        <v>74</v>
      </c>
      <c r="J150" t="s">
        <v>74</v>
      </c>
      <c r="K150" t="s">
        <v>74</v>
      </c>
      <c r="L150" t="s">
        <v>74</v>
      </c>
      <c r="M150" t="s">
        <v>74</v>
      </c>
      <c r="N150" t="s">
        <v>74</v>
      </c>
      <c r="O150" t="s">
        <v>74</v>
      </c>
      <c r="P150" t="s">
        <v>74</v>
      </c>
      <c r="Q150" t="s">
        <v>74</v>
      </c>
      <c r="R150" t="s">
        <v>74</v>
      </c>
      <c r="S150" t="s">
        <v>74</v>
      </c>
      <c r="T150" t="s">
        <v>74</v>
      </c>
      <c r="U150" t="s">
        <v>74</v>
      </c>
      <c r="V150" t="s">
        <v>74</v>
      </c>
      <c r="W150" t="s">
        <v>74</v>
      </c>
      <c r="X150" t="s">
        <v>74</v>
      </c>
      <c r="Y150" t="s">
        <v>74</v>
      </c>
      <c r="Z150" t="s">
        <v>74</v>
      </c>
      <c r="AA150" t="s">
        <v>74</v>
      </c>
      <c r="AB150" t="s">
        <v>74</v>
      </c>
      <c r="AC150" t="s">
        <v>74</v>
      </c>
      <c r="AD150" t="s">
        <v>74</v>
      </c>
      <c r="AE150" t="s">
        <v>74</v>
      </c>
      <c r="AF150" t="s">
        <v>74</v>
      </c>
      <c r="AG150" t="s">
        <v>74</v>
      </c>
      <c r="AH150" t="s">
        <v>74</v>
      </c>
      <c r="AI150" t="s">
        <v>74</v>
      </c>
      <c r="AJ150" t="s">
        <v>74</v>
      </c>
      <c r="AK150" t="s">
        <v>74</v>
      </c>
      <c r="AL150" t="s">
        <v>74</v>
      </c>
      <c r="AM150" t="s">
        <v>74</v>
      </c>
      <c r="AN150" t="s">
        <v>74</v>
      </c>
      <c r="AO150" t="s">
        <v>74</v>
      </c>
      <c r="AP150" t="s">
        <v>74</v>
      </c>
      <c r="AQ150" t="s">
        <v>74</v>
      </c>
      <c r="AR150" t="s">
        <v>74</v>
      </c>
      <c r="AS150" t="s">
        <v>74</v>
      </c>
      <c r="AT150" t="s">
        <v>74</v>
      </c>
      <c r="AU150" t="s">
        <v>74</v>
      </c>
      <c r="AV150" t="s">
        <v>74</v>
      </c>
      <c r="AW150" t="s">
        <v>74</v>
      </c>
      <c r="AX150" t="s">
        <v>74</v>
      </c>
      <c r="AY150" t="s">
        <v>74</v>
      </c>
      <c r="AZ150" t="s">
        <v>74</v>
      </c>
      <c r="BA150" t="s">
        <v>74</v>
      </c>
      <c r="BB150" t="s">
        <v>74</v>
      </c>
      <c r="BC150" t="s">
        <v>74</v>
      </c>
      <c r="BD150" t="s">
        <v>74</v>
      </c>
      <c r="BE150" t="s">
        <v>74</v>
      </c>
      <c r="BF150" t="s">
        <v>74</v>
      </c>
      <c r="BG150" t="s">
        <v>74</v>
      </c>
      <c r="BH150" t="s">
        <v>74</v>
      </c>
      <c r="BI150" t="s">
        <v>74</v>
      </c>
      <c r="BJ150" t="s">
        <v>74</v>
      </c>
      <c r="BK150" t="s">
        <v>74</v>
      </c>
      <c r="BL150" t="s">
        <v>74</v>
      </c>
      <c r="BM150" t="s">
        <v>74</v>
      </c>
      <c r="BN150" t="s">
        <v>74</v>
      </c>
      <c r="BO150" t="s">
        <v>74</v>
      </c>
      <c r="BP150" t="s">
        <v>74</v>
      </c>
      <c r="BQ150" t="s">
        <v>74</v>
      </c>
      <c r="BR150" t="s">
        <v>74</v>
      </c>
      <c r="BS150" t="s">
        <v>74</v>
      </c>
      <c r="BT150" t="s">
        <v>5363</v>
      </c>
      <c r="BU150" t="s">
        <v>74</v>
      </c>
      <c r="BV150" t="s">
        <v>74</v>
      </c>
      <c r="BW150">
        <v>0</v>
      </c>
    </row>
    <row r="151" spans="1:75" customFormat="1" x14ac:dyDescent="0.25">
      <c r="A151" t="s">
        <v>5367</v>
      </c>
      <c r="B151" t="s">
        <v>102</v>
      </c>
      <c r="C151" t="s">
        <v>382</v>
      </c>
      <c r="D151" t="s">
        <v>953</v>
      </c>
      <c r="E151">
        <v>2016</v>
      </c>
      <c r="F151" t="s">
        <v>74</v>
      </c>
      <c r="G151" t="s">
        <v>74</v>
      </c>
      <c r="H151" t="s">
        <v>74</v>
      </c>
      <c r="I151" t="s">
        <v>74</v>
      </c>
      <c r="J151" t="s">
        <v>74</v>
      </c>
      <c r="K151" t="s">
        <v>74</v>
      </c>
      <c r="L151" t="s">
        <v>74</v>
      </c>
      <c r="M151" t="s">
        <v>74</v>
      </c>
      <c r="N151" t="s">
        <v>74</v>
      </c>
      <c r="O151" t="s">
        <v>74</v>
      </c>
      <c r="P151" t="s">
        <v>74</v>
      </c>
      <c r="Q151" t="s">
        <v>74</v>
      </c>
      <c r="R151" t="s">
        <v>74</v>
      </c>
      <c r="S151" t="s">
        <v>74</v>
      </c>
      <c r="T151" t="s">
        <v>74</v>
      </c>
      <c r="U151" t="s">
        <v>74</v>
      </c>
      <c r="V151" t="s">
        <v>74</v>
      </c>
      <c r="W151" t="s">
        <v>74</v>
      </c>
      <c r="X151" t="s">
        <v>74</v>
      </c>
      <c r="Y151" t="s">
        <v>74</v>
      </c>
      <c r="Z151" t="s">
        <v>74</v>
      </c>
      <c r="AA151" t="s">
        <v>74</v>
      </c>
      <c r="AB151" t="s">
        <v>74</v>
      </c>
      <c r="AC151" t="s">
        <v>74</v>
      </c>
      <c r="AD151" t="s">
        <v>74</v>
      </c>
      <c r="AE151" t="s">
        <v>74</v>
      </c>
      <c r="AF151" t="s">
        <v>74</v>
      </c>
      <c r="AG151" t="s">
        <v>74</v>
      </c>
      <c r="AH151" t="s">
        <v>74</v>
      </c>
      <c r="AI151" t="s">
        <v>74</v>
      </c>
      <c r="AJ151" t="s">
        <v>74</v>
      </c>
      <c r="AK151" t="s">
        <v>74</v>
      </c>
      <c r="AL151" t="s">
        <v>74</v>
      </c>
      <c r="AM151" t="s">
        <v>74</v>
      </c>
      <c r="AN151" t="s">
        <v>74</v>
      </c>
      <c r="AO151" t="s">
        <v>74</v>
      </c>
      <c r="AP151" t="s">
        <v>74</v>
      </c>
      <c r="AQ151" t="s">
        <v>74</v>
      </c>
      <c r="AR151" t="s">
        <v>74</v>
      </c>
      <c r="AS151" t="s">
        <v>74</v>
      </c>
      <c r="AT151" t="s">
        <v>74</v>
      </c>
      <c r="AU151" t="s">
        <v>74</v>
      </c>
      <c r="AV151" t="s">
        <v>74</v>
      </c>
      <c r="AW151" t="s">
        <v>74</v>
      </c>
      <c r="AX151" t="s">
        <v>74</v>
      </c>
      <c r="AY151" t="s">
        <v>74</v>
      </c>
      <c r="AZ151" t="s">
        <v>74</v>
      </c>
      <c r="BA151" t="s">
        <v>74</v>
      </c>
      <c r="BB151" t="s">
        <v>74</v>
      </c>
      <c r="BC151" t="s">
        <v>74</v>
      </c>
      <c r="BD151" t="s">
        <v>74</v>
      </c>
      <c r="BE151" t="s">
        <v>74</v>
      </c>
      <c r="BF151" t="s">
        <v>74</v>
      </c>
      <c r="BG151" t="s">
        <v>74</v>
      </c>
      <c r="BH151" t="s">
        <v>74</v>
      </c>
      <c r="BI151" t="s">
        <v>74</v>
      </c>
      <c r="BJ151" t="s">
        <v>74</v>
      </c>
      <c r="BK151" t="s">
        <v>74</v>
      </c>
      <c r="BL151" t="s">
        <v>74</v>
      </c>
      <c r="BM151" t="s">
        <v>74</v>
      </c>
      <c r="BN151" t="s">
        <v>74</v>
      </c>
      <c r="BO151" t="s">
        <v>74</v>
      </c>
      <c r="BP151" t="s">
        <v>74</v>
      </c>
      <c r="BQ151" t="s">
        <v>74</v>
      </c>
      <c r="BR151" t="s">
        <v>74</v>
      </c>
      <c r="BS151" t="s">
        <v>74</v>
      </c>
      <c r="BT151" t="s">
        <v>5363</v>
      </c>
      <c r="BU151" t="s">
        <v>74</v>
      </c>
      <c r="BV151" t="s">
        <v>74</v>
      </c>
      <c r="BW151">
        <v>1</v>
      </c>
    </row>
    <row r="152" spans="1:75" customFormat="1" x14ac:dyDescent="0.25">
      <c r="A152" t="s">
        <v>5368</v>
      </c>
      <c r="B152" t="s">
        <v>102</v>
      </c>
      <c r="C152" t="s">
        <v>382</v>
      </c>
      <c r="D152" t="s">
        <v>961</v>
      </c>
      <c r="E152">
        <v>2016</v>
      </c>
      <c r="F152" t="s">
        <v>74</v>
      </c>
      <c r="G152" t="s">
        <v>74</v>
      </c>
      <c r="H152" t="s">
        <v>74</v>
      </c>
      <c r="I152" t="s">
        <v>74</v>
      </c>
      <c r="J152" t="s">
        <v>74</v>
      </c>
      <c r="K152" t="s">
        <v>74</v>
      </c>
      <c r="L152" t="s">
        <v>74</v>
      </c>
      <c r="M152" t="s">
        <v>74</v>
      </c>
      <c r="N152" t="s">
        <v>74</v>
      </c>
      <c r="O152" t="s">
        <v>74</v>
      </c>
      <c r="P152" t="s">
        <v>74</v>
      </c>
      <c r="Q152" t="s">
        <v>74</v>
      </c>
      <c r="R152" t="s">
        <v>74</v>
      </c>
      <c r="S152" t="s">
        <v>74</v>
      </c>
      <c r="T152" t="s">
        <v>74</v>
      </c>
      <c r="U152" t="s">
        <v>74</v>
      </c>
      <c r="V152" t="s">
        <v>74</v>
      </c>
      <c r="W152" t="s">
        <v>74</v>
      </c>
      <c r="X152" t="s">
        <v>74</v>
      </c>
      <c r="Y152" t="s">
        <v>74</v>
      </c>
      <c r="Z152" t="s">
        <v>74</v>
      </c>
      <c r="AA152" t="s">
        <v>74</v>
      </c>
      <c r="AB152" t="s">
        <v>74</v>
      </c>
      <c r="AC152" t="s">
        <v>74</v>
      </c>
      <c r="AD152" t="s">
        <v>74</v>
      </c>
      <c r="AE152" t="s">
        <v>74</v>
      </c>
      <c r="AF152" t="s">
        <v>74</v>
      </c>
      <c r="AG152" t="s">
        <v>74</v>
      </c>
      <c r="AH152" t="s">
        <v>74</v>
      </c>
      <c r="AI152" t="s">
        <v>74</v>
      </c>
      <c r="AJ152" t="s">
        <v>74</v>
      </c>
      <c r="AK152" t="s">
        <v>74</v>
      </c>
      <c r="AL152" t="s">
        <v>74</v>
      </c>
      <c r="AM152" t="s">
        <v>74</v>
      </c>
      <c r="AN152" t="s">
        <v>74</v>
      </c>
      <c r="AO152" t="s">
        <v>74</v>
      </c>
      <c r="AP152" t="s">
        <v>74</v>
      </c>
      <c r="AQ152" t="s">
        <v>74</v>
      </c>
      <c r="AR152" t="s">
        <v>74</v>
      </c>
      <c r="AS152" t="s">
        <v>74</v>
      </c>
      <c r="AT152" t="s">
        <v>74</v>
      </c>
      <c r="AU152" t="s">
        <v>74</v>
      </c>
      <c r="AV152" t="s">
        <v>74</v>
      </c>
      <c r="AW152" t="s">
        <v>74</v>
      </c>
      <c r="AX152" t="s">
        <v>74</v>
      </c>
      <c r="AY152" t="s">
        <v>74</v>
      </c>
      <c r="AZ152" t="s">
        <v>74</v>
      </c>
      <c r="BA152" t="s">
        <v>74</v>
      </c>
      <c r="BB152" t="s">
        <v>74</v>
      </c>
      <c r="BC152" t="s">
        <v>74</v>
      </c>
      <c r="BD152" t="s">
        <v>74</v>
      </c>
      <c r="BE152" t="s">
        <v>74</v>
      </c>
      <c r="BF152" t="s">
        <v>74</v>
      </c>
      <c r="BG152" t="s">
        <v>74</v>
      </c>
      <c r="BH152" t="s">
        <v>74</v>
      </c>
      <c r="BI152" t="s">
        <v>74</v>
      </c>
      <c r="BJ152" t="s">
        <v>74</v>
      </c>
      <c r="BK152" t="s">
        <v>74</v>
      </c>
      <c r="BL152" t="s">
        <v>74</v>
      </c>
      <c r="BM152" t="s">
        <v>74</v>
      </c>
      <c r="BN152" t="s">
        <v>74</v>
      </c>
      <c r="BO152" t="s">
        <v>74</v>
      </c>
      <c r="BP152" t="s">
        <v>74</v>
      </c>
      <c r="BQ152" t="s">
        <v>74</v>
      </c>
      <c r="BR152" t="s">
        <v>74</v>
      </c>
      <c r="BS152" t="s">
        <v>74</v>
      </c>
      <c r="BT152" t="s">
        <v>5363</v>
      </c>
      <c r="BU152" t="s">
        <v>74</v>
      </c>
      <c r="BV152" t="s">
        <v>74</v>
      </c>
      <c r="BW152">
        <v>0</v>
      </c>
    </row>
    <row r="153" spans="1:75" customFormat="1" x14ac:dyDescent="0.25">
      <c r="A153" t="s">
        <v>5369</v>
      </c>
      <c r="B153" t="s">
        <v>102</v>
      </c>
      <c r="C153" t="s">
        <v>394</v>
      </c>
      <c r="D153" t="s">
        <v>44</v>
      </c>
      <c r="E153">
        <v>2016</v>
      </c>
      <c r="F153">
        <v>524</v>
      </c>
      <c r="G153">
        <v>147</v>
      </c>
      <c r="H153">
        <v>0</v>
      </c>
      <c r="I153">
        <v>90</v>
      </c>
      <c r="J153">
        <v>101</v>
      </c>
      <c r="K153">
        <v>112</v>
      </c>
      <c r="L153">
        <v>98</v>
      </c>
      <c r="M153">
        <v>87</v>
      </c>
      <c r="N153">
        <v>62</v>
      </c>
      <c r="O153">
        <v>74</v>
      </c>
      <c r="P153">
        <v>35</v>
      </c>
      <c r="Q153">
        <v>10</v>
      </c>
      <c r="R153">
        <v>2</v>
      </c>
      <c r="S153">
        <v>0</v>
      </c>
      <c r="T153">
        <v>0</v>
      </c>
      <c r="U153">
        <v>620</v>
      </c>
      <c r="V153">
        <v>47</v>
      </c>
      <c r="W153">
        <v>4</v>
      </c>
      <c r="X153">
        <v>538</v>
      </c>
      <c r="Y153">
        <v>123</v>
      </c>
      <c r="Z153">
        <v>10</v>
      </c>
      <c r="AA153">
        <v>16</v>
      </c>
      <c r="AB153">
        <v>1</v>
      </c>
      <c r="AC153">
        <v>7</v>
      </c>
      <c r="AD153">
        <v>22</v>
      </c>
      <c r="AE153">
        <v>616</v>
      </c>
      <c r="AF153">
        <v>5</v>
      </c>
      <c r="AG153">
        <v>4</v>
      </c>
      <c r="AH153">
        <v>0</v>
      </c>
      <c r="AI153">
        <v>527</v>
      </c>
      <c r="AJ153">
        <v>141</v>
      </c>
      <c r="AK153">
        <v>3</v>
      </c>
      <c r="AL153">
        <v>671</v>
      </c>
      <c r="AM153">
        <v>0.78092399999999995</v>
      </c>
      <c r="AN153">
        <v>0.21907599999999999</v>
      </c>
      <c r="AO153">
        <v>0</v>
      </c>
      <c r="AP153">
        <v>0.134128</v>
      </c>
      <c r="AQ153">
        <v>0.15052199999999999</v>
      </c>
      <c r="AR153">
        <v>0.16691500000000001</v>
      </c>
      <c r="AS153">
        <v>0.14605099999999999</v>
      </c>
      <c r="AT153">
        <v>0.12965699999999999</v>
      </c>
      <c r="AU153">
        <v>9.2399000000000009E-2</v>
      </c>
      <c r="AV153">
        <v>0.11028300000000001</v>
      </c>
      <c r="AW153">
        <v>5.2160999999999999E-2</v>
      </c>
      <c r="AX153">
        <v>1.4903E-2</v>
      </c>
      <c r="AY153">
        <v>2.9810000000000001E-3</v>
      </c>
      <c r="AZ153">
        <v>0</v>
      </c>
      <c r="BA153">
        <v>0</v>
      </c>
      <c r="BB153">
        <v>0.92399399999999998</v>
      </c>
      <c r="BC153">
        <v>7.0044999999999996E-2</v>
      </c>
      <c r="BD153">
        <v>5.9609999999999993E-3</v>
      </c>
      <c r="BE153">
        <v>0.80178799999999995</v>
      </c>
      <c r="BF153">
        <v>0.183308</v>
      </c>
      <c r="BG153">
        <v>1.4903E-2</v>
      </c>
      <c r="BH153">
        <v>2.3845000000000002E-2</v>
      </c>
      <c r="BI153">
        <v>1.49E-3</v>
      </c>
      <c r="BJ153">
        <v>1.0432E-2</v>
      </c>
      <c r="BK153">
        <v>3.2786999999999997E-2</v>
      </c>
      <c r="BL153">
        <v>0.91803299999999988</v>
      </c>
      <c r="BM153">
        <v>7.4519999999999994E-3</v>
      </c>
      <c r="BN153">
        <v>5.9609999999999993E-3</v>
      </c>
      <c r="BO153">
        <v>0</v>
      </c>
      <c r="BP153">
        <v>0.78539500000000007</v>
      </c>
      <c r="BQ153">
        <v>0.21013399999999999</v>
      </c>
      <c r="BR153">
        <v>4.4710000000000001E-3</v>
      </c>
      <c r="BS153">
        <v>1</v>
      </c>
      <c r="BT153" t="s">
        <v>5370</v>
      </c>
      <c r="BU153">
        <v>671</v>
      </c>
      <c r="BV153">
        <v>1</v>
      </c>
      <c r="BW153">
        <v>0</v>
      </c>
    </row>
    <row r="154" spans="1:75" customFormat="1" x14ac:dyDescent="0.25">
      <c r="A154" t="s">
        <v>5371</v>
      </c>
      <c r="B154" t="s">
        <v>102</v>
      </c>
      <c r="C154" t="s">
        <v>394</v>
      </c>
      <c r="D154" t="s">
        <v>947</v>
      </c>
      <c r="E154">
        <v>2016</v>
      </c>
      <c r="F154">
        <v>254</v>
      </c>
      <c r="G154">
        <v>99</v>
      </c>
      <c r="H154">
        <v>0</v>
      </c>
      <c r="I154">
        <v>58</v>
      </c>
      <c r="J154">
        <v>57</v>
      </c>
      <c r="K154">
        <v>61</v>
      </c>
      <c r="L154">
        <v>50</v>
      </c>
      <c r="M154">
        <v>44</v>
      </c>
      <c r="N154">
        <v>32</v>
      </c>
      <c r="O154">
        <v>32</v>
      </c>
      <c r="P154">
        <v>13</v>
      </c>
      <c r="Q154">
        <v>4</v>
      </c>
      <c r="R154">
        <v>2</v>
      </c>
      <c r="S154">
        <v>0</v>
      </c>
      <c r="T154">
        <v>0</v>
      </c>
      <c r="U154">
        <v>324</v>
      </c>
      <c r="V154">
        <v>26</v>
      </c>
      <c r="W154">
        <v>3</v>
      </c>
      <c r="X154">
        <v>298</v>
      </c>
      <c r="Y154">
        <v>55</v>
      </c>
      <c r="Z154">
        <v>0</v>
      </c>
      <c r="AA154">
        <v>4</v>
      </c>
      <c r="AB154">
        <v>1</v>
      </c>
      <c r="AC154">
        <v>4</v>
      </c>
      <c r="AD154">
        <v>5</v>
      </c>
      <c r="AE154">
        <v>338</v>
      </c>
      <c r="AF154">
        <v>1</v>
      </c>
      <c r="AG154">
        <v>0</v>
      </c>
      <c r="AH154">
        <v>0</v>
      </c>
      <c r="AI154">
        <v>278</v>
      </c>
      <c r="AJ154">
        <v>74</v>
      </c>
      <c r="AK154">
        <v>1</v>
      </c>
      <c r="AL154">
        <v>353</v>
      </c>
      <c r="AM154">
        <v>0.71954700000000005</v>
      </c>
      <c r="AN154">
        <v>0.28045300000000001</v>
      </c>
      <c r="AO154">
        <v>0</v>
      </c>
      <c r="AP154">
        <v>0.16430600000000001</v>
      </c>
      <c r="AQ154">
        <v>0.16147300000000001</v>
      </c>
      <c r="AR154">
        <v>0.17280499999999999</v>
      </c>
      <c r="AS154">
        <v>0.14164299999999999</v>
      </c>
      <c r="AT154">
        <v>0.12464600000000001</v>
      </c>
      <c r="AU154">
        <v>9.065200000000001E-2</v>
      </c>
      <c r="AV154">
        <v>9.065200000000001E-2</v>
      </c>
      <c r="AW154">
        <v>3.6826999999999999E-2</v>
      </c>
      <c r="AX154">
        <v>1.1331000000000001E-2</v>
      </c>
      <c r="AY154">
        <v>5.666E-3</v>
      </c>
      <c r="AZ154">
        <v>0</v>
      </c>
      <c r="BA154">
        <v>0</v>
      </c>
      <c r="BB154">
        <v>0.91784699999999997</v>
      </c>
      <c r="BC154">
        <v>7.3653999999999997E-2</v>
      </c>
      <c r="BD154">
        <v>8.4989999999999996E-3</v>
      </c>
      <c r="BE154">
        <v>0.84419300000000008</v>
      </c>
      <c r="BF154">
        <v>0.155807</v>
      </c>
      <c r="BG154">
        <v>0</v>
      </c>
      <c r="BH154">
        <v>1.1331000000000001E-2</v>
      </c>
      <c r="BI154">
        <v>2.833E-3</v>
      </c>
      <c r="BJ154">
        <v>1.1331000000000001E-2</v>
      </c>
      <c r="BK154">
        <v>1.4164E-2</v>
      </c>
      <c r="BL154">
        <v>0.957507</v>
      </c>
      <c r="BM154">
        <v>2.833E-3</v>
      </c>
      <c r="BN154">
        <v>0</v>
      </c>
      <c r="BO154">
        <v>0</v>
      </c>
      <c r="BP154">
        <v>0.78753499999999999</v>
      </c>
      <c r="BQ154">
        <v>0.20963200000000001</v>
      </c>
      <c r="BR154">
        <v>2.833E-3</v>
      </c>
      <c r="BS154">
        <v>1</v>
      </c>
      <c r="BT154" t="s">
        <v>5370</v>
      </c>
      <c r="BU154">
        <v>671</v>
      </c>
      <c r="BV154">
        <v>0.52607999999999999</v>
      </c>
      <c r="BW154">
        <v>0</v>
      </c>
    </row>
    <row r="155" spans="1:75" customFormat="1" x14ac:dyDescent="0.25">
      <c r="A155" t="s">
        <v>5372</v>
      </c>
      <c r="B155" t="s">
        <v>102</v>
      </c>
      <c r="C155" t="s">
        <v>394</v>
      </c>
      <c r="D155" t="s">
        <v>949</v>
      </c>
      <c r="E155">
        <v>2016</v>
      </c>
      <c r="F155">
        <v>216</v>
      </c>
      <c r="G155">
        <v>34</v>
      </c>
      <c r="H155">
        <v>0</v>
      </c>
      <c r="I155">
        <v>31</v>
      </c>
      <c r="J155">
        <v>35</v>
      </c>
      <c r="K155">
        <v>39</v>
      </c>
      <c r="L155">
        <v>39</v>
      </c>
      <c r="M155">
        <v>37</v>
      </c>
      <c r="N155">
        <v>29</v>
      </c>
      <c r="O155">
        <v>27</v>
      </c>
      <c r="P155">
        <v>11</v>
      </c>
      <c r="Q155">
        <v>2</v>
      </c>
      <c r="R155">
        <v>0</v>
      </c>
      <c r="S155">
        <v>0</v>
      </c>
      <c r="T155">
        <v>0</v>
      </c>
      <c r="U155">
        <v>232</v>
      </c>
      <c r="V155">
        <v>17</v>
      </c>
      <c r="W155">
        <v>1</v>
      </c>
      <c r="X155">
        <v>195</v>
      </c>
      <c r="Y155">
        <v>55</v>
      </c>
      <c r="Z155">
        <v>0</v>
      </c>
      <c r="AA155">
        <v>6</v>
      </c>
      <c r="AB155">
        <v>0</v>
      </c>
      <c r="AC155">
        <v>1</v>
      </c>
      <c r="AD155">
        <v>16</v>
      </c>
      <c r="AE155">
        <v>226</v>
      </c>
      <c r="AF155">
        <v>0</v>
      </c>
      <c r="AG155">
        <v>1</v>
      </c>
      <c r="AH155">
        <v>0</v>
      </c>
      <c r="AI155">
        <v>195</v>
      </c>
      <c r="AJ155">
        <v>54</v>
      </c>
      <c r="AK155">
        <v>1</v>
      </c>
      <c r="AL155">
        <v>250</v>
      </c>
      <c r="AM155">
        <v>0.8640000000000001</v>
      </c>
      <c r="AN155">
        <v>0.13600000000000001</v>
      </c>
      <c r="AO155">
        <v>0</v>
      </c>
      <c r="AP155">
        <v>0.124</v>
      </c>
      <c r="AQ155">
        <v>0.14000000000000001</v>
      </c>
      <c r="AR155">
        <v>0.156</v>
      </c>
      <c r="AS155">
        <v>0.156</v>
      </c>
      <c r="AT155">
        <v>0.14799999999999999</v>
      </c>
      <c r="AU155">
        <v>0.11600000000000001</v>
      </c>
      <c r="AV155">
        <v>0.108</v>
      </c>
      <c r="AW155">
        <v>4.3999999999999997E-2</v>
      </c>
      <c r="AX155">
        <v>8.0000000000000002E-3</v>
      </c>
      <c r="AY155">
        <v>0</v>
      </c>
      <c r="AZ155">
        <v>0</v>
      </c>
      <c r="BA155">
        <v>0</v>
      </c>
      <c r="BB155">
        <v>0.92799999999999994</v>
      </c>
      <c r="BC155">
        <v>6.8000000000000005E-2</v>
      </c>
      <c r="BD155">
        <v>4.0000000000000001E-3</v>
      </c>
      <c r="BE155">
        <v>0.78</v>
      </c>
      <c r="BF155">
        <v>0.22</v>
      </c>
      <c r="BG155">
        <v>0</v>
      </c>
      <c r="BH155">
        <v>2.4E-2</v>
      </c>
      <c r="BI155">
        <v>0</v>
      </c>
      <c r="BJ155">
        <v>4.0000000000000001E-3</v>
      </c>
      <c r="BK155">
        <v>6.4000000000000001E-2</v>
      </c>
      <c r="BL155">
        <v>0.90400000000000003</v>
      </c>
      <c r="BM155">
        <v>0</v>
      </c>
      <c r="BN155">
        <v>4.0000000000000001E-3</v>
      </c>
      <c r="BO155">
        <v>0</v>
      </c>
      <c r="BP155">
        <v>0.78</v>
      </c>
      <c r="BQ155">
        <v>0.216</v>
      </c>
      <c r="BR155">
        <v>4.0000000000000001E-3</v>
      </c>
      <c r="BS155">
        <v>1</v>
      </c>
      <c r="BT155" t="s">
        <v>5370</v>
      </c>
      <c r="BU155">
        <v>671</v>
      </c>
      <c r="BV155">
        <v>0.37257800000000002</v>
      </c>
      <c r="BW155">
        <v>0</v>
      </c>
    </row>
    <row r="156" spans="1:75" customFormat="1" x14ac:dyDescent="0.25">
      <c r="A156" t="s">
        <v>5373</v>
      </c>
      <c r="B156" t="s">
        <v>102</v>
      </c>
      <c r="C156" t="s">
        <v>394</v>
      </c>
      <c r="D156" t="s">
        <v>951</v>
      </c>
      <c r="E156">
        <v>2016</v>
      </c>
      <c r="F156">
        <v>13</v>
      </c>
      <c r="G156">
        <v>4</v>
      </c>
      <c r="H156">
        <v>0</v>
      </c>
      <c r="I156">
        <v>0</v>
      </c>
      <c r="J156">
        <v>1</v>
      </c>
      <c r="K156">
        <v>1</v>
      </c>
      <c r="L156">
        <v>2</v>
      </c>
      <c r="M156">
        <v>4</v>
      </c>
      <c r="N156">
        <v>1</v>
      </c>
      <c r="O156">
        <v>4</v>
      </c>
      <c r="P156">
        <v>3</v>
      </c>
      <c r="Q156">
        <v>1</v>
      </c>
      <c r="R156">
        <v>0</v>
      </c>
      <c r="S156">
        <v>0</v>
      </c>
      <c r="T156">
        <v>0</v>
      </c>
      <c r="U156">
        <v>17</v>
      </c>
      <c r="V156">
        <v>0</v>
      </c>
      <c r="W156">
        <v>0</v>
      </c>
      <c r="X156">
        <v>11</v>
      </c>
      <c r="Y156">
        <v>6</v>
      </c>
      <c r="Z156">
        <v>0</v>
      </c>
      <c r="AA156">
        <v>0</v>
      </c>
      <c r="AB156">
        <v>0</v>
      </c>
      <c r="AC156">
        <v>1</v>
      </c>
      <c r="AD156">
        <v>0</v>
      </c>
      <c r="AE156">
        <v>16</v>
      </c>
      <c r="AF156">
        <v>0</v>
      </c>
      <c r="AG156">
        <v>0</v>
      </c>
      <c r="AH156">
        <v>0</v>
      </c>
      <c r="AI156">
        <v>14</v>
      </c>
      <c r="AJ156">
        <v>3</v>
      </c>
      <c r="AK156">
        <v>0</v>
      </c>
      <c r="AL156">
        <v>17</v>
      </c>
      <c r="AM156">
        <v>0.764706</v>
      </c>
      <c r="AN156">
        <v>0.235294</v>
      </c>
      <c r="AO156">
        <v>0</v>
      </c>
      <c r="AP156">
        <v>0</v>
      </c>
      <c r="AQ156">
        <v>5.8823999999999987E-2</v>
      </c>
      <c r="AR156">
        <v>5.8823999999999987E-2</v>
      </c>
      <c r="AS156">
        <v>0.117647</v>
      </c>
      <c r="AT156">
        <v>0.235294</v>
      </c>
      <c r="AU156">
        <v>5.8823999999999987E-2</v>
      </c>
      <c r="AV156">
        <v>0.235294</v>
      </c>
      <c r="AW156">
        <v>0.17647099999999999</v>
      </c>
      <c r="AX156">
        <v>5.8823999999999987E-2</v>
      </c>
      <c r="AY156">
        <v>0</v>
      </c>
      <c r="AZ156">
        <v>0</v>
      </c>
      <c r="BA156">
        <v>0</v>
      </c>
      <c r="BB156">
        <v>1</v>
      </c>
      <c r="BC156">
        <v>0</v>
      </c>
      <c r="BD156">
        <v>0</v>
      </c>
      <c r="BE156">
        <v>0.64705900000000005</v>
      </c>
      <c r="BF156">
        <v>0.352941</v>
      </c>
      <c r="BG156">
        <v>0</v>
      </c>
      <c r="BH156">
        <v>0</v>
      </c>
      <c r="BI156">
        <v>0</v>
      </c>
      <c r="BJ156">
        <v>5.8823999999999987E-2</v>
      </c>
      <c r="BK156">
        <v>0</v>
      </c>
      <c r="BL156">
        <v>0.94117600000000001</v>
      </c>
      <c r="BM156">
        <v>0</v>
      </c>
      <c r="BN156">
        <v>0</v>
      </c>
      <c r="BO156">
        <v>0</v>
      </c>
      <c r="BP156">
        <v>0.82352900000000007</v>
      </c>
      <c r="BQ156">
        <v>0.17647099999999999</v>
      </c>
      <c r="BR156">
        <v>0</v>
      </c>
      <c r="BS156">
        <v>1</v>
      </c>
      <c r="BT156" t="s">
        <v>5370</v>
      </c>
      <c r="BU156">
        <v>671</v>
      </c>
      <c r="BV156">
        <v>2.5335E-2</v>
      </c>
      <c r="BW156">
        <v>0</v>
      </c>
    </row>
    <row r="157" spans="1:75" customFormat="1" x14ac:dyDescent="0.25">
      <c r="A157" t="s">
        <v>5374</v>
      </c>
      <c r="B157" t="s">
        <v>102</v>
      </c>
      <c r="C157" t="s">
        <v>394</v>
      </c>
      <c r="D157" t="s">
        <v>953</v>
      </c>
      <c r="E157">
        <v>2016</v>
      </c>
      <c r="F157">
        <v>32</v>
      </c>
      <c r="G157">
        <v>9</v>
      </c>
      <c r="H157">
        <v>0</v>
      </c>
      <c r="I157">
        <v>1</v>
      </c>
      <c r="J157">
        <v>6</v>
      </c>
      <c r="K157">
        <v>8</v>
      </c>
      <c r="L157">
        <v>4</v>
      </c>
      <c r="M157">
        <v>2</v>
      </c>
      <c r="N157">
        <v>0</v>
      </c>
      <c r="O157">
        <v>9</v>
      </c>
      <c r="P157">
        <v>8</v>
      </c>
      <c r="Q157">
        <v>3</v>
      </c>
      <c r="R157">
        <v>0</v>
      </c>
      <c r="S157">
        <v>0</v>
      </c>
      <c r="T157">
        <v>0</v>
      </c>
      <c r="U157">
        <v>38</v>
      </c>
      <c r="V157">
        <v>3</v>
      </c>
      <c r="W157">
        <v>0</v>
      </c>
      <c r="X157">
        <v>34</v>
      </c>
      <c r="Y157">
        <v>7</v>
      </c>
      <c r="Z157">
        <v>0</v>
      </c>
      <c r="AA157">
        <v>6</v>
      </c>
      <c r="AB157">
        <v>0</v>
      </c>
      <c r="AC157">
        <v>1</v>
      </c>
      <c r="AD157">
        <v>1</v>
      </c>
      <c r="AE157">
        <v>26</v>
      </c>
      <c r="AF157">
        <v>4</v>
      </c>
      <c r="AG157">
        <v>3</v>
      </c>
      <c r="AH157">
        <v>0</v>
      </c>
      <c r="AI157">
        <v>33</v>
      </c>
      <c r="AJ157">
        <v>7</v>
      </c>
      <c r="AK157">
        <v>1</v>
      </c>
      <c r="AL157">
        <v>41</v>
      </c>
      <c r="AM157">
        <v>0.78048799999999996</v>
      </c>
      <c r="AN157">
        <v>0.21951200000000001</v>
      </c>
      <c r="AO157">
        <v>0</v>
      </c>
      <c r="AP157">
        <v>2.4389999999999998E-2</v>
      </c>
      <c r="AQ157">
        <v>0.146341</v>
      </c>
      <c r="AR157">
        <v>0.19512199999999999</v>
      </c>
      <c r="AS157">
        <v>9.7560999999999995E-2</v>
      </c>
      <c r="AT157">
        <v>4.8779999999999997E-2</v>
      </c>
      <c r="AU157">
        <v>0</v>
      </c>
      <c r="AV157">
        <v>0.21951200000000001</v>
      </c>
      <c r="AW157">
        <v>0.19512199999999999</v>
      </c>
      <c r="AX157">
        <v>7.3171E-2</v>
      </c>
      <c r="AY157">
        <v>0</v>
      </c>
      <c r="AZ157">
        <v>0</v>
      </c>
      <c r="BA157">
        <v>0</v>
      </c>
      <c r="BB157">
        <v>0.92682900000000001</v>
      </c>
      <c r="BC157">
        <v>7.3171E-2</v>
      </c>
      <c r="BD157">
        <v>0</v>
      </c>
      <c r="BE157">
        <v>0.82926800000000001</v>
      </c>
      <c r="BF157">
        <v>0.17073199999999999</v>
      </c>
      <c r="BG157">
        <v>0</v>
      </c>
      <c r="BH157">
        <v>0.146341</v>
      </c>
      <c r="BI157">
        <v>0</v>
      </c>
      <c r="BJ157">
        <v>2.4389999999999998E-2</v>
      </c>
      <c r="BK157">
        <v>2.4389999999999998E-2</v>
      </c>
      <c r="BL157">
        <v>0.63414599999999999</v>
      </c>
      <c r="BM157">
        <v>9.7560999999999995E-2</v>
      </c>
      <c r="BN157">
        <v>7.3171E-2</v>
      </c>
      <c r="BO157">
        <v>0</v>
      </c>
      <c r="BP157">
        <v>0.80487799999999998</v>
      </c>
      <c r="BQ157">
        <v>0.17073199999999999</v>
      </c>
      <c r="BR157">
        <v>2.4389999999999998E-2</v>
      </c>
      <c r="BS157">
        <v>1</v>
      </c>
      <c r="BT157" t="s">
        <v>5370</v>
      </c>
      <c r="BU157">
        <v>671</v>
      </c>
      <c r="BV157">
        <v>6.1102999999999998E-2</v>
      </c>
      <c r="BW157">
        <v>0</v>
      </c>
    </row>
    <row r="158" spans="1:75" customFormat="1" x14ac:dyDescent="0.25">
      <c r="A158" t="s">
        <v>5375</v>
      </c>
      <c r="B158" t="s">
        <v>102</v>
      </c>
      <c r="C158" t="s">
        <v>394</v>
      </c>
      <c r="D158" t="s">
        <v>961</v>
      </c>
      <c r="E158">
        <v>2016</v>
      </c>
      <c r="F158">
        <v>9</v>
      </c>
      <c r="G158">
        <v>1</v>
      </c>
      <c r="H158">
        <v>0</v>
      </c>
      <c r="I158">
        <v>0</v>
      </c>
      <c r="J158">
        <v>2</v>
      </c>
      <c r="K158">
        <v>3</v>
      </c>
      <c r="L158">
        <v>3</v>
      </c>
      <c r="M158">
        <v>0</v>
      </c>
      <c r="N158">
        <v>0</v>
      </c>
      <c r="O158">
        <v>2</v>
      </c>
      <c r="P158">
        <v>0</v>
      </c>
      <c r="Q158">
        <v>0</v>
      </c>
      <c r="R158">
        <v>0</v>
      </c>
      <c r="S158">
        <v>0</v>
      </c>
      <c r="T158">
        <v>0</v>
      </c>
      <c r="U158">
        <v>9</v>
      </c>
      <c r="V158">
        <v>1</v>
      </c>
      <c r="W158">
        <v>0</v>
      </c>
      <c r="X158">
        <v>0</v>
      </c>
      <c r="Y158">
        <v>0</v>
      </c>
      <c r="Z158">
        <v>10</v>
      </c>
      <c r="AA158">
        <v>0</v>
      </c>
      <c r="AB158">
        <v>0</v>
      </c>
      <c r="AC158">
        <v>0</v>
      </c>
      <c r="AD158">
        <v>0</v>
      </c>
      <c r="AE158">
        <v>10</v>
      </c>
      <c r="AF158">
        <v>0</v>
      </c>
      <c r="AG158">
        <v>0</v>
      </c>
      <c r="AH158">
        <v>0</v>
      </c>
      <c r="AI158">
        <v>7</v>
      </c>
      <c r="AJ158">
        <v>3</v>
      </c>
      <c r="AK158">
        <v>0</v>
      </c>
      <c r="AL158">
        <v>10</v>
      </c>
      <c r="AM158">
        <v>0.9</v>
      </c>
      <c r="AN158">
        <v>0.1</v>
      </c>
      <c r="AO158">
        <v>0</v>
      </c>
      <c r="AP158">
        <v>0</v>
      </c>
      <c r="AQ158">
        <v>0.2</v>
      </c>
      <c r="AR158">
        <v>0.3</v>
      </c>
      <c r="AS158">
        <v>0.3</v>
      </c>
      <c r="AT158">
        <v>0</v>
      </c>
      <c r="AU158">
        <v>0</v>
      </c>
      <c r="AV158">
        <v>0.2</v>
      </c>
      <c r="AW158">
        <v>0</v>
      </c>
      <c r="AX158">
        <v>0</v>
      </c>
      <c r="AY158">
        <v>0</v>
      </c>
      <c r="AZ158">
        <v>0</v>
      </c>
      <c r="BA158">
        <v>0</v>
      </c>
      <c r="BB158">
        <v>0.9</v>
      </c>
      <c r="BC158">
        <v>0.1</v>
      </c>
      <c r="BD158">
        <v>0</v>
      </c>
      <c r="BE158">
        <v>0</v>
      </c>
      <c r="BF158">
        <v>0</v>
      </c>
      <c r="BG158">
        <v>1</v>
      </c>
      <c r="BH158">
        <v>0</v>
      </c>
      <c r="BI158">
        <v>0</v>
      </c>
      <c r="BJ158">
        <v>0</v>
      </c>
      <c r="BK158">
        <v>0</v>
      </c>
      <c r="BL158">
        <v>1</v>
      </c>
      <c r="BM158">
        <v>0</v>
      </c>
      <c r="BN158">
        <v>0</v>
      </c>
      <c r="BO158">
        <v>0</v>
      </c>
      <c r="BP158">
        <v>0.7</v>
      </c>
      <c r="BQ158">
        <v>0.3</v>
      </c>
      <c r="BR158">
        <v>0</v>
      </c>
      <c r="BS158">
        <v>1</v>
      </c>
      <c r="BT158" t="s">
        <v>5370</v>
      </c>
      <c r="BU158">
        <v>671</v>
      </c>
      <c r="BV158">
        <v>1.4903E-2</v>
      </c>
      <c r="BW158">
        <v>0</v>
      </c>
    </row>
    <row r="159" spans="1:75" customFormat="1" x14ac:dyDescent="0.25">
      <c r="A159" t="s">
        <v>5376</v>
      </c>
      <c r="B159" t="s">
        <v>102</v>
      </c>
      <c r="C159" t="s">
        <v>43</v>
      </c>
      <c r="D159" t="s">
        <v>44</v>
      </c>
      <c r="E159">
        <v>2016</v>
      </c>
      <c r="F159">
        <v>6003</v>
      </c>
      <c r="G159">
        <v>2158</v>
      </c>
      <c r="H159">
        <v>0</v>
      </c>
      <c r="I159">
        <v>1061</v>
      </c>
      <c r="J159">
        <v>1341</v>
      </c>
      <c r="K159">
        <v>1404</v>
      </c>
      <c r="L159">
        <v>1299</v>
      </c>
      <c r="M159">
        <v>1031</v>
      </c>
      <c r="N159">
        <v>733</v>
      </c>
      <c r="O159">
        <v>640</v>
      </c>
      <c r="P159">
        <v>412</v>
      </c>
      <c r="Q159">
        <v>178</v>
      </c>
      <c r="R159">
        <v>59</v>
      </c>
      <c r="S159">
        <v>3</v>
      </c>
      <c r="T159">
        <v>0</v>
      </c>
      <c r="U159">
        <v>6105</v>
      </c>
      <c r="V159">
        <v>2056</v>
      </c>
      <c r="W159">
        <v>0</v>
      </c>
      <c r="X159">
        <v>4812</v>
      </c>
      <c r="Y159">
        <v>2793</v>
      </c>
      <c r="Z159">
        <v>556</v>
      </c>
      <c r="AA159">
        <v>59</v>
      </c>
      <c r="AB159">
        <v>5</v>
      </c>
      <c r="AC159">
        <v>228</v>
      </c>
      <c r="AD159">
        <v>179</v>
      </c>
      <c r="AE159">
        <v>7524</v>
      </c>
      <c r="AF159">
        <v>70</v>
      </c>
      <c r="AG159">
        <v>61</v>
      </c>
      <c r="AH159">
        <v>35</v>
      </c>
      <c r="AI159">
        <v>7749</v>
      </c>
      <c r="AJ159">
        <v>376</v>
      </c>
      <c r="AK159">
        <v>36</v>
      </c>
      <c r="AL159">
        <v>8161</v>
      </c>
      <c r="AM159">
        <v>0.73557199999999989</v>
      </c>
      <c r="AN159">
        <v>0.264428</v>
      </c>
      <c r="AO159">
        <v>0</v>
      </c>
      <c r="AP159">
        <v>0.13000900000000001</v>
      </c>
      <c r="AQ159">
        <v>0.16431799999999999</v>
      </c>
      <c r="AR159">
        <v>0.172038</v>
      </c>
      <c r="AS159">
        <v>0.15917200000000001</v>
      </c>
      <c r="AT159">
        <v>0.126333</v>
      </c>
      <c r="AU159">
        <v>8.9816999999999994E-2</v>
      </c>
      <c r="AV159">
        <v>7.8422000000000006E-2</v>
      </c>
      <c r="AW159">
        <v>5.0484000000000001E-2</v>
      </c>
      <c r="AX159">
        <v>2.1811000000000001E-2</v>
      </c>
      <c r="AY159">
        <v>7.2299999999999986E-3</v>
      </c>
      <c r="AZ159">
        <v>3.68E-4</v>
      </c>
      <c r="BA159">
        <v>0</v>
      </c>
      <c r="BB159">
        <v>0.74807000000000001</v>
      </c>
      <c r="BC159">
        <v>0.25192999999999999</v>
      </c>
      <c r="BD159">
        <v>0</v>
      </c>
      <c r="BE159">
        <v>0.58963399999999999</v>
      </c>
      <c r="BF159">
        <v>0.34223700000000001</v>
      </c>
      <c r="BG159">
        <v>6.8128999999999995E-2</v>
      </c>
      <c r="BH159">
        <v>7.2299999999999986E-3</v>
      </c>
      <c r="BI159">
        <v>6.1300000000000005E-4</v>
      </c>
      <c r="BJ159">
        <v>2.7938000000000001E-2</v>
      </c>
      <c r="BK159">
        <v>2.1933999999999999E-2</v>
      </c>
      <c r="BL159">
        <v>0.92194599999999993</v>
      </c>
      <c r="BM159">
        <v>8.5769999999999996E-3</v>
      </c>
      <c r="BN159">
        <v>7.4750000000000007E-3</v>
      </c>
      <c r="BO159">
        <v>4.2890000000000003E-3</v>
      </c>
      <c r="BP159">
        <v>0.94951600000000003</v>
      </c>
      <c r="BQ159">
        <v>4.6073000000000003E-2</v>
      </c>
      <c r="BR159">
        <v>4.411E-3</v>
      </c>
      <c r="BS159">
        <v>1</v>
      </c>
      <c r="BT159" t="s">
        <v>5377</v>
      </c>
      <c r="BU159">
        <v>8161</v>
      </c>
      <c r="BV159">
        <v>1</v>
      </c>
      <c r="BW159">
        <v>0</v>
      </c>
    </row>
    <row r="160" spans="1:75" customFormat="1" x14ac:dyDescent="0.25">
      <c r="A160" t="s">
        <v>5378</v>
      </c>
      <c r="B160" t="s">
        <v>102</v>
      </c>
      <c r="C160" t="s">
        <v>43</v>
      </c>
      <c r="D160" t="s">
        <v>947</v>
      </c>
      <c r="E160">
        <v>2016</v>
      </c>
      <c r="F160">
        <v>2479</v>
      </c>
      <c r="G160">
        <v>980</v>
      </c>
      <c r="H160">
        <v>0</v>
      </c>
      <c r="I160">
        <v>621</v>
      </c>
      <c r="J160">
        <v>660</v>
      </c>
      <c r="K160">
        <v>530</v>
      </c>
      <c r="L160">
        <v>465</v>
      </c>
      <c r="M160">
        <v>369</v>
      </c>
      <c r="N160">
        <v>257</v>
      </c>
      <c r="O160">
        <v>252</v>
      </c>
      <c r="P160">
        <v>176</v>
      </c>
      <c r="Q160">
        <v>95</v>
      </c>
      <c r="R160">
        <v>32</v>
      </c>
      <c r="S160">
        <v>2</v>
      </c>
      <c r="T160">
        <v>0</v>
      </c>
      <c r="U160">
        <v>2627</v>
      </c>
      <c r="V160">
        <v>832</v>
      </c>
      <c r="W160">
        <v>0</v>
      </c>
      <c r="X160">
        <v>1954</v>
      </c>
      <c r="Y160">
        <v>1346</v>
      </c>
      <c r="Z160">
        <v>159</v>
      </c>
      <c r="AA160">
        <v>6</v>
      </c>
      <c r="AB160">
        <v>0</v>
      </c>
      <c r="AC160">
        <v>107</v>
      </c>
      <c r="AD160">
        <v>48</v>
      </c>
      <c r="AE160">
        <v>3292</v>
      </c>
      <c r="AF160">
        <v>2</v>
      </c>
      <c r="AG160">
        <v>0</v>
      </c>
      <c r="AH160">
        <v>4</v>
      </c>
      <c r="AI160">
        <v>3256</v>
      </c>
      <c r="AJ160">
        <v>186</v>
      </c>
      <c r="AK160">
        <v>17</v>
      </c>
      <c r="AL160">
        <v>3459</v>
      </c>
      <c r="AM160">
        <v>0.7166809999999999</v>
      </c>
      <c r="AN160">
        <v>0.28331899999999999</v>
      </c>
      <c r="AO160">
        <v>0</v>
      </c>
      <c r="AP160">
        <v>0.179532</v>
      </c>
      <c r="AQ160">
        <v>0.190807</v>
      </c>
      <c r="AR160">
        <v>0.153223</v>
      </c>
      <c r="AS160">
        <v>0.134432</v>
      </c>
      <c r="AT160">
        <v>0.106678</v>
      </c>
      <c r="AU160">
        <v>7.4299000000000004E-2</v>
      </c>
      <c r="AV160">
        <v>7.2853000000000001E-2</v>
      </c>
      <c r="AW160">
        <v>5.0881999999999997E-2</v>
      </c>
      <c r="AX160">
        <v>2.7465E-2</v>
      </c>
      <c r="AY160">
        <v>9.2510000000000005E-3</v>
      </c>
      <c r="AZ160">
        <v>5.7799999999999995E-4</v>
      </c>
      <c r="BA160">
        <v>0</v>
      </c>
      <c r="BB160">
        <v>0.75946799999999992</v>
      </c>
      <c r="BC160">
        <v>0.240532</v>
      </c>
      <c r="BD160">
        <v>0</v>
      </c>
      <c r="BE160">
        <v>0.56490299999999993</v>
      </c>
      <c r="BF160">
        <v>0.38912999999999998</v>
      </c>
      <c r="BG160">
        <v>4.5967000000000001E-2</v>
      </c>
      <c r="BH160">
        <v>1.735E-3</v>
      </c>
      <c r="BI160">
        <v>0</v>
      </c>
      <c r="BJ160">
        <v>3.0934E-2</v>
      </c>
      <c r="BK160">
        <v>1.3877E-2</v>
      </c>
      <c r="BL160">
        <v>0.95172000000000001</v>
      </c>
      <c r="BM160">
        <v>5.7799999999999995E-4</v>
      </c>
      <c r="BN160">
        <v>0</v>
      </c>
      <c r="BO160">
        <v>1.1559999999999999E-3</v>
      </c>
      <c r="BP160">
        <v>0.94131299999999996</v>
      </c>
      <c r="BQ160">
        <v>5.3773000000000001E-2</v>
      </c>
      <c r="BR160">
        <v>4.9150000000000001E-3</v>
      </c>
      <c r="BS160">
        <v>1</v>
      </c>
      <c r="BT160" t="s">
        <v>5377</v>
      </c>
      <c r="BU160">
        <v>8161</v>
      </c>
      <c r="BV160">
        <v>0.42384500000000003</v>
      </c>
      <c r="BW160">
        <v>0</v>
      </c>
    </row>
    <row r="161" spans="1:75" customFormat="1" x14ac:dyDescent="0.25">
      <c r="A161" t="s">
        <v>5379</v>
      </c>
      <c r="B161" t="s">
        <v>102</v>
      </c>
      <c r="C161" t="s">
        <v>43</v>
      </c>
      <c r="D161" t="s">
        <v>949</v>
      </c>
      <c r="E161">
        <v>2016</v>
      </c>
      <c r="F161">
        <v>2532</v>
      </c>
      <c r="G161">
        <v>789</v>
      </c>
      <c r="H161">
        <v>0</v>
      </c>
      <c r="I161">
        <v>334</v>
      </c>
      <c r="J161">
        <v>488</v>
      </c>
      <c r="K161">
        <v>598</v>
      </c>
      <c r="L161">
        <v>585</v>
      </c>
      <c r="M161">
        <v>491</v>
      </c>
      <c r="N161">
        <v>350</v>
      </c>
      <c r="O161">
        <v>269</v>
      </c>
      <c r="P161">
        <v>140</v>
      </c>
      <c r="Q161">
        <v>51</v>
      </c>
      <c r="R161">
        <v>15</v>
      </c>
      <c r="S161">
        <v>0</v>
      </c>
      <c r="T161">
        <v>0</v>
      </c>
      <c r="U161">
        <v>2634</v>
      </c>
      <c r="V161">
        <v>687</v>
      </c>
      <c r="W161">
        <v>0</v>
      </c>
      <c r="X161">
        <v>2094</v>
      </c>
      <c r="Y161">
        <v>947</v>
      </c>
      <c r="Z161">
        <v>280</v>
      </c>
      <c r="AA161">
        <v>31</v>
      </c>
      <c r="AB161">
        <v>0</v>
      </c>
      <c r="AC161">
        <v>47</v>
      </c>
      <c r="AD161">
        <v>84</v>
      </c>
      <c r="AE161">
        <v>3131</v>
      </c>
      <c r="AF161">
        <v>7</v>
      </c>
      <c r="AG161">
        <v>20</v>
      </c>
      <c r="AH161">
        <v>1</v>
      </c>
      <c r="AI161">
        <v>3163</v>
      </c>
      <c r="AJ161">
        <v>148</v>
      </c>
      <c r="AK161">
        <v>10</v>
      </c>
      <c r="AL161">
        <v>3321</v>
      </c>
      <c r="AM161">
        <v>0.7624209999999999</v>
      </c>
      <c r="AN161">
        <v>0.23757900000000001</v>
      </c>
      <c r="AO161">
        <v>0</v>
      </c>
      <c r="AP161">
        <v>0.10057199999999999</v>
      </c>
      <c r="AQ161">
        <v>0.14694399999999999</v>
      </c>
      <c r="AR161">
        <v>0.180066</v>
      </c>
      <c r="AS161">
        <v>0.176152</v>
      </c>
      <c r="AT161">
        <v>0.14784700000000001</v>
      </c>
      <c r="AU161">
        <v>0.10539</v>
      </c>
      <c r="AV161">
        <v>8.1000000000000003E-2</v>
      </c>
      <c r="AW161">
        <v>4.2155999999999999E-2</v>
      </c>
      <c r="AX161">
        <v>1.5357000000000001E-2</v>
      </c>
      <c r="AY161">
        <v>4.5170000000000002E-3</v>
      </c>
      <c r="AZ161">
        <v>0</v>
      </c>
      <c r="BA161">
        <v>0</v>
      </c>
      <c r="BB161">
        <v>0.79313500000000003</v>
      </c>
      <c r="BC161">
        <v>0.20686499999999999</v>
      </c>
      <c r="BD161">
        <v>0</v>
      </c>
      <c r="BE161">
        <v>0.63053300000000001</v>
      </c>
      <c r="BF161">
        <v>0.28515499999999999</v>
      </c>
      <c r="BG161">
        <v>8.4311999999999998E-2</v>
      </c>
      <c r="BH161">
        <v>9.3349999999999995E-3</v>
      </c>
      <c r="BI161">
        <v>0</v>
      </c>
      <c r="BJ161">
        <v>1.4152E-2</v>
      </c>
      <c r="BK161">
        <v>2.5294000000000001E-2</v>
      </c>
      <c r="BL161">
        <v>0.94278800000000007</v>
      </c>
      <c r="BM161">
        <v>2.1080000000000001E-3</v>
      </c>
      <c r="BN161">
        <v>6.0219999999999996E-3</v>
      </c>
      <c r="BO161">
        <v>3.01E-4</v>
      </c>
      <c r="BP161">
        <v>0.95242400000000005</v>
      </c>
      <c r="BQ161">
        <v>4.4565E-2</v>
      </c>
      <c r="BR161">
        <v>3.0109999999999998E-3</v>
      </c>
      <c r="BS161">
        <v>1</v>
      </c>
      <c r="BT161" t="s">
        <v>5377</v>
      </c>
      <c r="BU161">
        <v>8161</v>
      </c>
      <c r="BV161">
        <v>0.40693499999999999</v>
      </c>
      <c r="BW161">
        <v>0</v>
      </c>
    </row>
    <row r="162" spans="1:75" customFormat="1" x14ac:dyDescent="0.25">
      <c r="A162" t="s">
        <v>5380</v>
      </c>
      <c r="B162" t="s">
        <v>102</v>
      </c>
      <c r="C162" t="s">
        <v>43</v>
      </c>
      <c r="D162" t="s">
        <v>951</v>
      </c>
      <c r="E162">
        <v>2016</v>
      </c>
      <c r="F162">
        <v>211</v>
      </c>
      <c r="G162">
        <v>159</v>
      </c>
      <c r="H162">
        <v>0</v>
      </c>
      <c r="I162">
        <v>11</v>
      </c>
      <c r="J162">
        <v>49</v>
      </c>
      <c r="K162">
        <v>117</v>
      </c>
      <c r="L162">
        <v>85</v>
      </c>
      <c r="M162">
        <v>34</v>
      </c>
      <c r="N162">
        <v>25</v>
      </c>
      <c r="O162">
        <v>22</v>
      </c>
      <c r="P162">
        <v>20</v>
      </c>
      <c r="Q162">
        <v>2</v>
      </c>
      <c r="R162">
        <v>5</v>
      </c>
      <c r="S162">
        <v>0</v>
      </c>
      <c r="T162">
        <v>0</v>
      </c>
      <c r="U162">
        <v>99</v>
      </c>
      <c r="V162">
        <v>271</v>
      </c>
      <c r="W162">
        <v>0</v>
      </c>
      <c r="X162">
        <v>183</v>
      </c>
      <c r="Y162">
        <v>167</v>
      </c>
      <c r="Z162">
        <v>20</v>
      </c>
      <c r="AA162">
        <v>0</v>
      </c>
      <c r="AB162">
        <v>0</v>
      </c>
      <c r="AC162">
        <v>9</v>
      </c>
      <c r="AD162">
        <v>1</v>
      </c>
      <c r="AE162">
        <v>360</v>
      </c>
      <c r="AF162">
        <v>0</v>
      </c>
      <c r="AG162">
        <v>0</v>
      </c>
      <c r="AH162">
        <v>0</v>
      </c>
      <c r="AI162">
        <v>354</v>
      </c>
      <c r="AJ162">
        <v>16</v>
      </c>
      <c r="AK162">
        <v>0</v>
      </c>
      <c r="AL162">
        <v>370</v>
      </c>
      <c r="AM162">
        <v>0.57027000000000005</v>
      </c>
      <c r="AN162">
        <v>0.42973</v>
      </c>
      <c r="AO162">
        <v>0</v>
      </c>
      <c r="AP162">
        <v>2.9729999999999999E-2</v>
      </c>
      <c r="AQ162">
        <v>0.13243199999999999</v>
      </c>
      <c r="AR162">
        <v>0.316216</v>
      </c>
      <c r="AS162">
        <v>0.22972999999999999</v>
      </c>
      <c r="AT162">
        <v>9.1892000000000001E-2</v>
      </c>
      <c r="AU162">
        <v>6.7568000000000003E-2</v>
      </c>
      <c r="AV162">
        <v>5.9458999999999998E-2</v>
      </c>
      <c r="AW162">
        <v>5.4053999999999998E-2</v>
      </c>
      <c r="AX162">
        <v>5.4050000000000001E-3</v>
      </c>
      <c r="AY162">
        <v>1.3514E-2</v>
      </c>
      <c r="AZ162">
        <v>0</v>
      </c>
      <c r="BA162">
        <v>0</v>
      </c>
      <c r="BB162">
        <v>0.26756799999999997</v>
      </c>
      <c r="BC162">
        <v>0.73243199999999997</v>
      </c>
      <c r="BD162">
        <v>0</v>
      </c>
      <c r="BE162">
        <v>0.49459500000000001</v>
      </c>
      <c r="BF162">
        <v>0.451351</v>
      </c>
      <c r="BG162">
        <v>5.4053999999999998E-2</v>
      </c>
      <c r="BH162">
        <v>0</v>
      </c>
      <c r="BI162">
        <v>0</v>
      </c>
      <c r="BJ162">
        <v>2.4323999999999998E-2</v>
      </c>
      <c r="BK162">
        <v>2.7030000000000001E-3</v>
      </c>
      <c r="BL162">
        <v>0.97297300000000009</v>
      </c>
      <c r="BM162">
        <v>0</v>
      </c>
      <c r="BN162">
        <v>0</v>
      </c>
      <c r="BO162">
        <v>0</v>
      </c>
      <c r="BP162">
        <v>0.95675700000000008</v>
      </c>
      <c r="BQ162">
        <v>4.3242999999999997E-2</v>
      </c>
      <c r="BR162">
        <v>0</v>
      </c>
      <c r="BS162">
        <v>1</v>
      </c>
      <c r="BT162" t="s">
        <v>5377</v>
      </c>
      <c r="BU162">
        <v>8161</v>
      </c>
      <c r="BV162">
        <v>4.5338000000000003E-2</v>
      </c>
      <c r="BW162">
        <v>0</v>
      </c>
    </row>
    <row r="163" spans="1:75" customFormat="1" x14ac:dyDescent="0.25">
      <c r="A163" t="s">
        <v>5381</v>
      </c>
      <c r="B163" t="s">
        <v>102</v>
      </c>
      <c r="C163" t="s">
        <v>43</v>
      </c>
      <c r="D163" t="s">
        <v>953</v>
      </c>
      <c r="E163">
        <v>2016</v>
      </c>
      <c r="F163">
        <v>763</v>
      </c>
      <c r="G163">
        <v>216</v>
      </c>
      <c r="H163">
        <v>0</v>
      </c>
      <c r="I163">
        <v>88</v>
      </c>
      <c r="J163">
        <v>138</v>
      </c>
      <c r="K163">
        <v>155</v>
      </c>
      <c r="L163">
        <v>161</v>
      </c>
      <c r="M163">
        <v>132</v>
      </c>
      <c r="N163">
        <v>97</v>
      </c>
      <c r="O163">
        <v>97</v>
      </c>
      <c r="P163">
        <v>75</v>
      </c>
      <c r="Q163">
        <v>29</v>
      </c>
      <c r="R163">
        <v>6</v>
      </c>
      <c r="S163">
        <v>1</v>
      </c>
      <c r="T163">
        <v>0</v>
      </c>
      <c r="U163">
        <v>731</v>
      </c>
      <c r="V163">
        <v>248</v>
      </c>
      <c r="W163">
        <v>0</v>
      </c>
      <c r="X163">
        <v>578</v>
      </c>
      <c r="Y163">
        <v>331</v>
      </c>
      <c r="Z163">
        <v>70</v>
      </c>
      <c r="AA163">
        <v>22</v>
      </c>
      <c r="AB163">
        <v>5</v>
      </c>
      <c r="AC163">
        <v>65</v>
      </c>
      <c r="AD163">
        <v>46</v>
      </c>
      <c r="AE163">
        <v>739</v>
      </c>
      <c r="AF163">
        <v>61</v>
      </c>
      <c r="AG163">
        <v>41</v>
      </c>
      <c r="AH163">
        <v>0</v>
      </c>
      <c r="AI163">
        <v>949</v>
      </c>
      <c r="AJ163">
        <v>25</v>
      </c>
      <c r="AK163">
        <v>5</v>
      </c>
      <c r="AL163">
        <v>979</v>
      </c>
      <c r="AM163">
        <v>0.77936700000000003</v>
      </c>
      <c r="AN163">
        <v>0.220633</v>
      </c>
      <c r="AO163">
        <v>0</v>
      </c>
      <c r="AP163">
        <v>8.9887999999999996E-2</v>
      </c>
      <c r="AQ163">
        <v>0.14096</v>
      </c>
      <c r="AR163">
        <v>0.15832499999999999</v>
      </c>
      <c r="AS163">
        <v>0.16445399999999999</v>
      </c>
      <c r="AT163">
        <v>0.13483100000000001</v>
      </c>
      <c r="AU163">
        <v>9.9080999999999989E-2</v>
      </c>
      <c r="AV163">
        <v>9.9080999999999989E-2</v>
      </c>
      <c r="AW163">
        <v>7.6608999999999997E-2</v>
      </c>
      <c r="AX163">
        <v>2.9621999999999999E-2</v>
      </c>
      <c r="AY163">
        <v>6.1289999999999999E-3</v>
      </c>
      <c r="AZ163">
        <v>1.021E-3</v>
      </c>
      <c r="BA163">
        <v>0</v>
      </c>
      <c r="BB163">
        <v>0.74668000000000001</v>
      </c>
      <c r="BC163">
        <v>0.25331999999999999</v>
      </c>
      <c r="BD163">
        <v>0</v>
      </c>
      <c r="BE163">
        <v>0.59039799999999998</v>
      </c>
      <c r="BF163">
        <v>0.33810000000000001</v>
      </c>
      <c r="BG163">
        <v>7.1501999999999996E-2</v>
      </c>
      <c r="BH163">
        <v>2.2471999999999999E-2</v>
      </c>
      <c r="BI163">
        <v>5.1070000000000004E-3</v>
      </c>
      <c r="BJ163">
        <v>6.6394000000000009E-2</v>
      </c>
      <c r="BK163">
        <v>4.6986999999999987E-2</v>
      </c>
      <c r="BL163">
        <v>0.75485200000000008</v>
      </c>
      <c r="BM163">
        <v>6.2308000000000002E-2</v>
      </c>
      <c r="BN163">
        <v>4.1879E-2</v>
      </c>
      <c r="BO163">
        <v>0</v>
      </c>
      <c r="BP163">
        <v>0.96935599999999988</v>
      </c>
      <c r="BQ163">
        <v>2.5536E-2</v>
      </c>
      <c r="BR163">
        <v>5.1070000000000004E-3</v>
      </c>
      <c r="BS163">
        <v>1</v>
      </c>
      <c r="BT163" t="s">
        <v>5377</v>
      </c>
      <c r="BU163">
        <v>8161</v>
      </c>
      <c r="BV163">
        <v>0.119961</v>
      </c>
      <c r="BW163">
        <v>0</v>
      </c>
    </row>
    <row r="164" spans="1:75" customFormat="1" x14ac:dyDescent="0.25">
      <c r="A164" t="s">
        <v>5382</v>
      </c>
      <c r="B164" t="s">
        <v>102</v>
      </c>
      <c r="C164" t="s">
        <v>43</v>
      </c>
      <c r="D164" t="s">
        <v>961</v>
      </c>
      <c r="E164">
        <v>2016</v>
      </c>
      <c r="F164">
        <v>18</v>
      </c>
      <c r="G164">
        <v>14</v>
      </c>
      <c r="H164">
        <v>0</v>
      </c>
      <c r="I164">
        <v>7</v>
      </c>
      <c r="J164">
        <v>6</v>
      </c>
      <c r="K164">
        <v>4</v>
      </c>
      <c r="L164">
        <v>3</v>
      </c>
      <c r="M164">
        <v>5</v>
      </c>
      <c r="N164">
        <v>4</v>
      </c>
      <c r="O164">
        <v>0</v>
      </c>
      <c r="P164">
        <v>1</v>
      </c>
      <c r="Q164">
        <v>1</v>
      </c>
      <c r="R164">
        <v>1</v>
      </c>
      <c r="S164">
        <v>0</v>
      </c>
      <c r="T164">
        <v>0</v>
      </c>
      <c r="U164">
        <v>14</v>
      </c>
      <c r="V164">
        <v>18</v>
      </c>
      <c r="W164">
        <v>0</v>
      </c>
      <c r="X164">
        <v>3</v>
      </c>
      <c r="Y164">
        <v>2</v>
      </c>
      <c r="Z164">
        <v>27</v>
      </c>
      <c r="AA164">
        <v>0</v>
      </c>
      <c r="AB164">
        <v>0</v>
      </c>
      <c r="AC164">
        <v>0</v>
      </c>
      <c r="AD164">
        <v>0</v>
      </c>
      <c r="AE164">
        <v>2</v>
      </c>
      <c r="AF164">
        <v>0</v>
      </c>
      <c r="AG164">
        <v>0</v>
      </c>
      <c r="AH164">
        <v>30</v>
      </c>
      <c r="AI164">
        <v>30</v>
      </c>
      <c r="AJ164">
        <v>0</v>
      </c>
      <c r="AK164">
        <v>2</v>
      </c>
      <c r="AL164">
        <v>32</v>
      </c>
      <c r="AM164">
        <v>0.5625</v>
      </c>
      <c r="AN164">
        <v>0.4375</v>
      </c>
      <c r="AO164">
        <v>0</v>
      </c>
      <c r="AP164">
        <v>0.21875</v>
      </c>
      <c r="AQ164">
        <v>0.1875</v>
      </c>
      <c r="AR164">
        <v>0.125</v>
      </c>
      <c r="AS164">
        <v>9.375E-2</v>
      </c>
      <c r="AT164">
        <v>0.15625</v>
      </c>
      <c r="AU164">
        <v>0.125</v>
      </c>
      <c r="AV164">
        <v>0</v>
      </c>
      <c r="AW164">
        <v>3.125E-2</v>
      </c>
      <c r="AX164">
        <v>3.125E-2</v>
      </c>
      <c r="AY164">
        <v>3.125E-2</v>
      </c>
      <c r="AZ164">
        <v>0</v>
      </c>
      <c r="BA164">
        <v>0</v>
      </c>
      <c r="BB164">
        <v>0.4375</v>
      </c>
      <c r="BC164">
        <v>0.5625</v>
      </c>
      <c r="BD164">
        <v>0</v>
      </c>
      <c r="BE164">
        <v>9.375E-2</v>
      </c>
      <c r="BF164">
        <v>6.25E-2</v>
      </c>
      <c r="BG164">
        <v>0.84375</v>
      </c>
      <c r="BH164">
        <v>0</v>
      </c>
      <c r="BI164">
        <v>0</v>
      </c>
      <c r="BJ164">
        <v>0</v>
      </c>
      <c r="BK164">
        <v>0</v>
      </c>
      <c r="BL164">
        <v>6.25E-2</v>
      </c>
      <c r="BM164">
        <v>0</v>
      </c>
      <c r="BN164">
        <v>0</v>
      </c>
      <c r="BO164">
        <v>0.9375</v>
      </c>
      <c r="BP164">
        <v>0.9375</v>
      </c>
      <c r="BQ164">
        <v>0</v>
      </c>
      <c r="BR164">
        <v>6.25E-2</v>
      </c>
      <c r="BS164">
        <v>1</v>
      </c>
      <c r="BT164" t="s">
        <v>5377</v>
      </c>
      <c r="BU164">
        <v>8161</v>
      </c>
      <c r="BV164">
        <v>3.921E-3</v>
      </c>
      <c r="BW164">
        <v>0</v>
      </c>
    </row>
    <row r="165" spans="1:75" customFormat="1" x14ac:dyDescent="0.25">
      <c r="A165" t="s">
        <v>5383</v>
      </c>
      <c r="B165" t="s">
        <v>102</v>
      </c>
      <c r="C165" t="s">
        <v>187</v>
      </c>
      <c r="D165" t="s">
        <v>44</v>
      </c>
      <c r="E165">
        <v>2016</v>
      </c>
      <c r="F165">
        <v>68</v>
      </c>
      <c r="G165">
        <v>21</v>
      </c>
      <c r="H165">
        <v>0</v>
      </c>
      <c r="I165">
        <v>15</v>
      </c>
      <c r="J165">
        <v>15</v>
      </c>
      <c r="K165">
        <v>11</v>
      </c>
      <c r="L165">
        <v>14</v>
      </c>
      <c r="M165">
        <v>8</v>
      </c>
      <c r="N165">
        <v>8</v>
      </c>
      <c r="O165">
        <v>9</v>
      </c>
      <c r="P165">
        <v>3</v>
      </c>
      <c r="Q165">
        <v>2</v>
      </c>
      <c r="R165">
        <v>0</v>
      </c>
      <c r="S165">
        <v>4</v>
      </c>
      <c r="T165">
        <v>0</v>
      </c>
      <c r="U165">
        <v>86</v>
      </c>
      <c r="V165">
        <v>3</v>
      </c>
      <c r="W165">
        <v>0</v>
      </c>
      <c r="X165">
        <v>68</v>
      </c>
      <c r="Y165">
        <v>19</v>
      </c>
      <c r="Z165">
        <v>2</v>
      </c>
      <c r="AA165" t="s">
        <v>74</v>
      </c>
      <c r="AB165" t="s">
        <v>74</v>
      </c>
      <c r="AC165" t="s">
        <v>74</v>
      </c>
      <c r="AD165" t="s">
        <v>74</v>
      </c>
      <c r="AE165" t="s">
        <v>74</v>
      </c>
      <c r="AF165" t="s">
        <v>74</v>
      </c>
      <c r="AG165" t="s">
        <v>74</v>
      </c>
      <c r="AH165" t="s">
        <v>74</v>
      </c>
      <c r="AI165">
        <v>78</v>
      </c>
      <c r="AJ165">
        <v>7</v>
      </c>
      <c r="AK165">
        <v>4</v>
      </c>
      <c r="AL165">
        <v>89</v>
      </c>
      <c r="AM165">
        <v>0.76404499999999997</v>
      </c>
      <c r="AN165">
        <v>0.235955</v>
      </c>
      <c r="AO165">
        <v>0</v>
      </c>
      <c r="AP165">
        <v>0.16853899999999999</v>
      </c>
      <c r="AQ165">
        <v>0.16853899999999999</v>
      </c>
      <c r="AR165">
        <v>0.123596</v>
      </c>
      <c r="AS165">
        <v>0.157303</v>
      </c>
      <c r="AT165">
        <v>8.9887999999999996E-2</v>
      </c>
      <c r="AU165">
        <v>8.9887999999999996E-2</v>
      </c>
      <c r="AV165">
        <v>0.10112400000000001</v>
      </c>
      <c r="AW165">
        <v>3.3708000000000002E-2</v>
      </c>
      <c r="AX165">
        <v>2.2471999999999999E-2</v>
      </c>
      <c r="AY165">
        <v>0</v>
      </c>
      <c r="AZ165">
        <v>4.4943999999999998E-2</v>
      </c>
      <c r="BA165">
        <v>0</v>
      </c>
      <c r="BB165">
        <v>0.96629199999999993</v>
      </c>
      <c r="BC165">
        <v>3.3708000000000002E-2</v>
      </c>
      <c r="BD165">
        <v>0</v>
      </c>
      <c r="BE165">
        <v>0.76404499999999997</v>
      </c>
      <c r="BF165">
        <v>0.21348300000000001</v>
      </c>
      <c r="BG165">
        <v>2.2471999999999999E-2</v>
      </c>
      <c r="BH165">
        <v>0</v>
      </c>
      <c r="BI165">
        <v>0</v>
      </c>
      <c r="BJ165">
        <v>0</v>
      </c>
      <c r="BK165">
        <v>0</v>
      </c>
      <c r="BL165">
        <v>0</v>
      </c>
      <c r="BM165">
        <v>0</v>
      </c>
      <c r="BN165">
        <v>0</v>
      </c>
      <c r="BO165">
        <v>0</v>
      </c>
      <c r="BP165">
        <v>0.87640399999999996</v>
      </c>
      <c r="BQ165">
        <v>7.8652E-2</v>
      </c>
      <c r="BR165">
        <v>4.4943999999999998E-2</v>
      </c>
      <c r="BS165">
        <v>1</v>
      </c>
      <c r="BT165" t="s">
        <v>5384</v>
      </c>
      <c r="BU165">
        <v>89</v>
      </c>
      <c r="BV165">
        <v>1</v>
      </c>
      <c r="BW165">
        <v>0</v>
      </c>
    </row>
    <row r="166" spans="1:75" customFormat="1" x14ac:dyDescent="0.25">
      <c r="A166" t="s">
        <v>5385</v>
      </c>
      <c r="B166" t="s">
        <v>102</v>
      </c>
      <c r="C166" t="s">
        <v>187</v>
      </c>
      <c r="D166" t="s">
        <v>947</v>
      </c>
      <c r="E166">
        <v>2016</v>
      </c>
      <c r="F166" t="s">
        <v>74</v>
      </c>
      <c r="G166" t="s">
        <v>74</v>
      </c>
      <c r="H166" t="s">
        <v>74</v>
      </c>
      <c r="I166" t="s">
        <v>74</v>
      </c>
      <c r="J166" t="s">
        <v>74</v>
      </c>
      <c r="K166" t="s">
        <v>74</v>
      </c>
      <c r="L166" t="s">
        <v>74</v>
      </c>
      <c r="M166" t="s">
        <v>74</v>
      </c>
      <c r="N166" t="s">
        <v>74</v>
      </c>
      <c r="O166" t="s">
        <v>74</v>
      </c>
      <c r="P166" t="s">
        <v>74</v>
      </c>
      <c r="Q166" t="s">
        <v>74</v>
      </c>
      <c r="R166" t="s">
        <v>74</v>
      </c>
      <c r="S166" t="s">
        <v>74</v>
      </c>
      <c r="T166" t="s">
        <v>74</v>
      </c>
      <c r="U166" t="s">
        <v>74</v>
      </c>
      <c r="V166" t="s">
        <v>74</v>
      </c>
      <c r="W166" t="s">
        <v>74</v>
      </c>
      <c r="X166" t="s">
        <v>74</v>
      </c>
      <c r="Y166" t="s">
        <v>74</v>
      </c>
      <c r="Z166" t="s">
        <v>74</v>
      </c>
      <c r="AA166" t="s">
        <v>74</v>
      </c>
      <c r="AB166" t="s">
        <v>74</v>
      </c>
      <c r="AC166" t="s">
        <v>74</v>
      </c>
      <c r="AD166" t="s">
        <v>74</v>
      </c>
      <c r="AE166" t="s">
        <v>74</v>
      </c>
      <c r="AF166" t="s">
        <v>74</v>
      </c>
      <c r="AG166" t="s">
        <v>74</v>
      </c>
      <c r="AH166" t="s">
        <v>74</v>
      </c>
      <c r="AI166" t="s">
        <v>74</v>
      </c>
      <c r="AJ166" t="s">
        <v>74</v>
      </c>
      <c r="AK166" t="s">
        <v>74</v>
      </c>
      <c r="AL166" t="s">
        <v>74</v>
      </c>
      <c r="AM166" t="s">
        <v>74</v>
      </c>
      <c r="AN166" t="s">
        <v>74</v>
      </c>
      <c r="AO166" t="s">
        <v>74</v>
      </c>
      <c r="AP166" t="s">
        <v>74</v>
      </c>
      <c r="AQ166" t="s">
        <v>74</v>
      </c>
      <c r="AR166" t="s">
        <v>74</v>
      </c>
      <c r="AS166" t="s">
        <v>74</v>
      </c>
      <c r="AT166" t="s">
        <v>74</v>
      </c>
      <c r="AU166" t="s">
        <v>74</v>
      </c>
      <c r="AV166" t="s">
        <v>74</v>
      </c>
      <c r="AW166" t="s">
        <v>74</v>
      </c>
      <c r="AX166" t="s">
        <v>74</v>
      </c>
      <c r="AY166" t="s">
        <v>74</v>
      </c>
      <c r="AZ166" t="s">
        <v>74</v>
      </c>
      <c r="BA166" t="s">
        <v>74</v>
      </c>
      <c r="BB166" t="s">
        <v>74</v>
      </c>
      <c r="BC166" t="s">
        <v>74</v>
      </c>
      <c r="BD166" t="s">
        <v>74</v>
      </c>
      <c r="BE166" t="s">
        <v>74</v>
      </c>
      <c r="BF166" t="s">
        <v>74</v>
      </c>
      <c r="BG166" t="s">
        <v>74</v>
      </c>
      <c r="BH166" t="s">
        <v>74</v>
      </c>
      <c r="BI166" t="s">
        <v>74</v>
      </c>
      <c r="BJ166" t="s">
        <v>74</v>
      </c>
      <c r="BK166" t="s">
        <v>74</v>
      </c>
      <c r="BL166" t="s">
        <v>74</v>
      </c>
      <c r="BM166" t="s">
        <v>74</v>
      </c>
      <c r="BN166" t="s">
        <v>74</v>
      </c>
      <c r="BO166" t="s">
        <v>74</v>
      </c>
      <c r="BP166" t="s">
        <v>74</v>
      </c>
      <c r="BQ166" t="s">
        <v>74</v>
      </c>
      <c r="BR166" t="s">
        <v>74</v>
      </c>
      <c r="BS166" t="s">
        <v>74</v>
      </c>
      <c r="BT166" t="s">
        <v>5384</v>
      </c>
      <c r="BU166" t="s">
        <v>74</v>
      </c>
      <c r="BV166" t="s">
        <v>74</v>
      </c>
      <c r="BW166">
        <v>1</v>
      </c>
    </row>
    <row r="167" spans="1:75" customFormat="1" x14ac:dyDescent="0.25">
      <c r="A167" t="s">
        <v>5386</v>
      </c>
      <c r="B167" t="s">
        <v>102</v>
      </c>
      <c r="C167" t="s">
        <v>187</v>
      </c>
      <c r="D167" t="s">
        <v>949</v>
      </c>
      <c r="E167">
        <v>2016</v>
      </c>
      <c r="F167" t="s">
        <v>74</v>
      </c>
      <c r="G167" t="s">
        <v>74</v>
      </c>
      <c r="H167" t="s">
        <v>74</v>
      </c>
      <c r="I167" t="s">
        <v>74</v>
      </c>
      <c r="J167" t="s">
        <v>74</v>
      </c>
      <c r="K167" t="s">
        <v>74</v>
      </c>
      <c r="L167" t="s">
        <v>74</v>
      </c>
      <c r="M167" t="s">
        <v>74</v>
      </c>
      <c r="N167" t="s">
        <v>74</v>
      </c>
      <c r="O167" t="s">
        <v>74</v>
      </c>
      <c r="P167" t="s">
        <v>74</v>
      </c>
      <c r="Q167" t="s">
        <v>74</v>
      </c>
      <c r="R167" t="s">
        <v>74</v>
      </c>
      <c r="S167" t="s">
        <v>74</v>
      </c>
      <c r="T167" t="s">
        <v>74</v>
      </c>
      <c r="U167" t="s">
        <v>74</v>
      </c>
      <c r="V167" t="s">
        <v>74</v>
      </c>
      <c r="W167" t="s">
        <v>74</v>
      </c>
      <c r="X167" t="s">
        <v>74</v>
      </c>
      <c r="Y167" t="s">
        <v>74</v>
      </c>
      <c r="Z167" t="s">
        <v>74</v>
      </c>
      <c r="AA167" t="s">
        <v>74</v>
      </c>
      <c r="AB167" t="s">
        <v>74</v>
      </c>
      <c r="AC167" t="s">
        <v>74</v>
      </c>
      <c r="AD167" t="s">
        <v>74</v>
      </c>
      <c r="AE167" t="s">
        <v>74</v>
      </c>
      <c r="AF167" t="s">
        <v>74</v>
      </c>
      <c r="AG167" t="s">
        <v>74</v>
      </c>
      <c r="AH167" t="s">
        <v>74</v>
      </c>
      <c r="AI167" t="s">
        <v>74</v>
      </c>
      <c r="AJ167" t="s">
        <v>74</v>
      </c>
      <c r="AK167" t="s">
        <v>74</v>
      </c>
      <c r="AL167" t="s">
        <v>74</v>
      </c>
      <c r="AM167" t="s">
        <v>74</v>
      </c>
      <c r="AN167" t="s">
        <v>74</v>
      </c>
      <c r="AO167" t="s">
        <v>74</v>
      </c>
      <c r="AP167" t="s">
        <v>74</v>
      </c>
      <c r="AQ167" t="s">
        <v>74</v>
      </c>
      <c r="AR167" t="s">
        <v>74</v>
      </c>
      <c r="AS167" t="s">
        <v>74</v>
      </c>
      <c r="AT167" t="s">
        <v>74</v>
      </c>
      <c r="AU167" t="s">
        <v>74</v>
      </c>
      <c r="AV167" t="s">
        <v>74</v>
      </c>
      <c r="AW167" t="s">
        <v>74</v>
      </c>
      <c r="AX167" t="s">
        <v>74</v>
      </c>
      <c r="AY167" t="s">
        <v>74</v>
      </c>
      <c r="AZ167" t="s">
        <v>74</v>
      </c>
      <c r="BA167" t="s">
        <v>74</v>
      </c>
      <c r="BB167" t="s">
        <v>74</v>
      </c>
      <c r="BC167" t="s">
        <v>74</v>
      </c>
      <c r="BD167" t="s">
        <v>74</v>
      </c>
      <c r="BE167" t="s">
        <v>74</v>
      </c>
      <c r="BF167" t="s">
        <v>74</v>
      </c>
      <c r="BG167" t="s">
        <v>74</v>
      </c>
      <c r="BH167" t="s">
        <v>74</v>
      </c>
      <c r="BI167" t="s">
        <v>74</v>
      </c>
      <c r="BJ167" t="s">
        <v>74</v>
      </c>
      <c r="BK167" t="s">
        <v>74</v>
      </c>
      <c r="BL167" t="s">
        <v>74</v>
      </c>
      <c r="BM167" t="s">
        <v>74</v>
      </c>
      <c r="BN167" t="s">
        <v>74</v>
      </c>
      <c r="BO167" t="s">
        <v>74</v>
      </c>
      <c r="BP167" t="s">
        <v>74</v>
      </c>
      <c r="BQ167" t="s">
        <v>74</v>
      </c>
      <c r="BR167" t="s">
        <v>74</v>
      </c>
      <c r="BS167" t="s">
        <v>74</v>
      </c>
      <c r="BT167" t="s">
        <v>5384</v>
      </c>
      <c r="BU167" t="s">
        <v>74</v>
      </c>
      <c r="BV167" t="s">
        <v>74</v>
      </c>
      <c r="BW167">
        <v>0</v>
      </c>
    </row>
    <row r="168" spans="1:75" customFormat="1" x14ac:dyDescent="0.25">
      <c r="A168" t="s">
        <v>5387</v>
      </c>
      <c r="B168" t="s">
        <v>102</v>
      </c>
      <c r="C168" t="s">
        <v>187</v>
      </c>
      <c r="D168" t="s">
        <v>953</v>
      </c>
      <c r="E168">
        <v>2016</v>
      </c>
      <c r="F168" t="s">
        <v>74</v>
      </c>
      <c r="G168" t="s">
        <v>74</v>
      </c>
      <c r="H168" t="s">
        <v>74</v>
      </c>
      <c r="I168" t="s">
        <v>74</v>
      </c>
      <c r="J168" t="s">
        <v>74</v>
      </c>
      <c r="K168" t="s">
        <v>74</v>
      </c>
      <c r="L168" t="s">
        <v>74</v>
      </c>
      <c r="M168" t="s">
        <v>74</v>
      </c>
      <c r="N168" t="s">
        <v>74</v>
      </c>
      <c r="O168" t="s">
        <v>74</v>
      </c>
      <c r="P168" t="s">
        <v>74</v>
      </c>
      <c r="Q168" t="s">
        <v>74</v>
      </c>
      <c r="R168" t="s">
        <v>74</v>
      </c>
      <c r="S168" t="s">
        <v>74</v>
      </c>
      <c r="T168" t="s">
        <v>74</v>
      </c>
      <c r="U168" t="s">
        <v>74</v>
      </c>
      <c r="V168" t="s">
        <v>74</v>
      </c>
      <c r="W168" t="s">
        <v>74</v>
      </c>
      <c r="X168" t="s">
        <v>74</v>
      </c>
      <c r="Y168" t="s">
        <v>74</v>
      </c>
      <c r="Z168" t="s">
        <v>74</v>
      </c>
      <c r="AA168" t="s">
        <v>74</v>
      </c>
      <c r="AB168" t="s">
        <v>74</v>
      </c>
      <c r="AC168" t="s">
        <v>74</v>
      </c>
      <c r="AD168" t="s">
        <v>74</v>
      </c>
      <c r="AE168" t="s">
        <v>74</v>
      </c>
      <c r="AF168" t="s">
        <v>74</v>
      </c>
      <c r="AG168" t="s">
        <v>74</v>
      </c>
      <c r="AH168" t="s">
        <v>74</v>
      </c>
      <c r="AI168" t="s">
        <v>74</v>
      </c>
      <c r="AJ168" t="s">
        <v>74</v>
      </c>
      <c r="AK168" t="s">
        <v>74</v>
      </c>
      <c r="AL168" t="s">
        <v>74</v>
      </c>
      <c r="AM168" t="s">
        <v>74</v>
      </c>
      <c r="AN168" t="s">
        <v>74</v>
      </c>
      <c r="AO168" t="s">
        <v>74</v>
      </c>
      <c r="AP168" t="s">
        <v>74</v>
      </c>
      <c r="AQ168" t="s">
        <v>74</v>
      </c>
      <c r="AR168" t="s">
        <v>74</v>
      </c>
      <c r="AS168" t="s">
        <v>74</v>
      </c>
      <c r="AT168" t="s">
        <v>74</v>
      </c>
      <c r="AU168" t="s">
        <v>74</v>
      </c>
      <c r="AV168" t="s">
        <v>74</v>
      </c>
      <c r="AW168" t="s">
        <v>74</v>
      </c>
      <c r="AX168" t="s">
        <v>74</v>
      </c>
      <c r="AY168" t="s">
        <v>74</v>
      </c>
      <c r="AZ168" t="s">
        <v>74</v>
      </c>
      <c r="BA168" t="s">
        <v>74</v>
      </c>
      <c r="BB168" t="s">
        <v>74</v>
      </c>
      <c r="BC168" t="s">
        <v>74</v>
      </c>
      <c r="BD168" t="s">
        <v>74</v>
      </c>
      <c r="BE168" t="s">
        <v>74</v>
      </c>
      <c r="BF168" t="s">
        <v>74</v>
      </c>
      <c r="BG168" t="s">
        <v>74</v>
      </c>
      <c r="BH168" t="s">
        <v>74</v>
      </c>
      <c r="BI168" t="s">
        <v>74</v>
      </c>
      <c r="BJ168" t="s">
        <v>74</v>
      </c>
      <c r="BK168" t="s">
        <v>74</v>
      </c>
      <c r="BL168" t="s">
        <v>74</v>
      </c>
      <c r="BM168" t="s">
        <v>74</v>
      </c>
      <c r="BN168" t="s">
        <v>74</v>
      </c>
      <c r="BO168" t="s">
        <v>74</v>
      </c>
      <c r="BP168" t="s">
        <v>74</v>
      </c>
      <c r="BQ168" t="s">
        <v>74</v>
      </c>
      <c r="BR168" t="s">
        <v>74</v>
      </c>
      <c r="BS168" t="s">
        <v>74</v>
      </c>
      <c r="BT168" t="s">
        <v>5384</v>
      </c>
      <c r="BU168" t="s">
        <v>74</v>
      </c>
      <c r="BV168" t="s">
        <v>74</v>
      </c>
      <c r="BW168">
        <v>1</v>
      </c>
    </row>
    <row r="169" spans="1:75" customFormat="1" x14ac:dyDescent="0.25">
      <c r="A169" t="s">
        <v>5388</v>
      </c>
      <c r="B169" t="s">
        <v>102</v>
      </c>
      <c r="C169" t="s">
        <v>187</v>
      </c>
      <c r="D169" t="s">
        <v>961</v>
      </c>
      <c r="E169">
        <v>2016</v>
      </c>
      <c r="F169" t="s">
        <v>74</v>
      </c>
      <c r="G169" t="s">
        <v>74</v>
      </c>
      <c r="H169" t="s">
        <v>74</v>
      </c>
      <c r="I169" t="s">
        <v>74</v>
      </c>
      <c r="J169" t="s">
        <v>74</v>
      </c>
      <c r="K169" t="s">
        <v>74</v>
      </c>
      <c r="L169" t="s">
        <v>74</v>
      </c>
      <c r="M169" t="s">
        <v>74</v>
      </c>
      <c r="N169" t="s">
        <v>74</v>
      </c>
      <c r="O169" t="s">
        <v>74</v>
      </c>
      <c r="P169" t="s">
        <v>74</v>
      </c>
      <c r="Q169" t="s">
        <v>74</v>
      </c>
      <c r="R169" t="s">
        <v>74</v>
      </c>
      <c r="S169" t="s">
        <v>74</v>
      </c>
      <c r="T169" t="s">
        <v>74</v>
      </c>
      <c r="U169" t="s">
        <v>74</v>
      </c>
      <c r="V169" t="s">
        <v>74</v>
      </c>
      <c r="W169" t="s">
        <v>74</v>
      </c>
      <c r="X169" t="s">
        <v>74</v>
      </c>
      <c r="Y169" t="s">
        <v>74</v>
      </c>
      <c r="Z169" t="s">
        <v>74</v>
      </c>
      <c r="AA169" t="s">
        <v>74</v>
      </c>
      <c r="AB169" t="s">
        <v>74</v>
      </c>
      <c r="AC169" t="s">
        <v>74</v>
      </c>
      <c r="AD169" t="s">
        <v>74</v>
      </c>
      <c r="AE169" t="s">
        <v>74</v>
      </c>
      <c r="AF169" t="s">
        <v>74</v>
      </c>
      <c r="AG169" t="s">
        <v>74</v>
      </c>
      <c r="AH169" t="s">
        <v>74</v>
      </c>
      <c r="AI169" t="s">
        <v>74</v>
      </c>
      <c r="AJ169" t="s">
        <v>74</v>
      </c>
      <c r="AK169" t="s">
        <v>74</v>
      </c>
      <c r="AL169" t="s">
        <v>74</v>
      </c>
      <c r="AM169" t="s">
        <v>74</v>
      </c>
      <c r="AN169" t="s">
        <v>74</v>
      </c>
      <c r="AO169" t="s">
        <v>74</v>
      </c>
      <c r="AP169" t="s">
        <v>74</v>
      </c>
      <c r="AQ169" t="s">
        <v>74</v>
      </c>
      <c r="AR169" t="s">
        <v>74</v>
      </c>
      <c r="AS169" t="s">
        <v>74</v>
      </c>
      <c r="AT169" t="s">
        <v>74</v>
      </c>
      <c r="AU169" t="s">
        <v>74</v>
      </c>
      <c r="AV169" t="s">
        <v>74</v>
      </c>
      <c r="AW169" t="s">
        <v>74</v>
      </c>
      <c r="AX169" t="s">
        <v>74</v>
      </c>
      <c r="AY169" t="s">
        <v>74</v>
      </c>
      <c r="AZ169" t="s">
        <v>74</v>
      </c>
      <c r="BA169" t="s">
        <v>74</v>
      </c>
      <c r="BB169" t="s">
        <v>74</v>
      </c>
      <c r="BC169" t="s">
        <v>74</v>
      </c>
      <c r="BD169" t="s">
        <v>74</v>
      </c>
      <c r="BE169" t="s">
        <v>74</v>
      </c>
      <c r="BF169" t="s">
        <v>74</v>
      </c>
      <c r="BG169" t="s">
        <v>74</v>
      </c>
      <c r="BH169" t="s">
        <v>74</v>
      </c>
      <c r="BI169" t="s">
        <v>74</v>
      </c>
      <c r="BJ169" t="s">
        <v>74</v>
      </c>
      <c r="BK169" t="s">
        <v>74</v>
      </c>
      <c r="BL169" t="s">
        <v>74</v>
      </c>
      <c r="BM169" t="s">
        <v>74</v>
      </c>
      <c r="BN169" t="s">
        <v>74</v>
      </c>
      <c r="BO169" t="s">
        <v>74</v>
      </c>
      <c r="BP169" t="s">
        <v>74</v>
      </c>
      <c r="BQ169" t="s">
        <v>74</v>
      </c>
      <c r="BR169" t="s">
        <v>74</v>
      </c>
      <c r="BS169" t="s">
        <v>74</v>
      </c>
      <c r="BT169" t="s">
        <v>5384</v>
      </c>
      <c r="BU169" t="s">
        <v>74</v>
      </c>
      <c r="BV169" t="s">
        <v>74</v>
      </c>
      <c r="BW169">
        <v>0</v>
      </c>
    </row>
    <row r="170" spans="1:75" customFormat="1" x14ac:dyDescent="0.25">
      <c r="A170" t="s">
        <v>5389</v>
      </c>
      <c r="B170" t="s">
        <v>102</v>
      </c>
      <c r="C170" t="s">
        <v>420</v>
      </c>
      <c r="D170" t="s">
        <v>44</v>
      </c>
      <c r="E170">
        <v>2016</v>
      </c>
      <c r="F170">
        <v>3431</v>
      </c>
      <c r="G170">
        <v>1024</v>
      </c>
      <c r="H170">
        <v>0</v>
      </c>
      <c r="I170">
        <v>749</v>
      </c>
      <c r="J170">
        <v>690</v>
      </c>
      <c r="K170">
        <v>590</v>
      </c>
      <c r="L170">
        <v>601</v>
      </c>
      <c r="M170">
        <v>586</v>
      </c>
      <c r="N170">
        <v>590</v>
      </c>
      <c r="O170">
        <v>424</v>
      </c>
      <c r="P170">
        <v>150</v>
      </c>
      <c r="Q170">
        <v>42</v>
      </c>
      <c r="R170">
        <v>12</v>
      </c>
      <c r="S170">
        <v>21</v>
      </c>
      <c r="T170">
        <v>0</v>
      </c>
      <c r="U170">
        <v>4269</v>
      </c>
      <c r="V170">
        <v>144</v>
      </c>
      <c r="W170">
        <v>42</v>
      </c>
      <c r="X170" t="s">
        <v>74</v>
      </c>
      <c r="Y170" t="s">
        <v>74</v>
      </c>
      <c r="Z170" t="s">
        <v>74</v>
      </c>
      <c r="AA170" t="s">
        <v>74</v>
      </c>
      <c r="AB170" t="s">
        <v>74</v>
      </c>
      <c r="AC170" t="s">
        <v>74</v>
      </c>
      <c r="AD170" t="s">
        <v>74</v>
      </c>
      <c r="AE170" t="s">
        <v>74</v>
      </c>
      <c r="AF170" t="s">
        <v>74</v>
      </c>
      <c r="AG170" t="s">
        <v>74</v>
      </c>
      <c r="AH170" t="s">
        <v>74</v>
      </c>
      <c r="AI170">
        <v>4096</v>
      </c>
      <c r="AJ170">
        <v>349</v>
      </c>
      <c r="AK170">
        <v>10</v>
      </c>
      <c r="AL170">
        <v>4455</v>
      </c>
      <c r="AM170">
        <v>0.770146</v>
      </c>
      <c r="AN170">
        <v>0.229854</v>
      </c>
      <c r="AO170">
        <v>0</v>
      </c>
      <c r="AP170">
        <v>0.168126</v>
      </c>
      <c r="AQ170">
        <v>0.15488199999999999</v>
      </c>
      <c r="AR170">
        <v>0.132435</v>
      </c>
      <c r="AS170">
        <v>0.134905</v>
      </c>
      <c r="AT170">
        <v>0.13153799999999999</v>
      </c>
      <c r="AU170">
        <v>0.132435</v>
      </c>
      <c r="AV170">
        <v>9.5174000000000009E-2</v>
      </c>
      <c r="AW170">
        <v>3.3669999999999999E-2</v>
      </c>
      <c r="AX170">
        <v>9.4279999999999989E-3</v>
      </c>
      <c r="AY170">
        <v>2.6940000000000002E-3</v>
      </c>
      <c r="AZ170">
        <v>4.7139999999999986E-3</v>
      </c>
      <c r="BA170">
        <v>0</v>
      </c>
      <c r="BB170">
        <v>0.95824900000000002</v>
      </c>
      <c r="BC170">
        <v>3.2322999999999998E-2</v>
      </c>
      <c r="BD170">
        <v>9.4279999999999989E-3</v>
      </c>
      <c r="BE170">
        <v>0</v>
      </c>
      <c r="BF170">
        <v>0</v>
      </c>
      <c r="BG170">
        <v>0</v>
      </c>
      <c r="BH170">
        <v>0</v>
      </c>
      <c r="BI170">
        <v>0</v>
      </c>
      <c r="BJ170">
        <v>0</v>
      </c>
      <c r="BK170">
        <v>0</v>
      </c>
      <c r="BL170">
        <v>0</v>
      </c>
      <c r="BM170">
        <v>0</v>
      </c>
      <c r="BN170">
        <v>0</v>
      </c>
      <c r="BO170">
        <v>0</v>
      </c>
      <c r="BP170">
        <v>0.9194159999999999</v>
      </c>
      <c r="BQ170">
        <v>7.8338999999999992E-2</v>
      </c>
      <c r="BR170">
        <v>2.245E-3</v>
      </c>
      <c r="BS170">
        <v>1</v>
      </c>
      <c r="BT170" t="s">
        <v>5390</v>
      </c>
      <c r="BU170">
        <v>4455</v>
      </c>
      <c r="BV170">
        <v>1</v>
      </c>
      <c r="BW170">
        <v>0</v>
      </c>
    </row>
    <row r="171" spans="1:75" customFormat="1" x14ac:dyDescent="0.25">
      <c r="A171" t="s">
        <v>5391</v>
      </c>
      <c r="B171" t="s">
        <v>102</v>
      </c>
      <c r="C171" t="s">
        <v>420</v>
      </c>
      <c r="D171" t="s">
        <v>947</v>
      </c>
      <c r="E171">
        <v>2016</v>
      </c>
      <c r="F171">
        <v>1355</v>
      </c>
      <c r="G171">
        <v>642</v>
      </c>
      <c r="H171">
        <v>0</v>
      </c>
      <c r="I171">
        <v>479</v>
      </c>
      <c r="J171">
        <v>325</v>
      </c>
      <c r="K171">
        <v>241</v>
      </c>
      <c r="L171">
        <v>223</v>
      </c>
      <c r="M171">
        <v>240</v>
      </c>
      <c r="N171">
        <v>222</v>
      </c>
      <c r="O171">
        <v>138</v>
      </c>
      <c r="P171">
        <v>74</v>
      </c>
      <c r="Q171">
        <v>28</v>
      </c>
      <c r="R171">
        <v>9</v>
      </c>
      <c r="S171">
        <v>18</v>
      </c>
      <c r="T171">
        <v>0</v>
      </c>
      <c r="U171">
        <v>1914</v>
      </c>
      <c r="V171">
        <v>62</v>
      </c>
      <c r="W171">
        <v>21</v>
      </c>
      <c r="X171" t="s">
        <v>74</v>
      </c>
      <c r="Y171" t="s">
        <v>74</v>
      </c>
      <c r="Z171" t="s">
        <v>74</v>
      </c>
      <c r="AA171" t="s">
        <v>74</v>
      </c>
      <c r="AB171" t="s">
        <v>74</v>
      </c>
      <c r="AC171" t="s">
        <v>74</v>
      </c>
      <c r="AD171" t="s">
        <v>74</v>
      </c>
      <c r="AE171" t="s">
        <v>74</v>
      </c>
      <c r="AF171" t="s">
        <v>74</v>
      </c>
      <c r="AG171" t="s">
        <v>74</v>
      </c>
      <c r="AH171" t="s">
        <v>74</v>
      </c>
      <c r="AI171">
        <v>1846</v>
      </c>
      <c r="AJ171">
        <v>147</v>
      </c>
      <c r="AK171">
        <v>4</v>
      </c>
      <c r="AL171">
        <v>1997</v>
      </c>
      <c r="AM171">
        <v>0.67851799999999995</v>
      </c>
      <c r="AN171">
        <v>0.32148199999999999</v>
      </c>
      <c r="AO171">
        <v>0</v>
      </c>
      <c r="AP171">
        <v>0.23985999999999999</v>
      </c>
      <c r="AQ171">
        <v>0.162744</v>
      </c>
      <c r="AR171">
        <v>0.120681</v>
      </c>
      <c r="AS171">
        <v>0.111668</v>
      </c>
      <c r="AT171">
        <v>0.12018</v>
      </c>
      <c r="AU171">
        <v>0.111167</v>
      </c>
      <c r="AV171">
        <v>6.9103999999999999E-2</v>
      </c>
      <c r="AW171">
        <v>3.7055999999999999E-2</v>
      </c>
      <c r="AX171">
        <v>1.4021E-2</v>
      </c>
      <c r="AY171">
        <v>4.5069999999999997E-3</v>
      </c>
      <c r="AZ171">
        <v>9.0139999999999994E-3</v>
      </c>
      <c r="BA171">
        <v>0</v>
      </c>
      <c r="BB171">
        <v>0.95843800000000001</v>
      </c>
      <c r="BC171">
        <v>3.1047000000000002E-2</v>
      </c>
      <c r="BD171">
        <v>1.0515999999999999E-2</v>
      </c>
      <c r="BE171">
        <v>0</v>
      </c>
      <c r="BF171">
        <v>0</v>
      </c>
      <c r="BG171">
        <v>0</v>
      </c>
      <c r="BH171">
        <v>0</v>
      </c>
      <c r="BI171">
        <v>0</v>
      </c>
      <c r="BJ171">
        <v>0</v>
      </c>
      <c r="BK171">
        <v>0</v>
      </c>
      <c r="BL171">
        <v>0</v>
      </c>
      <c r="BM171">
        <v>0</v>
      </c>
      <c r="BN171">
        <v>0</v>
      </c>
      <c r="BO171">
        <v>0</v>
      </c>
      <c r="BP171">
        <v>0.92438699999999996</v>
      </c>
      <c r="BQ171">
        <v>7.3609999999999995E-2</v>
      </c>
      <c r="BR171">
        <v>2.003E-3</v>
      </c>
      <c r="BS171">
        <v>1</v>
      </c>
      <c r="BT171" t="s">
        <v>5390</v>
      </c>
      <c r="BU171">
        <v>4455</v>
      </c>
      <c r="BV171">
        <v>0.44825999999999999</v>
      </c>
      <c r="BW171">
        <v>0</v>
      </c>
    </row>
    <row r="172" spans="1:75" customFormat="1" x14ac:dyDescent="0.25">
      <c r="A172" t="s">
        <v>5392</v>
      </c>
      <c r="B172" t="s">
        <v>102</v>
      </c>
      <c r="C172" t="s">
        <v>420</v>
      </c>
      <c r="D172" t="s">
        <v>949</v>
      </c>
      <c r="E172">
        <v>2016</v>
      </c>
      <c r="F172">
        <v>1878</v>
      </c>
      <c r="G172">
        <v>310</v>
      </c>
      <c r="H172">
        <v>0</v>
      </c>
      <c r="I172">
        <v>253</v>
      </c>
      <c r="J172">
        <v>337</v>
      </c>
      <c r="K172">
        <v>316</v>
      </c>
      <c r="L172">
        <v>330</v>
      </c>
      <c r="M172">
        <v>302</v>
      </c>
      <c r="N172">
        <v>323</v>
      </c>
      <c r="O172">
        <v>254</v>
      </c>
      <c r="P172">
        <v>58</v>
      </c>
      <c r="Q172">
        <v>11</v>
      </c>
      <c r="R172">
        <v>2</v>
      </c>
      <c r="S172">
        <v>2</v>
      </c>
      <c r="T172">
        <v>0</v>
      </c>
      <c r="U172">
        <v>2094</v>
      </c>
      <c r="V172">
        <v>73</v>
      </c>
      <c r="W172">
        <v>21</v>
      </c>
      <c r="X172" t="s">
        <v>74</v>
      </c>
      <c r="Y172" t="s">
        <v>74</v>
      </c>
      <c r="Z172" t="s">
        <v>74</v>
      </c>
      <c r="AA172" t="s">
        <v>74</v>
      </c>
      <c r="AB172" t="s">
        <v>74</v>
      </c>
      <c r="AC172" t="s">
        <v>74</v>
      </c>
      <c r="AD172" t="s">
        <v>74</v>
      </c>
      <c r="AE172" t="s">
        <v>74</v>
      </c>
      <c r="AF172" t="s">
        <v>74</v>
      </c>
      <c r="AG172" t="s">
        <v>74</v>
      </c>
      <c r="AH172" t="s">
        <v>74</v>
      </c>
      <c r="AI172">
        <v>1988</v>
      </c>
      <c r="AJ172">
        <v>195</v>
      </c>
      <c r="AK172">
        <v>5</v>
      </c>
      <c r="AL172">
        <v>2188</v>
      </c>
      <c r="AM172">
        <v>0.85831800000000003</v>
      </c>
      <c r="AN172">
        <v>0.141682</v>
      </c>
      <c r="AO172">
        <v>0</v>
      </c>
      <c r="AP172">
        <v>0.115631</v>
      </c>
      <c r="AQ172">
        <v>0.15402199999999999</v>
      </c>
      <c r="AR172">
        <v>0.144424</v>
      </c>
      <c r="AS172">
        <v>0.15082300000000001</v>
      </c>
      <c r="AT172">
        <v>0.13802600000000001</v>
      </c>
      <c r="AU172">
        <v>0.147623</v>
      </c>
      <c r="AV172">
        <v>0.116088</v>
      </c>
      <c r="AW172">
        <v>2.6508E-2</v>
      </c>
      <c r="AX172">
        <v>5.0270000000000002E-3</v>
      </c>
      <c r="AY172">
        <v>9.1399999999999999E-4</v>
      </c>
      <c r="AZ172">
        <v>9.1399999999999999E-4</v>
      </c>
      <c r="BA172">
        <v>0</v>
      </c>
      <c r="BB172">
        <v>0.95703800000000006</v>
      </c>
      <c r="BC172">
        <v>3.3363999999999998E-2</v>
      </c>
      <c r="BD172">
        <v>9.5980000000000006E-3</v>
      </c>
      <c r="BE172">
        <v>0</v>
      </c>
      <c r="BF172">
        <v>0</v>
      </c>
      <c r="BG172">
        <v>0</v>
      </c>
      <c r="BH172">
        <v>0</v>
      </c>
      <c r="BI172">
        <v>0</v>
      </c>
      <c r="BJ172">
        <v>0</v>
      </c>
      <c r="BK172">
        <v>0</v>
      </c>
      <c r="BL172">
        <v>0</v>
      </c>
      <c r="BM172">
        <v>0</v>
      </c>
      <c r="BN172">
        <v>0</v>
      </c>
      <c r="BO172">
        <v>0</v>
      </c>
      <c r="BP172">
        <v>0.90859200000000007</v>
      </c>
      <c r="BQ172">
        <v>8.9122000000000007E-2</v>
      </c>
      <c r="BR172">
        <v>2.2850000000000001E-3</v>
      </c>
      <c r="BS172">
        <v>1</v>
      </c>
      <c r="BT172" t="s">
        <v>5390</v>
      </c>
      <c r="BU172">
        <v>4455</v>
      </c>
      <c r="BV172">
        <v>0.49113400000000001</v>
      </c>
      <c r="BW172">
        <v>0</v>
      </c>
    </row>
    <row r="173" spans="1:75" customFormat="1" x14ac:dyDescent="0.25">
      <c r="A173" t="s">
        <v>5393</v>
      </c>
      <c r="B173" t="s">
        <v>102</v>
      </c>
      <c r="C173" t="s">
        <v>420</v>
      </c>
      <c r="D173" t="s">
        <v>951</v>
      </c>
      <c r="E173">
        <v>2016</v>
      </c>
      <c r="F173">
        <v>10</v>
      </c>
      <c r="G173">
        <v>5</v>
      </c>
      <c r="H173">
        <v>0</v>
      </c>
      <c r="I173">
        <v>3</v>
      </c>
      <c r="J173">
        <v>4</v>
      </c>
      <c r="K173">
        <v>1</v>
      </c>
      <c r="L173">
        <v>1</v>
      </c>
      <c r="M173">
        <v>3</v>
      </c>
      <c r="N173">
        <v>1</v>
      </c>
      <c r="O173">
        <v>1</v>
      </c>
      <c r="P173">
        <v>0</v>
      </c>
      <c r="Q173">
        <v>0</v>
      </c>
      <c r="R173">
        <v>1</v>
      </c>
      <c r="S173">
        <v>0</v>
      </c>
      <c r="T173">
        <v>0</v>
      </c>
      <c r="U173">
        <v>14</v>
      </c>
      <c r="V173">
        <v>1</v>
      </c>
      <c r="W173">
        <v>0</v>
      </c>
      <c r="X173" t="s">
        <v>74</v>
      </c>
      <c r="Y173" t="s">
        <v>74</v>
      </c>
      <c r="Z173" t="s">
        <v>74</v>
      </c>
      <c r="AA173" t="s">
        <v>74</v>
      </c>
      <c r="AB173" t="s">
        <v>74</v>
      </c>
      <c r="AC173" t="s">
        <v>74</v>
      </c>
      <c r="AD173" t="s">
        <v>74</v>
      </c>
      <c r="AE173" t="s">
        <v>74</v>
      </c>
      <c r="AF173" t="s">
        <v>74</v>
      </c>
      <c r="AG173" t="s">
        <v>74</v>
      </c>
      <c r="AH173" t="s">
        <v>74</v>
      </c>
      <c r="AI173">
        <v>12</v>
      </c>
      <c r="AJ173">
        <v>3</v>
      </c>
      <c r="AK173">
        <v>0</v>
      </c>
      <c r="AL173">
        <v>15</v>
      </c>
      <c r="AM173">
        <v>0.66666700000000001</v>
      </c>
      <c r="AN173">
        <v>0.33333299999999999</v>
      </c>
      <c r="AO173">
        <v>0</v>
      </c>
      <c r="AP173">
        <v>0.2</v>
      </c>
      <c r="AQ173">
        <v>0.26666699999999999</v>
      </c>
      <c r="AR173">
        <v>6.666699999999999E-2</v>
      </c>
      <c r="AS173">
        <v>6.666699999999999E-2</v>
      </c>
      <c r="AT173">
        <v>0.2</v>
      </c>
      <c r="AU173">
        <v>6.666699999999999E-2</v>
      </c>
      <c r="AV173">
        <v>6.666699999999999E-2</v>
      </c>
      <c r="AW173">
        <v>0</v>
      </c>
      <c r="AX173">
        <v>0</v>
      </c>
      <c r="AY173">
        <v>6.666699999999999E-2</v>
      </c>
      <c r="AZ173">
        <v>0</v>
      </c>
      <c r="BA173">
        <v>0</v>
      </c>
      <c r="BB173">
        <v>0.93333299999999997</v>
      </c>
      <c r="BC173">
        <v>6.666699999999999E-2</v>
      </c>
      <c r="BD173">
        <v>0</v>
      </c>
      <c r="BE173">
        <v>0</v>
      </c>
      <c r="BF173">
        <v>0</v>
      </c>
      <c r="BG173">
        <v>0</v>
      </c>
      <c r="BH173">
        <v>0</v>
      </c>
      <c r="BI173">
        <v>0</v>
      </c>
      <c r="BJ173">
        <v>0</v>
      </c>
      <c r="BK173">
        <v>0</v>
      </c>
      <c r="BL173">
        <v>0</v>
      </c>
      <c r="BM173">
        <v>0</v>
      </c>
      <c r="BN173">
        <v>0</v>
      </c>
      <c r="BO173">
        <v>0</v>
      </c>
      <c r="BP173">
        <v>0.8</v>
      </c>
      <c r="BQ173">
        <v>0.2</v>
      </c>
      <c r="BR173">
        <v>0</v>
      </c>
      <c r="BS173">
        <v>1</v>
      </c>
      <c r="BT173" t="s">
        <v>5390</v>
      </c>
      <c r="BU173">
        <v>4455</v>
      </c>
      <c r="BV173">
        <v>3.3670000000000002E-3</v>
      </c>
      <c r="BW173">
        <v>0</v>
      </c>
    </row>
    <row r="174" spans="1:75" customFormat="1" x14ac:dyDescent="0.25">
      <c r="A174" t="s">
        <v>5394</v>
      </c>
      <c r="B174" t="s">
        <v>102</v>
      </c>
      <c r="C174" t="s">
        <v>420</v>
      </c>
      <c r="D174" t="s">
        <v>953</v>
      </c>
      <c r="E174">
        <v>2016</v>
      </c>
      <c r="F174">
        <v>181</v>
      </c>
      <c r="G174">
        <v>67</v>
      </c>
      <c r="H174">
        <v>0</v>
      </c>
      <c r="I174">
        <v>13</v>
      </c>
      <c r="J174">
        <v>21</v>
      </c>
      <c r="K174">
        <v>31</v>
      </c>
      <c r="L174">
        <v>47</v>
      </c>
      <c r="M174">
        <v>41</v>
      </c>
      <c r="N174">
        <v>42</v>
      </c>
      <c r="O174">
        <v>31</v>
      </c>
      <c r="P174">
        <v>18</v>
      </c>
      <c r="Q174">
        <v>3</v>
      </c>
      <c r="R174">
        <v>0</v>
      </c>
      <c r="S174">
        <v>1</v>
      </c>
      <c r="T174">
        <v>0</v>
      </c>
      <c r="U174">
        <v>241</v>
      </c>
      <c r="V174">
        <v>7</v>
      </c>
      <c r="W174">
        <v>0</v>
      </c>
      <c r="X174" t="s">
        <v>74</v>
      </c>
      <c r="Y174" t="s">
        <v>74</v>
      </c>
      <c r="Z174" t="s">
        <v>74</v>
      </c>
      <c r="AA174" t="s">
        <v>74</v>
      </c>
      <c r="AB174" t="s">
        <v>74</v>
      </c>
      <c r="AC174" t="s">
        <v>74</v>
      </c>
      <c r="AD174" t="s">
        <v>74</v>
      </c>
      <c r="AE174" t="s">
        <v>74</v>
      </c>
      <c r="AF174" t="s">
        <v>74</v>
      </c>
      <c r="AG174" t="s">
        <v>74</v>
      </c>
      <c r="AH174" t="s">
        <v>74</v>
      </c>
      <c r="AI174">
        <v>245</v>
      </c>
      <c r="AJ174">
        <v>2</v>
      </c>
      <c r="AK174">
        <v>1</v>
      </c>
      <c r="AL174">
        <v>248</v>
      </c>
      <c r="AM174">
        <v>0.72983900000000002</v>
      </c>
      <c r="AN174">
        <v>0.27016099999999998</v>
      </c>
      <c r="AO174">
        <v>0</v>
      </c>
      <c r="AP174">
        <v>5.2419E-2</v>
      </c>
      <c r="AQ174">
        <v>8.4677000000000002E-2</v>
      </c>
      <c r="AR174">
        <v>0.125</v>
      </c>
      <c r="AS174">
        <v>0.18951599999999999</v>
      </c>
      <c r="AT174">
        <v>0.165323</v>
      </c>
      <c r="AU174">
        <v>0.16935500000000001</v>
      </c>
      <c r="AV174">
        <v>0.125</v>
      </c>
      <c r="AW174">
        <v>7.2580999999999993E-2</v>
      </c>
      <c r="AX174">
        <v>1.2097E-2</v>
      </c>
      <c r="AY174">
        <v>0</v>
      </c>
      <c r="AZ174">
        <v>4.032E-3</v>
      </c>
      <c r="BA174">
        <v>0</v>
      </c>
      <c r="BB174">
        <v>0.97177400000000003</v>
      </c>
      <c r="BC174">
        <v>2.8226000000000001E-2</v>
      </c>
      <c r="BD174">
        <v>0</v>
      </c>
      <c r="BE174">
        <v>0</v>
      </c>
      <c r="BF174">
        <v>0</v>
      </c>
      <c r="BG174">
        <v>0</v>
      </c>
      <c r="BH174">
        <v>0</v>
      </c>
      <c r="BI174">
        <v>0</v>
      </c>
      <c r="BJ174">
        <v>0</v>
      </c>
      <c r="BK174">
        <v>0</v>
      </c>
      <c r="BL174">
        <v>0</v>
      </c>
      <c r="BM174">
        <v>0</v>
      </c>
      <c r="BN174">
        <v>0</v>
      </c>
      <c r="BO174">
        <v>0</v>
      </c>
      <c r="BP174">
        <v>0.98790299999999998</v>
      </c>
      <c r="BQ174">
        <v>8.0649999999999993E-3</v>
      </c>
      <c r="BR174">
        <v>4.032E-3</v>
      </c>
      <c r="BS174">
        <v>1</v>
      </c>
      <c r="BT174" t="s">
        <v>5390</v>
      </c>
      <c r="BU174">
        <v>4455</v>
      </c>
      <c r="BV174">
        <v>5.5668000000000002E-2</v>
      </c>
      <c r="BW174">
        <v>0</v>
      </c>
    </row>
    <row r="175" spans="1:75" customFormat="1" x14ac:dyDescent="0.25">
      <c r="A175" t="s">
        <v>5395</v>
      </c>
      <c r="B175" t="s">
        <v>102</v>
      </c>
      <c r="C175" t="s">
        <v>420</v>
      </c>
      <c r="D175" t="s">
        <v>961</v>
      </c>
      <c r="E175">
        <v>2016</v>
      </c>
      <c r="F175">
        <v>7</v>
      </c>
      <c r="G175">
        <v>0</v>
      </c>
      <c r="H175">
        <v>0</v>
      </c>
      <c r="I175">
        <v>1</v>
      </c>
      <c r="J175">
        <v>3</v>
      </c>
      <c r="K175">
        <v>1</v>
      </c>
      <c r="L175">
        <v>0</v>
      </c>
      <c r="M175">
        <v>0</v>
      </c>
      <c r="N175">
        <v>2</v>
      </c>
      <c r="O175">
        <v>0</v>
      </c>
      <c r="P175">
        <v>0</v>
      </c>
      <c r="Q175">
        <v>0</v>
      </c>
      <c r="R175">
        <v>0</v>
      </c>
      <c r="S175">
        <v>0</v>
      </c>
      <c r="T175">
        <v>0</v>
      </c>
      <c r="U175">
        <v>6</v>
      </c>
      <c r="V175">
        <v>1</v>
      </c>
      <c r="W175">
        <v>0</v>
      </c>
      <c r="X175" t="s">
        <v>74</v>
      </c>
      <c r="Y175" t="s">
        <v>74</v>
      </c>
      <c r="Z175" t="s">
        <v>74</v>
      </c>
      <c r="AA175" t="s">
        <v>74</v>
      </c>
      <c r="AB175" t="s">
        <v>74</v>
      </c>
      <c r="AC175" t="s">
        <v>74</v>
      </c>
      <c r="AD175" t="s">
        <v>74</v>
      </c>
      <c r="AE175" t="s">
        <v>74</v>
      </c>
      <c r="AF175" t="s">
        <v>74</v>
      </c>
      <c r="AG175" t="s">
        <v>74</v>
      </c>
      <c r="AH175" t="s">
        <v>74</v>
      </c>
      <c r="AI175">
        <v>5</v>
      </c>
      <c r="AJ175">
        <v>2</v>
      </c>
      <c r="AK175">
        <v>0</v>
      </c>
      <c r="AL175">
        <v>7</v>
      </c>
      <c r="AM175">
        <v>1</v>
      </c>
      <c r="AN175">
        <v>0</v>
      </c>
      <c r="AO175">
        <v>0</v>
      </c>
      <c r="AP175">
        <v>0.14285700000000001</v>
      </c>
      <c r="AQ175">
        <v>0.42857099999999998</v>
      </c>
      <c r="AR175">
        <v>0.14285700000000001</v>
      </c>
      <c r="AS175">
        <v>0</v>
      </c>
      <c r="AT175">
        <v>0</v>
      </c>
      <c r="AU175">
        <v>0.28571400000000002</v>
      </c>
      <c r="AV175">
        <v>0</v>
      </c>
      <c r="AW175">
        <v>0</v>
      </c>
      <c r="AX175">
        <v>0</v>
      </c>
      <c r="AY175">
        <v>0</v>
      </c>
      <c r="AZ175">
        <v>0</v>
      </c>
      <c r="BA175">
        <v>0</v>
      </c>
      <c r="BB175">
        <v>0.85714299999999999</v>
      </c>
      <c r="BC175">
        <v>0.14285700000000001</v>
      </c>
      <c r="BD175">
        <v>0</v>
      </c>
      <c r="BE175">
        <v>0</v>
      </c>
      <c r="BF175">
        <v>0</v>
      </c>
      <c r="BG175">
        <v>0</v>
      </c>
      <c r="BH175">
        <v>0</v>
      </c>
      <c r="BI175">
        <v>0</v>
      </c>
      <c r="BJ175">
        <v>0</v>
      </c>
      <c r="BK175">
        <v>0</v>
      </c>
      <c r="BL175">
        <v>0</v>
      </c>
      <c r="BM175">
        <v>0</v>
      </c>
      <c r="BN175">
        <v>0</v>
      </c>
      <c r="BO175">
        <v>0</v>
      </c>
      <c r="BP175">
        <v>0.71428599999999998</v>
      </c>
      <c r="BQ175">
        <v>0.28571400000000002</v>
      </c>
      <c r="BR175">
        <v>0</v>
      </c>
      <c r="BS175">
        <v>1</v>
      </c>
      <c r="BT175" t="s">
        <v>5390</v>
      </c>
      <c r="BU175">
        <v>4455</v>
      </c>
      <c r="BV175">
        <v>1.5709999999999999E-3</v>
      </c>
      <c r="BW175">
        <v>0</v>
      </c>
    </row>
    <row r="176" spans="1:75" customFormat="1" x14ac:dyDescent="0.25">
      <c r="A176" t="s">
        <v>5396</v>
      </c>
      <c r="B176" t="s">
        <v>102</v>
      </c>
      <c r="C176" t="s">
        <v>426</v>
      </c>
      <c r="D176" t="s">
        <v>44</v>
      </c>
      <c r="E176">
        <v>2016</v>
      </c>
      <c r="F176">
        <v>559</v>
      </c>
      <c r="G176">
        <v>160</v>
      </c>
      <c r="H176">
        <v>0</v>
      </c>
      <c r="I176">
        <v>117</v>
      </c>
      <c r="J176">
        <v>138</v>
      </c>
      <c r="K176">
        <v>117</v>
      </c>
      <c r="L176">
        <v>90</v>
      </c>
      <c r="M176">
        <v>80</v>
      </c>
      <c r="N176">
        <v>70</v>
      </c>
      <c r="O176">
        <v>53</v>
      </c>
      <c r="P176">
        <v>38</v>
      </c>
      <c r="Q176">
        <v>13</v>
      </c>
      <c r="R176">
        <v>2</v>
      </c>
      <c r="S176">
        <v>1</v>
      </c>
      <c r="T176">
        <v>0</v>
      </c>
      <c r="U176">
        <v>603</v>
      </c>
      <c r="V176">
        <v>9</v>
      </c>
      <c r="W176">
        <v>107</v>
      </c>
      <c r="X176">
        <v>491</v>
      </c>
      <c r="Y176">
        <v>156</v>
      </c>
      <c r="Z176">
        <v>72</v>
      </c>
      <c r="AA176">
        <v>7</v>
      </c>
      <c r="AB176">
        <v>0</v>
      </c>
      <c r="AC176">
        <v>4</v>
      </c>
      <c r="AD176">
        <v>0</v>
      </c>
      <c r="AE176">
        <v>595</v>
      </c>
      <c r="AF176">
        <v>0</v>
      </c>
      <c r="AG176">
        <v>0</v>
      </c>
      <c r="AH176">
        <v>113</v>
      </c>
      <c r="AI176">
        <v>535</v>
      </c>
      <c r="AJ176">
        <v>63</v>
      </c>
      <c r="AK176">
        <v>121</v>
      </c>
      <c r="AL176">
        <v>719</v>
      </c>
      <c r="AM176">
        <v>0.77746899999999997</v>
      </c>
      <c r="AN176">
        <v>0.22253100000000001</v>
      </c>
      <c r="AO176">
        <v>0</v>
      </c>
      <c r="AP176">
        <v>0.16272600000000001</v>
      </c>
      <c r="AQ176">
        <v>0.19193299999999999</v>
      </c>
      <c r="AR176">
        <v>0.16272600000000001</v>
      </c>
      <c r="AS176">
        <v>0.12517400000000001</v>
      </c>
      <c r="AT176">
        <v>0.111266</v>
      </c>
      <c r="AU176">
        <v>9.7356999999999999E-2</v>
      </c>
      <c r="AV176">
        <v>7.3713000000000001E-2</v>
      </c>
      <c r="AW176">
        <v>5.2851000000000002E-2</v>
      </c>
      <c r="AX176">
        <v>1.8081E-2</v>
      </c>
      <c r="AY176">
        <v>2.7820000000000002E-3</v>
      </c>
      <c r="AZ176">
        <v>1.3910000000000001E-3</v>
      </c>
      <c r="BA176">
        <v>0</v>
      </c>
      <c r="BB176">
        <v>0.83866499999999999</v>
      </c>
      <c r="BC176">
        <v>1.2517E-2</v>
      </c>
      <c r="BD176">
        <v>0.14881800000000001</v>
      </c>
      <c r="BE176">
        <v>0.68289299999999997</v>
      </c>
      <c r="BF176">
        <v>0.21696799999999999</v>
      </c>
      <c r="BG176">
        <v>0.10013900000000001</v>
      </c>
      <c r="BH176">
        <v>9.7359999999999999E-3</v>
      </c>
      <c r="BI176">
        <v>0</v>
      </c>
      <c r="BJ176">
        <v>5.5630000000000002E-3</v>
      </c>
      <c r="BK176">
        <v>0</v>
      </c>
      <c r="BL176">
        <v>0.827538</v>
      </c>
      <c r="BM176">
        <v>0</v>
      </c>
      <c r="BN176">
        <v>0</v>
      </c>
      <c r="BO176">
        <v>0.157163</v>
      </c>
      <c r="BP176">
        <v>0.744089</v>
      </c>
      <c r="BQ176">
        <v>8.7622000000000005E-2</v>
      </c>
      <c r="BR176">
        <v>0.16828899999999999</v>
      </c>
      <c r="BS176">
        <v>1</v>
      </c>
      <c r="BT176" t="s">
        <v>5397</v>
      </c>
      <c r="BU176">
        <v>719</v>
      </c>
      <c r="BV176">
        <v>1</v>
      </c>
      <c r="BW176">
        <v>0</v>
      </c>
    </row>
    <row r="177" spans="1:75" customFormat="1" x14ac:dyDescent="0.25">
      <c r="A177" t="s">
        <v>5398</v>
      </c>
      <c r="B177" t="s">
        <v>102</v>
      </c>
      <c r="C177" t="s">
        <v>426</v>
      </c>
      <c r="D177" t="s">
        <v>947</v>
      </c>
      <c r="E177">
        <v>2016</v>
      </c>
      <c r="F177">
        <v>205</v>
      </c>
      <c r="G177">
        <v>78</v>
      </c>
      <c r="H177">
        <v>0</v>
      </c>
      <c r="I177">
        <v>45</v>
      </c>
      <c r="J177">
        <v>56</v>
      </c>
      <c r="K177">
        <v>54</v>
      </c>
      <c r="L177">
        <v>35</v>
      </c>
      <c r="M177">
        <v>34</v>
      </c>
      <c r="N177">
        <v>25</v>
      </c>
      <c r="O177">
        <v>15</v>
      </c>
      <c r="P177">
        <v>14</v>
      </c>
      <c r="Q177">
        <v>4</v>
      </c>
      <c r="R177">
        <v>0</v>
      </c>
      <c r="S177">
        <v>1</v>
      </c>
      <c r="T177">
        <v>0</v>
      </c>
      <c r="U177">
        <v>239</v>
      </c>
      <c r="V177">
        <v>4</v>
      </c>
      <c r="W177">
        <v>40</v>
      </c>
      <c r="X177">
        <v>212</v>
      </c>
      <c r="Y177">
        <v>57</v>
      </c>
      <c r="Z177">
        <v>14</v>
      </c>
      <c r="AA177">
        <v>1</v>
      </c>
      <c r="AB177">
        <v>0</v>
      </c>
      <c r="AC177">
        <v>0</v>
      </c>
      <c r="AD177">
        <v>0</v>
      </c>
      <c r="AE177">
        <v>255</v>
      </c>
      <c r="AF177">
        <v>0</v>
      </c>
      <c r="AG177">
        <v>0</v>
      </c>
      <c r="AH177">
        <v>27</v>
      </c>
      <c r="AI177">
        <v>231</v>
      </c>
      <c r="AJ177">
        <v>38</v>
      </c>
      <c r="AK177">
        <v>14</v>
      </c>
      <c r="AL177">
        <v>283</v>
      </c>
      <c r="AM177">
        <v>0.72438199999999997</v>
      </c>
      <c r="AN177">
        <v>0.27561799999999997</v>
      </c>
      <c r="AO177">
        <v>0</v>
      </c>
      <c r="AP177">
        <v>0.15901100000000001</v>
      </c>
      <c r="AQ177">
        <v>0.19788</v>
      </c>
      <c r="AR177">
        <v>0.19081300000000001</v>
      </c>
      <c r="AS177">
        <v>0.12367499999999999</v>
      </c>
      <c r="AT177">
        <v>0.120141</v>
      </c>
      <c r="AU177">
        <v>8.8339000000000001E-2</v>
      </c>
      <c r="AV177">
        <v>5.3004000000000003E-2</v>
      </c>
      <c r="AW177">
        <v>4.947E-2</v>
      </c>
      <c r="AX177">
        <v>1.4134000000000001E-2</v>
      </c>
      <c r="AY177">
        <v>0</v>
      </c>
      <c r="AZ177">
        <v>3.5339999999999998E-3</v>
      </c>
      <c r="BA177">
        <v>0</v>
      </c>
      <c r="BB177">
        <v>0.84452299999999991</v>
      </c>
      <c r="BC177">
        <v>1.4134000000000001E-2</v>
      </c>
      <c r="BD177">
        <v>0.141343</v>
      </c>
      <c r="BE177">
        <v>0.74911699999999992</v>
      </c>
      <c r="BF177">
        <v>0.20141300000000001</v>
      </c>
      <c r="BG177">
        <v>4.947E-2</v>
      </c>
      <c r="BH177">
        <v>3.5339999999999998E-3</v>
      </c>
      <c r="BI177">
        <v>0</v>
      </c>
      <c r="BJ177">
        <v>0</v>
      </c>
      <c r="BK177">
        <v>0</v>
      </c>
      <c r="BL177">
        <v>0.90105999999999997</v>
      </c>
      <c r="BM177">
        <v>0</v>
      </c>
      <c r="BN177">
        <v>0</v>
      </c>
      <c r="BO177">
        <v>9.5405999999999991E-2</v>
      </c>
      <c r="BP177">
        <v>0.81625400000000004</v>
      </c>
      <c r="BQ177">
        <v>0.13427600000000001</v>
      </c>
      <c r="BR177">
        <v>4.947E-2</v>
      </c>
      <c r="BS177">
        <v>1</v>
      </c>
      <c r="BT177" t="s">
        <v>5397</v>
      </c>
      <c r="BU177">
        <v>719</v>
      </c>
      <c r="BV177">
        <v>0.39360200000000001</v>
      </c>
      <c r="BW177">
        <v>0</v>
      </c>
    </row>
    <row r="178" spans="1:75" customFormat="1" x14ac:dyDescent="0.25">
      <c r="A178" t="s">
        <v>5399</v>
      </c>
      <c r="B178" t="s">
        <v>102</v>
      </c>
      <c r="C178" t="s">
        <v>426</v>
      </c>
      <c r="D178" t="s">
        <v>949</v>
      </c>
      <c r="E178">
        <v>2016</v>
      </c>
      <c r="F178">
        <v>262</v>
      </c>
      <c r="G178">
        <v>51</v>
      </c>
      <c r="H178">
        <v>0</v>
      </c>
      <c r="I178">
        <v>42</v>
      </c>
      <c r="J178">
        <v>56</v>
      </c>
      <c r="K178">
        <v>46</v>
      </c>
      <c r="L178">
        <v>41</v>
      </c>
      <c r="M178">
        <v>40</v>
      </c>
      <c r="N178">
        <v>35</v>
      </c>
      <c r="O178">
        <v>29</v>
      </c>
      <c r="P178">
        <v>17</v>
      </c>
      <c r="Q178">
        <v>6</v>
      </c>
      <c r="R178">
        <v>1</v>
      </c>
      <c r="S178">
        <v>0</v>
      </c>
      <c r="T178">
        <v>0</v>
      </c>
      <c r="U178">
        <v>276</v>
      </c>
      <c r="V178">
        <v>4</v>
      </c>
      <c r="W178">
        <v>33</v>
      </c>
      <c r="X178">
        <v>215</v>
      </c>
      <c r="Y178">
        <v>78</v>
      </c>
      <c r="Z178">
        <v>20</v>
      </c>
      <c r="AA178">
        <v>5</v>
      </c>
      <c r="AB178">
        <v>0</v>
      </c>
      <c r="AC178">
        <v>3</v>
      </c>
      <c r="AD178">
        <v>0</v>
      </c>
      <c r="AE178">
        <v>280</v>
      </c>
      <c r="AF178">
        <v>0</v>
      </c>
      <c r="AG178">
        <v>0</v>
      </c>
      <c r="AH178">
        <v>25</v>
      </c>
      <c r="AI178">
        <v>255</v>
      </c>
      <c r="AJ178">
        <v>23</v>
      </c>
      <c r="AK178">
        <v>35</v>
      </c>
      <c r="AL178">
        <v>313</v>
      </c>
      <c r="AM178">
        <v>0.83706100000000006</v>
      </c>
      <c r="AN178">
        <v>0.162939</v>
      </c>
      <c r="AO178">
        <v>0</v>
      </c>
      <c r="AP178">
        <v>0.134185</v>
      </c>
      <c r="AQ178">
        <v>0.17891399999999999</v>
      </c>
      <c r="AR178">
        <v>0.14696500000000001</v>
      </c>
      <c r="AS178">
        <v>0.13099</v>
      </c>
      <c r="AT178">
        <v>0.12779599999999999</v>
      </c>
      <c r="AU178">
        <v>0.111821</v>
      </c>
      <c r="AV178">
        <v>9.2651999999999998E-2</v>
      </c>
      <c r="AW178">
        <v>5.4313E-2</v>
      </c>
      <c r="AX178">
        <v>1.9168999999999999E-2</v>
      </c>
      <c r="AY178">
        <v>3.1949999999999999E-3</v>
      </c>
      <c r="AZ178">
        <v>0</v>
      </c>
      <c r="BA178">
        <v>0</v>
      </c>
      <c r="BB178">
        <v>0.88178899999999993</v>
      </c>
      <c r="BC178">
        <v>1.278E-2</v>
      </c>
      <c r="BD178">
        <v>0.105431</v>
      </c>
      <c r="BE178">
        <v>0.68690099999999998</v>
      </c>
      <c r="BF178">
        <v>0.24920100000000001</v>
      </c>
      <c r="BG178">
        <v>6.3897999999999996E-2</v>
      </c>
      <c r="BH178">
        <v>1.5973999999999999E-2</v>
      </c>
      <c r="BI178">
        <v>0</v>
      </c>
      <c r="BJ178">
        <v>9.5849999999999998E-3</v>
      </c>
      <c r="BK178">
        <v>0</v>
      </c>
      <c r="BL178">
        <v>0.89456900000000006</v>
      </c>
      <c r="BM178">
        <v>0</v>
      </c>
      <c r="BN178">
        <v>0</v>
      </c>
      <c r="BO178">
        <v>7.9871999999999999E-2</v>
      </c>
      <c r="BP178">
        <v>0.81469599999999998</v>
      </c>
      <c r="BQ178">
        <v>7.3482000000000006E-2</v>
      </c>
      <c r="BR178">
        <v>0.111821</v>
      </c>
      <c r="BS178">
        <v>1</v>
      </c>
      <c r="BT178" t="s">
        <v>5397</v>
      </c>
      <c r="BU178">
        <v>719</v>
      </c>
      <c r="BV178">
        <v>0.43532700000000002</v>
      </c>
      <c r="BW178">
        <v>0</v>
      </c>
    </row>
    <row r="179" spans="1:75" customFormat="1" x14ac:dyDescent="0.25">
      <c r="A179" t="s">
        <v>5400</v>
      </c>
      <c r="B179" t="s">
        <v>102</v>
      </c>
      <c r="C179" t="s">
        <v>426</v>
      </c>
      <c r="D179" t="s">
        <v>951</v>
      </c>
      <c r="E179">
        <v>2016</v>
      </c>
      <c r="F179">
        <v>10</v>
      </c>
      <c r="G179">
        <v>3</v>
      </c>
      <c r="H179">
        <v>0</v>
      </c>
      <c r="I179">
        <v>3</v>
      </c>
      <c r="J179">
        <v>4</v>
      </c>
      <c r="K179">
        <v>1</v>
      </c>
      <c r="L179">
        <v>0</v>
      </c>
      <c r="M179">
        <v>0</v>
      </c>
      <c r="N179">
        <v>3</v>
      </c>
      <c r="O179">
        <v>1</v>
      </c>
      <c r="P179">
        <v>1</v>
      </c>
      <c r="Q179">
        <v>0</v>
      </c>
      <c r="R179">
        <v>0</v>
      </c>
      <c r="S179">
        <v>0</v>
      </c>
      <c r="T179">
        <v>0</v>
      </c>
      <c r="U179">
        <v>11</v>
      </c>
      <c r="V179">
        <v>0</v>
      </c>
      <c r="W179">
        <v>2</v>
      </c>
      <c r="X179">
        <v>11</v>
      </c>
      <c r="Y179">
        <v>2</v>
      </c>
      <c r="Z179">
        <v>0</v>
      </c>
      <c r="AA179">
        <v>1</v>
      </c>
      <c r="AB179">
        <v>0</v>
      </c>
      <c r="AC179">
        <v>0</v>
      </c>
      <c r="AD179">
        <v>0</v>
      </c>
      <c r="AE179">
        <v>9</v>
      </c>
      <c r="AF179">
        <v>0</v>
      </c>
      <c r="AG179">
        <v>0</v>
      </c>
      <c r="AH179">
        <v>3</v>
      </c>
      <c r="AI179">
        <v>13</v>
      </c>
      <c r="AJ179">
        <v>0</v>
      </c>
      <c r="AK179">
        <v>0</v>
      </c>
      <c r="AL179">
        <v>13</v>
      </c>
      <c r="AM179">
        <v>0.769231</v>
      </c>
      <c r="AN179">
        <v>0.230769</v>
      </c>
      <c r="AO179">
        <v>0</v>
      </c>
      <c r="AP179">
        <v>0.230769</v>
      </c>
      <c r="AQ179">
        <v>0.30769200000000002</v>
      </c>
      <c r="AR179">
        <v>7.6923000000000005E-2</v>
      </c>
      <c r="AS179">
        <v>0</v>
      </c>
      <c r="AT179">
        <v>0</v>
      </c>
      <c r="AU179">
        <v>0.230769</v>
      </c>
      <c r="AV179">
        <v>7.6923000000000005E-2</v>
      </c>
      <c r="AW179">
        <v>7.6923000000000005E-2</v>
      </c>
      <c r="AX179">
        <v>0</v>
      </c>
      <c r="AY179">
        <v>0</v>
      </c>
      <c r="AZ179">
        <v>0</v>
      </c>
      <c r="BA179">
        <v>0</v>
      </c>
      <c r="BB179">
        <v>0.84615399999999996</v>
      </c>
      <c r="BC179">
        <v>0</v>
      </c>
      <c r="BD179">
        <v>0.15384600000000001</v>
      </c>
      <c r="BE179">
        <v>0.84615399999999996</v>
      </c>
      <c r="BF179">
        <v>0.15384600000000001</v>
      </c>
      <c r="BG179">
        <v>0</v>
      </c>
      <c r="BH179">
        <v>7.6923000000000005E-2</v>
      </c>
      <c r="BI179">
        <v>0</v>
      </c>
      <c r="BJ179">
        <v>0</v>
      </c>
      <c r="BK179">
        <v>0</v>
      </c>
      <c r="BL179">
        <v>0.69230800000000003</v>
      </c>
      <c r="BM179">
        <v>0</v>
      </c>
      <c r="BN179">
        <v>0</v>
      </c>
      <c r="BO179">
        <v>0.230769</v>
      </c>
      <c r="BP179">
        <v>1</v>
      </c>
      <c r="BQ179">
        <v>0</v>
      </c>
      <c r="BR179">
        <v>0</v>
      </c>
      <c r="BS179">
        <v>1</v>
      </c>
      <c r="BT179" t="s">
        <v>5397</v>
      </c>
      <c r="BU179">
        <v>719</v>
      </c>
      <c r="BV179">
        <v>1.8081E-2</v>
      </c>
      <c r="BW179">
        <v>0</v>
      </c>
    </row>
    <row r="180" spans="1:75" customFormat="1" x14ac:dyDescent="0.25">
      <c r="A180" t="s">
        <v>5401</v>
      </c>
      <c r="B180" t="s">
        <v>102</v>
      </c>
      <c r="C180" t="s">
        <v>426</v>
      </c>
      <c r="D180" t="s">
        <v>953</v>
      </c>
      <c r="E180">
        <v>2016</v>
      </c>
      <c r="F180">
        <v>58</v>
      </c>
      <c r="G180">
        <v>18</v>
      </c>
      <c r="H180">
        <v>0</v>
      </c>
      <c r="I180">
        <v>13</v>
      </c>
      <c r="J180">
        <v>12</v>
      </c>
      <c r="K180">
        <v>13</v>
      </c>
      <c r="L180">
        <v>12</v>
      </c>
      <c r="M180">
        <v>6</v>
      </c>
      <c r="N180">
        <v>5</v>
      </c>
      <c r="O180">
        <v>7</v>
      </c>
      <c r="P180">
        <v>4</v>
      </c>
      <c r="Q180">
        <v>3</v>
      </c>
      <c r="R180">
        <v>1</v>
      </c>
      <c r="S180">
        <v>0</v>
      </c>
      <c r="T180">
        <v>0</v>
      </c>
      <c r="U180">
        <v>60</v>
      </c>
      <c r="V180">
        <v>1</v>
      </c>
      <c r="W180">
        <v>15</v>
      </c>
      <c r="X180">
        <v>51</v>
      </c>
      <c r="Y180">
        <v>17</v>
      </c>
      <c r="Z180">
        <v>8</v>
      </c>
      <c r="AA180">
        <v>0</v>
      </c>
      <c r="AB180">
        <v>0</v>
      </c>
      <c r="AC180">
        <v>1</v>
      </c>
      <c r="AD180">
        <v>0</v>
      </c>
      <c r="AE180">
        <v>50</v>
      </c>
      <c r="AF180">
        <v>0</v>
      </c>
      <c r="AG180">
        <v>0</v>
      </c>
      <c r="AH180">
        <v>25</v>
      </c>
      <c r="AI180">
        <v>34</v>
      </c>
      <c r="AJ180">
        <v>2</v>
      </c>
      <c r="AK180">
        <v>40</v>
      </c>
      <c r="AL180">
        <v>76</v>
      </c>
      <c r="AM180">
        <v>0.763158</v>
      </c>
      <c r="AN180">
        <v>0.236842</v>
      </c>
      <c r="AO180">
        <v>0</v>
      </c>
      <c r="AP180">
        <v>0.17105300000000001</v>
      </c>
      <c r="AQ180">
        <v>0.15789500000000001</v>
      </c>
      <c r="AR180">
        <v>0.17105300000000001</v>
      </c>
      <c r="AS180">
        <v>0.15789500000000001</v>
      </c>
      <c r="AT180">
        <v>7.8947000000000003E-2</v>
      </c>
      <c r="AU180">
        <v>6.5789E-2</v>
      </c>
      <c r="AV180">
        <v>9.2104999999999992E-2</v>
      </c>
      <c r="AW180">
        <v>5.2632000000000012E-2</v>
      </c>
      <c r="AX180">
        <v>3.9474000000000002E-2</v>
      </c>
      <c r="AY180">
        <v>1.3158E-2</v>
      </c>
      <c r="AZ180">
        <v>0</v>
      </c>
      <c r="BA180">
        <v>0</v>
      </c>
      <c r="BB180">
        <v>0.78947400000000001</v>
      </c>
      <c r="BC180">
        <v>1.3158E-2</v>
      </c>
      <c r="BD180">
        <v>0.19736799999999999</v>
      </c>
      <c r="BE180">
        <v>0.67105300000000001</v>
      </c>
      <c r="BF180">
        <v>0.22368399999999999</v>
      </c>
      <c r="BG180">
        <v>0.105263</v>
      </c>
      <c r="BH180">
        <v>0</v>
      </c>
      <c r="BI180">
        <v>0</v>
      </c>
      <c r="BJ180">
        <v>1.3158E-2</v>
      </c>
      <c r="BK180">
        <v>0</v>
      </c>
      <c r="BL180">
        <v>0.65789500000000001</v>
      </c>
      <c r="BM180">
        <v>0</v>
      </c>
      <c r="BN180">
        <v>0</v>
      </c>
      <c r="BO180">
        <v>0.32894699999999999</v>
      </c>
      <c r="BP180">
        <v>0.44736799999999999</v>
      </c>
      <c r="BQ180">
        <v>2.6315999999999999E-2</v>
      </c>
      <c r="BR180">
        <v>0.52631600000000001</v>
      </c>
      <c r="BS180">
        <v>1</v>
      </c>
      <c r="BT180" t="s">
        <v>5397</v>
      </c>
      <c r="BU180">
        <v>719</v>
      </c>
      <c r="BV180">
        <v>0.105702</v>
      </c>
      <c r="BW180">
        <v>0</v>
      </c>
    </row>
    <row r="181" spans="1:75" customFormat="1" x14ac:dyDescent="0.25">
      <c r="A181" t="s">
        <v>5402</v>
      </c>
      <c r="B181" t="s">
        <v>102</v>
      </c>
      <c r="C181" t="s">
        <v>426</v>
      </c>
      <c r="D181" t="s">
        <v>961</v>
      </c>
      <c r="E181">
        <v>2016</v>
      </c>
      <c r="F181">
        <v>24</v>
      </c>
      <c r="G181">
        <v>10</v>
      </c>
      <c r="H181">
        <v>0</v>
      </c>
      <c r="I181">
        <v>14</v>
      </c>
      <c r="J181">
        <v>10</v>
      </c>
      <c r="K181">
        <v>3</v>
      </c>
      <c r="L181">
        <v>2</v>
      </c>
      <c r="M181">
        <v>0</v>
      </c>
      <c r="N181">
        <v>2</v>
      </c>
      <c r="O181">
        <v>1</v>
      </c>
      <c r="P181">
        <v>2</v>
      </c>
      <c r="Q181">
        <v>0</v>
      </c>
      <c r="R181">
        <v>0</v>
      </c>
      <c r="S181">
        <v>0</v>
      </c>
      <c r="T181">
        <v>0</v>
      </c>
      <c r="U181">
        <v>17</v>
      </c>
      <c r="V181">
        <v>0</v>
      </c>
      <c r="W181">
        <v>17</v>
      </c>
      <c r="X181">
        <v>2</v>
      </c>
      <c r="Y181">
        <v>2</v>
      </c>
      <c r="Z181">
        <v>30</v>
      </c>
      <c r="AA181">
        <v>0</v>
      </c>
      <c r="AB181">
        <v>0</v>
      </c>
      <c r="AC181">
        <v>0</v>
      </c>
      <c r="AD181">
        <v>0</v>
      </c>
      <c r="AE181">
        <v>1</v>
      </c>
      <c r="AF181">
        <v>0</v>
      </c>
      <c r="AG181">
        <v>0</v>
      </c>
      <c r="AH181">
        <v>33</v>
      </c>
      <c r="AI181">
        <v>2</v>
      </c>
      <c r="AJ181">
        <v>0</v>
      </c>
      <c r="AK181">
        <v>32</v>
      </c>
      <c r="AL181">
        <v>34</v>
      </c>
      <c r="AM181">
        <v>0.70588200000000001</v>
      </c>
      <c r="AN181">
        <v>0.29411799999999999</v>
      </c>
      <c r="AO181">
        <v>0</v>
      </c>
      <c r="AP181">
        <v>0.41176499999999999</v>
      </c>
      <c r="AQ181">
        <v>0.29411799999999999</v>
      </c>
      <c r="AR181">
        <v>8.8234999999999994E-2</v>
      </c>
      <c r="AS181">
        <v>5.8823999999999987E-2</v>
      </c>
      <c r="AT181">
        <v>0</v>
      </c>
      <c r="AU181">
        <v>5.8823999999999987E-2</v>
      </c>
      <c r="AV181">
        <v>2.9412000000000001E-2</v>
      </c>
      <c r="AW181">
        <v>5.8823999999999987E-2</v>
      </c>
      <c r="AX181">
        <v>0</v>
      </c>
      <c r="AY181">
        <v>0</v>
      </c>
      <c r="AZ181">
        <v>0</v>
      </c>
      <c r="BA181">
        <v>0</v>
      </c>
      <c r="BB181">
        <v>0.5</v>
      </c>
      <c r="BC181">
        <v>0</v>
      </c>
      <c r="BD181">
        <v>0.5</v>
      </c>
      <c r="BE181">
        <v>5.8823999999999987E-2</v>
      </c>
      <c r="BF181">
        <v>5.8823999999999987E-2</v>
      </c>
      <c r="BG181">
        <v>0.88235299999999994</v>
      </c>
      <c r="BH181">
        <v>0</v>
      </c>
      <c r="BI181">
        <v>0</v>
      </c>
      <c r="BJ181">
        <v>0</v>
      </c>
      <c r="BK181">
        <v>0</v>
      </c>
      <c r="BL181">
        <v>2.9412000000000001E-2</v>
      </c>
      <c r="BM181">
        <v>0</v>
      </c>
      <c r="BN181">
        <v>0</v>
      </c>
      <c r="BO181">
        <v>0.97058800000000001</v>
      </c>
      <c r="BP181">
        <v>5.8823999999999987E-2</v>
      </c>
      <c r="BQ181">
        <v>0</v>
      </c>
      <c r="BR181">
        <v>0.94117600000000001</v>
      </c>
      <c r="BS181">
        <v>1</v>
      </c>
      <c r="BT181" t="s">
        <v>5397</v>
      </c>
      <c r="BU181">
        <v>719</v>
      </c>
      <c r="BV181">
        <v>4.7287999999999997E-2</v>
      </c>
      <c r="BW181">
        <v>0</v>
      </c>
    </row>
    <row r="182" spans="1:75" customFormat="1" x14ac:dyDescent="0.25">
      <c r="A182" t="s">
        <v>5403</v>
      </c>
      <c r="B182" t="s">
        <v>102</v>
      </c>
      <c r="C182" t="s">
        <v>433</v>
      </c>
      <c r="D182" t="s">
        <v>44</v>
      </c>
      <c r="E182">
        <v>2016</v>
      </c>
      <c r="F182">
        <v>37</v>
      </c>
      <c r="G182">
        <v>5</v>
      </c>
      <c r="H182">
        <v>0</v>
      </c>
      <c r="I182">
        <v>5</v>
      </c>
      <c r="J182">
        <v>9</v>
      </c>
      <c r="K182">
        <v>5</v>
      </c>
      <c r="L182">
        <v>5</v>
      </c>
      <c r="M182">
        <v>2</v>
      </c>
      <c r="N182">
        <v>9</v>
      </c>
      <c r="O182">
        <v>3</v>
      </c>
      <c r="P182">
        <v>1</v>
      </c>
      <c r="Q182">
        <v>1</v>
      </c>
      <c r="R182">
        <v>1</v>
      </c>
      <c r="S182">
        <v>1</v>
      </c>
      <c r="T182">
        <v>0</v>
      </c>
      <c r="U182">
        <v>37</v>
      </c>
      <c r="V182">
        <v>3</v>
      </c>
      <c r="W182">
        <v>2</v>
      </c>
      <c r="X182">
        <v>19</v>
      </c>
      <c r="Y182">
        <v>20</v>
      </c>
      <c r="Z182">
        <v>3</v>
      </c>
      <c r="AA182" t="s">
        <v>74</v>
      </c>
      <c r="AB182">
        <v>0</v>
      </c>
      <c r="AC182" t="s">
        <v>74</v>
      </c>
      <c r="AD182" t="s">
        <v>74</v>
      </c>
      <c r="AE182">
        <v>33</v>
      </c>
      <c r="AF182">
        <v>0</v>
      </c>
      <c r="AG182">
        <v>0</v>
      </c>
      <c r="AH182">
        <v>4</v>
      </c>
      <c r="AI182">
        <v>42</v>
      </c>
      <c r="AJ182">
        <v>0</v>
      </c>
      <c r="AK182">
        <v>0</v>
      </c>
      <c r="AL182">
        <v>42</v>
      </c>
      <c r="AM182">
        <v>0.88095200000000007</v>
      </c>
      <c r="AN182">
        <v>0.119048</v>
      </c>
      <c r="AO182">
        <v>0</v>
      </c>
      <c r="AP182">
        <v>0.119048</v>
      </c>
      <c r="AQ182">
        <v>0.214286</v>
      </c>
      <c r="AR182">
        <v>0.119048</v>
      </c>
      <c r="AS182">
        <v>0.119048</v>
      </c>
      <c r="AT182">
        <v>4.7618999999999988E-2</v>
      </c>
      <c r="AU182">
        <v>0.214286</v>
      </c>
      <c r="AV182">
        <v>7.1429000000000006E-2</v>
      </c>
      <c r="AW182">
        <v>2.3810000000000001E-2</v>
      </c>
      <c r="AX182">
        <v>2.3810000000000001E-2</v>
      </c>
      <c r="AY182">
        <v>2.3810000000000001E-2</v>
      </c>
      <c r="AZ182">
        <v>2.3810000000000001E-2</v>
      </c>
      <c r="BA182">
        <v>0</v>
      </c>
      <c r="BB182">
        <v>0.88095200000000007</v>
      </c>
      <c r="BC182">
        <v>7.1429000000000006E-2</v>
      </c>
      <c r="BD182">
        <v>4.7618999999999988E-2</v>
      </c>
      <c r="BE182">
        <v>0.45238099999999998</v>
      </c>
      <c r="BF182">
        <v>0.47619</v>
      </c>
      <c r="BG182">
        <v>7.1429000000000006E-2</v>
      </c>
      <c r="BH182">
        <v>0</v>
      </c>
      <c r="BI182">
        <v>0</v>
      </c>
      <c r="BJ182">
        <v>0</v>
      </c>
      <c r="BK182">
        <v>0</v>
      </c>
      <c r="BL182">
        <v>0.78571400000000002</v>
      </c>
      <c r="BM182">
        <v>0</v>
      </c>
      <c r="BN182">
        <v>0</v>
      </c>
      <c r="BO182">
        <v>9.5237999999999989E-2</v>
      </c>
      <c r="BP182">
        <v>1</v>
      </c>
      <c r="BQ182">
        <v>0</v>
      </c>
      <c r="BR182">
        <v>0</v>
      </c>
      <c r="BS182">
        <v>1</v>
      </c>
      <c r="BT182" t="s">
        <v>5404</v>
      </c>
      <c r="BU182">
        <v>42</v>
      </c>
      <c r="BV182">
        <v>1</v>
      </c>
      <c r="BW182">
        <v>0</v>
      </c>
    </row>
    <row r="183" spans="1:75" customFormat="1" x14ac:dyDescent="0.25">
      <c r="A183" t="s">
        <v>5405</v>
      </c>
      <c r="B183" t="s">
        <v>102</v>
      </c>
      <c r="C183" t="s">
        <v>433</v>
      </c>
      <c r="D183" t="s">
        <v>947</v>
      </c>
      <c r="E183">
        <v>2016</v>
      </c>
      <c r="F183" t="s">
        <v>74</v>
      </c>
      <c r="G183" t="s">
        <v>74</v>
      </c>
      <c r="H183" t="s">
        <v>74</v>
      </c>
      <c r="I183" t="s">
        <v>74</v>
      </c>
      <c r="J183" t="s">
        <v>74</v>
      </c>
      <c r="K183" t="s">
        <v>74</v>
      </c>
      <c r="L183" t="s">
        <v>74</v>
      </c>
      <c r="M183" t="s">
        <v>74</v>
      </c>
      <c r="N183" t="s">
        <v>74</v>
      </c>
      <c r="O183" t="s">
        <v>74</v>
      </c>
      <c r="P183" t="s">
        <v>74</v>
      </c>
      <c r="Q183" t="s">
        <v>74</v>
      </c>
      <c r="R183" t="s">
        <v>74</v>
      </c>
      <c r="S183" t="s">
        <v>74</v>
      </c>
      <c r="T183" t="s">
        <v>74</v>
      </c>
      <c r="U183" t="s">
        <v>74</v>
      </c>
      <c r="V183" t="s">
        <v>74</v>
      </c>
      <c r="W183" t="s">
        <v>74</v>
      </c>
      <c r="X183" t="s">
        <v>74</v>
      </c>
      <c r="Y183" t="s">
        <v>74</v>
      </c>
      <c r="Z183" t="s">
        <v>74</v>
      </c>
      <c r="AA183" t="s">
        <v>74</v>
      </c>
      <c r="AB183" t="s">
        <v>74</v>
      </c>
      <c r="AC183" t="s">
        <v>74</v>
      </c>
      <c r="AD183" t="s">
        <v>74</v>
      </c>
      <c r="AE183" t="s">
        <v>74</v>
      </c>
      <c r="AF183" t="s">
        <v>74</v>
      </c>
      <c r="AG183" t="s">
        <v>74</v>
      </c>
      <c r="AH183" t="s">
        <v>74</v>
      </c>
      <c r="AI183" t="s">
        <v>74</v>
      </c>
      <c r="AJ183" t="s">
        <v>74</v>
      </c>
      <c r="AK183" t="s">
        <v>74</v>
      </c>
      <c r="AL183" t="s">
        <v>74</v>
      </c>
      <c r="AM183" t="s">
        <v>74</v>
      </c>
      <c r="AN183" t="s">
        <v>74</v>
      </c>
      <c r="AO183" t="s">
        <v>74</v>
      </c>
      <c r="AP183" t="s">
        <v>74</v>
      </c>
      <c r="AQ183" t="s">
        <v>74</v>
      </c>
      <c r="AR183" t="s">
        <v>74</v>
      </c>
      <c r="AS183" t="s">
        <v>74</v>
      </c>
      <c r="AT183" t="s">
        <v>74</v>
      </c>
      <c r="AU183" t="s">
        <v>74</v>
      </c>
      <c r="AV183" t="s">
        <v>74</v>
      </c>
      <c r="AW183" t="s">
        <v>74</v>
      </c>
      <c r="AX183" t="s">
        <v>74</v>
      </c>
      <c r="AY183" t="s">
        <v>74</v>
      </c>
      <c r="AZ183" t="s">
        <v>74</v>
      </c>
      <c r="BA183" t="s">
        <v>74</v>
      </c>
      <c r="BB183" t="s">
        <v>74</v>
      </c>
      <c r="BC183" t="s">
        <v>74</v>
      </c>
      <c r="BD183" t="s">
        <v>74</v>
      </c>
      <c r="BE183" t="s">
        <v>74</v>
      </c>
      <c r="BF183" t="s">
        <v>74</v>
      </c>
      <c r="BG183" t="s">
        <v>74</v>
      </c>
      <c r="BH183" t="s">
        <v>74</v>
      </c>
      <c r="BI183" t="s">
        <v>74</v>
      </c>
      <c r="BJ183" t="s">
        <v>74</v>
      </c>
      <c r="BK183" t="s">
        <v>74</v>
      </c>
      <c r="BL183" t="s">
        <v>74</v>
      </c>
      <c r="BM183" t="s">
        <v>74</v>
      </c>
      <c r="BN183" t="s">
        <v>74</v>
      </c>
      <c r="BO183" t="s">
        <v>74</v>
      </c>
      <c r="BP183" t="s">
        <v>74</v>
      </c>
      <c r="BQ183" t="s">
        <v>74</v>
      </c>
      <c r="BR183" t="s">
        <v>74</v>
      </c>
      <c r="BS183" t="s">
        <v>74</v>
      </c>
      <c r="BT183" t="s">
        <v>5404</v>
      </c>
      <c r="BU183" t="s">
        <v>74</v>
      </c>
      <c r="BV183" t="s">
        <v>74</v>
      </c>
      <c r="BW183">
        <v>0</v>
      </c>
    </row>
    <row r="184" spans="1:75" customFormat="1" x14ac:dyDescent="0.25">
      <c r="A184" t="s">
        <v>5406</v>
      </c>
      <c r="B184" t="s">
        <v>102</v>
      </c>
      <c r="C184" t="s">
        <v>433</v>
      </c>
      <c r="D184" t="s">
        <v>949</v>
      </c>
      <c r="E184">
        <v>2016</v>
      </c>
      <c r="F184" t="s">
        <v>74</v>
      </c>
      <c r="G184" t="s">
        <v>74</v>
      </c>
      <c r="H184" t="s">
        <v>74</v>
      </c>
      <c r="I184" t="s">
        <v>74</v>
      </c>
      <c r="J184" t="s">
        <v>74</v>
      </c>
      <c r="K184" t="s">
        <v>74</v>
      </c>
      <c r="L184" t="s">
        <v>74</v>
      </c>
      <c r="M184" t="s">
        <v>74</v>
      </c>
      <c r="N184" t="s">
        <v>74</v>
      </c>
      <c r="O184" t="s">
        <v>74</v>
      </c>
      <c r="P184" t="s">
        <v>74</v>
      </c>
      <c r="Q184" t="s">
        <v>74</v>
      </c>
      <c r="R184" t="s">
        <v>74</v>
      </c>
      <c r="S184" t="s">
        <v>74</v>
      </c>
      <c r="T184" t="s">
        <v>74</v>
      </c>
      <c r="U184" t="s">
        <v>74</v>
      </c>
      <c r="V184" t="s">
        <v>74</v>
      </c>
      <c r="W184" t="s">
        <v>74</v>
      </c>
      <c r="X184" t="s">
        <v>74</v>
      </c>
      <c r="Y184" t="s">
        <v>74</v>
      </c>
      <c r="Z184" t="s">
        <v>74</v>
      </c>
      <c r="AA184" t="s">
        <v>74</v>
      </c>
      <c r="AB184" t="s">
        <v>74</v>
      </c>
      <c r="AC184" t="s">
        <v>74</v>
      </c>
      <c r="AD184" t="s">
        <v>74</v>
      </c>
      <c r="AE184" t="s">
        <v>74</v>
      </c>
      <c r="AF184" t="s">
        <v>74</v>
      </c>
      <c r="AG184" t="s">
        <v>74</v>
      </c>
      <c r="AH184" t="s">
        <v>74</v>
      </c>
      <c r="AI184" t="s">
        <v>74</v>
      </c>
      <c r="AJ184" t="s">
        <v>74</v>
      </c>
      <c r="AK184" t="s">
        <v>74</v>
      </c>
      <c r="AL184" t="s">
        <v>74</v>
      </c>
      <c r="AM184" t="s">
        <v>74</v>
      </c>
      <c r="AN184" t="s">
        <v>74</v>
      </c>
      <c r="AO184" t="s">
        <v>74</v>
      </c>
      <c r="AP184" t="s">
        <v>74</v>
      </c>
      <c r="AQ184" t="s">
        <v>74</v>
      </c>
      <c r="AR184" t="s">
        <v>74</v>
      </c>
      <c r="AS184" t="s">
        <v>74</v>
      </c>
      <c r="AT184" t="s">
        <v>74</v>
      </c>
      <c r="AU184" t="s">
        <v>74</v>
      </c>
      <c r="AV184" t="s">
        <v>74</v>
      </c>
      <c r="AW184" t="s">
        <v>74</v>
      </c>
      <c r="AX184" t="s">
        <v>74</v>
      </c>
      <c r="AY184" t="s">
        <v>74</v>
      </c>
      <c r="AZ184" t="s">
        <v>74</v>
      </c>
      <c r="BA184" t="s">
        <v>74</v>
      </c>
      <c r="BB184" t="s">
        <v>74</v>
      </c>
      <c r="BC184" t="s">
        <v>74</v>
      </c>
      <c r="BD184" t="s">
        <v>74</v>
      </c>
      <c r="BE184" t="s">
        <v>74</v>
      </c>
      <c r="BF184" t="s">
        <v>74</v>
      </c>
      <c r="BG184" t="s">
        <v>74</v>
      </c>
      <c r="BH184" t="s">
        <v>74</v>
      </c>
      <c r="BI184" t="s">
        <v>74</v>
      </c>
      <c r="BJ184" t="s">
        <v>74</v>
      </c>
      <c r="BK184" t="s">
        <v>74</v>
      </c>
      <c r="BL184" t="s">
        <v>74</v>
      </c>
      <c r="BM184" t="s">
        <v>74</v>
      </c>
      <c r="BN184" t="s">
        <v>74</v>
      </c>
      <c r="BO184" t="s">
        <v>74</v>
      </c>
      <c r="BP184" t="s">
        <v>74</v>
      </c>
      <c r="BQ184" t="s">
        <v>74</v>
      </c>
      <c r="BR184" t="s">
        <v>74</v>
      </c>
      <c r="BS184" t="s">
        <v>74</v>
      </c>
      <c r="BT184" t="s">
        <v>5404</v>
      </c>
      <c r="BU184" t="s">
        <v>74</v>
      </c>
      <c r="BV184" t="s">
        <v>74</v>
      </c>
      <c r="BW184">
        <v>0</v>
      </c>
    </row>
    <row r="185" spans="1:75" customFormat="1" x14ac:dyDescent="0.25">
      <c r="A185" t="s">
        <v>5407</v>
      </c>
      <c r="B185" t="s">
        <v>102</v>
      </c>
      <c r="C185" t="s">
        <v>433</v>
      </c>
      <c r="D185" t="s">
        <v>951</v>
      </c>
      <c r="E185">
        <v>2016</v>
      </c>
      <c r="F185" t="s">
        <v>74</v>
      </c>
      <c r="G185" t="s">
        <v>74</v>
      </c>
      <c r="H185" t="s">
        <v>74</v>
      </c>
      <c r="I185" t="s">
        <v>74</v>
      </c>
      <c r="J185" t="s">
        <v>74</v>
      </c>
      <c r="K185" t="s">
        <v>74</v>
      </c>
      <c r="L185" t="s">
        <v>74</v>
      </c>
      <c r="M185" t="s">
        <v>74</v>
      </c>
      <c r="N185" t="s">
        <v>74</v>
      </c>
      <c r="O185" t="s">
        <v>74</v>
      </c>
      <c r="P185" t="s">
        <v>74</v>
      </c>
      <c r="Q185" t="s">
        <v>74</v>
      </c>
      <c r="R185" t="s">
        <v>74</v>
      </c>
      <c r="S185" t="s">
        <v>74</v>
      </c>
      <c r="T185" t="s">
        <v>74</v>
      </c>
      <c r="U185" t="s">
        <v>74</v>
      </c>
      <c r="V185" t="s">
        <v>74</v>
      </c>
      <c r="W185" t="s">
        <v>74</v>
      </c>
      <c r="X185" t="s">
        <v>74</v>
      </c>
      <c r="Y185" t="s">
        <v>74</v>
      </c>
      <c r="Z185" t="s">
        <v>74</v>
      </c>
      <c r="AA185" t="s">
        <v>74</v>
      </c>
      <c r="AB185" t="s">
        <v>74</v>
      </c>
      <c r="AC185" t="s">
        <v>74</v>
      </c>
      <c r="AD185" t="s">
        <v>74</v>
      </c>
      <c r="AE185" t="s">
        <v>74</v>
      </c>
      <c r="AF185" t="s">
        <v>74</v>
      </c>
      <c r="AG185" t="s">
        <v>74</v>
      </c>
      <c r="AH185" t="s">
        <v>74</v>
      </c>
      <c r="AI185" t="s">
        <v>74</v>
      </c>
      <c r="AJ185" t="s">
        <v>74</v>
      </c>
      <c r="AK185" t="s">
        <v>74</v>
      </c>
      <c r="AL185" t="s">
        <v>74</v>
      </c>
      <c r="AM185" t="s">
        <v>74</v>
      </c>
      <c r="AN185" t="s">
        <v>74</v>
      </c>
      <c r="AO185" t="s">
        <v>74</v>
      </c>
      <c r="AP185" t="s">
        <v>74</v>
      </c>
      <c r="AQ185" t="s">
        <v>74</v>
      </c>
      <c r="AR185" t="s">
        <v>74</v>
      </c>
      <c r="AS185" t="s">
        <v>74</v>
      </c>
      <c r="AT185" t="s">
        <v>74</v>
      </c>
      <c r="AU185" t="s">
        <v>74</v>
      </c>
      <c r="AV185" t="s">
        <v>74</v>
      </c>
      <c r="AW185" t="s">
        <v>74</v>
      </c>
      <c r="AX185" t="s">
        <v>74</v>
      </c>
      <c r="AY185" t="s">
        <v>74</v>
      </c>
      <c r="AZ185" t="s">
        <v>74</v>
      </c>
      <c r="BA185" t="s">
        <v>74</v>
      </c>
      <c r="BB185" t="s">
        <v>74</v>
      </c>
      <c r="BC185" t="s">
        <v>74</v>
      </c>
      <c r="BD185" t="s">
        <v>74</v>
      </c>
      <c r="BE185" t="s">
        <v>74</v>
      </c>
      <c r="BF185" t="s">
        <v>74</v>
      </c>
      <c r="BG185" t="s">
        <v>74</v>
      </c>
      <c r="BH185" t="s">
        <v>74</v>
      </c>
      <c r="BI185" t="s">
        <v>74</v>
      </c>
      <c r="BJ185" t="s">
        <v>74</v>
      </c>
      <c r="BK185" t="s">
        <v>74</v>
      </c>
      <c r="BL185" t="s">
        <v>74</v>
      </c>
      <c r="BM185" t="s">
        <v>74</v>
      </c>
      <c r="BN185" t="s">
        <v>74</v>
      </c>
      <c r="BO185" t="s">
        <v>74</v>
      </c>
      <c r="BP185" t="s">
        <v>74</v>
      </c>
      <c r="BQ185" t="s">
        <v>74</v>
      </c>
      <c r="BR185" t="s">
        <v>74</v>
      </c>
      <c r="BS185" t="s">
        <v>74</v>
      </c>
      <c r="BT185" t="s">
        <v>5404</v>
      </c>
      <c r="BU185" t="s">
        <v>74</v>
      </c>
      <c r="BV185" t="s">
        <v>74</v>
      </c>
      <c r="BW185">
        <v>1</v>
      </c>
    </row>
    <row r="186" spans="1:75" customFormat="1" x14ac:dyDescent="0.25">
      <c r="A186" t="s">
        <v>5408</v>
      </c>
      <c r="B186" t="s">
        <v>102</v>
      </c>
      <c r="C186" t="s">
        <v>433</v>
      </c>
      <c r="D186" t="s">
        <v>953</v>
      </c>
      <c r="E186">
        <v>2016</v>
      </c>
      <c r="F186" t="s">
        <v>74</v>
      </c>
      <c r="G186" t="s">
        <v>74</v>
      </c>
      <c r="H186" t="s">
        <v>74</v>
      </c>
      <c r="I186" t="s">
        <v>74</v>
      </c>
      <c r="J186" t="s">
        <v>74</v>
      </c>
      <c r="K186" t="s">
        <v>74</v>
      </c>
      <c r="L186" t="s">
        <v>74</v>
      </c>
      <c r="M186" t="s">
        <v>74</v>
      </c>
      <c r="N186" t="s">
        <v>74</v>
      </c>
      <c r="O186" t="s">
        <v>74</v>
      </c>
      <c r="P186" t="s">
        <v>74</v>
      </c>
      <c r="Q186" t="s">
        <v>74</v>
      </c>
      <c r="R186" t="s">
        <v>74</v>
      </c>
      <c r="S186" t="s">
        <v>74</v>
      </c>
      <c r="T186" t="s">
        <v>74</v>
      </c>
      <c r="U186" t="s">
        <v>74</v>
      </c>
      <c r="V186" t="s">
        <v>74</v>
      </c>
      <c r="W186" t="s">
        <v>74</v>
      </c>
      <c r="X186" t="s">
        <v>74</v>
      </c>
      <c r="Y186" t="s">
        <v>74</v>
      </c>
      <c r="Z186" t="s">
        <v>74</v>
      </c>
      <c r="AA186" t="s">
        <v>74</v>
      </c>
      <c r="AB186" t="s">
        <v>74</v>
      </c>
      <c r="AC186" t="s">
        <v>74</v>
      </c>
      <c r="AD186" t="s">
        <v>74</v>
      </c>
      <c r="AE186" t="s">
        <v>74</v>
      </c>
      <c r="AF186" t="s">
        <v>74</v>
      </c>
      <c r="AG186" t="s">
        <v>74</v>
      </c>
      <c r="AH186" t="s">
        <v>74</v>
      </c>
      <c r="AI186" t="s">
        <v>74</v>
      </c>
      <c r="AJ186" t="s">
        <v>74</v>
      </c>
      <c r="AK186" t="s">
        <v>74</v>
      </c>
      <c r="AL186" t="s">
        <v>74</v>
      </c>
      <c r="AM186" t="s">
        <v>74</v>
      </c>
      <c r="AN186" t="s">
        <v>74</v>
      </c>
      <c r="AO186" t="s">
        <v>74</v>
      </c>
      <c r="AP186" t="s">
        <v>74</v>
      </c>
      <c r="AQ186" t="s">
        <v>74</v>
      </c>
      <c r="AR186" t="s">
        <v>74</v>
      </c>
      <c r="AS186" t="s">
        <v>74</v>
      </c>
      <c r="AT186" t="s">
        <v>74</v>
      </c>
      <c r="AU186" t="s">
        <v>74</v>
      </c>
      <c r="AV186" t="s">
        <v>74</v>
      </c>
      <c r="AW186" t="s">
        <v>74</v>
      </c>
      <c r="AX186" t="s">
        <v>74</v>
      </c>
      <c r="AY186" t="s">
        <v>74</v>
      </c>
      <c r="AZ186" t="s">
        <v>74</v>
      </c>
      <c r="BA186" t="s">
        <v>74</v>
      </c>
      <c r="BB186" t="s">
        <v>74</v>
      </c>
      <c r="BC186" t="s">
        <v>74</v>
      </c>
      <c r="BD186" t="s">
        <v>74</v>
      </c>
      <c r="BE186" t="s">
        <v>74</v>
      </c>
      <c r="BF186" t="s">
        <v>74</v>
      </c>
      <c r="BG186" t="s">
        <v>74</v>
      </c>
      <c r="BH186" t="s">
        <v>74</v>
      </c>
      <c r="BI186" t="s">
        <v>74</v>
      </c>
      <c r="BJ186" t="s">
        <v>74</v>
      </c>
      <c r="BK186" t="s">
        <v>74</v>
      </c>
      <c r="BL186" t="s">
        <v>74</v>
      </c>
      <c r="BM186" t="s">
        <v>74</v>
      </c>
      <c r="BN186" t="s">
        <v>74</v>
      </c>
      <c r="BO186" t="s">
        <v>74</v>
      </c>
      <c r="BP186" t="s">
        <v>74</v>
      </c>
      <c r="BQ186" t="s">
        <v>74</v>
      </c>
      <c r="BR186" t="s">
        <v>74</v>
      </c>
      <c r="BS186" t="s">
        <v>74</v>
      </c>
      <c r="BT186" t="s">
        <v>5404</v>
      </c>
      <c r="BU186" t="s">
        <v>74</v>
      </c>
      <c r="BV186" t="s">
        <v>74</v>
      </c>
      <c r="BW186">
        <v>0</v>
      </c>
    </row>
    <row r="187" spans="1:75" customFormat="1" x14ac:dyDescent="0.25">
      <c r="A187" t="s">
        <v>5409</v>
      </c>
      <c r="B187" t="s">
        <v>102</v>
      </c>
      <c r="C187" t="s">
        <v>433</v>
      </c>
      <c r="D187" t="s">
        <v>961</v>
      </c>
      <c r="E187">
        <v>2016</v>
      </c>
      <c r="F187" t="s">
        <v>74</v>
      </c>
      <c r="G187" t="s">
        <v>74</v>
      </c>
      <c r="H187" t="s">
        <v>74</v>
      </c>
      <c r="I187" t="s">
        <v>74</v>
      </c>
      <c r="J187" t="s">
        <v>74</v>
      </c>
      <c r="K187" t="s">
        <v>74</v>
      </c>
      <c r="L187" t="s">
        <v>74</v>
      </c>
      <c r="M187" t="s">
        <v>74</v>
      </c>
      <c r="N187" t="s">
        <v>74</v>
      </c>
      <c r="O187" t="s">
        <v>74</v>
      </c>
      <c r="P187" t="s">
        <v>74</v>
      </c>
      <c r="Q187" t="s">
        <v>74</v>
      </c>
      <c r="R187" t="s">
        <v>74</v>
      </c>
      <c r="S187" t="s">
        <v>74</v>
      </c>
      <c r="T187" t="s">
        <v>74</v>
      </c>
      <c r="U187" t="s">
        <v>74</v>
      </c>
      <c r="V187" t="s">
        <v>74</v>
      </c>
      <c r="W187" t="s">
        <v>74</v>
      </c>
      <c r="X187" t="s">
        <v>74</v>
      </c>
      <c r="Y187" t="s">
        <v>74</v>
      </c>
      <c r="Z187" t="s">
        <v>74</v>
      </c>
      <c r="AA187" t="s">
        <v>74</v>
      </c>
      <c r="AB187" t="s">
        <v>74</v>
      </c>
      <c r="AC187" t="s">
        <v>74</v>
      </c>
      <c r="AD187" t="s">
        <v>74</v>
      </c>
      <c r="AE187" t="s">
        <v>74</v>
      </c>
      <c r="AF187" t="s">
        <v>74</v>
      </c>
      <c r="AG187" t="s">
        <v>74</v>
      </c>
      <c r="AH187" t="s">
        <v>74</v>
      </c>
      <c r="AI187" t="s">
        <v>74</v>
      </c>
      <c r="AJ187" t="s">
        <v>74</v>
      </c>
      <c r="AK187" t="s">
        <v>74</v>
      </c>
      <c r="AL187" t="s">
        <v>74</v>
      </c>
      <c r="AM187" t="s">
        <v>74</v>
      </c>
      <c r="AN187" t="s">
        <v>74</v>
      </c>
      <c r="AO187" t="s">
        <v>74</v>
      </c>
      <c r="AP187" t="s">
        <v>74</v>
      </c>
      <c r="AQ187" t="s">
        <v>74</v>
      </c>
      <c r="AR187" t="s">
        <v>74</v>
      </c>
      <c r="AS187" t="s">
        <v>74</v>
      </c>
      <c r="AT187" t="s">
        <v>74</v>
      </c>
      <c r="AU187" t="s">
        <v>74</v>
      </c>
      <c r="AV187" t="s">
        <v>74</v>
      </c>
      <c r="AW187" t="s">
        <v>74</v>
      </c>
      <c r="AX187" t="s">
        <v>74</v>
      </c>
      <c r="AY187" t="s">
        <v>74</v>
      </c>
      <c r="AZ187" t="s">
        <v>74</v>
      </c>
      <c r="BA187" t="s">
        <v>74</v>
      </c>
      <c r="BB187" t="s">
        <v>74</v>
      </c>
      <c r="BC187" t="s">
        <v>74</v>
      </c>
      <c r="BD187" t="s">
        <v>74</v>
      </c>
      <c r="BE187" t="s">
        <v>74</v>
      </c>
      <c r="BF187" t="s">
        <v>74</v>
      </c>
      <c r="BG187" t="s">
        <v>74</v>
      </c>
      <c r="BH187" t="s">
        <v>74</v>
      </c>
      <c r="BI187" t="s">
        <v>74</v>
      </c>
      <c r="BJ187" t="s">
        <v>74</v>
      </c>
      <c r="BK187" t="s">
        <v>74</v>
      </c>
      <c r="BL187" t="s">
        <v>74</v>
      </c>
      <c r="BM187" t="s">
        <v>74</v>
      </c>
      <c r="BN187" t="s">
        <v>74</v>
      </c>
      <c r="BO187" t="s">
        <v>74</v>
      </c>
      <c r="BP187" t="s">
        <v>74</v>
      </c>
      <c r="BQ187" t="s">
        <v>74</v>
      </c>
      <c r="BR187" t="s">
        <v>74</v>
      </c>
      <c r="BS187" t="s">
        <v>74</v>
      </c>
      <c r="BT187" t="s">
        <v>5404</v>
      </c>
      <c r="BU187" t="s">
        <v>74</v>
      </c>
      <c r="BV187" t="s">
        <v>74</v>
      </c>
      <c r="BW187">
        <v>0</v>
      </c>
    </row>
    <row r="188" spans="1:75" customFormat="1" x14ac:dyDescent="0.25">
      <c r="A188" t="s">
        <v>5410</v>
      </c>
      <c r="B188" t="s">
        <v>102</v>
      </c>
      <c r="C188" t="s">
        <v>124</v>
      </c>
      <c r="D188" t="s">
        <v>44</v>
      </c>
      <c r="E188">
        <v>2017</v>
      </c>
      <c r="F188">
        <v>2046</v>
      </c>
      <c r="G188">
        <v>760</v>
      </c>
      <c r="H188">
        <v>0</v>
      </c>
      <c r="I188">
        <v>370</v>
      </c>
      <c r="J188">
        <v>540</v>
      </c>
      <c r="K188">
        <v>450</v>
      </c>
      <c r="L188">
        <v>442</v>
      </c>
      <c r="M188">
        <v>336</v>
      </c>
      <c r="N188">
        <v>233</v>
      </c>
      <c r="O188">
        <v>222</v>
      </c>
      <c r="P188">
        <v>146</v>
      </c>
      <c r="Q188">
        <v>50</v>
      </c>
      <c r="R188">
        <v>13</v>
      </c>
      <c r="S188">
        <v>4</v>
      </c>
      <c r="T188">
        <v>0</v>
      </c>
      <c r="U188">
        <v>2181</v>
      </c>
      <c r="V188">
        <v>624</v>
      </c>
      <c r="W188">
        <v>1</v>
      </c>
      <c r="X188">
        <v>1728</v>
      </c>
      <c r="Y188">
        <v>980</v>
      </c>
      <c r="Z188">
        <v>98</v>
      </c>
      <c r="AA188">
        <v>14</v>
      </c>
      <c r="AB188">
        <v>0</v>
      </c>
      <c r="AC188">
        <v>50</v>
      </c>
      <c r="AD188">
        <v>108</v>
      </c>
      <c r="AE188">
        <v>2505</v>
      </c>
      <c r="AF188">
        <v>29</v>
      </c>
      <c r="AG188">
        <v>17</v>
      </c>
      <c r="AH188">
        <v>83</v>
      </c>
      <c r="AI188">
        <v>2517</v>
      </c>
      <c r="AJ188">
        <v>222</v>
      </c>
      <c r="AK188">
        <v>67</v>
      </c>
      <c r="AL188">
        <v>2806</v>
      </c>
      <c r="AM188">
        <v>0.72915200000000002</v>
      </c>
      <c r="AN188">
        <v>0.27084799999999998</v>
      </c>
      <c r="AO188">
        <v>0</v>
      </c>
      <c r="AP188">
        <v>0.13186</v>
      </c>
      <c r="AQ188">
        <v>0.192445</v>
      </c>
      <c r="AR188">
        <v>0.16037100000000001</v>
      </c>
      <c r="AS188">
        <v>0.15751999999999999</v>
      </c>
      <c r="AT188">
        <v>0.119743</v>
      </c>
      <c r="AU188">
        <v>8.3035999999999999E-2</v>
      </c>
      <c r="AV188">
        <v>7.9116000000000006E-2</v>
      </c>
      <c r="AW188">
        <v>5.2031000000000001E-2</v>
      </c>
      <c r="AX188">
        <v>1.7819000000000002E-2</v>
      </c>
      <c r="AY188">
        <v>4.633E-3</v>
      </c>
      <c r="AZ188">
        <v>1.426E-3</v>
      </c>
      <c r="BA188">
        <v>0</v>
      </c>
      <c r="BB188">
        <v>0.77726299999999993</v>
      </c>
      <c r="BC188">
        <v>0.222381</v>
      </c>
      <c r="BD188">
        <v>3.5599999999999998E-4</v>
      </c>
      <c r="BE188">
        <v>0.61582300000000001</v>
      </c>
      <c r="BF188">
        <v>0.34925200000000001</v>
      </c>
      <c r="BG188">
        <v>3.4924999999999998E-2</v>
      </c>
      <c r="BH188">
        <v>4.9890000000000004E-3</v>
      </c>
      <c r="BI188">
        <v>0</v>
      </c>
      <c r="BJ188">
        <v>1.7819000000000002E-2</v>
      </c>
      <c r="BK188">
        <v>3.8489000000000002E-2</v>
      </c>
      <c r="BL188">
        <v>0.89272999999999991</v>
      </c>
      <c r="BM188">
        <v>1.0335E-2</v>
      </c>
      <c r="BN188">
        <v>6.058E-3</v>
      </c>
      <c r="BO188">
        <v>2.9579000000000001E-2</v>
      </c>
      <c r="BP188">
        <v>0.89700599999999997</v>
      </c>
      <c r="BQ188">
        <v>7.9116000000000006E-2</v>
      </c>
      <c r="BR188">
        <v>2.3876999999999999E-2</v>
      </c>
      <c r="BS188">
        <v>1</v>
      </c>
      <c r="BT188" t="s">
        <v>5411</v>
      </c>
      <c r="BU188">
        <v>2806</v>
      </c>
      <c r="BV188">
        <v>1</v>
      </c>
      <c r="BW188">
        <v>0</v>
      </c>
    </row>
    <row r="189" spans="1:75" customFormat="1" x14ac:dyDescent="0.25">
      <c r="A189" t="s">
        <v>5412</v>
      </c>
      <c r="B189" t="s">
        <v>102</v>
      </c>
      <c r="C189" t="s">
        <v>124</v>
      </c>
      <c r="D189" t="s">
        <v>947</v>
      </c>
      <c r="E189">
        <v>2017</v>
      </c>
      <c r="F189">
        <v>1217</v>
      </c>
      <c r="G189">
        <v>550</v>
      </c>
      <c r="H189">
        <v>0</v>
      </c>
      <c r="I189">
        <v>285</v>
      </c>
      <c r="J189">
        <v>342</v>
      </c>
      <c r="K189">
        <v>263</v>
      </c>
      <c r="L189">
        <v>278</v>
      </c>
      <c r="M189">
        <v>231</v>
      </c>
      <c r="N189">
        <v>138</v>
      </c>
      <c r="O189">
        <v>117</v>
      </c>
      <c r="P189">
        <v>75</v>
      </c>
      <c r="Q189">
        <v>30</v>
      </c>
      <c r="R189">
        <v>5</v>
      </c>
      <c r="S189">
        <v>3</v>
      </c>
      <c r="T189">
        <v>0</v>
      </c>
      <c r="U189">
        <v>1373</v>
      </c>
      <c r="V189">
        <v>393</v>
      </c>
      <c r="W189">
        <v>1</v>
      </c>
      <c r="X189">
        <v>1146</v>
      </c>
      <c r="Y189">
        <v>599</v>
      </c>
      <c r="Z189">
        <v>22</v>
      </c>
      <c r="AA189">
        <v>8</v>
      </c>
      <c r="AB189">
        <v>0</v>
      </c>
      <c r="AC189">
        <v>37</v>
      </c>
      <c r="AD189">
        <v>40</v>
      </c>
      <c r="AE189">
        <v>1665</v>
      </c>
      <c r="AF189">
        <v>0</v>
      </c>
      <c r="AG189">
        <v>4</v>
      </c>
      <c r="AH189">
        <v>13</v>
      </c>
      <c r="AI189">
        <v>1663</v>
      </c>
      <c r="AJ189">
        <v>102</v>
      </c>
      <c r="AK189">
        <v>2</v>
      </c>
      <c r="AL189">
        <v>1767</v>
      </c>
      <c r="AM189">
        <v>0.68873800000000007</v>
      </c>
      <c r="AN189">
        <v>0.31126199999999998</v>
      </c>
      <c r="AO189">
        <v>0</v>
      </c>
      <c r="AP189">
        <v>0.16128999999999999</v>
      </c>
      <c r="AQ189">
        <v>0.193548</v>
      </c>
      <c r="AR189">
        <v>0.14884</v>
      </c>
      <c r="AS189">
        <v>0.157329</v>
      </c>
      <c r="AT189">
        <v>0.13073000000000001</v>
      </c>
      <c r="AU189">
        <v>7.8098000000000001E-2</v>
      </c>
      <c r="AV189">
        <v>6.6214000000000009E-2</v>
      </c>
      <c r="AW189">
        <v>4.2444999999999997E-2</v>
      </c>
      <c r="AX189">
        <v>1.6978E-2</v>
      </c>
      <c r="AY189">
        <v>2.8300000000000001E-3</v>
      </c>
      <c r="AZ189">
        <v>1.6980000000000001E-3</v>
      </c>
      <c r="BA189">
        <v>0</v>
      </c>
      <c r="BB189">
        <v>0.77702299999999991</v>
      </c>
      <c r="BC189">
        <v>0.222411</v>
      </c>
      <c r="BD189">
        <v>5.6599999999999999E-4</v>
      </c>
      <c r="BE189">
        <v>0.64855699999999994</v>
      </c>
      <c r="BF189">
        <v>0.33899299999999999</v>
      </c>
      <c r="BG189">
        <v>1.2449999999999999E-2</v>
      </c>
      <c r="BH189">
        <v>4.5269999999999998E-3</v>
      </c>
      <c r="BI189">
        <v>0</v>
      </c>
      <c r="BJ189">
        <v>2.0938999999999999E-2</v>
      </c>
      <c r="BK189">
        <v>2.2637000000000001E-2</v>
      </c>
      <c r="BL189">
        <v>0.94227500000000008</v>
      </c>
      <c r="BM189">
        <v>0</v>
      </c>
      <c r="BN189">
        <v>2.264E-3</v>
      </c>
      <c r="BO189">
        <v>7.3569999999999998E-3</v>
      </c>
      <c r="BP189">
        <v>0.94114299999999995</v>
      </c>
      <c r="BQ189">
        <v>5.7724999999999999E-2</v>
      </c>
      <c r="BR189">
        <v>1.132E-3</v>
      </c>
      <c r="BS189">
        <v>1</v>
      </c>
      <c r="BT189" t="s">
        <v>5411</v>
      </c>
      <c r="BU189">
        <v>2806</v>
      </c>
      <c r="BV189">
        <v>0.629722</v>
      </c>
      <c r="BW189">
        <v>0</v>
      </c>
    </row>
    <row r="190" spans="1:75" customFormat="1" x14ac:dyDescent="0.25">
      <c r="A190" t="s">
        <v>5413</v>
      </c>
      <c r="B190" t="s">
        <v>102</v>
      </c>
      <c r="C190" t="s">
        <v>124</v>
      </c>
      <c r="D190" t="s">
        <v>949</v>
      </c>
      <c r="E190">
        <v>2017</v>
      </c>
      <c r="F190">
        <v>619</v>
      </c>
      <c r="G190">
        <v>155</v>
      </c>
      <c r="H190">
        <v>0</v>
      </c>
      <c r="I190">
        <v>70</v>
      </c>
      <c r="J190">
        <v>164</v>
      </c>
      <c r="K190">
        <v>124</v>
      </c>
      <c r="L190">
        <v>121</v>
      </c>
      <c r="M190">
        <v>80</v>
      </c>
      <c r="N190">
        <v>67</v>
      </c>
      <c r="O190">
        <v>82</v>
      </c>
      <c r="P190">
        <v>45</v>
      </c>
      <c r="Q190">
        <v>14</v>
      </c>
      <c r="R190">
        <v>6</v>
      </c>
      <c r="S190">
        <v>1</v>
      </c>
      <c r="T190">
        <v>0</v>
      </c>
      <c r="U190">
        <v>605</v>
      </c>
      <c r="V190">
        <v>169</v>
      </c>
      <c r="W190">
        <v>0</v>
      </c>
      <c r="X190">
        <v>459</v>
      </c>
      <c r="Y190">
        <v>297</v>
      </c>
      <c r="Z190">
        <v>18</v>
      </c>
      <c r="AA190">
        <v>6</v>
      </c>
      <c r="AB190">
        <v>0</v>
      </c>
      <c r="AC190">
        <v>4</v>
      </c>
      <c r="AD190">
        <v>35</v>
      </c>
      <c r="AE190">
        <v>715</v>
      </c>
      <c r="AF190">
        <v>2</v>
      </c>
      <c r="AG190">
        <v>1</v>
      </c>
      <c r="AH190">
        <v>11</v>
      </c>
      <c r="AI190">
        <v>654</v>
      </c>
      <c r="AJ190">
        <v>118</v>
      </c>
      <c r="AK190">
        <v>2</v>
      </c>
      <c r="AL190">
        <v>774</v>
      </c>
      <c r="AM190">
        <v>0.79974199999999995</v>
      </c>
      <c r="AN190">
        <v>0.20025799999999999</v>
      </c>
      <c r="AO190">
        <v>0</v>
      </c>
      <c r="AP190">
        <v>9.0439000000000005E-2</v>
      </c>
      <c r="AQ190">
        <v>0.21188599999999999</v>
      </c>
      <c r="AR190">
        <v>0.16020699999999999</v>
      </c>
      <c r="AS190">
        <v>0.156331</v>
      </c>
      <c r="AT190">
        <v>0.10335900000000001</v>
      </c>
      <c r="AU190">
        <v>8.6563000000000001E-2</v>
      </c>
      <c r="AV190">
        <v>0.105943</v>
      </c>
      <c r="AW190">
        <v>5.8139999999999997E-2</v>
      </c>
      <c r="AX190">
        <v>1.8088E-2</v>
      </c>
      <c r="AY190">
        <v>7.7520000000000002E-3</v>
      </c>
      <c r="AZ190">
        <v>1.292E-3</v>
      </c>
      <c r="BA190">
        <v>0</v>
      </c>
      <c r="BB190">
        <v>0.78165400000000007</v>
      </c>
      <c r="BC190">
        <v>0.21834600000000001</v>
      </c>
      <c r="BD190">
        <v>0</v>
      </c>
      <c r="BE190">
        <v>0.59302300000000008</v>
      </c>
      <c r="BF190">
        <v>0.38372099999999998</v>
      </c>
      <c r="BG190">
        <v>2.3255999999999999E-2</v>
      </c>
      <c r="BH190">
        <v>7.7520000000000002E-3</v>
      </c>
      <c r="BI190">
        <v>0</v>
      </c>
      <c r="BJ190">
        <v>5.1680000000000007E-3</v>
      </c>
      <c r="BK190">
        <v>4.5220000000000003E-2</v>
      </c>
      <c r="BL190">
        <v>0.92377300000000007</v>
      </c>
      <c r="BM190">
        <v>2.5839999999999999E-3</v>
      </c>
      <c r="BN190">
        <v>1.292E-3</v>
      </c>
      <c r="BO190">
        <v>1.4212000000000001E-2</v>
      </c>
      <c r="BP190">
        <v>0.84496099999999996</v>
      </c>
      <c r="BQ190">
        <v>0.15245500000000001</v>
      </c>
      <c r="BR190">
        <v>2.5839999999999999E-3</v>
      </c>
      <c r="BS190">
        <v>1</v>
      </c>
      <c r="BT190" t="s">
        <v>5411</v>
      </c>
      <c r="BU190">
        <v>2806</v>
      </c>
      <c r="BV190">
        <v>0.275837</v>
      </c>
      <c r="BW190">
        <v>0</v>
      </c>
    </row>
    <row r="191" spans="1:75" customFormat="1" x14ac:dyDescent="0.25">
      <c r="A191" t="s">
        <v>5414</v>
      </c>
      <c r="B191" t="s">
        <v>102</v>
      </c>
      <c r="C191" t="s">
        <v>124</v>
      </c>
      <c r="D191" t="s">
        <v>951</v>
      </c>
      <c r="E191">
        <v>2017</v>
      </c>
      <c r="F191">
        <v>86</v>
      </c>
      <c r="G191">
        <v>20</v>
      </c>
      <c r="H191">
        <v>0</v>
      </c>
      <c r="I191">
        <v>5</v>
      </c>
      <c r="J191">
        <v>7</v>
      </c>
      <c r="K191">
        <v>29</v>
      </c>
      <c r="L191">
        <v>23</v>
      </c>
      <c r="M191">
        <v>10</v>
      </c>
      <c r="N191">
        <v>14</v>
      </c>
      <c r="O191">
        <v>8</v>
      </c>
      <c r="P191">
        <v>7</v>
      </c>
      <c r="Q191">
        <v>2</v>
      </c>
      <c r="R191">
        <v>1</v>
      </c>
      <c r="S191">
        <v>0</v>
      </c>
      <c r="T191">
        <v>0</v>
      </c>
      <c r="U191">
        <v>69</v>
      </c>
      <c r="V191">
        <v>37</v>
      </c>
      <c r="W191">
        <v>0</v>
      </c>
      <c r="X191">
        <v>50</v>
      </c>
      <c r="Y191">
        <v>56</v>
      </c>
      <c r="Z191">
        <v>0</v>
      </c>
      <c r="AA191">
        <v>0</v>
      </c>
      <c r="AB191">
        <v>0</v>
      </c>
      <c r="AC191">
        <v>1</v>
      </c>
      <c r="AD191">
        <v>8</v>
      </c>
      <c r="AE191">
        <v>94</v>
      </c>
      <c r="AF191">
        <v>1</v>
      </c>
      <c r="AG191">
        <v>0</v>
      </c>
      <c r="AH191">
        <v>2</v>
      </c>
      <c r="AI191">
        <v>103</v>
      </c>
      <c r="AJ191">
        <v>3</v>
      </c>
      <c r="AK191">
        <v>0</v>
      </c>
      <c r="AL191">
        <v>106</v>
      </c>
      <c r="AM191">
        <v>0.81132099999999996</v>
      </c>
      <c r="AN191">
        <v>0.18867900000000001</v>
      </c>
      <c r="AO191">
        <v>0</v>
      </c>
      <c r="AP191">
        <v>4.7169999999999997E-2</v>
      </c>
      <c r="AQ191">
        <v>6.6037999999999999E-2</v>
      </c>
      <c r="AR191">
        <v>0.27358500000000002</v>
      </c>
      <c r="AS191">
        <v>0.21698100000000001</v>
      </c>
      <c r="AT191">
        <v>9.4339999999999993E-2</v>
      </c>
      <c r="AU191">
        <v>0.132075</v>
      </c>
      <c r="AV191">
        <v>7.5471999999999997E-2</v>
      </c>
      <c r="AW191">
        <v>6.6037999999999999E-2</v>
      </c>
      <c r="AX191">
        <v>1.8867999999999999E-2</v>
      </c>
      <c r="AY191">
        <v>9.4339999999999997E-3</v>
      </c>
      <c r="AZ191">
        <v>0</v>
      </c>
      <c r="BA191">
        <v>0</v>
      </c>
      <c r="BB191">
        <v>0.65094300000000005</v>
      </c>
      <c r="BC191">
        <v>0.34905700000000001</v>
      </c>
      <c r="BD191">
        <v>0</v>
      </c>
      <c r="BE191">
        <v>0.47169800000000001</v>
      </c>
      <c r="BF191">
        <v>0.52830199999999994</v>
      </c>
      <c r="BG191">
        <v>0</v>
      </c>
      <c r="BH191">
        <v>0</v>
      </c>
      <c r="BI191">
        <v>0</v>
      </c>
      <c r="BJ191">
        <v>9.4339999999999997E-3</v>
      </c>
      <c r="BK191">
        <v>7.5471999999999997E-2</v>
      </c>
      <c r="BL191">
        <v>0.88679199999999991</v>
      </c>
      <c r="BM191">
        <v>9.4339999999999997E-3</v>
      </c>
      <c r="BN191">
        <v>0</v>
      </c>
      <c r="BO191">
        <v>1.8867999999999999E-2</v>
      </c>
      <c r="BP191">
        <v>0.97169799999999995</v>
      </c>
      <c r="BQ191">
        <v>2.8302000000000001E-2</v>
      </c>
      <c r="BR191">
        <v>0</v>
      </c>
      <c r="BS191">
        <v>1</v>
      </c>
      <c r="BT191" t="s">
        <v>5411</v>
      </c>
      <c r="BU191">
        <v>2806</v>
      </c>
      <c r="BV191">
        <v>3.7775999999999997E-2</v>
      </c>
      <c r="BW191">
        <v>0</v>
      </c>
    </row>
    <row r="192" spans="1:75" customFormat="1" x14ac:dyDescent="0.25">
      <c r="A192" t="s">
        <v>5415</v>
      </c>
      <c r="B192" t="s">
        <v>102</v>
      </c>
      <c r="C192" t="s">
        <v>124</v>
      </c>
      <c r="D192" t="s">
        <v>953</v>
      </c>
      <c r="E192">
        <v>2017</v>
      </c>
      <c r="F192">
        <v>70</v>
      </c>
      <c r="G192">
        <v>26</v>
      </c>
      <c r="H192">
        <v>0</v>
      </c>
      <c r="I192">
        <v>0</v>
      </c>
      <c r="J192">
        <v>9</v>
      </c>
      <c r="K192">
        <v>18</v>
      </c>
      <c r="L192">
        <v>17</v>
      </c>
      <c r="M192">
        <v>11</v>
      </c>
      <c r="N192">
        <v>12</v>
      </c>
      <c r="O192">
        <v>14</v>
      </c>
      <c r="P192">
        <v>13</v>
      </c>
      <c r="Q192">
        <v>1</v>
      </c>
      <c r="R192">
        <v>1</v>
      </c>
      <c r="S192">
        <v>0</v>
      </c>
      <c r="T192">
        <v>0</v>
      </c>
      <c r="U192">
        <v>82</v>
      </c>
      <c r="V192">
        <v>14</v>
      </c>
      <c r="W192">
        <v>0</v>
      </c>
      <c r="X192">
        <v>69</v>
      </c>
      <c r="Y192">
        <v>26</v>
      </c>
      <c r="Z192">
        <v>1</v>
      </c>
      <c r="AA192">
        <v>0</v>
      </c>
      <c r="AB192">
        <v>0</v>
      </c>
      <c r="AC192">
        <v>8</v>
      </c>
      <c r="AD192">
        <v>25</v>
      </c>
      <c r="AE192">
        <v>25</v>
      </c>
      <c r="AF192">
        <v>26</v>
      </c>
      <c r="AG192">
        <v>12</v>
      </c>
      <c r="AH192">
        <v>0</v>
      </c>
      <c r="AI192">
        <v>94</v>
      </c>
      <c r="AJ192">
        <v>1</v>
      </c>
      <c r="AK192">
        <v>1</v>
      </c>
      <c r="AL192">
        <v>96</v>
      </c>
      <c r="AM192">
        <v>0.72916700000000001</v>
      </c>
      <c r="AN192">
        <v>0.27083299999999999</v>
      </c>
      <c r="AO192">
        <v>0</v>
      </c>
      <c r="AP192">
        <v>0</v>
      </c>
      <c r="AQ192">
        <v>9.375E-2</v>
      </c>
      <c r="AR192">
        <v>0.1875</v>
      </c>
      <c r="AS192">
        <v>0.17708299999999999</v>
      </c>
      <c r="AT192">
        <v>0.114583</v>
      </c>
      <c r="AU192">
        <v>0.125</v>
      </c>
      <c r="AV192">
        <v>0.14583299999999999</v>
      </c>
      <c r="AW192">
        <v>0.13541700000000001</v>
      </c>
      <c r="AX192">
        <v>1.0416999999999999E-2</v>
      </c>
      <c r="AY192">
        <v>1.0416999999999999E-2</v>
      </c>
      <c r="AZ192">
        <v>0</v>
      </c>
      <c r="BA192">
        <v>0</v>
      </c>
      <c r="BB192">
        <v>0.85416700000000001</v>
      </c>
      <c r="BC192">
        <v>0.14583299999999999</v>
      </c>
      <c r="BD192">
        <v>0</v>
      </c>
      <c r="BE192">
        <v>0.71875</v>
      </c>
      <c r="BF192">
        <v>0.27083299999999999</v>
      </c>
      <c r="BG192">
        <v>1.0416999999999999E-2</v>
      </c>
      <c r="BH192">
        <v>0</v>
      </c>
      <c r="BI192">
        <v>0</v>
      </c>
      <c r="BJ192">
        <v>8.333299999999999E-2</v>
      </c>
      <c r="BK192">
        <v>0.26041700000000001</v>
      </c>
      <c r="BL192">
        <v>0.26041700000000001</v>
      </c>
      <c r="BM192">
        <v>0.27083299999999999</v>
      </c>
      <c r="BN192">
        <v>0.125</v>
      </c>
      <c r="BO192">
        <v>0</v>
      </c>
      <c r="BP192">
        <v>0.97916700000000001</v>
      </c>
      <c r="BQ192">
        <v>1.0416999999999999E-2</v>
      </c>
      <c r="BR192">
        <v>1.0416999999999999E-2</v>
      </c>
      <c r="BS192">
        <v>1</v>
      </c>
      <c r="BT192" t="s">
        <v>5411</v>
      </c>
      <c r="BU192">
        <v>2806</v>
      </c>
      <c r="BV192">
        <v>3.4211999999999999E-2</v>
      </c>
      <c r="BW192">
        <v>0</v>
      </c>
    </row>
    <row r="193" spans="1:75" customFormat="1" x14ac:dyDescent="0.25">
      <c r="A193" t="s">
        <v>5416</v>
      </c>
      <c r="B193" t="s">
        <v>102</v>
      </c>
      <c r="C193" t="s">
        <v>124</v>
      </c>
      <c r="D193" t="s">
        <v>961</v>
      </c>
      <c r="E193">
        <v>2017</v>
      </c>
      <c r="F193">
        <v>54</v>
      </c>
      <c r="G193">
        <v>9</v>
      </c>
      <c r="H193">
        <v>0</v>
      </c>
      <c r="I193">
        <v>10</v>
      </c>
      <c r="J193">
        <v>18</v>
      </c>
      <c r="K193">
        <v>16</v>
      </c>
      <c r="L193">
        <v>3</v>
      </c>
      <c r="M193">
        <v>4</v>
      </c>
      <c r="N193">
        <v>2</v>
      </c>
      <c r="O193">
        <v>1</v>
      </c>
      <c r="P193">
        <v>6</v>
      </c>
      <c r="Q193">
        <v>3</v>
      </c>
      <c r="R193">
        <v>0</v>
      </c>
      <c r="S193">
        <v>0</v>
      </c>
      <c r="T193">
        <v>0</v>
      </c>
      <c r="U193">
        <v>52</v>
      </c>
      <c r="V193">
        <v>11</v>
      </c>
      <c r="W193">
        <v>0</v>
      </c>
      <c r="X193">
        <v>4</v>
      </c>
      <c r="Y193">
        <v>2</v>
      </c>
      <c r="Z193">
        <v>57</v>
      </c>
      <c r="AA193">
        <v>0</v>
      </c>
      <c r="AB193">
        <v>0</v>
      </c>
      <c r="AC193">
        <v>0</v>
      </c>
      <c r="AD193">
        <v>0</v>
      </c>
      <c r="AE193">
        <v>6</v>
      </c>
      <c r="AF193">
        <v>0</v>
      </c>
      <c r="AG193">
        <v>0</v>
      </c>
      <c r="AH193">
        <v>57</v>
      </c>
      <c r="AI193">
        <v>1</v>
      </c>
      <c r="AJ193">
        <v>0</v>
      </c>
      <c r="AK193">
        <v>62</v>
      </c>
      <c r="AL193">
        <v>63</v>
      </c>
      <c r="AM193">
        <v>0.85714299999999999</v>
      </c>
      <c r="AN193">
        <v>0.14285700000000001</v>
      </c>
      <c r="AO193">
        <v>0</v>
      </c>
      <c r="AP193">
        <v>0.15873000000000001</v>
      </c>
      <c r="AQ193">
        <v>0.28571400000000002</v>
      </c>
      <c r="AR193">
        <v>0.25396800000000003</v>
      </c>
      <c r="AS193">
        <v>4.7618999999999988E-2</v>
      </c>
      <c r="AT193">
        <v>6.3491999999999993E-2</v>
      </c>
      <c r="AU193">
        <v>3.1746000000000003E-2</v>
      </c>
      <c r="AV193">
        <v>1.5873000000000002E-2</v>
      </c>
      <c r="AW193">
        <v>9.5237999999999989E-2</v>
      </c>
      <c r="AX193">
        <v>4.7618999999999988E-2</v>
      </c>
      <c r="AY193">
        <v>0</v>
      </c>
      <c r="AZ193">
        <v>0</v>
      </c>
      <c r="BA193">
        <v>0</v>
      </c>
      <c r="BB193">
        <v>0.82539699999999994</v>
      </c>
      <c r="BC193">
        <v>0.17460300000000001</v>
      </c>
      <c r="BD193">
        <v>0</v>
      </c>
      <c r="BE193">
        <v>6.3491999999999993E-2</v>
      </c>
      <c r="BF193">
        <v>3.1746000000000003E-2</v>
      </c>
      <c r="BG193">
        <v>0.90476200000000007</v>
      </c>
      <c r="BH193">
        <v>0</v>
      </c>
      <c r="BI193">
        <v>0</v>
      </c>
      <c r="BJ193">
        <v>0</v>
      </c>
      <c r="BK193">
        <v>0</v>
      </c>
      <c r="BL193">
        <v>9.5237999999999989E-2</v>
      </c>
      <c r="BM193">
        <v>0</v>
      </c>
      <c r="BN193">
        <v>0</v>
      </c>
      <c r="BO193">
        <v>0.90476200000000007</v>
      </c>
      <c r="BP193">
        <v>1.5873000000000002E-2</v>
      </c>
      <c r="BQ193">
        <v>0</v>
      </c>
      <c r="BR193">
        <v>0.98412699999999997</v>
      </c>
      <c r="BS193">
        <v>1</v>
      </c>
      <c r="BT193" t="s">
        <v>5411</v>
      </c>
      <c r="BU193">
        <v>2806</v>
      </c>
      <c r="BV193">
        <v>2.2452E-2</v>
      </c>
      <c r="BW193">
        <v>0</v>
      </c>
    </row>
    <row r="194" spans="1:75" customFormat="1" x14ac:dyDescent="0.25">
      <c r="A194" t="s">
        <v>5417</v>
      </c>
      <c r="B194" t="s">
        <v>102</v>
      </c>
      <c r="C194" t="s">
        <v>123</v>
      </c>
      <c r="D194" t="s">
        <v>44</v>
      </c>
      <c r="E194">
        <v>2017</v>
      </c>
      <c r="F194">
        <v>2517</v>
      </c>
      <c r="G194">
        <v>1070</v>
      </c>
      <c r="H194">
        <v>0</v>
      </c>
      <c r="I194">
        <v>364</v>
      </c>
      <c r="J194">
        <v>630</v>
      </c>
      <c r="K194">
        <v>574</v>
      </c>
      <c r="L194">
        <v>550</v>
      </c>
      <c r="M194">
        <v>409</v>
      </c>
      <c r="N194">
        <v>364</v>
      </c>
      <c r="O194">
        <v>302</v>
      </c>
      <c r="P194">
        <v>249</v>
      </c>
      <c r="Q194">
        <v>105</v>
      </c>
      <c r="R194">
        <v>38</v>
      </c>
      <c r="S194">
        <v>2</v>
      </c>
      <c r="T194">
        <v>0</v>
      </c>
      <c r="U194">
        <v>2552</v>
      </c>
      <c r="V194">
        <v>721</v>
      </c>
      <c r="W194">
        <v>314</v>
      </c>
      <c r="X194">
        <v>2099</v>
      </c>
      <c r="Y194">
        <v>1311</v>
      </c>
      <c r="Z194">
        <v>177</v>
      </c>
      <c r="AA194">
        <v>0</v>
      </c>
      <c r="AB194">
        <v>0</v>
      </c>
      <c r="AC194">
        <v>31</v>
      </c>
      <c r="AD194">
        <v>46</v>
      </c>
      <c r="AE194">
        <v>3293</v>
      </c>
      <c r="AF194">
        <v>17</v>
      </c>
      <c r="AG194">
        <v>12</v>
      </c>
      <c r="AH194">
        <v>188</v>
      </c>
      <c r="AI194">
        <v>3101</v>
      </c>
      <c r="AJ194">
        <v>190</v>
      </c>
      <c r="AK194">
        <v>296</v>
      </c>
      <c r="AL194">
        <v>3587</v>
      </c>
      <c r="AM194">
        <v>0.70170100000000002</v>
      </c>
      <c r="AN194">
        <v>0.29829899999999998</v>
      </c>
      <c r="AO194">
        <v>0</v>
      </c>
      <c r="AP194">
        <v>0.101478</v>
      </c>
      <c r="AQ194">
        <v>0.17563400000000001</v>
      </c>
      <c r="AR194">
        <v>0.160022</v>
      </c>
      <c r="AS194">
        <v>0.153331</v>
      </c>
      <c r="AT194">
        <v>0.114023</v>
      </c>
      <c r="AU194">
        <v>0.101478</v>
      </c>
      <c r="AV194">
        <v>8.4193000000000004E-2</v>
      </c>
      <c r="AW194">
        <v>6.9417000000000006E-2</v>
      </c>
      <c r="AX194">
        <v>2.9271999999999999E-2</v>
      </c>
      <c r="AY194">
        <v>1.0593999999999999E-2</v>
      </c>
      <c r="AZ194">
        <v>5.5800000000000001E-4</v>
      </c>
      <c r="BA194">
        <v>0</v>
      </c>
      <c r="BB194">
        <v>0.71145799999999992</v>
      </c>
      <c r="BC194">
        <v>0.20100399999999999</v>
      </c>
      <c r="BD194">
        <v>8.7538000000000005E-2</v>
      </c>
      <c r="BE194">
        <v>0.58516900000000005</v>
      </c>
      <c r="BF194">
        <v>0.36548599999999998</v>
      </c>
      <c r="BG194">
        <v>4.9345E-2</v>
      </c>
      <c r="BH194">
        <v>0</v>
      </c>
      <c r="BI194">
        <v>0</v>
      </c>
      <c r="BJ194">
        <v>8.6420000000000004E-3</v>
      </c>
      <c r="BK194">
        <v>1.2824E-2</v>
      </c>
      <c r="BL194">
        <v>0.9180370000000001</v>
      </c>
      <c r="BM194">
        <v>4.7390000000000002E-3</v>
      </c>
      <c r="BN194">
        <v>3.3449999999999999E-3</v>
      </c>
      <c r="BO194">
        <v>5.2411000000000013E-2</v>
      </c>
      <c r="BP194">
        <v>0.86451099999999992</v>
      </c>
      <c r="BQ194">
        <v>5.2969000000000002E-2</v>
      </c>
      <c r="BR194">
        <v>8.252000000000001E-2</v>
      </c>
      <c r="BS194">
        <v>1</v>
      </c>
      <c r="BT194" t="s">
        <v>5418</v>
      </c>
      <c r="BU194">
        <v>3587</v>
      </c>
      <c r="BV194">
        <v>1</v>
      </c>
      <c r="BW194">
        <v>0</v>
      </c>
    </row>
    <row r="195" spans="1:75" customFormat="1" x14ac:dyDescent="0.25">
      <c r="A195" t="s">
        <v>5419</v>
      </c>
      <c r="B195" t="s">
        <v>102</v>
      </c>
      <c r="C195" t="s">
        <v>123</v>
      </c>
      <c r="D195" t="s">
        <v>947</v>
      </c>
      <c r="E195">
        <v>2017</v>
      </c>
      <c r="F195">
        <v>1237</v>
      </c>
      <c r="G195">
        <v>783</v>
      </c>
      <c r="H195">
        <v>0</v>
      </c>
      <c r="I195">
        <v>251</v>
      </c>
      <c r="J195">
        <v>430</v>
      </c>
      <c r="K195">
        <v>361</v>
      </c>
      <c r="L195">
        <v>279</v>
      </c>
      <c r="M195">
        <v>216</v>
      </c>
      <c r="N195">
        <v>173</v>
      </c>
      <c r="O195">
        <v>136</v>
      </c>
      <c r="P195">
        <v>110</v>
      </c>
      <c r="Q195">
        <v>42</v>
      </c>
      <c r="R195">
        <v>21</v>
      </c>
      <c r="S195">
        <v>1</v>
      </c>
      <c r="T195">
        <v>0</v>
      </c>
      <c r="U195">
        <v>1425</v>
      </c>
      <c r="V195">
        <v>449</v>
      </c>
      <c r="W195">
        <v>146</v>
      </c>
      <c r="X195">
        <v>1271</v>
      </c>
      <c r="Y195">
        <v>716</v>
      </c>
      <c r="Z195">
        <v>33</v>
      </c>
      <c r="AA195">
        <v>0</v>
      </c>
      <c r="AB195">
        <v>0</v>
      </c>
      <c r="AC195">
        <v>9</v>
      </c>
      <c r="AD195">
        <v>8</v>
      </c>
      <c r="AE195">
        <v>1957</v>
      </c>
      <c r="AF195">
        <v>0</v>
      </c>
      <c r="AG195">
        <v>0</v>
      </c>
      <c r="AH195">
        <v>46</v>
      </c>
      <c r="AI195">
        <v>1852</v>
      </c>
      <c r="AJ195">
        <v>153</v>
      </c>
      <c r="AK195">
        <v>15</v>
      </c>
      <c r="AL195">
        <v>2020</v>
      </c>
      <c r="AM195">
        <v>0.61237600000000003</v>
      </c>
      <c r="AN195">
        <v>0.38762400000000002</v>
      </c>
      <c r="AO195">
        <v>0</v>
      </c>
      <c r="AP195">
        <v>0.12425700000000001</v>
      </c>
      <c r="AQ195">
        <v>0.212871</v>
      </c>
      <c r="AR195">
        <v>0.17871300000000001</v>
      </c>
      <c r="AS195">
        <v>0.13811899999999999</v>
      </c>
      <c r="AT195">
        <v>0.106931</v>
      </c>
      <c r="AU195">
        <v>8.5643999999999998E-2</v>
      </c>
      <c r="AV195">
        <v>6.7326999999999998E-2</v>
      </c>
      <c r="AW195">
        <v>5.4455000000000003E-2</v>
      </c>
      <c r="AX195">
        <v>2.0792000000000001E-2</v>
      </c>
      <c r="AY195">
        <v>1.0396000000000001E-2</v>
      </c>
      <c r="AZ195">
        <v>4.95E-4</v>
      </c>
      <c r="BA195">
        <v>0</v>
      </c>
      <c r="BB195">
        <v>0.70544600000000002</v>
      </c>
      <c r="BC195">
        <v>0.222277</v>
      </c>
      <c r="BD195">
        <v>7.2276999999999994E-2</v>
      </c>
      <c r="BE195">
        <v>0.62920799999999999</v>
      </c>
      <c r="BF195">
        <v>0.35445500000000002</v>
      </c>
      <c r="BG195">
        <v>1.6337000000000001E-2</v>
      </c>
      <c r="BH195">
        <v>0</v>
      </c>
      <c r="BI195">
        <v>0</v>
      </c>
      <c r="BJ195">
        <v>4.4549999999999998E-3</v>
      </c>
      <c r="BK195">
        <v>3.96E-3</v>
      </c>
      <c r="BL195">
        <v>0.96881200000000012</v>
      </c>
      <c r="BM195">
        <v>0</v>
      </c>
      <c r="BN195">
        <v>0</v>
      </c>
      <c r="BO195">
        <v>2.2772000000000001E-2</v>
      </c>
      <c r="BP195">
        <v>0.91683199999999998</v>
      </c>
      <c r="BQ195">
        <v>7.5743000000000005E-2</v>
      </c>
      <c r="BR195">
        <v>7.4260000000000003E-3</v>
      </c>
      <c r="BS195">
        <v>1</v>
      </c>
      <c r="BT195" t="s">
        <v>5418</v>
      </c>
      <c r="BU195">
        <v>3587</v>
      </c>
      <c r="BV195">
        <v>0.56314500000000001</v>
      </c>
      <c r="BW195">
        <v>0</v>
      </c>
    </row>
    <row r="196" spans="1:75" customFormat="1" x14ac:dyDescent="0.25">
      <c r="A196" t="s">
        <v>5420</v>
      </c>
      <c r="B196" t="s">
        <v>102</v>
      </c>
      <c r="C196" t="s">
        <v>123</v>
      </c>
      <c r="D196" t="s">
        <v>949</v>
      </c>
      <c r="E196">
        <v>2017</v>
      </c>
      <c r="F196">
        <v>708</v>
      </c>
      <c r="G196">
        <v>146</v>
      </c>
      <c r="H196">
        <v>0</v>
      </c>
      <c r="I196">
        <v>76</v>
      </c>
      <c r="J196">
        <v>117</v>
      </c>
      <c r="K196">
        <v>127</v>
      </c>
      <c r="L196">
        <v>124</v>
      </c>
      <c r="M196">
        <v>91</v>
      </c>
      <c r="N196">
        <v>107</v>
      </c>
      <c r="O196">
        <v>99</v>
      </c>
      <c r="P196">
        <v>78</v>
      </c>
      <c r="Q196">
        <v>27</v>
      </c>
      <c r="R196">
        <v>7</v>
      </c>
      <c r="S196">
        <v>1</v>
      </c>
      <c r="T196">
        <v>0</v>
      </c>
      <c r="U196">
        <v>604</v>
      </c>
      <c r="V196">
        <v>154</v>
      </c>
      <c r="W196">
        <v>96</v>
      </c>
      <c r="X196">
        <v>520</v>
      </c>
      <c r="Y196">
        <v>313</v>
      </c>
      <c r="Z196">
        <v>21</v>
      </c>
      <c r="AA196">
        <v>0</v>
      </c>
      <c r="AB196">
        <v>0</v>
      </c>
      <c r="AC196">
        <v>10</v>
      </c>
      <c r="AD196">
        <v>17</v>
      </c>
      <c r="AE196">
        <v>806</v>
      </c>
      <c r="AF196">
        <v>2</v>
      </c>
      <c r="AG196">
        <v>2</v>
      </c>
      <c r="AH196">
        <v>17</v>
      </c>
      <c r="AI196">
        <v>830</v>
      </c>
      <c r="AJ196">
        <v>24</v>
      </c>
      <c r="AK196">
        <v>0</v>
      </c>
      <c r="AL196">
        <v>854</v>
      </c>
      <c r="AM196">
        <v>0.82904</v>
      </c>
      <c r="AN196">
        <v>0.17096</v>
      </c>
      <c r="AO196">
        <v>0</v>
      </c>
      <c r="AP196">
        <v>8.8993000000000003E-2</v>
      </c>
      <c r="AQ196">
        <v>0.13700200000000001</v>
      </c>
      <c r="AR196">
        <v>0.14871200000000001</v>
      </c>
      <c r="AS196">
        <v>0.14519899999999999</v>
      </c>
      <c r="AT196">
        <v>0.106557</v>
      </c>
      <c r="AU196">
        <v>0.12529299999999999</v>
      </c>
      <c r="AV196">
        <v>0.115925</v>
      </c>
      <c r="AW196">
        <v>9.1335E-2</v>
      </c>
      <c r="AX196">
        <v>3.1615999999999998E-2</v>
      </c>
      <c r="AY196">
        <v>8.1969999999999994E-3</v>
      </c>
      <c r="AZ196">
        <v>1.1709999999999999E-3</v>
      </c>
      <c r="BA196">
        <v>0</v>
      </c>
      <c r="BB196">
        <v>0.70726</v>
      </c>
      <c r="BC196">
        <v>0.18032799999999999</v>
      </c>
      <c r="BD196">
        <v>0.112412</v>
      </c>
      <c r="BE196">
        <v>0.60889899999999997</v>
      </c>
      <c r="BF196">
        <v>0.36651099999999998</v>
      </c>
      <c r="BG196">
        <v>2.4590000000000001E-2</v>
      </c>
      <c r="BH196">
        <v>0</v>
      </c>
      <c r="BI196">
        <v>0</v>
      </c>
      <c r="BJ196">
        <v>1.171E-2</v>
      </c>
      <c r="BK196">
        <v>1.9906E-2</v>
      </c>
      <c r="BL196">
        <v>0.94379400000000002</v>
      </c>
      <c r="BM196">
        <v>2.3419999999999999E-3</v>
      </c>
      <c r="BN196">
        <v>2.3419999999999999E-3</v>
      </c>
      <c r="BO196">
        <v>1.9906E-2</v>
      </c>
      <c r="BP196">
        <v>0.97189700000000001</v>
      </c>
      <c r="BQ196">
        <v>2.8103E-2</v>
      </c>
      <c r="BR196">
        <v>0</v>
      </c>
      <c r="BS196">
        <v>1</v>
      </c>
      <c r="BT196" t="s">
        <v>5418</v>
      </c>
      <c r="BU196">
        <v>3587</v>
      </c>
      <c r="BV196">
        <v>0.23808199999999999</v>
      </c>
      <c r="BW196">
        <v>0</v>
      </c>
    </row>
    <row r="197" spans="1:75" customFormat="1" x14ac:dyDescent="0.25">
      <c r="A197" t="s">
        <v>5421</v>
      </c>
      <c r="B197" t="s">
        <v>102</v>
      </c>
      <c r="C197" t="s">
        <v>123</v>
      </c>
      <c r="D197" t="s">
        <v>951</v>
      </c>
      <c r="E197">
        <v>2017</v>
      </c>
      <c r="F197">
        <v>39</v>
      </c>
      <c r="G197">
        <v>6</v>
      </c>
      <c r="H197">
        <v>0</v>
      </c>
      <c r="I197">
        <v>0</v>
      </c>
      <c r="J197">
        <v>2</v>
      </c>
      <c r="K197">
        <v>8</v>
      </c>
      <c r="L197">
        <v>11</v>
      </c>
      <c r="M197">
        <v>7</v>
      </c>
      <c r="N197">
        <v>5</v>
      </c>
      <c r="O197">
        <v>3</v>
      </c>
      <c r="P197">
        <v>5</v>
      </c>
      <c r="Q197">
        <v>3</v>
      </c>
      <c r="R197">
        <v>1</v>
      </c>
      <c r="S197">
        <v>0</v>
      </c>
      <c r="T197">
        <v>0</v>
      </c>
      <c r="U197">
        <v>36</v>
      </c>
      <c r="V197">
        <v>8</v>
      </c>
      <c r="W197">
        <v>1</v>
      </c>
      <c r="X197">
        <v>10</v>
      </c>
      <c r="Y197">
        <v>35</v>
      </c>
      <c r="Z197">
        <v>0</v>
      </c>
      <c r="AA197">
        <v>0</v>
      </c>
      <c r="AB197">
        <v>0</v>
      </c>
      <c r="AC197">
        <v>0</v>
      </c>
      <c r="AD197">
        <v>0</v>
      </c>
      <c r="AE197">
        <v>45</v>
      </c>
      <c r="AF197">
        <v>0</v>
      </c>
      <c r="AG197">
        <v>0</v>
      </c>
      <c r="AH197">
        <v>0</v>
      </c>
      <c r="AI197">
        <v>43</v>
      </c>
      <c r="AJ197">
        <v>2</v>
      </c>
      <c r="AK197">
        <v>0</v>
      </c>
      <c r="AL197">
        <v>45</v>
      </c>
      <c r="AM197">
        <v>0.86666700000000008</v>
      </c>
      <c r="AN197">
        <v>0.13333300000000001</v>
      </c>
      <c r="AO197">
        <v>0</v>
      </c>
      <c r="AP197">
        <v>0</v>
      </c>
      <c r="AQ197">
        <v>4.4443999999999997E-2</v>
      </c>
      <c r="AR197">
        <v>0.17777799999999999</v>
      </c>
      <c r="AS197">
        <v>0.24444399999999999</v>
      </c>
      <c r="AT197">
        <v>0.155556</v>
      </c>
      <c r="AU197">
        <v>0.111111</v>
      </c>
      <c r="AV197">
        <v>6.666699999999999E-2</v>
      </c>
      <c r="AW197">
        <v>0.111111</v>
      </c>
      <c r="AX197">
        <v>6.666699999999999E-2</v>
      </c>
      <c r="AY197">
        <v>2.2221999999999999E-2</v>
      </c>
      <c r="AZ197">
        <v>0</v>
      </c>
      <c r="BA197">
        <v>0</v>
      </c>
      <c r="BB197">
        <v>0.8</v>
      </c>
      <c r="BC197">
        <v>0.17777799999999999</v>
      </c>
      <c r="BD197">
        <v>2.2221999999999999E-2</v>
      </c>
      <c r="BE197">
        <v>0.222222</v>
      </c>
      <c r="BF197">
        <v>0.77777799999999997</v>
      </c>
      <c r="BG197">
        <v>0</v>
      </c>
      <c r="BH197">
        <v>0</v>
      </c>
      <c r="BI197">
        <v>0</v>
      </c>
      <c r="BJ197">
        <v>0</v>
      </c>
      <c r="BK197">
        <v>0</v>
      </c>
      <c r="BL197">
        <v>1</v>
      </c>
      <c r="BM197">
        <v>0</v>
      </c>
      <c r="BN197">
        <v>0</v>
      </c>
      <c r="BO197">
        <v>0</v>
      </c>
      <c r="BP197">
        <v>0.95555599999999996</v>
      </c>
      <c r="BQ197">
        <v>4.4443999999999997E-2</v>
      </c>
      <c r="BR197">
        <v>0</v>
      </c>
      <c r="BS197">
        <v>1</v>
      </c>
      <c r="BT197" t="s">
        <v>5418</v>
      </c>
      <c r="BU197">
        <v>3587</v>
      </c>
      <c r="BV197">
        <v>1.2545000000000001E-2</v>
      </c>
      <c r="BW197">
        <v>0</v>
      </c>
    </row>
    <row r="198" spans="1:75" customFormat="1" x14ac:dyDescent="0.25">
      <c r="A198" t="s">
        <v>5422</v>
      </c>
      <c r="B198" t="s">
        <v>102</v>
      </c>
      <c r="C198" t="s">
        <v>123</v>
      </c>
      <c r="D198" t="s">
        <v>953</v>
      </c>
      <c r="E198">
        <v>2017</v>
      </c>
      <c r="F198">
        <v>317</v>
      </c>
      <c r="G198">
        <v>63</v>
      </c>
      <c r="H198">
        <v>0</v>
      </c>
      <c r="I198">
        <v>14</v>
      </c>
      <c r="J198">
        <v>43</v>
      </c>
      <c r="K198">
        <v>52</v>
      </c>
      <c r="L198">
        <v>96</v>
      </c>
      <c r="M198">
        <v>52</v>
      </c>
      <c r="N198">
        <v>42</v>
      </c>
      <c r="O198">
        <v>34</v>
      </c>
      <c r="P198">
        <v>36</v>
      </c>
      <c r="Q198">
        <v>10</v>
      </c>
      <c r="R198">
        <v>1</v>
      </c>
      <c r="S198">
        <v>0</v>
      </c>
      <c r="T198">
        <v>0</v>
      </c>
      <c r="U198">
        <v>295</v>
      </c>
      <c r="V198">
        <v>46</v>
      </c>
      <c r="W198">
        <v>39</v>
      </c>
      <c r="X198">
        <v>210</v>
      </c>
      <c r="Y198">
        <v>167</v>
      </c>
      <c r="Z198">
        <v>3</v>
      </c>
      <c r="AA198">
        <v>0</v>
      </c>
      <c r="AB198">
        <v>0</v>
      </c>
      <c r="AC198">
        <v>8</v>
      </c>
      <c r="AD198">
        <v>20</v>
      </c>
      <c r="AE198">
        <v>320</v>
      </c>
      <c r="AF198">
        <v>14</v>
      </c>
      <c r="AG198">
        <v>10</v>
      </c>
      <c r="AH198">
        <v>8</v>
      </c>
      <c r="AI198">
        <v>371</v>
      </c>
      <c r="AJ198">
        <v>8</v>
      </c>
      <c r="AK198">
        <v>1</v>
      </c>
      <c r="AL198">
        <v>380</v>
      </c>
      <c r="AM198">
        <v>0.83421099999999992</v>
      </c>
      <c r="AN198">
        <v>0.16578899999999999</v>
      </c>
      <c r="AO198">
        <v>0</v>
      </c>
      <c r="AP198">
        <v>3.6842E-2</v>
      </c>
      <c r="AQ198">
        <v>0.11315799999999999</v>
      </c>
      <c r="AR198">
        <v>0.13684199999999999</v>
      </c>
      <c r="AS198">
        <v>0.25263200000000002</v>
      </c>
      <c r="AT198">
        <v>0.13684199999999999</v>
      </c>
      <c r="AU198">
        <v>0.110526</v>
      </c>
      <c r="AV198">
        <v>8.9473999999999998E-2</v>
      </c>
      <c r="AW198">
        <v>9.4736999999999988E-2</v>
      </c>
      <c r="AX198">
        <v>2.6315999999999999E-2</v>
      </c>
      <c r="AY198">
        <v>2.6319999999999998E-3</v>
      </c>
      <c r="AZ198">
        <v>0</v>
      </c>
      <c r="BA198">
        <v>0</v>
      </c>
      <c r="BB198">
        <v>0.77631600000000001</v>
      </c>
      <c r="BC198">
        <v>0.12105299999999999</v>
      </c>
      <c r="BD198">
        <v>0.102632</v>
      </c>
      <c r="BE198">
        <v>0.55263200000000001</v>
      </c>
      <c r="BF198">
        <v>0.43947399999999998</v>
      </c>
      <c r="BG198">
        <v>7.8949999999999992E-3</v>
      </c>
      <c r="BH198">
        <v>0</v>
      </c>
      <c r="BI198">
        <v>0</v>
      </c>
      <c r="BJ198">
        <v>2.1052999999999999E-2</v>
      </c>
      <c r="BK198">
        <v>5.2632000000000012E-2</v>
      </c>
      <c r="BL198">
        <v>0.84210499999999999</v>
      </c>
      <c r="BM198">
        <v>3.6842E-2</v>
      </c>
      <c r="BN198">
        <v>2.6315999999999999E-2</v>
      </c>
      <c r="BO198">
        <v>2.1052999999999999E-2</v>
      </c>
      <c r="BP198">
        <v>0.97631600000000007</v>
      </c>
      <c r="BQ198">
        <v>2.1052999999999999E-2</v>
      </c>
      <c r="BR198">
        <v>2.6319999999999998E-3</v>
      </c>
      <c r="BS198">
        <v>1</v>
      </c>
      <c r="BT198" t="s">
        <v>5418</v>
      </c>
      <c r="BU198">
        <v>3587</v>
      </c>
      <c r="BV198">
        <v>0.105938</v>
      </c>
      <c r="BW198">
        <v>0</v>
      </c>
    </row>
    <row r="199" spans="1:75" customFormat="1" x14ac:dyDescent="0.25">
      <c r="A199" t="s">
        <v>5423</v>
      </c>
      <c r="B199" t="s">
        <v>102</v>
      </c>
      <c r="C199" t="s">
        <v>123</v>
      </c>
      <c r="D199" t="s">
        <v>961</v>
      </c>
      <c r="E199">
        <v>2017</v>
      </c>
      <c r="F199">
        <v>216</v>
      </c>
      <c r="G199">
        <v>72</v>
      </c>
      <c r="H199">
        <v>0</v>
      </c>
      <c r="I199">
        <v>23</v>
      </c>
      <c r="J199">
        <v>38</v>
      </c>
      <c r="K199">
        <v>26</v>
      </c>
      <c r="L199">
        <v>40</v>
      </c>
      <c r="M199">
        <v>43</v>
      </c>
      <c r="N199">
        <v>37</v>
      </c>
      <c r="O199">
        <v>30</v>
      </c>
      <c r="P199">
        <v>20</v>
      </c>
      <c r="Q199">
        <v>23</v>
      </c>
      <c r="R199">
        <v>8</v>
      </c>
      <c r="S199">
        <v>0</v>
      </c>
      <c r="T199">
        <v>0</v>
      </c>
      <c r="U199">
        <v>192</v>
      </c>
      <c r="V199">
        <v>64</v>
      </c>
      <c r="W199">
        <v>32</v>
      </c>
      <c r="X199">
        <v>88</v>
      </c>
      <c r="Y199">
        <v>80</v>
      </c>
      <c r="Z199">
        <v>120</v>
      </c>
      <c r="AA199">
        <v>0</v>
      </c>
      <c r="AB199">
        <v>0</v>
      </c>
      <c r="AC199">
        <v>4</v>
      </c>
      <c r="AD199">
        <v>1</v>
      </c>
      <c r="AE199">
        <v>165</v>
      </c>
      <c r="AF199">
        <v>1</v>
      </c>
      <c r="AG199">
        <v>0</v>
      </c>
      <c r="AH199">
        <v>117</v>
      </c>
      <c r="AI199">
        <v>8</v>
      </c>
      <c r="AJ199">
        <v>0</v>
      </c>
      <c r="AK199">
        <v>280</v>
      </c>
      <c r="AL199">
        <v>288</v>
      </c>
      <c r="AM199">
        <v>0.75</v>
      </c>
      <c r="AN199">
        <v>0.25</v>
      </c>
      <c r="AO199">
        <v>0</v>
      </c>
      <c r="AP199">
        <v>7.9861000000000001E-2</v>
      </c>
      <c r="AQ199">
        <v>0.13194400000000001</v>
      </c>
      <c r="AR199">
        <v>9.0277999999999997E-2</v>
      </c>
      <c r="AS199">
        <v>0.13888900000000001</v>
      </c>
      <c r="AT199">
        <v>0.14930599999999999</v>
      </c>
      <c r="AU199">
        <v>0.128472</v>
      </c>
      <c r="AV199">
        <v>0.104167</v>
      </c>
      <c r="AW199">
        <v>6.9444000000000006E-2</v>
      </c>
      <c r="AX199">
        <v>7.9861000000000001E-2</v>
      </c>
      <c r="AY199">
        <v>2.7778000000000001E-2</v>
      </c>
      <c r="AZ199">
        <v>0</v>
      </c>
      <c r="BA199">
        <v>0</v>
      </c>
      <c r="BB199">
        <v>0.66666700000000001</v>
      </c>
      <c r="BC199">
        <v>0.222222</v>
      </c>
      <c r="BD199">
        <v>0.111111</v>
      </c>
      <c r="BE199">
        <v>0.30555599999999999</v>
      </c>
      <c r="BF199">
        <v>0.27777800000000002</v>
      </c>
      <c r="BG199">
        <v>0.41666700000000001</v>
      </c>
      <c r="BH199">
        <v>0</v>
      </c>
      <c r="BI199">
        <v>0</v>
      </c>
      <c r="BJ199">
        <v>1.3889E-2</v>
      </c>
      <c r="BK199">
        <v>3.4719999999999998E-3</v>
      </c>
      <c r="BL199">
        <v>0.57291700000000001</v>
      </c>
      <c r="BM199">
        <v>3.4719999999999998E-3</v>
      </c>
      <c r="BN199">
        <v>0</v>
      </c>
      <c r="BO199">
        <v>0.40625</v>
      </c>
      <c r="BP199">
        <v>2.7778000000000001E-2</v>
      </c>
      <c r="BQ199">
        <v>0</v>
      </c>
      <c r="BR199">
        <v>0.97222200000000003</v>
      </c>
      <c r="BS199">
        <v>1</v>
      </c>
      <c r="BT199" t="s">
        <v>5418</v>
      </c>
      <c r="BU199">
        <v>3587</v>
      </c>
      <c r="BV199">
        <v>8.029E-2</v>
      </c>
      <c r="BW199">
        <v>0</v>
      </c>
    </row>
    <row r="200" spans="1:75" customFormat="1" x14ac:dyDescent="0.25">
      <c r="A200" t="s">
        <v>5424</v>
      </c>
      <c r="B200" t="s">
        <v>102</v>
      </c>
      <c r="C200" t="s">
        <v>369</v>
      </c>
      <c r="D200" t="s">
        <v>44</v>
      </c>
      <c r="E200">
        <v>2017</v>
      </c>
      <c r="F200" t="s">
        <v>74</v>
      </c>
      <c r="G200" t="s">
        <v>74</v>
      </c>
      <c r="H200" t="s">
        <v>74</v>
      </c>
      <c r="I200">
        <v>91</v>
      </c>
      <c r="J200">
        <v>146</v>
      </c>
      <c r="K200">
        <v>103</v>
      </c>
      <c r="L200">
        <v>108</v>
      </c>
      <c r="M200">
        <v>84</v>
      </c>
      <c r="N200">
        <v>71</v>
      </c>
      <c r="O200">
        <v>62</v>
      </c>
      <c r="P200">
        <v>89</v>
      </c>
      <c r="Q200">
        <v>0</v>
      </c>
      <c r="R200">
        <v>0</v>
      </c>
      <c r="S200">
        <v>0</v>
      </c>
      <c r="T200">
        <v>4</v>
      </c>
      <c r="U200">
        <v>727</v>
      </c>
      <c r="V200">
        <v>28</v>
      </c>
      <c r="W200">
        <v>3</v>
      </c>
      <c r="X200">
        <v>471</v>
      </c>
      <c r="Y200">
        <v>287</v>
      </c>
      <c r="Z200">
        <v>0</v>
      </c>
      <c r="AA200">
        <v>40</v>
      </c>
      <c r="AB200">
        <v>0</v>
      </c>
      <c r="AC200">
        <v>22</v>
      </c>
      <c r="AD200">
        <v>14</v>
      </c>
      <c r="AE200">
        <v>663</v>
      </c>
      <c r="AF200">
        <v>10</v>
      </c>
      <c r="AG200">
        <v>8</v>
      </c>
      <c r="AH200">
        <v>1</v>
      </c>
      <c r="AI200">
        <v>670</v>
      </c>
      <c r="AJ200">
        <v>73</v>
      </c>
      <c r="AK200">
        <v>15</v>
      </c>
      <c r="AL200">
        <v>758</v>
      </c>
      <c r="AM200" t="s">
        <v>74</v>
      </c>
      <c r="AN200" t="s">
        <v>74</v>
      </c>
      <c r="AO200" t="s">
        <v>74</v>
      </c>
      <c r="AP200">
        <v>0.12005300000000001</v>
      </c>
      <c r="AQ200">
        <v>0.19261200000000001</v>
      </c>
      <c r="AR200">
        <v>0.135884</v>
      </c>
      <c r="AS200">
        <v>0.14248</v>
      </c>
      <c r="AT200">
        <v>0.110818</v>
      </c>
      <c r="AU200">
        <v>9.3668000000000001E-2</v>
      </c>
      <c r="AV200">
        <v>8.1793999999999992E-2</v>
      </c>
      <c r="AW200">
        <v>0.117414</v>
      </c>
      <c r="AX200">
        <v>0</v>
      </c>
      <c r="AY200">
        <v>0</v>
      </c>
      <c r="AZ200">
        <v>0</v>
      </c>
      <c r="BA200">
        <v>5.2769999999999996E-3</v>
      </c>
      <c r="BB200">
        <v>0.95910300000000004</v>
      </c>
      <c r="BC200">
        <v>3.6939E-2</v>
      </c>
      <c r="BD200">
        <v>3.9579999999999997E-3</v>
      </c>
      <c r="BE200">
        <v>0.62137200000000004</v>
      </c>
      <c r="BF200">
        <v>0.37862800000000002</v>
      </c>
      <c r="BG200">
        <v>0</v>
      </c>
      <c r="BH200">
        <v>5.2769999999999997E-2</v>
      </c>
      <c r="BI200">
        <v>0</v>
      </c>
      <c r="BJ200">
        <v>2.9024000000000001E-2</v>
      </c>
      <c r="BK200">
        <v>1.847E-2</v>
      </c>
      <c r="BL200">
        <v>0.87466999999999995</v>
      </c>
      <c r="BM200">
        <v>1.3193E-2</v>
      </c>
      <c r="BN200">
        <v>1.0553999999999999E-2</v>
      </c>
      <c r="BO200">
        <v>1.3190000000000001E-3</v>
      </c>
      <c r="BP200">
        <v>0.88390500000000005</v>
      </c>
      <c r="BQ200">
        <v>9.6305999999999989E-2</v>
      </c>
      <c r="BR200">
        <v>1.9789000000000001E-2</v>
      </c>
      <c r="BS200">
        <v>1</v>
      </c>
      <c r="BT200" t="s">
        <v>5425</v>
      </c>
      <c r="BU200">
        <v>758</v>
      </c>
      <c r="BV200">
        <v>1</v>
      </c>
      <c r="BW200">
        <v>0</v>
      </c>
    </row>
    <row r="201" spans="1:75" customFormat="1" x14ac:dyDescent="0.25">
      <c r="A201" t="s">
        <v>5426</v>
      </c>
      <c r="B201" t="s">
        <v>102</v>
      </c>
      <c r="C201" t="s">
        <v>369</v>
      </c>
      <c r="D201" t="s">
        <v>947</v>
      </c>
      <c r="E201">
        <v>2017</v>
      </c>
      <c r="F201" t="s">
        <v>74</v>
      </c>
      <c r="G201" t="s">
        <v>74</v>
      </c>
      <c r="H201" t="s">
        <v>74</v>
      </c>
      <c r="I201">
        <v>57</v>
      </c>
      <c r="J201">
        <v>78</v>
      </c>
      <c r="K201">
        <v>52</v>
      </c>
      <c r="L201">
        <v>40</v>
      </c>
      <c r="M201">
        <v>40</v>
      </c>
      <c r="N201">
        <v>30</v>
      </c>
      <c r="O201">
        <v>27</v>
      </c>
      <c r="P201">
        <v>38</v>
      </c>
      <c r="Q201">
        <v>0</v>
      </c>
      <c r="R201">
        <v>0</v>
      </c>
      <c r="S201">
        <v>0</v>
      </c>
      <c r="T201">
        <v>3</v>
      </c>
      <c r="U201">
        <v>354</v>
      </c>
      <c r="V201">
        <v>10</v>
      </c>
      <c r="W201">
        <v>1</v>
      </c>
      <c r="X201">
        <v>234</v>
      </c>
      <c r="Y201">
        <v>131</v>
      </c>
      <c r="Z201">
        <v>0</v>
      </c>
      <c r="AA201">
        <v>7</v>
      </c>
      <c r="AB201">
        <v>0</v>
      </c>
      <c r="AC201">
        <v>4</v>
      </c>
      <c r="AD201">
        <v>2</v>
      </c>
      <c r="AE201">
        <v>347</v>
      </c>
      <c r="AF201">
        <v>2</v>
      </c>
      <c r="AG201">
        <v>3</v>
      </c>
      <c r="AH201">
        <v>0</v>
      </c>
      <c r="AI201">
        <v>307</v>
      </c>
      <c r="AJ201">
        <v>46</v>
      </c>
      <c r="AK201">
        <v>12</v>
      </c>
      <c r="AL201">
        <v>365</v>
      </c>
      <c r="AM201" t="s">
        <v>74</v>
      </c>
      <c r="AN201" t="s">
        <v>74</v>
      </c>
      <c r="AO201" t="s">
        <v>74</v>
      </c>
      <c r="AP201">
        <v>0.156164</v>
      </c>
      <c r="AQ201">
        <v>0.213699</v>
      </c>
      <c r="AR201">
        <v>0.14246600000000001</v>
      </c>
      <c r="AS201">
        <v>0.10958900000000001</v>
      </c>
      <c r="AT201">
        <v>0.10958900000000001</v>
      </c>
      <c r="AU201">
        <v>8.2192000000000001E-2</v>
      </c>
      <c r="AV201">
        <v>7.3973000000000011E-2</v>
      </c>
      <c r="AW201">
        <v>0.10410999999999999</v>
      </c>
      <c r="AX201">
        <v>0</v>
      </c>
      <c r="AY201">
        <v>0</v>
      </c>
      <c r="AZ201">
        <v>0</v>
      </c>
      <c r="BA201">
        <v>8.2189999999999989E-3</v>
      </c>
      <c r="BB201">
        <v>0.96986300000000003</v>
      </c>
      <c r="BC201">
        <v>2.7397000000000001E-2</v>
      </c>
      <c r="BD201">
        <v>2.7399999999999998E-3</v>
      </c>
      <c r="BE201">
        <v>0.641096</v>
      </c>
      <c r="BF201">
        <v>0.358904</v>
      </c>
      <c r="BG201">
        <v>0</v>
      </c>
      <c r="BH201">
        <v>1.9178000000000001E-2</v>
      </c>
      <c r="BI201">
        <v>0</v>
      </c>
      <c r="BJ201">
        <v>1.0959E-2</v>
      </c>
      <c r="BK201">
        <v>5.4790000000000004E-3</v>
      </c>
      <c r="BL201">
        <v>0.950685</v>
      </c>
      <c r="BM201">
        <v>5.4790000000000004E-3</v>
      </c>
      <c r="BN201">
        <v>8.2189999999999989E-3</v>
      </c>
      <c r="BO201">
        <v>0</v>
      </c>
      <c r="BP201">
        <v>0.84109599999999995</v>
      </c>
      <c r="BQ201">
        <v>0.126027</v>
      </c>
      <c r="BR201">
        <v>3.2877000000000003E-2</v>
      </c>
      <c r="BS201">
        <v>1</v>
      </c>
      <c r="BT201" t="s">
        <v>5425</v>
      </c>
      <c r="BU201">
        <v>758</v>
      </c>
      <c r="BV201">
        <v>0.48153000000000001</v>
      </c>
      <c r="BW201">
        <v>0</v>
      </c>
    </row>
    <row r="202" spans="1:75" customFormat="1" x14ac:dyDescent="0.25">
      <c r="A202" t="s">
        <v>5427</v>
      </c>
      <c r="B202" t="s">
        <v>102</v>
      </c>
      <c r="C202" t="s">
        <v>369</v>
      </c>
      <c r="D202" t="s">
        <v>949</v>
      </c>
      <c r="E202">
        <v>2017</v>
      </c>
      <c r="F202" t="s">
        <v>74</v>
      </c>
      <c r="G202" t="s">
        <v>74</v>
      </c>
      <c r="H202" t="s">
        <v>74</v>
      </c>
      <c r="I202">
        <v>26</v>
      </c>
      <c r="J202">
        <v>44</v>
      </c>
      <c r="K202">
        <v>32</v>
      </c>
      <c r="L202">
        <v>45</v>
      </c>
      <c r="M202">
        <v>30</v>
      </c>
      <c r="N202">
        <v>25</v>
      </c>
      <c r="O202">
        <v>25</v>
      </c>
      <c r="P202">
        <v>33</v>
      </c>
      <c r="Q202">
        <v>0</v>
      </c>
      <c r="R202">
        <v>0</v>
      </c>
      <c r="S202">
        <v>0</v>
      </c>
      <c r="T202">
        <v>0</v>
      </c>
      <c r="U202">
        <v>246</v>
      </c>
      <c r="V202">
        <v>13</v>
      </c>
      <c r="W202">
        <v>1</v>
      </c>
      <c r="X202">
        <v>146</v>
      </c>
      <c r="Y202">
        <v>114</v>
      </c>
      <c r="Z202">
        <v>0</v>
      </c>
      <c r="AA202">
        <v>20</v>
      </c>
      <c r="AB202">
        <v>0</v>
      </c>
      <c r="AC202">
        <v>8</v>
      </c>
      <c r="AD202">
        <v>6</v>
      </c>
      <c r="AE202">
        <v>224</v>
      </c>
      <c r="AF202">
        <v>0</v>
      </c>
      <c r="AG202">
        <v>2</v>
      </c>
      <c r="AH202">
        <v>0</v>
      </c>
      <c r="AI202">
        <v>257</v>
      </c>
      <c r="AJ202">
        <v>3</v>
      </c>
      <c r="AK202">
        <v>0</v>
      </c>
      <c r="AL202">
        <v>260</v>
      </c>
      <c r="AM202" t="s">
        <v>74</v>
      </c>
      <c r="AN202" t="s">
        <v>74</v>
      </c>
      <c r="AO202" t="s">
        <v>74</v>
      </c>
      <c r="AP202">
        <v>0.1</v>
      </c>
      <c r="AQ202">
        <v>0.16923099999999999</v>
      </c>
      <c r="AR202">
        <v>0.12307700000000001</v>
      </c>
      <c r="AS202">
        <v>0.17307700000000001</v>
      </c>
      <c r="AT202">
        <v>0.115385</v>
      </c>
      <c r="AU202">
        <v>9.6153999999999989E-2</v>
      </c>
      <c r="AV202">
        <v>9.6153999999999989E-2</v>
      </c>
      <c r="AW202">
        <v>0.12692300000000001</v>
      </c>
      <c r="AX202">
        <v>0</v>
      </c>
      <c r="AY202">
        <v>0</v>
      </c>
      <c r="AZ202">
        <v>0</v>
      </c>
      <c r="BA202">
        <v>0</v>
      </c>
      <c r="BB202">
        <v>0.94615399999999994</v>
      </c>
      <c r="BC202">
        <v>0.05</v>
      </c>
      <c r="BD202">
        <v>3.846E-3</v>
      </c>
      <c r="BE202">
        <v>0.56153799999999998</v>
      </c>
      <c r="BF202">
        <v>0.43846200000000002</v>
      </c>
      <c r="BG202">
        <v>0</v>
      </c>
      <c r="BH202">
        <v>7.6923000000000005E-2</v>
      </c>
      <c r="BI202">
        <v>0</v>
      </c>
      <c r="BJ202">
        <v>3.0769000000000001E-2</v>
      </c>
      <c r="BK202">
        <v>2.3077E-2</v>
      </c>
      <c r="BL202">
        <v>0.86153800000000003</v>
      </c>
      <c r="BM202">
        <v>0</v>
      </c>
      <c r="BN202">
        <v>7.6920000000000001E-3</v>
      </c>
      <c r="BO202">
        <v>0</v>
      </c>
      <c r="BP202">
        <v>0.98846199999999995</v>
      </c>
      <c r="BQ202">
        <v>1.1538E-2</v>
      </c>
      <c r="BR202">
        <v>0</v>
      </c>
      <c r="BS202">
        <v>1</v>
      </c>
      <c r="BT202" t="s">
        <v>5425</v>
      </c>
      <c r="BU202">
        <v>758</v>
      </c>
      <c r="BV202">
        <v>0.34300799999999998</v>
      </c>
      <c r="BW202">
        <v>0</v>
      </c>
    </row>
    <row r="203" spans="1:75" customFormat="1" x14ac:dyDescent="0.25">
      <c r="A203" t="s">
        <v>5428</v>
      </c>
      <c r="B203" t="s">
        <v>102</v>
      </c>
      <c r="C203" t="s">
        <v>369</v>
      </c>
      <c r="D203" t="s">
        <v>951</v>
      </c>
      <c r="E203">
        <v>2017</v>
      </c>
      <c r="F203" t="s">
        <v>74</v>
      </c>
      <c r="G203" t="s">
        <v>74</v>
      </c>
      <c r="H203" t="s">
        <v>74</v>
      </c>
      <c r="I203">
        <v>3</v>
      </c>
      <c r="J203">
        <v>10</v>
      </c>
      <c r="K203">
        <v>7</v>
      </c>
      <c r="L203">
        <v>5</v>
      </c>
      <c r="M203">
        <v>3</v>
      </c>
      <c r="N203">
        <v>1</v>
      </c>
      <c r="O203">
        <v>1</v>
      </c>
      <c r="P203">
        <v>4</v>
      </c>
      <c r="Q203">
        <v>0</v>
      </c>
      <c r="R203">
        <v>0</v>
      </c>
      <c r="S203">
        <v>0</v>
      </c>
      <c r="T203">
        <v>1</v>
      </c>
      <c r="U203">
        <v>34</v>
      </c>
      <c r="V203">
        <v>1</v>
      </c>
      <c r="W203">
        <v>0</v>
      </c>
      <c r="X203">
        <v>27</v>
      </c>
      <c r="Y203">
        <v>8</v>
      </c>
      <c r="Z203">
        <v>0</v>
      </c>
      <c r="AA203">
        <v>7</v>
      </c>
      <c r="AB203">
        <v>0</v>
      </c>
      <c r="AC203">
        <v>2</v>
      </c>
      <c r="AD203">
        <v>1</v>
      </c>
      <c r="AE203">
        <v>25</v>
      </c>
      <c r="AF203">
        <v>0</v>
      </c>
      <c r="AG203">
        <v>0</v>
      </c>
      <c r="AH203">
        <v>0</v>
      </c>
      <c r="AI203">
        <v>35</v>
      </c>
      <c r="AJ203">
        <v>0</v>
      </c>
      <c r="AK203">
        <v>0</v>
      </c>
      <c r="AL203">
        <v>35</v>
      </c>
      <c r="AM203" t="s">
        <v>74</v>
      </c>
      <c r="AN203" t="s">
        <v>74</v>
      </c>
      <c r="AO203" t="s">
        <v>74</v>
      </c>
      <c r="AP203">
        <v>8.5714000000000012E-2</v>
      </c>
      <c r="AQ203">
        <v>0.28571400000000002</v>
      </c>
      <c r="AR203">
        <v>0.2</v>
      </c>
      <c r="AS203">
        <v>0.14285700000000001</v>
      </c>
      <c r="AT203">
        <v>8.5714000000000012E-2</v>
      </c>
      <c r="AU203">
        <v>2.8570999999999999E-2</v>
      </c>
      <c r="AV203">
        <v>2.8570999999999999E-2</v>
      </c>
      <c r="AW203">
        <v>0.114286</v>
      </c>
      <c r="AX203">
        <v>0</v>
      </c>
      <c r="AY203">
        <v>0</v>
      </c>
      <c r="AZ203">
        <v>0</v>
      </c>
      <c r="BA203">
        <v>2.8570999999999999E-2</v>
      </c>
      <c r="BB203">
        <v>0.97142899999999999</v>
      </c>
      <c r="BC203">
        <v>2.8570999999999999E-2</v>
      </c>
      <c r="BD203">
        <v>0</v>
      </c>
      <c r="BE203">
        <v>0.77142899999999992</v>
      </c>
      <c r="BF203">
        <v>0.228571</v>
      </c>
      <c r="BG203">
        <v>0</v>
      </c>
      <c r="BH203">
        <v>0.2</v>
      </c>
      <c r="BI203">
        <v>0</v>
      </c>
      <c r="BJ203">
        <v>5.7142999999999999E-2</v>
      </c>
      <c r="BK203">
        <v>2.8570999999999999E-2</v>
      </c>
      <c r="BL203">
        <v>0.71428599999999998</v>
      </c>
      <c r="BM203">
        <v>0</v>
      </c>
      <c r="BN203">
        <v>0</v>
      </c>
      <c r="BO203">
        <v>0</v>
      </c>
      <c r="BP203">
        <v>1</v>
      </c>
      <c r="BQ203">
        <v>0</v>
      </c>
      <c r="BR203">
        <v>0</v>
      </c>
      <c r="BS203">
        <v>1</v>
      </c>
      <c r="BT203" t="s">
        <v>5425</v>
      </c>
      <c r="BU203">
        <v>758</v>
      </c>
      <c r="BV203">
        <v>4.6174E-2</v>
      </c>
      <c r="BW203">
        <v>0</v>
      </c>
    </row>
    <row r="204" spans="1:75" customFormat="1" x14ac:dyDescent="0.25">
      <c r="A204" t="s">
        <v>5429</v>
      </c>
      <c r="B204" t="s">
        <v>102</v>
      </c>
      <c r="C204" t="s">
        <v>369</v>
      </c>
      <c r="D204" t="s">
        <v>953</v>
      </c>
      <c r="E204">
        <v>2017</v>
      </c>
      <c r="F204" t="s">
        <v>74</v>
      </c>
      <c r="G204" t="s">
        <v>74</v>
      </c>
      <c r="H204" t="s">
        <v>74</v>
      </c>
      <c r="I204">
        <v>4</v>
      </c>
      <c r="J204">
        <v>12</v>
      </c>
      <c r="K204">
        <v>11</v>
      </c>
      <c r="L204">
        <v>13</v>
      </c>
      <c r="M204">
        <v>10</v>
      </c>
      <c r="N204">
        <v>13</v>
      </c>
      <c r="O204">
        <v>7</v>
      </c>
      <c r="P204">
        <v>12</v>
      </c>
      <c r="Q204">
        <v>0</v>
      </c>
      <c r="R204">
        <v>0</v>
      </c>
      <c r="S204">
        <v>0</v>
      </c>
      <c r="T204">
        <v>0</v>
      </c>
      <c r="U204">
        <v>77</v>
      </c>
      <c r="V204">
        <v>4</v>
      </c>
      <c r="W204">
        <v>1</v>
      </c>
      <c r="X204">
        <v>54</v>
      </c>
      <c r="Y204">
        <v>28</v>
      </c>
      <c r="Z204">
        <v>0</v>
      </c>
      <c r="AA204">
        <v>4</v>
      </c>
      <c r="AB204">
        <v>0</v>
      </c>
      <c r="AC204">
        <v>7</v>
      </c>
      <c r="AD204">
        <v>3</v>
      </c>
      <c r="AE204">
        <v>57</v>
      </c>
      <c r="AF204">
        <v>8</v>
      </c>
      <c r="AG204">
        <v>2</v>
      </c>
      <c r="AH204">
        <v>1</v>
      </c>
      <c r="AI204">
        <v>59</v>
      </c>
      <c r="AJ204">
        <v>20</v>
      </c>
      <c r="AK204">
        <v>3</v>
      </c>
      <c r="AL204">
        <v>82</v>
      </c>
      <c r="AM204" t="s">
        <v>74</v>
      </c>
      <c r="AN204" t="s">
        <v>74</v>
      </c>
      <c r="AO204" t="s">
        <v>74</v>
      </c>
      <c r="AP204">
        <v>4.8779999999999997E-2</v>
      </c>
      <c r="AQ204">
        <v>0.146341</v>
      </c>
      <c r="AR204">
        <v>0.13414599999999999</v>
      </c>
      <c r="AS204">
        <v>0.15853700000000001</v>
      </c>
      <c r="AT204">
        <v>0.121951</v>
      </c>
      <c r="AU204">
        <v>0.15853700000000001</v>
      </c>
      <c r="AV204">
        <v>8.5365999999999997E-2</v>
      </c>
      <c r="AW204">
        <v>0.146341</v>
      </c>
      <c r="AX204">
        <v>0</v>
      </c>
      <c r="AY204">
        <v>0</v>
      </c>
      <c r="AZ204">
        <v>0</v>
      </c>
      <c r="BA204">
        <v>0</v>
      </c>
      <c r="BB204">
        <v>0.93902399999999997</v>
      </c>
      <c r="BC204">
        <v>4.8779999999999997E-2</v>
      </c>
      <c r="BD204">
        <v>1.2194999999999999E-2</v>
      </c>
      <c r="BE204">
        <v>0.65853700000000004</v>
      </c>
      <c r="BF204">
        <v>0.34146300000000002</v>
      </c>
      <c r="BG204">
        <v>0</v>
      </c>
      <c r="BH204">
        <v>4.8779999999999997E-2</v>
      </c>
      <c r="BI204">
        <v>0</v>
      </c>
      <c r="BJ204">
        <v>8.5365999999999997E-2</v>
      </c>
      <c r="BK204">
        <v>3.6584999999999999E-2</v>
      </c>
      <c r="BL204">
        <v>0.69512200000000002</v>
      </c>
      <c r="BM204">
        <v>9.7560999999999995E-2</v>
      </c>
      <c r="BN204">
        <v>2.4389999999999998E-2</v>
      </c>
      <c r="BO204">
        <v>1.2194999999999999E-2</v>
      </c>
      <c r="BP204">
        <v>0.71951200000000004</v>
      </c>
      <c r="BQ204">
        <v>0.24390200000000001</v>
      </c>
      <c r="BR204">
        <v>3.6584999999999999E-2</v>
      </c>
      <c r="BS204">
        <v>1</v>
      </c>
      <c r="BT204" t="s">
        <v>5425</v>
      </c>
      <c r="BU204">
        <v>758</v>
      </c>
      <c r="BV204">
        <v>0.108179</v>
      </c>
      <c r="BW204">
        <v>0</v>
      </c>
    </row>
    <row r="205" spans="1:75" customFormat="1" x14ac:dyDescent="0.25">
      <c r="A205" t="s">
        <v>5430</v>
      </c>
      <c r="B205" t="s">
        <v>102</v>
      </c>
      <c r="C205" t="s">
        <v>369</v>
      </c>
      <c r="D205" t="s">
        <v>961</v>
      </c>
      <c r="E205">
        <v>2017</v>
      </c>
      <c r="F205" t="s">
        <v>74</v>
      </c>
      <c r="G205" t="s">
        <v>74</v>
      </c>
      <c r="H205" t="s">
        <v>74</v>
      </c>
      <c r="I205">
        <v>1</v>
      </c>
      <c r="J205">
        <v>2</v>
      </c>
      <c r="K205">
        <v>1</v>
      </c>
      <c r="L205">
        <v>5</v>
      </c>
      <c r="M205">
        <v>1</v>
      </c>
      <c r="N205">
        <v>2</v>
      </c>
      <c r="O205">
        <v>2</v>
      </c>
      <c r="P205">
        <v>2</v>
      </c>
      <c r="Q205">
        <v>0</v>
      </c>
      <c r="R205">
        <v>0</v>
      </c>
      <c r="S205">
        <v>0</v>
      </c>
      <c r="T205">
        <v>0</v>
      </c>
      <c r="U205">
        <v>16</v>
      </c>
      <c r="V205">
        <v>0</v>
      </c>
      <c r="W205">
        <v>0</v>
      </c>
      <c r="X205">
        <v>10</v>
      </c>
      <c r="Y205">
        <v>6</v>
      </c>
      <c r="Z205">
        <v>0</v>
      </c>
      <c r="AA205">
        <v>2</v>
      </c>
      <c r="AB205">
        <v>0</v>
      </c>
      <c r="AC205">
        <v>1</v>
      </c>
      <c r="AD205">
        <v>2</v>
      </c>
      <c r="AE205">
        <v>10</v>
      </c>
      <c r="AF205">
        <v>0</v>
      </c>
      <c r="AG205">
        <v>1</v>
      </c>
      <c r="AH205">
        <v>0</v>
      </c>
      <c r="AI205">
        <v>11</v>
      </c>
      <c r="AJ205">
        <v>5</v>
      </c>
      <c r="AK205">
        <v>0</v>
      </c>
      <c r="AL205">
        <v>16</v>
      </c>
      <c r="AM205" t="s">
        <v>74</v>
      </c>
      <c r="AN205" t="s">
        <v>74</v>
      </c>
      <c r="AO205" t="s">
        <v>74</v>
      </c>
      <c r="AP205">
        <v>6.25E-2</v>
      </c>
      <c r="AQ205">
        <v>0.125</v>
      </c>
      <c r="AR205">
        <v>6.25E-2</v>
      </c>
      <c r="AS205">
        <v>0.3125</v>
      </c>
      <c r="AT205">
        <v>6.25E-2</v>
      </c>
      <c r="AU205">
        <v>0.125</v>
      </c>
      <c r="AV205">
        <v>0.125</v>
      </c>
      <c r="AW205">
        <v>0.125</v>
      </c>
      <c r="AX205">
        <v>0</v>
      </c>
      <c r="AY205">
        <v>0</v>
      </c>
      <c r="AZ205">
        <v>0</v>
      </c>
      <c r="BA205">
        <v>0</v>
      </c>
      <c r="BB205">
        <v>1</v>
      </c>
      <c r="BC205">
        <v>0</v>
      </c>
      <c r="BD205">
        <v>0</v>
      </c>
      <c r="BE205">
        <v>0.625</v>
      </c>
      <c r="BF205">
        <v>0.375</v>
      </c>
      <c r="BG205">
        <v>0</v>
      </c>
      <c r="BH205">
        <v>0.125</v>
      </c>
      <c r="BI205">
        <v>0</v>
      </c>
      <c r="BJ205">
        <v>6.25E-2</v>
      </c>
      <c r="BK205">
        <v>0.125</v>
      </c>
      <c r="BL205">
        <v>0.625</v>
      </c>
      <c r="BM205">
        <v>0</v>
      </c>
      <c r="BN205">
        <v>6.25E-2</v>
      </c>
      <c r="BO205">
        <v>0</v>
      </c>
      <c r="BP205">
        <v>0.6875</v>
      </c>
      <c r="BQ205">
        <v>0.3125</v>
      </c>
      <c r="BR205">
        <v>0</v>
      </c>
      <c r="BS205">
        <v>1</v>
      </c>
      <c r="BT205" t="s">
        <v>5425</v>
      </c>
      <c r="BU205">
        <v>758</v>
      </c>
      <c r="BV205">
        <v>2.1107999999999998E-2</v>
      </c>
      <c r="BW205">
        <v>0</v>
      </c>
    </row>
    <row r="206" spans="1:75" customFormat="1" x14ac:dyDescent="0.25">
      <c r="A206" t="s">
        <v>5431</v>
      </c>
      <c r="B206" t="s">
        <v>102</v>
      </c>
      <c r="C206" t="s">
        <v>376</v>
      </c>
      <c r="D206" t="s">
        <v>44</v>
      </c>
      <c r="E206">
        <v>2017</v>
      </c>
      <c r="F206">
        <v>393</v>
      </c>
      <c r="G206">
        <v>111</v>
      </c>
      <c r="H206">
        <v>0</v>
      </c>
      <c r="I206">
        <v>52</v>
      </c>
      <c r="J206">
        <v>69</v>
      </c>
      <c r="K206">
        <v>71</v>
      </c>
      <c r="L206">
        <v>81</v>
      </c>
      <c r="M206">
        <v>94</v>
      </c>
      <c r="N206">
        <v>61</v>
      </c>
      <c r="O206">
        <v>52</v>
      </c>
      <c r="P206">
        <v>15</v>
      </c>
      <c r="Q206">
        <v>5</v>
      </c>
      <c r="R206">
        <v>3</v>
      </c>
      <c r="S206">
        <v>1</v>
      </c>
      <c r="T206">
        <v>0</v>
      </c>
      <c r="U206">
        <v>493</v>
      </c>
      <c r="V206">
        <v>10</v>
      </c>
      <c r="W206">
        <v>1</v>
      </c>
      <c r="X206">
        <v>287</v>
      </c>
      <c r="Y206">
        <v>217</v>
      </c>
      <c r="Z206">
        <v>0</v>
      </c>
      <c r="AA206">
        <v>24</v>
      </c>
      <c r="AB206">
        <v>0</v>
      </c>
      <c r="AC206">
        <v>0</v>
      </c>
      <c r="AD206">
        <v>0</v>
      </c>
      <c r="AE206">
        <v>470</v>
      </c>
      <c r="AF206">
        <v>0</v>
      </c>
      <c r="AG206">
        <v>0</v>
      </c>
      <c r="AH206">
        <v>10</v>
      </c>
      <c r="AI206">
        <v>361</v>
      </c>
      <c r="AJ206">
        <v>117</v>
      </c>
      <c r="AK206">
        <v>26</v>
      </c>
      <c r="AL206">
        <v>504</v>
      </c>
      <c r="AM206">
        <v>0.77976200000000007</v>
      </c>
      <c r="AN206">
        <v>0.22023799999999999</v>
      </c>
      <c r="AO206">
        <v>0</v>
      </c>
      <c r="AP206">
        <v>0.103175</v>
      </c>
      <c r="AQ206">
        <v>0.136905</v>
      </c>
      <c r="AR206">
        <v>0.140873</v>
      </c>
      <c r="AS206">
        <v>0.160714</v>
      </c>
      <c r="AT206">
        <v>0.18650800000000001</v>
      </c>
      <c r="AU206">
        <v>0.121032</v>
      </c>
      <c r="AV206">
        <v>0.103175</v>
      </c>
      <c r="AW206">
        <v>2.9762E-2</v>
      </c>
      <c r="AX206">
        <v>9.9209999999999993E-3</v>
      </c>
      <c r="AY206">
        <v>5.9519999999999998E-3</v>
      </c>
      <c r="AZ206">
        <v>1.9840000000000001E-3</v>
      </c>
      <c r="BA206">
        <v>0</v>
      </c>
      <c r="BB206">
        <v>0.97817499999999991</v>
      </c>
      <c r="BC206">
        <v>1.9841000000000001E-2</v>
      </c>
      <c r="BD206">
        <v>1.9840000000000001E-3</v>
      </c>
      <c r="BE206">
        <v>0.56944400000000006</v>
      </c>
      <c r="BF206">
        <v>0.43055599999999999</v>
      </c>
      <c r="BG206">
        <v>0</v>
      </c>
      <c r="BH206">
        <v>4.7618999999999988E-2</v>
      </c>
      <c r="BI206">
        <v>0</v>
      </c>
      <c r="BJ206">
        <v>0</v>
      </c>
      <c r="BK206">
        <v>0</v>
      </c>
      <c r="BL206">
        <v>0.93254000000000004</v>
      </c>
      <c r="BM206">
        <v>0</v>
      </c>
      <c r="BN206">
        <v>0</v>
      </c>
      <c r="BO206">
        <v>1.9841000000000001E-2</v>
      </c>
      <c r="BP206">
        <v>0.71626999999999996</v>
      </c>
      <c r="BQ206">
        <v>0.23214299999999999</v>
      </c>
      <c r="BR206">
        <v>5.1586999999999987E-2</v>
      </c>
      <c r="BS206">
        <v>1</v>
      </c>
      <c r="BT206" t="s">
        <v>5432</v>
      </c>
      <c r="BU206">
        <v>504</v>
      </c>
      <c r="BV206">
        <v>1</v>
      </c>
      <c r="BW206">
        <v>0</v>
      </c>
    </row>
    <row r="207" spans="1:75" customFormat="1" x14ac:dyDescent="0.25">
      <c r="A207" t="s">
        <v>5433</v>
      </c>
      <c r="B207" t="s">
        <v>102</v>
      </c>
      <c r="C207" t="s">
        <v>376</v>
      </c>
      <c r="D207" t="s">
        <v>947</v>
      </c>
      <c r="E207">
        <v>2017</v>
      </c>
      <c r="F207" t="s">
        <v>74</v>
      </c>
      <c r="G207" t="s">
        <v>74</v>
      </c>
      <c r="H207" t="s">
        <v>74</v>
      </c>
      <c r="I207" t="s">
        <v>74</v>
      </c>
      <c r="J207" t="s">
        <v>74</v>
      </c>
      <c r="K207" t="s">
        <v>74</v>
      </c>
      <c r="L207" t="s">
        <v>74</v>
      </c>
      <c r="M207" t="s">
        <v>74</v>
      </c>
      <c r="N207" t="s">
        <v>74</v>
      </c>
      <c r="O207" t="s">
        <v>74</v>
      </c>
      <c r="P207" t="s">
        <v>74</v>
      </c>
      <c r="Q207" t="s">
        <v>74</v>
      </c>
      <c r="R207" t="s">
        <v>74</v>
      </c>
      <c r="S207" t="s">
        <v>74</v>
      </c>
      <c r="T207" t="s">
        <v>74</v>
      </c>
      <c r="U207" t="s">
        <v>74</v>
      </c>
      <c r="V207" t="s">
        <v>74</v>
      </c>
      <c r="W207" t="s">
        <v>74</v>
      </c>
      <c r="X207" t="s">
        <v>74</v>
      </c>
      <c r="Y207" t="s">
        <v>74</v>
      </c>
      <c r="Z207" t="s">
        <v>74</v>
      </c>
      <c r="AA207" t="s">
        <v>74</v>
      </c>
      <c r="AB207" t="s">
        <v>74</v>
      </c>
      <c r="AC207" t="s">
        <v>74</v>
      </c>
      <c r="AD207" t="s">
        <v>74</v>
      </c>
      <c r="AE207" t="s">
        <v>74</v>
      </c>
      <c r="AF207" t="s">
        <v>74</v>
      </c>
      <c r="AG207" t="s">
        <v>74</v>
      </c>
      <c r="AH207" t="s">
        <v>74</v>
      </c>
      <c r="AI207" t="s">
        <v>74</v>
      </c>
      <c r="AJ207" t="s">
        <v>74</v>
      </c>
      <c r="AK207" t="s">
        <v>74</v>
      </c>
      <c r="AL207" t="s">
        <v>74</v>
      </c>
      <c r="AM207" t="s">
        <v>74</v>
      </c>
      <c r="AN207" t="s">
        <v>74</v>
      </c>
      <c r="AO207" t="s">
        <v>74</v>
      </c>
      <c r="AP207" t="s">
        <v>74</v>
      </c>
      <c r="AQ207" t="s">
        <v>74</v>
      </c>
      <c r="AR207" t="s">
        <v>74</v>
      </c>
      <c r="AS207" t="s">
        <v>74</v>
      </c>
      <c r="AT207" t="s">
        <v>74</v>
      </c>
      <c r="AU207" t="s">
        <v>74</v>
      </c>
      <c r="AV207" t="s">
        <v>74</v>
      </c>
      <c r="AW207" t="s">
        <v>74</v>
      </c>
      <c r="AX207" t="s">
        <v>74</v>
      </c>
      <c r="AY207" t="s">
        <v>74</v>
      </c>
      <c r="AZ207" t="s">
        <v>74</v>
      </c>
      <c r="BA207" t="s">
        <v>74</v>
      </c>
      <c r="BB207" t="s">
        <v>74</v>
      </c>
      <c r="BC207" t="s">
        <v>74</v>
      </c>
      <c r="BD207" t="s">
        <v>74</v>
      </c>
      <c r="BE207" t="s">
        <v>74</v>
      </c>
      <c r="BF207" t="s">
        <v>74</v>
      </c>
      <c r="BG207" t="s">
        <v>74</v>
      </c>
      <c r="BH207" t="s">
        <v>74</v>
      </c>
      <c r="BI207" t="s">
        <v>74</v>
      </c>
      <c r="BJ207" t="s">
        <v>74</v>
      </c>
      <c r="BK207" t="s">
        <v>74</v>
      </c>
      <c r="BL207" t="s">
        <v>74</v>
      </c>
      <c r="BM207" t="s">
        <v>74</v>
      </c>
      <c r="BN207" t="s">
        <v>74</v>
      </c>
      <c r="BO207" t="s">
        <v>74</v>
      </c>
      <c r="BP207" t="s">
        <v>74</v>
      </c>
      <c r="BQ207" t="s">
        <v>74</v>
      </c>
      <c r="BR207" t="s">
        <v>74</v>
      </c>
      <c r="BS207" t="s">
        <v>74</v>
      </c>
      <c r="BT207" t="s">
        <v>5432</v>
      </c>
      <c r="BU207" t="s">
        <v>74</v>
      </c>
      <c r="BV207" t="s">
        <v>74</v>
      </c>
      <c r="BW207">
        <v>0</v>
      </c>
    </row>
    <row r="208" spans="1:75" customFormat="1" x14ac:dyDescent="0.25">
      <c r="A208" t="s">
        <v>5434</v>
      </c>
      <c r="B208" t="s">
        <v>102</v>
      </c>
      <c r="C208" t="s">
        <v>376</v>
      </c>
      <c r="D208" t="s">
        <v>949</v>
      </c>
      <c r="E208">
        <v>2017</v>
      </c>
      <c r="F208" t="s">
        <v>74</v>
      </c>
      <c r="G208" t="s">
        <v>74</v>
      </c>
      <c r="H208" t="s">
        <v>74</v>
      </c>
      <c r="I208" t="s">
        <v>74</v>
      </c>
      <c r="J208" t="s">
        <v>74</v>
      </c>
      <c r="K208" t="s">
        <v>74</v>
      </c>
      <c r="L208" t="s">
        <v>74</v>
      </c>
      <c r="M208" t="s">
        <v>74</v>
      </c>
      <c r="N208" t="s">
        <v>74</v>
      </c>
      <c r="O208" t="s">
        <v>74</v>
      </c>
      <c r="P208" t="s">
        <v>74</v>
      </c>
      <c r="Q208" t="s">
        <v>74</v>
      </c>
      <c r="R208" t="s">
        <v>74</v>
      </c>
      <c r="S208" t="s">
        <v>74</v>
      </c>
      <c r="T208" t="s">
        <v>74</v>
      </c>
      <c r="U208" t="s">
        <v>74</v>
      </c>
      <c r="V208" t="s">
        <v>74</v>
      </c>
      <c r="W208" t="s">
        <v>74</v>
      </c>
      <c r="X208" t="s">
        <v>74</v>
      </c>
      <c r="Y208" t="s">
        <v>74</v>
      </c>
      <c r="Z208" t="s">
        <v>74</v>
      </c>
      <c r="AA208" t="s">
        <v>74</v>
      </c>
      <c r="AB208" t="s">
        <v>74</v>
      </c>
      <c r="AC208" t="s">
        <v>74</v>
      </c>
      <c r="AD208" t="s">
        <v>74</v>
      </c>
      <c r="AE208" t="s">
        <v>74</v>
      </c>
      <c r="AF208" t="s">
        <v>74</v>
      </c>
      <c r="AG208" t="s">
        <v>74</v>
      </c>
      <c r="AH208" t="s">
        <v>74</v>
      </c>
      <c r="AI208" t="s">
        <v>74</v>
      </c>
      <c r="AJ208" t="s">
        <v>74</v>
      </c>
      <c r="AK208" t="s">
        <v>74</v>
      </c>
      <c r="AL208" t="s">
        <v>74</v>
      </c>
      <c r="AM208" t="s">
        <v>74</v>
      </c>
      <c r="AN208" t="s">
        <v>74</v>
      </c>
      <c r="AO208" t="s">
        <v>74</v>
      </c>
      <c r="AP208" t="s">
        <v>74</v>
      </c>
      <c r="AQ208" t="s">
        <v>74</v>
      </c>
      <c r="AR208" t="s">
        <v>74</v>
      </c>
      <c r="AS208" t="s">
        <v>74</v>
      </c>
      <c r="AT208" t="s">
        <v>74</v>
      </c>
      <c r="AU208" t="s">
        <v>74</v>
      </c>
      <c r="AV208" t="s">
        <v>74</v>
      </c>
      <c r="AW208" t="s">
        <v>74</v>
      </c>
      <c r="AX208" t="s">
        <v>74</v>
      </c>
      <c r="AY208" t="s">
        <v>74</v>
      </c>
      <c r="AZ208" t="s">
        <v>74</v>
      </c>
      <c r="BA208" t="s">
        <v>74</v>
      </c>
      <c r="BB208" t="s">
        <v>74</v>
      </c>
      <c r="BC208" t="s">
        <v>74</v>
      </c>
      <c r="BD208" t="s">
        <v>74</v>
      </c>
      <c r="BE208" t="s">
        <v>74</v>
      </c>
      <c r="BF208" t="s">
        <v>74</v>
      </c>
      <c r="BG208" t="s">
        <v>74</v>
      </c>
      <c r="BH208" t="s">
        <v>74</v>
      </c>
      <c r="BI208" t="s">
        <v>74</v>
      </c>
      <c r="BJ208" t="s">
        <v>74</v>
      </c>
      <c r="BK208" t="s">
        <v>74</v>
      </c>
      <c r="BL208" t="s">
        <v>74</v>
      </c>
      <c r="BM208" t="s">
        <v>74</v>
      </c>
      <c r="BN208" t="s">
        <v>74</v>
      </c>
      <c r="BO208" t="s">
        <v>74</v>
      </c>
      <c r="BP208" t="s">
        <v>74</v>
      </c>
      <c r="BQ208" t="s">
        <v>74</v>
      </c>
      <c r="BR208" t="s">
        <v>74</v>
      </c>
      <c r="BS208" t="s">
        <v>74</v>
      </c>
      <c r="BT208" t="s">
        <v>5432</v>
      </c>
      <c r="BU208" t="s">
        <v>74</v>
      </c>
      <c r="BV208" t="s">
        <v>74</v>
      </c>
      <c r="BW208">
        <v>0</v>
      </c>
    </row>
    <row r="209" spans="1:75" customFormat="1" x14ac:dyDescent="0.25">
      <c r="A209" t="s">
        <v>5435</v>
      </c>
      <c r="B209" t="s">
        <v>102</v>
      </c>
      <c r="C209" t="s">
        <v>376</v>
      </c>
      <c r="D209" t="s">
        <v>951</v>
      </c>
      <c r="E209">
        <v>2017</v>
      </c>
      <c r="F209" t="s">
        <v>74</v>
      </c>
      <c r="G209" t="s">
        <v>74</v>
      </c>
      <c r="H209" t="s">
        <v>74</v>
      </c>
      <c r="I209" t="s">
        <v>74</v>
      </c>
      <c r="J209" t="s">
        <v>74</v>
      </c>
      <c r="K209" t="s">
        <v>74</v>
      </c>
      <c r="L209" t="s">
        <v>74</v>
      </c>
      <c r="M209" t="s">
        <v>74</v>
      </c>
      <c r="N209" t="s">
        <v>74</v>
      </c>
      <c r="O209" t="s">
        <v>74</v>
      </c>
      <c r="P209" t="s">
        <v>74</v>
      </c>
      <c r="Q209" t="s">
        <v>74</v>
      </c>
      <c r="R209" t="s">
        <v>74</v>
      </c>
      <c r="S209" t="s">
        <v>74</v>
      </c>
      <c r="T209" t="s">
        <v>74</v>
      </c>
      <c r="U209" t="s">
        <v>74</v>
      </c>
      <c r="V209" t="s">
        <v>74</v>
      </c>
      <c r="W209" t="s">
        <v>74</v>
      </c>
      <c r="X209" t="s">
        <v>74</v>
      </c>
      <c r="Y209" t="s">
        <v>74</v>
      </c>
      <c r="Z209" t="s">
        <v>74</v>
      </c>
      <c r="AA209" t="s">
        <v>74</v>
      </c>
      <c r="AB209" t="s">
        <v>74</v>
      </c>
      <c r="AC209" t="s">
        <v>74</v>
      </c>
      <c r="AD209" t="s">
        <v>74</v>
      </c>
      <c r="AE209" t="s">
        <v>74</v>
      </c>
      <c r="AF209" t="s">
        <v>74</v>
      </c>
      <c r="AG209" t="s">
        <v>74</v>
      </c>
      <c r="AH209" t="s">
        <v>74</v>
      </c>
      <c r="AI209" t="s">
        <v>74</v>
      </c>
      <c r="AJ209" t="s">
        <v>74</v>
      </c>
      <c r="AK209" t="s">
        <v>74</v>
      </c>
      <c r="AL209" t="s">
        <v>74</v>
      </c>
      <c r="AM209" t="s">
        <v>74</v>
      </c>
      <c r="AN209" t="s">
        <v>74</v>
      </c>
      <c r="AO209" t="s">
        <v>74</v>
      </c>
      <c r="AP209" t="s">
        <v>74</v>
      </c>
      <c r="AQ209" t="s">
        <v>74</v>
      </c>
      <c r="AR209" t="s">
        <v>74</v>
      </c>
      <c r="AS209" t="s">
        <v>74</v>
      </c>
      <c r="AT209" t="s">
        <v>74</v>
      </c>
      <c r="AU209" t="s">
        <v>74</v>
      </c>
      <c r="AV209" t="s">
        <v>74</v>
      </c>
      <c r="AW209" t="s">
        <v>74</v>
      </c>
      <c r="AX209" t="s">
        <v>74</v>
      </c>
      <c r="AY209" t="s">
        <v>74</v>
      </c>
      <c r="AZ209" t="s">
        <v>74</v>
      </c>
      <c r="BA209" t="s">
        <v>74</v>
      </c>
      <c r="BB209" t="s">
        <v>74</v>
      </c>
      <c r="BC209" t="s">
        <v>74</v>
      </c>
      <c r="BD209" t="s">
        <v>74</v>
      </c>
      <c r="BE209" t="s">
        <v>74</v>
      </c>
      <c r="BF209" t="s">
        <v>74</v>
      </c>
      <c r="BG209" t="s">
        <v>74</v>
      </c>
      <c r="BH209" t="s">
        <v>74</v>
      </c>
      <c r="BI209" t="s">
        <v>74</v>
      </c>
      <c r="BJ209" t="s">
        <v>74</v>
      </c>
      <c r="BK209" t="s">
        <v>74</v>
      </c>
      <c r="BL209" t="s">
        <v>74</v>
      </c>
      <c r="BM209" t="s">
        <v>74</v>
      </c>
      <c r="BN209" t="s">
        <v>74</v>
      </c>
      <c r="BO209" t="s">
        <v>74</v>
      </c>
      <c r="BP209" t="s">
        <v>74</v>
      </c>
      <c r="BQ209" t="s">
        <v>74</v>
      </c>
      <c r="BR209" t="s">
        <v>74</v>
      </c>
      <c r="BS209" t="s">
        <v>74</v>
      </c>
      <c r="BT209" t="s">
        <v>5432</v>
      </c>
      <c r="BU209" t="s">
        <v>74</v>
      </c>
      <c r="BV209" t="s">
        <v>74</v>
      </c>
      <c r="BW209">
        <v>1</v>
      </c>
    </row>
    <row r="210" spans="1:75" customFormat="1" x14ac:dyDescent="0.25">
      <c r="A210" t="s">
        <v>5436</v>
      </c>
      <c r="B210" t="s">
        <v>102</v>
      </c>
      <c r="C210" t="s">
        <v>376</v>
      </c>
      <c r="D210" t="s">
        <v>953</v>
      </c>
      <c r="E210">
        <v>2017</v>
      </c>
      <c r="F210" t="s">
        <v>74</v>
      </c>
      <c r="G210" t="s">
        <v>74</v>
      </c>
      <c r="H210" t="s">
        <v>74</v>
      </c>
      <c r="I210" t="s">
        <v>74</v>
      </c>
      <c r="J210" t="s">
        <v>74</v>
      </c>
      <c r="K210" t="s">
        <v>74</v>
      </c>
      <c r="L210" t="s">
        <v>74</v>
      </c>
      <c r="M210" t="s">
        <v>74</v>
      </c>
      <c r="N210" t="s">
        <v>74</v>
      </c>
      <c r="O210" t="s">
        <v>74</v>
      </c>
      <c r="P210" t="s">
        <v>74</v>
      </c>
      <c r="Q210" t="s">
        <v>74</v>
      </c>
      <c r="R210" t="s">
        <v>74</v>
      </c>
      <c r="S210" t="s">
        <v>74</v>
      </c>
      <c r="T210" t="s">
        <v>74</v>
      </c>
      <c r="U210" t="s">
        <v>74</v>
      </c>
      <c r="V210" t="s">
        <v>74</v>
      </c>
      <c r="W210" t="s">
        <v>74</v>
      </c>
      <c r="X210" t="s">
        <v>74</v>
      </c>
      <c r="Y210" t="s">
        <v>74</v>
      </c>
      <c r="Z210" t="s">
        <v>74</v>
      </c>
      <c r="AA210" t="s">
        <v>74</v>
      </c>
      <c r="AB210" t="s">
        <v>74</v>
      </c>
      <c r="AC210" t="s">
        <v>74</v>
      </c>
      <c r="AD210" t="s">
        <v>74</v>
      </c>
      <c r="AE210" t="s">
        <v>74</v>
      </c>
      <c r="AF210" t="s">
        <v>74</v>
      </c>
      <c r="AG210" t="s">
        <v>74</v>
      </c>
      <c r="AH210" t="s">
        <v>74</v>
      </c>
      <c r="AI210" t="s">
        <v>74</v>
      </c>
      <c r="AJ210" t="s">
        <v>74</v>
      </c>
      <c r="AK210" t="s">
        <v>74</v>
      </c>
      <c r="AL210" t="s">
        <v>74</v>
      </c>
      <c r="AM210" t="s">
        <v>74</v>
      </c>
      <c r="AN210" t="s">
        <v>74</v>
      </c>
      <c r="AO210" t="s">
        <v>74</v>
      </c>
      <c r="AP210" t="s">
        <v>74</v>
      </c>
      <c r="AQ210" t="s">
        <v>74</v>
      </c>
      <c r="AR210" t="s">
        <v>74</v>
      </c>
      <c r="AS210" t="s">
        <v>74</v>
      </c>
      <c r="AT210" t="s">
        <v>74</v>
      </c>
      <c r="AU210" t="s">
        <v>74</v>
      </c>
      <c r="AV210" t="s">
        <v>74</v>
      </c>
      <c r="AW210" t="s">
        <v>74</v>
      </c>
      <c r="AX210" t="s">
        <v>74</v>
      </c>
      <c r="AY210" t="s">
        <v>74</v>
      </c>
      <c r="AZ210" t="s">
        <v>74</v>
      </c>
      <c r="BA210" t="s">
        <v>74</v>
      </c>
      <c r="BB210" t="s">
        <v>74</v>
      </c>
      <c r="BC210" t="s">
        <v>74</v>
      </c>
      <c r="BD210" t="s">
        <v>74</v>
      </c>
      <c r="BE210" t="s">
        <v>74</v>
      </c>
      <c r="BF210" t="s">
        <v>74</v>
      </c>
      <c r="BG210" t="s">
        <v>74</v>
      </c>
      <c r="BH210" t="s">
        <v>74</v>
      </c>
      <c r="BI210" t="s">
        <v>74</v>
      </c>
      <c r="BJ210" t="s">
        <v>74</v>
      </c>
      <c r="BK210" t="s">
        <v>74</v>
      </c>
      <c r="BL210" t="s">
        <v>74</v>
      </c>
      <c r="BM210" t="s">
        <v>74</v>
      </c>
      <c r="BN210" t="s">
        <v>74</v>
      </c>
      <c r="BO210" t="s">
        <v>74</v>
      </c>
      <c r="BP210" t="s">
        <v>74</v>
      </c>
      <c r="BQ210" t="s">
        <v>74</v>
      </c>
      <c r="BR210" t="s">
        <v>74</v>
      </c>
      <c r="BS210" t="s">
        <v>74</v>
      </c>
      <c r="BT210" t="s">
        <v>5432</v>
      </c>
      <c r="BU210" t="s">
        <v>74</v>
      </c>
      <c r="BV210" t="s">
        <v>74</v>
      </c>
      <c r="BW210">
        <v>0</v>
      </c>
    </row>
    <row r="211" spans="1:75" customFormat="1" x14ac:dyDescent="0.25">
      <c r="A211" t="s">
        <v>5437</v>
      </c>
      <c r="B211" t="s">
        <v>102</v>
      </c>
      <c r="C211" t="s">
        <v>382</v>
      </c>
      <c r="D211" t="s">
        <v>44</v>
      </c>
      <c r="E211">
        <v>2017</v>
      </c>
      <c r="F211">
        <v>211</v>
      </c>
      <c r="G211">
        <v>69</v>
      </c>
      <c r="H211">
        <v>0</v>
      </c>
      <c r="I211">
        <v>39</v>
      </c>
      <c r="J211">
        <v>53</v>
      </c>
      <c r="K211">
        <v>38</v>
      </c>
      <c r="L211">
        <v>46</v>
      </c>
      <c r="M211">
        <v>45</v>
      </c>
      <c r="N211">
        <v>30</v>
      </c>
      <c r="O211">
        <v>14</v>
      </c>
      <c r="P211">
        <v>7</v>
      </c>
      <c r="Q211">
        <v>3</v>
      </c>
      <c r="R211">
        <v>2</v>
      </c>
      <c r="S211">
        <v>3</v>
      </c>
      <c r="T211">
        <v>0</v>
      </c>
      <c r="U211">
        <v>241</v>
      </c>
      <c r="V211">
        <v>39</v>
      </c>
      <c r="W211">
        <v>0</v>
      </c>
      <c r="X211">
        <v>252</v>
      </c>
      <c r="Y211">
        <v>28</v>
      </c>
      <c r="Z211">
        <v>0</v>
      </c>
      <c r="AA211">
        <v>0</v>
      </c>
      <c r="AB211">
        <v>0</v>
      </c>
      <c r="AC211">
        <v>2</v>
      </c>
      <c r="AD211">
        <v>6</v>
      </c>
      <c r="AE211">
        <v>270</v>
      </c>
      <c r="AF211">
        <v>1</v>
      </c>
      <c r="AG211">
        <v>1</v>
      </c>
      <c r="AH211">
        <v>0</v>
      </c>
      <c r="AI211">
        <v>219</v>
      </c>
      <c r="AJ211">
        <v>33</v>
      </c>
      <c r="AK211">
        <v>28</v>
      </c>
      <c r="AL211">
        <v>280</v>
      </c>
      <c r="AM211">
        <v>0.75357099999999999</v>
      </c>
      <c r="AN211">
        <v>0.24642900000000001</v>
      </c>
      <c r="AO211">
        <v>0</v>
      </c>
      <c r="AP211">
        <v>0.13928599999999999</v>
      </c>
      <c r="AQ211">
        <v>0.18928600000000001</v>
      </c>
      <c r="AR211">
        <v>0.135714</v>
      </c>
      <c r="AS211">
        <v>0.16428599999999999</v>
      </c>
      <c r="AT211">
        <v>0.160714</v>
      </c>
      <c r="AU211">
        <v>0.107143</v>
      </c>
      <c r="AV211">
        <v>0.05</v>
      </c>
      <c r="AW211">
        <v>2.5000000000000001E-2</v>
      </c>
      <c r="AX211">
        <v>1.0714E-2</v>
      </c>
      <c r="AY211">
        <v>7.143E-3</v>
      </c>
      <c r="AZ211">
        <v>1.0714E-2</v>
      </c>
      <c r="BA211">
        <v>0</v>
      </c>
      <c r="BB211">
        <v>0.86071399999999998</v>
      </c>
      <c r="BC211">
        <v>0.13928599999999999</v>
      </c>
      <c r="BD211">
        <v>0</v>
      </c>
      <c r="BE211">
        <v>0.9</v>
      </c>
      <c r="BF211">
        <v>0.1</v>
      </c>
      <c r="BG211">
        <v>0</v>
      </c>
      <c r="BH211">
        <v>0</v>
      </c>
      <c r="BI211">
        <v>0</v>
      </c>
      <c r="BJ211">
        <v>7.143E-3</v>
      </c>
      <c r="BK211">
        <v>2.1429E-2</v>
      </c>
      <c r="BL211">
        <v>0.96428599999999998</v>
      </c>
      <c r="BM211">
        <v>3.571E-3</v>
      </c>
      <c r="BN211">
        <v>3.571E-3</v>
      </c>
      <c r="BO211">
        <v>0</v>
      </c>
      <c r="BP211">
        <v>0.78214299999999992</v>
      </c>
      <c r="BQ211">
        <v>0.117857</v>
      </c>
      <c r="BR211">
        <v>0.1</v>
      </c>
      <c r="BS211">
        <v>1</v>
      </c>
      <c r="BT211" t="s">
        <v>5438</v>
      </c>
      <c r="BU211">
        <v>280</v>
      </c>
      <c r="BV211">
        <v>1</v>
      </c>
      <c r="BW211">
        <v>0</v>
      </c>
    </row>
    <row r="212" spans="1:75" customFormat="1" x14ac:dyDescent="0.25">
      <c r="A212" t="s">
        <v>5439</v>
      </c>
      <c r="B212" t="s">
        <v>102</v>
      </c>
      <c r="C212" t="s">
        <v>382</v>
      </c>
      <c r="D212" t="s">
        <v>947</v>
      </c>
      <c r="E212">
        <v>2017</v>
      </c>
      <c r="F212" t="s">
        <v>74</v>
      </c>
      <c r="G212" t="s">
        <v>74</v>
      </c>
      <c r="H212" t="s">
        <v>74</v>
      </c>
      <c r="I212" t="s">
        <v>74</v>
      </c>
      <c r="J212" t="s">
        <v>74</v>
      </c>
      <c r="K212" t="s">
        <v>74</v>
      </c>
      <c r="L212" t="s">
        <v>74</v>
      </c>
      <c r="M212" t="s">
        <v>74</v>
      </c>
      <c r="N212" t="s">
        <v>74</v>
      </c>
      <c r="O212" t="s">
        <v>74</v>
      </c>
      <c r="P212" t="s">
        <v>74</v>
      </c>
      <c r="Q212" t="s">
        <v>74</v>
      </c>
      <c r="R212" t="s">
        <v>74</v>
      </c>
      <c r="S212" t="s">
        <v>74</v>
      </c>
      <c r="T212" t="s">
        <v>74</v>
      </c>
      <c r="U212" t="s">
        <v>74</v>
      </c>
      <c r="V212" t="s">
        <v>74</v>
      </c>
      <c r="W212" t="s">
        <v>74</v>
      </c>
      <c r="X212" t="s">
        <v>74</v>
      </c>
      <c r="Y212" t="s">
        <v>74</v>
      </c>
      <c r="Z212" t="s">
        <v>74</v>
      </c>
      <c r="AA212" t="s">
        <v>74</v>
      </c>
      <c r="AB212" t="s">
        <v>74</v>
      </c>
      <c r="AC212" t="s">
        <v>74</v>
      </c>
      <c r="AD212" t="s">
        <v>74</v>
      </c>
      <c r="AE212" t="s">
        <v>74</v>
      </c>
      <c r="AF212" t="s">
        <v>74</v>
      </c>
      <c r="AG212" t="s">
        <v>74</v>
      </c>
      <c r="AH212" t="s">
        <v>74</v>
      </c>
      <c r="AI212" t="s">
        <v>74</v>
      </c>
      <c r="AJ212" t="s">
        <v>74</v>
      </c>
      <c r="AK212" t="s">
        <v>74</v>
      </c>
      <c r="AL212" t="s">
        <v>74</v>
      </c>
      <c r="AM212" t="s">
        <v>74</v>
      </c>
      <c r="AN212" t="s">
        <v>74</v>
      </c>
      <c r="AO212" t="s">
        <v>74</v>
      </c>
      <c r="AP212" t="s">
        <v>74</v>
      </c>
      <c r="AQ212" t="s">
        <v>74</v>
      </c>
      <c r="AR212" t="s">
        <v>74</v>
      </c>
      <c r="AS212" t="s">
        <v>74</v>
      </c>
      <c r="AT212" t="s">
        <v>74</v>
      </c>
      <c r="AU212" t="s">
        <v>74</v>
      </c>
      <c r="AV212" t="s">
        <v>74</v>
      </c>
      <c r="AW212" t="s">
        <v>74</v>
      </c>
      <c r="AX212" t="s">
        <v>74</v>
      </c>
      <c r="AY212" t="s">
        <v>74</v>
      </c>
      <c r="AZ212" t="s">
        <v>74</v>
      </c>
      <c r="BA212" t="s">
        <v>74</v>
      </c>
      <c r="BB212" t="s">
        <v>74</v>
      </c>
      <c r="BC212" t="s">
        <v>74</v>
      </c>
      <c r="BD212" t="s">
        <v>74</v>
      </c>
      <c r="BE212" t="s">
        <v>74</v>
      </c>
      <c r="BF212" t="s">
        <v>74</v>
      </c>
      <c r="BG212" t="s">
        <v>74</v>
      </c>
      <c r="BH212" t="s">
        <v>74</v>
      </c>
      <c r="BI212" t="s">
        <v>74</v>
      </c>
      <c r="BJ212" t="s">
        <v>74</v>
      </c>
      <c r="BK212" t="s">
        <v>74</v>
      </c>
      <c r="BL212" t="s">
        <v>74</v>
      </c>
      <c r="BM212" t="s">
        <v>74</v>
      </c>
      <c r="BN212" t="s">
        <v>74</v>
      </c>
      <c r="BO212" t="s">
        <v>74</v>
      </c>
      <c r="BP212" t="s">
        <v>74</v>
      </c>
      <c r="BQ212" t="s">
        <v>74</v>
      </c>
      <c r="BR212" t="s">
        <v>74</v>
      </c>
      <c r="BS212" t="s">
        <v>74</v>
      </c>
      <c r="BT212" t="s">
        <v>5438</v>
      </c>
      <c r="BU212" t="s">
        <v>74</v>
      </c>
      <c r="BV212" t="s">
        <v>74</v>
      </c>
      <c r="BW212">
        <v>0</v>
      </c>
    </row>
    <row r="213" spans="1:75" customFormat="1" x14ac:dyDescent="0.25">
      <c r="A213" t="s">
        <v>5440</v>
      </c>
      <c r="B213" t="s">
        <v>102</v>
      </c>
      <c r="C213" t="s">
        <v>382</v>
      </c>
      <c r="D213" t="s">
        <v>949</v>
      </c>
      <c r="E213">
        <v>2017</v>
      </c>
      <c r="F213" t="s">
        <v>74</v>
      </c>
      <c r="G213" t="s">
        <v>74</v>
      </c>
      <c r="H213" t="s">
        <v>74</v>
      </c>
      <c r="I213" t="s">
        <v>74</v>
      </c>
      <c r="J213" t="s">
        <v>74</v>
      </c>
      <c r="K213" t="s">
        <v>74</v>
      </c>
      <c r="L213" t="s">
        <v>74</v>
      </c>
      <c r="M213" t="s">
        <v>74</v>
      </c>
      <c r="N213" t="s">
        <v>74</v>
      </c>
      <c r="O213" t="s">
        <v>74</v>
      </c>
      <c r="P213" t="s">
        <v>74</v>
      </c>
      <c r="Q213" t="s">
        <v>74</v>
      </c>
      <c r="R213" t="s">
        <v>74</v>
      </c>
      <c r="S213" t="s">
        <v>74</v>
      </c>
      <c r="T213" t="s">
        <v>74</v>
      </c>
      <c r="U213" t="s">
        <v>74</v>
      </c>
      <c r="V213" t="s">
        <v>74</v>
      </c>
      <c r="W213" t="s">
        <v>74</v>
      </c>
      <c r="X213" t="s">
        <v>74</v>
      </c>
      <c r="Y213" t="s">
        <v>74</v>
      </c>
      <c r="Z213" t="s">
        <v>74</v>
      </c>
      <c r="AA213" t="s">
        <v>74</v>
      </c>
      <c r="AB213" t="s">
        <v>74</v>
      </c>
      <c r="AC213" t="s">
        <v>74</v>
      </c>
      <c r="AD213" t="s">
        <v>74</v>
      </c>
      <c r="AE213" t="s">
        <v>74</v>
      </c>
      <c r="AF213" t="s">
        <v>74</v>
      </c>
      <c r="AG213" t="s">
        <v>74</v>
      </c>
      <c r="AH213" t="s">
        <v>74</v>
      </c>
      <c r="AI213" t="s">
        <v>74</v>
      </c>
      <c r="AJ213" t="s">
        <v>74</v>
      </c>
      <c r="AK213" t="s">
        <v>74</v>
      </c>
      <c r="AL213" t="s">
        <v>74</v>
      </c>
      <c r="AM213" t="s">
        <v>74</v>
      </c>
      <c r="AN213" t="s">
        <v>74</v>
      </c>
      <c r="AO213" t="s">
        <v>74</v>
      </c>
      <c r="AP213" t="s">
        <v>74</v>
      </c>
      <c r="AQ213" t="s">
        <v>74</v>
      </c>
      <c r="AR213" t="s">
        <v>74</v>
      </c>
      <c r="AS213" t="s">
        <v>74</v>
      </c>
      <c r="AT213" t="s">
        <v>74</v>
      </c>
      <c r="AU213" t="s">
        <v>74</v>
      </c>
      <c r="AV213" t="s">
        <v>74</v>
      </c>
      <c r="AW213" t="s">
        <v>74</v>
      </c>
      <c r="AX213" t="s">
        <v>74</v>
      </c>
      <c r="AY213" t="s">
        <v>74</v>
      </c>
      <c r="AZ213" t="s">
        <v>74</v>
      </c>
      <c r="BA213" t="s">
        <v>74</v>
      </c>
      <c r="BB213" t="s">
        <v>74</v>
      </c>
      <c r="BC213" t="s">
        <v>74</v>
      </c>
      <c r="BD213" t="s">
        <v>74</v>
      </c>
      <c r="BE213" t="s">
        <v>74</v>
      </c>
      <c r="BF213" t="s">
        <v>74</v>
      </c>
      <c r="BG213" t="s">
        <v>74</v>
      </c>
      <c r="BH213" t="s">
        <v>74</v>
      </c>
      <c r="BI213" t="s">
        <v>74</v>
      </c>
      <c r="BJ213" t="s">
        <v>74</v>
      </c>
      <c r="BK213" t="s">
        <v>74</v>
      </c>
      <c r="BL213" t="s">
        <v>74</v>
      </c>
      <c r="BM213" t="s">
        <v>74</v>
      </c>
      <c r="BN213" t="s">
        <v>74</v>
      </c>
      <c r="BO213" t="s">
        <v>74</v>
      </c>
      <c r="BP213" t="s">
        <v>74</v>
      </c>
      <c r="BQ213" t="s">
        <v>74</v>
      </c>
      <c r="BR213" t="s">
        <v>74</v>
      </c>
      <c r="BS213" t="s">
        <v>74</v>
      </c>
      <c r="BT213" t="s">
        <v>5438</v>
      </c>
      <c r="BU213" t="s">
        <v>74</v>
      </c>
      <c r="BV213" t="s">
        <v>74</v>
      </c>
      <c r="BW213">
        <v>0</v>
      </c>
    </row>
    <row r="214" spans="1:75" customFormat="1" x14ac:dyDescent="0.25">
      <c r="A214" t="s">
        <v>5441</v>
      </c>
      <c r="B214" t="s">
        <v>102</v>
      </c>
      <c r="C214" t="s">
        <v>382</v>
      </c>
      <c r="D214" t="s">
        <v>951</v>
      </c>
      <c r="E214">
        <v>2017</v>
      </c>
      <c r="F214" t="s">
        <v>74</v>
      </c>
      <c r="G214" t="s">
        <v>74</v>
      </c>
      <c r="H214" t="s">
        <v>74</v>
      </c>
      <c r="I214" t="s">
        <v>74</v>
      </c>
      <c r="J214" t="s">
        <v>74</v>
      </c>
      <c r="K214" t="s">
        <v>74</v>
      </c>
      <c r="L214" t="s">
        <v>74</v>
      </c>
      <c r="M214" t="s">
        <v>74</v>
      </c>
      <c r="N214" t="s">
        <v>74</v>
      </c>
      <c r="O214" t="s">
        <v>74</v>
      </c>
      <c r="P214" t="s">
        <v>74</v>
      </c>
      <c r="Q214" t="s">
        <v>74</v>
      </c>
      <c r="R214" t="s">
        <v>74</v>
      </c>
      <c r="S214" t="s">
        <v>74</v>
      </c>
      <c r="T214" t="s">
        <v>74</v>
      </c>
      <c r="U214" t="s">
        <v>74</v>
      </c>
      <c r="V214" t="s">
        <v>74</v>
      </c>
      <c r="W214" t="s">
        <v>74</v>
      </c>
      <c r="X214" t="s">
        <v>74</v>
      </c>
      <c r="Y214" t="s">
        <v>74</v>
      </c>
      <c r="Z214" t="s">
        <v>74</v>
      </c>
      <c r="AA214" t="s">
        <v>74</v>
      </c>
      <c r="AB214" t="s">
        <v>74</v>
      </c>
      <c r="AC214" t="s">
        <v>74</v>
      </c>
      <c r="AD214" t="s">
        <v>74</v>
      </c>
      <c r="AE214" t="s">
        <v>74</v>
      </c>
      <c r="AF214" t="s">
        <v>74</v>
      </c>
      <c r="AG214" t="s">
        <v>74</v>
      </c>
      <c r="AH214" t="s">
        <v>74</v>
      </c>
      <c r="AI214" t="s">
        <v>74</v>
      </c>
      <c r="AJ214" t="s">
        <v>74</v>
      </c>
      <c r="AK214" t="s">
        <v>74</v>
      </c>
      <c r="AL214" t="s">
        <v>74</v>
      </c>
      <c r="AM214" t="s">
        <v>74</v>
      </c>
      <c r="AN214" t="s">
        <v>74</v>
      </c>
      <c r="AO214" t="s">
        <v>74</v>
      </c>
      <c r="AP214" t="s">
        <v>74</v>
      </c>
      <c r="AQ214" t="s">
        <v>74</v>
      </c>
      <c r="AR214" t="s">
        <v>74</v>
      </c>
      <c r="AS214" t="s">
        <v>74</v>
      </c>
      <c r="AT214" t="s">
        <v>74</v>
      </c>
      <c r="AU214" t="s">
        <v>74</v>
      </c>
      <c r="AV214" t="s">
        <v>74</v>
      </c>
      <c r="AW214" t="s">
        <v>74</v>
      </c>
      <c r="AX214" t="s">
        <v>74</v>
      </c>
      <c r="AY214" t="s">
        <v>74</v>
      </c>
      <c r="AZ214" t="s">
        <v>74</v>
      </c>
      <c r="BA214" t="s">
        <v>74</v>
      </c>
      <c r="BB214" t="s">
        <v>74</v>
      </c>
      <c r="BC214" t="s">
        <v>74</v>
      </c>
      <c r="BD214" t="s">
        <v>74</v>
      </c>
      <c r="BE214" t="s">
        <v>74</v>
      </c>
      <c r="BF214" t="s">
        <v>74</v>
      </c>
      <c r="BG214" t="s">
        <v>74</v>
      </c>
      <c r="BH214" t="s">
        <v>74</v>
      </c>
      <c r="BI214" t="s">
        <v>74</v>
      </c>
      <c r="BJ214" t="s">
        <v>74</v>
      </c>
      <c r="BK214" t="s">
        <v>74</v>
      </c>
      <c r="BL214" t="s">
        <v>74</v>
      </c>
      <c r="BM214" t="s">
        <v>74</v>
      </c>
      <c r="BN214" t="s">
        <v>74</v>
      </c>
      <c r="BO214" t="s">
        <v>74</v>
      </c>
      <c r="BP214" t="s">
        <v>74</v>
      </c>
      <c r="BQ214" t="s">
        <v>74</v>
      </c>
      <c r="BR214" t="s">
        <v>74</v>
      </c>
      <c r="BS214" t="s">
        <v>74</v>
      </c>
      <c r="BT214" t="s">
        <v>5438</v>
      </c>
      <c r="BU214" t="s">
        <v>74</v>
      </c>
      <c r="BV214" t="s">
        <v>74</v>
      </c>
      <c r="BW214">
        <v>0</v>
      </c>
    </row>
    <row r="215" spans="1:75" customFormat="1" x14ac:dyDescent="0.25">
      <c r="A215" t="s">
        <v>5442</v>
      </c>
      <c r="B215" t="s">
        <v>102</v>
      </c>
      <c r="C215" t="s">
        <v>382</v>
      </c>
      <c r="D215" t="s">
        <v>953</v>
      </c>
      <c r="E215">
        <v>2017</v>
      </c>
      <c r="F215" t="s">
        <v>74</v>
      </c>
      <c r="G215" t="s">
        <v>74</v>
      </c>
      <c r="H215" t="s">
        <v>74</v>
      </c>
      <c r="I215" t="s">
        <v>74</v>
      </c>
      <c r="J215" t="s">
        <v>74</v>
      </c>
      <c r="K215" t="s">
        <v>74</v>
      </c>
      <c r="L215" t="s">
        <v>74</v>
      </c>
      <c r="M215" t="s">
        <v>74</v>
      </c>
      <c r="N215" t="s">
        <v>74</v>
      </c>
      <c r="O215" t="s">
        <v>74</v>
      </c>
      <c r="P215" t="s">
        <v>74</v>
      </c>
      <c r="Q215" t="s">
        <v>74</v>
      </c>
      <c r="R215" t="s">
        <v>74</v>
      </c>
      <c r="S215" t="s">
        <v>74</v>
      </c>
      <c r="T215" t="s">
        <v>74</v>
      </c>
      <c r="U215" t="s">
        <v>74</v>
      </c>
      <c r="V215" t="s">
        <v>74</v>
      </c>
      <c r="W215" t="s">
        <v>74</v>
      </c>
      <c r="X215" t="s">
        <v>74</v>
      </c>
      <c r="Y215" t="s">
        <v>74</v>
      </c>
      <c r="Z215" t="s">
        <v>74</v>
      </c>
      <c r="AA215" t="s">
        <v>74</v>
      </c>
      <c r="AB215" t="s">
        <v>74</v>
      </c>
      <c r="AC215" t="s">
        <v>74</v>
      </c>
      <c r="AD215" t="s">
        <v>74</v>
      </c>
      <c r="AE215" t="s">
        <v>74</v>
      </c>
      <c r="AF215" t="s">
        <v>74</v>
      </c>
      <c r="AG215" t="s">
        <v>74</v>
      </c>
      <c r="AH215" t="s">
        <v>74</v>
      </c>
      <c r="AI215" t="s">
        <v>74</v>
      </c>
      <c r="AJ215" t="s">
        <v>74</v>
      </c>
      <c r="AK215" t="s">
        <v>74</v>
      </c>
      <c r="AL215" t="s">
        <v>74</v>
      </c>
      <c r="AM215" t="s">
        <v>74</v>
      </c>
      <c r="AN215" t="s">
        <v>74</v>
      </c>
      <c r="AO215" t="s">
        <v>74</v>
      </c>
      <c r="AP215" t="s">
        <v>74</v>
      </c>
      <c r="AQ215" t="s">
        <v>74</v>
      </c>
      <c r="AR215" t="s">
        <v>74</v>
      </c>
      <c r="AS215" t="s">
        <v>74</v>
      </c>
      <c r="AT215" t="s">
        <v>74</v>
      </c>
      <c r="AU215" t="s">
        <v>74</v>
      </c>
      <c r="AV215" t="s">
        <v>74</v>
      </c>
      <c r="AW215" t="s">
        <v>74</v>
      </c>
      <c r="AX215" t="s">
        <v>74</v>
      </c>
      <c r="AY215" t="s">
        <v>74</v>
      </c>
      <c r="AZ215" t="s">
        <v>74</v>
      </c>
      <c r="BA215" t="s">
        <v>74</v>
      </c>
      <c r="BB215" t="s">
        <v>74</v>
      </c>
      <c r="BC215" t="s">
        <v>74</v>
      </c>
      <c r="BD215" t="s">
        <v>74</v>
      </c>
      <c r="BE215" t="s">
        <v>74</v>
      </c>
      <c r="BF215" t="s">
        <v>74</v>
      </c>
      <c r="BG215" t="s">
        <v>74</v>
      </c>
      <c r="BH215" t="s">
        <v>74</v>
      </c>
      <c r="BI215" t="s">
        <v>74</v>
      </c>
      <c r="BJ215" t="s">
        <v>74</v>
      </c>
      <c r="BK215" t="s">
        <v>74</v>
      </c>
      <c r="BL215" t="s">
        <v>74</v>
      </c>
      <c r="BM215" t="s">
        <v>74</v>
      </c>
      <c r="BN215" t="s">
        <v>74</v>
      </c>
      <c r="BO215" t="s">
        <v>74</v>
      </c>
      <c r="BP215" t="s">
        <v>74</v>
      </c>
      <c r="BQ215" t="s">
        <v>74</v>
      </c>
      <c r="BR215" t="s">
        <v>74</v>
      </c>
      <c r="BS215" t="s">
        <v>74</v>
      </c>
      <c r="BT215" t="s">
        <v>5438</v>
      </c>
      <c r="BU215" t="s">
        <v>74</v>
      </c>
      <c r="BV215" t="s">
        <v>74</v>
      </c>
      <c r="BW215">
        <v>1</v>
      </c>
    </row>
    <row r="216" spans="1:75" customFormat="1" x14ac:dyDescent="0.25">
      <c r="A216" t="s">
        <v>5443</v>
      </c>
      <c r="B216" t="s">
        <v>102</v>
      </c>
      <c r="C216" t="s">
        <v>394</v>
      </c>
      <c r="D216" t="s">
        <v>44</v>
      </c>
      <c r="E216">
        <v>2017</v>
      </c>
      <c r="F216">
        <v>532</v>
      </c>
      <c r="G216">
        <v>163</v>
      </c>
      <c r="H216">
        <v>0</v>
      </c>
      <c r="I216">
        <v>98</v>
      </c>
      <c r="J216">
        <v>107</v>
      </c>
      <c r="K216">
        <v>106</v>
      </c>
      <c r="L216">
        <v>111</v>
      </c>
      <c r="M216">
        <v>86</v>
      </c>
      <c r="N216">
        <v>68</v>
      </c>
      <c r="O216">
        <v>66</v>
      </c>
      <c r="P216">
        <v>39</v>
      </c>
      <c r="Q216">
        <v>11</v>
      </c>
      <c r="R216">
        <v>2</v>
      </c>
      <c r="S216">
        <v>1</v>
      </c>
      <c r="T216">
        <v>0</v>
      </c>
      <c r="U216">
        <v>644</v>
      </c>
      <c r="V216">
        <v>50</v>
      </c>
      <c r="W216">
        <v>1</v>
      </c>
      <c r="X216">
        <v>557</v>
      </c>
      <c r="Y216">
        <v>129</v>
      </c>
      <c r="Z216">
        <v>9</v>
      </c>
      <c r="AA216">
        <v>17</v>
      </c>
      <c r="AB216">
        <v>1</v>
      </c>
      <c r="AC216">
        <v>8</v>
      </c>
      <c r="AD216">
        <v>25</v>
      </c>
      <c r="AE216">
        <v>634</v>
      </c>
      <c r="AF216">
        <v>6</v>
      </c>
      <c r="AG216">
        <v>4</v>
      </c>
      <c r="AH216">
        <v>0</v>
      </c>
      <c r="AI216">
        <v>558</v>
      </c>
      <c r="AJ216">
        <v>134</v>
      </c>
      <c r="AK216">
        <v>3</v>
      </c>
      <c r="AL216">
        <v>695</v>
      </c>
      <c r="AM216">
        <v>0.76546800000000004</v>
      </c>
      <c r="AN216">
        <v>0.23453199999999999</v>
      </c>
      <c r="AO216">
        <v>0</v>
      </c>
      <c r="AP216">
        <v>0.14100699999999999</v>
      </c>
      <c r="AQ216">
        <v>0.15395700000000001</v>
      </c>
      <c r="AR216">
        <v>0.15251799999999999</v>
      </c>
      <c r="AS216">
        <v>0.15971199999999999</v>
      </c>
      <c r="AT216">
        <v>0.123741</v>
      </c>
      <c r="AU216">
        <v>9.7841999999999998E-2</v>
      </c>
      <c r="AV216">
        <v>9.4963999999999993E-2</v>
      </c>
      <c r="AW216">
        <v>5.6115000000000012E-2</v>
      </c>
      <c r="AX216">
        <v>1.5827000000000001E-2</v>
      </c>
      <c r="AY216">
        <v>2.8779999999999999E-3</v>
      </c>
      <c r="AZ216">
        <v>1.439E-3</v>
      </c>
      <c r="BA216">
        <v>0</v>
      </c>
      <c r="BB216">
        <v>0.92661900000000008</v>
      </c>
      <c r="BC216">
        <v>7.1942000000000006E-2</v>
      </c>
      <c r="BD216">
        <v>1.439E-3</v>
      </c>
      <c r="BE216">
        <v>0.80143900000000001</v>
      </c>
      <c r="BF216">
        <v>0.185612</v>
      </c>
      <c r="BG216">
        <v>1.295E-2</v>
      </c>
      <c r="BH216">
        <v>2.4459999999999999E-2</v>
      </c>
      <c r="BI216">
        <v>1.439E-3</v>
      </c>
      <c r="BJ216">
        <v>1.1511E-2</v>
      </c>
      <c r="BK216">
        <v>3.5971000000000003E-2</v>
      </c>
      <c r="BL216">
        <v>0.91222999999999999</v>
      </c>
      <c r="BM216">
        <v>8.633E-3</v>
      </c>
      <c r="BN216">
        <v>5.7549999999999997E-3</v>
      </c>
      <c r="BO216">
        <v>0</v>
      </c>
      <c r="BP216">
        <v>0.80287800000000009</v>
      </c>
      <c r="BQ216">
        <v>0.19280600000000001</v>
      </c>
      <c r="BR216">
        <v>4.3169999999999997E-3</v>
      </c>
      <c r="BS216">
        <v>1</v>
      </c>
      <c r="BT216" t="s">
        <v>5444</v>
      </c>
      <c r="BU216">
        <v>695</v>
      </c>
      <c r="BV216">
        <v>1</v>
      </c>
      <c r="BW216">
        <v>0</v>
      </c>
    </row>
    <row r="217" spans="1:75" customFormat="1" x14ac:dyDescent="0.25">
      <c r="A217" t="s">
        <v>5445</v>
      </c>
      <c r="B217" t="s">
        <v>102</v>
      </c>
      <c r="C217" t="s">
        <v>394</v>
      </c>
      <c r="D217" t="s">
        <v>947</v>
      </c>
      <c r="E217">
        <v>2017</v>
      </c>
      <c r="F217">
        <v>256</v>
      </c>
      <c r="G217">
        <v>110</v>
      </c>
      <c r="H217">
        <v>0</v>
      </c>
      <c r="I217">
        <v>62</v>
      </c>
      <c r="J217">
        <v>61</v>
      </c>
      <c r="K217">
        <v>59</v>
      </c>
      <c r="L217">
        <v>59</v>
      </c>
      <c r="M217">
        <v>38</v>
      </c>
      <c r="N217">
        <v>36</v>
      </c>
      <c r="O217">
        <v>30</v>
      </c>
      <c r="P217">
        <v>14</v>
      </c>
      <c r="Q217">
        <v>4</v>
      </c>
      <c r="R217">
        <v>2</v>
      </c>
      <c r="S217">
        <v>1</v>
      </c>
      <c r="T217">
        <v>0</v>
      </c>
      <c r="U217">
        <v>335</v>
      </c>
      <c r="V217">
        <v>30</v>
      </c>
      <c r="W217">
        <v>1</v>
      </c>
      <c r="X217">
        <v>311</v>
      </c>
      <c r="Y217">
        <v>55</v>
      </c>
      <c r="Z217">
        <v>0</v>
      </c>
      <c r="AA217">
        <v>2</v>
      </c>
      <c r="AB217">
        <v>1</v>
      </c>
      <c r="AC217">
        <v>3</v>
      </c>
      <c r="AD217">
        <v>5</v>
      </c>
      <c r="AE217">
        <v>355</v>
      </c>
      <c r="AF217">
        <v>0</v>
      </c>
      <c r="AG217">
        <v>0</v>
      </c>
      <c r="AH217">
        <v>0</v>
      </c>
      <c r="AI217">
        <v>294</v>
      </c>
      <c r="AJ217">
        <v>71</v>
      </c>
      <c r="AK217">
        <v>1</v>
      </c>
      <c r="AL217">
        <v>366</v>
      </c>
      <c r="AM217">
        <v>0.69945400000000002</v>
      </c>
      <c r="AN217">
        <v>0.30054599999999998</v>
      </c>
      <c r="AO217">
        <v>0</v>
      </c>
      <c r="AP217">
        <v>0.16939899999999999</v>
      </c>
      <c r="AQ217">
        <v>0.16666700000000001</v>
      </c>
      <c r="AR217">
        <v>0.16120200000000001</v>
      </c>
      <c r="AS217">
        <v>0.16120200000000001</v>
      </c>
      <c r="AT217">
        <v>0.103825</v>
      </c>
      <c r="AU217">
        <v>9.8361000000000004E-2</v>
      </c>
      <c r="AV217">
        <v>8.1966999999999998E-2</v>
      </c>
      <c r="AW217">
        <v>3.8251E-2</v>
      </c>
      <c r="AX217">
        <v>1.0928999999999999E-2</v>
      </c>
      <c r="AY217">
        <v>5.4640000000000001E-3</v>
      </c>
      <c r="AZ217">
        <v>2.7320000000000001E-3</v>
      </c>
      <c r="BA217">
        <v>0</v>
      </c>
      <c r="BB217">
        <v>0.91530100000000003</v>
      </c>
      <c r="BC217">
        <v>8.1966999999999998E-2</v>
      </c>
      <c r="BD217">
        <v>2.7320000000000001E-3</v>
      </c>
      <c r="BE217">
        <v>0.84972700000000001</v>
      </c>
      <c r="BF217">
        <v>0.15027299999999999</v>
      </c>
      <c r="BG217">
        <v>0</v>
      </c>
      <c r="BH217">
        <v>5.4640000000000001E-3</v>
      </c>
      <c r="BI217">
        <v>2.7320000000000001E-3</v>
      </c>
      <c r="BJ217">
        <v>8.1969999999999994E-3</v>
      </c>
      <c r="BK217">
        <v>1.3661E-2</v>
      </c>
      <c r="BL217">
        <v>0.96994500000000006</v>
      </c>
      <c r="BM217">
        <v>0</v>
      </c>
      <c r="BN217">
        <v>0</v>
      </c>
      <c r="BO217">
        <v>0</v>
      </c>
      <c r="BP217">
        <v>0.80327899999999997</v>
      </c>
      <c r="BQ217">
        <v>0.19398899999999999</v>
      </c>
      <c r="BR217">
        <v>2.7320000000000001E-3</v>
      </c>
      <c r="BS217">
        <v>1</v>
      </c>
      <c r="BT217" t="s">
        <v>5444</v>
      </c>
      <c r="BU217">
        <v>695</v>
      </c>
      <c r="BV217">
        <v>0.52661900000000006</v>
      </c>
      <c r="BW217">
        <v>0</v>
      </c>
    </row>
    <row r="218" spans="1:75" customFormat="1" x14ac:dyDescent="0.25">
      <c r="A218" t="s">
        <v>5446</v>
      </c>
      <c r="B218" t="s">
        <v>102</v>
      </c>
      <c r="C218" t="s">
        <v>394</v>
      </c>
      <c r="D218" t="s">
        <v>949</v>
      </c>
      <c r="E218">
        <v>2017</v>
      </c>
      <c r="F218">
        <v>206</v>
      </c>
      <c r="G218">
        <v>41</v>
      </c>
      <c r="H218">
        <v>0</v>
      </c>
      <c r="I218">
        <v>32</v>
      </c>
      <c r="J218">
        <v>37</v>
      </c>
      <c r="K218">
        <v>29</v>
      </c>
      <c r="L218">
        <v>39</v>
      </c>
      <c r="M218">
        <v>42</v>
      </c>
      <c r="N218">
        <v>29</v>
      </c>
      <c r="O218">
        <v>24</v>
      </c>
      <c r="P218">
        <v>12</v>
      </c>
      <c r="Q218">
        <v>3</v>
      </c>
      <c r="R218">
        <v>0</v>
      </c>
      <c r="S218">
        <v>0</v>
      </c>
      <c r="T218">
        <v>0</v>
      </c>
      <c r="U218">
        <v>229</v>
      </c>
      <c r="V218">
        <v>18</v>
      </c>
      <c r="W218">
        <v>0</v>
      </c>
      <c r="X218">
        <v>189</v>
      </c>
      <c r="Y218">
        <v>58</v>
      </c>
      <c r="Z218">
        <v>0</v>
      </c>
      <c r="AA218">
        <v>9</v>
      </c>
      <c r="AB218">
        <v>0</v>
      </c>
      <c r="AC218">
        <v>2</v>
      </c>
      <c r="AD218">
        <v>17</v>
      </c>
      <c r="AE218">
        <v>218</v>
      </c>
      <c r="AF218">
        <v>0</v>
      </c>
      <c r="AG218">
        <v>1</v>
      </c>
      <c r="AH218">
        <v>0</v>
      </c>
      <c r="AI218">
        <v>197</v>
      </c>
      <c r="AJ218">
        <v>49</v>
      </c>
      <c r="AK218">
        <v>1</v>
      </c>
      <c r="AL218">
        <v>247</v>
      </c>
      <c r="AM218">
        <v>0.83400800000000008</v>
      </c>
      <c r="AN218">
        <v>0.165992</v>
      </c>
      <c r="AO218">
        <v>0</v>
      </c>
      <c r="AP218">
        <v>0.129555</v>
      </c>
      <c r="AQ218">
        <v>0.14979799999999999</v>
      </c>
      <c r="AR218">
        <v>0.117409</v>
      </c>
      <c r="AS218">
        <v>0.15789500000000001</v>
      </c>
      <c r="AT218">
        <v>0.17004</v>
      </c>
      <c r="AU218">
        <v>0.117409</v>
      </c>
      <c r="AV218">
        <v>9.7166000000000002E-2</v>
      </c>
      <c r="AW218">
        <v>4.8583000000000001E-2</v>
      </c>
      <c r="AX218">
        <v>1.2146000000000001E-2</v>
      </c>
      <c r="AY218">
        <v>0</v>
      </c>
      <c r="AZ218">
        <v>0</v>
      </c>
      <c r="BA218">
        <v>0</v>
      </c>
      <c r="BB218">
        <v>0.92712599999999989</v>
      </c>
      <c r="BC218">
        <v>7.2873999999999994E-2</v>
      </c>
      <c r="BD218">
        <v>0</v>
      </c>
      <c r="BE218">
        <v>0.76518199999999992</v>
      </c>
      <c r="BF218">
        <v>0.234818</v>
      </c>
      <c r="BG218">
        <v>0</v>
      </c>
      <c r="BH218">
        <v>3.6436999999999997E-2</v>
      </c>
      <c r="BI218">
        <v>0</v>
      </c>
      <c r="BJ218">
        <v>8.097E-3</v>
      </c>
      <c r="BK218">
        <v>6.8825999999999998E-2</v>
      </c>
      <c r="BL218">
        <v>0.88259100000000001</v>
      </c>
      <c r="BM218">
        <v>0</v>
      </c>
      <c r="BN218">
        <v>4.0489999999999996E-3</v>
      </c>
      <c r="BO218">
        <v>0</v>
      </c>
      <c r="BP218">
        <v>0.79757099999999992</v>
      </c>
      <c r="BQ218">
        <v>0.198381</v>
      </c>
      <c r="BR218">
        <v>4.0489999999999996E-3</v>
      </c>
      <c r="BS218">
        <v>1</v>
      </c>
      <c r="BT218" t="s">
        <v>5444</v>
      </c>
      <c r="BU218">
        <v>695</v>
      </c>
      <c r="BV218">
        <v>0.35539599999999999</v>
      </c>
      <c r="BW218">
        <v>0</v>
      </c>
    </row>
    <row r="219" spans="1:75" customFormat="1" x14ac:dyDescent="0.25">
      <c r="A219" t="s">
        <v>5447</v>
      </c>
      <c r="B219" t="s">
        <v>102</v>
      </c>
      <c r="C219" t="s">
        <v>394</v>
      </c>
      <c r="D219" t="s">
        <v>951</v>
      </c>
      <c r="E219">
        <v>2017</v>
      </c>
      <c r="F219">
        <v>10</v>
      </c>
      <c r="G219">
        <v>5</v>
      </c>
      <c r="H219">
        <v>0</v>
      </c>
      <c r="I219">
        <v>0</v>
      </c>
      <c r="J219">
        <v>1</v>
      </c>
      <c r="K219">
        <v>2</v>
      </c>
      <c r="L219">
        <v>2</v>
      </c>
      <c r="M219">
        <v>1</v>
      </c>
      <c r="N219">
        <v>2</v>
      </c>
      <c r="O219">
        <v>4</v>
      </c>
      <c r="P219">
        <v>3</v>
      </c>
      <c r="Q219">
        <v>0</v>
      </c>
      <c r="R219">
        <v>0</v>
      </c>
      <c r="S219">
        <v>0</v>
      </c>
      <c r="T219">
        <v>0</v>
      </c>
      <c r="U219">
        <v>15</v>
      </c>
      <c r="V219">
        <v>0</v>
      </c>
      <c r="W219">
        <v>0</v>
      </c>
      <c r="X219">
        <v>9</v>
      </c>
      <c r="Y219">
        <v>6</v>
      </c>
      <c r="Z219">
        <v>0</v>
      </c>
      <c r="AA219">
        <v>0</v>
      </c>
      <c r="AB219">
        <v>0</v>
      </c>
      <c r="AC219">
        <v>0</v>
      </c>
      <c r="AD219">
        <v>1</v>
      </c>
      <c r="AE219">
        <v>14</v>
      </c>
      <c r="AF219">
        <v>0</v>
      </c>
      <c r="AG219">
        <v>0</v>
      </c>
      <c r="AH219">
        <v>0</v>
      </c>
      <c r="AI219">
        <v>12</v>
      </c>
      <c r="AJ219">
        <v>3</v>
      </c>
      <c r="AK219">
        <v>0</v>
      </c>
      <c r="AL219">
        <v>15</v>
      </c>
      <c r="AM219">
        <v>0.66666700000000001</v>
      </c>
      <c r="AN219">
        <v>0.33333299999999999</v>
      </c>
      <c r="AO219">
        <v>0</v>
      </c>
      <c r="AP219">
        <v>0</v>
      </c>
      <c r="AQ219">
        <v>6.666699999999999E-2</v>
      </c>
      <c r="AR219">
        <v>0.13333300000000001</v>
      </c>
      <c r="AS219">
        <v>0.13333300000000001</v>
      </c>
      <c r="AT219">
        <v>6.666699999999999E-2</v>
      </c>
      <c r="AU219">
        <v>0.13333300000000001</v>
      </c>
      <c r="AV219">
        <v>0.26666699999999999</v>
      </c>
      <c r="AW219">
        <v>0.2</v>
      </c>
      <c r="AX219">
        <v>0</v>
      </c>
      <c r="AY219">
        <v>0</v>
      </c>
      <c r="AZ219">
        <v>0</v>
      </c>
      <c r="BA219">
        <v>0</v>
      </c>
      <c r="BB219">
        <v>1</v>
      </c>
      <c r="BC219">
        <v>0</v>
      </c>
      <c r="BD219">
        <v>0</v>
      </c>
      <c r="BE219">
        <v>0.6</v>
      </c>
      <c r="BF219">
        <v>0.4</v>
      </c>
      <c r="BG219">
        <v>0</v>
      </c>
      <c r="BH219">
        <v>0</v>
      </c>
      <c r="BI219">
        <v>0</v>
      </c>
      <c r="BJ219">
        <v>0</v>
      </c>
      <c r="BK219">
        <v>6.666699999999999E-2</v>
      </c>
      <c r="BL219">
        <v>0.93333299999999997</v>
      </c>
      <c r="BM219">
        <v>0</v>
      </c>
      <c r="BN219">
        <v>0</v>
      </c>
      <c r="BO219">
        <v>0</v>
      </c>
      <c r="BP219">
        <v>0.8</v>
      </c>
      <c r="BQ219">
        <v>0.2</v>
      </c>
      <c r="BR219">
        <v>0</v>
      </c>
      <c r="BS219">
        <v>1</v>
      </c>
      <c r="BT219" t="s">
        <v>5444</v>
      </c>
      <c r="BU219">
        <v>695</v>
      </c>
      <c r="BV219">
        <v>2.1583000000000001E-2</v>
      </c>
      <c r="BW219">
        <v>0</v>
      </c>
    </row>
    <row r="220" spans="1:75" customFormat="1" x14ac:dyDescent="0.25">
      <c r="A220" t="s">
        <v>5448</v>
      </c>
      <c r="B220" t="s">
        <v>102</v>
      </c>
      <c r="C220" t="s">
        <v>394</v>
      </c>
      <c r="D220" t="s">
        <v>953</v>
      </c>
      <c r="E220">
        <v>2017</v>
      </c>
      <c r="F220">
        <v>52</v>
      </c>
      <c r="G220">
        <v>6</v>
      </c>
      <c r="H220">
        <v>0</v>
      </c>
      <c r="I220">
        <v>4</v>
      </c>
      <c r="J220">
        <v>5</v>
      </c>
      <c r="K220">
        <v>12</v>
      </c>
      <c r="L220">
        <v>10</v>
      </c>
      <c r="M220">
        <v>4</v>
      </c>
      <c r="N220">
        <v>1</v>
      </c>
      <c r="O220">
        <v>8</v>
      </c>
      <c r="P220">
        <v>10</v>
      </c>
      <c r="Q220">
        <v>4</v>
      </c>
      <c r="R220">
        <v>0</v>
      </c>
      <c r="S220">
        <v>0</v>
      </c>
      <c r="T220">
        <v>0</v>
      </c>
      <c r="U220">
        <v>56</v>
      </c>
      <c r="V220">
        <v>2</v>
      </c>
      <c r="W220">
        <v>0</v>
      </c>
      <c r="X220">
        <v>48</v>
      </c>
      <c r="Y220">
        <v>10</v>
      </c>
      <c r="Z220">
        <v>0</v>
      </c>
      <c r="AA220">
        <v>6</v>
      </c>
      <c r="AB220">
        <v>0</v>
      </c>
      <c r="AC220">
        <v>3</v>
      </c>
      <c r="AD220">
        <v>2</v>
      </c>
      <c r="AE220">
        <v>38</v>
      </c>
      <c r="AF220">
        <v>6</v>
      </c>
      <c r="AG220">
        <v>3</v>
      </c>
      <c r="AH220">
        <v>0</v>
      </c>
      <c r="AI220">
        <v>47</v>
      </c>
      <c r="AJ220">
        <v>10</v>
      </c>
      <c r="AK220">
        <v>1</v>
      </c>
      <c r="AL220">
        <v>58</v>
      </c>
      <c r="AM220">
        <v>0.8965519999999999</v>
      </c>
      <c r="AN220">
        <v>0.103448</v>
      </c>
      <c r="AO220">
        <v>0</v>
      </c>
      <c r="AP220">
        <v>6.8966E-2</v>
      </c>
      <c r="AQ220">
        <v>8.6206999999999992E-2</v>
      </c>
      <c r="AR220">
        <v>0.206897</v>
      </c>
      <c r="AS220">
        <v>0.17241400000000001</v>
      </c>
      <c r="AT220">
        <v>6.8966E-2</v>
      </c>
      <c r="AU220">
        <v>1.7240999999999999E-2</v>
      </c>
      <c r="AV220">
        <v>0.137931</v>
      </c>
      <c r="AW220">
        <v>0.17241400000000001</v>
      </c>
      <c r="AX220">
        <v>6.8966E-2</v>
      </c>
      <c r="AY220">
        <v>0</v>
      </c>
      <c r="AZ220">
        <v>0</v>
      </c>
      <c r="BA220">
        <v>0</v>
      </c>
      <c r="BB220">
        <v>0.96551699999999996</v>
      </c>
      <c r="BC220">
        <v>3.4483E-2</v>
      </c>
      <c r="BD220">
        <v>0</v>
      </c>
      <c r="BE220">
        <v>0.82758600000000004</v>
      </c>
      <c r="BF220">
        <v>0.17241400000000001</v>
      </c>
      <c r="BG220">
        <v>0</v>
      </c>
      <c r="BH220">
        <v>0.103448</v>
      </c>
      <c r="BI220">
        <v>0</v>
      </c>
      <c r="BJ220">
        <v>5.1723999999999999E-2</v>
      </c>
      <c r="BK220">
        <v>3.4483E-2</v>
      </c>
      <c r="BL220">
        <v>0.65517199999999998</v>
      </c>
      <c r="BM220">
        <v>0.103448</v>
      </c>
      <c r="BN220">
        <v>5.1723999999999999E-2</v>
      </c>
      <c r="BO220">
        <v>0</v>
      </c>
      <c r="BP220">
        <v>0.81034499999999998</v>
      </c>
      <c r="BQ220">
        <v>0.17241400000000001</v>
      </c>
      <c r="BR220">
        <v>1.7240999999999999E-2</v>
      </c>
      <c r="BS220">
        <v>1</v>
      </c>
      <c r="BT220" t="s">
        <v>5444</v>
      </c>
      <c r="BU220">
        <v>695</v>
      </c>
      <c r="BV220">
        <v>8.3452999999999999E-2</v>
      </c>
      <c r="BW220">
        <v>0</v>
      </c>
    </row>
    <row r="221" spans="1:75" customFormat="1" x14ac:dyDescent="0.25">
      <c r="A221" t="s">
        <v>5449</v>
      </c>
      <c r="B221" t="s">
        <v>102</v>
      </c>
      <c r="C221" t="s">
        <v>394</v>
      </c>
      <c r="D221" t="s">
        <v>961</v>
      </c>
      <c r="E221">
        <v>2017</v>
      </c>
      <c r="F221">
        <v>8</v>
      </c>
      <c r="G221">
        <v>1</v>
      </c>
      <c r="H221">
        <v>0</v>
      </c>
      <c r="I221">
        <v>0</v>
      </c>
      <c r="J221">
        <v>3</v>
      </c>
      <c r="K221">
        <v>4</v>
      </c>
      <c r="L221">
        <v>1</v>
      </c>
      <c r="M221">
        <v>1</v>
      </c>
      <c r="N221">
        <v>0</v>
      </c>
      <c r="O221">
        <v>0</v>
      </c>
      <c r="P221">
        <v>0</v>
      </c>
      <c r="Q221">
        <v>0</v>
      </c>
      <c r="R221">
        <v>0</v>
      </c>
      <c r="S221">
        <v>0</v>
      </c>
      <c r="T221">
        <v>0</v>
      </c>
      <c r="U221">
        <v>9</v>
      </c>
      <c r="V221">
        <v>0</v>
      </c>
      <c r="W221">
        <v>0</v>
      </c>
      <c r="X221">
        <v>0</v>
      </c>
      <c r="Y221">
        <v>0</v>
      </c>
      <c r="Z221">
        <v>9</v>
      </c>
      <c r="AA221">
        <v>0</v>
      </c>
      <c r="AB221">
        <v>0</v>
      </c>
      <c r="AC221">
        <v>0</v>
      </c>
      <c r="AD221">
        <v>0</v>
      </c>
      <c r="AE221">
        <v>9</v>
      </c>
      <c r="AF221">
        <v>0</v>
      </c>
      <c r="AG221">
        <v>0</v>
      </c>
      <c r="AH221">
        <v>0</v>
      </c>
      <c r="AI221">
        <v>8</v>
      </c>
      <c r="AJ221">
        <v>1</v>
      </c>
      <c r="AK221">
        <v>0</v>
      </c>
      <c r="AL221">
        <v>9</v>
      </c>
      <c r="AM221">
        <v>0.88888900000000004</v>
      </c>
      <c r="AN221">
        <v>0.111111</v>
      </c>
      <c r="AO221">
        <v>0</v>
      </c>
      <c r="AP221">
        <v>0</v>
      </c>
      <c r="AQ221">
        <v>0.33333299999999999</v>
      </c>
      <c r="AR221">
        <v>0.44444400000000001</v>
      </c>
      <c r="AS221">
        <v>0.111111</v>
      </c>
      <c r="AT221">
        <v>0.111111</v>
      </c>
      <c r="AU221">
        <v>0</v>
      </c>
      <c r="AV221">
        <v>0</v>
      </c>
      <c r="AW221">
        <v>0</v>
      </c>
      <c r="AX221">
        <v>0</v>
      </c>
      <c r="AY221">
        <v>0</v>
      </c>
      <c r="AZ221">
        <v>0</v>
      </c>
      <c r="BA221">
        <v>0</v>
      </c>
      <c r="BB221">
        <v>1</v>
      </c>
      <c r="BC221">
        <v>0</v>
      </c>
      <c r="BD221">
        <v>0</v>
      </c>
      <c r="BE221">
        <v>0</v>
      </c>
      <c r="BF221">
        <v>0</v>
      </c>
      <c r="BG221">
        <v>1</v>
      </c>
      <c r="BH221">
        <v>0</v>
      </c>
      <c r="BI221">
        <v>0</v>
      </c>
      <c r="BJ221">
        <v>0</v>
      </c>
      <c r="BK221">
        <v>0</v>
      </c>
      <c r="BL221">
        <v>1</v>
      </c>
      <c r="BM221">
        <v>0</v>
      </c>
      <c r="BN221">
        <v>0</v>
      </c>
      <c r="BO221">
        <v>0</v>
      </c>
      <c r="BP221">
        <v>0.88888900000000004</v>
      </c>
      <c r="BQ221">
        <v>0.111111</v>
      </c>
      <c r="BR221">
        <v>0</v>
      </c>
      <c r="BS221">
        <v>1</v>
      </c>
      <c r="BT221" t="s">
        <v>5444</v>
      </c>
      <c r="BU221">
        <v>695</v>
      </c>
      <c r="BV221">
        <v>1.295E-2</v>
      </c>
      <c r="BW221">
        <v>0</v>
      </c>
    </row>
    <row r="222" spans="1:75" customFormat="1" x14ac:dyDescent="0.25">
      <c r="A222" t="s">
        <v>5450</v>
      </c>
      <c r="B222" t="s">
        <v>102</v>
      </c>
      <c r="C222" t="s">
        <v>43</v>
      </c>
      <c r="D222" t="s">
        <v>44</v>
      </c>
      <c r="E222">
        <v>2017</v>
      </c>
      <c r="F222">
        <v>6239</v>
      </c>
      <c r="G222">
        <v>2251</v>
      </c>
      <c r="H222">
        <v>0</v>
      </c>
      <c r="I222">
        <v>1024</v>
      </c>
      <c r="J222">
        <v>1441</v>
      </c>
      <c r="K222">
        <v>1388</v>
      </c>
      <c r="L222">
        <v>1410</v>
      </c>
      <c r="M222">
        <v>1084</v>
      </c>
      <c r="N222">
        <v>797</v>
      </c>
      <c r="O222">
        <v>626</v>
      </c>
      <c r="P222">
        <v>437</v>
      </c>
      <c r="Q222">
        <v>193</v>
      </c>
      <c r="R222">
        <v>85</v>
      </c>
      <c r="S222">
        <v>5</v>
      </c>
      <c r="T222">
        <v>0</v>
      </c>
      <c r="U222">
        <v>6310</v>
      </c>
      <c r="V222">
        <v>2180</v>
      </c>
      <c r="W222">
        <v>0</v>
      </c>
      <c r="X222">
        <v>4900</v>
      </c>
      <c r="Y222">
        <v>2736</v>
      </c>
      <c r="Z222">
        <v>854</v>
      </c>
      <c r="AA222">
        <v>71</v>
      </c>
      <c r="AB222">
        <v>3</v>
      </c>
      <c r="AC222">
        <v>228</v>
      </c>
      <c r="AD222">
        <v>169</v>
      </c>
      <c r="AE222">
        <v>7485</v>
      </c>
      <c r="AF222">
        <v>71</v>
      </c>
      <c r="AG222">
        <v>60</v>
      </c>
      <c r="AH222">
        <v>403</v>
      </c>
      <c r="AI222">
        <v>7705</v>
      </c>
      <c r="AJ222">
        <v>373</v>
      </c>
      <c r="AK222">
        <v>412</v>
      </c>
      <c r="AL222">
        <v>8490</v>
      </c>
      <c r="AM222">
        <v>0.7348650000000001</v>
      </c>
      <c r="AN222">
        <v>0.26513500000000001</v>
      </c>
      <c r="AO222">
        <v>0</v>
      </c>
      <c r="AP222">
        <v>0.120612</v>
      </c>
      <c r="AQ222">
        <v>0.16972899999999999</v>
      </c>
      <c r="AR222">
        <v>0.16348599999999999</v>
      </c>
      <c r="AS222">
        <v>0.166078</v>
      </c>
      <c r="AT222">
        <v>0.12767999999999999</v>
      </c>
      <c r="AU222">
        <v>9.3874999999999986E-2</v>
      </c>
      <c r="AV222">
        <v>7.3734000000000008E-2</v>
      </c>
      <c r="AW222">
        <v>5.1471999999999997E-2</v>
      </c>
      <c r="AX222">
        <v>2.2733E-2</v>
      </c>
      <c r="AY222">
        <v>1.0012E-2</v>
      </c>
      <c r="AZ222">
        <v>5.8900000000000001E-4</v>
      </c>
      <c r="BA222">
        <v>0</v>
      </c>
      <c r="BB222">
        <v>0.74322699999999997</v>
      </c>
      <c r="BC222">
        <v>0.25677299999999997</v>
      </c>
      <c r="BD222">
        <v>0</v>
      </c>
      <c r="BE222">
        <v>0.57715000000000005</v>
      </c>
      <c r="BF222">
        <v>0.32226100000000002</v>
      </c>
      <c r="BG222">
        <v>0.100589</v>
      </c>
      <c r="BH222">
        <v>8.3630000000000006E-3</v>
      </c>
      <c r="BI222">
        <v>3.5300000000000002E-4</v>
      </c>
      <c r="BJ222">
        <v>2.6855E-2</v>
      </c>
      <c r="BK222">
        <v>1.9906E-2</v>
      </c>
      <c r="BL222">
        <v>0.88162499999999999</v>
      </c>
      <c r="BM222">
        <v>8.3630000000000006E-3</v>
      </c>
      <c r="BN222">
        <v>7.0670000000000004E-3</v>
      </c>
      <c r="BO222">
        <v>4.7468000000000003E-2</v>
      </c>
      <c r="BP222">
        <v>0.90753799999999996</v>
      </c>
      <c r="BQ222">
        <v>4.3934000000000001E-2</v>
      </c>
      <c r="BR222">
        <v>4.8528000000000002E-2</v>
      </c>
      <c r="BS222">
        <v>1</v>
      </c>
      <c r="BT222" t="s">
        <v>5451</v>
      </c>
      <c r="BU222">
        <v>8490</v>
      </c>
      <c r="BV222">
        <v>1</v>
      </c>
      <c r="BW222">
        <v>0</v>
      </c>
    </row>
    <row r="223" spans="1:75" customFormat="1" x14ac:dyDescent="0.25">
      <c r="A223" t="s">
        <v>5452</v>
      </c>
      <c r="B223" t="s">
        <v>102</v>
      </c>
      <c r="C223" t="s">
        <v>43</v>
      </c>
      <c r="D223" t="s">
        <v>947</v>
      </c>
      <c r="E223">
        <v>2017</v>
      </c>
      <c r="F223">
        <v>2278</v>
      </c>
      <c r="G223">
        <v>908</v>
      </c>
      <c r="H223">
        <v>0</v>
      </c>
      <c r="I223">
        <v>550</v>
      </c>
      <c r="J223">
        <v>655</v>
      </c>
      <c r="K223">
        <v>472</v>
      </c>
      <c r="L223">
        <v>422</v>
      </c>
      <c r="M223">
        <v>352</v>
      </c>
      <c r="N223">
        <v>249</v>
      </c>
      <c r="O223">
        <v>214</v>
      </c>
      <c r="P223">
        <v>147</v>
      </c>
      <c r="Q223">
        <v>81</v>
      </c>
      <c r="R223">
        <v>42</v>
      </c>
      <c r="S223">
        <v>2</v>
      </c>
      <c r="T223">
        <v>0</v>
      </c>
      <c r="U223">
        <v>2461</v>
      </c>
      <c r="V223">
        <v>725</v>
      </c>
      <c r="W223">
        <v>0</v>
      </c>
      <c r="X223">
        <v>1826</v>
      </c>
      <c r="Y223">
        <v>1236</v>
      </c>
      <c r="Z223">
        <v>124</v>
      </c>
      <c r="AA223">
        <v>8</v>
      </c>
      <c r="AB223">
        <v>0</v>
      </c>
      <c r="AC223">
        <v>55</v>
      </c>
      <c r="AD223">
        <v>37</v>
      </c>
      <c r="AE223">
        <v>3083</v>
      </c>
      <c r="AF223">
        <v>2</v>
      </c>
      <c r="AG223">
        <v>1</v>
      </c>
      <c r="AH223">
        <v>0</v>
      </c>
      <c r="AI223">
        <v>2997</v>
      </c>
      <c r="AJ223">
        <v>177</v>
      </c>
      <c r="AK223">
        <v>12</v>
      </c>
      <c r="AL223">
        <v>3186</v>
      </c>
      <c r="AM223">
        <v>0.71500299999999994</v>
      </c>
      <c r="AN223">
        <v>0.284997</v>
      </c>
      <c r="AO223">
        <v>0</v>
      </c>
      <c r="AP223">
        <v>0.17263000000000001</v>
      </c>
      <c r="AQ223">
        <v>0.20558699999999999</v>
      </c>
      <c r="AR223">
        <v>0.148148</v>
      </c>
      <c r="AS223">
        <v>0.13245399999999999</v>
      </c>
      <c r="AT223">
        <v>0.110483</v>
      </c>
      <c r="AU223">
        <v>7.8154000000000001E-2</v>
      </c>
      <c r="AV223">
        <v>6.7168999999999993E-2</v>
      </c>
      <c r="AW223">
        <v>4.6138999999999999E-2</v>
      </c>
      <c r="AX223">
        <v>2.5423999999999999E-2</v>
      </c>
      <c r="AY223">
        <v>1.3183E-2</v>
      </c>
      <c r="AZ223">
        <v>6.2799999999999998E-4</v>
      </c>
      <c r="BA223">
        <v>0</v>
      </c>
      <c r="BB223">
        <v>0.77244200000000007</v>
      </c>
      <c r="BC223">
        <v>0.22755800000000001</v>
      </c>
      <c r="BD223">
        <v>0</v>
      </c>
      <c r="BE223">
        <v>0.57313199999999997</v>
      </c>
      <c r="BF223">
        <v>0.38794699999999999</v>
      </c>
      <c r="BG223">
        <v>3.8920000000000003E-2</v>
      </c>
      <c r="BH223">
        <v>2.5110000000000002E-3</v>
      </c>
      <c r="BI223">
        <v>0</v>
      </c>
      <c r="BJ223">
        <v>1.7263000000000001E-2</v>
      </c>
      <c r="BK223">
        <v>1.1613E-2</v>
      </c>
      <c r="BL223">
        <v>0.96767099999999995</v>
      </c>
      <c r="BM223">
        <v>6.2799999999999998E-4</v>
      </c>
      <c r="BN223">
        <v>3.1399999999999999E-4</v>
      </c>
      <c r="BO223">
        <v>0</v>
      </c>
      <c r="BP223">
        <v>0.94067800000000001</v>
      </c>
      <c r="BQ223">
        <v>5.5556000000000001E-2</v>
      </c>
      <c r="BR223">
        <v>3.7659999999999998E-3</v>
      </c>
      <c r="BS223">
        <v>1</v>
      </c>
      <c r="BT223" t="s">
        <v>5451</v>
      </c>
      <c r="BU223">
        <v>8490</v>
      </c>
      <c r="BV223">
        <v>0.37526500000000002</v>
      </c>
      <c r="BW223">
        <v>0</v>
      </c>
    </row>
    <row r="224" spans="1:75" customFormat="1" x14ac:dyDescent="0.25">
      <c r="A224" t="s">
        <v>5453</v>
      </c>
      <c r="B224" t="s">
        <v>102</v>
      </c>
      <c r="C224" t="s">
        <v>43</v>
      </c>
      <c r="D224" t="s">
        <v>949</v>
      </c>
      <c r="E224">
        <v>2017</v>
      </c>
      <c r="F224">
        <v>2490</v>
      </c>
      <c r="G224">
        <v>777</v>
      </c>
      <c r="H224">
        <v>0</v>
      </c>
      <c r="I224">
        <v>283</v>
      </c>
      <c r="J224">
        <v>472</v>
      </c>
      <c r="K224">
        <v>582</v>
      </c>
      <c r="L224">
        <v>578</v>
      </c>
      <c r="M224">
        <v>496</v>
      </c>
      <c r="N224">
        <v>375</v>
      </c>
      <c r="O224">
        <v>265</v>
      </c>
      <c r="P224">
        <v>147</v>
      </c>
      <c r="Q224">
        <v>52</v>
      </c>
      <c r="R224">
        <v>16</v>
      </c>
      <c r="S224">
        <v>1</v>
      </c>
      <c r="T224">
        <v>0</v>
      </c>
      <c r="U224">
        <v>2573</v>
      </c>
      <c r="V224">
        <v>694</v>
      </c>
      <c r="W224">
        <v>0</v>
      </c>
      <c r="X224">
        <v>2108</v>
      </c>
      <c r="Y224">
        <v>918</v>
      </c>
      <c r="Z224">
        <v>241</v>
      </c>
      <c r="AA224">
        <v>29</v>
      </c>
      <c r="AB224">
        <v>0</v>
      </c>
      <c r="AC224">
        <v>44</v>
      </c>
      <c r="AD224">
        <v>80</v>
      </c>
      <c r="AE224">
        <v>3084</v>
      </c>
      <c r="AF224">
        <v>11</v>
      </c>
      <c r="AG224">
        <v>19</v>
      </c>
      <c r="AH224">
        <v>0</v>
      </c>
      <c r="AI224">
        <v>3104</v>
      </c>
      <c r="AJ224">
        <v>147</v>
      </c>
      <c r="AK224">
        <v>16</v>
      </c>
      <c r="AL224">
        <v>3267</v>
      </c>
      <c r="AM224">
        <v>0.76216700000000004</v>
      </c>
      <c r="AN224">
        <v>0.23783299999999999</v>
      </c>
      <c r="AO224">
        <v>0</v>
      </c>
      <c r="AP224">
        <v>8.6623999999999993E-2</v>
      </c>
      <c r="AQ224">
        <v>0.14447499999999999</v>
      </c>
      <c r="AR224">
        <v>0.178145</v>
      </c>
      <c r="AS224">
        <v>0.17692099999999999</v>
      </c>
      <c r="AT224">
        <v>0.15182100000000001</v>
      </c>
      <c r="AU224">
        <v>0.114784</v>
      </c>
      <c r="AV224">
        <v>8.1113999999999992E-2</v>
      </c>
      <c r="AW224">
        <v>4.4995E-2</v>
      </c>
      <c r="AX224">
        <v>1.5917000000000001E-2</v>
      </c>
      <c r="AY224">
        <v>4.8970000000000003E-3</v>
      </c>
      <c r="AZ224">
        <v>3.0600000000000001E-4</v>
      </c>
      <c r="BA224">
        <v>0</v>
      </c>
      <c r="BB224">
        <v>0.78757299999999997</v>
      </c>
      <c r="BC224">
        <v>0.212427</v>
      </c>
      <c r="BD224">
        <v>0</v>
      </c>
      <c r="BE224">
        <v>0.64524000000000004</v>
      </c>
      <c r="BF224">
        <v>0.28099200000000002</v>
      </c>
      <c r="BG224">
        <v>7.3768E-2</v>
      </c>
      <c r="BH224">
        <v>8.8770000000000012E-3</v>
      </c>
      <c r="BI224">
        <v>0</v>
      </c>
      <c r="BJ224">
        <v>1.3468000000000001E-2</v>
      </c>
      <c r="BK224">
        <v>2.4486999999999998E-2</v>
      </c>
      <c r="BL224">
        <v>0.94398499999999996</v>
      </c>
      <c r="BM224">
        <v>3.3670000000000002E-3</v>
      </c>
      <c r="BN224">
        <v>5.816E-3</v>
      </c>
      <c r="BO224">
        <v>0</v>
      </c>
      <c r="BP224">
        <v>0.95010700000000003</v>
      </c>
      <c r="BQ224">
        <v>4.4995E-2</v>
      </c>
      <c r="BR224">
        <v>4.8970000000000003E-3</v>
      </c>
      <c r="BS224">
        <v>1</v>
      </c>
      <c r="BT224" t="s">
        <v>5451</v>
      </c>
      <c r="BU224">
        <v>8490</v>
      </c>
      <c r="BV224">
        <v>0.38480599999999998</v>
      </c>
      <c r="BW224">
        <v>0</v>
      </c>
    </row>
    <row r="225" spans="1:75" customFormat="1" x14ac:dyDescent="0.25">
      <c r="A225" t="s">
        <v>5454</v>
      </c>
      <c r="B225" t="s">
        <v>102</v>
      </c>
      <c r="C225" t="s">
        <v>43</v>
      </c>
      <c r="D225" t="s">
        <v>951</v>
      </c>
      <c r="E225">
        <v>2017</v>
      </c>
      <c r="F225">
        <v>196</v>
      </c>
      <c r="G225">
        <v>155</v>
      </c>
      <c r="H225">
        <v>0</v>
      </c>
      <c r="I225">
        <v>9</v>
      </c>
      <c r="J225">
        <v>47</v>
      </c>
      <c r="K225">
        <v>84</v>
      </c>
      <c r="L225">
        <v>110</v>
      </c>
      <c r="M225">
        <v>35</v>
      </c>
      <c r="N225">
        <v>24</v>
      </c>
      <c r="O225">
        <v>12</v>
      </c>
      <c r="P225">
        <v>20</v>
      </c>
      <c r="Q225">
        <v>5</v>
      </c>
      <c r="R225">
        <v>5</v>
      </c>
      <c r="S225">
        <v>0</v>
      </c>
      <c r="T225">
        <v>0</v>
      </c>
      <c r="U225">
        <v>81</v>
      </c>
      <c r="V225">
        <v>270</v>
      </c>
      <c r="W225">
        <v>0</v>
      </c>
      <c r="X225">
        <v>181</v>
      </c>
      <c r="Y225">
        <v>159</v>
      </c>
      <c r="Z225">
        <v>11</v>
      </c>
      <c r="AA225">
        <v>7</v>
      </c>
      <c r="AB225">
        <v>0</v>
      </c>
      <c r="AC225">
        <v>11</v>
      </c>
      <c r="AD225">
        <v>1</v>
      </c>
      <c r="AE225">
        <v>332</v>
      </c>
      <c r="AF225">
        <v>0</v>
      </c>
      <c r="AG225">
        <v>0</v>
      </c>
      <c r="AH225">
        <v>0</v>
      </c>
      <c r="AI225">
        <v>335</v>
      </c>
      <c r="AJ225">
        <v>16</v>
      </c>
      <c r="AK225">
        <v>0</v>
      </c>
      <c r="AL225">
        <v>351</v>
      </c>
      <c r="AM225">
        <v>0.55840500000000004</v>
      </c>
      <c r="AN225">
        <v>0.44159500000000002</v>
      </c>
      <c r="AO225">
        <v>0</v>
      </c>
      <c r="AP225">
        <v>2.5641000000000001E-2</v>
      </c>
      <c r="AQ225">
        <v>0.13390299999999999</v>
      </c>
      <c r="AR225">
        <v>0.239316</v>
      </c>
      <c r="AS225">
        <v>0.31339</v>
      </c>
      <c r="AT225">
        <v>9.9715000000000012E-2</v>
      </c>
      <c r="AU225">
        <v>6.8376000000000006E-2</v>
      </c>
      <c r="AV225">
        <v>3.4188000000000003E-2</v>
      </c>
      <c r="AW225">
        <v>5.6980000000000003E-2</v>
      </c>
      <c r="AX225">
        <v>1.4245000000000001E-2</v>
      </c>
      <c r="AY225">
        <v>1.4245000000000001E-2</v>
      </c>
      <c r="AZ225">
        <v>0</v>
      </c>
      <c r="BA225">
        <v>0</v>
      </c>
      <c r="BB225">
        <v>0.230769</v>
      </c>
      <c r="BC225">
        <v>0.769231</v>
      </c>
      <c r="BD225">
        <v>0</v>
      </c>
      <c r="BE225">
        <v>0.51566999999999996</v>
      </c>
      <c r="BF225">
        <v>0.45299099999999998</v>
      </c>
      <c r="BG225">
        <v>3.1338999999999999E-2</v>
      </c>
      <c r="BH225">
        <v>1.9942999999999999E-2</v>
      </c>
      <c r="BI225">
        <v>0</v>
      </c>
      <c r="BJ225">
        <v>3.1338999999999999E-2</v>
      </c>
      <c r="BK225">
        <v>2.849E-3</v>
      </c>
      <c r="BL225">
        <v>0.94586899999999996</v>
      </c>
      <c r="BM225">
        <v>0</v>
      </c>
      <c r="BN225">
        <v>0</v>
      </c>
      <c r="BO225">
        <v>0</v>
      </c>
      <c r="BP225">
        <v>0.95441599999999993</v>
      </c>
      <c r="BQ225">
        <v>4.5584E-2</v>
      </c>
      <c r="BR225">
        <v>0</v>
      </c>
      <c r="BS225">
        <v>1</v>
      </c>
      <c r="BT225" t="s">
        <v>5451</v>
      </c>
      <c r="BU225">
        <v>8490</v>
      </c>
      <c r="BV225">
        <v>4.1342999999999998E-2</v>
      </c>
      <c r="BW225">
        <v>0</v>
      </c>
    </row>
    <row r="226" spans="1:75" customFormat="1" x14ac:dyDescent="0.25">
      <c r="A226" t="s">
        <v>5455</v>
      </c>
      <c r="B226" t="s">
        <v>102</v>
      </c>
      <c r="C226" t="s">
        <v>43</v>
      </c>
      <c r="D226" t="s">
        <v>953</v>
      </c>
      <c r="E226">
        <v>2017</v>
      </c>
      <c r="F226">
        <v>987</v>
      </c>
      <c r="G226">
        <v>293</v>
      </c>
      <c r="H226">
        <v>0</v>
      </c>
      <c r="I226">
        <v>113</v>
      </c>
      <c r="J226">
        <v>182</v>
      </c>
      <c r="K226">
        <v>196</v>
      </c>
      <c r="L226">
        <v>239</v>
      </c>
      <c r="M226">
        <v>167</v>
      </c>
      <c r="N226">
        <v>127</v>
      </c>
      <c r="O226">
        <v>110</v>
      </c>
      <c r="P226">
        <v>90</v>
      </c>
      <c r="Q226">
        <v>42</v>
      </c>
      <c r="R226">
        <v>13</v>
      </c>
      <c r="S226">
        <v>1</v>
      </c>
      <c r="T226">
        <v>0</v>
      </c>
      <c r="U226">
        <v>932</v>
      </c>
      <c r="V226">
        <v>348</v>
      </c>
      <c r="W226">
        <v>0</v>
      </c>
      <c r="X226">
        <v>781</v>
      </c>
      <c r="Y226">
        <v>423</v>
      </c>
      <c r="Z226">
        <v>76</v>
      </c>
      <c r="AA226">
        <v>27</v>
      </c>
      <c r="AB226">
        <v>3</v>
      </c>
      <c r="AC226">
        <v>118</v>
      </c>
      <c r="AD226">
        <v>51</v>
      </c>
      <c r="AE226">
        <v>983</v>
      </c>
      <c r="AF226">
        <v>58</v>
      </c>
      <c r="AG226">
        <v>40</v>
      </c>
      <c r="AH226">
        <v>0</v>
      </c>
      <c r="AI226">
        <v>1243</v>
      </c>
      <c r="AJ226">
        <v>33</v>
      </c>
      <c r="AK226">
        <v>4</v>
      </c>
      <c r="AL226">
        <v>1280</v>
      </c>
      <c r="AM226">
        <v>0.77109399999999995</v>
      </c>
      <c r="AN226">
        <v>0.228906</v>
      </c>
      <c r="AO226">
        <v>0</v>
      </c>
      <c r="AP226">
        <v>8.8280999999999998E-2</v>
      </c>
      <c r="AQ226">
        <v>0.14218800000000001</v>
      </c>
      <c r="AR226">
        <v>0.15312500000000001</v>
      </c>
      <c r="AS226">
        <v>0.186719</v>
      </c>
      <c r="AT226">
        <v>0.130469</v>
      </c>
      <c r="AU226">
        <v>9.9219000000000002E-2</v>
      </c>
      <c r="AV226">
        <v>8.5938000000000001E-2</v>
      </c>
      <c r="AW226">
        <v>7.0311999999999999E-2</v>
      </c>
      <c r="AX226">
        <v>3.2812000000000001E-2</v>
      </c>
      <c r="AY226">
        <v>1.0156E-2</v>
      </c>
      <c r="AZ226">
        <v>7.8100000000000001E-4</v>
      </c>
      <c r="BA226">
        <v>0</v>
      </c>
      <c r="BB226">
        <v>0.72812500000000002</v>
      </c>
      <c r="BC226">
        <v>0.27187499999999998</v>
      </c>
      <c r="BD226">
        <v>0</v>
      </c>
      <c r="BE226">
        <v>0.61015600000000003</v>
      </c>
      <c r="BF226">
        <v>0.33046900000000001</v>
      </c>
      <c r="BG226">
        <v>5.9374999999999997E-2</v>
      </c>
      <c r="BH226">
        <v>2.1094000000000002E-2</v>
      </c>
      <c r="BI226">
        <v>2.3440000000000002E-3</v>
      </c>
      <c r="BJ226">
        <v>9.2187999999999992E-2</v>
      </c>
      <c r="BK226">
        <v>3.9843999999999997E-2</v>
      </c>
      <c r="BL226">
        <v>0.7679689999999999</v>
      </c>
      <c r="BM226">
        <v>4.5311999999999998E-2</v>
      </c>
      <c r="BN226">
        <v>3.125E-2</v>
      </c>
      <c r="BO226">
        <v>0</v>
      </c>
      <c r="BP226">
        <v>0.9710939999999999</v>
      </c>
      <c r="BQ226">
        <v>2.5780999999999998E-2</v>
      </c>
      <c r="BR226">
        <v>3.1250000000000002E-3</v>
      </c>
      <c r="BS226">
        <v>1</v>
      </c>
      <c r="BT226" t="s">
        <v>5451</v>
      </c>
      <c r="BU226">
        <v>8490</v>
      </c>
      <c r="BV226">
        <v>0.15076600000000001</v>
      </c>
      <c r="BW226">
        <v>0</v>
      </c>
    </row>
    <row r="227" spans="1:75" customFormat="1" x14ac:dyDescent="0.25">
      <c r="A227" t="s">
        <v>5456</v>
      </c>
      <c r="B227" t="s">
        <v>102</v>
      </c>
      <c r="C227" t="s">
        <v>43</v>
      </c>
      <c r="D227" t="s">
        <v>961</v>
      </c>
      <c r="E227">
        <v>2017</v>
      </c>
      <c r="F227">
        <v>288</v>
      </c>
      <c r="G227">
        <v>118</v>
      </c>
      <c r="H227">
        <v>0</v>
      </c>
      <c r="I227">
        <v>69</v>
      </c>
      <c r="J227">
        <v>85</v>
      </c>
      <c r="K227">
        <v>54</v>
      </c>
      <c r="L227">
        <v>61</v>
      </c>
      <c r="M227">
        <v>34</v>
      </c>
      <c r="N227">
        <v>22</v>
      </c>
      <c r="O227">
        <v>25</v>
      </c>
      <c r="P227">
        <v>33</v>
      </c>
      <c r="Q227">
        <v>13</v>
      </c>
      <c r="R227">
        <v>9</v>
      </c>
      <c r="S227">
        <v>1</v>
      </c>
      <c r="T227">
        <v>0</v>
      </c>
      <c r="U227">
        <v>263</v>
      </c>
      <c r="V227">
        <v>143</v>
      </c>
      <c r="W227">
        <v>0</v>
      </c>
      <c r="X227">
        <v>4</v>
      </c>
      <c r="Y227">
        <v>0</v>
      </c>
      <c r="Z227">
        <v>402</v>
      </c>
      <c r="AA227">
        <v>0</v>
      </c>
      <c r="AB227">
        <v>0</v>
      </c>
      <c r="AC227">
        <v>0</v>
      </c>
      <c r="AD227">
        <v>0</v>
      </c>
      <c r="AE227">
        <v>3</v>
      </c>
      <c r="AF227">
        <v>0</v>
      </c>
      <c r="AG227">
        <v>0</v>
      </c>
      <c r="AH227">
        <v>403</v>
      </c>
      <c r="AI227">
        <v>28</v>
      </c>
      <c r="AJ227">
        <v>0</v>
      </c>
      <c r="AK227">
        <v>378</v>
      </c>
      <c r="AL227">
        <v>406</v>
      </c>
      <c r="AM227">
        <v>0.7093600000000001</v>
      </c>
      <c r="AN227">
        <v>0.29064000000000001</v>
      </c>
      <c r="AO227">
        <v>0</v>
      </c>
      <c r="AP227">
        <v>0.16995099999999999</v>
      </c>
      <c r="AQ227">
        <v>0.20935999999999999</v>
      </c>
      <c r="AR227">
        <v>0.13300500000000001</v>
      </c>
      <c r="AS227">
        <v>0.15024599999999999</v>
      </c>
      <c r="AT227">
        <v>8.3743999999999999E-2</v>
      </c>
      <c r="AU227">
        <v>5.4187000000000013E-2</v>
      </c>
      <c r="AV227">
        <v>6.1576000000000013E-2</v>
      </c>
      <c r="AW227">
        <v>8.1280999999999992E-2</v>
      </c>
      <c r="AX227">
        <v>3.202E-2</v>
      </c>
      <c r="AY227">
        <v>2.2166999999999999E-2</v>
      </c>
      <c r="AZ227">
        <v>2.4629999999999999E-3</v>
      </c>
      <c r="BA227">
        <v>0</v>
      </c>
      <c r="BB227">
        <v>0.647783</v>
      </c>
      <c r="BC227">
        <v>0.352217</v>
      </c>
      <c r="BD227">
        <v>0</v>
      </c>
      <c r="BE227">
        <v>9.8519999999999996E-3</v>
      </c>
      <c r="BF227">
        <v>0</v>
      </c>
      <c r="BG227">
        <v>0.99014799999999992</v>
      </c>
      <c r="BH227">
        <v>0</v>
      </c>
      <c r="BI227">
        <v>0</v>
      </c>
      <c r="BJ227">
        <v>0</v>
      </c>
      <c r="BK227">
        <v>0</v>
      </c>
      <c r="BL227">
        <v>7.3889999999999997E-3</v>
      </c>
      <c r="BM227">
        <v>0</v>
      </c>
      <c r="BN227">
        <v>0</v>
      </c>
      <c r="BO227">
        <v>0.99261100000000002</v>
      </c>
      <c r="BP227">
        <v>6.8966E-2</v>
      </c>
      <c r="BQ227">
        <v>0</v>
      </c>
      <c r="BR227">
        <v>0.93103399999999992</v>
      </c>
      <c r="BS227">
        <v>1</v>
      </c>
      <c r="BT227" t="s">
        <v>5451</v>
      </c>
      <c r="BU227">
        <v>8490</v>
      </c>
      <c r="BV227">
        <v>4.7821000000000002E-2</v>
      </c>
      <c r="BW227">
        <v>0</v>
      </c>
    </row>
    <row r="228" spans="1:75" customFormat="1" x14ac:dyDescent="0.25">
      <c r="A228" t="s">
        <v>5457</v>
      </c>
      <c r="B228" t="s">
        <v>102</v>
      </c>
      <c r="C228" t="s">
        <v>187</v>
      </c>
      <c r="D228" t="s">
        <v>44</v>
      </c>
      <c r="E228">
        <v>2017</v>
      </c>
      <c r="F228">
        <v>70</v>
      </c>
      <c r="G228">
        <v>19</v>
      </c>
      <c r="H228">
        <v>0</v>
      </c>
      <c r="I228">
        <v>18</v>
      </c>
      <c r="J228">
        <v>14</v>
      </c>
      <c r="K228">
        <v>11</v>
      </c>
      <c r="L228">
        <v>16</v>
      </c>
      <c r="M228">
        <v>9</v>
      </c>
      <c r="N228">
        <v>6</v>
      </c>
      <c r="O228">
        <v>9</v>
      </c>
      <c r="P228">
        <v>4</v>
      </c>
      <c r="Q228">
        <v>1</v>
      </c>
      <c r="R228">
        <v>0</v>
      </c>
      <c r="S228">
        <v>1</v>
      </c>
      <c r="T228">
        <v>0</v>
      </c>
      <c r="U228">
        <v>86</v>
      </c>
      <c r="V228">
        <v>3</v>
      </c>
      <c r="W228">
        <v>0</v>
      </c>
      <c r="X228">
        <v>66</v>
      </c>
      <c r="Y228">
        <v>20</v>
      </c>
      <c r="Z228">
        <v>3</v>
      </c>
      <c r="AA228" t="s">
        <v>74</v>
      </c>
      <c r="AB228" t="s">
        <v>74</v>
      </c>
      <c r="AC228" t="s">
        <v>74</v>
      </c>
      <c r="AD228" t="s">
        <v>74</v>
      </c>
      <c r="AE228" t="s">
        <v>74</v>
      </c>
      <c r="AF228" t="s">
        <v>74</v>
      </c>
      <c r="AG228" t="s">
        <v>74</v>
      </c>
      <c r="AH228" t="s">
        <v>74</v>
      </c>
      <c r="AI228">
        <v>78</v>
      </c>
      <c r="AJ228">
        <v>7</v>
      </c>
      <c r="AK228">
        <v>4</v>
      </c>
      <c r="AL228">
        <v>89</v>
      </c>
      <c r="AM228">
        <v>0.78651700000000002</v>
      </c>
      <c r="AN228">
        <v>0.21348300000000001</v>
      </c>
      <c r="AO228">
        <v>0</v>
      </c>
      <c r="AP228">
        <v>0.20224700000000001</v>
      </c>
      <c r="AQ228">
        <v>0.157303</v>
      </c>
      <c r="AR228">
        <v>0.123596</v>
      </c>
      <c r="AS228">
        <v>0.17977499999999999</v>
      </c>
      <c r="AT228">
        <v>0.10112400000000001</v>
      </c>
      <c r="AU228">
        <v>6.7416000000000004E-2</v>
      </c>
      <c r="AV228">
        <v>0.10112400000000001</v>
      </c>
      <c r="AW228">
        <v>4.4943999999999998E-2</v>
      </c>
      <c r="AX228">
        <v>1.1235999999999999E-2</v>
      </c>
      <c r="AY228">
        <v>0</v>
      </c>
      <c r="AZ228">
        <v>1.1235999999999999E-2</v>
      </c>
      <c r="BA228">
        <v>0</v>
      </c>
      <c r="BB228">
        <v>0.96629199999999993</v>
      </c>
      <c r="BC228">
        <v>3.3708000000000002E-2</v>
      </c>
      <c r="BD228">
        <v>0</v>
      </c>
      <c r="BE228">
        <v>0.74157300000000004</v>
      </c>
      <c r="BF228">
        <v>0.224719</v>
      </c>
      <c r="BG228">
        <v>3.3708000000000002E-2</v>
      </c>
      <c r="BH228">
        <v>0</v>
      </c>
      <c r="BI228">
        <v>0</v>
      </c>
      <c r="BJ228">
        <v>0</v>
      </c>
      <c r="BK228">
        <v>0</v>
      </c>
      <c r="BL228">
        <v>0</v>
      </c>
      <c r="BM228">
        <v>0</v>
      </c>
      <c r="BN228">
        <v>0</v>
      </c>
      <c r="BO228">
        <v>0</v>
      </c>
      <c r="BP228">
        <v>0.87640399999999996</v>
      </c>
      <c r="BQ228">
        <v>7.8652E-2</v>
      </c>
      <c r="BR228">
        <v>4.4943999999999998E-2</v>
      </c>
      <c r="BS228">
        <v>1</v>
      </c>
      <c r="BT228" t="s">
        <v>5458</v>
      </c>
      <c r="BU228">
        <v>89</v>
      </c>
      <c r="BV228">
        <v>1</v>
      </c>
      <c r="BW228">
        <v>0</v>
      </c>
    </row>
    <row r="229" spans="1:75" customFormat="1" x14ac:dyDescent="0.25">
      <c r="A229" t="s">
        <v>5459</v>
      </c>
      <c r="B229" t="s">
        <v>102</v>
      </c>
      <c r="C229" t="s">
        <v>187</v>
      </c>
      <c r="D229" t="s">
        <v>947</v>
      </c>
      <c r="E229">
        <v>2017</v>
      </c>
      <c r="F229" t="s">
        <v>74</v>
      </c>
      <c r="G229" t="s">
        <v>74</v>
      </c>
      <c r="H229" t="s">
        <v>74</v>
      </c>
      <c r="I229" t="s">
        <v>74</v>
      </c>
      <c r="J229" t="s">
        <v>74</v>
      </c>
      <c r="K229" t="s">
        <v>74</v>
      </c>
      <c r="L229" t="s">
        <v>74</v>
      </c>
      <c r="M229" t="s">
        <v>74</v>
      </c>
      <c r="N229" t="s">
        <v>74</v>
      </c>
      <c r="O229" t="s">
        <v>74</v>
      </c>
      <c r="P229" t="s">
        <v>74</v>
      </c>
      <c r="Q229" t="s">
        <v>74</v>
      </c>
      <c r="R229" t="s">
        <v>74</v>
      </c>
      <c r="S229" t="s">
        <v>74</v>
      </c>
      <c r="T229" t="s">
        <v>74</v>
      </c>
      <c r="U229" t="s">
        <v>74</v>
      </c>
      <c r="V229" t="s">
        <v>74</v>
      </c>
      <c r="W229" t="s">
        <v>74</v>
      </c>
      <c r="X229" t="s">
        <v>74</v>
      </c>
      <c r="Y229" t="s">
        <v>74</v>
      </c>
      <c r="Z229" t="s">
        <v>74</v>
      </c>
      <c r="AA229" t="s">
        <v>74</v>
      </c>
      <c r="AB229" t="s">
        <v>74</v>
      </c>
      <c r="AC229" t="s">
        <v>74</v>
      </c>
      <c r="AD229" t="s">
        <v>74</v>
      </c>
      <c r="AE229" t="s">
        <v>74</v>
      </c>
      <c r="AF229" t="s">
        <v>74</v>
      </c>
      <c r="AG229" t="s">
        <v>74</v>
      </c>
      <c r="AH229" t="s">
        <v>74</v>
      </c>
      <c r="AI229" t="s">
        <v>74</v>
      </c>
      <c r="AJ229" t="s">
        <v>74</v>
      </c>
      <c r="AK229" t="s">
        <v>74</v>
      </c>
      <c r="AL229" t="s">
        <v>74</v>
      </c>
      <c r="AM229" t="s">
        <v>74</v>
      </c>
      <c r="AN229" t="s">
        <v>74</v>
      </c>
      <c r="AO229" t="s">
        <v>74</v>
      </c>
      <c r="AP229" t="s">
        <v>74</v>
      </c>
      <c r="AQ229" t="s">
        <v>74</v>
      </c>
      <c r="AR229" t="s">
        <v>74</v>
      </c>
      <c r="AS229" t="s">
        <v>74</v>
      </c>
      <c r="AT229" t="s">
        <v>74</v>
      </c>
      <c r="AU229" t="s">
        <v>74</v>
      </c>
      <c r="AV229" t="s">
        <v>74</v>
      </c>
      <c r="AW229" t="s">
        <v>74</v>
      </c>
      <c r="AX229" t="s">
        <v>74</v>
      </c>
      <c r="AY229" t="s">
        <v>74</v>
      </c>
      <c r="AZ229" t="s">
        <v>74</v>
      </c>
      <c r="BA229" t="s">
        <v>74</v>
      </c>
      <c r="BB229" t="s">
        <v>74</v>
      </c>
      <c r="BC229" t="s">
        <v>74</v>
      </c>
      <c r="BD229" t="s">
        <v>74</v>
      </c>
      <c r="BE229" t="s">
        <v>74</v>
      </c>
      <c r="BF229" t="s">
        <v>74</v>
      </c>
      <c r="BG229" t="s">
        <v>74</v>
      </c>
      <c r="BH229" t="s">
        <v>74</v>
      </c>
      <c r="BI229" t="s">
        <v>74</v>
      </c>
      <c r="BJ229" t="s">
        <v>74</v>
      </c>
      <c r="BK229" t="s">
        <v>74</v>
      </c>
      <c r="BL229" t="s">
        <v>74</v>
      </c>
      <c r="BM229" t="s">
        <v>74</v>
      </c>
      <c r="BN229" t="s">
        <v>74</v>
      </c>
      <c r="BO229" t="s">
        <v>74</v>
      </c>
      <c r="BP229" t="s">
        <v>74</v>
      </c>
      <c r="BQ229" t="s">
        <v>74</v>
      </c>
      <c r="BR229" t="s">
        <v>74</v>
      </c>
      <c r="BS229" t="s">
        <v>74</v>
      </c>
      <c r="BT229" t="s">
        <v>5458</v>
      </c>
      <c r="BU229" t="s">
        <v>74</v>
      </c>
      <c r="BV229" t="s">
        <v>74</v>
      </c>
      <c r="BW229">
        <v>0</v>
      </c>
    </row>
    <row r="230" spans="1:75" customFormat="1" x14ac:dyDescent="0.25">
      <c r="A230" t="s">
        <v>5460</v>
      </c>
      <c r="B230" t="s">
        <v>102</v>
      </c>
      <c r="C230" t="s">
        <v>187</v>
      </c>
      <c r="D230" t="s">
        <v>949</v>
      </c>
      <c r="E230">
        <v>2017</v>
      </c>
      <c r="F230" t="s">
        <v>74</v>
      </c>
      <c r="G230" t="s">
        <v>74</v>
      </c>
      <c r="H230" t="s">
        <v>74</v>
      </c>
      <c r="I230" t="s">
        <v>74</v>
      </c>
      <c r="J230" t="s">
        <v>74</v>
      </c>
      <c r="K230" t="s">
        <v>74</v>
      </c>
      <c r="L230" t="s">
        <v>74</v>
      </c>
      <c r="M230" t="s">
        <v>74</v>
      </c>
      <c r="N230" t="s">
        <v>74</v>
      </c>
      <c r="O230" t="s">
        <v>74</v>
      </c>
      <c r="P230" t="s">
        <v>74</v>
      </c>
      <c r="Q230" t="s">
        <v>74</v>
      </c>
      <c r="R230" t="s">
        <v>74</v>
      </c>
      <c r="S230" t="s">
        <v>74</v>
      </c>
      <c r="T230" t="s">
        <v>74</v>
      </c>
      <c r="U230" t="s">
        <v>74</v>
      </c>
      <c r="V230" t="s">
        <v>74</v>
      </c>
      <c r="W230" t="s">
        <v>74</v>
      </c>
      <c r="X230" t="s">
        <v>74</v>
      </c>
      <c r="Y230" t="s">
        <v>74</v>
      </c>
      <c r="Z230" t="s">
        <v>74</v>
      </c>
      <c r="AA230" t="s">
        <v>74</v>
      </c>
      <c r="AB230" t="s">
        <v>74</v>
      </c>
      <c r="AC230" t="s">
        <v>74</v>
      </c>
      <c r="AD230" t="s">
        <v>74</v>
      </c>
      <c r="AE230" t="s">
        <v>74</v>
      </c>
      <c r="AF230" t="s">
        <v>74</v>
      </c>
      <c r="AG230" t="s">
        <v>74</v>
      </c>
      <c r="AH230" t="s">
        <v>74</v>
      </c>
      <c r="AI230" t="s">
        <v>74</v>
      </c>
      <c r="AJ230" t="s">
        <v>74</v>
      </c>
      <c r="AK230" t="s">
        <v>74</v>
      </c>
      <c r="AL230" t="s">
        <v>74</v>
      </c>
      <c r="AM230" t="s">
        <v>74</v>
      </c>
      <c r="AN230" t="s">
        <v>74</v>
      </c>
      <c r="AO230" t="s">
        <v>74</v>
      </c>
      <c r="AP230" t="s">
        <v>74</v>
      </c>
      <c r="AQ230" t="s">
        <v>74</v>
      </c>
      <c r="AR230" t="s">
        <v>74</v>
      </c>
      <c r="AS230" t="s">
        <v>74</v>
      </c>
      <c r="AT230" t="s">
        <v>74</v>
      </c>
      <c r="AU230" t="s">
        <v>74</v>
      </c>
      <c r="AV230" t="s">
        <v>74</v>
      </c>
      <c r="AW230" t="s">
        <v>74</v>
      </c>
      <c r="AX230" t="s">
        <v>74</v>
      </c>
      <c r="AY230" t="s">
        <v>74</v>
      </c>
      <c r="AZ230" t="s">
        <v>74</v>
      </c>
      <c r="BA230" t="s">
        <v>74</v>
      </c>
      <c r="BB230" t="s">
        <v>74</v>
      </c>
      <c r="BC230" t="s">
        <v>74</v>
      </c>
      <c r="BD230" t="s">
        <v>74</v>
      </c>
      <c r="BE230" t="s">
        <v>74</v>
      </c>
      <c r="BF230" t="s">
        <v>74</v>
      </c>
      <c r="BG230" t="s">
        <v>74</v>
      </c>
      <c r="BH230" t="s">
        <v>74</v>
      </c>
      <c r="BI230" t="s">
        <v>74</v>
      </c>
      <c r="BJ230" t="s">
        <v>74</v>
      </c>
      <c r="BK230" t="s">
        <v>74</v>
      </c>
      <c r="BL230" t="s">
        <v>74</v>
      </c>
      <c r="BM230" t="s">
        <v>74</v>
      </c>
      <c r="BN230" t="s">
        <v>74</v>
      </c>
      <c r="BO230" t="s">
        <v>74</v>
      </c>
      <c r="BP230" t="s">
        <v>74</v>
      </c>
      <c r="BQ230" t="s">
        <v>74</v>
      </c>
      <c r="BR230" t="s">
        <v>74</v>
      </c>
      <c r="BS230" t="s">
        <v>74</v>
      </c>
      <c r="BT230" t="s">
        <v>5458</v>
      </c>
      <c r="BU230" t="s">
        <v>74</v>
      </c>
      <c r="BV230" t="s">
        <v>74</v>
      </c>
      <c r="BW230">
        <v>0</v>
      </c>
    </row>
    <row r="231" spans="1:75" customFormat="1" x14ac:dyDescent="0.25">
      <c r="A231" t="s">
        <v>5461</v>
      </c>
      <c r="B231" t="s">
        <v>102</v>
      </c>
      <c r="C231" t="s">
        <v>187</v>
      </c>
      <c r="D231" t="s">
        <v>953</v>
      </c>
      <c r="E231">
        <v>2017</v>
      </c>
      <c r="F231" t="s">
        <v>74</v>
      </c>
      <c r="G231" t="s">
        <v>74</v>
      </c>
      <c r="H231" t="s">
        <v>74</v>
      </c>
      <c r="I231" t="s">
        <v>74</v>
      </c>
      <c r="J231" t="s">
        <v>74</v>
      </c>
      <c r="K231" t="s">
        <v>74</v>
      </c>
      <c r="L231" t="s">
        <v>74</v>
      </c>
      <c r="M231" t="s">
        <v>74</v>
      </c>
      <c r="N231" t="s">
        <v>74</v>
      </c>
      <c r="O231" t="s">
        <v>74</v>
      </c>
      <c r="P231" t="s">
        <v>74</v>
      </c>
      <c r="Q231" t="s">
        <v>74</v>
      </c>
      <c r="R231" t="s">
        <v>74</v>
      </c>
      <c r="S231" t="s">
        <v>74</v>
      </c>
      <c r="T231" t="s">
        <v>74</v>
      </c>
      <c r="U231" t="s">
        <v>74</v>
      </c>
      <c r="V231" t="s">
        <v>74</v>
      </c>
      <c r="W231" t="s">
        <v>74</v>
      </c>
      <c r="X231" t="s">
        <v>74</v>
      </c>
      <c r="Y231" t="s">
        <v>74</v>
      </c>
      <c r="Z231" t="s">
        <v>74</v>
      </c>
      <c r="AA231" t="s">
        <v>74</v>
      </c>
      <c r="AB231" t="s">
        <v>74</v>
      </c>
      <c r="AC231" t="s">
        <v>74</v>
      </c>
      <c r="AD231" t="s">
        <v>74</v>
      </c>
      <c r="AE231" t="s">
        <v>74</v>
      </c>
      <c r="AF231" t="s">
        <v>74</v>
      </c>
      <c r="AG231" t="s">
        <v>74</v>
      </c>
      <c r="AH231" t="s">
        <v>74</v>
      </c>
      <c r="AI231" t="s">
        <v>74</v>
      </c>
      <c r="AJ231" t="s">
        <v>74</v>
      </c>
      <c r="AK231" t="s">
        <v>74</v>
      </c>
      <c r="AL231" t="s">
        <v>74</v>
      </c>
      <c r="AM231" t="s">
        <v>74</v>
      </c>
      <c r="AN231" t="s">
        <v>74</v>
      </c>
      <c r="AO231" t="s">
        <v>74</v>
      </c>
      <c r="AP231" t="s">
        <v>74</v>
      </c>
      <c r="AQ231" t="s">
        <v>74</v>
      </c>
      <c r="AR231" t="s">
        <v>74</v>
      </c>
      <c r="AS231" t="s">
        <v>74</v>
      </c>
      <c r="AT231" t="s">
        <v>74</v>
      </c>
      <c r="AU231" t="s">
        <v>74</v>
      </c>
      <c r="AV231" t="s">
        <v>74</v>
      </c>
      <c r="AW231" t="s">
        <v>74</v>
      </c>
      <c r="AX231" t="s">
        <v>74</v>
      </c>
      <c r="AY231" t="s">
        <v>74</v>
      </c>
      <c r="AZ231" t="s">
        <v>74</v>
      </c>
      <c r="BA231" t="s">
        <v>74</v>
      </c>
      <c r="BB231" t="s">
        <v>74</v>
      </c>
      <c r="BC231" t="s">
        <v>74</v>
      </c>
      <c r="BD231" t="s">
        <v>74</v>
      </c>
      <c r="BE231" t="s">
        <v>74</v>
      </c>
      <c r="BF231" t="s">
        <v>74</v>
      </c>
      <c r="BG231" t="s">
        <v>74</v>
      </c>
      <c r="BH231" t="s">
        <v>74</v>
      </c>
      <c r="BI231" t="s">
        <v>74</v>
      </c>
      <c r="BJ231" t="s">
        <v>74</v>
      </c>
      <c r="BK231" t="s">
        <v>74</v>
      </c>
      <c r="BL231" t="s">
        <v>74</v>
      </c>
      <c r="BM231" t="s">
        <v>74</v>
      </c>
      <c r="BN231" t="s">
        <v>74</v>
      </c>
      <c r="BO231" t="s">
        <v>74</v>
      </c>
      <c r="BP231" t="s">
        <v>74</v>
      </c>
      <c r="BQ231" t="s">
        <v>74</v>
      </c>
      <c r="BR231" t="s">
        <v>74</v>
      </c>
      <c r="BS231" t="s">
        <v>74</v>
      </c>
      <c r="BT231" t="s">
        <v>5458</v>
      </c>
      <c r="BU231" t="s">
        <v>74</v>
      </c>
      <c r="BV231" t="s">
        <v>74</v>
      </c>
      <c r="BW231">
        <v>1</v>
      </c>
    </row>
    <row r="232" spans="1:75" customFormat="1" x14ac:dyDescent="0.25">
      <c r="A232" t="s">
        <v>5462</v>
      </c>
      <c r="B232" t="s">
        <v>102</v>
      </c>
      <c r="C232" t="s">
        <v>187</v>
      </c>
      <c r="D232" t="s">
        <v>961</v>
      </c>
      <c r="E232">
        <v>2017</v>
      </c>
      <c r="F232" t="s">
        <v>74</v>
      </c>
      <c r="G232" t="s">
        <v>74</v>
      </c>
      <c r="H232" t="s">
        <v>74</v>
      </c>
      <c r="I232" t="s">
        <v>74</v>
      </c>
      <c r="J232" t="s">
        <v>74</v>
      </c>
      <c r="K232" t="s">
        <v>74</v>
      </c>
      <c r="L232" t="s">
        <v>74</v>
      </c>
      <c r="M232" t="s">
        <v>74</v>
      </c>
      <c r="N232" t="s">
        <v>74</v>
      </c>
      <c r="O232" t="s">
        <v>74</v>
      </c>
      <c r="P232" t="s">
        <v>74</v>
      </c>
      <c r="Q232" t="s">
        <v>74</v>
      </c>
      <c r="R232" t="s">
        <v>74</v>
      </c>
      <c r="S232" t="s">
        <v>74</v>
      </c>
      <c r="T232" t="s">
        <v>74</v>
      </c>
      <c r="U232" t="s">
        <v>74</v>
      </c>
      <c r="V232" t="s">
        <v>74</v>
      </c>
      <c r="W232" t="s">
        <v>74</v>
      </c>
      <c r="X232" t="s">
        <v>74</v>
      </c>
      <c r="Y232" t="s">
        <v>74</v>
      </c>
      <c r="Z232" t="s">
        <v>74</v>
      </c>
      <c r="AA232" t="s">
        <v>74</v>
      </c>
      <c r="AB232" t="s">
        <v>74</v>
      </c>
      <c r="AC232" t="s">
        <v>74</v>
      </c>
      <c r="AD232" t="s">
        <v>74</v>
      </c>
      <c r="AE232" t="s">
        <v>74</v>
      </c>
      <c r="AF232" t="s">
        <v>74</v>
      </c>
      <c r="AG232" t="s">
        <v>74</v>
      </c>
      <c r="AH232" t="s">
        <v>74</v>
      </c>
      <c r="AI232" t="s">
        <v>74</v>
      </c>
      <c r="AJ232" t="s">
        <v>74</v>
      </c>
      <c r="AK232" t="s">
        <v>74</v>
      </c>
      <c r="AL232" t="s">
        <v>74</v>
      </c>
      <c r="AM232" t="s">
        <v>74</v>
      </c>
      <c r="AN232" t="s">
        <v>74</v>
      </c>
      <c r="AO232" t="s">
        <v>74</v>
      </c>
      <c r="AP232" t="s">
        <v>74</v>
      </c>
      <c r="AQ232" t="s">
        <v>74</v>
      </c>
      <c r="AR232" t="s">
        <v>74</v>
      </c>
      <c r="AS232" t="s">
        <v>74</v>
      </c>
      <c r="AT232" t="s">
        <v>74</v>
      </c>
      <c r="AU232" t="s">
        <v>74</v>
      </c>
      <c r="AV232" t="s">
        <v>74</v>
      </c>
      <c r="AW232" t="s">
        <v>74</v>
      </c>
      <c r="AX232" t="s">
        <v>74</v>
      </c>
      <c r="AY232" t="s">
        <v>74</v>
      </c>
      <c r="AZ232" t="s">
        <v>74</v>
      </c>
      <c r="BA232" t="s">
        <v>74</v>
      </c>
      <c r="BB232" t="s">
        <v>74</v>
      </c>
      <c r="BC232" t="s">
        <v>74</v>
      </c>
      <c r="BD232" t="s">
        <v>74</v>
      </c>
      <c r="BE232" t="s">
        <v>74</v>
      </c>
      <c r="BF232" t="s">
        <v>74</v>
      </c>
      <c r="BG232" t="s">
        <v>74</v>
      </c>
      <c r="BH232" t="s">
        <v>74</v>
      </c>
      <c r="BI232" t="s">
        <v>74</v>
      </c>
      <c r="BJ232" t="s">
        <v>74</v>
      </c>
      <c r="BK232" t="s">
        <v>74</v>
      </c>
      <c r="BL232" t="s">
        <v>74</v>
      </c>
      <c r="BM232" t="s">
        <v>74</v>
      </c>
      <c r="BN232" t="s">
        <v>74</v>
      </c>
      <c r="BO232" t="s">
        <v>74</v>
      </c>
      <c r="BP232" t="s">
        <v>74</v>
      </c>
      <c r="BQ232" t="s">
        <v>74</v>
      </c>
      <c r="BR232" t="s">
        <v>74</v>
      </c>
      <c r="BS232" t="s">
        <v>74</v>
      </c>
      <c r="BT232" t="s">
        <v>5458</v>
      </c>
      <c r="BU232" t="s">
        <v>74</v>
      </c>
      <c r="BV232" t="s">
        <v>74</v>
      </c>
      <c r="BW232">
        <v>0</v>
      </c>
    </row>
    <row r="233" spans="1:75" customFormat="1" x14ac:dyDescent="0.25">
      <c r="A233" t="s">
        <v>5463</v>
      </c>
      <c r="B233" t="s">
        <v>102</v>
      </c>
      <c r="C233" t="s">
        <v>420</v>
      </c>
      <c r="D233" t="s">
        <v>44</v>
      </c>
      <c r="E233">
        <v>2017</v>
      </c>
      <c r="F233">
        <v>3495</v>
      </c>
      <c r="G233">
        <v>1053</v>
      </c>
      <c r="H233">
        <v>0</v>
      </c>
      <c r="I233">
        <v>767</v>
      </c>
      <c r="J233">
        <v>692</v>
      </c>
      <c r="K233">
        <v>637</v>
      </c>
      <c r="L233">
        <v>599</v>
      </c>
      <c r="M233">
        <v>568</v>
      </c>
      <c r="N233">
        <v>615</v>
      </c>
      <c r="O233">
        <v>429</v>
      </c>
      <c r="P233">
        <v>172</v>
      </c>
      <c r="Q233">
        <v>40</v>
      </c>
      <c r="R233">
        <v>13</v>
      </c>
      <c r="S233">
        <v>16</v>
      </c>
      <c r="T233">
        <v>0</v>
      </c>
      <c r="U233">
        <v>4355</v>
      </c>
      <c r="V233">
        <v>154</v>
      </c>
      <c r="W233">
        <v>39</v>
      </c>
      <c r="X233" t="s">
        <v>74</v>
      </c>
      <c r="Y233" t="s">
        <v>74</v>
      </c>
      <c r="Z233" t="s">
        <v>74</v>
      </c>
      <c r="AA233" t="s">
        <v>74</v>
      </c>
      <c r="AB233" t="s">
        <v>74</v>
      </c>
      <c r="AC233" t="s">
        <v>74</v>
      </c>
      <c r="AD233" t="s">
        <v>74</v>
      </c>
      <c r="AE233" t="s">
        <v>74</v>
      </c>
      <c r="AF233" t="s">
        <v>74</v>
      </c>
      <c r="AG233" t="s">
        <v>74</v>
      </c>
      <c r="AH233" t="s">
        <v>74</v>
      </c>
      <c r="AI233">
        <v>4189</v>
      </c>
      <c r="AJ233">
        <v>350</v>
      </c>
      <c r="AK233">
        <v>9</v>
      </c>
      <c r="AL233">
        <v>4548</v>
      </c>
      <c r="AM233">
        <v>0.76846999999999999</v>
      </c>
      <c r="AN233">
        <v>0.23153000000000001</v>
      </c>
      <c r="AO233">
        <v>0</v>
      </c>
      <c r="AP233">
        <v>0.16864599999999999</v>
      </c>
      <c r="AQ233">
        <v>0.15215500000000001</v>
      </c>
      <c r="AR233">
        <v>0.14006199999999999</v>
      </c>
      <c r="AS233">
        <v>0.13170599999999999</v>
      </c>
      <c r="AT233">
        <v>0.12489</v>
      </c>
      <c r="AU233">
        <v>0.13522400000000001</v>
      </c>
      <c r="AV233">
        <v>9.4327000000000008E-2</v>
      </c>
      <c r="AW233">
        <v>3.7818999999999998E-2</v>
      </c>
      <c r="AX233">
        <v>8.794999999999999E-3</v>
      </c>
      <c r="AY233">
        <v>2.8579999999999999E-3</v>
      </c>
      <c r="AZ233">
        <v>3.5179999999999999E-3</v>
      </c>
      <c r="BA233">
        <v>0</v>
      </c>
      <c r="BB233">
        <v>0.95756399999999997</v>
      </c>
      <c r="BC233">
        <v>3.3861000000000002E-2</v>
      </c>
      <c r="BD233">
        <v>8.575000000000001E-3</v>
      </c>
      <c r="BE233">
        <v>0</v>
      </c>
      <c r="BF233">
        <v>0</v>
      </c>
      <c r="BG233">
        <v>0</v>
      </c>
      <c r="BH233">
        <v>0</v>
      </c>
      <c r="BI233">
        <v>0</v>
      </c>
      <c r="BJ233">
        <v>0</v>
      </c>
      <c r="BK233">
        <v>0</v>
      </c>
      <c r="BL233">
        <v>0</v>
      </c>
      <c r="BM233">
        <v>0</v>
      </c>
      <c r="BN233">
        <v>0</v>
      </c>
      <c r="BO233">
        <v>0</v>
      </c>
      <c r="BP233">
        <v>0.92106399999999988</v>
      </c>
      <c r="BQ233">
        <v>7.6956999999999998E-2</v>
      </c>
      <c r="BR233">
        <v>1.9789999999999999E-3</v>
      </c>
      <c r="BS233">
        <v>1</v>
      </c>
      <c r="BT233" t="s">
        <v>5464</v>
      </c>
      <c r="BU233">
        <v>4548</v>
      </c>
      <c r="BV233">
        <v>1</v>
      </c>
      <c r="BW233">
        <v>0</v>
      </c>
    </row>
    <row r="234" spans="1:75" customFormat="1" x14ac:dyDescent="0.25">
      <c r="A234" t="s">
        <v>5465</v>
      </c>
      <c r="B234" t="s">
        <v>102</v>
      </c>
      <c r="C234" t="s">
        <v>420</v>
      </c>
      <c r="D234" t="s">
        <v>947</v>
      </c>
      <c r="E234">
        <v>2017</v>
      </c>
      <c r="F234">
        <v>1443</v>
      </c>
      <c r="G234">
        <v>686</v>
      </c>
      <c r="H234">
        <v>0</v>
      </c>
      <c r="I234">
        <v>513</v>
      </c>
      <c r="J234">
        <v>347</v>
      </c>
      <c r="K234">
        <v>275</v>
      </c>
      <c r="L234">
        <v>230</v>
      </c>
      <c r="M234">
        <v>231</v>
      </c>
      <c r="N234">
        <v>244</v>
      </c>
      <c r="O234">
        <v>145</v>
      </c>
      <c r="P234">
        <v>95</v>
      </c>
      <c r="Q234">
        <v>28</v>
      </c>
      <c r="R234">
        <v>9</v>
      </c>
      <c r="S234">
        <v>12</v>
      </c>
      <c r="T234">
        <v>0</v>
      </c>
      <c r="U234">
        <v>2039</v>
      </c>
      <c r="V234">
        <v>74</v>
      </c>
      <c r="W234">
        <v>16</v>
      </c>
      <c r="X234" t="s">
        <v>74</v>
      </c>
      <c r="Y234" t="s">
        <v>74</v>
      </c>
      <c r="Z234" t="s">
        <v>74</v>
      </c>
      <c r="AA234" t="s">
        <v>74</v>
      </c>
      <c r="AB234" t="s">
        <v>74</v>
      </c>
      <c r="AC234" t="s">
        <v>74</v>
      </c>
      <c r="AD234" t="s">
        <v>74</v>
      </c>
      <c r="AE234" t="s">
        <v>74</v>
      </c>
      <c r="AF234" t="s">
        <v>74</v>
      </c>
      <c r="AG234" t="s">
        <v>74</v>
      </c>
      <c r="AH234" t="s">
        <v>74</v>
      </c>
      <c r="AI234">
        <v>1965</v>
      </c>
      <c r="AJ234">
        <v>158</v>
      </c>
      <c r="AK234">
        <v>6</v>
      </c>
      <c r="AL234">
        <v>2129</v>
      </c>
      <c r="AM234">
        <v>0.67778300000000002</v>
      </c>
      <c r="AN234">
        <v>0.32221699999999998</v>
      </c>
      <c r="AO234">
        <v>0</v>
      </c>
      <c r="AP234">
        <v>0.24095800000000001</v>
      </c>
      <c r="AQ234">
        <v>0.16298699999999999</v>
      </c>
      <c r="AR234">
        <v>0.12916900000000001</v>
      </c>
      <c r="AS234">
        <v>0.108032</v>
      </c>
      <c r="AT234">
        <v>0.108502</v>
      </c>
      <c r="AU234">
        <v>0.114608</v>
      </c>
      <c r="AV234">
        <v>6.8107000000000001E-2</v>
      </c>
      <c r="AW234">
        <v>4.4622000000000002E-2</v>
      </c>
      <c r="AX234">
        <v>1.3152E-2</v>
      </c>
      <c r="AY234">
        <v>4.2269999999999999E-3</v>
      </c>
      <c r="AZ234">
        <v>5.6360000000000004E-3</v>
      </c>
      <c r="BA234">
        <v>0</v>
      </c>
      <c r="BB234">
        <v>0.95772699999999999</v>
      </c>
      <c r="BC234">
        <v>3.4757999999999997E-2</v>
      </c>
      <c r="BD234">
        <v>7.5149999999999991E-3</v>
      </c>
      <c r="BE234">
        <v>0</v>
      </c>
      <c r="BF234">
        <v>0</v>
      </c>
      <c r="BG234">
        <v>0</v>
      </c>
      <c r="BH234">
        <v>0</v>
      </c>
      <c r="BI234">
        <v>0</v>
      </c>
      <c r="BJ234">
        <v>0</v>
      </c>
      <c r="BK234">
        <v>0</v>
      </c>
      <c r="BL234">
        <v>0</v>
      </c>
      <c r="BM234">
        <v>0</v>
      </c>
      <c r="BN234">
        <v>0</v>
      </c>
      <c r="BO234">
        <v>0</v>
      </c>
      <c r="BP234">
        <v>0.92296899999999993</v>
      </c>
      <c r="BQ234">
        <v>7.4213000000000001E-2</v>
      </c>
      <c r="BR234">
        <v>2.8180000000000002E-3</v>
      </c>
      <c r="BS234">
        <v>1</v>
      </c>
      <c r="BT234" t="s">
        <v>5464</v>
      </c>
      <c r="BU234">
        <v>4548</v>
      </c>
      <c r="BV234">
        <v>0.46811799999999998</v>
      </c>
      <c r="BW234">
        <v>0</v>
      </c>
    </row>
    <row r="235" spans="1:75" customFormat="1" x14ac:dyDescent="0.25">
      <c r="A235" t="s">
        <v>5466</v>
      </c>
      <c r="B235" t="s">
        <v>102</v>
      </c>
      <c r="C235" t="s">
        <v>420</v>
      </c>
      <c r="D235" t="s">
        <v>949</v>
      </c>
      <c r="E235">
        <v>2017</v>
      </c>
      <c r="F235">
        <v>1840</v>
      </c>
      <c r="G235">
        <v>297</v>
      </c>
      <c r="H235">
        <v>0</v>
      </c>
      <c r="I235">
        <v>236</v>
      </c>
      <c r="J235">
        <v>317</v>
      </c>
      <c r="K235">
        <v>329</v>
      </c>
      <c r="L235">
        <v>321</v>
      </c>
      <c r="M235">
        <v>287</v>
      </c>
      <c r="N235">
        <v>328</v>
      </c>
      <c r="O235">
        <v>249</v>
      </c>
      <c r="P235">
        <v>55</v>
      </c>
      <c r="Q235">
        <v>10</v>
      </c>
      <c r="R235">
        <v>2</v>
      </c>
      <c r="S235">
        <v>3</v>
      </c>
      <c r="T235">
        <v>0</v>
      </c>
      <c r="U235">
        <v>2041</v>
      </c>
      <c r="V235">
        <v>73</v>
      </c>
      <c r="W235">
        <v>23</v>
      </c>
      <c r="X235" t="s">
        <v>74</v>
      </c>
      <c r="Y235" t="s">
        <v>74</v>
      </c>
      <c r="Z235" t="s">
        <v>74</v>
      </c>
      <c r="AA235" t="s">
        <v>74</v>
      </c>
      <c r="AB235" t="s">
        <v>74</v>
      </c>
      <c r="AC235" t="s">
        <v>74</v>
      </c>
      <c r="AD235" t="s">
        <v>74</v>
      </c>
      <c r="AE235" t="s">
        <v>74</v>
      </c>
      <c r="AF235" t="s">
        <v>74</v>
      </c>
      <c r="AG235" t="s">
        <v>74</v>
      </c>
      <c r="AH235" t="s">
        <v>74</v>
      </c>
      <c r="AI235">
        <v>1949</v>
      </c>
      <c r="AJ235">
        <v>185</v>
      </c>
      <c r="AK235">
        <v>3</v>
      </c>
      <c r="AL235">
        <v>2137</v>
      </c>
      <c r="AM235">
        <v>0.86102000000000001</v>
      </c>
      <c r="AN235">
        <v>0.13897999999999999</v>
      </c>
      <c r="AO235">
        <v>0</v>
      </c>
      <c r="AP235">
        <v>0.11043500000000001</v>
      </c>
      <c r="AQ235">
        <v>0.148339</v>
      </c>
      <c r="AR235">
        <v>0.15395400000000001</v>
      </c>
      <c r="AS235">
        <v>0.15021100000000001</v>
      </c>
      <c r="AT235">
        <v>0.1343</v>
      </c>
      <c r="AU235">
        <v>0.15348600000000001</v>
      </c>
      <c r="AV235">
        <v>0.116518</v>
      </c>
      <c r="AW235">
        <v>2.5736999999999999E-2</v>
      </c>
      <c r="AX235">
        <v>4.679E-3</v>
      </c>
      <c r="AY235">
        <v>9.3599999999999998E-4</v>
      </c>
      <c r="AZ235">
        <v>1.4040000000000001E-3</v>
      </c>
      <c r="BA235">
        <v>0</v>
      </c>
      <c r="BB235">
        <v>0.95507699999999995</v>
      </c>
      <c r="BC235">
        <v>3.4160000000000003E-2</v>
      </c>
      <c r="BD235">
        <v>1.0763E-2</v>
      </c>
      <c r="BE235">
        <v>0</v>
      </c>
      <c r="BF235">
        <v>0</v>
      </c>
      <c r="BG235">
        <v>0</v>
      </c>
      <c r="BH235">
        <v>0</v>
      </c>
      <c r="BI235">
        <v>0</v>
      </c>
      <c r="BJ235">
        <v>0</v>
      </c>
      <c r="BK235">
        <v>0</v>
      </c>
      <c r="BL235">
        <v>0</v>
      </c>
      <c r="BM235">
        <v>0</v>
      </c>
      <c r="BN235">
        <v>0</v>
      </c>
      <c r="BO235">
        <v>0</v>
      </c>
      <c r="BP235">
        <v>0.912026</v>
      </c>
      <c r="BQ235">
        <v>8.6569999999999994E-2</v>
      </c>
      <c r="BR235">
        <v>1.4040000000000001E-3</v>
      </c>
      <c r="BS235">
        <v>1</v>
      </c>
      <c r="BT235" t="s">
        <v>5464</v>
      </c>
      <c r="BU235">
        <v>4548</v>
      </c>
      <c r="BV235">
        <v>0.46987699999999999</v>
      </c>
      <c r="BW235">
        <v>0</v>
      </c>
    </row>
    <row r="236" spans="1:75" customFormat="1" x14ac:dyDescent="0.25">
      <c r="A236" t="s">
        <v>5467</v>
      </c>
      <c r="B236" t="s">
        <v>102</v>
      </c>
      <c r="C236" t="s">
        <v>420</v>
      </c>
      <c r="D236" t="s">
        <v>951</v>
      </c>
      <c r="E236">
        <v>2017</v>
      </c>
      <c r="F236">
        <v>14</v>
      </c>
      <c r="G236">
        <v>5</v>
      </c>
      <c r="H236">
        <v>0</v>
      </c>
      <c r="I236">
        <v>3</v>
      </c>
      <c r="J236">
        <v>5</v>
      </c>
      <c r="K236">
        <v>2</v>
      </c>
      <c r="L236">
        <v>3</v>
      </c>
      <c r="M236">
        <v>3</v>
      </c>
      <c r="N236">
        <v>1</v>
      </c>
      <c r="O236">
        <v>0</v>
      </c>
      <c r="P236">
        <v>1</v>
      </c>
      <c r="Q236">
        <v>1</v>
      </c>
      <c r="R236">
        <v>0</v>
      </c>
      <c r="S236">
        <v>0</v>
      </c>
      <c r="T236">
        <v>0</v>
      </c>
      <c r="U236">
        <v>18</v>
      </c>
      <c r="V236">
        <v>1</v>
      </c>
      <c r="W236">
        <v>0</v>
      </c>
      <c r="X236" t="s">
        <v>74</v>
      </c>
      <c r="Y236" t="s">
        <v>74</v>
      </c>
      <c r="Z236" t="s">
        <v>74</v>
      </c>
      <c r="AA236" t="s">
        <v>74</v>
      </c>
      <c r="AB236" t="s">
        <v>74</v>
      </c>
      <c r="AC236" t="s">
        <v>74</v>
      </c>
      <c r="AD236" t="s">
        <v>74</v>
      </c>
      <c r="AE236" t="s">
        <v>74</v>
      </c>
      <c r="AF236" t="s">
        <v>74</v>
      </c>
      <c r="AG236" t="s">
        <v>74</v>
      </c>
      <c r="AH236" t="s">
        <v>74</v>
      </c>
      <c r="AI236">
        <v>14</v>
      </c>
      <c r="AJ236">
        <v>5</v>
      </c>
      <c r="AK236">
        <v>0</v>
      </c>
      <c r="AL236">
        <v>19</v>
      </c>
      <c r="AM236">
        <v>0.736842</v>
      </c>
      <c r="AN236">
        <v>0.263158</v>
      </c>
      <c r="AO236">
        <v>0</v>
      </c>
      <c r="AP236">
        <v>0.15789500000000001</v>
      </c>
      <c r="AQ236">
        <v>0.263158</v>
      </c>
      <c r="AR236">
        <v>0.105263</v>
      </c>
      <c r="AS236">
        <v>0.15789500000000001</v>
      </c>
      <c r="AT236">
        <v>0.15789500000000001</v>
      </c>
      <c r="AU236">
        <v>5.2632000000000012E-2</v>
      </c>
      <c r="AV236">
        <v>0</v>
      </c>
      <c r="AW236">
        <v>5.2632000000000012E-2</v>
      </c>
      <c r="AX236">
        <v>5.2632000000000012E-2</v>
      </c>
      <c r="AY236">
        <v>0</v>
      </c>
      <c r="AZ236">
        <v>0</v>
      </c>
      <c r="BA236">
        <v>0</v>
      </c>
      <c r="BB236">
        <v>0.94736799999999999</v>
      </c>
      <c r="BC236">
        <v>5.2632000000000012E-2</v>
      </c>
      <c r="BD236">
        <v>0</v>
      </c>
      <c r="BE236">
        <v>0</v>
      </c>
      <c r="BF236">
        <v>0</v>
      </c>
      <c r="BG236">
        <v>0</v>
      </c>
      <c r="BH236">
        <v>0</v>
      </c>
      <c r="BI236">
        <v>0</v>
      </c>
      <c r="BJ236">
        <v>0</v>
      </c>
      <c r="BK236">
        <v>0</v>
      </c>
      <c r="BL236">
        <v>0</v>
      </c>
      <c r="BM236">
        <v>0</v>
      </c>
      <c r="BN236">
        <v>0</v>
      </c>
      <c r="BO236">
        <v>0</v>
      </c>
      <c r="BP236">
        <v>0.736842</v>
      </c>
      <c r="BQ236">
        <v>0.263158</v>
      </c>
      <c r="BR236">
        <v>0</v>
      </c>
      <c r="BS236">
        <v>1</v>
      </c>
      <c r="BT236" t="s">
        <v>5464</v>
      </c>
      <c r="BU236">
        <v>4548</v>
      </c>
      <c r="BV236">
        <v>4.1780000000000003E-3</v>
      </c>
      <c r="BW236">
        <v>0</v>
      </c>
    </row>
    <row r="237" spans="1:75" customFormat="1" x14ac:dyDescent="0.25">
      <c r="A237" t="s">
        <v>5468</v>
      </c>
      <c r="B237" t="s">
        <v>102</v>
      </c>
      <c r="C237" t="s">
        <v>420</v>
      </c>
      <c r="D237" t="s">
        <v>953</v>
      </c>
      <c r="E237">
        <v>2017</v>
      </c>
      <c r="F237">
        <v>191</v>
      </c>
      <c r="G237">
        <v>65</v>
      </c>
      <c r="H237">
        <v>0</v>
      </c>
      <c r="I237">
        <v>15</v>
      </c>
      <c r="J237">
        <v>22</v>
      </c>
      <c r="K237">
        <v>31</v>
      </c>
      <c r="L237">
        <v>45</v>
      </c>
      <c r="M237">
        <v>46</v>
      </c>
      <c r="N237">
        <v>38</v>
      </c>
      <c r="O237">
        <v>35</v>
      </c>
      <c r="P237">
        <v>21</v>
      </c>
      <c r="Q237">
        <v>1</v>
      </c>
      <c r="R237">
        <v>2</v>
      </c>
      <c r="S237">
        <v>0</v>
      </c>
      <c r="T237">
        <v>0</v>
      </c>
      <c r="U237">
        <v>250</v>
      </c>
      <c r="V237">
        <v>6</v>
      </c>
      <c r="W237">
        <v>0</v>
      </c>
      <c r="X237" t="s">
        <v>74</v>
      </c>
      <c r="Y237" t="s">
        <v>74</v>
      </c>
      <c r="Z237" t="s">
        <v>74</v>
      </c>
      <c r="AA237" t="s">
        <v>74</v>
      </c>
      <c r="AB237" t="s">
        <v>74</v>
      </c>
      <c r="AC237" t="s">
        <v>74</v>
      </c>
      <c r="AD237" t="s">
        <v>74</v>
      </c>
      <c r="AE237" t="s">
        <v>74</v>
      </c>
      <c r="AF237" t="s">
        <v>74</v>
      </c>
      <c r="AG237" t="s">
        <v>74</v>
      </c>
      <c r="AH237" t="s">
        <v>74</v>
      </c>
      <c r="AI237">
        <v>254</v>
      </c>
      <c r="AJ237">
        <v>2</v>
      </c>
      <c r="AK237">
        <v>0</v>
      </c>
      <c r="AL237">
        <v>256</v>
      </c>
      <c r="AM237">
        <v>0.74609399999999992</v>
      </c>
      <c r="AN237">
        <v>0.25390600000000002</v>
      </c>
      <c r="AO237">
        <v>0</v>
      </c>
      <c r="AP237">
        <v>5.8594E-2</v>
      </c>
      <c r="AQ237">
        <v>8.5938000000000001E-2</v>
      </c>
      <c r="AR237">
        <v>0.12109399999999999</v>
      </c>
      <c r="AS237">
        <v>0.17578099999999999</v>
      </c>
      <c r="AT237">
        <v>0.17968799999999999</v>
      </c>
      <c r="AU237">
        <v>0.14843799999999999</v>
      </c>
      <c r="AV237">
        <v>0.13671900000000001</v>
      </c>
      <c r="AW237">
        <v>8.2030999999999993E-2</v>
      </c>
      <c r="AX237">
        <v>3.9060000000000002E-3</v>
      </c>
      <c r="AY237">
        <v>7.8120000000000004E-3</v>
      </c>
      <c r="AZ237">
        <v>0</v>
      </c>
      <c r="BA237">
        <v>0</v>
      </c>
      <c r="BB237">
        <v>0.97656199999999993</v>
      </c>
      <c r="BC237">
        <v>2.3438000000000001E-2</v>
      </c>
      <c r="BD237">
        <v>0</v>
      </c>
      <c r="BE237">
        <v>0</v>
      </c>
      <c r="BF237">
        <v>0</v>
      </c>
      <c r="BG237">
        <v>0</v>
      </c>
      <c r="BH237">
        <v>0</v>
      </c>
      <c r="BI237">
        <v>0</v>
      </c>
      <c r="BJ237">
        <v>0</v>
      </c>
      <c r="BK237">
        <v>0</v>
      </c>
      <c r="BL237">
        <v>0</v>
      </c>
      <c r="BM237">
        <v>0</v>
      </c>
      <c r="BN237">
        <v>0</v>
      </c>
      <c r="BO237">
        <v>0</v>
      </c>
      <c r="BP237">
        <v>0.99218800000000007</v>
      </c>
      <c r="BQ237">
        <v>7.8120000000000004E-3</v>
      </c>
      <c r="BR237">
        <v>0</v>
      </c>
      <c r="BS237">
        <v>1</v>
      </c>
      <c r="BT237" t="s">
        <v>5464</v>
      </c>
      <c r="BU237">
        <v>4548</v>
      </c>
      <c r="BV237">
        <v>5.6287999999999998E-2</v>
      </c>
      <c r="BW237">
        <v>0</v>
      </c>
    </row>
    <row r="238" spans="1:75" customFormat="1" x14ac:dyDescent="0.25">
      <c r="A238" t="s">
        <v>5469</v>
      </c>
      <c r="B238" t="s">
        <v>102</v>
      </c>
      <c r="C238" t="s">
        <v>420</v>
      </c>
      <c r="D238" t="s">
        <v>961</v>
      </c>
      <c r="E238">
        <v>2017</v>
      </c>
      <c r="F238">
        <v>7</v>
      </c>
      <c r="G238">
        <v>0</v>
      </c>
      <c r="H238">
        <v>0</v>
      </c>
      <c r="I238">
        <v>0</v>
      </c>
      <c r="J238">
        <v>1</v>
      </c>
      <c r="K238">
        <v>0</v>
      </c>
      <c r="L238">
        <v>0</v>
      </c>
      <c r="M238">
        <v>1</v>
      </c>
      <c r="N238">
        <v>4</v>
      </c>
      <c r="O238">
        <v>0</v>
      </c>
      <c r="P238">
        <v>0</v>
      </c>
      <c r="Q238">
        <v>0</v>
      </c>
      <c r="R238">
        <v>0</v>
      </c>
      <c r="S238">
        <v>1</v>
      </c>
      <c r="T238">
        <v>0</v>
      </c>
      <c r="U238">
        <v>7</v>
      </c>
      <c r="V238">
        <v>0</v>
      </c>
      <c r="W238">
        <v>0</v>
      </c>
      <c r="X238" t="s">
        <v>74</v>
      </c>
      <c r="Y238" t="s">
        <v>74</v>
      </c>
      <c r="Z238" t="s">
        <v>74</v>
      </c>
      <c r="AA238" t="s">
        <v>74</v>
      </c>
      <c r="AB238" t="s">
        <v>74</v>
      </c>
      <c r="AC238" t="s">
        <v>74</v>
      </c>
      <c r="AD238" t="s">
        <v>74</v>
      </c>
      <c r="AE238" t="s">
        <v>74</v>
      </c>
      <c r="AF238" t="s">
        <v>74</v>
      </c>
      <c r="AG238" t="s">
        <v>74</v>
      </c>
      <c r="AH238" t="s">
        <v>74</v>
      </c>
      <c r="AI238">
        <v>7</v>
      </c>
      <c r="AJ238">
        <v>0</v>
      </c>
      <c r="AK238">
        <v>0</v>
      </c>
      <c r="AL238">
        <v>7</v>
      </c>
      <c r="AM238">
        <v>1</v>
      </c>
      <c r="AN238">
        <v>0</v>
      </c>
      <c r="AO238">
        <v>0</v>
      </c>
      <c r="AP238">
        <v>0</v>
      </c>
      <c r="AQ238">
        <v>0.14285700000000001</v>
      </c>
      <c r="AR238">
        <v>0</v>
      </c>
      <c r="AS238">
        <v>0</v>
      </c>
      <c r="AT238">
        <v>0.14285700000000001</v>
      </c>
      <c r="AU238">
        <v>0.57142899999999996</v>
      </c>
      <c r="AV238">
        <v>0</v>
      </c>
      <c r="AW238">
        <v>0</v>
      </c>
      <c r="AX238">
        <v>0</v>
      </c>
      <c r="AY238">
        <v>0</v>
      </c>
      <c r="AZ238">
        <v>0.14285700000000001</v>
      </c>
      <c r="BA238">
        <v>0</v>
      </c>
      <c r="BB238">
        <v>1</v>
      </c>
      <c r="BC238">
        <v>0</v>
      </c>
      <c r="BD238">
        <v>0</v>
      </c>
      <c r="BE238">
        <v>0</v>
      </c>
      <c r="BF238">
        <v>0</v>
      </c>
      <c r="BG238">
        <v>0</v>
      </c>
      <c r="BH238">
        <v>0</v>
      </c>
      <c r="BI238">
        <v>0</v>
      </c>
      <c r="BJ238">
        <v>0</v>
      </c>
      <c r="BK238">
        <v>0</v>
      </c>
      <c r="BL238">
        <v>0</v>
      </c>
      <c r="BM238">
        <v>0</v>
      </c>
      <c r="BN238">
        <v>0</v>
      </c>
      <c r="BO238">
        <v>0</v>
      </c>
      <c r="BP238">
        <v>1</v>
      </c>
      <c r="BQ238">
        <v>0</v>
      </c>
      <c r="BR238">
        <v>0</v>
      </c>
      <c r="BS238">
        <v>1</v>
      </c>
      <c r="BT238" t="s">
        <v>5464</v>
      </c>
      <c r="BU238">
        <v>4548</v>
      </c>
      <c r="BV238">
        <v>1.539E-3</v>
      </c>
      <c r="BW238">
        <v>0</v>
      </c>
    </row>
    <row r="239" spans="1:75" customFormat="1" x14ac:dyDescent="0.25">
      <c r="A239" t="s">
        <v>5470</v>
      </c>
      <c r="B239" t="s">
        <v>102</v>
      </c>
      <c r="C239" t="s">
        <v>426</v>
      </c>
      <c r="D239" t="s">
        <v>44</v>
      </c>
      <c r="E239">
        <v>2017</v>
      </c>
      <c r="F239">
        <v>550</v>
      </c>
      <c r="G239">
        <v>170</v>
      </c>
      <c r="H239">
        <v>0</v>
      </c>
      <c r="I239">
        <v>104</v>
      </c>
      <c r="J239">
        <v>138</v>
      </c>
      <c r="K239">
        <v>129</v>
      </c>
      <c r="L239">
        <v>90</v>
      </c>
      <c r="M239">
        <v>88</v>
      </c>
      <c r="N239">
        <v>62</v>
      </c>
      <c r="O239">
        <v>58</v>
      </c>
      <c r="P239">
        <v>33</v>
      </c>
      <c r="Q239">
        <v>16</v>
      </c>
      <c r="R239">
        <v>2</v>
      </c>
      <c r="S239">
        <v>0</v>
      </c>
      <c r="T239">
        <v>0</v>
      </c>
      <c r="U239">
        <v>574</v>
      </c>
      <c r="V239">
        <v>8</v>
      </c>
      <c r="W239">
        <v>138</v>
      </c>
      <c r="X239">
        <v>512</v>
      </c>
      <c r="Y239">
        <v>155</v>
      </c>
      <c r="Z239">
        <v>53</v>
      </c>
      <c r="AA239">
        <v>11</v>
      </c>
      <c r="AB239">
        <v>0</v>
      </c>
      <c r="AC239">
        <v>5</v>
      </c>
      <c r="AD239">
        <v>0</v>
      </c>
      <c r="AE239">
        <v>580</v>
      </c>
      <c r="AF239">
        <v>0</v>
      </c>
      <c r="AG239">
        <v>0</v>
      </c>
      <c r="AH239">
        <v>124</v>
      </c>
      <c r="AI239">
        <v>552</v>
      </c>
      <c r="AJ239">
        <v>58</v>
      </c>
      <c r="AK239">
        <v>110</v>
      </c>
      <c r="AL239">
        <v>720</v>
      </c>
      <c r="AM239">
        <v>0.76388900000000004</v>
      </c>
      <c r="AN239">
        <v>0.23611099999999999</v>
      </c>
      <c r="AO239">
        <v>0</v>
      </c>
      <c r="AP239">
        <v>0.14444399999999999</v>
      </c>
      <c r="AQ239">
        <v>0.191667</v>
      </c>
      <c r="AR239">
        <v>0.17916699999999999</v>
      </c>
      <c r="AS239">
        <v>0.125</v>
      </c>
      <c r="AT239">
        <v>0.122222</v>
      </c>
      <c r="AU239">
        <v>8.6111000000000007E-2</v>
      </c>
      <c r="AV239">
        <v>8.0556000000000003E-2</v>
      </c>
      <c r="AW239">
        <v>4.5833000000000013E-2</v>
      </c>
      <c r="AX239">
        <v>2.2221999999999999E-2</v>
      </c>
      <c r="AY239">
        <v>2.7780000000000001E-3</v>
      </c>
      <c r="AZ239">
        <v>0</v>
      </c>
      <c r="BA239">
        <v>0</v>
      </c>
      <c r="BB239">
        <v>0.79722199999999999</v>
      </c>
      <c r="BC239">
        <v>1.1110999999999999E-2</v>
      </c>
      <c r="BD239">
        <v>0.191667</v>
      </c>
      <c r="BE239">
        <v>0.71111099999999994</v>
      </c>
      <c r="BF239">
        <v>0.215278</v>
      </c>
      <c r="BG239">
        <v>7.361100000000001E-2</v>
      </c>
      <c r="BH239">
        <v>1.5278E-2</v>
      </c>
      <c r="BI239">
        <v>0</v>
      </c>
      <c r="BJ239">
        <v>6.9440000000000014E-3</v>
      </c>
      <c r="BK239">
        <v>0</v>
      </c>
      <c r="BL239">
        <v>0.80555599999999994</v>
      </c>
      <c r="BM239">
        <v>0</v>
      </c>
      <c r="BN239">
        <v>0</v>
      </c>
      <c r="BO239">
        <v>0.17222199999999999</v>
      </c>
      <c r="BP239">
        <v>0.7666670000000001</v>
      </c>
      <c r="BQ239">
        <v>8.0556000000000003E-2</v>
      </c>
      <c r="BR239">
        <v>0.152778</v>
      </c>
      <c r="BS239">
        <v>1</v>
      </c>
      <c r="BT239" t="s">
        <v>5471</v>
      </c>
      <c r="BU239">
        <v>720</v>
      </c>
      <c r="BV239">
        <v>1</v>
      </c>
      <c r="BW239">
        <v>0</v>
      </c>
    </row>
    <row r="240" spans="1:75" customFormat="1" x14ac:dyDescent="0.25">
      <c r="A240" t="s">
        <v>5472</v>
      </c>
      <c r="B240" t="s">
        <v>102</v>
      </c>
      <c r="C240" t="s">
        <v>426</v>
      </c>
      <c r="D240" t="s">
        <v>947</v>
      </c>
      <c r="E240">
        <v>2017</v>
      </c>
      <c r="F240">
        <v>199</v>
      </c>
      <c r="G240">
        <v>86</v>
      </c>
      <c r="H240">
        <v>0</v>
      </c>
      <c r="I240">
        <v>46</v>
      </c>
      <c r="J240">
        <v>57</v>
      </c>
      <c r="K240">
        <v>56</v>
      </c>
      <c r="L240">
        <v>28</v>
      </c>
      <c r="M240">
        <v>41</v>
      </c>
      <c r="N240">
        <v>25</v>
      </c>
      <c r="O240">
        <v>12</v>
      </c>
      <c r="P240">
        <v>14</v>
      </c>
      <c r="Q240">
        <v>6</v>
      </c>
      <c r="R240">
        <v>0</v>
      </c>
      <c r="S240">
        <v>0</v>
      </c>
      <c r="T240">
        <v>0</v>
      </c>
      <c r="U240">
        <v>222</v>
      </c>
      <c r="V240">
        <v>3</v>
      </c>
      <c r="W240">
        <v>60</v>
      </c>
      <c r="X240">
        <v>218</v>
      </c>
      <c r="Y240">
        <v>53</v>
      </c>
      <c r="Z240">
        <v>14</v>
      </c>
      <c r="AA240">
        <v>2</v>
      </c>
      <c r="AB240">
        <v>0</v>
      </c>
      <c r="AC240">
        <v>2</v>
      </c>
      <c r="AD240">
        <v>0</v>
      </c>
      <c r="AE240">
        <v>245</v>
      </c>
      <c r="AF240">
        <v>0</v>
      </c>
      <c r="AG240">
        <v>0</v>
      </c>
      <c r="AH240">
        <v>36</v>
      </c>
      <c r="AI240">
        <v>238</v>
      </c>
      <c r="AJ240">
        <v>35</v>
      </c>
      <c r="AK240">
        <v>12</v>
      </c>
      <c r="AL240">
        <v>285</v>
      </c>
      <c r="AM240">
        <v>0.69824600000000003</v>
      </c>
      <c r="AN240">
        <v>0.30175400000000002</v>
      </c>
      <c r="AO240">
        <v>0</v>
      </c>
      <c r="AP240">
        <v>0.16140399999999999</v>
      </c>
      <c r="AQ240">
        <v>0.2</v>
      </c>
      <c r="AR240">
        <v>0.196491</v>
      </c>
      <c r="AS240">
        <v>9.8246E-2</v>
      </c>
      <c r="AT240">
        <v>0.14385999999999999</v>
      </c>
      <c r="AU240">
        <v>8.7719000000000005E-2</v>
      </c>
      <c r="AV240">
        <v>4.2104999999999997E-2</v>
      </c>
      <c r="AW240">
        <v>4.9123E-2</v>
      </c>
      <c r="AX240">
        <v>2.1052999999999999E-2</v>
      </c>
      <c r="AY240">
        <v>0</v>
      </c>
      <c r="AZ240">
        <v>0</v>
      </c>
      <c r="BA240">
        <v>0</v>
      </c>
      <c r="BB240">
        <v>0.77894700000000006</v>
      </c>
      <c r="BC240">
        <v>1.0526000000000001E-2</v>
      </c>
      <c r="BD240">
        <v>0.21052599999999999</v>
      </c>
      <c r="BE240">
        <v>0.76491200000000004</v>
      </c>
      <c r="BF240">
        <v>0.18596499999999999</v>
      </c>
      <c r="BG240">
        <v>4.9123E-2</v>
      </c>
      <c r="BH240">
        <v>7.0179999999999999E-3</v>
      </c>
      <c r="BI240">
        <v>0</v>
      </c>
      <c r="BJ240">
        <v>7.0179999999999999E-3</v>
      </c>
      <c r="BK240">
        <v>0</v>
      </c>
      <c r="BL240">
        <v>0.859649</v>
      </c>
      <c r="BM240">
        <v>0</v>
      </c>
      <c r="BN240">
        <v>0</v>
      </c>
      <c r="BO240">
        <v>0.12631600000000001</v>
      </c>
      <c r="BP240">
        <v>0.83508799999999994</v>
      </c>
      <c r="BQ240">
        <v>0.122807</v>
      </c>
      <c r="BR240">
        <v>4.2104999999999997E-2</v>
      </c>
      <c r="BS240">
        <v>1</v>
      </c>
      <c r="BT240" t="s">
        <v>5471</v>
      </c>
      <c r="BU240">
        <v>720</v>
      </c>
      <c r="BV240">
        <v>0.39583299999999999</v>
      </c>
      <c r="BW240">
        <v>0</v>
      </c>
    </row>
    <row r="241" spans="1:75" customFormat="1" x14ac:dyDescent="0.25">
      <c r="A241" t="s">
        <v>5473</v>
      </c>
      <c r="B241" t="s">
        <v>102</v>
      </c>
      <c r="C241" t="s">
        <v>426</v>
      </c>
      <c r="D241" t="s">
        <v>949</v>
      </c>
      <c r="E241">
        <v>2017</v>
      </c>
      <c r="F241">
        <v>268</v>
      </c>
      <c r="G241">
        <v>58</v>
      </c>
      <c r="H241">
        <v>0</v>
      </c>
      <c r="I241">
        <v>41</v>
      </c>
      <c r="J241">
        <v>61</v>
      </c>
      <c r="K241">
        <v>53</v>
      </c>
      <c r="L241">
        <v>46</v>
      </c>
      <c r="M241">
        <v>39</v>
      </c>
      <c r="N241">
        <v>32</v>
      </c>
      <c r="O241">
        <v>34</v>
      </c>
      <c r="P241">
        <v>13</v>
      </c>
      <c r="Q241">
        <v>6</v>
      </c>
      <c r="R241">
        <v>1</v>
      </c>
      <c r="S241">
        <v>0</v>
      </c>
      <c r="T241">
        <v>0</v>
      </c>
      <c r="U241">
        <v>272</v>
      </c>
      <c r="V241">
        <v>4</v>
      </c>
      <c r="W241">
        <v>50</v>
      </c>
      <c r="X241">
        <v>234</v>
      </c>
      <c r="Y241">
        <v>75</v>
      </c>
      <c r="Z241">
        <v>17</v>
      </c>
      <c r="AA241">
        <v>6</v>
      </c>
      <c r="AB241">
        <v>0</v>
      </c>
      <c r="AC241">
        <v>2</v>
      </c>
      <c r="AD241">
        <v>0</v>
      </c>
      <c r="AE241">
        <v>277</v>
      </c>
      <c r="AF241">
        <v>0</v>
      </c>
      <c r="AG241">
        <v>0</v>
      </c>
      <c r="AH241">
        <v>41</v>
      </c>
      <c r="AI241">
        <v>265</v>
      </c>
      <c r="AJ241">
        <v>20</v>
      </c>
      <c r="AK241">
        <v>41</v>
      </c>
      <c r="AL241">
        <v>326</v>
      </c>
      <c r="AM241">
        <v>0.82208600000000009</v>
      </c>
      <c r="AN241">
        <v>0.17791399999999999</v>
      </c>
      <c r="AO241">
        <v>0</v>
      </c>
      <c r="AP241">
        <v>0.12576699999999999</v>
      </c>
      <c r="AQ241">
        <v>0.18711700000000001</v>
      </c>
      <c r="AR241">
        <v>0.162577</v>
      </c>
      <c r="AS241">
        <v>0.14110400000000001</v>
      </c>
      <c r="AT241">
        <v>0.119632</v>
      </c>
      <c r="AU241">
        <v>9.8160000000000011E-2</v>
      </c>
      <c r="AV241">
        <v>0.104294</v>
      </c>
      <c r="AW241">
        <v>3.9877000000000003E-2</v>
      </c>
      <c r="AX241">
        <v>1.8405000000000001E-2</v>
      </c>
      <c r="AY241">
        <v>3.0669999999999998E-3</v>
      </c>
      <c r="AZ241">
        <v>0</v>
      </c>
      <c r="BA241">
        <v>0</v>
      </c>
      <c r="BB241">
        <v>0.83435599999999999</v>
      </c>
      <c r="BC241">
        <v>1.227E-2</v>
      </c>
      <c r="BD241">
        <v>0.15337400000000001</v>
      </c>
      <c r="BE241">
        <v>0.71779099999999996</v>
      </c>
      <c r="BF241">
        <v>0.23006099999999999</v>
      </c>
      <c r="BG241">
        <v>5.2146999999999999E-2</v>
      </c>
      <c r="BH241">
        <v>1.8405000000000001E-2</v>
      </c>
      <c r="BI241">
        <v>0</v>
      </c>
      <c r="BJ241">
        <v>6.1350000000000007E-3</v>
      </c>
      <c r="BK241">
        <v>0</v>
      </c>
      <c r="BL241">
        <v>0.84969300000000003</v>
      </c>
      <c r="BM241">
        <v>0</v>
      </c>
      <c r="BN241">
        <v>0</v>
      </c>
      <c r="BO241">
        <v>0.12576699999999999</v>
      </c>
      <c r="BP241">
        <v>0.81288300000000002</v>
      </c>
      <c r="BQ241">
        <v>6.1349999999999988E-2</v>
      </c>
      <c r="BR241">
        <v>0.12576699999999999</v>
      </c>
      <c r="BS241">
        <v>1</v>
      </c>
      <c r="BT241" t="s">
        <v>5471</v>
      </c>
      <c r="BU241">
        <v>720</v>
      </c>
      <c r="BV241">
        <v>0.45277800000000001</v>
      </c>
      <c r="BW241">
        <v>0</v>
      </c>
    </row>
    <row r="242" spans="1:75" customFormat="1" x14ac:dyDescent="0.25">
      <c r="A242" t="s">
        <v>5474</v>
      </c>
      <c r="B242" t="s">
        <v>102</v>
      </c>
      <c r="C242" t="s">
        <v>426</v>
      </c>
      <c r="D242" t="s">
        <v>951</v>
      </c>
      <c r="E242">
        <v>2017</v>
      </c>
      <c r="F242">
        <v>7</v>
      </c>
      <c r="G242">
        <v>1</v>
      </c>
      <c r="H242">
        <v>0</v>
      </c>
      <c r="I242">
        <v>1</v>
      </c>
      <c r="J242">
        <v>2</v>
      </c>
      <c r="K242">
        <v>1</v>
      </c>
      <c r="L242">
        <v>1</v>
      </c>
      <c r="M242">
        <v>0</v>
      </c>
      <c r="N242">
        <v>2</v>
      </c>
      <c r="O242">
        <v>1</v>
      </c>
      <c r="P242">
        <v>0</v>
      </c>
      <c r="Q242">
        <v>0</v>
      </c>
      <c r="R242">
        <v>0</v>
      </c>
      <c r="S242">
        <v>0</v>
      </c>
      <c r="T242">
        <v>0</v>
      </c>
      <c r="U242">
        <v>7</v>
      </c>
      <c r="V242">
        <v>0</v>
      </c>
      <c r="W242">
        <v>1</v>
      </c>
      <c r="X242">
        <v>6</v>
      </c>
      <c r="Y242">
        <v>2</v>
      </c>
      <c r="Z242">
        <v>0</v>
      </c>
      <c r="AA242">
        <v>1</v>
      </c>
      <c r="AB242">
        <v>0</v>
      </c>
      <c r="AC242">
        <v>0</v>
      </c>
      <c r="AD242">
        <v>0</v>
      </c>
      <c r="AE242">
        <v>6</v>
      </c>
      <c r="AF242">
        <v>0</v>
      </c>
      <c r="AG242">
        <v>0</v>
      </c>
      <c r="AH242">
        <v>1</v>
      </c>
      <c r="AI242">
        <v>8</v>
      </c>
      <c r="AJ242">
        <v>0</v>
      </c>
      <c r="AK242">
        <v>0</v>
      </c>
      <c r="AL242">
        <v>8</v>
      </c>
      <c r="AM242">
        <v>0.875</v>
      </c>
      <c r="AN242">
        <v>0.125</v>
      </c>
      <c r="AO242">
        <v>0</v>
      </c>
      <c r="AP242">
        <v>0.125</v>
      </c>
      <c r="AQ242">
        <v>0.25</v>
      </c>
      <c r="AR242">
        <v>0.125</v>
      </c>
      <c r="AS242">
        <v>0.125</v>
      </c>
      <c r="AT242">
        <v>0</v>
      </c>
      <c r="AU242">
        <v>0.25</v>
      </c>
      <c r="AV242">
        <v>0.125</v>
      </c>
      <c r="AW242">
        <v>0</v>
      </c>
      <c r="AX242">
        <v>0</v>
      </c>
      <c r="AY242">
        <v>0</v>
      </c>
      <c r="AZ242">
        <v>0</v>
      </c>
      <c r="BA242">
        <v>0</v>
      </c>
      <c r="BB242">
        <v>0.875</v>
      </c>
      <c r="BC242">
        <v>0</v>
      </c>
      <c r="BD242">
        <v>0.125</v>
      </c>
      <c r="BE242">
        <v>0.75</v>
      </c>
      <c r="BF242">
        <v>0.25</v>
      </c>
      <c r="BG242">
        <v>0</v>
      </c>
      <c r="BH242">
        <v>0.125</v>
      </c>
      <c r="BI242">
        <v>0</v>
      </c>
      <c r="BJ242">
        <v>0</v>
      </c>
      <c r="BK242">
        <v>0</v>
      </c>
      <c r="BL242">
        <v>0.75</v>
      </c>
      <c r="BM242">
        <v>0</v>
      </c>
      <c r="BN242">
        <v>0</v>
      </c>
      <c r="BO242">
        <v>0.125</v>
      </c>
      <c r="BP242">
        <v>1</v>
      </c>
      <c r="BQ242">
        <v>0</v>
      </c>
      <c r="BR242">
        <v>0</v>
      </c>
      <c r="BS242">
        <v>1</v>
      </c>
      <c r="BT242" t="s">
        <v>5471</v>
      </c>
      <c r="BU242">
        <v>720</v>
      </c>
      <c r="BV242">
        <v>1.1110999999999999E-2</v>
      </c>
      <c r="BW242">
        <v>0</v>
      </c>
    </row>
    <row r="243" spans="1:75" customFormat="1" x14ac:dyDescent="0.25">
      <c r="A243" t="s">
        <v>5475</v>
      </c>
      <c r="B243" t="s">
        <v>102</v>
      </c>
      <c r="C243" t="s">
        <v>426</v>
      </c>
      <c r="D243" t="s">
        <v>953</v>
      </c>
      <c r="E243">
        <v>2017</v>
      </c>
      <c r="F243">
        <v>58</v>
      </c>
      <c r="G243">
        <v>19</v>
      </c>
      <c r="H243">
        <v>0</v>
      </c>
      <c r="I243">
        <v>7</v>
      </c>
      <c r="J243">
        <v>10</v>
      </c>
      <c r="K243">
        <v>17</v>
      </c>
      <c r="L243">
        <v>13</v>
      </c>
      <c r="M243">
        <v>8</v>
      </c>
      <c r="N243">
        <v>2</v>
      </c>
      <c r="O243">
        <v>10</v>
      </c>
      <c r="P243">
        <v>5</v>
      </c>
      <c r="Q243">
        <v>4</v>
      </c>
      <c r="R243">
        <v>1</v>
      </c>
      <c r="S243">
        <v>0</v>
      </c>
      <c r="T243">
        <v>0</v>
      </c>
      <c r="U243">
        <v>62</v>
      </c>
      <c r="V243">
        <v>1</v>
      </c>
      <c r="W243">
        <v>14</v>
      </c>
      <c r="X243">
        <v>48</v>
      </c>
      <c r="Y243">
        <v>23</v>
      </c>
      <c r="Z243">
        <v>6</v>
      </c>
      <c r="AA243">
        <v>2</v>
      </c>
      <c r="AB243">
        <v>0</v>
      </c>
      <c r="AC243">
        <v>1</v>
      </c>
      <c r="AD243">
        <v>0</v>
      </c>
      <c r="AE243">
        <v>50</v>
      </c>
      <c r="AF243">
        <v>0</v>
      </c>
      <c r="AG243">
        <v>0</v>
      </c>
      <c r="AH243">
        <v>24</v>
      </c>
      <c r="AI243">
        <v>35</v>
      </c>
      <c r="AJ243">
        <v>3</v>
      </c>
      <c r="AK243">
        <v>39</v>
      </c>
      <c r="AL243">
        <v>77</v>
      </c>
      <c r="AM243">
        <v>0.75324700000000011</v>
      </c>
      <c r="AN243">
        <v>0.246753</v>
      </c>
      <c r="AO243">
        <v>0</v>
      </c>
      <c r="AP243">
        <v>9.090899999999999E-2</v>
      </c>
      <c r="AQ243">
        <v>0.12987000000000001</v>
      </c>
      <c r="AR243">
        <v>0.220779</v>
      </c>
      <c r="AS243">
        <v>0.16883100000000001</v>
      </c>
      <c r="AT243">
        <v>0.103896</v>
      </c>
      <c r="AU243">
        <v>2.5974000000000001E-2</v>
      </c>
      <c r="AV243">
        <v>0.12987000000000001</v>
      </c>
      <c r="AW243">
        <v>6.4935000000000007E-2</v>
      </c>
      <c r="AX243">
        <v>5.1948000000000001E-2</v>
      </c>
      <c r="AY243">
        <v>1.2987E-2</v>
      </c>
      <c r="AZ243">
        <v>0</v>
      </c>
      <c r="BA243">
        <v>0</v>
      </c>
      <c r="BB243">
        <v>0.80519499999999988</v>
      </c>
      <c r="BC243">
        <v>1.2987E-2</v>
      </c>
      <c r="BD243">
        <v>0.18181800000000001</v>
      </c>
      <c r="BE243">
        <v>0.62337699999999996</v>
      </c>
      <c r="BF243">
        <v>0.29870099999999999</v>
      </c>
      <c r="BG243">
        <v>7.7922000000000005E-2</v>
      </c>
      <c r="BH243">
        <v>2.5974000000000001E-2</v>
      </c>
      <c r="BI243">
        <v>0</v>
      </c>
      <c r="BJ243">
        <v>1.2987E-2</v>
      </c>
      <c r="BK243">
        <v>0</v>
      </c>
      <c r="BL243">
        <v>0.64935100000000001</v>
      </c>
      <c r="BM243">
        <v>0</v>
      </c>
      <c r="BN243">
        <v>0</v>
      </c>
      <c r="BO243">
        <v>0.31168800000000002</v>
      </c>
      <c r="BP243">
        <v>0.45454499999999998</v>
      </c>
      <c r="BQ243">
        <v>3.8961000000000003E-2</v>
      </c>
      <c r="BR243">
        <v>0.506494</v>
      </c>
      <c r="BS243">
        <v>1</v>
      </c>
      <c r="BT243" t="s">
        <v>5471</v>
      </c>
      <c r="BU243">
        <v>720</v>
      </c>
      <c r="BV243">
        <v>0.106944</v>
      </c>
      <c r="BW243">
        <v>0</v>
      </c>
    </row>
    <row r="244" spans="1:75" customFormat="1" x14ac:dyDescent="0.25">
      <c r="A244" t="s">
        <v>5476</v>
      </c>
      <c r="B244" t="s">
        <v>102</v>
      </c>
      <c r="C244" t="s">
        <v>426</v>
      </c>
      <c r="D244" t="s">
        <v>961</v>
      </c>
      <c r="E244">
        <v>2017</v>
      </c>
      <c r="F244">
        <v>18</v>
      </c>
      <c r="G244">
        <v>6</v>
      </c>
      <c r="H244">
        <v>0</v>
      </c>
      <c r="I244">
        <v>9</v>
      </c>
      <c r="J244">
        <v>8</v>
      </c>
      <c r="K244">
        <v>2</v>
      </c>
      <c r="L244">
        <v>2</v>
      </c>
      <c r="M244">
        <v>0</v>
      </c>
      <c r="N244">
        <v>1</v>
      </c>
      <c r="O244">
        <v>1</v>
      </c>
      <c r="P244">
        <v>1</v>
      </c>
      <c r="Q244">
        <v>0</v>
      </c>
      <c r="R244">
        <v>0</v>
      </c>
      <c r="S244">
        <v>0</v>
      </c>
      <c r="T244">
        <v>0</v>
      </c>
      <c r="U244">
        <v>11</v>
      </c>
      <c r="V244">
        <v>0</v>
      </c>
      <c r="W244">
        <v>13</v>
      </c>
      <c r="X244">
        <v>6</v>
      </c>
      <c r="Y244">
        <v>2</v>
      </c>
      <c r="Z244">
        <v>16</v>
      </c>
      <c r="AA244">
        <v>0</v>
      </c>
      <c r="AB244">
        <v>0</v>
      </c>
      <c r="AC244">
        <v>0</v>
      </c>
      <c r="AD244">
        <v>0</v>
      </c>
      <c r="AE244">
        <v>2</v>
      </c>
      <c r="AF244">
        <v>0</v>
      </c>
      <c r="AG244">
        <v>0</v>
      </c>
      <c r="AH244">
        <v>22</v>
      </c>
      <c r="AI244">
        <v>6</v>
      </c>
      <c r="AJ244">
        <v>0</v>
      </c>
      <c r="AK244">
        <v>18</v>
      </c>
      <c r="AL244">
        <v>24</v>
      </c>
      <c r="AM244">
        <v>0.75</v>
      </c>
      <c r="AN244">
        <v>0.25</v>
      </c>
      <c r="AO244">
        <v>0</v>
      </c>
      <c r="AP244">
        <v>0.375</v>
      </c>
      <c r="AQ244">
        <v>0.33333299999999999</v>
      </c>
      <c r="AR244">
        <v>8.333299999999999E-2</v>
      </c>
      <c r="AS244">
        <v>8.333299999999999E-2</v>
      </c>
      <c r="AT244">
        <v>0</v>
      </c>
      <c r="AU244">
        <v>4.1667000000000003E-2</v>
      </c>
      <c r="AV244">
        <v>4.1667000000000003E-2</v>
      </c>
      <c r="AW244">
        <v>4.1667000000000003E-2</v>
      </c>
      <c r="AX244">
        <v>0</v>
      </c>
      <c r="AY244">
        <v>0</v>
      </c>
      <c r="AZ244">
        <v>0</v>
      </c>
      <c r="BA244">
        <v>0</v>
      </c>
      <c r="BB244">
        <v>0.45833299999999999</v>
      </c>
      <c r="BC244">
        <v>0</v>
      </c>
      <c r="BD244">
        <v>0.54166700000000001</v>
      </c>
      <c r="BE244">
        <v>0.25</v>
      </c>
      <c r="BF244">
        <v>8.333299999999999E-2</v>
      </c>
      <c r="BG244">
        <v>0.66666700000000001</v>
      </c>
      <c r="BH244">
        <v>0</v>
      </c>
      <c r="BI244">
        <v>0</v>
      </c>
      <c r="BJ244">
        <v>0</v>
      </c>
      <c r="BK244">
        <v>0</v>
      </c>
      <c r="BL244">
        <v>8.333299999999999E-2</v>
      </c>
      <c r="BM244">
        <v>0</v>
      </c>
      <c r="BN244">
        <v>0</v>
      </c>
      <c r="BO244">
        <v>0.91666700000000001</v>
      </c>
      <c r="BP244">
        <v>0.25</v>
      </c>
      <c r="BQ244">
        <v>0</v>
      </c>
      <c r="BR244">
        <v>0.75</v>
      </c>
      <c r="BS244">
        <v>1</v>
      </c>
      <c r="BT244" t="s">
        <v>5471</v>
      </c>
      <c r="BU244">
        <v>720</v>
      </c>
      <c r="BV244">
        <v>3.3333000000000002E-2</v>
      </c>
      <c r="BW244">
        <v>0</v>
      </c>
    </row>
    <row r="245" spans="1:75" customFormat="1" x14ac:dyDescent="0.25">
      <c r="A245" t="s">
        <v>5477</v>
      </c>
      <c r="B245" t="s">
        <v>102</v>
      </c>
      <c r="C245" t="s">
        <v>124</v>
      </c>
      <c r="D245" t="s">
        <v>44</v>
      </c>
      <c r="E245">
        <v>2018</v>
      </c>
      <c r="F245">
        <v>2098</v>
      </c>
      <c r="G245">
        <v>823</v>
      </c>
      <c r="H245">
        <v>0</v>
      </c>
      <c r="I245">
        <v>371</v>
      </c>
      <c r="J245">
        <v>576</v>
      </c>
      <c r="K245">
        <v>474</v>
      </c>
      <c r="L245">
        <v>455</v>
      </c>
      <c r="M245">
        <v>355</v>
      </c>
      <c r="N245">
        <v>255</v>
      </c>
      <c r="O245">
        <v>204</v>
      </c>
      <c r="P245">
        <v>165</v>
      </c>
      <c r="Q245">
        <v>43</v>
      </c>
      <c r="R245">
        <v>19</v>
      </c>
      <c r="S245">
        <v>4</v>
      </c>
      <c r="T245">
        <v>0</v>
      </c>
      <c r="U245">
        <v>2230</v>
      </c>
      <c r="V245">
        <v>691</v>
      </c>
      <c r="W245">
        <v>0</v>
      </c>
      <c r="X245">
        <v>1816</v>
      </c>
      <c r="Y245">
        <v>1026</v>
      </c>
      <c r="Z245">
        <v>79</v>
      </c>
      <c r="AA245">
        <v>51</v>
      </c>
      <c r="AB245">
        <v>0</v>
      </c>
      <c r="AC245">
        <v>57</v>
      </c>
      <c r="AD245">
        <v>101</v>
      </c>
      <c r="AE245">
        <v>2600</v>
      </c>
      <c r="AF245">
        <v>28</v>
      </c>
      <c r="AG245">
        <v>18</v>
      </c>
      <c r="AH245">
        <v>66</v>
      </c>
      <c r="AI245">
        <v>2649</v>
      </c>
      <c r="AJ245">
        <v>224</v>
      </c>
      <c r="AK245">
        <v>48</v>
      </c>
      <c r="AL245">
        <v>2921</v>
      </c>
      <c r="AM245">
        <v>0.71824700000000008</v>
      </c>
      <c r="AN245">
        <v>0.28175299999999998</v>
      </c>
      <c r="AO245">
        <v>0</v>
      </c>
      <c r="AP245">
        <v>0.12701100000000001</v>
      </c>
      <c r="AQ245">
        <v>0.19719300000000001</v>
      </c>
      <c r="AR245">
        <v>0.162273</v>
      </c>
      <c r="AS245">
        <v>0.15576899999999999</v>
      </c>
      <c r="AT245">
        <v>0.121534</v>
      </c>
      <c r="AU245">
        <v>8.7299000000000002E-2</v>
      </c>
      <c r="AV245">
        <v>6.9838999999999998E-2</v>
      </c>
      <c r="AW245">
        <v>5.6487999999999997E-2</v>
      </c>
      <c r="AX245">
        <v>1.4721E-2</v>
      </c>
      <c r="AY245">
        <v>6.5049999999999986E-3</v>
      </c>
      <c r="AZ245">
        <v>1.369E-3</v>
      </c>
      <c r="BA245">
        <v>0</v>
      </c>
      <c r="BB245">
        <v>0.76343700000000003</v>
      </c>
      <c r="BC245">
        <v>0.236563</v>
      </c>
      <c r="BD245">
        <v>0</v>
      </c>
      <c r="BE245">
        <v>0.62170499999999995</v>
      </c>
      <c r="BF245">
        <v>0.35125000000000001</v>
      </c>
      <c r="BG245">
        <v>2.7046000000000001E-2</v>
      </c>
      <c r="BH245">
        <v>1.746E-2</v>
      </c>
      <c r="BI245">
        <v>0</v>
      </c>
      <c r="BJ245">
        <v>1.9514E-2</v>
      </c>
      <c r="BK245">
        <v>3.4576999999999997E-2</v>
      </c>
      <c r="BL245">
        <v>0.89010599999999995</v>
      </c>
      <c r="BM245">
        <v>9.5860000000000008E-3</v>
      </c>
      <c r="BN245">
        <v>6.1619999999999999E-3</v>
      </c>
      <c r="BO245">
        <v>2.2595000000000001E-2</v>
      </c>
      <c r="BP245">
        <v>0.90688100000000005</v>
      </c>
      <c r="BQ245">
        <v>7.668599999999999E-2</v>
      </c>
      <c r="BR245">
        <v>1.6433E-2</v>
      </c>
      <c r="BS245">
        <v>1</v>
      </c>
      <c r="BT245" t="s">
        <v>5478</v>
      </c>
      <c r="BU245">
        <v>2921</v>
      </c>
      <c r="BV245">
        <v>1</v>
      </c>
      <c r="BW245">
        <v>0</v>
      </c>
    </row>
    <row r="246" spans="1:75" customFormat="1" x14ac:dyDescent="0.25">
      <c r="A246" t="s">
        <v>5479</v>
      </c>
      <c r="B246" t="s">
        <v>102</v>
      </c>
      <c r="C246" t="s">
        <v>124</v>
      </c>
      <c r="D246" t="s">
        <v>947</v>
      </c>
      <c r="E246">
        <v>2018</v>
      </c>
      <c r="F246">
        <v>1249</v>
      </c>
      <c r="G246">
        <v>590</v>
      </c>
      <c r="H246">
        <v>0</v>
      </c>
      <c r="I246">
        <v>278</v>
      </c>
      <c r="J246">
        <v>394</v>
      </c>
      <c r="K246">
        <v>283</v>
      </c>
      <c r="L246">
        <v>280</v>
      </c>
      <c r="M246">
        <v>230</v>
      </c>
      <c r="N246">
        <v>146</v>
      </c>
      <c r="O246">
        <v>106</v>
      </c>
      <c r="P246">
        <v>82</v>
      </c>
      <c r="Q246">
        <v>28</v>
      </c>
      <c r="R246">
        <v>9</v>
      </c>
      <c r="S246">
        <v>3</v>
      </c>
      <c r="T246">
        <v>0</v>
      </c>
      <c r="U246">
        <v>1382</v>
      </c>
      <c r="V246">
        <v>457</v>
      </c>
      <c r="W246">
        <v>0</v>
      </c>
      <c r="X246">
        <v>1185</v>
      </c>
      <c r="Y246">
        <v>630</v>
      </c>
      <c r="Z246">
        <v>24</v>
      </c>
      <c r="AA246">
        <v>24</v>
      </c>
      <c r="AB246">
        <v>0</v>
      </c>
      <c r="AC246">
        <v>41</v>
      </c>
      <c r="AD246">
        <v>34</v>
      </c>
      <c r="AE246">
        <v>1723</v>
      </c>
      <c r="AF246">
        <v>0</v>
      </c>
      <c r="AG246">
        <v>0</v>
      </c>
      <c r="AH246">
        <v>17</v>
      </c>
      <c r="AI246">
        <v>1731</v>
      </c>
      <c r="AJ246">
        <v>107</v>
      </c>
      <c r="AK246">
        <v>1</v>
      </c>
      <c r="AL246">
        <v>1839</v>
      </c>
      <c r="AM246">
        <v>0.67917300000000003</v>
      </c>
      <c r="AN246">
        <v>0.32082699999999997</v>
      </c>
      <c r="AO246">
        <v>0</v>
      </c>
      <c r="AP246">
        <v>0.151169</v>
      </c>
      <c r="AQ246">
        <v>0.21424699999999999</v>
      </c>
      <c r="AR246">
        <v>0.153888</v>
      </c>
      <c r="AS246">
        <v>0.152257</v>
      </c>
      <c r="AT246">
        <v>0.12506800000000001</v>
      </c>
      <c r="AU246">
        <v>7.9391000000000003E-2</v>
      </c>
      <c r="AV246">
        <v>5.7639999999999997E-2</v>
      </c>
      <c r="AW246">
        <v>4.4588999999999997E-2</v>
      </c>
      <c r="AX246">
        <v>1.5226E-2</v>
      </c>
      <c r="AY246">
        <v>4.8939999999999999E-3</v>
      </c>
      <c r="AZ246">
        <v>1.6310000000000001E-3</v>
      </c>
      <c r="BA246">
        <v>0</v>
      </c>
      <c r="BB246">
        <v>0.75149500000000002</v>
      </c>
      <c r="BC246">
        <v>0.248505</v>
      </c>
      <c r="BD246">
        <v>0</v>
      </c>
      <c r="BE246">
        <v>0.64437200000000006</v>
      </c>
      <c r="BF246">
        <v>0.34257700000000002</v>
      </c>
      <c r="BG246">
        <v>1.3051E-2</v>
      </c>
      <c r="BH246">
        <v>1.3051E-2</v>
      </c>
      <c r="BI246">
        <v>0</v>
      </c>
      <c r="BJ246">
        <v>2.2294999999999999E-2</v>
      </c>
      <c r="BK246">
        <v>1.8488000000000001E-2</v>
      </c>
      <c r="BL246">
        <v>0.93692200000000003</v>
      </c>
      <c r="BM246">
        <v>0</v>
      </c>
      <c r="BN246">
        <v>0</v>
      </c>
      <c r="BO246">
        <v>9.2440000000000005E-3</v>
      </c>
      <c r="BP246">
        <v>0.941272</v>
      </c>
      <c r="BQ246">
        <v>5.8183999999999993E-2</v>
      </c>
      <c r="BR246">
        <v>5.44E-4</v>
      </c>
      <c r="BS246">
        <v>1</v>
      </c>
      <c r="BT246" t="s">
        <v>5478</v>
      </c>
      <c r="BU246">
        <v>2921</v>
      </c>
      <c r="BV246">
        <v>0.629579</v>
      </c>
      <c r="BW246">
        <v>0</v>
      </c>
    </row>
    <row r="247" spans="1:75" customFormat="1" x14ac:dyDescent="0.25">
      <c r="A247" t="s">
        <v>5480</v>
      </c>
      <c r="B247" t="s">
        <v>102</v>
      </c>
      <c r="C247" t="s">
        <v>124</v>
      </c>
      <c r="D247" t="s">
        <v>949</v>
      </c>
      <c r="E247">
        <v>2018</v>
      </c>
      <c r="F247">
        <v>613</v>
      </c>
      <c r="G247">
        <v>158</v>
      </c>
      <c r="H247">
        <v>0</v>
      </c>
      <c r="I247">
        <v>80</v>
      </c>
      <c r="J247">
        <v>140</v>
      </c>
      <c r="K247">
        <v>134</v>
      </c>
      <c r="L247">
        <v>115</v>
      </c>
      <c r="M247">
        <v>88</v>
      </c>
      <c r="N247">
        <v>74</v>
      </c>
      <c r="O247">
        <v>67</v>
      </c>
      <c r="P247">
        <v>56</v>
      </c>
      <c r="Q247">
        <v>9</v>
      </c>
      <c r="R247">
        <v>7</v>
      </c>
      <c r="S247">
        <v>1</v>
      </c>
      <c r="T247">
        <v>0</v>
      </c>
      <c r="U247">
        <v>609</v>
      </c>
      <c r="V247">
        <v>162</v>
      </c>
      <c r="W247">
        <v>0</v>
      </c>
      <c r="X247">
        <v>460</v>
      </c>
      <c r="Y247">
        <v>293</v>
      </c>
      <c r="Z247">
        <v>18</v>
      </c>
      <c r="AA247">
        <v>21</v>
      </c>
      <c r="AB247">
        <v>0</v>
      </c>
      <c r="AC247">
        <v>5</v>
      </c>
      <c r="AD247">
        <v>31</v>
      </c>
      <c r="AE247">
        <v>701</v>
      </c>
      <c r="AF247">
        <v>1</v>
      </c>
      <c r="AG247">
        <v>1</v>
      </c>
      <c r="AH247">
        <v>11</v>
      </c>
      <c r="AI247">
        <v>656</v>
      </c>
      <c r="AJ247">
        <v>113</v>
      </c>
      <c r="AK247">
        <v>2</v>
      </c>
      <c r="AL247">
        <v>771</v>
      </c>
      <c r="AM247">
        <v>0.79507099999999997</v>
      </c>
      <c r="AN247">
        <v>0.204929</v>
      </c>
      <c r="AO247">
        <v>0</v>
      </c>
      <c r="AP247">
        <v>0.10376100000000001</v>
      </c>
      <c r="AQ247">
        <v>0.18158199999999999</v>
      </c>
      <c r="AR247">
        <v>0.17380000000000001</v>
      </c>
      <c r="AS247">
        <v>0.14915700000000001</v>
      </c>
      <c r="AT247">
        <v>0.114137</v>
      </c>
      <c r="AU247">
        <v>9.5978999999999995E-2</v>
      </c>
      <c r="AV247">
        <v>8.6899999999999991E-2</v>
      </c>
      <c r="AW247">
        <v>7.2633000000000003E-2</v>
      </c>
      <c r="AX247">
        <v>1.1672999999999999E-2</v>
      </c>
      <c r="AY247">
        <v>9.0790000000000003E-3</v>
      </c>
      <c r="AZ247">
        <v>1.297E-3</v>
      </c>
      <c r="BA247">
        <v>0</v>
      </c>
      <c r="BB247">
        <v>0.789883</v>
      </c>
      <c r="BC247">
        <v>0.210117</v>
      </c>
      <c r="BD247">
        <v>0</v>
      </c>
      <c r="BE247">
        <v>0.59662799999999994</v>
      </c>
      <c r="BF247">
        <v>0.38002599999999997</v>
      </c>
      <c r="BG247">
        <v>2.3345999999999999E-2</v>
      </c>
      <c r="BH247">
        <v>2.7237000000000001E-2</v>
      </c>
      <c r="BI247">
        <v>0</v>
      </c>
      <c r="BJ247">
        <v>6.4849999999999986E-3</v>
      </c>
      <c r="BK247">
        <v>4.0208000000000001E-2</v>
      </c>
      <c r="BL247">
        <v>0.90920900000000004</v>
      </c>
      <c r="BM247">
        <v>1.297E-3</v>
      </c>
      <c r="BN247">
        <v>1.297E-3</v>
      </c>
      <c r="BO247">
        <v>1.4267E-2</v>
      </c>
      <c r="BP247">
        <v>0.85084300000000002</v>
      </c>
      <c r="BQ247">
        <v>0.146563</v>
      </c>
      <c r="BR247">
        <v>2.594E-3</v>
      </c>
      <c r="BS247">
        <v>1</v>
      </c>
      <c r="BT247" t="s">
        <v>5478</v>
      </c>
      <c r="BU247">
        <v>2921</v>
      </c>
      <c r="BV247">
        <v>0.26395099999999999</v>
      </c>
      <c r="BW247">
        <v>0</v>
      </c>
    </row>
    <row r="248" spans="1:75" customFormat="1" x14ac:dyDescent="0.25">
      <c r="A248" t="s">
        <v>5481</v>
      </c>
      <c r="B248" t="s">
        <v>102</v>
      </c>
      <c r="C248" t="s">
        <v>124</v>
      </c>
      <c r="D248" t="s">
        <v>951</v>
      </c>
      <c r="E248">
        <v>2018</v>
      </c>
      <c r="F248">
        <v>93</v>
      </c>
      <c r="G248">
        <v>18</v>
      </c>
      <c r="H248">
        <v>0</v>
      </c>
      <c r="I248">
        <v>3</v>
      </c>
      <c r="J248">
        <v>13</v>
      </c>
      <c r="K248">
        <v>23</v>
      </c>
      <c r="L248">
        <v>27</v>
      </c>
      <c r="M248">
        <v>9</v>
      </c>
      <c r="N248">
        <v>11</v>
      </c>
      <c r="O248">
        <v>13</v>
      </c>
      <c r="P248">
        <v>7</v>
      </c>
      <c r="Q248">
        <v>3</v>
      </c>
      <c r="R248">
        <v>2</v>
      </c>
      <c r="S248">
        <v>0</v>
      </c>
      <c r="T248">
        <v>0</v>
      </c>
      <c r="U248">
        <v>71</v>
      </c>
      <c r="V248">
        <v>40</v>
      </c>
      <c r="W248">
        <v>0</v>
      </c>
      <c r="X248">
        <v>56</v>
      </c>
      <c r="Y248">
        <v>52</v>
      </c>
      <c r="Z248">
        <v>3</v>
      </c>
      <c r="AA248">
        <v>3</v>
      </c>
      <c r="AB248">
        <v>0</v>
      </c>
      <c r="AC248">
        <v>2</v>
      </c>
      <c r="AD248">
        <v>7</v>
      </c>
      <c r="AE248">
        <v>97</v>
      </c>
      <c r="AF248">
        <v>1</v>
      </c>
      <c r="AG248">
        <v>0</v>
      </c>
      <c r="AH248">
        <v>1</v>
      </c>
      <c r="AI248">
        <v>110</v>
      </c>
      <c r="AJ248">
        <v>1</v>
      </c>
      <c r="AK248">
        <v>0</v>
      </c>
      <c r="AL248">
        <v>111</v>
      </c>
      <c r="AM248">
        <v>0.83783799999999997</v>
      </c>
      <c r="AN248">
        <v>0.162162</v>
      </c>
      <c r="AO248">
        <v>0</v>
      </c>
      <c r="AP248">
        <v>2.7026999999999999E-2</v>
      </c>
      <c r="AQ248">
        <v>0.117117</v>
      </c>
      <c r="AR248">
        <v>0.207207</v>
      </c>
      <c r="AS248">
        <v>0.24324299999999999</v>
      </c>
      <c r="AT248">
        <v>8.1081E-2</v>
      </c>
      <c r="AU248">
        <v>9.9099000000000007E-2</v>
      </c>
      <c r="AV248">
        <v>0.117117</v>
      </c>
      <c r="AW248">
        <v>6.3063000000000008E-2</v>
      </c>
      <c r="AX248">
        <v>2.7026999999999999E-2</v>
      </c>
      <c r="AY248">
        <v>1.8017999999999999E-2</v>
      </c>
      <c r="AZ248">
        <v>0</v>
      </c>
      <c r="BA248">
        <v>0</v>
      </c>
      <c r="BB248">
        <v>0.63963999999999999</v>
      </c>
      <c r="BC248">
        <v>0.36036000000000001</v>
      </c>
      <c r="BD248">
        <v>0</v>
      </c>
      <c r="BE248">
        <v>0.50450499999999998</v>
      </c>
      <c r="BF248">
        <v>0.468468</v>
      </c>
      <c r="BG248">
        <v>2.7026999999999999E-2</v>
      </c>
      <c r="BH248">
        <v>2.7026999999999999E-2</v>
      </c>
      <c r="BI248">
        <v>0</v>
      </c>
      <c r="BJ248">
        <v>1.8017999999999999E-2</v>
      </c>
      <c r="BK248">
        <v>6.3063000000000008E-2</v>
      </c>
      <c r="BL248">
        <v>0.87387400000000004</v>
      </c>
      <c r="BM248">
        <v>9.0089999999999996E-3</v>
      </c>
      <c r="BN248">
        <v>0</v>
      </c>
      <c r="BO248">
        <v>9.0089999999999996E-3</v>
      </c>
      <c r="BP248">
        <v>0.99099100000000007</v>
      </c>
      <c r="BQ248">
        <v>9.0089999999999996E-3</v>
      </c>
      <c r="BR248">
        <v>0</v>
      </c>
      <c r="BS248">
        <v>1</v>
      </c>
      <c r="BT248" t="s">
        <v>5478</v>
      </c>
      <c r="BU248">
        <v>2921</v>
      </c>
      <c r="BV248">
        <v>3.8001E-2</v>
      </c>
      <c r="BW248">
        <v>0</v>
      </c>
    </row>
    <row r="249" spans="1:75" customFormat="1" x14ac:dyDescent="0.25">
      <c r="A249" t="s">
        <v>5482</v>
      </c>
      <c r="B249" t="s">
        <v>102</v>
      </c>
      <c r="C249" t="s">
        <v>124</v>
      </c>
      <c r="D249" t="s">
        <v>953</v>
      </c>
      <c r="E249">
        <v>2018</v>
      </c>
      <c r="F249">
        <v>111</v>
      </c>
      <c r="G249">
        <v>47</v>
      </c>
      <c r="H249">
        <v>0</v>
      </c>
      <c r="I249">
        <v>7</v>
      </c>
      <c r="J249">
        <v>13</v>
      </c>
      <c r="K249">
        <v>27</v>
      </c>
      <c r="L249">
        <v>28</v>
      </c>
      <c r="M249">
        <v>25</v>
      </c>
      <c r="N249">
        <v>22</v>
      </c>
      <c r="O249">
        <v>17</v>
      </c>
      <c r="P249">
        <v>17</v>
      </c>
      <c r="Q249">
        <v>1</v>
      </c>
      <c r="R249">
        <v>1</v>
      </c>
      <c r="S249">
        <v>0</v>
      </c>
      <c r="T249">
        <v>0</v>
      </c>
      <c r="U249">
        <v>139</v>
      </c>
      <c r="V249">
        <v>19</v>
      </c>
      <c r="W249">
        <v>0</v>
      </c>
      <c r="X249">
        <v>109</v>
      </c>
      <c r="Y249">
        <v>49</v>
      </c>
      <c r="Z249">
        <v>0</v>
      </c>
      <c r="AA249">
        <v>3</v>
      </c>
      <c r="AB249">
        <v>0</v>
      </c>
      <c r="AC249">
        <v>9</v>
      </c>
      <c r="AD249">
        <v>29</v>
      </c>
      <c r="AE249">
        <v>73</v>
      </c>
      <c r="AF249">
        <v>26</v>
      </c>
      <c r="AG249">
        <v>17</v>
      </c>
      <c r="AH249">
        <v>1</v>
      </c>
      <c r="AI249">
        <v>147</v>
      </c>
      <c r="AJ249">
        <v>6</v>
      </c>
      <c r="AK249">
        <v>5</v>
      </c>
      <c r="AL249">
        <v>158</v>
      </c>
      <c r="AM249">
        <v>0.70253200000000005</v>
      </c>
      <c r="AN249">
        <v>0.29746800000000001</v>
      </c>
      <c r="AO249">
        <v>0</v>
      </c>
      <c r="AP249">
        <v>4.4304000000000003E-2</v>
      </c>
      <c r="AQ249">
        <v>8.2278000000000004E-2</v>
      </c>
      <c r="AR249">
        <v>0.17088600000000001</v>
      </c>
      <c r="AS249">
        <v>0.17721500000000001</v>
      </c>
      <c r="AT249">
        <v>0.15822800000000001</v>
      </c>
      <c r="AU249">
        <v>0.139241</v>
      </c>
      <c r="AV249">
        <v>0.107595</v>
      </c>
      <c r="AW249">
        <v>0.107595</v>
      </c>
      <c r="AX249">
        <v>6.3290000000000004E-3</v>
      </c>
      <c r="AY249">
        <v>6.3290000000000004E-3</v>
      </c>
      <c r="AZ249">
        <v>0</v>
      </c>
      <c r="BA249">
        <v>0</v>
      </c>
      <c r="BB249">
        <v>0.87974699999999995</v>
      </c>
      <c r="BC249">
        <v>0.120253</v>
      </c>
      <c r="BD249">
        <v>0</v>
      </c>
      <c r="BE249">
        <v>0.68987300000000007</v>
      </c>
      <c r="BF249">
        <v>0.31012699999999999</v>
      </c>
      <c r="BG249">
        <v>0</v>
      </c>
      <c r="BH249">
        <v>1.8987E-2</v>
      </c>
      <c r="BI249">
        <v>0</v>
      </c>
      <c r="BJ249">
        <v>5.6961999999999999E-2</v>
      </c>
      <c r="BK249">
        <v>0.18354400000000001</v>
      </c>
      <c r="BL249">
        <v>0.46202500000000002</v>
      </c>
      <c r="BM249">
        <v>0.16455700000000001</v>
      </c>
      <c r="BN249">
        <v>0.107595</v>
      </c>
      <c r="BO249">
        <v>6.3290000000000004E-3</v>
      </c>
      <c r="BP249">
        <v>0.93037999999999998</v>
      </c>
      <c r="BQ249">
        <v>3.7975000000000002E-2</v>
      </c>
      <c r="BR249">
        <v>3.1646000000000001E-2</v>
      </c>
      <c r="BS249">
        <v>1</v>
      </c>
      <c r="BT249" t="s">
        <v>5478</v>
      </c>
      <c r="BU249">
        <v>2921</v>
      </c>
      <c r="BV249">
        <v>5.4090999999999993E-2</v>
      </c>
      <c r="BW249">
        <v>0</v>
      </c>
    </row>
    <row r="250" spans="1:75" customFormat="1" x14ac:dyDescent="0.25">
      <c r="A250" t="s">
        <v>5483</v>
      </c>
      <c r="B250" t="s">
        <v>102</v>
      </c>
      <c r="C250" t="s">
        <v>124</v>
      </c>
      <c r="D250" t="s">
        <v>961</v>
      </c>
      <c r="E250">
        <v>2018</v>
      </c>
      <c r="F250">
        <v>32</v>
      </c>
      <c r="G250">
        <v>10</v>
      </c>
      <c r="H250">
        <v>0</v>
      </c>
      <c r="I250">
        <v>3</v>
      </c>
      <c r="J250">
        <v>16</v>
      </c>
      <c r="K250">
        <v>7</v>
      </c>
      <c r="L250">
        <v>5</v>
      </c>
      <c r="M250">
        <v>3</v>
      </c>
      <c r="N250">
        <v>2</v>
      </c>
      <c r="O250">
        <v>1</v>
      </c>
      <c r="P250">
        <v>3</v>
      </c>
      <c r="Q250">
        <v>2</v>
      </c>
      <c r="R250">
        <v>0</v>
      </c>
      <c r="S250">
        <v>0</v>
      </c>
      <c r="T250">
        <v>0</v>
      </c>
      <c r="U250">
        <v>29</v>
      </c>
      <c r="V250">
        <v>13</v>
      </c>
      <c r="W250">
        <v>0</v>
      </c>
      <c r="X250">
        <v>6</v>
      </c>
      <c r="Y250">
        <v>2</v>
      </c>
      <c r="Z250">
        <v>34</v>
      </c>
      <c r="AA250">
        <v>0</v>
      </c>
      <c r="AB250">
        <v>0</v>
      </c>
      <c r="AC250">
        <v>0</v>
      </c>
      <c r="AD250">
        <v>0</v>
      </c>
      <c r="AE250">
        <v>6</v>
      </c>
      <c r="AF250">
        <v>0</v>
      </c>
      <c r="AG250">
        <v>0</v>
      </c>
      <c r="AH250">
        <v>36</v>
      </c>
      <c r="AI250">
        <v>2</v>
      </c>
      <c r="AJ250">
        <v>0</v>
      </c>
      <c r="AK250">
        <v>40</v>
      </c>
      <c r="AL250">
        <v>42</v>
      </c>
      <c r="AM250">
        <v>0.76190500000000005</v>
      </c>
      <c r="AN250">
        <v>0.238095</v>
      </c>
      <c r="AO250">
        <v>0</v>
      </c>
      <c r="AP250">
        <v>7.1429000000000006E-2</v>
      </c>
      <c r="AQ250">
        <v>0.38095200000000001</v>
      </c>
      <c r="AR250">
        <v>0.16666700000000001</v>
      </c>
      <c r="AS250">
        <v>0.119048</v>
      </c>
      <c r="AT250">
        <v>7.1429000000000006E-2</v>
      </c>
      <c r="AU250">
        <v>4.7618999999999988E-2</v>
      </c>
      <c r="AV250">
        <v>2.3810000000000001E-2</v>
      </c>
      <c r="AW250">
        <v>7.1429000000000006E-2</v>
      </c>
      <c r="AX250">
        <v>4.7618999999999988E-2</v>
      </c>
      <c r="AY250">
        <v>0</v>
      </c>
      <c r="AZ250">
        <v>0</v>
      </c>
      <c r="BA250">
        <v>0</v>
      </c>
      <c r="BB250">
        <v>0.69047599999999998</v>
      </c>
      <c r="BC250">
        <v>0.30952400000000002</v>
      </c>
      <c r="BD250">
        <v>0</v>
      </c>
      <c r="BE250">
        <v>0.14285700000000001</v>
      </c>
      <c r="BF250">
        <v>4.7618999999999988E-2</v>
      </c>
      <c r="BG250">
        <v>0.80952400000000002</v>
      </c>
      <c r="BH250">
        <v>0</v>
      </c>
      <c r="BI250">
        <v>0</v>
      </c>
      <c r="BJ250">
        <v>0</v>
      </c>
      <c r="BK250">
        <v>0</v>
      </c>
      <c r="BL250">
        <v>0.14285700000000001</v>
      </c>
      <c r="BM250">
        <v>0</v>
      </c>
      <c r="BN250">
        <v>0</v>
      </c>
      <c r="BO250">
        <v>0.85714299999999999</v>
      </c>
      <c r="BP250">
        <v>4.7618999999999988E-2</v>
      </c>
      <c r="BQ250">
        <v>0</v>
      </c>
      <c r="BR250">
        <v>0.95238100000000003</v>
      </c>
      <c r="BS250">
        <v>1</v>
      </c>
      <c r="BT250" t="s">
        <v>5478</v>
      </c>
      <c r="BU250">
        <v>2921</v>
      </c>
      <c r="BV250">
        <v>1.4378999999999999E-2</v>
      </c>
      <c r="BW250">
        <v>0</v>
      </c>
    </row>
    <row r="251" spans="1:75" customFormat="1" x14ac:dyDescent="0.25">
      <c r="A251" t="s">
        <v>5484</v>
      </c>
      <c r="B251" t="s">
        <v>102</v>
      </c>
      <c r="C251" t="s">
        <v>123</v>
      </c>
      <c r="D251" t="s">
        <v>44</v>
      </c>
      <c r="E251">
        <v>2018</v>
      </c>
      <c r="F251">
        <v>2614</v>
      </c>
      <c r="G251">
        <v>1157</v>
      </c>
      <c r="H251">
        <v>0</v>
      </c>
      <c r="I251">
        <v>398</v>
      </c>
      <c r="J251">
        <v>685</v>
      </c>
      <c r="K251">
        <v>639</v>
      </c>
      <c r="L251">
        <v>544</v>
      </c>
      <c r="M251">
        <v>434</v>
      </c>
      <c r="N251">
        <v>378</v>
      </c>
      <c r="O251">
        <v>294</v>
      </c>
      <c r="P251">
        <v>242</v>
      </c>
      <c r="Q251">
        <v>107</v>
      </c>
      <c r="R251">
        <v>47</v>
      </c>
      <c r="S251">
        <v>3</v>
      </c>
      <c r="T251">
        <v>0</v>
      </c>
      <c r="U251">
        <v>2661</v>
      </c>
      <c r="V251">
        <v>999</v>
      </c>
      <c r="W251">
        <v>111</v>
      </c>
      <c r="X251">
        <v>2257</v>
      </c>
      <c r="Y251">
        <v>1360</v>
      </c>
      <c r="Z251">
        <v>154</v>
      </c>
      <c r="AA251">
        <v>0</v>
      </c>
      <c r="AB251">
        <v>0</v>
      </c>
      <c r="AC251">
        <v>27</v>
      </c>
      <c r="AD251">
        <v>48</v>
      </c>
      <c r="AE251">
        <v>3479</v>
      </c>
      <c r="AF251">
        <v>17</v>
      </c>
      <c r="AG251">
        <v>14</v>
      </c>
      <c r="AH251">
        <v>186</v>
      </c>
      <c r="AI251">
        <v>3318</v>
      </c>
      <c r="AJ251">
        <v>202</v>
      </c>
      <c r="AK251">
        <v>251</v>
      </c>
      <c r="AL251">
        <v>3771</v>
      </c>
      <c r="AM251">
        <v>0.69318500000000005</v>
      </c>
      <c r="AN251">
        <v>0.306815</v>
      </c>
      <c r="AO251">
        <v>0</v>
      </c>
      <c r="AP251">
        <v>0.105542</v>
      </c>
      <c r="AQ251">
        <v>0.181649</v>
      </c>
      <c r="AR251">
        <v>0.16945099999999999</v>
      </c>
      <c r="AS251">
        <v>0.144259</v>
      </c>
      <c r="AT251">
        <v>0.115089</v>
      </c>
      <c r="AU251">
        <v>0.10023899999999999</v>
      </c>
      <c r="AV251">
        <v>7.7962999999999991E-2</v>
      </c>
      <c r="AW251">
        <v>6.4173999999999995E-2</v>
      </c>
      <c r="AX251">
        <v>2.8374E-2</v>
      </c>
      <c r="AY251">
        <v>1.2463999999999999E-2</v>
      </c>
      <c r="AZ251">
        <v>7.9600000000000005E-4</v>
      </c>
      <c r="BA251">
        <v>0</v>
      </c>
      <c r="BB251">
        <v>0.70564800000000005</v>
      </c>
      <c r="BC251">
        <v>0.26491599999999998</v>
      </c>
      <c r="BD251">
        <v>2.9434999999999999E-2</v>
      </c>
      <c r="BE251">
        <v>0.59851500000000002</v>
      </c>
      <c r="BF251">
        <v>0.360647</v>
      </c>
      <c r="BG251">
        <v>4.0837999999999999E-2</v>
      </c>
      <c r="BH251">
        <v>0</v>
      </c>
      <c r="BI251">
        <v>0</v>
      </c>
      <c r="BJ251">
        <v>7.1599999999999997E-3</v>
      </c>
      <c r="BK251">
        <v>1.2729000000000001E-2</v>
      </c>
      <c r="BL251">
        <v>0.92256699999999991</v>
      </c>
      <c r="BM251">
        <v>4.5079999999999999E-3</v>
      </c>
      <c r="BN251">
        <v>3.7130000000000002E-3</v>
      </c>
      <c r="BO251">
        <v>4.9324000000000007E-2</v>
      </c>
      <c r="BP251">
        <v>0.87987300000000002</v>
      </c>
      <c r="BQ251">
        <v>5.3566999999999997E-2</v>
      </c>
      <c r="BR251">
        <v>6.6561000000000009E-2</v>
      </c>
      <c r="BS251">
        <v>1</v>
      </c>
      <c r="BT251" t="s">
        <v>5485</v>
      </c>
      <c r="BU251">
        <v>3771</v>
      </c>
      <c r="BV251">
        <v>1</v>
      </c>
      <c r="BW251">
        <v>0</v>
      </c>
    </row>
    <row r="252" spans="1:75" customFormat="1" x14ac:dyDescent="0.25">
      <c r="A252" t="s">
        <v>5486</v>
      </c>
      <c r="B252" t="s">
        <v>102</v>
      </c>
      <c r="C252" t="s">
        <v>123</v>
      </c>
      <c r="D252" t="s">
        <v>947</v>
      </c>
      <c r="E252">
        <v>2018</v>
      </c>
      <c r="F252">
        <v>1371</v>
      </c>
      <c r="G252">
        <v>891</v>
      </c>
      <c r="H252">
        <v>0</v>
      </c>
      <c r="I252">
        <v>277</v>
      </c>
      <c r="J252">
        <v>509</v>
      </c>
      <c r="K252">
        <v>420</v>
      </c>
      <c r="L252">
        <v>290</v>
      </c>
      <c r="M252">
        <v>235</v>
      </c>
      <c r="N252">
        <v>199</v>
      </c>
      <c r="O252">
        <v>136</v>
      </c>
      <c r="P252">
        <v>124</v>
      </c>
      <c r="Q252">
        <v>44</v>
      </c>
      <c r="R252">
        <v>26</v>
      </c>
      <c r="S252">
        <v>2</v>
      </c>
      <c r="T252">
        <v>0</v>
      </c>
      <c r="U252">
        <v>1562</v>
      </c>
      <c r="V252">
        <v>639</v>
      </c>
      <c r="W252">
        <v>61</v>
      </c>
      <c r="X252">
        <v>1414</v>
      </c>
      <c r="Y252">
        <v>797</v>
      </c>
      <c r="Z252">
        <v>51</v>
      </c>
      <c r="AA252">
        <v>0</v>
      </c>
      <c r="AB252">
        <v>0</v>
      </c>
      <c r="AC252">
        <v>8</v>
      </c>
      <c r="AD252">
        <v>6</v>
      </c>
      <c r="AE252">
        <v>2173</v>
      </c>
      <c r="AF252">
        <v>1</v>
      </c>
      <c r="AG252">
        <v>0</v>
      </c>
      <c r="AH252">
        <v>74</v>
      </c>
      <c r="AI252">
        <v>2079</v>
      </c>
      <c r="AJ252">
        <v>164</v>
      </c>
      <c r="AK252">
        <v>19</v>
      </c>
      <c r="AL252">
        <v>2262</v>
      </c>
      <c r="AM252">
        <v>0.606101</v>
      </c>
      <c r="AN252">
        <v>0.393899</v>
      </c>
      <c r="AO252">
        <v>0</v>
      </c>
      <c r="AP252">
        <v>0.122458</v>
      </c>
      <c r="AQ252">
        <v>0.225022</v>
      </c>
      <c r="AR252">
        <v>0.18567600000000001</v>
      </c>
      <c r="AS252">
        <v>0.12820500000000001</v>
      </c>
      <c r="AT252">
        <v>0.10389</v>
      </c>
      <c r="AU252">
        <v>8.7974999999999998E-2</v>
      </c>
      <c r="AV252">
        <v>6.0123999999999997E-2</v>
      </c>
      <c r="AW252">
        <v>5.4819000000000007E-2</v>
      </c>
      <c r="AX252">
        <v>1.9452000000000001E-2</v>
      </c>
      <c r="AY252">
        <v>1.1494000000000001E-2</v>
      </c>
      <c r="AZ252">
        <v>8.8400000000000002E-4</v>
      </c>
      <c r="BA252">
        <v>0</v>
      </c>
      <c r="BB252">
        <v>0.69053900000000001</v>
      </c>
      <c r="BC252">
        <v>0.28249299999999999</v>
      </c>
      <c r="BD252">
        <v>2.6967000000000001E-2</v>
      </c>
      <c r="BE252">
        <v>0.62511099999999997</v>
      </c>
      <c r="BF252">
        <v>0.35234300000000002</v>
      </c>
      <c r="BG252">
        <v>2.2546E-2</v>
      </c>
      <c r="BH252">
        <v>0</v>
      </c>
      <c r="BI252">
        <v>0</v>
      </c>
      <c r="BJ252">
        <v>3.5370000000000002E-3</v>
      </c>
      <c r="BK252">
        <v>2.653E-3</v>
      </c>
      <c r="BL252">
        <v>0.96065400000000001</v>
      </c>
      <c r="BM252">
        <v>4.4200000000000001E-4</v>
      </c>
      <c r="BN252">
        <v>0</v>
      </c>
      <c r="BO252">
        <v>3.2714E-2</v>
      </c>
      <c r="BP252">
        <v>0.91909800000000008</v>
      </c>
      <c r="BQ252">
        <v>7.2502000000000011E-2</v>
      </c>
      <c r="BR252">
        <v>8.3999999999999995E-3</v>
      </c>
      <c r="BS252">
        <v>1</v>
      </c>
      <c r="BT252" t="s">
        <v>5485</v>
      </c>
      <c r="BU252">
        <v>3771</v>
      </c>
      <c r="BV252">
        <v>0.59984099999999996</v>
      </c>
      <c r="BW252">
        <v>0</v>
      </c>
    </row>
    <row r="253" spans="1:75" customFormat="1" x14ac:dyDescent="0.25">
      <c r="A253" t="s">
        <v>5487</v>
      </c>
      <c r="B253" t="s">
        <v>102</v>
      </c>
      <c r="C253" t="s">
        <v>123</v>
      </c>
      <c r="D253" t="s">
        <v>949</v>
      </c>
      <c r="E253">
        <v>2018</v>
      </c>
      <c r="F253">
        <v>693</v>
      </c>
      <c r="G253">
        <v>148</v>
      </c>
      <c r="H253">
        <v>0</v>
      </c>
      <c r="I253">
        <v>83</v>
      </c>
      <c r="J253">
        <v>108</v>
      </c>
      <c r="K253">
        <v>123</v>
      </c>
      <c r="L253">
        <v>134</v>
      </c>
      <c r="M253">
        <v>91</v>
      </c>
      <c r="N253">
        <v>101</v>
      </c>
      <c r="O253">
        <v>96</v>
      </c>
      <c r="P253">
        <v>66</v>
      </c>
      <c r="Q253">
        <v>30</v>
      </c>
      <c r="R253">
        <v>9</v>
      </c>
      <c r="S253">
        <v>0</v>
      </c>
      <c r="T253">
        <v>0</v>
      </c>
      <c r="U253">
        <v>594</v>
      </c>
      <c r="V253">
        <v>210</v>
      </c>
      <c r="W253">
        <v>37</v>
      </c>
      <c r="X253">
        <v>523</v>
      </c>
      <c r="Y253">
        <v>292</v>
      </c>
      <c r="Z253">
        <v>26</v>
      </c>
      <c r="AA253">
        <v>0</v>
      </c>
      <c r="AB253">
        <v>0</v>
      </c>
      <c r="AC253">
        <v>9</v>
      </c>
      <c r="AD253">
        <v>20</v>
      </c>
      <c r="AE253">
        <v>780</v>
      </c>
      <c r="AF253">
        <v>1</v>
      </c>
      <c r="AG253">
        <v>2</v>
      </c>
      <c r="AH253">
        <v>29</v>
      </c>
      <c r="AI253">
        <v>814</v>
      </c>
      <c r="AJ253">
        <v>26</v>
      </c>
      <c r="AK253">
        <v>1</v>
      </c>
      <c r="AL253">
        <v>841</v>
      </c>
      <c r="AM253">
        <v>0.82401899999999995</v>
      </c>
      <c r="AN253">
        <v>0.175981</v>
      </c>
      <c r="AO253">
        <v>0</v>
      </c>
      <c r="AP253">
        <v>9.8691999999999988E-2</v>
      </c>
      <c r="AQ253">
        <v>0.12841900000000001</v>
      </c>
      <c r="AR253">
        <v>0.146254</v>
      </c>
      <c r="AS253">
        <v>0.159334</v>
      </c>
      <c r="AT253">
        <v>0.108205</v>
      </c>
      <c r="AU253">
        <v>0.12009499999999999</v>
      </c>
      <c r="AV253">
        <v>0.11415</v>
      </c>
      <c r="AW253">
        <v>7.8478000000000006E-2</v>
      </c>
      <c r="AX253">
        <v>3.5672000000000002E-2</v>
      </c>
      <c r="AY253">
        <v>1.0702E-2</v>
      </c>
      <c r="AZ253">
        <v>0</v>
      </c>
      <c r="BA253">
        <v>0</v>
      </c>
      <c r="BB253">
        <v>0.70630199999999999</v>
      </c>
      <c r="BC253">
        <v>0.24970300000000001</v>
      </c>
      <c r="BD253">
        <v>4.3994999999999999E-2</v>
      </c>
      <c r="BE253">
        <v>0.62187899999999996</v>
      </c>
      <c r="BF253">
        <v>0.34720600000000001</v>
      </c>
      <c r="BG253">
        <v>3.0915999999999999E-2</v>
      </c>
      <c r="BH253">
        <v>0</v>
      </c>
      <c r="BI253">
        <v>0</v>
      </c>
      <c r="BJ253">
        <v>1.0702E-2</v>
      </c>
      <c r="BK253">
        <v>2.3781E-2</v>
      </c>
      <c r="BL253">
        <v>0.92746700000000004</v>
      </c>
      <c r="BM253">
        <v>1.189E-3</v>
      </c>
      <c r="BN253">
        <v>2.3779999999999999E-3</v>
      </c>
      <c r="BO253">
        <v>3.4483E-2</v>
      </c>
      <c r="BP253">
        <v>0.96789500000000006</v>
      </c>
      <c r="BQ253">
        <v>3.0915999999999999E-2</v>
      </c>
      <c r="BR253">
        <v>1.189E-3</v>
      </c>
      <c r="BS253">
        <v>1</v>
      </c>
      <c r="BT253" t="s">
        <v>5485</v>
      </c>
      <c r="BU253">
        <v>3771</v>
      </c>
      <c r="BV253">
        <v>0.22301799999999999</v>
      </c>
      <c r="BW253">
        <v>0</v>
      </c>
    </row>
    <row r="254" spans="1:75" customFormat="1" x14ac:dyDescent="0.25">
      <c r="A254" t="s">
        <v>5488</v>
      </c>
      <c r="B254" t="s">
        <v>102</v>
      </c>
      <c r="C254" t="s">
        <v>123</v>
      </c>
      <c r="D254" t="s">
        <v>951</v>
      </c>
      <c r="E254">
        <v>2018</v>
      </c>
      <c r="F254">
        <v>34</v>
      </c>
      <c r="G254">
        <v>6</v>
      </c>
      <c r="H254">
        <v>0</v>
      </c>
      <c r="I254">
        <v>2</v>
      </c>
      <c r="J254">
        <v>2</v>
      </c>
      <c r="K254">
        <v>4</v>
      </c>
      <c r="L254">
        <v>12</v>
      </c>
      <c r="M254">
        <v>9</v>
      </c>
      <c r="N254">
        <v>5</v>
      </c>
      <c r="O254">
        <v>2</v>
      </c>
      <c r="P254">
        <v>2</v>
      </c>
      <c r="Q254">
        <v>1</v>
      </c>
      <c r="R254">
        <v>1</v>
      </c>
      <c r="S254">
        <v>0</v>
      </c>
      <c r="T254">
        <v>0</v>
      </c>
      <c r="U254">
        <v>31</v>
      </c>
      <c r="V254">
        <v>9</v>
      </c>
      <c r="W254">
        <v>0</v>
      </c>
      <c r="X254">
        <v>9</v>
      </c>
      <c r="Y254">
        <v>29</v>
      </c>
      <c r="Z254">
        <v>2</v>
      </c>
      <c r="AA254">
        <v>0</v>
      </c>
      <c r="AB254">
        <v>0</v>
      </c>
      <c r="AC254">
        <v>0</v>
      </c>
      <c r="AD254">
        <v>0</v>
      </c>
      <c r="AE254">
        <v>38</v>
      </c>
      <c r="AF254">
        <v>0</v>
      </c>
      <c r="AG254">
        <v>0</v>
      </c>
      <c r="AH254">
        <v>2</v>
      </c>
      <c r="AI254">
        <v>39</v>
      </c>
      <c r="AJ254">
        <v>1</v>
      </c>
      <c r="AK254">
        <v>0</v>
      </c>
      <c r="AL254">
        <v>40</v>
      </c>
      <c r="AM254">
        <v>0.85</v>
      </c>
      <c r="AN254">
        <v>0.15</v>
      </c>
      <c r="AO254">
        <v>0</v>
      </c>
      <c r="AP254">
        <v>0.05</v>
      </c>
      <c r="AQ254">
        <v>0.05</v>
      </c>
      <c r="AR254">
        <v>0.1</v>
      </c>
      <c r="AS254">
        <v>0.3</v>
      </c>
      <c r="AT254">
        <v>0.22500000000000001</v>
      </c>
      <c r="AU254">
        <v>0.125</v>
      </c>
      <c r="AV254">
        <v>0.05</v>
      </c>
      <c r="AW254">
        <v>0.05</v>
      </c>
      <c r="AX254">
        <v>2.5000000000000001E-2</v>
      </c>
      <c r="AY254">
        <v>2.5000000000000001E-2</v>
      </c>
      <c r="AZ254">
        <v>0</v>
      </c>
      <c r="BA254">
        <v>0</v>
      </c>
      <c r="BB254">
        <v>0.77500000000000002</v>
      </c>
      <c r="BC254">
        <v>0.22500000000000001</v>
      </c>
      <c r="BD254">
        <v>0</v>
      </c>
      <c r="BE254">
        <v>0.22500000000000001</v>
      </c>
      <c r="BF254">
        <v>0.72499999999999998</v>
      </c>
      <c r="BG254">
        <v>0.05</v>
      </c>
      <c r="BH254">
        <v>0</v>
      </c>
      <c r="BI254">
        <v>0</v>
      </c>
      <c r="BJ254">
        <v>0</v>
      </c>
      <c r="BK254">
        <v>0</v>
      </c>
      <c r="BL254">
        <v>0.95</v>
      </c>
      <c r="BM254">
        <v>0</v>
      </c>
      <c r="BN254">
        <v>0</v>
      </c>
      <c r="BO254">
        <v>0.05</v>
      </c>
      <c r="BP254">
        <v>0.97499999999999998</v>
      </c>
      <c r="BQ254">
        <v>2.5000000000000001E-2</v>
      </c>
      <c r="BR254">
        <v>0</v>
      </c>
      <c r="BS254">
        <v>1</v>
      </c>
      <c r="BT254" t="s">
        <v>5485</v>
      </c>
      <c r="BU254">
        <v>3771</v>
      </c>
      <c r="BV254">
        <v>1.0607E-2</v>
      </c>
      <c r="BW254">
        <v>0</v>
      </c>
    </row>
    <row r="255" spans="1:75" customFormat="1" x14ac:dyDescent="0.25">
      <c r="A255" t="s">
        <v>5489</v>
      </c>
      <c r="B255" t="s">
        <v>102</v>
      </c>
      <c r="C255" t="s">
        <v>123</v>
      </c>
      <c r="D255" t="s">
        <v>953</v>
      </c>
      <c r="E255">
        <v>2018</v>
      </c>
      <c r="F255">
        <v>323</v>
      </c>
      <c r="G255">
        <v>61</v>
      </c>
      <c r="H255">
        <v>0</v>
      </c>
      <c r="I255">
        <v>18</v>
      </c>
      <c r="J255">
        <v>39</v>
      </c>
      <c r="K255">
        <v>59</v>
      </c>
      <c r="L255">
        <v>85</v>
      </c>
      <c r="M255">
        <v>63</v>
      </c>
      <c r="N255">
        <v>41</v>
      </c>
      <c r="O255">
        <v>32</v>
      </c>
      <c r="P255">
        <v>35</v>
      </c>
      <c r="Q255">
        <v>9</v>
      </c>
      <c r="R255">
        <v>3</v>
      </c>
      <c r="S255">
        <v>0</v>
      </c>
      <c r="T255">
        <v>0</v>
      </c>
      <c r="U255">
        <v>294</v>
      </c>
      <c r="V255">
        <v>82</v>
      </c>
      <c r="W255">
        <v>8</v>
      </c>
      <c r="X255">
        <v>217</v>
      </c>
      <c r="Y255">
        <v>161</v>
      </c>
      <c r="Z255">
        <v>6</v>
      </c>
      <c r="AA255">
        <v>0</v>
      </c>
      <c r="AB255">
        <v>0</v>
      </c>
      <c r="AC255">
        <v>7</v>
      </c>
      <c r="AD255">
        <v>21</v>
      </c>
      <c r="AE255">
        <v>319</v>
      </c>
      <c r="AF255">
        <v>14</v>
      </c>
      <c r="AG255">
        <v>11</v>
      </c>
      <c r="AH255">
        <v>12</v>
      </c>
      <c r="AI255">
        <v>376</v>
      </c>
      <c r="AJ255">
        <v>6</v>
      </c>
      <c r="AK255">
        <v>2</v>
      </c>
      <c r="AL255">
        <v>384</v>
      </c>
      <c r="AM255">
        <v>0.84114599999999995</v>
      </c>
      <c r="AN255">
        <v>0.158854</v>
      </c>
      <c r="AO255">
        <v>0</v>
      </c>
      <c r="AP255">
        <v>4.6875E-2</v>
      </c>
      <c r="AQ255">
        <v>0.101562</v>
      </c>
      <c r="AR255">
        <v>0.153646</v>
      </c>
      <c r="AS255">
        <v>0.221354</v>
      </c>
      <c r="AT255">
        <v>0.16406200000000001</v>
      </c>
      <c r="AU255">
        <v>0.106771</v>
      </c>
      <c r="AV255">
        <v>8.333299999999999E-2</v>
      </c>
      <c r="AW255">
        <v>9.1145999999999991E-2</v>
      </c>
      <c r="AX255">
        <v>2.3438000000000001E-2</v>
      </c>
      <c r="AY255">
        <v>7.8120000000000004E-3</v>
      </c>
      <c r="AZ255">
        <v>0</v>
      </c>
      <c r="BA255">
        <v>0</v>
      </c>
      <c r="BB255">
        <v>0.765625</v>
      </c>
      <c r="BC255">
        <v>0.21354200000000001</v>
      </c>
      <c r="BD255">
        <v>2.0833000000000001E-2</v>
      </c>
      <c r="BE255">
        <v>0.56510399999999994</v>
      </c>
      <c r="BF255">
        <v>0.419271</v>
      </c>
      <c r="BG255">
        <v>1.5625E-2</v>
      </c>
      <c r="BH255">
        <v>0</v>
      </c>
      <c r="BI255">
        <v>0</v>
      </c>
      <c r="BJ255">
        <v>1.8228999999999999E-2</v>
      </c>
      <c r="BK255">
        <v>5.4688000000000001E-2</v>
      </c>
      <c r="BL255">
        <v>0.83072900000000005</v>
      </c>
      <c r="BM255">
        <v>3.6457999999999997E-2</v>
      </c>
      <c r="BN255">
        <v>2.8646000000000001E-2</v>
      </c>
      <c r="BO255">
        <v>3.125E-2</v>
      </c>
      <c r="BP255">
        <v>0.97916700000000001</v>
      </c>
      <c r="BQ255">
        <v>1.5625E-2</v>
      </c>
      <c r="BR255">
        <v>5.2080000000000008E-3</v>
      </c>
      <c r="BS255">
        <v>1</v>
      </c>
      <c r="BT255" t="s">
        <v>5485</v>
      </c>
      <c r="BU255">
        <v>3771</v>
      </c>
      <c r="BV255">
        <v>0.10183</v>
      </c>
      <c r="BW255">
        <v>0</v>
      </c>
    </row>
    <row r="256" spans="1:75" customFormat="1" x14ac:dyDescent="0.25">
      <c r="A256" t="s">
        <v>5490</v>
      </c>
      <c r="B256" t="s">
        <v>102</v>
      </c>
      <c r="C256" t="s">
        <v>123</v>
      </c>
      <c r="D256" t="s">
        <v>961</v>
      </c>
      <c r="E256">
        <v>2018</v>
      </c>
      <c r="F256">
        <v>193</v>
      </c>
      <c r="G256">
        <v>51</v>
      </c>
      <c r="H256">
        <v>0</v>
      </c>
      <c r="I256">
        <v>18</v>
      </c>
      <c r="J256">
        <v>27</v>
      </c>
      <c r="K256">
        <v>33</v>
      </c>
      <c r="L256">
        <v>23</v>
      </c>
      <c r="M256">
        <v>36</v>
      </c>
      <c r="N256">
        <v>32</v>
      </c>
      <c r="O256">
        <v>28</v>
      </c>
      <c r="P256">
        <v>15</v>
      </c>
      <c r="Q256">
        <v>23</v>
      </c>
      <c r="R256">
        <v>8</v>
      </c>
      <c r="S256">
        <v>1</v>
      </c>
      <c r="T256">
        <v>0</v>
      </c>
      <c r="U256">
        <v>180</v>
      </c>
      <c r="V256">
        <v>59</v>
      </c>
      <c r="W256">
        <v>5</v>
      </c>
      <c r="X256">
        <v>94</v>
      </c>
      <c r="Y256">
        <v>81</v>
      </c>
      <c r="Z256">
        <v>69</v>
      </c>
      <c r="AA256">
        <v>0</v>
      </c>
      <c r="AB256">
        <v>0</v>
      </c>
      <c r="AC256">
        <v>3</v>
      </c>
      <c r="AD256">
        <v>1</v>
      </c>
      <c r="AE256">
        <v>169</v>
      </c>
      <c r="AF256">
        <v>1</v>
      </c>
      <c r="AG256">
        <v>1</v>
      </c>
      <c r="AH256">
        <v>69</v>
      </c>
      <c r="AI256">
        <v>15</v>
      </c>
      <c r="AJ256">
        <v>0</v>
      </c>
      <c r="AK256">
        <v>229</v>
      </c>
      <c r="AL256">
        <v>244</v>
      </c>
      <c r="AM256">
        <v>0.79098400000000002</v>
      </c>
      <c r="AN256">
        <v>0.20901600000000001</v>
      </c>
      <c r="AO256">
        <v>0</v>
      </c>
      <c r="AP256">
        <v>7.3770000000000002E-2</v>
      </c>
      <c r="AQ256">
        <v>0.110656</v>
      </c>
      <c r="AR256">
        <v>0.13524600000000001</v>
      </c>
      <c r="AS256">
        <v>9.4261999999999999E-2</v>
      </c>
      <c r="AT256">
        <v>0.14754100000000001</v>
      </c>
      <c r="AU256">
        <v>0.13114799999999999</v>
      </c>
      <c r="AV256">
        <v>0.11475399999999999</v>
      </c>
      <c r="AW256">
        <v>6.1475000000000002E-2</v>
      </c>
      <c r="AX256">
        <v>9.4261999999999999E-2</v>
      </c>
      <c r="AY256">
        <v>3.2786999999999997E-2</v>
      </c>
      <c r="AZ256">
        <v>4.0980000000000001E-3</v>
      </c>
      <c r="BA256">
        <v>0</v>
      </c>
      <c r="BB256">
        <v>0.73770499999999994</v>
      </c>
      <c r="BC256">
        <v>0.24180299999999999</v>
      </c>
      <c r="BD256">
        <v>2.0492E-2</v>
      </c>
      <c r="BE256">
        <v>0.38524599999999998</v>
      </c>
      <c r="BF256">
        <v>0.33196700000000001</v>
      </c>
      <c r="BG256">
        <v>0.28278700000000001</v>
      </c>
      <c r="BH256">
        <v>0</v>
      </c>
      <c r="BI256">
        <v>0</v>
      </c>
      <c r="BJ256">
        <v>1.2295E-2</v>
      </c>
      <c r="BK256">
        <v>4.0980000000000001E-3</v>
      </c>
      <c r="BL256">
        <v>0.69262299999999999</v>
      </c>
      <c r="BM256">
        <v>4.0980000000000001E-3</v>
      </c>
      <c r="BN256">
        <v>4.0980000000000001E-3</v>
      </c>
      <c r="BO256">
        <v>0.28278700000000001</v>
      </c>
      <c r="BP256">
        <v>6.1475000000000002E-2</v>
      </c>
      <c r="BQ256">
        <v>0</v>
      </c>
      <c r="BR256">
        <v>0.93852500000000005</v>
      </c>
      <c r="BS256">
        <v>1</v>
      </c>
      <c r="BT256" t="s">
        <v>5485</v>
      </c>
      <c r="BU256">
        <v>3771</v>
      </c>
      <c r="BV256">
        <v>6.4703999999999998E-2</v>
      </c>
      <c r="BW256">
        <v>0</v>
      </c>
    </row>
    <row r="257" spans="1:75" customFormat="1" x14ac:dyDescent="0.25">
      <c r="A257" t="s">
        <v>5491</v>
      </c>
      <c r="B257" t="s">
        <v>102</v>
      </c>
      <c r="C257" t="s">
        <v>369</v>
      </c>
      <c r="D257" t="s">
        <v>44</v>
      </c>
      <c r="E257">
        <v>2018</v>
      </c>
      <c r="F257" t="s">
        <v>74</v>
      </c>
      <c r="G257" t="s">
        <v>74</v>
      </c>
      <c r="H257" t="s">
        <v>74</v>
      </c>
      <c r="I257">
        <v>100</v>
      </c>
      <c r="J257">
        <v>153</v>
      </c>
      <c r="K257">
        <v>128</v>
      </c>
      <c r="L257">
        <v>105</v>
      </c>
      <c r="M257">
        <v>87</v>
      </c>
      <c r="N257">
        <v>63</v>
      </c>
      <c r="O257">
        <v>66</v>
      </c>
      <c r="P257">
        <v>81</v>
      </c>
      <c r="Q257">
        <v>0</v>
      </c>
      <c r="R257">
        <v>0</v>
      </c>
      <c r="S257">
        <v>1</v>
      </c>
      <c r="T257">
        <v>0</v>
      </c>
      <c r="U257">
        <v>751</v>
      </c>
      <c r="V257">
        <v>30</v>
      </c>
      <c r="W257">
        <v>3</v>
      </c>
      <c r="X257">
        <v>483</v>
      </c>
      <c r="Y257">
        <v>300</v>
      </c>
      <c r="Z257">
        <v>1</v>
      </c>
      <c r="AA257">
        <v>44</v>
      </c>
      <c r="AB257">
        <v>0</v>
      </c>
      <c r="AC257">
        <v>22</v>
      </c>
      <c r="AD257">
        <v>14</v>
      </c>
      <c r="AE257">
        <v>685</v>
      </c>
      <c r="AF257">
        <v>10</v>
      </c>
      <c r="AG257">
        <v>8</v>
      </c>
      <c r="AH257">
        <v>1</v>
      </c>
      <c r="AI257">
        <v>697</v>
      </c>
      <c r="AJ257">
        <v>74</v>
      </c>
      <c r="AK257">
        <v>13</v>
      </c>
      <c r="AL257">
        <v>784</v>
      </c>
      <c r="AM257" t="s">
        <v>74</v>
      </c>
      <c r="AN257" t="s">
        <v>74</v>
      </c>
      <c r="AO257" t="s">
        <v>74</v>
      </c>
      <c r="AP257">
        <v>0.127551</v>
      </c>
      <c r="AQ257">
        <v>0.19515299999999999</v>
      </c>
      <c r="AR257">
        <v>0.16326499999999999</v>
      </c>
      <c r="AS257">
        <v>0.13392899999999999</v>
      </c>
      <c r="AT257">
        <v>0.110969</v>
      </c>
      <c r="AU257">
        <v>8.0356999999999998E-2</v>
      </c>
      <c r="AV257">
        <v>8.4183999999999995E-2</v>
      </c>
      <c r="AW257">
        <v>0.10331600000000001</v>
      </c>
      <c r="AX257">
        <v>0</v>
      </c>
      <c r="AY257">
        <v>0</v>
      </c>
      <c r="AZ257">
        <v>1.276E-3</v>
      </c>
      <c r="BA257">
        <v>0</v>
      </c>
      <c r="BB257">
        <v>0.95790800000000009</v>
      </c>
      <c r="BC257">
        <v>3.8265E-2</v>
      </c>
      <c r="BD257">
        <v>3.8270000000000001E-3</v>
      </c>
      <c r="BE257">
        <v>0.61607100000000004</v>
      </c>
      <c r="BF257">
        <v>0.38265300000000002</v>
      </c>
      <c r="BG257">
        <v>1.276E-3</v>
      </c>
      <c r="BH257">
        <v>5.6121999999999998E-2</v>
      </c>
      <c r="BI257">
        <v>0</v>
      </c>
      <c r="BJ257">
        <v>2.8060999999999999E-2</v>
      </c>
      <c r="BK257">
        <v>1.7857000000000001E-2</v>
      </c>
      <c r="BL257">
        <v>0.87372399999999995</v>
      </c>
      <c r="BM257">
        <v>1.2755000000000001E-2</v>
      </c>
      <c r="BN257">
        <v>1.0204E-2</v>
      </c>
      <c r="BO257">
        <v>1.276E-3</v>
      </c>
      <c r="BP257">
        <v>0.8890309999999999</v>
      </c>
      <c r="BQ257">
        <v>9.4388E-2</v>
      </c>
      <c r="BR257">
        <v>1.6582E-2</v>
      </c>
      <c r="BS257">
        <v>1</v>
      </c>
      <c r="BT257" t="s">
        <v>5492</v>
      </c>
      <c r="BU257">
        <v>784</v>
      </c>
      <c r="BV257">
        <v>1</v>
      </c>
      <c r="BW257">
        <v>0</v>
      </c>
    </row>
    <row r="258" spans="1:75" customFormat="1" x14ac:dyDescent="0.25">
      <c r="A258" t="s">
        <v>5493</v>
      </c>
      <c r="B258" t="s">
        <v>102</v>
      </c>
      <c r="C258" t="s">
        <v>369</v>
      </c>
      <c r="D258" t="s">
        <v>947</v>
      </c>
      <c r="E258">
        <v>2018</v>
      </c>
      <c r="F258" t="s">
        <v>74</v>
      </c>
      <c r="G258" t="s">
        <v>74</v>
      </c>
      <c r="H258" t="s">
        <v>74</v>
      </c>
      <c r="I258">
        <v>67</v>
      </c>
      <c r="J258">
        <v>91</v>
      </c>
      <c r="K258">
        <v>69</v>
      </c>
      <c r="L258">
        <v>43</v>
      </c>
      <c r="M258">
        <v>40</v>
      </c>
      <c r="N258">
        <v>29</v>
      </c>
      <c r="O258">
        <v>30</v>
      </c>
      <c r="P258">
        <v>35</v>
      </c>
      <c r="Q258">
        <v>0</v>
      </c>
      <c r="R258">
        <v>0</v>
      </c>
      <c r="S258">
        <v>1</v>
      </c>
      <c r="T258">
        <v>0</v>
      </c>
      <c r="U258">
        <v>393</v>
      </c>
      <c r="V258">
        <v>12</v>
      </c>
      <c r="W258">
        <v>0</v>
      </c>
      <c r="X258">
        <v>266</v>
      </c>
      <c r="Y258">
        <v>139</v>
      </c>
      <c r="Z258">
        <v>0</v>
      </c>
      <c r="AA258">
        <v>12</v>
      </c>
      <c r="AB258">
        <v>0</v>
      </c>
      <c r="AC258">
        <v>4</v>
      </c>
      <c r="AD258">
        <v>3</v>
      </c>
      <c r="AE258">
        <v>381</v>
      </c>
      <c r="AF258">
        <v>2</v>
      </c>
      <c r="AG258">
        <v>3</v>
      </c>
      <c r="AH258">
        <v>0</v>
      </c>
      <c r="AI258">
        <v>344</v>
      </c>
      <c r="AJ258">
        <v>52</v>
      </c>
      <c r="AK258">
        <v>9</v>
      </c>
      <c r="AL258">
        <v>405</v>
      </c>
      <c r="AM258" t="s">
        <v>74</v>
      </c>
      <c r="AN258" t="s">
        <v>74</v>
      </c>
      <c r="AO258" t="s">
        <v>74</v>
      </c>
      <c r="AP258">
        <v>0.165432</v>
      </c>
      <c r="AQ258">
        <v>0.224691</v>
      </c>
      <c r="AR258">
        <v>0.17036999999999999</v>
      </c>
      <c r="AS258">
        <v>0.106173</v>
      </c>
      <c r="AT258">
        <v>9.8765000000000006E-2</v>
      </c>
      <c r="AU258">
        <v>7.1605000000000002E-2</v>
      </c>
      <c r="AV258">
        <v>7.4074000000000001E-2</v>
      </c>
      <c r="AW258">
        <v>8.6419999999999997E-2</v>
      </c>
      <c r="AX258">
        <v>0</v>
      </c>
      <c r="AY258">
        <v>0</v>
      </c>
      <c r="AZ258">
        <v>2.4689999999999998E-3</v>
      </c>
      <c r="BA258">
        <v>0</v>
      </c>
      <c r="BB258">
        <v>0.97037000000000007</v>
      </c>
      <c r="BC258">
        <v>2.963E-2</v>
      </c>
      <c r="BD258">
        <v>0</v>
      </c>
      <c r="BE258">
        <v>0.65678999999999998</v>
      </c>
      <c r="BF258">
        <v>0.34321000000000002</v>
      </c>
      <c r="BG258">
        <v>0</v>
      </c>
      <c r="BH258">
        <v>2.963E-2</v>
      </c>
      <c r="BI258">
        <v>0</v>
      </c>
      <c r="BJ258">
        <v>9.8770000000000004E-3</v>
      </c>
      <c r="BK258">
        <v>7.4070000000000004E-3</v>
      </c>
      <c r="BL258">
        <v>0.94074100000000005</v>
      </c>
      <c r="BM258">
        <v>4.9380000000000014E-3</v>
      </c>
      <c r="BN258">
        <v>7.4070000000000004E-3</v>
      </c>
      <c r="BO258">
        <v>0</v>
      </c>
      <c r="BP258">
        <v>0.849383</v>
      </c>
      <c r="BQ258">
        <v>0.12839500000000001</v>
      </c>
      <c r="BR258">
        <v>2.2221999999999999E-2</v>
      </c>
      <c r="BS258">
        <v>1</v>
      </c>
      <c r="BT258" t="s">
        <v>5492</v>
      </c>
      <c r="BU258">
        <v>784</v>
      </c>
      <c r="BV258">
        <v>0.51658199999999999</v>
      </c>
      <c r="BW258">
        <v>0</v>
      </c>
    </row>
    <row r="259" spans="1:75" customFormat="1" x14ac:dyDescent="0.25">
      <c r="A259" t="s">
        <v>5494</v>
      </c>
      <c r="B259" t="s">
        <v>102</v>
      </c>
      <c r="C259" t="s">
        <v>369</v>
      </c>
      <c r="D259" t="s">
        <v>949</v>
      </c>
      <c r="E259">
        <v>2018</v>
      </c>
      <c r="F259" t="s">
        <v>74</v>
      </c>
      <c r="G259" t="s">
        <v>74</v>
      </c>
      <c r="H259" t="s">
        <v>74</v>
      </c>
      <c r="I259">
        <v>27</v>
      </c>
      <c r="J259">
        <v>42</v>
      </c>
      <c r="K259">
        <v>42</v>
      </c>
      <c r="L259">
        <v>39</v>
      </c>
      <c r="M259">
        <v>34</v>
      </c>
      <c r="N259">
        <v>22</v>
      </c>
      <c r="O259">
        <v>25</v>
      </c>
      <c r="P259">
        <v>28</v>
      </c>
      <c r="Q259">
        <v>0</v>
      </c>
      <c r="R259">
        <v>0</v>
      </c>
      <c r="S259">
        <v>0</v>
      </c>
      <c r="T259">
        <v>0</v>
      </c>
      <c r="U259">
        <v>244</v>
      </c>
      <c r="V259">
        <v>14</v>
      </c>
      <c r="W259">
        <v>1</v>
      </c>
      <c r="X259">
        <v>134</v>
      </c>
      <c r="Y259">
        <v>125</v>
      </c>
      <c r="Z259">
        <v>0</v>
      </c>
      <c r="AA259">
        <v>16</v>
      </c>
      <c r="AB259">
        <v>0</v>
      </c>
      <c r="AC259">
        <v>10</v>
      </c>
      <c r="AD259">
        <v>3</v>
      </c>
      <c r="AE259">
        <v>226</v>
      </c>
      <c r="AF259">
        <v>1</v>
      </c>
      <c r="AG259">
        <v>3</v>
      </c>
      <c r="AH259">
        <v>0</v>
      </c>
      <c r="AI259">
        <v>256</v>
      </c>
      <c r="AJ259">
        <v>3</v>
      </c>
      <c r="AK259">
        <v>0</v>
      </c>
      <c r="AL259">
        <v>259</v>
      </c>
      <c r="AM259" t="s">
        <v>74</v>
      </c>
      <c r="AN259" t="s">
        <v>74</v>
      </c>
      <c r="AO259" t="s">
        <v>74</v>
      </c>
      <c r="AP259">
        <v>0.10424700000000001</v>
      </c>
      <c r="AQ259">
        <v>0.162162</v>
      </c>
      <c r="AR259">
        <v>0.162162</v>
      </c>
      <c r="AS259">
        <v>0.15057899999999999</v>
      </c>
      <c r="AT259">
        <v>0.131274</v>
      </c>
      <c r="AU259">
        <v>8.494199999999999E-2</v>
      </c>
      <c r="AV259">
        <v>9.6525E-2</v>
      </c>
      <c r="AW259">
        <v>0.108108</v>
      </c>
      <c r="AX259">
        <v>0</v>
      </c>
      <c r="AY259">
        <v>0</v>
      </c>
      <c r="AZ259">
        <v>0</v>
      </c>
      <c r="BA259">
        <v>0</v>
      </c>
      <c r="BB259">
        <v>0.94208500000000006</v>
      </c>
      <c r="BC259">
        <v>5.4053999999999998E-2</v>
      </c>
      <c r="BD259">
        <v>3.8609999999999998E-3</v>
      </c>
      <c r="BE259">
        <v>0.51737499999999992</v>
      </c>
      <c r="BF259">
        <v>0.48262500000000003</v>
      </c>
      <c r="BG259">
        <v>0</v>
      </c>
      <c r="BH259">
        <v>6.1775999999999998E-2</v>
      </c>
      <c r="BI259">
        <v>0</v>
      </c>
      <c r="BJ259">
        <v>3.8610000000000012E-2</v>
      </c>
      <c r="BK259">
        <v>1.1583E-2</v>
      </c>
      <c r="BL259">
        <v>0.872587</v>
      </c>
      <c r="BM259">
        <v>3.8609999999999998E-3</v>
      </c>
      <c r="BN259">
        <v>1.1583E-2</v>
      </c>
      <c r="BO259">
        <v>0</v>
      </c>
      <c r="BP259">
        <v>0.98841699999999999</v>
      </c>
      <c r="BQ259">
        <v>1.1583E-2</v>
      </c>
      <c r="BR259">
        <v>0</v>
      </c>
      <c r="BS259">
        <v>1</v>
      </c>
      <c r="BT259" t="s">
        <v>5492</v>
      </c>
      <c r="BU259">
        <v>784</v>
      </c>
      <c r="BV259">
        <v>0.33035700000000001</v>
      </c>
      <c r="BW259">
        <v>0</v>
      </c>
    </row>
    <row r="260" spans="1:75" customFormat="1" x14ac:dyDescent="0.25">
      <c r="A260" t="s">
        <v>5495</v>
      </c>
      <c r="B260" t="s">
        <v>102</v>
      </c>
      <c r="C260" t="s">
        <v>369</v>
      </c>
      <c r="D260" t="s">
        <v>951</v>
      </c>
      <c r="E260">
        <v>2018</v>
      </c>
      <c r="F260" t="s">
        <v>74</v>
      </c>
      <c r="G260" t="s">
        <v>74</v>
      </c>
      <c r="H260" t="s">
        <v>74</v>
      </c>
      <c r="I260">
        <v>1</v>
      </c>
      <c r="J260">
        <v>9</v>
      </c>
      <c r="K260">
        <v>5</v>
      </c>
      <c r="L260">
        <v>8</v>
      </c>
      <c r="M260">
        <v>4</v>
      </c>
      <c r="N260">
        <v>1</v>
      </c>
      <c r="O260">
        <v>0</v>
      </c>
      <c r="P260">
        <v>5</v>
      </c>
      <c r="Q260">
        <v>0</v>
      </c>
      <c r="R260">
        <v>0</v>
      </c>
      <c r="S260">
        <v>0</v>
      </c>
      <c r="T260">
        <v>0</v>
      </c>
      <c r="U260">
        <v>32</v>
      </c>
      <c r="V260">
        <v>1</v>
      </c>
      <c r="W260">
        <v>0</v>
      </c>
      <c r="X260">
        <v>27</v>
      </c>
      <c r="Y260">
        <v>6</v>
      </c>
      <c r="Z260">
        <v>0</v>
      </c>
      <c r="AA260">
        <v>8</v>
      </c>
      <c r="AB260">
        <v>0</v>
      </c>
      <c r="AC260">
        <v>2</v>
      </c>
      <c r="AD260">
        <v>2</v>
      </c>
      <c r="AE260">
        <v>21</v>
      </c>
      <c r="AF260">
        <v>0</v>
      </c>
      <c r="AG260">
        <v>0</v>
      </c>
      <c r="AH260">
        <v>0</v>
      </c>
      <c r="AI260">
        <v>33</v>
      </c>
      <c r="AJ260">
        <v>0</v>
      </c>
      <c r="AK260">
        <v>0</v>
      </c>
      <c r="AL260">
        <v>33</v>
      </c>
      <c r="AM260" t="s">
        <v>74</v>
      </c>
      <c r="AN260" t="s">
        <v>74</v>
      </c>
      <c r="AO260" t="s">
        <v>74</v>
      </c>
      <c r="AP260">
        <v>3.0303E-2</v>
      </c>
      <c r="AQ260">
        <v>0.272727</v>
      </c>
      <c r="AR260">
        <v>0.15151500000000001</v>
      </c>
      <c r="AS260">
        <v>0.242424</v>
      </c>
      <c r="AT260">
        <v>0.121212</v>
      </c>
      <c r="AU260">
        <v>3.0303E-2</v>
      </c>
      <c r="AV260">
        <v>0</v>
      </c>
      <c r="AW260">
        <v>0.15151500000000001</v>
      </c>
      <c r="AX260">
        <v>0</v>
      </c>
      <c r="AY260">
        <v>0</v>
      </c>
      <c r="AZ260">
        <v>0</v>
      </c>
      <c r="BA260">
        <v>0</v>
      </c>
      <c r="BB260">
        <v>0.96969700000000003</v>
      </c>
      <c r="BC260">
        <v>3.0303E-2</v>
      </c>
      <c r="BD260">
        <v>0</v>
      </c>
      <c r="BE260">
        <v>0.81818200000000008</v>
      </c>
      <c r="BF260">
        <v>0.18181800000000001</v>
      </c>
      <c r="BG260">
        <v>0</v>
      </c>
      <c r="BH260">
        <v>0.242424</v>
      </c>
      <c r="BI260">
        <v>0</v>
      </c>
      <c r="BJ260">
        <v>6.0606E-2</v>
      </c>
      <c r="BK260">
        <v>6.0606E-2</v>
      </c>
      <c r="BL260">
        <v>0.63636400000000004</v>
      </c>
      <c r="BM260">
        <v>0</v>
      </c>
      <c r="BN260">
        <v>0</v>
      </c>
      <c r="BO260">
        <v>0</v>
      </c>
      <c r="BP260">
        <v>1</v>
      </c>
      <c r="BQ260">
        <v>0</v>
      </c>
      <c r="BR260">
        <v>0</v>
      </c>
      <c r="BS260">
        <v>1</v>
      </c>
      <c r="BT260" t="s">
        <v>5492</v>
      </c>
      <c r="BU260">
        <v>784</v>
      </c>
      <c r="BV260">
        <v>4.2091999999999997E-2</v>
      </c>
      <c r="BW260">
        <v>0</v>
      </c>
    </row>
    <row r="261" spans="1:75" customFormat="1" x14ac:dyDescent="0.25">
      <c r="A261" t="s">
        <v>5496</v>
      </c>
      <c r="B261" t="s">
        <v>102</v>
      </c>
      <c r="C261" t="s">
        <v>369</v>
      </c>
      <c r="D261" t="s">
        <v>953</v>
      </c>
      <c r="E261">
        <v>2018</v>
      </c>
      <c r="F261" t="s">
        <v>74</v>
      </c>
      <c r="G261" t="s">
        <v>74</v>
      </c>
      <c r="H261" t="s">
        <v>74</v>
      </c>
      <c r="I261">
        <v>5</v>
      </c>
      <c r="J261">
        <v>10</v>
      </c>
      <c r="K261">
        <v>12</v>
      </c>
      <c r="L261">
        <v>13</v>
      </c>
      <c r="M261">
        <v>9</v>
      </c>
      <c r="N261">
        <v>11</v>
      </c>
      <c r="O261">
        <v>10</v>
      </c>
      <c r="P261">
        <v>12</v>
      </c>
      <c r="Q261">
        <v>0</v>
      </c>
      <c r="R261">
        <v>0</v>
      </c>
      <c r="S261">
        <v>0</v>
      </c>
      <c r="T261">
        <v>0</v>
      </c>
      <c r="U261">
        <v>77</v>
      </c>
      <c r="V261">
        <v>3</v>
      </c>
      <c r="W261">
        <v>2</v>
      </c>
      <c r="X261">
        <v>52</v>
      </c>
      <c r="Y261">
        <v>30</v>
      </c>
      <c r="Z261">
        <v>0</v>
      </c>
      <c r="AA261">
        <v>5</v>
      </c>
      <c r="AB261">
        <v>0</v>
      </c>
      <c r="AC261">
        <v>6</v>
      </c>
      <c r="AD261">
        <v>5</v>
      </c>
      <c r="AE261">
        <v>57</v>
      </c>
      <c r="AF261">
        <v>7</v>
      </c>
      <c r="AG261">
        <v>2</v>
      </c>
      <c r="AH261">
        <v>0</v>
      </c>
      <c r="AI261">
        <v>59</v>
      </c>
      <c r="AJ261">
        <v>20</v>
      </c>
      <c r="AK261">
        <v>3</v>
      </c>
      <c r="AL261">
        <v>82</v>
      </c>
      <c r="AM261" t="s">
        <v>74</v>
      </c>
      <c r="AN261" t="s">
        <v>74</v>
      </c>
      <c r="AO261" t="s">
        <v>74</v>
      </c>
      <c r="AP261">
        <v>6.0976000000000002E-2</v>
      </c>
      <c r="AQ261">
        <v>0.121951</v>
      </c>
      <c r="AR261">
        <v>0.146341</v>
      </c>
      <c r="AS261">
        <v>0.15853700000000001</v>
      </c>
      <c r="AT261">
        <v>0.10975600000000001</v>
      </c>
      <c r="AU261">
        <v>0.13414599999999999</v>
      </c>
      <c r="AV261">
        <v>0.121951</v>
      </c>
      <c r="AW261">
        <v>0.146341</v>
      </c>
      <c r="AX261">
        <v>0</v>
      </c>
      <c r="AY261">
        <v>0</v>
      </c>
      <c r="AZ261">
        <v>0</v>
      </c>
      <c r="BA261">
        <v>0</v>
      </c>
      <c r="BB261">
        <v>0.93902399999999997</v>
      </c>
      <c r="BC261">
        <v>3.6584999999999999E-2</v>
      </c>
      <c r="BD261">
        <v>2.4389999999999998E-2</v>
      </c>
      <c r="BE261">
        <v>0.63414599999999999</v>
      </c>
      <c r="BF261">
        <v>0.36585400000000001</v>
      </c>
      <c r="BG261">
        <v>0</v>
      </c>
      <c r="BH261">
        <v>6.0976000000000002E-2</v>
      </c>
      <c r="BI261">
        <v>0</v>
      </c>
      <c r="BJ261">
        <v>7.3171E-2</v>
      </c>
      <c r="BK261">
        <v>6.0976000000000002E-2</v>
      </c>
      <c r="BL261">
        <v>0.69512200000000002</v>
      </c>
      <c r="BM261">
        <v>8.5365999999999997E-2</v>
      </c>
      <c r="BN261">
        <v>2.4389999999999998E-2</v>
      </c>
      <c r="BO261">
        <v>0</v>
      </c>
      <c r="BP261">
        <v>0.71951200000000004</v>
      </c>
      <c r="BQ261">
        <v>0.24390200000000001</v>
      </c>
      <c r="BR261">
        <v>3.6584999999999999E-2</v>
      </c>
      <c r="BS261">
        <v>1</v>
      </c>
      <c r="BT261" t="s">
        <v>5492</v>
      </c>
      <c r="BU261">
        <v>784</v>
      </c>
      <c r="BV261">
        <v>0.104592</v>
      </c>
      <c r="BW261">
        <v>0</v>
      </c>
    </row>
    <row r="262" spans="1:75" customFormat="1" x14ac:dyDescent="0.25">
      <c r="A262" t="s">
        <v>5497</v>
      </c>
      <c r="B262" t="s">
        <v>102</v>
      </c>
      <c r="C262" t="s">
        <v>369</v>
      </c>
      <c r="D262" t="s">
        <v>961</v>
      </c>
      <c r="E262">
        <v>2018</v>
      </c>
      <c r="F262" t="s">
        <v>74</v>
      </c>
      <c r="G262" t="s">
        <v>74</v>
      </c>
      <c r="H262" t="s">
        <v>74</v>
      </c>
      <c r="I262">
        <v>0</v>
      </c>
      <c r="J262">
        <v>1</v>
      </c>
      <c r="K262">
        <v>0</v>
      </c>
      <c r="L262">
        <v>2</v>
      </c>
      <c r="M262">
        <v>0</v>
      </c>
      <c r="N262">
        <v>0</v>
      </c>
      <c r="O262">
        <v>1</v>
      </c>
      <c r="P262">
        <v>1</v>
      </c>
      <c r="Q262">
        <v>0</v>
      </c>
      <c r="R262">
        <v>0</v>
      </c>
      <c r="S262">
        <v>0</v>
      </c>
      <c r="T262">
        <v>0</v>
      </c>
      <c r="U262">
        <v>5</v>
      </c>
      <c r="V262">
        <v>0</v>
      </c>
      <c r="W262">
        <v>0</v>
      </c>
      <c r="X262">
        <v>4</v>
      </c>
      <c r="Y262">
        <v>0</v>
      </c>
      <c r="Z262">
        <v>1</v>
      </c>
      <c r="AA262">
        <v>3</v>
      </c>
      <c r="AB262">
        <v>0</v>
      </c>
      <c r="AC262">
        <v>0</v>
      </c>
      <c r="AD262">
        <v>1</v>
      </c>
      <c r="AE262">
        <v>0</v>
      </c>
      <c r="AF262">
        <v>0</v>
      </c>
      <c r="AG262">
        <v>0</v>
      </c>
      <c r="AH262">
        <v>1</v>
      </c>
      <c r="AI262">
        <v>4</v>
      </c>
      <c r="AJ262">
        <v>0</v>
      </c>
      <c r="AK262">
        <v>1</v>
      </c>
      <c r="AL262">
        <v>5</v>
      </c>
      <c r="AM262" t="s">
        <v>74</v>
      </c>
      <c r="AN262" t="s">
        <v>74</v>
      </c>
      <c r="AO262" t="s">
        <v>74</v>
      </c>
      <c r="AP262">
        <v>0</v>
      </c>
      <c r="AQ262">
        <v>0.2</v>
      </c>
      <c r="AR262">
        <v>0</v>
      </c>
      <c r="AS262">
        <v>0.4</v>
      </c>
      <c r="AT262">
        <v>0</v>
      </c>
      <c r="AU262">
        <v>0</v>
      </c>
      <c r="AV262">
        <v>0.2</v>
      </c>
      <c r="AW262">
        <v>0.2</v>
      </c>
      <c r="AX262">
        <v>0</v>
      </c>
      <c r="AY262">
        <v>0</v>
      </c>
      <c r="AZ262">
        <v>0</v>
      </c>
      <c r="BA262">
        <v>0</v>
      </c>
      <c r="BB262">
        <v>1</v>
      </c>
      <c r="BC262">
        <v>0</v>
      </c>
      <c r="BD262">
        <v>0</v>
      </c>
      <c r="BE262">
        <v>0.8</v>
      </c>
      <c r="BF262">
        <v>0</v>
      </c>
      <c r="BG262">
        <v>0.2</v>
      </c>
      <c r="BH262">
        <v>0.6</v>
      </c>
      <c r="BI262">
        <v>0</v>
      </c>
      <c r="BJ262">
        <v>0</v>
      </c>
      <c r="BK262">
        <v>0.2</v>
      </c>
      <c r="BL262">
        <v>0</v>
      </c>
      <c r="BM262">
        <v>0</v>
      </c>
      <c r="BN262">
        <v>0</v>
      </c>
      <c r="BO262">
        <v>0.2</v>
      </c>
      <c r="BP262">
        <v>0.8</v>
      </c>
      <c r="BQ262">
        <v>0</v>
      </c>
      <c r="BR262">
        <v>0.2</v>
      </c>
      <c r="BS262">
        <v>1</v>
      </c>
      <c r="BT262" t="s">
        <v>5492</v>
      </c>
      <c r="BU262">
        <v>784</v>
      </c>
      <c r="BV262">
        <v>6.378E-3</v>
      </c>
      <c r="BW262">
        <v>0</v>
      </c>
    </row>
    <row r="263" spans="1:75" customFormat="1" x14ac:dyDescent="0.25">
      <c r="A263" t="s">
        <v>5498</v>
      </c>
      <c r="B263" t="s">
        <v>102</v>
      </c>
      <c r="C263" t="s">
        <v>376</v>
      </c>
      <c r="D263" t="s">
        <v>44</v>
      </c>
      <c r="E263">
        <v>2018</v>
      </c>
      <c r="F263">
        <v>407</v>
      </c>
      <c r="G263">
        <v>134</v>
      </c>
      <c r="H263">
        <v>0</v>
      </c>
      <c r="I263">
        <v>78</v>
      </c>
      <c r="J263">
        <v>74</v>
      </c>
      <c r="K263">
        <v>72</v>
      </c>
      <c r="L263">
        <v>82</v>
      </c>
      <c r="M263">
        <v>88</v>
      </c>
      <c r="N263">
        <v>69</v>
      </c>
      <c r="O263">
        <v>45</v>
      </c>
      <c r="P263">
        <v>17</v>
      </c>
      <c r="Q263">
        <v>4</v>
      </c>
      <c r="R263">
        <v>4</v>
      </c>
      <c r="S263">
        <v>8</v>
      </c>
      <c r="T263">
        <v>0</v>
      </c>
      <c r="U263">
        <v>532</v>
      </c>
      <c r="V263">
        <v>6</v>
      </c>
      <c r="W263">
        <v>3</v>
      </c>
      <c r="X263">
        <v>315</v>
      </c>
      <c r="Y263">
        <v>226</v>
      </c>
      <c r="Z263">
        <v>0</v>
      </c>
      <c r="AA263">
        <v>18</v>
      </c>
      <c r="AB263">
        <v>0</v>
      </c>
      <c r="AC263">
        <v>0</v>
      </c>
      <c r="AD263">
        <v>0</v>
      </c>
      <c r="AE263">
        <v>515</v>
      </c>
      <c r="AF263">
        <v>0</v>
      </c>
      <c r="AG263">
        <v>0</v>
      </c>
      <c r="AH263">
        <v>8</v>
      </c>
      <c r="AI263">
        <v>383</v>
      </c>
      <c r="AJ263">
        <v>117</v>
      </c>
      <c r="AK263">
        <v>41</v>
      </c>
      <c r="AL263">
        <v>541</v>
      </c>
      <c r="AM263">
        <v>0.75231099999999995</v>
      </c>
      <c r="AN263">
        <v>0.24768899999999999</v>
      </c>
      <c r="AO263">
        <v>0</v>
      </c>
      <c r="AP263">
        <v>0.144177</v>
      </c>
      <c r="AQ263">
        <v>0.13678399999999999</v>
      </c>
      <c r="AR263">
        <v>0.13308700000000001</v>
      </c>
      <c r="AS263">
        <v>0.15157100000000001</v>
      </c>
      <c r="AT263">
        <v>0.162662</v>
      </c>
      <c r="AU263">
        <v>0.12754199999999999</v>
      </c>
      <c r="AV263">
        <v>8.3179000000000003E-2</v>
      </c>
      <c r="AW263">
        <v>3.1423E-2</v>
      </c>
      <c r="AX263">
        <v>7.3940000000000004E-3</v>
      </c>
      <c r="AY263">
        <v>7.3940000000000004E-3</v>
      </c>
      <c r="AZ263">
        <v>1.4787E-2</v>
      </c>
      <c r="BA263">
        <v>0</v>
      </c>
      <c r="BB263">
        <v>0.98336400000000002</v>
      </c>
      <c r="BC263">
        <v>1.1091E-2</v>
      </c>
      <c r="BD263">
        <v>5.5449999999999996E-3</v>
      </c>
      <c r="BE263">
        <v>0.58225499999999997</v>
      </c>
      <c r="BF263">
        <v>0.41774499999999998</v>
      </c>
      <c r="BG263">
        <v>0</v>
      </c>
      <c r="BH263">
        <v>3.3272000000000003E-2</v>
      </c>
      <c r="BI263">
        <v>0</v>
      </c>
      <c r="BJ263">
        <v>0</v>
      </c>
      <c r="BK263">
        <v>0</v>
      </c>
      <c r="BL263">
        <v>0.95194100000000004</v>
      </c>
      <c r="BM263">
        <v>0</v>
      </c>
      <c r="BN263">
        <v>0</v>
      </c>
      <c r="BO263">
        <v>1.4787E-2</v>
      </c>
      <c r="BP263">
        <v>0.70794799999999991</v>
      </c>
      <c r="BQ263">
        <v>0.21626600000000001</v>
      </c>
      <c r="BR263">
        <v>7.5785999999999992E-2</v>
      </c>
      <c r="BS263">
        <v>1</v>
      </c>
      <c r="BT263" t="s">
        <v>5499</v>
      </c>
      <c r="BU263">
        <v>541</v>
      </c>
      <c r="BV263">
        <v>1</v>
      </c>
      <c r="BW263">
        <v>0</v>
      </c>
    </row>
    <row r="264" spans="1:75" customFormat="1" x14ac:dyDescent="0.25">
      <c r="A264" t="s">
        <v>5500</v>
      </c>
      <c r="B264" t="s">
        <v>102</v>
      </c>
      <c r="C264" t="s">
        <v>376</v>
      </c>
      <c r="D264" t="s">
        <v>947</v>
      </c>
      <c r="E264">
        <v>2018</v>
      </c>
      <c r="F264" t="s">
        <v>74</v>
      </c>
      <c r="G264" t="s">
        <v>74</v>
      </c>
      <c r="H264" t="s">
        <v>74</v>
      </c>
      <c r="I264" t="s">
        <v>74</v>
      </c>
      <c r="J264" t="s">
        <v>74</v>
      </c>
      <c r="K264" t="s">
        <v>74</v>
      </c>
      <c r="L264" t="s">
        <v>74</v>
      </c>
      <c r="M264" t="s">
        <v>74</v>
      </c>
      <c r="N264" t="s">
        <v>74</v>
      </c>
      <c r="O264" t="s">
        <v>74</v>
      </c>
      <c r="P264" t="s">
        <v>74</v>
      </c>
      <c r="Q264" t="s">
        <v>74</v>
      </c>
      <c r="R264" t="s">
        <v>74</v>
      </c>
      <c r="S264" t="s">
        <v>74</v>
      </c>
      <c r="T264" t="s">
        <v>74</v>
      </c>
      <c r="U264" t="s">
        <v>74</v>
      </c>
      <c r="V264" t="s">
        <v>74</v>
      </c>
      <c r="W264" t="s">
        <v>74</v>
      </c>
      <c r="X264" t="s">
        <v>74</v>
      </c>
      <c r="Y264" t="s">
        <v>74</v>
      </c>
      <c r="Z264" t="s">
        <v>74</v>
      </c>
      <c r="AA264" t="s">
        <v>74</v>
      </c>
      <c r="AB264" t="s">
        <v>74</v>
      </c>
      <c r="AC264" t="s">
        <v>74</v>
      </c>
      <c r="AD264" t="s">
        <v>74</v>
      </c>
      <c r="AE264" t="s">
        <v>74</v>
      </c>
      <c r="AF264" t="s">
        <v>74</v>
      </c>
      <c r="AG264" t="s">
        <v>74</v>
      </c>
      <c r="AH264" t="s">
        <v>74</v>
      </c>
      <c r="AI264" t="s">
        <v>74</v>
      </c>
      <c r="AJ264" t="s">
        <v>74</v>
      </c>
      <c r="AK264" t="s">
        <v>74</v>
      </c>
      <c r="AL264" t="s">
        <v>74</v>
      </c>
      <c r="AM264" t="s">
        <v>74</v>
      </c>
      <c r="AN264" t="s">
        <v>74</v>
      </c>
      <c r="AO264" t="s">
        <v>74</v>
      </c>
      <c r="AP264" t="s">
        <v>74</v>
      </c>
      <c r="AQ264" t="s">
        <v>74</v>
      </c>
      <c r="AR264" t="s">
        <v>74</v>
      </c>
      <c r="AS264" t="s">
        <v>74</v>
      </c>
      <c r="AT264" t="s">
        <v>74</v>
      </c>
      <c r="AU264" t="s">
        <v>74</v>
      </c>
      <c r="AV264" t="s">
        <v>74</v>
      </c>
      <c r="AW264" t="s">
        <v>74</v>
      </c>
      <c r="AX264" t="s">
        <v>74</v>
      </c>
      <c r="AY264" t="s">
        <v>74</v>
      </c>
      <c r="AZ264" t="s">
        <v>74</v>
      </c>
      <c r="BA264" t="s">
        <v>74</v>
      </c>
      <c r="BB264" t="s">
        <v>74</v>
      </c>
      <c r="BC264" t="s">
        <v>74</v>
      </c>
      <c r="BD264" t="s">
        <v>74</v>
      </c>
      <c r="BE264" t="s">
        <v>74</v>
      </c>
      <c r="BF264" t="s">
        <v>74</v>
      </c>
      <c r="BG264" t="s">
        <v>74</v>
      </c>
      <c r="BH264" t="s">
        <v>74</v>
      </c>
      <c r="BI264" t="s">
        <v>74</v>
      </c>
      <c r="BJ264" t="s">
        <v>74</v>
      </c>
      <c r="BK264" t="s">
        <v>74</v>
      </c>
      <c r="BL264" t="s">
        <v>74</v>
      </c>
      <c r="BM264" t="s">
        <v>74</v>
      </c>
      <c r="BN264" t="s">
        <v>74</v>
      </c>
      <c r="BO264" t="s">
        <v>74</v>
      </c>
      <c r="BP264" t="s">
        <v>74</v>
      </c>
      <c r="BQ264" t="s">
        <v>74</v>
      </c>
      <c r="BR264" t="s">
        <v>74</v>
      </c>
      <c r="BS264" t="s">
        <v>74</v>
      </c>
      <c r="BT264" t="s">
        <v>5499</v>
      </c>
      <c r="BU264" t="s">
        <v>74</v>
      </c>
      <c r="BV264" t="s">
        <v>74</v>
      </c>
      <c r="BW264">
        <v>0</v>
      </c>
    </row>
    <row r="265" spans="1:75" customFormat="1" x14ac:dyDescent="0.25">
      <c r="A265" t="s">
        <v>5501</v>
      </c>
      <c r="B265" t="s">
        <v>102</v>
      </c>
      <c r="C265" t="s">
        <v>376</v>
      </c>
      <c r="D265" t="s">
        <v>949</v>
      </c>
      <c r="E265">
        <v>2018</v>
      </c>
      <c r="F265" t="s">
        <v>74</v>
      </c>
      <c r="G265" t="s">
        <v>74</v>
      </c>
      <c r="H265" t="s">
        <v>74</v>
      </c>
      <c r="I265" t="s">
        <v>74</v>
      </c>
      <c r="J265" t="s">
        <v>74</v>
      </c>
      <c r="K265" t="s">
        <v>74</v>
      </c>
      <c r="L265" t="s">
        <v>74</v>
      </c>
      <c r="M265" t="s">
        <v>74</v>
      </c>
      <c r="N265" t="s">
        <v>74</v>
      </c>
      <c r="O265" t="s">
        <v>74</v>
      </c>
      <c r="P265" t="s">
        <v>74</v>
      </c>
      <c r="Q265" t="s">
        <v>74</v>
      </c>
      <c r="R265" t="s">
        <v>74</v>
      </c>
      <c r="S265" t="s">
        <v>74</v>
      </c>
      <c r="T265" t="s">
        <v>74</v>
      </c>
      <c r="U265" t="s">
        <v>74</v>
      </c>
      <c r="V265" t="s">
        <v>74</v>
      </c>
      <c r="W265" t="s">
        <v>74</v>
      </c>
      <c r="X265" t="s">
        <v>74</v>
      </c>
      <c r="Y265" t="s">
        <v>74</v>
      </c>
      <c r="Z265" t="s">
        <v>74</v>
      </c>
      <c r="AA265" t="s">
        <v>74</v>
      </c>
      <c r="AB265" t="s">
        <v>74</v>
      </c>
      <c r="AC265" t="s">
        <v>74</v>
      </c>
      <c r="AD265" t="s">
        <v>74</v>
      </c>
      <c r="AE265" t="s">
        <v>74</v>
      </c>
      <c r="AF265" t="s">
        <v>74</v>
      </c>
      <c r="AG265" t="s">
        <v>74</v>
      </c>
      <c r="AH265" t="s">
        <v>74</v>
      </c>
      <c r="AI265" t="s">
        <v>74</v>
      </c>
      <c r="AJ265" t="s">
        <v>74</v>
      </c>
      <c r="AK265" t="s">
        <v>74</v>
      </c>
      <c r="AL265" t="s">
        <v>74</v>
      </c>
      <c r="AM265" t="s">
        <v>74</v>
      </c>
      <c r="AN265" t="s">
        <v>74</v>
      </c>
      <c r="AO265" t="s">
        <v>74</v>
      </c>
      <c r="AP265" t="s">
        <v>74</v>
      </c>
      <c r="AQ265" t="s">
        <v>74</v>
      </c>
      <c r="AR265" t="s">
        <v>74</v>
      </c>
      <c r="AS265" t="s">
        <v>74</v>
      </c>
      <c r="AT265" t="s">
        <v>74</v>
      </c>
      <c r="AU265" t="s">
        <v>74</v>
      </c>
      <c r="AV265" t="s">
        <v>74</v>
      </c>
      <c r="AW265" t="s">
        <v>74</v>
      </c>
      <c r="AX265" t="s">
        <v>74</v>
      </c>
      <c r="AY265" t="s">
        <v>74</v>
      </c>
      <c r="AZ265" t="s">
        <v>74</v>
      </c>
      <c r="BA265" t="s">
        <v>74</v>
      </c>
      <c r="BB265" t="s">
        <v>74</v>
      </c>
      <c r="BC265" t="s">
        <v>74</v>
      </c>
      <c r="BD265" t="s">
        <v>74</v>
      </c>
      <c r="BE265" t="s">
        <v>74</v>
      </c>
      <c r="BF265" t="s">
        <v>74</v>
      </c>
      <c r="BG265" t="s">
        <v>74</v>
      </c>
      <c r="BH265" t="s">
        <v>74</v>
      </c>
      <c r="BI265" t="s">
        <v>74</v>
      </c>
      <c r="BJ265" t="s">
        <v>74</v>
      </c>
      <c r="BK265" t="s">
        <v>74</v>
      </c>
      <c r="BL265" t="s">
        <v>74</v>
      </c>
      <c r="BM265" t="s">
        <v>74</v>
      </c>
      <c r="BN265" t="s">
        <v>74</v>
      </c>
      <c r="BO265" t="s">
        <v>74</v>
      </c>
      <c r="BP265" t="s">
        <v>74</v>
      </c>
      <c r="BQ265" t="s">
        <v>74</v>
      </c>
      <c r="BR265" t="s">
        <v>74</v>
      </c>
      <c r="BS265" t="s">
        <v>74</v>
      </c>
      <c r="BT265" t="s">
        <v>5499</v>
      </c>
      <c r="BU265" t="s">
        <v>74</v>
      </c>
      <c r="BV265" t="s">
        <v>74</v>
      </c>
      <c r="BW265">
        <v>0</v>
      </c>
    </row>
    <row r="266" spans="1:75" customFormat="1" x14ac:dyDescent="0.25">
      <c r="A266" t="s">
        <v>5502</v>
      </c>
      <c r="B266" t="s">
        <v>102</v>
      </c>
      <c r="C266" t="s">
        <v>376</v>
      </c>
      <c r="D266" t="s">
        <v>951</v>
      </c>
      <c r="E266">
        <v>2018</v>
      </c>
      <c r="F266" t="s">
        <v>74</v>
      </c>
      <c r="G266" t="s">
        <v>74</v>
      </c>
      <c r="H266" t="s">
        <v>74</v>
      </c>
      <c r="I266" t="s">
        <v>74</v>
      </c>
      <c r="J266" t="s">
        <v>74</v>
      </c>
      <c r="K266" t="s">
        <v>74</v>
      </c>
      <c r="L266" t="s">
        <v>74</v>
      </c>
      <c r="M266" t="s">
        <v>74</v>
      </c>
      <c r="N266" t="s">
        <v>74</v>
      </c>
      <c r="O266" t="s">
        <v>74</v>
      </c>
      <c r="P266" t="s">
        <v>74</v>
      </c>
      <c r="Q266" t="s">
        <v>74</v>
      </c>
      <c r="R266" t="s">
        <v>74</v>
      </c>
      <c r="S266" t="s">
        <v>74</v>
      </c>
      <c r="T266" t="s">
        <v>74</v>
      </c>
      <c r="U266" t="s">
        <v>74</v>
      </c>
      <c r="V266" t="s">
        <v>74</v>
      </c>
      <c r="W266" t="s">
        <v>74</v>
      </c>
      <c r="X266" t="s">
        <v>74</v>
      </c>
      <c r="Y266" t="s">
        <v>74</v>
      </c>
      <c r="Z266" t="s">
        <v>74</v>
      </c>
      <c r="AA266" t="s">
        <v>74</v>
      </c>
      <c r="AB266" t="s">
        <v>74</v>
      </c>
      <c r="AC266" t="s">
        <v>74</v>
      </c>
      <c r="AD266" t="s">
        <v>74</v>
      </c>
      <c r="AE266" t="s">
        <v>74</v>
      </c>
      <c r="AF266" t="s">
        <v>74</v>
      </c>
      <c r="AG266" t="s">
        <v>74</v>
      </c>
      <c r="AH266" t="s">
        <v>74</v>
      </c>
      <c r="AI266" t="s">
        <v>74</v>
      </c>
      <c r="AJ266" t="s">
        <v>74</v>
      </c>
      <c r="AK266" t="s">
        <v>74</v>
      </c>
      <c r="AL266" t="s">
        <v>74</v>
      </c>
      <c r="AM266" t="s">
        <v>74</v>
      </c>
      <c r="AN266" t="s">
        <v>74</v>
      </c>
      <c r="AO266" t="s">
        <v>74</v>
      </c>
      <c r="AP266" t="s">
        <v>74</v>
      </c>
      <c r="AQ266" t="s">
        <v>74</v>
      </c>
      <c r="AR266" t="s">
        <v>74</v>
      </c>
      <c r="AS266" t="s">
        <v>74</v>
      </c>
      <c r="AT266" t="s">
        <v>74</v>
      </c>
      <c r="AU266" t="s">
        <v>74</v>
      </c>
      <c r="AV266" t="s">
        <v>74</v>
      </c>
      <c r="AW266" t="s">
        <v>74</v>
      </c>
      <c r="AX266" t="s">
        <v>74</v>
      </c>
      <c r="AY266" t="s">
        <v>74</v>
      </c>
      <c r="AZ266" t="s">
        <v>74</v>
      </c>
      <c r="BA266" t="s">
        <v>74</v>
      </c>
      <c r="BB266" t="s">
        <v>74</v>
      </c>
      <c r="BC266" t="s">
        <v>74</v>
      </c>
      <c r="BD266" t="s">
        <v>74</v>
      </c>
      <c r="BE266" t="s">
        <v>74</v>
      </c>
      <c r="BF266" t="s">
        <v>74</v>
      </c>
      <c r="BG266" t="s">
        <v>74</v>
      </c>
      <c r="BH266" t="s">
        <v>74</v>
      </c>
      <c r="BI266" t="s">
        <v>74</v>
      </c>
      <c r="BJ266" t="s">
        <v>74</v>
      </c>
      <c r="BK266" t="s">
        <v>74</v>
      </c>
      <c r="BL266" t="s">
        <v>74</v>
      </c>
      <c r="BM266" t="s">
        <v>74</v>
      </c>
      <c r="BN266" t="s">
        <v>74</v>
      </c>
      <c r="BO266" t="s">
        <v>74</v>
      </c>
      <c r="BP266" t="s">
        <v>74</v>
      </c>
      <c r="BQ266" t="s">
        <v>74</v>
      </c>
      <c r="BR266" t="s">
        <v>74</v>
      </c>
      <c r="BS266" t="s">
        <v>74</v>
      </c>
      <c r="BT266" t="s">
        <v>5499</v>
      </c>
      <c r="BU266" t="s">
        <v>74</v>
      </c>
      <c r="BV266" t="s">
        <v>74</v>
      </c>
      <c r="BW266">
        <v>1</v>
      </c>
    </row>
    <row r="267" spans="1:75" customFormat="1" x14ac:dyDescent="0.25">
      <c r="A267" t="s">
        <v>5503</v>
      </c>
      <c r="B267" t="s">
        <v>102</v>
      </c>
      <c r="C267" t="s">
        <v>376</v>
      </c>
      <c r="D267" t="s">
        <v>953</v>
      </c>
      <c r="E267">
        <v>2018</v>
      </c>
      <c r="F267" t="s">
        <v>74</v>
      </c>
      <c r="G267" t="s">
        <v>74</v>
      </c>
      <c r="H267" t="s">
        <v>74</v>
      </c>
      <c r="I267" t="s">
        <v>74</v>
      </c>
      <c r="J267" t="s">
        <v>74</v>
      </c>
      <c r="K267" t="s">
        <v>74</v>
      </c>
      <c r="L267" t="s">
        <v>74</v>
      </c>
      <c r="M267" t="s">
        <v>74</v>
      </c>
      <c r="N267" t="s">
        <v>74</v>
      </c>
      <c r="O267" t="s">
        <v>74</v>
      </c>
      <c r="P267" t="s">
        <v>74</v>
      </c>
      <c r="Q267" t="s">
        <v>74</v>
      </c>
      <c r="R267" t="s">
        <v>74</v>
      </c>
      <c r="S267" t="s">
        <v>74</v>
      </c>
      <c r="T267" t="s">
        <v>74</v>
      </c>
      <c r="U267" t="s">
        <v>74</v>
      </c>
      <c r="V267" t="s">
        <v>74</v>
      </c>
      <c r="W267" t="s">
        <v>74</v>
      </c>
      <c r="X267" t="s">
        <v>74</v>
      </c>
      <c r="Y267" t="s">
        <v>74</v>
      </c>
      <c r="Z267" t="s">
        <v>74</v>
      </c>
      <c r="AA267" t="s">
        <v>74</v>
      </c>
      <c r="AB267" t="s">
        <v>74</v>
      </c>
      <c r="AC267" t="s">
        <v>74</v>
      </c>
      <c r="AD267" t="s">
        <v>74</v>
      </c>
      <c r="AE267" t="s">
        <v>74</v>
      </c>
      <c r="AF267" t="s">
        <v>74</v>
      </c>
      <c r="AG267" t="s">
        <v>74</v>
      </c>
      <c r="AH267" t="s">
        <v>74</v>
      </c>
      <c r="AI267" t="s">
        <v>74</v>
      </c>
      <c r="AJ267" t="s">
        <v>74</v>
      </c>
      <c r="AK267" t="s">
        <v>74</v>
      </c>
      <c r="AL267" t="s">
        <v>74</v>
      </c>
      <c r="AM267" t="s">
        <v>74</v>
      </c>
      <c r="AN267" t="s">
        <v>74</v>
      </c>
      <c r="AO267" t="s">
        <v>74</v>
      </c>
      <c r="AP267" t="s">
        <v>74</v>
      </c>
      <c r="AQ267" t="s">
        <v>74</v>
      </c>
      <c r="AR267" t="s">
        <v>74</v>
      </c>
      <c r="AS267" t="s">
        <v>74</v>
      </c>
      <c r="AT267" t="s">
        <v>74</v>
      </c>
      <c r="AU267" t="s">
        <v>74</v>
      </c>
      <c r="AV267" t="s">
        <v>74</v>
      </c>
      <c r="AW267" t="s">
        <v>74</v>
      </c>
      <c r="AX267" t="s">
        <v>74</v>
      </c>
      <c r="AY267" t="s">
        <v>74</v>
      </c>
      <c r="AZ267" t="s">
        <v>74</v>
      </c>
      <c r="BA267" t="s">
        <v>74</v>
      </c>
      <c r="BB267" t="s">
        <v>74</v>
      </c>
      <c r="BC267" t="s">
        <v>74</v>
      </c>
      <c r="BD267" t="s">
        <v>74</v>
      </c>
      <c r="BE267" t="s">
        <v>74</v>
      </c>
      <c r="BF267" t="s">
        <v>74</v>
      </c>
      <c r="BG267" t="s">
        <v>74</v>
      </c>
      <c r="BH267" t="s">
        <v>74</v>
      </c>
      <c r="BI267" t="s">
        <v>74</v>
      </c>
      <c r="BJ267" t="s">
        <v>74</v>
      </c>
      <c r="BK267" t="s">
        <v>74</v>
      </c>
      <c r="BL267" t="s">
        <v>74</v>
      </c>
      <c r="BM267" t="s">
        <v>74</v>
      </c>
      <c r="BN267" t="s">
        <v>74</v>
      </c>
      <c r="BO267" t="s">
        <v>74</v>
      </c>
      <c r="BP267" t="s">
        <v>74</v>
      </c>
      <c r="BQ267" t="s">
        <v>74</v>
      </c>
      <c r="BR267" t="s">
        <v>74</v>
      </c>
      <c r="BS267" t="s">
        <v>74</v>
      </c>
      <c r="BT267" t="s">
        <v>5499</v>
      </c>
      <c r="BU267" t="s">
        <v>74</v>
      </c>
      <c r="BV267" t="s">
        <v>74</v>
      </c>
      <c r="BW267">
        <v>0</v>
      </c>
    </row>
    <row r="268" spans="1:75" customFormat="1" x14ac:dyDescent="0.25">
      <c r="A268" t="s">
        <v>5504</v>
      </c>
      <c r="B268" t="s">
        <v>102</v>
      </c>
      <c r="C268" t="s">
        <v>382</v>
      </c>
      <c r="D268" t="s">
        <v>44</v>
      </c>
      <c r="E268">
        <v>2018</v>
      </c>
      <c r="F268">
        <v>217</v>
      </c>
      <c r="G268">
        <v>72</v>
      </c>
      <c r="H268">
        <v>0</v>
      </c>
      <c r="I268">
        <v>36</v>
      </c>
      <c r="J268">
        <v>53</v>
      </c>
      <c r="K268">
        <v>42</v>
      </c>
      <c r="L268">
        <v>51</v>
      </c>
      <c r="M268">
        <v>45</v>
      </c>
      <c r="N268">
        <v>32</v>
      </c>
      <c r="O268">
        <v>16</v>
      </c>
      <c r="P268">
        <v>8</v>
      </c>
      <c r="Q268">
        <v>3</v>
      </c>
      <c r="R268">
        <v>2</v>
      </c>
      <c r="S268">
        <v>1</v>
      </c>
      <c r="T268">
        <v>0</v>
      </c>
      <c r="U268">
        <v>248</v>
      </c>
      <c r="V268">
        <v>40</v>
      </c>
      <c r="W268">
        <v>1</v>
      </c>
      <c r="X268">
        <v>256</v>
      </c>
      <c r="Y268">
        <v>33</v>
      </c>
      <c r="Z268">
        <v>0</v>
      </c>
      <c r="AA268">
        <v>0</v>
      </c>
      <c r="AB268">
        <v>0</v>
      </c>
      <c r="AC268">
        <v>3</v>
      </c>
      <c r="AD268">
        <v>6</v>
      </c>
      <c r="AE268">
        <v>277</v>
      </c>
      <c r="AF268">
        <v>1</v>
      </c>
      <c r="AG268">
        <v>1</v>
      </c>
      <c r="AH268">
        <v>1</v>
      </c>
      <c r="AI268">
        <v>221</v>
      </c>
      <c r="AJ268">
        <v>32</v>
      </c>
      <c r="AK268">
        <v>36</v>
      </c>
      <c r="AL268">
        <v>289</v>
      </c>
      <c r="AM268">
        <v>0.750865</v>
      </c>
      <c r="AN268">
        <v>0.249135</v>
      </c>
      <c r="AO268">
        <v>0</v>
      </c>
      <c r="AP268">
        <v>0.124567</v>
      </c>
      <c r="AQ268">
        <v>0.183391</v>
      </c>
      <c r="AR268">
        <v>0.14532900000000001</v>
      </c>
      <c r="AS268">
        <v>0.17647099999999999</v>
      </c>
      <c r="AT268">
        <v>0.15570899999999999</v>
      </c>
      <c r="AU268">
        <v>0.11072700000000001</v>
      </c>
      <c r="AV268">
        <v>5.5363000000000002E-2</v>
      </c>
      <c r="AW268">
        <v>2.7681999999999998E-2</v>
      </c>
      <c r="AX268">
        <v>1.0381E-2</v>
      </c>
      <c r="AY268">
        <v>6.9199999999999991E-3</v>
      </c>
      <c r="AZ268">
        <v>3.46E-3</v>
      </c>
      <c r="BA268">
        <v>0</v>
      </c>
      <c r="BB268">
        <v>0.85813100000000009</v>
      </c>
      <c r="BC268">
        <v>0.138408</v>
      </c>
      <c r="BD268">
        <v>3.46E-3</v>
      </c>
      <c r="BE268">
        <v>0.88581299999999996</v>
      </c>
      <c r="BF268">
        <v>0.114187</v>
      </c>
      <c r="BG268">
        <v>0</v>
      </c>
      <c r="BH268">
        <v>0</v>
      </c>
      <c r="BI268">
        <v>0</v>
      </c>
      <c r="BJ268">
        <v>1.0381E-2</v>
      </c>
      <c r="BK268">
        <v>2.0761000000000002E-2</v>
      </c>
      <c r="BL268">
        <v>0.95847800000000005</v>
      </c>
      <c r="BM268">
        <v>3.46E-3</v>
      </c>
      <c r="BN268">
        <v>3.46E-3</v>
      </c>
      <c r="BO268">
        <v>3.46E-3</v>
      </c>
      <c r="BP268">
        <v>0.764706</v>
      </c>
      <c r="BQ268">
        <v>0.11072700000000001</v>
      </c>
      <c r="BR268">
        <v>0.124567</v>
      </c>
      <c r="BS268">
        <v>1</v>
      </c>
      <c r="BT268" t="s">
        <v>5505</v>
      </c>
      <c r="BU268">
        <v>289</v>
      </c>
      <c r="BV268">
        <v>1</v>
      </c>
      <c r="BW268">
        <v>0</v>
      </c>
    </row>
    <row r="269" spans="1:75" customFormat="1" x14ac:dyDescent="0.25">
      <c r="A269" t="s">
        <v>5506</v>
      </c>
      <c r="B269" t="s">
        <v>102</v>
      </c>
      <c r="C269" t="s">
        <v>382</v>
      </c>
      <c r="D269" t="s">
        <v>947</v>
      </c>
      <c r="E269">
        <v>2018</v>
      </c>
      <c r="F269">
        <v>95</v>
      </c>
      <c r="G269">
        <v>49</v>
      </c>
      <c r="H269">
        <v>0</v>
      </c>
      <c r="I269">
        <v>27</v>
      </c>
      <c r="J269">
        <v>29</v>
      </c>
      <c r="K269">
        <v>16</v>
      </c>
      <c r="L269">
        <v>18</v>
      </c>
      <c r="M269">
        <v>23</v>
      </c>
      <c r="N269">
        <v>13</v>
      </c>
      <c r="O269">
        <v>9</v>
      </c>
      <c r="P269">
        <v>7</v>
      </c>
      <c r="Q269">
        <v>2</v>
      </c>
      <c r="R269">
        <v>0</v>
      </c>
      <c r="S269">
        <v>0</v>
      </c>
      <c r="T269">
        <v>0</v>
      </c>
      <c r="U269">
        <v>120</v>
      </c>
      <c r="V269">
        <v>23</v>
      </c>
      <c r="W269">
        <v>1</v>
      </c>
      <c r="X269">
        <v>128</v>
      </c>
      <c r="Y269">
        <v>16</v>
      </c>
      <c r="Z269">
        <v>0</v>
      </c>
      <c r="AA269">
        <v>0</v>
      </c>
      <c r="AB269">
        <v>0</v>
      </c>
      <c r="AC269">
        <v>1</v>
      </c>
      <c r="AD269">
        <v>0</v>
      </c>
      <c r="AE269">
        <v>143</v>
      </c>
      <c r="AF269">
        <v>0</v>
      </c>
      <c r="AG269">
        <v>0</v>
      </c>
      <c r="AH269">
        <v>0</v>
      </c>
      <c r="AI269">
        <v>101</v>
      </c>
      <c r="AJ269">
        <v>17</v>
      </c>
      <c r="AK269">
        <v>26</v>
      </c>
      <c r="AL269">
        <v>144</v>
      </c>
      <c r="AM269">
        <v>0.65972200000000003</v>
      </c>
      <c r="AN269">
        <v>0.34027800000000002</v>
      </c>
      <c r="AO269">
        <v>0</v>
      </c>
      <c r="AP269">
        <v>0.1875</v>
      </c>
      <c r="AQ269">
        <v>0.20138900000000001</v>
      </c>
      <c r="AR269">
        <v>0.111111</v>
      </c>
      <c r="AS269">
        <v>0.125</v>
      </c>
      <c r="AT269">
        <v>0.159722</v>
      </c>
      <c r="AU269">
        <v>9.0277999999999997E-2</v>
      </c>
      <c r="AV269">
        <v>6.25E-2</v>
      </c>
      <c r="AW269">
        <v>4.8611000000000001E-2</v>
      </c>
      <c r="AX269">
        <v>1.3889E-2</v>
      </c>
      <c r="AY269">
        <v>0</v>
      </c>
      <c r="AZ269">
        <v>0</v>
      </c>
      <c r="BA269">
        <v>0</v>
      </c>
      <c r="BB269">
        <v>0.83333299999999999</v>
      </c>
      <c r="BC269">
        <v>0.159722</v>
      </c>
      <c r="BD269">
        <v>6.9440000000000014E-3</v>
      </c>
      <c r="BE269">
        <v>0.88888900000000004</v>
      </c>
      <c r="BF269">
        <v>0.111111</v>
      </c>
      <c r="BG269">
        <v>0</v>
      </c>
      <c r="BH269">
        <v>0</v>
      </c>
      <c r="BI269">
        <v>0</v>
      </c>
      <c r="BJ269">
        <v>6.9440000000000014E-3</v>
      </c>
      <c r="BK269">
        <v>0</v>
      </c>
      <c r="BL269">
        <v>0.99305599999999994</v>
      </c>
      <c r="BM269">
        <v>0</v>
      </c>
      <c r="BN269">
        <v>0</v>
      </c>
      <c r="BO269">
        <v>0</v>
      </c>
      <c r="BP269">
        <v>0.70138900000000004</v>
      </c>
      <c r="BQ269">
        <v>0.11805599999999999</v>
      </c>
      <c r="BR269">
        <v>0.18055599999999999</v>
      </c>
      <c r="BS269">
        <v>1</v>
      </c>
      <c r="BT269" t="s">
        <v>5505</v>
      </c>
      <c r="BU269">
        <v>289</v>
      </c>
      <c r="BV269">
        <v>0.49826999999999999</v>
      </c>
      <c r="BW269">
        <v>0</v>
      </c>
    </row>
    <row r="270" spans="1:75" customFormat="1" x14ac:dyDescent="0.25">
      <c r="A270" t="s">
        <v>5507</v>
      </c>
      <c r="B270" t="s">
        <v>102</v>
      </c>
      <c r="C270" t="s">
        <v>382</v>
      </c>
      <c r="D270" t="s">
        <v>949</v>
      </c>
      <c r="E270">
        <v>2018</v>
      </c>
      <c r="F270">
        <v>112</v>
      </c>
      <c r="G270">
        <v>21</v>
      </c>
      <c r="H270">
        <v>0</v>
      </c>
      <c r="I270">
        <v>9</v>
      </c>
      <c r="J270">
        <v>24</v>
      </c>
      <c r="K270">
        <v>26</v>
      </c>
      <c r="L270">
        <v>30</v>
      </c>
      <c r="M270">
        <v>17</v>
      </c>
      <c r="N270">
        <v>17</v>
      </c>
      <c r="O270">
        <v>7</v>
      </c>
      <c r="P270">
        <v>1</v>
      </c>
      <c r="Q270">
        <v>0</v>
      </c>
      <c r="R270">
        <v>1</v>
      </c>
      <c r="S270">
        <v>1</v>
      </c>
      <c r="T270">
        <v>0</v>
      </c>
      <c r="U270">
        <v>118</v>
      </c>
      <c r="V270">
        <v>15</v>
      </c>
      <c r="W270">
        <v>0</v>
      </c>
      <c r="X270">
        <v>120</v>
      </c>
      <c r="Y270">
        <v>13</v>
      </c>
      <c r="Z270">
        <v>0</v>
      </c>
      <c r="AA270">
        <v>0</v>
      </c>
      <c r="AB270">
        <v>0</v>
      </c>
      <c r="AC270">
        <v>2</v>
      </c>
      <c r="AD270">
        <v>6</v>
      </c>
      <c r="AE270">
        <v>125</v>
      </c>
      <c r="AF270">
        <v>0</v>
      </c>
      <c r="AG270">
        <v>0</v>
      </c>
      <c r="AH270">
        <v>0</v>
      </c>
      <c r="AI270">
        <v>115</v>
      </c>
      <c r="AJ270">
        <v>13</v>
      </c>
      <c r="AK270">
        <v>5</v>
      </c>
      <c r="AL270">
        <v>133</v>
      </c>
      <c r="AM270">
        <v>0.84210499999999999</v>
      </c>
      <c r="AN270">
        <v>0.15789500000000001</v>
      </c>
      <c r="AO270">
        <v>0</v>
      </c>
      <c r="AP270">
        <v>6.7668999999999993E-2</v>
      </c>
      <c r="AQ270">
        <v>0.180451</v>
      </c>
      <c r="AR270">
        <v>0.195489</v>
      </c>
      <c r="AS270">
        <v>0.22556399999999999</v>
      </c>
      <c r="AT270">
        <v>0.12781999999999999</v>
      </c>
      <c r="AU270">
        <v>0.12781999999999999</v>
      </c>
      <c r="AV270">
        <v>5.2632000000000012E-2</v>
      </c>
      <c r="AW270">
        <v>7.5190000000000014E-3</v>
      </c>
      <c r="AX270">
        <v>0</v>
      </c>
      <c r="AY270">
        <v>7.5190000000000014E-3</v>
      </c>
      <c r="AZ270">
        <v>7.5190000000000014E-3</v>
      </c>
      <c r="BA270">
        <v>0</v>
      </c>
      <c r="BB270">
        <v>0.88721800000000006</v>
      </c>
      <c r="BC270">
        <v>0.11278199999999999</v>
      </c>
      <c r="BD270">
        <v>0</v>
      </c>
      <c r="BE270">
        <v>0.90225599999999995</v>
      </c>
      <c r="BF270">
        <v>9.7743999999999998E-2</v>
      </c>
      <c r="BG270">
        <v>0</v>
      </c>
      <c r="BH270">
        <v>0</v>
      </c>
      <c r="BI270">
        <v>0</v>
      </c>
      <c r="BJ270">
        <v>1.5037999999999999E-2</v>
      </c>
      <c r="BK270">
        <v>4.5113E-2</v>
      </c>
      <c r="BL270">
        <v>0.93984999999999996</v>
      </c>
      <c r="BM270">
        <v>0</v>
      </c>
      <c r="BN270">
        <v>0</v>
      </c>
      <c r="BO270">
        <v>0</v>
      </c>
      <c r="BP270">
        <v>0.86466200000000004</v>
      </c>
      <c r="BQ270">
        <v>9.7743999999999998E-2</v>
      </c>
      <c r="BR270">
        <v>3.7594000000000002E-2</v>
      </c>
      <c r="BS270">
        <v>1</v>
      </c>
      <c r="BT270" t="s">
        <v>5505</v>
      </c>
      <c r="BU270">
        <v>289</v>
      </c>
      <c r="BV270">
        <v>0.46020800000000001</v>
      </c>
      <c r="BW270">
        <v>0</v>
      </c>
    </row>
    <row r="271" spans="1:75" customFormat="1" x14ac:dyDescent="0.25">
      <c r="A271" t="s">
        <v>5508</v>
      </c>
      <c r="B271" t="s">
        <v>102</v>
      </c>
      <c r="C271" t="s">
        <v>382</v>
      </c>
      <c r="D271" t="s">
        <v>951</v>
      </c>
      <c r="E271">
        <v>2018</v>
      </c>
      <c r="F271">
        <v>5</v>
      </c>
      <c r="G271">
        <v>1</v>
      </c>
      <c r="H271">
        <v>0</v>
      </c>
      <c r="I271">
        <v>0</v>
      </c>
      <c r="J271">
        <v>0</v>
      </c>
      <c r="K271">
        <v>0</v>
      </c>
      <c r="L271">
        <v>2</v>
      </c>
      <c r="M271">
        <v>3</v>
      </c>
      <c r="N271">
        <v>0</v>
      </c>
      <c r="O271">
        <v>0</v>
      </c>
      <c r="P271">
        <v>0</v>
      </c>
      <c r="Q271">
        <v>0</v>
      </c>
      <c r="R271">
        <v>1</v>
      </c>
      <c r="S271">
        <v>0</v>
      </c>
      <c r="T271">
        <v>0</v>
      </c>
      <c r="U271">
        <v>5</v>
      </c>
      <c r="V271">
        <v>1</v>
      </c>
      <c r="W271">
        <v>0</v>
      </c>
      <c r="X271">
        <v>5</v>
      </c>
      <c r="Y271">
        <v>1</v>
      </c>
      <c r="Z271">
        <v>0</v>
      </c>
      <c r="AA271">
        <v>0</v>
      </c>
      <c r="AB271">
        <v>0</v>
      </c>
      <c r="AC271">
        <v>0</v>
      </c>
      <c r="AD271">
        <v>0</v>
      </c>
      <c r="AE271">
        <v>6</v>
      </c>
      <c r="AF271">
        <v>0</v>
      </c>
      <c r="AG271">
        <v>0</v>
      </c>
      <c r="AH271">
        <v>0</v>
      </c>
      <c r="AI271">
        <v>4</v>
      </c>
      <c r="AJ271">
        <v>2</v>
      </c>
      <c r="AK271">
        <v>0</v>
      </c>
      <c r="AL271">
        <v>6</v>
      </c>
      <c r="AM271">
        <v>0.83333299999999999</v>
      </c>
      <c r="AN271">
        <v>0.16666700000000001</v>
      </c>
      <c r="AO271">
        <v>0</v>
      </c>
      <c r="AP271">
        <v>0</v>
      </c>
      <c r="AQ271">
        <v>0</v>
      </c>
      <c r="AR271">
        <v>0</v>
      </c>
      <c r="AS271">
        <v>0.33333299999999999</v>
      </c>
      <c r="AT271">
        <v>0.5</v>
      </c>
      <c r="AU271">
        <v>0</v>
      </c>
      <c r="AV271">
        <v>0</v>
      </c>
      <c r="AW271">
        <v>0</v>
      </c>
      <c r="AX271">
        <v>0</v>
      </c>
      <c r="AY271">
        <v>0.16666700000000001</v>
      </c>
      <c r="AZ271">
        <v>0</v>
      </c>
      <c r="BA271">
        <v>0</v>
      </c>
      <c r="BB271">
        <v>0.83333299999999999</v>
      </c>
      <c r="BC271">
        <v>0.16666700000000001</v>
      </c>
      <c r="BD271">
        <v>0</v>
      </c>
      <c r="BE271">
        <v>0.83333299999999999</v>
      </c>
      <c r="BF271">
        <v>0.16666700000000001</v>
      </c>
      <c r="BG271">
        <v>0</v>
      </c>
      <c r="BH271">
        <v>0</v>
      </c>
      <c r="BI271">
        <v>0</v>
      </c>
      <c r="BJ271">
        <v>0</v>
      </c>
      <c r="BK271">
        <v>0</v>
      </c>
      <c r="BL271">
        <v>1</v>
      </c>
      <c r="BM271">
        <v>0</v>
      </c>
      <c r="BN271">
        <v>0</v>
      </c>
      <c r="BO271">
        <v>0</v>
      </c>
      <c r="BP271">
        <v>0.66666700000000001</v>
      </c>
      <c r="BQ271">
        <v>0.33333299999999999</v>
      </c>
      <c r="BR271">
        <v>0</v>
      </c>
      <c r="BS271">
        <v>1</v>
      </c>
      <c r="BT271" t="s">
        <v>5505</v>
      </c>
      <c r="BU271">
        <v>289</v>
      </c>
      <c r="BV271">
        <v>2.0761000000000002E-2</v>
      </c>
      <c r="BW271">
        <v>0</v>
      </c>
    </row>
    <row r="272" spans="1:75" customFormat="1" x14ac:dyDescent="0.25">
      <c r="A272" t="s">
        <v>5509</v>
      </c>
      <c r="B272" t="s">
        <v>102</v>
      </c>
      <c r="C272" t="s">
        <v>382</v>
      </c>
      <c r="D272" t="s">
        <v>953</v>
      </c>
      <c r="E272">
        <v>2018</v>
      </c>
      <c r="F272">
        <v>4</v>
      </c>
      <c r="G272">
        <v>1</v>
      </c>
      <c r="H272">
        <v>0</v>
      </c>
      <c r="I272">
        <v>0</v>
      </c>
      <c r="J272">
        <v>0</v>
      </c>
      <c r="K272">
        <v>0</v>
      </c>
      <c r="L272">
        <v>1</v>
      </c>
      <c r="M272">
        <v>2</v>
      </c>
      <c r="N272">
        <v>1</v>
      </c>
      <c r="O272">
        <v>0</v>
      </c>
      <c r="P272">
        <v>0</v>
      </c>
      <c r="Q272">
        <v>1</v>
      </c>
      <c r="R272">
        <v>0</v>
      </c>
      <c r="S272">
        <v>0</v>
      </c>
      <c r="T272">
        <v>0</v>
      </c>
      <c r="U272">
        <v>4</v>
      </c>
      <c r="V272">
        <v>1</v>
      </c>
      <c r="W272">
        <v>0</v>
      </c>
      <c r="X272">
        <v>2</v>
      </c>
      <c r="Y272">
        <v>3</v>
      </c>
      <c r="Z272">
        <v>0</v>
      </c>
      <c r="AA272">
        <v>0</v>
      </c>
      <c r="AB272">
        <v>0</v>
      </c>
      <c r="AC272">
        <v>0</v>
      </c>
      <c r="AD272">
        <v>0</v>
      </c>
      <c r="AE272">
        <v>3</v>
      </c>
      <c r="AF272">
        <v>1</v>
      </c>
      <c r="AG272">
        <v>1</v>
      </c>
      <c r="AH272">
        <v>0</v>
      </c>
      <c r="AI272">
        <v>1</v>
      </c>
      <c r="AJ272">
        <v>0</v>
      </c>
      <c r="AK272">
        <v>4</v>
      </c>
      <c r="AL272">
        <v>5</v>
      </c>
      <c r="AM272">
        <v>0.8</v>
      </c>
      <c r="AN272">
        <v>0.2</v>
      </c>
      <c r="AO272">
        <v>0</v>
      </c>
      <c r="AP272">
        <v>0</v>
      </c>
      <c r="AQ272">
        <v>0</v>
      </c>
      <c r="AR272">
        <v>0</v>
      </c>
      <c r="AS272">
        <v>0.2</v>
      </c>
      <c r="AT272">
        <v>0.4</v>
      </c>
      <c r="AU272">
        <v>0.2</v>
      </c>
      <c r="AV272">
        <v>0</v>
      </c>
      <c r="AW272">
        <v>0</v>
      </c>
      <c r="AX272">
        <v>0.2</v>
      </c>
      <c r="AY272">
        <v>0</v>
      </c>
      <c r="AZ272">
        <v>0</v>
      </c>
      <c r="BA272">
        <v>0</v>
      </c>
      <c r="BB272">
        <v>0.8</v>
      </c>
      <c r="BC272">
        <v>0.2</v>
      </c>
      <c r="BD272">
        <v>0</v>
      </c>
      <c r="BE272">
        <v>0.4</v>
      </c>
      <c r="BF272">
        <v>0.6</v>
      </c>
      <c r="BG272">
        <v>0</v>
      </c>
      <c r="BH272">
        <v>0</v>
      </c>
      <c r="BI272">
        <v>0</v>
      </c>
      <c r="BJ272">
        <v>0</v>
      </c>
      <c r="BK272">
        <v>0</v>
      </c>
      <c r="BL272">
        <v>0.6</v>
      </c>
      <c r="BM272">
        <v>0.2</v>
      </c>
      <c r="BN272">
        <v>0.2</v>
      </c>
      <c r="BO272">
        <v>0</v>
      </c>
      <c r="BP272">
        <v>0.2</v>
      </c>
      <c r="BQ272">
        <v>0</v>
      </c>
      <c r="BR272">
        <v>0.8</v>
      </c>
      <c r="BS272">
        <v>1</v>
      </c>
      <c r="BT272" t="s">
        <v>5505</v>
      </c>
      <c r="BU272">
        <v>289</v>
      </c>
      <c r="BV272">
        <v>1.7301E-2</v>
      </c>
      <c r="BW272">
        <v>0</v>
      </c>
    </row>
    <row r="273" spans="1:75" customFormat="1" x14ac:dyDescent="0.25">
      <c r="A273" t="s">
        <v>5510</v>
      </c>
      <c r="B273" t="s">
        <v>102</v>
      </c>
      <c r="C273" t="s">
        <v>382</v>
      </c>
      <c r="D273" t="s">
        <v>961</v>
      </c>
      <c r="E273">
        <v>2018</v>
      </c>
      <c r="F273">
        <v>1</v>
      </c>
      <c r="G273">
        <v>0</v>
      </c>
      <c r="H273">
        <v>0</v>
      </c>
      <c r="I273">
        <v>0</v>
      </c>
      <c r="J273">
        <v>0</v>
      </c>
      <c r="K273">
        <v>0</v>
      </c>
      <c r="L273">
        <v>0</v>
      </c>
      <c r="M273">
        <v>0</v>
      </c>
      <c r="N273">
        <v>1</v>
      </c>
      <c r="O273">
        <v>0</v>
      </c>
      <c r="P273">
        <v>0</v>
      </c>
      <c r="Q273">
        <v>0</v>
      </c>
      <c r="R273">
        <v>0</v>
      </c>
      <c r="S273">
        <v>0</v>
      </c>
      <c r="T273">
        <v>0</v>
      </c>
      <c r="U273">
        <v>1</v>
      </c>
      <c r="V273">
        <v>0</v>
      </c>
      <c r="W273">
        <v>0</v>
      </c>
      <c r="X273">
        <v>1</v>
      </c>
      <c r="Y273">
        <v>0</v>
      </c>
      <c r="Z273">
        <v>0</v>
      </c>
      <c r="AA273">
        <v>0</v>
      </c>
      <c r="AB273">
        <v>0</v>
      </c>
      <c r="AC273">
        <v>0</v>
      </c>
      <c r="AD273">
        <v>0</v>
      </c>
      <c r="AE273">
        <v>0</v>
      </c>
      <c r="AF273">
        <v>0</v>
      </c>
      <c r="AG273">
        <v>0</v>
      </c>
      <c r="AH273">
        <v>1</v>
      </c>
      <c r="AI273">
        <v>0</v>
      </c>
      <c r="AJ273">
        <v>0</v>
      </c>
      <c r="AK273">
        <v>1</v>
      </c>
      <c r="AL273">
        <v>1</v>
      </c>
      <c r="AM273">
        <v>1</v>
      </c>
      <c r="AN273">
        <v>0</v>
      </c>
      <c r="AO273">
        <v>0</v>
      </c>
      <c r="AP273">
        <v>0</v>
      </c>
      <c r="AQ273">
        <v>0</v>
      </c>
      <c r="AR273">
        <v>0</v>
      </c>
      <c r="AS273">
        <v>0</v>
      </c>
      <c r="AT273">
        <v>0</v>
      </c>
      <c r="AU273">
        <v>1</v>
      </c>
      <c r="AV273">
        <v>0</v>
      </c>
      <c r="AW273">
        <v>0</v>
      </c>
      <c r="AX273">
        <v>0</v>
      </c>
      <c r="AY273">
        <v>0</v>
      </c>
      <c r="AZ273">
        <v>0</v>
      </c>
      <c r="BA273">
        <v>0</v>
      </c>
      <c r="BB273">
        <v>1</v>
      </c>
      <c r="BC273">
        <v>0</v>
      </c>
      <c r="BD273">
        <v>0</v>
      </c>
      <c r="BE273">
        <v>1</v>
      </c>
      <c r="BF273">
        <v>0</v>
      </c>
      <c r="BG273">
        <v>0</v>
      </c>
      <c r="BH273">
        <v>0</v>
      </c>
      <c r="BI273">
        <v>0</v>
      </c>
      <c r="BJ273">
        <v>0</v>
      </c>
      <c r="BK273">
        <v>0</v>
      </c>
      <c r="BL273">
        <v>0</v>
      </c>
      <c r="BM273">
        <v>0</v>
      </c>
      <c r="BN273">
        <v>0</v>
      </c>
      <c r="BO273">
        <v>1</v>
      </c>
      <c r="BP273">
        <v>0</v>
      </c>
      <c r="BQ273">
        <v>0</v>
      </c>
      <c r="BR273">
        <v>1</v>
      </c>
      <c r="BS273">
        <v>1</v>
      </c>
      <c r="BT273" t="s">
        <v>5505</v>
      </c>
      <c r="BU273">
        <v>289</v>
      </c>
      <c r="BV273">
        <v>3.46E-3</v>
      </c>
      <c r="BW273">
        <v>0</v>
      </c>
    </row>
    <row r="274" spans="1:75" customFormat="1" x14ac:dyDescent="0.25">
      <c r="A274" t="s">
        <v>5511</v>
      </c>
      <c r="B274" t="s">
        <v>102</v>
      </c>
      <c r="C274" t="s">
        <v>394</v>
      </c>
      <c r="D274" t="s">
        <v>44</v>
      </c>
      <c r="E274">
        <v>2018</v>
      </c>
      <c r="F274">
        <v>544</v>
      </c>
      <c r="G274">
        <v>175</v>
      </c>
      <c r="H274">
        <v>0</v>
      </c>
      <c r="I274">
        <v>94</v>
      </c>
      <c r="J274">
        <v>120</v>
      </c>
      <c r="K274">
        <v>109</v>
      </c>
      <c r="L274">
        <v>109</v>
      </c>
      <c r="M274">
        <v>92</v>
      </c>
      <c r="N274">
        <v>69</v>
      </c>
      <c r="O274">
        <v>66</v>
      </c>
      <c r="P274">
        <v>46</v>
      </c>
      <c r="Q274">
        <v>12</v>
      </c>
      <c r="R274">
        <v>2</v>
      </c>
      <c r="S274">
        <v>0</v>
      </c>
      <c r="T274">
        <v>0</v>
      </c>
      <c r="U274">
        <v>664</v>
      </c>
      <c r="V274">
        <v>54</v>
      </c>
      <c r="W274">
        <v>1</v>
      </c>
      <c r="X274">
        <v>583</v>
      </c>
      <c r="Y274">
        <v>129</v>
      </c>
      <c r="Z274">
        <v>7</v>
      </c>
      <c r="AA274">
        <v>18</v>
      </c>
      <c r="AB274">
        <v>0</v>
      </c>
      <c r="AC274">
        <v>14</v>
      </c>
      <c r="AD274">
        <v>24</v>
      </c>
      <c r="AE274">
        <v>654</v>
      </c>
      <c r="AF274">
        <v>6</v>
      </c>
      <c r="AG274">
        <v>3</v>
      </c>
      <c r="AH274">
        <v>0</v>
      </c>
      <c r="AI274">
        <v>577</v>
      </c>
      <c r="AJ274">
        <v>139</v>
      </c>
      <c r="AK274">
        <v>3</v>
      </c>
      <c r="AL274">
        <v>719</v>
      </c>
      <c r="AM274">
        <v>0.756606</v>
      </c>
      <c r="AN274">
        <v>0.243394</v>
      </c>
      <c r="AO274">
        <v>0</v>
      </c>
      <c r="AP274">
        <v>0.13073699999999999</v>
      </c>
      <c r="AQ274">
        <v>0.16689799999999999</v>
      </c>
      <c r="AR274">
        <v>0.15159900000000001</v>
      </c>
      <c r="AS274">
        <v>0.15159900000000001</v>
      </c>
      <c r="AT274">
        <v>0.12795500000000001</v>
      </c>
      <c r="AU274">
        <v>9.5966999999999997E-2</v>
      </c>
      <c r="AV274">
        <v>9.1793999999999987E-2</v>
      </c>
      <c r="AW274">
        <v>6.3978000000000007E-2</v>
      </c>
      <c r="AX274">
        <v>1.669E-2</v>
      </c>
      <c r="AY274">
        <v>2.7820000000000002E-3</v>
      </c>
      <c r="AZ274">
        <v>0</v>
      </c>
      <c r="BA274">
        <v>0</v>
      </c>
      <c r="BB274">
        <v>0.92350500000000002</v>
      </c>
      <c r="BC274">
        <v>7.5104000000000004E-2</v>
      </c>
      <c r="BD274">
        <v>1.3910000000000001E-3</v>
      </c>
      <c r="BE274">
        <v>0.81084800000000001</v>
      </c>
      <c r="BF274">
        <v>0.17941599999999999</v>
      </c>
      <c r="BG274">
        <v>9.7359999999999999E-3</v>
      </c>
      <c r="BH274">
        <v>2.5035000000000002E-2</v>
      </c>
      <c r="BI274">
        <v>0</v>
      </c>
      <c r="BJ274">
        <v>1.9470999999999999E-2</v>
      </c>
      <c r="BK274">
        <v>3.338E-2</v>
      </c>
      <c r="BL274">
        <v>0.90959699999999999</v>
      </c>
      <c r="BM274">
        <v>8.345E-3</v>
      </c>
      <c r="BN274">
        <v>4.1720000000000004E-3</v>
      </c>
      <c r="BO274">
        <v>0</v>
      </c>
      <c r="BP274">
        <v>0.80250299999999997</v>
      </c>
      <c r="BQ274">
        <v>0.193324</v>
      </c>
      <c r="BR274">
        <v>4.1720000000000004E-3</v>
      </c>
      <c r="BS274">
        <v>1</v>
      </c>
      <c r="BT274" t="s">
        <v>5512</v>
      </c>
      <c r="BU274">
        <v>719</v>
      </c>
      <c r="BV274">
        <v>1</v>
      </c>
      <c r="BW274">
        <v>0</v>
      </c>
    </row>
    <row r="275" spans="1:75" customFormat="1" x14ac:dyDescent="0.25">
      <c r="A275" t="s">
        <v>5513</v>
      </c>
      <c r="B275" t="s">
        <v>102</v>
      </c>
      <c r="C275" t="s">
        <v>394</v>
      </c>
      <c r="D275" t="s">
        <v>947</v>
      </c>
      <c r="E275">
        <v>2018</v>
      </c>
      <c r="F275">
        <v>268</v>
      </c>
      <c r="G275">
        <v>123</v>
      </c>
      <c r="H275">
        <v>0</v>
      </c>
      <c r="I275">
        <v>62</v>
      </c>
      <c r="J275">
        <v>72</v>
      </c>
      <c r="K275">
        <v>63</v>
      </c>
      <c r="L275">
        <v>60</v>
      </c>
      <c r="M275">
        <v>41</v>
      </c>
      <c r="N275">
        <v>37</v>
      </c>
      <c r="O275">
        <v>31</v>
      </c>
      <c r="P275">
        <v>20</v>
      </c>
      <c r="Q275">
        <v>4</v>
      </c>
      <c r="R275">
        <v>1</v>
      </c>
      <c r="S275">
        <v>0</v>
      </c>
      <c r="T275">
        <v>0</v>
      </c>
      <c r="U275">
        <v>358</v>
      </c>
      <c r="V275">
        <v>32</v>
      </c>
      <c r="W275">
        <v>1</v>
      </c>
      <c r="X275">
        <v>341</v>
      </c>
      <c r="Y275">
        <v>50</v>
      </c>
      <c r="Z275">
        <v>0</v>
      </c>
      <c r="AA275">
        <v>2</v>
      </c>
      <c r="AB275">
        <v>0</v>
      </c>
      <c r="AC275">
        <v>8</v>
      </c>
      <c r="AD275">
        <v>8</v>
      </c>
      <c r="AE275">
        <v>372</v>
      </c>
      <c r="AF275">
        <v>1</v>
      </c>
      <c r="AG275">
        <v>0</v>
      </c>
      <c r="AH275">
        <v>0</v>
      </c>
      <c r="AI275">
        <v>316</v>
      </c>
      <c r="AJ275">
        <v>74</v>
      </c>
      <c r="AK275">
        <v>1</v>
      </c>
      <c r="AL275">
        <v>391</v>
      </c>
      <c r="AM275">
        <v>0.68542199999999998</v>
      </c>
      <c r="AN275">
        <v>0.31457800000000002</v>
      </c>
      <c r="AO275">
        <v>0</v>
      </c>
      <c r="AP275">
        <v>0.15856799999999999</v>
      </c>
      <c r="AQ275">
        <v>0.184143</v>
      </c>
      <c r="AR275">
        <v>0.16112499999999999</v>
      </c>
      <c r="AS275">
        <v>0.15345300000000001</v>
      </c>
      <c r="AT275">
        <v>0.10485899999999999</v>
      </c>
      <c r="AU275">
        <v>9.4628999999999991E-2</v>
      </c>
      <c r="AV275">
        <v>7.9283999999999993E-2</v>
      </c>
      <c r="AW275">
        <v>5.1151000000000002E-2</v>
      </c>
      <c r="AX275">
        <v>1.023E-2</v>
      </c>
      <c r="AY275">
        <v>2.5579999999999999E-3</v>
      </c>
      <c r="AZ275">
        <v>0</v>
      </c>
      <c r="BA275">
        <v>0</v>
      </c>
      <c r="BB275">
        <v>0.91560100000000011</v>
      </c>
      <c r="BC275">
        <v>8.1841000000000011E-2</v>
      </c>
      <c r="BD275">
        <v>2.5579999999999999E-3</v>
      </c>
      <c r="BE275">
        <v>0.87212299999999998</v>
      </c>
      <c r="BF275">
        <v>0.12787699999999999</v>
      </c>
      <c r="BG275">
        <v>0</v>
      </c>
      <c r="BH275">
        <v>5.1149999999999998E-3</v>
      </c>
      <c r="BI275">
        <v>0</v>
      </c>
      <c r="BJ275">
        <v>2.0459999999999999E-2</v>
      </c>
      <c r="BK275">
        <v>2.0459999999999999E-2</v>
      </c>
      <c r="BL275">
        <v>0.951407</v>
      </c>
      <c r="BM275">
        <v>2.5579999999999999E-3</v>
      </c>
      <c r="BN275">
        <v>0</v>
      </c>
      <c r="BO275">
        <v>0</v>
      </c>
      <c r="BP275">
        <v>0.80818400000000001</v>
      </c>
      <c r="BQ275">
        <v>0.18925800000000001</v>
      </c>
      <c r="BR275">
        <v>2.5579999999999999E-3</v>
      </c>
      <c r="BS275">
        <v>1</v>
      </c>
      <c r="BT275" t="s">
        <v>5512</v>
      </c>
      <c r="BU275">
        <v>719</v>
      </c>
      <c r="BV275">
        <v>0.54381100000000004</v>
      </c>
      <c r="BW275">
        <v>0</v>
      </c>
    </row>
    <row r="276" spans="1:75" customFormat="1" x14ac:dyDescent="0.25">
      <c r="A276" t="s">
        <v>5514</v>
      </c>
      <c r="B276" t="s">
        <v>102</v>
      </c>
      <c r="C276" t="s">
        <v>394</v>
      </c>
      <c r="D276" t="s">
        <v>949</v>
      </c>
      <c r="E276">
        <v>2018</v>
      </c>
      <c r="F276">
        <v>212</v>
      </c>
      <c r="G276">
        <v>38</v>
      </c>
      <c r="H276">
        <v>0</v>
      </c>
      <c r="I276">
        <v>30</v>
      </c>
      <c r="J276">
        <v>38</v>
      </c>
      <c r="K276">
        <v>36</v>
      </c>
      <c r="L276">
        <v>39</v>
      </c>
      <c r="M276">
        <v>40</v>
      </c>
      <c r="N276">
        <v>28</v>
      </c>
      <c r="O276">
        <v>23</v>
      </c>
      <c r="P276">
        <v>14</v>
      </c>
      <c r="Q276">
        <v>2</v>
      </c>
      <c r="R276">
        <v>0</v>
      </c>
      <c r="S276">
        <v>0</v>
      </c>
      <c r="T276">
        <v>0</v>
      </c>
      <c r="U276">
        <v>232</v>
      </c>
      <c r="V276">
        <v>18</v>
      </c>
      <c r="W276">
        <v>0</v>
      </c>
      <c r="X276">
        <v>189</v>
      </c>
      <c r="Y276">
        <v>61</v>
      </c>
      <c r="Z276">
        <v>0</v>
      </c>
      <c r="AA276">
        <v>9</v>
      </c>
      <c r="AB276">
        <v>0</v>
      </c>
      <c r="AC276">
        <v>2</v>
      </c>
      <c r="AD276">
        <v>9</v>
      </c>
      <c r="AE276">
        <v>229</v>
      </c>
      <c r="AF276">
        <v>0</v>
      </c>
      <c r="AG276">
        <v>1</v>
      </c>
      <c r="AH276">
        <v>0</v>
      </c>
      <c r="AI276">
        <v>200</v>
      </c>
      <c r="AJ276">
        <v>50</v>
      </c>
      <c r="AK276">
        <v>0</v>
      </c>
      <c r="AL276">
        <v>250</v>
      </c>
      <c r="AM276">
        <v>0.84799999999999998</v>
      </c>
      <c r="AN276">
        <v>0.152</v>
      </c>
      <c r="AO276">
        <v>0</v>
      </c>
      <c r="AP276">
        <v>0.12</v>
      </c>
      <c r="AQ276">
        <v>0.152</v>
      </c>
      <c r="AR276">
        <v>0.14399999999999999</v>
      </c>
      <c r="AS276">
        <v>0.156</v>
      </c>
      <c r="AT276">
        <v>0.16</v>
      </c>
      <c r="AU276">
        <v>0.112</v>
      </c>
      <c r="AV276">
        <v>9.1999999999999998E-2</v>
      </c>
      <c r="AW276">
        <v>5.5999999999999987E-2</v>
      </c>
      <c r="AX276">
        <v>8.0000000000000002E-3</v>
      </c>
      <c r="AY276">
        <v>0</v>
      </c>
      <c r="AZ276">
        <v>0</v>
      </c>
      <c r="BA276">
        <v>0</v>
      </c>
      <c r="BB276">
        <v>0.92799999999999994</v>
      </c>
      <c r="BC276">
        <v>7.2000000000000008E-2</v>
      </c>
      <c r="BD276">
        <v>0</v>
      </c>
      <c r="BE276">
        <v>0.75599999999999989</v>
      </c>
      <c r="BF276">
        <v>0.24399999999999999</v>
      </c>
      <c r="BG276">
        <v>0</v>
      </c>
      <c r="BH276">
        <v>3.5999999999999997E-2</v>
      </c>
      <c r="BI276">
        <v>0</v>
      </c>
      <c r="BJ276">
        <v>8.0000000000000002E-3</v>
      </c>
      <c r="BK276">
        <v>3.5999999999999997E-2</v>
      </c>
      <c r="BL276">
        <v>0.91599999999999993</v>
      </c>
      <c r="BM276">
        <v>0</v>
      </c>
      <c r="BN276">
        <v>4.0000000000000001E-3</v>
      </c>
      <c r="BO276">
        <v>0</v>
      </c>
      <c r="BP276">
        <v>0.8</v>
      </c>
      <c r="BQ276">
        <v>0.2</v>
      </c>
      <c r="BR276">
        <v>0</v>
      </c>
      <c r="BS276">
        <v>1</v>
      </c>
      <c r="BT276" t="s">
        <v>5512</v>
      </c>
      <c r="BU276">
        <v>719</v>
      </c>
      <c r="BV276">
        <v>0.34770499999999999</v>
      </c>
      <c r="BW276">
        <v>0</v>
      </c>
    </row>
    <row r="277" spans="1:75" customFormat="1" x14ac:dyDescent="0.25">
      <c r="A277" t="s">
        <v>5515</v>
      </c>
      <c r="B277" t="s">
        <v>102</v>
      </c>
      <c r="C277" t="s">
        <v>394</v>
      </c>
      <c r="D277" t="s">
        <v>951</v>
      </c>
      <c r="E277">
        <v>2018</v>
      </c>
      <c r="F277">
        <v>11</v>
      </c>
      <c r="G277">
        <v>4</v>
      </c>
      <c r="H277">
        <v>0</v>
      </c>
      <c r="I277">
        <v>1</v>
      </c>
      <c r="J277">
        <v>1</v>
      </c>
      <c r="K277">
        <v>0</v>
      </c>
      <c r="L277">
        <v>3</v>
      </c>
      <c r="M277">
        <v>1</v>
      </c>
      <c r="N277">
        <v>2</v>
      </c>
      <c r="O277">
        <v>3</v>
      </c>
      <c r="P277">
        <v>2</v>
      </c>
      <c r="Q277">
        <v>2</v>
      </c>
      <c r="R277">
        <v>0</v>
      </c>
      <c r="S277">
        <v>0</v>
      </c>
      <c r="T277">
        <v>0</v>
      </c>
      <c r="U277">
        <v>14</v>
      </c>
      <c r="V277">
        <v>1</v>
      </c>
      <c r="W277">
        <v>0</v>
      </c>
      <c r="X277">
        <v>8</v>
      </c>
      <c r="Y277">
        <v>7</v>
      </c>
      <c r="Z277">
        <v>0</v>
      </c>
      <c r="AA277">
        <v>1</v>
      </c>
      <c r="AB277">
        <v>0</v>
      </c>
      <c r="AC277">
        <v>0</v>
      </c>
      <c r="AD277">
        <v>1</v>
      </c>
      <c r="AE277">
        <v>13</v>
      </c>
      <c r="AF277">
        <v>0</v>
      </c>
      <c r="AG277">
        <v>0</v>
      </c>
      <c r="AH277">
        <v>0</v>
      </c>
      <c r="AI277">
        <v>13</v>
      </c>
      <c r="AJ277">
        <v>2</v>
      </c>
      <c r="AK277">
        <v>0</v>
      </c>
      <c r="AL277">
        <v>15</v>
      </c>
      <c r="AM277">
        <v>0.7333329999999999</v>
      </c>
      <c r="AN277">
        <v>0.26666699999999999</v>
      </c>
      <c r="AO277">
        <v>0</v>
      </c>
      <c r="AP277">
        <v>6.666699999999999E-2</v>
      </c>
      <c r="AQ277">
        <v>6.666699999999999E-2</v>
      </c>
      <c r="AR277">
        <v>0</v>
      </c>
      <c r="AS277">
        <v>0.2</v>
      </c>
      <c r="AT277">
        <v>6.666699999999999E-2</v>
      </c>
      <c r="AU277">
        <v>0.13333300000000001</v>
      </c>
      <c r="AV277">
        <v>0.2</v>
      </c>
      <c r="AW277">
        <v>0.13333300000000001</v>
      </c>
      <c r="AX277">
        <v>0.13333300000000001</v>
      </c>
      <c r="AY277">
        <v>0</v>
      </c>
      <c r="AZ277">
        <v>0</v>
      </c>
      <c r="BA277">
        <v>0</v>
      </c>
      <c r="BB277">
        <v>0.93333299999999997</v>
      </c>
      <c r="BC277">
        <v>6.666699999999999E-2</v>
      </c>
      <c r="BD277">
        <v>0</v>
      </c>
      <c r="BE277">
        <v>0.53333300000000006</v>
      </c>
      <c r="BF277">
        <v>0.466667</v>
      </c>
      <c r="BG277">
        <v>0</v>
      </c>
      <c r="BH277">
        <v>6.666699999999999E-2</v>
      </c>
      <c r="BI277">
        <v>0</v>
      </c>
      <c r="BJ277">
        <v>0</v>
      </c>
      <c r="BK277">
        <v>6.666699999999999E-2</v>
      </c>
      <c r="BL277">
        <v>0.86666700000000008</v>
      </c>
      <c r="BM277">
        <v>0</v>
      </c>
      <c r="BN277">
        <v>0</v>
      </c>
      <c r="BO277">
        <v>0</v>
      </c>
      <c r="BP277">
        <v>0.86666700000000008</v>
      </c>
      <c r="BQ277">
        <v>0.13333300000000001</v>
      </c>
      <c r="BR277">
        <v>0</v>
      </c>
      <c r="BS277">
        <v>1</v>
      </c>
      <c r="BT277" t="s">
        <v>5512</v>
      </c>
      <c r="BU277">
        <v>719</v>
      </c>
      <c r="BV277">
        <v>2.0861999999999999E-2</v>
      </c>
      <c r="BW277">
        <v>0</v>
      </c>
    </row>
    <row r="278" spans="1:75" customFormat="1" x14ac:dyDescent="0.25">
      <c r="A278" t="s">
        <v>5516</v>
      </c>
      <c r="B278" t="s">
        <v>102</v>
      </c>
      <c r="C278" t="s">
        <v>394</v>
      </c>
      <c r="D278" t="s">
        <v>953</v>
      </c>
      <c r="E278">
        <v>2018</v>
      </c>
      <c r="F278">
        <v>47</v>
      </c>
      <c r="G278">
        <v>9</v>
      </c>
      <c r="H278">
        <v>0</v>
      </c>
      <c r="I278">
        <v>0</v>
      </c>
      <c r="J278">
        <v>7</v>
      </c>
      <c r="K278">
        <v>9</v>
      </c>
      <c r="L278">
        <v>6</v>
      </c>
      <c r="M278">
        <v>10</v>
      </c>
      <c r="N278">
        <v>1</v>
      </c>
      <c r="O278">
        <v>8</v>
      </c>
      <c r="P278">
        <v>10</v>
      </c>
      <c r="Q278">
        <v>4</v>
      </c>
      <c r="R278">
        <v>1</v>
      </c>
      <c r="S278">
        <v>0</v>
      </c>
      <c r="T278">
        <v>0</v>
      </c>
      <c r="U278">
        <v>53</v>
      </c>
      <c r="V278">
        <v>3</v>
      </c>
      <c r="W278">
        <v>0</v>
      </c>
      <c r="X278">
        <v>45</v>
      </c>
      <c r="Y278">
        <v>11</v>
      </c>
      <c r="Z278">
        <v>0</v>
      </c>
      <c r="AA278">
        <v>6</v>
      </c>
      <c r="AB278">
        <v>0</v>
      </c>
      <c r="AC278">
        <v>4</v>
      </c>
      <c r="AD278">
        <v>5</v>
      </c>
      <c r="AE278">
        <v>34</v>
      </c>
      <c r="AF278">
        <v>5</v>
      </c>
      <c r="AG278">
        <v>2</v>
      </c>
      <c r="AH278">
        <v>0</v>
      </c>
      <c r="AI278">
        <v>42</v>
      </c>
      <c r="AJ278">
        <v>12</v>
      </c>
      <c r="AK278">
        <v>2</v>
      </c>
      <c r="AL278">
        <v>56</v>
      </c>
      <c r="AM278">
        <v>0.83928599999999998</v>
      </c>
      <c r="AN278">
        <v>0.160714</v>
      </c>
      <c r="AO278">
        <v>0</v>
      </c>
      <c r="AP278">
        <v>0</v>
      </c>
      <c r="AQ278">
        <v>0.125</v>
      </c>
      <c r="AR278">
        <v>0.160714</v>
      </c>
      <c r="AS278">
        <v>0.107143</v>
      </c>
      <c r="AT278">
        <v>0.17857100000000001</v>
      </c>
      <c r="AU278">
        <v>1.7857000000000001E-2</v>
      </c>
      <c r="AV278">
        <v>0.14285700000000001</v>
      </c>
      <c r="AW278">
        <v>0.17857100000000001</v>
      </c>
      <c r="AX278">
        <v>7.1429000000000006E-2</v>
      </c>
      <c r="AY278">
        <v>1.7857000000000001E-2</v>
      </c>
      <c r="AZ278">
        <v>0</v>
      </c>
      <c r="BA278">
        <v>0</v>
      </c>
      <c r="BB278">
        <v>0.94642899999999996</v>
      </c>
      <c r="BC278">
        <v>5.3571000000000001E-2</v>
      </c>
      <c r="BD278">
        <v>0</v>
      </c>
      <c r="BE278">
        <v>0.80357100000000004</v>
      </c>
      <c r="BF278">
        <v>0.19642899999999999</v>
      </c>
      <c r="BG278">
        <v>0</v>
      </c>
      <c r="BH278">
        <v>0.107143</v>
      </c>
      <c r="BI278">
        <v>0</v>
      </c>
      <c r="BJ278">
        <v>7.1429000000000006E-2</v>
      </c>
      <c r="BK278">
        <v>8.928599999999999E-2</v>
      </c>
      <c r="BL278">
        <v>0.60714299999999999</v>
      </c>
      <c r="BM278">
        <v>8.928599999999999E-2</v>
      </c>
      <c r="BN278">
        <v>3.5714000000000003E-2</v>
      </c>
      <c r="BO278">
        <v>0</v>
      </c>
      <c r="BP278">
        <v>0.75</v>
      </c>
      <c r="BQ278">
        <v>0.214286</v>
      </c>
      <c r="BR278">
        <v>3.5714000000000003E-2</v>
      </c>
      <c r="BS278">
        <v>1</v>
      </c>
      <c r="BT278" t="s">
        <v>5512</v>
      </c>
      <c r="BU278">
        <v>719</v>
      </c>
      <c r="BV278">
        <v>7.7885999999999997E-2</v>
      </c>
      <c r="BW278">
        <v>0</v>
      </c>
    </row>
    <row r="279" spans="1:75" customFormat="1" x14ac:dyDescent="0.25">
      <c r="A279" t="s">
        <v>5517</v>
      </c>
      <c r="B279" t="s">
        <v>102</v>
      </c>
      <c r="C279" t="s">
        <v>394</v>
      </c>
      <c r="D279" t="s">
        <v>961</v>
      </c>
      <c r="E279">
        <v>2018</v>
      </c>
      <c r="F279">
        <v>6</v>
      </c>
      <c r="G279">
        <v>1</v>
      </c>
      <c r="H279">
        <v>0</v>
      </c>
      <c r="I279">
        <v>1</v>
      </c>
      <c r="J279">
        <v>2</v>
      </c>
      <c r="K279">
        <v>1</v>
      </c>
      <c r="L279">
        <v>1</v>
      </c>
      <c r="M279">
        <v>0</v>
      </c>
      <c r="N279">
        <v>1</v>
      </c>
      <c r="O279">
        <v>1</v>
      </c>
      <c r="P279">
        <v>0</v>
      </c>
      <c r="Q279">
        <v>0</v>
      </c>
      <c r="R279">
        <v>0</v>
      </c>
      <c r="S279">
        <v>0</v>
      </c>
      <c r="T279">
        <v>0</v>
      </c>
      <c r="U279">
        <v>7</v>
      </c>
      <c r="V279">
        <v>0</v>
      </c>
      <c r="W279">
        <v>0</v>
      </c>
      <c r="X279">
        <v>0</v>
      </c>
      <c r="Y279">
        <v>0</v>
      </c>
      <c r="Z279">
        <v>7</v>
      </c>
      <c r="AA279">
        <v>0</v>
      </c>
      <c r="AB279">
        <v>0</v>
      </c>
      <c r="AC279">
        <v>0</v>
      </c>
      <c r="AD279">
        <v>1</v>
      </c>
      <c r="AE279">
        <v>6</v>
      </c>
      <c r="AF279">
        <v>0</v>
      </c>
      <c r="AG279">
        <v>0</v>
      </c>
      <c r="AH279">
        <v>0</v>
      </c>
      <c r="AI279">
        <v>6</v>
      </c>
      <c r="AJ279">
        <v>1</v>
      </c>
      <c r="AK279">
        <v>0</v>
      </c>
      <c r="AL279">
        <v>7</v>
      </c>
      <c r="AM279">
        <v>0.85714299999999999</v>
      </c>
      <c r="AN279">
        <v>0.14285700000000001</v>
      </c>
      <c r="AO279">
        <v>0</v>
      </c>
      <c r="AP279">
        <v>0.14285700000000001</v>
      </c>
      <c r="AQ279">
        <v>0.28571400000000002</v>
      </c>
      <c r="AR279">
        <v>0.14285700000000001</v>
      </c>
      <c r="AS279">
        <v>0.14285700000000001</v>
      </c>
      <c r="AT279">
        <v>0</v>
      </c>
      <c r="AU279">
        <v>0.14285700000000001</v>
      </c>
      <c r="AV279">
        <v>0.14285700000000001</v>
      </c>
      <c r="AW279">
        <v>0</v>
      </c>
      <c r="AX279">
        <v>0</v>
      </c>
      <c r="AY279">
        <v>0</v>
      </c>
      <c r="AZ279">
        <v>0</v>
      </c>
      <c r="BA279">
        <v>0</v>
      </c>
      <c r="BB279">
        <v>1</v>
      </c>
      <c r="BC279">
        <v>0</v>
      </c>
      <c r="BD279">
        <v>0</v>
      </c>
      <c r="BE279">
        <v>0</v>
      </c>
      <c r="BF279">
        <v>0</v>
      </c>
      <c r="BG279">
        <v>1</v>
      </c>
      <c r="BH279">
        <v>0</v>
      </c>
      <c r="BI279">
        <v>0</v>
      </c>
      <c r="BJ279">
        <v>0</v>
      </c>
      <c r="BK279">
        <v>0.14285700000000001</v>
      </c>
      <c r="BL279">
        <v>0.85714299999999999</v>
      </c>
      <c r="BM279">
        <v>0</v>
      </c>
      <c r="BN279">
        <v>0</v>
      </c>
      <c r="BO279">
        <v>0</v>
      </c>
      <c r="BP279">
        <v>0.85714299999999999</v>
      </c>
      <c r="BQ279">
        <v>0.14285700000000001</v>
      </c>
      <c r="BR279">
        <v>0</v>
      </c>
      <c r="BS279">
        <v>1</v>
      </c>
      <c r="BT279" t="s">
        <v>5512</v>
      </c>
      <c r="BU279">
        <v>719</v>
      </c>
      <c r="BV279">
        <v>9.7359999999999999E-3</v>
      </c>
      <c r="BW279">
        <v>0</v>
      </c>
    </row>
    <row r="280" spans="1:75" customFormat="1" x14ac:dyDescent="0.25">
      <c r="A280" t="s">
        <v>5518</v>
      </c>
      <c r="B280" t="s">
        <v>102</v>
      </c>
      <c r="C280" t="s">
        <v>43</v>
      </c>
      <c r="D280" t="s">
        <v>44</v>
      </c>
      <c r="E280">
        <v>2018</v>
      </c>
      <c r="F280">
        <v>6076</v>
      </c>
      <c r="G280">
        <v>2316</v>
      </c>
      <c r="H280">
        <v>0</v>
      </c>
      <c r="I280">
        <v>979</v>
      </c>
      <c r="J280">
        <v>1412</v>
      </c>
      <c r="K280">
        <v>1354</v>
      </c>
      <c r="L280">
        <v>1439</v>
      </c>
      <c r="M280">
        <v>1098</v>
      </c>
      <c r="N280">
        <v>833</v>
      </c>
      <c r="O280">
        <v>602</v>
      </c>
      <c r="P280">
        <v>413</v>
      </c>
      <c r="Q280">
        <v>174</v>
      </c>
      <c r="R280">
        <v>85</v>
      </c>
      <c r="S280">
        <v>3</v>
      </c>
      <c r="T280">
        <v>0</v>
      </c>
      <c r="U280">
        <v>6219</v>
      </c>
      <c r="V280">
        <v>2173</v>
      </c>
      <c r="W280">
        <v>0</v>
      </c>
      <c r="X280" t="s">
        <v>74</v>
      </c>
      <c r="Y280" t="s">
        <v>74</v>
      </c>
      <c r="Z280" t="s">
        <v>74</v>
      </c>
      <c r="AA280" t="s">
        <v>74</v>
      </c>
      <c r="AB280" t="s">
        <v>74</v>
      </c>
      <c r="AC280" t="s">
        <v>74</v>
      </c>
      <c r="AD280" t="s">
        <v>74</v>
      </c>
      <c r="AE280" t="s">
        <v>74</v>
      </c>
      <c r="AF280" t="s">
        <v>74</v>
      </c>
      <c r="AG280" t="s">
        <v>74</v>
      </c>
      <c r="AH280" t="s">
        <v>74</v>
      </c>
      <c r="AI280">
        <v>7981</v>
      </c>
      <c r="AJ280">
        <v>378</v>
      </c>
      <c r="AK280">
        <v>33</v>
      </c>
      <c r="AL280">
        <v>8392</v>
      </c>
      <c r="AM280">
        <v>0.72402299999999997</v>
      </c>
      <c r="AN280">
        <v>0.27597699999999997</v>
      </c>
      <c r="AO280">
        <v>0</v>
      </c>
      <c r="AP280">
        <v>0.116659</v>
      </c>
      <c r="AQ280">
        <v>0.16825499999999999</v>
      </c>
      <c r="AR280">
        <v>0.16134399999999999</v>
      </c>
      <c r="AS280">
        <v>0.17147299999999999</v>
      </c>
      <c r="AT280">
        <v>0.13083900000000001</v>
      </c>
      <c r="AU280">
        <v>9.9261000000000002E-2</v>
      </c>
      <c r="AV280">
        <v>7.1734999999999993E-2</v>
      </c>
      <c r="AW280">
        <v>4.9214000000000001E-2</v>
      </c>
      <c r="AX280">
        <v>2.0733999999999999E-2</v>
      </c>
      <c r="AY280">
        <v>1.0129000000000001E-2</v>
      </c>
      <c r="AZ280">
        <v>3.57E-4</v>
      </c>
      <c r="BA280">
        <v>0</v>
      </c>
      <c r="BB280">
        <v>0.74106300000000003</v>
      </c>
      <c r="BC280">
        <v>0.25893699999999997</v>
      </c>
      <c r="BD280">
        <v>0</v>
      </c>
      <c r="BE280">
        <v>0</v>
      </c>
      <c r="BF280">
        <v>0</v>
      </c>
      <c r="BG280">
        <v>0</v>
      </c>
      <c r="BH280">
        <v>0</v>
      </c>
      <c r="BI280">
        <v>0</v>
      </c>
      <c r="BJ280">
        <v>0</v>
      </c>
      <c r="BK280">
        <v>0</v>
      </c>
      <c r="BL280">
        <v>0</v>
      </c>
      <c r="BM280">
        <v>0</v>
      </c>
      <c r="BN280">
        <v>0</v>
      </c>
      <c r="BO280">
        <v>0</v>
      </c>
      <c r="BP280">
        <v>0.95102500000000001</v>
      </c>
      <c r="BQ280">
        <v>4.5043E-2</v>
      </c>
      <c r="BR280">
        <v>3.9319999999999997E-3</v>
      </c>
      <c r="BS280">
        <v>1</v>
      </c>
      <c r="BT280" t="s">
        <v>5519</v>
      </c>
      <c r="BU280">
        <v>8392</v>
      </c>
      <c r="BV280">
        <v>1</v>
      </c>
      <c r="BW280">
        <v>0</v>
      </c>
    </row>
    <row r="281" spans="1:75" customFormat="1" x14ac:dyDescent="0.25">
      <c r="A281" t="s">
        <v>5520</v>
      </c>
      <c r="B281" t="s">
        <v>102</v>
      </c>
      <c r="C281" t="s">
        <v>43</v>
      </c>
      <c r="D281" t="s">
        <v>947</v>
      </c>
      <c r="E281">
        <v>2018</v>
      </c>
      <c r="F281" t="s">
        <v>74</v>
      </c>
      <c r="G281" t="s">
        <v>74</v>
      </c>
      <c r="H281" t="s">
        <v>74</v>
      </c>
      <c r="I281" t="s">
        <v>74</v>
      </c>
      <c r="J281" t="s">
        <v>74</v>
      </c>
      <c r="K281" t="s">
        <v>74</v>
      </c>
      <c r="L281" t="s">
        <v>74</v>
      </c>
      <c r="M281" t="s">
        <v>74</v>
      </c>
      <c r="N281" t="s">
        <v>74</v>
      </c>
      <c r="O281" t="s">
        <v>74</v>
      </c>
      <c r="P281" t="s">
        <v>74</v>
      </c>
      <c r="Q281" t="s">
        <v>74</v>
      </c>
      <c r="R281" t="s">
        <v>74</v>
      </c>
      <c r="S281" t="s">
        <v>74</v>
      </c>
      <c r="T281" t="s">
        <v>74</v>
      </c>
      <c r="U281" t="s">
        <v>74</v>
      </c>
      <c r="V281" t="s">
        <v>74</v>
      </c>
      <c r="W281" t="s">
        <v>74</v>
      </c>
      <c r="X281" t="s">
        <v>74</v>
      </c>
      <c r="Y281" t="s">
        <v>74</v>
      </c>
      <c r="Z281" t="s">
        <v>74</v>
      </c>
      <c r="AA281" t="s">
        <v>74</v>
      </c>
      <c r="AB281" t="s">
        <v>74</v>
      </c>
      <c r="AC281" t="s">
        <v>74</v>
      </c>
      <c r="AD281" t="s">
        <v>74</v>
      </c>
      <c r="AE281" t="s">
        <v>74</v>
      </c>
      <c r="AF281" t="s">
        <v>74</v>
      </c>
      <c r="AG281" t="s">
        <v>74</v>
      </c>
      <c r="AH281" t="s">
        <v>74</v>
      </c>
      <c r="AI281" t="s">
        <v>74</v>
      </c>
      <c r="AJ281" t="s">
        <v>74</v>
      </c>
      <c r="AK281" t="s">
        <v>74</v>
      </c>
      <c r="AL281" t="s">
        <v>74</v>
      </c>
      <c r="AM281" t="s">
        <v>74</v>
      </c>
      <c r="AN281" t="s">
        <v>74</v>
      </c>
      <c r="AO281" t="s">
        <v>74</v>
      </c>
      <c r="AP281" t="s">
        <v>74</v>
      </c>
      <c r="AQ281" t="s">
        <v>74</v>
      </c>
      <c r="AR281" t="s">
        <v>74</v>
      </c>
      <c r="AS281" t="s">
        <v>74</v>
      </c>
      <c r="AT281" t="s">
        <v>74</v>
      </c>
      <c r="AU281" t="s">
        <v>74</v>
      </c>
      <c r="AV281" t="s">
        <v>74</v>
      </c>
      <c r="AW281" t="s">
        <v>74</v>
      </c>
      <c r="AX281" t="s">
        <v>74</v>
      </c>
      <c r="AY281" t="s">
        <v>74</v>
      </c>
      <c r="AZ281" t="s">
        <v>74</v>
      </c>
      <c r="BA281" t="s">
        <v>74</v>
      </c>
      <c r="BB281" t="s">
        <v>74</v>
      </c>
      <c r="BC281" t="s">
        <v>74</v>
      </c>
      <c r="BD281" t="s">
        <v>74</v>
      </c>
      <c r="BE281" t="s">
        <v>74</v>
      </c>
      <c r="BF281" t="s">
        <v>74</v>
      </c>
      <c r="BG281" t="s">
        <v>74</v>
      </c>
      <c r="BH281" t="s">
        <v>74</v>
      </c>
      <c r="BI281" t="s">
        <v>74</v>
      </c>
      <c r="BJ281" t="s">
        <v>74</v>
      </c>
      <c r="BK281" t="s">
        <v>74</v>
      </c>
      <c r="BL281" t="s">
        <v>74</v>
      </c>
      <c r="BM281" t="s">
        <v>74</v>
      </c>
      <c r="BN281" t="s">
        <v>74</v>
      </c>
      <c r="BO281" t="s">
        <v>74</v>
      </c>
      <c r="BP281" t="s">
        <v>74</v>
      </c>
      <c r="BQ281" t="s">
        <v>74</v>
      </c>
      <c r="BR281" t="s">
        <v>74</v>
      </c>
      <c r="BS281" t="s">
        <v>74</v>
      </c>
      <c r="BT281" t="s">
        <v>5519</v>
      </c>
      <c r="BU281" t="s">
        <v>74</v>
      </c>
      <c r="BV281" t="s">
        <v>74</v>
      </c>
      <c r="BW281">
        <v>0</v>
      </c>
    </row>
    <row r="282" spans="1:75" customFormat="1" x14ac:dyDescent="0.25">
      <c r="A282" t="s">
        <v>5521</v>
      </c>
      <c r="B282" t="s">
        <v>102</v>
      </c>
      <c r="C282" t="s">
        <v>43</v>
      </c>
      <c r="D282" t="s">
        <v>949</v>
      </c>
      <c r="E282">
        <v>2018</v>
      </c>
      <c r="F282" t="s">
        <v>74</v>
      </c>
      <c r="G282" t="s">
        <v>74</v>
      </c>
      <c r="H282" t="s">
        <v>74</v>
      </c>
      <c r="I282" t="s">
        <v>74</v>
      </c>
      <c r="J282" t="s">
        <v>74</v>
      </c>
      <c r="K282" t="s">
        <v>74</v>
      </c>
      <c r="L282" t="s">
        <v>74</v>
      </c>
      <c r="M282" t="s">
        <v>74</v>
      </c>
      <c r="N282" t="s">
        <v>74</v>
      </c>
      <c r="O282" t="s">
        <v>74</v>
      </c>
      <c r="P282" t="s">
        <v>74</v>
      </c>
      <c r="Q282" t="s">
        <v>74</v>
      </c>
      <c r="R282" t="s">
        <v>74</v>
      </c>
      <c r="S282" t="s">
        <v>74</v>
      </c>
      <c r="T282" t="s">
        <v>74</v>
      </c>
      <c r="U282" t="s">
        <v>74</v>
      </c>
      <c r="V282" t="s">
        <v>74</v>
      </c>
      <c r="W282" t="s">
        <v>74</v>
      </c>
      <c r="X282" t="s">
        <v>74</v>
      </c>
      <c r="Y282" t="s">
        <v>74</v>
      </c>
      <c r="Z282" t="s">
        <v>74</v>
      </c>
      <c r="AA282" t="s">
        <v>74</v>
      </c>
      <c r="AB282" t="s">
        <v>74</v>
      </c>
      <c r="AC282" t="s">
        <v>74</v>
      </c>
      <c r="AD282" t="s">
        <v>74</v>
      </c>
      <c r="AE282" t="s">
        <v>74</v>
      </c>
      <c r="AF282" t="s">
        <v>74</v>
      </c>
      <c r="AG282" t="s">
        <v>74</v>
      </c>
      <c r="AH282" t="s">
        <v>74</v>
      </c>
      <c r="AI282" t="s">
        <v>74</v>
      </c>
      <c r="AJ282" t="s">
        <v>74</v>
      </c>
      <c r="AK282" t="s">
        <v>74</v>
      </c>
      <c r="AL282" t="s">
        <v>74</v>
      </c>
      <c r="AM282" t="s">
        <v>74</v>
      </c>
      <c r="AN282" t="s">
        <v>74</v>
      </c>
      <c r="AO282" t="s">
        <v>74</v>
      </c>
      <c r="AP282" t="s">
        <v>74</v>
      </c>
      <c r="AQ282" t="s">
        <v>74</v>
      </c>
      <c r="AR282" t="s">
        <v>74</v>
      </c>
      <c r="AS282" t="s">
        <v>74</v>
      </c>
      <c r="AT282" t="s">
        <v>74</v>
      </c>
      <c r="AU282" t="s">
        <v>74</v>
      </c>
      <c r="AV282" t="s">
        <v>74</v>
      </c>
      <c r="AW282" t="s">
        <v>74</v>
      </c>
      <c r="AX282" t="s">
        <v>74</v>
      </c>
      <c r="AY282" t="s">
        <v>74</v>
      </c>
      <c r="AZ282" t="s">
        <v>74</v>
      </c>
      <c r="BA282" t="s">
        <v>74</v>
      </c>
      <c r="BB282" t="s">
        <v>74</v>
      </c>
      <c r="BC282" t="s">
        <v>74</v>
      </c>
      <c r="BD282" t="s">
        <v>74</v>
      </c>
      <c r="BE282" t="s">
        <v>74</v>
      </c>
      <c r="BF282" t="s">
        <v>74</v>
      </c>
      <c r="BG282" t="s">
        <v>74</v>
      </c>
      <c r="BH282" t="s">
        <v>74</v>
      </c>
      <c r="BI282" t="s">
        <v>74</v>
      </c>
      <c r="BJ282" t="s">
        <v>74</v>
      </c>
      <c r="BK282" t="s">
        <v>74</v>
      </c>
      <c r="BL282" t="s">
        <v>74</v>
      </c>
      <c r="BM282" t="s">
        <v>74</v>
      </c>
      <c r="BN282" t="s">
        <v>74</v>
      </c>
      <c r="BO282" t="s">
        <v>74</v>
      </c>
      <c r="BP282" t="s">
        <v>74</v>
      </c>
      <c r="BQ282" t="s">
        <v>74</v>
      </c>
      <c r="BR282" t="s">
        <v>74</v>
      </c>
      <c r="BS282" t="s">
        <v>74</v>
      </c>
      <c r="BT282" t="s">
        <v>5519</v>
      </c>
      <c r="BU282" t="s">
        <v>74</v>
      </c>
      <c r="BV282" t="s">
        <v>74</v>
      </c>
      <c r="BW282">
        <v>0</v>
      </c>
    </row>
    <row r="283" spans="1:75" customFormat="1" x14ac:dyDescent="0.25">
      <c r="A283" t="s">
        <v>5522</v>
      </c>
      <c r="B283" t="s">
        <v>102</v>
      </c>
      <c r="C283" t="s">
        <v>43</v>
      </c>
      <c r="D283" t="s">
        <v>951</v>
      </c>
      <c r="E283">
        <v>2018</v>
      </c>
      <c r="F283" t="s">
        <v>74</v>
      </c>
      <c r="G283" t="s">
        <v>74</v>
      </c>
      <c r="H283" t="s">
        <v>74</v>
      </c>
      <c r="I283" t="s">
        <v>74</v>
      </c>
      <c r="J283" t="s">
        <v>74</v>
      </c>
      <c r="K283" t="s">
        <v>74</v>
      </c>
      <c r="L283" t="s">
        <v>74</v>
      </c>
      <c r="M283" t="s">
        <v>74</v>
      </c>
      <c r="N283" t="s">
        <v>74</v>
      </c>
      <c r="O283" t="s">
        <v>74</v>
      </c>
      <c r="P283" t="s">
        <v>74</v>
      </c>
      <c r="Q283" t="s">
        <v>74</v>
      </c>
      <c r="R283" t="s">
        <v>74</v>
      </c>
      <c r="S283" t="s">
        <v>74</v>
      </c>
      <c r="T283" t="s">
        <v>74</v>
      </c>
      <c r="U283" t="s">
        <v>74</v>
      </c>
      <c r="V283" t="s">
        <v>74</v>
      </c>
      <c r="W283" t="s">
        <v>74</v>
      </c>
      <c r="X283" t="s">
        <v>74</v>
      </c>
      <c r="Y283" t="s">
        <v>74</v>
      </c>
      <c r="Z283" t="s">
        <v>74</v>
      </c>
      <c r="AA283" t="s">
        <v>74</v>
      </c>
      <c r="AB283" t="s">
        <v>74</v>
      </c>
      <c r="AC283" t="s">
        <v>74</v>
      </c>
      <c r="AD283" t="s">
        <v>74</v>
      </c>
      <c r="AE283" t="s">
        <v>74</v>
      </c>
      <c r="AF283" t="s">
        <v>74</v>
      </c>
      <c r="AG283" t="s">
        <v>74</v>
      </c>
      <c r="AH283" t="s">
        <v>74</v>
      </c>
      <c r="AI283" t="s">
        <v>74</v>
      </c>
      <c r="AJ283" t="s">
        <v>74</v>
      </c>
      <c r="AK283" t="s">
        <v>74</v>
      </c>
      <c r="AL283" t="s">
        <v>74</v>
      </c>
      <c r="AM283" t="s">
        <v>74</v>
      </c>
      <c r="AN283" t="s">
        <v>74</v>
      </c>
      <c r="AO283" t="s">
        <v>74</v>
      </c>
      <c r="AP283" t="s">
        <v>74</v>
      </c>
      <c r="AQ283" t="s">
        <v>74</v>
      </c>
      <c r="AR283" t="s">
        <v>74</v>
      </c>
      <c r="AS283" t="s">
        <v>74</v>
      </c>
      <c r="AT283" t="s">
        <v>74</v>
      </c>
      <c r="AU283" t="s">
        <v>74</v>
      </c>
      <c r="AV283" t="s">
        <v>74</v>
      </c>
      <c r="AW283" t="s">
        <v>74</v>
      </c>
      <c r="AX283" t="s">
        <v>74</v>
      </c>
      <c r="AY283" t="s">
        <v>74</v>
      </c>
      <c r="AZ283" t="s">
        <v>74</v>
      </c>
      <c r="BA283" t="s">
        <v>74</v>
      </c>
      <c r="BB283" t="s">
        <v>74</v>
      </c>
      <c r="BC283" t="s">
        <v>74</v>
      </c>
      <c r="BD283" t="s">
        <v>74</v>
      </c>
      <c r="BE283" t="s">
        <v>74</v>
      </c>
      <c r="BF283" t="s">
        <v>74</v>
      </c>
      <c r="BG283" t="s">
        <v>74</v>
      </c>
      <c r="BH283" t="s">
        <v>74</v>
      </c>
      <c r="BI283" t="s">
        <v>74</v>
      </c>
      <c r="BJ283" t="s">
        <v>74</v>
      </c>
      <c r="BK283" t="s">
        <v>74</v>
      </c>
      <c r="BL283" t="s">
        <v>74</v>
      </c>
      <c r="BM283" t="s">
        <v>74</v>
      </c>
      <c r="BN283" t="s">
        <v>74</v>
      </c>
      <c r="BO283" t="s">
        <v>74</v>
      </c>
      <c r="BP283" t="s">
        <v>74</v>
      </c>
      <c r="BQ283" t="s">
        <v>74</v>
      </c>
      <c r="BR283" t="s">
        <v>74</v>
      </c>
      <c r="BS283" t="s">
        <v>74</v>
      </c>
      <c r="BT283" t="s">
        <v>5519</v>
      </c>
      <c r="BU283" t="s">
        <v>74</v>
      </c>
      <c r="BV283" t="s">
        <v>74</v>
      </c>
      <c r="BW283">
        <v>0</v>
      </c>
    </row>
    <row r="284" spans="1:75" customFormat="1" x14ac:dyDescent="0.25">
      <c r="A284" t="s">
        <v>5523</v>
      </c>
      <c r="B284" t="s">
        <v>102</v>
      </c>
      <c r="C284" t="s">
        <v>43</v>
      </c>
      <c r="D284" t="s">
        <v>953</v>
      </c>
      <c r="E284">
        <v>2018</v>
      </c>
      <c r="F284" t="s">
        <v>74</v>
      </c>
      <c r="G284" t="s">
        <v>74</v>
      </c>
      <c r="H284" t="s">
        <v>74</v>
      </c>
      <c r="I284" t="s">
        <v>74</v>
      </c>
      <c r="J284" t="s">
        <v>74</v>
      </c>
      <c r="K284" t="s">
        <v>74</v>
      </c>
      <c r="L284" t="s">
        <v>74</v>
      </c>
      <c r="M284" t="s">
        <v>74</v>
      </c>
      <c r="N284" t="s">
        <v>74</v>
      </c>
      <c r="O284" t="s">
        <v>74</v>
      </c>
      <c r="P284" t="s">
        <v>74</v>
      </c>
      <c r="Q284" t="s">
        <v>74</v>
      </c>
      <c r="R284" t="s">
        <v>74</v>
      </c>
      <c r="S284" t="s">
        <v>74</v>
      </c>
      <c r="T284" t="s">
        <v>74</v>
      </c>
      <c r="U284" t="s">
        <v>74</v>
      </c>
      <c r="V284" t="s">
        <v>74</v>
      </c>
      <c r="W284" t="s">
        <v>74</v>
      </c>
      <c r="X284" t="s">
        <v>74</v>
      </c>
      <c r="Y284" t="s">
        <v>74</v>
      </c>
      <c r="Z284" t="s">
        <v>74</v>
      </c>
      <c r="AA284" t="s">
        <v>74</v>
      </c>
      <c r="AB284" t="s">
        <v>74</v>
      </c>
      <c r="AC284" t="s">
        <v>74</v>
      </c>
      <c r="AD284" t="s">
        <v>74</v>
      </c>
      <c r="AE284" t="s">
        <v>74</v>
      </c>
      <c r="AF284" t="s">
        <v>74</v>
      </c>
      <c r="AG284" t="s">
        <v>74</v>
      </c>
      <c r="AH284" t="s">
        <v>74</v>
      </c>
      <c r="AI284" t="s">
        <v>74</v>
      </c>
      <c r="AJ284" t="s">
        <v>74</v>
      </c>
      <c r="AK284" t="s">
        <v>74</v>
      </c>
      <c r="AL284" t="s">
        <v>74</v>
      </c>
      <c r="AM284" t="s">
        <v>74</v>
      </c>
      <c r="AN284" t="s">
        <v>74</v>
      </c>
      <c r="AO284" t="s">
        <v>74</v>
      </c>
      <c r="AP284" t="s">
        <v>74</v>
      </c>
      <c r="AQ284" t="s">
        <v>74</v>
      </c>
      <c r="AR284" t="s">
        <v>74</v>
      </c>
      <c r="AS284" t="s">
        <v>74</v>
      </c>
      <c r="AT284" t="s">
        <v>74</v>
      </c>
      <c r="AU284" t="s">
        <v>74</v>
      </c>
      <c r="AV284" t="s">
        <v>74</v>
      </c>
      <c r="AW284" t="s">
        <v>74</v>
      </c>
      <c r="AX284" t="s">
        <v>74</v>
      </c>
      <c r="AY284" t="s">
        <v>74</v>
      </c>
      <c r="AZ284" t="s">
        <v>74</v>
      </c>
      <c r="BA284" t="s">
        <v>74</v>
      </c>
      <c r="BB284" t="s">
        <v>74</v>
      </c>
      <c r="BC284" t="s">
        <v>74</v>
      </c>
      <c r="BD284" t="s">
        <v>74</v>
      </c>
      <c r="BE284" t="s">
        <v>74</v>
      </c>
      <c r="BF284" t="s">
        <v>74</v>
      </c>
      <c r="BG284" t="s">
        <v>74</v>
      </c>
      <c r="BH284" t="s">
        <v>74</v>
      </c>
      <c r="BI284" t="s">
        <v>74</v>
      </c>
      <c r="BJ284" t="s">
        <v>74</v>
      </c>
      <c r="BK284" t="s">
        <v>74</v>
      </c>
      <c r="BL284" t="s">
        <v>74</v>
      </c>
      <c r="BM284" t="s">
        <v>74</v>
      </c>
      <c r="BN284" t="s">
        <v>74</v>
      </c>
      <c r="BO284" t="s">
        <v>74</v>
      </c>
      <c r="BP284" t="s">
        <v>74</v>
      </c>
      <c r="BQ284" t="s">
        <v>74</v>
      </c>
      <c r="BR284" t="s">
        <v>74</v>
      </c>
      <c r="BS284" t="s">
        <v>74</v>
      </c>
      <c r="BT284" t="s">
        <v>5519</v>
      </c>
      <c r="BU284" t="s">
        <v>74</v>
      </c>
      <c r="BV284" t="s">
        <v>74</v>
      </c>
      <c r="BW284">
        <v>0</v>
      </c>
    </row>
    <row r="285" spans="1:75" customFormat="1" x14ac:dyDescent="0.25">
      <c r="A285" t="s">
        <v>5524</v>
      </c>
      <c r="B285" t="s">
        <v>102</v>
      </c>
      <c r="C285" t="s">
        <v>43</v>
      </c>
      <c r="D285" t="s">
        <v>961</v>
      </c>
      <c r="E285">
        <v>2018</v>
      </c>
      <c r="F285" t="s">
        <v>74</v>
      </c>
      <c r="G285" t="s">
        <v>74</v>
      </c>
      <c r="H285" t="s">
        <v>74</v>
      </c>
      <c r="I285" t="s">
        <v>74</v>
      </c>
      <c r="J285" t="s">
        <v>74</v>
      </c>
      <c r="K285" t="s">
        <v>74</v>
      </c>
      <c r="L285" t="s">
        <v>74</v>
      </c>
      <c r="M285" t="s">
        <v>74</v>
      </c>
      <c r="N285" t="s">
        <v>74</v>
      </c>
      <c r="O285" t="s">
        <v>74</v>
      </c>
      <c r="P285" t="s">
        <v>74</v>
      </c>
      <c r="Q285" t="s">
        <v>74</v>
      </c>
      <c r="R285" t="s">
        <v>74</v>
      </c>
      <c r="S285" t="s">
        <v>74</v>
      </c>
      <c r="T285" t="s">
        <v>74</v>
      </c>
      <c r="U285" t="s">
        <v>74</v>
      </c>
      <c r="V285" t="s">
        <v>74</v>
      </c>
      <c r="W285" t="s">
        <v>74</v>
      </c>
      <c r="X285" t="s">
        <v>74</v>
      </c>
      <c r="Y285" t="s">
        <v>74</v>
      </c>
      <c r="Z285" t="s">
        <v>74</v>
      </c>
      <c r="AA285" t="s">
        <v>74</v>
      </c>
      <c r="AB285" t="s">
        <v>74</v>
      </c>
      <c r="AC285" t="s">
        <v>74</v>
      </c>
      <c r="AD285" t="s">
        <v>74</v>
      </c>
      <c r="AE285" t="s">
        <v>74</v>
      </c>
      <c r="AF285" t="s">
        <v>74</v>
      </c>
      <c r="AG285" t="s">
        <v>74</v>
      </c>
      <c r="AH285" t="s">
        <v>74</v>
      </c>
      <c r="AI285" t="s">
        <v>74</v>
      </c>
      <c r="AJ285" t="s">
        <v>74</v>
      </c>
      <c r="AK285" t="s">
        <v>74</v>
      </c>
      <c r="AL285" t="s">
        <v>74</v>
      </c>
      <c r="AM285" t="s">
        <v>74</v>
      </c>
      <c r="AN285" t="s">
        <v>74</v>
      </c>
      <c r="AO285" t="s">
        <v>74</v>
      </c>
      <c r="AP285" t="s">
        <v>74</v>
      </c>
      <c r="AQ285" t="s">
        <v>74</v>
      </c>
      <c r="AR285" t="s">
        <v>74</v>
      </c>
      <c r="AS285" t="s">
        <v>74</v>
      </c>
      <c r="AT285" t="s">
        <v>74</v>
      </c>
      <c r="AU285" t="s">
        <v>74</v>
      </c>
      <c r="AV285" t="s">
        <v>74</v>
      </c>
      <c r="AW285" t="s">
        <v>74</v>
      </c>
      <c r="AX285" t="s">
        <v>74</v>
      </c>
      <c r="AY285" t="s">
        <v>74</v>
      </c>
      <c r="AZ285" t="s">
        <v>74</v>
      </c>
      <c r="BA285" t="s">
        <v>74</v>
      </c>
      <c r="BB285" t="s">
        <v>74</v>
      </c>
      <c r="BC285" t="s">
        <v>74</v>
      </c>
      <c r="BD285" t="s">
        <v>74</v>
      </c>
      <c r="BE285" t="s">
        <v>74</v>
      </c>
      <c r="BF285" t="s">
        <v>74</v>
      </c>
      <c r="BG285" t="s">
        <v>74</v>
      </c>
      <c r="BH285" t="s">
        <v>74</v>
      </c>
      <c r="BI285" t="s">
        <v>74</v>
      </c>
      <c r="BJ285" t="s">
        <v>74</v>
      </c>
      <c r="BK285" t="s">
        <v>74</v>
      </c>
      <c r="BL285" t="s">
        <v>74</v>
      </c>
      <c r="BM285" t="s">
        <v>74</v>
      </c>
      <c r="BN285" t="s">
        <v>74</v>
      </c>
      <c r="BO285" t="s">
        <v>74</v>
      </c>
      <c r="BP285" t="s">
        <v>74</v>
      </c>
      <c r="BQ285" t="s">
        <v>74</v>
      </c>
      <c r="BR285" t="s">
        <v>74</v>
      </c>
      <c r="BS285" t="s">
        <v>74</v>
      </c>
      <c r="BT285" t="s">
        <v>5519</v>
      </c>
      <c r="BU285" t="s">
        <v>74</v>
      </c>
      <c r="BV285" t="s">
        <v>74</v>
      </c>
      <c r="BW285">
        <v>0</v>
      </c>
    </row>
    <row r="286" spans="1:75" customFormat="1" x14ac:dyDescent="0.25">
      <c r="A286" t="s">
        <v>5525</v>
      </c>
      <c r="B286" t="s">
        <v>102</v>
      </c>
      <c r="C286" t="s">
        <v>187</v>
      </c>
      <c r="D286" t="s">
        <v>44</v>
      </c>
      <c r="E286">
        <v>2018</v>
      </c>
      <c r="F286">
        <v>58</v>
      </c>
      <c r="G286">
        <v>15</v>
      </c>
      <c r="H286">
        <v>0</v>
      </c>
      <c r="I286">
        <v>11</v>
      </c>
      <c r="J286">
        <v>13</v>
      </c>
      <c r="K286">
        <v>9</v>
      </c>
      <c r="L286">
        <v>10</v>
      </c>
      <c r="M286">
        <v>10</v>
      </c>
      <c r="N286">
        <v>6</v>
      </c>
      <c r="O286">
        <v>7</v>
      </c>
      <c r="P286">
        <v>3</v>
      </c>
      <c r="Q286">
        <v>3</v>
      </c>
      <c r="R286">
        <v>0</v>
      </c>
      <c r="S286">
        <v>1</v>
      </c>
      <c r="T286">
        <v>0</v>
      </c>
      <c r="U286">
        <v>68</v>
      </c>
      <c r="V286">
        <v>5</v>
      </c>
      <c r="W286">
        <v>0</v>
      </c>
      <c r="X286">
        <v>54</v>
      </c>
      <c r="Y286">
        <v>15</v>
      </c>
      <c r="Z286">
        <v>4</v>
      </c>
      <c r="AA286" t="s">
        <v>74</v>
      </c>
      <c r="AB286" t="s">
        <v>74</v>
      </c>
      <c r="AC286" t="s">
        <v>74</v>
      </c>
      <c r="AD286" t="s">
        <v>74</v>
      </c>
      <c r="AE286" t="s">
        <v>74</v>
      </c>
      <c r="AF286" t="s">
        <v>74</v>
      </c>
      <c r="AG286" t="s">
        <v>74</v>
      </c>
      <c r="AH286" t="s">
        <v>74</v>
      </c>
      <c r="AI286">
        <v>59</v>
      </c>
      <c r="AJ286">
        <v>6</v>
      </c>
      <c r="AK286">
        <v>8</v>
      </c>
      <c r="AL286">
        <v>73</v>
      </c>
      <c r="AM286">
        <v>0.79452100000000003</v>
      </c>
      <c r="AN286">
        <v>0.20547899999999999</v>
      </c>
      <c r="AO286">
        <v>0</v>
      </c>
      <c r="AP286">
        <v>0.15068500000000001</v>
      </c>
      <c r="AQ286">
        <v>0.17808199999999999</v>
      </c>
      <c r="AR286">
        <v>0.12328799999999999</v>
      </c>
      <c r="AS286">
        <v>0.136986</v>
      </c>
      <c r="AT286">
        <v>0.136986</v>
      </c>
      <c r="AU286">
        <v>8.2192000000000001E-2</v>
      </c>
      <c r="AV286">
        <v>9.5890000000000003E-2</v>
      </c>
      <c r="AW286">
        <v>4.1096000000000001E-2</v>
      </c>
      <c r="AX286">
        <v>4.1096000000000001E-2</v>
      </c>
      <c r="AY286">
        <v>0</v>
      </c>
      <c r="AZ286">
        <v>1.3698999999999999E-2</v>
      </c>
      <c r="BA286">
        <v>0</v>
      </c>
      <c r="BB286">
        <v>0.93150699999999997</v>
      </c>
      <c r="BC286">
        <v>6.8492999999999998E-2</v>
      </c>
      <c r="BD286">
        <v>0</v>
      </c>
      <c r="BE286">
        <v>0.73972599999999999</v>
      </c>
      <c r="BF286">
        <v>0.20547899999999999</v>
      </c>
      <c r="BG286">
        <v>5.4795000000000003E-2</v>
      </c>
      <c r="BH286">
        <v>0</v>
      </c>
      <c r="BI286">
        <v>0</v>
      </c>
      <c r="BJ286">
        <v>0</v>
      </c>
      <c r="BK286">
        <v>0</v>
      </c>
      <c r="BL286">
        <v>0</v>
      </c>
      <c r="BM286">
        <v>0</v>
      </c>
      <c r="BN286">
        <v>0</v>
      </c>
      <c r="BO286">
        <v>0</v>
      </c>
      <c r="BP286">
        <v>0.80821900000000002</v>
      </c>
      <c r="BQ286">
        <v>8.2192000000000001E-2</v>
      </c>
      <c r="BR286">
        <v>0.10958900000000001</v>
      </c>
      <c r="BS286">
        <v>1</v>
      </c>
      <c r="BT286" t="s">
        <v>5526</v>
      </c>
      <c r="BU286">
        <v>73</v>
      </c>
      <c r="BV286">
        <v>1</v>
      </c>
      <c r="BW286">
        <v>0</v>
      </c>
    </row>
    <row r="287" spans="1:75" customFormat="1" x14ac:dyDescent="0.25">
      <c r="A287" t="s">
        <v>5527</v>
      </c>
      <c r="B287" t="s">
        <v>102</v>
      </c>
      <c r="C287" t="s">
        <v>187</v>
      </c>
      <c r="D287" t="s">
        <v>947</v>
      </c>
      <c r="E287">
        <v>2018</v>
      </c>
      <c r="F287" t="s">
        <v>74</v>
      </c>
      <c r="G287" t="s">
        <v>74</v>
      </c>
      <c r="H287" t="s">
        <v>74</v>
      </c>
      <c r="I287" t="s">
        <v>74</v>
      </c>
      <c r="J287" t="s">
        <v>74</v>
      </c>
      <c r="K287" t="s">
        <v>74</v>
      </c>
      <c r="L287" t="s">
        <v>74</v>
      </c>
      <c r="M287" t="s">
        <v>74</v>
      </c>
      <c r="N287" t="s">
        <v>74</v>
      </c>
      <c r="O287" t="s">
        <v>74</v>
      </c>
      <c r="P287" t="s">
        <v>74</v>
      </c>
      <c r="Q287" t="s">
        <v>74</v>
      </c>
      <c r="R287" t="s">
        <v>74</v>
      </c>
      <c r="S287" t="s">
        <v>74</v>
      </c>
      <c r="T287" t="s">
        <v>74</v>
      </c>
      <c r="U287" t="s">
        <v>74</v>
      </c>
      <c r="V287" t="s">
        <v>74</v>
      </c>
      <c r="W287" t="s">
        <v>74</v>
      </c>
      <c r="X287" t="s">
        <v>74</v>
      </c>
      <c r="Y287" t="s">
        <v>74</v>
      </c>
      <c r="Z287" t="s">
        <v>74</v>
      </c>
      <c r="AA287" t="s">
        <v>74</v>
      </c>
      <c r="AB287" t="s">
        <v>74</v>
      </c>
      <c r="AC287" t="s">
        <v>74</v>
      </c>
      <c r="AD287" t="s">
        <v>74</v>
      </c>
      <c r="AE287" t="s">
        <v>74</v>
      </c>
      <c r="AF287" t="s">
        <v>74</v>
      </c>
      <c r="AG287" t="s">
        <v>74</v>
      </c>
      <c r="AH287" t="s">
        <v>74</v>
      </c>
      <c r="AI287" t="s">
        <v>74</v>
      </c>
      <c r="AJ287" t="s">
        <v>74</v>
      </c>
      <c r="AK287" t="s">
        <v>74</v>
      </c>
      <c r="AL287" t="s">
        <v>74</v>
      </c>
      <c r="AM287" t="s">
        <v>74</v>
      </c>
      <c r="AN287" t="s">
        <v>74</v>
      </c>
      <c r="AO287" t="s">
        <v>74</v>
      </c>
      <c r="AP287" t="s">
        <v>74</v>
      </c>
      <c r="AQ287" t="s">
        <v>74</v>
      </c>
      <c r="AR287" t="s">
        <v>74</v>
      </c>
      <c r="AS287" t="s">
        <v>74</v>
      </c>
      <c r="AT287" t="s">
        <v>74</v>
      </c>
      <c r="AU287" t="s">
        <v>74</v>
      </c>
      <c r="AV287" t="s">
        <v>74</v>
      </c>
      <c r="AW287" t="s">
        <v>74</v>
      </c>
      <c r="AX287" t="s">
        <v>74</v>
      </c>
      <c r="AY287" t="s">
        <v>74</v>
      </c>
      <c r="AZ287" t="s">
        <v>74</v>
      </c>
      <c r="BA287" t="s">
        <v>74</v>
      </c>
      <c r="BB287" t="s">
        <v>74</v>
      </c>
      <c r="BC287" t="s">
        <v>74</v>
      </c>
      <c r="BD287" t="s">
        <v>74</v>
      </c>
      <c r="BE287" t="s">
        <v>74</v>
      </c>
      <c r="BF287" t="s">
        <v>74</v>
      </c>
      <c r="BG287" t="s">
        <v>74</v>
      </c>
      <c r="BH287" t="s">
        <v>74</v>
      </c>
      <c r="BI287" t="s">
        <v>74</v>
      </c>
      <c r="BJ287" t="s">
        <v>74</v>
      </c>
      <c r="BK287" t="s">
        <v>74</v>
      </c>
      <c r="BL287" t="s">
        <v>74</v>
      </c>
      <c r="BM287" t="s">
        <v>74</v>
      </c>
      <c r="BN287" t="s">
        <v>74</v>
      </c>
      <c r="BO287" t="s">
        <v>74</v>
      </c>
      <c r="BP287" t="s">
        <v>74</v>
      </c>
      <c r="BQ287" t="s">
        <v>74</v>
      </c>
      <c r="BR287" t="s">
        <v>74</v>
      </c>
      <c r="BS287" t="s">
        <v>74</v>
      </c>
      <c r="BT287" t="s">
        <v>5526</v>
      </c>
      <c r="BU287" t="s">
        <v>74</v>
      </c>
      <c r="BV287" t="s">
        <v>74</v>
      </c>
      <c r="BW287">
        <v>0</v>
      </c>
    </row>
    <row r="288" spans="1:75" customFormat="1" x14ac:dyDescent="0.25">
      <c r="A288" t="s">
        <v>5528</v>
      </c>
      <c r="B288" t="s">
        <v>102</v>
      </c>
      <c r="C288" t="s">
        <v>187</v>
      </c>
      <c r="D288" t="s">
        <v>949</v>
      </c>
      <c r="E288">
        <v>2018</v>
      </c>
      <c r="F288" t="s">
        <v>74</v>
      </c>
      <c r="G288" t="s">
        <v>74</v>
      </c>
      <c r="H288" t="s">
        <v>74</v>
      </c>
      <c r="I288" t="s">
        <v>74</v>
      </c>
      <c r="J288" t="s">
        <v>74</v>
      </c>
      <c r="K288" t="s">
        <v>74</v>
      </c>
      <c r="L288" t="s">
        <v>74</v>
      </c>
      <c r="M288" t="s">
        <v>74</v>
      </c>
      <c r="N288" t="s">
        <v>74</v>
      </c>
      <c r="O288" t="s">
        <v>74</v>
      </c>
      <c r="P288" t="s">
        <v>74</v>
      </c>
      <c r="Q288" t="s">
        <v>74</v>
      </c>
      <c r="R288" t="s">
        <v>74</v>
      </c>
      <c r="S288" t="s">
        <v>74</v>
      </c>
      <c r="T288" t="s">
        <v>74</v>
      </c>
      <c r="U288" t="s">
        <v>74</v>
      </c>
      <c r="V288" t="s">
        <v>74</v>
      </c>
      <c r="W288" t="s">
        <v>74</v>
      </c>
      <c r="X288" t="s">
        <v>74</v>
      </c>
      <c r="Y288" t="s">
        <v>74</v>
      </c>
      <c r="Z288" t="s">
        <v>74</v>
      </c>
      <c r="AA288" t="s">
        <v>74</v>
      </c>
      <c r="AB288" t="s">
        <v>74</v>
      </c>
      <c r="AC288" t="s">
        <v>74</v>
      </c>
      <c r="AD288" t="s">
        <v>74</v>
      </c>
      <c r="AE288" t="s">
        <v>74</v>
      </c>
      <c r="AF288" t="s">
        <v>74</v>
      </c>
      <c r="AG288" t="s">
        <v>74</v>
      </c>
      <c r="AH288" t="s">
        <v>74</v>
      </c>
      <c r="AI288" t="s">
        <v>74</v>
      </c>
      <c r="AJ288" t="s">
        <v>74</v>
      </c>
      <c r="AK288" t="s">
        <v>74</v>
      </c>
      <c r="AL288" t="s">
        <v>74</v>
      </c>
      <c r="AM288" t="s">
        <v>74</v>
      </c>
      <c r="AN288" t="s">
        <v>74</v>
      </c>
      <c r="AO288" t="s">
        <v>74</v>
      </c>
      <c r="AP288" t="s">
        <v>74</v>
      </c>
      <c r="AQ288" t="s">
        <v>74</v>
      </c>
      <c r="AR288" t="s">
        <v>74</v>
      </c>
      <c r="AS288" t="s">
        <v>74</v>
      </c>
      <c r="AT288" t="s">
        <v>74</v>
      </c>
      <c r="AU288" t="s">
        <v>74</v>
      </c>
      <c r="AV288" t="s">
        <v>74</v>
      </c>
      <c r="AW288" t="s">
        <v>74</v>
      </c>
      <c r="AX288" t="s">
        <v>74</v>
      </c>
      <c r="AY288" t="s">
        <v>74</v>
      </c>
      <c r="AZ288" t="s">
        <v>74</v>
      </c>
      <c r="BA288" t="s">
        <v>74</v>
      </c>
      <c r="BB288" t="s">
        <v>74</v>
      </c>
      <c r="BC288" t="s">
        <v>74</v>
      </c>
      <c r="BD288" t="s">
        <v>74</v>
      </c>
      <c r="BE288" t="s">
        <v>74</v>
      </c>
      <c r="BF288" t="s">
        <v>74</v>
      </c>
      <c r="BG288" t="s">
        <v>74</v>
      </c>
      <c r="BH288" t="s">
        <v>74</v>
      </c>
      <c r="BI288" t="s">
        <v>74</v>
      </c>
      <c r="BJ288" t="s">
        <v>74</v>
      </c>
      <c r="BK288" t="s">
        <v>74</v>
      </c>
      <c r="BL288" t="s">
        <v>74</v>
      </c>
      <c r="BM288" t="s">
        <v>74</v>
      </c>
      <c r="BN288" t="s">
        <v>74</v>
      </c>
      <c r="BO288" t="s">
        <v>74</v>
      </c>
      <c r="BP288" t="s">
        <v>74</v>
      </c>
      <c r="BQ288" t="s">
        <v>74</v>
      </c>
      <c r="BR288" t="s">
        <v>74</v>
      </c>
      <c r="BS288" t="s">
        <v>74</v>
      </c>
      <c r="BT288" t="s">
        <v>5526</v>
      </c>
      <c r="BU288" t="s">
        <v>74</v>
      </c>
      <c r="BV288" t="s">
        <v>74</v>
      </c>
      <c r="BW288">
        <v>0</v>
      </c>
    </row>
    <row r="289" spans="1:75" customFormat="1" x14ac:dyDescent="0.25">
      <c r="A289" t="s">
        <v>5529</v>
      </c>
      <c r="B289" t="s">
        <v>102</v>
      </c>
      <c r="C289" t="s">
        <v>187</v>
      </c>
      <c r="D289" t="s">
        <v>953</v>
      </c>
      <c r="E289">
        <v>2018</v>
      </c>
      <c r="F289" t="s">
        <v>74</v>
      </c>
      <c r="G289" t="s">
        <v>74</v>
      </c>
      <c r="H289" t="s">
        <v>74</v>
      </c>
      <c r="I289" t="s">
        <v>74</v>
      </c>
      <c r="J289" t="s">
        <v>74</v>
      </c>
      <c r="K289" t="s">
        <v>74</v>
      </c>
      <c r="L289" t="s">
        <v>74</v>
      </c>
      <c r="M289" t="s">
        <v>74</v>
      </c>
      <c r="N289" t="s">
        <v>74</v>
      </c>
      <c r="O289" t="s">
        <v>74</v>
      </c>
      <c r="P289" t="s">
        <v>74</v>
      </c>
      <c r="Q289" t="s">
        <v>74</v>
      </c>
      <c r="R289" t="s">
        <v>74</v>
      </c>
      <c r="S289" t="s">
        <v>74</v>
      </c>
      <c r="T289" t="s">
        <v>74</v>
      </c>
      <c r="U289" t="s">
        <v>74</v>
      </c>
      <c r="V289" t="s">
        <v>74</v>
      </c>
      <c r="W289" t="s">
        <v>74</v>
      </c>
      <c r="X289" t="s">
        <v>74</v>
      </c>
      <c r="Y289" t="s">
        <v>74</v>
      </c>
      <c r="Z289" t="s">
        <v>74</v>
      </c>
      <c r="AA289" t="s">
        <v>74</v>
      </c>
      <c r="AB289" t="s">
        <v>74</v>
      </c>
      <c r="AC289" t="s">
        <v>74</v>
      </c>
      <c r="AD289" t="s">
        <v>74</v>
      </c>
      <c r="AE289" t="s">
        <v>74</v>
      </c>
      <c r="AF289" t="s">
        <v>74</v>
      </c>
      <c r="AG289" t="s">
        <v>74</v>
      </c>
      <c r="AH289" t="s">
        <v>74</v>
      </c>
      <c r="AI289" t="s">
        <v>74</v>
      </c>
      <c r="AJ289" t="s">
        <v>74</v>
      </c>
      <c r="AK289" t="s">
        <v>74</v>
      </c>
      <c r="AL289" t="s">
        <v>74</v>
      </c>
      <c r="AM289" t="s">
        <v>74</v>
      </c>
      <c r="AN289" t="s">
        <v>74</v>
      </c>
      <c r="AO289" t="s">
        <v>74</v>
      </c>
      <c r="AP289" t="s">
        <v>74</v>
      </c>
      <c r="AQ289" t="s">
        <v>74</v>
      </c>
      <c r="AR289" t="s">
        <v>74</v>
      </c>
      <c r="AS289" t="s">
        <v>74</v>
      </c>
      <c r="AT289" t="s">
        <v>74</v>
      </c>
      <c r="AU289" t="s">
        <v>74</v>
      </c>
      <c r="AV289" t="s">
        <v>74</v>
      </c>
      <c r="AW289" t="s">
        <v>74</v>
      </c>
      <c r="AX289" t="s">
        <v>74</v>
      </c>
      <c r="AY289" t="s">
        <v>74</v>
      </c>
      <c r="AZ289" t="s">
        <v>74</v>
      </c>
      <c r="BA289" t="s">
        <v>74</v>
      </c>
      <c r="BB289" t="s">
        <v>74</v>
      </c>
      <c r="BC289" t="s">
        <v>74</v>
      </c>
      <c r="BD289" t="s">
        <v>74</v>
      </c>
      <c r="BE289" t="s">
        <v>74</v>
      </c>
      <c r="BF289" t="s">
        <v>74</v>
      </c>
      <c r="BG289" t="s">
        <v>74</v>
      </c>
      <c r="BH289" t="s">
        <v>74</v>
      </c>
      <c r="BI289" t="s">
        <v>74</v>
      </c>
      <c r="BJ289" t="s">
        <v>74</v>
      </c>
      <c r="BK289" t="s">
        <v>74</v>
      </c>
      <c r="BL289" t="s">
        <v>74</v>
      </c>
      <c r="BM289" t="s">
        <v>74</v>
      </c>
      <c r="BN289" t="s">
        <v>74</v>
      </c>
      <c r="BO289" t="s">
        <v>74</v>
      </c>
      <c r="BP289" t="s">
        <v>74</v>
      </c>
      <c r="BQ289" t="s">
        <v>74</v>
      </c>
      <c r="BR289" t="s">
        <v>74</v>
      </c>
      <c r="BS289" t="s">
        <v>74</v>
      </c>
      <c r="BT289" t="s">
        <v>5526</v>
      </c>
      <c r="BU289" t="s">
        <v>74</v>
      </c>
      <c r="BV289" t="s">
        <v>74</v>
      </c>
      <c r="BW289">
        <v>1</v>
      </c>
    </row>
    <row r="290" spans="1:75" customFormat="1" x14ac:dyDescent="0.25">
      <c r="A290" t="s">
        <v>5530</v>
      </c>
      <c r="B290" t="s">
        <v>102</v>
      </c>
      <c r="C290" t="s">
        <v>187</v>
      </c>
      <c r="D290" t="s">
        <v>961</v>
      </c>
      <c r="E290">
        <v>2018</v>
      </c>
      <c r="F290" t="s">
        <v>74</v>
      </c>
      <c r="G290" t="s">
        <v>74</v>
      </c>
      <c r="H290" t="s">
        <v>74</v>
      </c>
      <c r="I290" t="s">
        <v>74</v>
      </c>
      <c r="J290" t="s">
        <v>74</v>
      </c>
      <c r="K290" t="s">
        <v>74</v>
      </c>
      <c r="L290" t="s">
        <v>74</v>
      </c>
      <c r="M290" t="s">
        <v>74</v>
      </c>
      <c r="N290" t="s">
        <v>74</v>
      </c>
      <c r="O290" t="s">
        <v>74</v>
      </c>
      <c r="P290" t="s">
        <v>74</v>
      </c>
      <c r="Q290" t="s">
        <v>74</v>
      </c>
      <c r="R290" t="s">
        <v>74</v>
      </c>
      <c r="S290" t="s">
        <v>74</v>
      </c>
      <c r="T290" t="s">
        <v>74</v>
      </c>
      <c r="U290" t="s">
        <v>74</v>
      </c>
      <c r="V290" t="s">
        <v>74</v>
      </c>
      <c r="W290" t="s">
        <v>74</v>
      </c>
      <c r="X290" t="s">
        <v>74</v>
      </c>
      <c r="Y290" t="s">
        <v>74</v>
      </c>
      <c r="Z290" t="s">
        <v>74</v>
      </c>
      <c r="AA290" t="s">
        <v>74</v>
      </c>
      <c r="AB290" t="s">
        <v>74</v>
      </c>
      <c r="AC290" t="s">
        <v>74</v>
      </c>
      <c r="AD290" t="s">
        <v>74</v>
      </c>
      <c r="AE290" t="s">
        <v>74</v>
      </c>
      <c r="AF290" t="s">
        <v>74</v>
      </c>
      <c r="AG290" t="s">
        <v>74</v>
      </c>
      <c r="AH290" t="s">
        <v>74</v>
      </c>
      <c r="AI290" t="s">
        <v>74</v>
      </c>
      <c r="AJ290" t="s">
        <v>74</v>
      </c>
      <c r="AK290" t="s">
        <v>74</v>
      </c>
      <c r="AL290" t="s">
        <v>74</v>
      </c>
      <c r="AM290" t="s">
        <v>74</v>
      </c>
      <c r="AN290" t="s">
        <v>74</v>
      </c>
      <c r="AO290" t="s">
        <v>74</v>
      </c>
      <c r="AP290" t="s">
        <v>74</v>
      </c>
      <c r="AQ290" t="s">
        <v>74</v>
      </c>
      <c r="AR290" t="s">
        <v>74</v>
      </c>
      <c r="AS290" t="s">
        <v>74</v>
      </c>
      <c r="AT290" t="s">
        <v>74</v>
      </c>
      <c r="AU290" t="s">
        <v>74</v>
      </c>
      <c r="AV290" t="s">
        <v>74</v>
      </c>
      <c r="AW290" t="s">
        <v>74</v>
      </c>
      <c r="AX290" t="s">
        <v>74</v>
      </c>
      <c r="AY290" t="s">
        <v>74</v>
      </c>
      <c r="AZ290" t="s">
        <v>74</v>
      </c>
      <c r="BA290" t="s">
        <v>74</v>
      </c>
      <c r="BB290" t="s">
        <v>74</v>
      </c>
      <c r="BC290" t="s">
        <v>74</v>
      </c>
      <c r="BD290" t="s">
        <v>74</v>
      </c>
      <c r="BE290" t="s">
        <v>74</v>
      </c>
      <c r="BF290" t="s">
        <v>74</v>
      </c>
      <c r="BG290" t="s">
        <v>74</v>
      </c>
      <c r="BH290" t="s">
        <v>74</v>
      </c>
      <c r="BI290" t="s">
        <v>74</v>
      </c>
      <c r="BJ290" t="s">
        <v>74</v>
      </c>
      <c r="BK290" t="s">
        <v>74</v>
      </c>
      <c r="BL290" t="s">
        <v>74</v>
      </c>
      <c r="BM290" t="s">
        <v>74</v>
      </c>
      <c r="BN290" t="s">
        <v>74</v>
      </c>
      <c r="BO290" t="s">
        <v>74</v>
      </c>
      <c r="BP290" t="s">
        <v>74</v>
      </c>
      <c r="BQ290" t="s">
        <v>74</v>
      </c>
      <c r="BR290" t="s">
        <v>74</v>
      </c>
      <c r="BS290" t="s">
        <v>74</v>
      </c>
      <c r="BT290" t="s">
        <v>5526</v>
      </c>
      <c r="BU290" t="s">
        <v>74</v>
      </c>
      <c r="BV290" t="s">
        <v>74</v>
      </c>
      <c r="BW290">
        <v>0</v>
      </c>
    </row>
    <row r="291" spans="1:75" customFormat="1" x14ac:dyDescent="0.25">
      <c r="A291" t="s">
        <v>5531</v>
      </c>
      <c r="B291" t="s">
        <v>102</v>
      </c>
      <c r="C291" t="s">
        <v>420</v>
      </c>
      <c r="D291" t="s">
        <v>44</v>
      </c>
      <c r="E291">
        <v>2018</v>
      </c>
      <c r="F291">
        <v>3947</v>
      </c>
      <c r="G291">
        <v>1216</v>
      </c>
      <c r="H291">
        <v>0</v>
      </c>
      <c r="I291">
        <v>1015</v>
      </c>
      <c r="J291">
        <v>822</v>
      </c>
      <c r="K291">
        <v>732</v>
      </c>
      <c r="L291">
        <v>620</v>
      </c>
      <c r="M291">
        <v>570</v>
      </c>
      <c r="N291">
        <v>609</v>
      </c>
      <c r="O291">
        <v>428</v>
      </c>
      <c r="P291">
        <v>185</v>
      </c>
      <c r="Q291">
        <v>37</v>
      </c>
      <c r="R291">
        <v>10</v>
      </c>
      <c r="S291">
        <v>135</v>
      </c>
      <c r="T291">
        <v>0</v>
      </c>
      <c r="U291">
        <v>4370</v>
      </c>
      <c r="V291">
        <v>162</v>
      </c>
      <c r="W291">
        <v>631</v>
      </c>
      <c r="X291" t="s">
        <v>74</v>
      </c>
      <c r="Y291" t="s">
        <v>74</v>
      </c>
      <c r="Z291" t="s">
        <v>74</v>
      </c>
      <c r="AA291" t="s">
        <v>74</v>
      </c>
      <c r="AB291" t="s">
        <v>74</v>
      </c>
      <c r="AC291" t="s">
        <v>74</v>
      </c>
      <c r="AD291" t="s">
        <v>74</v>
      </c>
      <c r="AE291" t="s">
        <v>74</v>
      </c>
      <c r="AF291" t="s">
        <v>74</v>
      </c>
      <c r="AG291" t="s">
        <v>74</v>
      </c>
      <c r="AH291" t="s">
        <v>74</v>
      </c>
      <c r="AI291">
        <v>4775</v>
      </c>
      <c r="AJ291">
        <v>381</v>
      </c>
      <c r="AK291">
        <v>7</v>
      </c>
      <c r="AL291">
        <v>5163</v>
      </c>
      <c r="AM291">
        <v>0.76447799999999999</v>
      </c>
      <c r="AN291">
        <v>0.23552200000000001</v>
      </c>
      <c r="AO291">
        <v>0</v>
      </c>
      <c r="AP291">
        <v>0.19659099999999999</v>
      </c>
      <c r="AQ291">
        <v>0.15920999999999999</v>
      </c>
      <c r="AR291">
        <v>0.14177799999999999</v>
      </c>
      <c r="AS291">
        <v>0.120085</v>
      </c>
      <c r="AT291">
        <v>0.110401</v>
      </c>
      <c r="AU291">
        <v>0.117955</v>
      </c>
      <c r="AV291">
        <v>8.2897999999999999E-2</v>
      </c>
      <c r="AW291">
        <v>3.5832000000000003E-2</v>
      </c>
      <c r="AX291">
        <v>7.1659999999999996E-3</v>
      </c>
      <c r="AY291">
        <v>1.9369999999999999E-3</v>
      </c>
      <c r="AZ291">
        <v>2.6148000000000001E-2</v>
      </c>
      <c r="BA291">
        <v>0</v>
      </c>
      <c r="BB291">
        <v>0.84640699999999991</v>
      </c>
      <c r="BC291">
        <v>3.1377000000000002E-2</v>
      </c>
      <c r="BD291">
        <v>0.12221600000000001</v>
      </c>
      <c r="BE291">
        <v>0</v>
      </c>
      <c r="BF291">
        <v>0</v>
      </c>
      <c r="BG291">
        <v>0</v>
      </c>
      <c r="BH291">
        <v>0</v>
      </c>
      <c r="BI291">
        <v>0</v>
      </c>
      <c r="BJ291">
        <v>0</v>
      </c>
      <c r="BK291">
        <v>0</v>
      </c>
      <c r="BL291">
        <v>0</v>
      </c>
      <c r="BM291">
        <v>0</v>
      </c>
      <c r="BN291">
        <v>0</v>
      </c>
      <c r="BO291">
        <v>0</v>
      </c>
      <c r="BP291">
        <v>0.92484999999999995</v>
      </c>
      <c r="BQ291">
        <v>7.3793999999999998E-2</v>
      </c>
      <c r="BR291">
        <v>1.356E-3</v>
      </c>
      <c r="BS291">
        <v>1</v>
      </c>
      <c r="BT291" t="s">
        <v>5532</v>
      </c>
      <c r="BU291">
        <v>5163</v>
      </c>
      <c r="BV291">
        <v>1</v>
      </c>
      <c r="BW291">
        <v>0</v>
      </c>
    </row>
    <row r="292" spans="1:75" customFormat="1" x14ac:dyDescent="0.25">
      <c r="A292" t="s">
        <v>5533</v>
      </c>
      <c r="B292" t="s">
        <v>102</v>
      </c>
      <c r="C292" t="s">
        <v>420</v>
      </c>
      <c r="D292" t="s">
        <v>947</v>
      </c>
      <c r="E292">
        <v>2018</v>
      </c>
      <c r="F292" t="s">
        <v>74</v>
      </c>
      <c r="G292" t="s">
        <v>74</v>
      </c>
      <c r="H292" t="s">
        <v>74</v>
      </c>
      <c r="I292" t="s">
        <v>74</v>
      </c>
      <c r="J292" t="s">
        <v>74</v>
      </c>
      <c r="K292" t="s">
        <v>74</v>
      </c>
      <c r="L292" t="s">
        <v>74</v>
      </c>
      <c r="M292" t="s">
        <v>74</v>
      </c>
      <c r="N292" t="s">
        <v>74</v>
      </c>
      <c r="O292" t="s">
        <v>74</v>
      </c>
      <c r="P292" t="s">
        <v>74</v>
      </c>
      <c r="Q292" t="s">
        <v>74</v>
      </c>
      <c r="R292" t="s">
        <v>74</v>
      </c>
      <c r="S292" t="s">
        <v>74</v>
      </c>
      <c r="T292" t="s">
        <v>74</v>
      </c>
      <c r="U292" t="s">
        <v>74</v>
      </c>
      <c r="V292" t="s">
        <v>74</v>
      </c>
      <c r="W292" t="s">
        <v>74</v>
      </c>
      <c r="X292" t="s">
        <v>74</v>
      </c>
      <c r="Y292" t="s">
        <v>74</v>
      </c>
      <c r="Z292" t="s">
        <v>74</v>
      </c>
      <c r="AA292" t="s">
        <v>74</v>
      </c>
      <c r="AB292" t="s">
        <v>74</v>
      </c>
      <c r="AC292" t="s">
        <v>74</v>
      </c>
      <c r="AD292" t="s">
        <v>74</v>
      </c>
      <c r="AE292" t="s">
        <v>74</v>
      </c>
      <c r="AF292" t="s">
        <v>74</v>
      </c>
      <c r="AG292" t="s">
        <v>74</v>
      </c>
      <c r="AH292" t="s">
        <v>74</v>
      </c>
      <c r="AI292" t="s">
        <v>74</v>
      </c>
      <c r="AJ292" t="s">
        <v>74</v>
      </c>
      <c r="AK292" t="s">
        <v>74</v>
      </c>
      <c r="AL292" t="s">
        <v>74</v>
      </c>
      <c r="AM292" t="s">
        <v>74</v>
      </c>
      <c r="AN292" t="s">
        <v>74</v>
      </c>
      <c r="AO292" t="s">
        <v>74</v>
      </c>
      <c r="AP292" t="s">
        <v>74</v>
      </c>
      <c r="AQ292" t="s">
        <v>74</v>
      </c>
      <c r="AR292" t="s">
        <v>74</v>
      </c>
      <c r="AS292" t="s">
        <v>74</v>
      </c>
      <c r="AT292" t="s">
        <v>74</v>
      </c>
      <c r="AU292" t="s">
        <v>74</v>
      </c>
      <c r="AV292" t="s">
        <v>74</v>
      </c>
      <c r="AW292" t="s">
        <v>74</v>
      </c>
      <c r="AX292" t="s">
        <v>74</v>
      </c>
      <c r="AY292" t="s">
        <v>74</v>
      </c>
      <c r="AZ292" t="s">
        <v>74</v>
      </c>
      <c r="BA292" t="s">
        <v>74</v>
      </c>
      <c r="BB292" t="s">
        <v>74</v>
      </c>
      <c r="BC292" t="s">
        <v>74</v>
      </c>
      <c r="BD292" t="s">
        <v>74</v>
      </c>
      <c r="BE292" t="s">
        <v>74</v>
      </c>
      <c r="BF292" t="s">
        <v>74</v>
      </c>
      <c r="BG292" t="s">
        <v>74</v>
      </c>
      <c r="BH292" t="s">
        <v>74</v>
      </c>
      <c r="BI292" t="s">
        <v>74</v>
      </c>
      <c r="BJ292" t="s">
        <v>74</v>
      </c>
      <c r="BK292" t="s">
        <v>74</v>
      </c>
      <c r="BL292" t="s">
        <v>74</v>
      </c>
      <c r="BM292" t="s">
        <v>74</v>
      </c>
      <c r="BN292" t="s">
        <v>74</v>
      </c>
      <c r="BO292" t="s">
        <v>74</v>
      </c>
      <c r="BP292" t="s">
        <v>74</v>
      </c>
      <c r="BQ292" t="s">
        <v>74</v>
      </c>
      <c r="BR292" t="s">
        <v>74</v>
      </c>
      <c r="BS292" t="s">
        <v>74</v>
      </c>
      <c r="BT292" t="s">
        <v>5532</v>
      </c>
      <c r="BU292" t="s">
        <v>74</v>
      </c>
      <c r="BV292" t="s">
        <v>74</v>
      </c>
      <c r="BW292">
        <v>0</v>
      </c>
    </row>
    <row r="293" spans="1:75" customFormat="1" x14ac:dyDescent="0.25">
      <c r="A293" t="s">
        <v>5534</v>
      </c>
      <c r="B293" t="s">
        <v>102</v>
      </c>
      <c r="C293" t="s">
        <v>420</v>
      </c>
      <c r="D293" t="s">
        <v>951</v>
      </c>
      <c r="E293">
        <v>2018</v>
      </c>
      <c r="F293" t="s">
        <v>74</v>
      </c>
      <c r="G293" t="s">
        <v>74</v>
      </c>
      <c r="H293" t="s">
        <v>74</v>
      </c>
      <c r="I293" t="s">
        <v>74</v>
      </c>
      <c r="J293" t="s">
        <v>74</v>
      </c>
      <c r="K293" t="s">
        <v>74</v>
      </c>
      <c r="L293" t="s">
        <v>74</v>
      </c>
      <c r="M293" t="s">
        <v>74</v>
      </c>
      <c r="N293" t="s">
        <v>74</v>
      </c>
      <c r="O293" t="s">
        <v>74</v>
      </c>
      <c r="P293" t="s">
        <v>74</v>
      </c>
      <c r="Q293" t="s">
        <v>74</v>
      </c>
      <c r="R293" t="s">
        <v>74</v>
      </c>
      <c r="S293" t="s">
        <v>74</v>
      </c>
      <c r="T293" t="s">
        <v>74</v>
      </c>
      <c r="U293" t="s">
        <v>74</v>
      </c>
      <c r="V293" t="s">
        <v>74</v>
      </c>
      <c r="W293" t="s">
        <v>74</v>
      </c>
      <c r="X293" t="s">
        <v>74</v>
      </c>
      <c r="Y293" t="s">
        <v>74</v>
      </c>
      <c r="Z293" t="s">
        <v>74</v>
      </c>
      <c r="AA293" t="s">
        <v>74</v>
      </c>
      <c r="AB293" t="s">
        <v>74</v>
      </c>
      <c r="AC293" t="s">
        <v>74</v>
      </c>
      <c r="AD293" t="s">
        <v>74</v>
      </c>
      <c r="AE293" t="s">
        <v>74</v>
      </c>
      <c r="AF293" t="s">
        <v>74</v>
      </c>
      <c r="AG293" t="s">
        <v>74</v>
      </c>
      <c r="AH293" t="s">
        <v>74</v>
      </c>
      <c r="AI293" t="s">
        <v>74</v>
      </c>
      <c r="AJ293" t="s">
        <v>74</v>
      </c>
      <c r="AK293" t="s">
        <v>74</v>
      </c>
      <c r="AL293" t="s">
        <v>74</v>
      </c>
      <c r="AM293" t="s">
        <v>74</v>
      </c>
      <c r="AN293" t="s">
        <v>74</v>
      </c>
      <c r="AO293" t="s">
        <v>74</v>
      </c>
      <c r="AP293" t="s">
        <v>74</v>
      </c>
      <c r="AQ293" t="s">
        <v>74</v>
      </c>
      <c r="AR293" t="s">
        <v>74</v>
      </c>
      <c r="AS293" t="s">
        <v>74</v>
      </c>
      <c r="AT293" t="s">
        <v>74</v>
      </c>
      <c r="AU293" t="s">
        <v>74</v>
      </c>
      <c r="AV293" t="s">
        <v>74</v>
      </c>
      <c r="AW293" t="s">
        <v>74</v>
      </c>
      <c r="AX293" t="s">
        <v>74</v>
      </c>
      <c r="AY293" t="s">
        <v>74</v>
      </c>
      <c r="AZ293" t="s">
        <v>74</v>
      </c>
      <c r="BA293" t="s">
        <v>74</v>
      </c>
      <c r="BB293" t="s">
        <v>74</v>
      </c>
      <c r="BC293" t="s">
        <v>74</v>
      </c>
      <c r="BD293" t="s">
        <v>74</v>
      </c>
      <c r="BE293" t="s">
        <v>74</v>
      </c>
      <c r="BF293" t="s">
        <v>74</v>
      </c>
      <c r="BG293" t="s">
        <v>74</v>
      </c>
      <c r="BH293" t="s">
        <v>74</v>
      </c>
      <c r="BI293" t="s">
        <v>74</v>
      </c>
      <c r="BJ293" t="s">
        <v>74</v>
      </c>
      <c r="BK293" t="s">
        <v>74</v>
      </c>
      <c r="BL293" t="s">
        <v>74</v>
      </c>
      <c r="BM293" t="s">
        <v>74</v>
      </c>
      <c r="BN293" t="s">
        <v>74</v>
      </c>
      <c r="BO293" t="s">
        <v>74</v>
      </c>
      <c r="BP293" t="s">
        <v>74</v>
      </c>
      <c r="BQ293" t="s">
        <v>74</v>
      </c>
      <c r="BR293" t="s">
        <v>74</v>
      </c>
      <c r="BS293" t="s">
        <v>74</v>
      </c>
      <c r="BT293" t="s">
        <v>5532</v>
      </c>
      <c r="BU293" t="s">
        <v>74</v>
      </c>
      <c r="BV293" t="s">
        <v>74</v>
      </c>
      <c r="BW293">
        <v>0</v>
      </c>
    </row>
    <row r="294" spans="1:75" customFormat="1" x14ac:dyDescent="0.25">
      <c r="A294" t="s">
        <v>5535</v>
      </c>
      <c r="B294" t="s">
        <v>102</v>
      </c>
      <c r="C294" t="s">
        <v>420</v>
      </c>
      <c r="D294" t="s">
        <v>953</v>
      </c>
      <c r="E294">
        <v>2018</v>
      </c>
      <c r="F294" t="s">
        <v>74</v>
      </c>
      <c r="G294" t="s">
        <v>74</v>
      </c>
      <c r="H294" t="s">
        <v>74</v>
      </c>
      <c r="I294" t="s">
        <v>74</v>
      </c>
      <c r="J294" t="s">
        <v>74</v>
      </c>
      <c r="K294" t="s">
        <v>74</v>
      </c>
      <c r="L294" t="s">
        <v>74</v>
      </c>
      <c r="M294" t="s">
        <v>74</v>
      </c>
      <c r="N294" t="s">
        <v>74</v>
      </c>
      <c r="O294" t="s">
        <v>74</v>
      </c>
      <c r="P294" t="s">
        <v>74</v>
      </c>
      <c r="Q294" t="s">
        <v>74</v>
      </c>
      <c r="R294" t="s">
        <v>74</v>
      </c>
      <c r="S294" t="s">
        <v>74</v>
      </c>
      <c r="T294" t="s">
        <v>74</v>
      </c>
      <c r="U294" t="s">
        <v>74</v>
      </c>
      <c r="V294" t="s">
        <v>74</v>
      </c>
      <c r="W294" t="s">
        <v>74</v>
      </c>
      <c r="X294" t="s">
        <v>74</v>
      </c>
      <c r="Y294" t="s">
        <v>74</v>
      </c>
      <c r="Z294" t="s">
        <v>74</v>
      </c>
      <c r="AA294" t="s">
        <v>74</v>
      </c>
      <c r="AB294" t="s">
        <v>74</v>
      </c>
      <c r="AC294" t="s">
        <v>74</v>
      </c>
      <c r="AD294" t="s">
        <v>74</v>
      </c>
      <c r="AE294" t="s">
        <v>74</v>
      </c>
      <c r="AF294" t="s">
        <v>74</v>
      </c>
      <c r="AG294" t="s">
        <v>74</v>
      </c>
      <c r="AH294" t="s">
        <v>74</v>
      </c>
      <c r="AI294" t="s">
        <v>74</v>
      </c>
      <c r="AJ294" t="s">
        <v>74</v>
      </c>
      <c r="AK294" t="s">
        <v>74</v>
      </c>
      <c r="AL294" t="s">
        <v>74</v>
      </c>
      <c r="AM294" t="s">
        <v>74</v>
      </c>
      <c r="AN294" t="s">
        <v>74</v>
      </c>
      <c r="AO294" t="s">
        <v>74</v>
      </c>
      <c r="AP294" t="s">
        <v>74</v>
      </c>
      <c r="AQ294" t="s">
        <v>74</v>
      </c>
      <c r="AR294" t="s">
        <v>74</v>
      </c>
      <c r="AS294" t="s">
        <v>74</v>
      </c>
      <c r="AT294" t="s">
        <v>74</v>
      </c>
      <c r="AU294" t="s">
        <v>74</v>
      </c>
      <c r="AV294" t="s">
        <v>74</v>
      </c>
      <c r="AW294" t="s">
        <v>74</v>
      </c>
      <c r="AX294" t="s">
        <v>74</v>
      </c>
      <c r="AY294" t="s">
        <v>74</v>
      </c>
      <c r="AZ294" t="s">
        <v>74</v>
      </c>
      <c r="BA294" t="s">
        <v>74</v>
      </c>
      <c r="BB294" t="s">
        <v>74</v>
      </c>
      <c r="BC294" t="s">
        <v>74</v>
      </c>
      <c r="BD294" t="s">
        <v>74</v>
      </c>
      <c r="BE294" t="s">
        <v>74</v>
      </c>
      <c r="BF294" t="s">
        <v>74</v>
      </c>
      <c r="BG294" t="s">
        <v>74</v>
      </c>
      <c r="BH294" t="s">
        <v>74</v>
      </c>
      <c r="BI294" t="s">
        <v>74</v>
      </c>
      <c r="BJ294" t="s">
        <v>74</v>
      </c>
      <c r="BK294" t="s">
        <v>74</v>
      </c>
      <c r="BL294" t="s">
        <v>74</v>
      </c>
      <c r="BM294" t="s">
        <v>74</v>
      </c>
      <c r="BN294" t="s">
        <v>74</v>
      </c>
      <c r="BO294" t="s">
        <v>74</v>
      </c>
      <c r="BP294" t="s">
        <v>74</v>
      </c>
      <c r="BQ294" t="s">
        <v>74</v>
      </c>
      <c r="BR294" t="s">
        <v>74</v>
      </c>
      <c r="BS294" t="s">
        <v>74</v>
      </c>
      <c r="BT294" t="s">
        <v>5532</v>
      </c>
      <c r="BU294" t="s">
        <v>74</v>
      </c>
      <c r="BV294" t="s">
        <v>74</v>
      </c>
      <c r="BW294">
        <v>0</v>
      </c>
    </row>
    <row r="295" spans="1:75" customFormat="1" x14ac:dyDescent="0.25">
      <c r="A295" t="s">
        <v>5536</v>
      </c>
      <c r="B295" t="s">
        <v>102</v>
      </c>
      <c r="C295" t="s">
        <v>426</v>
      </c>
      <c r="D295" t="s">
        <v>44</v>
      </c>
      <c r="E295">
        <v>2018</v>
      </c>
      <c r="F295">
        <v>562</v>
      </c>
      <c r="G295">
        <v>174</v>
      </c>
      <c r="H295">
        <v>0</v>
      </c>
      <c r="I295">
        <v>96</v>
      </c>
      <c r="J295">
        <v>149</v>
      </c>
      <c r="K295">
        <v>136</v>
      </c>
      <c r="L295">
        <v>85</v>
      </c>
      <c r="M295">
        <v>90</v>
      </c>
      <c r="N295">
        <v>74</v>
      </c>
      <c r="O295">
        <v>50</v>
      </c>
      <c r="P295">
        <v>39</v>
      </c>
      <c r="Q295">
        <v>14</v>
      </c>
      <c r="R295">
        <v>2</v>
      </c>
      <c r="S295">
        <v>1</v>
      </c>
      <c r="T295">
        <v>0</v>
      </c>
      <c r="U295">
        <v>655</v>
      </c>
      <c r="V295">
        <v>43</v>
      </c>
      <c r="W295">
        <v>38</v>
      </c>
      <c r="X295">
        <v>536</v>
      </c>
      <c r="Y295">
        <v>174</v>
      </c>
      <c r="Z295">
        <v>26</v>
      </c>
      <c r="AA295">
        <v>1</v>
      </c>
      <c r="AB295">
        <v>0</v>
      </c>
      <c r="AC295">
        <v>0</v>
      </c>
      <c r="AD295">
        <v>0</v>
      </c>
      <c r="AE295">
        <v>633</v>
      </c>
      <c r="AF295">
        <v>0</v>
      </c>
      <c r="AG295">
        <v>0</v>
      </c>
      <c r="AH295">
        <v>102</v>
      </c>
      <c r="AI295">
        <v>579</v>
      </c>
      <c r="AJ295">
        <v>50</v>
      </c>
      <c r="AK295">
        <v>107</v>
      </c>
      <c r="AL295">
        <v>736</v>
      </c>
      <c r="AM295">
        <v>0.76358700000000002</v>
      </c>
      <c r="AN295">
        <v>0.23641300000000001</v>
      </c>
      <c r="AO295">
        <v>0</v>
      </c>
      <c r="AP295">
        <v>0.130435</v>
      </c>
      <c r="AQ295">
        <v>0.20244599999999999</v>
      </c>
      <c r="AR295">
        <v>0.184783</v>
      </c>
      <c r="AS295">
        <v>0.11548899999999999</v>
      </c>
      <c r="AT295">
        <v>0.122283</v>
      </c>
      <c r="AU295">
        <v>0.10054299999999999</v>
      </c>
      <c r="AV295">
        <v>6.7934999999999995E-2</v>
      </c>
      <c r="AW295">
        <v>5.2988999999999988E-2</v>
      </c>
      <c r="AX295">
        <v>1.9022000000000001E-2</v>
      </c>
      <c r="AY295">
        <v>2.7169999999999998E-3</v>
      </c>
      <c r="AZ295">
        <v>1.359E-3</v>
      </c>
      <c r="BA295">
        <v>0</v>
      </c>
      <c r="BB295">
        <v>0.88994600000000001</v>
      </c>
      <c r="BC295">
        <v>5.8423999999999997E-2</v>
      </c>
      <c r="BD295">
        <v>5.1630000000000002E-2</v>
      </c>
      <c r="BE295">
        <v>0.72826099999999994</v>
      </c>
      <c r="BF295">
        <v>0.23641300000000001</v>
      </c>
      <c r="BG295">
        <v>3.5326000000000003E-2</v>
      </c>
      <c r="BH295">
        <v>1.359E-3</v>
      </c>
      <c r="BI295">
        <v>0</v>
      </c>
      <c r="BJ295">
        <v>0</v>
      </c>
      <c r="BK295">
        <v>0</v>
      </c>
      <c r="BL295">
        <v>0.86005399999999999</v>
      </c>
      <c r="BM295">
        <v>0</v>
      </c>
      <c r="BN295">
        <v>0</v>
      </c>
      <c r="BO295">
        <v>0.13858699999999999</v>
      </c>
      <c r="BP295">
        <v>0.78668499999999997</v>
      </c>
      <c r="BQ295">
        <v>6.7934999999999995E-2</v>
      </c>
      <c r="BR295">
        <v>0.14538000000000001</v>
      </c>
      <c r="BS295">
        <v>1</v>
      </c>
      <c r="BT295" t="s">
        <v>5537</v>
      </c>
      <c r="BU295">
        <v>736</v>
      </c>
      <c r="BV295">
        <v>1</v>
      </c>
      <c r="BW295">
        <v>0</v>
      </c>
    </row>
    <row r="296" spans="1:75" customFormat="1" x14ac:dyDescent="0.25">
      <c r="A296" t="s">
        <v>5538</v>
      </c>
      <c r="B296" t="s">
        <v>102</v>
      </c>
      <c r="C296" t="s">
        <v>426</v>
      </c>
      <c r="D296" t="s">
        <v>947</v>
      </c>
      <c r="E296">
        <v>2018</v>
      </c>
      <c r="F296" t="s">
        <v>74</v>
      </c>
      <c r="G296" t="s">
        <v>74</v>
      </c>
      <c r="H296" t="s">
        <v>74</v>
      </c>
      <c r="I296" t="s">
        <v>74</v>
      </c>
      <c r="J296" t="s">
        <v>74</v>
      </c>
      <c r="K296" t="s">
        <v>74</v>
      </c>
      <c r="L296" t="s">
        <v>74</v>
      </c>
      <c r="M296" t="s">
        <v>74</v>
      </c>
      <c r="N296" t="s">
        <v>74</v>
      </c>
      <c r="O296" t="s">
        <v>74</v>
      </c>
      <c r="P296" t="s">
        <v>74</v>
      </c>
      <c r="Q296" t="s">
        <v>74</v>
      </c>
      <c r="R296" t="s">
        <v>74</v>
      </c>
      <c r="S296" t="s">
        <v>74</v>
      </c>
      <c r="T296" t="s">
        <v>74</v>
      </c>
      <c r="U296" t="s">
        <v>74</v>
      </c>
      <c r="V296" t="s">
        <v>74</v>
      </c>
      <c r="W296" t="s">
        <v>74</v>
      </c>
      <c r="X296" t="s">
        <v>74</v>
      </c>
      <c r="Y296" t="s">
        <v>74</v>
      </c>
      <c r="Z296" t="s">
        <v>74</v>
      </c>
      <c r="AA296" t="s">
        <v>74</v>
      </c>
      <c r="AB296" t="s">
        <v>74</v>
      </c>
      <c r="AC296" t="s">
        <v>74</v>
      </c>
      <c r="AD296" t="s">
        <v>74</v>
      </c>
      <c r="AE296" t="s">
        <v>74</v>
      </c>
      <c r="AF296" t="s">
        <v>74</v>
      </c>
      <c r="AG296" t="s">
        <v>74</v>
      </c>
      <c r="AH296" t="s">
        <v>74</v>
      </c>
      <c r="AI296" t="s">
        <v>74</v>
      </c>
      <c r="AJ296" t="s">
        <v>74</v>
      </c>
      <c r="AK296" t="s">
        <v>74</v>
      </c>
      <c r="AL296" t="s">
        <v>74</v>
      </c>
      <c r="AM296" t="s">
        <v>74</v>
      </c>
      <c r="AN296" t="s">
        <v>74</v>
      </c>
      <c r="AO296" t="s">
        <v>74</v>
      </c>
      <c r="AP296" t="s">
        <v>74</v>
      </c>
      <c r="AQ296" t="s">
        <v>74</v>
      </c>
      <c r="AR296" t="s">
        <v>74</v>
      </c>
      <c r="AS296" t="s">
        <v>74</v>
      </c>
      <c r="AT296" t="s">
        <v>74</v>
      </c>
      <c r="AU296" t="s">
        <v>74</v>
      </c>
      <c r="AV296" t="s">
        <v>74</v>
      </c>
      <c r="AW296" t="s">
        <v>74</v>
      </c>
      <c r="AX296" t="s">
        <v>74</v>
      </c>
      <c r="AY296" t="s">
        <v>74</v>
      </c>
      <c r="AZ296" t="s">
        <v>74</v>
      </c>
      <c r="BA296" t="s">
        <v>74</v>
      </c>
      <c r="BB296" t="s">
        <v>74</v>
      </c>
      <c r="BC296" t="s">
        <v>74</v>
      </c>
      <c r="BD296" t="s">
        <v>74</v>
      </c>
      <c r="BE296" t="s">
        <v>74</v>
      </c>
      <c r="BF296" t="s">
        <v>74</v>
      </c>
      <c r="BG296" t="s">
        <v>74</v>
      </c>
      <c r="BH296" t="s">
        <v>74</v>
      </c>
      <c r="BI296" t="s">
        <v>74</v>
      </c>
      <c r="BJ296" t="s">
        <v>74</v>
      </c>
      <c r="BK296" t="s">
        <v>74</v>
      </c>
      <c r="BL296" t="s">
        <v>74</v>
      </c>
      <c r="BM296" t="s">
        <v>74</v>
      </c>
      <c r="BN296" t="s">
        <v>74</v>
      </c>
      <c r="BO296" t="s">
        <v>74</v>
      </c>
      <c r="BP296" t="s">
        <v>74</v>
      </c>
      <c r="BQ296" t="s">
        <v>74</v>
      </c>
      <c r="BR296" t="s">
        <v>74</v>
      </c>
      <c r="BS296" t="s">
        <v>74</v>
      </c>
      <c r="BT296" t="s">
        <v>5537</v>
      </c>
      <c r="BU296" t="s">
        <v>74</v>
      </c>
      <c r="BV296" t="s">
        <v>74</v>
      </c>
      <c r="BW296">
        <v>0</v>
      </c>
    </row>
    <row r="297" spans="1:75" customFormat="1" x14ac:dyDescent="0.25">
      <c r="A297" t="s">
        <v>5539</v>
      </c>
      <c r="B297" t="s">
        <v>102</v>
      </c>
      <c r="C297" t="s">
        <v>426</v>
      </c>
      <c r="D297" t="s">
        <v>949</v>
      </c>
      <c r="E297">
        <v>2018</v>
      </c>
      <c r="F297" t="s">
        <v>74</v>
      </c>
      <c r="G297" t="s">
        <v>74</v>
      </c>
      <c r="H297" t="s">
        <v>74</v>
      </c>
      <c r="I297" t="s">
        <v>74</v>
      </c>
      <c r="J297" t="s">
        <v>74</v>
      </c>
      <c r="K297" t="s">
        <v>74</v>
      </c>
      <c r="L297" t="s">
        <v>74</v>
      </c>
      <c r="M297" t="s">
        <v>74</v>
      </c>
      <c r="N297" t="s">
        <v>74</v>
      </c>
      <c r="O297" t="s">
        <v>74</v>
      </c>
      <c r="P297" t="s">
        <v>74</v>
      </c>
      <c r="Q297" t="s">
        <v>74</v>
      </c>
      <c r="R297" t="s">
        <v>74</v>
      </c>
      <c r="S297" t="s">
        <v>74</v>
      </c>
      <c r="T297" t="s">
        <v>74</v>
      </c>
      <c r="U297" t="s">
        <v>74</v>
      </c>
      <c r="V297" t="s">
        <v>74</v>
      </c>
      <c r="W297" t="s">
        <v>74</v>
      </c>
      <c r="X297" t="s">
        <v>74</v>
      </c>
      <c r="Y297" t="s">
        <v>74</v>
      </c>
      <c r="Z297" t="s">
        <v>74</v>
      </c>
      <c r="AA297" t="s">
        <v>74</v>
      </c>
      <c r="AB297" t="s">
        <v>74</v>
      </c>
      <c r="AC297" t="s">
        <v>74</v>
      </c>
      <c r="AD297" t="s">
        <v>74</v>
      </c>
      <c r="AE297" t="s">
        <v>74</v>
      </c>
      <c r="AF297" t="s">
        <v>74</v>
      </c>
      <c r="AG297" t="s">
        <v>74</v>
      </c>
      <c r="AH297" t="s">
        <v>74</v>
      </c>
      <c r="AI297" t="s">
        <v>74</v>
      </c>
      <c r="AJ297" t="s">
        <v>74</v>
      </c>
      <c r="AK297" t="s">
        <v>74</v>
      </c>
      <c r="AL297" t="s">
        <v>74</v>
      </c>
      <c r="AM297" t="s">
        <v>74</v>
      </c>
      <c r="AN297" t="s">
        <v>74</v>
      </c>
      <c r="AO297" t="s">
        <v>74</v>
      </c>
      <c r="AP297" t="s">
        <v>74</v>
      </c>
      <c r="AQ297" t="s">
        <v>74</v>
      </c>
      <c r="AR297" t="s">
        <v>74</v>
      </c>
      <c r="AS297" t="s">
        <v>74</v>
      </c>
      <c r="AT297" t="s">
        <v>74</v>
      </c>
      <c r="AU297" t="s">
        <v>74</v>
      </c>
      <c r="AV297" t="s">
        <v>74</v>
      </c>
      <c r="AW297" t="s">
        <v>74</v>
      </c>
      <c r="AX297" t="s">
        <v>74</v>
      </c>
      <c r="AY297" t="s">
        <v>74</v>
      </c>
      <c r="AZ297" t="s">
        <v>74</v>
      </c>
      <c r="BA297" t="s">
        <v>74</v>
      </c>
      <c r="BB297" t="s">
        <v>74</v>
      </c>
      <c r="BC297" t="s">
        <v>74</v>
      </c>
      <c r="BD297" t="s">
        <v>74</v>
      </c>
      <c r="BE297" t="s">
        <v>74</v>
      </c>
      <c r="BF297" t="s">
        <v>74</v>
      </c>
      <c r="BG297" t="s">
        <v>74</v>
      </c>
      <c r="BH297" t="s">
        <v>74</v>
      </c>
      <c r="BI297" t="s">
        <v>74</v>
      </c>
      <c r="BJ297" t="s">
        <v>74</v>
      </c>
      <c r="BK297" t="s">
        <v>74</v>
      </c>
      <c r="BL297" t="s">
        <v>74</v>
      </c>
      <c r="BM297" t="s">
        <v>74</v>
      </c>
      <c r="BN297" t="s">
        <v>74</v>
      </c>
      <c r="BO297" t="s">
        <v>74</v>
      </c>
      <c r="BP297" t="s">
        <v>74</v>
      </c>
      <c r="BQ297" t="s">
        <v>74</v>
      </c>
      <c r="BR297" t="s">
        <v>74</v>
      </c>
      <c r="BS297" t="s">
        <v>74</v>
      </c>
      <c r="BT297" t="s">
        <v>5537</v>
      </c>
      <c r="BU297" t="s">
        <v>74</v>
      </c>
      <c r="BV297" t="s">
        <v>74</v>
      </c>
      <c r="BW297">
        <v>0</v>
      </c>
    </row>
    <row r="298" spans="1:75" customFormat="1" x14ac:dyDescent="0.25">
      <c r="A298" t="s">
        <v>5540</v>
      </c>
      <c r="B298" t="s">
        <v>102</v>
      </c>
      <c r="C298" t="s">
        <v>426</v>
      </c>
      <c r="D298" t="s">
        <v>951</v>
      </c>
      <c r="E298">
        <v>2018</v>
      </c>
      <c r="F298" t="s">
        <v>74</v>
      </c>
      <c r="G298" t="s">
        <v>74</v>
      </c>
      <c r="H298" t="s">
        <v>74</v>
      </c>
      <c r="I298" t="s">
        <v>74</v>
      </c>
      <c r="J298" t="s">
        <v>74</v>
      </c>
      <c r="K298" t="s">
        <v>74</v>
      </c>
      <c r="L298" t="s">
        <v>74</v>
      </c>
      <c r="M298" t="s">
        <v>74</v>
      </c>
      <c r="N298" t="s">
        <v>74</v>
      </c>
      <c r="O298" t="s">
        <v>74</v>
      </c>
      <c r="P298" t="s">
        <v>74</v>
      </c>
      <c r="Q298" t="s">
        <v>74</v>
      </c>
      <c r="R298" t="s">
        <v>74</v>
      </c>
      <c r="S298" t="s">
        <v>74</v>
      </c>
      <c r="T298" t="s">
        <v>74</v>
      </c>
      <c r="U298" t="s">
        <v>74</v>
      </c>
      <c r="V298" t="s">
        <v>74</v>
      </c>
      <c r="W298" t="s">
        <v>74</v>
      </c>
      <c r="X298" t="s">
        <v>74</v>
      </c>
      <c r="Y298" t="s">
        <v>74</v>
      </c>
      <c r="Z298" t="s">
        <v>74</v>
      </c>
      <c r="AA298" t="s">
        <v>74</v>
      </c>
      <c r="AB298" t="s">
        <v>74</v>
      </c>
      <c r="AC298" t="s">
        <v>74</v>
      </c>
      <c r="AD298" t="s">
        <v>74</v>
      </c>
      <c r="AE298" t="s">
        <v>74</v>
      </c>
      <c r="AF298" t="s">
        <v>74</v>
      </c>
      <c r="AG298" t="s">
        <v>74</v>
      </c>
      <c r="AH298" t="s">
        <v>74</v>
      </c>
      <c r="AI298" t="s">
        <v>74</v>
      </c>
      <c r="AJ298" t="s">
        <v>74</v>
      </c>
      <c r="AK298" t="s">
        <v>74</v>
      </c>
      <c r="AL298" t="s">
        <v>74</v>
      </c>
      <c r="AM298" t="s">
        <v>74</v>
      </c>
      <c r="AN298" t="s">
        <v>74</v>
      </c>
      <c r="AO298" t="s">
        <v>74</v>
      </c>
      <c r="AP298" t="s">
        <v>74</v>
      </c>
      <c r="AQ298" t="s">
        <v>74</v>
      </c>
      <c r="AR298" t="s">
        <v>74</v>
      </c>
      <c r="AS298" t="s">
        <v>74</v>
      </c>
      <c r="AT298" t="s">
        <v>74</v>
      </c>
      <c r="AU298" t="s">
        <v>74</v>
      </c>
      <c r="AV298" t="s">
        <v>74</v>
      </c>
      <c r="AW298" t="s">
        <v>74</v>
      </c>
      <c r="AX298" t="s">
        <v>74</v>
      </c>
      <c r="AY298" t="s">
        <v>74</v>
      </c>
      <c r="AZ298" t="s">
        <v>74</v>
      </c>
      <c r="BA298" t="s">
        <v>74</v>
      </c>
      <c r="BB298" t="s">
        <v>74</v>
      </c>
      <c r="BC298" t="s">
        <v>74</v>
      </c>
      <c r="BD298" t="s">
        <v>74</v>
      </c>
      <c r="BE298" t="s">
        <v>74</v>
      </c>
      <c r="BF298" t="s">
        <v>74</v>
      </c>
      <c r="BG298" t="s">
        <v>74</v>
      </c>
      <c r="BH298" t="s">
        <v>74</v>
      </c>
      <c r="BI298" t="s">
        <v>74</v>
      </c>
      <c r="BJ298" t="s">
        <v>74</v>
      </c>
      <c r="BK298" t="s">
        <v>74</v>
      </c>
      <c r="BL298" t="s">
        <v>74</v>
      </c>
      <c r="BM298" t="s">
        <v>74</v>
      </c>
      <c r="BN298" t="s">
        <v>74</v>
      </c>
      <c r="BO298" t="s">
        <v>74</v>
      </c>
      <c r="BP298" t="s">
        <v>74</v>
      </c>
      <c r="BQ298" t="s">
        <v>74</v>
      </c>
      <c r="BR298" t="s">
        <v>74</v>
      </c>
      <c r="BS298" t="s">
        <v>74</v>
      </c>
      <c r="BT298" t="s">
        <v>5537</v>
      </c>
      <c r="BU298" t="s">
        <v>74</v>
      </c>
      <c r="BV298" t="s">
        <v>74</v>
      </c>
      <c r="BW298">
        <v>0</v>
      </c>
    </row>
    <row r="299" spans="1:75" customFormat="1" x14ac:dyDescent="0.25">
      <c r="A299" t="s">
        <v>5541</v>
      </c>
      <c r="B299" t="s">
        <v>102</v>
      </c>
      <c r="C299" t="s">
        <v>426</v>
      </c>
      <c r="D299" t="s">
        <v>953</v>
      </c>
      <c r="E299">
        <v>2018</v>
      </c>
      <c r="F299" t="s">
        <v>74</v>
      </c>
      <c r="G299" t="s">
        <v>74</v>
      </c>
      <c r="H299" t="s">
        <v>74</v>
      </c>
      <c r="I299" t="s">
        <v>74</v>
      </c>
      <c r="J299" t="s">
        <v>74</v>
      </c>
      <c r="K299" t="s">
        <v>74</v>
      </c>
      <c r="L299" t="s">
        <v>74</v>
      </c>
      <c r="M299" t="s">
        <v>74</v>
      </c>
      <c r="N299" t="s">
        <v>74</v>
      </c>
      <c r="O299" t="s">
        <v>74</v>
      </c>
      <c r="P299" t="s">
        <v>74</v>
      </c>
      <c r="Q299" t="s">
        <v>74</v>
      </c>
      <c r="R299" t="s">
        <v>74</v>
      </c>
      <c r="S299" t="s">
        <v>74</v>
      </c>
      <c r="T299" t="s">
        <v>74</v>
      </c>
      <c r="U299" t="s">
        <v>74</v>
      </c>
      <c r="V299" t="s">
        <v>74</v>
      </c>
      <c r="W299" t="s">
        <v>74</v>
      </c>
      <c r="X299" t="s">
        <v>74</v>
      </c>
      <c r="Y299" t="s">
        <v>74</v>
      </c>
      <c r="Z299" t="s">
        <v>74</v>
      </c>
      <c r="AA299" t="s">
        <v>74</v>
      </c>
      <c r="AB299" t="s">
        <v>74</v>
      </c>
      <c r="AC299" t="s">
        <v>74</v>
      </c>
      <c r="AD299" t="s">
        <v>74</v>
      </c>
      <c r="AE299" t="s">
        <v>74</v>
      </c>
      <c r="AF299" t="s">
        <v>74</v>
      </c>
      <c r="AG299" t="s">
        <v>74</v>
      </c>
      <c r="AH299" t="s">
        <v>74</v>
      </c>
      <c r="AI299" t="s">
        <v>74</v>
      </c>
      <c r="AJ299" t="s">
        <v>74</v>
      </c>
      <c r="AK299" t="s">
        <v>74</v>
      </c>
      <c r="AL299" t="s">
        <v>74</v>
      </c>
      <c r="AM299" t="s">
        <v>74</v>
      </c>
      <c r="AN299" t="s">
        <v>74</v>
      </c>
      <c r="AO299" t="s">
        <v>74</v>
      </c>
      <c r="AP299" t="s">
        <v>74</v>
      </c>
      <c r="AQ299" t="s">
        <v>74</v>
      </c>
      <c r="AR299" t="s">
        <v>74</v>
      </c>
      <c r="AS299" t="s">
        <v>74</v>
      </c>
      <c r="AT299" t="s">
        <v>74</v>
      </c>
      <c r="AU299" t="s">
        <v>74</v>
      </c>
      <c r="AV299" t="s">
        <v>74</v>
      </c>
      <c r="AW299" t="s">
        <v>74</v>
      </c>
      <c r="AX299" t="s">
        <v>74</v>
      </c>
      <c r="AY299" t="s">
        <v>74</v>
      </c>
      <c r="AZ299" t="s">
        <v>74</v>
      </c>
      <c r="BA299" t="s">
        <v>74</v>
      </c>
      <c r="BB299" t="s">
        <v>74</v>
      </c>
      <c r="BC299" t="s">
        <v>74</v>
      </c>
      <c r="BD299" t="s">
        <v>74</v>
      </c>
      <c r="BE299" t="s">
        <v>74</v>
      </c>
      <c r="BF299" t="s">
        <v>74</v>
      </c>
      <c r="BG299" t="s">
        <v>74</v>
      </c>
      <c r="BH299" t="s">
        <v>74</v>
      </c>
      <c r="BI299" t="s">
        <v>74</v>
      </c>
      <c r="BJ299" t="s">
        <v>74</v>
      </c>
      <c r="BK299" t="s">
        <v>74</v>
      </c>
      <c r="BL299" t="s">
        <v>74</v>
      </c>
      <c r="BM299" t="s">
        <v>74</v>
      </c>
      <c r="BN299" t="s">
        <v>74</v>
      </c>
      <c r="BO299" t="s">
        <v>74</v>
      </c>
      <c r="BP299" t="s">
        <v>74</v>
      </c>
      <c r="BQ299" t="s">
        <v>74</v>
      </c>
      <c r="BR299" t="s">
        <v>74</v>
      </c>
      <c r="BS299" t="s">
        <v>74</v>
      </c>
      <c r="BT299" t="s">
        <v>5537</v>
      </c>
      <c r="BU299" t="s">
        <v>74</v>
      </c>
      <c r="BV299" t="s">
        <v>74</v>
      </c>
      <c r="BW299">
        <v>0</v>
      </c>
    </row>
    <row r="300" spans="1:75" customFormat="1" x14ac:dyDescent="0.25">
      <c r="A300" t="s">
        <v>5542</v>
      </c>
      <c r="B300" t="s">
        <v>102</v>
      </c>
      <c r="C300" t="s">
        <v>426</v>
      </c>
      <c r="D300" t="s">
        <v>961</v>
      </c>
      <c r="E300">
        <v>2018</v>
      </c>
      <c r="F300" t="s">
        <v>74</v>
      </c>
      <c r="G300" t="s">
        <v>74</v>
      </c>
      <c r="H300" t="s">
        <v>74</v>
      </c>
      <c r="I300" t="s">
        <v>74</v>
      </c>
      <c r="J300" t="s">
        <v>74</v>
      </c>
      <c r="K300" t="s">
        <v>74</v>
      </c>
      <c r="L300" t="s">
        <v>74</v>
      </c>
      <c r="M300" t="s">
        <v>74</v>
      </c>
      <c r="N300" t="s">
        <v>74</v>
      </c>
      <c r="O300" t="s">
        <v>74</v>
      </c>
      <c r="P300" t="s">
        <v>74</v>
      </c>
      <c r="Q300" t="s">
        <v>74</v>
      </c>
      <c r="R300" t="s">
        <v>74</v>
      </c>
      <c r="S300" t="s">
        <v>74</v>
      </c>
      <c r="T300" t="s">
        <v>74</v>
      </c>
      <c r="U300" t="s">
        <v>74</v>
      </c>
      <c r="V300" t="s">
        <v>74</v>
      </c>
      <c r="W300" t="s">
        <v>74</v>
      </c>
      <c r="X300" t="s">
        <v>74</v>
      </c>
      <c r="Y300" t="s">
        <v>74</v>
      </c>
      <c r="Z300" t="s">
        <v>74</v>
      </c>
      <c r="AA300" t="s">
        <v>74</v>
      </c>
      <c r="AB300" t="s">
        <v>74</v>
      </c>
      <c r="AC300" t="s">
        <v>74</v>
      </c>
      <c r="AD300" t="s">
        <v>74</v>
      </c>
      <c r="AE300" t="s">
        <v>74</v>
      </c>
      <c r="AF300" t="s">
        <v>74</v>
      </c>
      <c r="AG300" t="s">
        <v>74</v>
      </c>
      <c r="AH300" t="s">
        <v>74</v>
      </c>
      <c r="AI300" t="s">
        <v>74</v>
      </c>
      <c r="AJ300" t="s">
        <v>74</v>
      </c>
      <c r="AK300" t="s">
        <v>74</v>
      </c>
      <c r="AL300" t="s">
        <v>74</v>
      </c>
      <c r="AM300" t="s">
        <v>74</v>
      </c>
      <c r="AN300" t="s">
        <v>74</v>
      </c>
      <c r="AO300" t="s">
        <v>74</v>
      </c>
      <c r="AP300" t="s">
        <v>74</v>
      </c>
      <c r="AQ300" t="s">
        <v>74</v>
      </c>
      <c r="AR300" t="s">
        <v>74</v>
      </c>
      <c r="AS300" t="s">
        <v>74</v>
      </c>
      <c r="AT300" t="s">
        <v>74</v>
      </c>
      <c r="AU300" t="s">
        <v>74</v>
      </c>
      <c r="AV300" t="s">
        <v>74</v>
      </c>
      <c r="AW300" t="s">
        <v>74</v>
      </c>
      <c r="AX300" t="s">
        <v>74</v>
      </c>
      <c r="AY300" t="s">
        <v>74</v>
      </c>
      <c r="AZ300" t="s">
        <v>74</v>
      </c>
      <c r="BA300" t="s">
        <v>74</v>
      </c>
      <c r="BB300" t="s">
        <v>74</v>
      </c>
      <c r="BC300" t="s">
        <v>74</v>
      </c>
      <c r="BD300" t="s">
        <v>74</v>
      </c>
      <c r="BE300" t="s">
        <v>74</v>
      </c>
      <c r="BF300" t="s">
        <v>74</v>
      </c>
      <c r="BG300" t="s">
        <v>74</v>
      </c>
      <c r="BH300" t="s">
        <v>74</v>
      </c>
      <c r="BI300" t="s">
        <v>74</v>
      </c>
      <c r="BJ300" t="s">
        <v>74</v>
      </c>
      <c r="BK300" t="s">
        <v>74</v>
      </c>
      <c r="BL300" t="s">
        <v>74</v>
      </c>
      <c r="BM300" t="s">
        <v>74</v>
      </c>
      <c r="BN300" t="s">
        <v>74</v>
      </c>
      <c r="BO300" t="s">
        <v>74</v>
      </c>
      <c r="BP300" t="s">
        <v>74</v>
      </c>
      <c r="BQ300" t="s">
        <v>74</v>
      </c>
      <c r="BR300" t="s">
        <v>74</v>
      </c>
      <c r="BS300" t="s">
        <v>74</v>
      </c>
      <c r="BT300" t="s">
        <v>5537</v>
      </c>
      <c r="BU300" t="s">
        <v>74</v>
      </c>
      <c r="BV300" t="s">
        <v>74</v>
      </c>
      <c r="BW300">
        <v>0</v>
      </c>
    </row>
    <row r="301" spans="1:75" customFormat="1" x14ac:dyDescent="0.25">
      <c r="A301" t="s">
        <v>5543</v>
      </c>
      <c r="B301" t="s">
        <v>102</v>
      </c>
      <c r="C301" t="s">
        <v>124</v>
      </c>
      <c r="D301" t="s">
        <v>44</v>
      </c>
      <c r="E301">
        <v>2019</v>
      </c>
      <c r="F301">
        <v>2155</v>
      </c>
      <c r="G301">
        <v>872</v>
      </c>
      <c r="H301">
        <v>0</v>
      </c>
      <c r="I301">
        <v>364</v>
      </c>
      <c r="J301">
        <v>649</v>
      </c>
      <c r="K301">
        <v>493</v>
      </c>
      <c r="L301">
        <v>463</v>
      </c>
      <c r="M301">
        <v>374</v>
      </c>
      <c r="N301">
        <v>272</v>
      </c>
      <c r="O301">
        <v>205</v>
      </c>
      <c r="P301">
        <v>148</v>
      </c>
      <c r="Q301">
        <v>41</v>
      </c>
      <c r="R301">
        <v>17</v>
      </c>
      <c r="S301">
        <v>1</v>
      </c>
      <c r="T301">
        <v>0</v>
      </c>
      <c r="U301">
        <v>2282</v>
      </c>
      <c r="V301">
        <v>745</v>
      </c>
      <c r="W301">
        <v>0</v>
      </c>
      <c r="X301">
        <v>1978</v>
      </c>
      <c r="Y301">
        <v>1044</v>
      </c>
      <c r="Z301">
        <v>5</v>
      </c>
      <c r="AA301">
        <v>4</v>
      </c>
      <c r="AB301">
        <v>0</v>
      </c>
      <c r="AC301">
        <v>66</v>
      </c>
      <c r="AD301">
        <v>117</v>
      </c>
      <c r="AE301">
        <v>2770</v>
      </c>
      <c r="AF301">
        <v>43</v>
      </c>
      <c r="AG301">
        <v>22</v>
      </c>
      <c r="AH301">
        <v>5</v>
      </c>
      <c r="AI301">
        <v>2776</v>
      </c>
      <c r="AJ301">
        <v>235</v>
      </c>
      <c r="AK301">
        <v>16</v>
      </c>
      <c r="AL301">
        <v>3027</v>
      </c>
      <c r="AM301">
        <v>0.71192599999999995</v>
      </c>
      <c r="AN301">
        <v>0.288074</v>
      </c>
      <c r="AO301">
        <v>0</v>
      </c>
      <c r="AP301">
        <v>0.120251</v>
      </c>
      <c r="AQ301">
        <v>0.21440400000000001</v>
      </c>
      <c r="AR301">
        <v>0.16286800000000001</v>
      </c>
      <c r="AS301">
        <v>0.15295700000000001</v>
      </c>
      <c r="AT301">
        <v>0.123555</v>
      </c>
      <c r="AU301">
        <v>8.9857999999999993E-2</v>
      </c>
      <c r="AV301">
        <v>6.7724000000000006E-2</v>
      </c>
      <c r="AW301">
        <v>4.8893000000000013E-2</v>
      </c>
      <c r="AX301">
        <v>1.3545E-2</v>
      </c>
      <c r="AY301">
        <v>5.6159999999999986E-3</v>
      </c>
      <c r="AZ301">
        <v>3.3E-4</v>
      </c>
      <c r="BA301">
        <v>0</v>
      </c>
      <c r="BB301">
        <v>0.75388199999999994</v>
      </c>
      <c r="BC301">
        <v>0.246118</v>
      </c>
      <c r="BD301">
        <v>0</v>
      </c>
      <c r="BE301">
        <v>0.65345200000000003</v>
      </c>
      <c r="BF301">
        <v>0.34489599999999998</v>
      </c>
      <c r="BG301">
        <v>1.652E-3</v>
      </c>
      <c r="BH301">
        <v>1.3209999999999999E-3</v>
      </c>
      <c r="BI301">
        <v>0</v>
      </c>
      <c r="BJ301">
        <v>2.1804E-2</v>
      </c>
      <c r="BK301">
        <v>3.8651999999999999E-2</v>
      </c>
      <c r="BL301">
        <v>0.91509699999999994</v>
      </c>
      <c r="BM301">
        <v>1.4205000000000001E-2</v>
      </c>
      <c r="BN301">
        <v>7.2680000000000002E-3</v>
      </c>
      <c r="BO301">
        <v>1.652E-3</v>
      </c>
      <c r="BP301">
        <v>0.91708000000000001</v>
      </c>
      <c r="BQ301">
        <v>7.7634999999999996E-2</v>
      </c>
      <c r="BR301">
        <v>5.2859999999999999E-3</v>
      </c>
      <c r="BS301">
        <v>1</v>
      </c>
      <c r="BT301" t="s">
        <v>5544</v>
      </c>
      <c r="BU301">
        <v>3027</v>
      </c>
      <c r="BV301">
        <v>1</v>
      </c>
      <c r="BW301">
        <v>0</v>
      </c>
    </row>
    <row r="302" spans="1:75" customFormat="1" x14ac:dyDescent="0.25">
      <c r="A302" t="s">
        <v>5545</v>
      </c>
      <c r="B302" t="s">
        <v>102</v>
      </c>
      <c r="C302" t="s">
        <v>124</v>
      </c>
      <c r="D302" t="s">
        <v>947</v>
      </c>
      <c r="E302">
        <v>2019</v>
      </c>
      <c r="F302">
        <v>1352</v>
      </c>
      <c r="G302">
        <v>556</v>
      </c>
      <c r="H302">
        <v>0</v>
      </c>
      <c r="I302">
        <v>252</v>
      </c>
      <c r="J302">
        <v>393</v>
      </c>
      <c r="K302">
        <v>304</v>
      </c>
      <c r="L302">
        <v>295</v>
      </c>
      <c r="M302">
        <v>226</v>
      </c>
      <c r="N302">
        <v>171</v>
      </c>
      <c r="O302">
        <v>132</v>
      </c>
      <c r="P302">
        <v>97</v>
      </c>
      <c r="Q302">
        <v>25</v>
      </c>
      <c r="R302">
        <v>12</v>
      </c>
      <c r="S302">
        <v>1</v>
      </c>
      <c r="T302">
        <v>0</v>
      </c>
      <c r="U302">
        <v>1412</v>
      </c>
      <c r="V302">
        <v>496</v>
      </c>
      <c r="W302">
        <v>0</v>
      </c>
      <c r="X302">
        <v>1316</v>
      </c>
      <c r="Y302">
        <v>592</v>
      </c>
      <c r="Z302">
        <v>0</v>
      </c>
      <c r="AA302">
        <v>3</v>
      </c>
      <c r="AB302">
        <v>0</v>
      </c>
      <c r="AC302">
        <v>46</v>
      </c>
      <c r="AD302">
        <v>42</v>
      </c>
      <c r="AE302">
        <v>1810</v>
      </c>
      <c r="AF302">
        <v>7</v>
      </c>
      <c r="AG302">
        <v>0</v>
      </c>
      <c r="AH302">
        <v>0</v>
      </c>
      <c r="AI302">
        <v>1795</v>
      </c>
      <c r="AJ302">
        <v>111</v>
      </c>
      <c r="AK302">
        <v>2</v>
      </c>
      <c r="AL302">
        <v>1908</v>
      </c>
      <c r="AM302">
        <v>0.70859499999999997</v>
      </c>
      <c r="AN302">
        <v>0.29140500000000003</v>
      </c>
      <c r="AO302">
        <v>0</v>
      </c>
      <c r="AP302">
        <v>0.132075</v>
      </c>
      <c r="AQ302">
        <v>0.20597499999999999</v>
      </c>
      <c r="AR302">
        <v>0.159329</v>
      </c>
      <c r="AS302">
        <v>0.154612</v>
      </c>
      <c r="AT302">
        <v>0.118449</v>
      </c>
      <c r="AU302">
        <v>8.9623000000000008E-2</v>
      </c>
      <c r="AV302">
        <v>6.9181999999999994E-2</v>
      </c>
      <c r="AW302">
        <v>5.0839000000000002E-2</v>
      </c>
      <c r="AX302">
        <v>1.3103E-2</v>
      </c>
      <c r="AY302">
        <v>6.2890000000000003E-3</v>
      </c>
      <c r="AZ302">
        <v>5.2400000000000005E-4</v>
      </c>
      <c r="BA302">
        <v>0</v>
      </c>
      <c r="BB302">
        <v>0.74004199999999998</v>
      </c>
      <c r="BC302">
        <v>0.25995800000000002</v>
      </c>
      <c r="BD302">
        <v>0</v>
      </c>
      <c r="BE302">
        <v>0.68972699999999998</v>
      </c>
      <c r="BF302">
        <v>0.31027300000000002</v>
      </c>
      <c r="BG302">
        <v>0</v>
      </c>
      <c r="BH302">
        <v>1.572E-3</v>
      </c>
      <c r="BI302">
        <v>0</v>
      </c>
      <c r="BJ302">
        <v>2.4108999999999998E-2</v>
      </c>
      <c r="BK302">
        <v>2.2013000000000001E-2</v>
      </c>
      <c r="BL302">
        <v>0.94863699999999995</v>
      </c>
      <c r="BM302">
        <v>3.669E-3</v>
      </c>
      <c r="BN302">
        <v>0</v>
      </c>
      <c r="BO302">
        <v>0</v>
      </c>
      <c r="BP302">
        <v>0.94077600000000006</v>
      </c>
      <c r="BQ302">
        <v>5.8175999999999999E-2</v>
      </c>
      <c r="BR302">
        <v>1.0480000000000001E-3</v>
      </c>
      <c r="BS302">
        <v>1</v>
      </c>
      <c r="BT302" t="s">
        <v>5544</v>
      </c>
      <c r="BU302">
        <v>3027</v>
      </c>
      <c r="BV302">
        <v>0.63032699999999997</v>
      </c>
      <c r="BW302">
        <v>0</v>
      </c>
    </row>
    <row r="303" spans="1:75" customFormat="1" x14ac:dyDescent="0.25">
      <c r="A303" t="s">
        <v>5546</v>
      </c>
      <c r="B303" t="s">
        <v>102</v>
      </c>
      <c r="C303" t="s">
        <v>124</v>
      </c>
      <c r="D303" t="s">
        <v>949</v>
      </c>
      <c r="E303">
        <v>2019</v>
      </c>
      <c r="F303">
        <v>583</v>
      </c>
      <c r="G303">
        <v>244</v>
      </c>
      <c r="H303">
        <v>0</v>
      </c>
      <c r="I303">
        <v>77</v>
      </c>
      <c r="J303">
        <v>181</v>
      </c>
      <c r="K303">
        <v>137</v>
      </c>
      <c r="L303">
        <v>132</v>
      </c>
      <c r="M303">
        <v>113</v>
      </c>
      <c r="N303">
        <v>76</v>
      </c>
      <c r="O303">
        <v>55</v>
      </c>
      <c r="P303">
        <v>37</v>
      </c>
      <c r="Q303">
        <v>14</v>
      </c>
      <c r="R303">
        <v>5</v>
      </c>
      <c r="S303">
        <v>0</v>
      </c>
      <c r="T303">
        <v>0</v>
      </c>
      <c r="U303">
        <v>640</v>
      </c>
      <c r="V303">
        <v>187</v>
      </c>
      <c r="W303">
        <v>0</v>
      </c>
      <c r="X303">
        <v>480</v>
      </c>
      <c r="Y303">
        <v>347</v>
      </c>
      <c r="Z303">
        <v>0</v>
      </c>
      <c r="AA303">
        <v>1</v>
      </c>
      <c r="AB303">
        <v>0</v>
      </c>
      <c r="AC303">
        <v>10</v>
      </c>
      <c r="AD303">
        <v>37</v>
      </c>
      <c r="AE303">
        <v>771</v>
      </c>
      <c r="AF303">
        <v>5</v>
      </c>
      <c r="AG303">
        <v>3</v>
      </c>
      <c r="AH303">
        <v>0</v>
      </c>
      <c r="AI303">
        <v>709</v>
      </c>
      <c r="AJ303">
        <v>118</v>
      </c>
      <c r="AK303">
        <v>0</v>
      </c>
      <c r="AL303">
        <v>827</v>
      </c>
      <c r="AM303">
        <v>0.70495799999999997</v>
      </c>
      <c r="AN303">
        <v>0.29504200000000003</v>
      </c>
      <c r="AO303">
        <v>0</v>
      </c>
      <c r="AP303">
        <v>9.310800000000001E-2</v>
      </c>
      <c r="AQ303">
        <v>0.218863</v>
      </c>
      <c r="AR303">
        <v>0.165659</v>
      </c>
      <c r="AS303">
        <v>0.159613</v>
      </c>
      <c r="AT303">
        <v>0.13663800000000001</v>
      </c>
      <c r="AU303">
        <v>9.1897999999999994E-2</v>
      </c>
      <c r="AV303">
        <v>6.6504999999999995E-2</v>
      </c>
      <c r="AW303">
        <v>4.4740000000000002E-2</v>
      </c>
      <c r="AX303">
        <v>1.6929E-2</v>
      </c>
      <c r="AY303">
        <v>6.0460000000000002E-3</v>
      </c>
      <c r="AZ303">
        <v>0</v>
      </c>
      <c r="BA303">
        <v>0</v>
      </c>
      <c r="BB303">
        <v>0.77388099999999993</v>
      </c>
      <c r="BC303">
        <v>0.22611899999999999</v>
      </c>
      <c r="BD303">
        <v>0</v>
      </c>
      <c r="BE303">
        <v>0.58041100000000001</v>
      </c>
      <c r="BF303">
        <v>0.41958899999999999</v>
      </c>
      <c r="BG303">
        <v>0</v>
      </c>
      <c r="BH303">
        <v>1.209E-3</v>
      </c>
      <c r="BI303">
        <v>0</v>
      </c>
      <c r="BJ303">
        <v>1.2092E-2</v>
      </c>
      <c r="BK303">
        <v>4.4740000000000002E-2</v>
      </c>
      <c r="BL303">
        <v>0.93228499999999992</v>
      </c>
      <c r="BM303">
        <v>6.0460000000000002E-3</v>
      </c>
      <c r="BN303">
        <v>3.6280000000000001E-3</v>
      </c>
      <c r="BO303">
        <v>0</v>
      </c>
      <c r="BP303">
        <v>0.85731599999999997</v>
      </c>
      <c r="BQ303">
        <v>0.14268400000000001</v>
      </c>
      <c r="BR303">
        <v>0</v>
      </c>
      <c r="BS303">
        <v>1</v>
      </c>
      <c r="BT303" t="s">
        <v>5544</v>
      </c>
      <c r="BU303">
        <v>3027</v>
      </c>
      <c r="BV303">
        <v>0.27320800000000001</v>
      </c>
      <c r="BW303">
        <v>0</v>
      </c>
    </row>
    <row r="304" spans="1:75" customFormat="1" x14ac:dyDescent="0.25">
      <c r="A304" t="s">
        <v>5547</v>
      </c>
      <c r="B304" t="s">
        <v>102</v>
      </c>
      <c r="C304" t="s">
        <v>124</v>
      </c>
      <c r="D304" t="s">
        <v>951</v>
      </c>
      <c r="E304">
        <v>2019</v>
      </c>
      <c r="F304">
        <v>77</v>
      </c>
      <c r="G304">
        <v>26</v>
      </c>
      <c r="H304">
        <v>0</v>
      </c>
      <c r="I304">
        <v>10</v>
      </c>
      <c r="J304">
        <v>19</v>
      </c>
      <c r="K304">
        <v>16</v>
      </c>
      <c r="L304">
        <v>15</v>
      </c>
      <c r="M304">
        <v>17</v>
      </c>
      <c r="N304">
        <v>11</v>
      </c>
      <c r="O304">
        <v>6</v>
      </c>
      <c r="P304">
        <v>8</v>
      </c>
      <c r="Q304">
        <v>1</v>
      </c>
      <c r="R304">
        <v>0</v>
      </c>
      <c r="S304">
        <v>0</v>
      </c>
      <c r="T304">
        <v>0</v>
      </c>
      <c r="U304">
        <v>82</v>
      </c>
      <c r="V304">
        <v>21</v>
      </c>
      <c r="W304">
        <v>0</v>
      </c>
      <c r="X304">
        <v>50</v>
      </c>
      <c r="Y304">
        <v>53</v>
      </c>
      <c r="Z304">
        <v>0</v>
      </c>
      <c r="AA304">
        <v>0</v>
      </c>
      <c r="AB304">
        <v>0</v>
      </c>
      <c r="AC304">
        <v>3</v>
      </c>
      <c r="AD304">
        <v>3</v>
      </c>
      <c r="AE304">
        <v>96</v>
      </c>
      <c r="AF304">
        <v>1</v>
      </c>
      <c r="AG304">
        <v>0</v>
      </c>
      <c r="AH304">
        <v>0</v>
      </c>
      <c r="AI304">
        <v>99</v>
      </c>
      <c r="AJ304">
        <v>4</v>
      </c>
      <c r="AK304">
        <v>0</v>
      </c>
      <c r="AL304">
        <v>103</v>
      </c>
      <c r="AM304">
        <v>0.74757300000000004</v>
      </c>
      <c r="AN304">
        <v>0.25242700000000001</v>
      </c>
      <c r="AO304">
        <v>0</v>
      </c>
      <c r="AP304">
        <v>9.7087000000000007E-2</v>
      </c>
      <c r="AQ304">
        <v>0.18446599999999999</v>
      </c>
      <c r="AR304">
        <v>0.15534000000000001</v>
      </c>
      <c r="AS304">
        <v>0.14563100000000001</v>
      </c>
      <c r="AT304">
        <v>0.165049</v>
      </c>
      <c r="AU304">
        <v>0.106796</v>
      </c>
      <c r="AV304">
        <v>5.8251999999999998E-2</v>
      </c>
      <c r="AW304">
        <v>7.7670000000000003E-2</v>
      </c>
      <c r="AX304">
        <v>9.7090000000000006E-3</v>
      </c>
      <c r="AY304">
        <v>0</v>
      </c>
      <c r="AZ304">
        <v>0</v>
      </c>
      <c r="BA304">
        <v>0</v>
      </c>
      <c r="BB304">
        <v>0.79611699999999996</v>
      </c>
      <c r="BC304">
        <v>0.20388300000000001</v>
      </c>
      <c r="BD304">
        <v>0</v>
      </c>
      <c r="BE304">
        <v>0.48543700000000001</v>
      </c>
      <c r="BF304">
        <v>0.51456299999999999</v>
      </c>
      <c r="BG304">
        <v>0</v>
      </c>
      <c r="BH304">
        <v>0</v>
      </c>
      <c r="BI304">
        <v>0</v>
      </c>
      <c r="BJ304">
        <v>2.9125999999999999E-2</v>
      </c>
      <c r="BK304">
        <v>2.9125999999999999E-2</v>
      </c>
      <c r="BL304">
        <v>0.93203900000000006</v>
      </c>
      <c r="BM304">
        <v>9.7090000000000006E-3</v>
      </c>
      <c r="BN304">
        <v>0</v>
      </c>
      <c r="BO304">
        <v>0</v>
      </c>
      <c r="BP304">
        <v>0.96116500000000005</v>
      </c>
      <c r="BQ304">
        <v>3.8835000000000001E-2</v>
      </c>
      <c r="BR304">
        <v>0</v>
      </c>
      <c r="BS304">
        <v>1</v>
      </c>
      <c r="BT304" t="s">
        <v>5544</v>
      </c>
      <c r="BU304">
        <v>3027</v>
      </c>
      <c r="BV304">
        <v>3.4027000000000002E-2</v>
      </c>
      <c r="BW304">
        <v>0</v>
      </c>
    </row>
    <row r="305" spans="1:75" customFormat="1" x14ac:dyDescent="0.25">
      <c r="A305" t="s">
        <v>5548</v>
      </c>
      <c r="B305" t="s">
        <v>102</v>
      </c>
      <c r="C305" t="s">
        <v>124</v>
      </c>
      <c r="D305" t="s">
        <v>953</v>
      </c>
      <c r="E305">
        <v>2019</v>
      </c>
      <c r="F305">
        <v>134</v>
      </c>
      <c r="G305">
        <v>44</v>
      </c>
      <c r="H305">
        <v>0</v>
      </c>
      <c r="I305">
        <v>23</v>
      </c>
      <c r="J305">
        <v>52</v>
      </c>
      <c r="K305">
        <v>35</v>
      </c>
      <c r="L305">
        <v>21</v>
      </c>
      <c r="M305">
        <v>18</v>
      </c>
      <c r="N305">
        <v>12</v>
      </c>
      <c r="O305">
        <v>11</v>
      </c>
      <c r="P305">
        <v>5</v>
      </c>
      <c r="Q305">
        <v>1</v>
      </c>
      <c r="R305">
        <v>0</v>
      </c>
      <c r="S305">
        <v>0</v>
      </c>
      <c r="T305">
        <v>0</v>
      </c>
      <c r="U305">
        <v>140</v>
      </c>
      <c r="V305">
        <v>38</v>
      </c>
      <c r="W305">
        <v>0</v>
      </c>
      <c r="X305">
        <v>129</v>
      </c>
      <c r="Y305">
        <v>49</v>
      </c>
      <c r="Z305">
        <v>0</v>
      </c>
      <c r="AA305">
        <v>0</v>
      </c>
      <c r="AB305">
        <v>0</v>
      </c>
      <c r="AC305">
        <v>7</v>
      </c>
      <c r="AD305">
        <v>34</v>
      </c>
      <c r="AE305">
        <v>88</v>
      </c>
      <c r="AF305">
        <v>30</v>
      </c>
      <c r="AG305">
        <v>19</v>
      </c>
      <c r="AH305">
        <v>0</v>
      </c>
      <c r="AI305">
        <v>170</v>
      </c>
      <c r="AJ305">
        <v>5</v>
      </c>
      <c r="AK305">
        <v>3</v>
      </c>
      <c r="AL305">
        <v>178</v>
      </c>
      <c r="AM305">
        <v>0.75280900000000006</v>
      </c>
      <c r="AN305">
        <v>0.24719099999999999</v>
      </c>
      <c r="AO305">
        <v>0</v>
      </c>
      <c r="AP305">
        <v>0.12921299999999999</v>
      </c>
      <c r="AQ305">
        <v>0.29213499999999998</v>
      </c>
      <c r="AR305">
        <v>0.196629</v>
      </c>
      <c r="AS305">
        <v>0.117978</v>
      </c>
      <c r="AT305">
        <v>0.10112400000000001</v>
      </c>
      <c r="AU305">
        <v>6.7416000000000004E-2</v>
      </c>
      <c r="AV305">
        <v>6.1797999999999999E-2</v>
      </c>
      <c r="AW305">
        <v>2.809E-2</v>
      </c>
      <c r="AX305">
        <v>5.6179999999999997E-3</v>
      </c>
      <c r="AY305">
        <v>0</v>
      </c>
      <c r="AZ305">
        <v>0</v>
      </c>
      <c r="BA305">
        <v>0</v>
      </c>
      <c r="BB305">
        <v>0.78651700000000002</v>
      </c>
      <c r="BC305">
        <v>0.21348300000000001</v>
      </c>
      <c r="BD305">
        <v>0</v>
      </c>
      <c r="BE305">
        <v>0.724719</v>
      </c>
      <c r="BF305">
        <v>0.275281</v>
      </c>
      <c r="BG305">
        <v>0</v>
      </c>
      <c r="BH305">
        <v>0</v>
      </c>
      <c r="BI305">
        <v>0</v>
      </c>
      <c r="BJ305">
        <v>3.9326E-2</v>
      </c>
      <c r="BK305">
        <v>0.19101099999999999</v>
      </c>
      <c r="BL305">
        <v>0.49438199999999999</v>
      </c>
      <c r="BM305">
        <v>0.16853899999999999</v>
      </c>
      <c r="BN305">
        <v>0.106742</v>
      </c>
      <c r="BO305">
        <v>0</v>
      </c>
      <c r="BP305">
        <v>0.95505600000000002</v>
      </c>
      <c r="BQ305">
        <v>2.809E-2</v>
      </c>
      <c r="BR305">
        <v>1.6854000000000001E-2</v>
      </c>
      <c r="BS305">
        <v>1</v>
      </c>
      <c r="BT305" t="s">
        <v>5544</v>
      </c>
      <c r="BU305">
        <v>3027</v>
      </c>
      <c r="BV305">
        <v>5.8804000000000002E-2</v>
      </c>
      <c r="BW305">
        <v>0</v>
      </c>
    </row>
    <row r="306" spans="1:75" customFormat="1" x14ac:dyDescent="0.25">
      <c r="A306" t="s">
        <v>5549</v>
      </c>
      <c r="B306" t="s">
        <v>102</v>
      </c>
      <c r="C306" t="s">
        <v>124</v>
      </c>
      <c r="D306" t="s">
        <v>961</v>
      </c>
      <c r="E306">
        <v>2019</v>
      </c>
      <c r="F306">
        <v>9</v>
      </c>
      <c r="G306">
        <v>2</v>
      </c>
      <c r="H306">
        <v>0</v>
      </c>
      <c r="I306">
        <v>2</v>
      </c>
      <c r="J306">
        <v>4</v>
      </c>
      <c r="K306">
        <v>1</v>
      </c>
      <c r="L306">
        <v>0</v>
      </c>
      <c r="M306">
        <v>0</v>
      </c>
      <c r="N306">
        <v>2</v>
      </c>
      <c r="O306">
        <v>1</v>
      </c>
      <c r="P306">
        <v>1</v>
      </c>
      <c r="Q306">
        <v>0</v>
      </c>
      <c r="R306">
        <v>0</v>
      </c>
      <c r="S306">
        <v>0</v>
      </c>
      <c r="T306">
        <v>0</v>
      </c>
      <c r="U306">
        <v>8</v>
      </c>
      <c r="V306">
        <v>3</v>
      </c>
      <c r="W306">
        <v>0</v>
      </c>
      <c r="X306">
        <v>3</v>
      </c>
      <c r="Y306">
        <v>3</v>
      </c>
      <c r="Z306">
        <v>5</v>
      </c>
      <c r="AA306">
        <v>0</v>
      </c>
      <c r="AB306">
        <v>0</v>
      </c>
      <c r="AC306">
        <v>0</v>
      </c>
      <c r="AD306">
        <v>1</v>
      </c>
      <c r="AE306">
        <v>5</v>
      </c>
      <c r="AF306">
        <v>0</v>
      </c>
      <c r="AG306">
        <v>0</v>
      </c>
      <c r="AH306">
        <v>5</v>
      </c>
      <c r="AI306">
        <v>0</v>
      </c>
      <c r="AJ306">
        <v>0</v>
      </c>
      <c r="AK306">
        <v>11</v>
      </c>
      <c r="AL306">
        <v>11</v>
      </c>
      <c r="AM306">
        <v>0.81818200000000008</v>
      </c>
      <c r="AN306">
        <v>0.18181800000000001</v>
      </c>
      <c r="AO306">
        <v>0</v>
      </c>
      <c r="AP306">
        <v>0.18181800000000001</v>
      </c>
      <c r="AQ306">
        <v>0.36363600000000001</v>
      </c>
      <c r="AR306">
        <v>9.090899999999999E-2</v>
      </c>
      <c r="AS306">
        <v>0</v>
      </c>
      <c r="AT306">
        <v>0</v>
      </c>
      <c r="AU306">
        <v>0.18181800000000001</v>
      </c>
      <c r="AV306">
        <v>9.090899999999999E-2</v>
      </c>
      <c r="AW306">
        <v>9.090899999999999E-2</v>
      </c>
      <c r="AX306">
        <v>0</v>
      </c>
      <c r="AY306">
        <v>0</v>
      </c>
      <c r="AZ306">
        <v>0</v>
      </c>
      <c r="BA306">
        <v>0</v>
      </c>
      <c r="BB306">
        <v>0.72727299999999995</v>
      </c>
      <c r="BC306">
        <v>0.272727</v>
      </c>
      <c r="BD306">
        <v>0</v>
      </c>
      <c r="BE306">
        <v>0.272727</v>
      </c>
      <c r="BF306">
        <v>0.272727</v>
      </c>
      <c r="BG306">
        <v>0.45454499999999998</v>
      </c>
      <c r="BH306">
        <v>0</v>
      </c>
      <c r="BI306">
        <v>0</v>
      </c>
      <c r="BJ306">
        <v>0</v>
      </c>
      <c r="BK306">
        <v>9.090899999999999E-2</v>
      </c>
      <c r="BL306">
        <v>0.45454499999999998</v>
      </c>
      <c r="BM306">
        <v>0</v>
      </c>
      <c r="BN306">
        <v>0</v>
      </c>
      <c r="BO306">
        <v>0.45454499999999998</v>
      </c>
      <c r="BP306">
        <v>0</v>
      </c>
      <c r="BQ306">
        <v>0</v>
      </c>
      <c r="BR306">
        <v>1</v>
      </c>
      <c r="BS306">
        <v>1</v>
      </c>
      <c r="BT306" t="s">
        <v>5544</v>
      </c>
      <c r="BU306">
        <v>3027</v>
      </c>
      <c r="BV306">
        <v>3.6340000000000001E-3</v>
      </c>
      <c r="BW306">
        <v>0</v>
      </c>
    </row>
    <row r="307" spans="1:75" customFormat="1" x14ac:dyDescent="0.25">
      <c r="A307" t="s">
        <v>5550</v>
      </c>
      <c r="B307" t="s">
        <v>102</v>
      </c>
      <c r="C307" t="s">
        <v>123</v>
      </c>
      <c r="D307" t="s">
        <v>44</v>
      </c>
      <c r="E307">
        <v>2019</v>
      </c>
      <c r="F307">
        <v>2648</v>
      </c>
      <c r="G307">
        <v>1236</v>
      </c>
      <c r="H307">
        <v>1</v>
      </c>
      <c r="I307">
        <v>389</v>
      </c>
      <c r="J307">
        <v>744</v>
      </c>
      <c r="K307">
        <v>671</v>
      </c>
      <c r="L307">
        <v>550</v>
      </c>
      <c r="M307">
        <v>447</v>
      </c>
      <c r="N307">
        <v>393</v>
      </c>
      <c r="O307">
        <v>313</v>
      </c>
      <c r="P307">
        <v>220</v>
      </c>
      <c r="Q307">
        <v>105</v>
      </c>
      <c r="R307">
        <v>50</v>
      </c>
      <c r="S307">
        <v>3</v>
      </c>
      <c r="T307">
        <v>0</v>
      </c>
      <c r="U307">
        <v>2690</v>
      </c>
      <c r="V307">
        <v>1059</v>
      </c>
      <c r="W307">
        <v>136</v>
      </c>
      <c r="X307">
        <v>2511</v>
      </c>
      <c r="Y307">
        <v>1272</v>
      </c>
      <c r="Z307">
        <v>102</v>
      </c>
      <c r="AA307">
        <v>11</v>
      </c>
      <c r="AB307">
        <v>0</v>
      </c>
      <c r="AC307">
        <v>27</v>
      </c>
      <c r="AD307">
        <v>51</v>
      </c>
      <c r="AE307">
        <v>3245</v>
      </c>
      <c r="AF307">
        <v>15</v>
      </c>
      <c r="AG307">
        <v>15</v>
      </c>
      <c r="AH307">
        <v>521</v>
      </c>
      <c r="AI307">
        <v>3088</v>
      </c>
      <c r="AJ307">
        <v>190</v>
      </c>
      <c r="AK307">
        <v>607</v>
      </c>
      <c r="AL307">
        <v>3885</v>
      </c>
      <c r="AM307">
        <v>0.68159599999999998</v>
      </c>
      <c r="AN307">
        <v>0.31814700000000001</v>
      </c>
      <c r="AO307">
        <v>2.5700000000000001E-4</v>
      </c>
      <c r="AP307">
        <v>0.100129</v>
      </c>
      <c r="AQ307">
        <v>0.19150600000000001</v>
      </c>
      <c r="AR307">
        <v>0.17271600000000001</v>
      </c>
      <c r="AS307">
        <v>0.14157</v>
      </c>
      <c r="AT307">
        <v>0.11505799999999999</v>
      </c>
      <c r="AU307">
        <v>0.101158</v>
      </c>
      <c r="AV307">
        <v>8.0565999999999999E-2</v>
      </c>
      <c r="AW307">
        <v>5.6627999999999998E-2</v>
      </c>
      <c r="AX307">
        <v>2.7026999999999999E-2</v>
      </c>
      <c r="AY307">
        <v>1.2869999999999999E-2</v>
      </c>
      <c r="AZ307">
        <v>7.7200000000000001E-4</v>
      </c>
      <c r="BA307">
        <v>0</v>
      </c>
      <c r="BB307">
        <v>0.69240699999999999</v>
      </c>
      <c r="BC307">
        <v>0.27258700000000002</v>
      </c>
      <c r="BD307">
        <v>3.5006000000000002E-2</v>
      </c>
      <c r="BE307">
        <v>0.64633200000000002</v>
      </c>
      <c r="BF307">
        <v>0.32741300000000001</v>
      </c>
      <c r="BG307">
        <v>2.6255000000000001E-2</v>
      </c>
      <c r="BH307">
        <v>2.8310000000000002E-3</v>
      </c>
      <c r="BI307">
        <v>0</v>
      </c>
      <c r="BJ307">
        <v>6.9499999999999996E-3</v>
      </c>
      <c r="BK307">
        <v>1.3127E-2</v>
      </c>
      <c r="BL307">
        <v>0.83526400000000001</v>
      </c>
      <c r="BM307">
        <v>3.8609999999999998E-3</v>
      </c>
      <c r="BN307">
        <v>3.8609999999999998E-3</v>
      </c>
      <c r="BO307">
        <v>0.134106</v>
      </c>
      <c r="BP307">
        <v>0.79485200000000011</v>
      </c>
      <c r="BQ307">
        <v>4.8905999999999998E-2</v>
      </c>
      <c r="BR307">
        <v>0.15624199999999999</v>
      </c>
      <c r="BS307">
        <v>1</v>
      </c>
      <c r="BT307" t="s">
        <v>5551</v>
      </c>
      <c r="BU307">
        <v>3885</v>
      </c>
      <c r="BV307">
        <v>1</v>
      </c>
      <c r="BW307">
        <v>0</v>
      </c>
    </row>
    <row r="308" spans="1:75" customFormat="1" x14ac:dyDescent="0.25">
      <c r="A308" t="s">
        <v>5552</v>
      </c>
      <c r="B308" t="s">
        <v>102</v>
      </c>
      <c r="C308" t="s">
        <v>123</v>
      </c>
      <c r="D308" t="s">
        <v>947</v>
      </c>
      <c r="E308">
        <v>2019</v>
      </c>
      <c r="F308">
        <v>1696</v>
      </c>
      <c r="G308">
        <v>993</v>
      </c>
      <c r="H308">
        <v>1</v>
      </c>
      <c r="I308">
        <v>290</v>
      </c>
      <c r="J308">
        <v>558</v>
      </c>
      <c r="K308">
        <v>503</v>
      </c>
      <c r="L308">
        <v>352</v>
      </c>
      <c r="M308">
        <v>300</v>
      </c>
      <c r="N308">
        <v>247</v>
      </c>
      <c r="O308">
        <v>194</v>
      </c>
      <c r="P308">
        <v>137</v>
      </c>
      <c r="Q308">
        <v>72</v>
      </c>
      <c r="R308">
        <v>34</v>
      </c>
      <c r="S308">
        <v>3</v>
      </c>
      <c r="T308">
        <v>0</v>
      </c>
      <c r="U308">
        <v>1861</v>
      </c>
      <c r="V308">
        <v>736</v>
      </c>
      <c r="W308">
        <v>93</v>
      </c>
      <c r="X308">
        <v>1817</v>
      </c>
      <c r="Y308">
        <v>873</v>
      </c>
      <c r="Z308">
        <v>0</v>
      </c>
      <c r="AA308">
        <v>6</v>
      </c>
      <c r="AB308">
        <v>0</v>
      </c>
      <c r="AC308">
        <v>15</v>
      </c>
      <c r="AD308">
        <v>11</v>
      </c>
      <c r="AE308">
        <v>2346</v>
      </c>
      <c r="AF308">
        <v>2</v>
      </c>
      <c r="AG308">
        <v>0</v>
      </c>
      <c r="AH308">
        <v>310</v>
      </c>
      <c r="AI308">
        <v>2131</v>
      </c>
      <c r="AJ308">
        <v>155</v>
      </c>
      <c r="AK308">
        <v>404</v>
      </c>
      <c r="AL308">
        <v>2690</v>
      </c>
      <c r="AM308">
        <v>0.63048300000000002</v>
      </c>
      <c r="AN308">
        <v>0.36914499999999989</v>
      </c>
      <c r="AO308">
        <v>3.7199999999999999E-4</v>
      </c>
      <c r="AP308">
        <v>0.107807</v>
      </c>
      <c r="AQ308">
        <v>0.20743500000000001</v>
      </c>
      <c r="AR308">
        <v>0.18698899999999999</v>
      </c>
      <c r="AS308">
        <v>0.130855</v>
      </c>
      <c r="AT308">
        <v>0.111524</v>
      </c>
      <c r="AU308">
        <v>9.1822000000000001E-2</v>
      </c>
      <c r="AV308">
        <v>7.2119000000000003E-2</v>
      </c>
      <c r="AW308">
        <v>5.0929000000000002E-2</v>
      </c>
      <c r="AX308">
        <v>2.6766000000000002E-2</v>
      </c>
      <c r="AY308">
        <v>1.2638999999999999E-2</v>
      </c>
      <c r="AZ308">
        <v>1.1150000000000001E-3</v>
      </c>
      <c r="BA308">
        <v>0</v>
      </c>
      <c r="BB308">
        <v>0.69182199999999994</v>
      </c>
      <c r="BC308">
        <v>0.27360600000000002</v>
      </c>
      <c r="BD308">
        <v>3.4571999999999999E-2</v>
      </c>
      <c r="BE308">
        <v>0.67546499999999998</v>
      </c>
      <c r="BF308">
        <v>0.32453500000000002</v>
      </c>
      <c r="BG308">
        <v>0</v>
      </c>
      <c r="BH308">
        <v>2.2300000000000002E-3</v>
      </c>
      <c r="BI308">
        <v>0</v>
      </c>
      <c r="BJ308">
        <v>5.5760000000000002E-3</v>
      </c>
      <c r="BK308">
        <v>4.0889999999999998E-3</v>
      </c>
      <c r="BL308">
        <v>0.87211899999999998</v>
      </c>
      <c r="BM308">
        <v>7.4300000000000006E-4</v>
      </c>
      <c r="BN308">
        <v>0</v>
      </c>
      <c r="BO308">
        <v>0.115242</v>
      </c>
      <c r="BP308">
        <v>0.79219300000000004</v>
      </c>
      <c r="BQ308">
        <v>5.7621000000000012E-2</v>
      </c>
      <c r="BR308">
        <v>0.15018599999999999</v>
      </c>
      <c r="BS308">
        <v>1</v>
      </c>
      <c r="BT308" t="s">
        <v>5551</v>
      </c>
      <c r="BU308">
        <v>3885</v>
      </c>
      <c r="BV308">
        <v>0.69240699999999999</v>
      </c>
      <c r="BW308">
        <v>0</v>
      </c>
    </row>
    <row r="309" spans="1:75" customFormat="1" x14ac:dyDescent="0.25">
      <c r="A309" t="s">
        <v>5553</v>
      </c>
      <c r="B309" t="s">
        <v>102</v>
      </c>
      <c r="C309" t="s">
        <v>123</v>
      </c>
      <c r="D309" t="s">
        <v>949</v>
      </c>
      <c r="E309">
        <v>2019</v>
      </c>
      <c r="F309">
        <v>640</v>
      </c>
      <c r="G309">
        <v>141</v>
      </c>
      <c r="H309">
        <v>0</v>
      </c>
      <c r="I309">
        <v>74</v>
      </c>
      <c r="J309">
        <v>120</v>
      </c>
      <c r="K309">
        <v>111</v>
      </c>
      <c r="L309">
        <v>122</v>
      </c>
      <c r="M309">
        <v>82</v>
      </c>
      <c r="N309">
        <v>94</v>
      </c>
      <c r="O309">
        <v>85</v>
      </c>
      <c r="P309">
        <v>59</v>
      </c>
      <c r="Q309">
        <v>25</v>
      </c>
      <c r="R309">
        <v>9</v>
      </c>
      <c r="S309">
        <v>0</v>
      </c>
      <c r="T309">
        <v>0</v>
      </c>
      <c r="U309">
        <v>545</v>
      </c>
      <c r="V309">
        <v>210</v>
      </c>
      <c r="W309">
        <v>26</v>
      </c>
      <c r="X309">
        <v>489</v>
      </c>
      <c r="Y309">
        <v>292</v>
      </c>
      <c r="Z309">
        <v>0</v>
      </c>
      <c r="AA309">
        <v>2</v>
      </c>
      <c r="AB309">
        <v>0</v>
      </c>
      <c r="AC309">
        <v>2</v>
      </c>
      <c r="AD309">
        <v>13</v>
      </c>
      <c r="AE309">
        <v>680</v>
      </c>
      <c r="AF309">
        <v>1</v>
      </c>
      <c r="AG309">
        <v>0</v>
      </c>
      <c r="AH309">
        <v>83</v>
      </c>
      <c r="AI309">
        <v>677</v>
      </c>
      <c r="AJ309">
        <v>27</v>
      </c>
      <c r="AK309">
        <v>77</v>
      </c>
      <c r="AL309">
        <v>781</v>
      </c>
      <c r="AM309">
        <v>0.81946200000000002</v>
      </c>
      <c r="AN309">
        <v>0.180538</v>
      </c>
      <c r="AO309">
        <v>0</v>
      </c>
      <c r="AP309">
        <v>9.4750000000000001E-2</v>
      </c>
      <c r="AQ309">
        <v>0.15364900000000001</v>
      </c>
      <c r="AR309">
        <v>0.142125</v>
      </c>
      <c r="AS309">
        <v>0.15620999999999999</v>
      </c>
      <c r="AT309">
        <v>0.104994</v>
      </c>
      <c r="AU309">
        <v>0.12035899999999999</v>
      </c>
      <c r="AV309">
        <v>0.108835</v>
      </c>
      <c r="AW309">
        <v>7.5544E-2</v>
      </c>
      <c r="AX309">
        <v>3.2009999999999997E-2</v>
      </c>
      <c r="AY309">
        <v>1.1524E-2</v>
      </c>
      <c r="AZ309">
        <v>0</v>
      </c>
      <c r="BA309">
        <v>0</v>
      </c>
      <c r="BB309">
        <v>0.69782300000000008</v>
      </c>
      <c r="BC309">
        <v>0.26888600000000001</v>
      </c>
      <c r="BD309">
        <v>3.3291000000000001E-2</v>
      </c>
      <c r="BE309">
        <v>0.62612000000000001</v>
      </c>
      <c r="BF309">
        <v>0.37387999999999999</v>
      </c>
      <c r="BG309">
        <v>0</v>
      </c>
      <c r="BH309">
        <v>2.5609999999999999E-3</v>
      </c>
      <c r="BI309">
        <v>0</v>
      </c>
      <c r="BJ309">
        <v>2.5609999999999999E-3</v>
      </c>
      <c r="BK309">
        <v>1.6645E-2</v>
      </c>
      <c r="BL309">
        <v>0.87067899999999998</v>
      </c>
      <c r="BM309">
        <v>1.2800000000000001E-3</v>
      </c>
      <c r="BN309">
        <v>0</v>
      </c>
      <c r="BO309">
        <v>0.10627399999999999</v>
      </c>
      <c r="BP309">
        <v>0.86683699999999997</v>
      </c>
      <c r="BQ309">
        <v>3.4570999999999998E-2</v>
      </c>
      <c r="BR309">
        <v>9.8591999999999999E-2</v>
      </c>
      <c r="BS309">
        <v>1</v>
      </c>
      <c r="BT309" t="s">
        <v>5551</v>
      </c>
      <c r="BU309">
        <v>3885</v>
      </c>
      <c r="BV309">
        <v>0.20102999999999999</v>
      </c>
      <c r="BW309">
        <v>0</v>
      </c>
    </row>
    <row r="310" spans="1:75" customFormat="1" x14ac:dyDescent="0.25">
      <c r="A310" t="s">
        <v>5554</v>
      </c>
      <c r="B310" t="s">
        <v>102</v>
      </c>
      <c r="C310" t="s">
        <v>123</v>
      </c>
      <c r="D310" t="s">
        <v>951</v>
      </c>
      <c r="E310">
        <v>2019</v>
      </c>
      <c r="F310">
        <v>34</v>
      </c>
      <c r="G310">
        <v>11</v>
      </c>
      <c r="H310">
        <v>0</v>
      </c>
      <c r="I310">
        <v>2</v>
      </c>
      <c r="J310">
        <v>4</v>
      </c>
      <c r="K310">
        <v>1</v>
      </c>
      <c r="L310">
        <v>8</v>
      </c>
      <c r="M310">
        <v>13</v>
      </c>
      <c r="N310">
        <v>9</v>
      </c>
      <c r="O310">
        <v>1</v>
      </c>
      <c r="P310">
        <v>4</v>
      </c>
      <c r="Q310">
        <v>0</v>
      </c>
      <c r="R310">
        <v>3</v>
      </c>
      <c r="S310">
        <v>0</v>
      </c>
      <c r="T310">
        <v>0</v>
      </c>
      <c r="U310">
        <v>30</v>
      </c>
      <c r="V310">
        <v>15</v>
      </c>
      <c r="W310">
        <v>0</v>
      </c>
      <c r="X310">
        <v>16</v>
      </c>
      <c r="Y310">
        <v>29</v>
      </c>
      <c r="Z310">
        <v>0</v>
      </c>
      <c r="AA310">
        <v>0</v>
      </c>
      <c r="AB310">
        <v>0</v>
      </c>
      <c r="AC310">
        <v>0</v>
      </c>
      <c r="AD310">
        <v>0</v>
      </c>
      <c r="AE310">
        <v>44</v>
      </c>
      <c r="AF310">
        <v>0</v>
      </c>
      <c r="AG310">
        <v>0</v>
      </c>
      <c r="AH310">
        <v>1</v>
      </c>
      <c r="AI310">
        <v>43</v>
      </c>
      <c r="AJ310">
        <v>1</v>
      </c>
      <c r="AK310">
        <v>1</v>
      </c>
      <c r="AL310">
        <v>45</v>
      </c>
      <c r="AM310">
        <v>0.75555600000000001</v>
      </c>
      <c r="AN310">
        <v>0.24444399999999999</v>
      </c>
      <c r="AO310">
        <v>0</v>
      </c>
      <c r="AP310">
        <v>4.4443999999999997E-2</v>
      </c>
      <c r="AQ310">
        <v>8.8888999999999996E-2</v>
      </c>
      <c r="AR310">
        <v>2.2221999999999999E-2</v>
      </c>
      <c r="AS310">
        <v>0.17777799999999999</v>
      </c>
      <c r="AT310">
        <v>0.28888900000000001</v>
      </c>
      <c r="AU310">
        <v>0.2</v>
      </c>
      <c r="AV310">
        <v>2.2221999999999999E-2</v>
      </c>
      <c r="AW310">
        <v>8.8888999999999996E-2</v>
      </c>
      <c r="AX310">
        <v>0</v>
      </c>
      <c r="AY310">
        <v>6.666699999999999E-2</v>
      </c>
      <c r="AZ310">
        <v>0</v>
      </c>
      <c r="BA310">
        <v>0</v>
      </c>
      <c r="BB310">
        <v>0.66666700000000001</v>
      </c>
      <c r="BC310">
        <v>0.33333299999999999</v>
      </c>
      <c r="BD310">
        <v>0</v>
      </c>
      <c r="BE310">
        <v>0.35555599999999998</v>
      </c>
      <c r="BF310">
        <v>0.64444400000000002</v>
      </c>
      <c r="BG310">
        <v>0</v>
      </c>
      <c r="BH310">
        <v>0</v>
      </c>
      <c r="BI310">
        <v>0</v>
      </c>
      <c r="BJ310">
        <v>0</v>
      </c>
      <c r="BK310">
        <v>0</v>
      </c>
      <c r="BL310">
        <v>0.97777800000000004</v>
      </c>
      <c r="BM310">
        <v>0</v>
      </c>
      <c r="BN310">
        <v>0</v>
      </c>
      <c r="BO310">
        <v>2.2221999999999999E-2</v>
      </c>
      <c r="BP310">
        <v>0.95555599999999996</v>
      </c>
      <c r="BQ310">
        <v>2.2221999999999999E-2</v>
      </c>
      <c r="BR310">
        <v>2.2221999999999999E-2</v>
      </c>
      <c r="BS310">
        <v>1</v>
      </c>
      <c r="BT310" t="s">
        <v>5551</v>
      </c>
      <c r="BU310">
        <v>3885</v>
      </c>
      <c r="BV310">
        <v>1.1583E-2</v>
      </c>
      <c r="BW310">
        <v>0</v>
      </c>
    </row>
    <row r="311" spans="1:75" customFormat="1" x14ac:dyDescent="0.25">
      <c r="A311" t="s">
        <v>5555</v>
      </c>
      <c r="B311" t="s">
        <v>102</v>
      </c>
      <c r="C311" t="s">
        <v>123</v>
      </c>
      <c r="D311" t="s">
        <v>953</v>
      </c>
      <c r="E311">
        <v>2019</v>
      </c>
      <c r="F311">
        <v>202</v>
      </c>
      <c r="G311">
        <v>62</v>
      </c>
      <c r="H311">
        <v>0</v>
      </c>
      <c r="I311">
        <v>9</v>
      </c>
      <c r="J311">
        <v>33</v>
      </c>
      <c r="K311">
        <v>40</v>
      </c>
      <c r="L311">
        <v>56</v>
      </c>
      <c r="M311">
        <v>41</v>
      </c>
      <c r="N311">
        <v>39</v>
      </c>
      <c r="O311">
        <v>26</v>
      </c>
      <c r="P311">
        <v>15</v>
      </c>
      <c r="Q311">
        <v>4</v>
      </c>
      <c r="R311">
        <v>1</v>
      </c>
      <c r="S311">
        <v>0</v>
      </c>
      <c r="T311">
        <v>0</v>
      </c>
      <c r="U311">
        <v>184</v>
      </c>
      <c r="V311">
        <v>73</v>
      </c>
      <c r="W311">
        <v>7</v>
      </c>
      <c r="X311">
        <v>188</v>
      </c>
      <c r="Y311">
        <v>76</v>
      </c>
      <c r="Z311">
        <v>0</v>
      </c>
      <c r="AA311">
        <v>3</v>
      </c>
      <c r="AB311">
        <v>0</v>
      </c>
      <c r="AC311">
        <v>10</v>
      </c>
      <c r="AD311">
        <v>27</v>
      </c>
      <c r="AE311">
        <v>173</v>
      </c>
      <c r="AF311">
        <v>12</v>
      </c>
      <c r="AG311">
        <v>15</v>
      </c>
      <c r="AH311">
        <v>24</v>
      </c>
      <c r="AI311">
        <v>238</v>
      </c>
      <c r="AJ311">
        <v>4</v>
      </c>
      <c r="AK311">
        <v>22</v>
      </c>
      <c r="AL311">
        <v>264</v>
      </c>
      <c r="AM311">
        <v>0.76515199999999994</v>
      </c>
      <c r="AN311">
        <v>0.234848</v>
      </c>
      <c r="AO311">
        <v>0</v>
      </c>
      <c r="AP311">
        <v>3.4091000000000003E-2</v>
      </c>
      <c r="AQ311">
        <v>0.125</v>
      </c>
      <c r="AR311">
        <v>0.15151500000000001</v>
      </c>
      <c r="AS311">
        <v>0.212121</v>
      </c>
      <c r="AT311">
        <v>0.155303</v>
      </c>
      <c r="AU311">
        <v>0.147727</v>
      </c>
      <c r="AV311">
        <v>9.8484999999999989E-2</v>
      </c>
      <c r="AW311">
        <v>5.6818E-2</v>
      </c>
      <c r="AX311">
        <v>1.5152000000000001E-2</v>
      </c>
      <c r="AY311">
        <v>3.7880000000000001E-3</v>
      </c>
      <c r="AZ311">
        <v>0</v>
      </c>
      <c r="BA311">
        <v>0</v>
      </c>
      <c r="BB311">
        <v>0.69696999999999998</v>
      </c>
      <c r="BC311">
        <v>0.27651500000000001</v>
      </c>
      <c r="BD311">
        <v>2.6515E-2</v>
      </c>
      <c r="BE311">
        <v>0.71212100000000012</v>
      </c>
      <c r="BF311">
        <v>0.287879</v>
      </c>
      <c r="BG311">
        <v>0</v>
      </c>
      <c r="BH311">
        <v>1.1364000000000001E-2</v>
      </c>
      <c r="BI311">
        <v>0</v>
      </c>
      <c r="BJ311">
        <v>3.7879000000000003E-2</v>
      </c>
      <c r="BK311">
        <v>0.102273</v>
      </c>
      <c r="BL311">
        <v>0.65530299999999997</v>
      </c>
      <c r="BM311">
        <v>4.5455000000000002E-2</v>
      </c>
      <c r="BN311">
        <v>5.6818E-2</v>
      </c>
      <c r="BO311">
        <v>9.090899999999999E-2</v>
      </c>
      <c r="BP311">
        <v>0.90151499999999996</v>
      </c>
      <c r="BQ311">
        <v>1.5152000000000001E-2</v>
      </c>
      <c r="BR311">
        <v>8.333299999999999E-2</v>
      </c>
      <c r="BS311">
        <v>1</v>
      </c>
      <c r="BT311" t="s">
        <v>5551</v>
      </c>
      <c r="BU311">
        <v>3885</v>
      </c>
      <c r="BV311">
        <v>6.7954000000000001E-2</v>
      </c>
      <c r="BW311">
        <v>0</v>
      </c>
    </row>
    <row r="312" spans="1:75" customFormat="1" x14ac:dyDescent="0.25">
      <c r="A312" t="s">
        <v>5556</v>
      </c>
      <c r="B312" t="s">
        <v>102</v>
      </c>
      <c r="C312" t="s">
        <v>123</v>
      </c>
      <c r="D312" t="s">
        <v>961</v>
      </c>
      <c r="E312">
        <v>2019</v>
      </c>
      <c r="F312">
        <v>76</v>
      </c>
      <c r="G312">
        <v>29</v>
      </c>
      <c r="H312">
        <v>0</v>
      </c>
      <c r="I312">
        <v>14</v>
      </c>
      <c r="J312">
        <v>29</v>
      </c>
      <c r="K312">
        <v>16</v>
      </c>
      <c r="L312">
        <v>12</v>
      </c>
      <c r="M312">
        <v>11</v>
      </c>
      <c r="N312">
        <v>4</v>
      </c>
      <c r="O312">
        <v>7</v>
      </c>
      <c r="P312">
        <v>5</v>
      </c>
      <c r="Q312">
        <v>4</v>
      </c>
      <c r="R312">
        <v>3</v>
      </c>
      <c r="S312">
        <v>0</v>
      </c>
      <c r="T312">
        <v>0</v>
      </c>
      <c r="U312">
        <v>70</v>
      </c>
      <c r="V312">
        <v>25</v>
      </c>
      <c r="W312">
        <v>10</v>
      </c>
      <c r="X312">
        <v>1</v>
      </c>
      <c r="Y312">
        <v>2</v>
      </c>
      <c r="Z312">
        <v>102</v>
      </c>
      <c r="AA312">
        <v>0</v>
      </c>
      <c r="AB312">
        <v>0</v>
      </c>
      <c r="AC312">
        <v>0</v>
      </c>
      <c r="AD312">
        <v>0</v>
      </c>
      <c r="AE312">
        <v>2</v>
      </c>
      <c r="AF312">
        <v>0</v>
      </c>
      <c r="AG312">
        <v>0</v>
      </c>
      <c r="AH312">
        <v>103</v>
      </c>
      <c r="AI312">
        <v>1</v>
      </c>
      <c r="AJ312">
        <v>1</v>
      </c>
      <c r="AK312">
        <v>103</v>
      </c>
      <c r="AL312">
        <v>105</v>
      </c>
      <c r="AM312">
        <v>0.72380999999999995</v>
      </c>
      <c r="AN312">
        <v>0.27618999999999999</v>
      </c>
      <c r="AO312">
        <v>0</v>
      </c>
      <c r="AP312">
        <v>0.13333300000000001</v>
      </c>
      <c r="AQ312">
        <v>0.27618999999999999</v>
      </c>
      <c r="AR312">
        <v>0.15238099999999999</v>
      </c>
      <c r="AS312">
        <v>0.114286</v>
      </c>
      <c r="AT312">
        <v>0.10476199999999999</v>
      </c>
      <c r="AU312">
        <v>3.8094999999999997E-2</v>
      </c>
      <c r="AV312">
        <v>6.666699999999999E-2</v>
      </c>
      <c r="AW312">
        <v>4.7618999999999988E-2</v>
      </c>
      <c r="AX312">
        <v>3.8094999999999997E-2</v>
      </c>
      <c r="AY312">
        <v>2.8570999999999999E-2</v>
      </c>
      <c r="AZ312">
        <v>0</v>
      </c>
      <c r="BA312">
        <v>0</v>
      </c>
      <c r="BB312">
        <v>0.66666700000000001</v>
      </c>
      <c r="BC312">
        <v>0.238095</v>
      </c>
      <c r="BD312">
        <v>9.5237999999999989E-2</v>
      </c>
      <c r="BE312">
        <v>9.5239999999999995E-3</v>
      </c>
      <c r="BF312">
        <v>1.9047999999999999E-2</v>
      </c>
      <c r="BG312">
        <v>0.97142899999999999</v>
      </c>
      <c r="BH312">
        <v>0</v>
      </c>
      <c r="BI312">
        <v>0</v>
      </c>
      <c r="BJ312">
        <v>0</v>
      </c>
      <c r="BK312">
        <v>0</v>
      </c>
      <c r="BL312">
        <v>1.9047999999999999E-2</v>
      </c>
      <c r="BM312">
        <v>0</v>
      </c>
      <c r="BN312">
        <v>0</v>
      </c>
      <c r="BO312">
        <v>0.98095200000000005</v>
      </c>
      <c r="BP312">
        <v>9.5239999999999995E-3</v>
      </c>
      <c r="BQ312">
        <v>9.5239999999999995E-3</v>
      </c>
      <c r="BR312">
        <v>0.98095200000000005</v>
      </c>
      <c r="BS312">
        <v>1</v>
      </c>
      <c r="BT312" t="s">
        <v>5551</v>
      </c>
      <c r="BU312">
        <v>3885</v>
      </c>
      <c r="BV312">
        <v>2.7026999999999999E-2</v>
      </c>
      <c r="BW312">
        <v>0</v>
      </c>
    </row>
    <row r="313" spans="1:75" customFormat="1" x14ac:dyDescent="0.25">
      <c r="A313" t="s">
        <v>5557</v>
      </c>
      <c r="B313" t="s">
        <v>102</v>
      </c>
      <c r="C313" t="s">
        <v>369</v>
      </c>
      <c r="D313" t="s">
        <v>44</v>
      </c>
      <c r="E313">
        <v>2019</v>
      </c>
      <c r="F313">
        <v>595</v>
      </c>
      <c r="G313">
        <v>218</v>
      </c>
      <c r="H313">
        <v>0</v>
      </c>
      <c r="I313">
        <v>93</v>
      </c>
      <c r="J313">
        <v>158</v>
      </c>
      <c r="K313">
        <v>145</v>
      </c>
      <c r="L313">
        <v>115</v>
      </c>
      <c r="M313">
        <v>84</v>
      </c>
      <c r="N313">
        <v>60</v>
      </c>
      <c r="O313">
        <v>70</v>
      </c>
      <c r="P313">
        <v>84</v>
      </c>
      <c r="Q313">
        <v>0</v>
      </c>
      <c r="R313">
        <v>0</v>
      </c>
      <c r="S313">
        <v>4</v>
      </c>
      <c r="T313">
        <v>0</v>
      </c>
      <c r="U313">
        <v>776</v>
      </c>
      <c r="V313">
        <v>33</v>
      </c>
      <c r="W313">
        <v>4</v>
      </c>
      <c r="X313">
        <v>500</v>
      </c>
      <c r="Y313">
        <v>301</v>
      </c>
      <c r="Z313">
        <v>12</v>
      </c>
      <c r="AA313">
        <v>49</v>
      </c>
      <c r="AB313">
        <v>0</v>
      </c>
      <c r="AC313">
        <v>18</v>
      </c>
      <c r="AD313">
        <v>18</v>
      </c>
      <c r="AE313">
        <v>696</v>
      </c>
      <c r="AF313">
        <v>11</v>
      </c>
      <c r="AG313">
        <v>9</v>
      </c>
      <c r="AH313">
        <v>12</v>
      </c>
      <c r="AI313">
        <v>703</v>
      </c>
      <c r="AJ313">
        <v>83</v>
      </c>
      <c r="AK313">
        <v>27</v>
      </c>
      <c r="AL313">
        <v>813</v>
      </c>
      <c r="AM313">
        <v>0.73185699999999998</v>
      </c>
      <c r="AN313">
        <v>0.26814300000000002</v>
      </c>
      <c r="AO313">
        <v>0</v>
      </c>
      <c r="AP313">
        <v>0.11439100000000001</v>
      </c>
      <c r="AQ313">
        <v>0.19434199999999999</v>
      </c>
      <c r="AR313">
        <v>0.17835200000000001</v>
      </c>
      <c r="AS313">
        <v>0.14145099999999999</v>
      </c>
      <c r="AT313">
        <v>0.103321</v>
      </c>
      <c r="AU313">
        <v>7.3800999999999992E-2</v>
      </c>
      <c r="AV313">
        <v>8.6100999999999997E-2</v>
      </c>
      <c r="AW313">
        <v>0.103321</v>
      </c>
      <c r="AX313">
        <v>0</v>
      </c>
      <c r="AY313">
        <v>0</v>
      </c>
      <c r="AZ313">
        <v>4.9199999999999999E-3</v>
      </c>
      <c r="BA313">
        <v>0</v>
      </c>
      <c r="BB313">
        <v>0.95448999999999995</v>
      </c>
      <c r="BC313">
        <v>4.0590000000000001E-2</v>
      </c>
      <c r="BD313">
        <v>4.9199999999999999E-3</v>
      </c>
      <c r="BE313">
        <v>0.61500599999999994</v>
      </c>
      <c r="BF313">
        <v>0.37023400000000001</v>
      </c>
      <c r="BG313">
        <v>1.4760000000000001E-2</v>
      </c>
      <c r="BH313">
        <v>6.0270999999999998E-2</v>
      </c>
      <c r="BI313">
        <v>0</v>
      </c>
      <c r="BJ313">
        <v>2.214E-2</v>
      </c>
      <c r="BK313">
        <v>2.214E-2</v>
      </c>
      <c r="BL313">
        <v>0.8560890000000001</v>
      </c>
      <c r="BM313">
        <v>1.353E-2</v>
      </c>
      <c r="BN313">
        <v>1.107E-2</v>
      </c>
      <c r="BO313">
        <v>1.4760000000000001E-2</v>
      </c>
      <c r="BP313">
        <v>0.864699</v>
      </c>
      <c r="BQ313">
        <v>0.102091</v>
      </c>
      <c r="BR313">
        <v>3.3210000000000003E-2</v>
      </c>
      <c r="BS313">
        <v>1</v>
      </c>
      <c r="BT313" t="s">
        <v>5558</v>
      </c>
      <c r="BU313">
        <v>813</v>
      </c>
      <c r="BV313">
        <v>1</v>
      </c>
      <c r="BW313">
        <v>0</v>
      </c>
    </row>
    <row r="314" spans="1:75" customFormat="1" x14ac:dyDescent="0.25">
      <c r="A314" t="s">
        <v>5559</v>
      </c>
      <c r="B314" t="s">
        <v>102</v>
      </c>
      <c r="C314" t="s">
        <v>369</v>
      </c>
      <c r="D314" t="s">
        <v>947</v>
      </c>
      <c r="E314">
        <v>2019</v>
      </c>
      <c r="F314" t="s">
        <v>74</v>
      </c>
      <c r="G314" t="s">
        <v>74</v>
      </c>
      <c r="H314" t="s">
        <v>74</v>
      </c>
      <c r="I314">
        <v>62</v>
      </c>
      <c r="J314">
        <v>106</v>
      </c>
      <c r="K314">
        <v>75</v>
      </c>
      <c r="L314">
        <v>50</v>
      </c>
      <c r="M314">
        <v>32</v>
      </c>
      <c r="N314">
        <v>31</v>
      </c>
      <c r="O314">
        <v>30</v>
      </c>
      <c r="P314">
        <v>35</v>
      </c>
      <c r="Q314">
        <v>0</v>
      </c>
      <c r="R314">
        <v>0</v>
      </c>
      <c r="S314">
        <v>0</v>
      </c>
      <c r="T314">
        <v>0</v>
      </c>
      <c r="U314">
        <v>407</v>
      </c>
      <c r="V314">
        <v>14</v>
      </c>
      <c r="W314">
        <v>0</v>
      </c>
      <c r="X314">
        <v>283</v>
      </c>
      <c r="Y314">
        <v>138</v>
      </c>
      <c r="Z314">
        <v>0</v>
      </c>
      <c r="AA314">
        <v>17</v>
      </c>
      <c r="AB314">
        <v>0</v>
      </c>
      <c r="AC314">
        <v>3</v>
      </c>
      <c r="AD314">
        <v>4</v>
      </c>
      <c r="AE314">
        <v>389</v>
      </c>
      <c r="AF314">
        <v>3</v>
      </c>
      <c r="AG314">
        <v>5</v>
      </c>
      <c r="AH314">
        <v>0</v>
      </c>
      <c r="AI314">
        <v>349</v>
      </c>
      <c r="AJ314">
        <v>61</v>
      </c>
      <c r="AK314">
        <v>11</v>
      </c>
      <c r="AL314">
        <v>421</v>
      </c>
      <c r="AM314" t="s">
        <v>74</v>
      </c>
      <c r="AN314" t="s">
        <v>74</v>
      </c>
      <c r="AO314" t="s">
        <v>74</v>
      </c>
      <c r="AP314">
        <v>0.14726800000000001</v>
      </c>
      <c r="AQ314">
        <v>0.25178099999999998</v>
      </c>
      <c r="AR314">
        <v>0.178147</v>
      </c>
      <c r="AS314">
        <v>0.118765</v>
      </c>
      <c r="AT314">
        <v>7.6009999999999994E-2</v>
      </c>
      <c r="AU314">
        <v>7.3634000000000005E-2</v>
      </c>
      <c r="AV314">
        <v>7.1259000000000003E-2</v>
      </c>
      <c r="AW314">
        <v>8.3135000000000001E-2</v>
      </c>
      <c r="AX314">
        <v>0</v>
      </c>
      <c r="AY314">
        <v>0</v>
      </c>
      <c r="AZ314">
        <v>0</v>
      </c>
      <c r="BA314">
        <v>0</v>
      </c>
      <c r="BB314">
        <v>0.96674599999999999</v>
      </c>
      <c r="BC314">
        <v>3.3253999999999999E-2</v>
      </c>
      <c r="BD314">
        <v>0</v>
      </c>
      <c r="BE314">
        <v>0.67220900000000006</v>
      </c>
      <c r="BF314">
        <v>0.327791</v>
      </c>
      <c r="BG314">
        <v>0</v>
      </c>
      <c r="BH314">
        <v>4.0379999999999999E-2</v>
      </c>
      <c r="BI314">
        <v>0</v>
      </c>
      <c r="BJ314">
        <v>7.1260000000000004E-3</v>
      </c>
      <c r="BK314">
        <v>9.500999999999999E-3</v>
      </c>
      <c r="BL314">
        <v>0.92398999999999998</v>
      </c>
      <c r="BM314">
        <v>7.1260000000000004E-3</v>
      </c>
      <c r="BN314">
        <v>1.1875999999999999E-2</v>
      </c>
      <c r="BO314">
        <v>0</v>
      </c>
      <c r="BP314">
        <v>0.82897900000000002</v>
      </c>
      <c r="BQ314">
        <v>0.14489299999999999</v>
      </c>
      <c r="BR314">
        <v>2.6127999999999998E-2</v>
      </c>
      <c r="BS314">
        <v>1</v>
      </c>
      <c r="BT314" t="s">
        <v>5558</v>
      </c>
      <c r="BU314">
        <v>813</v>
      </c>
      <c r="BV314">
        <v>0.51783499999999993</v>
      </c>
      <c r="BW314">
        <v>0</v>
      </c>
    </row>
    <row r="315" spans="1:75" customFormat="1" x14ac:dyDescent="0.25">
      <c r="A315" t="s">
        <v>5560</v>
      </c>
      <c r="B315" t="s">
        <v>102</v>
      </c>
      <c r="C315" t="s">
        <v>369</v>
      </c>
      <c r="D315" t="s">
        <v>949</v>
      </c>
      <c r="E315">
        <v>2019</v>
      </c>
      <c r="F315" t="s">
        <v>74</v>
      </c>
      <c r="G315" t="s">
        <v>74</v>
      </c>
      <c r="H315" t="s">
        <v>74</v>
      </c>
      <c r="I315">
        <v>20</v>
      </c>
      <c r="J315">
        <v>31</v>
      </c>
      <c r="K315">
        <v>47</v>
      </c>
      <c r="L315">
        <v>44</v>
      </c>
      <c r="M315">
        <v>35</v>
      </c>
      <c r="N315">
        <v>22</v>
      </c>
      <c r="O315">
        <v>24</v>
      </c>
      <c r="P315">
        <v>25</v>
      </c>
      <c r="Q315">
        <v>0</v>
      </c>
      <c r="R315">
        <v>0</v>
      </c>
      <c r="S315">
        <v>0</v>
      </c>
      <c r="T315">
        <v>0</v>
      </c>
      <c r="U315">
        <v>234</v>
      </c>
      <c r="V315">
        <v>13</v>
      </c>
      <c r="W315">
        <v>1</v>
      </c>
      <c r="X315">
        <v>134</v>
      </c>
      <c r="Y315">
        <v>114</v>
      </c>
      <c r="Z315">
        <v>0</v>
      </c>
      <c r="AA315">
        <v>14</v>
      </c>
      <c r="AB315">
        <v>0</v>
      </c>
      <c r="AC315">
        <v>7</v>
      </c>
      <c r="AD315">
        <v>5</v>
      </c>
      <c r="AE315">
        <v>221</v>
      </c>
      <c r="AF315">
        <v>0</v>
      </c>
      <c r="AG315">
        <v>1</v>
      </c>
      <c r="AH315">
        <v>0</v>
      </c>
      <c r="AI315">
        <v>245</v>
      </c>
      <c r="AJ315">
        <v>3</v>
      </c>
      <c r="AK315">
        <v>0</v>
      </c>
      <c r="AL315">
        <v>248</v>
      </c>
      <c r="AM315" t="s">
        <v>74</v>
      </c>
      <c r="AN315" t="s">
        <v>74</v>
      </c>
      <c r="AO315" t="s">
        <v>74</v>
      </c>
      <c r="AP315">
        <v>8.0645000000000008E-2</v>
      </c>
      <c r="AQ315">
        <v>0.125</v>
      </c>
      <c r="AR315">
        <v>0.18951599999999999</v>
      </c>
      <c r="AS315">
        <v>0.17741899999999999</v>
      </c>
      <c r="AT315">
        <v>0.141129</v>
      </c>
      <c r="AU315">
        <v>8.8710000000000011E-2</v>
      </c>
      <c r="AV315">
        <v>9.6773999999999999E-2</v>
      </c>
      <c r="AW315">
        <v>0.10080600000000001</v>
      </c>
      <c r="AX315">
        <v>0</v>
      </c>
      <c r="AY315">
        <v>0</v>
      </c>
      <c r="AZ315">
        <v>0</v>
      </c>
      <c r="BA315">
        <v>0</v>
      </c>
      <c r="BB315">
        <v>0.94354799999999994</v>
      </c>
      <c r="BC315">
        <v>5.2419E-2</v>
      </c>
      <c r="BD315">
        <v>4.032E-3</v>
      </c>
      <c r="BE315">
        <v>0.540323</v>
      </c>
      <c r="BF315">
        <v>0.459677</v>
      </c>
      <c r="BG315">
        <v>0</v>
      </c>
      <c r="BH315">
        <v>5.6452000000000002E-2</v>
      </c>
      <c r="BI315">
        <v>0</v>
      </c>
      <c r="BJ315">
        <v>2.8226000000000001E-2</v>
      </c>
      <c r="BK315">
        <v>2.0160999999999998E-2</v>
      </c>
      <c r="BL315">
        <v>0.89112899999999995</v>
      </c>
      <c r="BM315">
        <v>0</v>
      </c>
      <c r="BN315">
        <v>4.032E-3</v>
      </c>
      <c r="BO315">
        <v>0</v>
      </c>
      <c r="BP315">
        <v>0.98790299999999998</v>
      </c>
      <c r="BQ315">
        <v>1.2097E-2</v>
      </c>
      <c r="BR315">
        <v>0</v>
      </c>
      <c r="BS315">
        <v>1</v>
      </c>
      <c r="BT315" t="s">
        <v>5558</v>
      </c>
      <c r="BU315">
        <v>813</v>
      </c>
      <c r="BV315">
        <v>0.30504300000000001</v>
      </c>
      <c r="BW315">
        <v>0</v>
      </c>
    </row>
    <row r="316" spans="1:75" customFormat="1" x14ac:dyDescent="0.25">
      <c r="A316" t="s">
        <v>5561</v>
      </c>
      <c r="B316" t="s">
        <v>102</v>
      </c>
      <c r="C316" t="s">
        <v>369</v>
      </c>
      <c r="D316" t="s">
        <v>951</v>
      </c>
      <c r="E316">
        <v>2019</v>
      </c>
      <c r="F316" t="s">
        <v>74</v>
      </c>
      <c r="G316" t="s">
        <v>74</v>
      </c>
      <c r="H316" t="s">
        <v>74</v>
      </c>
      <c r="I316">
        <v>1</v>
      </c>
      <c r="J316">
        <v>9</v>
      </c>
      <c r="K316">
        <v>7</v>
      </c>
      <c r="L316">
        <v>9</v>
      </c>
      <c r="M316">
        <v>6</v>
      </c>
      <c r="N316">
        <v>0</v>
      </c>
      <c r="O316">
        <v>1</v>
      </c>
      <c r="P316">
        <v>6</v>
      </c>
      <c r="Q316">
        <v>0</v>
      </c>
      <c r="R316">
        <v>0</v>
      </c>
      <c r="S316">
        <v>0</v>
      </c>
      <c r="T316">
        <v>0</v>
      </c>
      <c r="U316">
        <v>37</v>
      </c>
      <c r="V316">
        <v>2</v>
      </c>
      <c r="W316">
        <v>0</v>
      </c>
      <c r="X316">
        <v>27</v>
      </c>
      <c r="Y316">
        <v>12</v>
      </c>
      <c r="Z316">
        <v>0</v>
      </c>
      <c r="AA316">
        <v>10</v>
      </c>
      <c r="AB316">
        <v>0</v>
      </c>
      <c r="AC316">
        <v>2</v>
      </c>
      <c r="AD316">
        <v>1</v>
      </c>
      <c r="AE316">
        <v>26</v>
      </c>
      <c r="AF316">
        <v>0</v>
      </c>
      <c r="AG316">
        <v>0</v>
      </c>
      <c r="AH316">
        <v>0</v>
      </c>
      <c r="AI316">
        <v>39</v>
      </c>
      <c r="AJ316">
        <v>0</v>
      </c>
      <c r="AK316">
        <v>0</v>
      </c>
      <c r="AL316">
        <v>39</v>
      </c>
      <c r="AM316" t="s">
        <v>74</v>
      </c>
      <c r="AN316" t="s">
        <v>74</v>
      </c>
      <c r="AO316" t="s">
        <v>74</v>
      </c>
      <c r="AP316">
        <v>2.5641000000000001E-2</v>
      </c>
      <c r="AQ316">
        <v>0.230769</v>
      </c>
      <c r="AR316">
        <v>0.17948700000000001</v>
      </c>
      <c r="AS316">
        <v>0.230769</v>
      </c>
      <c r="AT316">
        <v>0.15384600000000001</v>
      </c>
      <c r="AU316">
        <v>0</v>
      </c>
      <c r="AV316">
        <v>2.5641000000000001E-2</v>
      </c>
      <c r="AW316">
        <v>0.15384600000000001</v>
      </c>
      <c r="AX316">
        <v>0</v>
      </c>
      <c r="AY316">
        <v>0</v>
      </c>
      <c r="AZ316">
        <v>0</v>
      </c>
      <c r="BA316">
        <v>0</v>
      </c>
      <c r="BB316">
        <v>0.94871799999999995</v>
      </c>
      <c r="BC316">
        <v>5.1281999999999987E-2</v>
      </c>
      <c r="BD316">
        <v>0</v>
      </c>
      <c r="BE316">
        <v>0.69230800000000003</v>
      </c>
      <c r="BF316">
        <v>0.30769200000000002</v>
      </c>
      <c r="BG316">
        <v>0</v>
      </c>
      <c r="BH316">
        <v>0.25641000000000003</v>
      </c>
      <c r="BI316">
        <v>0</v>
      </c>
      <c r="BJ316">
        <v>5.1281999999999987E-2</v>
      </c>
      <c r="BK316">
        <v>2.5641000000000001E-2</v>
      </c>
      <c r="BL316">
        <v>0.66666700000000001</v>
      </c>
      <c r="BM316">
        <v>0</v>
      </c>
      <c r="BN316">
        <v>0</v>
      </c>
      <c r="BO316">
        <v>0</v>
      </c>
      <c r="BP316">
        <v>1</v>
      </c>
      <c r="BQ316">
        <v>0</v>
      </c>
      <c r="BR316">
        <v>0</v>
      </c>
      <c r="BS316">
        <v>1</v>
      </c>
      <c r="BT316" t="s">
        <v>5558</v>
      </c>
      <c r="BU316">
        <v>813</v>
      </c>
      <c r="BV316">
        <v>4.7969999999999999E-2</v>
      </c>
      <c r="BW316">
        <v>0</v>
      </c>
    </row>
    <row r="317" spans="1:75" customFormat="1" x14ac:dyDescent="0.25">
      <c r="A317" t="s">
        <v>5562</v>
      </c>
      <c r="B317" t="s">
        <v>102</v>
      </c>
      <c r="C317" t="s">
        <v>369</v>
      </c>
      <c r="D317" t="s">
        <v>953</v>
      </c>
      <c r="E317">
        <v>2019</v>
      </c>
      <c r="F317" t="s">
        <v>74</v>
      </c>
      <c r="G317" t="s">
        <v>74</v>
      </c>
      <c r="H317" t="s">
        <v>74</v>
      </c>
      <c r="I317">
        <v>5</v>
      </c>
      <c r="J317">
        <v>11</v>
      </c>
      <c r="K317">
        <v>15</v>
      </c>
      <c r="L317">
        <v>11</v>
      </c>
      <c r="M317">
        <v>10</v>
      </c>
      <c r="N317">
        <v>7</v>
      </c>
      <c r="O317">
        <v>13</v>
      </c>
      <c r="P317">
        <v>16</v>
      </c>
      <c r="Q317">
        <v>0</v>
      </c>
      <c r="R317">
        <v>0</v>
      </c>
      <c r="S317">
        <v>0</v>
      </c>
      <c r="T317">
        <v>0</v>
      </c>
      <c r="U317">
        <v>83</v>
      </c>
      <c r="V317">
        <v>3</v>
      </c>
      <c r="W317">
        <v>2</v>
      </c>
      <c r="X317">
        <v>53</v>
      </c>
      <c r="Y317">
        <v>35</v>
      </c>
      <c r="Z317">
        <v>0</v>
      </c>
      <c r="AA317">
        <v>6</v>
      </c>
      <c r="AB317">
        <v>0</v>
      </c>
      <c r="AC317">
        <v>6</v>
      </c>
      <c r="AD317">
        <v>7</v>
      </c>
      <c r="AE317">
        <v>58</v>
      </c>
      <c r="AF317">
        <v>8</v>
      </c>
      <c r="AG317">
        <v>3</v>
      </c>
      <c r="AH317">
        <v>0</v>
      </c>
      <c r="AI317">
        <v>64</v>
      </c>
      <c r="AJ317">
        <v>20</v>
      </c>
      <c r="AK317">
        <v>4</v>
      </c>
      <c r="AL317">
        <v>88</v>
      </c>
      <c r="AM317" t="s">
        <v>74</v>
      </c>
      <c r="AN317" t="s">
        <v>74</v>
      </c>
      <c r="AO317" t="s">
        <v>74</v>
      </c>
      <c r="AP317">
        <v>5.6818E-2</v>
      </c>
      <c r="AQ317">
        <v>0.125</v>
      </c>
      <c r="AR317">
        <v>0.170455</v>
      </c>
      <c r="AS317">
        <v>0.125</v>
      </c>
      <c r="AT317">
        <v>0.113636</v>
      </c>
      <c r="AU317">
        <v>7.9545000000000005E-2</v>
      </c>
      <c r="AV317">
        <v>0.147727</v>
      </c>
      <c r="AW317">
        <v>0.18181800000000001</v>
      </c>
      <c r="AX317">
        <v>0</v>
      </c>
      <c r="AY317">
        <v>0</v>
      </c>
      <c r="AZ317">
        <v>0</v>
      </c>
      <c r="BA317">
        <v>0</v>
      </c>
      <c r="BB317">
        <v>0.94318200000000008</v>
      </c>
      <c r="BC317">
        <v>3.4091000000000003E-2</v>
      </c>
      <c r="BD317">
        <v>2.2727000000000001E-2</v>
      </c>
      <c r="BE317">
        <v>0.60227299999999995</v>
      </c>
      <c r="BF317">
        <v>0.397727</v>
      </c>
      <c r="BG317">
        <v>0</v>
      </c>
      <c r="BH317">
        <v>6.8182000000000006E-2</v>
      </c>
      <c r="BI317">
        <v>0</v>
      </c>
      <c r="BJ317">
        <v>6.8182000000000006E-2</v>
      </c>
      <c r="BK317">
        <v>7.9545000000000005E-2</v>
      </c>
      <c r="BL317">
        <v>0.65909099999999998</v>
      </c>
      <c r="BM317">
        <v>9.090899999999999E-2</v>
      </c>
      <c r="BN317">
        <v>3.4091000000000003E-2</v>
      </c>
      <c r="BO317">
        <v>0</v>
      </c>
      <c r="BP317">
        <v>0.72727299999999995</v>
      </c>
      <c r="BQ317">
        <v>0.227273</v>
      </c>
      <c r="BR317">
        <v>4.5455000000000002E-2</v>
      </c>
      <c r="BS317">
        <v>1</v>
      </c>
      <c r="BT317" t="s">
        <v>5558</v>
      </c>
      <c r="BU317">
        <v>813</v>
      </c>
      <c r="BV317">
        <v>0.108241</v>
      </c>
      <c r="BW317">
        <v>0</v>
      </c>
    </row>
    <row r="318" spans="1:75" customFormat="1" x14ac:dyDescent="0.25">
      <c r="A318" t="s">
        <v>5563</v>
      </c>
      <c r="B318" t="s">
        <v>102</v>
      </c>
      <c r="C318" t="s">
        <v>369</v>
      </c>
      <c r="D318" t="s">
        <v>961</v>
      </c>
      <c r="E318">
        <v>2019</v>
      </c>
      <c r="F318" t="s">
        <v>74</v>
      </c>
      <c r="G318" t="s">
        <v>74</v>
      </c>
      <c r="H318" t="s">
        <v>74</v>
      </c>
      <c r="I318">
        <v>5</v>
      </c>
      <c r="J318">
        <v>1</v>
      </c>
      <c r="K318">
        <v>1</v>
      </c>
      <c r="L318">
        <v>1</v>
      </c>
      <c r="M318">
        <v>1</v>
      </c>
      <c r="N318">
        <v>0</v>
      </c>
      <c r="O318">
        <v>2</v>
      </c>
      <c r="P318">
        <v>2</v>
      </c>
      <c r="Q318">
        <v>0</v>
      </c>
      <c r="R318">
        <v>0</v>
      </c>
      <c r="S318">
        <v>4</v>
      </c>
      <c r="T318">
        <v>0</v>
      </c>
      <c r="U318">
        <v>15</v>
      </c>
      <c r="V318">
        <v>1</v>
      </c>
      <c r="W318">
        <v>1</v>
      </c>
      <c r="X318">
        <v>3</v>
      </c>
      <c r="Y318">
        <v>2</v>
      </c>
      <c r="Z318">
        <v>12</v>
      </c>
      <c r="AA318">
        <v>2</v>
      </c>
      <c r="AB318">
        <v>0</v>
      </c>
      <c r="AC318">
        <v>0</v>
      </c>
      <c r="AD318">
        <v>1</v>
      </c>
      <c r="AE318">
        <v>2</v>
      </c>
      <c r="AF318">
        <v>0</v>
      </c>
      <c r="AG318">
        <v>0</v>
      </c>
      <c r="AH318">
        <v>12</v>
      </c>
      <c r="AI318">
        <v>5</v>
      </c>
      <c r="AJ318">
        <v>0</v>
      </c>
      <c r="AK318">
        <v>12</v>
      </c>
      <c r="AL318">
        <v>17</v>
      </c>
      <c r="AM318" t="s">
        <v>74</v>
      </c>
      <c r="AN318" t="s">
        <v>74</v>
      </c>
      <c r="AO318" t="s">
        <v>74</v>
      </c>
      <c r="AP318">
        <v>0.29411799999999999</v>
      </c>
      <c r="AQ318">
        <v>5.8823999999999987E-2</v>
      </c>
      <c r="AR318">
        <v>5.8823999999999987E-2</v>
      </c>
      <c r="AS318">
        <v>5.8823999999999987E-2</v>
      </c>
      <c r="AT318">
        <v>5.8823999999999987E-2</v>
      </c>
      <c r="AU318">
        <v>0</v>
      </c>
      <c r="AV318">
        <v>0.117647</v>
      </c>
      <c r="AW318">
        <v>0.117647</v>
      </c>
      <c r="AX318">
        <v>0</v>
      </c>
      <c r="AY318">
        <v>0</v>
      </c>
      <c r="AZ318">
        <v>0.235294</v>
      </c>
      <c r="BA318">
        <v>0</v>
      </c>
      <c r="BB318">
        <v>0.88235299999999994</v>
      </c>
      <c r="BC318">
        <v>5.8823999999999987E-2</v>
      </c>
      <c r="BD318">
        <v>5.8823999999999987E-2</v>
      </c>
      <c r="BE318">
        <v>0.17647099999999999</v>
      </c>
      <c r="BF318">
        <v>0.117647</v>
      </c>
      <c r="BG318">
        <v>0.70588200000000001</v>
      </c>
      <c r="BH318">
        <v>0.117647</v>
      </c>
      <c r="BI318">
        <v>0</v>
      </c>
      <c r="BJ318">
        <v>0</v>
      </c>
      <c r="BK318">
        <v>5.8823999999999987E-2</v>
      </c>
      <c r="BL318">
        <v>0.117647</v>
      </c>
      <c r="BM318">
        <v>0</v>
      </c>
      <c r="BN318">
        <v>0</v>
      </c>
      <c r="BO318">
        <v>0.70588200000000001</v>
      </c>
      <c r="BP318">
        <v>0.29411799999999999</v>
      </c>
      <c r="BQ318">
        <v>0</v>
      </c>
      <c r="BR318">
        <v>0.70588200000000001</v>
      </c>
      <c r="BS318">
        <v>1</v>
      </c>
      <c r="BT318" t="s">
        <v>5558</v>
      </c>
      <c r="BU318">
        <v>813</v>
      </c>
      <c r="BV318">
        <v>2.0910000000000002E-2</v>
      </c>
      <c r="BW318">
        <v>0</v>
      </c>
    </row>
    <row r="319" spans="1:75" customFormat="1" x14ac:dyDescent="0.25">
      <c r="A319" t="s">
        <v>5564</v>
      </c>
      <c r="B319" t="s">
        <v>102</v>
      </c>
      <c r="C319" t="s">
        <v>376</v>
      </c>
      <c r="D319" t="s">
        <v>44</v>
      </c>
      <c r="E319">
        <v>2019</v>
      </c>
      <c r="F319">
        <v>437</v>
      </c>
      <c r="G319">
        <v>139</v>
      </c>
      <c r="H319">
        <v>0</v>
      </c>
      <c r="I319">
        <v>89</v>
      </c>
      <c r="J319">
        <v>74</v>
      </c>
      <c r="K319">
        <v>77</v>
      </c>
      <c r="L319">
        <v>85</v>
      </c>
      <c r="M319">
        <v>87</v>
      </c>
      <c r="N319">
        <v>74</v>
      </c>
      <c r="O319">
        <v>47</v>
      </c>
      <c r="P319">
        <v>27</v>
      </c>
      <c r="Q319">
        <v>7</v>
      </c>
      <c r="R319">
        <v>4</v>
      </c>
      <c r="S319">
        <v>4</v>
      </c>
      <c r="T319">
        <v>1</v>
      </c>
      <c r="U319">
        <v>563</v>
      </c>
      <c r="V319">
        <v>7</v>
      </c>
      <c r="W319">
        <v>6</v>
      </c>
      <c r="X319">
        <v>349</v>
      </c>
      <c r="Y319">
        <v>226</v>
      </c>
      <c r="Z319">
        <v>1</v>
      </c>
      <c r="AA319">
        <v>25</v>
      </c>
      <c r="AB319">
        <v>0</v>
      </c>
      <c r="AC319">
        <v>0</v>
      </c>
      <c r="AD319">
        <v>0</v>
      </c>
      <c r="AE319">
        <v>541</v>
      </c>
      <c r="AF319">
        <v>0</v>
      </c>
      <c r="AG319">
        <v>0</v>
      </c>
      <c r="AH319">
        <v>10</v>
      </c>
      <c r="AI319">
        <v>416</v>
      </c>
      <c r="AJ319">
        <v>124</v>
      </c>
      <c r="AK319">
        <v>36</v>
      </c>
      <c r="AL319">
        <v>576</v>
      </c>
      <c r="AM319">
        <v>0.75868099999999994</v>
      </c>
      <c r="AN319">
        <v>0.24131900000000001</v>
      </c>
      <c r="AO319">
        <v>0</v>
      </c>
      <c r="AP319">
        <v>0.15451400000000001</v>
      </c>
      <c r="AQ319">
        <v>0.128472</v>
      </c>
      <c r="AR319">
        <v>0.13368099999999999</v>
      </c>
      <c r="AS319">
        <v>0.14756900000000001</v>
      </c>
      <c r="AT319">
        <v>0.15104200000000001</v>
      </c>
      <c r="AU319">
        <v>0.128472</v>
      </c>
      <c r="AV319">
        <v>8.1597000000000003E-2</v>
      </c>
      <c r="AW319">
        <v>4.6875E-2</v>
      </c>
      <c r="AX319">
        <v>1.2153000000000001E-2</v>
      </c>
      <c r="AY319">
        <v>6.9440000000000014E-3</v>
      </c>
      <c r="AZ319">
        <v>6.9440000000000014E-3</v>
      </c>
      <c r="BA319">
        <v>1.7359999999999999E-3</v>
      </c>
      <c r="BB319">
        <v>0.97743099999999994</v>
      </c>
      <c r="BC319">
        <v>1.2153000000000001E-2</v>
      </c>
      <c r="BD319">
        <v>1.0416999999999999E-2</v>
      </c>
      <c r="BE319">
        <v>0.60590299999999997</v>
      </c>
      <c r="BF319">
        <v>0.39236100000000002</v>
      </c>
      <c r="BG319">
        <v>1.7359999999999999E-3</v>
      </c>
      <c r="BH319">
        <v>4.3402999999999997E-2</v>
      </c>
      <c r="BI319">
        <v>0</v>
      </c>
      <c r="BJ319">
        <v>0</v>
      </c>
      <c r="BK319">
        <v>0</v>
      </c>
      <c r="BL319">
        <v>0.93923599999999996</v>
      </c>
      <c r="BM319">
        <v>0</v>
      </c>
      <c r="BN319">
        <v>0</v>
      </c>
      <c r="BO319">
        <v>1.7361000000000001E-2</v>
      </c>
      <c r="BP319">
        <v>0.72222200000000003</v>
      </c>
      <c r="BQ319">
        <v>0.215278</v>
      </c>
      <c r="BR319">
        <v>6.25E-2</v>
      </c>
      <c r="BS319">
        <v>1</v>
      </c>
      <c r="BT319" t="s">
        <v>5565</v>
      </c>
      <c r="BU319">
        <v>576</v>
      </c>
      <c r="BV319">
        <v>1</v>
      </c>
      <c r="BW319">
        <v>0</v>
      </c>
    </row>
    <row r="320" spans="1:75" customFormat="1" x14ac:dyDescent="0.25">
      <c r="A320" t="s">
        <v>5566</v>
      </c>
      <c r="B320" t="s">
        <v>102</v>
      </c>
      <c r="C320" t="s">
        <v>376</v>
      </c>
      <c r="D320" t="s">
        <v>947</v>
      </c>
      <c r="E320">
        <v>2019</v>
      </c>
      <c r="F320" t="s">
        <v>74</v>
      </c>
      <c r="G320" t="s">
        <v>74</v>
      </c>
      <c r="H320" t="s">
        <v>74</v>
      </c>
      <c r="I320" t="s">
        <v>74</v>
      </c>
      <c r="J320" t="s">
        <v>74</v>
      </c>
      <c r="K320" t="s">
        <v>74</v>
      </c>
      <c r="L320" t="s">
        <v>74</v>
      </c>
      <c r="M320" t="s">
        <v>74</v>
      </c>
      <c r="N320" t="s">
        <v>74</v>
      </c>
      <c r="O320" t="s">
        <v>74</v>
      </c>
      <c r="P320" t="s">
        <v>74</v>
      </c>
      <c r="Q320" t="s">
        <v>74</v>
      </c>
      <c r="R320" t="s">
        <v>74</v>
      </c>
      <c r="S320" t="s">
        <v>74</v>
      </c>
      <c r="T320" t="s">
        <v>74</v>
      </c>
      <c r="U320" t="s">
        <v>74</v>
      </c>
      <c r="V320" t="s">
        <v>74</v>
      </c>
      <c r="W320" t="s">
        <v>74</v>
      </c>
      <c r="X320" t="s">
        <v>74</v>
      </c>
      <c r="Y320" t="s">
        <v>74</v>
      </c>
      <c r="Z320" t="s">
        <v>74</v>
      </c>
      <c r="AA320" t="s">
        <v>74</v>
      </c>
      <c r="AB320" t="s">
        <v>74</v>
      </c>
      <c r="AC320" t="s">
        <v>74</v>
      </c>
      <c r="AD320" t="s">
        <v>74</v>
      </c>
      <c r="AE320" t="s">
        <v>74</v>
      </c>
      <c r="AF320" t="s">
        <v>74</v>
      </c>
      <c r="AG320" t="s">
        <v>74</v>
      </c>
      <c r="AH320" t="s">
        <v>74</v>
      </c>
      <c r="AI320" t="s">
        <v>74</v>
      </c>
      <c r="AJ320" t="s">
        <v>74</v>
      </c>
      <c r="AK320" t="s">
        <v>74</v>
      </c>
      <c r="AL320" t="s">
        <v>74</v>
      </c>
      <c r="AM320" t="s">
        <v>74</v>
      </c>
      <c r="AN320" t="s">
        <v>74</v>
      </c>
      <c r="AO320" t="s">
        <v>74</v>
      </c>
      <c r="AP320" t="s">
        <v>74</v>
      </c>
      <c r="AQ320" t="s">
        <v>74</v>
      </c>
      <c r="AR320" t="s">
        <v>74</v>
      </c>
      <c r="AS320" t="s">
        <v>74</v>
      </c>
      <c r="AT320" t="s">
        <v>74</v>
      </c>
      <c r="AU320" t="s">
        <v>74</v>
      </c>
      <c r="AV320" t="s">
        <v>74</v>
      </c>
      <c r="AW320" t="s">
        <v>74</v>
      </c>
      <c r="AX320" t="s">
        <v>74</v>
      </c>
      <c r="AY320" t="s">
        <v>74</v>
      </c>
      <c r="AZ320" t="s">
        <v>74</v>
      </c>
      <c r="BA320" t="s">
        <v>74</v>
      </c>
      <c r="BB320" t="s">
        <v>74</v>
      </c>
      <c r="BC320" t="s">
        <v>74</v>
      </c>
      <c r="BD320" t="s">
        <v>74</v>
      </c>
      <c r="BE320" t="s">
        <v>74</v>
      </c>
      <c r="BF320" t="s">
        <v>74</v>
      </c>
      <c r="BG320" t="s">
        <v>74</v>
      </c>
      <c r="BH320" t="s">
        <v>74</v>
      </c>
      <c r="BI320" t="s">
        <v>74</v>
      </c>
      <c r="BJ320" t="s">
        <v>74</v>
      </c>
      <c r="BK320" t="s">
        <v>74</v>
      </c>
      <c r="BL320" t="s">
        <v>74</v>
      </c>
      <c r="BM320" t="s">
        <v>74</v>
      </c>
      <c r="BN320" t="s">
        <v>74</v>
      </c>
      <c r="BO320" t="s">
        <v>74</v>
      </c>
      <c r="BP320" t="s">
        <v>74</v>
      </c>
      <c r="BQ320" t="s">
        <v>74</v>
      </c>
      <c r="BR320" t="s">
        <v>74</v>
      </c>
      <c r="BS320" t="s">
        <v>74</v>
      </c>
      <c r="BT320" t="s">
        <v>5565</v>
      </c>
      <c r="BU320" t="s">
        <v>74</v>
      </c>
      <c r="BV320" t="s">
        <v>74</v>
      </c>
      <c r="BW320">
        <v>0</v>
      </c>
    </row>
    <row r="321" spans="1:75" customFormat="1" x14ac:dyDescent="0.25">
      <c r="A321" t="s">
        <v>5567</v>
      </c>
      <c r="B321" t="s">
        <v>102</v>
      </c>
      <c r="C321" t="s">
        <v>376</v>
      </c>
      <c r="D321" t="s">
        <v>949</v>
      </c>
      <c r="E321">
        <v>2019</v>
      </c>
      <c r="F321" t="s">
        <v>74</v>
      </c>
      <c r="G321" t="s">
        <v>74</v>
      </c>
      <c r="H321" t="s">
        <v>74</v>
      </c>
      <c r="I321" t="s">
        <v>74</v>
      </c>
      <c r="J321" t="s">
        <v>74</v>
      </c>
      <c r="K321" t="s">
        <v>74</v>
      </c>
      <c r="L321" t="s">
        <v>74</v>
      </c>
      <c r="M321" t="s">
        <v>74</v>
      </c>
      <c r="N321" t="s">
        <v>74</v>
      </c>
      <c r="O321" t="s">
        <v>74</v>
      </c>
      <c r="P321" t="s">
        <v>74</v>
      </c>
      <c r="Q321" t="s">
        <v>74</v>
      </c>
      <c r="R321" t="s">
        <v>74</v>
      </c>
      <c r="S321" t="s">
        <v>74</v>
      </c>
      <c r="T321" t="s">
        <v>74</v>
      </c>
      <c r="U321" t="s">
        <v>74</v>
      </c>
      <c r="V321" t="s">
        <v>74</v>
      </c>
      <c r="W321" t="s">
        <v>74</v>
      </c>
      <c r="X321" t="s">
        <v>74</v>
      </c>
      <c r="Y321" t="s">
        <v>74</v>
      </c>
      <c r="Z321" t="s">
        <v>74</v>
      </c>
      <c r="AA321" t="s">
        <v>74</v>
      </c>
      <c r="AB321" t="s">
        <v>74</v>
      </c>
      <c r="AC321" t="s">
        <v>74</v>
      </c>
      <c r="AD321" t="s">
        <v>74</v>
      </c>
      <c r="AE321" t="s">
        <v>74</v>
      </c>
      <c r="AF321" t="s">
        <v>74</v>
      </c>
      <c r="AG321" t="s">
        <v>74</v>
      </c>
      <c r="AH321" t="s">
        <v>74</v>
      </c>
      <c r="AI321" t="s">
        <v>74</v>
      </c>
      <c r="AJ321" t="s">
        <v>74</v>
      </c>
      <c r="AK321" t="s">
        <v>74</v>
      </c>
      <c r="AL321" t="s">
        <v>74</v>
      </c>
      <c r="AM321" t="s">
        <v>74</v>
      </c>
      <c r="AN321" t="s">
        <v>74</v>
      </c>
      <c r="AO321" t="s">
        <v>74</v>
      </c>
      <c r="AP321" t="s">
        <v>74</v>
      </c>
      <c r="AQ321" t="s">
        <v>74</v>
      </c>
      <c r="AR321" t="s">
        <v>74</v>
      </c>
      <c r="AS321" t="s">
        <v>74</v>
      </c>
      <c r="AT321" t="s">
        <v>74</v>
      </c>
      <c r="AU321" t="s">
        <v>74</v>
      </c>
      <c r="AV321" t="s">
        <v>74</v>
      </c>
      <c r="AW321" t="s">
        <v>74</v>
      </c>
      <c r="AX321" t="s">
        <v>74</v>
      </c>
      <c r="AY321" t="s">
        <v>74</v>
      </c>
      <c r="AZ321" t="s">
        <v>74</v>
      </c>
      <c r="BA321" t="s">
        <v>74</v>
      </c>
      <c r="BB321" t="s">
        <v>74</v>
      </c>
      <c r="BC321" t="s">
        <v>74</v>
      </c>
      <c r="BD321" t="s">
        <v>74</v>
      </c>
      <c r="BE321" t="s">
        <v>74</v>
      </c>
      <c r="BF321" t="s">
        <v>74</v>
      </c>
      <c r="BG321" t="s">
        <v>74</v>
      </c>
      <c r="BH321" t="s">
        <v>74</v>
      </c>
      <c r="BI321" t="s">
        <v>74</v>
      </c>
      <c r="BJ321" t="s">
        <v>74</v>
      </c>
      <c r="BK321" t="s">
        <v>74</v>
      </c>
      <c r="BL321" t="s">
        <v>74</v>
      </c>
      <c r="BM321" t="s">
        <v>74</v>
      </c>
      <c r="BN321" t="s">
        <v>74</v>
      </c>
      <c r="BO321" t="s">
        <v>74</v>
      </c>
      <c r="BP321" t="s">
        <v>74</v>
      </c>
      <c r="BQ321" t="s">
        <v>74</v>
      </c>
      <c r="BR321" t="s">
        <v>74</v>
      </c>
      <c r="BS321" t="s">
        <v>74</v>
      </c>
      <c r="BT321" t="s">
        <v>5565</v>
      </c>
      <c r="BU321" t="s">
        <v>74</v>
      </c>
      <c r="BV321" t="s">
        <v>74</v>
      </c>
      <c r="BW321">
        <v>0</v>
      </c>
    </row>
    <row r="322" spans="1:75" customFormat="1" x14ac:dyDescent="0.25">
      <c r="A322" t="s">
        <v>5568</v>
      </c>
      <c r="B322" t="s">
        <v>102</v>
      </c>
      <c r="C322" t="s">
        <v>376</v>
      </c>
      <c r="D322" t="s">
        <v>951</v>
      </c>
      <c r="E322">
        <v>2019</v>
      </c>
      <c r="F322" t="s">
        <v>74</v>
      </c>
      <c r="G322" t="s">
        <v>74</v>
      </c>
      <c r="H322" t="s">
        <v>74</v>
      </c>
      <c r="I322" t="s">
        <v>74</v>
      </c>
      <c r="J322" t="s">
        <v>74</v>
      </c>
      <c r="K322" t="s">
        <v>74</v>
      </c>
      <c r="L322" t="s">
        <v>74</v>
      </c>
      <c r="M322" t="s">
        <v>74</v>
      </c>
      <c r="N322" t="s">
        <v>74</v>
      </c>
      <c r="O322" t="s">
        <v>74</v>
      </c>
      <c r="P322" t="s">
        <v>74</v>
      </c>
      <c r="Q322" t="s">
        <v>74</v>
      </c>
      <c r="R322" t="s">
        <v>74</v>
      </c>
      <c r="S322" t="s">
        <v>74</v>
      </c>
      <c r="T322" t="s">
        <v>74</v>
      </c>
      <c r="U322" t="s">
        <v>74</v>
      </c>
      <c r="V322" t="s">
        <v>74</v>
      </c>
      <c r="W322" t="s">
        <v>74</v>
      </c>
      <c r="X322" t="s">
        <v>74</v>
      </c>
      <c r="Y322" t="s">
        <v>74</v>
      </c>
      <c r="Z322" t="s">
        <v>74</v>
      </c>
      <c r="AA322" t="s">
        <v>74</v>
      </c>
      <c r="AB322" t="s">
        <v>74</v>
      </c>
      <c r="AC322" t="s">
        <v>74</v>
      </c>
      <c r="AD322" t="s">
        <v>74</v>
      </c>
      <c r="AE322" t="s">
        <v>74</v>
      </c>
      <c r="AF322" t="s">
        <v>74</v>
      </c>
      <c r="AG322" t="s">
        <v>74</v>
      </c>
      <c r="AH322" t="s">
        <v>74</v>
      </c>
      <c r="AI322" t="s">
        <v>74</v>
      </c>
      <c r="AJ322" t="s">
        <v>74</v>
      </c>
      <c r="AK322" t="s">
        <v>74</v>
      </c>
      <c r="AL322" t="s">
        <v>74</v>
      </c>
      <c r="AM322" t="s">
        <v>74</v>
      </c>
      <c r="AN322" t="s">
        <v>74</v>
      </c>
      <c r="AO322" t="s">
        <v>74</v>
      </c>
      <c r="AP322" t="s">
        <v>74</v>
      </c>
      <c r="AQ322" t="s">
        <v>74</v>
      </c>
      <c r="AR322" t="s">
        <v>74</v>
      </c>
      <c r="AS322" t="s">
        <v>74</v>
      </c>
      <c r="AT322" t="s">
        <v>74</v>
      </c>
      <c r="AU322" t="s">
        <v>74</v>
      </c>
      <c r="AV322" t="s">
        <v>74</v>
      </c>
      <c r="AW322" t="s">
        <v>74</v>
      </c>
      <c r="AX322" t="s">
        <v>74</v>
      </c>
      <c r="AY322" t="s">
        <v>74</v>
      </c>
      <c r="AZ322" t="s">
        <v>74</v>
      </c>
      <c r="BA322" t="s">
        <v>74</v>
      </c>
      <c r="BB322" t="s">
        <v>74</v>
      </c>
      <c r="BC322" t="s">
        <v>74</v>
      </c>
      <c r="BD322" t="s">
        <v>74</v>
      </c>
      <c r="BE322" t="s">
        <v>74</v>
      </c>
      <c r="BF322" t="s">
        <v>74</v>
      </c>
      <c r="BG322" t="s">
        <v>74</v>
      </c>
      <c r="BH322" t="s">
        <v>74</v>
      </c>
      <c r="BI322" t="s">
        <v>74</v>
      </c>
      <c r="BJ322" t="s">
        <v>74</v>
      </c>
      <c r="BK322" t="s">
        <v>74</v>
      </c>
      <c r="BL322" t="s">
        <v>74</v>
      </c>
      <c r="BM322" t="s">
        <v>74</v>
      </c>
      <c r="BN322" t="s">
        <v>74</v>
      </c>
      <c r="BO322" t="s">
        <v>74</v>
      </c>
      <c r="BP322" t="s">
        <v>74</v>
      </c>
      <c r="BQ322" t="s">
        <v>74</v>
      </c>
      <c r="BR322" t="s">
        <v>74</v>
      </c>
      <c r="BS322" t="s">
        <v>74</v>
      </c>
      <c r="BT322" t="s">
        <v>5565</v>
      </c>
      <c r="BU322" t="s">
        <v>74</v>
      </c>
      <c r="BV322" t="s">
        <v>74</v>
      </c>
      <c r="BW322">
        <v>1</v>
      </c>
    </row>
    <row r="323" spans="1:75" customFormat="1" x14ac:dyDescent="0.25">
      <c r="A323" t="s">
        <v>5569</v>
      </c>
      <c r="B323" t="s">
        <v>102</v>
      </c>
      <c r="C323" t="s">
        <v>376</v>
      </c>
      <c r="D323" t="s">
        <v>953</v>
      </c>
      <c r="E323">
        <v>2019</v>
      </c>
      <c r="F323" t="s">
        <v>74</v>
      </c>
      <c r="G323" t="s">
        <v>74</v>
      </c>
      <c r="H323" t="s">
        <v>74</v>
      </c>
      <c r="I323" t="s">
        <v>74</v>
      </c>
      <c r="J323" t="s">
        <v>74</v>
      </c>
      <c r="K323" t="s">
        <v>74</v>
      </c>
      <c r="L323" t="s">
        <v>74</v>
      </c>
      <c r="M323" t="s">
        <v>74</v>
      </c>
      <c r="N323" t="s">
        <v>74</v>
      </c>
      <c r="O323" t="s">
        <v>74</v>
      </c>
      <c r="P323" t="s">
        <v>74</v>
      </c>
      <c r="Q323" t="s">
        <v>74</v>
      </c>
      <c r="R323" t="s">
        <v>74</v>
      </c>
      <c r="S323" t="s">
        <v>74</v>
      </c>
      <c r="T323" t="s">
        <v>74</v>
      </c>
      <c r="U323" t="s">
        <v>74</v>
      </c>
      <c r="V323" t="s">
        <v>74</v>
      </c>
      <c r="W323" t="s">
        <v>74</v>
      </c>
      <c r="X323" t="s">
        <v>74</v>
      </c>
      <c r="Y323" t="s">
        <v>74</v>
      </c>
      <c r="Z323" t="s">
        <v>74</v>
      </c>
      <c r="AA323" t="s">
        <v>74</v>
      </c>
      <c r="AB323" t="s">
        <v>74</v>
      </c>
      <c r="AC323" t="s">
        <v>74</v>
      </c>
      <c r="AD323" t="s">
        <v>74</v>
      </c>
      <c r="AE323" t="s">
        <v>74</v>
      </c>
      <c r="AF323" t="s">
        <v>74</v>
      </c>
      <c r="AG323" t="s">
        <v>74</v>
      </c>
      <c r="AH323" t="s">
        <v>74</v>
      </c>
      <c r="AI323" t="s">
        <v>74</v>
      </c>
      <c r="AJ323" t="s">
        <v>74</v>
      </c>
      <c r="AK323" t="s">
        <v>74</v>
      </c>
      <c r="AL323" t="s">
        <v>74</v>
      </c>
      <c r="AM323" t="s">
        <v>74</v>
      </c>
      <c r="AN323" t="s">
        <v>74</v>
      </c>
      <c r="AO323" t="s">
        <v>74</v>
      </c>
      <c r="AP323" t="s">
        <v>74</v>
      </c>
      <c r="AQ323" t="s">
        <v>74</v>
      </c>
      <c r="AR323" t="s">
        <v>74</v>
      </c>
      <c r="AS323" t="s">
        <v>74</v>
      </c>
      <c r="AT323" t="s">
        <v>74</v>
      </c>
      <c r="AU323" t="s">
        <v>74</v>
      </c>
      <c r="AV323" t="s">
        <v>74</v>
      </c>
      <c r="AW323" t="s">
        <v>74</v>
      </c>
      <c r="AX323" t="s">
        <v>74</v>
      </c>
      <c r="AY323" t="s">
        <v>74</v>
      </c>
      <c r="AZ323" t="s">
        <v>74</v>
      </c>
      <c r="BA323" t="s">
        <v>74</v>
      </c>
      <c r="BB323" t="s">
        <v>74</v>
      </c>
      <c r="BC323" t="s">
        <v>74</v>
      </c>
      <c r="BD323" t="s">
        <v>74</v>
      </c>
      <c r="BE323" t="s">
        <v>74</v>
      </c>
      <c r="BF323" t="s">
        <v>74</v>
      </c>
      <c r="BG323" t="s">
        <v>74</v>
      </c>
      <c r="BH323" t="s">
        <v>74</v>
      </c>
      <c r="BI323" t="s">
        <v>74</v>
      </c>
      <c r="BJ323" t="s">
        <v>74</v>
      </c>
      <c r="BK323" t="s">
        <v>74</v>
      </c>
      <c r="BL323" t="s">
        <v>74</v>
      </c>
      <c r="BM323" t="s">
        <v>74</v>
      </c>
      <c r="BN323" t="s">
        <v>74</v>
      </c>
      <c r="BO323" t="s">
        <v>74</v>
      </c>
      <c r="BP323" t="s">
        <v>74</v>
      </c>
      <c r="BQ323" t="s">
        <v>74</v>
      </c>
      <c r="BR323" t="s">
        <v>74</v>
      </c>
      <c r="BS323" t="s">
        <v>74</v>
      </c>
      <c r="BT323" t="s">
        <v>5565</v>
      </c>
      <c r="BU323" t="s">
        <v>74</v>
      </c>
      <c r="BV323" t="s">
        <v>74</v>
      </c>
      <c r="BW323">
        <v>0</v>
      </c>
    </row>
    <row r="324" spans="1:75" customFormat="1" x14ac:dyDescent="0.25">
      <c r="A324" t="s">
        <v>5570</v>
      </c>
      <c r="B324" t="s">
        <v>102</v>
      </c>
      <c r="C324" t="s">
        <v>382</v>
      </c>
      <c r="D324" t="s">
        <v>44</v>
      </c>
      <c r="E324">
        <v>2019</v>
      </c>
      <c r="F324">
        <v>215</v>
      </c>
      <c r="G324">
        <v>78</v>
      </c>
      <c r="H324">
        <v>0</v>
      </c>
      <c r="I324">
        <v>33</v>
      </c>
      <c r="J324">
        <v>55</v>
      </c>
      <c r="K324">
        <v>45</v>
      </c>
      <c r="L324">
        <v>51</v>
      </c>
      <c r="M324">
        <v>44</v>
      </c>
      <c r="N324">
        <v>34</v>
      </c>
      <c r="O324">
        <v>17</v>
      </c>
      <c r="P324">
        <v>8</v>
      </c>
      <c r="Q324">
        <v>5</v>
      </c>
      <c r="R324">
        <v>1</v>
      </c>
      <c r="S324">
        <v>0</v>
      </c>
      <c r="T324">
        <v>0</v>
      </c>
      <c r="U324">
        <v>250</v>
      </c>
      <c r="V324">
        <v>43</v>
      </c>
      <c r="W324">
        <v>0</v>
      </c>
      <c r="X324">
        <v>262</v>
      </c>
      <c r="Y324">
        <v>31</v>
      </c>
      <c r="Z324">
        <v>0</v>
      </c>
      <c r="AA324">
        <v>0</v>
      </c>
      <c r="AB324">
        <v>0</v>
      </c>
      <c r="AC324">
        <v>3</v>
      </c>
      <c r="AD324">
        <v>7</v>
      </c>
      <c r="AE324">
        <v>279</v>
      </c>
      <c r="AF324">
        <v>2</v>
      </c>
      <c r="AG324">
        <v>1</v>
      </c>
      <c r="AH324">
        <v>1</v>
      </c>
      <c r="AI324">
        <v>223</v>
      </c>
      <c r="AJ324">
        <v>31</v>
      </c>
      <c r="AK324">
        <v>39</v>
      </c>
      <c r="AL324">
        <v>293</v>
      </c>
      <c r="AM324">
        <v>0.733788</v>
      </c>
      <c r="AN324">
        <v>0.266212</v>
      </c>
      <c r="AO324">
        <v>0</v>
      </c>
      <c r="AP324">
        <v>0.11262800000000001</v>
      </c>
      <c r="AQ324">
        <v>0.18771299999999999</v>
      </c>
      <c r="AR324">
        <v>0.153584</v>
      </c>
      <c r="AS324">
        <v>0.17406099999999999</v>
      </c>
      <c r="AT324">
        <v>0.150171</v>
      </c>
      <c r="AU324">
        <v>0.11604100000000001</v>
      </c>
      <c r="AV324">
        <v>5.8020000000000002E-2</v>
      </c>
      <c r="AW324">
        <v>2.7303999999999998E-2</v>
      </c>
      <c r="AX324">
        <v>1.7065E-2</v>
      </c>
      <c r="AY324">
        <v>3.4129999999999998E-3</v>
      </c>
      <c r="AZ324">
        <v>0</v>
      </c>
      <c r="BA324">
        <v>0</v>
      </c>
      <c r="BB324">
        <v>0.85324200000000006</v>
      </c>
      <c r="BC324">
        <v>0.146758</v>
      </c>
      <c r="BD324">
        <v>0</v>
      </c>
      <c r="BE324">
        <v>0.89419799999999994</v>
      </c>
      <c r="BF324">
        <v>0.10580199999999999</v>
      </c>
      <c r="BG324">
        <v>0</v>
      </c>
      <c r="BH324">
        <v>0</v>
      </c>
      <c r="BI324">
        <v>0</v>
      </c>
      <c r="BJ324">
        <v>1.0239E-2</v>
      </c>
      <c r="BK324">
        <v>2.3890999999999999E-2</v>
      </c>
      <c r="BL324">
        <v>0.95221800000000001</v>
      </c>
      <c r="BM324">
        <v>6.8259999999999996E-3</v>
      </c>
      <c r="BN324">
        <v>3.4129999999999998E-3</v>
      </c>
      <c r="BO324">
        <v>3.4129999999999998E-3</v>
      </c>
      <c r="BP324">
        <v>0.76109199999999999</v>
      </c>
      <c r="BQ324">
        <v>0.10580199999999999</v>
      </c>
      <c r="BR324">
        <v>0.133106</v>
      </c>
      <c r="BS324">
        <v>1</v>
      </c>
      <c r="BT324" t="s">
        <v>5571</v>
      </c>
      <c r="BU324">
        <v>293</v>
      </c>
      <c r="BV324">
        <v>1</v>
      </c>
      <c r="BW324">
        <v>0</v>
      </c>
    </row>
    <row r="325" spans="1:75" customFormat="1" x14ac:dyDescent="0.25">
      <c r="A325" t="s">
        <v>5572</v>
      </c>
      <c r="B325" t="s">
        <v>102</v>
      </c>
      <c r="C325" t="s">
        <v>382</v>
      </c>
      <c r="D325" t="s">
        <v>947</v>
      </c>
      <c r="E325">
        <v>2019</v>
      </c>
      <c r="F325">
        <v>97</v>
      </c>
      <c r="G325">
        <v>49</v>
      </c>
      <c r="H325">
        <v>0</v>
      </c>
      <c r="I325">
        <v>21</v>
      </c>
      <c r="J325">
        <v>30</v>
      </c>
      <c r="K325">
        <v>23</v>
      </c>
      <c r="L325">
        <v>16</v>
      </c>
      <c r="M325">
        <v>23</v>
      </c>
      <c r="N325">
        <v>21</v>
      </c>
      <c r="O325">
        <v>7</v>
      </c>
      <c r="P325">
        <v>3</v>
      </c>
      <c r="Q325">
        <v>2</v>
      </c>
      <c r="R325">
        <v>0</v>
      </c>
      <c r="S325">
        <v>0</v>
      </c>
      <c r="T325">
        <v>0</v>
      </c>
      <c r="U325">
        <v>120</v>
      </c>
      <c r="V325">
        <v>26</v>
      </c>
      <c r="W325">
        <v>0</v>
      </c>
      <c r="X325">
        <v>129</v>
      </c>
      <c r="Y325">
        <v>17</v>
      </c>
      <c r="Z325">
        <v>0</v>
      </c>
      <c r="AA325">
        <v>0</v>
      </c>
      <c r="AB325">
        <v>0</v>
      </c>
      <c r="AC325">
        <v>0</v>
      </c>
      <c r="AD325">
        <v>0</v>
      </c>
      <c r="AE325">
        <v>146</v>
      </c>
      <c r="AF325">
        <v>0</v>
      </c>
      <c r="AG325">
        <v>0</v>
      </c>
      <c r="AH325">
        <v>0</v>
      </c>
      <c r="AI325">
        <v>99</v>
      </c>
      <c r="AJ325">
        <v>17</v>
      </c>
      <c r="AK325">
        <v>30</v>
      </c>
      <c r="AL325">
        <v>146</v>
      </c>
      <c r="AM325">
        <v>0.66438399999999997</v>
      </c>
      <c r="AN325">
        <v>0.33561600000000003</v>
      </c>
      <c r="AO325">
        <v>0</v>
      </c>
      <c r="AP325">
        <v>0.14383599999999999</v>
      </c>
      <c r="AQ325">
        <v>0.20547899999999999</v>
      </c>
      <c r="AR325">
        <v>0.15753400000000001</v>
      </c>
      <c r="AS325">
        <v>0.10958900000000001</v>
      </c>
      <c r="AT325">
        <v>0.15753400000000001</v>
      </c>
      <c r="AU325">
        <v>0.14383599999999999</v>
      </c>
      <c r="AV325">
        <v>4.7945000000000002E-2</v>
      </c>
      <c r="AW325">
        <v>2.0548E-2</v>
      </c>
      <c r="AX325">
        <v>1.3698999999999999E-2</v>
      </c>
      <c r="AY325">
        <v>0</v>
      </c>
      <c r="AZ325">
        <v>0</v>
      </c>
      <c r="BA325">
        <v>0</v>
      </c>
      <c r="BB325">
        <v>0.82191800000000004</v>
      </c>
      <c r="BC325">
        <v>0.17808199999999999</v>
      </c>
      <c r="BD325">
        <v>0</v>
      </c>
      <c r="BE325">
        <v>0.88356199999999996</v>
      </c>
      <c r="BF325">
        <v>0.116438</v>
      </c>
      <c r="BG325">
        <v>0</v>
      </c>
      <c r="BH325">
        <v>0</v>
      </c>
      <c r="BI325">
        <v>0</v>
      </c>
      <c r="BJ325">
        <v>0</v>
      </c>
      <c r="BK325">
        <v>0</v>
      </c>
      <c r="BL325">
        <v>1</v>
      </c>
      <c r="BM325">
        <v>0</v>
      </c>
      <c r="BN325">
        <v>0</v>
      </c>
      <c r="BO325">
        <v>0</v>
      </c>
      <c r="BP325">
        <v>0.67808199999999996</v>
      </c>
      <c r="BQ325">
        <v>0.116438</v>
      </c>
      <c r="BR325">
        <v>0.20547899999999999</v>
      </c>
      <c r="BS325">
        <v>1</v>
      </c>
      <c r="BT325" t="s">
        <v>5571</v>
      </c>
      <c r="BU325">
        <v>293</v>
      </c>
      <c r="BV325">
        <v>0.49829400000000001</v>
      </c>
      <c r="BW325">
        <v>0</v>
      </c>
    </row>
    <row r="326" spans="1:75" customFormat="1" x14ac:dyDescent="0.25">
      <c r="A326" t="s">
        <v>5573</v>
      </c>
      <c r="B326" t="s">
        <v>102</v>
      </c>
      <c r="C326" t="s">
        <v>382</v>
      </c>
      <c r="D326" t="s">
        <v>949</v>
      </c>
      <c r="E326">
        <v>2019</v>
      </c>
      <c r="F326">
        <v>110</v>
      </c>
      <c r="G326">
        <v>25</v>
      </c>
      <c r="H326">
        <v>0</v>
      </c>
      <c r="I326">
        <v>12</v>
      </c>
      <c r="J326">
        <v>25</v>
      </c>
      <c r="K326">
        <v>22</v>
      </c>
      <c r="L326">
        <v>32</v>
      </c>
      <c r="M326">
        <v>17</v>
      </c>
      <c r="N326">
        <v>10</v>
      </c>
      <c r="O326">
        <v>8</v>
      </c>
      <c r="P326">
        <v>5</v>
      </c>
      <c r="Q326">
        <v>3</v>
      </c>
      <c r="R326">
        <v>1</v>
      </c>
      <c r="S326">
        <v>0</v>
      </c>
      <c r="T326">
        <v>0</v>
      </c>
      <c r="U326">
        <v>120</v>
      </c>
      <c r="V326">
        <v>15</v>
      </c>
      <c r="W326">
        <v>0</v>
      </c>
      <c r="X326">
        <v>125</v>
      </c>
      <c r="Y326">
        <v>10</v>
      </c>
      <c r="Z326">
        <v>0</v>
      </c>
      <c r="AA326">
        <v>0</v>
      </c>
      <c r="AB326">
        <v>0</v>
      </c>
      <c r="AC326">
        <v>2</v>
      </c>
      <c r="AD326">
        <v>7</v>
      </c>
      <c r="AE326">
        <v>125</v>
      </c>
      <c r="AF326">
        <v>0</v>
      </c>
      <c r="AG326">
        <v>0</v>
      </c>
      <c r="AH326">
        <v>1</v>
      </c>
      <c r="AI326">
        <v>119</v>
      </c>
      <c r="AJ326">
        <v>12</v>
      </c>
      <c r="AK326">
        <v>4</v>
      </c>
      <c r="AL326">
        <v>135</v>
      </c>
      <c r="AM326">
        <v>0.81481499999999996</v>
      </c>
      <c r="AN326">
        <v>0.18518499999999999</v>
      </c>
      <c r="AO326">
        <v>0</v>
      </c>
      <c r="AP326">
        <v>8.8888999999999996E-2</v>
      </c>
      <c r="AQ326">
        <v>0.18518499999999999</v>
      </c>
      <c r="AR326">
        <v>0.162963</v>
      </c>
      <c r="AS326">
        <v>0.237037</v>
      </c>
      <c r="AT326">
        <v>0.12592600000000001</v>
      </c>
      <c r="AU326">
        <v>7.4074000000000001E-2</v>
      </c>
      <c r="AV326">
        <v>5.9259000000000013E-2</v>
      </c>
      <c r="AW326">
        <v>3.7037E-2</v>
      </c>
      <c r="AX326">
        <v>2.2221999999999999E-2</v>
      </c>
      <c r="AY326">
        <v>7.4070000000000004E-3</v>
      </c>
      <c r="AZ326">
        <v>0</v>
      </c>
      <c r="BA326">
        <v>0</v>
      </c>
      <c r="BB326">
        <v>0.88888900000000004</v>
      </c>
      <c r="BC326">
        <v>0.111111</v>
      </c>
      <c r="BD326">
        <v>0</v>
      </c>
      <c r="BE326">
        <v>0.92592600000000003</v>
      </c>
      <c r="BF326">
        <v>7.4074000000000001E-2</v>
      </c>
      <c r="BG326">
        <v>0</v>
      </c>
      <c r="BH326">
        <v>0</v>
      </c>
      <c r="BI326">
        <v>0</v>
      </c>
      <c r="BJ326">
        <v>1.4815E-2</v>
      </c>
      <c r="BK326">
        <v>5.1852000000000002E-2</v>
      </c>
      <c r="BL326">
        <v>0.92592600000000003</v>
      </c>
      <c r="BM326">
        <v>0</v>
      </c>
      <c r="BN326">
        <v>0</v>
      </c>
      <c r="BO326">
        <v>7.4070000000000004E-3</v>
      </c>
      <c r="BP326">
        <v>0.88148099999999996</v>
      </c>
      <c r="BQ326">
        <v>8.8888999999999996E-2</v>
      </c>
      <c r="BR326">
        <v>2.963E-2</v>
      </c>
      <c r="BS326">
        <v>1</v>
      </c>
      <c r="BT326" t="s">
        <v>5571</v>
      </c>
      <c r="BU326">
        <v>293</v>
      </c>
      <c r="BV326">
        <v>0.46075100000000002</v>
      </c>
      <c r="BW326">
        <v>0</v>
      </c>
    </row>
    <row r="327" spans="1:75" customFormat="1" x14ac:dyDescent="0.25">
      <c r="A327" t="s">
        <v>5574</v>
      </c>
      <c r="B327" t="s">
        <v>102</v>
      </c>
      <c r="C327" t="s">
        <v>382</v>
      </c>
      <c r="D327" t="s">
        <v>951</v>
      </c>
      <c r="E327">
        <v>2019</v>
      </c>
      <c r="F327">
        <v>4</v>
      </c>
      <c r="G327">
        <v>3</v>
      </c>
      <c r="H327">
        <v>0</v>
      </c>
      <c r="I327">
        <v>0</v>
      </c>
      <c r="J327">
        <v>0</v>
      </c>
      <c r="K327">
        <v>0</v>
      </c>
      <c r="L327">
        <v>2</v>
      </c>
      <c r="M327">
        <v>2</v>
      </c>
      <c r="N327">
        <v>2</v>
      </c>
      <c r="O327">
        <v>1</v>
      </c>
      <c r="P327">
        <v>0</v>
      </c>
      <c r="Q327">
        <v>0</v>
      </c>
      <c r="R327">
        <v>0</v>
      </c>
      <c r="S327">
        <v>0</v>
      </c>
      <c r="T327">
        <v>0</v>
      </c>
      <c r="U327">
        <v>6</v>
      </c>
      <c r="V327">
        <v>1</v>
      </c>
      <c r="W327">
        <v>0</v>
      </c>
      <c r="X327">
        <v>6</v>
      </c>
      <c r="Y327">
        <v>1</v>
      </c>
      <c r="Z327">
        <v>0</v>
      </c>
      <c r="AA327">
        <v>0</v>
      </c>
      <c r="AB327">
        <v>0</v>
      </c>
      <c r="AC327">
        <v>0</v>
      </c>
      <c r="AD327">
        <v>0</v>
      </c>
      <c r="AE327">
        <v>7</v>
      </c>
      <c r="AF327">
        <v>0</v>
      </c>
      <c r="AG327">
        <v>0</v>
      </c>
      <c r="AH327">
        <v>0</v>
      </c>
      <c r="AI327">
        <v>5</v>
      </c>
      <c r="AJ327">
        <v>2</v>
      </c>
      <c r="AK327">
        <v>0</v>
      </c>
      <c r="AL327">
        <v>7</v>
      </c>
      <c r="AM327">
        <v>0.57142899999999996</v>
      </c>
      <c r="AN327">
        <v>0.42857099999999998</v>
      </c>
      <c r="AO327">
        <v>0</v>
      </c>
      <c r="AP327">
        <v>0</v>
      </c>
      <c r="AQ327">
        <v>0</v>
      </c>
      <c r="AR327">
        <v>0</v>
      </c>
      <c r="AS327">
        <v>0.28571400000000002</v>
      </c>
      <c r="AT327">
        <v>0.28571400000000002</v>
      </c>
      <c r="AU327">
        <v>0.28571400000000002</v>
      </c>
      <c r="AV327">
        <v>0.14285700000000001</v>
      </c>
      <c r="AW327">
        <v>0</v>
      </c>
      <c r="AX327">
        <v>0</v>
      </c>
      <c r="AY327">
        <v>0</v>
      </c>
      <c r="AZ327">
        <v>0</v>
      </c>
      <c r="BA327">
        <v>0</v>
      </c>
      <c r="BB327">
        <v>0.85714299999999999</v>
      </c>
      <c r="BC327">
        <v>0.14285700000000001</v>
      </c>
      <c r="BD327">
        <v>0</v>
      </c>
      <c r="BE327">
        <v>0.85714299999999999</v>
      </c>
      <c r="BF327">
        <v>0.14285700000000001</v>
      </c>
      <c r="BG327">
        <v>0</v>
      </c>
      <c r="BH327">
        <v>0</v>
      </c>
      <c r="BI327">
        <v>0</v>
      </c>
      <c r="BJ327">
        <v>0</v>
      </c>
      <c r="BK327">
        <v>0</v>
      </c>
      <c r="BL327">
        <v>1</v>
      </c>
      <c r="BM327">
        <v>0</v>
      </c>
      <c r="BN327">
        <v>0</v>
      </c>
      <c r="BO327">
        <v>0</v>
      </c>
      <c r="BP327">
        <v>0.71428599999999998</v>
      </c>
      <c r="BQ327">
        <v>0.28571400000000002</v>
      </c>
      <c r="BR327">
        <v>0</v>
      </c>
      <c r="BS327">
        <v>1</v>
      </c>
      <c r="BT327" t="s">
        <v>5571</v>
      </c>
      <c r="BU327">
        <v>293</v>
      </c>
      <c r="BV327">
        <v>2.3890999999999999E-2</v>
      </c>
      <c r="BW327">
        <v>0</v>
      </c>
    </row>
    <row r="328" spans="1:75" customFormat="1" x14ac:dyDescent="0.25">
      <c r="A328" t="s">
        <v>5575</v>
      </c>
      <c r="B328" t="s">
        <v>102</v>
      </c>
      <c r="C328" t="s">
        <v>382</v>
      </c>
      <c r="D328" t="s">
        <v>953</v>
      </c>
      <c r="E328">
        <v>2019</v>
      </c>
      <c r="F328">
        <v>4</v>
      </c>
      <c r="G328">
        <v>1</v>
      </c>
      <c r="H328">
        <v>0</v>
      </c>
      <c r="I328">
        <v>0</v>
      </c>
      <c r="J328">
        <v>0</v>
      </c>
      <c r="K328">
        <v>0</v>
      </c>
      <c r="L328">
        <v>1</v>
      </c>
      <c r="M328">
        <v>2</v>
      </c>
      <c r="N328">
        <v>1</v>
      </c>
      <c r="O328">
        <v>1</v>
      </c>
      <c r="P328">
        <v>0</v>
      </c>
      <c r="Q328">
        <v>0</v>
      </c>
      <c r="R328">
        <v>0</v>
      </c>
      <c r="S328">
        <v>0</v>
      </c>
      <c r="T328">
        <v>0</v>
      </c>
      <c r="U328">
        <v>4</v>
      </c>
      <c r="V328">
        <v>1</v>
      </c>
      <c r="W328">
        <v>0</v>
      </c>
      <c r="X328">
        <v>2</v>
      </c>
      <c r="Y328">
        <v>3</v>
      </c>
      <c r="Z328">
        <v>0</v>
      </c>
      <c r="AA328">
        <v>0</v>
      </c>
      <c r="AB328">
        <v>0</v>
      </c>
      <c r="AC328">
        <v>1</v>
      </c>
      <c r="AD328">
        <v>0</v>
      </c>
      <c r="AE328">
        <v>1</v>
      </c>
      <c r="AF328">
        <v>2</v>
      </c>
      <c r="AG328">
        <v>1</v>
      </c>
      <c r="AH328">
        <v>0</v>
      </c>
      <c r="AI328">
        <v>0</v>
      </c>
      <c r="AJ328">
        <v>0</v>
      </c>
      <c r="AK328">
        <v>5</v>
      </c>
      <c r="AL328">
        <v>5</v>
      </c>
      <c r="AM328">
        <v>0.8</v>
      </c>
      <c r="AN328">
        <v>0.2</v>
      </c>
      <c r="AO328">
        <v>0</v>
      </c>
      <c r="AP328">
        <v>0</v>
      </c>
      <c r="AQ328">
        <v>0</v>
      </c>
      <c r="AR328">
        <v>0</v>
      </c>
      <c r="AS328">
        <v>0.2</v>
      </c>
      <c r="AT328">
        <v>0.4</v>
      </c>
      <c r="AU328">
        <v>0.2</v>
      </c>
      <c r="AV328">
        <v>0.2</v>
      </c>
      <c r="AW328">
        <v>0</v>
      </c>
      <c r="AX328">
        <v>0</v>
      </c>
      <c r="AY328">
        <v>0</v>
      </c>
      <c r="AZ328">
        <v>0</v>
      </c>
      <c r="BA328">
        <v>0</v>
      </c>
      <c r="BB328">
        <v>0.8</v>
      </c>
      <c r="BC328">
        <v>0.2</v>
      </c>
      <c r="BD328">
        <v>0</v>
      </c>
      <c r="BE328">
        <v>0.4</v>
      </c>
      <c r="BF328">
        <v>0.6</v>
      </c>
      <c r="BG328">
        <v>0</v>
      </c>
      <c r="BH328">
        <v>0</v>
      </c>
      <c r="BI328">
        <v>0</v>
      </c>
      <c r="BJ328">
        <v>0.2</v>
      </c>
      <c r="BK328">
        <v>0</v>
      </c>
      <c r="BL328">
        <v>0.2</v>
      </c>
      <c r="BM328">
        <v>0.4</v>
      </c>
      <c r="BN328">
        <v>0.2</v>
      </c>
      <c r="BO328">
        <v>0</v>
      </c>
      <c r="BP328">
        <v>0</v>
      </c>
      <c r="BQ328">
        <v>0</v>
      </c>
      <c r="BR328">
        <v>1</v>
      </c>
      <c r="BS328">
        <v>1</v>
      </c>
      <c r="BT328" t="s">
        <v>5571</v>
      </c>
      <c r="BU328">
        <v>293</v>
      </c>
      <c r="BV328">
        <v>1.7065E-2</v>
      </c>
      <c r="BW328">
        <v>0</v>
      </c>
    </row>
    <row r="329" spans="1:75" customFormat="1" x14ac:dyDescent="0.25">
      <c r="A329" t="s">
        <v>5576</v>
      </c>
      <c r="B329" t="s">
        <v>102</v>
      </c>
      <c r="C329" t="s">
        <v>394</v>
      </c>
      <c r="D329" t="s">
        <v>44</v>
      </c>
      <c r="E329">
        <v>2019</v>
      </c>
      <c r="F329" t="s">
        <v>74</v>
      </c>
      <c r="G329" t="s">
        <v>74</v>
      </c>
      <c r="H329" t="s">
        <v>74</v>
      </c>
      <c r="I329" t="s">
        <v>74</v>
      </c>
      <c r="J329" t="s">
        <v>74</v>
      </c>
      <c r="K329" t="s">
        <v>74</v>
      </c>
      <c r="L329" t="s">
        <v>74</v>
      </c>
      <c r="M329" t="s">
        <v>74</v>
      </c>
      <c r="N329" t="s">
        <v>74</v>
      </c>
      <c r="O329" t="s">
        <v>74</v>
      </c>
      <c r="P329" t="s">
        <v>74</v>
      </c>
      <c r="Q329" t="s">
        <v>74</v>
      </c>
      <c r="R329" t="s">
        <v>74</v>
      </c>
      <c r="S329" t="s">
        <v>74</v>
      </c>
      <c r="T329" t="s">
        <v>74</v>
      </c>
      <c r="U329" t="s">
        <v>74</v>
      </c>
      <c r="V329" t="s">
        <v>74</v>
      </c>
      <c r="W329" t="s">
        <v>74</v>
      </c>
      <c r="X329" t="s">
        <v>74</v>
      </c>
      <c r="Y329" t="s">
        <v>74</v>
      </c>
      <c r="Z329" t="s">
        <v>74</v>
      </c>
      <c r="AA329" t="s">
        <v>74</v>
      </c>
      <c r="AB329" t="s">
        <v>74</v>
      </c>
      <c r="AC329" t="s">
        <v>74</v>
      </c>
      <c r="AD329" t="s">
        <v>74</v>
      </c>
      <c r="AE329" t="s">
        <v>74</v>
      </c>
      <c r="AF329" t="s">
        <v>74</v>
      </c>
      <c r="AG329" t="s">
        <v>74</v>
      </c>
      <c r="AH329" t="s">
        <v>74</v>
      </c>
      <c r="AI329" t="s">
        <v>74</v>
      </c>
      <c r="AJ329" t="s">
        <v>74</v>
      </c>
      <c r="AK329" t="s">
        <v>74</v>
      </c>
      <c r="AL329" t="s">
        <v>74</v>
      </c>
      <c r="AM329" t="s">
        <v>74</v>
      </c>
      <c r="AN329" t="s">
        <v>74</v>
      </c>
      <c r="AO329" t="s">
        <v>74</v>
      </c>
      <c r="AP329" t="s">
        <v>74</v>
      </c>
      <c r="AQ329" t="s">
        <v>74</v>
      </c>
      <c r="AR329" t="s">
        <v>74</v>
      </c>
      <c r="AS329" t="s">
        <v>74</v>
      </c>
      <c r="AT329" t="s">
        <v>74</v>
      </c>
      <c r="AU329" t="s">
        <v>74</v>
      </c>
      <c r="AV329" t="s">
        <v>74</v>
      </c>
      <c r="AW329" t="s">
        <v>74</v>
      </c>
      <c r="AX329" t="s">
        <v>74</v>
      </c>
      <c r="AY329" t="s">
        <v>74</v>
      </c>
      <c r="AZ329" t="s">
        <v>74</v>
      </c>
      <c r="BA329" t="s">
        <v>74</v>
      </c>
      <c r="BB329" t="s">
        <v>74</v>
      </c>
      <c r="BC329" t="s">
        <v>74</v>
      </c>
      <c r="BD329" t="s">
        <v>74</v>
      </c>
      <c r="BE329" t="s">
        <v>74</v>
      </c>
      <c r="BF329" t="s">
        <v>74</v>
      </c>
      <c r="BG329" t="s">
        <v>74</v>
      </c>
      <c r="BH329" t="s">
        <v>74</v>
      </c>
      <c r="BI329" t="s">
        <v>74</v>
      </c>
      <c r="BJ329" t="s">
        <v>74</v>
      </c>
      <c r="BK329" t="s">
        <v>74</v>
      </c>
      <c r="BL329" t="s">
        <v>74</v>
      </c>
      <c r="BM329" t="s">
        <v>74</v>
      </c>
      <c r="BN329" t="s">
        <v>74</v>
      </c>
      <c r="BO329" t="s">
        <v>74</v>
      </c>
      <c r="BP329" t="s">
        <v>74</v>
      </c>
      <c r="BQ329" t="s">
        <v>74</v>
      </c>
      <c r="BR329" t="s">
        <v>74</v>
      </c>
      <c r="BS329" t="s">
        <v>74</v>
      </c>
      <c r="BT329" t="s">
        <v>5577</v>
      </c>
      <c r="BU329" t="s">
        <v>74</v>
      </c>
      <c r="BV329" t="s">
        <v>74</v>
      </c>
      <c r="BW329">
        <v>0</v>
      </c>
    </row>
    <row r="330" spans="1:75" customFormat="1" x14ac:dyDescent="0.25">
      <c r="A330" t="s">
        <v>5578</v>
      </c>
      <c r="B330" t="s">
        <v>102</v>
      </c>
      <c r="C330" t="s">
        <v>394</v>
      </c>
      <c r="D330" t="s">
        <v>947</v>
      </c>
      <c r="E330">
        <v>2019</v>
      </c>
      <c r="F330" t="s">
        <v>74</v>
      </c>
      <c r="G330" t="s">
        <v>74</v>
      </c>
      <c r="H330" t="s">
        <v>74</v>
      </c>
      <c r="I330" t="s">
        <v>74</v>
      </c>
      <c r="J330" t="s">
        <v>74</v>
      </c>
      <c r="K330" t="s">
        <v>74</v>
      </c>
      <c r="L330" t="s">
        <v>74</v>
      </c>
      <c r="M330" t="s">
        <v>74</v>
      </c>
      <c r="N330" t="s">
        <v>74</v>
      </c>
      <c r="O330" t="s">
        <v>74</v>
      </c>
      <c r="P330" t="s">
        <v>74</v>
      </c>
      <c r="Q330" t="s">
        <v>74</v>
      </c>
      <c r="R330" t="s">
        <v>74</v>
      </c>
      <c r="S330" t="s">
        <v>74</v>
      </c>
      <c r="T330" t="s">
        <v>74</v>
      </c>
      <c r="U330" t="s">
        <v>74</v>
      </c>
      <c r="V330" t="s">
        <v>74</v>
      </c>
      <c r="W330" t="s">
        <v>74</v>
      </c>
      <c r="X330" t="s">
        <v>74</v>
      </c>
      <c r="Y330" t="s">
        <v>74</v>
      </c>
      <c r="Z330" t="s">
        <v>74</v>
      </c>
      <c r="AA330" t="s">
        <v>74</v>
      </c>
      <c r="AB330" t="s">
        <v>74</v>
      </c>
      <c r="AC330" t="s">
        <v>74</v>
      </c>
      <c r="AD330" t="s">
        <v>74</v>
      </c>
      <c r="AE330" t="s">
        <v>74</v>
      </c>
      <c r="AF330" t="s">
        <v>74</v>
      </c>
      <c r="AG330" t="s">
        <v>74</v>
      </c>
      <c r="AH330" t="s">
        <v>74</v>
      </c>
      <c r="AI330" t="s">
        <v>74</v>
      </c>
      <c r="AJ330" t="s">
        <v>74</v>
      </c>
      <c r="AK330" t="s">
        <v>74</v>
      </c>
      <c r="AL330" t="s">
        <v>74</v>
      </c>
      <c r="AM330" t="s">
        <v>74</v>
      </c>
      <c r="AN330" t="s">
        <v>74</v>
      </c>
      <c r="AO330" t="s">
        <v>74</v>
      </c>
      <c r="AP330" t="s">
        <v>74</v>
      </c>
      <c r="AQ330" t="s">
        <v>74</v>
      </c>
      <c r="AR330" t="s">
        <v>74</v>
      </c>
      <c r="AS330" t="s">
        <v>74</v>
      </c>
      <c r="AT330" t="s">
        <v>74</v>
      </c>
      <c r="AU330" t="s">
        <v>74</v>
      </c>
      <c r="AV330" t="s">
        <v>74</v>
      </c>
      <c r="AW330" t="s">
        <v>74</v>
      </c>
      <c r="AX330" t="s">
        <v>74</v>
      </c>
      <c r="AY330" t="s">
        <v>74</v>
      </c>
      <c r="AZ330" t="s">
        <v>74</v>
      </c>
      <c r="BA330" t="s">
        <v>74</v>
      </c>
      <c r="BB330" t="s">
        <v>74</v>
      </c>
      <c r="BC330" t="s">
        <v>74</v>
      </c>
      <c r="BD330" t="s">
        <v>74</v>
      </c>
      <c r="BE330" t="s">
        <v>74</v>
      </c>
      <c r="BF330" t="s">
        <v>74</v>
      </c>
      <c r="BG330" t="s">
        <v>74</v>
      </c>
      <c r="BH330" t="s">
        <v>74</v>
      </c>
      <c r="BI330" t="s">
        <v>74</v>
      </c>
      <c r="BJ330" t="s">
        <v>74</v>
      </c>
      <c r="BK330" t="s">
        <v>74</v>
      </c>
      <c r="BL330" t="s">
        <v>74</v>
      </c>
      <c r="BM330" t="s">
        <v>74</v>
      </c>
      <c r="BN330" t="s">
        <v>74</v>
      </c>
      <c r="BO330" t="s">
        <v>74</v>
      </c>
      <c r="BP330" t="s">
        <v>74</v>
      </c>
      <c r="BQ330" t="s">
        <v>74</v>
      </c>
      <c r="BR330" t="s">
        <v>74</v>
      </c>
      <c r="BS330" t="s">
        <v>74</v>
      </c>
      <c r="BT330" t="s">
        <v>5577</v>
      </c>
      <c r="BU330" t="s">
        <v>74</v>
      </c>
      <c r="BV330" t="s">
        <v>74</v>
      </c>
      <c r="BW330">
        <v>0</v>
      </c>
    </row>
    <row r="331" spans="1:75" customFormat="1" x14ac:dyDescent="0.25">
      <c r="A331" t="s">
        <v>5579</v>
      </c>
      <c r="B331" t="s">
        <v>102</v>
      </c>
      <c r="C331" t="s">
        <v>394</v>
      </c>
      <c r="D331" t="s">
        <v>949</v>
      </c>
      <c r="E331">
        <v>2019</v>
      </c>
      <c r="F331" t="s">
        <v>74</v>
      </c>
      <c r="G331" t="s">
        <v>74</v>
      </c>
      <c r="H331" t="s">
        <v>74</v>
      </c>
      <c r="I331" t="s">
        <v>74</v>
      </c>
      <c r="J331" t="s">
        <v>74</v>
      </c>
      <c r="K331" t="s">
        <v>74</v>
      </c>
      <c r="L331" t="s">
        <v>74</v>
      </c>
      <c r="M331" t="s">
        <v>74</v>
      </c>
      <c r="N331" t="s">
        <v>74</v>
      </c>
      <c r="O331" t="s">
        <v>74</v>
      </c>
      <c r="P331" t="s">
        <v>74</v>
      </c>
      <c r="Q331" t="s">
        <v>74</v>
      </c>
      <c r="R331" t="s">
        <v>74</v>
      </c>
      <c r="S331" t="s">
        <v>74</v>
      </c>
      <c r="T331" t="s">
        <v>74</v>
      </c>
      <c r="U331" t="s">
        <v>74</v>
      </c>
      <c r="V331" t="s">
        <v>74</v>
      </c>
      <c r="W331" t="s">
        <v>74</v>
      </c>
      <c r="X331" t="s">
        <v>74</v>
      </c>
      <c r="Y331" t="s">
        <v>74</v>
      </c>
      <c r="Z331" t="s">
        <v>74</v>
      </c>
      <c r="AA331" t="s">
        <v>74</v>
      </c>
      <c r="AB331" t="s">
        <v>74</v>
      </c>
      <c r="AC331" t="s">
        <v>74</v>
      </c>
      <c r="AD331" t="s">
        <v>74</v>
      </c>
      <c r="AE331" t="s">
        <v>74</v>
      </c>
      <c r="AF331" t="s">
        <v>74</v>
      </c>
      <c r="AG331" t="s">
        <v>74</v>
      </c>
      <c r="AH331" t="s">
        <v>74</v>
      </c>
      <c r="AI331" t="s">
        <v>74</v>
      </c>
      <c r="AJ331" t="s">
        <v>74</v>
      </c>
      <c r="AK331" t="s">
        <v>74</v>
      </c>
      <c r="AL331" t="s">
        <v>74</v>
      </c>
      <c r="AM331" t="s">
        <v>74</v>
      </c>
      <c r="AN331" t="s">
        <v>74</v>
      </c>
      <c r="AO331" t="s">
        <v>74</v>
      </c>
      <c r="AP331" t="s">
        <v>74</v>
      </c>
      <c r="AQ331" t="s">
        <v>74</v>
      </c>
      <c r="AR331" t="s">
        <v>74</v>
      </c>
      <c r="AS331" t="s">
        <v>74</v>
      </c>
      <c r="AT331" t="s">
        <v>74</v>
      </c>
      <c r="AU331" t="s">
        <v>74</v>
      </c>
      <c r="AV331" t="s">
        <v>74</v>
      </c>
      <c r="AW331" t="s">
        <v>74</v>
      </c>
      <c r="AX331" t="s">
        <v>74</v>
      </c>
      <c r="AY331" t="s">
        <v>74</v>
      </c>
      <c r="AZ331" t="s">
        <v>74</v>
      </c>
      <c r="BA331" t="s">
        <v>74</v>
      </c>
      <c r="BB331" t="s">
        <v>74</v>
      </c>
      <c r="BC331" t="s">
        <v>74</v>
      </c>
      <c r="BD331" t="s">
        <v>74</v>
      </c>
      <c r="BE331" t="s">
        <v>74</v>
      </c>
      <c r="BF331" t="s">
        <v>74</v>
      </c>
      <c r="BG331" t="s">
        <v>74</v>
      </c>
      <c r="BH331" t="s">
        <v>74</v>
      </c>
      <c r="BI331" t="s">
        <v>74</v>
      </c>
      <c r="BJ331" t="s">
        <v>74</v>
      </c>
      <c r="BK331" t="s">
        <v>74</v>
      </c>
      <c r="BL331" t="s">
        <v>74</v>
      </c>
      <c r="BM331" t="s">
        <v>74</v>
      </c>
      <c r="BN331" t="s">
        <v>74</v>
      </c>
      <c r="BO331" t="s">
        <v>74</v>
      </c>
      <c r="BP331" t="s">
        <v>74</v>
      </c>
      <c r="BQ331" t="s">
        <v>74</v>
      </c>
      <c r="BR331" t="s">
        <v>74</v>
      </c>
      <c r="BS331" t="s">
        <v>74</v>
      </c>
      <c r="BT331" t="s">
        <v>5577</v>
      </c>
      <c r="BU331" t="s">
        <v>74</v>
      </c>
      <c r="BV331" t="s">
        <v>74</v>
      </c>
      <c r="BW331">
        <v>0</v>
      </c>
    </row>
    <row r="332" spans="1:75" customFormat="1" x14ac:dyDescent="0.25">
      <c r="A332" t="s">
        <v>5580</v>
      </c>
      <c r="B332" t="s">
        <v>102</v>
      </c>
      <c r="C332" t="s">
        <v>394</v>
      </c>
      <c r="D332" t="s">
        <v>953</v>
      </c>
      <c r="E332">
        <v>2019</v>
      </c>
      <c r="F332" t="s">
        <v>74</v>
      </c>
      <c r="G332" t="s">
        <v>74</v>
      </c>
      <c r="H332" t="s">
        <v>74</v>
      </c>
      <c r="I332" t="s">
        <v>74</v>
      </c>
      <c r="J332" t="s">
        <v>74</v>
      </c>
      <c r="K332" t="s">
        <v>74</v>
      </c>
      <c r="L332" t="s">
        <v>74</v>
      </c>
      <c r="M332" t="s">
        <v>74</v>
      </c>
      <c r="N332" t="s">
        <v>74</v>
      </c>
      <c r="O332" t="s">
        <v>74</v>
      </c>
      <c r="P332" t="s">
        <v>74</v>
      </c>
      <c r="Q332" t="s">
        <v>74</v>
      </c>
      <c r="R332" t="s">
        <v>74</v>
      </c>
      <c r="S332" t="s">
        <v>74</v>
      </c>
      <c r="T332" t="s">
        <v>74</v>
      </c>
      <c r="U332" t="s">
        <v>74</v>
      </c>
      <c r="V332" t="s">
        <v>74</v>
      </c>
      <c r="W332" t="s">
        <v>74</v>
      </c>
      <c r="X332" t="s">
        <v>74</v>
      </c>
      <c r="Y332" t="s">
        <v>74</v>
      </c>
      <c r="Z332" t="s">
        <v>74</v>
      </c>
      <c r="AA332" t="s">
        <v>74</v>
      </c>
      <c r="AB332" t="s">
        <v>74</v>
      </c>
      <c r="AC332" t="s">
        <v>74</v>
      </c>
      <c r="AD332" t="s">
        <v>74</v>
      </c>
      <c r="AE332" t="s">
        <v>74</v>
      </c>
      <c r="AF332" t="s">
        <v>74</v>
      </c>
      <c r="AG332" t="s">
        <v>74</v>
      </c>
      <c r="AH332" t="s">
        <v>74</v>
      </c>
      <c r="AI332" t="s">
        <v>74</v>
      </c>
      <c r="AJ332" t="s">
        <v>74</v>
      </c>
      <c r="AK332" t="s">
        <v>74</v>
      </c>
      <c r="AL332" t="s">
        <v>74</v>
      </c>
      <c r="AM332" t="s">
        <v>74</v>
      </c>
      <c r="AN332" t="s">
        <v>74</v>
      </c>
      <c r="AO332" t="s">
        <v>74</v>
      </c>
      <c r="AP332" t="s">
        <v>74</v>
      </c>
      <c r="AQ332" t="s">
        <v>74</v>
      </c>
      <c r="AR332" t="s">
        <v>74</v>
      </c>
      <c r="AS332" t="s">
        <v>74</v>
      </c>
      <c r="AT332" t="s">
        <v>74</v>
      </c>
      <c r="AU332" t="s">
        <v>74</v>
      </c>
      <c r="AV332" t="s">
        <v>74</v>
      </c>
      <c r="AW332" t="s">
        <v>74</v>
      </c>
      <c r="AX332" t="s">
        <v>74</v>
      </c>
      <c r="AY332" t="s">
        <v>74</v>
      </c>
      <c r="AZ332" t="s">
        <v>74</v>
      </c>
      <c r="BA332" t="s">
        <v>74</v>
      </c>
      <c r="BB332" t="s">
        <v>74</v>
      </c>
      <c r="BC332" t="s">
        <v>74</v>
      </c>
      <c r="BD332" t="s">
        <v>74</v>
      </c>
      <c r="BE332" t="s">
        <v>74</v>
      </c>
      <c r="BF332" t="s">
        <v>74</v>
      </c>
      <c r="BG332" t="s">
        <v>74</v>
      </c>
      <c r="BH332" t="s">
        <v>74</v>
      </c>
      <c r="BI332" t="s">
        <v>74</v>
      </c>
      <c r="BJ332" t="s">
        <v>74</v>
      </c>
      <c r="BK332" t="s">
        <v>74</v>
      </c>
      <c r="BL332" t="s">
        <v>74</v>
      </c>
      <c r="BM332" t="s">
        <v>74</v>
      </c>
      <c r="BN332" t="s">
        <v>74</v>
      </c>
      <c r="BO332" t="s">
        <v>74</v>
      </c>
      <c r="BP332" t="s">
        <v>74</v>
      </c>
      <c r="BQ332" t="s">
        <v>74</v>
      </c>
      <c r="BR332" t="s">
        <v>74</v>
      </c>
      <c r="BS332" t="s">
        <v>74</v>
      </c>
      <c r="BT332" t="s">
        <v>5577</v>
      </c>
      <c r="BU332" t="s">
        <v>74</v>
      </c>
      <c r="BV332" t="s">
        <v>74</v>
      </c>
      <c r="BW332">
        <v>0</v>
      </c>
    </row>
    <row r="333" spans="1:75" customFormat="1" x14ac:dyDescent="0.25">
      <c r="A333" t="s">
        <v>5581</v>
      </c>
      <c r="B333" t="s">
        <v>102</v>
      </c>
      <c r="C333" t="s">
        <v>394</v>
      </c>
      <c r="D333" t="s">
        <v>961</v>
      </c>
      <c r="E333">
        <v>2019</v>
      </c>
      <c r="F333" t="s">
        <v>74</v>
      </c>
      <c r="G333" t="s">
        <v>74</v>
      </c>
      <c r="H333" t="s">
        <v>74</v>
      </c>
      <c r="I333" t="s">
        <v>74</v>
      </c>
      <c r="J333" t="s">
        <v>74</v>
      </c>
      <c r="K333" t="s">
        <v>74</v>
      </c>
      <c r="L333" t="s">
        <v>74</v>
      </c>
      <c r="M333" t="s">
        <v>74</v>
      </c>
      <c r="N333" t="s">
        <v>74</v>
      </c>
      <c r="O333" t="s">
        <v>74</v>
      </c>
      <c r="P333" t="s">
        <v>74</v>
      </c>
      <c r="Q333" t="s">
        <v>74</v>
      </c>
      <c r="R333" t="s">
        <v>74</v>
      </c>
      <c r="S333" t="s">
        <v>74</v>
      </c>
      <c r="T333" t="s">
        <v>74</v>
      </c>
      <c r="U333" t="s">
        <v>74</v>
      </c>
      <c r="V333" t="s">
        <v>74</v>
      </c>
      <c r="W333" t="s">
        <v>74</v>
      </c>
      <c r="X333" t="s">
        <v>74</v>
      </c>
      <c r="Y333" t="s">
        <v>74</v>
      </c>
      <c r="Z333" t="s">
        <v>74</v>
      </c>
      <c r="AA333" t="s">
        <v>74</v>
      </c>
      <c r="AB333" t="s">
        <v>74</v>
      </c>
      <c r="AC333" t="s">
        <v>74</v>
      </c>
      <c r="AD333" t="s">
        <v>74</v>
      </c>
      <c r="AE333" t="s">
        <v>74</v>
      </c>
      <c r="AF333" t="s">
        <v>74</v>
      </c>
      <c r="AG333" t="s">
        <v>74</v>
      </c>
      <c r="AH333" t="s">
        <v>74</v>
      </c>
      <c r="AI333" t="s">
        <v>74</v>
      </c>
      <c r="AJ333" t="s">
        <v>74</v>
      </c>
      <c r="AK333" t="s">
        <v>74</v>
      </c>
      <c r="AL333" t="s">
        <v>74</v>
      </c>
      <c r="AM333" t="s">
        <v>74</v>
      </c>
      <c r="AN333" t="s">
        <v>74</v>
      </c>
      <c r="AO333" t="s">
        <v>74</v>
      </c>
      <c r="AP333" t="s">
        <v>74</v>
      </c>
      <c r="AQ333" t="s">
        <v>74</v>
      </c>
      <c r="AR333" t="s">
        <v>74</v>
      </c>
      <c r="AS333" t="s">
        <v>74</v>
      </c>
      <c r="AT333" t="s">
        <v>74</v>
      </c>
      <c r="AU333" t="s">
        <v>74</v>
      </c>
      <c r="AV333" t="s">
        <v>74</v>
      </c>
      <c r="AW333" t="s">
        <v>74</v>
      </c>
      <c r="AX333" t="s">
        <v>74</v>
      </c>
      <c r="AY333" t="s">
        <v>74</v>
      </c>
      <c r="AZ333" t="s">
        <v>74</v>
      </c>
      <c r="BA333" t="s">
        <v>74</v>
      </c>
      <c r="BB333" t="s">
        <v>74</v>
      </c>
      <c r="BC333" t="s">
        <v>74</v>
      </c>
      <c r="BD333" t="s">
        <v>74</v>
      </c>
      <c r="BE333" t="s">
        <v>74</v>
      </c>
      <c r="BF333" t="s">
        <v>74</v>
      </c>
      <c r="BG333" t="s">
        <v>74</v>
      </c>
      <c r="BH333" t="s">
        <v>74</v>
      </c>
      <c r="BI333" t="s">
        <v>74</v>
      </c>
      <c r="BJ333" t="s">
        <v>74</v>
      </c>
      <c r="BK333" t="s">
        <v>74</v>
      </c>
      <c r="BL333" t="s">
        <v>74</v>
      </c>
      <c r="BM333" t="s">
        <v>74</v>
      </c>
      <c r="BN333" t="s">
        <v>74</v>
      </c>
      <c r="BO333" t="s">
        <v>74</v>
      </c>
      <c r="BP333" t="s">
        <v>74</v>
      </c>
      <c r="BQ333" t="s">
        <v>74</v>
      </c>
      <c r="BR333" t="s">
        <v>74</v>
      </c>
      <c r="BS333" t="s">
        <v>74</v>
      </c>
      <c r="BT333" t="s">
        <v>5577</v>
      </c>
      <c r="BU333" t="s">
        <v>74</v>
      </c>
      <c r="BV333" t="s">
        <v>74</v>
      </c>
      <c r="BW333">
        <v>0</v>
      </c>
    </row>
    <row r="334" spans="1:75" customFormat="1" x14ac:dyDescent="0.25">
      <c r="A334" t="s">
        <v>5582</v>
      </c>
      <c r="B334" t="s">
        <v>102</v>
      </c>
      <c r="C334" t="s">
        <v>43</v>
      </c>
      <c r="D334" t="s">
        <v>44</v>
      </c>
      <c r="E334">
        <v>2019</v>
      </c>
      <c r="F334">
        <v>6501</v>
      </c>
      <c r="G334">
        <v>2581</v>
      </c>
      <c r="H334">
        <v>0</v>
      </c>
      <c r="I334">
        <v>1029</v>
      </c>
      <c r="J334">
        <v>1571</v>
      </c>
      <c r="K334">
        <v>1494</v>
      </c>
      <c r="L334">
        <v>1527</v>
      </c>
      <c r="M334">
        <v>1168</v>
      </c>
      <c r="N334">
        <v>895</v>
      </c>
      <c r="O334">
        <v>669</v>
      </c>
      <c r="P334">
        <v>453</v>
      </c>
      <c r="Q334">
        <v>177</v>
      </c>
      <c r="R334">
        <v>97</v>
      </c>
      <c r="S334">
        <v>2</v>
      </c>
      <c r="T334">
        <v>0</v>
      </c>
      <c r="U334">
        <v>6570</v>
      </c>
      <c r="V334">
        <v>2511</v>
      </c>
      <c r="W334">
        <v>1</v>
      </c>
      <c r="X334" t="s">
        <v>74</v>
      </c>
      <c r="Y334" t="s">
        <v>74</v>
      </c>
      <c r="Z334" t="s">
        <v>74</v>
      </c>
      <c r="AA334" t="s">
        <v>74</v>
      </c>
      <c r="AB334" t="s">
        <v>74</v>
      </c>
      <c r="AC334" t="s">
        <v>74</v>
      </c>
      <c r="AD334" t="s">
        <v>74</v>
      </c>
      <c r="AE334" t="s">
        <v>74</v>
      </c>
      <c r="AF334" t="s">
        <v>74</v>
      </c>
      <c r="AG334" t="s">
        <v>74</v>
      </c>
      <c r="AH334" t="s">
        <v>74</v>
      </c>
      <c r="AI334">
        <v>8491</v>
      </c>
      <c r="AJ334">
        <v>392</v>
      </c>
      <c r="AK334">
        <v>199</v>
      </c>
      <c r="AL334">
        <v>9082</v>
      </c>
      <c r="AM334">
        <v>0.71581100000000009</v>
      </c>
      <c r="AN334">
        <v>0.28418900000000002</v>
      </c>
      <c r="AO334">
        <v>0</v>
      </c>
      <c r="AP334">
        <v>0.113301</v>
      </c>
      <c r="AQ334">
        <v>0.17297999999999999</v>
      </c>
      <c r="AR334">
        <v>0.16450100000000001</v>
      </c>
      <c r="AS334">
        <v>0.16813500000000001</v>
      </c>
      <c r="AT334">
        <v>0.128606</v>
      </c>
      <c r="AU334">
        <v>9.8546999999999996E-2</v>
      </c>
      <c r="AV334">
        <v>7.3662000000000005E-2</v>
      </c>
      <c r="AW334">
        <v>4.9879E-2</v>
      </c>
      <c r="AX334">
        <v>1.9488999999999999E-2</v>
      </c>
      <c r="AY334">
        <v>1.068E-2</v>
      </c>
      <c r="AZ334">
        <v>2.2000000000000001E-4</v>
      </c>
      <c r="BA334">
        <v>0</v>
      </c>
      <c r="BB334">
        <v>0.72340900000000008</v>
      </c>
      <c r="BC334">
        <v>0.27648099999999998</v>
      </c>
      <c r="BD334">
        <v>1.1E-4</v>
      </c>
      <c r="BE334">
        <v>0</v>
      </c>
      <c r="BF334">
        <v>0</v>
      </c>
      <c r="BG334">
        <v>0</v>
      </c>
      <c r="BH334">
        <v>0</v>
      </c>
      <c r="BI334">
        <v>0</v>
      </c>
      <c r="BJ334">
        <v>0</v>
      </c>
      <c r="BK334">
        <v>0</v>
      </c>
      <c r="BL334">
        <v>0</v>
      </c>
      <c r="BM334">
        <v>0</v>
      </c>
      <c r="BN334">
        <v>0</v>
      </c>
      <c r="BO334">
        <v>0</v>
      </c>
      <c r="BP334">
        <v>0.93492599999999992</v>
      </c>
      <c r="BQ334">
        <v>4.3162000000000013E-2</v>
      </c>
      <c r="BR334">
        <v>2.1911E-2</v>
      </c>
      <c r="BS334">
        <v>1</v>
      </c>
      <c r="BT334" t="s">
        <v>5583</v>
      </c>
      <c r="BU334">
        <v>9082</v>
      </c>
      <c r="BV334">
        <v>1</v>
      </c>
      <c r="BW334">
        <v>0</v>
      </c>
    </row>
    <row r="335" spans="1:75" customFormat="1" x14ac:dyDescent="0.25">
      <c r="A335" t="s">
        <v>5584</v>
      </c>
      <c r="B335" t="s">
        <v>102</v>
      </c>
      <c r="C335" t="s">
        <v>43</v>
      </c>
      <c r="D335" t="s">
        <v>947</v>
      </c>
      <c r="E335">
        <v>2019</v>
      </c>
      <c r="F335" t="s">
        <v>74</v>
      </c>
      <c r="G335" t="s">
        <v>74</v>
      </c>
      <c r="H335" t="s">
        <v>74</v>
      </c>
      <c r="I335" t="s">
        <v>74</v>
      </c>
      <c r="J335" t="s">
        <v>74</v>
      </c>
      <c r="K335" t="s">
        <v>74</v>
      </c>
      <c r="L335" t="s">
        <v>74</v>
      </c>
      <c r="M335" t="s">
        <v>74</v>
      </c>
      <c r="N335" t="s">
        <v>74</v>
      </c>
      <c r="O335" t="s">
        <v>74</v>
      </c>
      <c r="P335" t="s">
        <v>74</v>
      </c>
      <c r="Q335" t="s">
        <v>74</v>
      </c>
      <c r="R335" t="s">
        <v>74</v>
      </c>
      <c r="S335" t="s">
        <v>74</v>
      </c>
      <c r="T335" t="s">
        <v>74</v>
      </c>
      <c r="U335" t="s">
        <v>74</v>
      </c>
      <c r="V335" t="s">
        <v>74</v>
      </c>
      <c r="W335" t="s">
        <v>74</v>
      </c>
      <c r="X335" t="s">
        <v>74</v>
      </c>
      <c r="Y335" t="s">
        <v>74</v>
      </c>
      <c r="Z335" t="s">
        <v>74</v>
      </c>
      <c r="AA335" t="s">
        <v>74</v>
      </c>
      <c r="AB335" t="s">
        <v>74</v>
      </c>
      <c r="AC335" t="s">
        <v>74</v>
      </c>
      <c r="AD335" t="s">
        <v>74</v>
      </c>
      <c r="AE335" t="s">
        <v>74</v>
      </c>
      <c r="AF335" t="s">
        <v>74</v>
      </c>
      <c r="AG335" t="s">
        <v>74</v>
      </c>
      <c r="AH335" t="s">
        <v>74</v>
      </c>
      <c r="AI335" t="s">
        <v>74</v>
      </c>
      <c r="AJ335" t="s">
        <v>74</v>
      </c>
      <c r="AK335" t="s">
        <v>74</v>
      </c>
      <c r="AL335" t="s">
        <v>74</v>
      </c>
      <c r="AM335" t="s">
        <v>74</v>
      </c>
      <c r="AN335" t="s">
        <v>74</v>
      </c>
      <c r="AO335" t="s">
        <v>74</v>
      </c>
      <c r="AP335" t="s">
        <v>74</v>
      </c>
      <c r="AQ335" t="s">
        <v>74</v>
      </c>
      <c r="AR335" t="s">
        <v>74</v>
      </c>
      <c r="AS335" t="s">
        <v>74</v>
      </c>
      <c r="AT335" t="s">
        <v>74</v>
      </c>
      <c r="AU335" t="s">
        <v>74</v>
      </c>
      <c r="AV335" t="s">
        <v>74</v>
      </c>
      <c r="AW335" t="s">
        <v>74</v>
      </c>
      <c r="AX335" t="s">
        <v>74</v>
      </c>
      <c r="AY335" t="s">
        <v>74</v>
      </c>
      <c r="AZ335" t="s">
        <v>74</v>
      </c>
      <c r="BA335" t="s">
        <v>74</v>
      </c>
      <c r="BB335" t="s">
        <v>74</v>
      </c>
      <c r="BC335" t="s">
        <v>74</v>
      </c>
      <c r="BD335" t="s">
        <v>74</v>
      </c>
      <c r="BE335" t="s">
        <v>74</v>
      </c>
      <c r="BF335" t="s">
        <v>74</v>
      </c>
      <c r="BG335" t="s">
        <v>74</v>
      </c>
      <c r="BH335" t="s">
        <v>74</v>
      </c>
      <c r="BI335" t="s">
        <v>74</v>
      </c>
      <c r="BJ335" t="s">
        <v>74</v>
      </c>
      <c r="BK335" t="s">
        <v>74</v>
      </c>
      <c r="BL335" t="s">
        <v>74</v>
      </c>
      <c r="BM335" t="s">
        <v>74</v>
      </c>
      <c r="BN335" t="s">
        <v>74</v>
      </c>
      <c r="BO335" t="s">
        <v>74</v>
      </c>
      <c r="BP335" t="s">
        <v>74</v>
      </c>
      <c r="BQ335" t="s">
        <v>74</v>
      </c>
      <c r="BR335" t="s">
        <v>74</v>
      </c>
      <c r="BS335" t="s">
        <v>74</v>
      </c>
      <c r="BT335" t="s">
        <v>5583</v>
      </c>
      <c r="BU335" t="s">
        <v>74</v>
      </c>
      <c r="BV335" t="s">
        <v>74</v>
      </c>
      <c r="BW335">
        <v>0</v>
      </c>
    </row>
    <row r="336" spans="1:75" customFormat="1" x14ac:dyDescent="0.25">
      <c r="A336" t="s">
        <v>5585</v>
      </c>
      <c r="B336" t="s">
        <v>102</v>
      </c>
      <c r="C336" t="s">
        <v>43</v>
      </c>
      <c r="D336" t="s">
        <v>949</v>
      </c>
      <c r="E336">
        <v>2019</v>
      </c>
      <c r="F336" t="s">
        <v>74</v>
      </c>
      <c r="G336" t="s">
        <v>74</v>
      </c>
      <c r="H336" t="s">
        <v>74</v>
      </c>
      <c r="I336" t="s">
        <v>74</v>
      </c>
      <c r="J336" t="s">
        <v>74</v>
      </c>
      <c r="K336" t="s">
        <v>74</v>
      </c>
      <c r="L336" t="s">
        <v>74</v>
      </c>
      <c r="M336" t="s">
        <v>74</v>
      </c>
      <c r="N336" t="s">
        <v>74</v>
      </c>
      <c r="O336" t="s">
        <v>74</v>
      </c>
      <c r="P336" t="s">
        <v>74</v>
      </c>
      <c r="Q336" t="s">
        <v>74</v>
      </c>
      <c r="R336" t="s">
        <v>74</v>
      </c>
      <c r="S336" t="s">
        <v>74</v>
      </c>
      <c r="T336" t="s">
        <v>74</v>
      </c>
      <c r="U336" t="s">
        <v>74</v>
      </c>
      <c r="V336" t="s">
        <v>74</v>
      </c>
      <c r="W336" t="s">
        <v>74</v>
      </c>
      <c r="X336" t="s">
        <v>74</v>
      </c>
      <c r="Y336" t="s">
        <v>74</v>
      </c>
      <c r="Z336" t="s">
        <v>74</v>
      </c>
      <c r="AA336" t="s">
        <v>74</v>
      </c>
      <c r="AB336" t="s">
        <v>74</v>
      </c>
      <c r="AC336" t="s">
        <v>74</v>
      </c>
      <c r="AD336" t="s">
        <v>74</v>
      </c>
      <c r="AE336" t="s">
        <v>74</v>
      </c>
      <c r="AF336" t="s">
        <v>74</v>
      </c>
      <c r="AG336" t="s">
        <v>74</v>
      </c>
      <c r="AH336" t="s">
        <v>74</v>
      </c>
      <c r="AI336" t="s">
        <v>74</v>
      </c>
      <c r="AJ336" t="s">
        <v>74</v>
      </c>
      <c r="AK336" t="s">
        <v>74</v>
      </c>
      <c r="AL336" t="s">
        <v>74</v>
      </c>
      <c r="AM336" t="s">
        <v>74</v>
      </c>
      <c r="AN336" t="s">
        <v>74</v>
      </c>
      <c r="AO336" t="s">
        <v>74</v>
      </c>
      <c r="AP336" t="s">
        <v>74</v>
      </c>
      <c r="AQ336" t="s">
        <v>74</v>
      </c>
      <c r="AR336" t="s">
        <v>74</v>
      </c>
      <c r="AS336" t="s">
        <v>74</v>
      </c>
      <c r="AT336" t="s">
        <v>74</v>
      </c>
      <c r="AU336" t="s">
        <v>74</v>
      </c>
      <c r="AV336" t="s">
        <v>74</v>
      </c>
      <c r="AW336" t="s">
        <v>74</v>
      </c>
      <c r="AX336" t="s">
        <v>74</v>
      </c>
      <c r="AY336" t="s">
        <v>74</v>
      </c>
      <c r="AZ336" t="s">
        <v>74</v>
      </c>
      <c r="BA336" t="s">
        <v>74</v>
      </c>
      <c r="BB336" t="s">
        <v>74</v>
      </c>
      <c r="BC336" t="s">
        <v>74</v>
      </c>
      <c r="BD336" t="s">
        <v>74</v>
      </c>
      <c r="BE336" t="s">
        <v>74</v>
      </c>
      <c r="BF336" t="s">
        <v>74</v>
      </c>
      <c r="BG336" t="s">
        <v>74</v>
      </c>
      <c r="BH336" t="s">
        <v>74</v>
      </c>
      <c r="BI336" t="s">
        <v>74</v>
      </c>
      <c r="BJ336" t="s">
        <v>74</v>
      </c>
      <c r="BK336" t="s">
        <v>74</v>
      </c>
      <c r="BL336" t="s">
        <v>74</v>
      </c>
      <c r="BM336" t="s">
        <v>74</v>
      </c>
      <c r="BN336" t="s">
        <v>74</v>
      </c>
      <c r="BO336" t="s">
        <v>74</v>
      </c>
      <c r="BP336" t="s">
        <v>74</v>
      </c>
      <c r="BQ336" t="s">
        <v>74</v>
      </c>
      <c r="BR336" t="s">
        <v>74</v>
      </c>
      <c r="BS336" t="s">
        <v>74</v>
      </c>
      <c r="BT336" t="s">
        <v>5583</v>
      </c>
      <c r="BU336" t="s">
        <v>74</v>
      </c>
      <c r="BV336" t="s">
        <v>74</v>
      </c>
      <c r="BW336">
        <v>0</v>
      </c>
    </row>
    <row r="337" spans="1:75" customFormat="1" x14ac:dyDescent="0.25">
      <c r="A337" t="s">
        <v>5586</v>
      </c>
      <c r="B337" t="s">
        <v>102</v>
      </c>
      <c r="C337" t="s">
        <v>43</v>
      </c>
      <c r="D337" t="s">
        <v>951</v>
      </c>
      <c r="E337">
        <v>2019</v>
      </c>
      <c r="F337" t="s">
        <v>74</v>
      </c>
      <c r="G337" t="s">
        <v>74</v>
      </c>
      <c r="H337" t="s">
        <v>74</v>
      </c>
      <c r="I337" t="s">
        <v>74</v>
      </c>
      <c r="J337" t="s">
        <v>74</v>
      </c>
      <c r="K337" t="s">
        <v>74</v>
      </c>
      <c r="L337" t="s">
        <v>74</v>
      </c>
      <c r="M337" t="s">
        <v>74</v>
      </c>
      <c r="N337" t="s">
        <v>74</v>
      </c>
      <c r="O337" t="s">
        <v>74</v>
      </c>
      <c r="P337" t="s">
        <v>74</v>
      </c>
      <c r="Q337" t="s">
        <v>74</v>
      </c>
      <c r="R337" t="s">
        <v>74</v>
      </c>
      <c r="S337" t="s">
        <v>74</v>
      </c>
      <c r="T337" t="s">
        <v>74</v>
      </c>
      <c r="U337" t="s">
        <v>74</v>
      </c>
      <c r="V337" t="s">
        <v>74</v>
      </c>
      <c r="W337" t="s">
        <v>74</v>
      </c>
      <c r="X337" t="s">
        <v>74</v>
      </c>
      <c r="Y337" t="s">
        <v>74</v>
      </c>
      <c r="Z337" t="s">
        <v>74</v>
      </c>
      <c r="AA337" t="s">
        <v>74</v>
      </c>
      <c r="AB337" t="s">
        <v>74</v>
      </c>
      <c r="AC337" t="s">
        <v>74</v>
      </c>
      <c r="AD337" t="s">
        <v>74</v>
      </c>
      <c r="AE337" t="s">
        <v>74</v>
      </c>
      <c r="AF337" t="s">
        <v>74</v>
      </c>
      <c r="AG337" t="s">
        <v>74</v>
      </c>
      <c r="AH337" t="s">
        <v>74</v>
      </c>
      <c r="AI337" t="s">
        <v>74</v>
      </c>
      <c r="AJ337" t="s">
        <v>74</v>
      </c>
      <c r="AK337" t="s">
        <v>74</v>
      </c>
      <c r="AL337" t="s">
        <v>74</v>
      </c>
      <c r="AM337" t="s">
        <v>74</v>
      </c>
      <c r="AN337" t="s">
        <v>74</v>
      </c>
      <c r="AO337" t="s">
        <v>74</v>
      </c>
      <c r="AP337" t="s">
        <v>74</v>
      </c>
      <c r="AQ337" t="s">
        <v>74</v>
      </c>
      <c r="AR337" t="s">
        <v>74</v>
      </c>
      <c r="AS337" t="s">
        <v>74</v>
      </c>
      <c r="AT337" t="s">
        <v>74</v>
      </c>
      <c r="AU337" t="s">
        <v>74</v>
      </c>
      <c r="AV337" t="s">
        <v>74</v>
      </c>
      <c r="AW337" t="s">
        <v>74</v>
      </c>
      <c r="AX337" t="s">
        <v>74</v>
      </c>
      <c r="AY337" t="s">
        <v>74</v>
      </c>
      <c r="AZ337" t="s">
        <v>74</v>
      </c>
      <c r="BA337" t="s">
        <v>74</v>
      </c>
      <c r="BB337" t="s">
        <v>74</v>
      </c>
      <c r="BC337" t="s">
        <v>74</v>
      </c>
      <c r="BD337" t="s">
        <v>74</v>
      </c>
      <c r="BE337" t="s">
        <v>74</v>
      </c>
      <c r="BF337" t="s">
        <v>74</v>
      </c>
      <c r="BG337" t="s">
        <v>74</v>
      </c>
      <c r="BH337" t="s">
        <v>74</v>
      </c>
      <c r="BI337" t="s">
        <v>74</v>
      </c>
      <c r="BJ337" t="s">
        <v>74</v>
      </c>
      <c r="BK337" t="s">
        <v>74</v>
      </c>
      <c r="BL337" t="s">
        <v>74</v>
      </c>
      <c r="BM337" t="s">
        <v>74</v>
      </c>
      <c r="BN337" t="s">
        <v>74</v>
      </c>
      <c r="BO337" t="s">
        <v>74</v>
      </c>
      <c r="BP337" t="s">
        <v>74</v>
      </c>
      <c r="BQ337" t="s">
        <v>74</v>
      </c>
      <c r="BR337" t="s">
        <v>74</v>
      </c>
      <c r="BS337" t="s">
        <v>74</v>
      </c>
      <c r="BT337" t="s">
        <v>5583</v>
      </c>
      <c r="BU337" t="s">
        <v>74</v>
      </c>
      <c r="BV337" t="s">
        <v>74</v>
      </c>
      <c r="BW337">
        <v>0</v>
      </c>
    </row>
    <row r="338" spans="1:75" customFormat="1" x14ac:dyDescent="0.25">
      <c r="A338" t="s">
        <v>5587</v>
      </c>
      <c r="B338" t="s">
        <v>102</v>
      </c>
      <c r="C338" t="s">
        <v>43</v>
      </c>
      <c r="D338" t="s">
        <v>953</v>
      </c>
      <c r="E338">
        <v>2019</v>
      </c>
      <c r="F338" t="s">
        <v>74</v>
      </c>
      <c r="G338" t="s">
        <v>74</v>
      </c>
      <c r="H338" t="s">
        <v>74</v>
      </c>
      <c r="I338" t="s">
        <v>74</v>
      </c>
      <c r="J338" t="s">
        <v>74</v>
      </c>
      <c r="K338" t="s">
        <v>74</v>
      </c>
      <c r="L338" t="s">
        <v>74</v>
      </c>
      <c r="M338" t="s">
        <v>74</v>
      </c>
      <c r="N338" t="s">
        <v>74</v>
      </c>
      <c r="O338" t="s">
        <v>74</v>
      </c>
      <c r="P338" t="s">
        <v>74</v>
      </c>
      <c r="Q338" t="s">
        <v>74</v>
      </c>
      <c r="R338" t="s">
        <v>74</v>
      </c>
      <c r="S338" t="s">
        <v>74</v>
      </c>
      <c r="T338" t="s">
        <v>74</v>
      </c>
      <c r="U338" t="s">
        <v>74</v>
      </c>
      <c r="V338" t="s">
        <v>74</v>
      </c>
      <c r="W338" t="s">
        <v>74</v>
      </c>
      <c r="X338" t="s">
        <v>74</v>
      </c>
      <c r="Y338" t="s">
        <v>74</v>
      </c>
      <c r="Z338" t="s">
        <v>74</v>
      </c>
      <c r="AA338" t="s">
        <v>74</v>
      </c>
      <c r="AB338" t="s">
        <v>74</v>
      </c>
      <c r="AC338" t="s">
        <v>74</v>
      </c>
      <c r="AD338" t="s">
        <v>74</v>
      </c>
      <c r="AE338" t="s">
        <v>74</v>
      </c>
      <c r="AF338" t="s">
        <v>74</v>
      </c>
      <c r="AG338" t="s">
        <v>74</v>
      </c>
      <c r="AH338" t="s">
        <v>74</v>
      </c>
      <c r="AI338" t="s">
        <v>74</v>
      </c>
      <c r="AJ338" t="s">
        <v>74</v>
      </c>
      <c r="AK338" t="s">
        <v>74</v>
      </c>
      <c r="AL338" t="s">
        <v>74</v>
      </c>
      <c r="AM338" t="s">
        <v>74</v>
      </c>
      <c r="AN338" t="s">
        <v>74</v>
      </c>
      <c r="AO338" t="s">
        <v>74</v>
      </c>
      <c r="AP338" t="s">
        <v>74</v>
      </c>
      <c r="AQ338" t="s">
        <v>74</v>
      </c>
      <c r="AR338" t="s">
        <v>74</v>
      </c>
      <c r="AS338" t="s">
        <v>74</v>
      </c>
      <c r="AT338" t="s">
        <v>74</v>
      </c>
      <c r="AU338" t="s">
        <v>74</v>
      </c>
      <c r="AV338" t="s">
        <v>74</v>
      </c>
      <c r="AW338" t="s">
        <v>74</v>
      </c>
      <c r="AX338" t="s">
        <v>74</v>
      </c>
      <c r="AY338" t="s">
        <v>74</v>
      </c>
      <c r="AZ338" t="s">
        <v>74</v>
      </c>
      <c r="BA338" t="s">
        <v>74</v>
      </c>
      <c r="BB338" t="s">
        <v>74</v>
      </c>
      <c r="BC338" t="s">
        <v>74</v>
      </c>
      <c r="BD338" t="s">
        <v>74</v>
      </c>
      <c r="BE338" t="s">
        <v>74</v>
      </c>
      <c r="BF338" t="s">
        <v>74</v>
      </c>
      <c r="BG338" t="s">
        <v>74</v>
      </c>
      <c r="BH338" t="s">
        <v>74</v>
      </c>
      <c r="BI338" t="s">
        <v>74</v>
      </c>
      <c r="BJ338" t="s">
        <v>74</v>
      </c>
      <c r="BK338" t="s">
        <v>74</v>
      </c>
      <c r="BL338" t="s">
        <v>74</v>
      </c>
      <c r="BM338" t="s">
        <v>74</v>
      </c>
      <c r="BN338" t="s">
        <v>74</v>
      </c>
      <c r="BO338" t="s">
        <v>74</v>
      </c>
      <c r="BP338" t="s">
        <v>74</v>
      </c>
      <c r="BQ338" t="s">
        <v>74</v>
      </c>
      <c r="BR338" t="s">
        <v>74</v>
      </c>
      <c r="BS338" t="s">
        <v>74</v>
      </c>
      <c r="BT338" t="s">
        <v>5583</v>
      </c>
      <c r="BU338" t="s">
        <v>74</v>
      </c>
      <c r="BV338" t="s">
        <v>74</v>
      </c>
      <c r="BW338">
        <v>0</v>
      </c>
    </row>
    <row r="339" spans="1:75" customFormat="1" x14ac:dyDescent="0.25">
      <c r="A339" t="s">
        <v>5588</v>
      </c>
      <c r="B339" t="s">
        <v>102</v>
      </c>
      <c r="C339" t="s">
        <v>43</v>
      </c>
      <c r="D339" t="s">
        <v>961</v>
      </c>
      <c r="E339">
        <v>2019</v>
      </c>
      <c r="F339" t="s">
        <v>74</v>
      </c>
      <c r="G339" t="s">
        <v>74</v>
      </c>
      <c r="H339" t="s">
        <v>74</v>
      </c>
      <c r="I339" t="s">
        <v>74</v>
      </c>
      <c r="J339" t="s">
        <v>74</v>
      </c>
      <c r="K339" t="s">
        <v>74</v>
      </c>
      <c r="L339" t="s">
        <v>74</v>
      </c>
      <c r="M339" t="s">
        <v>74</v>
      </c>
      <c r="N339" t="s">
        <v>74</v>
      </c>
      <c r="O339" t="s">
        <v>74</v>
      </c>
      <c r="P339" t="s">
        <v>74</v>
      </c>
      <c r="Q339" t="s">
        <v>74</v>
      </c>
      <c r="R339" t="s">
        <v>74</v>
      </c>
      <c r="S339" t="s">
        <v>74</v>
      </c>
      <c r="T339" t="s">
        <v>74</v>
      </c>
      <c r="U339" t="s">
        <v>74</v>
      </c>
      <c r="V339" t="s">
        <v>74</v>
      </c>
      <c r="W339" t="s">
        <v>74</v>
      </c>
      <c r="X339" t="s">
        <v>74</v>
      </c>
      <c r="Y339" t="s">
        <v>74</v>
      </c>
      <c r="Z339" t="s">
        <v>74</v>
      </c>
      <c r="AA339" t="s">
        <v>74</v>
      </c>
      <c r="AB339" t="s">
        <v>74</v>
      </c>
      <c r="AC339" t="s">
        <v>74</v>
      </c>
      <c r="AD339" t="s">
        <v>74</v>
      </c>
      <c r="AE339" t="s">
        <v>74</v>
      </c>
      <c r="AF339" t="s">
        <v>74</v>
      </c>
      <c r="AG339" t="s">
        <v>74</v>
      </c>
      <c r="AH339" t="s">
        <v>74</v>
      </c>
      <c r="AI339" t="s">
        <v>74</v>
      </c>
      <c r="AJ339" t="s">
        <v>74</v>
      </c>
      <c r="AK339" t="s">
        <v>74</v>
      </c>
      <c r="AL339" t="s">
        <v>74</v>
      </c>
      <c r="AM339" t="s">
        <v>74</v>
      </c>
      <c r="AN339" t="s">
        <v>74</v>
      </c>
      <c r="AO339" t="s">
        <v>74</v>
      </c>
      <c r="AP339" t="s">
        <v>74</v>
      </c>
      <c r="AQ339" t="s">
        <v>74</v>
      </c>
      <c r="AR339" t="s">
        <v>74</v>
      </c>
      <c r="AS339" t="s">
        <v>74</v>
      </c>
      <c r="AT339" t="s">
        <v>74</v>
      </c>
      <c r="AU339" t="s">
        <v>74</v>
      </c>
      <c r="AV339" t="s">
        <v>74</v>
      </c>
      <c r="AW339" t="s">
        <v>74</v>
      </c>
      <c r="AX339" t="s">
        <v>74</v>
      </c>
      <c r="AY339" t="s">
        <v>74</v>
      </c>
      <c r="AZ339" t="s">
        <v>74</v>
      </c>
      <c r="BA339" t="s">
        <v>74</v>
      </c>
      <c r="BB339" t="s">
        <v>74</v>
      </c>
      <c r="BC339" t="s">
        <v>74</v>
      </c>
      <c r="BD339" t="s">
        <v>74</v>
      </c>
      <c r="BE339" t="s">
        <v>74</v>
      </c>
      <c r="BF339" t="s">
        <v>74</v>
      </c>
      <c r="BG339" t="s">
        <v>74</v>
      </c>
      <c r="BH339" t="s">
        <v>74</v>
      </c>
      <c r="BI339" t="s">
        <v>74</v>
      </c>
      <c r="BJ339" t="s">
        <v>74</v>
      </c>
      <c r="BK339" t="s">
        <v>74</v>
      </c>
      <c r="BL339" t="s">
        <v>74</v>
      </c>
      <c r="BM339" t="s">
        <v>74</v>
      </c>
      <c r="BN339" t="s">
        <v>74</v>
      </c>
      <c r="BO339" t="s">
        <v>74</v>
      </c>
      <c r="BP339" t="s">
        <v>74</v>
      </c>
      <c r="BQ339" t="s">
        <v>74</v>
      </c>
      <c r="BR339" t="s">
        <v>74</v>
      </c>
      <c r="BS339" t="s">
        <v>74</v>
      </c>
      <c r="BT339" t="s">
        <v>5583</v>
      </c>
      <c r="BU339" t="s">
        <v>74</v>
      </c>
      <c r="BV339" t="s">
        <v>74</v>
      </c>
      <c r="BW339">
        <v>0</v>
      </c>
    </row>
    <row r="340" spans="1:75" customFormat="1" x14ac:dyDescent="0.25">
      <c r="A340" t="s">
        <v>5589</v>
      </c>
      <c r="B340" t="s">
        <v>102</v>
      </c>
      <c r="C340" t="s">
        <v>187</v>
      </c>
      <c r="D340" t="s">
        <v>44</v>
      </c>
      <c r="E340">
        <v>2019</v>
      </c>
      <c r="F340">
        <v>77</v>
      </c>
      <c r="G340">
        <v>20</v>
      </c>
      <c r="H340">
        <v>0</v>
      </c>
      <c r="I340">
        <v>17</v>
      </c>
      <c r="J340">
        <v>14</v>
      </c>
      <c r="K340">
        <v>13</v>
      </c>
      <c r="L340">
        <v>10</v>
      </c>
      <c r="M340">
        <v>11</v>
      </c>
      <c r="N340">
        <v>9</v>
      </c>
      <c r="O340">
        <v>12</v>
      </c>
      <c r="P340">
        <v>4</v>
      </c>
      <c r="Q340">
        <v>3</v>
      </c>
      <c r="R340">
        <v>0</v>
      </c>
      <c r="S340">
        <v>4</v>
      </c>
      <c r="T340">
        <v>0</v>
      </c>
      <c r="U340">
        <v>92</v>
      </c>
      <c r="V340">
        <v>5</v>
      </c>
      <c r="W340">
        <v>0</v>
      </c>
      <c r="X340">
        <v>68</v>
      </c>
      <c r="Y340">
        <v>19</v>
      </c>
      <c r="Z340">
        <v>10</v>
      </c>
      <c r="AA340" t="s">
        <v>74</v>
      </c>
      <c r="AB340" t="s">
        <v>74</v>
      </c>
      <c r="AC340" t="s">
        <v>74</v>
      </c>
      <c r="AD340" t="s">
        <v>74</v>
      </c>
      <c r="AE340" t="s">
        <v>74</v>
      </c>
      <c r="AF340" t="s">
        <v>74</v>
      </c>
      <c r="AG340" t="s">
        <v>74</v>
      </c>
      <c r="AH340" t="s">
        <v>74</v>
      </c>
      <c r="AI340">
        <v>75</v>
      </c>
      <c r="AJ340">
        <v>8</v>
      </c>
      <c r="AK340">
        <v>14</v>
      </c>
      <c r="AL340">
        <v>97</v>
      </c>
      <c r="AM340">
        <v>0.79381400000000002</v>
      </c>
      <c r="AN340">
        <v>0.20618600000000001</v>
      </c>
      <c r="AO340">
        <v>0</v>
      </c>
      <c r="AP340">
        <v>0.175258</v>
      </c>
      <c r="AQ340">
        <v>0.14433000000000001</v>
      </c>
      <c r="AR340">
        <v>0.134021</v>
      </c>
      <c r="AS340">
        <v>0.103093</v>
      </c>
      <c r="AT340">
        <v>0.113402</v>
      </c>
      <c r="AU340">
        <v>9.2783999999999991E-2</v>
      </c>
      <c r="AV340">
        <v>0.123711</v>
      </c>
      <c r="AW340">
        <v>4.1237000000000003E-2</v>
      </c>
      <c r="AX340">
        <v>3.0928000000000001E-2</v>
      </c>
      <c r="AY340">
        <v>0</v>
      </c>
      <c r="AZ340">
        <v>4.1237000000000003E-2</v>
      </c>
      <c r="BA340">
        <v>0</v>
      </c>
      <c r="BB340">
        <v>0.94845400000000002</v>
      </c>
      <c r="BC340">
        <v>5.1546000000000002E-2</v>
      </c>
      <c r="BD340">
        <v>0</v>
      </c>
      <c r="BE340">
        <v>0.70103099999999996</v>
      </c>
      <c r="BF340">
        <v>0.19587599999999999</v>
      </c>
      <c r="BG340">
        <v>0.103093</v>
      </c>
      <c r="BH340">
        <v>0</v>
      </c>
      <c r="BI340">
        <v>0</v>
      </c>
      <c r="BJ340">
        <v>0</v>
      </c>
      <c r="BK340">
        <v>0</v>
      </c>
      <c r="BL340">
        <v>0</v>
      </c>
      <c r="BM340">
        <v>0</v>
      </c>
      <c r="BN340">
        <v>0</v>
      </c>
      <c r="BO340">
        <v>0</v>
      </c>
      <c r="BP340">
        <v>0.77319599999999999</v>
      </c>
      <c r="BQ340">
        <v>8.2474000000000006E-2</v>
      </c>
      <c r="BR340">
        <v>0.14433000000000001</v>
      </c>
      <c r="BS340">
        <v>1</v>
      </c>
      <c r="BT340" t="s">
        <v>5590</v>
      </c>
      <c r="BU340">
        <v>97</v>
      </c>
      <c r="BV340">
        <v>1</v>
      </c>
      <c r="BW340">
        <v>0</v>
      </c>
    </row>
    <row r="341" spans="1:75" customFormat="1" x14ac:dyDescent="0.25">
      <c r="A341" t="s">
        <v>5591</v>
      </c>
      <c r="B341" t="s">
        <v>102</v>
      </c>
      <c r="C341" t="s">
        <v>187</v>
      </c>
      <c r="D341" t="s">
        <v>947</v>
      </c>
      <c r="E341">
        <v>2019</v>
      </c>
      <c r="F341" t="s">
        <v>74</v>
      </c>
      <c r="G341" t="s">
        <v>74</v>
      </c>
      <c r="H341" t="s">
        <v>74</v>
      </c>
      <c r="I341" t="s">
        <v>74</v>
      </c>
      <c r="J341" t="s">
        <v>74</v>
      </c>
      <c r="K341" t="s">
        <v>74</v>
      </c>
      <c r="L341" t="s">
        <v>74</v>
      </c>
      <c r="M341" t="s">
        <v>74</v>
      </c>
      <c r="N341" t="s">
        <v>74</v>
      </c>
      <c r="O341" t="s">
        <v>74</v>
      </c>
      <c r="P341" t="s">
        <v>74</v>
      </c>
      <c r="Q341" t="s">
        <v>74</v>
      </c>
      <c r="R341" t="s">
        <v>74</v>
      </c>
      <c r="S341" t="s">
        <v>74</v>
      </c>
      <c r="T341" t="s">
        <v>74</v>
      </c>
      <c r="U341" t="s">
        <v>74</v>
      </c>
      <c r="V341" t="s">
        <v>74</v>
      </c>
      <c r="W341" t="s">
        <v>74</v>
      </c>
      <c r="X341" t="s">
        <v>74</v>
      </c>
      <c r="Y341" t="s">
        <v>74</v>
      </c>
      <c r="Z341" t="s">
        <v>74</v>
      </c>
      <c r="AA341" t="s">
        <v>74</v>
      </c>
      <c r="AB341" t="s">
        <v>74</v>
      </c>
      <c r="AC341" t="s">
        <v>74</v>
      </c>
      <c r="AD341" t="s">
        <v>74</v>
      </c>
      <c r="AE341" t="s">
        <v>74</v>
      </c>
      <c r="AF341" t="s">
        <v>74</v>
      </c>
      <c r="AG341" t="s">
        <v>74</v>
      </c>
      <c r="AH341" t="s">
        <v>74</v>
      </c>
      <c r="AI341" t="s">
        <v>74</v>
      </c>
      <c r="AJ341" t="s">
        <v>74</v>
      </c>
      <c r="AK341" t="s">
        <v>74</v>
      </c>
      <c r="AL341" t="s">
        <v>74</v>
      </c>
      <c r="AM341" t="s">
        <v>74</v>
      </c>
      <c r="AN341" t="s">
        <v>74</v>
      </c>
      <c r="AO341" t="s">
        <v>74</v>
      </c>
      <c r="AP341" t="s">
        <v>74</v>
      </c>
      <c r="AQ341" t="s">
        <v>74</v>
      </c>
      <c r="AR341" t="s">
        <v>74</v>
      </c>
      <c r="AS341" t="s">
        <v>74</v>
      </c>
      <c r="AT341" t="s">
        <v>74</v>
      </c>
      <c r="AU341" t="s">
        <v>74</v>
      </c>
      <c r="AV341" t="s">
        <v>74</v>
      </c>
      <c r="AW341" t="s">
        <v>74</v>
      </c>
      <c r="AX341" t="s">
        <v>74</v>
      </c>
      <c r="AY341" t="s">
        <v>74</v>
      </c>
      <c r="AZ341" t="s">
        <v>74</v>
      </c>
      <c r="BA341" t="s">
        <v>74</v>
      </c>
      <c r="BB341" t="s">
        <v>74</v>
      </c>
      <c r="BC341" t="s">
        <v>74</v>
      </c>
      <c r="BD341" t="s">
        <v>74</v>
      </c>
      <c r="BE341" t="s">
        <v>74</v>
      </c>
      <c r="BF341" t="s">
        <v>74</v>
      </c>
      <c r="BG341" t="s">
        <v>74</v>
      </c>
      <c r="BH341" t="s">
        <v>74</v>
      </c>
      <c r="BI341" t="s">
        <v>74</v>
      </c>
      <c r="BJ341" t="s">
        <v>74</v>
      </c>
      <c r="BK341" t="s">
        <v>74</v>
      </c>
      <c r="BL341" t="s">
        <v>74</v>
      </c>
      <c r="BM341" t="s">
        <v>74</v>
      </c>
      <c r="BN341" t="s">
        <v>74</v>
      </c>
      <c r="BO341" t="s">
        <v>74</v>
      </c>
      <c r="BP341" t="s">
        <v>74</v>
      </c>
      <c r="BQ341" t="s">
        <v>74</v>
      </c>
      <c r="BR341" t="s">
        <v>74</v>
      </c>
      <c r="BS341" t="s">
        <v>74</v>
      </c>
      <c r="BT341" t="s">
        <v>5590</v>
      </c>
      <c r="BU341" t="s">
        <v>74</v>
      </c>
      <c r="BV341" t="s">
        <v>74</v>
      </c>
      <c r="BW341">
        <v>0</v>
      </c>
    </row>
    <row r="342" spans="1:75" customFormat="1" x14ac:dyDescent="0.25">
      <c r="A342" t="s">
        <v>5592</v>
      </c>
      <c r="B342" t="s">
        <v>102</v>
      </c>
      <c r="C342" t="s">
        <v>187</v>
      </c>
      <c r="D342" t="s">
        <v>949</v>
      </c>
      <c r="E342">
        <v>2019</v>
      </c>
      <c r="F342" t="s">
        <v>74</v>
      </c>
      <c r="G342" t="s">
        <v>74</v>
      </c>
      <c r="H342" t="s">
        <v>74</v>
      </c>
      <c r="I342" t="s">
        <v>74</v>
      </c>
      <c r="J342" t="s">
        <v>74</v>
      </c>
      <c r="K342" t="s">
        <v>74</v>
      </c>
      <c r="L342" t="s">
        <v>74</v>
      </c>
      <c r="M342" t="s">
        <v>74</v>
      </c>
      <c r="N342" t="s">
        <v>74</v>
      </c>
      <c r="O342" t="s">
        <v>74</v>
      </c>
      <c r="P342" t="s">
        <v>74</v>
      </c>
      <c r="Q342" t="s">
        <v>74</v>
      </c>
      <c r="R342" t="s">
        <v>74</v>
      </c>
      <c r="S342" t="s">
        <v>74</v>
      </c>
      <c r="T342" t="s">
        <v>74</v>
      </c>
      <c r="U342" t="s">
        <v>74</v>
      </c>
      <c r="V342" t="s">
        <v>74</v>
      </c>
      <c r="W342" t="s">
        <v>74</v>
      </c>
      <c r="X342" t="s">
        <v>74</v>
      </c>
      <c r="Y342" t="s">
        <v>74</v>
      </c>
      <c r="Z342" t="s">
        <v>74</v>
      </c>
      <c r="AA342" t="s">
        <v>74</v>
      </c>
      <c r="AB342" t="s">
        <v>74</v>
      </c>
      <c r="AC342" t="s">
        <v>74</v>
      </c>
      <c r="AD342" t="s">
        <v>74</v>
      </c>
      <c r="AE342" t="s">
        <v>74</v>
      </c>
      <c r="AF342" t="s">
        <v>74</v>
      </c>
      <c r="AG342" t="s">
        <v>74</v>
      </c>
      <c r="AH342" t="s">
        <v>74</v>
      </c>
      <c r="AI342" t="s">
        <v>74</v>
      </c>
      <c r="AJ342" t="s">
        <v>74</v>
      </c>
      <c r="AK342" t="s">
        <v>74</v>
      </c>
      <c r="AL342" t="s">
        <v>74</v>
      </c>
      <c r="AM342" t="s">
        <v>74</v>
      </c>
      <c r="AN342" t="s">
        <v>74</v>
      </c>
      <c r="AO342" t="s">
        <v>74</v>
      </c>
      <c r="AP342" t="s">
        <v>74</v>
      </c>
      <c r="AQ342" t="s">
        <v>74</v>
      </c>
      <c r="AR342" t="s">
        <v>74</v>
      </c>
      <c r="AS342" t="s">
        <v>74</v>
      </c>
      <c r="AT342" t="s">
        <v>74</v>
      </c>
      <c r="AU342" t="s">
        <v>74</v>
      </c>
      <c r="AV342" t="s">
        <v>74</v>
      </c>
      <c r="AW342" t="s">
        <v>74</v>
      </c>
      <c r="AX342" t="s">
        <v>74</v>
      </c>
      <c r="AY342" t="s">
        <v>74</v>
      </c>
      <c r="AZ342" t="s">
        <v>74</v>
      </c>
      <c r="BA342" t="s">
        <v>74</v>
      </c>
      <c r="BB342" t="s">
        <v>74</v>
      </c>
      <c r="BC342" t="s">
        <v>74</v>
      </c>
      <c r="BD342" t="s">
        <v>74</v>
      </c>
      <c r="BE342" t="s">
        <v>74</v>
      </c>
      <c r="BF342" t="s">
        <v>74</v>
      </c>
      <c r="BG342" t="s">
        <v>74</v>
      </c>
      <c r="BH342" t="s">
        <v>74</v>
      </c>
      <c r="BI342" t="s">
        <v>74</v>
      </c>
      <c r="BJ342" t="s">
        <v>74</v>
      </c>
      <c r="BK342" t="s">
        <v>74</v>
      </c>
      <c r="BL342" t="s">
        <v>74</v>
      </c>
      <c r="BM342" t="s">
        <v>74</v>
      </c>
      <c r="BN342" t="s">
        <v>74</v>
      </c>
      <c r="BO342" t="s">
        <v>74</v>
      </c>
      <c r="BP342" t="s">
        <v>74</v>
      </c>
      <c r="BQ342" t="s">
        <v>74</v>
      </c>
      <c r="BR342" t="s">
        <v>74</v>
      </c>
      <c r="BS342" t="s">
        <v>74</v>
      </c>
      <c r="BT342" t="s">
        <v>5590</v>
      </c>
      <c r="BU342" t="s">
        <v>74</v>
      </c>
      <c r="BV342" t="s">
        <v>74</v>
      </c>
      <c r="BW342">
        <v>0</v>
      </c>
    </row>
    <row r="343" spans="1:75" customFormat="1" x14ac:dyDescent="0.25">
      <c r="A343" t="s">
        <v>5593</v>
      </c>
      <c r="B343" t="s">
        <v>102</v>
      </c>
      <c r="C343" t="s">
        <v>187</v>
      </c>
      <c r="D343" t="s">
        <v>953</v>
      </c>
      <c r="E343">
        <v>2019</v>
      </c>
      <c r="F343" t="s">
        <v>74</v>
      </c>
      <c r="G343" t="s">
        <v>74</v>
      </c>
      <c r="H343" t="s">
        <v>74</v>
      </c>
      <c r="I343" t="s">
        <v>74</v>
      </c>
      <c r="J343" t="s">
        <v>74</v>
      </c>
      <c r="K343" t="s">
        <v>74</v>
      </c>
      <c r="L343" t="s">
        <v>74</v>
      </c>
      <c r="M343" t="s">
        <v>74</v>
      </c>
      <c r="N343" t="s">
        <v>74</v>
      </c>
      <c r="O343" t="s">
        <v>74</v>
      </c>
      <c r="P343" t="s">
        <v>74</v>
      </c>
      <c r="Q343" t="s">
        <v>74</v>
      </c>
      <c r="R343" t="s">
        <v>74</v>
      </c>
      <c r="S343" t="s">
        <v>74</v>
      </c>
      <c r="T343" t="s">
        <v>74</v>
      </c>
      <c r="U343" t="s">
        <v>74</v>
      </c>
      <c r="V343" t="s">
        <v>74</v>
      </c>
      <c r="W343" t="s">
        <v>74</v>
      </c>
      <c r="X343" t="s">
        <v>74</v>
      </c>
      <c r="Y343" t="s">
        <v>74</v>
      </c>
      <c r="Z343" t="s">
        <v>74</v>
      </c>
      <c r="AA343" t="s">
        <v>74</v>
      </c>
      <c r="AB343" t="s">
        <v>74</v>
      </c>
      <c r="AC343" t="s">
        <v>74</v>
      </c>
      <c r="AD343" t="s">
        <v>74</v>
      </c>
      <c r="AE343" t="s">
        <v>74</v>
      </c>
      <c r="AF343" t="s">
        <v>74</v>
      </c>
      <c r="AG343" t="s">
        <v>74</v>
      </c>
      <c r="AH343" t="s">
        <v>74</v>
      </c>
      <c r="AI343" t="s">
        <v>74</v>
      </c>
      <c r="AJ343" t="s">
        <v>74</v>
      </c>
      <c r="AK343" t="s">
        <v>74</v>
      </c>
      <c r="AL343" t="s">
        <v>74</v>
      </c>
      <c r="AM343" t="s">
        <v>74</v>
      </c>
      <c r="AN343" t="s">
        <v>74</v>
      </c>
      <c r="AO343" t="s">
        <v>74</v>
      </c>
      <c r="AP343" t="s">
        <v>74</v>
      </c>
      <c r="AQ343" t="s">
        <v>74</v>
      </c>
      <c r="AR343" t="s">
        <v>74</v>
      </c>
      <c r="AS343" t="s">
        <v>74</v>
      </c>
      <c r="AT343" t="s">
        <v>74</v>
      </c>
      <c r="AU343" t="s">
        <v>74</v>
      </c>
      <c r="AV343" t="s">
        <v>74</v>
      </c>
      <c r="AW343" t="s">
        <v>74</v>
      </c>
      <c r="AX343" t="s">
        <v>74</v>
      </c>
      <c r="AY343" t="s">
        <v>74</v>
      </c>
      <c r="AZ343" t="s">
        <v>74</v>
      </c>
      <c r="BA343" t="s">
        <v>74</v>
      </c>
      <c r="BB343" t="s">
        <v>74</v>
      </c>
      <c r="BC343" t="s">
        <v>74</v>
      </c>
      <c r="BD343" t="s">
        <v>74</v>
      </c>
      <c r="BE343" t="s">
        <v>74</v>
      </c>
      <c r="BF343" t="s">
        <v>74</v>
      </c>
      <c r="BG343" t="s">
        <v>74</v>
      </c>
      <c r="BH343" t="s">
        <v>74</v>
      </c>
      <c r="BI343" t="s">
        <v>74</v>
      </c>
      <c r="BJ343" t="s">
        <v>74</v>
      </c>
      <c r="BK343" t="s">
        <v>74</v>
      </c>
      <c r="BL343" t="s">
        <v>74</v>
      </c>
      <c r="BM343" t="s">
        <v>74</v>
      </c>
      <c r="BN343" t="s">
        <v>74</v>
      </c>
      <c r="BO343" t="s">
        <v>74</v>
      </c>
      <c r="BP343" t="s">
        <v>74</v>
      </c>
      <c r="BQ343" t="s">
        <v>74</v>
      </c>
      <c r="BR343" t="s">
        <v>74</v>
      </c>
      <c r="BS343" t="s">
        <v>74</v>
      </c>
      <c r="BT343" t="s">
        <v>5590</v>
      </c>
      <c r="BU343" t="s">
        <v>74</v>
      </c>
      <c r="BV343" t="s">
        <v>74</v>
      </c>
      <c r="BW343">
        <v>0</v>
      </c>
    </row>
    <row r="344" spans="1:75" customFormat="1" x14ac:dyDescent="0.25">
      <c r="A344" t="s">
        <v>5594</v>
      </c>
      <c r="B344" t="s">
        <v>102</v>
      </c>
      <c r="C344" t="s">
        <v>187</v>
      </c>
      <c r="D344" t="s">
        <v>961</v>
      </c>
      <c r="E344">
        <v>2019</v>
      </c>
      <c r="F344" t="s">
        <v>74</v>
      </c>
      <c r="G344" t="s">
        <v>74</v>
      </c>
      <c r="H344" t="s">
        <v>74</v>
      </c>
      <c r="I344" t="s">
        <v>74</v>
      </c>
      <c r="J344" t="s">
        <v>74</v>
      </c>
      <c r="K344" t="s">
        <v>74</v>
      </c>
      <c r="L344" t="s">
        <v>74</v>
      </c>
      <c r="M344" t="s">
        <v>74</v>
      </c>
      <c r="N344" t="s">
        <v>74</v>
      </c>
      <c r="O344" t="s">
        <v>74</v>
      </c>
      <c r="P344" t="s">
        <v>74</v>
      </c>
      <c r="Q344" t="s">
        <v>74</v>
      </c>
      <c r="R344" t="s">
        <v>74</v>
      </c>
      <c r="S344" t="s">
        <v>74</v>
      </c>
      <c r="T344" t="s">
        <v>74</v>
      </c>
      <c r="U344" t="s">
        <v>74</v>
      </c>
      <c r="V344" t="s">
        <v>74</v>
      </c>
      <c r="W344" t="s">
        <v>74</v>
      </c>
      <c r="X344" t="s">
        <v>74</v>
      </c>
      <c r="Y344" t="s">
        <v>74</v>
      </c>
      <c r="Z344" t="s">
        <v>74</v>
      </c>
      <c r="AA344" t="s">
        <v>74</v>
      </c>
      <c r="AB344" t="s">
        <v>74</v>
      </c>
      <c r="AC344" t="s">
        <v>74</v>
      </c>
      <c r="AD344" t="s">
        <v>74</v>
      </c>
      <c r="AE344" t="s">
        <v>74</v>
      </c>
      <c r="AF344" t="s">
        <v>74</v>
      </c>
      <c r="AG344" t="s">
        <v>74</v>
      </c>
      <c r="AH344" t="s">
        <v>74</v>
      </c>
      <c r="AI344" t="s">
        <v>74</v>
      </c>
      <c r="AJ344" t="s">
        <v>74</v>
      </c>
      <c r="AK344" t="s">
        <v>74</v>
      </c>
      <c r="AL344" t="s">
        <v>74</v>
      </c>
      <c r="AM344" t="s">
        <v>74</v>
      </c>
      <c r="AN344" t="s">
        <v>74</v>
      </c>
      <c r="AO344" t="s">
        <v>74</v>
      </c>
      <c r="AP344" t="s">
        <v>74</v>
      </c>
      <c r="AQ344" t="s">
        <v>74</v>
      </c>
      <c r="AR344" t="s">
        <v>74</v>
      </c>
      <c r="AS344" t="s">
        <v>74</v>
      </c>
      <c r="AT344" t="s">
        <v>74</v>
      </c>
      <c r="AU344" t="s">
        <v>74</v>
      </c>
      <c r="AV344" t="s">
        <v>74</v>
      </c>
      <c r="AW344" t="s">
        <v>74</v>
      </c>
      <c r="AX344" t="s">
        <v>74</v>
      </c>
      <c r="AY344" t="s">
        <v>74</v>
      </c>
      <c r="AZ344" t="s">
        <v>74</v>
      </c>
      <c r="BA344" t="s">
        <v>74</v>
      </c>
      <c r="BB344" t="s">
        <v>74</v>
      </c>
      <c r="BC344" t="s">
        <v>74</v>
      </c>
      <c r="BD344" t="s">
        <v>74</v>
      </c>
      <c r="BE344" t="s">
        <v>74</v>
      </c>
      <c r="BF344" t="s">
        <v>74</v>
      </c>
      <c r="BG344" t="s">
        <v>74</v>
      </c>
      <c r="BH344" t="s">
        <v>74</v>
      </c>
      <c r="BI344" t="s">
        <v>74</v>
      </c>
      <c r="BJ344" t="s">
        <v>74</v>
      </c>
      <c r="BK344" t="s">
        <v>74</v>
      </c>
      <c r="BL344" t="s">
        <v>74</v>
      </c>
      <c r="BM344" t="s">
        <v>74</v>
      </c>
      <c r="BN344" t="s">
        <v>74</v>
      </c>
      <c r="BO344" t="s">
        <v>74</v>
      </c>
      <c r="BP344" t="s">
        <v>74</v>
      </c>
      <c r="BQ344" t="s">
        <v>74</v>
      </c>
      <c r="BR344" t="s">
        <v>74</v>
      </c>
      <c r="BS344" t="s">
        <v>74</v>
      </c>
      <c r="BT344" t="s">
        <v>5590</v>
      </c>
      <c r="BU344" t="s">
        <v>74</v>
      </c>
      <c r="BV344" t="s">
        <v>74</v>
      </c>
      <c r="BW344">
        <v>0</v>
      </c>
    </row>
    <row r="345" spans="1:75" customFormat="1" x14ac:dyDescent="0.25">
      <c r="A345" t="s">
        <v>5595</v>
      </c>
      <c r="B345" t="s">
        <v>102</v>
      </c>
      <c r="C345" t="s">
        <v>426</v>
      </c>
      <c r="D345" t="s">
        <v>44</v>
      </c>
      <c r="E345">
        <v>2019</v>
      </c>
      <c r="F345">
        <v>563</v>
      </c>
      <c r="G345">
        <v>175</v>
      </c>
      <c r="H345">
        <v>0</v>
      </c>
      <c r="I345">
        <v>86</v>
      </c>
      <c r="J345">
        <v>151</v>
      </c>
      <c r="K345">
        <v>136</v>
      </c>
      <c r="L345">
        <v>95</v>
      </c>
      <c r="M345">
        <v>88</v>
      </c>
      <c r="N345">
        <v>70</v>
      </c>
      <c r="O345">
        <v>56</v>
      </c>
      <c r="P345">
        <v>41</v>
      </c>
      <c r="Q345">
        <v>12</v>
      </c>
      <c r="R345">
        <v>3</v>
      </c>
      <c r="S345">
        <v>0</v>
      </c>
      <c r="T345">
        <v>0</v>
      </c>
      <c r="U345">
        <v>672</v>
      </c>
      <c r="V345">
        <v>54</v>
      </c>
      <c r="W345">
        <v>12</v>
      </c>
      <c r="X345">
        <v>557</v>
      </c>
      <c r="Y345">
        <v>176</v>
      </c>
      <c r="Z345">
        <v>5</v>
      </c>
      <c r="AA345">
        <v>1</v>
      </c>
      <c r="AB345">
        <v>0</v>
      </c>
      <c r="AC345">
        <v>0</v>
      </c>
      <c r="AD345">
        <v>0</v>
      </c>
      <c r="AE345">
        <v>689</v>
      </c>
      <c r="AF345">
        <v>0</v>
      </c>
      <c r="AG345">
        <v>0</v>
      </c>
      <c r="AH345">
        <v>48</v>
      </c>
      <c r="AI345">
        <v>594</v>
      </c>
      <c r="AJ345">
        <v>47</v>
      </c>
      <c r="AK345">
        <v>97</v>
      </c>
      <c r="AL345">
        <v>738</v>
      </c>
      <c r="AM345">
        <v>0.76287300000000002</v>
      </c>
      <c r="AN345">
        <v>0.237127</v>
      </c>
      <c r="AO345">
        <v>0</v>
      </c>
      <c r="AP345">
        <v>0.116531</v>
      </c>
      <c r="AQ345">
        <v>0.20460700000000001</v>
      </c>
      <c r="AR345">
        <v>0.184282</v>
      </c>
      <c r="AS345">
        <v>0.12872600000000001</v>
      </c>
      <c r="AT345">
        <v>0.119241</v>
      </c>
      <c r="AU345">
        <v>9.4850999999999991E-2</v>
      </c>
      <c r="AV345">
        <v>7.5881000000000004E-2</v>
      </c>
      <c r="AW345">
        <v>5.5556000000000001E-2</v>
      </c>
      <c r="AX345">
        <v>1.626E-2</v>
      </c>
      <c r="AY345">
        <v>4.065E-3</v>
      </c>
      <c r="AZ345">
        <v>0</v>
      </c>
      <c r="BA345">
        <v>0</v>
      </c>
      <c r="BB345">
        <v>0.91056899999999996</v>
      </c>
      <c r="BC345">
        <v>7.3171E-2</v>
      </c>
      <c r="BD345">
        <v>1.626E-2</v>
      </c>
      <c r="BE345">
        <v>0.75474299999999994</v>
      </c>
      <c r="BF345">
        <v>0.238482</v>
      </c>
      <c r="BG345">
        <v>6.7749999999999998E-3</v>
      </c>
      <c r="BH345">
        <v>1.3550000000000001E-3</v>
      </c>
      <c r="BI345">
        <v>0</v>
      </c>
      <c r="BJ345">
        <v>0</v>
      </c>
      <c r="BK345">
        <v>0</v>
      </c>
      <c r="BL345">
        <v>0.93360399999999999</v>
      </c>
      <c r="BM345">
        <v>0</v>
      </c>
      <c r="BN345">
        <v>0</v>
      </c>
      <c r="BO345">
        <v>6.5041000000000002E-2</v>
      </c>
      <c r="BP345">
        <v>0.80487799999999998</v>
      </c>
      <c r="BQ345">
        <v>6.3685999999999993E-2</v>
      </c>
      <c r="BR345">
        <v>0.131436</v>
      </c>
      <c r="BS345">
        <v>1</v>
      </c>
      <c r="BT345" t="s">
        <v>5596</v>
      </c>
      <c r="BU345">
        <v>738</v>
      </c>
      <c r="BV345">
        <v>1</v>
      </c>
      <c r="BW345">
        <v>0</v>
      </c>
    </row>
    <row r="346" spans="1:75" customFormat="1" x14ac:dyDescent="0.25">
      <c r="A346" t="s">
        <v>5597</v>
      </c>
      <c r="B346" t="s">
        <v>102</v>
      </c>
      <c r="C346" t="s">
        <v>426</v>
      </c>
      <c r="D346" t="s">
        <v>947</v>
      </c>
      <c r="E346">
        <v>2019</v>
      </c>
      <c r="F346">
        <v>176</v>
      </c>
      <c r="G346">
        <v>63</v>
      </c>
      <c r="H346">
        <v>0</v>
      </c>
      <c r="I346">
        <v>28</v>
      </c>
      <c r="J346">
        <v>42</v>
      </c>
      <c r="K346">
        <v>46</v>
      </c>
      <c r="L346">
        <v>35</v>
      </c>
      <c r="M346">
        <v>33</v>
      </c>
      <c r="N346">
        <v>19</v>
      </c>
      <c r="O346">
        <v>16</v>
      </c>
      <c r="P346">
        <v>14</v>
      </c>
      <c r="Q346">
        <v>6</v>
      </c>
      <c r="R346">
        <v>0</v>
      </c>
      <c r="S346">
        <v>0</v>
      </c>
      <c r="T346">
        <v>0</v>
      </c>
      <c r="U346">
        <v>224</v>
      </c>
      <c r="V346">
        <v>13</v>
      </c>
      <c r="W346">
        <v>2</v>
      </c>
      <c r="X346">
        <v>195</v>
      </c>
      <c r="Y346">
        <v>44</v>
      </c>
      <c r="Z346">
        <v>0</v>
      </c>
      <c r="AA346">
        <v>0</v>
      </c>
      <c r="AB346">
        <v>0</v>
      </c>
      <c r="AC346">
        <v>0</v>
      </c>
      <c r="AD346">
        <v>0</v>
      </c>
      <c r="AE346">
        <v>231</v>
      </c>
      <c r="AF346">
        <v>0</v>
      </c>
      <c r="AG346">
        <v>0</v>
      </c>
      <c r="AH346">
        <v>8</v>
      </c>
      <c r="AI346">
        <v>196</v>
      </c>
      <c r="AJ346">
        <v>21</v>
      </c>
      <c r="AK346">
        <v>22</v>
      </c>
      <c r="AL346">
        <v>239</v>
      </c>
      <c r="AM346">
        <v>0.73640199999999989</v>
      </c>
      <c r="AN346">
        <v>0.263598</v>
      </c>
      <c r="AO346">
        <v>0</v>
      </c>
      <c r="AP346">
        <v>0.117155</v>
      </c>
      <c r="AQ346">
        <v>0.175732</v>
      </c>
      <c r="AR346">
        <v>0.192469</v>
      </c>
      <c r="AS346">
        <v>0.14644399999999999</v>
      </c>
      <c r="AT346">
        <v>0.138075</v>
      </c>
      <c r="AU346">
        <v>7.9497999999999999E-2</v>
      </c>
      <c r="AV346">
        <v>6.6946000000000006E-2</v>
      </c>
      <c r="AW346">
        <v>5.8576999999999997E-2</v>
      </c>
      <c r="AX346">
        <v>2.5104999999999999E-2</v>
      </c>
      <c r="AY346">
        <v>0</v>
      </c>
      <c r="AZ346">
        <v>0</v>
      </c>
      <c r="BA346">
        <v>0</v>
      </c>
      <c r="BB346">
        <v>0.93723800000000002</v>
      </c>
      <c r="BC346">
        <v>5.4392999999999997E-2</v>
      </c>
      <c r="BD346">
        <v>8.3680000000000004E-3</v>
      </c>
      <c r="BE346">
        <v>0.81590000000000007</v>
      </c>
      <c r="BF346">
        <v>0.18410000000000001</v>
      </c>
      <c r="BG346">
        <v>0</v>
      </c>
      <c r="BH346">
        <v>0</v>
      </c>
      <c r="BI346">
        <v>0</v>
      </c>
      <c r="BJ346">
        <v>0</v>
      </c>
      <c r="BK346">
        <v>0</v>
      </c>
      <c r="BL346">
        <v>0.96652699999999991</v>
      </c>
      <c r="BM346">
        <v>0</v>
      </c>
      <c r="BN346">
        <v>0</v>
      </c>
      <c r="BO346">
        <v>3.3473000000000003E-2</v>
      </c>
      <c r="BP346">
        <v>0.82008399999999992</v>
      </c>
      <c r="BQ346">
        <v>8.7866E-2</v>
      </c>
      <c r="BR346">
        <v>9.2050000000000007E-2</v>
      </c>
      <c r="BS346">
        <v>1</v>
      </c>
      <c r="BT346" t="s">
        <v>5596</v>
      </c>
      <c r="BU346">
        <v>738</v>
      </c>
      <c r="BV346">
        <v>0.32384800000000002</v>
      </c>
      <c r="BW346">
        <v>0</v>
      </c>
    </row>
    <row r="347" spans="1:75" customFormat="1" x14ac:dyDescent="0.25">
      <c r="A347" t="s">
        <v>5598</v>
      </c>
      <c r="B347" t="s">
        <v>102</v>
      </c>
      <c r="C347" t="s">
        <v>426</v>
      </c>
      <c r="D347" t="s">
        <v>949</v>
      </c>
      <c r="E347">
        <v>2019</v>
      </c>
      <c r="F347">
        <v>253</v>
      </c>
      <c r="G347">
        <v>73</v>
      </c>
      <c r="H347">
        <v>0</v>
      </c>
      <c r="I347">
        <v>31</v>
      </c>
      <c r="J347">
        <v>71</v>
      </c>
      <c r="K347">
        <v>66</v>
      </c>
      <c r="L347">
        <v>44</v>
      </c>
      <c r="M347">
        <v>35</v>
      </c>
      <c r="N347">
        <v>36</v>
      </c>
      <c r="O347">
        <v>25</v>
      </c>
      <c r="P347">
        <v>13</v>
      </c>
      <c r="Q347">
        <v>4</v>
      </c>
      <c r="R347">
        <v>1</v>
      </c>
      <c r="S347">
        <v>0</v>
      </c>
      <c r="T347">
        <v>0</v>
      </c>
      <c r="U347">
        <v>293</v>
      </c>
      <c r="V347">
        <v>24</v>
      </c>
      <c r="W347">
        <v>9</v>
      </c>
      <c r="X347">
        <v>242</v>
      </c>
      <c r="Y347">
        <v>84</v>
      </c>
      <c r="Z347">
        <v>0</v>
      </c>
      <c r="AA347">
        <v>0</v>
      </c>
      <c r="AB347">
        <v>0</v>
      </c>
      <c r="AC347">
        <v>0</v>
      </c>
      <c r="AD347">
        <v>0</v>
      </c>
      <c r="AE347">
        <v>308</v>
      </c>
      <c r="AF347">
        <v>0</v>
      </c>
      <c r="AG347">
        <v>0</v>
      </c>
      <c r="AH347">
        <v>18</v>
      </c>
      <c r="AI347">
        <v>269</v>
      </c>
      <c r="AJ347">
        <v>23</v>
      </c>
      <c r="AK347">
        <v>34</v>
      </c>
      <c r="AL347">
        <v>326</v>
      </c>
      <c r="AM347">
        <v>0.77607399999999993</v>
      </c>
      <c r="AN347">
        <v>0.22392599999999999</v>
      </c>
      <c r="AO347">
        <v>0</v>
      </c>
      <c r="AP347">
        <v>9.5091999999999996E-2</v>
      </c>
      <c r="AQ347">
        <v>0.21779100000000001</v>
      </c>
      <c r="AR347">
        <v>0.202454</v>
      </c>
      <c r="AS347">
        <v>0.13496900000000001</v>
      </c>
      <c r="AT347">
        <v>0.107362</v>
      </c>
      <c r="AU347">
        <v>0.110429</v>
      </c>
      <c r="AV347">
        <v>7.6687000000000005E-2</v>
      </c>
      <c r="AW347">
        <v>3.9877000000000003E-2</v>
      </c>
      <c r="AX347">
        <v>1.227E-2</v>
      </c>
      <c r="AY347">
        <v>3.0669999999999998E-3</v>
      </c>
      <c r="AZ347">
        <v>0</v>
      </c>
      <c r="BA347">
        <v>0</v>
      </c>
      <c r="BB347">
        <v>0.89877300000000004</v>
      </c>
      <c r="BC347">
        <v>7.3620000000000005E-2</v>
      </c>
      <c r="BD347">
        <v>2.7607E-2</v>
      </c>
      <c r="BE347">
        <v>0.74233099999999996</v>
      </c>
      <c r="BF347">
        <v>0.25766899999999998</v>
      </c>
      <c r="BG347">
        <v>0</v>
      </c>
      <c r="BH347">
        <v>0</v>
      </c>
      <c r="BI347">
        <v>0</v>
      </c>
      <c r="BJ347">
        <v>0</v>
      </c>
      <c r="BK347">
        <v>0</v>
      </c>
      <c r="BL347">
        <v>0.94478499999999999</v>
      </c>
      <c r="BM347">
        <v>0</v>
      </c>
      <c r="BN347">
        <v>0</v>
      </c>
      <c r="BO347">
        <v>5.5214999999999993E-2</v>
      </c>
      <c r="BP347">
        <v>0.82515299999999991</v>
      </c>
      <c r="BQ347">
        <v>7.0552000000000004E-2</v>
      </c>
      <c r="BR347">
        <v>0.104294</v>
      </c>
      <c r="BS347">
        <v>1</v>
      </c>
      <c r="BT347" t="s">
        <v>5596</v>
      </c>
      <c r="BU347">
        <v>738</v>
      </c>
      <c r="BV347">
        <v>0.44173400000000002</v>
      </c>
      <c r="BW347">
        <v>0</v>
      </c>
    </row>
    <row r="348" spans="1:75" customFormat="1" x14ac:dyDescent="0.25">
      <c r="A348" t="s">
        <v>5599</v>
      </c>
      <c r="B348" t="s">
        <v>102</v>
      </c>
      <c r="C348" t="s">
        <v>426</v>
      </c>
      <c r="D348" t="s">
        <v>951</v>
      </c>
      <c r="E348">
        <v>2019</v>
      </c>
      <c r="F348">
        <v>17</v>
      </c>
      <c r="G348">
        <v>1</v>
      </c>
      <c r="H348">
        <v>0</v>
      </c>
      <c r="I348">
        <v>2</v>
      </c>
      <c r="J348">
        <v>1</v>
      </c>
      <c r="K348">
        <v>3</v>
      </c>
      <c r="L348">
        <v>5</v>
      </c>
      <c r="M348">
        <v>1</v>
      </c>
      <c r="N348">
        <v>1</v>
      </c>
      <c r="O348">
        <v>3</v>
      </c>
      <c r="P348">
        <v>1</v>
      </c>
      <c r="Q348">
        <v>1</v>
      </c>
      <c r="R348">
        <v>0</v>
      </c>
      <c r="S348">
        <v>0</v>
      </c>
      <c r="T348">
        <v>0</v>
      </c>
      <c r="U348">
        <v>15</v>
      </c>
      <c r="V348">
        <v>3</v>
      </c>
      <c r="W348">
        <v>0</v>
      </c>
      <c r="X348">
        <v>10</v>
      </c>
      <c r="Y348">
        <v>8</v>
      </c>
      <c r="Z348">
        <v>0</v>
      </c>
      <c r="AA348">
        <v>0</v>
      </c>
      <c r="AB348">
        <v>0</v>
      </c>
      <c r="AC348">
        <v>0</v>
      </c>
      <c r="AD348">
        <v>0</v>
      </c>
      <c r="AE348">
        <v>14</v>
      </c>
      <c r="AF348">
        <v>0</v>
      </c>
      <c r="AG348">
        <v>0</v>
      </c>
      <c r="AH348">
        <v>4</v>
      </c>
      <c r="AI348">
        <v>14</v>
      </c>
      <c r="AJ348">
        <v>0</v>
      </c>
      <c r="AK348">
        <v>4</v>
      </c>
      <c r="AL348">
        <v>18</v>
      </c>
      <c r="AM348">
        <v>0.94444400000000006</v>
      </c>
      <c r="AN348">
        <v>5.5556000000000001E-2</v>
      </c>
      <c r="AO348">
        <v>0</v>
      </c>
      <c r="AP348">
        <v>0.111111</v>
      </c>
      <c r="AQ348">
        <v>5.5556000000000001E-2</v>
      </c>
      <c r="AR348">
        <v>0.16666700000000001</v>
      </c>
      <c r="AS348">
        <v>0.27777800000000002</v>
      </c>
      <c r="AT348">
        <v>5.5556000000000001E-2</v>
      </c>
      <c r="AU348">
        <v>5.5556000000000001E-2</v>
      </c>
      <c r="AV348">
        <v>0.16666700000000001</v>
      </c>
      <c r="AW348">
        <v>5.5556000000000001E-2</v>
      </c>
      <c r="AX348">
        <v>5.5556000000000001E-2</v>
      </c>
      <c r="AY348">
        <v>0</v>
      </c>
      <c r="AZ348">
        <v>0</v>
      </c>
      <c r="BA348">
        <v>0</v>
      </c>
      <c r="BB348">
        <v>0.83333299999999999</v>
      </c>
      <c r="BC348">
        <v>0.16666700000000001</v>
      </c>
      <c r="BD348">
        <v>0</v>
      </c>
      <c r="BE348">
        <v>0.55555599999999994</v>
      </c>
      <c r="BF348">
        <v>0.44444400000000001</v>
      </c>
      <c r="BG348">
        <v>0</v>
      </c>
      <c r="BH348">
        <v>0</v>
      </c>
      <c r="BI348">
        <v>0</v>
      </c>
      <c r="BJ348">
        <v>0</v>
      </c>
      <c r="BK348">
        <v>0</v>
      </c>
      <c r="BL348">
        <v>0.77777799999999997</v>
      </c>
      <c r="BM348">
        <v>0</v>
      </c>
      <c r="BN348">
        <v>0</v>
      </c>
      <c r="BO348">
        <v>0.222222</v>
      </c>
      <c r="BP348">
        <v>0.77777799999999997</v>
      </c>
      <c r="BQ348">
        <v>0</v>
      </c>
      <c r="BR348">
        <v>0.222222</v>
      </c>
      <c r="BS348">
        <v>1</v>
      </c>
      <c r="BT348" t="s">
        <v>5596</v>
      </c>
      <c r="BU348">
        <v>738</v>
      </c>
      <c r="BV348">
        <v>2.4389999999999998E-2</v>
      </c>
      <c r="BW348">
        <v>0</v>
      </c>
    </row>
    <row r="349" spans="1:75" customFormat="1" x14ac:dyDescent="0.25">
      <c r="A349" t="s">
        <v>5600</v>
      </c>
      <c r="B349" t="s">
        <v>102</v>
      </c>
      <c r="C349" t="s">
        <v>426</v>
      </c>
      <c r="D349" t="s">
        <v>953</v>
      </c>
      <c r="E349">
        <v>2019</v>
      </c>
      <c r="F349">
        <v>70</v>
      </c>
      <c r="G349">
        <v>18</v>
      </c>
      <c r="H349">
        <v>0</v>
      </c>
      <c r="I349">
        <v>10</v>
      </c>
      <c r="J349">
        <v>17</v>
      </c>
      <c r="K349">
        <v>9</v>
      </c>
      <c r="L349">
        <v>6</v>
      </c>
      <c r="M349">
        <v>15</v>
      </c>
      <c r="N349">
        <v>9</v>
      </c>
      <c r="O349">
        <v>10</v>
      </c>
      <c r="P349">
        <v>10</v>
      </c>
      <c r="Q349">
        <v>0</v>
      </c>
      <c r="R349">
        <v>2</v>
      </c>
      <c r="S349">
        <v>0</v>
      </c>
      <c r="T349">
        <v>0</v>
      </c>
      <c r="U349">
        <v>78</v>
      </c>
      <c r="V349">
        <v>9</v>
      </c>
      <c r="W349">
        <v>1</v>
      </c>
      <c r="X349">
        <v>64</v>
      </c>
      <c r="Y349">
        <v>24</v>
      </c>
      <c r="Z349">
        <v>0</v>
      </c>
      <c r="AA349">
        <v>0</v>
      </c>
      <c r="AB349">
        <v>0</v>
      </c>
      <c r="AC349">
        <v>0</v>
      </c>
      <c r="AD349">
        <v>0</v>
      </c>
      <c r="AE349">
        <v>79</v>
      </c>
      <c r="AF349">
        <v>0</v>
      </c>
      <c r="AG349">
        <v>0</v>
      </c>
      <c r="AH349">
        <v>9</v>
      </c>
      <c r="AI349">
        <v>59</v>
      </c>
      <c r="AJ349">
        <v>3</v>
      </c>
      <c r="AK349">
        <v>26</v>
      </c>
      <c r="AL349">
        <v>88</v>
      </c>
      <c r="AM349">
        <v>0.79545500000000002</v>
      </c>
      <c r="AN349">
        <v>0.204545</v>
      </c>
      <c r="AO349">
        <v>0</v>
      </c>
      <c r="AP349">
        <v>0.113636</v>
      </c>
      <c r="AQ349">
        <v>0.19318199999999999</v>
      </c>
      <c r="AR349">
        <v>0.102273</v>
      </c>
      <c r="AS349">
        <v>6.8182000000000006E-2</v>
      </c>
      <c r="AT349">
        <v>0.170455</v>
      </c>
      <c r="AU349">
        <v>0.102273</v>
      </c>
      <c r="AV349">
        <v>0.113636</v>
      </c>
      <c r="AW349">
        <v>0.113636</v>
      </c>
      <c r="AX349">
        <v>0</v>
      </c>
      <c r="AY349">
        <v>2.2727000000000001E-2</v>
      </c>
      <c r="AZ349">
        <v>0</v>
      </c>
      <c r="BA349">
        <v>0</v>
      </c>
      <c r="BB349">
        <v>0.88636399999999993</v>
      </c>
      <c r="BC349">
        <v>0.102273</v>
      </c>
      <c r="BD349">
        <v>1.1364000000000001E-2</v>
      </c>
      <c r="BE349">
        <v>0.72727299999999995</v>
      </c>
      <c r="BF349">
        <v>0.272727</v>
      </c>
      <c r="BG349">
        <v>0</v>
      </c>
      <c r="BH349">
        <v>0</v>
      </c>
      <c r="BI349">
        <v>0</v>
      </c>
      <c r="BJ349">
        <v>0</v>
      </c>
      <c r="BK349">
        <v>0</v>
      </c>
      <c r="BL349">
        <v>0.89772700000000005</v>
      </c>
      <c r="BM349">
        <v>0</v>
      </c>
      <c r="BN349">
        <v>0</v>
      </c>
      <c r="BO349">
        <v>0.102273</v>
      </c>
      <c r="BP349">
        <v>0.67045500000000002</v>
      </c>
      <c r="BQ349">
        <v>3.4091000000000003E-2</v>
      </c>
      <c r="BR349">
        <v>0.29545500000000002</v>
      </c>
      <c r="BS349">
        <v>1</v>
      </c>
      <c r="BT349" t="s">
        <v>5596</v>
      </c>
      <c r="BU349">
        <v>738</v>
      </c>
      <c r="BV349">
        <v>0.119241</v>
      </c>
      <c r="BW349">
        <v>0</v>
      </c>
    </row>
    <row r="350" spans="1:75" customFormat="1" x14ac:dyDescent="0.25">
      <c r="A350" t="s">
        <v>5601</v>
      </c>
      <c r="B350" t="s">
        <v>102</v>
      </c>
      <c r="C350" t="s">
        <v>426</v>
      </c>
      <c r="D350" t="s">
        <v>961</v>
      </c>
      <c r="E350">
        <v>2019</v>
      </c>
      <c r="F350">
        <v>47</v>
      </c>
      <c r="G350">
        <v>20</v>
      </c>
      <c r="H350">
        <v>0</v>
      </c>
      <c r="I350">
        <v>15</v>
      </c>
      <c r="J350">
        <v>20</v>
      </c>
      <c r="K350">
        <v>12</v>
      </c>
      <c r="L350">
        <v>5</v>
      </c>
      <c r="M350">
        <v>4</v>
      </c>
      <c r="N350">
        <v>5</v>
      </c>
      <c r="O350">
        <v>2</v>
      </c>
      <c r="P350">
        <v>3</v>
      </c>
      <c r="Q350">
        <v>1</v>
      </c>
      <c r="R350">
        <v>0</v>
      </c>
      <c r="S350">
        <v>0</v>
      </c>
      <c r="T350">
        <v>0</v>
      </c>
      <c r="U350">
        <v>62</v>
      </c>
      <c r="V350">
        <v>5</v>
      </c>
      <c r="W350">
        <v>0</v>
      </c>
      <c r="X350">
        <v>46</v>
      </c>
      <c r="Y350">
        <v>16</v>
      </c>
      <c r="Z350">
        <v>5</v>
      </c>
      <c r="AA350">
        <v>1</v>
      </c>
      <c r="AB350">
        <v>0</v>
      </c>
      <c r="AC350">
        <v>0</v>
      </c>
      <c r="AD350">
        <v>0</v>
      </c>
      <c r="AE350">
        <v>57</v>
      </c>
      <c r="AF350">
        <v>0</v>
      </c>
      <c r="AG350">
        <v>0</v>
      </c>
      <c r="AH350">
        <v>9</v>
      </c>
      <c r="AI350">
        <v>56</v>
      </c>
      <c r="AJ350">
        <v>0</v>
      </c>
      <c r="AK350">
        <v>11</v>
      </c>
      <c r="AL350">
        <v>67</v>
      </c>
      <c r="AM350">
        <v>0.70149299999999992</v>
      </c>
      <c r="AN350">
        <v>0.29850700000000002</v>
      </c>
      <c r="AO350">
        <v>0</v>
      </c>
      <c r="AP350">
        <v>0.223881</v>
      </c>
      <c r="AQ350">
        <v>0.29850700000000002</v>
      </c>
      <c r="AR350">
        <v>0.17910400000000001</v>
      </c>
      <c r="AS350">
        <v>7.4626999999999999E-2</v>
      </c>
      <c r="AT350">
        <v>5.9700999999999997E-2</v>
      </c>
      <c r="AU350">
        <v>7.4626999999999999E-2</v>
      </c>
      <c r="AV350">
        <v>2.9850999999999999E-2</v>
      </c>
      <c r="AW350">
        <v>4.4776000000000003E-2</v>
      </c>
      <c r="AX350">
        <v>1.4925000000000001E-2</v>
      </c>
      <c r="AY350">
        <v>0</v>
      </c>
      <c r="AZ350">
        <v>0</v>
      </c>
      <c r="BA350">
        <v>0</v>
      </c>
      <c r="BB350">
        <v>0.925373</v>
      </c>
      <c r="BC350">
        <v>7.4626999999999999E-2</v>
      </c>
      <c r="BD350">
        <v>0</v>
      </c>
      <c r="BE350">
        <v>0.68656700000000004</v>
      </c>
      <c r="BF350">
        <v>0.23880599999999999</v>
      </c>
      <c r="BG350">
        <v>7.4626999999999999E-2</v>
      </c>
      <c r="BH350">
        <v>1.4925000000000001E-2</v>
      </c>
      <c r="BI350">
        <v>0</v>
      </c>
      <c r="BJ350">
        <v>0</v>
      </c>
      <c r="BK350">
        <v>0</v>
      </c>
      <c r="BL350">
        <v>0.850746</v>
      </c>
      <c r="BM350">
        <v>0</v>
      </c>
      <c r="BN350">
        <v>0</v>
      </c>
      <c r="BO350">
        <v>0.134328</v>
      </c>
      <c r="BP350">
        <v>0.83582099999999993</v>
      </c>
      <c r="BQ350">
        <v>0</v>
      </c>
      <c r="BR350">
        <v>0.16417899999999999</v>
      </c>
      <c r="BS350">
        <v>1</v>
      </c>
      <c r="BT350" t="s">
        <v>5596</v>
      </c>
      <c r="BU350">
        <v>738</v>
      </c>
      <c r="BV350">
        <v>9.0785999999999992E-2</v>
      </c>
      <c r="BW350">
        <v>0</v>
      </c>
    </row>
    <row r="351" spans="1:75" customFormat="1" x14ac:dyDescent="0.25">
      <c r="A351" t="s">
        <v>5602</v>
      </c>
      <c r="B351" t="s">
        <v>102</v>
      </c>
      <c r="C351" t="s">
        <v>124</v>
      </c>
      <c r="D351" t="s">
        <v>44</v>
      </c>
      <c r="E351">
        <v>2020</v>
      </c>
      <c r="F351">
        <v>2228</v>
      </c>
      <c r="G351">
        <v>921</v>
      </c>
      <c r="H351">
        <v>0</v>
      </c>
      <c r="I351">
        <v>365</v>
      </c>
      <c r="J351">
        <v>633</v>
      </c>
      <c r="K351">
        <v>524</v>
      </c>
      <c r="L351">
        <v>496</v>
      </c>
      <c r="M351">
        <v>374</v>
      </c>
      <c r="N351">
        <v>286</v>
      </c>
      <c r="O351">
        <v>217</v>
      </c>
      <c r="P351">
        <v>175</v>
      </c>
      <c r="Q351">
        <v>57</v>
      </c>
      <c r="R351">
        <v>21</v>
      </c>
      <c r="S351">
        <v>1</v>
      </c>
      <c r="T351">
        <v>0</v>
      </c>
      <c r="U351">
        <v>2348</v>
      </c>
      <c r="V351">
        <v>795</v>
      </c>
      <c r="W351">
        <v>6</v>
      </c>
      <c r="X351">
        <v>2017</v>
      </c>
      <c r="Y351">
        <v>991</v>
      </c>
      <c r="Z351">
        <v>141</v>
      </c>
      <c r="AA351">
        <v>2</v>
      </c>
      <c r="AB351">
        <v>0</v>
      </c>
      <c r="AC351">
        <v>62</v>
      </c>
      <c r="AD351">
        <v>120</v>
      </c>
      <c r="AE351">
        <v>2903</v>
      </c>
      <c r="AF351">
        <v>41</v>
      </c>
      <c r="AG351">
        <v>21</v>
      </c>
      <c r="AH351">
        <v>0</v>
      </c>
      <c r="AI351">
        <v>2895</v>
      </c>
      <c r="AJ351">
        <v>249</v>
      </c>
      <c r="AK351">
        <v>5</v>
      </c>
      <c r="AL351">
        <v>3149</v>
      </c>
      <c r="AM351">
        <v>0.70752599999999999</v>
      </c>
      <c r="AN351">
        <v>0.29247400000000001</v>
      </c>
      <c r="AO351">
        <v>0</v>
      </c>
      <c r="AP351">
        <v>0.11591</v>
      </c>
      <c r="AQ351">
        <v>0.201016</v>
      </c>
      <c r="AR351">
        <v>0.16640199999999999</v>
      </c>
      <c r="AS351">
        <v>0.15751000000000001</v>
      </c>
      <c r="AT351">
        <v>0.118768</v>
      </c>
      <c r="AU351">
        <v>9.0822E-2</v>
      </c>
      <c r="AV351">
        <v>6.8911E-2</v>
      </c>
      <c r="AW351">
        <v>5.5572999999999997E-2</v>
      </c>
      <c r="AX351">
        <v>1.8100999999999999E-2</v>
      </c>
      <c r="AY351">
        <v>6.6689999999999996E-3</v>
      </c>
      <c r="AZ351">
        <v>3.1799999999999998E-4</v>
      </c>
      <c r="BA351">
        <v>0</v>
      </c>
      <c r="BB351">
        <v>0.74563400000000002</v>
      </c>
      <c r="BC351">
        <v>0.25246099999999999</v>
      </c>
      <c r="BD351">
        <v>1.905E-3</v>
      </c>
      <c r="BE351">
        <v>0.64052100000000001</v>
      </c>
      <c r="BF351">
        <v>0.31470300000000001</v>
      </c>
      <c r="BG351">
        <v>4.4776000000000003E-2</v>
      </c>
      <c r="BH351">
        <v>6.3500000000000004E-4</v>
      </c>
      <c r="BI351">
        <v>0</v>
      </c>
      <c r="BJ351">
        <v>1.9689000000000002E-2</v>
      </c>
      <c r="BK351">
        <v>3.8107000000000002E-2</v>
      </c>
      <c r="BL351">
        <v>0.92188000000000003</v>
      </c>
      <c r="BM351">
        <v>1.302E-2</v>
      </c>
      <c r="BN351">
        <v>6.6689999999999996E-3</v>
      </c>
      <c r="BO351">
        <v>0</v>
      </c>
      <c r="BP351">
        <v>0.91933899999999991</v>
      </c>
      <c r="BQ351">
        <v>7.9073000000000004E-2</v>
      </c>
      <c r="BR351">
        <v>1.588E-3</v>
      </c>
      <c r="BS351">
        <v>1</v>
      </c>
      <c r="BT351" t="s">
        <v>5603</v>
      </c>
      <c r="BU351">
        <v>3149</v>
      </c>
      <c r="BV351">
        <v>1</v>
      </c>
      <c r="BW351">
        <v>0</v>
      </c>
    </row>
    <row r="352" spans="1:75" customFormat="1" x14ac:dyDescent="0.25">
      <c r="A352" t="s">
        <v>5604</v>
      </c>
      <c r="B352" t="s">
        <v>102</v>
      </c>
      <c r="C352" t="s">
        <v>124</v>
      </c>
      <c r="D352" t="s">
        <v>947</v>
      </c>
      <c r="E352">
        <v>2020</v>
      </c>
      <c r="F352">
        <v>1393</v>
      </c>
      <c r="G352">
        <v>687</v>
      </c>
      <c r="H352">
        <v>0</v>
      </c>
      <c r="I352">
        <v>301</v>
      </c>
      <c r="J352">
        <v>445</v>
      </c>
      <c r="K352">
        <v>339</v>
      </c>
      <c r="L352">
        <v>319</v>
      </c>
      <c r="M352">
        <v>237</v>
      </c>
      <c r="N352">
        <v>181</v>
      </c>
      <c r="O352">
        <v>116</v>
      </c>
      <c r="P352">
        <v>87</v>
      </c>
      <c r="Q352">
        <v>43</v>
      </c>
      <c r="R352">
        <v>11</v>
      </c>
      <c r="S352">
        <v>1</v>
      </c>
      <c r="T352">
        <v>0</v>
      </c>
      <c r="U352">
        <v>1524</v>
      </c>
      <c r="V352">
        <v>551</v>
      </c>
      <c r="W352">
        <v>5</v>
      </c>
      <c r="X352">
        <v>1391</v>
      </c>
      <c r="Y352">
        <v>608</v>
      </c>
      <c r="Z352">
        <v>81</v>
      </c>
      <c r="AA352">
        <v>2</v>
      </c>
      <c r="AB352">
        <v>0</v>
      </c>
      <c r="AC352">
        <v>45</v>
      </c>
      <c r="AD352">
        <v>45</v>
      </c>
      <c r="AE352">
        <v>1980</v>
      </c>
      <c r="AF352">
        <v>7</v>
      </c>
      <c r="AG352">
        <v>1</v>
      </c>
      <c r="AH352">
        <v>0</v>
      </c>
      <c r="AI352">
        <v>1952</v>
      </c>
      <c r="AJ352">
        <v>127</v>
      </c>
      <c r="AK352">
        <v>1</v>
      </c>
      <c r="AL352">
        <v>2080</v>
      </c>
      <c r="AM352">
        <v>0.66971199999999997</v>
      </c>
      <c r="AN352">
        <v>0.33028800000000003</v>
      </c>
      <c r="AO352">
        <v>0</v>
      </c>
      <c r="AP352">
        <v>0.14471200000000001</v>
      </c>
      <c r="AQ352">
        <v>0.21394199999999999</v>
      </c>
      <c r="AR352">
        <v>0.16298099999999999</v>
      </c>
      <c r="AS352">
        <v>0.153365</v>
      </c>
      <c r="AT352">
        <v>0.113942</v>
      </c>
      <c r="AU352">
        <v>8.7018999999999999E-2</v>
      </c>
      <c r="AV352">
        <v>5.5768999999999999E-2</v>
      </c>
      <c r="AW352">
        <v>4.1827000000000003E-2</v>
      </c>
      <c r="AX352">
        <v>2.0673E-2</v>
      </c>
      <c r="AY352">
        <v>5.2880000000000002E-3</v>
      </c>
      <c r="AZ352">
        <v>4.8099999999999998E-4</v>
      </c>
      <c r="BA352">
        <v>0</v>
      </c>
      <c r="BB352">
        <v>0.73269200000000001</v>
      </c>
      <c r="BC352">
        <v>0.26490399999999997</v>
      </c>
      <c r="BD352">
        <v>2.4039999999999999E-3</v>
      </c>
      <c r="BE352">
        <v>0.66874999999999996</v>
      </c>
      <c r="BF352">
        <v>0.29230800000000001</v>
      </c>
      <c r="BG352">
        <v>3.8941999999999997E-2</v>
      </c>
      <c r="BH352">
        <v>9.6199999999999996E-4</v>
      </c>
      <c r="BI352">
        <v>0</v>
      </c>
      <c r="BJ352">
        <v>2.1635000000000001E-2</v>
      </c>
      <c r="BK352">
        <v>2.1635000000000001E-2</v>
      </c>
      <c r="BL352">
        <v>0.95192300000000007</v>
      </c>
      <c r="BM352">
        <v>3.3649999999999999E-3</v>
      </c>
      <c r="BN352">
        <v>4.8099999999999998E-4</v>
      </c>
      <c r="BO352">
        <v>0</v>
      </c>
      <c r="BP352">
        <v>0.93846199999999991</v>
      </c>
      <c r="BQ352">
        <v>6.1058000000000001E-2</v>
      </c>
      <c r="BR352">
        <v>4.8099999999999998E-4</v>
      </c>
      <c r="BS352">
        <v>1</v>
      </c>
      <c r="BT352" t="s">
        <v>5603</v>
      </c>
      <c r="BU352">
        <v>3149</v>
      </c>
      <c r="BV352">
        <v>0.66052699999999998</v>
      </c>
      <c r="BW352">
        <v>0</v>
      </c>
    </row>
    <row r="353" spans="1:75" customFormat="1" x14ac:dyDescent="0.25">
      <c r="A353" t="s">
        <v>5605</v>
      </c>
      <c r="B353" t="s">
        <v>102</v>
      </c>
      <c r="C353" t="s">
        <v>124</v>
      </c>
      <c r="D353" t="s">
        <v>949</v>
      </c>
      <c r="E353">
        <v>2020</v>
      </c>
      <c r="F353">
        <v>643</v>
      </c>
      <c r="G353">
        <v>166</v>
      </c>
      <c r="H353">
        <v>0</v>
      </c>
      <c r="I353">
        <v>57</v>
      </c>
      <c r="J353">
        <v>163</v>
      </c>
      <c r="K353">
        <v>139</v>
      </c>
      <c r="L353">
        <v>123</v>
      </c>
      <c r="M353">
        <v>98</v>
      </c>
      <c r="N353">
        <v>76</v>
      </c>
      <c r="O353">
        <v>75</v>
      </c>
      <c r="P353">
        <v>61</v>
      </c>
      <c r="Q353">
        <v>10</v>
      </c>
      <c r="R353">
        <v>7</v>
      </c>
      <c r="S353">
        <v>0</v>
      </c>
      <c r="T353">
        <v>0</v>
      </c>
      <c r="U353">
        <v>633</v>
      </c>
      <c r="V353">
        <v>175</v>
      </c>
      <c r="W353">
        <v>1</v>
      </c>
      <c r="X353">
        <v>469</v>
      </c>
      <c r="Y353">
        <v>298</v>
      </c>
      <c r="Z353">
        <v>42</v>
      </c>
      <c r="AA353">
        <v>0</v>
      </c>
      <c r="AB353">
        <v>0</v>
      </c>
      <c r="AC353">
        <v>9</v>
      </c>
      <c r="AD353">
        <v>39</v>
      </c>
      <c r="AE353">
        <v>752</v>
      </c>
      <c r="AF353">
        <v>5</v>
      </c>
      <c r="AG353">
        <v>4</v>
      </c>
      <c r="AH353">
        <v>0</v>
      </c>
      <c r="AI353">
        <v>690</v>
      </c>
      <c r="AJ353">
        <v>119</v>
      </c>
      <c r="AK353">
        <v>0</v>
      </c>
      <c r="AL353">
        <v>809</v>
      </c>
      <c r="AM353">
        <v>0.79480800000000007</v>
      </c>
      <c r="AN353">
        <v>0.20519200000000001</v>
      </c>
      <c r="AO353">
        <v>0</v>
      </c>
      <c r="AP353">
        <v>7.0457000000000006E-2</v>
      </c>
      <c r="AQ353">
        <v>0.201483</v>
      </c>
      <c r="AR353">
        <v>0.171817</v>
      </c>
      <c r="AS353">
        <v>0.15204000000000001</v>
      </c>
      <c r="AT353">
        <v>0.12113699999999999</v>
      </c>
      <c r="AU353">
        <v>9.3942999999999999E-2</v>
      </c>
      <c r="AV353">
        <v>9.2706999999999998E-2</v>
      </c>
      <c r="AW353">
        <v>7.5401999999999997E-2</v>
      </c>
      <c r="AX353">
        <v>1.2361E-2</v>
      </c>
      <c r="AY353">
        <v>8.6529999999999992E-3</v>
      </c>
      <c r="AZ353">
        <v>0</v>
      </c>
      <c r="BA353">
        <v>0</v>
      </c>
      <c r="BB353">
        <v>0.78244699999999989</v>
      </c>
      <c r="BC353">
        <v>0.21631600000000001</v>
      </c>
      <c r="BD353">
        <v>1.2359999999999999E-3</v>
      </c>
      <c r="BE353">
        <v>0.57972800000000002</v>
      </c>
      <c r="BF353">
        <v>0.36835600000000002</v>
      </c>
      <c r="BG353">
        <v>5.1915999999999997E-2</v>
      </c>
      <c r="BH353">
        <v>0</v>
      </c>
      <c r="BI353">
        <v>0</v>
      </c>
      <c r="BJ353">
        <v>1.1124999999999999E-2</v>
      </c>
      <c r="BK353">
        <v>4.8208000000000001E-2</v>
      </c>
      <c r="BL353">
        <v>0.92954300000000001</v>
      </c>
      <c r="BM353">
        <v>6.1799999999999997E-3</v>
      </c>
      <c r="BN353">
        <v>4.9439999999999996E-3</v>
      </c>
      <c r="BO353">
        <v>0</v>
      </c>
      <c r="BP353">
        <v>0.85290499999999991</v>
      </c>
      <c r="BQ353">
        <v>0.147095</v>
      </c>
      <c r="BR353">
        <v>0</v>
      </c>
      <c r="BS353">
        <v>1</v>
      </c>
      <c r="BT353" t="s">
        <v>5603</v>
      </c>
      <c r="BU353">
        <v>3149</v>
      </c>
      <c r="BV353">
        <v>0.256907</v>
      </c>
      <c r="BW353">
        <v>0</v>
      </c>
    </row>
    <row r="354" spans="1:75" customFormat="1" x14ac:dyDescent="0.25">
      <c r="A354" t="s">
        <v>5606</v>
      </c>
      <c r="B354" t="s">
        <v>102</v>
      </c>
      <c r="C354" t="s">
        <v>124</v>
      </c>
      <c r="D354" t="s">
        <v>951</v>
      </c>
      <c r="E354">
        <v>2020</v>
      </c>
      <c r="F354">
        <v>77</v>
      </c>
      <c r="G354">
        <v>18</v>
      </c>
      <c r="H354">
        <v>0</v>
      </c>
      <c r="I354">
        <v>3</v>
      </c>
      <c r="J354">
        <v>9</v>
      </c>
      <c r="K354">
        <v>22</v>
      </c>
      <c r="L354">
        <v>25</v>
      </c>
      <c r="M354">
        <v>8</v>
      </c>
      <c r="N354">
        <v>10</v>
      </c>
      <c r="O354">
        <v>10</v>
      </c>
      <c r="P354">
        <v>6</v>
      </c>
      <c r="Q354">
        <v>1</v>
      </c>
      <c r="R354">
        <v>1</v>
      </c>
      <c r="S354">
        <v>0</v>
      </c>
      <c r="T354">
        <v>0</v>
      </c>
      <c r="U354">
        <v>53</v>
      </c>
      <c r="V354">
        <v>42</v>
      </c>
      <c r="W354">
        <v>0</v>
      </c>
      <c r="X354">
        <v>41</v>
      </c>
      <c r="Y354">
        <v>50</v>
      </c>
      <c r="Z354">
        <v>4</v>
      </c>
      <c r="AA354">
        <v>0</v>
      </c>
      <c r="AB354">
        <v>0</v>
      </c>
      <c r="AC354">
        <v>1</v>
      </c>
      <c r="AD354">
        <v>1</v>
      </c>
      <c r="AE354">
        <v>93</v>
      </c>
      <c r="AF354">
        <v>0</v>
      </c>
      <c r="AG354">
        <v>0</v>
      </c>
      <c r="AH354">
        <v>0</v>
      </c>
      <c r="AI354">
        <v>94</v>
      </c>
      <c r="AJ354">
        <v>1</v>
      </c>
      <c r="AK354">
        <v>0</v>
      </c>
      <c r="AL354">
        <v>95</v>
      </c>
      <c r="AM354">
        <v>0.81052599999999997</v>
      </c>
      <c r="AN354">
        <v>0.189474</v>
      </c>
      <c r="AO354">
        <v>0</v>
      </c>
      <c r="AP354">
        <v>3.1579000000000003E-2</v>
      </c>
      <c r="AQ354">
        <v>9.4736999999999988E-2</v>
      </c>
      <c r="AR354">
        <v>0.23157900000000001</v>
      </c>
      <c r="AS354">
        <v>0.263158</v>
      </c>
      <c r="AT354">
        <v>8.4210999999999994E-2</v>
      </c>
      <c r="AU354">
        <v>0.105263</v>
      </c>
      <c r="AV354">
        <v>0.105263</v>
      </c>
      <c r="AW354">
        <v>6.3158000000000006E-2</v>
      </c>
      <c r="AX354">
        <v>1.0526000000000001E-2</v>
      </c>
      <c r="AY354">
        <v>1.0526000000000001E-2</v>
      </c>
      <c r="AZ354">
        <v>0</v>
      </c>
      <c r="BA354">
        <v>0</v>
      </c>
      <c r="BB354">
        <v>0.55789499999999992</v>
      </c>
      <c r="BC354">
        <v>0.44210500000000003</v>
      </c>
      <c r="BD354">
        <v>0</v>
      </c>
      <c r="BE354">
        <v>0.43157899999999999</v>
      </c>
      <c r="BF354">
        <v>0.52631600000000001</v>
      </c>
      <c r="BG354">
        <v>4.2104999999999997E-2</v>
      </c>
      <c r="BH354">
        <v>0</v>
      </c>
      <c r="BI354">
        <v>0</v>
      </c>
      <c r="BJ354">
        <v>1.0526000000000001E-2</v>
      </c>
      <c r="BK354">
        <v>1.0526000000000001E-2</v>
      </c>
      <c r="BL354">
        <v>0.97894700000000001</v>
      </c>
      <c r="BM354">
        <v>0</v>
      </c>
      <c r="BN354">
        <v>0</v>
      </c>
      <c r="BO354">
        <v>0</v>
      </c>
      <c r="BP354">
        <v>0.98947399999999996</v>
      </c>
      <c r="BQ354">
        <v>1.0526000000000001E-2</v>
      </c>
      <c r="BR354">
        <v>0</v>
      </c>
      <c r="BS354">
        <v>1</v>
      </c>
      <c r="BT354" t="s">
        <v>5603</v>
      </c>
      <c r="BU354">
        <v>3149</v>
      </c>
      <c r="BV354">
        <v>3.0168E-2</v>
      </c>
      <c r="BW354">
        <v>0</v>
      </c>
    </row>
    <row r="355" spans="1:75" customFormat="1" x14ac:dyDescent="0.25">
      <c r="A355" t="s">
        <v>5607</v>
      </c>
      <c r="B355" t="s">
        <v>102</v>
      </c>
      <c r="C355" t="s">
        <v>124</v>
      </c>
      <c r="D355" t="s">
        <v>953</v>
      </c>
      <c r="E355">
        <v>2020</v>
      </c>
      <c r="F355">
        <v>114</v>
      </c>
      <c r="G355">
        <v>48</v>
      </c>
      <c r="H355">
        <v>0</v>
      </c>
      <c r="I355">
        <v>4</v>
      </c>
      <c r="J355">
        <v>15</v>
      </c>
      <c r="K355">
        <v>22</v>
      </c>
      <c r="L355">
        <v>29</v>
      </c>
      <c r="M355">
        <v>31</v>
      </c>
      <c r="N355">
        <v>19</v>
      </c>
      <c r="O355">
        <v>16</v>
      </c>
      <c r="P355">
        <v>21</v>
      </c>
      <c r="Q355">
        <v>3</v>
      </c>
      <c r="R355">
        <v>2</v>
      </c>
      <c r="S355">
        <v>0</v>
      </c>
      <c r="T355">
        <v>0</v>
      </c>
      <c r="U355">
        <v>136</v>
      </c>
      <c r="V355">
        <v>26</v>
      </c>
      <c r="W355">
        <v>0</v>
      </c>
      <c r="X355">
        <v>114</v>
      </c>
      <c r="Y355">
        <v>34</v>
      </c>
      <c r="Z355">
        <v>14</v>
      </c>
      <c r="AA355">
        <v>0</v>
      </c>
      <c r="AB355">
        <v>0</v>
      </c>
      <c r="AC355">
        <v>7</v>
      </c>
      <c r="AD355">
        <v>34</v>
      </c>
      <c r="AE355">
        <v>76</v>
      </c>
      <c r="AF355">
        <v>29</v>
      </c>
      <c r="AG355">
        <v>16</v>
      </c>
      <c r="AH355">
        <v>0</v>
      </c>
      <c r="AI355">
        <v>156</v>
      </c>
      <c r="AJ355">
        <v>5</v>
      </c>
      <c r="AK355">
        <v>1</v>
      </c>
      <c r="AL355">
        <v>162</v>
      </c>
      <c r="AM355">
        <v>0.703704</v>
      </c>
      <c r="AN355">
        <v>0.296296</v>
      </c>
      <c r="AO355">
        <v>0</v>
      </c>
      <c r="AP355">
        <v>2.4691000000000001E-2</v>
      </c>
      <c r="AQ355">
        <v>9.2592999999999995E-2</v>
      </c>
      <c r="AR355">
        <v>0.13580200000000001</v>
      </c>
      <c r="AS355">
        <v>0.179012</v>
      </c>
      <c r="AT355">
        <v>0.191358</v>
      </c>
      <c r="AU355">
        <v>0.117284</v>
      </c>
      <c r="AV355">
        <v>9.8765000000000006E-2</v>
      </c>
      <c r="AW355">
        <v>0.12963</v>
      </c>
      <c r="AX355">
        <v>1.8519000000000001E-2</v>
      </c>
      <c r="AY355">
        <v>1.2345999999999999E-2</v>
      </c>
      <c r="AZ355">
        <v>0</v>
      </c>
      <c r="BA355">
        <v>0</v>
      </c>
      <c r="BB355">
        <v>0.83950599999999997</v>
      </c>
      <c r="BC355">
        <v>0.160494</v>
      </c>
      <c r="BD355">
        <v>0</v>
      </c>
      <c r="BE355">
        <v>0.703704</v>
      </c>
      <c r="BF355">
        <v>0.20987700000000001</v>
      </c>
      <c r="BG355">
        <v>8.6419999999999997E-2</v>
      </c>
      <c r="BH355">
        <v>0</v>
      </c>
      <c r="BI355">
        <v>0</v>
      </c>
      <c r="BJ355">
        <v>4.3209999999999998E-2</v>
      </c>
      <c r="BK355">
        <v>0.20987700000000001</v>
      </c>
      <c r="BL355">
        <v>0.469136</v>
      </c>
      <c r="BM355">
        <v>0.179012</v>
      </c>
      <c r="BN355">
        <v>9.8765000000000006E-2</v>
      </c>
      <c r="BO355">
        <v>0</v>
      </c>
      <c r="BP355">
        <v>0.96296300000000001</v>
      </c>
      <c r="BQ355">
        <v>3.0863999999999999E-2</v>
      </c>
      <c r="BR355">
        <v>6.1729999999999997E-3</v>
      </c>
      <c r="BS355">
        <v>1</v>
      </c>
      <c r="BT355" t="s">
        <v>5603</v>
      </c>
      <c r="BU355">
        <v>3149</v>
      </c>
      <c r="BV355">
        <v>5.1444999999999998E-2</v>
      </c>
      <c r="BW355">
        <v>0</v>
      </c>
    </row>
    <row r="356" spans="1:75" customFormat="1" x14ac:dyDescent="0.25">
      <c r="A356" t="s">
        <v>5608</v>
      </c>
      <c r="B356" t="s">
        <v>102</v>
      </c>
      <c r="C356" t="s">
        <v>124</v>
      </c>
      <c r="D356" t="s">
        <v>961</v>
      </c>
      <c r="E356">
        <v>2020</v>
      </c>
      <c r="F356">
        <v>1</v>
      </c>
      <c r="G356">
        <v>2</v>
      </c>
      <c r="H356">
        <v>0</v>
      </c>
      <c r="I356">
        <v>0</v>
      </c>
      <c r="J356">
        <v>1</v>
      </c>
      <c r="K356">
        <v>2</v>
      </c>
      <c r="L356">
        <v>0</v>
      </c>
      <c r="M356">
        <v>0</v>
      </c>
      <c r="N356">
        <v>0</v>
      </c>
      <c r="O356">
        <v>0</v>
      </c>
      <c r="P356">
        <v>0</v>
      </c>
      <c r="Q356">
        <v>0</v>
      </c>
      <c r="R356">
        <v>0</v>
      </c>
      <c r="S356">
        <v>0</v>
      </c>
      <c r="T356">
        <v>0</v>
      </c>
      <c r="U356">
        <v>2</v>
      </c>
      <c r="V356">
        <v>1</v>
      </c>
      <c r="W356">
        <v>0</v>
      </c>
      <c r="X356">
        <v>2</v>
      </c>
      <c r="Y356">
        <v>1</v>
      </c>
      <c r="Z356">
        <v>0</v>
      </c>
      <c r="AA356">
        <v>0</v>
      </c>
      <c r="AB356">
        <v>0</v>
      </c>
      <c r="AC356">
        <v>0</v>
      </c>
      <c r="AD356">
        <v>1</v>
      </c>
      <c r="AE356">
        <v>2</v>
      </c>
      <c r="AF356">
        <v>0</v>
      </c>
      <c r="AG356">
        <v>0</v>
      </c>
      <c r="AH356">
        <v>0</v>
      </c>
      <c r="AI356">
        <v>0</v>
      </c>
      <c r="AJ356">
        <v>0</v>
      </c>
      <c r="AK356">
        <v>3</v>
      </c>
      <c r="AL356">
        <v>3</v>
      </c>
      <c r="AM356">
        <v>0.33333299999999999</v>
      </c>
      <c r="AN356">
        <v>0.66666700000000001</v>
      </c>
      <c r="AO356">
        <v>0</v>
      </c>
      <c r="AP356">
        <v>0</v>
      </c>
      <c r="AQ356">
        <v>0.33333299999999999</v>
      </c>
      <c r="AR356">
        <v>0.66666700000000001</v>
      </c>
      <c r="AS356">
        <v>0</v>
      </c>
      <c r="AT356">
        <v>0</v>
      </c>
      <c r="AU356">
        <v>0</v>
      </c>
      <c r="AV356">
        <v>0</v>
      </c>
      <c r="AW356">
        <v>0</v>
      </c>
      <c r="AX356">
        <v>0</v>
      </c>
      <c r="AY356">
        <v>0</v>
      </c>
      <c r="AZ356">
        <v>0</v>
      </c>
      <c r="BA356">
        <v>0</v>
      </c>
      <c r="BB356">
        <v>0.66666700000000001</v>
      </c>
      <c r="BC356">
        <v>0.33333299999999999</v>
      </c>
      <c r="BD356">
        <v>0</v>
      </c>
      <c r="BE356">
        <v>0.66666700000000001</v>
      </c>
      <c r="BF356">
        <v>0.33333299999999999</v>
      </c>
      <c r="BG356">
        <v>0</v>
      </c>
      <c r="BH356">
        <v>0</v>
      </c>
      <c r="BI356">
        <v>0</v>
      </c>
      <c r="BJ356">
        <v>0</v>
      </c>
      <c r="BK356">
        <v>0.33333299999999999</v>
      </c>
      <c r="BL356">
        <v>0.66666700000000001</v>
      </c>
      <c r="BM356">
        <v>0</v>
      </c>
      <c r="BN356">
        <v>0</v>
      </c>
      <c r="BO356">
        <v>0</v>
      </c>
      <c r="BP356">
        <v>0</v>
      </c>
      <c r="BQ356">
        <v>0</v>
      </c>
      <c r="BR356">
        <v>1</v>
      </c>
      <c r="BS356">
        <v>1</v>
      </c>
      <c r="BT356" t="s">
        <v>5603</v>
      </c>
      <c r="BU356">
        <v>3149</v>
      </c>
      <c r="BV356">
        <v>9.5299999999999996E-4</v>
      </c>
      <c r="BW356">
        <v>0</v>
      </c>
    </row>
    <row r="357" spans="1:75" customFormat="1" x14ac:dyDescent="0.25">
      <c r="A357" t="s">
        <v>5609</v>
      </c>
      <c r="B357" t="s">
        <v>102</v>
      </c>
      <c r="C357" t="s">
        <v>123</v>
      </c>
      <c r="D357" t="s">
        <v>44</v>
      </c>
      <c r="E357">
        <v>2020</v>
      </c>
      <c r="F357">
        <v>2751</v>
      </c>
      <c r="G357">
        <v>1301</v>
      </c>
      <c r="H357">
        <v>1</v>
      </c>
      <c r="I357">
        <v>419</v>
      </c>
      <c r="J357">
        <v>774</v>
      </c>
      <c r="K357">
        <v>715</v>
      </c>
      <c r="L357">
        <v>575</v>
      </c>
      <c r="M357">
        <v>483</v>
      </c>
      <c r="N357">
        <v>388</v>
      </c>
      <c r="O357">
        <v>332</v>
      </c>
      <c r="P357">
        <v>215</v>
      </c>
      <c r="Q357">
        <v>108</v>
      </c>
      <c r="R357">
        <v>41</v>
      </c>
      <c r="S357">
        <v>3</v>
      </c>
      <c r="T357">
        <v>0</v>
      </c>
      <c r="U357">
        <v>2843</v>
      </c>
      <c r="V357">
        <v>1210</v>
      </c>
      <c r="W357">
        <v>0</v>
      </c>
      <c r="X357">
        <v>2503</v>
      </c>
      <c r="Y357">
        <v>1492</v>
      </c>
      <c r="Z357">
        <v>58</v>
      </c>
      <c r="AA357">
        <v>17</v>
      </c>
      <c r="AB357">
        <v>0</v>
      </c>
      <c r="AC357">
        <v>25</v>
      </c>
      <c r="AD357">
        <v>63</v>
      </c>
      <c r="AE357">
        <v>3840</v>
      </c>
      <c r="AF357">
        <v>26</v>
      </c>
      <c r="AG357">
        <v>18</v>
      </c>
      <c r="AH357">
        <v>64</v>
      </c>
      <c r="AI357">
        <v>3631</v>
      </c>
      <c r="AJ357">
        <v>228</v>
      </c>
      <c r="AK357">
        <v>194</v>
      </c>
      <c r="AL357">
        <v>4053</v>
      </c>
      <c r="AM357">
        <v>0.67875600000000003</v>
      </c>
      <c r="AN357">
        <v>0.32099699999999998</v>
      </c>
      <c r="AO357">
        <v>2.4699999999999999E-4</v>
      </c>
      <c r="AP357">
        <v>0.10338</v>
      </c>
      <c r="AQ357">
        <v>0.19097</v>
      </c>
      <c r="AR357">
        <v>0.17641299999999999</v>
      </c>
      <c r="AS357">
        <v>0.14187</v>
      </c>
      <c r="AT357">
        <v>0.119171</v>
      </c>
      <c r="AU357">
        <v>9.5731999999999998E-2</v>
      </c>
      <c r="AV357">
        <v>8.1915000000000002E-2</v>
      </c>
      <c r="AW357">
        <v>5.3046999999999997E-2</v>
      </c>
      <c r="AX357">
        <v>2.6647000000000001E-2</v>
      </c>
      <c r="AY357">
        <v>1.0116E-2</v>
      </c>
      <c r="AZ357">
        <v>7.3999999999999999E-4</v>
      </c>
      <c r="BA357">
        <v>0</v>
      </c>
      <c r="BB357">
        <v>0.70145599999999997</v>
      </c>
      <c r="BC357">
        <v>0.29854399999999998</v>
      </c>
      <c r="BD357">
        <v>0</v>
      </c>
      <c r="BE357">
        <v>0.61756699999999998</v>
      </c>
      <c r="BF357">
        <v>0.36812199999999989</v>
      </c>
      <c r="BG357">
        <v>1.431E-2</v>
      </c>
      <c r="BH357">
        <v>4.1939999999999998E-3</v>
      </c>
      <c r="BI357">
        <v>0</v>
      </c>
      <c r="BJ357">
        <v>6.1679999999999999E-3</v>
      </c>
      <c r="BK357">
        <v>1.5544000000000001E-2</v>
      </c>
      <c r="BL357">
        <v>0.94744600000000001</v>
      </c>
      <c r="BM357">
        <v>6.4149999999999997E-3</v>
      </c>
      <c r="BN357">
        <v>4.4409999999999996E-3</v>
      </c>
      <c r="BO357">
        <v>1.5790999999999999E-2</v>
      </c>
      <c r="BP357">
        <v>0.8958799999999999</v>
      </c>
      <c r="BQ357">
        <v>5.6254999999999999E-2</v>
      </c>
      <c r="BR357">
        <v>4.7865999999999999E-2</v>
      </c>
      <c r="BS357">
        <v>1</v>
      </c>
      <c r="BT357" t="s">
        <v>5610</v>
      </c>
      <c r="BU357">
        <v>4053</v>
      </c>
      <c r="BV357">
        <v>1</v>
      </c>
      <c r="BW357">
        <v>0</v>
      </c>
    </row>
    <row r="358" spans="1:75" customFormat="1" x14ac:dyDescent="0.25">
      <c r="A358" t="s">
        <v>5611</v>
      </c>
      <c r="B358" t="s">
        <v>102</v>
      </c>
      <c r="C358" t="s">
        <v>123</v>
      </c>
      <c r="D358" t="s">
        <v>947</v>
      </c>
      <c r="E358">
        <v>2020</v>
      </c>
      <c r="F358">
        <v>1792</v>
      </c>
      <c r="G358">
        <v>1064</v>
      </c>
      <c r="H358">
        <v>0</v>
      </c>
      <c r="I358">
        <v>312</v>
      </c>
      <c r="J358">
        <v>573</v>
      </c>
      <c r="K358">
        <v>547</v>
      </c>
      <c r="L358">
        <v>401</v>
      </c>
      <c r="M358">
        <v>323</v>
      </c>
      <c r="N358">
        <v>258</v>
      </c>
      <c r="O358">
        <v>203</v>
      </c>
      <c r="P358">
        <v>136</v>
      </c>
      <c r="Q358">
        <v>72</v>
      </c>
      <c r="R358">
        <v>30</v>
      </c>
      <c r="S358">
        <v>1</v>
      </c>
      <c r="T358">
        <v>0</v>
      </c>
      <c r="U358">
        <v>1993</v>
      </c>
      <c r="V358">
        <v>863</v>
      </c>
      <c r="W358">
        <v>0</v>
      </c>
      <c r="X358">
        <v>1817</v>
      </c>
      <c r="Y358">
        <v>1036</v>
      </c>
      <c r="Z358">
        <v>3</v>
      </c>
      <c r="AA358">
        <v>6</v>
      </c>
      <c r="AB358">
        <v>0</v>
      </c>
      <c r="AC358">
        <v>17</v>
      </c>
      <c r="AD358">
        <v>18</v>
      </c>
      <c r="AE358">
        <v>2807</v>
      </c>
      <c r="AF358">
        <v>2</v>
      </c>
      <c r="AG358">
        <v>0</v>
      </c>
      <c r="AH358">
        <v>6</v>
      </c>
      <c r="AI358">
        <v>2541</v>
      </c>
      <c r="AJ358">
        <v>182</v>
      </c>
      <c r="AK358">
        <v>133</v>
      </c>
      <c r="AL358">
        <v>2856</v>
      </c>
      <c r="AM358">
        <v>0.62745099999999998</v>
      </c>
      <c r="AN358">
        <v>0.37254900000000002</v>
      </c>
      <c r="AO358">
        <v>0</v>
      </c>
      <c r="AP358">
        <v>0.10924399999999999</v>
      </c>
      <c r="AQ358">
        <v>0.20063</v>
      </c>
      <c r="AR358">
        <v>0.191527</v>
      </c>
      <c r="AS358">
        <v>0.140406</v>
      </c>
      <c r="AT358">
        <v>0.113095</v>
      </c>
      <c r="AU358">
        <v>9.0336E-2</v>
      </c>
      <c r="AV358">
        <v>7.1078000000000002E-2</v>
      </c>
      <c r="AW358">
        <v>4.7618999999999988E-2</v>
      </c>
      <c r="AX358">
        <v>2.521E-2</v>
      </c>
      <c r="AY358">
        <v>1.0503999999999999E-2</v>
      </c>
      <c r="AZ358">
        <v>3.500000000000001E-4</v>
      </c>
      <c r="BA358">
        <v>0</v>
      </c>
      <c r="BB358">
        <v>0.69782900000000003</v>
      </c>
      <c r="BC358">
        <v>0.30217100000000002</v>
      </c>
      <c r="BD358">
        <v>0</v>
      </c>
      <c r="BE358">
        <v>0.63620399999999999</v>
      </c>
      <c r="BF358">
        <v>0.36274499999999998</v>
      </c>
      <c r="BG358">
        <v>1.0499999999999999E-3</v>
      </c>
      <c r="BH358">
        <v>2.101E-3</v>
      </c>
      <c r="BI358">
        <v>0</v>
      </c>
      <c r="BJ358">
        <v>5.9519999999999998E-3</v>
      </c>
      <c r="BK358">
        <v>6.3029999999999996E-3</v>
      </c>
      <c r="BL358">
        <v>0.98284300000000002</v>
      </c>
      <c r="BM358">
        <v>7.000000000000001E-4</v>
      </c>
      <c r="BN358">
        <v>0</v>
      </c>
      <c r="BO358">
        <v>2.101E-3</v>
      </c>
      <c r="BP358">
        <v>0.889706</v>
      </c>
      <c r="BQ358">
        <v>6.372499999999999E-2</v>
      </c>
      <c r="BR358">
        <v>4.6568999999999999E-2</v>
      </c>
      <c r="BS358">
        <v>1</v>
      </c>
      <c r="BT358" t="s">
        <v>5610</v>
      </c>
      <c r="BU358">
        <v>4053</v>
      </c>
      <c r="BV358">
        <v>0.70466300000000004</v>
      </c>
      <c r="BW358">
        <v>0</v>
      </c>
    </row>
    <row r="359" spans="1:75" customFormat="1" x14ac:dyDescent="0.25">
      <c r="A359" t="s">
        <v>5612</v>
      </c>
      <c r="B359" t="s">
        <v>102</v>
      </c>
      <c r="C359" t="s">
        <v>123</v>
      </c>
      <c r="D359" t="s">
        <v>949</v>
      </c>
      <c r="E359">
        <v>2020</v>
      </c>
      <c r="F359">
        <v>648</v>
      </c>
      <c r="G359">
        <v>151</v>
      </c>
      <c r="H359">
        <v>1</v>
      </c>
      <c r="I359">
        <v>88</v>
      </c>
      <c r="J359">
        <v>130</v>
      </c>
      <c r="K359">
        <v>103</v>
      </c>
      <c r="L359">
        <v>117</v>
      </c>
      <c r="M359">
        <v>93</v>
      </c>
      <c r="N359">
        <v>90</v>
      </c>
      <c r="O359">
        <v>87</v>
      </c>
      <c r="P359">
        <v>54</v>
      </c>
      <c r="Q359">
        <v>27</v>
      </c>
      <c r="R359">
        <v>9</v>
      </c>
      <c r="S359">
        <v>2</v>
      </c>
      <c r="T359">
        <v>0</v>
      </c>
      <c r="U359">
        <v>557</v>
      </c>
      <c r="V359">
        <v>243</v>
      </c>
      <c r="W359">
        <v>0</v>
      </c>
      <c r="X359">
        <v>482</v>
      </c>
      <c r="Y359">
        <v>317</v>
      </c>
      <c r="Z359">
        <v>1</v>
      </c>
      <c r="AA359">
        <v>7</v>
      </c>
      <c r="AB359">
        <v>0</v>
      </c>
      <c r="AC359">
        <v>3</v>
      </c>
      <c r="AD359">
        <v>13</v>
      </c>
      <c r="AE359">
        <v>773</v>
      </c>
      <c r="AF359">
        <v>1</v>
      </c>
      <c r="AG359">
        <v>1</v>
      </c>
      <c r="AH359">
        <v>2</v>
      </c>
      <c r="AI359">
        <v>763</v>
      </c>
      <c r="AJ359">
        <v>32</v>
      </c>
      <c r="AK359">
        <v>5</v>
      </c>
      <c r="AL359">
        <v>800</v>
      </c>
      <c r="AM359">
        <v>0.81</v>
      </c>
      <c r="AN359">
        <v>0.18875</v>
      </c>
      <c r="AO359">
        <v>1.25E-3</v>
      </c>
      <c r="AP359">
        <v>0.11</v>
      </c>
      <c r="AQ359">
        <v>0.16250000000000001</v>
      </c>
      <c r="AR359">
        <v>0.12875</v>
      </c>
      <c r="AS359">
        <v>0.14624999999999999</v>
      </c>
      <c r="AT359">
        <v>0.11625000000000001</v>
      </c>
      <c r="AU359">
        <v>0.1125</v>
      </c>
      <c r="AV359">
        <v>0.10875</v>
      </c>
      <c r="AW359">
        <v>6.7500000000000004E-2</v>
      </c>
      <c r="AX359">
        <v>3.3750000000000002E-2</v>
      </c>
      <c r="AY359">
        <v>1.125E-2</v>
      </c>
      <c r="AZ359">
        <v>2.5000000000000001E-3</v>
      </c>
      <c r="BA359">
        <v>0</v>
      </c>
      <c r="BB359">
        <v>0.69625000000000004</v>
      </c>
      <c r="BC359">
        <v>0.30375000000000002</v>
      </c>
      <c r="BD359">
        <v>0</v>
      </c>
      <c r="BE359">
        <v>0.60250000000000004</v>
      </c>
      <c r="BF359">
        <v>0.39624999999999999</v>
      </c>
      <c r="BG359">
        <v>1.25E-3</v>
      </c>
      <c r="BH359">
        <v>8.7500000000000008E-3</v>
      </c>
      <c r="BI359">
        <v>0</v>
      </c>
      <c r="BJ359">
        <v>3.7499999999999999E-3</v>
      </c>
      <c r="BK359">
        <v>1.6250000000000001E-2</v>
      </c>
      <c r="BL359">
        <v>0.96625000000000005</v>
      </c>
      <c r="BM359">
        <v>1.25E-3</v>
      </c>
      <c r="BN359">
        <v>1.25E-3</v>
      </c>
      <c r="BO359">
        <v>2.5000000000000001E-3</v>
      </c>
      <c r="BP359">
        <v>0.95374999999999999</v>
      </c>
      <c r="BQ359">
        <v>0.04</v>
      </c>
      <c r="BR359">
        <v>6.2500000000000003E-3</v>
      </c>
      <c r="BS359">
        <v>1</v>
      </c>
      <c r="BT359" t="s">
        <v>5610</v>
      </c>
      <c r="BU359">
        <v>4053</v>
      </c>
      <c r="BV359">
        <v>0.197385</v>
      </c>
      <c r="BW359">
        <v>0</v>
      </c>
    </row>
    <row r="360" spans="1:75" customFormat="1" x14ac:dyDescent="0.25">
      <c r="A360" t="s">
        <v>5613</v>
      </c>
      <c r="B360" t="s">
        <v>102</v>
      </c>
      <c r="C360" t="s">
        <v>123</v>
      </c>
      <c r="D360" t="s">
        <v>951</v>
      </c>
      <c r="E360">
        <v>2020</v>
      </c>
      <c r="F360">
        <v>42</v>
      </c>
      <c r="G360">
        <v>7</v>
      </c>
      <c r="H360">
        <v>0</v>
      </c>
      <c r="I360">
        <v>2</v>
      </c>
      <c r="J360">
        <v>6</v>
      </c>
      <c r="K360">
        <v>2</v>
      </c>
      <c r="L360">
        <v>9</v>
      </c>
      <c r="M360">
        <v>12</v>
      </c>
      <c r="N360">
        <v>7</v>
      </c>
      <c r="O360">
        <v>5</v>
      </c>
      <c r="P360">
        <v>2</v>
      </c>
      <c r="Q360">
        <v>3</v>
      </c>
      <c r="R360">
        <v>1</v>
      </c>
      <c r="S360">
        <v>0</v>
      </c>
      <c r="T360">
        <v>0</v>
      </c>
      <c r="U360">
        <v>32</v>
      </c>
      <c r="V360">
        <v>17</v>
      </c>
      <c r="W360">
        <v>0</v>
      </c>
      <c r="X360">
        <v>18</v>
      </c>
      <c r="Y360">
        <v>31</v>
      </c>
      <c r="Z360">
        <v>0</v>
      </c>
      <c r="AA360">
        <v>0</v>
      </c>
      <c r="AB360">
        <v>0</v>
      </c>
      <c r="AC360">
        <v>0</v>
      </c>
      <c r="AD360">
        <v>0</v>
      </c>
      <c r="AE360">
        <v>49</v>
      </c>
      <c r="AF360">
        <v>0</v>
      </c>
      <c r="AG360">
        <v>0</v>
      </c>
      <c r="AH360">
        <v>0</v>
      </c>
      <c r="AI360">
        <v>48</v>
      </c>
      <c r="AJ360">
        <v>1</v>
      </c>
      <c r="AK360">
        <v>0</v>
      </c>
      <c r="AL360">
        <v>49</v>
      </c>
      <c r="AM360">
        <v>0.85714299999999999</v>
      </c>
      <c r="AN360">
        <v>0.14285700000000001</v>
      </c>
      <c r="AO360">
        <v>0</v>
      </c>
      <c r="AP360">
        <v>4.0815999999999998E-2</v>
      </c>
      <c r="AQ360">
        <v>0.122449</v>
      </c>
      <c r="AR360">
        <v>4.0815999999999998E-2</v>
      </c>
      <c r="AS360">
        <v>0.183673</v>
      </c>
      <c r="AT360">
        <v>0.244898</v>
      </c>
      <c r="AU360">
        <v>0.14285700000000001</v>
      </c>
      <c r="AV360">
        <v>0.10204100000000001</v>
      </c>
      <c r="AW360">
        <v>4.0815999999999998E-2</v>
      </c>
      <c r="AX360">
        <v>6.1224000000000001E-2</v>
      </c>
      <c r="AY360">
        <v>2.0407999999999999E-2</v>
      </c>
      <c r="AZ360">
        <v>0</v>
      </c>
      <c r="BA360">
        <v>0</v>
      </c>
      <c r="BB360">
        <v>0.653061</v>
      </c>
      <c r="BC360">
        <v>0.346939</v>
      </c>
      <c r="BD360">
        <v>0</v>
      </c>
      <c r="BE360">
        <v>0.36734699999999998</v>
      </c>
      <c r="BF360">
        <v>0.63265300000000002</v>
      </c>
      <c r="BG360">
        <v>0</v>
      </c>
      <c r="BH360">
        <v>0</v>
      </c>
      <c r="BI360">
        <v>0</v>
      </c>
      <c r="BJ360">
        <v>0</v>
      </c>
      <c r="BK360">
        <v>0</v>
      </c>
      <c r="BL360">
        <v>1</v>
      </c>
      <c r="BM360">
        <v>0</v>
      </c>
      <c r="BN360">
        <v>0</v>
      </c>
      <c r="BO360">
        <v>0</v>
      </c>
      <c r="BP360">
        <v>0.97959199999999991</v>
      </c>
      <c r="BQ360">
        <v>2.0407999999999999E-2</v>
      </c>
      <c r="BR360">
        <v>0</v>
      </c>
      <c r="BS360">
        <v>1</v>
      </c>
      <c r="BT360" t="s">
        <v>5610</v>
      </c>
      <c r="BU360">
        <v>4053</v>
      </c>
      <c r="BV360">
        <v>1.209E-2</v>
      </c>
      <c r="BW360">
        <v>0</v>
      </c>
    </row>
    <row r="361" spans="1:75" customFormat="1" x14ac:dyDescent="0.25">
      <c r="A361" t="s">
        <v>5614</v>
      </c>
      <c r="B361" t="s">
        <v>102</v>
      </c>
      <c r="C361" t="s">
        <v>123</v>
      </c>
      <c r="D361" t="s">
        <v>953</v>
      </c>
      <c r="E361">
        <v>2020</v>
      </c>
      <c r="F361">
        <v>222</v>
      </c>
      <c r="G361">
        <v>68</v>
      </c>
      <c r="H361">
        <v>0</v>
      </c>
      <c r="I361">
        <v>14</v>
      </c>
      <c r="J361">
        <v>47</v>
      </c>
      <c r="K361">
        <v>48</v>
      </c>
      <c r="L361">
        <v>42</v>
      </c>
      <c r="M361">
        <v>52</v>
      </c>
      <c r="N361">
        <v>33</v>
      </c>
      <c r="O361">
        <v>32</v>
      </c>
      <c r="P361">
        <v>17</v>
      </c>
      <c r="Q361">
        <v>5</v>
      </c>
      <c r="R361">
        <v>0</v>
      </c>
      <c r="S361">
        <v>0</v>
      </c>
      <c r="T361">
        <v>0</v>
      </c>
      <c r="U361">
        <v>222</v>
      </c>
      <c r="V361">
        <v>68</v>
      </c>
      <c r="W361">
        <v>0</v>
      </c>
      <c r="X361">
        <v>183</v>
      </c>
      <c r="Y361">
        <v>104</v>
      </c>
      <c r="Z361">
        <v>3</v>
      </c>
      <c r="AA361">
        <v>4</v>
      </c>
      <c r="AB361">
        <v>0</v>
      </c>
      <c r="AC361">
        <v>5</v>
      </c>
      <c r="AD361">
        <v>31</v>
      </c>
      <c r="AE361">
        <v>208</v>
      </c>
      <c r="AF361">
        <v>23</v>
      </c>
      <c r="AG361">
        <v>17</v>
      </c>
      <c r="AH361">
        <v>2</v>
      </c>
      <c r="AI361">
        <v>278</v>
      </c>
      <c r="AJ361">
        <v>10</v>
      </c>
      <c r="AK361">
        <v>2</v>
      </c>
      <c r="AL361">
        <v>290</v>
      </c>
      <c r="AM361">
        <v>0.765517</v>
      </c>
      <c r="AN361">
        <v>0.234483</v>
      </c>
      <c r="AO361">
        <v>0</v>
      </c>
      <c r="AP361">
        <v>4.8276000000000013E-2</v>
      </c>
      <c r="AQ361">
        <v>0.16206899999999999</v>
      </c>
      <c r="AR361">
        <v>0.165517</v>
      </c>
      <c r="AS361">
        <v>0.14482800000000001</v>
      </c>
      <c r="AT361">
        <v>0.17931</v>
      </c>
      <c r="AU361">
        <v>0.11379300000000001</v>
      </c>
      <c r="AV361">
        <v>0.110345</v>
      </c>
      <c r="AW361">
        <v>5.8620999999999999E-2</v>
      </c>
      <c r="AX361">
        <v>1.7240999999999999E-2</v>
      </c>
      <c r="AY361">
        <v>0</v>
      </c>
      <c r="AZ361">
        <v>0</v>
      </c>
      <c r="BA361">
        <v>0</v>
      </c>
      <c r="BB361">
        <v>0.765517</v>
      </c>
      <c r="BC361">
        <v>0.234483</v>
      </c>
      <c r="BD361">
        <v>0</v>
      </c>
      <c r="BE361">
        <v>0.63103399999999998</v>
      </c>
      <c r="BF361">
        <v>0.35862100000000002</v>
      </c>
      <c r="BG361">
        <v>1.0345E-2</v>
      </c>
      <c r="BH361">
        <v>1.3793E-2</v>
      </c>
      <c r="BI361">
        <v>0</v>
      </c>
      <c r="BJ361">
        <v>1.7240999999999999E-2</v>
      </c>
      <c r="BK361">
        <v>0.10689700000000001</v>
      </c>
      <c r="BL361">
        <v>0.71724100000000002</v>
      </c>
      <c r="BM361">
        <v>7.9310000000000005E-2</v>
      </c>
      <c r="BN361">
        <v>5.8620999999999999E-2</v>
      </c>
      <c r="BO361">
        <v>6.8969999999999986E-3</v>
      </c>
      <c r="BP361">
        <v>0.95862099999999995</v>
      </c>
      <c r="BQ361">
        <v>3.4483E-2</v>
      </c>
      <c r="BR361">
        <v>6.8969999999999986E-3</v>
      </c>
      <c r="BS361">
        <v>1</v>
      </c>
      <c r="BT361" t="s">
        <v>5610</v>
      </c>
      <c r="BU361">
        <v>4053</v>
      </c>
      <c r="BV361">
        <v>7.1552000000000004E-2</v>
      </c>
      <c r="BW361">
        <v>0</v>
      </c>
    </row>
    <row r="362" spans="1:75" customFormat="1" x14ac:dyDescent="0.25">
      <c r="A362" t="s">
        <v>5615</v>
      </c>
      <c r="B362" t="s">
        <v>102</v>
      </c>
      <c r="C362" t="s">
        <v>123</v>
      </c>
      <c r="D362" t="s">
        <v>961</v>
      </c>
      <c r="E362">
        <v>2020</v>
      </c>
      <c r="F362">
        <v>47</v>
      </c>
      <c r="G362">
        <v>11</v>
      </c>
      <c r="H362">
        <v>0</v>
      </c>
      <c r="I362">
        <v>3</v>
      </c>
      <c r="J362">
        <v>18</v>
      </c>
      <c r="K362">
        <v>15</v>
      </c>
      <c r="L362">
        <v>6</v>
      </c>
      <c r="M362">
        <v>3</v>
      </c>
      <c r="N362">
        <v>0</v>
      </c>
      <c r="O362">
        <v>5</v>
      </c>
      <c r="P362">
        <v>6</v>
      </c>
      <c r="Q362">
        <v>1</v>
      </c>
      <c r="R362">
        <v>1</v>
      </c>
      <c r="S362">
        <v>0</v>
      </c>
      <c r="T362">
        <v>0</v>
      </c>
      <c r="U362">
        <v>39</v>
      </c>
      <c r="V362">
        <v>19</v>
      </c>
      <c r="W362">
        <v>0</v>
      </c>
      <c r="X362">
        <v>3</v>
      </c>
      <c r="Y362">
        <v>4</v>
      </c>
      <c r="Z362">
        <v>51</v>
      </c>
      <c r="AA362">
        <v>0</v>
      </c>
      <c r="AB362">
        <v>0</v>
      </c>
      <c r="AC362">
        <v>0</v>
      </c>
      <c r="AD362">
        <v>1</v>
      </c>
      <c r="AE362">
        <v>3</v>
      </c>
      <c r="AF362">
        <v>0</v>
      </c>
      <c r="AG362">
        <v>0</v>
      </c>
      <c r="AH362">
        <v>54</v>
      </c>
      <c r="AI362">
        <v>3</v>
      </c>
      <c r="AJ362">
        <v>1</v>
      </c>
      <c r="AK362">
        <v>54</v>
      </c>
      <c r="AL362">
        <v>58</v>
      </c>
      <c r="AM362">
        <v>0.81034499999999998</v>
      </c>
      <c r="AN362">
        <v>0.18965499999999999</v>
      </c>
      <c r="AO362">
        <v>0</v>
      </c>
      <c r="AP362">
        <v>5.1723999999999999E-2</v>
      </c>
      <c r="AQ362">
        <v>0.31034499999999998</v>
      </c>
      <c r="AR362">
        <v>0.25862099999999999</v>
      </c>
      <c r="AS362">
        <v>0.103448</v>
      </c>
      <c r="AT362">
        <v>5.1723999999999999E-2</v>
      </c>
      <c r="AU362">
        <v>0</v>
      </c>
      <c r="AV362">
        <v>8.6206999999999992E-2</v>
      </c>
      <c r="AW362">
        <v>0.103448</v>
      </c>
      <c r="AX362">
        <v>1.7240999999999999E-2</v>
      </c>
      <c r="AY362">
        <v>1.7240999999999999E-2</v>
      </c>
      <c r="AZ362">
        <v>0</v>
      </c>
      <c r="BA362">
        <v>0</v>
      </c>
      <c r="BB362">
        <v>0.67241399999999996</v>
      </c>
      <c r="BC362">
        <v>0.32758599999999999</v>
      </c>
      <c r="BD362">
        <v>0</v>
      </c>
      <c r="BE362">
        <v>5.1723999999999999E-2</v>
      </c>
      <c r="BF362">
        <v>6.8966E-2</v>
      </c>
      <c r="BG362">
        <v>0.87930999999999993</v>
      </c>
      <c r="BH362">
        <v>0</v>
      </c>
      <c r="BI362">
        <v>0</v>
      </c>
      <c r="BJ362">
        <v>0</v>
      </c>
      <c r="BK362">
        <v>1.7240999999999999E-2</v>
      </c>
      <c r="BL362">
        <v>5.1723999999999999E-2</v>
      </c>
      <c r="BM362">
        <v>0</v>
      </c>
      <c r="BN362">
        <v>0</v>
      </c>
      <c r="BO362">
        <v>0.93103399999999992</v>
      </c>
      <c r="BP362">
        <v>5.1723999999999999E-2</v>
      </c>
      <c r="BQ362">
        <v>1.7240999999999999E-2</v>
      </c>
      <c r="BR362">
        <v>0.93103399999999992</v>
      </c>
      <c r="BS362">
        <v>1</v>
      </c>
      <c r="BT362" t="s">
        <v>5610</v>
      </c>
      <c r="BU362">
        <v>4053</v>
      </c>
      <c r="BV362">
        <v>1.431E-2</v>
      </c>
      <c r="BW362">
        <v>0</v>
      </c>
    </row>
    <row r="363" spans="1:75" customFormat="1" x14ac:dyDescent="0.25">
      <c r="A363" t="s">
        <v>5616</v>
      </c>
      <c r="B363" t="s">
        <v>102</v>
      </c>
      <c r="C363" t="s">
        <v>369</v>
      </c>
      <c r="D363" t="s">
        <v>44</v>
      </c>
      <c r="E363">
        <v>2020</v>
      </c>
      <c r="F363">
        <v>630</v>
      </c>
      <c r="G363">
        <v>232</v>
      </c>
      <c r="H363">
        <v>10</v>
      </c>
      <c r="I363" t="s">
        <v>74</v>
      </c>
      <c r="J363" t="s">
        <v>74</v>
      </c>
      <c r="K363" t="s">
        <v>74</v>
      </c>
      <c r="L363" t="s">
        <v>74</v>
      </c>
      <c r="M363" t="s">
        <v>74</v>
      </c>
      <c r="N363" t="s">
        <v>74</v>
      </c>
      <c r="O363" t="s">
        <v>74</v>
      </c>
      <c r="P363" t="s">
        <v>74</v>
      </c>
      <c r="Q363" t="s">
        <v>74</v>
      </c>
      <c r="R363" t="s">
        <v>74</v>
      </c>
      <c r="S363" t="s">
        <v>74</v>
      </c>
      <c r="T363" t="s">
        <v>74</v>
      </c>
      <c r="U363">
        <v>826</v>
      </c>
      <c r="V363">
        <v>45</v>
      </c>
      <c r="W363">
        <v>1</v>
      </c>
      <c r="X363" t="s">
        <v>74</v>
      </c>
      <c r="Y363" t="s">
        <v>74</v>
      </c>
      <c r="Z363" t="s">
        <v>74</v>
      </c>
      <c r="AA363">
        <v>53</v>
      </c>
      <c r="AB363">
        <v>0</v>
      </c>
      <c r="AC363">
        <v>17</v>
      </c>
      <c r="AD363">
        <v>21</v>
      </c>
      <c r="AE363">
        <v>748</v>
      </c>
      <c r="AF363">
        <v>10</v>
      </c>
      <c r="AG363">
        <v>10</v>
      </c>
      <c r="AH363">
        <v>13</v>
      </c>
      <c r="AI363">
        <v>784</v>
      </c>
      <c r="AJ363">
        <v>77</v>
      </c>
      <c r="AK363">
        <v>11</v>
      </c>
      <c r="AL363">
        <v>872</v>
      </c>
      <c r="AM363">
        <v>0.72247699999999992</v>
      </c>
      <c r="AN363">
        <v>0.26605499999999999</v>
      </c>
      <c r="AO363">
        <v>1.1468000000000001E-2</v>
      </c>
      <c r="AP363" t="s">
        <v>74</v>
      </c>
      <c r="AQ363" t="s">
        <v>74</v>
      </c>
      <c r="AR363" t="s">
        <v>74</v>
      </c>
      <c r="AS363" t="s">
        <v>74</v>
      </c>
      <c r="AT363" t="s">
        <v>74</v>
      </c>
      <c r="AU363" t="s">
        <v>74</v>
      </c>
      <c r="AV363" t="s">
        <v>74</v>
      </c>
      <c r="AW363" t="s">
        <v>74</v>
      </c>
      <c r="AX363" t="s">
        <v>74</v>
      </c>
      <c r="AY363" t="s">
        <v>74</v>
      </c>
      <c r="AZ363" t="s">
        <v>74</v>
      </c>
      <c r="BA363" t="s">
        <v>74</v>
      </c>
      <c r="BB363">
        <v>0.94724799999999998</v>
      </c>
      <c r="BC363">
        <v>5.1605999999999999E-2</v>
      </c>
      <c r="BD363">
        <v>1.147E-3</v>
      </c>
      <c r="BE363">
        <v>0</v>
      </c>
      <c r="BF363">
        <v>0</v>
      </c>
      <c r="BG363">
        <v>0</v>
      </c>
      <c r="BH363">
        <v>6.0780000000000001E-2</v>
      </c>
      <c r="BI363">
        <v>0</v>
      </c>
      <c r="BJ363">
        <v>1.9494999999999998E-2</v>
      </c>
      <c r="BK363">
        <v>2.4083E-2</v>
      </c>
      <c r="BL363">
        <v>0.85779799999999995</v>
      </c>
      <c r="BM363">
        <v>1.1468000000000001E-2</v>
      </c>
      <c r="BN363">
        <v>1.1468000000000001E-2</v>
      </c>
      <c r="BO363">
        <v>1.4907999999999999E-2</v>
      </c>
      <c r="BP363">
        <v>0.89908299999999997</v>
      </c>
      <c r="BQ363">
        <v>8.8302999999999993E-2</v>
      </c>
      <c r="BR363">
        <v>1.2614999999999999E-2</v>
      </c>
      <c r="BS363">
        <v>1</v>
      </c>
      <c r="BT363" t="s">
        <v>5617</v>
      </c>
      <c r="BU363">
        <v>872</v>
      </c>
      <c r="BV363">
        <v>1</v>
      </c>
      <c r="BW363">
        <v>0</v>
      </c>
    </row>
    <row r="364" spans="1:75" customFormat="1" x14ac:dyDescent="0.25">
      <c r="A364" t="s">
        <v>5618</v>
      </c>
      <c r="B364" t="s">
        <v>102</v>
      </c>
      <c r="C364" t="s">
        <v>369</v>
      </c>
      <c r="D364" t="s">
        <v>947</v>
      </c>
      <c r="E364">
        <v>2020</v>
      </c>
      <c r="F364" t="s">
        <v>74</v>
      </c>
      <c r="G364" t="s">
        <v>74</v>
      </c>
      <c r="H364" t="s">
        <v>74</v>
      </c>
      <c r="I364" t="s">
        <v>74</v>
      </c>
      <c r="J364" t="s">
        <v>74</v>
      </c>
      <c r="K364" t="s">
        <v>74</v>
      </c>
      <c r="L364" t="s">
        <v>74</v>
      </c>
      <c r="M364" t="s">
        <v>74</v>
      </c>
      <c r="N364" t="s">
        <v>74</v>
      </c>
      <c r="O364" t="s">
        <v>74</v>
      </c>
      <c r="P364" t="s">
        <v>74</v>
      </c>
      <c r="Q364" t="s">
        <v>74</v>
      </c>
      <c r="R364" t="s">
        <v>74</v>
      </c>
      <c r="S364" t="s">
        <v>74</v>
      </c>
      <c r="T364" t="s">
        <v>74</v>
      </c>
      <c r="U364" t="s">
        <v>74</v>
      </c>
      <c r="V364" t="s">
        <v>74</v>
      </c>
      <c r="W364" t="s">
        <v>74</v>
      </c>
      <c r="X364" t="s">
        <v>74</v>
      </c>
      <c r="Y364" t="s">
        <v>74</v>
      </c>
      <c r="Z364" t="s">
        <v>74</v>
      </c>
      <c r="AA364" t="s">
        <v>74</v>
      </c>
      <c r="AB364" t="s">
        <v>74</v>
      </c>
      <c r="AC364" t="s">
        <v>74</v>
      </c>
      <c r="AD364" t="s">
        <v>74</v>
      </c>
      <c r="AE364" t="s">
        <v>74</v>
      </c>
      <c r="AF364" t="s">
        <v>74</v>
      </c>
      <c r="AG364" t="s">
        <v>74</v>
      </c>
      <c r="AH364" t="s">
        <v>74</v>
      </c>
      <c r="AI364" t="s">
        <v>74</v>
      </c>
      <c r="AJ364" t="s">
        <v>74</v>
      </c>
      <c r="AK364" t="s">
        <v>74</v>
      </c>
      <c r="AL364" t="s">
        <v>74</v>
      </c>
      <c r="AM364" t="s">
        <v>74</v>
      </c>
      <c r="AN364" t="s">
        <v>74</v>
      </c>
      <c r="AO364" t="s">
        <v>74</v>
      </c>
      <c r="AP364" t="s">
        <v>74</v>
      </c>
      <c r="AQ364" t="s">
        <v>74</v>
      </c>
      <c r="AR364" t="s">
        <v>74</v>
      </c>
      <c r="AS364" t="s">
        <v>74</v>
      </c>
      <c r="AT364" t="s">
        <v>74</v>
      </c>
      <c r="AU364" t="s">
        <v>74</v>
      </c>
      <c r="AV364" t="s">
        <v>74</v>
      </c>
      <c r="AW364" t="s">
        <v>74</v>
      </c>
      <c r="AX364" t="s">
        <v>74</v>
      </c>
      <c r="AY364" t="s">
        <v>74</v>
      </c>
      <c r="AZ364" t="s">
        <v>74</v>
      </c>
      <c r="BA364" t="s">
        <v>74</v>
      </c>
      <c r="BB364" t="s">
        <v>74</v>
      </c>
      <c r="BC364" t="s">
        <v>74</v>
      </c>
      <c r="BD364" t="s">
        <v>74</v>
      </c>
      <c r="BE364" t="s">
        <v>74</v>
      </c>
      <c r="BF364" t="s">
        <v>74</v>
      </c>
      <c r="BG364" t="s">
        <v>74</v>
      </c>
      <c r="BH364" t="s">
        <v>74</v>
      </c>
      <c r="BI364" t="s">
        <v>74</v>
      </c>
      <c r="BJ364" t="s">
        <v>74</v>
      </c>
      <c r="BK364" t="s">
        <v>74</v>
      </c>
      <c r="BL364" t="s">
        <v>74</v>
      </c>
      <c r="BM364" t="s">
        <v>74</v>
      </c>
      <c r="BN364" t="s">
        <v>74</v>
      </c>
      <c r="BO364" t="s">
        <v>74</v>
      </c>
      <c r="BP364" t="s">
        <v>74</v>
      </c>
      <c r="BQ364" t="s">
        <v>74</v>
      </c>
      <c r="BR364" t="s">
        <v>74</v>
      </c>
      <c r="BS364" t="s">
        <v>74</v>
      </c>
      <c r="BT364" t="s">
        <v>5617</v>
      </c>
      <c r="BU364" t="s">
        <v>74</v>
      </c>
      <c r="BV364" t="s">
        <v>74</v>
      </c>
      <c r="BW364">
        <v>0</v>
      </c>
    </row>
    <row r="365" spans="1:75" customFormat="1" x14ac:dyDescent="0.25">
      <c r="A365" t="s">
        <v>5619</v>
      </c>
      <c r="B365" t="s">
        <v>102</v>
      </c>
      <c r="C365" t="s">
        <v>369</v>
      </c>
      <c r="D365" t="s">
        <v>949</v>
      </c>
      <c r="E365">
        <v>2020</v>
      </c>
      <c r="F365" t="s">
        <v>74</v>
      </c>
      <c r="G365" t="s">
        <v>74</v>
      </c>
      <c r="H365" t="s">
        <v>74</v>
      </c>
      <c r="I365" t="s">
        <v>74</v>
      </c>
      <c r="J365" t="s">
        <v>74</v>
      </c>
      <c r="K365" t="s">
        <v>74</v>
      </c>
      <c r="L365" t="s">
        <v>74</v>
      </c>
      <c r="M365" t="s">
        <v>74</v>
      </c>
      <c r="N365" t="s">
        <v>74</v>
      </c>
      <c r="O365" t="s">
        <v>74</v>
      </c>
      <c r="P365" t="s">
        <v>74</v>
      </c>
      <c r="Q365" t="s">
        <v>74</v>
      </c>
      <c r="R365" t="s">
        <v>74</v>
      </c>
      <c r="S365" t="s">
        <v>74</v>
      </c>
      <c r="T365" t="s">
        <v>74</v>
      </c>
      <c r="U365" t="s">
        <v>74</v>
      </c>
      <c r="V365" t="s">
        <v>74</v>
      </c>
      <c r="W365" t="s">
        <v>74</v>
      </c>
      <c r="X365" t="s">
        <v>74</v>
      </c>
      <c r="Y365" t="s">
        <v>74</v>
      </c>
      <c r="Z365" t="s">
        <v>74</v>
      </c>
      <c r="AA365" t="s">
        <v>74</v>
      </c>
      <c r="AB365" t="s">
        <v>74</v>
      </c>
      <c r="AC365" t="s">
        <v>74</v>
      </c>
      <c r="AD365" t="s">
        <v>74</v>
      </c>
      <c r="AE365" t="s">
        <v>74</v>
      </c>
      <c r="AF365" t="s">
        <v>74</v>
      </c>
      <c r="AG365" t="s">
        <v>74</v>
      </c>
      <c r="AH365" t="s">
        <v>74</v>
      </c>
      <c r="AI365" t="s">
        <v>74</v>
      </c>
      <c r="AJ365" t="s">
        <v>74</v>
      </c>
      <c r="AK365" t="s">
        <v>74</v>
      </c>
      <c r="AL365" t="s">
        <v>74</v>
      </c>
      <c r="AM365" t="s">
        <v>74</v>
      </c>
      <c r="AN365" t="s">
        <v>74</v>
      </c>
      <c r="AO365" t="s">
        <v>74</v>
      </c>
      <c r="AP365" t="s">
        <v>74</v>
      </c>
      <c r="AQ365" t="s">
        <v>74</v>
      </c>
      <c r="AR365" t="s">
        <v>74</v>
      </c>
      <c r="AS365" t="s">
        <v>74</v>
      </c>
      <c r="AT365" t="s">
        <v>74</v>
      </c>
      <c r="AU365" t="s">
        <v>74</v>
      </c>
      <c r="AV365" t="s">
        <v>74</v>
      </c>
      <c r="AW365" t="s">
        <v>74</v>
      </c>
      <c r="AX365" t="s">
        <v>74</v>
      </c>
      <c r="AY365" t="s">
        <v>74</v>
      </c>
      <c r="AZ365" t="s">
        <v>74</v>
      </c>
      <c r="BA365" t="s">
        <v>74</v>
      </c>
      <c r="BB365" t="s">
        <v>74</v>
      </c>
      <c r="BC365" t="s">
        <v>74</v>
      </c>
      <c r="BD365" t="s">
        <v>74</v>
      </c>
      <c r="BE365" t="s">
        <v>74</v>
      </c>
      <c r="BF365" t="s">
        <v>74</v>
      </c>
      <c r="BG365" t="s">
        <v>74</v>
      </c>
      <c r="BH365" t="s">
        <v>74</v>
      </c>
      <c r="BI365" t="s">
        <v>74</v>
      </c>
      <c r="BJ365" t="s">
        <v>74</v>
      </c>
      <c r="BK365" t="s">
        <v>74</v>
      </c>
      <c r="BL365" t="s">
        <v>74</v>
      </c>
      <c r="BM365" t="s">
        <v>74</v>
      </c>
      <c r="BN365" t="s">
        <v>74</v>
      </c>
      <c r="BO365" t="s">
        <v>74</v>
      </c>
      <c r="BP365" t="s">
        <v>74</v>
      </c>
      <c r="BQ365" t="s">
        <v>74</v>
      </c>
      <c r="BR365" t="s">
        <v>74</v>
      </c>
      <c r="BS365" t="s">
        <v>74</v>
      </c>
      <c r="BT365" t="s">
        <v>5617</v>
      </c>
      <c r="BU365" t="s">
        <v>74</v>
      </c>
      <c r="BV365" t="s">
        <v>74</v>
      </c>
      <c r="BW365">
        <v>0</v>
      </c>
    </row>
    <row r="366" spans="1:75" customFormat="1" x14ac:dyDescent="0.25">
      <c r="A366" t="s">
        <v>5620</v>
      </c>
      <c r="B366" t="s">
        <v>102</v>
      </c>
      <c r="C366" t="s">
        <v>369</v>
      </c>
      <c r="D366" t="s">
        <v>951</v>
      </c>
      <c r="E366">
        <v>2020</v>
      </c>
      <c r="F366" t="s">
        <v>74</v>
      </c>
      <c r="G366" t="s">
        <v>74</v>
      </c>
      <c r="H366" t="s">
        <v>74</v>
      </c>
      <c r="I366" t="s">
        <v>74</v>
      </c>
      <c r="J366" t="s">
        <v>74</v>
      </c>
      <c r="K366" t="s">
        <v>74</v>
      </c>
      <c r="L366" t="s">
        <v>74</v>
      </c>
      <c r="M366" t="s">
        <v>74</v>
      </c>
      <c r="N366" t="s">
        <v>74</v>
      </c>
      <c r="O366" t="s">
        <v>74</v>
      </c>
      <c r="P366" t="s">
        <v>74</v>
      </c>
      <c r="Q366" t="s">
        <v>74</v>
      </c>
      <c r="R366" t="s">
        <v>74</v>
      </c>
      <c r="S366" t="s">
        <v>74</v>
      </c>
      <c r="T366" t="s">
        <v>74</v>
      </c>
      <c r="U366" t="s">
        <v>74</v>
      </c>
      <c r="V366" t="s">
        <v>74</v>
      </c>
      <c r="W366" t="s">
        <v>74</v>
      </c>
      <c r="X366" t="s">
        <v>74</v>
      </c>
      <c r="Y366" t="s">
        <v>74</v>
      </c>
      <c r="Z366" t="s">
        <v>74</v>
      </c>
      <c r="AA366" t="s">
        <v>74</v>
      </c>
      <c r="AB366" t="s">
        <v>74</v>
      </c>
      <c r="AC366" t="s">
        <v>74</v>
      </c>
      <c r="AD366" t="s">
        <v>74</v>
      </c>
      <c r="AE366" t="s">
        <v>74</v>
      </c>
      <c r="AF366" t="s">
        <v>74</v>
      </c>
      <c r="AG366" t="s">
        <v>74</v>
      </c>
      <c r="AH366" t="s">
        <v>74</v>
      </c>
      <c r="AI366" t="s">
        <v>74</v>
      </c>
      <c r="AJ366" t="s">
        <v>74</v>
      </c>
      <c r="AK366" t="s">
        <v>74</v>
      </c>
      <c r="AL366" t="s">
        <v>74</v>
      </c>
      <c r="AM366" t="s">
        <v>74</v>
      </c>
      <c r="AN366" t="s">
        <v>74</v>
      </c>
      <c r="AO366" t="s">
        <v>74</v>
      </c>
      <c r="AP366" t="s">
        <v>74</v>
      </c>
      <c r="AQ366" t="s">
        <v>74</v>
      </c>
      <c r="AR366" t="s">
        <v>74</v>
      </c>
      <c r="AS366" t="s">
        <v>74</v>
      </c>
      <c r="AT366" t="s">
        <v>74</v>
      </c>
      <c r="AU366" t="s">
        <v>74</v>
      </c>
      <c r="AV366" t="s">
        <v>74</v>
      </c>
      <c r="AW366" t="s">
        <v>74</v>
      </c>
      <c r="AX366" t="s">
        <v>74</v>
      </c>
      <c r="AY366" t="s">
        <v>74</v>
      </c>
      <c r="AZ366" t="s">
        <v>74</v>
      </c>
      <c r="BA366" t="s">
        <v>74</v>
      </c>
      <c r="BB366" t="s">
        <v>74</v>
      </c>
      <c r="BC366" t="s">
        <v>74</v>
      </c>
      <c r="BD366" t="s">
        <v>74</v>
      </c>
      <c r="BE366" t="s">
        <v>74</v>
      </c>
      <c r="BF366" t="s">
        <v>74</v>
      </c>
      <c r="BG366" t="s">
        <v>74</v>
      </c>
      <c r="BH366" t="s">
        <v>74</v>
      </c>
      <c r="BI366" t="s">
        <v>74</v>
      </c>
      <c r="BJ366" t="s">
        <v>74</v>
      </c>
      <c r="BK366" t="s">
        <v>74</v>
      </c>
      <c r="BL366" t="s">
        <v>74</v>
      </c>
      <c r="BM366" t="s">
        <v>74</v>
      </c>
      <c r="BN366" t="s">
        <v>74</v>
      </c>
      <c r="BO366" t="s">
        <v>74</v>
      </c>
      <c r="BP366" t="s">
        <v>74</v>
      </c>
      <c r="BQ366" t="s">
        <v>74</v>
      </c>
      <c r="BR366" t="s">
        <v>74</v>
      </c>
      <c r="BS366" t="s">
        <v>74</v>
      </c>
      <c r="BT366" t="s">
        <v>5617</v>
      </c>
      <c r="BU366" t="s">
        <v>74</v>
      </c>
      <c r="BV366" t="s">
        <v>74</v>
      </c>
      <c r="BW366">
        <v>0</v>
      </c>
    </row>
    <row r="367" spans="1:75" customFormat="1" x14ac:dyDescent="0.25">
      <c r="A367" t="s">
        <v>5621</v>
      </c>
      <c r="B367" t="s">
        <v>102</v>
      </c>
      <c r="C367" t="s">
        <v>369</v>
      </c>
      <c r="D367" t="s">
        <v>953</v>
      </c>
      <c r="E367">
        <v>2020</v>
      </c>
      <c r="F367" t="s">
        <v>74</v>
      </c>
      <c r="G367" t="s">
        <v>74</v>
      </c>
      <c r="H367" t="s">
        <v>74</v>
      </c>
      <c r="I367" t="s">
        <v>74</v>
      </c>
      <c r="J367" t="s">
        <v>74</v>
      </c>
      <c r="K367" t="s">
        <v>74</v>
      </c>
      <c r="L367" t="s">
        <v>74</v>
      </c>
      <c r="M367" t="s">
        <v>74</v>
      </c>
      <c r="N367" t="s">
        <v>74</v>
      </c>
      <c r="O367" t="s">
        <v>74</v>
      </c>
      <c r="P367" t="s">
        <v>74</v>
      </c>
      <c r="Q367" t="s">
        <v>74</v>
      </c>
      <c r="R367" t="s">
        <v>74</v>
      </c>
      <c r="S367" t="s">
        <v>74</v>
      </c>
      <c r="T367" t="s">
        <v>74</v>
      </c>
      <c r="U367" t="s">
        <v>74</v>
      </c>
      <c r="V367" t="s">
        <v>74</v>
      </c>
      <c r="W367" t="s">
        <v>74</v>
      </c>
      <c r="X367" t="s">
        <v>74</v>
      </c>
      <c r="Y367" t="s">
        <v>74</v>
      </c>
      <c r="Z367" t="s">
        <v>74</v>
      </c>
      <c r="AA367" t="s">
        <v>74</v>
      </c>
      <c r="AB367" t="s">
        <v>74</v>
      </c>
      <c r="AC367" t="s">
        <v>74</v>
      </c>
      <c r="AD367" t="s">
        <v>74</v>
      </c>
      <c r="AE367" t="s">
        <v>74</v>
      </c>
      <c r="AF367" t="s">
        <v>74</v>
      </c>
      <c r="AG367" t="s">
        <v>74</v>
      </c>
      <c r="AH367" t="s">
        <v>74</v>
      </c>
      <c r="AI367" t="s">
        <v>74</v>
      </c>
      <c r="AJ367" t="s">
        <v>74</v>
      </c>
      <c r="AK367" t="s">
        <v>74</v>
      </c>
      <c r="AL367" t="s">
        <v>74</v>
      </c>
      <c r="AM367" t="s">
        <v>74</v>
      </c>
      <c r="AN367" t="s">
        <v>74</v>
      </c>
      <c r="AO367" t="s">
        <v>74</v>
      </c>
      <c r="AP367" t="s">
        <v>74</v>
      </c>
      <c r="AQ367" t="s">
        <v>74</v>
      </c>
      <c r="AR367" t="s">
        <v>74</v>
      </c>
      <c r="AS367" t="s">
        <v>74</v>
      </c>
      <c r="AT367" t="s">
        <v>74</v>
      </c>
      <c r="AU367" t="s">
        <v>74</v>
      </c>
      <c r="AV367" t="s">
        <v>74</v>
      </c>
      <c r="AW367" t="s">
        <v>74</v>
      </c>
      <c r="AX367" t="s">
        <v>74</v>
      </c>
      <c r="AY367" t="s">
        <v>74</v>
      </c>
      <c r="AZ367" t="s">
        <v>74</v>
      </c>
      <c r="BA367" t="s">
        <v>74</v>
      </c>
      <c r="BB367" t="s">
        <v>74</v>
      </c>
      <c r="BC367" t="s">
        <v>74</v>
      </c>
      <c r="BD367" t="s">
        <v>74</v>
      </c>
      <c r="BE367" t="s">
        <v>74</v>
      </c>
      <c r="BF367" t="s">
        <v>74</v>
      </c>
      <c r="BG367" t="s">
        <v>74</v>
      </c>
      <c r="BH367" t="s">
        <v>74</v>
      </c>
      <c r="BI367" t="s">
        <v>74</v>
      </c>
      <c r="BJ367" t="s">
        <v>74</v>
      </c>
      <c r="BK367" t="s">
        <v>74</v>
      </c>
      <c r="BL367" t="s">
        <v>74</v>
      </c>
      <c r="BM367" t="s">
        <v>74</v>
      </c>
      <c r="BN367" t="s">
        <v>74</v>
      </c>
      <c r="BO367" t="s">
        <v>74</v>
      </c>
      <c r="BP367" t="s">
        <v>74</v>
      </c>
      <c r="BQ367" t="s">
        <v>74</v>
      </c>
      <c r="BR367" t="s">
        <v>74</v>
      </c>
      <c r="BS367" t="s">
        <v>74</v>
      </c>
      <c r="BT367" t="s">
        <v>5617</v>
      </c>
      <c r="BU367" t="s">
        <v>74</v>
      </c>
      <c r="BV367" t="s">
        <v>74</v>
      </c>
      <c r="BW367">
        <v>0</v>
      </c>
    </row>
    <row r="368" spans="1:75" customFormat="1" x14ac:dyDescent="0.25">
      <c r="A368" t="s">
        <v>5622</v>
      </c>
      <c r="B368" t="s">
        <v>102</v>
      </c>
      <c r="C368" t="s">
        <v>369</v>
      </c>
      <c r="D368" t="s">
        <v>961</v>
      </c>
      <c r="E368">
        <v>2020</v>
      </c>
      <c r="F368" t="s">
        <v>74</v>
      </c>
      <c r="G368" t="s">
        <v>74</v>
      </c>
      <c r="H368" t="s">
        <v>74</v>
      </c>
      <c r="I368" t="s">
        <v>74</v>
      </c>
      <c r="J368" t="s">
        <v>74</v>
      </c>
      <c r="K368" t="s">
        <v>74</v>
      </c>
      <c r="L368" t="s">
        <v>74</v>
      </c>
      <c r="M368" t="s">
        <v>74</v>
      </c>
      <c r="N368" t="s">
        <v>74</v>
      </c>
      <c r="O368" t="s">
        <v>74</v>
      </c>
      <c r="P368" t="s">
        <v>74</v>
      </c>
      <c r="Q368" t="s">
        <v>74</v>
      </c>
      <c r="R368" t="s">
        <v>74</v>
      </c>
      <c r="S368" t="s">
        <v>74</v>
      </c>
      <c r="T368" t="s">
        <v>74</v>
      </c>
      <c r="U368" t="s">
        <v>74</v>
      </c>
      <c r="V368" t="s">
        <v>74</v>
      </c>
      <c r="W368" t="s">
        <v>74</v>
      </c>
      <c r="X368" t="s">
        <v>74</v>
      </c>
      <c r="Y368" t="s">
        <v>74</v>
      </c>
      <c r="Z368" t="s">
        <v>74</v>
      </c>
      <c r="AA368" t="s">
        <v>74</v>
      </c>
      <c r="AB368" t="s">
        <v>74</v>
      </c>
      <c r="AC368" t="s">
        <v>74</v>
      </c>
      <c r="AD368" t="s">
        <v>74</v>
      </c>
      <c r="AE368" t="s">
        <v>74</v>
      </c>
      <c r="AF368" t="s">
        <v>74</v>
      </c>
      <c r="AG368" t="s">
        <v>74</v>
      </c>
      <c r="AH368" t="s">
        <v>74</v>
      </c>
      <c r="AI368" t="s">
        <v>74</v>
      </c>
      <c r="AJ368" t="s">
        <v>74</v>
      </c>
      <c r="AK368" t="s">
        <v>74</v>
      </c>
      <c r="AL368" t="s">
        <v>74</v>
      </c>
      <c r="AM368" t="s">
        <v>74</v>
      </c>
      <c r="AN368" t="s">
        <v>74</v>
      </c>
      <c r="AO368" t="s">
        <v>74</v>
      </c>
      <c r="AP368" t="s">
        <v>74</v>
      </c>
      <c r="AQ368" t="s">
        <v>74</v>
      </c>
      <c r="AR368" t="s">
        <v>74</v>
      </c>
      <c r="AS368" t="s">
        <v>74</v>
      </c>
      <c r="AT368" t="s">
        <v>74</v>
      </c>
      <c r="AU368" t="s">
        <v>74</v>
      </c>
      <c r="AV368" t="s">
        <v>74</v>
      </c>
      <c r="AW368" t="s">
        <v>74</v>
      </c>
      <c r="AX368" t="s">
        <v>74</v>
      </c>
      <c r="AY368" t="s">
        <v>74</v>
      </c>
      <c r="AZ368" t="s">
        <v>74</v>
      </c>
      <c r="BA368" t="s">
        <v>74</v>
      </c>
      <c r="BB368" t="s">
        <v>74</v>
      </c>
      <c r="BC368" t="s">
        <v>74</v>
      </c>
      <c r="BD368" t="s">
        <v>74</v>
      </c>
      <c r="BE368" t="s">
        <v>74</v>
      </c>
      <c r="BF368" t="s">
        <v>74</v>
      </c>
      <c r="BG368" t="s">
        <v>74</v>
      </c>
      <c r="BH368" t="s">
        <v>74</v>
      </c>
      <c r="BI368" t="s">
        <v>74</v>
      </c>
      <c r="BJ368" t="s">
        <v>74</v>
      </c>
      <c r="BK368" t="s">
        <v>74</v>
      </c>
      <c r="BL368" t="s">
        <v>74</v>
      </c>
      <c r="BM368" t="s">
        <v>74</v>
      </c>
      <c r="BN368" t="s">
        <v>74</v>
      </c>
      <c r="BO368" t="s">
        <v>74</v>
      </c>
      <c r="BP368" t="s">
        <v>74</v>
      </c>
      <c r="BQ368" t="s">
        <v>74</v>
      </c>
      <c r="BR368" t="s">
        <v>74</v>
      </c>
      <c r="BS368" t="s">
        <v>74</v>
      </c>
      <c r="BT368" t="s">
        <v>5617</v>
      </c>
      <c r="BU368" t="s">
        <v>74</v>
      </c>
      <c r="BV368" t="s">
        <v>74</v>
      </c>
      <c r="BW368">
        <v>0</v>
      </c>
    </row>
    <row r="369" spans="1:75" customFormat="1" x14ac:dyDescent="0.25">
      <c r="A369" t="s">
        <v>5623</v>
      </c>
      <c r="B369" t="s">
        <v>102</v>
      </c>
      <c r="C369" t="s">
        <v>376</v>
      </c>
      <c r="D369" t="s">
        <v>44</v>
      </c>
      <c r="E369">
        <v>2020</v>
      </c>
      <c r="F369">
        <v>465</v>
      </c>
      <c r="G369">
        <v>149</v>
      </c>
      <c r="H369">
        <v>0</v>
      </c>
      <c r="I369">
        <v>89</v>
      </c>
      <c r="J369">
        <v>80</v>
      </c>
      <c r="K369">
        <v>81</v>
      </c>
      <c r="L369">
        <v>80</v>
      </c>
      <c r="M369">
        <v>86</v>
      </c>
      <c r="N369">
        <v>83</v>
      </c>
      <c r="O369">
        <v>53</v>
      </c>
      <c r="P369">
        <v>30</v>
      </c>
      <c r="Q369">
        <v>10</v>
      </c>
      <c r="R369">
        <v>6</v>
      </c>
      <c r="S369">
        <v>12</v>
      </c>
      <c r="T369">
        <v>4</v>
      </c>
      <c r="U369">
        <v>597</v>
      </c>
      <c r="V369">
        <v>8</v>
      </c>
      <c r="W369">
        <v>9</v>
      </c>
      <c r="X369">
        <v>378</v>
      </c>
      <c r="Y369">
        <v>235</v>
      </c>
      <c r="Z369">
        <v>1</v>
      </c>
      <c r="AA369">
        <v>24</v>
      </c>
      <c r="AB369">
        <v>0</v>
      </c>
      <c r="AC369">
        <v>0</v>
      </c>
      <c r="AD369">
        <v>0</v>
      </c>
      <c r="AE369">
        <v>578</v>
      </c>
      <c r="AF369">
        <v>0</v>
      </c>
      <c r="AG369">
        <v>0</v>
      </c>
      <c r="AH369">
        <v>12</v>
      </c>
      <c r="AI369">
        <v>436</v>
      </c>
      <c r="AJ369">
        <v>139</v>
      </c>
      <c r="AK369">
        <v>39</v>
      </c>
      <c r="AL369">
        <v>614</v>
      </c>
      <c r="AM369">
        <v>0.75732900000000003</v>
      </c>
      <c r="AN369">
        <v>0.242671</v>
      </c>
      <c r="AO369">
        <v>0</v>
      </c>
      <c r="AP369">
        <v>0.144951</v>
      </c>
      <c r="AQ369">
        <v>0.13029299999999999</v>
      </c>
      <c r="AR369">
        <v>0.13192200000000001</v>
      </c>
      <c r="AS369">
        <v>0.13029299999999999</v>
      </c>
      <c r="AT369">
        <v>0.140065</v>
      </c>
      <c r="AU369">
        <v>0.13517899999999999</v>
      </c>
      <c r="AV369">
        <v>8.6318999999999993E-2</v>
      </c>
      <c r="AW369">
        <v>4.8860000000000001E-2</v>
      </c>
      <c r="AX369">
        <v>1.6286999999999999E-2</v>
      </c>
      <c r="AY369">
        <v>9.7719999999999994E-3</v>
      </c>
      <c r="AZ369">
        <v>1.9543999999999999E-2</v>
      </c>
      <c r="BA369">
        <v>6.515E-3</v>
      </c>
      <c r="BB369">
        <v>0.97231300000000009</v>
      </c>
      <c r="BC369">
        <v>1.3029000000000001E-2</v>
      </c>
      <c r="BD369">
        <v>1.4657999999999999E-2</v>
      </c>
      <c r="BE369">
        <v>0.61563499999999993</v>
      </c>
      <c r="BF369">
        <v>0.38273600000000002</v>
      </c>
      <c r="BG369">
        <v>1.629E-3</v>
      </c>
      <c r="BH369">
        <v>3.9087999999999998E-2</v>
      </c>
      <c r="BI369">
        <v>0</v>
      </c>
      <c r="BJ369">
        <v>0</v>
      </c>
      <c r="BK369">
        <v>0</v>
      </c>
      <c r="BL369">
        <v>0.94136799999999998</v>
      </c>
      <c r="BM369">
        <v>0</v>
      </c>
      <c r="BN369">
        <v>0</v>
      </c>
      <c r="BO369">
        <v>1.9543999999999999E-2</v>
      </c>
      <c r="BP369">
        <v>0.71009800000000001</v>
      </c>
      <c r="BQ369">
        <v>0.226384</v>
      </c>
      <c r="BR369">
        <v>6.3518000000000005E-2</v>
      </c>
      <c r="BS369">
        <v>1</v>
      </c>
      <c r="BT369" t="s">
        <v>5624</v>
      </c>
      <c r="BU369">
        <v>614</v>
      </c>
      <c r="BV369">
        <v>1</v>
      </c>
      <c r="BW369">
        <v>0</v>
      </c>
    </row>
    <row r="370" spans="1:75" customFormat="1" x14ac:dyDescent="0.25">
      <c r="A370" t="s">
        <v>5625</v>
      </c>
      <c r="B370" t="s">
        <v>102</v>
      </c>
      <c r="C370" t="s">
        <v>376</v>
      </c>
      <c r="D370" t="s">
        <v>947</v>
      </c>
      <c r="E370">
        <v>2020</v>
      </c>
      <c r="F370" t="s">
        <v>74</v>
      </c>
      <c r="G370" t="s">
        <v>74</v>
      </c>
      <c r="H370" t="s">
        <v>74</v>
      </c>
      <c r="I370" t="s">
        <v>74</v>
      </c>
      <c r="J370" t="s">
        <v>74</v>
      </c>
      <c r="K370" t="s">
        <v>74</v>
      </c>
      <c r="L370" t="s">
        <v>74</v>
      </c>
      <c r="M370" t="s">
        <v>74</v>
      </c>
      <c r="N370" t="s">
        <v>74</v>
      </c>
      <c r="O370" t="s">
        <v>74</v>
      </c>
      <c r="P370" t="s">
        <v>74</v>
      </c>
      <c r="Q370" t="s">
        <v>74</v>
      </c>
      <c r="R370" t="s">
        <v>74</v>
      </c>
      <c r="S370" t="s">
        <v>74</v>
      </c>
      <c r="T370" t="s">
        <v>74</v>
      </c>
      <c r="U370" t="s">
        <v>74</v>
      </c>
      <c r="V370" t="s">
        <v>74</v>
      </c>
      <c r="W370" t="s">
        <v>74</v>
      </c>
      <c r="X370" t="s">
        <v>74</v>
      </c>
      <c r="Y370" t="s">
        <v>74</v>
      </c>
      <c r="Z370" t="s">
        <v>74</v>
      </c>
      <c r="AA370" t="s">
        <v>74</v>
      </c>
      <c r="AB370" t="s">
        <v>74</v>
      </c>
      <c r="AC370" t="s">
        <v>74</v>
      </c>
      <c r="AD370" t="s">
        <v>74</v>
      </c>
      <c r="AE370" t="s">
        <v>74</v>
      </c>
      <c r="AF370" t="s">
        <v>74</v>
      </c>
      <c r="AG370" t="s">
        <v>74</v>
      </c>
      <c r="AH370" t="s">
        <v>74</v>
      </c>
      <c r="AI370" t="s">
        <v>74</v>
      </c>
      <c r="AJ370" t="s">
        <v>74</v>
      </c>
      <c r="AK370" t="s">
        <v>74</v>
      </c>
      <c r="AL370" t="s">
        <v>74</v>
      </c>
      <c r="AM370" t="s">
        <v>74</v>
      </c>
      <c r="AN370" t="s">
        <v>74</v>
      </c>
      <c r="AO370" t="s">
        <v>74</v>
      </c>
      <c r="AP370" t="s">
        <v>74</v>
      </c>
      <c r="AQ370" t="s">
        <v>74</v>
      </c>
      <c r="AR370" t="s">
        <v>74</v>
      </c>
      <c r="AS370" t="s">
        <v>74</v>
      </c>
      <c r="AT370" t="s">
        <v>74</v>
      </c>
      <c r="AU370" t="s">
        <v>74</v>
      </c>
      <c r="AV370" t="s">
        <v>74</v>
      </c>
      <c r="AW370" t="s">
        <v>74</v>
      </c>
      <c r="AX370" t="s">
        <v>74</v>
      </c>
      <c r="AY370" t="s">
        <v>74</v>
      </c>
      <c r="AZ370" t="s">
        <v>74</v>
      </c>
      <c r="BA370" t="s">
        <v>74</v>
      </c>
      <c r="BB370" t="s">
        <v>74</v>
      </c>
      <c r="BC370" t="s">
        <v>74</v>
      </c>
      <c r="BD370" t="s">
        <v>74</v>
      </c>
      <c r="BE370" t="s">
        <v>74</v>
      </c>
      <c r="BF370" t="s">
        <v>74</v>
      </c>
      <c r="BG370" t="s">
        <v>74</v>
      </c>
      <c r="BH370" t="s">
        <v>74</v>
      </c>
      <c r="BI370" t="s">
        <v>74</v>
      </c>
      <c r="BJ370" t="s">
        <v>74</v>
      </c>
      <c r="BK370" t="s">
        <v>74</v>
      </c>
      <c r="BL370" t="s">
        <v>74</v>
      </c>
      <c r="BM370" t="s">
        <v>74</v>
      </c>
      <c r="BN370" t="s">
        <v>74</v>
      </c>
      <c r="BO370" t="s">
        <v>74</v>
      </c>
      <c r="BP370" t="s">
        <v>74</v>
      </c>
      <c r="BQ370" t="s">
        <v>74</v>
      </c>
      <c r="BR370" t="s">
        <v>74</v>
      </c>
      <c r="BS370" t="s">
        <v>74</v>
      </c>
      <c r="BT370" t="s">
        <v>5624</v>
      </c>
      <c r="BU370" t="s">
        <v>74</v>
      </c>
      <c r="BV370" t="s">
        <v>74</v>
      </c>
      <c r="BW370">
        <v>0</v>
      </c>
    </row>
    <row r="371" spans="1:75" customFormat="1" x14ac:dyDescent="0.25">
      <c r="A371" t="s">
        <v>5626</v>
      </c>
      <c r="B371" t="s">
        <v>102</v>
      </c>
      <c r="C371" t="s">
        <v>376</v>
      </c>
      <c r="D371" t="s">
        <v>949</v>
      </c>
      <c r="E371">
        <v>2020</v>
      </c>
      <c r="F371" t="s">
        <v>74</v>
      </c>
      <c r="G371" t="s">
        <v>74</v>
      </c>
      <c r="H371" t="s">
        <v>74</v>
      </c>
      <c r="I371" t="s">
        <v>74</v>
      </c>
      <c r="J371" t="s">
        <v>74</v>
      </c>
      <c r="K371" t="s">
        <v>74</v>
      </c>
      <c r="L371" t="s">
        <v>74</v>
      </c>
      <c r="M371" t="s">
        <v>74</v>
      </c>
      <c r="N371" t="s">
        <v>74</v>
      </c>
      <c r="O371" t="s">
        <v>74</v>
      </c>
      <c r="P371" t="s">
        <v>74</v>
      </c>
      <c r="Q371" t="s">
        <v>74</v>
      </c>
      <c r="R371" t="s">
        <v>74</v>
      </c>
      <c r="S371" t="s">
        <v>74</v>
      </c>
      <c r="T371" t="s">
        <v>74</v>
      </c>
      <c r="U371" t="s">
        <v>74</v>
      </c>
      <c r="V371" t="s">
        <v>74</v>
      </c>
      <c r="W371" t="s">
        <v>74</v>
      </c>
      <c r="X371" t="s">
        <v>74</v>
      </c>
      <c r="Y371" t="s">
        <v>74</v>
      </c>
      <c r="Z371" t="s">
        <v>74</v>
      </c>
      <c r="AA371" t="s">
        <v>74</v>
      </c>
      <c r="AB371" t="s">
        <v>74</v>
      </c>
      <c r="AC371" t="s">
        <v>74</v>
      </c>
      <c r="AD371" t="s">
        <v>74</v>
      </c>
      <c r="AE371" t="s">
        <v>74</v>
      </c>
      <c r="AF371" t="s">
        <v>74</v>
      </c>
      <c r="AG371" t="s">
        <v>74</v>
      </c>
      <c r="AH371" t="s">
        <v>74</v>
      </c>
      <c r="AI371" t="s">
        <v>74</v>
      </c>
      <c r="AJ371" t="s">
        <v>74</v>
      </c>
      <c r="AK371" t="s">
        <v>74</v>
      </c>
      <c r="AL371" t="s">
        <v>74</v>
      </c>
      <c r="AM371" t="s">
        <v>74</v>
      </c>
      <c r="AN371" t="s">
        <v>74</v>
      </c>
      <c r="AO371" t="s">
        <v>74</v>
      </c>
      <c r="AP371" t="s">
        <v>74</v>
      </c>
      <c r="AQ371" t="s">
        <v>74</v>
      </c>
      <c r="AR371" t="s">
        <v>74</v>
      </c>
      <c r="AS371" t="s">
        <v>74</v>
      </c>
      <c r="AT371" t="s">
        <v>74</v>
      </c>
      <c r="AU371" t="s">
        <v>74</v>
      </c>
      <c r="AV371" t="s">
        <v>74</v>
      </c>
      <c r="AW371" t="s">
        <v>74</v>
      </c>
      <c r="AX371" t="s">
        <v>74</v>
      </c>
      <c r="AY371" t="s">
        <v>74</v>
      </c>
      <c r="AZ371" t="s">
        <v>74</v>
      </c>
      <c r="BA371" t="s">
        <v>74</v>
      </c>
      <c r="BB371" t="s">
        <v>74</v>
      </c>
      <c r="BC371" t="s">
        <v>74</v>
      </c>
      <c r="BD371" t="s">
        <v>74</v>
      </c>
      <c r="BE371" t="s">
        <v>74</v>
      </c>
      <c r="BF371" t="s">
        <v>74</v>
      </c>
      <c r="BG371" t="s">
        <v>74</v>
      </c>
      <c r="BH371" t="s">
        <v>74</v>
      </c>
      <c r="BI371" t="s">
        <v>74</v>
      </c>
      <c r="BJ371" t="s">
        <v>74</v>
      </c>
      <c r="BK371" t="s">
        <v>74</v>
      </c>
      <c r="BL371" t="s">
        <v>74</v>
      </c>
      <c r="BM371" t="s">
        <v>74</v>
      </c>
      <c r="BN371" t="s">
        <v>74</v>
      </c>
      <c r="BO371" t="s">
        <v>74</v>
      </c>
      <c r="BP371" t="s">
        <v>74</v>
      </c>
      <c r="BQ371" t="s">
        <v>74</v>
      </c>
      <c r="BR371" t="s">
        <v>74</v>
      </c>
      <c r="BS371" t="s">
        <v>74</v>
      </c>
      <c r="BT371" t="s">
        <v>5624</v>
      </c>
      <c r="BU371" t="s">
        <v>74</v>
      </c>
      <c r="BV371" t="s">
        <v>74</v>
      </c>
      <c r="BW371">
        <v>0</v>
      </c>
    </row>
    <row r="372" spans="1:75" customFormat="1" x14ac:dyDescent="0.25">
      <c r="A372" t="s">
        <v>5627</v>
      </c>
      <c r="B372" t="s">
        <v>102</v>
      </c>
      <c r="C372" t="s">
        <v>376</v>
      </c>
      <c r="D372" t="s">
        <v>951</v>
      </c>
      <c r="E372">
        <v>2020</v>
      </c>
      <c r="F372" t="s">
        <v>74</v>
      </c>
      <c r="G372" t="s">
        <v>74</v>
      </c>
      <c r="H372" t="s">
        <v>74</v>
      </c>
      <c r="I372" t="s">
        <v>74</v>
      </c>
      <c r="J372" t="s">
        <v>74</v>
      </c>
      <c r="K372" t="s">
        <v>74</v>
      </c>
      <c r="L372" t="s">
        <v>74</v>
      </c>
      <c r="M372" t="s">
        <v>74</v>
      </c>
      <c r="N372" t="s">
        <v>74</v>
      </c>
      <c r="O372" t="s">
        <v>74</v>
      </c>
      <c r="P372" t="s">
        <v>74</v>
      </c>
      <c r="Q372" t="s">
        <v>74</v>
      </c>
      <c r="R372" t="s">
        <v>74</v>
      </c>
      <c r="S372" t="s">
        <v>74</v>
      </c>
      <c r="T372" t="s">
        <v>74</v>
      </c>
      <c r="U372" t="s">
        <v>74</v>
      </c>
      <c r="V372" t="s">
        <v>74</v>
      </c>
      <c r="W372" t="s">
        <v>74</v>
      </c>
      <c r="X372" t="s">
        <v>74</v>
      </c>
      <c r="Y372" t="s">
        <v>74</v>
      </c>
      <c r="Z372" t="s">
        <v>74</v>
      </c>
      <c r="AA372" t="s">
        <v>74</v>
      </c>
      <c r="AB372" t="s">
        <v>74</v>
      </c>
      <c r="AC372" t="s">
        <v>74</v>
      </c>
      <c r="AD372" t="s">
        <v>74</v>
      </c>
      <c r="AE372" t="s">
        <v>74</v>
      </c>
      <c r="AF372" t="s">
        <v>74</v>
      </c>
      <c r="AG372" t="s">
        <v>74</v>
      </c>
      <c r="AH372" t="s">
        <v>74</v>
      </c>
      <c r="AI372" t="s">
        <v>74</v>
      </c>
      <c r="AJ372" t="s">
        <v>74</v>
      </c>
      <c r="AK372" t="s">
        <v>74</v>
      </c>
      <c r="AL372" t="s">
        <v>74</v>
      </c>
      <c r="AM372" t="s">
        <v>74</v>
      </c>
      <c r="AN372" t="s">
        <v>74</v>
      </c>
      <c r="AO372" t="s">
        <v>74</v>
      </c>
      <c r="AP372" t="s">
        <v>74</v>
      </c>
      <c r="AQ372" t="s">
        <v>74</v>
      </c>
      <c r="AR372" t="s">
        <v>74</v>
      </c>
      <c r="AS372" t="s">
        <v>74</v>
      </c>
      <c r="AT372" t="s">
        <v>74</v>
      </c>
      <c r="AU372" t="s">
        <v>74</v>
      </c>
      <c r="AV372" t="s">
        <v>74</v>
      </c>
      <c r="AW372" t="s">
        <v>74</v>
      </c>
      <c r="AX372" t="s">
        <v>74</v>
      </c>
      <c r="AY372" t="s">
        <v>74</v>
      </c>
      <c r="AZ372" t="s">
        <v>74</v>
      </c>
      <c r="BA372" t="s">
        <v>74</v>
      </c>
      <c r="BB372" t="s">
        <v>74</v>
      </c>
      <c r="BC372" t="s">
        <v>74</v>
      </c>
      <c r="BD372" t="s">
        <v>74</v>
      </c>
      <c r="BE372" t="s">
        <v>74</v>
      </c>
      <c r="BF372" t="s">
        <v>74</v>
      </c>
      <c r="BG372" t="s">
        <v>74</v>
      </c>
      <c r="BH372" t="s">
        <v>74</v>
      </c>
      <c r="BI372" t="s">
        <v>74</v>
      </c>
      <c r="BJ372" t="s">
        <v>74</v>
      </c>
      <c r="BK372" t="s">
        <v>74</v>
      </c>
      <c r="BL372" t="s">
        <v>74</v>
      </c>
      <c r="BM372" t="s">
        <v>74</v>
      </c>
      <c r="BN372" t="s">
        <v>74</v>
      </c>
      <c r="BO372" t="s">
        <v>74</v>
      </c>
      <c r="BP372" t="s">
        <v>74</v>
      </c>
      <c r="BQ372" t="s">
        <v>74</v>
      </c>
      <c r="BR372" t="s">
        <v>74</v>
      </c>
      <c r="BS372" t="s">
        <v>74</v>
      </c>
      <c r="BT372" t="s">
        <v>5624</v>
      </c>
      <c r="BU372" t="s">
        <v>74</v>
      </c>
      <c r="BV372" t="s">
        <v>74</v>
      </c>
      <c r="BW372">
        <v>1</v>
      </c>
    </row>
    <row r="373" spans="1:75" customFormat="1" x14ac:dyDescent="0.25">
      <c r="A373" t="s">
        <v>5628</v>
      </c>
      <c r="B373" t="s">
        <v>102</v>
      </c>
      <c r="C373" t="s">
        <v>376</v>
      </c>
      <c r="D373" t="s">
        <v>953</v>
      </c>
      <c r="E373">
        <v>2020</v>
      </c>
      <c r="F373" t="s">
        <v>74</v>
      </c>
      <c r="G373" t="s">
        <v>74</v>
      </c>
      <c r="H373" t="s">
        <v>74</v>
      </c>
      <c r="I373" t="s">
        <v>74</v>
      </c>
      <c r="J373" t="s">
        <v>74</v>
      </c>
      <c r="K373" t="s">
        <v>74</v>
      </c>
      <c r="L373" t="s">
        <v>74</v>
      </c>
      <c r="M373" t="s">
        <v>74</v>
      </c>
      <c r="N373" t="s">
        <v>74</v>
      </c>
      <c r="O373" t="s">
        <v>74</v>
      </c>
      <c r="P373" t="s">
        <v>74</v>
      </c>
      <c r="Q373" t="s">
        <v>74</v>
      </c>
      <c r="R373" t="s">
        <v>74</v>
      </c>
      <c r="S373" t="s">
        <v>74</v>
      </c>
      <c r="T373" t="s">
        <v>74</v>
      </c>
      <c r="U373" t="s">
        <v>74</v>
      </c>
      <c r="V373" t="s">
        <v>74</v>
      </c>
      <c r="W373" t="s">
        <v>74</v>
      </c>
      <c r="X373" t="s">
        <v>74</v>
      </c>
      <c r="Y373" t="s">
        <v>74</v>
      </c>
      <c r="Z373" t="s">
        <v>74</v>
      </c>
      <c r="AA373" t="s">
        <v>74</v>
      </c>
      <c r="AB373" t="s">
        <v>74</v>
      </c>
      <c r="AC373" t="s">
        <v>74</v>
      </c>
      <c r="AD373" t="s">
        <v>74</v>
      </c>
      <c r="AE373" t="s">
        <v>74</v>
      </c>
      <c r="AF373" t="s">
        <v>74</v>
      </c>
      <c r="AG373" t="s">
        <v>74</v>
      </c>
      <c r="AH373" t="s">
        <v>74</v>
      </c>
      <c r="AI373" t="s">
        <v>74</v>
      </c>
      <c r="AJ373" t="s">
        <v>74</v>
      </c>
      <c r="AK373" t="s">
        <v>74</v>
      </c>
      <c r="AL373" t="s">
        <v>74</v>
      </c>
      <c r="AM373" t="s">
        <v>74</v>
      </c>
      <c r="AN373" t="s">
        <v>74</v>
      </c>
      <c r="AO373" t="s">
        <v>74</v>
      </c>
      <c r="AP373" t="s">
        <v>74</v>
      </c>
      <c r="AQ373" t="s">
        <v>74</v>
      </c>
      <c r="AR373" t="s">
        <v>74</v>
      </c>
      <c r="AS373" t="s">
        <v>74</v>
      </c>
      <c r="AT373" t="s">
        <v>74</v>
      </c>
      <c r="AU373" t="s">
        <v>74</v>
      </c>
      <c r="AV373" t="s">
        <v>74</v>
      </c>
      <c r="AW373" t="s">
        <v>74</v>
      </c>
      <c r="AX373" t="s">
        <v>74</v>
      </c>
      <c r="AY373" t="s">
        <v>74</v>
      </c>
      <c r="AZ373" t="s">
        <v>74</v>
      </c>
      <c r="BA373" t="s">
        <v>74</v>
      </c>
      <c r="BB373" t="s">
        <v>74</v>
      </c>
      <c r="BC373" t="s">
        <v>74</v>
      </c>
      <c r="BD373" t="s">
        <v>74</v>
      </c>
      <c r="BE373" t="s">
        <v>74</v>
      </c>
      <c r="BF373" t="s">
        <v>74</v>
      </c>
      <c r="BG373" t="s">
        <v>74</v>
      </c>
      <c r="BH373" t="s">
        <v>74</v>
      </c>
      <c r="BI373" t="s">
        <v>74</v>
      </c>
      <c r="BJ373" t="s">
        <v>74</v>
      </c>
      <c r="BK373" t="s">
        <v>74</v>
      </c>
      <c r="BL373" t="s">
        <v>74</v>
      </c>
      <c r="BM373" t="s">
        <v>74</v>
      </c>
      <c r="BN373" t="s">
        <v>74</v>
      </c>
      <c r="BO373" t="s">
        <v>74</v>
      </c>
      <c r="BP373" t="s">
        <v>74</v>
      </c>
      <c r="BQ373" t="s">
        <v>74</v>
      </c>
      <c r="BR373" t="s">
        <v>74</v>
      </c>
      <c r="BS373" t="s">
        <v>74</v>
      </c>
      <c r="BT373" t="s">
        <v>5624</v>
      </c>
      <c r="BU373" t="s">
        <v>74</v>
      </c>
      <c r="BV373" t="s">
        <v>74</v>
      </c>
      <c r="BW373">
        <v>0</v>
      </c>
    </row>
    <row r="374" spans="1:75" customFormat="1" x14ac:dyDescent="0.25">
      <c r="A374" t="s">
        <v>5629</v>
      </c>
      <c r="B374" t="s">
        <v>102</v>
      </c>
      <c r="C374" t="s">
        <v>382</v>
      </c>
      <c r="D374" t="s">
        <v>44</v>
      </c>
      <c r="E374">
        <v>2020</v>
      </c>
      <c r="F374">
        <v>218</v>
      </c>
      <c r="G374">
        <v>80</v>
      </c>
      <c r="H374">
        <v>1</v>
      </c>
      <c r="I374">
        <v>34</v>
      </c>
      <c r="J374">
        <v>54</v>
      </c>
      <c r="K374">
        <v>47</v>
      </c>
      <c r="L374">
        <v>46</v>
      </c>
      <c r="M374">
        <v>44</v>
      </c>
      <c r="N374">
        <v>34</v>
      </c>
      <c r="O374">
        <v>24</v>
      </c>
      <c r="P374">
        <v>11</v>
      </c>
      <c r="Q374">
        <v>5</v>
      </c>
      <c r="R374">
        <v>0</v>
      </c>
      <c r="S374">
        <v>0</v>
      </c>
      <c r="T374">
        <v>0</v>
      </c>
      <c r="U374">
        <v>251</v>
      </c>
      <c r="V374">
        <v>48</v>
      </c>
      <c r="W374">
        <v>0</v>
      </c>
      <c r="X374">
        <v>260</v>
      </c>
      <c r="Y374">
        <v>38</v>
      </c>
      <c r="Z374">
        <v>1</v>
      </c>
      <c r="AA374">
        <v>0</v>
      </c>
      <c r="AB374">
        <v>0</v>
      </c>
      <c r="AC374">
        <v>2</v>
      </c>
      <c r="AD374">
        <v>9</v>
      </c>
      <c r="AE374">
        <v>285</v>
      </c>
      <c r="AF374">
        <v>1</v>
      </c>
      <c r="AG374">
        <v>1</v>
      </c>
      <c r="AH374">
        <v>1</v>
      </c>
      <c r="AI374">
        <v>217</v>
      </c>
      <c r="AJ374">
        <v>38</v>
      </c>
      <c r="AK374">
        <v>44</v>
      </c>
      <c r="AL374">
        <v>299</v>
      </c>
      <c r="AM374">
        <v>0.729097</v>
      </c>
      <c r="AN374">
        <v>0.26755899999999999</v>
      </c>
      <c r="AO374">
        <v>3.3440000000000002E-3</v>
      </c>
      <c r="AP374">
        <v>0.11371199999999999</v>
      </c>
      <c r="AQ374">
        <v>0.18060200000000001</v>
      </c>
      <c r="AR374">
        <v>0.157191</v>
      </c>
      <c r="AS374">
        <v>0.15384600000000001</v>
      </c>
      <c r="AT374">
        <v>0.14715700000000001</v>
      </c>
      <c r="AU374">
        <v>0.11371199999999999</v>
      </c>
      <c r="AV374">
        <v>8.0267999999999992E-2</v>
      </c>
      <c r="AW374">
        <v>3.6789000000000002E-2</v>
      </c>
      <c r="AX374">
        <v>1.6722000000000001E-2</v>
      </c>
      <c r="AY374">
        <v>0</v>
      </c>
      <c r="AZ374">
        <v>0</v>
      </c>
      <c r="BA374">
        <v>0</v>
      </c>
      <c r="BB374">
        <v>0.83946500000000002</v>
      </c>
      <c r="BC374">
        <v>0.16053500000000001</v>
      </c>
      <c r="BD374">
        <v>0</v>
      </c>
      <c r="BE374">
        <v>0.86956500000000003</v>
      </c>
      <c r="BF374">
        <v>0.12709000000000001</v>
      </c>
      <c r="BG374">
        <v>3.3440000000000002E-3</v>
      </c>
      <c r="BH374">
        <v>0</v>
      </c>
      <c r="BI374">
        <v>0</v>
      </c>
      <c r="BJ374">
        <v>6.6890000000000014E-3</v>
      </c>
      <c r="BK374">
        <v>3.0099999999999998E-2</v>
      </c>
      <c r="BL374">
        <v>0.95317700000000005</v>
      </c>
      <c r="BM374">
        <v>3.3440000000000002E-3</v>
      </c>
      <c r="BN374">
        <v>3.3440000000000002E-3</v>
      </c>
      <c r="BO374">
        <v>3.3440000000000002E-3</v>
      </c>
      <c r="BP374">
        <v>0.72575299999999998</v>
      </c>
      <c r="BQ374">
        <v>0.12709000000000001</v>
      </c>
      <c r="BR374">
        <v>0.14715700000000001</v>
      </c>
      <c r="BS374">
        <v>1</v>
      </c>
      <c r="BT374" t="s">
        <v>5630</v>
      </c>
      <c r="BU374">
        <v>299</v>
      </c>
      <c r="BV374">
        <v>1</v>
      </c>
      <c r="BW374">
        <v>0</v>
      </c>
    </row>
    <row r="375" spans="1:75" customFormat="1" x14ac:dyDescent="0.25">
      <c r="A375" t="s">
        <v>5631</v>
      </c>
      <c r="B375" t="s">
        <v>102</v>
      </c>
      <c r="C375" t="s">
        <v>382</v>
      </c>
      <c r="D375" t="s">
        <v>947</v>
      </c>
      <c r="E375">
        <v>2020</v>
      </c>
      <c r="F375">
        <v>93</v>
      </c>
      <c r="G375">
        <v>62</v>
      </c>
      <c r="H375">
        <v>1</v>
      </c>
      <c r="I375">
        <v>22</v>
      </c>
      <c r="J375">
        <v>32</v>
      </c>
      <c r="K375">
        <v>27</v>
      </c>
      <c r="L375">
        <v>15</v>
      </c>
      <c r="M375">
        <v>19</v>
      </c>
      <c r="N375">
        <v>13</v>
      </c>
      <c r="O375">
        <v>16</v>
      </c>
      <c r="P375">
        <v>9</v>
      </c>
      <c r="Q375">
        <v>3</v>
      </c>
      <c r="R375">
        <v>0</v>
      </c>
      <c r="S375">
        <v>0</v>
      </c>
      <c r="T375">
        <v>0</v>
      </c>
      <c r="U375">
        <v>122</v>
      </c>
      <c r="V375">
        <v>34</v>
      </c>
      <c r="W375">
        <v>0</v>
      </c>
      <c r="X375">
        <v>132</v>
      </c>
      <c r="Y375">
        <v>23</v>
      </c>
      <c r="Z375">
        <v>1</v>
      </c>
      <c r="AA375">
        <v>0</v>
      </c>
      <c r="AB375">
        <v>0</v>
      </c>
      <c r="AC375">
        <v>0</v>
      </c>
      <c r="AD375">
        <v>1</v>
      </c>
      <c r="AE375">
        <v>155</v>
      </c>
      <c r="AF375">
        <v>0</v>
      </c>
      <c r="AG375">
        <v>0</v>
      </c>
      <c r="AH375">
        <v>0</v>
      </c>
      <c r="AI375">
        <v>101</v>
      </c>
      <c r="AJ375">
        <v>22</v>
      </c>
      <c r="AK375">
        <v>33</v>
      </c>
      <c r="AL375">
        <v>156</v>
      </c>
      <c r="AM375">
        <v>0.59615399999999996</v>
      </c>
      <c r="AN375">
        <v>0.39743600000000001</v>
      </c>
      <c r="AO375">
        <v>6.4099999999999999E-3</v>
      </c>
      <c r="AP375">
        <v>0.14102600000000001</v>
      </c>
      <c r="AQ375">
        <v>0.205128</v>
      </c>
      <c r="AR375">
        <v>0.17307700000000001</v>
      </c>
      <c r="AS375">
        <v>9.6153999999999989E-2</v>
      </c>
      <c r="AT375">
        <v>0.121795</v>
      </c>
      <c r="AU375">
        <v>8.333299999999999E-2</v>
      </c>
      <c r="AV375">
        <v>0.102564</v>
      </c>
      <c r="AW375">
        <v>5.7691999999999993E-2</v>
      </c>
      <c r="AX375">
        <v>1.9231000000000002E-2</v>
      </c>
      <c r="AY375">
        <v>0</v>
      </c>
      <c r="AZ375">
        <v>0</v>
      </c>
      <c r="BA375">
        <v>0</v>
      </c>
      <c r="BB375">
        <v>0.78205100000000005</v>
      </c>
      <c r="BC375">
        <v>0.217949</v>
      </c>
      <c r="BD375">
        <v>0</v>
      </c>
      <c r="BE375">
        <v>0.84615399999999996</v>
      </c>
      <c r="BF375">
        <v>0.14743600000000001</v>
      </c>
      <c r="BG375">
        <v>6.4099999999999999E-3</v>
      </c>
      <c r="BH375">
        <v>0</v>
      </c>
      <c r="BI375">
        <v>0</v>
      </c>
      <c r="BJ375">
        <v>0</v>
      </c>
      <c r="BK375">
        <v>6.4099999999999999E-3</v>
      </c>
      <c r="BL375">
        <v>0.99358999999999997</v>
      </c>
      <c r="BM375">
        <v>0</v>
      </c>
      <c r="BN375">
        <v>0</v>
      </c>
      <c r="BO375">
        <v>0</v>
      </c>
      <c r="BP375">
        <v>0.64743600000000001</v>
      </c>
      <c r="BQ375">
        <v>0.14102600000000001</v>
      </c>
      <c r="BR375">
        <v>0.211538</v>
      </c>
      <c r="BS375">
        <v>1</v>
      </c>
      <c r="BT375" t="s">
        <v>5630</v>
      </c>
      <c r="BU375">
        <v>299</v>
      </c>
      <c r="BV375">
        <v>0.52173900000000006</v>
      </c>
      <c r="BW375">
        <v>0</v>
      </c>
    </row>
    <row r="376" spans="1:75" customFormat="1" x14ac:dyDescent="0.25">
      <c r="A376" t="s">
        <v>5632</v>
      </c>
      <c r="B376" t="s">
        <v>102</v>
      </c>
      <c r="C376" t="s">
        <v>382</v>
      </c>
      <c r="D376" t="s">
        <v>949</v>
      </c>
      <c r="E376">
        <v>2020</v>
      </c>
      <c r="F376">
        <v>114</v>
      </c>
      <c r="G376">
        <v>16</v>
      </c>
      <c r="H376">
        <v>0</v>
      </c>
      <c r="I376">
        <v>12</v>
      </c>
      <c r="J376">
        <v>22</v>
      </c>
      <c r="K376">
        <v>20</v>
      </c>
      <c r="L376">
        <v>29</v>
      </c>
      <c r="M376">
        <v>22</v>
      </c>
      <c r="N376">
        <v>18</v>
      </c>
      <c r="O376">
        <v>5</v>
      </c>
      <c r="P376">
        <v>2</v>
      </c>
      <c r="Q376">
        <v>0</v>
      </c>
      <c r="R376">
        <v>0</v>
      </c>
      <c r="S376">
        <v>0</v>
      </c>
      <c r="T376">
        <v>0</v>
      </c>
      <c r="U376">
        <v>116</v>
      </c>
      <c r="V376">
        <v>14</v>
      </c>
      <c r="W376">
        <v>0</v>
      </c>
      <c r="X376">
        <v>118</v>
      </c>
      <c r="Y376">
        <v>12</v>
      </c>
      <c r="Z376">
        <v>0</v>
      </c>
      <c r="AA376">
        <v>0</v>
      </c>
      <c r="AB376">
        <v>0</v>
      </c>
      <c r="AC376">
        <v>0</v>
      </c>
      <c r="AD376">
        <v>8</v>
      </c>
      <c r="AE376">
        <v>121</v>
      </c>
      <c r="AF376">
        <v>0</v>
      </c>
      <c r="AG376">
        <v>0</v>
      </c>
      <c r="AH376">
        <v>1</v>
      </c>
      <c r="AI376">
        <v>110</v>
      </c>
      <c r="AJ376">
        <v>14</v>
      </c>
      <c r="AK376">
        <v>6</v>
      </c>
      <c r="AL376">
        <v>130</v>
      </c>
      <c r="AM376">
        <v>0.87692300000000001</v>
      </c>
      <c r="AN376">
        <v>0.12307700000000001</v>
      </c>
      <c r="AO376">
        <v>0</v>
      </c>
      <c r="AP376">
        <v>9.2308000000000001E-2</v>
      </c>
      <c r="AQ376">
        <v>0.16923099999999999</v>
      </c>
      <c r="AR376">
        <v>0.15384600000000001</v>
      </c>
      <c r="AS376">
        <v>0.223077</v>
      </c>
      <c r="AT376">
        <v>0.16923099999999999</v>
      </c>
      <c r="AU376">
        <v>0.138462</v>
      </c>
      <c r="AV376">
        <v>3.8462000000000003E-2</v>
      </c>
      <c r="AW376">
        <v>1.5384999999999999E-2</v>
      </c>
      <c r="AX376">
        <v>0</v>
      </c>
      <c r="AY376">
        <v>0</v>
      </c>
      <c r="AZ376">
        <v>0</v>
      </c>
      <c r="BA376">
        <v>0</v>
      </c>
      <c r="BB376">
        <v>0.89230799999999999</v>
      </c>
      <c r="BC376">
        <v>0.107692</v>
      </c>
      <c r="BD376">
        <v>0</v>
      </c>
      <c r="BE376">
        <v>0.90769199999999994</v>
      </c>
      <c r="BF376">
        <v>9.2308000000000001E-2</v>
      </c>
      <c r="BG376">
        <v>0</v>
      </c>
      <c r="BH376">
        <v>0</v>
      </c>
      <c r="BI376">
        <v>0</v>
      </c>
      <c r="BJ376">
        <v>0</v>
      </c>
      <c r="BK376">
        <v>6.1538000000000002E-2</v>
      </c>
      <c r="BL376">
        <v>0.93076899999999996</v>
      </c>
      <c r="BM376">
        <v>0</v>
      </c>
      <c r="BN376">
        <v>0</v>
      </c>
      <c r="BO376">
        <v>7.6920000000000001E-3</v>
      </c>
      <c r="BP376">
        <v>0.84615399999999996</v>
      </c>
      <c r="BQ376">
        <v>0.107692</v>
      </c>
      <c r="BR376">
        <v>4.6154000000000001E-2</v>
      </c>
      <c r="BS376">
        <v>1</v>
      </c>
      <c r="BT376" t="s">
        <v>5630</v>
      </c>
      <c r="BU376">
        <v>299</v>
      </c>
      <c r="BV376">
        <v>0.43478299999999998</v>
      </c>
      <c r="BW376">
        <v>0</v>
      </c>
    </row>
    <row r="377" spans="1:75" customFormat="1" x14ac:dyDescent="0.25">
      <c r="A377" t="s">
        <v>5633</v>
      </c>
      <c r="B377" t="s">
        <v>102</v>
      </c>
      <c r="C377" t="s">
        <v>382</v>
      </c>
      <c r="D377" t="s">
        <v>951</v>
      </c>
      <c r="E377">
        <v>2020</v>
      </c>
      <c r="F377">
        <v>7</v>
      </c>
      <c r="G377">
        <v>1</v>
      </c>
      <c r="H377">
        <v>0</v>
      </c>
      <c r="I377">
        <v>0</v>
      </c>
      <c r="J377">
        <v>0</v>
      </c>
      <c r="K377">
        <v>0</v>
      </c>
      <c r="L377">
        <v>1</v>
      </c>
      <c r="M377">
        <v>2</v>
      </c>
      <c r="N377">
        <v>1</v>
      </c>
      <c r="O377">
        <v>3</v>
      </c>
      <c r="P377">
        <v>0</v>
      </c>
      <c r="Q377">
        <v>1</v>
      </c>
      <c r="R377">
        <v>0</v>
      </c>
      <c r="S377">
        <v>0</v>
      </c>
      <c r="T377">
        <v>0</v>
      </c>
      <c r="U377">
        <v>8</v>
      </c>
      <c r="V377">
        <v>0</v>
      </c>
      <c r="W377">
        <v>0</v>
      </c>
      <c r="X377">
        <v>7</v>
      </c>
      <c r="Y377">
        <v>1</v>
      </c>
      <c r="Z377">
        <v>0</v>
      </c>
      <c r="AA377">
        <v>0</v>
      </c>
      <c r="AB377">
        <v>0</v>
      </c>
      <c r="AC377">
        <v>0</v>
      </c>
      <c r="AD377">
        <v>0</v>
      </c>
      <c r="AE377">
        <v>8</v>
      </c>
      <c r="AF377">
        <v>0</v>
      </c>
      <c r="AG377">
        <v>0</v>
      </c>
      <c r="AH377">
        <v>0</v>
      </c>
      <c r="AI377">
        <v>6</v>
      </c>
      <c r="AJ377">
        <v>2</v>
      </c>
      <c r="AK377">
        <v>0</v>
      </c>
      <c r="AL377">
        <v>8</v>
      </c>
      <c r="AM377">
        <v>0.875</v>
      </c>
      <c r="AN377">
        <v>0.125</v>
      </c>
      <c r="AO377">
        <v>0</v>
      </c>
      <c r="AP377">
        <v>0</v>
      </c>
      <c r="AQ377">
        <v>0</v>
      </c>
      <c r="AR377">
        <v>0</v>
      </c>
      <c r="AS377">
        <v>0.125</v>
      </c>
      <c r="AT377">
        <v>0.25</v>
      </c>
      <c r="AU377">
        <v>0.125</v>
      </c>
      <c r="AV377">
        <v>0.375</v>
      </c>
      <c r="AW377">
        <v>0</v>
      </c>
      <c r="AX377">
        <v>0.125</v>
      </c>
      <c r="AY377">
        <v>0</v>
      </c>
      <c r="AZ377">
        <v>0</v>
      </c>
      <c r="BA377">
        <v>0</v>
      </c>
      <c r="BB377">
        <v>1</v>
      </c>
      <c r="BC377">
        <v>0</v>
      </c>
      <c r="BD377">
        <v>0</v>
      </c>
      <c r="BE377">
        <v>0.875</v>
      </c>
      <c r="BF377">
        <v>0.125</v>
      </c>
      <c r="BG377">
        <v>0</v>
      </c>
      <c r="BH377">
        <v>0</v>
      </c>
      <c r="BI377">
        <v>0</v>
      </c>
      <c r="BJ377">
        <v>0</v>
      </c>
      <c r="BK377">
        <v>0</v>
      </c>
      <c r="BL377">
        <v>1</v>
      </c>
      <c r="BM377">
        <v>0</v>
      </c>
      <c r="BN377">
        <v>0</v>
      </c>
      <c r="BO377">
        <v>0</v>
      </c>
      <c r="BP377">
        <v>0.75</v>
      </c>
      <c r="BQ377">
        <v>0.25</v>
      </c>
      <c r="BR377">
        <v>0</v>
      </c>
      <c r="BS377">
        <v>1</v>
      </c>
      <c r="BT377" t="s">
        <v>5630</v>
      </c>
      <c r="BU377">
        <v>299</v>
      </c>
      <c r="BV377">
        <v>2.6755999999999999E-2</v>
      </c>
      <c r="BW377">
        <v>0</v>
      </c>
    </row>
    <row r="378" spans="1:75" customFormat="1" x14ac:dyDescent="0.25">
      <c r="A378" t="s">
        <v>5634</v>
      </c>
      <c r="B378" t="s">
        <v>102</v>
      </c>
      <c r="C378" t="s">
        <v>382</v>
      </c>
      <c r="D378" t="s">
        <v>953</v>
      </c>
      <c r="E378">
        <v>2020</v>
      </c>
      <c r="F378">
        <v>4</v>
      </c>
      <c r="G378">
        <v>1</v>
      </c>
      <c r="H378">
        <v>0</v>
      </c>
      <c r="I378">
        <v>0</v>
      </c>
      <c r="J378">
        <v>0</v>
      </c>
      <c r="K378">
        <v>0</v>
      </c>
      <c r="L378">
        <v>1</v>
      </c>
      <c r="M378">
        <v>1</v>
      </c>
      <c r="N378">
        <v>2</v>
      </c>
      <c r="O378">
        <v>0</v>
      </c>
      <c r="P378">
        <v>0</v>
      </c>
      <c r="Q378">
        <v>1</v>
      </c>
      <c r="R378">
        <v>0</v>
      </c>
      <c r="S378">
        <v>0</v>
      </c>
      <c r="T378">
        <v>0</v>
      </c>
      <c r="U378">
        <v>5</v>
      </c>
      <c r="V378">
        <v>0</v>
      </c>
      <c r="W378">
        <v>0</v>
      </c>
      <c r="X378">
        <v>3</v>
      </c>
      <c r="Y378">
        <v>2</v>
      </c>
      <c r="Z378">
        <v>0</v>
      </c>
      <c r="AA378">
        <v>0</v>
      </c>
      <c r="AB378">
        <v>0</v>
      </c>
      <c r="AC378">
        <v>2</v>
      </c>
      <c r="AD378">
        <v>0</v>
      </c>
      <c r="AE378">
        <v>1</v>
      </c>
      <c r="AF378">
        <v>1</v>
      </c>
      <c r="AG378">
        <v>1</v>
      </c>
      <c r="AH378">
        <v>0</v>
      </c>
      <c r="AI378">
        <v>0</v>
      </c>
      <c r="AJ378">
        <v>0</v>
      </c>
      <c r="AK378">
        <v>5</v>
      </c>
      <c r="AL378">
        <v>5</v>
      </c>
      <c r="AM378">
        <v>0.8</v>
      </c>
      <c r="AN378">
        <v>0.2</v>
      </c>
      <c r="AO378">
        <v>0</v>
      </c>
      <c r="AP378">
        <v>0</v>
      </c>
      <c r="AQ378">
        <v>0</v>
      </c>
      <c r="AR378">
        <v>0</v>
      </c>
      <c r="AS378">
        <v>0.2</v>
      </c>
      <c r="AT378">
        <v>0.2</v>
      </c>
      <c r="AU378">
        <v>0.4</v>
      </c>
      <c r="AV378">
        <v>0</v>
      </c>
      <c r="AW378">
        <v>0</v>
      </c>
      <c r="AX378">
        <v>0.2</v>
      </c>
      <c r="AY378">
        <v>0</v>
      </c>
      <c r="AZ378">
        <v>0</v>
      </c>
      <c r="BA378">
        <v>0</v>
      </c>
      <c r="BB378">
        <v>1</v>
      </c>
      <c r="BC378">
        <v>0</v>
      </c>
      <c r="BD378">
        <v>0</v>
      </c>
      <c r="BE378">
        <v>0.6</v>
      </c>
      <c r="BF378">
        <v>0.4</v>
      </c>
      <c r="BG378">
        <v>0</v>
      </c>
      <c r="BH378">
        <v>0</v>
      </c>
      <c r="BI378">
        <v>0</v>
      </c>
      <c r="BJ378">
        <v>0.4</v>
      </c>
      <c r="BK378">
        <v>0</v>
      </c>
      <c r="BL378">
        <v>0.2</v>
      </c>
      <c r="BM378">
        <v>0.2</v>
      </c>
      <c r="BN378">
        <v>0.2</v>
      </c>
      <c r="BO378">
        <v>0</v>
      </c>
      <c r="BP378">
        <v>0</v>
      </c>
      <c r="BQ378">
        <v>0</v>
      </c>
      <c r="BR378">
        <v>1</v>
      </c>
      <c r="BS378">
        <v>1</v>
      </c>
      <c r="BT378" t="s">
        <v>5630</v>
      </c>
      <c r="BU378">
        <v>299</v>
      </c>
      <c r="BV378">
        <v>1.6722000000000001E-2</v>
      </c>
      <c r="BW378">
        <v>0</v>
      </c>
    </row>
    <row r="379" spans="1:75" customFormat="1" x14ac:dyDescent="0.25">
      <c r="A379" t="s">
        <v>5635</v>
      </c>
      <c r="B379" t="s">
        <v>102</v>
      </c>
      <c r="C379" t="s">
        <v>394</v>
      </c>
      <c r="D379" t="s">
        <v>44</v>
      </c>
      <c r="E379">
        <v>2020</v>
      </c>
      <c r="F379">
        <v>567</v>
      </c>
      <c r="G379">
        <v>214</v>
      </c>
      <c r="H379">
        <v>0</v>
      </c>
      <c r="I379" s="493">
        <v>106</v>
      </c>
      <c r="J379" s="493">
        <v>120</v>
      </c>
      <c r="K379" s="493">
        <v>118</v>
      </c>
      <c r="L379" s="493">
        <v>130</v>
      </c>
      <c r="M379" s="493">
        <v>102</v>
      </c>
      <c r="N379" s="493">
        <v>85</v>
      </c>
      <c r="O379" s="493">
        <v>53</v>
      </c>
      <c r="P379" s="493">
        <v>49</v>
      </c>
      <c r="Q379" s="493">
        <v>15</v>
      </c>
      <c r="R379" s="493">
        <v>3</v>
      </c>
      <c r="S379" s="493">
        <v>0</v>
      </c>
      <c r="T379" s="493">
        <v>0</v>
      </c>
      <c r="U379">
        <v>706</v>
      </c>
      <c r="V379">
        <v>75</v>
      </c>
      <c r="W379">
        <v>0</v>
      </c>
      <c r="X379" t="s">
        <v>74</v>
      </c>
      <c r="Y379" t="s">
        <v>74</v>
      </c>
      <c r="Z379" t="s">
        <v>74</v>
      </c>
      <c r="AA379" t="s">
        <v>74</v>
      </c>
      <c r="AB379" t="s">
        <v>74</v>
      </c>
      <c r="AC379" t="s">
        <v>74</v>
      </c>
      <c r="AD379" t="s">
        <v>74</v>
      </c>
      <c r="AE379" t="s">
        <v>74</v>
      </c>
      <c r="AF379" t="s">
        <v>74</v>
      </c>
      <c r="AG379" t="s">
        <v>74</v>
      </c>
      <c r="AH379" t="s">
        <v>74</v>
      </c>
      <c r="AI379">
        <v>474</v>
      </c>
      <c r="AJ379">
        <v>118</v>
      </c>
      <c r="AK379">
        <v>189</v>
      </c>
      <c r="AL379">
        <v>781</v>
      </c>
      <c r="AM379">
        <v>0.72599199999999997</v>
      </c>
      <c r="AN379">
        <v>0.27400799999999997</v>
      </c>
      <c r="AO379">
        <v>0</v>
      </c>
      <c r="AP379" s="493">
        <v>0.13572300000000001</v>
      </c>
      <c r="AQ379" s="493">
        <v>0.15364900000000001</v>
      </c>
      <c r="AR379" s="493">
        <v>0.151088</v>
      </c>
      <c r="AS379" s="493">
        <v>0.16645299999999999</v>
      </c>
      <c r="AT379" s="493">
        <v>0.130602</v>
      </c>
      <c r="AU379" s="493">
        <v>0.108835</v>
      </c>
      <c r="AV379" s="493">
        <v>6.7862000000000006E-2</v>
      </c>
      <c r="AW379" s="493">
        <v>6.2740000000000004E-2</v>
      </c>
      <c r="AX379" s="493">
        <v>1.9206000000000001E-2</v>
      </c>
      <c r="AY379" s="493">
        <v>3.8409999999999998E-3</v>
      </c>
      <c r="AZ379" s="493">
        <v>0</v>
      </c>
      <c r="BA379">
        <v>0</v>
      </c>
      <c r="BB379">
        <v>0.90396900000000002</v>
      </c>
      <c r="BC379">
        <v>9.6030999999999991E-2</v>
      </c>
      <c r="BD379">
        <v>0</v>
      </c>
      <c r="BE379">
        <v>0</v>
      </c>
      <c r="BF379">
        <v>0</v>
      </c>
      <c r="BG379">
        <v>0</v>
      </c>
      <c r="BH379">
        <v>0</v>
      </c>
      <c r="BI379">
        <v>0</v>
      </c>
      <c r="BJ379">
        <v>0</v>
      </c>
      <c r="BK379">
        <v>0</v>
      </c>
      <c r="BL379">
        <v>0</v>
      </c>
      <c r="BM379">
        <v>0</v>
      </c>
      <c r="BN379">
        <v>0</v>
      </c>
      <c r="BO379">
        <v>0</v>
      </c>
      <c r="BP379">
        <v>0.60691400000000006</v>
      </c>
      <c r="BQ379">
        <v>0.151088</v>
      </c>
      <c r="BR379">
        <v>0.24199699999999999</v>
      </c>
      <c r="BS379">
        <v>1</v>
      </c>
      <c r="BT379" t="s">
        <v>5636</v>
      </c>
      <c r="BU379">
        <v>781</v>
      </c>
      <c r="BV379">
        <v>1</v>
      </c>
      <c r="BW379">
        <v>0</v>
      </c>
    </row>
    <row r="380" spans="1:75" customFormat="1" x14ac:dyDescent="0.25">
      <c r="A380" t="s">
        <v>5637</v>
      </c>
      <c r="B380" t="s">
        <v>102</v>
      </c>
      <c r="C380" t="s">
        <v>394</v>
      </c>
      <c r="D380" t="s">
        <v>949</v>
      </c>
      <c r="E380">
        <v>2020</v>
      </c>
      <c r="F380" t="s">
        <v>74</v>
      </c>
      <c r="G380" t="s">
        <v>74</v>
      </c>
      <c r="H380" t="s">
        <v>74</v>
      </c>
      <c r="I380" t="s">
        <v>74</v>
      </c>
      <c r="J380" t="s">
        <v>74</v>
      </c>
      <c r="K380" t="s">
        <v>74</v>
      </c>
      <c r="L380" t="s">
        <v>74</v>
      </c>
      <c r="M380" t="s">
        <v>74</v>
      </c>
      <c r="N380" t="s">
        <v>74</v>
      </c>
      <c r="O380" t="s">
        <v>74</v>
      </c>
      <c r="P380" t="s">
        <v>74</v>
      </c>
      <c r="Q380" t="s">
        <v>74</v>
      </c>
      <c r="R380" t="s">
        <v>74</v>
      </c>
      <c r="S380" t="s">
        <v>74</v>
      </c>
      <c r="T380" t="s">
        <v>74</v>
      </c>
      <c r="U380" t="s">
        <v>74</v>
      </c>
      <c r="V380" t="s">
        <v>74</v>
      </c>
      <c r="W380" t="s">
        <v>74</v>
      </c>
      <c r="X380" t="s">
        <v>74</v>
      </c>
      <c r="Y380" t="s">
        <v>74</v>
      </c>
      <c r="Z380" t="s">
        <v>74</v>
      </c>
      <c r="AA380" t="s">
        <v>74</v>
      </c>
      <c r="AB380" t="s">
        <v>74</v>
      </c>
      <c r="AC380" t="s">
        <v>74</v>
      </c>
      <c r="AD380" t="s">
        <v>74</v>
      </c>
      <c r="AE380" t="s">
        <v>74</v>
      </c>
      <c r="AF380" t="s">
        <v>74</v>
      </c>
      <c r="AG380" t="s">
        <v>74</v>
      </c>
      <c r="AH380" t="s">
        <v>74</v>
      </c>
      <c r="AI380" t="s">
        <v>74</v>
      </c>
      <c r="AJ380" t="s">
        <v>74</v>
      </c>
      <c r="AK380" t="s">
        <v>74</v>
      </c>
      <c r="AL380" t="s">
        <v>74</v>
      </c>
      <c r="AM380" t="s">
        <v>74</v>
      </c>
      <c r="AN380" t="s">
        <v>74</v>
      </c>
      <c r="AO380" t="s">
        <v>74</v>
      </c>
      <c r="AP380" t="s">
        <v>74</v>
      </c>
      <c r="AQ380" t="s">
        <v>74</v>
      </c>
      <c r="AR380" t="s">
        <v>74</v>
      </c>
      <c r="AS380" t="s">
        <v>74</v>
      </c>
      <c r="AT380" t="s">
        <v>74</v>
      </c>
      <c r="AU380" t="s">
        <v>74</v>
      </c>
      <c r="AV380" t="s">
        <v>74</v>
      </c>
      <c r="AW380" t="s">
        <v>74</v>
      </c>
      <c r="AX380" t="s">
        <v>74</v>
      </c>
      <c r="AY380" t="s">
        <v>74</v>
      </c>
      <c r="AZ380" t="s">
        <v>74</v>
      </c>
      <c r="BA380" t="s">
        <v>74</v>
      </c>
      <c r="BB380" t="s">
        <v>74</v>
      </c>
      <c r="BC380" t="s">
        <v>74</v>
      </c>
      <c r="BD380" t="s">
        <v>74</v>
      </c>
      <c r="BE380" t="s">
        <v>74</v>
      </c>
      <c r="BF380" t="s">
        <v>74</v>
      </c>
      <c r="BG380" t="s">
        <v>74</v>
      </c>
      <c r="BH380" t="s">
        <v>74</v>
      </c>
      <c r="BI380" t="s">
        <v>74</v>
      </c>
      <c r="BJ380" t="s">
        <v>74</v>
      </c>
      <c r="BK380" t="s">
        <v>74</v>
      </c>
      <c r="BL380" t="s">
        <v>74</v>
      </c>
      <c r="BM380" t="s">
        <v>74</v>
      </c>
      <c r="BN380" t="s">
        <v>74</v>
      </c>
      <c r="BO380" t="s">
        <v>74</v>
      </c>
      <c r="BP380" t="s">
        <v>74</v>
      </c>
      <c r="BQ380" t="s">
        <v>74</v>
      </c>
      <c r="BR380" t="s">
        <v>74</v>
      </c>
      <c r="BS380" t="s">
        <v>74</v>
      </c>
      <c r="BT380" t="s">
        <v>5636</v>
      </c>
      <c r="BU380" t="s">
        <v>74</v>
      </c>
      <c r="BV380" t="s">
        <v>74</v>
      </c>
      <c r="BW380">
        <v>0</v>
      </c>
    </row>
    <row r="381" spans="1:75" customFormat="1" x14ac:dyDescent="0.25">
      <c r="A381" t="s">
        <v>5638</v>
      </c>
      <c r="B381" t="s">
        <v>102</v>
      </c>
      <c r="C381" t="s">
        <v>394</v>
      </c>
      <c r="D381" t="s">
        <v>951</v>
      </c>
      <c r="E381">
        <v>2020</v>
      </c>
      <c r="F381" t="s">
        <v>74</v>
      </c>
      <c r="G381" t="s">
        <v>74</v>
      </c>
      <c r="H381" t="s">
        <v>74</v>
      </c>
      <c r="I381" t="s">
        <v>74</v>
      </c>
      <c r="J381" t="s">
        <v>74</v>
      </c>
      <c r="K381" t="s">
        <v>74</v>
      </c>
      <c r="L381" t="s">
        <v>74</v>
      </c>
      <c r="M381" t="s">
        <v>74</v>
      </c>
      <c r="N381" t="s">
        <v>74</v>
      </c>
      <c r="O381" t="s">
        <v>74</v>
      </c>
      <c r="P381" t="s">
        <v>74</v>
      </c>
      <c r="Q381" t="s">
        <v>74</v>
      </c>
      <c r="R381" t="s">
        <v>74</v>
      </c>
      <c r="S381" t="s">
        <v>74</v>
      </c>
      <c r="T381" t="s">
        <v>74</v>
      </c>
      <c r="U381" t="s">
        <v>74</v>
      </c>
      <c r="V381" t="s">
        <v>74</v>
      </c>
      <c r="W381" t="s">
        <v>74</v>
      </c>
      <c r="X381" t="s">
        <v>74</v>
      </c>
      <c r="Y381" t="s">
        <v>74</v>
      </c>
      <c r="Z381" t="s">
        <v>74</v>
      </c>
      <c r="AA381" t="s">
        <v>74</v>
      </c>
      <c r="AB381" t="s">
        <v>74</v>
      </c>
      <c r="AC381" t="s">
        <v>74</v>
      </c>
      <c r="AD381" t="s">
        <v>74</v>
      </c>
      <c r="AE381" t="s">
        <v>74</v>
      </c>
      <c r="AF381" t="s">
        <v>74</v>
      </c>
      <c r="AG381" t="s">
        <v>74</v>
      </c>
      <c r="AH381" t="s">
        <v>74</v>
      </c>
      <c r="AI381" t="s">
        <v>74</v>
      </c>
      <c r="AJ381" t="s">
        <v>74</v>
      </c>
      <c r="AK381" t="s">
        <v>74</v>
      </c>
      <c r="AL381" t="s">
        <v>74</v>
      </c>
      <c r="AM381" t="s">
        <v>74</v>
      </c>
      <c r="AN381" t="s">
        <v>74</v>
      </c>
      <c r="AO381" t="s">
        <v>74</v>
      </c>
      <c r="AP381" t="s">
        <v>74</v>
      </c>
      <c r="AQ381" t="s">
        <v>74</v>
      </c>
      <c r="AR381" t="s">
        <v>74</v>
      </c>
      <c r="AS381" t="s">
        <v>74</v>
      </c>
      <c r="AT381" t="s">
        <v>74</v>
      </c>
      <c r="AU381" t="s">
        <v>74</v>
      </c>
      <c r="AV381" t="s">
        <v>74</v>
      </c>
      <c r="AW381" t="s">
        <v>74</v>
      </c>
      <c r="AX381" t="s">
        <v>74</v>
      </c>
      <c r="AY381" t="s">
        <v>74</v>
      </c>
      <c r="AZ381" t="s">
        <v>74</v>
      </c>
      <c r="BA381" t="s">
        <v>74</v>
      </c>
      <c r="BB381" t="s">
        <v>74</v>
      </c>
      <c r="BC381" t="s">
        <v>74</v>
      </c>
      <c r="BD381" t="s">
        <v>74</v>
      </c>
      <c r="BE381" t="s">
        <v>74</v>
      </c>
      <c r="BF381" t="s">
        <v>74</v>
      </c>
      <c r="BG381" t="s">
        <v>74</v>
      </c>
      <c r="BH381" t="s">
        <v>74</v>
      </c>
      <c r="BI381" t="s">
        <v>74</v>
      </c>
      <c r="BJ381" t="s">
        <v>74</v>
      </c>
      <c r="BK381" t="s">
        <v>74</v>
      </c>
      <c r="BL381" t="s">
        <v>74</v>
      </c>
      <c r="BM381" t="s">
        <v>74</v>
      </c>
      <c r="BN381" t="s">
        <v>74</v>
      </c>
      <c r="BO381" t="s">
        <v>74</v>
      </c>
      <c r="BP381" t="s">
        <v>74</v>
      </c>
      <c r="BQ381" t="s">
        <v>74</v>
      </c>
      <c r="BR381" t="s">
        <v>74</v>
      </c>
      <c r="BS381" t="s">
        <v>74</v>
      </c>
      <c r="BT381" t="s">
        <v>5636</v>
      </c>
      <c r="BU381" t="s">
        <v>74</v>
      </c>
      <c r="BV381" t="s">
        <v>74</v>
      </c>
      <c r="BW381">
        <v>1</v>
      </c>
    </row>
    <row r="382" spans="1:75" customFormat="1" x14ac:dyDescent="0.25">
      <c r="A382" t="s">
        <v>5639</v>
      </c>
      <c r="B382" t="s">
        <v>102</v>
      </c>
      <c r="C382" t="s">
        <v>394</v>
      </c>
      <c r="D382" t="s">
        <v>953</v>
      </c>
      <c r="E382">
        <v>2020</v>
      </c>
      <c r="F382" t="s">
        <v>74</v>
      </c>
      <c r="G382" t="s">
        <v>74</v>
      </c>
      <c r="H382" t="s">
        <v>74</v>
      </c>
      <c r="I382" t="s">
        <v>74</v>
      </c>
      <c r="J382" t="s">
        <v>74</v>
      </c>
      <c r="K382" t="s">
        <v>74</v>
      </c>
      <c r="L382" t="s">
        <v>74</v>
      </c>
      <c r="M382" t="s">
        <v>74</v>
      </c>
      <c r="N382" t="s">
        <v>74</v>
      </c>
      <c r="O382" t="s">
        <v>74</v>
      </c>
      <c r="P382" t="s">
        <v>74</v>
      </c>
      <c r="Q382" t="s">
        <v>74</v>
      </c>
      <c r="R382" t="s">
        <v>74</v>
      </c>
      <c r="S382" t="s">
        <v>74</v>
      </c>
      <c r="T382" t="s">
        <v>74</v>
      </c>
      <c r="U382" t="s">
        <v>74</v>
      </c>
      <c r="V382" t="s">
        <v>74</v>
      </c>
      <c r="W382" t="s">
        <v>74</v>
      </c>
      <c r="X382" t="s">
        <v>74</v>
      </c>
      <c r="Y382" t="s">
        <v>74</v>
      </c>
      <c r="Z382" t="s">
        <v>74</v>
      </c>
      <c r="AA382" t="s">
        <v>74</v>
      </c>
      <c r="AB382" t="s">
        <v>74</v>
      </c>
      <c r="AC382" t="s">
        <v>74</v>
      </c>
      <c r="AD382" t="s">
        <v>74</v>
      </c>
      <c r="AE382" t="s">
        <v>74</v>
      </c>
      <c r="AF382" t="s">
        <v>74</v>
      </c>
      <c r="AG382" t="s">
        <v>74</v>
      </c>
      <c r="AH382" t="s">
        <v>74</v>
      </c>
      <c r="AI382" t="s">
        <v>74</v>
      </c>
      <c r="AJ382" t="s">
        <v>74</v>
      </c>
      <c r="AK382" t="s">
        <v>74</v>
      </c>
      <c r="AL382" t="s">
        <v>74</v>
      </c>
      <c r="AM382" t="s">
        <v>74</v>
      </c>
      <c r="AN382" t="s">
        <v>74</v>
      </c>
      <c r="AO382" t="s">
        <v>74</v>
      </c>
      <c r="AP382" t="s">
        <v>74</v>
      </c>
      <c r="AQ382" t="s">
        <v>74</v>
      </c>
      <c r="AR382" t="s">
        <v>74</v>
      </c>
      <c r="AS382" t="s">
        <v>74</v>
      </c>
      <c r="AT382" t="s">
        <v>74</v>
      </c>
      <c r="AU382" t="s">
        <v>74</v>
      </c>
      <c r="AV382" t="s">
        <v>74</v>
      </c>
      <c r="AW382" t="s">
        <v>74</v>
      </c>
      <c r="AX382" t="s">
        <v>74</v>
      </c>
      <c r="AY382" t="s">
        <v>74</v>
      </c>
      <c r="AZ382" t="s">
        <v>74</v>
      </c>
      <c r="BA382" t="s">
        <v>74</v>
      </c>
      <c r="BB382" t="s">
        <v>74</v>
      </c>
      <c r="BC382" t="s">
        <v>74</v>
      </c>
      <c r="BD382" t="s">
        <v>74</v>
      </c>
      <c r="BE382" t="s">
        <v>74</v>
      </c>
      <c r="BF382" t="s">
        <v>74</v>
      </c>
      <c r="BG382" t="s">
        <v>74</v>
      </c>
      <c r="BH382" t="s">
        <v>74</v>
      </c>
      <c r="BI382" t="s">
        <v>74</v>
      </c>
      <c r="BJ382" t="s">
        <v>74</v>
      </c>
      <c r="BK382" t="s">
        <v>74</v>
      </c>
      <c r="BL382" t="s">
        <v>74</v>
      </c>
      <c r="BM382" t="s">
        <v>74</v>
      </c>
      <c r="BN382" t="s">
        <v>74</v>
      </c>
      <c r="BO382" t="s">
        <v>74</v>
      </c>
      <c r="BP382" t="s">
        <v>74</v>
      </c>
      <c r="BQ382" t="s">
        <v>74</v>
      </c>
      <c r="BR382" t="s">
        <v>74</v>
      </c>
      <c r="BS382" t="s">
        <v>74</v>
      </c>
      <c r="BT382" t="s">
        <v>5636</v>
      </c>
      <c r="BU382" t="s">
        <v>74</v>
      </c>
      <c r="BV382" t="s">
        <v>74</v>
      </c>
      <c r="BW382">
        <v>0</v>
      </c>
    </row>
    <row r="383" spans="1:75" customFormat="1" x14ac:dyDescent="0.25">
      <c r="A383" t="s">
        <v>5640</v>
      </c>
      <c r="B383" t="s">
        <v>102</v>
      </c>
      <c r="C383" t="s">
        <v>394</v>
      </c>
      <c r="D383" t="s">
        <v>961</v>
      </c>
      <c r="E383">
        <v>2020</v>
      </c>
      <c r="F383" t="s">
        <v>74</v>
      </c>
      <c r="G383" t="s">
        <v>74</v>
      </c>
      <c r="H383" t="s">
        <v>74</v>
      </c>
      <c r="I383" t="s">
        <v>74</v>
      </c>
      <c r="J383" t="s">
        <v>74</v>
      </c>
      <c r="K383" t="s">
        <v>74</v>
      </c>
      <c r="L383" t="s">
        <v>74</v>
      </c>
      <c r="M383" t="s">
        <v>74</v>
      </c>
      <c r="N383" t="s">
        <v>74</v>
      </c>
      <c r="O383" t="s">
        <v>74</v>
      </c>
      <c r="P383" t="s">
        <v>74</v>
      </c>
      <c r="Q383" t="s">
        <v>74</v>
      </c>
      <c r="R383" t="s">
        <v>74</v>
      </c>
      <c r="S383" t="s">
        <v>74</v>
      </c>
      <c r="T383" t="s">
        <v>74</v>
      </c>
      <c r="U383" t="s">
        <v>74</v>
      </c>
      <c r="V383" t="s">
        <v>74</v>
      </c>
      <c r="W383" t="s">
        <v>74</v>
      </c>
      <c r="X383" t="s">
        <v>74</v>
      </c>
      <c r="Y383" t="s">
        <v>74</v>
      </c>
      <c r="Z383" t="s">
        <v>74</v>
      </c>
      <c r="AA383" t="s">
        <v>74</v>
      </c>
      <c r="AB383" t="s">
        <v>74</v>
      </c>
      <c r="AC383" t="s">
        <v>74</v>
      </c>
      <c r="AD383" t="s">
        <v>74</v>
      </c>
      <c r="AE383" t="s">
        <v>74</v>
      </c>
      <c r="AF383" t="s">
        <v>74</v>
      </c>
      <c r="AG383" t="s">
        <v>74</v>
      </c>
      <c r="AH383" t="s">
        <v>74</v>
      </c>
      <c r="AI383" t="s">
        <v>74</v>
      </c>
      <c r="AJ383" t="s">
        <v>74</v>
      </c>
      <c r="AK383" t="s">
        <v>74</v>
      </c>
      <c r="AL383" t="s">
        <v>74</v>
      </c>
      <c r="AM383" t="s">
        <v>74</v>
      </c>
      <c r="AN383" t="s">
        <v>74</v>
      </c>
      <c r="AO383" t="s">
        <v>74</v>
      </c>
      <c r="AP383" t="s">
        <v>74</v>
      </c>
      <c r="AQ383" t="s">
        <v>74</v>
      </c>
      <c r="AR383" t="s">
        <v>74</v>
      </c>
      <c r="AS383" t="s">
        <v>74</v>
      </c>
      <c r="AT383" t="s">
        <v>74</v>
      </c>
      <c r="AU383" t="s">
        <v>74</v>
      </c>
      <c r="AV383" t="s">
        <v>74</v>
      </c>
      <c r="AW383" t="s">
        <v>74</v>
      </c>
      <c r="AX383" t="s">
        <v>74</v>
      </c>
      <c r="AY383" t="s">
        <v>74</v>
      </c>
      <c r="AZ383" t="s">
        <v>74</v>
      </c>
      <c r="BA383" t="s">
        <v>74</v>
      </c>
      <c r="BB383" t="s">
        <v>74</v>
      </c>
      <c r="BC383" t="s">
        <v>74</v>
      </c>
      <c r="BD383" t="s">
        <v>74</v>
      </c>
      <c r="BE383" t="s">
        <v>74</v>
      </c>
      <c r="BF383" t="s">
        <v>74</v>
      </c>
      <c r="BG383" t="s">
        <v>74</v>
      </c>
      <c r="BH383" t="s">
        <v>74</v>
      </c>
      <c r="BI383" t="s">
        <v>74</v>
      </c>
      <c r="BJ383" t="s">
        <v>74</v>
      </c>
      <c r="BK383" t="s">
        <v>74</v>
      </c>
      <c r="BL383" t="s">
        <v>74</v>
      </c>
      <c r="BM383" t="s">
        <v>74</v>
      </c>
      <c r="BN383" t="s">
        <v>74</v>
      </c>
      <c r="BO383" t="s">
        <v>74</v>
      </c>
      <c r="BP383" t="s">
        <v>74</v>
      </c>
      <c r="BQ383" t="s">
        <v>74</v>
      </c>
      <c r="BR383" t="s">
        <v>74</v>
      </c>
      <c r="BS383" t="s">
        <v>74</v>
      </c>
      <c r="BT383" t="s">
        <v>5636</v>
      </c>
      <c r="BU383" t="s">
        <v>74</v>
      </c>
      <c r="BV383" t="s">
        <v>74</v>
      </c>
      <c r="BW383">
        <v>0</v>
      </c>
    </row>
    <row r="384" spans="1:75" customFormat="1" x14ac:dyDescent="0.25">
      <c r="A384" t="s">
        <v>5641</v>
      </c>
      <c r="B384" t="s">
        <v>102</v>
      </c>
      <c r="C384" t="s">
        <v>43</v>
      </c>
      <c r="D384" t="s">
        <v>44</v>
      </c>
      <c r="E384">
        <v>2020</v>
      </c>
      <c r="F384">
        <v>6757</v>
      </c>
      <c r="G384">
        <v>2767</v>
      </c>
      <c r="H384">
        <v>0</v>
      </c>
      <c r="I384">
        <v>1076</v>
      </c>
      <c r="J384">
        <v>1684</v>
      </c>
      <c r="K384">
        <v>1547</v>
      </c>
      <c r="L384">
        <v>1597</v>
      </c>
      <c r="M384">
        <v>1230</v>
      </c>
      <c r="N384">
        <v>951</v>
      </c>
      <c r="O384">
        <v>665</v>
      </c>
      <c r="P384">
        <v>468</v>
      </c>
      <c r="Q384">
        <v>197</v>
      </c>
      <c r="R384">
        <v>106</v>
      </c>
      <c r="S384">
        <v>3</v>
      </c>
      <c r="T384">
        <v>0</v>
      </c>
      <c r="U384">
        <v>6751</v>
      </c>
      <c r="V384">
        <v>2772</v>
      </c>
      <c r="W384">
        <v>1</v>
      </c>
      <c r="X384">
        <v>5846</v>
      </c>
      <c r="Y384">
        <v>3079</v>
      </c>
      <c r="Z384">
        <v>599</v>
      </c>
      <c r="AA384">
        <v>0</v>
      </c>
      <c r="AB384">
        <v>6</v>
      </c>
      <c r="AC384">
        <v>147</v>
      </c>
      <c r="AD384">
        <v>212</v>
      </c>
      <c r="AE384">
        <v>8667</v>
      </c>
      <c r="AF384">
        <v>100</v>
      </c>
      <c r="AG384">
        <v>34</v>
      </c>
      <c r="AH384">
        <v>358</v>
      </c>
      <c r="AI384">
        <v>8799</v>
      </c>
      <c r="AJ384">
        <v>407</v>
      </c>
      <c r="AK384">
        <v>318</v>
      </c>
      <c r="AL384">
        <v>9524</v>
      </c>
      <c r="AM384">
        <v>0.70947100000000007</v>
      </c>
      <c r="AN384">
        <v>0.29052899999999998</v>
      </c>
      <c r="AO384">
        <v>0</v>
      </c>
      <c r="AP384">
        <v>0.112978</v>
      </c>
      <c r="AQ384">
        <v>0.176816</v>
      </c>
      <c r="AR384">
        <v>0.16243199999999999</v>
      </c>
      <c r="AS384">
        <v>0.167682</v>
      </c>
      <c r="AT384">
        <v>0.12914700000000001</v>
      </c>
      <c r="AU384">
        <v>9.9853000000000011E-2</v>
      </c>
      <c r="AV384">
        <v>6.9823999999999997E-2</v>
      </c>
      <c r="AW384">
        <v>4.9139000000000002E-2</v>
      </c>
      <c r="AX384">
        <v>2.0684999999999999E-2</v>
      </c>
      <c r="AY384">
        <v>1.1129999999999999E-2</v>
      </c>
      <c r="AZ384">
        <v>3.1500000000000001E-4</v>
      </c>
      <c r="BA384">
        <v>0</v>
      </c>
      <c r="BB384">
        <v>0.70884100000000005</v>
      </c>
      <c r="BC384">
        <v>0.29105399999999998</v>
      </c>
      <c r="BD384">
        <v>1.05E-4</v>
      </c>
      <c r="BE384">
        <v>0.61381799999999997</v>
      </c>
      <c r="BF384">
        <v>0.32328899999999999</v>
      </c>
      <c r="BG384">
        <v>6.2893999999999992E-2</v>
      </c>
      <c r="BH384">
        <v>0</v>
      </c>
      <c r="BI384">
        <v>6.3000000000000003E-4</v>
      </c>
      <c r="BJ384">
        <v>1.5435000000000001E-2</v>
      </c>
      <c r="BK384">
        <v>2.2259999999999999E-2</v>
      </c>
      <c r="BL384">
        <v>0.91001699999999996</v>
      </c>
      <c r="BM384">
        <v>1.0500000000000001E-2</v>
      </c>
      <c r="BN384">
        <v>3.5699999999999998E-3</v>
      </c>
      <c r="BO384">
        <v>3.7588999999999997E-2</v>
      </c>
      <c r="BP384">
        <v>0.92387699999999995</v>
      </c>
      <c r="BQ384">
        <v>4.2733999999999987E-2</v>
      </c>
      <c r="BR384">
        <v>3.3389000000000002E-2</v>
      </c>
      <c r="BS384">
        <v>1</v>
      </c>
      <c r="BT384" t="s">
        <v>5642</v>
      </c>
      <c r="BU384">
        <v>9524</v>
      </c>
      <c r="BV384">
        <v>1</v>
      </c>
      <c r="BW384">
        <v>0</v>
      </c>
    </row>
    <row r="385" spans="1:75" customFormat="1" x14ac:dyDescent="0.25">
      <c r="A385" t="s">
        <v>5643</v>
      </c>
      <c r="B385" t="s">
        <v>102</v>
      </c>
      <c r="C385" t="s">
        <v>43</v>
      </c>
      <c r="D385" t="s">
        <v>947</v>
      </c>
      <c r="E385">
        <v>2020</v>
      </c>
      <c r="F385">
        <v>3400</v>
      </c>
      <c r="G385">
        <v>1791</v>
      </c>
      <c r="H385">
        <v>0</v>
      </c>
      <c r="I385">
        <v>718</v>
      </c>
      <c r="J385">
        <v>1066</v>
      </c>
      <c r="K385">
        <v>913</v>
      </c>
      <c r="L385">
        <v>770</v>
      </c>
      <c r="M385">
        <v>596</v>
      </c>
      <c r="N385">
        <v>441</v>
      </c>
      <c r="O385">
        <v>313</v>
      </c>
      <c r="P385">
        <v>205</v>
      </c>
      <c r="Q385">
        <v>101</v>
      </c>
      <c r="R385">
        <v>65</v>
      </c>
      <c r="S385">
        <v>3</v>
      </c>
      <c r="T385">
        <v>0</v>
      </c>
      <c r="U385">
        <v>3599</v>
      </c>
      <c r="V385">
        <v>1591</v>
      </c>
      <c r="W385">
        <v>1</v>
      </c>
      <c r="X385">
        <v>3146</v>
      </c>
      <c r="Y385">
        <v>1954</v>
      </c>
      <c r="Z385">
        <v>91</v>
      </c>
      <c r="AA385">
        <v>0</v>
      </c>
      <c r="AB385">
        <v>0</v>
      </c>
      <c r="AC385">
        <v>47</v>
      </c>
      <c r="AD385">
        <v>59</v>
      </c>
      <c r="AE385">
        <v>5021</v>
      </c>
      <c r="AF385">
        <v>24</v>
      </c>
      <c r="AG385">
        <v>1</v>
      </c>
      <c r="AH385">
        <v>39</v>
      </c>
      <c r="AI385">
        <v>4927</v>
      </c>
      <c r="AJ385">
        <v>246</v>
      </c>
      <c r="AK385">
        <v>18</v>
      </c>
      <c r="AL385">
        <v>5191</v>
      </c>
      <c r="AM385">
        <v>0.65498000000000001</v>
      </c>
      <c r="AN385">
        <v>0.34501999999999999</v>
      </c>
      <c r="AO385">
        <v>0</v>
      </c>
      <c r="AP385">
        <v>0.13831599999999999</v>
      </c>
      <c r="AQ385">
        <v>0.20535500000000001</v>
      </c>
      <c r="AR385">
        <v>0.17588100000000001</v>
      </c>
      <c r="AS385">
        <v>0.14833399999999999</v>
      </c>
      <c r="AT385">
        <v>0.114814</v>
      </c>
      <c r="AU385">
        <v>8.4955000000000003E-2</v>
      </c>
      <c r="AV385">
        <v>6.0297000000000003E-2</v>
      </c>
      <c r="AW385">
        <v>3.9490999999999998E-2</v>
      </c>
      <c r="AX385">
        <v>1.9456999999999999E-2</v>
      </c>
      <c r="AY385">
        <v>1.2522E-2</v>
      </c>
      <c r="AZ385">
        <v>5.7799999999999995E-4</v>
      </c>
      <c r="BA385">
        <v>0</v>
      </c>
      <c r="BB385">
        <v>0.69331500000000001</v>
      </c>
      <c r="BC385">
        <v>0.30649199999999999</v>
      </c>
      <c r="BD385">
        <v>1.93E-4</v>
      </c>
      <c r="BE385">
        <v>0.60604900000000006</v>
      </c>
      <c r="BF385">
        <v>0.37642100000000001</v>
      </c>
      <c r="BG385">
        <v>1.753E-2</v>
      </c>
      <c r="BH385">
        <v>0</v>
      </c>
      <c r="BI385">
        <v>0</v>
      </c>
      <c r="BJ385">
        <v>9.0539999999999995E-3</v>
      </c>
      <c r="BK385">
        <v>1.1365999999999999E-2</v>
      </c>
      <c r="BL385">
        <v>0.96725099999999997</v>
      </c>
      <c r="BM385">
        <v>4.6230000000000004E-3</v>
      </c>
      <c r="BN385">
        <v>1.93E-4</v>
      </c>
      <c r="BO385">
        <v>7.5129999999999997E-3</v>
      </c>
      <c r="BP385">
        <v>0.94914299999999996</v>
      </c>
      <c r="BQ385">
        <v>4.7390000000000002E-2</v>
      </c>
      <c r="BR385">
        <v>3.4680000000000002E-3</v>
      </c>
      <c r="BS385">
        <v>1</v>
      </c>
      <c r="BT385" t="s">
        <v>5642</v>
      </c>
      <c r="BU385">
        <v>9524</v>
      </c>
      <c r="BV385">
        <v>0.54504399999999997</v>
      </c>
      <c r="BW385">
        <v>0</v>
      </c>
    </row>
    <row r="386" spans="1:75" customFormat="1" x14ac:dyDescent="0.25">
      <c r="A386" t="s">
        <v>5644</v>
      </c>
      <c r="B386" t="s">
        <v>102</v>
      </c>
      <c r="C386" t="s">
        <v>43</v>
      </c>
      <c r="D386" t="s">
        <v>949</v>
      </c>
      <c r="E386">
        <v>2020</v>
      </c>
      <c r="F386">
        <v>2289</v>
      </c>
      <c r="G386">
        <v>556</v>
      </c>
      <c r="H386">
        <v>0</v>
      </c>
      <c r="I386">
        <v>266</v>
      </c>
      <c r="J386">
        <v>424</v>
      </c>
      <c r="K386">
        <v>409</v>
      </c>
      <c r="L386">
        <v>518</v>
      </c>
      <c r="M386">
        <v>418</v>
      </c>
      <c r="N386">
        <v>359</v>
      </c>
      <c r="O386">
        <v>244</v>
      </c>
      <c r="P386">
        <v>150</v>
      </c>
      <c r="Q386">
        <v>39</v>
      </c>
      <c r="R386">
        <v>18</v>
      </c>
      <c r="S386">
        <v>0</v>
      </c>
      <c r="T386">
        <v>0</v>
      </c>
      <c r="U386">
        <v>2228</v>
      </c>
      <c r="V386">
        <v>617</v>
      </c>
      <c r="W386">
        <v>0</v>
      </c>
      <c r="X386">
        <v>1979</v>
      </c>
      <c r="Y386">
        <v>696</v>
      </c>
      <c r="Z386">
        <v>170</v>
      </c>
      <c r="AA386">
        <v>0</v>
      </c>
      <c r="AB386">
        <v>0</v>
      </c>
      <c r="AC386">
        <v>27</v>
      </c>
      <c r="AD386">
        <v>98</v>
      </c>
      <c r="AE386">
        <v>2680</v>
      </c>
      <c r="AF386">
        <v>11</v>
      </c>
      <c r="AG386">
        <v>9</v>
      </c>
      <c r="AH386">
        <v>20</v>
      </c>
      <c r="AI386">
        <v>2726</v>
      </c>
      <c r="AJ386">
        <v>116</v>
      </c>
      <c r="AK386">
        <v>3</v>
      </c>
      <c r="AL386">
        <v>2845</v>
      </c>
      <c r="AM386">
        <v>0.80456900000000009</v>
      </c>
      <c r="AN386">
        <v>0.19543099999999999</v>
      </c>
      <c r="AO386">
        <v>0</v>
      </c>
      <c r="AP386">
        <v>9.3496999999999997E-2</v>
      </c>
      <c r="AQ386">
        <v>0.149033</v>
      </c>
      <c r="AR386">
        <v>0.143761</v>
      </c>
      <c r="AS386">
        <v>0.18207400000000001</v>
      </c>
      <c r="AT386">
        <v>0.146924</v>
      </c>
      <c r="AU386">
        <v>0.12618599999999999</v>
      </c>
      <c r="AV386">
        <v>8.5763999999999993E-2</v>
      </c>
      <c r="AW386">
        <v>5.2724E-2</v>
      </c>
      <c r="AX386">
        <v>1.3708E-2</v>
      </c>
      <c r="AY386">
        <v>6.3270000000000002E-3</v>
      </c>
      <c r="AZ386">
        <v>0</v>
      </c>
      <c r="BA386">
        <v>0</v>
      </c>
      <c r="BB386">
        <v>0.78312799999999994</v>
      </c>
      <c r="BC386">
        <v>0.21687200000000001</v>
      </c>
      <c r="BD386">
        <v>0</v>
      </c>
      <c r="BE386">
        <v>0.69560599999999995</v>
      </c>
      <c r="BF386">
        <v>0.24464</v>
      </c>
      <c r="BG386">
        <v>5.9753999999999988E-2</v>
      </c>
      <c r="BH386">
        <v>0</v>
      </c>
      <c r="BI386">
        <v>0</v>
      </c>
      <c r="BJ386">
        <v>9.4900000000000002E-3</v>
      </c>
      <c r="BK386">
        <v>3.4445999999999997E-2</v>
      </c>
      <c r="BL386">
        <v>0.94200400000000006</v>
      </c>
      <c r="BM386">
        <v>3.8660000000000001E-3</v>
      </c>
      <c r="BN386">
        <v>3.163E-3</v>
      </c>
      <c r="BO386">
        <v>7.0299999999999998E-3</v>
      </c>
      <c r="BP386">
        <v>0.95817200000000002</v>
      </c>
      <c r="BQ386">
        <v>4.0772999999999997E-2</v>
      </c>
      <c r="BR386">
        <v>1.054E-3</v>
      </c>
      <c r="BS386">
        <v>1</v>
      </c>
      <c r="BT386" t="s">
        <v>5642</v>
      </c>
      <c r="BU386">
        <v>9524</v>
      </c>
      <c r="BV386">
        <v>0.29871900000000001</v>
      </c>
      <c r="BW386">
        <v>0</v>
      </c>
    </row>
    <row r="387" spans="1:75" customFormat="1" x14ac:dyDescent="0.25">
      <c r="A387" t="s">
        <v>5645</v>
      </c>
      <c r="B387" t="s">
        <v>102</v>
      </c>
      <c r="C387" t="s">
        <v>43</v>
      </c>
      <c r="D387" t="s">
        <v>951</v>
      </c>
      <c r="E387">
        <v>2020</v>
      </c>
      <c r="F387">
        <v>171</v>
      </c>
      <c r="G387">
        <v>188</v>
      </c>
      <c r="H387">
        <v>0</v>
      </c>
      <c r="I387">
        <v>3</v>
      </c>
      <c r="J387">
        <v>33</v>
      </c>
      <c r="K387">
        <v>58</v>
      </c>
      <c r="L387">
        <v>130</v>
      </c>
      <c r="M387">
        <v>61</v>
      </c>
      <c r="N387">
        <v>23</v>
      </c>
      <c r="O387">
        <v>18</v>
      </c>
      <c r="P387">
        <v>19</v>
      </c>
      <c r="Q387">
        <v>12</v>
      </c>
      <c r="R387">
        <v>2</v>
      </c>
      <c r="S387">
        <v>0</v>
      </c>
      <c r="T387">
        <v>0</v>
      </c>
      <c r="U387">
        <v>75</v>
      </c>
      <c r="V387">
        <v>284</v>
      </c>
      <c r="W387">
        <v>0</v>
      </c>
      <c r="X387">
        <v>161</v>
      </c>
      <c r="Y387">
        <v>189</v>
      </c>
      <c r="Z387">
        <v>9</v>
      </c>
      <c r="AA387">
        <v>0</v>
      </c>
      <c r="AB387">
        <v>0</v>
      </c>
      <c r="AC387">
        <v>2</v>
      </c>
      <c r="AD387">
        <v>3</v>
      </c>
      <c r="AE387">
        <v>353</v>
      </c>
      <c r="AF387">
        <v>0</v>
      </c>
      <c r="AG387">
        <v>0</v>
      </c>
      <c r="AH387">
        <v>1</v>
      </c>
      <c r="AI387">
        <v>343</v>
      </c>
      <c r="AJ387">
        <v>15</v>
      </c>
      <c r="AK387">
        <v>1</v>
      </c>
      <c r="AL387">
        <v>359</v>
      </c>
      <c r="AM387">
        <v>0.476323</v>
      </c>
      <c r="AN387">
        <v>0.52367699999999995</v>
      </c>
      <c r="AO387">
        <v>0</v>
      </c>
      <c r="AP387">
        <v>8.3569999999999998E-3</v>
      </c>
      <c r="AQ387">
        <v>9.1922000000000004E-2</v>
      </c>
      <c r="AR387">
        <v>0.16156000000000001</v>
      </c>
      <c r="AS387">
        <v>0.36211700000000002</v>
      </c>
      <c r="AT387">
        <v>0.16991600000000001</v>
      </c>
      <c r="AU387">
        <v>6.4066999999999999E-2</v>
      </c>
      <c r="AV387">
        <v>5.0139000000000003E-2</v>
      </c>
      <c r="AW387">
        <v>5.2925000000000007E-2</v>
      </c>
      <c r="AX387">
        <v>3.3425999999999997E-2</v>
      </c>
      <c r="AY387">
        <v>5.5710000000000004E-3</v>
      </c>
      <c r="AZ387">
        <v>0</v>
      </c>
      <c r="BA387">
        <v>0</v>
      </c>
      <c r="BB387">
        <v>0.20891399999999999</v>
      </c>
      <c r="BC387">
        <v>0.79108599999999996</v>
      </c>
      <c r="BD387">
        <v>0</v>
      </c>
      <c r="BE387">
        <v>0.44846799999999998</v>
      </c>
      <c r="BF387">
        <v>0.52646199999999999</v>
      </c>
      <c r="BG387">
        <v>2.5069999999999999E-2</v>
      </c>
      <c r="BH387">
        <v>0</v>
      </c>
      <c r="BI387">
        <v>0</v>
      </c>
      <c r="BJ387">
        <v>5.5710000000000004E-3</v>
      </c>
      <c r="BK387">
        <v>8.3569999999999998E-3</v>
      </c>
      <c r="BL387">
        <v>0.98328700000000002</v>
      </c>
      <c r="BM387">
        <v>0</v>
      </c>
      <c r="BN387">
        <v>0</v>
      </c>
      <c r="BO387">
        <v>2.7859999999999998E-3</v>
      </c>
      <c r="BP387">
        <v>0.95543199999999995</v>
      </c>
      <c r="BQ387">
        <v>4.1783000000000001E-2</v>
      </c>
      <c r="BR387">
        <v>2.7859999999999998E-3</v>
      </c>
      <c r="BS387">
        <v>1</v>
      </c>
      <c r="BT387" t="s">
        <v>5642</v>
      </c>
      <c r="BU387">
        <v>9524</v>
      </c>
      <c r="BV387">
        <v>3.7693999999999998E-2</v>
      </c>
      <c r="BW387">
        <v>0</v>
      </c>
    </row>
    <row r="388" spans="1:75" customFormat="1" x14ac:dyDescent="0.25">
      <c r="A388" t="s">
        <v>5646</v>
      </c>
      <c r="B388" t="s">
        <v>102</v>
      </c>
      <c r="C388" t="s">
        <v>43</v>
      </c>
      <c r="D388" t="s">
        <v>953</v>
      </c>
      <c r="E388">
        <v>2020</v>
      </c>
      <c r="F388">
        <v>310</v>
      </c>
      <c r="G388">
        <v>99</v>
      </c>
      <c r="H388">
        <v>0</v>
      </c>
      <c r="I388">
        <v>24</v>
      </c>
      <c r="J388">
        <v>38</v>
      </c>
      <c r="K388">
        <v>46</v>
      </c>
      <c r="L388">
        <v>66</v>
      </c>
      <c r="M388">
        <v>62</v>
      </c>
      <c r="N388">
        <v>66</v>
      </c>
      <c r="O388">
        <v>45</v>
      </c>
      <c r="P388">
        <v>37</v>
      </c>
      <c r="Q388">
        <v>16</v>
      </c>
      <c r="R388">
        <v>9</v>
      </c>
      <c r="S388">
        <v>0</v>
      </c>
      <c r="T388">
        <v>0</v>
      </c>
      <c r="U388">
        <v>341</v>
      </c>
      <c r="V388">
        <v>68</v>
      </c>
      <c r="W388">
        <v>0</v>
      </c>
      <c r="X388">
        <v>270</v>
      </c>
      <c r="Y388">
        <v>120</v>
      </c>
      <c r="Z388">
        <v>19</v>
      </c>
      <c r="AA388">
        <v>0</v>
      </c>
      <c r="AB388">
        <v>0</v>
      </c>
      <c r="AC388">
        <v>23</v>
      </c>
      <c r="AD388">
        <v>31</v>
      </c>
      <c r="AE388">
        <v>270</v>
      </c>
      <c r="AF388">
        <v>61</v>
      </c>
      <c r="AG388">
        <v>24</v>
      </c>
      <c r="AH388">
        <v>0</v>
      </c>
      <c r="AI388">
        <v>393</v>
      </c>
      <c r="AJ388">
        <v>14</v>
      </c>
      <c r="AK388">
        <v>2</v>
      </c>
      <c r="AL388">
        <v>409</v>
      </c>
      <c r="AM388">
        <v>0.75794600000000001</v>
      </c>
      <c r="AN388">
        <v>0.24205399999999999</v>
      </c>
      <c r="AO388">
        <v>0</v>
      </c>
      <c r="AP388">
        <v>5.8680000000000003E-2</v>
      </c>
      <c r="AQ388">
        <v>9.2910000000000006E-2</v>
      </c>
      <c r="AR388">
        <v>0.112469</v>
      </c>
      <c r="AS388">
        <v>0.16136900000000001</v>
      </c>
      <c r="AT388">
        <v>0.151589</v>
      </c>
      <c r="AU388">
        <v>0.16136900000000001</v>
      </c>
      <c r="AV388">
        <v>0.110024</v>
      </c>
      <c r="AW388">
        <v>9.0465000000000004E-2</v>
      </c>
      <c r="AX388">
        <v>3.9120000000000002E-2</v>
      </c>
      <c r="AY388">
        <v>2.2005E-2</v>
      </c>
      <c r="AZ388">
        <v>0</v>
      </c>
      <c r="BA388">
        <v>0</v>
      </c>
      <c r="BB388">
        <v>0.83374099999999995</v>
      </c>
      <c r="BC388">
        <v>0.16625899999999999</v>
      </c>
      <c r="BD388">
        <v>0</v>
      </c>
      <c r="BE388">
        <v>0.66014700000000004</v>
      </c>
      <c r="BF388">
        <v>0.29339900000000002</v>
      </c>
      <c r="BG388">
        <v>4.6455000000000003E-2</v>
      </c>
      <c r="BH388">
        <v>0</v>
      </c>
      <c r="BI388">
        <v>0</v>
      </c>
      <c r="BJ388">
        <v>5.6235E-2</v>
      </c>
      <c r="BK388">
        <v>7.5795000000000001E-2</v>
      </c>
      <c r="BL388">
        <v>0.66014700000000004</v>
      </c>
      <c r="BM388">
        <v>0.149144</v>
      </c>
      <c r="BN388">
        <v>5.8680000000000003E-2</v>
      </c>
      <c r="BO388">
        <v>0</v>
      </c>
      <c r="BP388">
        <v>0.96087999999999996</v>
      </c>
      <c r="BQ388">
        <v>3.4229999999999997E-2</v>
      </c>
      <c r="BR388">
        <v>4.8900000000000002E-3</v>
      </c>
      <c r="BS388">
        <v>1</v>
      </c>
      <c r="BT388" t="s">
        <v>5642</v>
      </c>
      <c r="BU388">
        <v>9524</v>
      </c>
      <c r="BV388">
        <v>4.2944000000000003E-2</v>
      </c>
      <c r="BW388">
        <v>0</v>
      </c>
    </row>
    <row r="389" spans="1:75" customFormat="1" x14ac:dyDescent="0.25">
      <c r="A389" t="s">
        <v>5647</v>
      </c>
      <c r="B389" t="s">
        <v>102</v>
      </c>
      <c r="C389" t="s">
        <v>43</v>
      </c>
      <c r="D389" t="s">
        <v>961</v>
      </c>
      <c r="E389">
        <v>2020</v>
      </c>
      <c r="F389">
        <v>587</v>
      </c>
      <c r="G389">
        <v>133</v>
      </c>
      <c r="H389">
        <v>0</v>
      </c>
      <c r="I389">
        <v>65</v>
      </c>
      <c r="J389">
        <v>123</v>
      </c>
      <c r="K389">
        <v>121</v>
      </c>
      <c r="L389">
        <v>113</v>
      </c>
      <c r="M389">
        <v>93</v>
      </c>
      <c r="N389">
        <v>62</v>
      </c>
      <c r="O389">
        <v>45</v>
      </c>
      <c r="P389">
        <v>57</v>
      </c>
      <c r="Q389">
        <v>29</v>
      </c>
      <c r="R389">
        <v>12</v>
      </c>
      <c r="S389">
        <v>0</v>
      </c>
      <c r="T389">
        <v>0</v>
      </c>
      <c r="U389">
        <v>508</v>
      </c>
      <c r="V389">
        <v>212</v>
      </c>
      <c r="W389">
        <v>0</v>
      </c>
      <c r="X389">
        <v>290</v>
      </c>
      <c r="Y389">
        <v>120</v>
      </c>
      <c r="Z389">
        <v>310</v>
      </c>
      <c r="AA389">
        <v>0</v>
      </c>
      <c r="AB389">
        <v>6</v>
      </c>
      <c r="AC389">
        <v>48</v>
      </c>
      <c r="AD389">
        <v>21</v>
      </c>
      <c r="AE389">
        <v>343</v>
      </c>
      <c r="AF389">
        <v>4</v>
      </c>
      <c r="AG389">
        <v>0</v>
      </c>
      <c r="AH389">
        <v>298</v>
      </c>
      <c r="AI389">
        <v>417</v>
      </c>
      <c r="AJ389">
        <v>12</v>
      </c>
      <c r="AK389">
        <v>291</v>
      </c>
      <c r="AL389">
        <v>720</v>
      </c>
      <c r="AM389">
        <v>0.81527799999999995</v>
      </c>
      <c r="AN389">
        <v>0.184722</v>
      </c>
      <c r="AO389">
        <v>0</v>
      </c>
      <c r="AP389">
        <v>9.0277999999999997E-2</v>
      </c>
      <c r="AQ389">
        <v>0.17083300000000001</v>
      </c>
      <c r="AR389">
        <v>0.16805600000000001</v>
      </c>
      <c r="AS389">
        <v>0.156944</v>
      </c>
      <c r="AT389">
        <v>0.129167</v>
      </c>
      <c r="AU389">
        <v>8.6111000000000007E-2</v>
      </c>
      <c r="AV389">
        <v>6.25E-2</v>
      </c>
      <c r="AW389">
        <v>7.9167000000000001E-2</v>
      </c>
      <c r="AX389">
        <v>4.0278000000000001E-2</v>
      </c>
      <c r="AY389">
        <v>1.6667000000000001E-2</v>
      </c>
      <c r="AZ389">
        <v>0</v>
      </c>
      <c r="BA389">
        <v>0</v>
      </c>
      <c r="BB389">
        <v>0.70555599999999996</v>
      </c>
      <c r="BC389">
        <v>0.29444399999999998</v>
      </c>
      <c r="BD389">
        <v>0</v>
      </c>
      <c r="BE389">
        <v>0.40277800000000002</v>
      </c>
      <c r="BF389">
        <v>0.16666700000000001</v>
      </c>
      <c r="BG389">
        <v>0.43055599999999999</v>
      </c>
      <c r="BH389">
        <v>0</v>
      </c>
      <c r="BI389">
        <v>8.3330000000000001E-3</v>
      </c>
      <c r="BJ389">
        <v>6.666699999999999E-2</v>
      </c>
      <c r="BK389">
        <v>2.9166999999999998E-2</v>
      </c>
      <c r="BL389">
        <v>0.47638900000000001</v>
      </c>
      <c r="BM389">
        <v>5.5560000000000002E-3</v>
      </c>
      <c r="BN389">
        <v>0</v>
      </c>
      <c r="BO389">
        <v>0.41388900000000001</v>
      </c>
      <c r="BP389">
        <v>0.57916699999999999</v>
      </c>
      <c r="BQ389">
        <v>1.6667000000000001E-2</v>
      </c>
      <c r="BR389">
        <v>0.404167</v>
      </c>
      <c r="BS389">
        <v>1</v>
      </c>
      <c r="BT389" t="s">
        <v>5642</v>
      </c>
      <c r="BU389">
        <v>9524</v>
      </c>
      <c r="BV389">
        <v>7.5597999999999999E-2</v>
      </c>
      <c r="BW389">
        <v>0</v>
      </c>
    </row>
    <row r="390" spans="1:75" customFormat="1" x14ac:dyDescent="0.25">
      <c r="A390" t="s">
        <v>5648</v>
      </c>
      <c r="B390" t="s">
        <v>102</v>
      </c>
      <c r="C390" t="s">
        <v>187</v>
      </c>
      <c r="D390" t="s">
        <v>44</v>
      </c>
      <c r="E390">
        <v>2020</v>
      </c>
      <c r="F390">
        <v>80</v>
      </c>
      <c r="G390">
        <v>22</v>
      </c>
      <c r="H390">
        <v>0</v>
      </c>
      <c r="I390">
        <v>17</v>
      </c>
      <c r="J390">
        <v>20</v>
      </c>
      <c r="K390">
        <v>13</v>
      </c>
      <c r="L390">
        <v>12</v>
      </c>
      <c r="M390">
        <v>11</v>
      </c>
      <c r="N390">
        <v>8</v>
      </c>
      <c r="O390">
        <v>10</v>
      </c>
      <c r="P390">
        <v>9</v>
      </c>
      <c r="Q390">
        <v>1</v>
      </c>
      <c r="R390">
        <v>1</v>
      </c>
      <c r="S390">
        <v>0</v>
      </c>
      <c r="T390">
        <v>0</v>
      </c>
      <c r="U390">
        <v>97</v>
      </c>
      <c r="V390">
        <v>5</v>
      </c>
      <c r="W390">
        <v>0</v>
      </c>
      <c r="X390">
        <v>73</v>
      </c>
      <c r="Y390">
        <v>19</v>
      </c>
      <c r="Z390">
        <v>10</v>
      </c>
      <c r="AA390" t="s">
        <v>74</v>
      </c>
      <c r="AB390" t="s">
        <v>74</v>
      </c>
      <c r="AC390" t="s">
        <v>74</v>
      </c>
      <c r="AD390" t="s">
        <v>74</v>
      </c>
      <c r="AE390" t="s">
        <v>74</v>
      </c>
      <c r="AF390" t="s">
        <v>74</v>
      </c>
      <c r="AG390" t="s">
        <v>74</v>
      </c>
      <c r="AH390" t="s">
        <v>74</v>
      </c>
      <c r="AI390">
        <v>76</v>
      </c>
      <c r="AJ390">
        <v>12</v>
      </c>
      <c r="AK390">
        <v>14</v>
      </c>
      <c r="AL390">
        <v>102</v>
      </c>
      <c r="AM390">
        <v>0.78431399999999996</v>
      </c>
      <c r="AN390">
        <v>0.21568599999999999</v>
      </c>
      <c r="AO390">
        <v>0</v>
      </c>
      <c r="AP390">
        <v>0.16666700000000001</v>
      </c>
      <c r="AQ390">
        <v>0.196078</v>
      </c>
      <c r="AR390">
        <v>0.12745100000000001</v>
      </c>
      <c r="AS390">
        <v>0.117647</v>
      </c>
      <c r="AT390">
        <v>0.10784299999999999</v>
      </c>
      <c r="AU390">
        <v>7.8431000000000001E-2</v>
      </c>
      <c r="AV390">
        <v>9.8039000000000001E-2</v>
      </c>
      <c r="AW390">
        <v>8.8234999999999994E-2</v>
      </c>
      <c r="AX390">
        <v>9.8040000000000002E-3</v>
      </c>
      <c r="AY390">
        <v>9.8040000000000002E-3</v>
      </c>
      <c r="AZ390">
        <v>0</v>
      </c>
      <c r="BA390">
        <v>0</v>
      </c>
      <c r="BB390">
        <v>0.95097999999999994</v>
      </c>
      <c r="BC390">
        <v>4.9020000000000001E-2</v>
      </c>
      <c r="BD390">
        <v>0</v>
      </c>
      <c r="BE390">
        <v>0.71568600000000004</v>
      </c>
      <c r="BF390">
        <v>0.186275</v>
      </c>
      <c r="BG390">
        <v>9.8039000000000001E-2</v>
      </c>
      <c r="BH390">
        <v>0</v>
      </c>
      <c r="BI390">
        <v>0</v>
      </c>
      <c r="BJ390">
        <v>0</v>
      </c>
      <c r="BK390">
        <v>0</v>
      </c>
      <c r="BL390">
        <v>0</v>
      </c>
      <c r="BM390">
        <v>0</v>
      </c>
      <c r="BN390">
        <v>0</v>
      </c>
      <c r="BO390">
        <v>0</v>
      </c>
      <c r="BP390">
        <v>0.74509800000000004</v>
      </c>
      <c r="BQ390">
        <v>0.117647</v>
      </c>
      <c r="BR390">
        <v>0.13725499999999999</v>
      </c>
      <c r="BS390">
        <v>1</v>
      </c>
      <c r="BT390" t="s">
        <v>5649</v>
      </c>
      <c r="BU390">
        <v>102</v>
      </c>
      <c r="BV390">
        <v>1</v>
      </c>
      <c r="BW390">
        <v>0</v>
      </c>
    </row>
    <row r="391" spans="1:75" customFormat="1" x14ac:dyDescent="0.25">
      <c r="A391" t="s">
        <v>5650</v>
      </c>
      <c r="B391" t="s">
        <v>102</v>
      </c>
      <c r="C391" t="s">
        <v>187</v>
      </c>
      <c r="D391" t="s">
        <v>947</v>
      </c>
      <c r="E391">
        <v>2020</v>
      </c>
      <c r="F391" t="s">
        <v>74</v>
      </c>
      <c r="G391" t="s">
        <v>74</v>
      </c>
      <c r="H391" t="s">
        <v>74</v>
      </c>
      <c r="I391" t="s">
        <v>74</v>
      </c>
      <c r="J391" t="s">
        <v>74</v>
      </c>
      <c r="K391" t="s">
        <v>74</v>
      </c>
      <c r="L391" t="s">
        <v>74</v>
      </c>
      <c r="M391" t="s">
        <v>74</v>
      </c>
      <c r="N391" t="s">
        <v>74</v>
      </c>
      <c r="O391" t="s">
        <v>74</v>
      </c>
      <c r="P391" t="s">
        <v>74</v>
      </c>
      <c r="Q391" t="s">
        <v>74</v>
      </c>
      <c r="R391" t="s">
        <v>74</v>
      </c>
      <c r="S391" t="s">
        <v>74</v>
      </c>
      <c r="T391" t="s">
        <v>74</v>
      </c>
      <c r="U391" t="s">
        <v>74</v>
      </c>
      <c r="V391" t="s">
        <v>74</v>
      </c>
      <c r="W391" t="s">
        <v>74</v>
      </c>
      <c r="X391" t="s">
        <v>74</v>
      </c>
      <c r="Y391" t="s">
        <v>74</v>
      </c>
      <c r="Z391" t="s">
        <v>74</v>
      </c>
      <c r="AA391" t="s">
        <v>74</v>
      </c>
      <c r="AB391" t="s">
        <v>74</v>
      </c>
      <c r="AC391" t="s">
        <v>74</v>
      </c>
      <c r="AD391" t="s">
        <v>74</v>
      </c>
      <c r="AE391" t="s">
        <v>74</v>
      </c>
      <c r="AF391" t="s">
        <v>74</v>
      </c>
      <c r="AG391" t="s">
        <v>74</v>
      </c>
      <c r="AH391" t="s">
        <v>74</v>
      </c>
      <c r="AI391" t="s">
        <v>74</v>
      </c>
      <c r="AJ391" t="s">
        <v>74</v>
      </c>
      <c r="AK391" t="s">
        <v>74</v>
      </c>
      <c r="AL391" t="s">
        <v>74</v>
      </c>
      <c r="AM391" t="s">
        <v>74</v>
      </c>
      <c r="AN391" t="s">
        <v>74</v>
      </c>
      <c r="AO391" t="s">
        <v>74</v>
      </c>
      <c r="AP391" t="s">
        <v>74</v>
      </c>
      <c r="AQ391" t="s">
        <v>74</v>
      </c>
      <c r="AR391" t="s">
        <v>74</v>
      </c>
      <c r="AS391" t="s">
        <v>74</v>
      </c>
      <c r="AT391" t="s">
        <v>74</v>
      </c>
      <c r="AU391" t="s">
        <v>74</v>
      </c>
      <c r="AV391" t="s">
        <v>74</v>
      </c>
      <c r="AW391" t="s">
        <v>74</v>
      </c>
      <c r="AX391" t="s">
        <v>74</v>
      </c>
      <c r="AY391" t="s">
        <v>74</v>
      </c>
      <c r="AZ391" t="s">
        <v>74</v>
      </c>
      <c r="BA391" t="s">
        <v>74</v>
      </c>
      <c r="BB391" t="s">
        <v>74</v>
      </c>
      <c r="BC391" t="s">
        <v>74</v>
      </c>
      <c r="BD391" t="s">
        <v>74</v>
      </c>
      <c r="BE391" t="s">
        <v>74</v>
      </c>
      <c r="BF391" t="s">
        <v>74</v>
      </c>
      <c r="BG391" t="s">
        <v>74</v>
      </c>
      <c r="BH391" t="s">
        <v>74</v>
      </c>
      <c r="BI391" t="s">
        <v>74</v>
      </c>
      <c r="BJ391" t="s">
        <v>74</v>
      </c>
      <c r="BK391" t="s">
        <v>74</v>
      </c>
      <c r="BL391" t="s">
        <v>74</v>
      </c>
      <c r="BM391" t="s">
        <v>74</v>
      </c>
      <c r="BN391" t="s">
        <v>74</v>
      </c>
      <c r="BO391" t="s">
        <v>74</v>
      </c>
      <c r="BP391" t="s">
        <v>74</v>
      </c>
      <c r="BQ391" t="s">
        <v>74</v>
      </c>
      <c r="BR391" t="s">
        <v>74</v>
      </c>
      <c r="BS391" t="s">
        <v>74</v>
      </c>
      <c r="BT391" t="s">
        <v>5649</v>
      </c>
      <c r="BU391" t="s">
        <v>74</v>
      </c>
      <c r="BV391" t="s">
        <v>74</v>
      </c>
      <c r="BW391">
        <v>0</v>
      </c>
    </row>
    <row r="392" spans="1:75" customFormat="1" x14ac:dyDescent="0.25">
      <c r="A392" t="s">
        <v>5651</v>
      </c>
      <c r="B392" t="s">
        <v>102</v>
      </c>
      <c r="C392" t="s">
        <v>187</v>
      </c>
      <c r="D392" t="s">
        <v>949</v>
      </c>
      <c r="E392">
        <v>2020</v>
      </c>
      <c r="F392" t="s">
        <v>74</v>
      </c>
      <c r="G392" t="s">
        <v>74</v>
      </c>
      <c r="H392" t="s">
        <v>74</v>
      </c>
      <c r="I392" t="s">
        <v>74</v>
      </c>
      <c r="J392" t="s">
        <v>74</v>
      </c>
      <c r="K392" t="s">
        <v>74</v>
      </c>
      <c r="L392" t="s">
        <v>74</v>
      </c>
      <c r="M392" t="s">
        <v>74</v>
      </c>
      <c r="N392" t="s">
        <v>74</v>
      </c>
      <c r="O392" t="s">
        <v>74</v>
      </c>
      <c r="P392" t="s">
        <v>74</v>
      </c>
      <c r="Q392" t="s">
        <v>74</v>
      </c>
      <c r="R392" t="s">
        <v>74</v>
      </c>
      <c r="S392" t="s">
        <v>74</v>
      </c>
      <c r="T392" t="s">
        <v>74</v>
      </c>
      <c r="U392" t="s">
        <v>74</v>
      </c>
      <c r="V392" t="s">
        <v>74</v>
      </c>
      <c r="W392" t="s">
        <v>74</v>
      </c>
      <c r="X392" t="s">
        <v>74</v>
      </c>
      <c r="Y392" t="s">
        <v>74</v>
      </c>
      <c r="Z392" t="s">
        <v>74</v>
      </c>
      <c r="AA392" t="s">
        <v>74</v>
      </c>
      <c r="AB392" t="s">
        <v>74</v>
      </c>
      <c r="AC392" t="s">
        <v>74</v>
      </c>
      <c r="AD392" t="s">
        <v>74</v>
      </c>
      <c r="AE392" t="s">
        <v>74</v>
      </c>
      <c r="AF392" t="s">
        <v>74</v>
      </c>
      <c r="AG392" t="s">
        <v>74</v>
      </c>
      <c r="AH392" t="s">
        <v>74</v>
      </c>
      <c r="AI392" t="s">
        <v>74</v>
      </c>
      <c r="AJ392" t="s">
        <v>74</v>
      </c>
      <c r="AK392" t="s">
        <v>74</v>
      </c>
      <c r="AL392" t="s">
        <v>74</v>
      </c>
      <c r="AM392" t="s">
        <v>74</v>
      </c>
      <c r="AN392" t="s">
        <v>74</v>
      </c>
      <c r="AO392" t="s">
        <v>74</v>
      </c>
      <c r="AP392" t="s">
        <v>74</v>
      </c>
      <c r="AQ392" t="s">
        <v>74</v>
      </c>
      <c r="AR392" t="s">
        <v>74</v>
      </c>
      <c r="AS392" t="s">
        <v>74</v>
      </c>
      <c r="AT392" t="s">
        <v>74</v>
      </c>
      <c r="AU392" t="s">
        <v>74</v>
      </c>
      <c r="AV392" t="s">
        <v>74</v>
      </c>
      <c r="AW392" t="s">
        <v>74</v>
      </c>
      <c r="AX392" t="s">
        <v>74</v>
      </c>
      <c r="AY392" t="s">
        <v>74</v>
      </c>
      <c r="AZ392" t="s">
        <v>74</v>
      </c>
      <c r="BA392" t="s">
        <v>74</v>
      </c>
      <c r="BB392" t="s">
        <v>74</v>
      </c>
      <c r="BC392" t="s">
        <v>74</v>
      </c>
      <c r="BD392" t="s">
        <v>74</v>
      </c>
      <c r="BE392" t="s">
        <v>74</v>
      </c>
      <c r="BF392" t="s">
        <v>74</v>
      </c>
      <c r="BG392" t="s">
        <v>74</v>
      </c>
      <c r="BH392" t="s">
        <v>74</v>
      </c>
      <c r="BI392" t="s">
        <v>74</v>
      </c>
      <c r="BJ392" t="s">
        <v>74</v>
      </c>
      <c r="BK392" t="s">
        <v>74</v>
      </c>
      <c r="BL392" t="s">
        <v>74</v>
      </c>
      <c r="BM392" t="s">
        <v>74</v>
      </c>
      <c r="BN392" t="s">
        <v>74</v>
      </c>
      <c r="BO392" t="s">
        <v>74</v>
      </c>
      <c r="BP392" t="s">
        <v>74</v>
      </c>
      <c r="BQ392" t="s">
        <v>74</v>
      </c>
      <c r="BR392" t="s">
        <v>74</v>
      </c>
      <c r="BS392" t="s">
        <v>74</v>
      </c>
      <c r="BT392" t="s">
        <v>5649</v>
      </c>
      <c r="BU392" t="s">
        <v>74</v>
      </c>
      <c r="BV392" t="s">
        <v>74</v>
      </c>
      <c r="BW392">
        <v>0</v>
      </c>
    </row>
    <row r="393" spans="1:75" customFormat="1" x14ac:dyDescent="0.25">
      <c r="A393" t="s">
        <v>5652</v>
      </c>
      <c r="B393" t="s">
        <v>102</v>
      </c>
      <c r="C393" t="s">
        <v>187</v>
      </c>
      <c r="D393" t="s">
        <v>953</v>
      </c>
      <c r="E393">
        <v>2020</v>
      </c>
      <c r="F393" t="s">
        <v>74</v>
      </c>
      <c r="G393" t="s">
        <v>74</v>
      </c>
      <c r="H393" t="s">
        <v>74</v>
      </c>
      <c r="I393" t="s">
        <v>74</v>
      </c>
      <c r="J393" t="s">
        <v>74</v>
      </c>
      <c r="K393" t="s">
        <v>74</v>
      </c>
      <c r="L393" t="s">
        <v>74</v>
      </c>
      <c r="M393" t="s">
        <v>74</v>
      </c>
      <c r="N393" t="s">
        <v>74</v>
      </c>
      <c r="O393" t="s">
        <v>74</v>
      </c>
      <c r="P393" t="s">
        <v>74</v>
      </c>
      <c r="Q393" t="s">
        <v>74</v>
      </c>
      <c r="R393" t="s">
        <v>74</v>
      </c>
      <c r="S393" t="s">
        <v>74</v>
      </c>
      <c r="T393" t="s">
        <v>74</v>
      </c>
      <c r="U393" t="s">
        <v>74</v>
      </c>
      <c r="V393" t="s">
        <v>74</v>
      </c>
      <c r="W393" t="s">
        <v>74</v>
      </c>
      <c r="X393" t="s">
        <v>74</v>
      </c>
      <c r="Y393" t="s">
        <v>74</v>
      </c>
      <c r="Z393" t="s">
        <v>74</v>
      </c>
      <c r="AA393" t="s">
        <v>74</v>
      </c>
      <c r="AB393" t="s">
        <v>74</v>
      </c>
      <c r="AC393" t="s">
        <v>74</v>
      </c>
      <c r="AD393" t="s">
        <v>74</v>
      </c>
      <c r="AE393" t="s">
        <v>74</v>
      </c>
      <c r="AF393" t="s">
        <v>74</v>
      </c>
      <c r="AG393" t="s">
        <v>74</v>
      </c>
      <c r="AH393" t="s">
        <v>74</v>
      </c>
      <c r="AI393" t="s">
        <v>74</v>
      </c>
      <c r="AJ393" t="s">
        <v>74</v>
      </c>
      <c r="AK393" t="s">
        <v>74</v>
      </c>
      <c r="AL393" t="s">
        <v>74</v>
      </c>
      <c r="AM393" t="s">
        <v>74</v>
      </c>
      <c r="AN393" t="s">
        <v>74</v>
      </c>
      <c r="AO393" t="s">
        <v>74</v>
      </c>
      <c r="AP393" t="s">
        <v>74</v>
      </c>
      <c r="AQ393" t="s">
        <v>74</v>
      </c>
      <c r="AR393" t="s">
        <v>74</v>
      </c>
      <c r="AS393" t="s">
        <v>74</v>
      </c>
      <c r="AT393" t="s">
        <v>74</v>
      </c>
      <c r="AU393" t="s">
        <v>74</v>
      </c>
      <c r="AV393" t="s">
        <v>74</v>
      </c>
      <c r="AW393" t="s">
        <v>74</v>
      </c>
      <c r="AX393" t="s">
        <v>74</v>
      </c>
      <c r="AY393" t="s">
        <v>74</v>
      </c>
      <c r="AZ393" t="s">
        <v>74</v>
      </c>
      <c r="BA393" t="s">
        <v>74</v>
      </c>
      <c r="BB393" t="s">
        <v>74</v>
      </c>
      <c r="BC393" t="s">
        <v>74</v>
      </c>
      <c r="BD393" t="s">
        <v>74</v>
      </c>
      <c r="BE393" t="s">
        <v>74</v>
      </c>
      <c r="BF393" t="s">
        <v>74</v>
      </c>
      <c r="BG393" t="s">
        <v>74</v>
      </c>
      <c r="BH393" t="s">
        <v>74</v>
      </c>
      <c r="BI393" t="s">
        <v>74</v>
      </c>
      <c r="BJ393" t="s">
        <v>74</v>
      </c>
      <c r="BK393" t="s">
        <v>74</v>
      </c>
      <c r="BL393" t="s">
        <v>74</v>
      </c>
      <c r="BM393" t="s">
        <v>74</v>
      </c>
      <c r="BN393" t="s">
        <v>74</v>
      </c>
      <c r="BO393" t="s">
        <v>74</v>
      </c>
      <c r="BP393" t="s">
        <v>74</v>
      </c>
      <c r="BQ393" t="s">
        <v>74</v>
      </c>
      <c r="BR393" t="s">
        <v>74</v>
      </c>
      <c r="BS393" t="s">
        <v>74</v>
      </c>
      <c r="BT393" t="s">
        <v>5649</v>
      </c>
      <c r="BU393" t="s">
        <v>74</v>
      </c>
      <c r="BV393" t="s">
        <v>74</v>
      </c>
      <c r="BW393">
        <v>0</v>
      </c>
    </row>
    <row r="394" spans="1:75" customFormat="1" x14ac:dyDescent="0.25">
      <c r="A394" t="s">
        <v>5653</v>
      </c>
      <c r="B394" t="s">
        <v>102</v>
      </c>
      <c r="C394" t="s">
        <v>187</v>
      </c>
      <c r="D394" t="s">
        <v>961</v>
      </c>
      <c r="E394">
        <v>2020</v>
      </c>
      <c r="F394" t="s">
        <v>74</v>
      </c>
      <c r="G394" t="s">
        <v>74</v>
      </c>
      <c r="H394" t="s">
        <v>74</v>
      </c>
      <c r="I394" t="s">
        <v>74</v>
      </c>
      <c r="J394" t="s">
        <v>74</v>
      </c>
      <c r="K394" t="s">
        <v>74</v>
      </c>
      <c r="L394" t="s">
        <v>74</v>
      </c>
      <c r="M394" t="s">
        <v>74</v>
      </c>
      <c r="N394" t="s">
        <v>74</v>
      </c>
      <c r="O394" t="s">
        <v>74</v>
      </c>
      <c r="P394" t="s">
        <v>74</v>
      </c>
      <c r="Q394" t="s">
        <v>74</v>
      </c>
      <c r="R394" t="s">
        <v>74</v>
      </c>
      <c r="S394" t="s">
        <v>74</v>
      </c>
      <c r="T394" t="s">
        <v>74</v>
      </c>
      <c r="U394" t="s">
        <v>74</v>
      </c>
      <c r="V394" t="s">
        <v>74</v>
      </c>
      <c r="W394" t="s">
        <v>74</v>
      </c>
      <c r="X394" t="s">
        <v>74</v>
      </c>
      <c r="Y394" t="s">
        <v>74</v>
      </c>
      <c r="Z394" t="s">
        <v>74</v>
      </c>
      <c r="AA394" t="s">
        <v>74</v>
      </c>
      <c r="AB394" t="s">
        <v>74</v>
      </c>
      <c r="AC394" t="s">
        <v>74</v>
      </c>
      <c r="AD394" t="s">
        <v>74</v>
      </c>
      <c r="AE394" t="s">
        <v>74</v>
      </c>
      <c r="AF394" t="s">
        <v>74</v>
      </c>
      <c r="AG394" t="s">
        <v>74</v>
      </c>
      <c r="AH394" t="s">
        <v>74</v>
      </c>
      <c r="AI394" t="s">
        <v>74</v>
      </c>
      <c r="AJ394" t="s">
        <v>74</v>
      </c>
      <c r="AK394" t="s">
        <v>74</v>
      </c>
      <c r="AL394" t="s">
        <v>74</v>
      </c>
      <c r="AM394" t="s">
        <v>74</v>
      </c>
      <c r="AN394" t="s">
        <v>74</v>
      </c>
      <c r="AO394" t="s">
        <v>74</v>
      </c>
      <c r="AP394" t="s">
        <v>74</v>
      </c>
      <c r="AQ394" t="s">
        <v>74</v>
      </c>
      <c r="AR394" t="s">
        <v>74</v>
      </c>
      <c r="AS394" t="s">
        <v>74</v>
      </c>
      <c r="AT394" t="s">
        <v>74</v>
      </c>
      <c r="AU394" t="s">
        <v>74</v>
      </c>
      <c r="AV394" t="s">
        <v>74</v>
      </c>
      <c r="AW394" t="s">
        <v>74</v>
      </c>
      <c r="AX394" t="s">
        <v>74</v>
      </c>
      <c r="AY394" t="s">
        <v>74</v>
      </c>
      <c r="AZ394" t="s">
        <v>74</v>
      </c>
      <c r="BA394" t="s">
        <v>74</v>
      </c>
      <c r="BB394" t="s">
        <v>74</v>
      </c>
      <c r="BC394" t="s">
        <v>74</v>
      </c>
      <c r="BD394" t="s">
        <v>74</v>
      </c>
      <c r="BE394" t="s">
        <v>74</v>
      </c>
      <c r="BF394" t="s">
        <v>74</v>
      </c>
      <c r="BG394" t="s">
        <v>74</v>
      </c>
      <c r="BH394" t="s">
        <v>74</v>
      </c>
      <c r="BI394" t="s">
        <v>74</v>
      </c>
      <c r="BJ394" t="s">
        <v>74</v>
      </c>
      <c r="BK394" t="s">
        <v>74</v>
      </c>
      <c r="BL394" t="s">
        <v>74</v>
      </c>
      <c r="BM394" t="s">
        <v>74</v>
      </c>
      <c r="BN394" t="s">
        <v>74</v>
      </c>
      <c r="BO394" t="s">
        <v>74</v>
      </c>
      <c r="BP394" t="s">
        <v>74</v>
      </c>
      <c r="BQ394" t="s">
        <v>74</v>
      </c>
      <c r="BR394" t="s">
        <v>74</v>
      </c>
      <c r="BS394" t="s">
        <v>74</v>
      </c>
      <c r="BT394" t="s">
        <v>5649</v>
      </c>
      <c r="BU394" t="s">
        <v>74</v>
      </c>
      <c r="BV394" t="s">
        <v>74</v>
      </c>
      <c r="BW394">
        <v>0</v>
      </c>
    </row>
    <row r="395" spans="1:75" customFormat="1" x14ac:dyDescent="0.25">
      <c r="A395" t="s">
        <v>5654</v>
      </c>
      <c r="B395" t="s">
        <v>102</v>
      </c>
      <c r="C395" t="s">
        <v>420</v>
      </c>
      <c r="D395" t="s">
        <v>44</v>
      </c>
      <c r="E395">
        <v>2020</v>
      </c>
      <c r="F395">
        <v>3893</v>
      </c>
      <c r="G395">
        <v>1302</v>
      </c>
      <c r="H395">
        <v>0</v>
      </c>
      <c r="I395">
        <v>920</v>
      </c>
      <c r="J395">
        <v>925</v>
      </c>
      <c r="K395">
        <v>746</v>
      </c>
      <c r="L395">
        <v>629</v>
      </c>
      <c r="M395">
        <v>581</v>
      </c>
      <c r="N395">
        <v>599</v>
      </c>
      <c r="O395">
        <v>462</v>
      </c>
      <c r="P395">
        <v>203</v>
      </c>
      <c r="Q395">
        <v>42</v>
      </c>
      <c r="R395">
        <v>12</v>
      </c>
      <c r="S395">
        <v>76</v>
      </c>
      <c r="T395">
        <v>0</v>
      </c>
      <c r="U395">
        <v>5033</v>
      </c>
      <c r="V395">
        <v>162</v>
      </c>
      <c r="W395">
        <v>0</v>
      </c>
      <c r="X395" t="s">
        <v>74</v>
      </c>
      <c r="Y395" t="s">
        <v>74</v>
      </c>
      <c r="Z395" t="s">
        <v>74</v>
      </c>
      <c r="AA395" t="s">
        <v>74</v>
      </c>
      <c r="AB395" t="s">
        <v>74</v>
      </c>
      <c r="AC395" t="s">
        <v>74</v>
      </c>
      <c r="AD395" t="s">
        <v>74</v>
      </c>
      <c r="AE395" t="s">
        <v>74</v>
      </c>
      <c r="AF395" t="s">
        <v>74</v>
      </c>
      <c r="AG395" t="s">
        <v>74</v>
      </c>
      <c r="AH395" t="s">
        <v>74</v>
      </c>
      <c r="AI395">
        <v>4803</v>
      </c>
      <c r="AJ395">
        <v>388</v>
      </c>
      <c r="AK395">
        <v>4</v>
      </c>
      <c r="AL395">
        <v>5195</v>
      </c>
      <c r="AM395">
        <v>0.74937399999999998</v>
      </c>
      <c r="AN395">
        <v>0.25062600000000002</v>
      </c>
      <c r="AO395">
        <v>0</v>
      </c>
      <c r="AP395">
        <v>0.177093</v>
      </c>
      <c r="AQ395">
        <v>0.17805599999999999</v>
      </c>
      <c r="AR395">
        <v>0.14360000000000001</v>
      </c>
      <c r="AS395">
        <v>0.12107800000000001</v>
      </c>
      <c r="AT395">
        <v>0.11183800000000001</v>
      </c>
      <c r="AU395">
        <v>0.115303</v>
      </c>
      <c r="AV395">
        <v>8.8931999999999997E-2</v>
      </c>
      <c r="AW395">
        <v>3.9076E-2</v>
      </c>
      <c r="AX395">
        <v>8.0850000000000002E-3</v>
      </c>
      <c r="AY395">
        <v>2.31E-3</v>
      </c>
      <c r="AZ395">
        <v>1.4629E-2</v>
      </c>
      <c r="BA395">
        <v>0</v>
      </c>
      <c r="BB395">
        <v>0.96881600000000001</v>
      </c>
      <c r="BC395">
        <v>3.1184E-2</v>
      </c>
      <c r="BD395">
        <v>0</v>
      </c>
      <c r="BE395">
        <v>0</v>
      </c>
      <c r="BF395">
        <v>0</v>
      </c>
      <c r="BG395">
        <v>0</v>
      </c>
      <c r="BH395">
        <v>0</v>
      </c>
      <c r="BI395">
        <v>0</v>
      </c>
      <c r="BJ395">
        <v>0</v>
      </c>
      <c r="BK395">
        <v>0</v>
      </c>
      <c r="BL395">
        <v>0</v>
      </c>
      <c r="BM395">
        <v>0</v>
      </c>
      <c r="BN395">
        <v>0</v>
      </c>
      <c r="BO395">
        <v>0</v>
      </c>
      <c r="BP395">
        <v>0.924543</v>
      </c>
      <c r="BQ395">
        <v>7.4687000000000003E-2</v>
      </c>
      <c r="BR395">
        <v>7.6999999999999996E-4</v>
      </c>
      <c r="BS395">
        <v>1</v>
      </c>
      <c r="BT395" t="s">
        <v>5655</v>
      </c>
      <c r="BU395">
        <v>5195</v>
      </c>
      <c r="BV395">
        <v>1</v>
      </c>
      <c r="BW395">
        <v>0</v>
      </c>
    </row>
    <row r="396" spans="1:75" customFormat="1" x14ac:dyDescent="0.25">
      <c r="A396" t="s">
        <v>5656</v>
      </c>
      <c r="B396" t="s">
        <v>102</v>
      </c>
      <c r="C396" t="s">
        <v>420</v>
      </c>
      <c r="D396" t="s">
        <v>947</v>
      </c>
      <c r="E396">
        <v>2020</v>
      </c>
      <c r="F396">
        <v>1569</v>
      </c>
      <c r="G396">
        <v>788</v>
      </c>
      <c r="H396">
        <v>0</v>
      </c>
      <c r="I396">
        <v>568</v>
      </c>
      <c r="J396">
        <v>480</v>
      </c>
      <c r="K396">
        <v>297</v>
      </c>
      <c r="L396">
        <v>237</v>
      </c>
      <c r="M396">
        <v>202</v>
      </c>
      <c r="N396">
        <v>220</v>
      </c>
      <c r="O396">
        <v>170</v>
      </c>
      <c r="P396">
        <v>95</v>
      </c>
      <c r="Q396">
        <v>24</v>
      </c>
      <c r="R396">
        <v>7</v>
      </c>
      <c r="S396">
        <v>57</v>
      </c>
      <c r="T396">
        <v>0</v>
      </c>
      <c r="U396">
        <v>2300</v>
      </c>
      <c r="V396">
        <v>57</v>
      </c>
      <c r="W396">
        <v>0</v>
      </c>
      <c r="X396" t="s">
        <v>74</v>
      </c>
      <c r="Y396" t="s">
        <v>74</v>
      </c>
      <c r="Z396" t="s">
        <v>74</v>
      </c>
      <c r="AA396" t="s">
        <v>74</v>
      </c>
      <c r="AB396" t="s">
        <v>74</v>
      </c>
      <c r="AC396" t="s">
        <v>74</v>
      </c>
      <c r="AD396" t="s">
        <v>74</v>
      </c>
      <c r="AE396" t="s">
        <v>74</v>
      </c>
      <c r="AF396" t="s">
        <v>74</v>
      </c>
      <c r="AG396" t="s">
        <v>74</v>
      </c>
      <c r="AH396" t="s">
        <v>74</v>
      </c>
      <c r="AI396">
        <v>2175</v>
      </c>
      <c r="AJ396">
        <v>181</v>
      </c>
      <c r="AK396">
        <v>1</v>
      </c>
      <c r="AL396">
        <v>2357</v>
      </c>
      <c r="AM396">
        <v>0.66567700000000007</v>
      </c>
      <c r="AN396">
        <v>0.33432299999999998</v>
      </c>
      <c r="AO396">
        <v>0</v>
      </c>
      <c r="AP396">
        <v>0.240984</v>
      </c>
      <c r="AQ396">
        <v>0.203649</v>
      </c>
      <c r="AR396">
        <v>0.12600800000000001</v>
      </c>
      <c r="AS396">
        <v>0.100552</v>
      </c>
      <c r="AT396">
        <v>8.5702E-2</v>
      </c>
      <c r="AU396">
        <v>9.3339000000000005E-2</v>
      </c>
      <c r="AV396">
        <v>7.2125999999999996E-2</v>
      </c>
      <c r="AW396">
        <v>4.0305000000000001E-2</v>
      </c>
      <c r="AX396">
        <v>1.0182E-2</v>
      </c>
      <c r="AY396">
        <v>2.97E-3</v>
      </c>
      <c r="AZ396">
        <v>2.4183E-2</v>
      </c>
      <c r="BA396">
        <v>0</v>
      </c>
      <c r="BB396">
        <v>0.97581699999999993</v>
      </c>
      <c r="BC396">
        <v>2.4183E-2</v>
      </c>
      <c r="BD396">
        <v>0</v>
      </c>
      <c r="BE396">
        <v>0</v>
      </c>
      <c r="BF396">
        <v>0</v>
      </c>
      <c r="BG396">
        <v>0</v>
      </c>
      <c r="BH396">
        <v>0</v>
      </c>
      <c r="BI396">
        <v>0</v>
      </c>
      <c r="BJ396">
        <v>0</v>
      </c>
      <c r="BK396">
        <v>0</v>
      </c>
      <c r="BL396">
        <v>0</v>
      </c>
      <c r="BM396">
        <v>0</v>
      </c>
      <c r="BN396">
        <v>0</v>
      </c>
      <c r="BO396">
        <v>0</v>
      </c>
      <c r="BP396">
        <v>0.92278300000000002</v>
      </c>
      <c r="BQ396">
        <v>7.6793E-2</v>
      </c>
      <c r="BR396">
        <v>4.2400000000000001E-4</v>
      </c>
      <c r="BS396">
        <v>1</v>
      </c>
      <c r="BT396" t="s">
        <v>5655</v>
      </c>
      <c r="BU396">
        <v>5195</v>
      </c>
      <c r="BV396">
        <v>0.45370500000000002</v>
      </c>
      <c r="BW396">
        <v>0</v>
      </c>
    </row>
    <row r="397" spans="1:75" customFormat="1" x14ac:dyDescent="0.25">
      <c r="A397" t="s">
        <v>5657</v>
      </c>
      <c r="B397" t="s">
        <v>102</v>
      </c>
      <c r="C397" t="s">
        <v>420</v>
      </c>
      <c r="D397" t="s">
        <v>949</v>
      </c>
      <c r="E397">
        <v>2020</v>
      </c>
      <c r="F397">
        <v>2068</v>
      </c>
      <c r="G397">
        <v>394</v>
      </c>
      <c r="H397">
        <v>0</v>
      </c>
      <c r="I397">
        <v>327</v>
      </c>
      <c r="J397">
        <v>398</v>
      </c>
      <c r="K397">
        <v>390</v>
      </c>
      <c r="L397">
        <v>345</v>
      </c>
      <c r="M397">
        <v>322</v>
      </c>
      <c r="N397">
        <v>333</v>
      </c>
      <c r="O397">
        <v>242</v>
      </c>
      <c r="P397">
        <v>76</v>
      </c>
      <c r="Q397">
        <v>8</v>
      </c>
      <c r="R397">
        <v>3</v>
      </c>
      <c r="S397">
        <v>18</v>
      </c>
      <c r="T397">
        <v>0</v>
      </c>
      <c r="U397">
        <v>2366</v>
      </c>
      <c r="V397">
        <v>96</v>
      </c>
      <c r="W397">
        <v>0</v>
      </c>
      <c r="X397" t="s">
        <v>74</v>
      </c>
      <c r="Y397" t="s">
        <v>74</v>
      </c>
      <c r="Z397" t="s">
        <v>74</v>
      </c>
      <c r="AA397" t="s">
        <v>74</v>
      </c>
      <c r="AB397" t="s">
        <v>74</v>
      </c>
      <c r="AC397" t="s">
        <v>74</v>
      </c>
      <c r="AD397" t="s">
        <v>74</v>
      </c>
      <c r="AE397" t="s">
        <v>74</v>
      </c>
      <c r="AF397" t="s">
        <v>74</v>
      </c>
      <c r="AG397" t="s">
        <v>74</v>
      </c>
      <c r="AH397" t="s">
        <v>74</v>
      </c>
      <c r="AI397">
        <v>2264</v>
      </c>
      <c r="AJ397">
        <v>197</v>
      </c>
      <c r="AK397">
        <v>1</v>
      </c>
      <c r="AL397">
        <v>2462</v>
      </c>
      <c r="AM397">
        <v>0.83996799999999994</v>
      </c>
      <c r="AN397">
        <v>0.16003200000000001</v>
      </c>
      <c r="AO397">
        <v>0</v>
      </c>
      <c r="AP397">
        <v>0.13281899999999999</v>
      </c>
      <c r="AQ397">
        <v>0.161657</v>
      </c>
      <c r="AR397">
        <v>0.15840799999999999</v>
      </c>
      <c r="AS397">
        <v>0.14013</v>
      </c>
      <c r="AT397">
        <v>0.13078799999999999</v>
      </c>
      <c r="AU397">
        <v>0.13525599999999999</v>
      </c>
      <c r="AV397">
        <v>9.8293999999999992E-2</v>
      </c>
      <c r="AW397">
        <v>3.0869000000000001E-2</v>
      </c>
      <c r="AX397">
        <v>3.2490000000000002E-3</v>
      </c>
      <c r="AY397">
        <v>1.219E-3</v>
      </c>
      <c r="AZ397">
        <v>7.3109999999999998E-3</v>
      </c>
      <c r="BA397">
        <v>0</v>
      </c>
      <c r="BB397">
        <v>0.96100700000000006</v>
      </c>
      <c r="BC397">
        <v>3.8993E-2</v>
      </c>
      <c r="BD397">
        <v>0</v>
      </c>
      <c r="BE397">
        <v>0</v>
      </c>
      <c r="BF397">
        <v>0</v>
      </c>
      <c r="BG397">
        <v>0</v>
      </c>
      <c r="BH397">
        <v>0</v>
      </c>
      <c r="BI397">
        <v>0</v>
      </c>
      <c r="BJ397">
        <v>0</v>
      </c>
      <c r="BK397">
        <v>0</v>
      </c>
      <c r="BL397">
        <v>0</v>
      </c>
      <c r="BM397">
        <v>0</v>
      </c>
      <c r="BN397">
        <v>0</v>
      </c>
      <c r="BO397">
        <v>0</v>
      </c>
      <c r="BP397">
        <v>0.91957800000000001</v>
      </c>
      <c r="BQ397">
        <v>8.0016000000000004E-2</v>
      </c>
      <c r="BR397">
        <v>4.0599999999999989E-4</v>
      </c>
      <c r="BS397">
        <v>1</v>
      </c>
      <c r="BT397" t="s">
        <v>5655</v>
      </c>
      <c r="BU397">
        <v>5195</v>
      </c>
      <c r="BV397">
        <v>0.47391699999999998</v>
      </c>
      <c r="BW397">
        <v>0</v>
      </c>
    </row>
    <row r="398" spans="1:75" customFormat="1" x14ac:dyDescent="0.25">
      <c r="A398" t="s">
        <v>5658</v>
      </c>
      <c r="B398" t="s">
        <v>102</v>
      </c>
      <c r="C398" t="s">
        <v>420</v>
      </c>
      <c r="D398" t="s">
        <v>953</v>
      </c>
      <c r="E398">
        <v>2020</v>
      </c>
      <c r="F398">
        <v>202</v>
      </c>
      <c r="G398">
        <v>94</v>
      </c>
      <c r="H398">
        <v>0</v>
      </c>
      <c r="I398">
        <v>21</v>
      </c>
      <c r="J398">
        <v>32</v>
      </c>
      <c r="K398">
        <v>45</v>
      </c>
      <c r="L398">
        <v>40</v>
      </c>
      <c r="M398">
        <v>44</v>
      </c>
      <c r="N398">
        <v>36</v>
      </c>
      <c r="O398">
        <v>42</v>
      </c>
      <c r="P398">
        <v>28</v>
      </c>
      <c r="Q398">
        <v>6</v>
      </c>
      <c r="R398">
        <v>1</v>
      </c>
      <c r="S398">
        <v>1</v>
      </c>
      <c r="T398">
        <v>0</v>
      </c>
      <c r="U398">
        <v>290</v>
      </c>
      <c r="V398">
        <v>6</v>
      </c>
      <c r="W398">
        <v>0</v>
      </c>
      <c r="X398" t="s">
        <v>74</v>
      </c>
      <c r="Y398" t="s">
        <v>74</v>
      </c>
      <c r="Z398" t="s">
        <v>74</v>
      </c>
      <c r="AA398" t="s">
        <v>74</v>
      </c>
      <c r="AB398" t="s">
        <v>74</v>
      </c>
      <c r="AC398" t="s">
        <v>74</v>
      </c>
      <c r="AD398" t="s">
        <v>74</v>
      </c>
      <c r="AE398" t="s">
        <v>74</v>
      </c>
      <c r="AF398" t="s">
        <v>74</v>
      </c>
      <c r="AG398" t="s">
        <v>74</v>
      </c>
      <c r="AH398" t="s">
        <v>74</v>
      </c>
      <c r="AI398">
        <v>288</v>
      </c>
      <c r="AJ398">
        <v>6</v>
      </c>
      <c r="AK398">
        <v>2</v>
      </c>
      <c r="AL398">
        <v>296</v>
      </c>
      <c r="AM398">
        <v>0.68243200000000004</v>
      </c>
      <c r="AN398">
        <v>0.31756800000000002</v>
      </c>
      <c r="AO398">
        <v>0</v>
      </c>
      <c r="AP398">
        <v>7.0945999999999995E-2</v>
      </c>
      <c r="AQ398">
        <v>0.108108</v>
      </c>
      <c r="AR398">
        <v>0.152027</v>
      </c>
      <c r="AS398">
        <v>0.13513500000000001</v>
      </c>
      <c r="AT398">
        <v>0.148649</v>
      </c>
      <c r="AU398">
        <v>0.12162199999999999</v>
      </c>
      <c r="AV398">
        <v>0.14189199999999999</v>
      </c>
      <c r="AW398">
        <v>9.4594999999999999E-2</v>
      </c>
      <c r="AX398">
        <v>2.027E-2</v>
      </c>
      <c r="AY398">
        <v>3.3779999999999999E-3</v>
      </c>
      <c r="AZ398">
        <v>3.3779999999999999E-3</v>
      </c>
      <c r="BA398">
        <v>0</v>
      </c>
      <c r="BB398">
        <v>0.97972999999999999</v>
      </c>
      <c r="BC398">
        <v>2.027E-2</v>
      </c>
      <c r="BD398">
        <v>0</v>
      </c>
      <c r="BE398">
        <v>0</v>
      </c>
      <c r="BF398">
        <v>0</v>
      </c>
      <c r="BG398">
        <v>0</v>
      </c>
      <c r="BH398">
        <v>0</v>
      </c>
      <c r="BI398">
        <v>0</v>
      </c>
      <c r="BJ398">
        <v>0</v>
      </c>
      <c r="BK398">
        <v>0</v>
      </c>
      <c r="BL398">
        <v>0</v>
      </c>
      <c r="BM398">
        <v>0</v>
      </c>
      <c r="BN398">
        <v>0</v>
      </c>
      <c r="BO398">
        <v>0</v>
      </c>
      <c r="BP398">
        <v>0.97297300000000009</v>
      </c>
      <c r="BQ398">
        <v>2.027E-2</v>
      </c>
      <c r="BR398">
        <v>6.757E-3</v>
      </c>
      <c r="BS398">
        <v>1</v>
      </c>
      <c r="BT398" t="s">
        <v>5655</v>
      </c>
      <c r="BU398">
        <v>5195</v>
      </c>
      <c r="BV398">
        <v>5.6978000000000001E-2</v>
      </c>
      <c r="BW398">
        <v>0</v>
      </c>
    </row>
    <row r="399" spans="1:75" customFormat="1" x14ac:dyDescent="0.25">
      <c r="A399" t="s">
        <v>5659</v>
      </c>
      <c r="B399" t="s">
        <v>102</v>
      </c>
      <c r="C399" t="s">
        <v>420</v>
      </c>
      <c r="D399" t="s">
        <v>961</v>
      </c>
      <c r="E399">
        <v>2020</v>
      </c>
      <c r="F399">
        <v>54</v>
      </c>
      <c r="G399">
        <v>26</v>
      </c>
      <c r="H399">
        <v>0</v>
      </c>
      <c r="I399">
        <v>4</v>
      </c>
      <c r="J399">
        <v>15</v>
      </c>
      <c r="K399">
        <v>14</v>
      </c>
      <c r="L399">
        <v>7</v>
      </c>
      <c r="M399">
        <v>13</v>
      </c>
      <c r="N399">
        <v>10</v>
      </c>
      <c r="O399">
        <v>8</v>
      </c>
      <c r="P399">
        <v>4</v>
      </c>
      <c r="Q399">
        <v>4</v>
      </c>
      <c r="R399">
        <v>1</v>
      </c>
      <c r="S399">
        <v>0</v>
      </c>
      <c r="T399">
        <v>0</v>
      </c>
      <c r="U399">
        <v>77</v>
      </c>
      <c r="V399">
        <v>3</v>
      </c>
      <c r="W399">
        <v>0</v>
      </c>
      <c r="X399" t="s">
        <v>74</v>
      </c>
      <c r="Y399" t="s">
        <v>74</v>
      </c>
      <c r="Z399" t="s">
        <v>74</v>
      </c>
      <c r="AA399" t="s">
        <v>74</v>
      </c>
      <c r="AB399" t="s">
        <v>74</v>
      </c>
      <c r="AC399" t="s">
        <v>74</v>
      </c>
      <c r="AD399" t="s">
        <v>74</v>
      </c>
      <c r="AE399" t="s">
        <v>74</v>
      </c>
      <c r="AF399" t="s">
        <v>74</v>
      </c>
      <c r="AG399" t="s">
        <v>74</v>
      </c>
      <c r="AH399" t="s">
        <v>74</v>
      </c>
      <c r="AI399">
        <v>76</v>
      </c>
      <c r="AJ399">
        <v>4</v>
      </c>
      <c r="AK399">
        <v>0</v>
      </c>
      <c r="AL399">
        <v>80</v>
      </c>
      <c r="AM399">
        <v>0.67500000000000004</v>
      </c>
      <c r="AN399">
        <v>0.32500000000000001</v>
      </c>
      <c r="AO399">
        <v>0</v>
      </c>
      <c r="AP399">
        <v>0.05</v>
      </c>
      <c r="AQ399">
        <v>0.1875</v>
      </c>
      <c r="AR399">
        <v>0.17499999999999999</v>
      </c>
      <c r="AS399">
        <v>8.7499999999999994E-2</v>
      </c>
      <c r="AT399">
        <v>0.16250000000000001</v>
      </c>
      <c r="AU399">
        <v>0.125</v>
      </c>
      <c r="AV399">
        <v>0.1</v>
      </c>
      <c r="AW399">
        <v>0.05</v>
      </c>
      <c r="AX399">
        <v>0.05</v>
      </c>
      <c r="AY399">
        <v>1.2500000000000001E-2</v>
      </c>
      <c r="AZ399">
        <v>0</v>
      </c>
      <c r="BA399">
        <v>0</v>
      </c>
      <c r="BB399">
        <v>0.96250000000000002</v>
      </c>
      <c r="BC399">
        <v>3.7499999999999999E-2</v>
      </c>
      <c r="BD399">
        <v>0</v>
      </c>
      <c r="BE399">
        <v>0</v>
      </c>
      <c r="BF399">
        <v>0</v>
      </c>
      <c r="BG399">
        <v>0</v>
      </c>
      <c r="BH399">
        <v>0</v>
      </c>
      <c r="BI399">
        <v>0</v>
      </c>
      <c r="BJ399">
        <v>0</v>
      </c>
      <c r="BK399">
        <v>0</v>
      </c>
      <c r="BL399">
        <v>0</v>
      </c>
      <c r="BM399">
        <v>0</v>
      </c>
      <c r="BN399">
        <v>0</v>
      </c>
      <c r="BO399">
        <v>0</v>
      </c>
      <c r="BP399">
        <v>0.95</v>
      </c>
      <c r="BQ399">
        <v>0.05</v>
      </c>
      <c r="BR399">
        <v>0</v>
      </c>
      <c r="BS399">
        <v>1</v>
      </c>
      <c r="BT399" t="s">
        <v>5655</v>
      </c>
      <c r="BU399">
        <v>5195</v>
      </c>
      <c r="BV399">
        <v>1.5398999999999999E-2</v>
      </c>
      <c r="BW399">
        <v>0</v>
      </c>
    </row>
    <row r="400" spans="1:75" customFormat="1" x14ac:dyDescent="0.25">
      <c r="A400" t="s">
        <v>5660</v>
      </c>
      <c r="B400" t="s">
        <v>102</v>
      </c>
      <c r="C400" t="s">
        <v>426</v>
      </c>
      <c r="D400" t="s">
        <v>44</v>
      </c>
      <c r="E400">
        <v>2020</v>
      </c>
      <c r="F400">
        <v>568</v>
      </c>
      <c r="G400">
        <v>185</v>
      </c>
      <c r="H400">
        <v>0</v>
      </c>
      <c r="I400">
        <v>86</v>
      </c>
      <c r="J400">
        <v>140</v>
      </c>
      <c r="K400">
        <v>141</v>
      </c>
      <c r="L400">
        <v>102</v>
      </c>
      <c r="M400">
        <v>90</v>
      </c>
      <c r="N400">
        <v>76</v>
      </c>
      <c r="O400">
        <v>62</v>
      </c>
      <c r="P400">
        <v>38</v>
      </c>
      <c r="Q400">
        <v>14</v>
      </c>
      <c r="R400">
        <v>4</v>
      </c>
      <c r="S400">
        <v>0</v>
      </c>
      <c r="T400">
        <v>0</v>
      </c>
      <c r="U400">
        <v>684</v>
      </c>
      <c r="V400">
        <v>61</v>
      </c>
      <c r="W400">
        <v>8</v>
      </c>
      <c r="X400">
        <v>581</v>
      </c>
      <c r="Y400">
        <v>172</v>
      </c>
      <c r="Z400">
        <v>0</v>
      </c>
      <c r="AA400">
        <v>0</v>
      </c>
      <c r="AB400">
        <v>0</v>
      </c>
      <c r="AC400">
        <v>0</v>
      </c>
      <c r="AD400">
        <v>0</v>
      </c>
      <c r="AE400">
        <v>710</v>
      </c>
      <c r="AF400">
        <v>0</v>
      </c>
      <c r="AG400">
        <v>0</v>
      </c>
      <c r="AH400">
        <v>43</v>
      </c>
      <c r="AI400">
        <v>605</v>
      </c>
      <c r="AJ400">
        <v>44</v>
      </c>
      <c r="AK400">
        <v>104</v>
      </c>
      <c r="AL400">
        <v>753</v>
      </c>
      <c r="AM400">
        <v>0.75431599999999999</v>
      </c>
      <c r="AN400">
        <v>0.24568400000000001</v>
      </c>
      <c r="AO400">
        <v>0</v>
      </c>
      <c r="AP400">
        <v>0.11421000000000001</v>
      </c>
      <c r="AQ400">
        <v>0.185923</v>
      </c>
      <c r="AR400">
        <v>0.187251</v>
      </c>
      <c r="AS400">
        <v>0.135458</v>
      </c>
      <c r="AT400">
        <v>0.119522</v>
      </c>
      <c r="AU400">
        <v>0.10093000000000001</v>
      </c>
      <c r="AV400">
        <v>8.2337000000000007E-2</v>
      </c>
      <c r="AW400">
        <v>5.0465000000000003E-2</v>
      </c>
      <c r="AX400">
        <v>1.8592000000000001E-2</v>
      </c>
      <c r="AY400">
        <v>5.3119999999999999E-3</v>
      </c>
      <c r="AZ400">
        <v>0</v>
      </c>
      <c r="BA400">
        <v>0</v>
      </c>
      <c r="BB400">
        <v>0.90836699999999992</v>
      </c>
      <c r="BC400">
        <v>8.1008999999999998E-2</v>
      </c>
      <c r="BD400">
        <v>1.0624E-2</v>
      </c>
      <c r="BE400">
        <v>0.77158000000000004</v>
      </c>
      <c r="BF400">
        <v>0.22842000000000001</v>
      </c>
      <c r="BG400">
        <v>0</v>
      </c>
      <c r="BH400">
        <v>0</v>
      </c>
      <c r="BI400">
        <v>0</v>
      </c>
      <c r="BJ400">
        <v>0</v>
      </c>
      <c r="BK400">
        <v>0</v>
      </c>
      <c r="BL400">
        <v>0.94289500000000004</v>
      </c>
      <c r="BM400">
        <v>0</v>
      </c>
      <c r="BN400">
        <v>0</v>
      </c>
      <c r="BO400">
        <v>5.7105000000000003E-2</v>
      </c>
      <c r="BP400">
        <v>0.80345299999999997</v>
      </c>
      <c r="BQ400">
        <v>5.8432999999999999E-2</v>
      </c>
      <c r="BR400">
        <v>0.13811399999999999</v>
      </c>
      <c r="BS400">
        <v>1</v>
      </c>
      <c r="BT400" t="s">
        <v>5661</v>
      </c>
      <c r="BU400">
        <v>753</v>
      </c>
      <c r="BV400">
        <v>1</v>
      </c>
      <c r="BW400">
        <v>0</v>
      </c>
    </row>
    <row r="401" spans="1:75" customFormat="1" x14ac:dyDescent="0.25">
      <c r="A401" t="s">
        <v>5662</v>
      </c>
      <c r="B401" t="s">
        <v>102</v>
      </c>
      <c r="C401" t="s">
        <v>426</v>
      </c>
      <c r="D401" t="s">
        <v>947</v>
      </c>
      <c r="E401">
        <v>2020</v>
      </c>
      <c r="F401">
        <v>171</v>
      </c>
      <c r="G401">
        <v>65</v>
      </c>
      <c r="H401">
        <v>0</v>
      </c>
      <c r="I401">
        <v>22</v>
      </c>
      <c r="J401">
        <v>41</v>
      </c>
      <c r="K401">
        <v>42</v>
      </c>
      <c r="L401">
        <v>40</v>
      </c>
      <c r="M401">
        <v>32</v>
      </c>
      <c r="N401">
        <v>25</v>
      </c>
      <c r="O401">
        <v>17</v>
      </c>
      <c r="P401">
        <v>9</v>
      </c>
      <c r="Q401">
        <v>7</v>
      </c>
      <c r="R401">
        <v>1</v>
      </c>
      <c r="S401">
        <v>0</v>
      </c>
      <c r="T401">
        <v>0</v>
      </c>
      <c r="U401">
        <v>219</v>
      </c>
      <c r="V401">
        <v>16</v>
      </c>
      <c r="W401">
        <v>1</v>
      </c>
      <c r="X401">
        <v>194</v>
      </c>
      <c r="Y401">
        <v>42</v>
      </c>
      <c r="Z401">
        <v>0</v>
      </c>
      <c r="AA401">
        <v>0</v>
      </c>
      <c r="AB401">
        <v>0</v>
      </c>
      <c r="AC401">
        <v>0</v>
      </c>
      <c r="AD401">
        <v>0</v>
      </c>
      <c r="AE401">
        <v>227</v>
      </c>
      <c r="AF401">
        <v>0</v>
      </c>
      <c r="AG401">
        <v>0</v>
      </c>
      <c r="AH401">
        <v>9</v>
      </c>
      <c r="AI401">
        <v>186</v>
      </c>
      <c r="AJ401">
        <v>20</v>
      </c>
      <c r="AK401">
        <v>30</v>
      </c>
      <c r="AL401">
        <v>236</v>
      </c>
      <c r="AM401">
        <v>0.724576</v>
      </c>
      <c r="AN401">
        <v>0.275424</v>
      </c>
      <c r="AO401">
        <v>0</v>
      </c>
      <c r="AP401">
        <v>9.3219999999999997E-2</v>
      </c>
      <c r="AQ401">
        <v>0.17372899999999999</v>
      </c>
      <c r="AR401">
        <v>0.17796600000000001</v>
      </c>
      <c r="AS401">
        <v>0.169492</v>
      </c>
      <c r="AT401">
        <v>0.13559299999999999</v>
      </c>
      <c r="AU401">
        <v>0.105932</v>
      </c>
      <c r="AV401">
        <v>7.2034000000000001E-2</v>
      </c>
      <c r="AW401">
        <v>3.8136000000000003E-2</v>
      </c>
      <c r="AX401">
        <v>2.9661E-2</v>
      </c>
      <c r="AY401">
        <v>4.2370000000000003E-3</v>
      </c>
      <c r="AZ401">
        <v>0</v>
      </c>
      <c r="BA401">
        <v>0</v>
      </c>
      <c r="BB401">
        <v>0.92796599999999996</v>
      </c>
      <c r="BC401">
        <v>6.7796999999999996E-2</v>
      </c>
      <c r="BD401">
        <v>4.2370000000000003E-3</v>
      </c>
      <c r="BE401">
        <v>0.82203400000000004</v>
      </c>
      <c r="BF401">
        <v>0.17796600000000001</v>
      </c>
      <c r="BG401">
        <v>0</v>
      </c>
      <c r="BH401">
        <v>0</v>
      </c>
      <c r="BI401">
        <v>0</v>
      </c>
      <c r="BJ401">
        <v>0</v>
      </c>
      <c r="BK401">
        <v>0</v>
      </c>
      <c r="BL401">
        <v>0.96186400000000005</v>
      </c>
      <c r="BM401">
        <v>0</v>
      </c>
      <c r="BN401">
        <v>0</v>
      </c>
      <c r="BO401">
        <v>3.8136000000000003E-2</v>
      </c>
      <c r="BP401">
        <v>0.78813599999999995</v>
      </c>
      <c r="BQ401">
        <v>8.4746000000000002E-2</v>
      </c>
      <c r="BR401">
        <v>0.12711900000000001</v>
      </c>
      <c r="BS401">
        <v>1</v>
      </c>
      <c r="BT401" t="s">
        <v>5661</v>
      </c>
      <c r="BU401">
        <v>753</v>
      </c>
      <c r="BV401">
        <v>0.313413</v>
      </c>
      <c r="BW401">
        <v>0</v>
      </c>
    </row>
    <row r="402" spans="1:75" customFormat="1" x14ac:dyDescent="0.25">
      <c r="A402" t="s">
        <v>5663</v>
      </c>
      <c r="B402" t="s">
        <v>102</v>
      </c>
      <c r="C402" t="s">
        <v>426</v>
      </c>
      <c r="D402" t="s">
        <v>949</v>
      </c>
      <c r="E402">
        <v>2020</v>
      </c>
      <c r="F402">
        <v>258</v>
      </c>
      <c r="G402">
        <v>81</v>
      </c>
      <c r="H402">
        <v>0</v>
      </c>
      <c r="I402">
        <v>33</v>
      </c>
      <c r="J402">
        <v>65</v>
      </c>
      <c r="K402">
        <v>76</v>
      </c>
      <c r="L402">
        <v>48</v>
      </c>
      <c r="M402">
        <v>35</v>
      </c>
      <c r="N402">
        <v>34</v>
      </c>
      <c r="O402">
        <v>26</v>
      </c>
      <c r="P402">
        <v>18</v>
      </c>
      <c r="Q402">
        <v>2</v>
      </c>
      <c r="R402">
        <v>2</v>
      </c>
      <c r="S402">
        <v>0</v>
      </c>
      <c r="T402">
        <v>0</v>
      </c>
      <c r="U402">
        <v>303</v>
      </c>
      <c r="V402">
        <v>29</v>
      </c>
      <c r="W402">
        <v>7</v>
      </c>
      <c r="X402">
        <v>257</v>
      </c>
      <c r="Y402">
        <v>82</v>
      </c>
      <c r="Z402">
        <v>0</v>
      </c>
      <c r="AA402">
        <v>0</v>
      </c>
      <c r="AB402">
        <v>0</v>
      </c>
      <c r="AC402">
        <v>0</v>
      </c>
      <c r="AD402">
        <v>0</v>
      </c>
      <c r="AE402">
        <v>323</v>
      </c>
      <c r="AF402">
        <v>0</v>
      </c>
      <c r="AG402">
        <v>0</v>
      </c>
      <c r="AH402">
        <v>16</v>
      </c>
      <c r="AI402">
        <v>289</v>
      </c>
      <c r="AJ402">
        <v>18</v>
      </c>
      <c r="AK402">
        <v>32</v>
      </c>
      <c r="AL402">
        <v>339</v>
      </c>
      <c r="AM402">
        <v>0.76106200000000002</v>
      </c>
      <c r="AN402">
        <v>0.23893800000000001</v>
      </c>
      <c r="AO402">
        <v>0</v>
      </c>
      <c r="AP402">
        <v>9.7345000000000001E-2</v>
      </c>
      <c r="AQ402">
        <v>0.19173999999999999</v>
      </c>
      <c r="AR402">
        <v>0.224189</v>
      </c>
      <c r="AS402">
        <v>0.141593</v>
      </c>
      <c r="AT402">
        <v>0.103245</v>
      </c>
      <c r="AU402">
        <v>0.100295</v>
      </c>
      <c r="AV402">
        <v>7.6696E-2</v>
      </c>
      <c r="AW402">
        <v>5.3097000000000012E-2</v>
      </c>
      <c r="AX402">
        <v>5.8999999999999999E-3</v>
      </c>
      <c r="AY402">
        <v>5.8999999999999999E-3</v>
      </c>
      <c r="AZ402">
        <v>0</v>
      </c>
      <c r="BA402">
        <v>0</v>
      </c>
      <c r="BB402">
        <v>0.89380499999999996</v>
      </c>
      <c r="BC402">
        <v>8.5546000000000011E-2</v>
      </c>
      <c r="BD402">
        <v>2.0649000000000001E-2</v>
      </c>
      <c r="BE402">
        <v>0.75811200000000001</v>
      </c>
      <c r="BF402">
        <v>0.24188799999999999</v>
      </c>
      <c r="BG402">
        <v>0</v>
      </c>
      <c r="BH402">
        <v>0</v>
      </c>
      <c r="BI402">
        <v>0</v>
      </c>
      <c r="BJ402">
        <v>0</v>
      </c>
      <c r="BK402">
        <v>0</v>
      </c>
      <c r="BL402">
        <v>0.95280199999999993</v>
      </c>
      <c r="BM402">
        <v>0</v>
      </c>
      <c r="BN402">
        <v>0</v>
      </c>
      <c r="BO402">
        <v>4.7197999999999997E-2</v>
      </c>
      <c r="BP402">
        <v>0.8525069999999999</v>
      </c>
      <c r="BQ402">
        <v>5.3097000000000012E-2</v>
      </c>
      <c r="BR402">
        <v>9.4395000000000007E-2</v>
      </c>
      <c r="BS402">
        <v>1</v>
      </c>
      <c r="BT402" t="s">
        <v>5661</v>
      </c>
      <c r="BU402">
        <v>753</v>
      </c>
      <c r="BV402">
        <v>0.45019900000000002</v>
      </c>
      <c r="BW402">
        <v>0</v>
      </c>
    </row>
    <row r="403" spans="1:75" customFormat="1" x14ac:dyDescent="0.25">
      <c r="A403" t="s">
        <v>5664</v>
      </c>
      <c r="B403" t="s">
        <v>102</v>
      </c>
      <c r="C403" t="s">
        <v>426</v>
      </c>
      <c r="D403" t="s">
        <v>951</v>
      </c>
      <c r="E403">
        <v>2020</v>
      </c>
      <c r="F403">
        <v>20</v>
      </c>
      <c r="G403">
        <v>2</v>
      </c>
      <c r="H403">
        <v>0</v>
      </c>
      <c r="I403">
        <v>1</v>
      </c>
      <c r="J403">
        <v>2</v>
      </c>
      <c r="K403">
        <v>4</v>
      </c>
      <c r="L403">
        <v>4</v>
      </c>
      <c r="M403">
        <v>2</v>
      </c>
      <c r="N403">
        <v>1</v>
      </c>
      <c r="O403">
        <v>5</v>
      </c>
      <c r="P403">
        <v>1</v>
      </c>
      <c r="Q403">
        <v>2</v>
      </c>
      <c r="R403">
        <v>0</v>
      </c>
      <c r="S403">
        <v>0</v>
      </c>
      <c r="T403">
        <v>0</v>
      </c>
      <c r="U403">
        <v>19</v>
      </c>
      <c r="V403">
        <v>3</v>
      </c>
      <c r="W403">
        <v>0</v>
      </c>
      <c r="X403">
        <v>14</v>
      </c>
      <c r="Y403">
        <v>8</v>
      </c>
      <c r="Z403">
        <v>0</v>
      </c>
      <c r="AA403">
        <v>0</v>
      </c>
      <c r="AB403">
        <v>0</v>
      </c>
      <c r="AC403">
        <v>0</v>
      </c>
      <c r="AD403">
        <v>0</v>
      </c>
      <c r="AE403">
        <v>19</v>
      </c>
      <c r="AF403">
        <v>0</v>
      </c>
      <c r="AG403">
        <v>0</v>
      </c>
      <c r="AH403">
        <v>3</v>
      </c>
      <c r="AI403">
        <v>16</v>
      </c>
      <c r="AJ403">
        <v>0</v>
      </c>
      <c r="AK403">
        <v>6</v>
      </c>
      <c r="AL403">
        <v>22</v>
      </c>
      <c r="AM403">
        <v>0.90909099999999998</v>
      </c>
      <c r="AN403">
        <v>9.090899999999999E-2</v>
      </c>
      <c r="AO403">
        <v>0</v>
      </c>
      <c r="AP403">
        <v>4.5455000000000002E-2</v>
      </c>
      <c r="AQ403">
        <v>9.090899999999999E-2</v>
      </c>
      <c r="AR403">
        <v>0.18181800000000001</v>
      </c>
      <c r="AS403">
        <v>0.18181800000000001</v>
      </c>
      <c r="AT403">
        <v>9.090899999999999E-2</v>
      </c>
      <c r="AU403">
        <v>4.5455000000000002E-2</v>
      </c>
      <c r="AV403">
        <v>0.227273</v>
      </c>
      <c r="AW403">
        <v>4.5455000000000002E-2</v>
      </c>
      <c r="AX403">
        <v>9.090899999999999E-2</v>
      </c>
      <c r="AY403">
        <v>0</v>
      </c>
      <c r="AZ403">
        <v>0</v>
      </c>
      <c r="BA403">
        <v>0</v>
      </c>
      <c r="BB403">
        <v>0.86363600000000007</v>
      </c>
      <c r="BC403">
        <v>0.13636400000000001</v>
      </c>
      <c r="BD403">
        <v>0</v>
      </c>
      <c r="BE403">
        <v>0.63636400000000004</v>
      </c>
      <c r="BF403">
        <v>0.36363600000000001</v>
      </c>
      <c r="BG403">
        <v>0</v>
      </c>
      <c r="BH403">
        <v>0</v>
      </c>
      <c r="BI403">
        <v>0</v>
      </c>
      <c r="BJ403">
        <v>0</v>
      </c>
      <c r="BK403">
        <v>0</v>
      </c>
      <c r="BL403">
        <v>0.86363600000000007</v>
      </c>
      <c r="BM403">
        <v>0</v>
      </c>
      <c r="BN403">
        <v>0</v>
      </c>
      <c r="BO403">
        <v>0.13636400000000001</v>
      </c>
      <c r="BP403">
        <v>0.72727299999999995</v>
      </c>
      <c r="BQ403">
        <v>0</v>
      </c>
      <c r="BR403">
        <v>0.272727</v>
      </c>
      <c r="BS403">
        <v>1</v>
      </c>
      <c r="BT403" t="s">
        <v>5661</v>
      </c>
      <c r="BU403">
        <v>753</v>
      </c>
      <c r="BV403">
        <v>2.9215999999999999E-2</v>
      </c>
      <c r="BW403">
        <v>0</v>
      </c>
    </row>
    <row r="404" spans="1:75" customFormat="1" x14ac:dyDescent="0.25">
      <c r="A404" t="s">
        <v>5665</v>
      </c>
      <c r="B404" t="s">
        <v>102</v>
      </c>
      <c r="C404" t="s">
        <v>426</v>
      </c>
      <c r="D404" t="s">
        <v>953</v>
      </c>
      <c r="E404">
        <v>2020</v>
      </c>
      <c r="F404">
        <v>80</v>
      </c>
      <c r="G404">
        <v>18</v>
      </c>
      <c r="H404">
        <v>0</v>
      </c>
      <c r="I404">
        <v>15</v>
      </c>
      <c r="J404">
        <v>18</v>
      </c>
      <c r="K404">
        <v>9</v>
      </c>
      <c r="L404">
        <v>7</v>
      </c>
      <c r="M404">
        <v>15</v>
      </c>
      <c r="N404">
        <v>11</v>
      </c>
      <c r="O404">
        <v>12</v>
      </c>
      <c r="P404">
        <v>8</v>
      </c>
      <c r="Q404">
        <v>2</v>
      </c>
      <c r="R404">
        <v>1</v>
      </c>
      <c r="S404">
        <v>0</v>
      </c>
      <c r="T404">
        <v>0</v>
      </c>
      <c r="U404">
        <v>87</v>
      </c>
      <c r="V404">
        <v>11</v>
      </c>
      <c r="W404">
        <v>0</v>
      </c>
      <c r="X404">
        <v>73</v>
      </c>
      <c r="Y404">
        <v>25</v>
      </c>
      <c r="Z404">
        <v>0</v>
      </c>
      <c r="AA404">
        <v>0</v>
      </c>
      <c r="AB404">
        <v>0</v>
      </c>
      <c r="AC404">
        <v>0</v>
      </c>
      <c r="AD404">
        <v>0</v>
      </c>
      <c r="AE404">
        <v>89</v>
      </c>
      <c r="AF404">
        <v>0</v>
      </c>
      <c r="AG404">
        <v>0</v>
      </c>
      <c r="AH404">
        <v>9</v>
      </c>
      <c r="AI404">
        <v>64</v>
      </c>
      <c r="AJ404">
        <v>6</v>
      </c>
      <c r="AK404">
        <v>28</v>
      </c>
      <c r="AL404">
        <v>98</v>
      </c>
      <c r="AM404">
        <v>0.81632700000000002</v>
      </c>
      <c r="AN404">
        <v>0.183673</v>
      </c>
      <c r="AO404">
        <v>0</v>
      </c>
      <c r="AP404">
        <v>0.153061</v>
      </c>
      <c r="AQ404">
        <v>0.183673</v>
      </c>
      <c r="AR404">
        <v>9.1837000000000002E-2</v>
      </c>
      <c r="AS404">
        <v>7.1429000000000006E-2</v>
      </c>
      <c r="AT404">
        <v>0.153061</v>
      </c>
      <c r="AU404">
        <v>0.112245</v>
      </c>
      <c r="AV404">
        <v>0.122449</v>
      </c>
      <c r="AW404">
        <v>8.1632999999999997E-2</v>
      </c>
      <c r="AX404">
        <v>2.0407999999999999E-2</v>
      </c>
      <c r="AY404">
        <v>1.0204E-2</v>
      </c>
      <c r="AZ404">
        <v>0</v>
      </c>
      <c r="BA404">
        <v>0</v>
      </c>
      <c r="BB404">
        <v>0.88775499999999996</v>
      </c>
      <c r="BC404">
        <v>0.112245</v>
      </c>
      <c r="BD404">
        <v>0</v>
      </c>
      <c r="BE404">
        <v>0.74489800000000006</v>
      </c>
      <c r="BF404">
        <v>0.255102</v>
      </c>
      <c r="BG404">
        <v>0</v>
      </c>
      <c r="BH404">
        <v>0</v>
      </c>
      <c r="BI404">
        <v>0</v>
      </c>
      <c r="BJ404">
        <v>0</v>
      </c>
      <c r="BK404">
        <v>0</v>
      </c>
      <c r="BL404">
        <v>0.90816299999999994</v>
      </c>
      <c r="BM404">
        <v>0</v>
      </c>
      <c r="BN404">
        <v>0</v>
      </c>
      <c r="BO404">
        <v>9.1837000000000002E-2</v>
      </c>
      <c r="BP404">
        <v>0.653061</v>
      </c>
      <c r="BQ404">
        <v>6.1224000000000001E-2</v>
      </c>
      <c r="BR404">
        <v>0.28571400000000002</v>
      </c>
      <c r="BS404">
        <v>1</v>
      </c>
      <c r="BT404" t="s">
        <v>5661</v>
      </c>
      <c r="BU404">
        <v>753</v>
      </c>
      <c r="BV404">
        <v>0.13014600000000001</v>
      </c>
      <c r="BW404">
        <v>0</v>
      </c>
    </row>
    <row r="405" spans="1:75" customFormat="1" x14ac:dyDescent="0.25">
      <c r="A405" t="s">
        <v>5666</v>
      </c>
      <c r="B405" t="s">
        <v>102</v>
      </c>
      <c r="C405" t="s">
        <v>426</v>
      </c>
      <c r="D405" t="s">
        <v>961</v>
      </c>
      <c r="E405">
        <v>2020</v>
      </c>
      <c r="F405">
        <v>39</v>
      </c>
      <c r="G405">
        <v>19</v>
      </c>
      <c r="H405">
        <v>0</v>
      </c>
      <c r="I405">
        <v>15</v>
      </c>
      <c r="J405">
        <v>14</v>
      </c>
      <c r="K405">
        <v>10</v>
      </c>
      <c r="L405">
        <v>3</v>
      </c>
      <c r="M405">
        <v>6</v>
      </c>
      <c r="N405">
        <v>5</v>
      </c>
      <c r="O405">
        <v>2</v>
      </c>
      <c r="P405">
        <v>2</v>
      </c>
      <c r="Q405">
        <v>1</v>
      </c>
      <c r="R405">
        <v>0</v>
      </c>
      <c r="S405">
        <v>0</v>
      </c>
      <c r="T405">
        <v>0</v>
      </c>
      <c r="U405">
        <v>56</v>
      </c>
      <c r="V405">
        <v>2</v>
      </c>
      <c r="W405">
        <v>0</v>
      </c>
      <c r="X405">
        <v>43</v>
      </c>
      <c r="Y405">
        <v>15</v>
      </c>
      <c r="Z405">
        <v>0</v>
      </c>
      <c r="AA405">
        <v>0</v>
      </c>
      <c r="AB405">
        <v>0</v>
      </c>
      <c r="AC405">
        <v>0</v>
      </c>
      <c r="AD405">
        <v>0</v>
      </c>
      <c r="AE405">
        <v>52</v>
      </c>
      <c r="AF405">
        <v>0</v>
      </c>
      <c r="AG405">
        <v>0</v>
      </c>
      <c r="AH405">
        <v>6</v>
      </c>
      <c r="AI405">
        <v>50</v>
      </c>
      <c r="AJ405">
        <v>0</v>
      </c>
      <c r="AK405">
        <v>8</v>
      </c>
      <c r="AL405">
        <v>58</v>
      </c>
      <c r="AM405">
        <v>0.67241399999999996</v>
      </c>
      <c r="AN405">
        <v>0.32758599999999999</v>
      </c>
      <c r="AO405">
        <v>0</v>
      </c>
      <c r="AP405">
        <v>0.25862099999999999</v>
      </c>
      <c r="AQ405">
        <v>0.24137900000000001</v>
      </c>
      <c r="AR405">
        <v>0.17241400000000001</v>
      </c>
      <c r="AS405">
        <v>5.1723999999999999E-2</v>
      </c>
      <c r="AT405">
        <v>0.103448</v>
      </c>
      <c r="AU405">
        <v>8.6206999999999992E-2</v>
      </c>
      <c r="AV405">
        <v>3.4483E-2</v>
      </c>
      <c r="AW405">
        <v>3.4483E-2</v>
      </c>
      <c r="AX405">
        <v>1.7240999999999999E-2</v>
      </c>
      <c r="AY405">
        <v>0</v>
      </c>
      <c r="AZ405">
        <v>0</v>
      </c>
      <c r="BA405">
        <v>0</v>
      </c>
      <c r="BB405">
        <v>0.96551699999999996</v>
      </c>
      <c r="BC405">
        <v>3.4483E-2</v>
      </c>
      <c r="BD405">
        <v>0</v>
      </c>
      <c r="BE405">
        <v>0.74137900000000001</v>
      </c>
      <c r="BF405">
        <v>0.25862099999999999</v>
      </c>
      <c r="BG405">
        <v>0</v>
      </c>
      <c r="BH405">
        <v>0</v>
      </c>
      <c r="BI405">
        <v>0</v>
      </c>
      <c r="BJ405">
        <v>0</v>
      </c>
      <c r="BK405">
        <v>0</v>
      </c>
      <c r="BL405">
        <v>0.8965519999999999</v>
      </c>
      <c r="BM405">
        <v>0</v>
      </c>
      <c r="BN405">
        <v>0</v>
      </c>
      <c r="BO405">
        <v>0.103448</v>
      </c>
      <c r="BP405">
        <v>0.86206900000000009</v>
      </c>
      <c r="BQ405">
        <v>0</v>
      </c>
      <c r="BR405">
        <v>0.137931</v>
      </c>
      <c r="BS405">
        <v>1</v>
      </c>
      <c r="BT405" t="s">
        <v>5661</v>
      </c>
      <c r="BU405">
        <v>753</v>
      </c>
      <c r="BV405">
        <v>7.7024999999999996E-2</v>
      </c>
      <c r="BW405">
        <v>0</v>
      </c>
    </row>
    <row r="406" spans="1:75" customFormat="1" x14ac:dyDescent="0.25">
      <c r="A406" t="s">
        <v>5667</v>
      </c>
      <c r="B406" t="s">
        <v>102</v>
      </c>
      <c r="C406" t="s">
        <v>124</v>
      </c>
      <c r="D406" t="s">
        <v>44</v>
      </c>
      <c r="E406">
        <v>2021</v>
      </c>
      <c r="F406">
        <v>2269</v>
      </c>
      <c r="G406">
        <v>960</v>
      </c>
      <c r="H406">
        <v>0</v>
      </c>
      <c r="I406">
        <v>369</v>
      </c>
      <c r="J406">
        <v>634</v>
      </c>
      <c r="K406">
        <v>544</v>
      </c>
      <c r="L406">
        <v>511</v>
      </c>
      <c r="M406">
        <v>409</v>
      </c>
      <c r="N406">
        <v>309</v>
      </c>
      <c r="O406">
        <v>207</v>
      </c>
      <c r="P406">
        <v>162</v>
      </c>
      <c r="Q406">
        <v>64</v>
      </c>
      <c r="R406">
        <v>19</v>
      </c>
      <c r="S406">
        <v>1</v>
      </c>
      <c r="T406">
        <v>0</v>
      </c>
      <c r="U406">
        <v>2362</v>
      </c>
      <c r="V406">
        <v>867</v>
      </c>
      <c r="W406">
        <v>0</v>
      </c>
      <c r="X406" t="s">
        <v>74</v>
      </c>
      <c r="Y406" t="s">
        <v>74</v>
      </c>
      <c r="Z406" t="s">
        <v>74</v>
      </c>
      <c r="AA406">
        <v>6</v>
      </c>
      <c r="AB406">
        <v>0</v>
      </c>
      <c r="AC406">
        <v>61</v>
      </c>
      <c r="AD406">
        <v>111</v>
      </c>
      <c r="AE406">
        <v>2979</v>
      </c>
      <c r="AF406">
        <v>54</v>
      </c>
      <c r="AG406">
        <v>18</v>
      </c>
      <c r="AH406">
        <v>0</v>
      </c>
      <c r="AI406">
        <v>2967</v>
      </c>
      <c r="AJ406">
        <v>251</v>
      </c>
      <c r="AK406">
        <v>11</v>
      </c>
      <c r="AL406">
        <v>3229</v>
      </c>
      <c r="AM406">
        <v>0.70269400000000004</v>
      </c>
      <c r="AN406">
        <v>0.29730600000000001</v>
      </c>
      <c r="AO406">
        <v>0</v>
      </c>
      <c r="AP406">
        <v>0.114277</v>
      </c>
      <c r="AQ406">
        <v>0.19634599999999999</v>
      </c>
      <c r="AR406">
        <v>0.16847300000000001</v>
      </c>
      <c r="AS406">
        <v>0.158253</v>
      </c>
      <c r="AT406">
        <v>0.126665</v>
      </c>
      <c r="AU406">
        <v>9.5695000000000002E-2</v>
      </c>
      <c r="AV406">
        <v>6.4106999999999997E-2</v>
      </c>
      <c r="AW406">
        <v>5.0170000000000013E-2</v>
      </c>
      <c r="AX406">
        <v>1.9820000000000001E-2</v>
      </c>
      <c r="AY406">
        <v>5.8840000000000003E-3</v>
      </c>
      <c r="AZ406">
        <v>3.1E-4</v>
      </c>
      <c r="BA406">
        <v>0</v>
      </c>
      <c r="BB406">
        <v>0.73149600000000004</v>
      </c>
      <c r="BC406">
        <v>0.26850400000000002</v>
      </c>
      <c r="BD406">
        <v>0</v>
      </c>
      <c r="BE406">
        <v>0</v>
      </c>
      <c r="BF406">
        <v>0</v>
      </c>
      <c r="BG406">
        <v>0</v>
      </c>
      <c r="BH406">
        <v>1.8580000000000001E-3</v>
      </c>
      <c r="BI406">
        <v>0</v>
      </c>
      <c r="BJ406">
        <v>1.8891000000000002E-2</v>
      </c>
      <c r="BK406">
        <v>3.4375999999999997E-2</v>
      </c>
      <c r="BL406">
        <v>0.92257699999999998</v>
      </c>
      <c r="BM406">
        <v>1.6722999999999998E-2</v>
      </c>
      <c r="BN406">
        <v>5.574E-3</v>
      </c>
      <c r="BO406">
        <v>0</v>
      </c>
      <c r="BP406">
        <v>0.91886000000000001</v>
      </c>
      <c r="BQ406">
        <v>7.7732999999999997E-2</v>
      </c>
      <c r="BR406">
        <v>3.4069999999999999E-3</v>
      </c>
      <c r="BS406">
        <v>1</v>
      </c>
      <c r="BT406" t="s">
        <v>5668</v>
      </c>
      <c r="BU406">
        <v>3229</v>
      </c>
      <c r="BV406">
        <v>1</v>
      </c>
      <c r="BW406">
        <v>0</v>
      </c>
    </row>
    <row r="407" spans="1:75" customFormat="1" x14ac:dyDescent="0.25">
      <c r="A407" t="s">
        <v>5669</v>
      </c>
      <c r="B407" t="s">
        <v>102</v>
      </c>
      <c r="C407" t="s">
        <v>124</v>
      </c>
      <c r="D407" t="s">
        <v>947</v>
      </c>
      <c r="E407">
        <v>2021</v>
      </c>
      <c r="F407">
        <v>1461</v>
      </c>
      <c r="G407">
        <v>739</v>
      </c>
      <c r="H407">
        <v>0</v>
      </c>
      <c r="I407">
        <v>298</v>
      </c>
      <c r="J407">
        <v>474</v>
      </c>
      <c r="K407">
        <v>384</v>
      </c>
      <c r="L407">
        <v>323</v>
      </c>
      <c r="M407">
        <v>271</v>
      </c>
      <c r="N407">
        <v>191</v>
      </c>
      <c r="O407">
        <v>116</v>
      </c>
      <c r="P407">
        <v>90</v>
      </c>
      <c r="Q407">
        <v>41</v>
      </c>
      <c r="R407">
        <v>11</v>
      </c>
      <c r="S407">
        <v>1</v>
      </c>
      <c r="T407">
        <v>0</v>
      </c>
      <c r="U407">
        <v>1562</v>
      </c>
      <c r="V407">
        <v>638</v>
      </c>
      <c r="W407">
        <v>0</v>
      </c>
      <c r="X407" t="s">
        <v>74</v>
      </c>
      <c r="Y407" t="s">
        <v>74</v>
      </c>
      <c r="Z407" t="s">
        <v>74</v>
      </c>
      <c r="AA407">
        <v>6</v>
      </c>
      <c r="AB407">
        <v>0</v>
      </c>
      <c r="AC407">
        <v>43</v>
      </c>
      <c r="AD407">
        <v>39</v>
      </c>
      <c r="AE407">
        <v>2097</v>
      </c>
      <c r="AF407">
        <v>14</v>
      </c>
      <c r="AG407">
        <v>1</v>
      </c>
      <c r="AH407">
        <v>0</v>
      </c>
      <c r="AI407">
        <v>2064</v>
      </c>
      <c r="AJ407">
        <v>130</v>
      </c>
      <c r="AK407">
        <v>6</v>
      </c>
      <c r="AL407">
        <v>2200</v>
      </c>
      <c r="AM407">
        <v>0.66409099999999999</v>
      </c>
      <c r="AN407">
        <v>0.33590900000000001</v>
      </c>
      <c r="AO407">
        <v>0</v>
      </c>
      <c r="AP407">
        <v>0.13545499999999999</v>
      </c>
      <c r="AQ407">
        <v>0.21545500000000001</v>
      </c>
      <c r="AR407">
        <v>0.17454500000000001</v>
      </c>
      <c r="AS407">
        <v>0.146818</v>
      </c>
      <c r="AT407">
        <v>0.123182</v>
      </c>
      <c r="AU407">
        <v>8.6818000000000006E-2</v>
      </c>
      <c r="AV407">
        <v>5.2727000000000003E-2</v>
      </c>
      <c r="AW407">
        <v>4.0909000000000001E-2</v>
      </c>
      <c r="AX407">
        <v>1.8636E-2</v>
      </c>
      <c r="AY407">
        <v>5.0000000000000001E-3</v>
      </c>
      <c r="AZ407">
        <v>4.55E-4</v>
      </c>
      <c r="BA407">
        <v>0</v>
      </c>
      <c r="BB407">
        <v>0.71</v>
      </c>
      <c r="BC407">
        <v>0.28999999999999998</v>
      </c>
      <c r="BD407">
        <v>0</v>
      </c>
      <c r="BE407">
        <v>0</v>
      </c>
      <c r="BF407">
        <v>0</v>
      </c>
      <c r="BG407">
        <v>0</v>
      </c>
      <c r="BH407">
        <v>2.7269999999999998E-3</v>
      </c>
      <c r="BI407">
        <v>0</v>
      </c>
      <c r="BJ407">
        <v>1.9545E-2</v>
      </c>
      <c r="BK407">
        <v>1.7727E-2</v>
      </c>
      <c r="BL407">
        <v>0.95318200000000008</v>
      </c>
      <c r="BM407">
        <v>6.3639999999999999E-3</v>
      </c>
      <c r="BN407">
        <v>4.55E-4</v>
      </c>
      <c r="BO407">
        <v>0</v>
      </c>
      <c r="BP407">
        <v>0.93818200000000007</v>
      </c>
      <c r="BQ407">
        <v>5.9090999999999998E-2</v>
      </c>
      <c r="BR407">
        <v>2.7269999999999998E-3</v>
      </c>
      <c r="BS407">
        <v>1</v>
      </c>
      <c r="BT407" t="s">
        <v>5668</v>
      </c>
      <c r="BU407">
        <v>3229</v>
      </c>
      <c r="BV407">
        <v>0.68132499999999996</v>
      </c>
      <c r="BW407">
        <v>0</v>
      </c>
    </row>
    <row r="408" spans="1:75" customFormat="1" x14ac:dyDescent="0.25">
      <c r="A408" t="s">
        <v>5670</v>
      </c>
      <c r="B408" t="s">
        <v>102</v>
      </c>
      <c r="C408" t="s">
        <v>124</v>
      </c>
      <c r="D408" t="s">
        <v>949</v>
      </c>
      <c r="E408">
        <v>2021</v>
      </c>
      <c r="F408">
        <v>635</v>
      </c>
      <c r="G408">
        <v>151</v>
      </c>
      <c r="H408">
        <v>0</v>
      </c>
      <c r="I408">
        <v>63</v>
      </c>
      <c r="J408">
        <v>141</v>
      </c>
      <c r="K408">
        <v>130</v>
      </c>
      <c r="L408">
        <v>133</v>
      </c>
      <c r="M408">
        <v>99</v>
      </c>
      <c r="N408">
        <v>82</v>
      </c>
      <c r="O408">
        <v>66</v>
      </c>
      <c r="P408">
        <v>50</v>
      </c>
      <c r="Q408">
        <v>16</v>
      </c>
      <c r="R408">
        <v>6</v>
      </c>
      <c r="S408">
        <v>0</v>
      </c>
      <c r="T408">
        <v>0</v>
      </c>
      <c r="U408">
        <v>618</v>
      </c>
      <c r="V408">
        <v>168</v>
      </c>
      <c r="W408">
        <v>0</v>
      </c>
      <c r="X408" t="s">
        <v>74</v>
      </c>
      <c r="Y408" t="s">
        <v>74</v>
      </c>
      <c r="Z408" t="s">
        <v>74</v>
      </c>
      <c r="AA408">
        <v>0</v>
      </c>
      <c r="AB408">
        <v>0</v>
      </c>
      <c r="AC408">
        <v>7</v>
      </c>
      <c r="AD408">
        <v>37</v>
      </c>
      <c r="AE408">
        <v>731</v>
      </c>
      <c r="AF408">
        <v>9</v>
      </c>
      <c r="AG408">
        <v>2</v>
      </c>
      <c r="AH408">
        <v>0</v>
      </c>
      <c r="AI408">
        <v>671</v>
      </c>
      <c r="AJ408">
        <v>115</v>
      </c>
      <c r="AK408">
        <v>0</v>
      </c>
      <c r="AL408">
        <v>786</v>
      </c>
      <c r="AM408">
        <v>0.80788799999999994</v>
      </c>
      <c r="AN408">
        <v>0.192112</v>
      </c>
      <c r="AO408">
        <v>0</v>
      </c>
      <c r="AP408">
        <v>8.0153000000000002E-2</v>
      </c>
      <c r="AQ408">
        <v>0.17938899999999999</v>
      </c>
      <c r="AR408">
        <v>0.16539400000000001</v>
      </c>
      <c r="AS408">
        <v>0.169211</v>
      </c>
      <c r="AT408">
        <v>0.12595400000000001</v>
      </c>
      <c r="AU408">
        <v>0.104326</v>
      </c>
      <c r="AV408">
        <v>8.3969000000000002E-2</v>
      </c>
      <c r="AW408">
        <v>6.3613000000000003E-2</v>
      </c>
      <c r="AX408">
        <v>2.0355999999999999E-2</v>
      </c>
      <c r="AY408">
        <v>7.6339999999999993E-3</v>
      </c>
      <c r="AZ408">
        <v>0</v>
      </c>
      <c r="BA408">
        <v>0</v>
      </c>
      <c r="BB408">
        <v>0.78626000000000007</v>
      </c>
      <c r="BC408">
        <v>0.21374000000000001</v>
      </c>
      <c r="BD408">
        <v>0</v>
      </c>
      <c r="BE408">
        <v>0</v>
      </c>
      <c r="BF408">
        <v>0</v>
      </c>
      <c r="BG408">
        <v>0</v>
      </c>
      <c r="BH408">
        <v>0</v>
      </c>
      <c r="BI408">
        <v>0</v>
      </c>
      <c r="BJ408">
        <v>8.905999999999999E-3</v>
      </c>
      <c r="BK408">
        <v>4.7073999999999998E-2</v>
      </c>
      <c r="BL408">
        <v>0.93002499999999999</v>
      </c>
      <c r="BM408">
        <v>1.145E-2</v>
      </c>
      <c r="BN408">
        <v>2.545E-3</v>
      </c>
      <c r="BO408">
        <v>0</v>
      </c>
      <c r="BP408">
        <v>0.85368999999999995</v>
      </c>
      <c r="BQ408">
        <v>0.14631</v>
      </c>
      <c r="BR408">
        <v>0</v>
      </c>
      <c r="BS408">
        <v>1</v>
      </c>
      <c r="BT408" t="s">
        <v>5668</v>
      </c>
      <c r="BU408">
        <v>3229</v>
      </c>
      <c r="BV408">
        <v>0.243419</v>
      </c>
      <c r="BW408">
        <v>0</v>
      </c>
    </row>
    <row r="409" spans="1:75" customFormat="1" x14ac:dyDescent="0.25">
      <c r="A409" t="s">
        <v>5671</v>
      </c>
      <c r="B409" t="s">
        <v>102</v>
      </c>
      <c r="C409" t="s">
        <v>124</v>
      </c>
      <c r="D409" t="s">
        <v>951</v>
      </c>
      <c r="E409">
        <v>2021</v>
      </c>
      <c r="F409">
        <v>65</v>
      </c>
      <c r="G409">
        <v>14</v>
      </c>
      <c r="H409">
        <v>0</v>
      </c>
      <c r="I409">
        <v>1</v>
      </c>
      <c r="J409">
        <v>6</v>
      </c>
      <c r="K409">
        <v>15</v>
      </c>
      <c r="L409">
        <v>19</v>
      </c>
      <c r="M409">
        <v>10</v>
      </c>
      <c r="N409">
        <v>8</v>
      </c>
      <c r="O409">
        <v>10</v>
      </c>
      <c r="P409">
        <v>6</v>
      </c>
      <c r="Q409">
        <v>3</v>
      </c>
      <c r="R409">
        <v>1</v>
      </c>
      <c r="S409">
        <v>0</v>
      </c>
      <c r="T409">
        <v>0</v>
      </c>
      <c r="U409">
        <v>46</v>
      </c>
      <c r="V409">
        <v>33</v>
      </c>
      <c r="W409">
        <v>0</v>
      </c>
      <c r="X409" t="s">
        <v>74</v>
      </c>
      <c r="Y409" t="s">
        <v>74</v>
      </c>
      <c r="Z409" t="s">
        <v>74</v>
      </c>
      <c r="AA409">
        <v>0</v>
      </c>
      <c r="AB409">
        <v>0</v>
      </c>
      <c r="AC409">
        <v>0</v>
      </c>
      <c r="AD409">
        <v>1</v>
      </c>
      <c r="AE409">
        <v>78</v>
      </c>
      <c r="AF409">
        <v>0</v>
      </c>
      <c r="AG409">
        <v>0</v>
      </c>
      <c r="AH409">
        <v>0</v>
      </c>
      <c r="AI409">
        <v>77</v>
      </c>
      <c r="AJ409">
        <v>2</v>
      </c>
      <c r="AK409">
        <v>0</v>
      </c>
      <c r="AL409">
        <v>79</v>
      </c>
      <c r="AM409">
        <v>0.82278499999999999</v>
      </c>
      <c r="AN409">
        <v>0.17721500000000001</v>
      </c>
      <c r="AO409">
        <v>0</v>
      </c>
      <c r="AP409">
        <v>1.2658000000000001E-2</v>
      </c>
      <c r="AQ409">
        <v>7.5949000000000003E-2</v>
      </c>
      <c r="AR409">
        <v>0.18987299999999999</v>
      </c>
      <c r="AS409">
        <v>0.240506</v>
      </c>
      <c r="AT409">
        <v>0.126582</v>
      </c>
      <c r="AU409">
        <v>0.10126599999999999</v>
      </c>
      <c r="AV409">
        <v>0.126582</v>
      </c>
      <c r="AW409">
        <v>7.5949000000000003E-2</v>
      </c>
      <c r="AX409">
        <v>3.7975000000000002E-2</v>
      </c>
      <c r="AY409">
        <v>1.2658000000000001E-2</v>
      </c>
      <c r="AZ409">
        <v>0</v>
      </c>
      <c r="BA409">
        <v>0</v>
      </c>
      <c r="BB409">
        <v>0.58227800000000007</v>
      </c>
      <c r="BC409">
        <v>0.41772199999999998</v>
      </c>
      <c r="BD409">
        <v>0</v>
      </c>
      <c r="BE409">
        <v>0</v>
      </c>
      <c r="BF409">
        <v>0</v>
      </c>
      <c r="BG409">
        <v>0</v>
      </c>
      <c r="BH409">
        <v>0</v>
      </c>
      <c r="BI409">
        <v>0</v>
      </c>
      <c r="BJ409">
        <v>0</v>
      </c>
      <c r="BK409">
        <v>1.2658000000000001E-2</v>
      </c>
      <c r="BL409">
        <v>0.98734200000000005</v>
      </c>
      <c r="BM409">
        <v>0</v>
      </c>
      <c r="BN409">
        <v>0</v>
      </c>
      <c r="BO409">
        <v>0</v>
      </c>
      <c r="BP409">
        <v>0.97468399999999999</v>
      </c>
      <c r="BQ409">
        <v>2.5316000000000002E-2</v>
      </c>
      <c r="BR409">
        <v>0</v>
      </c>
      <c r="BS409">
        <v>1</v>
      </c>
      <c r="BT409" t="s">
        <v>5668</v>
      </c>
      <c r="BU409">
        <v>3229</v>
      </c>
      <c r="BV409">
        <v>2.4466000000000002E-2</v>
      </c>
      <c r="BW409">
        <v>0</v>
      </c>
    </row>
    <row r="410" spans="1:75" customFormat="1" x14ac:dyDescent="0.25">
      <c r="A410" t="s">
        <v>5672</v>
      </c>
      <c r="B410" t="s">
        <v>102</v>
      </c>
      <c r="C410" t="s">
        <v>124</v>
      </c>
      <c r="D410" t="s">
        <v>953</v>
      </c>
      <c r="E410">
        <v>2021</v>
      </c>
      <c r="F410">
        <v>108</v>
      </c>
      <c r="G410">
        <v>56</v>
      </c>
      <c r="H410">
        <v>0</v>
      </c>
      <c r="I410">
        <v>7</v>
      </c>
      <c r="J410">
        <v>13</v>
      </c>
      <c r="K410">
        <v>15</v>
      </c>
      <c r="L410">
        <v>36</v>
      </c>
      <c r="M410">
        <v>29</v>
      </c>
      <c r="N410">
        <v>28</v>
      </c>
      <c r="O410">
        <v>15</v>
      </c>
      <c r="P410">
        <v>16</v>
      </c>
      <c r="Q410">
        <v>4</v>
      </c>
      <c r="R410">
        <v>1</v>
      </c>
      <c r="S410">
        <v>0</v>
      </c>
      <c r="T410">
        <v>0</v>
      </c>
      <c r="U410">
        <v>136</v>
      </c>
      <c r="V410">
        <v>28</v>
      </c>
      <c r="W410">
        <v>0</v>
      </c>
      <c r="X410" t="s">
        <v>74</v>
      </c>
      <c r="Y410" t="s">
        <v>74</v>
      </c>
      <c r="Z410" t="s">
        <v>74</v>
      </c>
      <c r="AA410">
        <v>0</v>
      </c>
      <c r="AB410">
        <v>0</v>
      </c>
      <c r="AC410">
        <v>11</v>
      </c>
      <c r="AD410">
        <v>34</v>
      </c>
      <c r="AE410">
        <v>73</v>
      </c>
      <c r="AF410">
        <v>31</v>
      </c>
      <c r="AG410">
        <v>15</v>
      </c>
      <c r="AH410">
        <v>0</v>
      </c>
      <c r="AI410">
        <v>154</v>
      </c>
      <c r="AJ410">
        <v>5</v>
      </c>
      <c r="AK410">
        <v>5</v>
      </c>
      <c r="AL410">
        <v>164</v>
      </c>
      <c r="AM410">
        <v>0.65853700000000004</v>
      </c>
      <c r="AN410">
        <v>0.34146300000000002</v>
      </c>
      <c r="AO410">
        <v>0</v>
      </c>
      <c r="AP410">
        <v>4.2682999999999999E-2</v>
      </c>
      <c r="AQ410">
        <v>7.9268000000000005E-2</v>
      </c>
      <c r="AR410">
        <v>9.1463000000000003E-2</v>
      </c>
      <c r="AS410">
        <v>0.21951200000000001</v>
      </c>
      <c r="AT410">
        <v>0.17682899999999999</v>
      </c>
      <c r="AU410">
        <v>0.17073199999999999</v>
      </c>
      <c r="AV410">
        <v>9.1463000000000003E-2</v>
      </c>
      <c r="AW410">
        <v>9.7560999999999995E-2</v>
      </c>
      <c r="AX410">
        <v>2.4389999999999998E-2</v>
      </c>
      <c r="AY410">
        <v>6.0980000000000001E-3</v>
      </c>
      <c r="AZ410">
        <v>0</v>
      </c>
      <c r="BA410">
        <v>0</v>
      </c>
      <c r="BB410">
        <v>0.82926800000000001</v>
      </c>
      <c r="BC410">
        <v>0.17073199999999999</v>
      </c>
      <c r="BD410">
        <v>0</v>
      </c>
      <c r="BE410">
        <v>0</v>
      </c>
      <c r="BF410">
        <v>0</v>
      </c>
      <c r="BG410">
        <v>0</v>
      </c>
      <c r="BH410">
        <v>0</v>
      </c>
      <c r="BI410">
        <v>0</v>
      </c>
      <c r="BJ410">
        <v>6.7072999999999994E-2</v>
      </c>
      <c r="BK410">
        <v>0.207317</v>
      </c>
      <c r="BL410">
        <v>0.44512200000000002</v>
      </c>
      <c r="BM410">
        <v>0.189024</v>
      </c>
      <c r="BN410">
        <v>9.1463000000000003E-2</v>
      </c>
      <c r="BO410">
        <v>0</v>
      </c>
      <c r="BP410">
        <v>0.93902399999999997</v>
      </c>
      <c r="BQ410">
        <v>3.0488000000000001E-2</v>
      </c>
      <c r="BR410">
        <v>3.0488000000000001E-2</v>
      </c>
      <c r="BS410">
        <v>1</v>
      </c>
      <c r="BT410" t="s">
        <v>5668</v>
      </c>
      <c r="BU410">
        <v>3229</v>
      </c>
      <c r="BV410">
        <v>5.0789999999999988E-2</v>
      </c>
      <c r="BW410">
        <v>0</v>
      </c>
    </row>
    <row r="411" spans="1:75" customFormat="1" x14ac:dyDescent="0.25">
      <c r="A411" t="s">
        <v>5673</v>
      </c>
      <c r="B411" t="s">
        <v>102</v>
      </c>
      <c r="C411" t="s">
        <v>123</v>
      </c>
      <c r="D411" t="s">
        <v>44</v>
      </c>
      <c r="E411">
        <v>2021</v>
      </c>
      <c r="F411">
        <v>2923</v>
      </c>
      <c r="G411">
        <v>1416</v>
      </c>
      <c r="H411">
        <v>0</v>
      </c>
      <c r="I411">
        <v>439</v>
      </c>
      <c r="J411">
        <v>836</v>
      </c>
      <c r="K411">
        <v>783</v>
      </c>
      <c r="L411">
        <v>605</v>
      </c>
      <c r="M411">
        <v>544</v>
      </c>
      <c r="N411">
        <v>400</v>
      </c>
      <c r="O411">
        <v>334</v>
      </c>
      <c r="P411">
        <v>228</v>
      </c>
      <c r="Q411">
        <v>115</v>
      </c>
      <c r="R411">
        <v>54</v>
      </c>
      <c r="S411">
        <v>1</v>
      </c>
      <c r="T411">
        <v>0</v>
      </c>
      <c r="U411">
        <v>2983</v>
      </c>
      <c r="V411">
        <v>1353</v>
      </c>
      <c r="W411">
        <v>3</v>
      </c>
      <c r="X411">
        <v>2652</v>
      </c>
      <c r="Y411">
        <v>1661</v>
      </c>
      <c r="Z411">
        <v>26</v>
      </c>
      <c r="AA411">
        <v>21</v>
      </c>
      <c r="AB411">
        <v>0</v>
      </c>
      <c r="AC411">
        <v>24</v>
      </c>
      <c r="AD411">
        <v>68</v>
      </c>
      <c r="AE411">
        <v>4128</v>
      </c>
      <c r="AF411">
        <v>26</v>
      </c>
      <c r="AG411">
        <v>19</v>
      </c>
      <c r="AH411">
        <v>53</v>
      </c>
      <c r="AI411">
        <v>3941</v>
      </c>
      <c r="AJ411">
        <v>248</v>
      </c>
      <c r="AK411">
        <v>150</v>
      </c>
      <c r="AL411">
        <v>4339</v>
      </c>
      <c r="AM411">
        <v>0.67365799999999998</v>
      </c>
      <c r="AN411">
        <v>0.32634200000000002</v>
      </c>
      <c r="AO411">
        <v>0</v>
      </c>
      <c r="AP411">
        <v>0.101175</v>
      </c>
      <c r="AQ411">
        <v>0.19267100000000001</v>
      </c>
      <c r="AR411">
        <v>0.18045600000000001</v>
      </c>
      <c r="AS411">
        <v>0.139433</v>
      </c>
      <c r="AT411">
        <v>0.12537499999999999</v>
      </c>
      <c r="AU411">
        <v>9.2187000000000005E-2</v>
      </c>
      <c r="AV411">
        <v>7.6976000000000003E-2</v>
      </c>
      <c r="AW411">
        <v>5.2547000000000003E-2</v>
      </c>
      <c r="AX411">
        <v>2.6504E-2</v>
      </c>
      <c r="AY411">
        <v>1.2444999999999999E-2</v>
      </c>
      <c r="AZ411">
        <v>2.3000000000000001E-4</v>
      </c>
      <c r="BA411">
        <v>0</v>
      </c>
      <c r="BB411">
        <v>0.68748599999999993</v>
      </c>
      <c r="BC411">
        <v>0.31182300000000002</v>
      </c>
      <c r="BD411">
        <v>6.9099999999999999E-4</v>
      </c>
      <c r="BE411">
        <v>0.61120099999999999</v>
      </c>
      <c r="BF411">
        <v>0.38280700000000001</v>
      </c>
      <c r="BG411">
        <v>5.9919999999999999E-3</v>
      </c>
      <c r="BH411">
        <v>4.8399999999999997E-3</v>
      </c>
      <c r="BI411">
        <v>0</v>
      </c>
      <c r="BJ411">
        <v>5.5310000000000003E-3</v>
      </c>
      <c r="BK411">
        <v>1.5671999999999998E-2</v>
      </c>
      <c r="BL411">
        <v>0.95137100000000008</v>
      </c>
      <c r="BM411">
        <v>5.9919999999999999E-3</v>
      </c>
      <c r="BN411">
        <v>4.3790000000000001E-3</v>
      </c>
      <c r="BO411">
        <v>1.2215E-2</v>
      </c>
      <c r="BP411">
        <v>0.90827400000000003</v>
      </c>
      <c r="BQ411">
        <v>5.7156000000000012E-2</v>
      </c>
      <c r="BR411">
        <v>3.4569999999999997E-2</v>
      </c>
      <c r="BS411">
        <v>1</v>
      </c>
      <c r="BT411" t="s">
        <v>5674</v>
      </c>
      <c r="BU411">
        <v>4339</v>
      </c>
      <c r="BV411">
        <v>1</v>
      </c>
      <c r="BW411">
        <v>0</v>
      </c>
    </row>
    <row r="412" spans="1:75" customFormat="1" x14ac:dyDescent="0.25">
      <c r="A412" t="s">
        <v>5675</v>
      </c>
      <c r="B412" t="s">
        <v>102</v>
      </c>
      <c r="C412" t="s">
        <v>123</v>
      </c>
      <c r="D412" t="s">
        <v>947</v>
      </c>
      <c r="E412">
        <v>2021</v>
      </c>
      <c r="F412">
        <v>1963</v>
      </c>
      <c r="G412">
        <v>1163</v>
      </c>
      <c r="H412">
        <v>0</v>
      </c>
      <c r="I412">
        <v>342</v>
      </c>
      <c r="J412">
        <v>631</v>
      </c>
      <c r="K412">
        <v>604</v>
      </c>
      <c r="L412">
        <v>438</v>
      </c>
      <c r="M412">
        <v>360</v>
      </c>
      <c r="N412">
        <v>273</v>
      </c>
      <c r="O412">
        <v>209</v>
      </c>
      <c r="P412">
        <v>150</v>
      </c>
      <c r="Q412">
        <v>74</v>
      </c>
      <c r="R412">
        <v>45</v>
      </c>
      <c r="S412">
        <v>0</v>
      </c>
      <c r="T412">
        <v>0</v>
      </c>
      <c r="U412">
        <v>2125</v>
      </c>
      <c r="V412">
        <v>999</v>
      </c>
      <c r="W412">
        <v>2</v>
      </c>
      <c r="X412">
        <v>1936</v>
      </c>
      <c r="Y412">
        <v>1190</v>
      </c>
      <c r="Z412">
        <v>0</v>
      </c>
      <c r="AA412">
        <v>9</v>
      </c>
      <c r="AB412">
        <v>0</v>
      </c>
      <c r="AC412">
        <v>16</v>
      </c>
      <c r="AD412">
        <v>21</v>
      </c>
      <c r="AE412">
        <v>3059</v>
      </c>
      <c r="AF412">
        <v>2</v>
      </c>
      <c r="AG412">
        <v>0</v>
      </c>
      <c r="AH412">
        <v>19</v>
      </c>
      <c r="AI412">
        <v>2807</v>
      </c>
      <c r="AJ412">
        <v>199</v>
      </c>
      <c r="AK412">
        <v>120</v>
      </c>
      <c r="AL412">
        <v>3126</v>
      </c>
      <c r="AM412">
        <v>0.62795900000000004</v>
      </c>
      <c r="AN412">
        <v>0.37204100000000001</v>
      </c>
      <c r="AO412">
        <v>0</v>
      </c>
      <c r="AP412">
        <v>0.109405</v>
      </c>
      <c r="AQ412">
        <v>0.20185500000000001</v>
      </c>
      <c r="AR412">
        <v>0.193218</v>
      </c>
      <c r="AS412">
        <v>0.14011499999999999</v>
      </c>
      <c r="AT412">
        <v>0.115163</v>
      </c>
      <c r="AU412">
        <v>8.7332000000000007E-2</v>
      </c>
      <c r="AV412">
        <v>6.6859000000000002E-2</v>
      </c>
      <c r="AW412">
        <v>4.7985E-2</v>
      </c>
      <c r="AX412">
        <v>2.3671999999999999E-2</v>
      </c>
      <c r="AY412">
        <v>1.4395E-2</v>
      </c>
      <c r="AZ412">
        <v>0</v>
      </c>
      <c r="BA412">
        <v>0</v>
      </c>
      <c r="BB412">
        <v>0.679782</v>
      </c>
      <c r="BC412">
        <v>0.31957799999999997</v>
      </c>
      <c r="BD412">
        <v>6.4000000000000005E-4</v>
      </c>
      <c r="BE412">
        <v>0.61932200000000004</v>
      </c>
      <c r="BF412">
        <v>0.38067800000000002</v>
      </c>
      <c r="BG412">
        <v>0</v>
      </c>
      <c r="BH412">
        <v>2.879E-3</v>
      </c>
      <c r="BI412">
        <v>0</v>
      </c>
      <c r="BJ412">
        <v>5.1180000000000002E-3</v>
      </c>
      <c r="BK412">
        <v>6.7179999999999991E-3</v>
      </c>
      <c r="BL412">
        <v>0.97856700000000008</v>
      </c>
      <c r="BM412">
        <v>6.4000000000000005E-4</v>
      </c>
      <c r="BN412">
        <v>0</v>
      </c>
      <c r="BO412">
        <v>6.0780000000000001E-3</v>
      </c>
      <c r="BP412">
        <v>0.897953</v>
      </c>
      <c r="BQ412">
        <v>6.3659999999999994E-2</v>
      </c>
      <c r="BR412">
        <v>3.8387999999999999E-2</v>
      </c>
      <c r="BS412">
        <v>1</v>
      </c>
      <c r="BT412" t="s">
        <v>5674</v>
      </c>
      <c r="BU412">
        <v>4339</v>
      </c>
      <c r="BV412">
        <v>0.72044200000000003</v>
      </c>
      <c r="BW412">
        <v>0</v>
      </c>
    </row>
    <row r="413" spans="1:75" customFormat="1" x14ac:dyDescent="0.25">
      <c r="A413" t="s">
        <v>5676</v>
      </c>
      <c r="B413" t="s">
        <v>102</v>
      </c>
      <c r="C413" t="s">
        <v>123</v>
      </c>
      <c r="D413" t="s">
        <v>949</v>
      </c>
      <c r="E413">
        <v>2021</v>
      </c>
      <c r="F413">
        <v>641</v>
      </c>
      <c r="G413">
        <v>153</v>
      </c>
      <c r="H413">
        <v>0</v>
      </c>
      <c r="I413">
        <v>78</v>
      </c>
      <c r="J413">
        <v>142</v>
      </c>
      <c r="K413">
        <v>106</v>
      </c>
      <c r="L413">
        <v>111</v>
      </c>
      <c r="M413">
        <v>99</v>
      </c>
      <c r="N413">
        <v>80</v>
      </c>
      <c r="O413">
        <v>91</v>
      </c>
      <c r="P413">
        <v>50</v>
      </c>
      <c r="Q413">
        <v>31</v>
      </c>
      <c r="R413">
        <v>5</v>
      </c>
      <c r="S413">
        <v>1</v>
      </c>
      <c r="T413">
        <v>0</v>
      </c>
      <c r="U413">
        <v>555</v>
      </c>
      <c r="V413">
        <v>238</v>
      </c>
      <c r="W413">
        <v>1</v>
      </c>
      <c r="X413">
        <v>485</v>
      </c>
      <c r="Y413">
        <v>309</v>
      </c>
      <c r="Z413">
        <v>0</v>
      </c>
      <c r="AA413">
        <v>9</v>
      </c>
      <c r="AB413">
        <v>0</v>
      </c>
      <c r="AC413">
        <v>2</v>
      </c>
      <c r="AD413">
        <v>13</v>
      </c>
      <c r="AE413">
        <v>767</v>
      </c>
      <c r="AF413">
        <v>1</v>
      </c>
      <c r="AG413">
        <v>0</v>
      </c>
      <c r="AH413">
        <v>2</v>
      </c>
      <c r="AI413">
        <v>761</v>
      </c>
      <c r="AJ413">
        <v>30</v>
      </c>
      <c r="AK413">
        <v>3</v>
      </c>
      <c r="AL413">
        <v>794</v>
      </c>
      <c r="AM413">
        <v>0.80730500000000005</v>
      </c>
      <c r="AN413">
        <v>0.19269500000000001</v>
      </c>
      <c r="AO413">
        <v>0</v>
      </c>
      <c r="AP413">
        <v>9.8237000000000005E-2</v>
      </c>
      <c r="AQ413">
        <v>0.178841</v>
      </c>
      <c r="AR413">
        <v>0.13350100000000001</v>
      </c>
      <c r="AS413">
        <v>0.13979800000000001</v>
      </c>
      <c r="AT413">
        <v>0.124685</v>
      </c>
      <c r="AU413">
        <v>0.100756</v>
      </c>
      <c r="AV413">
        <v>0.11461</v>
      </c>
      <c r="AW413">
        <v>6.2972E-2</v>
      </c>
      <c r="AX413">
        <v>3.9043000000000001E-2</v>
      </c>
      <c r="AY413">
        <v>6.2970000000000014E-3</v>
      </c>
      <c r="AZ413">
        <v>1.2589999999999999E-3</v>
      </c>
      <c r="BA413">
        <v>0</v>
      </c>
      <c r="BB413">
        <v>0.69899199999999995</v>
      </c>
      <c r="BC413">
        <v>0.29974800000000001</v>
      </c>
      <c r="BD413">
        <v>1.2589999999999999E-3</v>
      </c>
      <c r="BE413">
        <v>0.61083100000000001</v>
      </c>
      <c r="BF413">
        <v>0.38916899999999999</v>
      </c>
      <c r="BG413">
        <v>0</v>
      </c>
      <c r="BH413">
        <v>1.1335E-2</v>
      </c>
      <c r="BI413">
        <v>0</v>
      </c>
      <c r="BJ413">
        <v>2.519E-3</v>
      </c>
      <c r="BK413">
        <v>1.6372999999999999E-2</v>
      </c>
      <c r="BL413">
        <v>0.96599500000000005</v>
      </c>
      <c r="BM413">
        <v>1.2589999999999999E-3</v>
      </c>
      <c r="BN413">
        <v>0</v>
      </c>
      <c r="BO413">
        <v>2.519E-3</v>
      </c>
      <c r="BP413">
        <v>0.95843800000000001</v>
      </c>
      <c r="BQ413">
        <v>3.7782999999999997E-2</v>
      </c>
      <c r="BR413">
        <v>3.7780000000000001E-3</v>
      </c>
      <c r="BS413">
        <v>1</v>
      </c>
      <c r="BT413" t="s">
        <v>5674</v>
      </c>
      <c r="BU413">
        <v>4339</v>
      </c>
      <c r="BV413">
        <v>0.18299099999999999</v>
      </c>
      <c r="BW413">
        <v>0</v>
      </c>
    </row>
    <row r="414" spans="1:75" customFormat="1" x14ac:dyDescent="0.25">
      <c r="A414" t="s">
        <v>5677</v>
      </c>
      <c r="B414" t="s">
        <v>102</v>
      </c>
      <c r="C414" t="s">
        <v>123</v>
      </c>
      <c r="D414" t="s">
        <v>951</v>
      </c>
      <c r="E414">
        <v>2021</v>
      </c>
      <c r="F414">
        <v>57</v>
      </c>
      <c r="G414">
        <v>13</v>
      </c>
      <c r="H414">
        <v>0</v>
      </c>
      <c r="I414">
        <v>1</v>
      </c>
      <c r="J414">
        <v>13</v>
      </c>
      <c r="K414">
        <v>7</v>
      </c>
      <c r="L414">
        <v>7</v>
      </c>
      <c r="M414">
        <v>17</v>
      </c>
      <c r="N414">
        <v>10</v>
      </c>
      <c r="O414">
        <v>7</v>
      </c>
      <c r="P414">
        <v>4</v>
      </c>
      <c r="Q414">
        <v>3</v>
      </c>
      <c r="R414">
        <v>1</v>
      </c>
      <c r="S414">
        <v>0</v>
      </c>
      <c r="T414">
        <v>0</v>
      </c>
      <c r="U414">
        <v>46</v>
      </c>
      <c r="V414">
        <v>24</v>
      </c>
      <c r="W414">
        <v>0</v>
      </c>
      <c r="X414">
        <v>30</v>
      </c>
      <c r="Y414">
        <v>40</v>
      </c>
      <c r="Z414">
        <v>0</v>
      </c>
      <c r="AA414">
        <v>0</v>
      </c>
      <c r="AB414">
        <v>0</v>
      </c>
      <c r="AC414">
        <v>0</v>
      </c>
      <c r="AD414">
        <v>2</v>
      </c>
      <c r="AE414">
        <v>67</v>
      </c>
      <c r="AF414">
        <v>0</v>
      </c>
      <c r="AG414">
        <v>0</v>
      </c>
      <c r="AH414">
        <v>1</v>
      </c>
      <c r="AI414">
        <v>68</v>
      </c>
      <c r="AJ414">
        <v>2</v>
      </c>
      <c r="AK414">
        <v>0</v>
      </c>
      <c r="AL414">
        <v>70</v>
      </c>
      <c r="AM414">
        <v>0.81428600000000007</v>
      </c>
      <c r="AN414">
        <v>0.18571399999999999</v>
      </c>
      <c r="AO414">
        <v>0</v>
      </c>
      <c r="AP414">
        <v>1.4286E-2</v>
      </c>
      <c r="AQ414">
        <v>0.18571399999999999</v>
      </c>
      <c r="AR414">
        <v>0.1</v>
      </c>
      <c r="AS414">
        <v>0.1</v>
      </c>
      <c r="AT414">
        <v>0.24285699999999999</v>
      </c>
      <c r="AU414">
        <v>0.14285700000000001</v>
      </c>
      <c r="AV414">
        <v>0.1</v>
      </c>
      <c r="AW414">
        <v>5.7142999999999999E-2</v>
      </c>
      <c r="AX414">
        <v>4.2857000000000013E-2</v>
      </c>
      <c r="AY414">
        <v>1.4286E-2</v>
      </c>
      <c r="AZ414">
        <v>0</v>
      </c>
      <c r="BA414">
        <v>0</v>
      </c>
      <c r="BB414">
        <v>0.65714299999999992</v>
      </c>
      <c r="BC414">
        <v>0.34285700000000002</v>
      </c>
      <c r="BD414">
        <v>0</v>
      </c>
      <c r="BE414">
        <v>0.42857099999999998</v>
      </c>
      <c r="BF414">
        <v>0.57142899999999996</v>
      </c>
      <c r="BG414">
        <v>0</v>
      </c>
      <c r="BH414">
        <v>0</v>
      </c>
      <c r="BI414">
        <v>0</v>
      </c>
      <c r="BJ414">
        <v>0</v>
      </c>
      <c r="BK414">
        <v>2.8570999999999999E-2</v>
      </c>
      <c r="BL414">
        <v>0.95714299999999997</v>
      </c>
      <c r="BM414">
        <v>0</v>
      </c>
      <c r="BN414">
        <v>0</v>
      </c>
      <c r="BO414">
        <v>1.4286E-2</v>
      </c>
      <c r="BP414">
        <v>0.97142899999999999</v>
      </c>
      <c r="BQ414">
        <v>2.8570999999999999E-2</v>
      </c>
      <c r="BR414">
        <v>0</v>
      </c>
      <c r="BS414">
        <v>1</v>
      </c>
      <c r="BT414" t="s">
        <v>5674</v>
      </c>
      <c r="BU414">
        <v>4339</v>
      </c>
      <c r="BV414">
        <v>1.6133000000000002E-2</v>
      </c>
      <c r="BW414">
        <v>0</v>
      </c>
    </row>
    <row r="415" spans="1:75" customFormat="1" x14ac:dyDescent="0.25">
      <c r="A415" t="s">
        <v>5678</v>
      </c>
      <c r="B415" t="s">
        <v>102</v>
      </c>
      <c r="C415" t="s">
        <v>123</v>
      </c>
      <c r="D415" t="s">
        <v>953</v>
      </c>
      <c r="E415">
        <v>2021</v>
      </c>
      <c r="F415">
        <v>246</v>
      </c>
      <c r="G415">
        <v>77</v>
      </c>
      <c r="H415">
        <v>0</v>
      </c>
      <c r="I415">
        <v>12</v>
      </c>
      <c r="J415">
        <v>48</v>
      </c>
      <c r="K415">
        <v>60</v>
      </c>
      <c r="L415">
        <v>45</v>
      </c>
      <c r="M415">
        <v>67</v>
      </c>
      <c r="N415">
        <v>34</v>
      </c>
      <c r="O415">
        <v>26</v>
      </c>
      <c r="P415">
        <v>22</v>
      </c>
      <c r="Q415">
        <v>7</v>
      </c>
      <c r="R415">
        <v>2</v>
      </c>
      <c r="S415">
        <v>0</v>
      </c>
      <c r="T415">
        <v>0</v>
      </c>
      <c r="U415">
        <v>246</v>
      </c>
      <c r="V415">
        <v>77</v>
      </c>
      <c r="W415">
        <v>0</v>
      </c>
      <c r="X415">
        <v>201</v>
      </c>
      <c r="Y415">
        <v>122</v>
      </c>
      <c r="Z415">
        <v>0</v>
      </c>
      <c r="AA415">
        <v>3</v>
      </c>
      <c r="AB415">
        <v>0</v>
      </c>
      <c r="AC415">
        <v>6</v>
      </c>
      <c r="AD415">
        <v>32</v>
      </c>
      <c r="AE415">
        <v>235</v>
      </c>
      <c r="AF415">
        <v>23</v>
      </c>
      <c r="AG415">
        <v>19</v>
      </c>
      <c r="AH415">
        <v>5</v>
      </c>
      <c r="AI415">
        <v>310</v>
      </c>
      <c r="AJ415">
        <v>12</v>
      </c>
      <c r="AK415">
        <v>1</v>
      </c>
      <c r="AL415">
        <v>323</v>
      </c>
      <c r="AM415">
        <v>0.76161000000000001</v>
      </c>
      <c r="AN415">
        <v>0.23838999999999999</v>
      </c>
      <c r="AO415">
        <v>0</v>
      </c>
      <c r="AP415">
        <v>3.7151999999999998E-2</v>
      </c>
      <c r="AQ415">
        <v>0.14860699999999999</v>
      </c>
      <c r="AR415">
        <v>0.18575900000000001</v>
      </c>
      <c r="AS415">
        <v>0.139319</v>
      </c>
      <c r="AT415">
        <v>0.20743</v>
      </c>
      <c r="AU415">
        <v>0.105263</v>
      </c>
      <c r="AV415">
        <v>8.0494999999999997E-2</v>
      </c>
      <c r="AW415">
        <v>6.8110999999999991E-2</v>
      </c>
      <c r="AX415">
        <v>2.1672E-2</v>
      </c>
      <c r="AY415">
        <v>6.1919999999999996E-3</v>
      </c>
      <c r="AZ415">
        <v>0</v>
      </c>
      <c r="BA415">
        <v>0</v>
      </c>
      <c r="BB415">
        <v>0.76161000000000001</v>
      </c>
      <c r="BC415">
        <v>0.23838999999999999</v>
      </c>
      <c r="BD415">
        <v>0</v>
      </c>
      <c r="BE415">
        <v>0.62229100000000004</v>
      </c>
      <c r="BF415">
        <v>0.37770900000000002</v>
      </c>
      <c r="BG415">
        <v>0</v>
      </c>
      <c r="BH415">
        <v>9.2879999999999994E-3</v>
      </c>
      <c r="BI415">
        <v>0</v>
      </c>
      <c r="BJ415">
        <v>1.8575999999999999E-2</v>
      </c>
      <c r="BK415">
        <v>9.9070999999999992E-2</v>
      </c>
      <c r="BL415">
        <v>0.72755399999999992</v>
      </c>
      <c r="BM415">
        <v>7.1207000000000006E-2</v>
      </c>
      <c r="BN415">
        <v>5.8823999999999987E-2</v>
      </c>
      <c r="BO415">
        <v>1.5480000000000001E-2</v>
      </c>
      <c r="BP415">
        <v>0.95975200000000005</v>
      </c>
      <c r="BQ415">
        <v>3.7151999999999998E-2</v>
      </c>
      <c r="BR415">
        <v>3.0959999999999998E-3</v>
      </c>
      <c r="BS415">
        <v>1</v>
      </c>
      <c r="BT415" t="s">
        <v>5674</v>
      </c>
      <c r="BU415">
        <v>4339</v>
      </c>
      <c r="BV415">
        <v>7.4440999999999993E-2</v>
      </c>
      <c r="BW415">
        <v>0</v>
      </c>
    </row>
    <row r="416" spans="1:75" customFormat="1" x14ac:dyDescent="0.25">
      <c r="A416" t="s">
        <v>5679</v>
      </c>
      <c r="B416" t="s">
        <v>102</v>
      </c>
      <c r="C416" t="s">
        <v>123</v>
      </c>
      <c r="D416" t="s">
        <v>961</v>
      </c>
      <c r="E416">
        <v>2021</v>
      </c>
      <c r="F416">
        <v>16</v>
      </c>
      <c r="G416">
        <v>10</v>
      </c>
      <c r="H416">
        <v>0</v>
      </c>
      <c r="I416">
        <v>6</v>
      </c>
      <c r="J416">
        <v>2</v>
      </c>
      <c r="K416">
        <v>6</v>
      </c>
      <c r="L416">
        <v>4</v>
      </c>
      <c r="M416">
        <v>1</v>
      </c>
      <c r="N416">
        <v>3</v>
      </c>
      <c r="O416">
        <v>1</v>
      </c>
      <c r="P416">
        <v>2</v>
      </c>
      <c r="Q416">
        <v>0</v>
      </c>
      <c r="R416">
        <v>1</v>
      </c>
      <c r="S416">
        <v>0</v>
      </c>
      <c r="T416">
        <v>0</v>
      </c>
      <c r="U416">
        <v>11</v>
      </c>
      <c r="V416">
        <v>15</v>
      </c>
      <c r="W416">
        <v>0</v>
      </c>
      <c r="X416">
        <v>0</v>
      </c>
      <c r="Y416">
        <v>0</v>
      </c>
      <c r="Z416">
        <v>26</v>
      </c>
      <c r="AA416">
        <v>0</v>
      </c>
      <c r="AB416">
        <v>0</v>
      </c>
      <c r="AC416">
        <v>0</v>
      </c>
      <c r="AD416">
        <v>0</v>
      </c>
      <c r="AE416">
        <v>0</v>
      </c>
      <c r="AF416">
        <v>0</v>
      </c>
      <c r="AG416">
        <v>0</v>
      </c>
      <c r="AH416">
        <v>26</v>
      </c>
      <c r="AI416">
        <v>0</v>
      </c>
      <c r="AJ416">
        <v>0</v>
      </c>
      <c r="AK416">
        <v>26</v>
      </c>
      <c r="AL416">
        <v>26</v>
      </c>
      <c r="AM416">
        <v>0.61538499999999996</v>
      </c>
      <c r="AN416">
        <v>0.38461499999999998</v>
      </c>
      <c r="AO416">
        <v>0</v>
      </c>
      <c r="AP416">
        <v>0.230769</v>
      </c>
      <c r="AQ416">
        <v>7.6923000000000005E-2</v>
      </c>
      <c r="AR416">
        <v>0.230769</v>
      </c>
      <c r="AS416">
        <v>0.15384600000000001</v>
      </c>
      <c r="AT416">
        <v>3.8462000000000003E-2</v>
      </c>
      <c r="AU416">
        <v>0.115385</v>
      </c>
      <c r="AV416">
        <v>3.8462000000000003E-2</v>
      </c>
      <c r="AW416">
        <v>7.6923000000000005E-2</v>
      </c>
      <c r="AX416">
        <v>0</v>
      </c>
      <c r="AY416">
        <v>3.8462000000000003E-2</v>
      </c>
      <c r="AZ416">
        <v>0</v>
      </c>
      <c r="BA416">
        <v>0</v>
      </c>
      <c r="BB416">
        <v>0.42307699999999998</v>
      </c>
      <c r="BC416">
        <v>0.57692300000000007</v>
      </c>
      <c r="BD416">
        <v>0</v>
      </c>
      <c r="BE416">
        <v>0</v>
      </c>
      <c r="BF416">
        <v>0</v>
      </c>
      <c r="BG416">
        <v>1</v>
      </c>
      <c r="BH416">
        <v>0</v>
      </c>
      <c r="BI416">
        <v>0</v>
      </c>
      <c r="BJ416">
        <v>0</v>
      </c>
      <c r="BK416">
        <v>0</v>
      </c>
      <c r="BL416">
        <v>0</v>
      </c>
      <c r="BM416">
        <v>0</v>
      </c>
      <c r="BN416">
        <v>0</v>
      </c>
      <c r="BO416">
        <v>1</v>
      </c>
      <c r="BP416">
        <v>0</v>
      </c>
      <c r="BQ416">
        <v>0</v>
      </c>
      <c r="BR416">
        <v>1</v>
      </c>
      <c r="BS416">
        <v>1</v>
      </c>
      <c r="BT416" t="s">
        <v>5674</v>
      </c>
      <c r="BU416">
        <v>4339</v>
      </c>
      <c r="BV416">
        <v>5.9919999999999999E-3</v>
      </c>
      <c r="BW416">
        <v>0</v>
      </c>
    </row>
    <row r="417" spans="1:75" customFormat="1" x14ac:dyDescent="0.25">
      <c r="A417" t="s">
        <v>5680</v>
      </c>
      <c r="B417" t="s">
        <v>102</v>
      </c>
      <c r="C417" t="s">
        <v>369</v>
      </c>
      <c r="D417" t="s">
        <v>44</v>
      </c>
      <c r="E417">
        <v>2021</v>
      </c>
      <c r="F417">
        <v>665</v>
      </c>
      <c r="G417">
        <v>257</v>
      </c>
      <c r="H417">
        <v>0</v>
      </c>
      <c r="I417" t="s">
        <v>74</v>
      </c>
      <c r="J417" t="s">
        <v>74</v>
      </c>
      <c r="K417" t="s">
        <v>74</v>
      </c>
      <c r="L417" t="s">
        <v>74</v>
      </c>
      <c r="M417" t="s">
        <v>74</v>
      </c>
      <c r="N417" t="s">
        <v>74</v>
      </c>
      <c r="O417" t="s">
        <v>74</v>
      </c>
      <c r="P417" t="s">
        <v>74</v>
      </c>
      <c r="Q417" t="s">
        <v>74</v>
      </c>
      <c r="R417" t="s">
        <v>74</v>
      </c>
      <c r="S417" t="s">
        <v>74</v>
      </c>
      <c r="T417" t="s">
        <v>74</v>
      </c>
      <c r="U417">
        <v>872</v>
      </c>
      <c r="V417">
        <v>50</v>
      </c>
      <c r="W417">
        <v>0</v>
      </c>
      <c r="X417">
        <v>564</v>
      </c>
      <c r="Y417">
        <v>290</v>
      </c>
      <c r="Z417">
        <v>68</v>
      </c>
      <c r="AA417">
        <v>57</v>
      </c>
      <c r="AB417">
        <v>0</v>
      </c>
      <c r="AC417">
        <v>19</v>
      </c>
      <c r="AD417">
        <v>20</v>
      </c>
      <c r="AE417">
        <v>797</v>
      </c>
      <c r="AF417">
        <v>19</v>
      </c>
      <c r="AG417">
        <v>9</v>
      </c>
      <c r="AH417">
        <v>1</v>
      </c>
      <c r="AI417">
        <v>832</v>
      </c>
      <c r="AJ417">
        <v>83</v>
      </c>
      <c r="AK417">
        <v>7</v>
      </c>
      <c r="AL417">
        <v>922</v>
      </c>
      <c r="AM417">
        <v>0.72125799999999995</v>
      </c>
      <c r="AN417">
        <v>0.27874199999999999</v>
      </c>
      <c r="AO417">
        <v>0</v>
      </c>
      <c r="AP417" t="s">
        <v>74</v>
      </c>
      <c r="AQ417" t="s">
        <v>74</v>
      </c>
      <c r="AR417" t="s">
        <v>74</v>
      </c>
      <c r="AS417" t="s">
        <v>74</v>
      </c>
      <c r="AT417" t="s">
        <v>74</v>
      </c>
      <c r="AU417" t="s">
        <v>74</v>
      </c>
      <c r="AV417" t="s">
        <v>74</v>
      </c>
      <c r="AW417" t="s">
        <v>74</v>
      </c>
      <c r="AX417" t="s">
        <v>74</v>
      </c>
      <c r="AY417" t="s">
        <v>74</v>
      </c>
      <c r="AZ417" t="s">
        <v>74</v>
      </c>
      <c r="BA417" t="s">
        <v>74</v>
      </c>
      <c r="BB417">
        <v>0.94577</v>
      </c>
      <c r="BC417">
        <v>5.423E-2</v>
      </c>
      <c r="BD417">
        <v>0</v>
      </c>
      <c r="BE417">
        <v>0.61171399999999998</v>
      </c>
      <c r="BF417">
        <v>0.31453399999999998</v>
      </c>
      <c r="BG417">
        <v>7.3752999999999999E-2</v>
      </c>
      <c r="BH417">
        <v>6.1822000000000002E-2</v>
      </c>
      <c r="BI417">
        <v>0</v>
      </c>
      <c r="BJ417">
        <v>2.0607E-2</v>
      </c>
      <c r="BK417">
        <v>2.1691999999999999E-2</v>
      </c>
      <c r="BL417">
        <v>0.864425</v>
      </c>
      <c r="BM417">
        <v>2.0607E-2</v>
      </c>
      <c r="BN417">
        <v>9.7609999999999988E-3</v>
      </c>
      <c r="BO417">
        <v>1.085E-3</v>
      </c>
      <c r="BP417">
        <v>0.90238600000000002</v>
      </c>
      <c r="BQ417">
        <v>9.0022000000000005E-2</v>
      </c>
      <c r="BR417">
        <v>7.5919999999999998E-3</v>
      </c>
      <c r="BS417">
        <v>1</v>
      </c>
      <c r="BT417" t="s">
        <v>5681</v>
      </c>
      <c r="BU417">
        <v>922</v>
      </c>
      <c r="BV417">
        <v>1</v>
      </c>
      <c r="BW417">
        <v>0</v>
      </c>
    </row>
    <row r="418" spans="1:75" customFormat="1" x14ac:dyDescent="0.25">
      <c r="A418" t="s">
        <v>5682</v>
      </c>
      <c r="B418" t="s">
        <v>102</v>
      </c>
      <c r="C418" t="s">
        <v>369</v>
      </c>
      <c r="D418" t="s">
        <v>947</v>
      </c>
      <c r="E418">
        <v>2021</v>
      </c>
      <c r="F418" t="s">
        <v>74</v>
      </c>
      <c r="G418" t="s">
        <v>74</v>
      </c>
      <c r="H418" t="s">
        <v>74</v>
      </c>
      <c r="I418" t="s">
        <v>74</v>
      </c>
      <c r="J418" t="s">
        <v>74</v>
      </c>
      <c r="K418" t="s">
        <v>74</v>
      </c>
      <c r="L418" t="s">
        <v>74</v>
      </c>
      <c r="M418" t="s">
        <v>74</v>
      </c>
      <c r="N418" t="s">
        <v>74</v>
      </c>
      <c r="O418" t="s">
        <v>74</v>
      </c>
      <c r="P418" t="s">
        <v>74</v>
      </c>
      <c r="Q418" t="s">
        <v>74</v>
      </c>
      <c r="R418" t="s">
        <v>74</v>
      </c>
      <c r="S418" t="s">
        <v>74</v>
      </c>
      <c r="T418" t="s">
        <v>74</v>
      </c>
      <c r="U418">
        <v>461</v>
      </c>
      <c r="V418">
        <v>22</v>
      </c>
      <c r="W418">
        <v>0</v>
      </c>
      <c r="X418">
        <v>262</v>
      </c>
      <c r="Y418">
        <v>177</v>
      </c>
      <c r="Z418">
        <v>44</v>
      </c>
      <c r="AA418">
        <v>20</v>
      </c>
      <c r="AB418">
        <v>0</v>
      </c>
      <c r="AC418">
        <v>8</v>
      </c>
      <c r="AD418">
        <v>5</v>
      </c>
      <c r="AE418">
        <v>441</v>
      </c>
      <c r="AF418">
        <v>8</v>
      </c>
      <c r="AG418">
        <v>1</v>
      </c>
      <c r="AH418">
        <v>0</v>
      </c>
      <c r="AI418">
        <v>415</v>
      </c>
      <c r="AJ418">
        <v>61</v>
      </c>
      <c r="AK418">
        <v>7</v>
      </c>
      <c r="AL418">
        <v>483</v>
      </c>
      <c r="AM418" t="s">
        <v>74</v>
      </c>
      <c r="AN418" t="s">
        <v>74</v>
      </c>
      <c r="AO418" t="s">
        <v>74</v>
      </c>
      <c r="AP418" t="s">
        <v>74</v>
      </c>
      <c r="AQ418" t="s">
        <v>74</v>
      </c>
      <c r="AR418" t="s">
        <v>74</v>
      </c>
      <c r="AS418" t="s">
        <v>74</v>
      </c>
      <c r="AT418" t="s">
        <v>74</v>
      </c>
      <c r="AU418" t="s">
        <v>74</v>
      </c>
      <c r="AV418" t="s">
        <v>74</v>
      </c>
      <c r="AW418" t="s">
        <v>74</v>
      </c>
      <c r="AX418" t="s">
        <v>74</v>
      </c>
      <c r="AY418" t="s">
        <v>74</v>
      </c>
      <c r="AZ418" t="s">
        <v>74</v>
      </c>
      <c r="BA418" t="s">
        <v>74</v>
      </c>
      <c r="BB418">
        <v>0.95445099999999994</v>
      </c>
      <c r="BC418">
        <v>4.5548999999999999E-2</v>
      </c>
      <c r="BD418">
        <v>0</v>
      </c>
      <c r="BE418">
        <v>0.54244300000000001</v>
      </c>
      <c r="BF418">
        <v>0.36646000000000001</v>
      </c>
      <c r="BG418">
        <v>9.1096999999999997E-2</v>
      </c>
      <c r="BH418">
        <v>4.1407999999999993E-2</v>
      </c>
      <c r="BI418">
        <v>0</v>
      </c>
      <c r="BJ418">
        <v>1.6563000000000001E-2</v>
      </c>
      <c r="BK418">
        <v>1.0352E-2</v>
      </c>
      <c r="BL418">
        <v>0.91304299999999994</v>
      </c>
      <c r="BM418">
        <v>1.6563000000000001E-2</v>
      </c>
      <c r="BN418">
        <v>2.0699999999999998E-3</v>
      </c>
      <c r="BO418">
        <v>0</v>
      </c>
      <c r="BP418">
        <v>0.859213</v>
      </c>
      <c r="BQ418">
        <v>0.12629399999999999</v>
      </c>
      <c r="BR418">
        <v>1.4493000000000001E-2</v>
      </c>
      <c r="BS418">
        <v>1</v>
      </c>
      <c r="BT418" t="s">
        <v>5681</v>
      </c>
      <c r="BU418">
        <v>922</v>
      </c>
      <c r="BV418">
        <v>0.52386100000000002</v>
      </c>
      <c r="BW418">
        <v>0</v>
      </c>
    </row>
    <row r="419" spans="1:75" customFormat="1" x14ac:dyDescent="0.25">
      <c r="A419" t="s">
        <v>5683</v>
      </c>
      <c r="B419" t="s">
        <v>102</v>
      </c>
      <c r="C419" t="s">
        <v>369</v>
      </c>
      <c r="D419" t="s">
        <v>949</v>
      </c>
      <c r="E419">
        <v>2021</v>
      </c>
      <c r="F419" t="s">
        <v>74</v>
      </c>
      <c r="G419" t="s">
        <v>74</v>
      </c>
      <c r="H419" t="s">
        <v>74</v>
      </c>
      <c r="I419" t="s">
        <v>74</v>
      </c>
      <c r="J419" t="s">
        <v>74</v>
      </c>
      <c r="K419" t="s">
        <v>74</v>
      </c>
      <c r="L419" t="s">
        <v>74</v>
      </c>
      <c r="M419" t="s">
        <v>74</v>
      </c>
      <c r="N419" t="s">
        <v>74</v>
      </c>
      <c r="O419" t="s">
        <v>74</v>
      </c>
      <c r="P419" t="s">
        <v>74</v>
      </c>
      <c r="Q419" t="s">
        <v>74</v>
      </c>
      <c r="R419" t="s">
        <v>74</v>
      </c>
      <c r="S419" t="s">
        <v>74</v>
      </c>
      <c r="T419" t="s">
        <v>74</v>
      </c>
      <c r="U419">
        <v>291</v>
      </c>
      <c r="V419">
        <v>20</v>
      </c>
      <c r="W419">
        <v>0</v>
      </c>
      <c r="X419">
        <v>221</v>
      </c>
      <c r="Y419">
        <v>80</v>
      </c>
      <c r="Z419">
        <v>10</v>
      </c>
      <c r="AA419">
        <v>21</v>
      </c>
      <c r="AB419">
        <v>0</v>
      </c>
      <c r="AC419">
        <v>5</v>
      </c>
      <c r="AD419">
        <v>3</v>
      </c>
      <c r="AE419">
        <v>279</v>
      </c>
      <c r="AF419">
        <v>1</v>
      </c>
      <c r="AG419">
        <v>1</v>
      </c>
      <c r="AH419">
        <v>1</v>
      </c>
      <c r="AI419">
        <v>302</v>
      </c>
      <c r="AJ419">
        <v>9</v>
      </c>
      <c r="AK419">
        <v>0</v>
      </c>
      <c r="AL419">
        <v>311</v>
      </c>
      <c r="AM419" t="s">
        <v>74</v>
      </c>
      <c r="AN419" t="s">
        <v>74</v>
      </c>
      <c r="AO419" t="s">
        <v>74</v>
      </c>
      <c r="AP419" t="s">
        <v>74</v>
      </c>
      <c r="AQ419" t="s">
        <v>74</v>
      </c>
      <c r="AR419" t="s">
        <v>74</v>
      </c>
      <c r="AS419" t="s">
        <v>74</v>
      </c>
      <c r="AT419" t="s">
        <v>74</v>
      </c>
      <c r="AU419" t="s">
        <v>74</v>
      </c>
      <c r="AV419" t="s">
        <v>74</v>
      </c>
      <c r="AW419" t="s">
        <v>74</v>
      </c>
      <c r="AX419" t="s">
        <v>74</v>
      </c>
      <c r="AY419" t="s">
        <v>74</v>
      </c>
      <c r="AZ419" t="s">
        <v>74</v>
      </c>
      <c r="BA419" t="s">
        <v>74</v>
      </c>
      <c r="BB419">
        <v>0.93569100000000005</v>
      </c>
      <c r="BC419">
        <v>6.4309000000000005E-2</v>
      </c>
      <c r="BD419">
        <v>0</v>
      </c>
      <c r="BE419">
        <v>0.71061099999999999</v>
      </c>
      <c r="BF419">
        <v>0.25723499999999999</v>
      </c>
      <c r="BG419">
        <v>3.2154000000000002E-2</v>
      </c>
      <c r="BH419">
        <v>6.7524000000000001E-2</v>
      </c>
      <c r="BI419">
        <v>0</v>
      </c>
      <c r="BJ419">
        <v>1.6077000000000001E-2</v>
      </c>
      <c r="BK419">
        <v>9.6460000000000001E-3</v>
      </c>
      <c r="BL419">
        <v>0.89710599999999996</v>
      </c>
      <c r="BM419">
        <v>3.215E-3</v>
      </c>
      <c r="BN419">
        <v>3.215E-3</v>
      </c>
      <c r="BO419">
        <v>3.215E-3</v>
      </c>
      <c r="BP419">
        <v>0.97106099999999995</v>
      </c>
      <c r="BQ419">
        <v>2.8938999999999999E-2</v>
      </c>
      <c r="BR419">
        <v>0</v>
      </c>
      <c r="BS419">
        <v>1</v>
      </c>
      <c r="BT419" t="s">
        <v>5681</v>
      </c>
      <c r="BU419">
        <v>922</v>
      </c>
      <c r="BV419">
        <v>0.33731</v>
      </c>
      <c r="BW419">
        <v>0</v>
      </c>
    </row>
    <row r="420" spans="1:75" customFormat="1" x14ac:dyDescent="0.25">
      <c r="A420" t="s">
        <v>5684</v>
      </c>
      <c r="B420" t="s">
        <v>102</v>
      </c>
      <c r="C420" t="s">
        <v>369</v>
      </c>
      <c r="D420" t="s">
        <v>951</v>
      </c>
      <c r="E420">
        <v>2021</v>
      </c>
      <c r="F420" t="s">
        <v>74</v>
      </c>
      <c r="G420" t="s">
        <v>74</v>
      </c>
      <c r="H420" t="s">
        <v>74</v>
      </c>
      <c r="I420" t="s">
        <v>74</v>
      </c>
      <c r="J420" t="s">
        <v>74</v>
      </c>
      <c r="K420" t="s">
        <v>74</v>
      </c>
      <c r="L420" t="s">
        <v>74</v>
      </c>
      <c r="M420" t="s">
        <v>74</v>
      </c>
      <c r="N420" t="s">
        <v>74</v>
      </c>
      <c r="O420" t="s">
        <v>74</v>
      </c>
      <c r="P420" t="s">
        <v>74</v>
      </c>
      <c r="Q420" t="s">
        <v>74</v>
      </c>
      <c r="R420" t="s">
        <v>74</v>
      </c>
      <c r="S420" t="s">
        <v>74</v>
      </c>
      <c r="T420" t="s">
        <v>74</v>
      </c>
      <c r="U420">
        <v>37</v>
      </c>
      <c r="V420">
        <v>2</v>
      </c>
      <c r="W420">
        <v>0</v>
      </c>
      <c r="X420">
        <v>24</v>
      </c>
      <c r="Y420">
        <v>10</v>
      </c>
      <c r="Z420">
        <v>5</v>
      </c>
      <c r="AA420">
        <v>7</v>
      </c>
      <c r="AB420">
        <v>0</v>
      </c>
      <c r="AC420">
        <v>1</v>
      </c>
      <c r="AD420">
        <v>1</v>
      </c>
      <c r="AE420">
        <v>30</v>
      </c>
      <c r="AF420">
        <v>0</v>
      </c>
      <c r="AG420">
        <v>0</v>
      </c>
      <c r="AH420">
        <v>0</v>
      </c>
      <c r="AI420">
        <v>39</v>
      </c>
      <c r="AJ420">
        <v>0</v>
      </c>
      <c r="AK420">
        <v>0</v>
      </c>
      <c r="AL420">
        <v>39</v>
      </c>
      <c r="AM420" t="s">
        <v>74</v>
      </c>
      <c r="AN420" t="s">
        <v>74</v>
      </c>
      <c r="AO420" t="s">
        <v>74</v>
      </c>
      <c r="AP420" t="s">
        <v>74</v>
      </c>
      <c r="AQ420" t="s">
        <v>74</v>
      </c>
      <c r="AR420" t="s">
        <v>74</v>
      </c>
      <c r="AS420" t="s">
        <v>74</v>
      </c>
      <c r="AT420" t="s">
        <v>74</v>
      </c>
      <c r="AU420" t="s">
        <v>74</v>
      </c>
      <c r="AV420" t="s">
        <v>74</v>
      </c>
      <c r="AW420" t="s">
        <v>74</v>
      </c>
      <c r="AX420" t="s">
        <v>74</v>
      </c>
      <c r="AY420" t="s">
        <v>74</v>
      </c>
      <c r="AZ420" t="s">
        <v>74</v>
      </c>
      <c r="BA420" t="s">
        <v>74</v>
      </c>
      <c r="BB420">
        <v>0.94871799999999995</v>
      </c>
      <c r="BC420">
        <v>5.1281999999999987E-2</v>
      </c>
      <c r="BD420">
        <v>0</v>
      </c>
      <c r="BE420">
        <v>0.61538499999999996</v>
      </c>
      <c r="BF420">
        <v>0.25641000000000003</v>
      </c>
      <c r="BG420">
        <v>0.12820500000000001</v>
      </c>
      <c r="BH420">
        <v>0.17948700000000001</v>
      </c>
      <c r="BI420">
        <v>0</v>
      </c>
      <c r="BJ420">
        <v>2.5641000000000001E-2</v>
      </c>
      <c r="BK420">
        <v>2.5641000000000001E-2</v>
      </c>
      <c r="BL420">
        <v>0.769231</v>
      </c>
      <c r="BM420">
        <v>0</v>
      </c>
      <c r="BN420">
        <v>0</v>
      </c>
      <c r="BO420">
        <v>0</v>
      </c>
      <c r="BP420">
        <v>1</v>
      </c>
      <c r="BQ420">
        <v>0</v>
      </c>
      <c r="BR420">
        <v>0</v>
      </c>
      <c r="BS420">
        <v>1</v>
      </c>
      <c r="BT420" t="s">
        <v>5681</v>
      </c>
      <c r="BU420">
        <v>922</v>
      </c>
      <c r="BV420">
        <v>4.2299000000000003E-2</v>
      </c>
      <c r="BW420">
        <v>0</v>
      </c>
    </row>
    <row r="421" spans="1:75" customFormat="1" x14ac:dyDescent="0.25">
      <c r="A421" t="s">
        <v>5685</v>
      </c>
      <c r="B421" t="s">
        <v>102</v>
      </c>
      <c r="C421" t="s">
        <v>369</v>
      </c>
      <c r="D421" t="s">
        <v>953</v>
      </c>
      <c r="E421">
        <v>2021</v>
      </c>
      <c r="F421" t="s">
        <v>74</v>
      </c>
      <c r="G421" t="s">
        <v>74</v>
      </c>
      <c r="H421" t="s">
        <v>74</v>
      </c>
      <c r="I421" t="s">
        <v>74</v>
      </c>
      <c r="J421" t="s">
        <v>74</v>
      </c>
      <c r="K421" t="s">
        <v>74</v>
      </c>
      <c r="L421" t="s">
        <v>74</v>
      </c>
      <c r="M421" t="s">
        <v>74</v>
      </c>
      <c r="N421" t="s">
        <v>74</v>
      </c>
      <c r="O421" t="s">
        <v>74</v>
      </c>
      <c r="P421" t="s">
        <v>74</v>
      </c>
      <c r="Q421" t="s">
        <v>74</v>
      </c>
      <c r="R421" t="s">
        <v>74</v>
      </c>
      <c r="S421" t="s">
        <v>74</v>
      </c>
      <c r="T421" t="s">
        <v>74</v>
      </c>
      <c r="U421">
        <v>83</v>
      </c>
      <c r="V421">
        <v>6</v>
      </c>
      <c r="W421">
        <v>0</v>
      </c>
      <c r="X421">
        <v>57</v>
      </c>
      <c r="Y421">
        <v>23</v>
      </c>
      <c r="Z421">
        <v>9</v>
      </c>
      <c r="AA421">
        <v>9</v>
      </c>
      <c r="AB421">
        <v>0</v>
      </c>
      <c r="AC421">
        <v>5</v>
      </c>
      <c r="AD421">
        <v>11</v>
      </c>
      <c r="AE421">
        <v>47</v>
      </c>
      <c r="AF421">
        <v>10</v>
      </c>
      <c r="AG421">
        <v>7</v>
      </c>
      <c r="AH421">
        <v>0</v>
      </c>
      <c r="AI421">
        <v>75</v>
      </c>
      <c r="AJ421">
        <v>14</v>
      </c>
      <c r="AK421">
        <v>0</v>
      </c>
      <c r="AL421">
        <v>89</v>
      </c>
      <c r="AM421" t="s">
        <v>74</v>
      </c>
      <c r="AN421" t="s">
        <v>74</v>
      </c>
      <c r="AO421" t="s">
        <v>74</v>
      </c>
      <c r="AP421" t="s">
        <v>74</v>
      </c>
      <c r="AQ421" t="s">
        <v>74</v>
      </c>
      <c r="AR421" t="s">
        <v>74</v>
      </c>
      <c r="AS421" t="s">
        <v>74</v>
      </c>
      <c r="AT421" t="s">
        <v>74</v>
      </c>
      <c r="AU421" t="s">
        <v>74</v>
      </c>
      <c r="AV421" t="s">
        <v>74</v>
      </c>
      <c r="AW421" t="s">
        <v>74</v>
      </c>
      <c r="AX421" t="s">
        <v>74</v>
      </c>
      <c r="AY421" t="s">
        <v>74</v>
      </c>
      <c r="AZ421" t="s">
        <v>74</v>
      </c>
      <c r="BA421" t="s">
        <v>74</v>
      </c>
      <c r="BB421">
        <v>0.93258399999999997</v>
      </c>
      <c r="BC421">
        <v>6.7416000000000004E-2</v>
      </c>
      <c r="BD421">
        <v>0</v>
      </c>
      <c r="BE421">
        <v>0.64044899999999994</v>
      </c>
      <c r="BF421">
        <v>0.25842700000000002</v>
      </c>
      <c r="BG421">
        <v>0.10112400000000001</v>
      </c>
      <c r="BH421">
        <v>0.10112400000000001</v>
      </c>
      <c r="BI421">
        <v>0</v>
      </c>
      <c r="BJ421">
        <v>5.6180000000000001E-2</v>
      </c>
      <c r="BK421">
        <v>0.123596</v>
      </c>
      <c r="BL421">
        <v>0.52808999999999995</v>
      </c>
      <c r="BM421">
        <v>0.11236</v>
      </c>
      <c r="BN421">
        <v>7.8652E-2</v>
      </c>
      <c r="BO421">
        <v>0</v>
      </c>
      <c r="BP421">
        <v>0.84269700000000003</v>
      </c>
      <c r="BQ421">
        <v>0.157303</v>
      </c>
      <c r="BR421">
        <v>0</v>
      </c>
      <c r="BS421">
        <v>1</v>
      </c>
      <c r="BT421" t="s">
        <v>5681</v>
      </c>
      <c r="BU421">
        <v>922</v>
      </c>
      <c r="BV421">
        <v>9.6529000000000004E-2</v>
      </c>
      <c r="BW421">
        <v>0</v>
      </c>
    </row>
    <row r="422" spans="1:75" customFormat="1" x14ac:dyDescent="0.25">
      <c r="A422" t="s">
        <v>5686</v>
      </c>
      <c r="B422" t="s">
        <v>102</v>
      </c>
      <c r="C422" t="s">
        <v>376</v>
      </c>
      <c r="D422" t="s">
        <v>44</v>
      </c>
      <c r="E422">
        <v>2021</v>
      </c>
      <c r="F422">
        <v>451</v>
      </c>
      <c r="G422">
        <v>145</v>
      </c>
      <c r="H422">
        <v>0</v>
      </c>
      <c r="I422">
        <v>89</v>
      </c>
      <c r="J422">
        <v>81</v>
      </c>
      <c r="K422">
        <v>81</v>
      </c>
      <c r="L422">
        <v>69</v>
      </c>
      <c r="M422">
        <v>98</v>
      </c>
      <c r="N422">
        <v>86</v>
      </c>
      <c r="O422">
        <v>51</v>
      </c>
      <c r="P422">
        <v>25</v>
      </c>
      <c r="Q422">
        <v>5</v>
      </c>
      <c r="R422">
        <v>4</v>
      </c>
      <c r="S422">
        <v>7</v>
      </c>
      <c r="T422">
        <v>0</v>
      </c>
      <c r="U422">
        <v>582</v>
      </c>
      <c r="V422">
        <v>8</v>
      </c>
      <c r="W422">
        <v>6</v>
      </c>
      <c r="X422">
        <v>350</v>
      </c>
      <c r="Y422">
        <v>242</v>
      </c>
      <c r="Z422">
        <v>4</v>
      </c>
      <c r="AA422">
        <v>24</v>
      </c>
      <c r="AB422">
        <v>0</v>
      </c>
      <c r="AC422">
        <v>0</v>
      </c>
      <c r="AD422">
        <v>0</v>
      </c>
      <c r="AE422">
        <v>559</v>
      </c>
      <c r="AF422">
        <v>0</v>
      </c>
      <c r="AG422">
        <v>0</v>
      </c>
      <c r="AH422">
        <v>13</v>
      </c>
      <c r="AI422">
        <v>432</v>
      </c>
      <c r="AJ422">
        <v>133</v>
      </c>
      <c r="AK422">
        <v>31</v>
      </c>
      <c r="AL422">
        <v>596</v>
      </c>
      <c r="AM422">
        <v>0.75671099999999991</v>
      </c>
      <c r="AN422">
        <v>0.24328900000000001</v>
      </c>
      <c r="AO422">
        <v>0</v>
      </c>
      <c r="AP422">
        <v>0.14932899999999999</v>
      </c>
      <c r="AQ422">
        <v>0.135906</v>
      </c>
      <c r="AR422">
        <v>0.135906</v>
      </c>
      <c r="AS422">
        <v>0.115772</v>
      </c>
      <c r="AT422">
        <v>0.16442999999999999</v>
      </c>
      <c r="AU422">
        <v>0.14429500000000001</v>
      </c>
      <c r="AV422">
        <v>8.5570000000000007E-2</v>
      </c>
      <c r="AW422">
        <v>4.1945999999999997E-2</v>
      </c>
      <c r="AX422">
        <v>8.3890000000000006E-3</v>
      </c>
      <c r="AY422">
        <v>6.711E-3</v>
      </c>
      <c r="AZ422">
        <v>1.1745E-2</v>
      </c>
      <c r="BA422">
        <v>0</v>
      </c>
      <c r="BB422">
        <v>0.97650999999999999</v>
      </c>
      <c r="BC422">
        <v>1.3422999999999999E-2</v>
      </c>
      <c r="BD422">
        <v>1.0067E-2</v>
      </c>
      <c r="BE422">
        <v>0.58724799999999999</v>
      </c>
      <c r="BF422">
        <v>0.40604000000000001</v>
      </c>
      <c r="BG422">
        <v>6.711E-3</v>
      </c>
      <c r="BH422">
        <v>4.0267999999999998E-2</v>
      </c>
      <c r="BI422">
        <v>0</v>
      </c>
      <c r="BJ422">
        <v>0</v>
      </c>
      <c r="BK422">
        <v>0</v>
      </c>
      <c r="BL422">
        <v>0.93791899999999995</v>
      </c>
      <c r="BM422">
        <v>0</v>
      </c>
      <c r="BN422">
        <v>0</v>
      </c>
      <c r="BO422">
        <v>2.1812000000000002E-2</v>
      </c>
      <c r="BP422">
        <v>0.72483199999999992</v>
      </c>
      <c r="BQ422">
        <v>0.22315399999999999</v>
      </c>
      <c r="BR422">
        <v>5.2012999999999997E-2</v>
      </c>
      <c r="BS422">
        <v>1</v>
      </c>
      <c r="BT422" t="s">
        <v>5687</v>
      </c>
      <c r="BU422">
        <v>596</v>
      </c>
      <c r="BV422">
        <v>1</v>
      </c>
      <c r="BW422">
        <v>0</v>
      </c>
    </row>
    <row r="423" spans="1:75" customFormat="1" x14ac:dyDescent="0.25">
      <c r="A423" t="s">
        <v>5688</v>
      </c>
      <c r="B423" t="s">
        <v>102</v>
      </c>
      <c r="C423" t="s">
        <v>376</v>
      </c>
      <c r="D423" t="s">
        <v>947</v>
      </c>
      <c r="E423">
        <v>2021</v>
      </c>
      <c r="F423" t="s">
        <v>74</v>
      </c>
      <c r="G423" t="s">
        <v>74</v>
      </c>
      <c r="H423" t="s">
        <v>74</v>
      </c>
      <c r="I423" t="s">
        <v>74</v>
      </c>
      <c r="J423" t="s">
        <v>74</v>
      </c>
      <c r="K423" t="s">
        <v>74</v>
      </c>
      <c r="L423" t="s">
        <v>74</v>
      </c>
      <c r="M423" t="s">
        <v>74</v>
      </c>
      <c r="N423" t="s">
        <v>74</v>
      </c>
      <c r="O423" t="s">
        <v>74</v>
      </c>
      <c r="P423" t="s">
        <v>74</v>
      </c>
      <c r="Q423" t="s">
        <v>74</v>
      </c>
      <c r="R423" t="s">
        <v>74</v>
      </c>
      <c r="S423" t="s">
        <v>74</v>
      </c>
      <c r="T423" t="s">
        <v>74</v>
      </c>
      <c r="U423" t="s">
        <v>74</v>
      </c>
      <c r="V423" t="s">
        <v>74</v>
      </c>
      <c r="W423" t="s">
        <v>74</v>
      </c>
      <c r="X423" t="s">
        <v>74</v>
      </c>
      <c r="Y423" t="s">
        <v>74</v>
      </c>
      <c r="Z423" t="s">
        <v>74</v>
      </c>
      <c r="AA423" t="s">
        <v>74</v>
      </c>
      <c r="AB423" t="s">
        <v>74</v>
      </c>
      <c r="AC423" t="s">
        <v>74</v>
      </c>
      <c r="AD423" t="s">
        <v>74</v>
      </c>
      <c r="AE423" t="s">
        <v>74</v>
      </c>
      <c r="AF423" t="s">
        <v>74</v>
      </c>
      <c r="AG423" t="s">
        <v>74</v>
      </c>
      <c r="AH423" t="s">
        <v>74</v>
      </c>
      <c r="AI423" t="s">
        <v>74</v>
      </c>
      <c r="AJ423" t="s">
        <v>74</v>
      </c>
      <c r="AK423" t="s">
        <v>74</v>
      </c>
      <c r="AL423" t="s">
        <v>74</v>
      </c>
      <c r="AM423" t="s">
        <v>74</v>
      </c>
      <c r="AN423" t="s">
        <v>74</v>
      </c>
      <c r="AO423" t="s">
        <v>74</v>
      </c>
      <c r="AP423" t="s">
        <v>74</v>
      </c>
      <c r="AQ423" t="s">
        <v>74</v>
      </c>
      <c r="AR423" t="s">
        <v>74</v>
      </c>
      <c r="AS423" t="s">
        <v>74</v>
      </c>
      <c r="AT423" t="s">
        <v>74</v>
      </c>
      <c r="AU423" t="s">
        <v>74</v>
      </c>
      <c r="AV423" t="s">
        <v>74</v>
      </c>
      <c r="AW423" t="s">
        <v>74</v>
      </c>
      <c r="AX423" t="s">
        <v>74</v>
      </c>
      <c r="AY423" t="s">
        <v>74</v>
      </c>
      <c r="AZ423" t="s">
        <v>74</v>
      </c>
      <c r="BA423" t="s">
        <v>74</v>
      </c>
      <c r="BB423" t="s">
        <v>74</v>
      </c>
      <c r="BC423" t="s">
        <v>74</v>
      </c>
      <c r="BD423" t="s">
        <v>74</v>
      </c>
      <c r="BE423" t="s">
        <v>74</v>
      </c>
      <c r="BF423" t="s">
        <v>74</v>
      </c>
      <c r="BG423" t="s">
        <v>74</v>
      </c>
      <c r="BH423" t="s">
        <v>74</v>
      </c>
      <c r="BI423" t="s">
        <v>74</v>
      </c>
      <c r="BJ423" t="s">
        <v>74</v>
      </c>
      <c r="BK423" t="s">
        <v>74</v>
      </c>
      <c r="BL423" t="s">
        <v>74</v>
      </c>
      <c r="BM423" t="s">
        <v>74</v>
      </c>
      <c r="BN423" t="s">
        <v>74</v>
      </c>
      <c r="BO423" t="s">
        <v>74</v>
      </c>
      <c r="BP423" t="s">
        <v>74</v>
      </c>
      <c r="BQ423" t="s">
        <v>74</v>
      </c>
      <c r="BR423" t="s">
        <v>74</v>
      </c>
      <c r="BS423" t="s">
        <v>74</v>
      </c>
      <c r="BT423" t="s">
        <v>5687</v>
      </c>
      <c r="BU423" t="s">
        <v>74</v>
      </c>
      <c r="BV423" t="s">
        <v>74</v>
      </c>
      <c r="BW423">
        <v>0</v>
      </c>
    </row>
    <row r="424" spans="1:75" customFormat="1" x14ac:dyDescent="0.25">
      <c r="A424" t="s">
        <v>5689</v>
      </c>
      <c r="B424" t="s">
        <v>102</v>
      </c>
      <c r="C424" t="s">
        <v>376</v>
      </c>
      <c r="D424" t="s">
        <v>949</v>
      </c>
      <c r="E424">
        <v>2021</v>
      </c>
      <c r="F424" t="s">
        <v>74</v>
      </c>
      <c r="G424" t="s">
        <v>74</v>
      </c>
      <c r="H424" t="s">
        <v>74</v>
      </c>
      <c r="I424" t="s">
        <v>74</v>
      </c>
      <c r="J424" t="s">
        <v>74</v>
      </c>
      <c r="K424" t="s">
        <v>74</v>
      </c>
      <c r="L424" t="s">
        <v>74</v>
      </c>
      <c r="M424" t="s">
        <v>74</v>
      </c>
      <c r="N424" t="s">
        <v>74</v>
      </c>
      <c r="O424" t="s">
        <v>74</v>
      </c>
      <c r="P424" t="s">
        <v>74</v>
      </c>
      <c r="Q424" t="s">
        <v>74</v>
      </c>
      <c r="R424" t="s">
        <v>74</v>
      </c>
      <c r="S424" t="s">
        <v>74</v>
      </c>
      <c r="T424" t="s">
        <v>74</v>
      </c>
      <c r="U424" t="s">
        <v>74</v>
      </c>
      <c r="V424" t="s">
        <v>74</v>
      </c>
      <c r="W424" t="s">
        <v>74</v>
      </c>
      <c r="X424" t="s">
        <v>74</v>
      </c>
      <c r="Y424" t="s">
        <v>74</v>
      </c>
      <c r="Z424" t="s">
        <v>74</v>
      </c>
      <c r="AA424" t="s">
        <v>74</v>
      </c>
      <c r="AB424" t="s">
        <v>74</v>
      </c>
      <c r="AC424" t="s">
        <v>74</v>
      </c>
      <c r="AD424" t="s">
        <v>74</v>
      </c>
      <c r="AE424" t="s">
        <v>74</v>
      </c>
      <c r="AF424" t="s">
        <v>74</v>
      </c>
      <c r="AG424" t="s">
        <v>74</v>
      </c>
      <c r="AH424" t="s">
        <v>74</v>
      </c>
      <c r="AI424" t="s">
        <v>74</v>
      </c>
      <c r="AJ424" t="s">
        <v>74</v>
      </c>
      <c r="AK424" t="s">
        <v>74</v>
      </c>
      <c r="AL424" t="s">
        <v>74</v>
      </c>
      <c r="AM424" t="s">
        <v>74</v>
      </c>
      <c r="AN424" t="s">
        <v>74</v>
      </c>
      <c r="AO424" t="s">
        <v>74</v>
      </c>
      <c r="AP424" t="s">
        <v>74</v>
      </c>
      <c r="AQ424" t="s">
        <v>74</v>
      </c>
      <c r="AR424" t="s">
        <v>74</v>
      </c>
      <c r="AS424" t="s">
        <v>74</v>
      </c>
      <c r="AT424" t="s">
        <v>74</v>
      </c>
      <c r="AU424" t="s">
        <v>74</v>
      </c>
      <c r="AV424" t="s">
        <v>74</v>
      </c>
      <c r="AW424" t="s">
        <v>74</v>
      </c>
      <c r="AX424" t="s">
        <v>74</v>
      </c>
      <c r="AY424" t="s">
        <v>74</v>
      </c>
      <c r="AZ424" t="s">
        <v>74</v>
      </c>
      <c r="BA424" t="s">
        <v>74</v>
      </c>
      <c r="BB424" t="s">
        <v>74</v>
      </c>
      <c r="BC424" t="s">
        <v>74</v>
      </c>
      <c r="BD424" t="s">
        <v>74</v>
      </c>
      <c r="BE424" t="s">
        <v>74</v>
      </c>
      <c r="BF424" t="s">
        <v>74</v>
      </c>
      <c r="BG424" t="s">
        <v>74</v>
      </c>
      <c r="BH424" t="s">
        <v>74</v>
      </c>
      <c r="BI424" t="s">
        <v>74</v>
      </c>
      <c r="BJ424" t="s">
        <v>74</v>
      </c>
      <c r="BK424" t="s">
        <v>74</v>
      </c>
      <c r="BL424" t="s">
        <v>74</v>
      </c>
      <c r="BM424" t="s">
        <v>74</v>
      </c>
      <c r="BN424" t="s">
        <v>74</v>
      </c>
      <c r="BO424" t="s">
        <v>74</v>
      </c>
      <c r="BP424" t="s">
        <v>74</v>
      </c>
      <c r="BQ424" t="s">
        <v>74</v>
      </c>
      <c r="BR424" t="s">
        <v>74</v>
      </c>
      <c r="BS424" t="s">
        <v>74</v>
      </c>
      <c r="BT424" t="s">
        <v>5687</v>
      </c>
      <c r="BU424" t="s">
        <v>74</v>
      </c>
      <c r="BV424" t="s">
        <v>74</v>
      </c>
      <c r="BW424">
        <v>0</v>
      </c>
    </row>
    <row r="425" spans="1:75" customFormat="1" x14ac:dyDescent="0.25">
      <c r="A425" t="s">
        <v>5690</v>
      </c>
      <c r="B425" t="s">
        <v>102</v>
      </c>
      <c r="C425" t="s">
        <v>376</v>
      </c>
      <c r="D425" t="s">
        <v>951</v>
      </c>
      <c r="E425">
        <v>2021</v>
      </c>
      <c r="F425" t="s">
        <v>74</v>
      </c>
      <c r="G425" t="s">
        <v>74</v>
      </c>
      <c r="H425" t="s">
        <v>74</v>
      </c>
      <c r="I425" t="s">
        <v>74</v>
      </c>
      <c r="J425" t="s">
        <v>74</v>
      </c>
      <c r="K425" t="s">
        <v>74</v>
      </c>
      <c r="L425" t="s">
        <v>74</v>
      </c>
      <c r="M425" t="s">
        <v>74</v>
      </c>
      <c r="N425" t="s">
        <v>74</v>
      </c>
      <c r="O425" t="s">
        <v>74</v>
      </c>
      <c r="P425" t="s">
        <v>74</v>
      </c>
      <c r="Q425" t="s">
        <v>74</v>
      </c>
      <c r="R425" t="s">
        <v>74</v>
      </c>
      <c r="S425" t="s">
        <v>74</v>
      </c>
      <c r="T425" t="s">
        <v>74</v>
      </c>
      <c r="U425" t="s">
        <v>74</v>
      </c>
      <c r="V425" t="s">
        <v>74</v>
      </c>
      <c r="W425" t="s">
        <v>74</v>
      </c>
      <c r="X425" t="s">
        <v>74</v>
      </c>
      <c r="Y425" t="s">
        <v>74</v>
      </c>
      <c r="Z425" t="s">
        <v>74</v>
      </c>
      <c r="AA425" t="s">
        <v>74</v>
      </c>
      <c r="AB425" t="s">
        <v>74</v>
      </c>
      <c r="AC425" t="s">
        <v>74</v>
      </c>
      <c r="AD425" t="s">
        <v>74</v>
      </c>
      <c r="AE425" t="s">
        <v>74</v>
      </c>
      <c r="AF425" t="s">
        <v>74</v>
      </c>
      <c r="AG425" t="s">
        <v>74</v>
      </c>
      <c r="AH425" t="s">
        <v>74</v>
      </c>
      <c r="AI425" t="s">
        <v>74</v>
      </c>
      <c r="AJ425" t="s">
        <v>74</v>
      </c>
      <c r="AK425" t="s">
        <v>74</v>
      </c>
      <c r="AL425" t="s">
        <v>74</v>
      </c>
      <c r="AM425" t="s">
        <v>74</v>
      </c>
      <c r="AN425" t="s">
        <v>74</v>
      </c>
      <c r="AO425" t="s">
        <v>74</v>
      </c>
      <c r="AP425" t="s">
        <v>74</v>
      </c>
      <c r="AQ425" t="s">
        <v>74</v>
      </c>
      <c r="AR425" t="s">
        <v>74</v>
      </c>
      <c r="AS425" t="s">
        <v>74</v>
      </c>
      <c r="AT425" t="s">
        <v>74</v>
      </c>
      <c r="AU425" t="s">
        <v>74</v>
      </c>
      <c r="AV425" t="s">
        <v>74</v>
      </c>
      <c r="AW425" t="s">
        <v>74</v>
      </c>
      <c r="AX425" t="s">
        <v>74</v>
      </c>
      <c r="AY425" t="s">
        <v>74</v>
      </c>
      <c r="AZ425" t="s">
        <v>74</v>
      </c>
      <c r="BA425" t="s">
        <v>74</v>
      </c>
      <c r="BB425" t="s">
        <v>74</v>
      </c>
      <c r="BC425" t="s">
        <v>74</v>
      </c>
      <c r="BD425" t="s">
        <v>74</v>
      </c>
      <c r="BE425" t="s">
        <v>74</v>
      </c>
      <c r="BF425" t="s">
        <v>74</v>
      </c>
      <c r="BG425" t="s">
        <v>74</v>
      </c>
      <c r="BH425" t="s">
        <v>74</v>
      </c>
      <c r="BI425" t="s">
        <v>74</v>
      </c>
      <c r="BJ425" t="s">
        <v>74</v>
      </c>
      <c r="BK425" t="s">
        <v>74</v>
      </c>
      <c r="BL425" t="s">
        <v>74</v>
      </c>
      <c r="BM425" t="s">
        <v>74</v>
      </c>
      <c r="BN425" t="s">
        <v>74</v>
      </c>
      <c r="BO425" t="s">
        <v>74</v>
      </c>
      <c r="BP425" t="s">
        <v>74</v>
      </c>
      <c r="BQ425" t="s">
        <v>74</v>
      </c>
      <c r="BR425" t="s">
        <v>74</v>
      </c>
      <c r="BS425" t="s">
        <v>74</v>
      </c>
      <c r="BT425" t="s">
        <v>5687</v>
      </c>
      <c r="BU425" t="s">
        <v>74</v>
      </c>
      <c r="BV425" t="s">
        <v>74</v>
      </c>
      <c r="BW425">
        <v>1</v>
      </c>
    </row>
    <row r="426" spans="1:75" customFormat="1" x14ac:dyDescent="0.25">
      <c r="A426" t="s">
        <v>5691</v>
      </c>
      <c r="B426" t="s">
        <v>102</v>
      </c>
      <c r="C426" t="s">
        <v>376</v>
      </c>
      <c r="D426" t="s">
        <v>953</v>
      </c>
      <c r="E426">
        <v>2021</v>
      </c>
      <c r="F426" t="s">
        <v>74</v>
      </c>
      <c r="G426" t="s">
        <v>74</v>
      </c>
      <c r="H426" t="s">
        <v>74</v>
      </c>
      <c r="I426" t="s">
        <v>74</v>
      </c>
      <c r="J426" t="s">
        <v>74</v>
      </c>
      <c r="K426" t="s">
        <v>74</v>
      </c>
      <c r="L426" t="s">
        <v>74</v>
      </c>
      <c r="M426" t="s">
        <v>74</v>
      </c>
      <c r="N426" t="s">
        <v>74</v>
      </c>
      <c r="O426" t="s">
        <v>74</v>
      </c>
      <c r="P426" t="s">
        <v>74</v>
      </c>
      <c r="Q426" t="s">
        <v>74</v>
      </c>
      <c r="R426" t="s">
        <v>74</v>
      </c>
      <c r="S426" t="s">
        <v>74</v>
      </c>
      <c r="T426" t="s">
        <v>74</v>
      </c>
      <c r="U426" t="s">
        <v>74</v>
      </c>
      <c r="V426" t="s">
        <v>74</v>
      </c>
      <c r="W426" t="s">
        <v>74</v>
      </c>
      <c r="X426" t="s">
        <v>74</v>
      </c>
      <c r="Y426" t="s">
        <v>74</v>
      </c>
      <c r="Z426" t="s">
        <v>74</v>
      </c>
      <c r="AA426" t="s">
        <v>74</v>
      </c>
      <c r="AB426" t="s">
        <v>74</v>
      </c>
      <c r="AC426" t="s">
        <v>74</v>
      </c>
      <c r="AD426" t="s">
        <v>74</v>
      </c>
      <c r="AE426" t="s">
        <v>74</v>
      </c>
      <c r="AF426" t="s">
        <v>74</v>
      </c>
      <c r="AG426" t="s">
        <v>74</v>
      </c>
      <c r="AH426" t="s">
        <v>74</v>
      </c>
      <c r="AI426" t="s">
        <v>74</v>
      </c>
      <c r="AJ426" t="s">
        <v>74</v>
      </c>
      <c r="AK426" t="s">
        <v>74</v>
      </c>
      <c r="AL426" t="s">
        <v>74</v>
      </c>
      <c r="AM426" t="s">
        <v>74</v>
      </c>
      <c r="AN426" t="s">
        <v>74</v>
      </c>
      <c r="AO426" t="s">
        <v>74</v>
      </c>
      <c r="AP426" t="s">
        <v>74</v>
      </c>
      <c r="AQ426" t="s">
        <v>74</v>
      </c>
      <c r="AR426" t="s">
        <v>74</v>
      </c>
      <c r="AS426" t="s">
        <v>74</v>
      </c>
      <c r="AT426" t="s">
        <v>74</v>
      </c>
      <c r="AU426" t="s">
        <v>74</v>
      </c>
      <c r="AV426" t="s">
        <v>74</v>
      </c>
      <c r="AW426" t="s">
        <v>74</v>
      </c>
      <c r="AX426" t="s">
        <v>74</v>
      </c>
      <c r="AY426" t="s">
        <v>74</v>
      </c>
      <c r="AZ426" t="s">
        <v>74</v>
      </c>
      <c r="BA426" t="s">
        <v>74</v>
      </c>
      <c r="BB426" t="s">
        <v>74</v>
      </c>
      <c r="BC426" t="s">
        <v>74</v>
      </c>
      <c r="BD426" t="s">
        <v>74</v>
      </c>
      <c r="BE426" t="s">
        <v>74</v>
      </c>
      <c r="BF426" t="s">
        <v>74</v>
      </c>
      <c r="BG426" t="s">
        <v>74</v>
      </c>
      <c r="BH426" t="s">
        <v>74</v>
      </c>
      <c r="BI426" t="s">
        <v>74</v>
      </c>
      <c r="BJ426" t="s">
        <v>74</v>
      </c>
      <c r="BK426" t="s">
        <v>74</v>
      </c>
      <c r="BL426" t="s">
        <v>74</v>
      </c>
      <c r="BM426" t="s">
        <v>74</v>
      </c>
      <c r="BN426" t="s">
        <v>74</v>
      </c>
      <c r="BO426" t="s">
        <v>74</v>
      </c>
      <c r="BP426" t="s">
        <v>74</v>
      </c>
      <c r="BQ426" t="s">
        <v>74</v>
      </c>
      <c r="BR426" t="s">
        <v>74</v>
      </c>
      <c r="BS426" t="s">
        <v>74</v>
      </c>
      <c r="BT426" t="s">
        <v>5687</v>
      </c>
      <c r="BU426" t="s">
        <v>74</v>
      </c>
      <c r="BV426" t="s">
        <v>74</v>
      </c>
      <c r="BW426">
        <v>0</v>
      </c>
    </row>
    <row r="427" spans="1:75" customFormat="1" x14ac:dyDescent="0.25">
      <c r="A427" t="s">
        <v>5692</v>
      </c>
      <c r="B427" t="s">
        <v>102</v>
      </c>
      <c r="C427" t="s">
        <v>382</v>
      </c>
      <c r="D427" t="s">
        <v>44</v>
      </c>
      <c r="E427">
        <v>2021</v>
      </c>
      <c r="F427">
        <v>216</v>
      </c>
      <c r="G427">
        <v>88</v>
      </c>
      <c r="H427">
        <v>0</v>
      </c>
      <c r="I427">
        <v>33</v>
      </c>
      <c r="J427">
        <v>56</v>
      </c>
      <c r="K427">
        <v>44</v>
      </c>
      <c r="L427">
        <v>45</v>
      </c>
      <c r="M427">
        <v>45</v>
      </c>
      <c r="N427">
        <v>38</v>
      </c>
      <c r="O427">
        <v>27</v>
      </c>
      <c r="P427">
        <v>9</v>
      </c>
      <c r="Q427">
        <v>6</v>
      </c>
      <c r="R427">
        <v>0</v>
      </c>
      <c r="S427">
        <v>0</v>
      </c>
      <c r="T427">
        <v>1</v>
      </c>
      <c r="U427">
        <v>251</v>
      </c>
      <c r="V427">
        <v>53</v>
      </c>
      <c r="W427">
        <v>0</v>
      </c>
      <c r="X427">
        <v>264</v>
      </c>
      <c r="Y427">
        <v>38</v>
      </c>
      <c r="Z427">
        <v>2</v>
      </c>
      <c r="AA427">
        <v>0</v>
      </c>
      <c r="AB427">
        <v>0</v>
      </c>
      <c r="AC427">
        <v>1</v>
      </c>
      <c r="AD427">
        <v>8</v>
      </c>
      <c r="AE427">
        <v>290</v>
      </c>
      <c r="AF427">
        <v>0</v>
      </c>
      <c r="AG427">
        <v>2</v>
      </c>
      <c r="AH427">
        <v>3</v>
      </c>
      <c r="AI427">
        <v>223</v>
      </c>
      <c r="AJ427">
        <v>35</v>
      </c>
      <c r="AK427">
        <v>46</v>
      </c>
      <c r="AL427">
        <v>304</v>
      </c>
      <c r="AM427">
        <v>0.71052599999999999</v>
      </c>
      <c r="AN427">
        <v>0.28947400000000001</v>
      </c>
      <c r="AO427">
        <v>0</v>
      </c>
      <c r="AP427">
        <v>0.108553</v>
      </c>
      <c r="AQ427">
        <v>0.18421100000000001</v>
      </c>
      <c r="AR427">
        <v>0.144737</v>
      </c>
      <c r="AS427">
        <v>0.14802599999999999</v>
      </c>
      <c r="AT427">
        <v>0.14802599999999999</v>
      </c>
      <c r="AU427">
        <v>0.125</v>
      </c>
      <c r="AV427">
        <v>8.8816000000000006E-2</v>
      </c>
      <c r="AW427">
        <v>2.9604999999999999E-2</v>
      </c>
      <c r="AX427">
        <v>1.9737000000000001E-2</v>
      </c>
      <c r="AY427">
        <v>0</v>
      </c>
      <c r="AZ427">
        <v>0</v>
      </c>
      <c r="BA427">
        <v>3.2889999999999998E-3</v>
      </c>
      <c r="BB427">
        <v>0.825658</v>
      </c>
      <c r="BC427">
        <v>0.174342</v>
      </c>
      <c r="BD427">
        <v>0</v>
      </c>
      <c r="BE427">
        <v>0.868421</v>
      </c>
      <c r="BF427">
        <v>0.125</v>
      </c>
      <c r="BG427">
        <v>6.5790000000000006E-3</v>
      </c>
      <c r="BH427">
        <v>0</v>
      </c>
      <c r="BI427">
        <v>0</v>
      </c>
      <c r="BJ427">
        <v>3.2889999999999998E-3</v>
      </c>
      <c r="BK427">
        <v>2.6315999999999999E-2</v>
      </c>
      <c r="BL427">
        <v>0.95394699999999999</v>
      </c>
      <c r="BM427">
        <v>0</v>
      </c>
      <c r="BN427">
        <v>6.5790000000000006E-3</v>
      </c>
      <c r="BO427">
        <v>9.868E-3</v>
      </c>
      <c r="BP427">
        <v>0.73355300000000001</v>
      </c>
      <c r="BQ427">
        <v>0.115132</v>
      </c>
      <c r="BR427">
        <v>0.15131600000000001</v>
      </c>
      <c r="BS427">
        <v>1</v>
      </c>
      <c r="BT427" t="s">
        <v>5693</v>
      </c>
      <c r="BU427">
        <v>304</v>
      </c>
      <c r="BV427">
        <v>1</v>
      </c>
      <c r="BW427">
        <v>0</v>
      </c>
    </row>
    <row r="428" spans="1:75" customFormat="1" x14ac:dyDescent="0.25">
      <c r="A428" t="s">
        <v>5694</v>
      </c>
      <c r="B428" t="s">
        <v>102</v>
      </c>
      <c r="C428" t="s">
        <v>382</v>
      </c>
      <c r="D428" t="s">
        <v>947</v>
      </c>
      <c r="E428">
        <v>2021</v>
      </c>
      <c r="F428" t="s">
        <v>74</v>
      </c>
      <c r="G428" t="s">
        <v>74</v>
      </c>
      <c r="H428" t="s">
        <v>74</v>
      </c>
      <c r="I428" t="s">
        <v>74</v>
      </c>
      <c r="J428" t="s">
        <v>74</v>
      </c>
      <c r="K428" t="s">
        <v>74</v>
      </c>
      <c r="L428" t="s">
        <v>74</v>
      </c>
      <c r="M428" t="s">
        <v>74</v>
      </c>
      <c r="N428" t="s">
        <v>74</v>
      </c>
      <c r="O428" t="s">
        <v>74</v>
      </c>
      <c r="P428" t="s">
        <v>74</v>
      </c>
      <c r="Q428" t="s">
        <v>74</v>
      </c>
      <c r="R428" t="s">
        <v>74</v>
      </c>
      <c r="S428" t="s">
        <v>74</v>
      </c>
      <c r="T428" t="s">
        <v>74</v>
      </c>
      <c r="U428" t="s">
        <v>74</v>
      </c>
      <c r="V428" t="s">
        <v>74</v>
      </c>
      <c r="W428" t="s">
        <v>74</v>
      </c>
      <c r="X428" t="s">
        <v>74</v>
      </c>
      <c r="Y428" t="s">
        <v>74</v>
      </c>
      <c r="Z428" t="s">
        <v>74</v>
      </c>
      <c r="AA428" t="s">
        <v>74</v>
      </c>
      <c r="AB428" t="s">
        <v>74</v>
      </c>
      <c r="AC428" t="s">
        <v>74</v>
      </c>
      <c r="AD428" t="s">
        <v>74</v>
      </c>
      <c r="AE428" t="s">
        <v>74</v>
      </c>
      <c r="AF428" t="s">
        <v>74</v>
      </c>
      <c r="AG428" t="s">
        <v>74</v>
      </c>
      <c r="AH428" t="s">
        <v>74</v>
      </c>
      <c r="AI428" t="s">
        <v>74</v>
      </c>
      <c r="AJ428" t="s">
        <v>74</v>
      </c>
      <c r="AK428" t="s">
        <v>74</v>
      </c>
      <c r="AL428" t="s">
        <v>74</v>
      </c>
      <c r="AM428" t="s">
        <v>74</v>
      </c>
      <c r="AN428" t="s">
        <v>74</v>
      </c>
      <c r="AO428" t="s">
        <v>74</v>
      </c>
      <c r="AP428" t="s">
        <v>74</v>
      </c>
      <c r="AQ428" t="s">
        <v>74</v>
      </c>
      <c r="AR428" t="s">
        <v>74</v>
      </c>
      <c r="AS428" t="s">
        <v>74</v>
      </c>
      <c r="AT428" t="s">
        <v>74</v>
      </c>
      <c r="AU428" t="s">
        <v>74</v>
      </c>
      <c r="AV428" t="s">
        <v>74</v>
      </c>
      <c r="AW428" t="s">
        <v>74</v>
      </c>
      <c r="AX428" t="s">
        <v>74</v>
      </c>
      <c r="AY428" t="s">
        <v>74</v>
      </c>
      <c r="AZ428" t="s">
        <v>74</v>
      </c>
      <c r="BA428" t="s">
        <v>74</v>
      </c>
      <c r="BB428" t="s">
        <v>74</v>
      </c>
      <c r="BC428" t="s">
        <v>74</v>
      </c>
      <c r="BD428" t="s">
        <v>74</v>
      </c>
      <c r="BE428" t="s">
        <v>74</v>
      </c>
      <c r="BF428" t="s">
        <v>74</v>
      </c>
      <c r="BG428" t="s">
        <v>74</v>
      </c>
      <c r="BH428" t="s">
        <v>74</v>
      </c>
      <c r="BI428" t="s">
        <v>74</v>
      </c>
      <c r="BJ428" t="s">
        <v>74</v>
      </c>
      <c r="BK428" t="s">
        <v>74</v>
      </c>
      <c r="BL428" t="s">
        <v>74</v>
      </c>
      <c r="BM428" t="s">
        <v>74</v>
      </c>
      <c r="BN428" t="s">
        <v>74</v>
      </c>
      <c r="BO428" t="s">
        <v>74</v>
      </c>
      <c r="BP428" t="s">
        <v>74</v>
      </c>
      <c r="BQ428" t="s">
        <v>74</v>
      </c>
      <c r="BR428" t="s">
        <v>74</v>
      </c>
      <c r="BS428" t="s">
        <v>74</v>
      </c>
      <c r="BT428" t="s">
        <v>5693</v>
      </c>
      <c r="BU428" t="s">
        <v>74</v>
      </c>
      <c r="BV428" t="s">
        <v>74</v>
      </c>
      <c r="BW428">
        <v>0</v>
      </c>
    </row>
    <row r="429" spans="1:75" customFormat="1" x14ac:dyDescent="0.25">
      <c r="A429" t="s">
        <v>5695</v>
      </c>
      <c r="B429" t="s">
        <v>102</v>
      </c>
      <c r="C429" t="s">
        <v>382</v>
      </c>
      <c r="D429" t="s">
        <v>949</v>
      </c>
      <c r="E429">
        <v>2021</v>
      </c>
      <c r="F429" t="s">
        <v>74</v>
      </c>
      <c r="G429" t="s">
        <v>74</v>
      </c>
      <c r="H429" t="s">
        <v>74</v>
      </c>
      <c r="I429" t="s">
        <v>74</v>
      </c>
      <c r="J429" t="s">
        <v>74</v>
      </c>
      <c r="K429" t="s">
        <v>74</v>
      </c>
      <c r="L429" t="s">
        <v>74</v>
      </c>
      <c r="M429" t="s">
        <v>74</v>
      </c>
      <c r="N429" t="s">
        <v>74</v>
      </c>
      <c r="O429" t="s">
        <v>74</v>
      </c>
      <c r="P429" t="s">
        <v>74</v>
      </c>
      <c r="Q429" t="s">
        <v>74</v>
      </c>
      <c r="R429" t="s">
        <v>74</v>
      </c>
      <c r="S429" t="s">
        <v>74</v>
      </c>
      <c r="T429" t="s">
        <v>74</v>
      </c>
      <c r="U429" t="s">
        <v>74</v>
      </c>
      <c r="V429" t="s">
        <v>74</v>
      </c>
      <c r="W429" t="s">
        <v>74</v>
      </c>
      <c r="X429" t="s">
        <v>74</v>
      </c>
      <c r="Y429" t="s">
        <v>74</v>
      </c>
      <c r="Z429" t="s">
        <v>74</v>
      </c>
      <c r="AA429" t="s">
        <v>74</v>
      </c>
      <c r="AB429" t="s">
        <v>74</v>
      </c>
      <c r="AC429" t="s">
        <v>74</v>
      </c>
      <c r="AD429" t="s">
        <v>74</v>
      </c>
      <c r="AE429" t="s">
        <v>74</v>
      </c>
      <c r="AF429" t="s">
        <v>74</v>
      </c>
      <c r="AG429" t="s">
        <v>74</v>
      </c>
      <c r="AH429" t="s">
        <v>74</v>
      </c>
      <c r="AI429" t="s">
        <v>74</v>
      </c>
      <c r="AJ429" t="s">
        <v>74</v>
      </c>
      <c r="AK429" t="s">
        <v>74</v>
      </c>
      <c r="AL429" t="s">
        <v>74</v>
      </c>
      <c r="AM429" t="s">
        <v>74</v>
      </c>
      <c r="AN429" t="s">
        <v>74</v>
      </c>
      <c r="AO429" t="s">
        <v>74</v>
      </c>
      <c r="AP429" t="s">
        <v>74</v>
      </c>
      <c r="AQ429" t="s">
        <v>74</v>
      </c>
      <c r="AR429" t="s">
        <v>74</v>
      </c>
      <c r="AS429" t="s">
        <v>74</v>
      </c>
      <c r="AT429" t="s">
        <v>74</v>
      </c>
      <c r="AU429" t="s">
        <v>74</v>
      </c>
      <c r="AV429" t="s">
        <v>74</v>
      </c>
      <c r="AW429" t="s">
        <v>74</v>
      </c>
      <c r="AX429" t="s">
        <v>74</v>
      </c>
      <c r="AY429" t="s">
        <v>74</v>
      </c>
      <c r="AZ429" t="s">
        <v>74</v>
      </c>
      <c r="BA429" t="s">
        <v>74</v>
      </c>
      <c r="BB429" t="s">
        <v>74</v>
      </c>
      <c r="BC429" t="s">
        <v>74</v>
      </c>
      <c r="BD429" t="s">
        <v>74</v>
      </c>
      <c r="BE429" t="s">
        <v>74</v>
      </c>
      <c r="BF429" t="s">
        <v>74</v>
      </c>
      <c r="BG429" t="s">
        <v>74</v>
      </c>
      <c r="BH429" t="s">
        <v>74</v>
      </c>
      <c r="BI429" t="s">
        <v>74</v>
      </c>
      <c r="BJ429" t="s">
        <v>74</v>
      </c>
      <c r="BK429" t="s">
        <v>74</v>
      </c>
      <c r="BL429" t="s">
        <v>74</v>
      </c>
      <c r="BM429" t="s">
        <v>74</v>
      </c>
      <c r="BN429" t="s">
        <v>74</v>
      </c>
      <c r="BO429" t="s">
        <v>74</v>
      </c>
      <c r="BP429" t="s">
        <v>74</v>
      </c>
      <c r="BQ429" t="s">
        <v>74</v>
      </c>
      <c r="BR429" t="s">
        <v>74</v>
      </c>
      <c r="BS429" t="s">
        <v>74</v>
      </c>
      <c r="BT429" t="s">
        <v>5693</v>
      </c>
      <c r="BU429" t="s">
        <v>74</v>
      </c>
      <c r="BV429" t="s">
        <v>74</v>
      </c>
      <c r="BW429">
        <v>0</v>
      </c>
    </row>
    <row r="430" spans="1:75" customFormat="1" x14ac:dyDescent="0.25">
      <c r="A430" t="s">
        <v>5696</v>
      </c>
      <c r="B430" t="s">
        <v>102</v>
      </c>
      <c r="C430" t="s">
        <v>382</v>
      </c>
      <c r="D430" t="s">
        <v>951</v>
      </c>
      <c r="E430">
        <v>2021</v>
      </c>
      <c r="F430" t="s">
        <v>74</v>
      </c>
      <c r="G430" t="s">
        <v>74</v>
      </c>
      <c r="H430" t="s">
        <v>74</v>
      </c>
      <c r="I430" t="s">
        <v>74</v>
      </c>
      <c r="J430" t="s">
        <v>74</v>
      </c>
      <c r="K430" t="s">
        <v>74</v>
      </c>
      <c r="L430" t="s">
        <v>74</v>
      </c>
      <c r="M430" t="s">
        <v>74</v>
      </c>
      <c r="N430" t="s">
        <v>74</v>
      </c>
      <c r="O430" t="s">
        <v>74</v>
      </c>
      <c r="P430" t="s">
        <v>74</v>
      </c>
      <c r="Q430" t="s">
        <v>74</v>
      </c>
      <c r="R430" t="s">
        <v>74</v>
      </c>
      <c r="S430" t="s">
        <v>74</v>
      </c>
      <c r="T430" t="s">
        <v>74</v>
      </c>
      <c r="U430" t="s">
        <v>74</v>
      </c>
      <c r="V430" t="s">
        <v>74</v>
      </c>
      <c r="W430" t="s">
        <v>74</v>
      </c>
      <c r="X430" t="s">
        <v>74</v>
      </c>
      <c r="Y430" t="s">
        <v>74</v>
      </c>
      <c r="Z430" t="s">
        <v>74</v>
      </c>
      <c r="AA430" t="s">
        <v>74</v>
      </c>
      <c r="AB430" t="s">
        <v>74</v>
      </c>
      <c r="AC430" t="s">
        <v>74</v>
      </c>
      <c r="AD430" t="s">
        <v>74</v>
      </c>
      <c r="AE430" t="s">
        <v>74</v>
      </c>
      <c r="AF430" t="s">
        <v>74</v>
      </c>
      <c r="AG430" t="s">
        <v>74</v>
      </c>
      <c r="AH430" t="s">
        <v>74</v>
      </c>
      <c r="AI430" t="s">
        <v>74</v>
      </c>
      <c r="AJ430" t="s">
        <v>74</v>
      </c>
      <c r="AK430" t="s">
        <v>74</v>
      </c>
      <c r="AL430" t="s">
        <v>74</v>
      </c>
      <c r="AM430" t="s">
        <v>74</v>
      </c>
      <c r="AN430" t="s">
        <v>74</v>
      </c>
      <c r="AO430" t="s">
        <v>74</v>
      </c>
      <c r="AP430" t="s">
        <v>74</v>
      </c>
      <c r="AQ430" t="s">
        <v>74</v>
      </c>
      <c r="AR430" t="s">
        <v>74</v>
      </c>
      <c r="AS430" t="s">
        <v>74</v>
      </c>
      <c r="AT430" t="s">
        <v>74</v>
      </c>
      <c r="AU430" t="s">
        <v>74</v>
      </c>
      <c r="AV430" t="s">
        <v>74</v>
      </c>
      <c r="AW430" t="s">
        <v>74</v>
      </c>
      <c r="AX430" t="s">
        <v>74</v>
      </c>
      <c r="AY430" t="s">
        <v>74</v>
      </c>
      <c r="AZ430" t="s">
        <v>74</v>
      </c>
      <c r="BA430" t="s">
        <v>74</v>
      </c>
      <c r="BB430" t="s">
        <v>74</v>
      </c>
      <c r="BC430" t="s">
        <v>74</v>
      </c>
      <c r="BD430" t="s">
        <v>74</v>
      </c>
      <c r="BE430" t="s">
        <v>74</v>
      </c>
      <c r="BF430" t="s">
        <v>74</v>
      </c>
      <c r="BG430" t="s">
        <v>74</v>
      </c>
      <c r="BH430" t="s">
        <v>74</v>
      </c>
      <c r="BI430" t="s">
        <v>74</v>
      </c>
      <c r="BJ430" t="s">
        <v>74</v>
      </c>
      <c r="BK430" t="s">
        <v>74</v>
      </c>
      <c r="BL430" t="s">
        <v>74</v>
      </c>
      <c r="BM430" t="s">
        <v>74</v>
      </c>
      <c r="BN430" t="s">
        <v>74</v>
      </c>
      <c r="BO430" t="s">
        <v>74</v>
      </c>
      <c r="BP430" t="s">
        <v>74</v>
      </c>
      <c r="BQ430" t="s">
        <v>74</v>
      </c>
      <c r="BR430" t="s">
        <v>74</v>
      </c>
      <c r="BS430" t="s">
        <v>74</v>
      </c>
      <c r="BT430" t="s">
        <v>5693</v>
      </c>
      <c r="BU430" t="s">
        <v>74</v>
      </c>
      <c r="BV430" t="s">
        <v>74</v>
      </c>
      <c r="BW430">
        <v>0</v>
      </c>
    </row>
    <row r="431" spans="1:75" customFormat="1" x14ac:dyDescent="0.25">
      <c r="A431" t="s">
        <v>5697</v>
      </c>
      <c r="B431" t="s">
        <v>102</v>
      </c>
      <c r="C431" t="s">
        <v>382</v>
      </c>
      <c r="D431" t="s">
        <v>953</v>
      </c>
      <c r="E431">
        <v>2021</v>
      </c>
      <c r="F431" t="s">
        <v>74</v>
      </c>
      <c r="G431" t="s">
        <v>74</v>
      </c>
      <c r="H431" t="s">
        <v>74</v>
      </c>
      <c r="I431" t="s">
        <v>74</v>
      </c>
      <c r="J431" t="s">
        <v>74</v>
      </c>
      <c r="K431" t="s">
        <v>74</v>
      </c>
      <c r="L431" t="s">
        <v>74</v>
      </c>
      <c r="M431" t="s">
        <v>74</v>
      </c>
      <c r="N431" t="s">
        <v>74</v>
      </c>
      <c r="O431" t="s">
        <v>74</v>
      </c>
      <c r="P431" t="s">
        <v>74</v>
      </c>
      <c r="Q431" t="s">
        <v>74</v>
      </c>
      <c r="R431" t="s">
        <v>74</v>
      </c>
      <c r="S431" t="s">
        <v>74</v>
      </c>
      <c r="T431" t="s">
        <v>74</v>
      </c>
      <c r="U431" t="s">
        <v>74</v>
      </c>
      <c r="V431" t="s">
        <v>74</v>
      </c>
      <c r="W431" t="s">
        <v>74</v>
      </c>
      <c r="X431" t="s">
        <v>74</v>
      </c>
      <c r="Y431" t="s">
        <v>74</v>
      </c>
      <c r="Z431" t="s">
        <v>74</v>
      </c>
      <c r="AA431" t="s">
        <v>74</v>
      </c>
      <c r="AB431" t="s">
        <v>74</v>
      </c>
      <c r="AC431" t="s">
        <v>74</v>
      </c>
      <c r="AD431" t="s">
        <v>74</v>
      </c>
      <c r="AE431" t="s">
        <v>74</v>
      </c>
      <c r="AF431" t="s">
        <v>74</v>
      </c>
      <c r="AG431" t="s">
        <v>74</v>
      </c>
      <c r="AH431" t="s">
        <v>74</v>
      </c>
      <c r="AI431" t="s">
        <v>74</v>
      </c>
      <c r="AJ431" t="s">
        <v>74</v>
      </c>
      <c r="AK431" t="s">
        <v>74</v>
      </c>
      <c r="AL431" t="s">
        <v>74</v>
      </c>
      <c r="AM431" t="s">
        <v>74</v>
      </c>
      <c r="AN431" t="s">
        <v>74</v>
      </c>
      <c r="AO431" t="s">
        <v>74</v>
      </c>
      <c r="AP431" t="s">
        <v>74</v>
      </c>
      <c r="AQ431" t="s">
        <v>74</v>
      </c>
      <c r="AR431" t="s">
        <v>74</v>
      </c>
      <c r="AS431" t="s">
        <v>74</v>
      </c>
      <c r="AT431" t="s">
        <v>74</v>
      </c>
      <c r="AU431" t="s">
        <v>74</v>
      </c>
      <c r="AV431" t="s">
        <v>74</v>
      </c>
      <c r="AW431" t="s">
        <v>74</v>
      </c>
      <c r="AX431" t="s">
        <v>74</v>
      </c>
      <c r="AY431" t="s">
        <v>74</v>
      </c>
      <c r="AZ431" t="s">
        <v>74</v>
      </c>
      <c r="BA431" t="s">
        <v>74</v>
      </c>
      <c r="BB431" t="s">
        <v>74</v>
      </c>
      <c r="BC431" t="s">
        <v>74</v>
      </c>
      <c r="BD431" t="s">
        <v>74</v>
      </c>
      <c r="BE431" t="s">
        <v>74</v>
      </c>
      <c r="BF431" t="s">
        <v>74</v>
      </c>
      <c r="BG431" t="s">
        <v>74</v>
      </c>
      <c r="BH431" t="s">
        <v>74</v>
      </c>
      <c r="BI431" t="s">
        <v>74</v>
      </c>
      <c r="BJ431" t="s">
        <v>74</v>
      </c>
      <c r="BK431" t="s">
        <v>74</v>
      </c>
      <c r="BL431" t="s">
        <v>74</v>
      </c>
      <c r="BM431" t="s">
        <v>74</v>
      </c>
      <c r="BN431" t="s">
        <v>74</v>
      </c>
      <c r="BO431" t="s">
        <v>74</v>
      </c>
      <c r="BP431" t="s">
        <v>74</v>
      </c>
      <c r="BQ431" t="s">
        <v>74</v>
      </c>
      <c r="BR431" t="s">
        <v>74</v>
      </c>
      <c r="BS431" t="s">
        <v>74</v>
      </c>
      <c r="BT431" t="s">
        <v>5693</v>
      </c>
      <c r="BU431" t="s">
        <v>74</v>
      </c>
      <c r="BV431" t="s">
        <v>74</v>
      </c>
      <c r="BW431">
        <v>1</v>
      </c>
    </row>
    <row r="432" spans="1:75" customFormat="1" x14ac:dyDescent="0.25">
      <c r="A432" t="s">
        <v>5698</v>
      </c>
      <c r="B432" t="s">
        <v>102</v>
      </c>
      <c r="C432" t="s">
        <v>382</v>
      </c>
      <c r="D432" t="s">
        <v>961</v>
      </c>
      <c r="E432">
        <v>2021</v>
      </c>
      <c r="F432" t="s">
        <v>74</v>
      </c>
      <c r="G432" t="s">
        <v>74</v>
      </c>
      <c r="H432" t="s">
        <v>74</v>
      </c>
      <c r="I432" t="s">
        <v>74</v>
      </c>
      <c r="J432" t="s">
        <v>74</v>
      </c>
      <c r="K432" t="s">
        <v>74</v>
      </c>
      <c r="L432" t="s">
        <v>74</v>
      </c>
      <c r="M432" t="s">
        <v>74</v>
      </c>
      <c r="N432" t="s">
        <v>74</v>
      </c>
      <c r="O432" t="s">
        <v>74</v>
      </c>
      <c r="P432" t="s">
        <v>74</v>
      </c>
      <c r="Q432" t="s">
        <v>74</v>
      </c>
      <c r="R432" t="s">
        <v>74</v>
      </c>
      <c r="S432" t="s">
        <v>74</v>
      </c>
      <c r="T432" t="s">
        <v>74</v>
      </c>
      <c r="U432" t="s">
        <v>74</v>
      </c>
      <c r="V432" t="s">
        <v>74</v>
      </c>
      <c r="W432" t="s">
        <v>74</v>
      </c>
      <c r="X432" t="s">
        <v>74</v>
      </c>
      <c r="Y432" t="s">
        <v>74</v>
      </c>
      <c r="Z432" t="s">
        <v>74</v>
      </c>
      <c r="AA432" t="s">
        <v>74</v>
      </c>
      <c r="AB432" t="s">
        <v>74</v>
      </c>
      <c r="AC432" t="s">
        <v>74</v>
      </c>
      <c r="AD432" t="s">
        <v>74</v>
      </c>
      <c r="AE432" t="s">
        <v>74</v>
      </c>
      <c r="AF432" t="s">
        <v>74</v>
      </c>
      <c r="AG432" t="s">
        <v>74</v>
      </c>
      <c r="AH432" t="s">
        <v>74</v>
      </c>
      <c r="AI432" t="s">
        <v>74</v>
      </c>
      <c r="AJ432" t="s">
        <v>74</v>
      </c>
      <c r="AK432" t="s">
        <v>74</v>
      </c>
      <c r="AL432" t="s">
        <v>74</v>
      </c>
      <c r="AM432" t="s">
        <v>74</v>
      </c>
      <c r="AN432" t="s">
        <v>74</v>
      </c>
      <c r="AO432" t="s">
        <v>74</v>
      </c>
      <c r="AP432" t="s">
        <v>74</v>
      </c>
      <c r="AQ432" t="s">
        <v>74</v>
      </c>
      <c r="AR432" t="s">
        <v>74</v>
      </c>
      <c r="AS432" t="s">
        <v>74</v>
      </c>
      <c r="AT432" t="s">
        <v>74</v>
      </c>
      <c r="AU432" t="s">
        <v>74</v>
      </c>
      <c r="AV432" t="s">
        <v>74</v>
      </c>
      <c r="AW432" t="s">
        <v>74</v>
      </c>
      <c r="AX432" t="s">
        <v>74</v>
      </c>
      <c r="AY432" t="s">
        <v>74</v>
      </c>
      <c r="AZ432" t="s">
        <v>74</v>
      </c>
      <c r="BA432" t="s">
        <v>74</v>
      </c>
      <c r="BB432" t="s">
        <v>74</v>
      </c>
      <c r="BC432" t="s">
        <v>74</v>
      </c>
      <c r="BD432" t="s">
        <v>74</v>
      </c>
      <c r="BE432" t="s">
        <v>74</v>
      </c>
      <c r="BF432" t="s">
        <v>74</v>
      </c>
      <c r="BG432" t="s">
        <v>74</v>
      </c>
      <c r="BH432" t="s">
        <v>74</v>
      </c>
      <c r="BI432" t="s">
        <v>74</v>
      </c>
      <c r="BJ432" t="s">
        <v>74</v>
      </c>
      <c r="BK432" t="s">
        <v>74</v>
      </c>
      <c r="BL432" t="s">
        <v>74</v>
      </c>
      <c r="BM432" t="s">
        <v>74</v>
      </c>
      <c r="BN432" t="s">
        <v>74</v>
      </c>
      <c r="BO432" t="s">
        <v>74</v>
      </c>
      <c r="BP432" t="s">
        <v>74</v>
      </c>
      <c r="BQ432" t="s">
        <v>74</v>
      </c>
      <c r="BR432" t="s">
        <v>74</v>
      </c>
      <c r="BS432" t="s">
        <v>74</v>
      </c>
      <c r="BT432" t="s">
        <v>5693</v>
      </c>
      <c r="BU432" t="s">
        <v>74</v>
      </c>
      <c r="BV432" t="s">
        <v>74</v>
      </c>
      <c r="BW432">
        <v>0</v>
      </c>
    </row>
    <row r="433" spans="1:75" customFormat="1" x14ac:dyDescent="0.25">
      <c r="A433" t="s">
        <v>5699</v>
      </c>
      <c r="B433" t="s">
        <v>102</v>
      </c>
      <c r="C433" t="s">
        <v>394</v>
      </c>
      <c r="D433" t="s">
        <v>44</v>
      </c>
      <c r="E433">
        <v>2021</v>
      </c>
      <c r="F433">
        <v>567</v>
      </c>
      <c r="G433">
        <v>225</v>
      </c>
      <c r="H433">
        <v>1</v>
      </c>
      <c r="I433">
        <v>119</v>
      </c>
      <c r="J433">
        <v>132</v>
      </c>
      <c r="K433">
        <v>108</v>
      </c>
      <c r="L433">
        <v>127</v>
      </c>
      <c r="M433">
        <v>103</v>
      </c>
      <c r="N433">
        <v>86</v>
      </c>
      <c r="O433">
        <v>54</v>
      </c>
      <c r="P433">
        <v>47</v>
      </c>
      <c r="Q433">
        <v>13</v>
      </c>
      <c r="R433">
        <v>4</v>
      </c>
      <c r="S433">
        <v>0</v>
      </c>
      <c r="T433">
        <v>0</v>
      </c>
      <c r="U433">
        <v>715</v>
      </c>
      <c r="V433">
        <v>78</v>
      </c>
      <c r="W433">
        <v>0</v>
      </c>
      <c r="X433">
        <v>454</v>
      </c>
      <c r="Y433">
        <v>113</v>
      </c>
      <c r="Z433">
        <v>226</v>
      </c>
      <c r="AA433">
        <v>14</v>
      </c>
      <c r="AB433">
        <v>0</v>
      </c>
      <c r="AC433">
        <v>24</v>
      </c>
      <c r="AD433">
        <v>33</v>
      </c>
      <c r="AE433">
        <v>512</v>
      </c>
      <c r="AF433">
        <v>12</v>
      </c>
      <c r="AG433">
        <v>3</v>
      </c>
      <c r="AH433">
        <v>195</v>
      </c>
      <c r="AI433">
        <v>464</v>
      </c>
      <c r="AJ433">
        <v>125</v>
      </c>
      <c r="AK433">
        <v>204</v>
      </c>
      <c r="AL433">
        <v>793</v>
      </c>
      <c r="AM433">
        <v>0.71500600000000003</v>
      </c>
      <c r="AN433">
        <v>0.28373300000000001</v>
      </c>
      <c r="AO433">
        <v>1.261E-3</v>
      </c>
      <c r="AP433">
        <v>0.150063</v>
      </c>
      <c r="AQ433">
        <v>0.16645599999999999</v>
      </c>
      <c r="AR433">
        <v>0.13619200000000001</v>
      </c>
      <c r="AS433">
        <v>0.16015099999999999</v>
      </c>
      <c r="AT433">
        <v>0.129887</v>
      </c>
      <c r="AU433">
        <v>0.108449</v>
      </c>
      <c r="AV433">
        <v>6.809599999999999E-2</v>
      </c>
      <c r="AW433">
        <v>5.9269000000000002E-2</v>
      </c>
      <c r="AX433">
        <v>1.6393000000000001E-2</v>
      </c>
      <c r="AY433">
        <v>5.0439999999999999E-3</v>
      </c>
      <c r="AZ433">
        <v>0</v>
      </c>
      <c r="BA433">
        <v>0</v>
      </c>
      <c r="BB433">
        <v>0.90163899999999997</v>
      </c>
      <c r="BC433">
        <v>9.8361000000000004E-2</v>
      </c>
      <c r="BD433">
        <v>0</v>
      </c>
      <c r="BE433">
        <v>0.57250900000000005</v>
      </c>
      <c r="BF433">
        <v>0.14249700000000001</v>
      </c>
      <c r="BG433">
        <v>0.28499400000000003</v>
      </c>
      <c r="BH433">
        <v>1.7654E-2</v>
      </c>
      <c r="BI433">
        <v>0</v>
      </c>
      <c r="BJ433">
        <v>3.0265E-2</v>
      </c>
      <c r="BK433">
        <v>4.1614000000000012E-2</v>
      </c>
      <c r="BL433">
        <v>0.64564899999999992</v>
      </c>
      <c r="BM433">
        <v>1.5132E-2</v>
      </c>
      <c r="BN433">
        <v>3.7829999999999999E-3</v>
      </c>
      <c r="BO433">
        <v>0.24590200000000001</v>
      </c>
      <c r="BP433">
        <v>0.58511999999999997</v>
      </c>
      <c r="BQ433">
        <v>0.15762899999999999</v>
      </c>
      <c r="BR433">
        <v>0.25725100000000001</v>
      </c>
      <c r="BS433">
        <v>1</v>
      </c>
      <c r="BT433" t="s">
        <v>5700</v>
      </c>
      <c r="BU433">
        <v>793</v>
      </c>
      <c r="BV433">
        <v>1</v>
      </c>
      <c r="BW433">
        <v>0</v>
      </c>
    </row>
    <row r="434" spans="1:75" customFormat="1" x14ac:dyDescent="0.25">
      <c r="A434" t="s">
        <v>5701</v>
      </c>
      <c r="B434" t="s">
        <v>102</v>
      </c>
      <c r="C434" t="s">
        <v>394</v>
      </c>
      <c r="D434" t="s">
        <v>947</v>
      </c>
      <c r="E434">
        <v>2021</v>
      </c>
      <c r="F434" t="s">
        <v>74</v>
      </c>
      <c r="G434" t="s">
        <v>74</v>
      </c>
      <c r="H434" t="s">
        <v>74</v>
      </c>
      <c r="I434" t="s">
        <v>74</v>
      </c>
      <c r="J434" t="s">
        <v>74</v>
      </c>
      <c r="K434" t="s">
        <v>74</v>
      </c>
      <c r="L434" t="s">
        <v>74</v>
      </c>
      <c r="M434" t="s">
        <v>74</v>
      </c>
      <c r="N434" t="s">
        <v>74</v>
      </c>
      <c r="O434" t="s">
        <v>74</v>
      </c>
      <c r="P434" t="s">
        <v>74</v>
      </c>
      <c r="Q434" t="s">
        <v>74</v>
      </c>
      <c r="R434" t="s">
        <v>74</v>
      </c>
      <c r="S434" t="s">
        <v>74</v>
      </c>
      <c r="T434" t="s">
        <v>74</v>
      </c>
      <c r="U434" t="s">
        <v>74</v>
      </c>
      <c r="V434" t="s">
        <v>74</v>
      </c>
      <c r="W434" t="s">
        <v>74</v>
      </c>
      <c r="X434" t="s">
        <v>74</v>
      </c>
      <c r="Y434" t="s">
        <v>74</v>
      </c>
      <c r="Z434" t="s">
        <v>74</v>
      </c>
      <c r="AA434" t="s">
        <v>74</v>
      </c>
      <c r="AB434" t="s">
        <v>74</v>
      </c>
      <c r="AC434" t="s">
        <v>74</v>
      </c>
      <c r="AD434" t="s">
        <v>74</v>
      </c>
      <c r="AE434" t="s">
        <v>74</v>
      </c>
      <c r="AF434" t="s">
        <v>74</v>
      </c>
      <c r="AG434" t="s">
        <v>74</v>
      </c>
      <c r="AH434" t="s">
        <v>74</v>
      </c>
      <c r="AI434" t="s">
        <v>74</v>
      </c>
      <c r="AJ434" t="s">
        <v>74</v>
      </c>
      <c r="AK434" t="s">
        <v>74</v>
      </c>
      <c r="AL434" t="s">
        <v>74</v>
      </c>
      <c r="AM434" t="s">
        <v>74</v>
      </c>
      <c r="AN434" t="s">
        <v>74</v>
      </c>
      <c r="AO434" t="s">
        <v>74</v>
      </c>
      <c r="AP434" t="s">
        <v>74</v>
      </c>
      <c r="AQ434" t="s">
        <v>74</v>
      </c>
      <c r="AR434" t="s">
        <v>74</v>
      </c>
      <c r="AS434" t="s">
        <v>74</v>
      </c>
      <c r="AT434" t="s">
        <v>74</v>
      </c>
      <c r="AU434" t="s">
        <v>74</v>
      </c>
      <c r="AV434" t="s">
        <v>74</v>
      </c>
      <c r="AW434" t="s">
        <v>74</v>
      </c>
      <c r="AX434" t="s">
        <v>74</v>
      </c>
      <c r="AY434" t="s">
        <v>74</v>
      </c>
      <c r="AZ434" t="s">
        <v>74</v>
      </c>
      <c r="BA434" t="s">
        <v>74</v>
      </c>
      <c r="BB434" t="s">
        <v>74</v>
      </c>
      <c r="BC434" t="s">
        <v>74</v>
      </c>
      <c r="BD434" t="s">
        <v>74</v>
      </c>
      <c r="BE434" t="s">
        <v>74</v>
      </c>
      <c r="BF434" t="s">
        <v>74</v>
      </c>
      <c r="BG434" t="s">
        <v>74</v>
      </c>
      <c r="BH434" t="s">
        <v>74</v>
      </c>
      <c r="BI434" t="s">
        <v>74</v>
      </c>
      <c r="BJ434" t="s">
        <v>74</v>
      </c>
      <c r="BK434" t="s">
        <v>74</v>
      </c>
      <c r="BL434" t="s">
        <v>74</v>
      </c>
      <c r="BM434" t="s">
        <v>74</v>
      </c>
      <c r="BN434" t="s">
        <v>74</v>
      </c>
      <c r="BO434" t="s">
        <v>74</v>
      </c>
      <c r="BP434" t="s">
        <v>74</v>
      </c>
      <c r="BQ434" t="s">
        <v>74</v>
      </c>
      <c r="BR434" t="s">
        <v>74</v>
      </c>
      <c r="BS434" t="s">
        <v>74</v>
      </c>
      <c r="BT434" t="s">
        <v>5700</v>
      </c>
      <c r="BU434" t="s">
        <v>74</v>
      </c>
      <c r="BV434" t="s">
        <v>74</v>
      </c>
      <c r="BW434">
        <v>0</v>
      </c>
    </row>
    <row r="435" spans="1:75" customFormat="1" x14ac:dyDescent="0.25">
      <c r="A435" t="s">
        <v>5702</v>
      </c>
      <c r="B435" t="s">
        <v>102</v>
      </c>
      <c r="C435" t="s">
        <v>394</v>
      </c>
      <c r="D435" t="s">
        <v>949</v>
      </c>
      <c r="E435">
        <v>2021</v>
      </c>
      <c r="F435" t="s">
        <v>74</v>
      </c>
      <c r="G435" t="s">
        <v>74</v>
      </c>
      <c r="H435" t="s">
        <v>74</v>
      </c>
      <c r="I435" t="s">
        <v>74</v>
      </c>
      <c r="J435" t="s">
        <v>74</v>
      </c>
      <c r="K435" t="s">
        <v>74</v>
      </c>
      <c r="L435" t="s">
        <v>74</v>
      </c>
      <c r="M435" t="s">
        <v>74</v>
      </c>
      <c r="N435" t="s">
        <v>74</v>
      </c>
      <c r="O435" t="s">
        <v>74</v>
      </c>
      <c r="P435" t="s">
        <v>74</v>
      </c>
      <c r="Q435" t="s">
        <v>74</v>
      </c>
      <c r="R435" t="s">
        <v>74</v>
      </c>
      <c r="S435" t="s">
        <v>74</v>
      </c>
      <c r="T435" t="s">
        <v>74</v>
      </c>
      <c r="U435" t="s">
        <v>74</v>
      </c>
      <c r="V435" t="s">
        <v>74</v>
      </c>
      <c r="W435" t="s">
        <v>74</v>
      </c>
      <c r="X435" t="s">
        <v>74</v>
      </c>
      <c r="Y435" t="s">
        <v>74</v>
      </c>
      <c r="Z435" t="s">
        <v>74</v>
      </c>
      <c r="AA435" t="s">
        <v>74</v>
      </c>
      <c r="AB435" t="s">
        <v>74</v>
      </c>
      <c r="AC435" t="s">
        <v>74</v>
      </c>
      <c r="AD435" t="s">
        <v>74</v>
      </c>
      <c r="AE435" t="s">
        <v>74</v>
      </c>
      <c r="AF435" t="s">
        <v>74</v>
      </c>
      <c r="AG435" t="s">
        <v>74</v>
      </c>
      <c r="AH435" t="s">
        <v>74</v>
      </c>
      <c r="AI435" t="s">
        <v>74</v>
      </c>
      <c r="AJ435" t="s">
        <v>74</v>
      </c>
      <c r="AK435" t="s">
        <v>74</v>
      </c>
      <c r="AL435" t="s">
        <v>74</v>
      </c>
      <c r="AM435" t="s">
        <v>74</v>
      </c>
      <c r="AN435" t="s">
        <v>74</v>
      </c>
      <c r="AO435" t="s">
        <v>74</v>
      </c>
      <c r="AP435" t="s">
        <v>74</v>
      </c>
      <c r="AQ435" t="s">
        <v>74</v>
      </c>
      <c r="AR435" t="s">
        <v>74</v>
      </c>
      <c r="AS435" t="s">
        <v>74</v>
      </c>
      <c r="AT435" t="s">
        <v>74</v>
      </c>
      <c r="AU435" t="s">
        <v>74</v>
      </c>
      <c r="AV435" t="s">
        <v>74</v>
      </c>
      <c r="AW435" t="s">
        <v>74</v>
      </c>
      <c r="AX435" t="s">
        <v>74</v>
      </c>
      <c r="AY435" t="s">
        <v>74</v>
      </c>
      <c r="AZ435" t="s">
        <v>74</v>
      </c>
      <c r="BA435" t="s">
        <v>74</v>
      </c>
      <c r="BB435" t="s">
        <v>74</v>
      </c>
      <c r="BC435" t="s">
        <v>74</v>
      </c>
      <c r="BD435" t="s">
        <v>74</v>
      </c>
      <c r="BE435" t="s">
        <v>74</v>
      </c>
      <c r="BF435" t="s">
        <v>74</v>
      </c>
      <c r="BG435" t="s">
        <v>74</v>
      </c>
      <c r="BH435" t="s">
        <v>74</v>
      </c>
      <c r="BI435" t="s">
        <v>74</v>
      </c>
      <c r="BJ435" t="s">
        <v>74</v>
      </c>
      <c r="BK435" t="s">
        <v>74</v>
      </c>
      <c r="BL435" t="s">
        <v>74</v>
      </c>
      <c r="BM435" t="s">
        <v>74</v>
      </c>
      <c r="BN435" t="s">
        <v>74</v>
      </c>
      <c r="BO435" t="s">
        <v>74</v>
      </c>
      <c r="BP435" t="s">
        <v>74</v>
      </c>
      <c r="BQ435" t="s">
        <v>74</v>
      </c>
      <c r="BR435" t="s">
        <v>74</v>
      </c>
      <c r="BS435" t="s">
        <v>74</v>
      </c>
      <c r="BT435" t="s">
        <v>5700</v>
      </c>
      <c r="BU435" t="s">
        <v>74</v>
      </c>
      <c r="BV435" t="s">
        <v>74</v>
      </c>
      <c r="BW435">
        <v>0</v>
      </c>
    </row>
    <row r="436" spans="1:75" customFormat="1" x14ac:dyDescent="0.25">
      <c r="A436" t="s">
        <v>5703</v>
      </c>
      <c r="B436" t="s">
        <v>102</v>
      </c>
      <c r="C436" t="s">
        <v>394</v>
      </c>
      <c r="D436" t="s">
        <v>951</v>
      </c>
      <c r="E436">
        <v>2021</v>
      </c>
      <c r="F436" t="s">
        <v>74</v>
      </c>
      <c r="G436" t="s">
        <v>74</v>
      </c>
      <c r="H436" t="s">
        <v>74</v>
      </c>
      <c r="I436" t="s">
        <v>74</v>
      </c>
      <c r="J436" t="s">
        <v>74</v>
      </c>
      <c r="K436" t="s">
        <v>74</v>
      </c>
      <c r="L436" t="s">
        <v>74</v>
      </c>
      <c r="M436" t="s">
        <v>74</v>
      </c>
      <c r="N436" t="s">
        <v>74</v>
      </c>
      <c r="O436" t="s">
        <v>74</v>
      </c>
      <c r="P436" t="s">
        <v>74</v>
      </c>
      <c r="Q436" t="s">
        <v>74</v>
      </c>
      <c r="R436" t="s">
        <v>74</v>
      </c>
      <c r="S436" t="s">
        <v>74</v>
      </c>
      <c r="T436" t="s">
        <v>74</v>
      </c>
      <c r="U436" t="s">
        <v>74</v>
      </c>
      <c r="V436" t="s">
        <v>74</v>
      </c>
      <c r="W436" t="s">
        <v>74</v>
      </c>
      <c r="X436" t="s">
        <v>74</v>
      </c>
      <c r="Y436" t="s">
        <v>74</v>
      </c>
      <c r="Z436" t="s">
        <v>74</v>
      </c>
      <c r="AA436" t="s">
        <v>74</v>
      </c>
      <c r="AB436" t="s">
        <v>74</v>
      </c>
      <c r="AC436" t="s">
        <v>74</v>
      </c>
      <c r="AD436" t="s">
        <v>74</v>
      </c>
      <c r="AE436" t="s">
        <v>74</v>
      </c>
      <c r="AF436" t="s">
        <v>74</v>
      </c>
      <c r="AG436" t="s">
        <v>74</v>
      </c>
      <c r="AH436" t="s">
        <v>74</v>
      </c>
      <c r="AI436" t="s">
        <v>74</v>
      </c>
      <c r="AJ436" t="s">
        <v>74</v>
      </c>
      <c r="AK436" t="s">
        <v>74</v>
      </c>
      <c r="AL436" t="s">
        <v>74</v>
      </c>
      <c r="AM436" t="s">
        <v>74</v>
      </c>
      <c r="AN436" t="s">
        <v>74</v>
      </c>
      <c r="AO436" t="s">
        <v>74</v>
      </c>
      <c r="AP436" t="s">
        <v>74</v>
      </c>
      <c r="AQ436" t="s">
        <v>74</v>
      </c>
      <c r="AR436" t="s">
        <v>74</v>
      </c>
      <c r="AS436" t="s">
        <v>74</v>
      </c>
      <c r="AT436" t="s">
        <v>74</v>
      </c>
      <c r="AU436" t="s">
        <v>74</v>
      </c>
      <c r="AV436" t="s">
        <v>74</v>
      </c>
      <c r="AW436" t="s">
        <v>74</v>
      </c>
      <c r="AX436" t="s">
        <v>74</v>
      </c>
      <c r="AY436" t="s">
        <v>74</v>
      </c>
      <c r="AZ436" t="s">
        <v>74</v>
      </c>
      <c r="BA436" t="s">
        <v>74</v>
      </c>
      <c r="BB436" t="s">
        <v>74</v>
      </c>
      <c r="BC436" t="s">
        <v>74</v>
      </c>
      <c r="BD436" t="s">
        <v>74</v>
      </c>
      <c r="BE436" t="s">
        <v>74</v>
      </c>
      <c r="BF436" t="s">
        <v>74</v>
      </c>
      <c r="BG436" t="s">
        <v>74</v>
      </c>
      <c r="BH436" t="s">
        <v>74</v>
      </c>
      <c r="BI436" t="s">
        <v>74</v>
      </c>
      <c r="BJ436" t="s">
        <v>74</v>
      </c>
      <c r="BK436" t="s">
        <v>74</v>
      </c>
      <c r="BL436" t="s">
        <v>74</v>
      </c>
      <c r="BM436" t="s">
        <v>74</v>
      </c>
      <c r="BN436" t="s">
        <v>74</v>
      </c>
      <c r="BO436" t="s">
        <v>74</v>
      </c>
      <c r="BP436" t="s">
        <v>74</v>
      </c>
      <c r="BQ436" t="s">
        <v>74</v>
      </c>
      <c r="BR436" t="s">
        <v>74</v>
      </c>
      <c r="BS436" t="s">
        <v>74</v>
      </c>
      <c r="BT436" t="s">
        <v>5700</v>
      </c>
      <c r="BU436" t="s">
        <v>74</v>
      </c>
      <c r="BV436" t="s">
        <v>74</v>
      </c>
      <c r="BW436">
        <v>1</v>
      </c>
    </row>
    <row r="437" spans="1:75" customFormat="1" x14ac:dyDescent="0.25">
      <c r="A437" t="s">
        <v>5704</v>
      </c>
      <c r="B437" t="s">
        <v>102</v>
      </c>
      <c r="C437" t="s">
        <v>394</v>
      </c>
      <c r="D437" t="s">
        <v>953</v>
      </c>
      <c r="E437">
        <v>2021</v>
      </c>
      <c r="F437" t="s">
        <v>74</v>
      </c>
      <c r="G437" t="s">
        <v>74</v>
      </c>
      <c r="H437" t="s">
        <v>74</v>
      </c>
      <c r="I437" t="s">
        <v>74</v>
      </c>
      <c r="J437" t="s">
        <v>74</v>
      </c>
      <c r="K437" t="s">
        <v>74</v>
      </c>
      <c r="L437" t="s">
        <v>74</v>
      </c>
      <c r="M437" t="s">
        <v>74</v>
      </c>
      <c r="N437" t="s">
        <v>74</v>
      </c>
      <c r="O437" t="s">
        <v>74</v>
      </c>
      <c r="P437" t="s">
        <v>74</v>
      </c>
      <c r="Q437" t="s">
        <v>74</v>
      </c>
      <c r="R437" t="s">
        <v>74</v>
      </c>
      <c r="S437" t="s">
        <v>74</v>
      </c>
      <c r="T437" t="s">
        <v>74</v>
      </c>
      <c r="U437" t="s">
        <v>74</v>
      </c>
      <c r="V437" t="s">
        <v>74</v>
      </c>
      <c r="W437" t="s">
        <v>74</v>
      </c>
      <c r="X437" t="s">
        <v>74</v>
      </c>
      <c r="Y437" t="s">
        <v>74</v>
      </c>
      <c r="Z437" t="s">
        <v>74</v>
      </c>
      <c r="AA437" t="s">
        <v>74</v>
      </c>
      <c r="AB437" t="s">
        <v>74</v>
      </c>
      <c r="AC437" t="s">
        <v>74</v>
      </c>
      <c r="AD437" t="s">
        <v>74</v>
      </c>
      <c r="AE437" t="s">
        <v>74</v>
      </c>
      <c r="AF437" t="s">
        <v>74</v>
      </c>
      <c r="AG437" t="s">
        <v>74</v>
      </c>
      <c r="AH437" t="s">
        <v>74</v>
      </c>
      <c r="AI437" t="s">
        <v>74</v>
      </c>
      <c r="AJ437" t="s">
        <v>74</v>
      </c>
      <c r="AK437" t="s">
        <v>74</v>
      </c>
      <c r="AL437" t="s">
        <v>74</v>
      </c>
      <c r="AM437" t="s">
        <v>74</v>
      </c>
      <c r="AN437" t="s">
        <v>74</v>
      </c>
      <c r="AO437" t="s">
        <v>74</v>
      </c>
      <c r="AP437" t="s">
        <v>74</v>
      </c>
      <c r="AQ437" t="s">
        <v>74</v>
      </c>
      <c r="AR437" t="s">
        <v>74</v>
      </c>
      <c r="AS437" t="s">
        <v>74</v>
      </c>
      <c r="AT437" t="s">
        <v>74</v>
      </c>
      <c r="AU437" t="s">
        <v>74</v>
      </c>
      <c r="AV437" t="s">
        <v>74</v>
      </c>
      <c r="AW437" t="s">
        <v>74</v>
      </c>
      <c r="AX437" t="s">
        <v>74</v>
      </c>
      <c r="AY437" t="s">
        <v>74</v>
      </c>
      <c r="AZ437" t="s">
        <v>74</v>
      </c>
      <c r="BA437" t="s">
        <v>74</v>
      </c>
      <c r="BB437" t="s">
        <v>74</v>
      </c>
      <c r="BC437" t="s">
        <v>74</v>
      </c>
      <c r="BD437" t="s">
        <v>74</v>
      </c>
      <c r="BE437" t="s">
        <v>74</v>
      </c>
      <c r="BF437" t="s">
        <v>74</v>
      </c>
      <c r="BG437" t="s">
        <v>74</v>
      </c>
      <c r="BH437" t="s">
        <v>74</v>
      </c>
      <c r="BI437" t="s">
        <v>74</v>
      </c>
      <c r="BJ437" t="s">
        <v>74</v>
      </c>
      <c r="BK437" t="s">
        <v>74</v>
      </c>
      <c r="BL437" t="s">
        <v>74</v>
      </c>
      <c r="BM437" t="s">
        <v>74</v>
      </c>
      <c r="BN437" t="s">
        <v>74</v>
      </c>
      <c r="BO437" t="s">
        <v>74</v>
      </c>
      <c r="BP437" t="s">
        <v>74</v>
      </c>
      <c r="BQ437" t="s">
        <v>74</v>
      </c>
      <c r="BR437" t="s">
        <v>74</v>
      </c>
      <c r="BS437" t="s">
        <v>74</v>
      </c>
      <c r="BT437" t="s">
        <v>5700</v>
      </c>
      <c r="BU437" t="s">
        <v>74</v>
      </c>
      <c r="BV437" t="s">
        <v>74</v>
      </c>
      <c r="BW437">
        <v>0</v>
      </c>
    </row>
    <row r="438" spans="1:75" customFormat="1" x14ac:dyDescent="0.25">
      <c r="A438" t="s">
        <v>5705</v>
      </c>
      <c r="B438" t="s">
        <v>102</v>
      </c>
      <c r="C438" t="s">
        <v>394</v>
      </c>
      <c r="D438" t="s">
        <v>961</v>
      </c>
      <c r="E438">
        <v>2021</v>
      </c>
      <c r="F438" t="s">
        <v>74</v>
      </c>
      <c r="G438" t="s">
        <v>74</v>
      </c>
      <c r="H438" t="s">
        <v>74</v>
      </c>
      <c r="I438" t="s">
        <v>74</v>
      </c>
      <c r="J438" t="s">
        <v>74</v>
      </c>
      <c r="K438" t="s">
        <v>74</v>
      </c>
      <c r="L438" t="s">
        <v>74</v>
      </c>
      <c r="M438" t="s">
        <v>74</v>
      </c>
      <c r="N438" t="s">
        <v>74</v>
      </c>
      <c r="O438" t="s">
        <v>74</v>
      </c>
      <c r="P438" t="s">
        <v>74</v>
      </c>
      <c r="Q438" t="s">
        <v>74</v>
      </c>
      <c r="R438" t="s">
        <v>74</v>
      </c>
      <c r="S438" t="s">
        <v>74</v>
      </c>
      <c r="T438" t="s">
        <v>74</v>
      </c>
      <c r="U438" t="s">
        <v>74</v>
      </c>
      <c r="V438" t="s">
        <v>74</v>
      </c>
      <c r="W438" t="s">
        <v>74</v>
      </c>
      <c r="X438" t="s">
        <v>74</v>
      </c>
      <c r="Y438" t="s">
        <v>74</v>
      </c>
      <c r="Z438" t="s">
        <v>74</v>
      </c>
      <c r="AA438" t="s">
        <v>74</v>
      </c>
      <c r="AB438" t="s">
        <v>74</v>
      </c>
      <c r="AC438" t="s">
        <v>74</v>
      </c>
      <c r="AD438" t="s">
        <v>74</v>
      </c>
      <c r="AE438" t="s">
        <v>74</v>
      </c>
      <c r="AF438" t="s">
        <v>74</v>
      </c>
      <c r="AG438" t="s">
        <v>74</v>
      </c>
      <c r="AH438" t="s">
        <v>74</v>
      </c>
      <c r="AI438" t="s">
        <v>74</v>
      </c>
      <c r="AJ438" t="s">
        <v>74</v>
      </c>
      <c r="AK438" t="s">
        <v>74</v>
      </c>
      <c r="AL438" t="s">
        <v>74</v>
      </c>
      <c r="AM438" t="s">
        <v>74</v>
      </c>
      <c r="AN438" t="s">
        <v>74</v>
      </c>
      <c r="AO438" t="s">
        <v>74</v>
      </c>
      <c r="AP438" t="s">
        <v>74</v>
      </c>
      <c r="AQ438" t="s">
        <v>74</v>
      </c>
      <c r="AR438" t="s">
        <v>74</v>
      </c>
      <c r="AS438" t="s">
        <v>74</v>
      </c>
      <c r="AT438" t="s">
        <v>74</v>
      </c>
      <c r="AU438" t="s">
        <v>74</v>
      </c>
      <c r="AV438" t="s">
        <v>74</v>
      </c>
      <c r="AW438" t="s">
        <v>74</v>
      </c>
      <c r="AX438" t="s">
        <v>74</v>
      </c>
      <c r="AY438" t="s">
        <v>74</v>
      </c>
      <c r="AZ438" t="s">
        <v>74</v>
      </c>
      <c r="BA438" t="s">
        <v>74</v>
      </c>
      <c r="BB438" t="s">
        <v>74</v>
      </c>
      <c r="BC438" t="s">
        <v>74</v>
      </c>
      <c r="BD438" t="s">
        <v>74</v>
      </c>
      <c r="BE438" t="s">
        <v>74</v>
      </c>
      <c r="BF438" t="s">
        <v>74</v>
      </c>
      <c r="BG438" t="s">
        <v>74</v>
      </c>
      <c r="BH438" t="s">
        <v>74</v>
      </c>
      <c r="BI438" t="s">
        <v>74</v>
      </c>
      <c r="BJ438" t="s">
        <v>74</v>
      </c>
      <c r="BK438" t="s">
        <v>74</v>
      </c>
      <c r="BL438" t="s">
        <v>74</v>
      </c>
      <c r="BM438" t="s">
        <v>74</v>
      </c>
      <c r="BN438" t="s">
        <v>74</v>
      </c>
      <c r="BO438" t="s">
        <v>74</v>
      </c>
      <c r="BP438" t="s">
        <v>74</v>
      </c>
      <c r="BQ438" t="s">
        <v>74</v>
      </c>
      <c r="BR438" t="s">
        <v>74</v>
      </c>
      <c r="BS438" t="s">
        <v>74</v>
      </c>
      <c r="BT438" t="s">
        <v>5700</v>
      </c>
      <c r="BU438" t="s">
        <v>74</v>
      </c>
      <c r="BV438" t="s">
        <v>74</v>
      </c>
      <c r="BW438">
        <v>0</v>
      </c>
    </row>
    <row r="439" spans="1:75" customFormat="1" x14ac:dyDescent="0.25">
      <c r="A439" t="s">
        <v>5706</v>
      </c>
      <c r="B439" t="s">
        <v>102</v>
      </c>
      <c r="C439" t="s">
        <v>43</v>
      </c>
      <c r="D439" t="s">
        <v>44</v>
      </c>
      <c r="E439">
        <v>2021</v>
      </c>
      <c r="F439">
        <v>6829</v>
      </c>
      <c r="G439">
        <v>2839</v>
      </c>
      <c r="H439">
        <v>0</v>
      </c>
      <c r="I439">
        <v>1081</v>
      </c>
      <c r="J439">
        <v>1672</v>
      </c>
      <c r="K439">
        <v>1641</v>
      </c>
      <c r="L439">
        <v>1575</v>
      </c>
      <c r="M439">
        <v>1294</v>
      </c>
      <c r="N439">
        <v>1009</v>
      </c>
      <c r="O439">
        <v>662</v>
      </c>
      <c r="P439">
        <v>443</v>
      </c>
      <c r="Q439">
        <v>187</v>
      </c>
      <c r="R439">
        <v>101</v>
      </c>
      <c r="S439">
        <v>3</v>
      </c>
      <c r="T439">
        <v>0</v>
      </c>
      <c r="U439">
        <v>6742</v>
      </c>
      <c r="V439">
        <v>2925</v>
      </c>
      <c r="W439">
        <v>1</v>
      </c>
      <c r="X439">
        <v>6052</v>
      </c>
      <c r="Y439">
        <v>3243</v>
      </c>
      <c r="Z439">
        <v>373</v>
      </c>
      <c r="AA439">
        <v>0</v>
      </c>
      <c r="AB439">
        <v>8</v>
      </c>
      <c r="AC439">
        <v>140</v>
      </c>
      <c r="AD439">
        <v>223</v>
      </c>
      <c r="AE439">
        <v>9071</v>
      </c>
      <c r="AF439">
        <v>91</v>
      </c>
      <c r="AG439">
        <v>36</v>
      </c>
      <c r="AH439">
        <v>99</v>
      </c>
      <c r="AI439">
        <v>9152</v>
      </c>
      <c r="AJ439">
        <v>430</v>
      </c>
      <c r="AK439">
        <v>86</v>
      </c>
      <c r="AL439">
        <v>9668</v>
      </c>
      <c r="AM439">
        <v>0.70635099999999995</v>
      </c>
      <c r="AN439">
        <v>0.29364899999999999</v>
      </c>
      <c r="AO439">
        <v>0</v>
      </c>
      <c r="AP439">
        <v>0.11181199999999999</v>
      </c>
      <c r="AQ439">
        <v>0.17294200000000001</v>
      </c>
      <c r="AR439">
        <v>0.169735</v>
      </c>
      <c r="AS439">
        <v>0.162909</v>
      </c>
      <c r="AT439">
        <v>0.13384399999999999</v>
      </c>
      <c r="AU439">
        <v>0.104365</v>
      </c>
      <c r="AV439">
        <v>6.8472999999999992E-2</v>
      </c>
      <c r="AW439">
        <v>4.5820999999999987E-2</v>
      </c>
      <c r="AX439">
        <v>1.9342000000000002E-2</v>
      </c>
      <c r="AY439">
        <v>1.0447E-2</v>
      </c>
      <c r="AZ439">
        <v>3.1E-4</v>
      </c>
      <c r="BA439">
        <v>0</v>
      </c>
      <c r="BB439">
        <v>0.69735200000000008</v>
      </c>
      <c r="BC439">
        <v>0.30254399999999998</v>
      </c>
      <c r="BD439">
        <v>1.03E-4</v>
      </c>
      <c r="BE439">
        <v>0.62598300000000007</v>
      </c>
      <c r="BF439">
        <v>0.33543600000000001</v>
      </c>
      <c r="BG439">
        <v>3.8580999999999997E-2</v>
      </c>
      <c r="BH439">
        <v>0</v>
      </c>
      <c r="BI439">
        <v>8.2699999999999994E-4</v>
      </c>
      <c r="BJ439">
        <v>1.4481000000000001E-2</v>
      </c>
      <c r="BK439">
        <v>2.3066E-2</v>
      </c>
      <c r="BL439">
        <v>0.93825000000000003</v>
      </c>
      <c r="BM439">
        <v>9.4120000000000002E-3</v>
      </c>
      <c r="BN439">
        <v>3.7239999999999999E-3</v>
      </c>
      <c r="BO439">
        <v>1.0240000000000001E-2</v>
      </c>
      <c r="BP439">
        <v>0.94662800000000002</v>
      </c>
      <c r="BQ439">
        <v>4.4477000000000003E-2</v>
      </c>
      <c r="BR439">
        <v>8.8950000000000001E-3</v>
      </c>
      <c r="BS439">
        <v>1</v>
      </c>
      <c r="BT439" t="s">
        <v>5707</v>
      </c>
      <c r="BU439">
        <v>9668</v>
      </c>
      <c r="BV439">
        <v>1</v>
      </c>
      <c r="BW439">
        <v>0</v>
      </c>
    </row>
    <row r="440" spans="1:75" customFormat="1" x14ac:dyDescent="0.25">
      <c r="A440" t="s">
        <v>5708</v>
      </c>
      <c r="B440" t="s">
        <v>102</v>
      </c>
      <c r="C440" t="s">
        <v>43</v>
      </c>
      <c r="D440" t="s">
        <v>947</v>
      </c>
      <c r="E440">
        <v>2021</v>
      </c>
      <c r="F440">
        <v>3597</v>
      </c>
      <c r="G440">
        <v>1876</v>
      </c>
      <c r="H440">
        <v>0</v>
      </c>
      <c r="I440">
        <v>739</v>
      </c>
      <c r="J440">
        <v>1116</v>
      </c>
      <c r="K440">
        <v>1024</v>
      </c>
      <c r="L440">
        <v>798</v>
      </c>
      <c r="M440">
        <v>638</v>
      </c>
      <c r="N440">
        <v>470</v>
      </c>
      <c r="O440">
        <v>309</v>
      </c>
      <c r="P440">
        <v>213</v>
      </c>
      <c r="Q440">
        <v>95</v>
      </c>
      <c r="R440">
        <v>69</v>
      </c>
      <c r="S440">
        <v>2</v>
      </c>
      <c r="T440">
        <v>0</v>
      </c>
      <c r="U440">
        <v>3686</v>
      </c>
      <c r="V440">
        <v>1786</v>
      </c>
      <c r="W440">
        <v>1</v>
      </c>
      <c r="X440">
        <v>3251</v>
      </c>
      <c r="Y440">
        <v>2128</v>
      </c>
      <c r="Z440">
        <v>94</v>
      </c>
      <c r="AA440">
        <v>0</v>
      </c>
      <c r="AB440">
        <v>0</v>
      </c>
      <c r="AC440">
        <v>42</v>
      </c>
      <c r="AD440">
        <v>56</v>
      </c>
      <c r="AE440">
        <v>5327</v>
      </c>
      <c r="AF440">
        <v>22</v>
      </c>
      <c r="AG440">
        <v>1</v>
      </c>
      <c r="AH440">
        <v>25</v>
      </c>
      <c r="AI440">
        <v>5185</v>
      </c>
      <c r="AJ440">
        <v>272</v>
      </c>
      <c r="AK440">
        <v>16</v>
      </c>
      <c r="AL440">
        <v>5473</v>
      </c>
      <c r="AM440">
        <v>0.65722599999999998</v>
      </c>
      <c r="AN440">
        <v>0.34277400000000002</v>
      </c>
      <c r="AO440">
        <v>0</v>
      </c>
      <c r="AP440">
        <v>0.13502600000000001</v>
      </c>
      <c r="AQ440">
        <v>0.20391000000000001</v>
      </c>
      <c r="AR440">
        <v>0.18709999999999999</v>
      </c>
      <c r="AS440">
        <v>0.14580699999999999</v>
      </c>
      <c r="AT440">
        <v>0.116572</v>
      </c>
      <c r="AU440">
        <v>8.5876000000000008E-2</v>
      </c>
      <c r="AV440">
        <v>5.6459000000000002E-2</v>
      </c>
      <c r="AW440">
        <v>3.8918000000000001E-2</v>
      </c>
      <c r="AX440">
        <v>1.7357999999999998E-2</v>
      </c>
      <c r="AY440">
        <v>1.2607E-2</v>
      </c>
      <c r="AZ440">
        <v>3.6499999999999998E-4</v>
      </c>
      <c r="BA440">
        <v>0</v>
      </c>
      <c r="BB440">
        <v>0.67348799999999998</v>
      </c>
      <c r="BC440">
        <v>0.32632899999999998</v>
      </c>
      <c r="BD440">
        <v>1.83E-4</v>
      </c>
      <c r="BE440">
        <v>0.59400699999999995</v>
      </c>
      <c r="BF440">
        <v>0.388818</v>
      </c>
      <c r="BG440">
        <v>1.7174999999999999E-2</v>
      </c>
      <c r="BH440">
        <v>0</v>
      </c>
      <c r="BI440">
        <v>0</v>
      </c>
      <c r="BJ440">
        <v>7.6739999999999994E-3</v>
      </c>
      <c r="BK440">
        <v>1.0232E-2</v>
      </c>
      <c r="BL440">
        <v>0.97332400000000008</v>
      </c>
      <c r="BM440">
        <v>4.0200000000000001E-3</v>
      </c>
      <c r="BN440">
        <v>1.83E-4</v>
      </c>
      <c r="BO440">
        <v>4.568E-3</v>
      </c>
      <c r="BP440">
        <v>0.94737799999999994</v>
      </c>
      <c r="BQ440">
        <v>4.9699E-2</v>
      </c>
      <c r="BR440">
        <v>2.9229999999999998E-3</v>
      </c>
      <c r="BS440">
        <v>1</v>
      </c>
      <c r="BT440" t="s">
        <v>5707</v>
      </c>
      <c r="BU440">
        <v>9668</v>
      </c>
      <c r="BV440">
        <v>0.56609399999999999</v>
      </c>
      <c r="BW440">
        <v>0</v>
      </c>
    </row>
    <row r="441" spans="1:75" customFormat="1" x14ac:dyDescent="0.25">
      <c r="A441" t="s">
        <v>5709</v>
      </c>
      <c r="B441" t="s">
        <v>102</v>
      </c>
      <c r="C441" t="s">
        <v>43</v>
      </c>
      <c r="D441" t="s">
        <v>949</v>
      </c>
      <c r="E441">
        <v>2021</v>
      </c>
      <c r="F441">
        <v>2322</v>
      </c>
      <c r="G441">
        <v>603</v>
      </c>
      <c r="H441">
        <v>0</v>
      </c>
      <c r="I441">
        <v>287</v>
      </c>
      <c r="J441">
        <v>416</v>
      </c>
      <c r="K441">
        <v>433</v>
      </c>
      <c r="L441">
        <v>521</v>
      </c>
      <c r="M441">
        <v>429</v>
      </c>
      <c r="N441">
        <v>391</v>
      </c>
      <c r="O441">
        <v>244</v>
      </c>
      <c r="P441">
        <v>150</v>
      </c>
      <c r="Q441">
        <v>39</v>
      </c>
      <c r="R441">
        <v>14</v>
      </c>
      <c r="S441">
        <v>1</v>
      </c>
      <c r="T441">
        <v>0</v>
      </c>
      <c r="U441">
        <v>2259</v>
      </c>
      <c r="V441">
        <v>666</v>
      </c>
      <c r="W441">
        <v>0</v>
      </c>
      <c r="X441">
        <v>2052</v>
      </c>
      <c r="Y441">
        <v>693</v>
      </c>
      <c r="Z441">
        <v>180</v>
      </c>
      <c r="AA441">
        <v>0</v>
      </c>
      <c r="AB441">
        <v>0</v>
      </c>
      <c r="AC441">
        <v>26</v>
      </c>
      <c r="AD441">
        <v>105</v>
      </c>
      <c r="AE441">
        <v>2763</v>
      </c>
      <c r="AF441">
        <v>7</v>
      </c>
      <c r="AG441">
        <v>11</v>
      </c>
      <c r="AH441">
        <v>13</v>
      </c>
      <c r="AI441">
        <v>2807</v>
      </c>
      <c r="AJ441">
        <v>113</v>
      </c>
      <c r="AK441">
        <v>5</v>
      </c>
      <c r="AL441">
        <v>2925</v>
      </c>
      <c r="AM441">
        <v>0.79384600000000005</v>
      </c>
      <c r="AN441">
        <v>0.206154</v>
      </c>
      <c r="AO441">
        <v>0</v>
      </c>
      <c r="AP441">
        <v>9.8119999999999999E-2</v>
      </c>
      <c r="AQ441">
        <v>0.14222199999999999</v>
      </c>
      <c r="AR441">
        <v>0.148034</v>
      </c>
      <c r="AS441">
        <v>0.17812</v>
      </c>
      <c r="AT441">
        <v>0.14666699999999999</v>
      </c>
      <c r="AU441">
        <v>0.13367499999999999</v>
      </c>
      <c r="AV441">
        <v>8.3419000000000007E-2</v>
      </c>
      <c r="AW441">
        <v>5.1281999999999987E-2</v>
      </c>
      <c r="AX441">
        <v>1.3332999999999999E-2</v>
      </c>
      <c r="AY441">
        <v>4.7860000000000003E-3</v>
      </c>
      <c r="AZ441">
        <v>3.4200000000000002E-4</v>
      </c>
      <c r="BA441">
        <v>0</v>
      </c>
      <c r="BB441">
        <v>0.77230799999999999</v>
      </c>
      <c r="BC441">
        <v>0.22769200000000001</v>
      </c>
      <c r="BD441">
        <v>0</v>
      </c>
      <c r="BE441">
        <v>0.70153799999999999</v>
      </c>
      <c r="BF441">
        <v>0.23692299999999999</v>
      </c>
      <c r="BG441">
        <v>6.1538000000000002E-2</v>
      </c>
      <c r="BH441">
        <v>0</v>
      </c>
      <c r="BI441">
        <v>0</v>
      </c>
      <c r="BJ441">
        <v>8.8890000000000011E-3</v>
      </c>
      <c r="BK441">
        <v>3.5896999999999998E-2</v>
      </c>
      <c r="BL441">
        <v>0.94461499999999998</v>
      </c>
      <c r="BM441">
        <v>2.3930000000000002E-3</v>
      </c>
      <c r="BN441">
        <v>3.761E-3</v>
      </c>
      <c r="BO441">
        <v>4.444E-3</v>
      </c>
      <c r="BP441">
        <v>0.95965800000000001</v>
      </c>
      <c r="BQ441">
        <v>3.8632E-2</v>
      </c>
      <c r="BR441">
        <v>1.709E-3</v>
      </c>
      <c r="BS441">
        <v>1</v>
      </c>
      <c r="BT441" t="s">
        <v>5707</v>
      </c>
      <c r="BU441">
        <v>9668</v>
      </c>
      <c r="BV441">
        <v>0.30254399999999998</v>
      </c>
      <c r="BW441">
        <v>0</v>
      </c>
    </row>
    <row r="442" spans="1:75" customFormat="1" x14ac:dyDescent="0.25">
      <c r="A442" t="s">
        <v>5710</v>
      </c>
      <c r="B442" t="s">
        <v>102</v>
      </c>
      <c r="C442" t="s">
        <v>43</v>
      </c>
      <c r="D442" t="s">
        <v>951</v>
      </c>
      <c r="E442">
        <v>2021</v>
      </c>
      <c r="F442">
        <v>172</v>
      </c>
      <c r="G442">
        <v>184</v>
      </c>
      <c r="H442">
        <v>0</v>
      </c>
      <c r="I442">
        <v>3</v>
      </c>
      <c r="J442">
        <v>29</v>
      </c>
      <c r="K442">
        <v>64</v>
      </c>
      <c r="L442">
        <v>105</v>
      </c>
      <c r="M442">
        <v>76</v>
      </c>
      <c r="N442">
        <v>26</v>
      </c>
      <c r="O442">
        <v>24</v>
      </c>
      <c r="P442">
        <v>13</v>
      </c>
      <c r="Q442">
        <v>14</v>
      </c>
      <c r="R442">
        <v>2</v>
      </c>
      <c r="S442">
        <v>0</v>
      </c>
      <c r="T442">
        <v>0</v>
      </c>
      <c r="U442">
        <v>69</v>
      </c>
      <c r="V442">
        <v>287</v>
      </c>
      <c r="W442">
        <v>0</v>
      </c>
      <c r="X442">
        <v>171</v>
      </c>
      <c r="Y442">
        <v>177</v>
      </c>
      <c r="Z442">
        <v>8</v>
      </c>
      <c r="AA442">
        <v>0</v>
      </c>
      <c r="AB442">
        <v>0</v>
      </c>
      <c r="AC442">
        <v>1</v>
      </c>
      <c r="AD442">
        <v>4</v>
      </c>
      <c r="AE442">
        <v>350</v>
      </c>
      <c r="AF442">
        <v>0</v>
      </c>
      <c r="AG442">
        <v>0</v>
      </c>
      <c r="AH442">
        <v>1</v>
      </c>
      <c r="AI442">
        <v>338</v>
      </c>
      <c r="AJ442">
        <v>17</v>
      </c>
      <c r="AK442">
        <v>1</v>
      </c>
      <c r="AL442">
        <v>356</v>
      </c>
      <c r="AM442">
        <v>0.48314600000000002</v>
      </c>
      <c r="AN442">
        <v>0.51685400000000004</v>
      </c>
      <c r="AO442">
        <v>0</v>
      </c>
      <c r="AP442">
        <v>8.4270000000000005E-3</v>
      </c>
      <c r="AQ442">
        <v>8.1461000000000006E-2</v>
      </c>
      <c r="AR442">
        <v>0.17977499999999999</v>
      </c>
      <c r="AS442">
        <v>0.29494399999999998</v>
      </c>
      <c r="AT442">
        <v>0.21348300000000001</v>
      </c>
      <c r="AU442">
        <v>7.3034000000000002E-2</v>
      </c>
      <c r="AV442">
        <v>6.7416000000000004E-2</v>
      </c>
      <c r="AW442">
        <v>3.6517000000000001E-2</v>
      </c>
      <c r="AX442">
        <v>3.9326E-2</v>
      </c>
      <c r="AY442">
        <v>5.6179999999999997E-3</v>
      </c>
      <c r="AZ442">
        <v>0</v>
      </c>
      <c r="BA442">
        <v>0</v>
      </c>
      <c r="BB442">
        <v>0.19381999999999999</v>
      </c>
      <c r="BC442">
        <v>0.8061799999999999</v>
      </c>
      <c r="BD442">
        <v>0</v>
      </c>
      <c r="BE442">
        <v>0.48033700000000001</v>
      </c>
      <c r="BF442">
        <v>0.49719099999999999</v>
      </c>
      <c r="BG442">
        <v>2.2471999999999999E-2</v>
      </c>
      <c r="BH442">
        <v>0</v>
      </c>
      <c r="BI442">
        <v>0</v>
      </c>
      <c r="BJ442">
        <v>2.8089999999999999E-3</v>
      </c>
      <c r="BK442">
        <v>1.1235999999999999E-2</v>
      </c>
      <c r="BL442">
        <v>0.98314599999999996</v>
      </c>
      <c r="BM442">
        <v>0</v>
      </c>
      <c r="BN442">
        <v>0</v>
      </c>
      <c r="BO442">
        <v>2.8089999999999999E-3</v>
      </c>
      <c r="BP442">
        <v>0.949438</v>
      </c>
      <c r="BQ442">
        <v>4.7752999999999997E-2</v>
      </c>
      <c r="BR442">
        <v>2.8089999999999999E-3</v>
      </c>
      <c r="BS442">
        <v>1</v>
      </c>
      <c r="BT442" t="s">
        <v>5707</v>
      </c>
      <c r="BU442">
        <v>9668</v>
      </c>
      <c r="BV442">
        <v>3.6823000000000002E-2</v>
      </c>
      <c r="BW442">
        <v>0</v>
      </c>
    </row>
    <row r="443" spans="1:75" customFormat="1" x14ac:dyDescent="0.25">
      <c r="A443" t="s">
        <v>5711</v>
      </c>
      <c r="B443" t="s">
        <v>102</v>
      </c>
      <c r="C443" t="s">
        <v>43</v>
      </c>
      <c r="D443" t="s">
        <v>953</v>
      </c>
      <c r="E443">
        <v>2021</v>
      </c>
      <c r="F443">
        <v>314</v>
      </c>
      <c r="G443">
        <v>98</v>
      </c>
      <c r="H443">
        <v>0</v>
      </c>
      <c r="I443">
        <v>15</v>
      </c>
      <c r="J443">
        <v>39</v>
      </c>
      <c r="K443">
        <v>45</v>
      </c>
      <c r="L443">
        <v>66</v>
      </c>
      <c r="M443">
        <v>71</v>
      </c>
      <c r="N443">
        <v>62</v>
      </c>
      <c r="O443">
        <v>51</v>
      </c>
      <c r="P443">
        <v>30</v>
      </c>
      <c r="Q443">
        <v>23</v>
      </c>
      <c r="R443">
        <v>10</v>
      </c>
      <c r="S443">
        <v>0</v>
      </c>
      <c r="T443">
        <v>0</v>
      </c>
      <c r="U443">
        <v>340</v>
      </c>
      <c r="V443">
        <v>72</v>
      </c>
      <c r="W443">
        <v>0</v>
      </c>
      <c r="X443">
        <v>267</v>
      </c>
      <c r="Y443">
        <v>123</v>
      </c>
      <c r="Z443">
        <v>22</v>
      </c>
      <c r="AA443">
        <v>0</v>
      </c>
      <c r="AB443">
        <v>1</v>
      </c>
      <c r="AC443">
        <v>16</v>
      </c>
      <c r="AD443">
        <v>36</v>
      </c>
      <c r="AE443">
        <v>278</v>
      </c>
      <c r="AF443">
        <v>57</v>
      </c>
      <c r="AG443">
        <v>24</v>
      </c>
      <c r="AH443">
        <v>0</v>
      </c>
      <c r="AI443">
        <v>394</v>
      </c>
      <c r="AJ443">
        <v>16</v>
      </c>
      <c r="AK443">
        <v>2</v>
      </c>
      <c r="AL443">
        <v>412</v>
      </c>
      <c r="AM443">
        <v>0.76213600000000004</v>
      </c>
      <c r="AN443">
        <v>0.23786399999999999</v>
      </c>
      <c r="AO443">
        <v>0</v>
      </c>
      <c r="AP443">
        <v>3.6408000000000003E-2</v>
      </c>
      <c r="AQ443">
        <v>9.4659999999999994E-2</v>
      </c>
      <c r="AR443">
        <v>0.109223</v>
      </c>
      <c r="AS443">
        <v>0.160194</v>
      </c>
      <c r="AT443">
        <v>0.17233000000000001</v>
      </c>
      <c r="AU443">
        <v>0.15048500000000001</v>
      </c>
      <c r="AV443">
        <v>0.12378599999999999</v>
      </c>
      <c r="AW443">
        <v>7.2816000000000006E-2</v>
      </c>
      <c r="AX443">
        <v>5.5824999999999993E-2</v>
      </c>
      <c r="AY443">
        <v>2.4271999999999998E-2</v>
      </c>
      <c r="AZ443">
        <v>0</v>
      </c>
      <c r="BA443">
        <v>0</v>
      </c>
      <c r="BB443">
        <v>0.82524299999999995</v>
      </c>
      <c r="BC443">
        <v>0.174757</v>
      </c>
      <c r="BD443">
        <v>0</v>
      </c>
      <c r="BE443">
        <v>0.64805800000000002</v>
      </c>
      <c r="BF443">
        <v>0.29854399999999998</v>
      </c>
      <c r="BG443">
        <v>5.3398000000000001E-2</v>
      </c>
      <c r="BH443">
        <v>0</v>
      </c>
      <c r="BI443">
        <v>2.4269999999999999E-3</v>
      </c>
      <c r="BJ443">
        <v>3.8835000000000001E-2</v>
      </c>
      <c r="BK443">
        <v>8.7378999999999998E-2</v>
      </c>
      <c r="BL443">
        <v>0.67475700000000005</v>
      </c>
      <c r="BM443">
        <v>0.13835</v>
      </c>
      <c r="BN443">
        <v>5.8251999999999998E-2</v>
      </c>
      <c r="BO443">
        <v>0</v>
      </c>
      <c r="BP443">
        <v>0.95631100000000002</v>
      </c>
      <c r="BQ443">
        <v>3.8835000000000001E-2</v>
      </c>
      <c r="BR443">
        <v>4.8539999999999998E-3</v>
      </c>
      <c r="BS443">
        <v>1</v>
      </c>
      <c r="BT443" t="s">
        <v>5707</v>
      </c>
      <c r="BU443">
        <v>9668</v>
      </c>
      <c r="BV443">
        <v>4.2615E-2</v>
      </c>
      <c r="BW443">
        <v>0</v>
      </c>
    </row>
    <row r="444" spans="1:75" customFormat="1" x14ac:dyDescent="0.25">
      <c r="A444" t="s">
        <v>5712</v>
      </c>
      <c r="B444" t="s">
        <v>102</v>
      </c>
      <c r="C444" t="s">
        <v>43</v>
      </c>
      <c r="D444" t="s">
        <v>961</v>
      </c>
      <c r="E444">
        <v>2021</v>
      </c>
      <c r="F444">
        <v>424</v>
      </c>
      <c r="G444">
        <v>78</v>
      </c>
      <c r="H444">
        <v>0</v>
      </c>
      <c r="I444">
        <v>37</v>
      </c>
      <c r="J444">
        <v>72</v>
      </c>
      <c r="K444">
        <v>75</v>
      </c>
      <c r="L444">
        <v>85</v>
      </c>
      <c r="M444">
        <v>80</v>
      </c>
      <c r="N444">
        <v>60</v>
      </c>
      <c r="O444">
        <v>34</v>
      </c>
      <c r="P444">
        <v>37</v>
      </c>
      <c r="Q444">
        <v>16</v>
      </c>
      <c r="R444">
        <v>6</v>
      </c>
      <c r="S444">
        <v>0</v>
      </c>
      <c r="T444">
        <v>0</v>
      </c>
      <c r="U444">
        <v>388</v>
      </c>
      <c r="V444">
        <v>114</v>
      </c>
      <c r="W444">
        <v>0</v>
      </c>
      <c r="X444">
        <v>311</v>
      </c>
      <c r="Y444">
        <v>122</v>
      </c>
      <c r="Z444">
        <v>69</v>
      </c>
      <c r="AA444">
        <v>0</v>
      </c>
      <c r="AB444">
        <v>7</v>
      </c>
      <c r="AC444">
        <v>55</v>
      </c>
      <c r="AD444">
        <v>22</v>
      </c>
      <c r="AE444">
        <v>353</v>
      </c>
      <c r="AF444">
        <v>5</v>
      </c>
      <c r="AG444">
        <v>0</v>
      </c>
      <c r="AH444">
        <v>60</v>
      </c>
      <c r="AI444">
        <v>434</v>
      </c>
      <c r="AJ444">
        <v>9</v>
      </c>
      <c r="AK444">
        <v>59</v>
      </c>
      <c r="AL444">
        <v>502</v>
      </c>
      <c r="AM444">
        <v>0.84462199999999998</v>
      </c>
      <c r="AN444">
        <v>0.15537799999999999</v>
      </c>
      <c r="AO444">
        <v>0</v>
      </c>
      <c r="AP444">
        <v>7.3704999999999993E-2</v>
      </c>
      <c r="AQ444">
        <v>0.143426</v>
      </c>
      <c r="AR444">
        <v>0.14940200000000001</v>
      </c>
      <c r="AS444">
        <v>0.169323</v>
      </c>
      <c r="AT444">
        <v>0.159363</v>
      </c>
      <c r="AU444">
        <v>0.119522</v>
      </c>
      <c r="AV444">
        <v>6.7728999999999998E-2</v>
      </c>
      <c r="AW444">
        <v>7.3704999999999993E-2</v>
      </c>
      <c r="AX444">
        <v>3.1872999999999999E-2</v>
      </c>
      <c r="AY444">
        <v>1.1952000000000001E-2</v>
      </c>
      <c r="AZ444">
        <v>0</v>
      </c>
      <c r="BA444">
        <v>0</v>
      </c>
      <c r="BB444">
        <v>0.77290800000000004</v>
      </c>
      <c r="BC444">
        <v>0.22709199999999999</v>
      </c>
      <c r="BD444">
        <v>0</v>
      </c>
      <c r="BE444">
        <v>0.61952200000000002</v>
      </c>
      <c r="BF444">
        <v>0.24302799999999999</v>
      </c>
      <c r="BG444">
        <v>0.13744999999999999</v>
      </c>
      <c r="BH444">
        <v>0</v>
      </c>
      <c r="BI444">
        <v>1.3944E-2</v>
      </c>
      <c r="BJ444">
        <v>0.10956200000000001</v>
      </c>
      <c r="BK444">
        <v>4.3825000000000003E-2</v>
      </c>
      <c r="BL444">
        <v>0.70318700000000012</v>
      </c>
      <c r="BM444">
        <v>9.9600000000000001E-3</v>
      </c>
      <c r="BN444">
        <v>0</v>
      </c>
      <c r="BO444">
        <v>0.119522</v>
      </c>
      <c r="BP444">
        <v>0.86454200000000003</v>
      </c>
      <c r="BQ444">
        <v>1.7927999999999999E-2</v>
      </c>
      <c r="BR444">
        <v>0.11753</v>
      </c>
      <c r="BS444">
        <v>1</v>
      </c>
      <c r="BT444" t="s">
        <v>5707</v>
      </c>
      <c r="BU444">
        <v>9668</v>
      </c>
      <c r="BV444">
        <v>5.1923999999999998E-2</v>
      </c>
      <c r="BW444">
        <v>0</v>
      </c>
    </row>
    <row r="445" spans="1:75" customFormat="1" x14ac:dyDescent="0.25">
      <c r="A445" t="s">
        <v>5713</v>
      </c>
      <c r="B445" t="s">
        <v>102</v>
      </c>
      <c r="C445" t="s">
        <v>187</v>
      </c>
      <c r="D445" t="s">
        <v>44</v>
      </c>
      <c r="E445">
        <v>2021</v>
      </c>
      <c r="F445">
        <v>86</v>
      </c>
      <c r="G445">
        <v>25</v>
      </c>
      <c r="H445">
        <v>0</v>
      </c>
      <c r="I445">
        <v>23</v>
      </c>
      <c r="J445">
        <v>16</v>
      </c>
      <c r="K445">
        <v>16</v>
      </c>
      <c r="L445">
        <v>14</v>
      </c>
      <c r="M445">
        <v>13</v>
      </c>
      <c r="N445">
        <v>8</v>
      </c>
      <c r="O445">
        <v>7</v>
      </c>
      <c r="P445">
        <v>12</v>
      </c>
      <c r="Q445">
        <v>1</v>
      </c>
      <c r="R445">
        <v>1</v>
      </c>
      <c r="S445">
        <v>0</v>
      </c>
      <c r="T445">
        <v>0</v>
      </c>
      <c r="U445">
        <v>104</v>
      </c>
      <c r="V445">
        <v>5</v>
      </c>
      <c r="W445">
        <v>2</v>
      </c>
      <c r="X445">
        <v>79</v>
      </c>
      <c r="Y445">
        <v>22</v>
      </c>
      <c r="Z445">
        <v>10</v>
      </c>
      <c r="AA445" t="s">
        <v>74</v>
      </c>
      <c r="AB445" t="s">
        <v>74</v>
      </c>
      <c r="AC445" t="s">
        <v>74</v>
      </c>
      <c r="AD445" t="s">
        <v>74</v>
      </c>
      <c r="AE445" t="s">
        <v>74</v>
      </c>
      <c r="AF445" t="s">
        <v>74</v>
      </c>
      <c r="AG445" t="s">
        <v>74</v>
      </c>
      <c r="AH445" t="s">
        <v>74</v>
      </c>
      <c r="AI445">
        <v>86</v>
      </c>
      <c r="AJ445">
        <v>12</v>
      </c>
      <c r="AK445">
        <v>13</v>
      </c>
      <c r="AL445">
        <v>111</v>
      </c>
      <c r="AM445">
        <v>0.7747750000000001</v>
      </c>
      <c r="AN445">
        <v>0.22522500000000001</v>
      </c>
      <c r="AO445">
        <v>0</v>
      </c>
      <c r="AP445">
        <v>0.207207</v>
      </c>
      <c r="AQ445">
        <v>0.14414399999999999</v>
      </c>
      <c r="AR445">
        <v>0.14414399999999999</v>
      </c>
      <c r="AS445">
        <v>0.12612599999999999</v>
      </c>
      <c r="AT445">
        <v>0.117117</v>
      </c>
      <c r="AU445">
        <v>7.2071999999999997E-2</v>
      </c>
      <c r="AV445">
        <v>6.3063000000000008E-2</v>
      </c>
      <c r="AW445">
        <v>0.108108</v>
      </c>
      <c r="AX445">
        <v>9.0089999999999996E-3</v>
      </c>
      <c r="AY445">
        <v>9.0089999999999996E-3</v>
      </c>
      <c r="AZ445">
        <v>0</v>
      </c>
      <c r="BA445">
        <v>0</v>
      </c>
      <c r="BB445">
        <v>0.93693700000000002</v>
      </c>
      <c r="BC445">
        <v>4.5045000000000002E-2</v>
      </c>
      <c r="BD445">
        <v>1.8017999999999999E-2</v>
      </c>
      <c r="BE445">
        <v>0.71171200000000001</v>
      </c>
      <c r="BF445">
        <v>0.19819800000000001</v>
      </c>
      <c r="BG445">
        <v>9.0090000000000003E-2</v>
      </c>
      <c r="BH445">
        <v>0</v>
      </c>
      <c r="BI445">
        <v>0</v>
      </c>
      <c r="BJ445">
        <v>0</v>
      </c>
      <c r="BK445">
        <v>0</v>
      </c>
      <c r="BL445">
        <v>0</v>
      </c>
      <c r="BM445">
        <v>0</v>
      </c>
      <c r="BN445">
        <v>0</v>
      </c>
      <c r="BO445">
        <v>0</v>
      </c>
      <c r="BP445">
        <v>0.7747750000000001</v>
      </c>
      <c r="BQ445">
        <v>0.108108</v>
      </c>
      <c r="BR445">
        <v>0.117117</v>
      </c>
      <c r="BS445">
        <v>1</v>
      </c>
      <c r="BT445" t="s">
        <v>5714</v>
      </c>
      <c r="BU445">
        <v>111</v>
      </c>
      <c r="BV445">
        <v>1</v>
      </c>
      <c r="BW445">
        <v>0</v>
      </c>
    </row>
    <row r="446" spans="1:75" customFormat="1" x14ac:dyDescent="0.25">
      <c r="A446" t="s">
        <v>5715</v>
      </c>
      <c r="B446" t="s">
        <v>102</v>
      </c>
      <c r="C446" t="s">
        <v>187</v>
      </c>
      <c r="D446" t="s">
        <v>947</v>
      </c>
      <c r="E446">
        <v>2021</v>
      </c>
      <c r="F446" t="s">
        <v>74</v>
      </c>
      <c r="G446" t="s">
        <v>74</v>
      </c>
      <c r="H446" t="s">
        <v>74</v>
      </c>
      <c r="I446" t="s">
        <v>74</v>
      </c>
      <c r="J446" t="s">
        <v>74</v>
      </c>
      <c r="K446" t="s">
        <v>74</v>
      </c>
      <c r="L446" t="s">
        <v>74</v>
      </c>
      <c r="M446" t="s">
        <v>74</v>
      </c>
      <c r="N446" t="s">
        <v>74</v>
      </c>
      <c r="O446" t="s">
        <v>74</v>
      </c>
      <c r="P446" t="s">
        <v>74</v>
      </c>
      <c r="Q446" t="s">
        <v>74</v>
      </c>
      <c r="R446" t="s">
        <v>74</v>
      </c>
      <c r="S446" t="s">
        <v>74</v>
      </c>
      <c r="T446" t="s">
        <v>74</v>
      </c>
      <c r="U446" t="s">
        <v>74</v>
      </c>
      <c r="V446" t="s">
        <v>74</v>
      </c>
      <c r="W446" t="s">
        <v>74</v>
      </c>
      <c r="X446" t="s">
        <v>74</v>
      </c>
      <c r="Y446" t="s">
        <v>74</v>
      </c>
      <c r="Z446" t="s">
        <v>74</v>
      </c>
      <c r="AA446" t="s">
        <v>74</v>
      </c>
      <c r="AB446" t="s">
        <v>74</v>
      </c>
      <c r="AC446" t="s">
        <v>74</v>
      </c>
      <c r="AD446" t="s">
        <v>74</v>
      </c>
      <c r="AE446" t="s">
        <v>74</v>
      </c>
      <c r="AF446" t="s">
        <v>74</v>
      </c>
      <c r="AG446" t="s">
        <v>74</v>
      </c>
      <c r="AH446" t="s">
        <v>74</v>
      </c>
      <c r="AI446" t="s">
        <v>74</v>
      </c>
      <c r="AJ446" t="s">
        <v>74</v>
      </c>
      <c r="AK446" t="s">
        <v>74</v>
      </c>
      <c r="AL446" t="s">
        <v>74</v>
      </c>
      <c r="AM446" t="s">
        <v>74</v>
      </c>
      <c r="AN446" t="s">
        <v>74</v>
      </c>
      <c r="AO446" t="s">
        <v>74</v>
      </c>
      <c r="AP446" t="s">
        <v>74</v>
      </c>
      <c r="AQ446" t="s">
        <v>74</v>
      </c>
      <c r="AR446" t="s">
        <v>74</v>
      </c>
      <c r="AS446" t="s">
        <v>74</v>
      </c>
      <c r="AT446" t="s">
        <v>74</v>
      </c>
      <c r="AU446" t="s">
        <v>74</v>
      </c>
      <c r="AV446" t="s">
        <v>74</v>
      </c>
      <c r="AW446" t="s">
        <v>74</v>
      </c>
      <c r="AX446" t="s">
        <v>74</v>
      </c>
      <c r="AY446" t="s">
        <v>74</v>
      </c>
      <c r="AZ446" t="s">
        <v>74</v>
      </c>
      <c r="BA446" t="s">
        <v>74</v>
      </c>
      <c r="BB446" t="s">
        <v>74</v>
      </c>
      <c r="BC446" t="s">
        <v>74</v>
      </c>
      <c r="BD446" t="s">
        <v>74</v>
      </c>
      <c r="BE446" t="s">
        <v>74</v>
      </c>
      <c r="BF446" t="s">
        <v>74</v>
      </c>
      <c r="BG446" t="s">
        <v>74</v>
      </c>
      <c r="BH446" t="s">
        <v>74</v>
      </c>
      <c r="BI446" t="s">
        <v>74</v>
      </c>
      <c r="BJ446" t="s">
        <v>74</v>
      </c>
      <c r="BK446" t="s">
        <v>74</v>
      </c>
      <c r="BL446" t="s">
        <v>74</v>
      </c>
      <c r="BM446" t="s">
        <v>74</v>
      </c>
      <c r="BN446" t="s">
        <v>74</v>
      </c>
      <c r="BO446" t="s">
        <v>74</v>
      </c>
      <c r="BP446" t="s">
        <v>74</v>
      </c>
      <c r="BQ446" t="s">
        <v>74</v>
      </c>
      <c r="BR446" t="s">
        <v>74</v>
      </c>
      <c r="BS446" t="s">
        <v>74</v>
      </c>
      <c r="BT446" t="s">
        <v>5714</v>
      </c>
      <c r="BU446" t="s">
        <v>74</v>
      </c>
      <c r="BV446" t="s">
        <v>74</v>
      </c>
      <c r="BW446">
        <v>0</v>
      </c>
    </row>
    <row r="447" spans="1:75" customFormat="1" x14ac:dyDescent="0.25">
      <c r="A447" t="s">
        <v>5716</v>
      </c>
      <c r="B447" t="s">
        <v>102</v>
      </c>
      <c r="C447" t="s">
        <v>187</v>
      </c>
      <c r="D447" t="s">
        <v>949</v>
      </c>
      <c r="E447">
        <v>2021</v>
      </c>
      <c r="F447" t="s">
        <v>74</v>
      </c>
      <c r="G447" t="s">
        <v>74</v>
      </c>
      <c r="H447" t="s">
        <v>74</v>
      </c>
      <c r="I447" t="s">
        <v>74</v>
      </c>
      <c r="J447" t="s">
        <v>74</v>
      </c>
      <c r="K447" t="s">
        <v>74</v>
      </c>
      <c r="L447" t="s">
        <v>74</v>
      </c>
      <c r="M447" t="s">
        <v>74</v>
      </c>
      <c r="N447" t="s">
        <v>74</v>
      </c>
      <c r="O447" t="s">
        <v>74</v>
      </c>
      <c r="P447" t="s">
        <v>74</v>
      </c>
      <c r="Q447" t="s">
        <v>74</v>
      </c>
      <c r="R447" t="s">
        <v>74</v>
      </c>
      <c r="S447" t="s">
        <v>74</v>
      </c>
      <c r="T447" t="s">
        <v>74</v>
      </c>
      <c r="U447" t="s">
        <v>74</v>
      </c>
      <c r="V447" t="s">
        <v>74</v>
      </c>
      <c r="W447" t="s">
        <v>74</v>
      </c>
      <c r="X447" t="s">
        <v>74</v>
      </c>
      <c r="Y447" t="s">
        <v>74</v>
      </c>
      <c r="Z447" t="s">
        <v>74</v>
      </c>
      <c r="AA447" t="s">
        <v>74</v>
      </c>
      <c r="AB447" t="s">
        <v>74</v>
      </c>
      <c r="AC447" t="s">
        <v>74</v>
      </c>
      <c r="AD447" t="s">
        <v>74</v>
      </c>
      <c r="AE447" t="s">
        <v>74</v>
      </c>
      <c r="AF447" t="s">
        <v>74</v>
      </c>
      <c r="AG447" t="s">
        <v>74</v>
      </c>
      <c r="AH447" t="s">
        <v>74</v>
      </c>
      <c r="AI447" t="s">
        <v>74</v>
      </c>
      <c r="AJ447" t="s">
        <v>74</v>
      </c>
      <c r="AK447" t="s">
        <v>74</v>
      </c>
      <c r="AL447" t="s">
        <v>74</v>
      </c>
      <c r="AM447" t="s">
        <v>74</v>
      </c>
      <c r="AN447" t="s">
        <v>74</v>
      </c>
      <c r="AO447" t="s">
        <v>74</v>
      </c>
      <c r="AP447" t="s">
        <v>74</v>
      </c>
      <c r="AQ447" t="s">
        <v>74</v>
      </c>
      <c r="AR447" t="s">
        <v>74</v>
      </c>
      <c r="AS447" t="s">
        <v>74</v>
      </c>
      <c r="AT447" t="s">
        <v>74</v>
      </c>
      <c r="AU447" t="s">
        <v>74</v>
      </c>
      <c r="AV447" t="s">
        <v>74</v>
      </c>
      <c r="AW447" t="s">
        <v>74</v>
      </c>
      <c r="AX447" t="s">
        <v>74</v>
      </c>
      <c r="AY447" t="s">
        <v>74</v>
      </c>
      <c r="AZ447" t="s">
        <v>74</v>
      </c>
      <c r="BA447" t="s">
        <v>74</v>
      </c>
      <c r="BB447" t="s">
        <v>74</v>
      </c>
      <c r="BC447" t="s">
        <v>74</v>
      </c>
      <c r="BD447" t="s">
        <v>74</v>
      </c>
      <c r="BE447" t="s">
        <v>74</v>
      </c>
      <c r="BF447" t="s">
        <v>74</v>
      </c>
      <c r="BG447" t="s">
        <v>74</v>
      </c>
      <c r="BH447" t="s">
        <v>74</v>
      </c>
      <c r="BI447" t="s">
        <v>74</v>
      </c>
      <c r="BJ447" t="s">
        <v>74</v>
      </c>
      <c r="BK447" t="s">
        <v>74</v>
      </c>
      <c r="BL447" t="s">
        <v>74</v>
      </c>
      <c r="BM447" t="s">
        <v>74</v>
      </c>
      <c r="BN447" t="s">
        <v>74</v>
      </c>
      <c r="BO447" t="s">
        <v>74</v>
      </c>
      <c r="BP447" t="s">
        <v>74</v>
      </c>
      <c r="BQ447" t="s">
        <v>74</v>
      </c>
      <c r="BR447" t="s">
        <v>74</v>
      </c>
      <c r="BS447" t="s">
        <v>74</v>
      </c>
      <c r="BT447" t="s">
        <v>5714</v>
      </c>
      <c r="BU447" t="s">
        <v>74</v>
      </c>
      <c r="BV447" t="s">
        <v>74</v>
      </c>
      <c r="BW447">
        <v>0</v>
      </c>
    </row>
    <row r="448" spans="1:75" customFormat="1" x14ac:dyDescent="0.25">
      <c r="A448" t="s">
        <v>5717</v>
      </c>
      <c r="B448" t="s">
        <v>102</v>
      </c>
      <c r="C448" t="s">
        <v>187</v>
      </c>
      <c r="D448" t="s">
        <v>953</v>
      </c>
      <c r="E448">
        <v>2021</v>
      </c>
      <c r="F448" t="s">
        <v>74</v>
      </c>
      <c r="G448" t="s">
        <v>74</v>
      </c>
      <c r="H448" t="s">
        <v>74</v>
      </c>
      <c r="I448" t="s">
        <v>74</v>
      </c>
      <c r="J448" t="s">
        <v>74</v>
      </c>
      <c r="K448" t="s">
        <v>74</v>
      </c>
      <c r="L448" t="s">
        <v>74</v>
      </c>
      <c r="M448" t="s">
        <v>74</v>
      </c>
      <c r="N448" t="s">
        <v>74</v>
      </c>
      <c r="O448" t="s">
        <v>74</v>
      </c>
      <c r="P448" t="s">
        <v>74</v>
      </c>
      <c r="Q448" t="s">
        <v>74</v>
      </c>
      <c r="R448" t="s">
        <v>74</v>
      </c>
      <c r="S448" t="s">
        <v>74</v>
      </c>
      <c r="T448" t="s">
        <v>74</v>
      </c>
      <c r="U448" t="s">
        <v>74</v>
      </c>
      <c r="V448" t="s">
        <v>74</v>
      </c>
      <c r="W448" t="s">
        <v>74</v>
      </c>
      <c r="X448" t="s">
        <v>74</v>
      </c>
      <c r="Y448" t="s">
        <v>74</v>
      </c>
      <c r="Z448" t="s">
        <v>74</v>
      </c>
      <c r="AA448" t="s">
        <v>74</v>
      </c>
      <c r="AB448" t="s">
        <v>74</v>
      </c>
      <c r="AC448" t="s">
        <v>74</v>
      </c>
      <c r="AD448" t="s">
        <v>74</v>
      </c>
      <c r="AE448" t="s">
        <v>74</v>
      </c>
      <c r="AF448" t="s">
        <v>74</v>
      </c>
      <c r="AG448" t="s">
        <v>74</v>
      </c>
      <c r="AH448" t="s">
        <v>74</v>
      </c>
      <c r="AI448" t="s">
        <v>74</v>
      </c>
      <c r="AJ448" t="s">
        <v>74</v>
      </c>
      <c r="AK448" t="s">
        <v>74</v>
      </c>
      <c r="AL448" t="s">
        <v>74</v>
      </c>
      <c r="AM448" t="s">
        <v>74</v>
      </c>
      <c r="AN448" t="s">
        <v>74</v>
      </c>
      <c r="AO448" t="s">
        <v>74</v>
      </c>
      <c r="AP448" t="s">
        <v>74</v>
      </c>
      <c r="AQ448" t="s">
        <v>74</v>
      </c>
      <c r="AR448" t="s">
        <v>74</v>
      </c>
      <c r="AS448" t="s">
        <v>74</v>
      </c>
      <c r="AT448" t="s">
        <v>74</v>
      </c>
      <c r="AU448" t="s">
        <v>74</v>
      </c>
      <c r="AV448" t="s">
        <v>74</v>
      </c>
      <c r="AW448" t="s">
        <v>74</v>
      </c>
      <c r="AX448" t="s">
        <v>74</v>
      </c>
      <c r="AY448" t="s">
        <v>74</v>
      </c>
      <c r="AZ448" t="s">
        <v>74</v>
      </c>
      <c r="BA448" t="s">
        <v>74</v>
      </c>
      <c r="BB448" t="s">
        <v>74</v>
      </c>
      <c r="BC448" t="s">
        <v>74</v>
      </c>
      <c r="BD448" t="s">
        <v>74</v>
      </c>
      <c r="BE448" t="s">
        <v>74</v>
      </c>
      <c r="BF448" t="s">
        <v>74</v>
      </c>
      <c r="BG448" t="s">
        <v>74</v>
      </c>
      <c r="BH448" t="s">
        <v>74</v>
      </c>
      <c r="BI448" t="s">
        <v>74</v>
      </c>
      <c r="BJ448" t="s">
        <v>74</v>
      </c>
      <c r="BK448" t="s">
        <v>74</v>
      </c>
      <c r="BL448" t="s">
        <v>74</v>
      </c>
      <c r="BM448" t="s">
        <v>74</v>
      </c>
      <c r="BN448" t="s">
        <v>74</v>
      </c>
      <c r="BO448" t="s">
        <v>74</v>
      </c>
      <c r="BP448" t="s">
        <v>74</v>
      </c>
      <c r="BQ448" t="s">
        <v>74</v>
      </c>
      <c r="BR448" t="s">
        <v>74</v>
      </c>
      <c r="BS448" t="s">
        <v>74</v>
      </c>
      <c r="BT448" t="s">
        <v>5714</v>
      </c>
      <c r="BU448" t="s">
        <v>74</v>
      </c>
      <c r="BV448" t="s">
        <v>74</v>
      </c>
      <c r="BW448">
        <v>0</v>
      </c>
    </row>
    <row r="449" spans="1:75" customFormat="1" x14ac:dyDescent="0.25">
      <c r="A449" t="s">
        <v>5718</v>
      </c>
      <c r="B449" t="s">
        <v>102</v>
      </c>
      <c r="C449" t="s">
        <v>187</v>
      </c>
      <c r="D449" t="s">
        <v>961</v>
      </c>
      <c r="E449">
        <v>2021</v>
      </c>
      <c r="F449" t="s">
        <v>74</v>
      </c>
      <c r="G449" t="s">
        <v>74</v>
      </c>
      <c r="H449" t="s">
        <v>74</v>
      </c>
      <c r="I449" t="s">
        <v>74</v>
      </c>
      <c r="J449" t="s">
        <v>74</v>
      </c>
      <c r="K449" t="s">
        <v>74</v>
      </c>
      <c r="L449" t="s">
        <v>74</v>
      </c>
      <c r="M449" t="s">
        <v>74</v>
      </c>
      <c r="N449" t="s">
        <v>74</v>
      </c>
      <c r="O449" t="s">
        <v>74</v>
      </c>
      <c r="P449" t="s">
        <v>74</v>
      </c>
      <c r="Q449" t="s">
        <v>74</v>
      </c>
      <c r="R449" t="s">
        <v>74</v>
      </c>
      <c r="S449" t="s">
        <v>74</v>
      </c>
      <c r="T449" t="s">
        <v>74</v>
      </c>
      <c r="U449" t="s">
        <v>74</v>
      </c>
      <c r="V449" t="s">
        <v>74</v>
      </c>
      <c r="W449" t="s">
        <v>74</v>
      </c>
      <c r="X449" t="s">
        <v>74</v>
      </c>
      <c r="Y449" t="s">
        <v>74</v>
      </c>
      <c r="Z449" t="s">
        <v>74</v>
      </c>
      <c r="AA449" t="s">
        <v>74</v>
      </c>
      <c r="AB449" t="s">
        <v>74</v>
      </c>
      <c r="AC449" t="s">
        <v>74</v>
      </c>
      <c r="AD449" t="s">
        <v>74</v>
      </c>
      <c r="AE449" t="s">
        <v>74</v>
      </c>
      <c r="AF449" t="s">
        <v>74</v>
      </c>
      <c r="AG449" t="s">
        <v>74</v>
      </c>
      <c r="AH449" t="s">
        <v>74</v>
      </c>
      <c r="AI449" t="s">
        <v>74</v>
      </c>
      <c r="AJ449" t="s">
        <v>74</v>
      </c>
      <c r="AK449" t="s">
        <v>74</v>
      </c>
      <c r="AL449" t="s">
        <v>74</v>
      </c>
      <c r="AM449" t="s">
        <v>74</v>
      </c>
      <c r="AN449" t="s">
        <v>74</v>
      </c>
      <c r="AO449" t="s">
        <v>74</v>
      </c>
      <c r="AP449" t="s">
        <v>74</v>
      </c>
      <c r="AQ449" t="s">
        <v>74</v>
      </c>
      <c r="AR449" t="s">
        <v>74</v>
      </c>
      <c r="AS449" t="s">
        <v>74</v>
      </c>
      <c r="AT449" t="s">
        <v>74</v>
      </c>
      <c r="AU449" t="s">
        <v>74</v>
      </c>
      <c r="AV449" t="s">
        <v>74</v>
      </c>
      <c r="AW449" t="s">
        <v>74</v>
      </c>
      <c r="AX449" t="s">
        <v>74</v>
      </c>
      <c r="AY449" t="s">
        <v>74</v>
      </c>
      <c r="AZ449" t="s">
        <v>74</v>
      </c>
      <c r="BA449" t="s">
        <v>74</v>
      </c>
      <c r="BB449" t="s">
        <v>74</v>
      </c>
      <c r="BC449" t="s">
        <v>74</v>
      </c>
      <c r="BD449" t="s">
        <v>74</v>
      </c>
      <c r="BE449" t="s">
        <v>74</v>
      </c>
      <c r="BF449" t="s">
        <v>74</v>
      </c>
      <c r="BG449" t="s">
        <v>74</v>
      </c>
      <c r="BH449" t="s">
        <v>74</v>
      </c>
      <c r="BI449" t="s">
        <v>74</v>
      </c>
      <c r="BJ449" t="s">
        <v>74</v>
      </c>
      <c r="BK449" t="s">
        <v>74</v>
      </c>
      <c r="BL449" t="s">
        <v>74</v>
      </c>
      <c r="BM449" t="s">
        <v>74</v>
      </c>
      <c r="BN449" t="s">
        <v>74</v>
      </c>
      <c r="BO449" t="s">
        <v>74</v>
      </c>
      <c r="BP449" t="s">
        <v>74</v>
      </c>
      <c r="BQ449" t="s">
        <v>74</v>
      </c>
      <c r="BR449" t="s">
        <v>74</v>
      </c>
      <c r="BS449" t="s">
        <v>74</v>
      </c>
      <c r="BT449" t="s">
        <v>5714</v>
      </c>
      <c r="BU449" t="s">
        <v>74</v>
      </c>
      <c r="BV449" t="s">
        <v>74</v>
      </c>
      <c r="BW449">
        <v>0</v>
      </c>
    </row>
    <row r="450" spans="1:75" customFormat="1" x14ac:dyDescent="0.25">
      <c r="A450" t="s">
        <v>5719</v>
      </c>
      <c r="B450" t="s">
        <v>102</v>
      </c>
      <c r="C450" t="s">
        <v>420</v>
      </c>
      <c r="D450" t="s">
        <v>44</v>
      </c>
      <c r="E450">
        <v>2021</v>
      </c>
      <c r="F450">
        <v>3972</v>
      </c>
      <c r="G450">
        <v>1360</v>
      </c>
      <c r="H450">
        <v>0</v>
      </c>
      <c r="I450">
        <v>900</v>
      </c>
      <c r="J450">
        <v>969</v>
      </c>
      <c r="K450">
        <v>780</v>
      </c>
      <c r="L450">
        <v>637</v>
      </c>
      <c r="M450">
        <v>606</v>
      </c>
      <c r="N450">
        <v>571</v>
      </c>
      <c r="O450">
        <v>488</v>
      </c>
      <c r="P450">
        <v>205</v>
      </c>
      <c r="Q450">
        <v>55</v>
      </c>
      <c r="R450">
        <v>16</v>
      </c>
      <c r="S450">
        <v>105</v>
      </c>
      <c r="T450">
        <v>0</v>
      </c>
      <c r="U450">
        <v>5062</v>
      </c>
      <c r="V450">
        <v>270</v>
      </c>
      <c r="W450">
        <v>0</v>
      </c>
      <c r="X450" t="s">
        <v>74</v>
      </c>
      <c r="Y450" t="s">
        <v>74</v>
      </c>
      <c r="Z450" t="s">
        <v>74</v>
      </c>
      <c r="AA450" t="s">
        <v>74</v>
      </c>
      <c r="AB450" t="s">
        <v>74</v>
      </c>
      <c r="AC450" t="s">
        <v>74</v>
      </c>
      <c r="AD450" t="s">
        <v>74</v>
      </c>
      <c r="AE450" t="s">
        <v>74</v>
      </c>
      <c r="AF450" t="s">
        <v>74</v>
      </c>
      <c r="AG450" t="s">
        <v>74</v>
      </c>
      <c r="AH450" t="s">
        <v>74</v>
      </c>
      <c r="AI450">
        <v>4916</v>
      </c>
      <c r="AJ450">
        <v>415</v>
      </c>
      <c r="AK450">
        <v>1</v>
      </c>
      <c r="AL450">
        <v>5332</v>
      </c>
      <c r="AM450">
        <v>0.74493600000000004</v>
      </c>
      <c r="AN450">
        <v>0.25506400000000001</v>
      </c>
      <c r="AO450">
        <v>0</v>
      </c>
      <c r="AP450">
        <v>0.168792</v>
      </c>
      <c r="AQ450">
        <v>0.18173300000000001</v>
      </c>
      <c r="AR450">
        <v>0.146287</v>
      </c>
      <c r="AS450">
        <v>0.119467</v>
      </c>
      <c r="AT450">
        <v>0.113653</v>
      </c>
      <c r="AU450">
        <v>0.107089</v>
      </c>
      <c r="AV450">
        <v>9.1523000000000007E-2</v>
      </c>
      <c r="AW450">
        <v>3.8447000000000002E-2</v>
      </c>
      <c r="AX450">
        <v>1.0315E-2</v>
      </c>
      <c r="AY450">
        <v>3.0010000000000002E-3</v>
      </c>
      <c r="AZ450">
        <v>1.9692000000000001E-2</v>
      </c>
      <c r="BA450">
        <v>0</v>
      </c>
      <c r="BB450">
        <v>0.94936200000000004</v>
      </c>
      <c r="BC450">
        <v>5.0638000000000002E-2</v>
      </c>
      <c r="BD450">
        <v>0</v>
      </c>
      <c r="BE450">
        <v>0</v>
      </c>
      <c r="BF450">
        <v>0</v>
      </c>
      <c r="BG450">
        <v>0</v>
      </c>
      <c r="BH450">
        <v>0</v>
      </c>
      <c r="BI450">
        <v>0</v>
      </c>
      <c r="BJ450">
        <v>0</v>
      </c>
      <c r="BK450">
        <v>0</v>
      </c>
      <c r="BL450">
        <v>0</v>
      </c>
      <c r="BM450">
        <v>0</v>
      </c>
      <c r="BN450">
        <v>0</v>
      </c>
      <c r="BO450">
        <v>0</v>
      </c>
      <c r="BP450">
        <v>0.92197999999999991</v>
      </c>
      <c r="BQ450">
        <v>7.7831999999999998E-2</v>
      </c>
      <c r="BR450">
        <v>1.8799999999999999E-4</v>
      </c>
      <c r="BS450">
        <v>1</v>
      </c>
      <c r="BT450" t="s">
        <v>5720</v>
      </c>
      <c r="BU450">
        <v>5332</v>
      </c>
      <c r="BV450">
        <v>1</v>
      </c>
      <c r="BW450">
        <v>0</v>
      </c>
    </row>
    <row r="451" spans="1:75" customFormat="1" x14ac:dyDescent="0.25">
      <c r="A451" t="s">
        <v>5721</v>
      </c>
      <c r="B451" t="s">
        <v>102</v>
      </c>
      <c r="C451" t="s">
        <v>420</v>
      </c>
      <c r="D451" t="s">
        <v>947</v>
      </c>
      <c r="E451">
        <v>2021</v>
      </c>
      <c r="F451">
        <v>1684</v>
      </c>
      <c r="G451">
        <v>886</v>
      </c>
      <c r="H451">
        <v>0</v>
      </c>
      <c r="I451">
        <v>563</v>
      </c>
      <c r="J451">
        <v>553</v>
      </c>
      <c r="K451">
        <v>344</v>
      </c>
      <c r="L451">
        <v>243</v>
      </c>
      <c r="M451">
        <v>220</v>
      </c>
      <c r="N451">
        <v>229</v>
      </c>
      <c r="O451">
        <v>191</v>
      </c>
      <c r="P451">
        <v>112</v>
      </c>
      <c r="Q451">
        <v>37</v>
      </c>
      <c r="R451">
        <v>11</v>
      </c>
      <c r="S451">
        <v>67</v>
      </c>
      <c r="T451">
        <v>0</v>
      </c>
      <c r="U451">
        <v>2444</v>
      </c>
      <c r="V451">
        <v>126</v>
      </c>
      <c r="W451">
        <v>0</v>
      </c>
      <c r="X451" t="s">
        <v>74</v>
      </c>
      <c r="Y451" t="s">
        <v>74</v>
      </c>
      <c r="Z451" t="s">
        <v>74</v>
      </c>
      <c r="AA451" t="s">
        <v>74</v>
      </c>
      <c r="AB451" t="s">
        <v>74</v>
      </c>
      <c r="AC451" t="s">
        <v>74</v>
      </c>
      <c r="AD451" t="s">
        <v>74</v>
      </c>
      <c r="AE451" t="s">
        <v>74</v>
      </c>
      <c r="AF451" t="s">
        <v>74</v>
      </c>
      <c r="AG451" t="s">
        <v>74</v>
      </c>
      <c r="AH451" t="s">
        <v>74</v>
      </c>
      <c r="AI451">
        <v>2355</v>
      </c>
      <c r="AJ451">
        <v>214</v>
      </c>
      <c r="AK451">
        <v>1</v>
      </c>
      <c r="AL451">
        <v>2570</v>
      </c>
      <c r="AM451">
        <v>0.65525299999999997</v>
      </c>
      <c r="AN451">
        <v>0.34474700000000003</v>
      </c>
      <c r="AO451">
        <v>0</v>
      </c>
      <c r="AP451">
        <v>0.21906600000000001</v>
      </c>
      <c r="AQ451">
        <v>0.21517500000000001</v>
      </c>
      <c r="AR451">
        <v>0.133852</v>
      </c>
      <c r="AS451">
        <v>9.4552999999999998E-2</v>
      </c>
      <c r="AT451">
        <v>8.5602999999999999E-2</v>
      </c>
      <c r="AU451">
        <v>8.9105000000000004E-2</v>
      </c>
      <c r="AV451">
        <v>7.4318999999999996E-2</v>
      </c>
      <c r="AW451">
        <v>4.3579999999999987E-2</v>
      </c>
      <c r="AX451">
        <v>1.4397E-2</v>
      </c>
      <c r="AY451">
        <v>4.28E-3</v>
      </c>
      <c r="AZ451">
        <v>2.6069999999999999E-2</v>
      </c>
      <c r="BA451">
        <v>0</v>
      </c>
      <c r="BB451">
        <v>0.95097300000000007</v>
      </c>
      <c r="BC451">
        <v>4.9027000000000001E-2</v>
      </c>
      <c r="BD451">
        <v>0</v>
      </c>
      <c r="BE451">
        <v>0</v>
      </c>
      <c r="BF451">
        <v>0</v>
      </c>
      <c r="BG451">
        <v>0</v>
      </c>
      <c r="BH451">
        <v>0</v>
      </c>
      <c r="BI451">
        <v>0</v>
      </c>
      <c r="BJ451">
        <v>0</v>
      </c>
      <c r="BK451">
        <v>0</v>
      </c>
      <c r="BL451">
        <v>0</v>
      </c>
      <c r="BM451">
        <v>0</v>
      </c>
      <c r="BN451">
        <v>0</v>
      </c>
      <c r="BO451">
        <v>0</v>
      </c>
      <c r="BP451">
        <v>0.9163420000000001</v>
      </c>
      <c r="BQ451">
        <v>8.3268000000000009E-2</v>
      </c>
      <c r="BR451">
        <v>3.8900000000000002E-4</v>
      </c>
      <c r="BS451">
        <v>1</v>
      </c>
      <c r="BT451" t="s">
        <v>5720</v>
      </c>
      <c r="BU451">
        <v>5332</v>
      </c>
      <c r="BV451">
        <v>0.48199500000000001</v>
      </c>
      <c r="BW451">
        <v>0</v>
      </c>
    </row>
    <row r="452" spans="1:75" customFormat="1" x14ac:dyDescent="0.25">
      <c r="A452" t="s">
        <v>5722</v>
      </c>
      <c r="B452" t="s">
        <v>102</v>
      </c>
      <c r="C452" t="s">
        <v>420</v>
      </c>
      <c r="D452" t="s">
        <v>949</v>
      </c>
      <c r="E452">
        <v>2021</v>
      </c>
      <c r="F452">
        <v>2074</v>
      </c>
      <c r="G452">
        <v>390</v>
      </c>
      <c r="H452">
        <v>0</v>
      </c>
      <c r="I452">
        <v>321</v>
      </c>
      <c r="J452">
        <v>381</v>
      </c>
      <c r="K452">
        <v>391</v>
      </c>
      <c r="L452">
        <v>350</v>
      </c>
      <c r="M452">
        <v>336</v>
      </c>
      <c r="N452">
        <v>307</v>
      </c>
      <c r="O452">
        <v>256</v>
      </c>
      <c r="P452">
        <v>71</v>
      </c>
      <c r="Q452">
        <v>12</v>
      </c>
      <c r="R452">
        <v>3</v>
      </c>
      <c r="S452">
        <v>36</v>
      </c>
      <c r="T452">
        <v>0</v>
      </c>
      <c r="U452">
        <v>2326</v>
      </c>
      <c r="V452">
        <v>138</v>
      </c>
      <c r="W452">
        <v>0</v>
      </c>
      <c r="X452" t="s">
        <v>74</v>
      </c>
      <c r="Y452" t="s">
        <v>74</v>
      </c>
      <c r="Z452" t="s">
        <v>74</v>
      </c>
      <c r="AA452" t="s">
        <v>74</v>
      </c>
      <c r="AB452" t="s">
        <v>74</v>
      </c>
      <c r="AC452" t="s">
        <v>74</v>
      </c>
      <c r="AD452" t="s">
        <v>74</v>
      </c>
      <c r="AE452" t="s">
        <v>74</v>
      </c>
      <c r="AF452" t="s">
        <v>74</v>
      </c>
      <c r="AG452" t="s">
        <v>74</v>
      </c>
      <c r="AH452" t="s">
        <v>74</v>
      </c>
      <c r="AI452">
        <v>2266</v>
      </c>
      <c r="AJ452">
        <v>198</v>
      </c>
      <c r="AK452">
        <v>0</v>
      </c>
      <c r="AL452">
        <v>2464</v>
      </c>
      <c r="AM452">
        <v>0.84172100000000005</v>
      </c>
      <c r="AN452">
        <v>0.158279</v>
      </c>
      <c r="AO452">
        <v>0</v>
      </c>
      <c r="AP452">
        <v>0.130276</v>
      </c>
      <c r="AQ452">
        <v>0.15462699999999999</v>
      </c>
      <c r="AR452">
        <v>0.15868499999999999</v>
      </c>
      <c r="AS452">
        <v>0.142045</v>
      </c>
      <c r="AT452">
        <v>0.13636400000000001</v>
      </c>
      <c r="AU452">
        <v>0.124594</v>
      </c>
      <c r="AV452">
        <v>0.103896</v>
      </c>
      <c r="AW452">
        <v>2.8815E-2</v>
      </c>
      <c r="AX452">
        <v>4.8700000000000002E-3</v>
      </c>
      <c r="AY452">
        <v>1.2179999999999999E-3</v>
      </c>
      <c r="AZ452">
        <v>1.461E-2</v>
      </c>
      <c r="BA452">
        <v>0</v>
      </c>
      <c r="BB452">
        <v>0.943994</v>
      </c>
      <c r="BC452">
        <v>5.6006E-2</v>
      </c>
      <c r="BD452">
        <v>0</v>
      </c>
      <c r="BE452">
        <v>0</v>
      </c>
      <c r="BF452">
        <v>0</v>
      </c>
      <c r="BG452">
        <v>0</v>
      </c>
      <c r="BH452">
        <v>0</v>
      </c>
      <c r="BI452">
        <v>0</v>
      </c>
      <c r="BJ452">
        <v>0</v>
      </c>
      <c r="BK452">
        <v>0</v>
      </c>
      <c r="BL452">
        <v>0</v>
      </c>
      <c r="BM452">
        <v>0</v>
      </c>
      <c r="BN452">
        <v>0</v>
      </c>
      <c r="BO452">
        <v>0</v>
      </c>
      <c r="BP452">
        <v>0.91964299999999999</v>
      </c>
      <c r="BQ452">
        <v>8.0356999999999998E-2</v>
      </c>
      <c r="BR452">
        <v>0</v>
      </c>
      <c r="BS452">
        <v>1</v>
      </c>
      <c r="BT452" t="s">
        <v>5720</v>
      </c>
      <c r="BU452">
        <v>5332</v>
      </c>
      <c r="BV452">
        <v>0.46211600000000003</v>
      </c>
      <c r="BW452">
        <v>0</v>
      </c>
    </row>
    <row r="453" spans="1:75" customFormat="1" x14ac:dyDescent="0.25">
      <c r="A453" t="s">
        <v>5723</v>
      </c>
      <c r="B453" t="s">
        <v>102</v>
      </c>
      <c r="C453" t="s">
        <v>420</v>
      </c>
      <c r="D453" t="s">
        <v>953</v>
      </c>
      <c r="E453">
        <v>2021</v>
      </c>
      <c r="F453">
        <v>214</v>
      </c>
      <c r="G453">
        <v>84</v>
      </c>
      <c r="H453">
        <v>0</v>
      </c>
      <c r="I453">
        <v>16</v>
      </c>
      <c r="J453">
        <v>35</v>
      </c>
      <c r="K453">
        <v>45</v>
      </c>
      <c r="L453">
        <v>44</v>
      </c>
      <c r="M453">
        <v>50</v>
      </c>
      <c r="N453">
        <v>35</v>
      </c>
      <c r="O453">
        <v>41</v>
      </c>
      <c r="P453">
        <v>22</v>
      </c>
      <c r="Q453">
        <v>6</v>
      </c>
      <c r="R453">
        <v>2</v>
      </c>
      <c r="S453">
        <v>2</v>
      </c>
      <c r="T453">
        <v>0</v>
      </c>
      <c r="U453">
        <v>292</v>
      </c>
      <c r="V453">
        <v>6</v>
      </c>
      <c r="W453">
        <v>0</v>
      </c>
      <c r="X453" t="s">
        <v>74</v>
      </c>
      <c r="Y453" t="s">
        <v>74</v>
      </c>
      <c r="Z453" t="s">
        <v>74</v>
      </c>
      <c r="AA453" t="s">
        <v>74</v>
      </c>
      <c r="AB453" t="s">
        <v>74</v>
      </c>
      <c r="AC453" t="s">
        <v>74</v>
      </c>
      <c r="AD453" t="s">
        <v>74</v>
      </c>
      <c r="AE453" t="s">
        <v>74</v>
      </c>
      <c r="AF453" t="s">
        <v>74</v>
      </c>
      <c r="AG453" t="s">
        <v>74</v>
      </c>
      <c r="AH453" t="s">
        <v>74</v>
      </c>
      <c r="AI453">
        <v>295</v>
      </c>
      <c r="AJ453">
        <v>3</v>
      </c>
      <c r="AK453">
        <v>0</v>
      </c>
      <c r="AL453">
        <v>298</v>
      </c>
      <c r="AM453">
        <v>0.71812100000000001</v>
      </c>
      <c r="AN453">
        <v>0.28187899999999999</v>
      </c>
      <c r="AO453">
        <v>0</v>
      </c>
      <c r="AP453">
        <v>5.3691000000000003E-2</v>
      </c>
      <c r="AQ453">
        <v>0.11745</v>
      </c>
      <c r="AR453">
        <v>0.151007</v>
      </c>
      <c r="AS453">
        <v>0.147651</v>
      </c>
      <c r="AT453">
        <v>0.16778499999999999</v>
      </c>
      <c r="AU453">
        <v>0.11745</v>
      </c>
      <c r="AV453">
        <v>0.13758400000000001</v>
      </c>
      <c r="AW453">
        <v>7.3826000000000003E-2</v>
      </c>
      <c r="AX453">
        <v>2.0133999999999999E-2</v>
      </c>
      <c r="AY453">
        <v>6.711E-3</v>
      </c>
      <c r="AZ453">
        <v>6.711E-3</v>
      </c>
      <c r="BA453">
        <v>0</v>
      </c>
      <c r="BB453">
        <v>0.9798659999999999</v>
      </c>
      <c r="BC453">
        <v>2.0133999999999999E-2</v>
      </c>
      <c r="BD453">
        <v>0</v>
      </c>
      <c r="BE453">
        <v>0</v>
      </c>
      <c r="BF453">
        <v>0</v>
      </c>
      <c r="BG453">
        <v>0</v>
      </c>
      <c r="BH453">
        <v>0</v>
      </c>
      <c r="BI453">
        <v>0</v>
      </c>
      <c r="BJ453">
        <v>0</v>
      </c>
      <c r="BK453">
        <v>0</v>
      </c>
      <c r="BL453">
        <v>0</v>
      </c>
      <c r="BM453">
        <v>0</v>
      </c>
      <c r="BN453">
        <v>0</v>
      </c>
      <c r="BO453">
        <v>0</v>
      </c>
      <c r="BP453">
        <v>0.98993300000000006</v>
      </c>
      <c r="BQ453">
        <v>1.0067E-2</v>
      </c>
      <c r="BR453">
        <v>0</v>
      </c>
      <c r="BS453">
        <v>1</v>
      </c>
      <c r="BT453" t="s">
        <v>5720</v>
      </c>
      <c r="BU453">
        <v>5332</v>
      </c>
      <c r="BV453">
        <v>5.5888999999999987E-2</v>
      </c>
      <c r="BW453">
        <v>0</v>
      </c>
    </row>
    <row r="454" spans="1:75" customFormat="1" x14ac:dyDescent="0.25">
      <c r="A454" t="s">
        <v>5724</v>
      </c>
      <c r="B454" t="s">
        <v>102</v>
      </c>
      <c r="C454" t="s">
        <v>426</v>
      </c>
      <c r="D454" t="s">
        <v>44</v>
      </c>
      <c r="E454">
        <v>2021</v>
      </c>
      <c r="F454">
        <v>573</v>
      </c>
      <c r="G454">
        <v>199</v>
      </c>
      <c r="H454">
        <v>0</v>
      </c>
      <c r="I454">
        <v>86</v>
      </c>
      <c r="J454">
        <v>141</v>
      </c>
      <c r="K454">
        <v>147</v>
      </c>
      <c r="L454">
        <v>116</v>
      </c>
      <c r="M454">
        <v>85</v>
      </c>
      <c r="N454">
        <v>80</v>
      </c>
      <c r="O454">
        <v>61</v>
      </c>
      <c r="P454">
        <v>34</v>
      </c>
      <c r="Q454">
        <v>18</v>
      </c>
      <c r="R454">
        <v>3</v>
      </c>
      <c r="S454">
        <v>1</v>
      </c>
      <c r="T454">
        <v>0</v>
      </c>
      <c r="U454">
        <v>699</v>
      </c>
      <c r="V454">
        <v>70</v>
      </c>
      <c r="W454">
        <v>3</v>
      </c>
      <c r="X454">
        <v>588</v>
      </c>
      <c r="Y454">
        <v>168</v>
      </c>
      <c r="Z454">
        <v>16</v>
      </c>
      <c r="AA454">
        <v>0</v>
      </c>
      <c r="AB454">
        <v>0</v>
      </c>
      <c r="AC454">
        <v>0</v>
      </c>
      <c r="AD454">
        <v>0</v>
      </c>
      <c r="AE454">
        <v>720</v>
      </c>
      <c r="AF454">
        <v>0</v>
      </c>
      <c r="AG454">
        <v>0</v>
      </c>
      <c r="AH454">
        <v>52</v>
      </c>
      <c r="AI454">
        <v>633</v>
      </c>
      <c r="AJ454">
        <v>47</v>
      </c>
      <c r="AK454">
        <v>92</v>
      </c>
      <c r="AL454">
        <v>772</v>
      </c>
      <c r="AM454">
        <v>0.74222800000000011</v>
      </c>
      <c r="AN454">
        <v>0.257772</v>
      </c>
      <c r="AO454">
        <v>0</v>
      </c>
      <c r="AP454">
        <v>0.111399</v>
      </c>
      <c r="AQ454">
        <v>0.182642</v>
      </c>
      <c r="AR454">
        <v>0.190415</v>
      </c>
      <c r="AS454">
        <v>0.150259</v>
      </c>
      <c r="AT454">
        <v>0.11010399999999999</v>
      </c>
      <c r="AU454">
        <v>0.103627</v>
      </c>
      <c r="AV454">
        <v>7.9016000000000003E-2</v>
      </c>
      <c r="AW454">
        <v>4.4040999999999997E-2</v>
      </c>
      <c r="AX454">
        <v>2.3316E-2</v>
      </c>
      <c r="AY454">
        <v>3.8860000000000001E-3</v>
      </c>
      <c r="AZ454">
        <v>1.2949999999999999E-3</v>
      </c>
      <c r="BA454">
        <v>0</v>
      </c>
      <c r="BB454">
        <v>0.90544000000000002</v>
      </c>
      <c r="BC454">
        <v>9.0673999999999991E-2</v>
      </c>
      <c r="BD454">
        <v>3.8860000000000001E-3</v>
      </c>
      <c r="BE454">
        <v>0.76165800000000006</v>
      </c>
      <c r="BF454">
        <v>0.217617</v>
      </c>
      <c r="BG454">
        <v>2.0725E-2</v>
      </c>
      <c r="BH454">
        <v>0</v>
      </c>
      <c r="BI454">
        <v>0</v>
      </c>
      <c r="BJ454">
        <v>0</v>
      </c>
      <c r="BK454">
        <v>0</v>
      </c>
      <c r="BL454">
        <v>0.93264199999999997</v>
      </c>
      <c r="BM454">
        <v>0</v>
      </c>
      <c r="BN454">
        <v>0</v>
      </c>
      <c r="BO454">
        <v>6.7358000000000001E-2</v>
      </c>
      <c r="BP454">
        <v>0.81994800000000001</v>
      </c>
      <c r="BQ454">
        <v>6.0880999999999998E-2</v>
      </c>
      <c r="BR454">
        <v>0.119171</v>
      </c>
      <c r="BS454">
        <v>1</v>
      </c>
      <c r="BT454" t="s">
        <v>5725</v>
      </c>
      <c r="BU454">
        <v>772</v>
      </c>
      <c r="BV454">
        <v>1</v>
      </c>
      <c r="BW454">
        <v>0</v>
      </c>
    </row>
    <row r="455" spans="1:75" customFormat="1" x14ac:dyDescent="0.25">
      <c r="A455" t="s">
        <v>5726</v>
      </c>
      <c r="B455" t="s">
        <v>102</v>
      </c>
      <c r="C455" t="s">
        <v>426</v>
      </c>
      <c r="D455" t="s">
        <v>947</v>
      </c>
      <c r="E455">
        <v>2021</v>
      </c>
      <c r="F455">
        <v>175</v>
      </c>
      <c r="G455">
        <v>64</v>
      </c>
      <c r="H455">
        <v>0</v>
      </c>
      <c r="I455">
        <v>18</v>
      </c>
      <c r="J455">
        <v>49</v>
      </c>
      <c r="K455">
        <v>35</v>
      </c>
      <c r="L455">
        <v>39</v>
      </c>
      <c r="M455">
        <v>32</v>
      </c>
      <c r="N455">
        <v>27</v>
      </c>
      <c r="O455">
        <v>22</v>
      </c>
      <c r="P455">
        <v>9</v>
      </c>
      <c r="Q455">
        <v>6</v>
      </c>
      <c r="R455">
        <v>1</v>
      </c>
      <c r="S455">
        <v>1</v>
      </c>
      <c r="T455">
        <v>0</v>
      </c>
      <c r="U455">
        <v>218</v>
      </c>
      <c r="V455">
        <v>19</v>
      </c>
      <c r="W455">
        <v>2</v>
      </c>
      <c r="X455">
        <v>197</v>
      </c>
      <c r="Y455">
        <v>42</v>
      </c>
      <c r="Z455">
        <v>0</v>
      </c>
      <c r="AA455">
        <v>0</v>
      </c>
      <c r="AB455">
        <v>0</v>
      </c>
      <c r="AC455">
        <v>0</v>
      </c>
      <c r="AD455">
        <v>0</v>
      </c>
      <c r="AE455">
        <v>229</v>
      </c>
      <c r="AF455">
        <v>0</v>
      </c>
      <c r="AG455">
        <v>0</v>
      </c>
      <c r="AH455">
        <v>10</v>
      </c>
      <c r="AI455">
        <v>191</v>
      </c>
      <c r="AJ455">
        <v>19</v>
      </c>
      <c r="AK455">
        <v>29</v>
      </c>
      <c r="AL455">
        <v>239</v>
      </c>
      <c r="AM455">
        <v>0.73221800000000004</v>
      </c>
      <c r="AN455">
        <v>0.26778200000000002</v>
      </c>
      <c r="AO455">
        <v>0</v>
      </c>
      <c r="AP455">
        <v>7.5313999999999992E-2</v>
      </c>
      <c r="AQ455">
        <v>0.20502100000000001</v>
      </c>
      <c r="AR455">
        <v>0.14644399999999999</v>
      </c>
      <c r="AS455">
        <v>0.16317999999999999</v>
      </c>
      <c r="AT455">
        <v>0.13389100000000001</v>
      </c>
      <c r="AU455">
        <v>0.112971</v>
      </c>
      <c r="AV455">
        <v>9.2050000000000007E-2</v>
      </c>
      <c r="AW455">
        <v>3.7657000000000003E-2</v>
      </c>
      <c r="AX455">
        <v>2.5104999999999999E-2</v>
      </c>
      <c r="AY455">
        <v>4.1840000000000002E-3</v>
      </c>
      <c r="AZ455">
        <v>4.1840000000000002E-3</v>
      </c>
      <c r="BA455">
        <v>0</v>
      </c>
      <c r="BB455">
        <v>0.91213399999999989</v>
      </c>
      <c r="BC455">
        <v>7.9497999999999999E-2</v>
      </c>
      <c r="BD455">
        <v>8.3680000000000004E-3</v>
      </c>
      <c r="BE455">
        <v>0.824268</v>
      </c>
      <c r="BF455">
        <v>0.175732</v>
      </c>
      <c r="BG455">
        <v>0</v>
      </c>
      <c r="BH455">
        <v>0</v>
      </c>
      <c r="BI455">
        <v>0</v>
      </c>
      <c r="BJ455">
        <v>0</v>
      </c>
      <c r="BK455">
        <v>0</v>
      </c>
      <c r="BL455">
        <v>0.95815899999999998</v>
      </c>
      <c r="BM455">
        <v>0</v>
      </c>
      <c r="BN455">
        <v>0</v>
      </c>
      <c r="BO455">
        <v>4.1841000000000003E-2</v>
      </c>
      <c r="BP455">
        <v>0.79916300000000007</v>
      </c>
      <c r="BQ455">
        <v>7.9497999999999999E-2</v>
      </c>
      <c r="BR455">
        <v>0.121339</v>
      </c>
      <c r="BS455">
        <v>1</v>
      </c>
      <c r="BT455" t="s">
        <v>5725</v>
      </c>
      <c r="BU455">
        <v>772</v>
      </c>
      <c r="BV455">
        <v>0.309585</v>
      </c>
      <c r="BW455">
        <v>0</v>
      </c>
    </row>
    <row r="456" spans="1:75" customFormat="1" x14ac:dyDescent="0.25">
      <c r="A456" t="s">
        <v>5727</v>
      </c>
      <c r="B456" t="s">
        <v>102</v>
      </c>
      <c r="C456" t="s">
        <v>426</v>
      </c>
      <c r="D456" t="s">
        <v>949</v>
      </c>
      <c r="E456">
        <v>2021</v>
      </c>
      <c r="F456">
        <v>251</v>
      </c>
      <c r="G456">
        <v>85</v>
      </c>
      <c r="H456">
        <v>0</v>
      </c>
      <c r="I456">
        <v>30</v>
      </c>
      <c r="J456">
        <v>53</v>
      </c>
      <c r="K456">
        <v>86</v>
      </c>
      <c r="L456">
        <v>55</v>
      </c>
      <c r="M456">
        <v>30</v>
      </c>
      <c r="N456">
        <v>36</v>
      </c>
      <c r="O456">
        <v>24</v>
      </c>
      <c r="P456">
        <v>14</v>
      </c>
      <c r="Q456">
        <v>7</v>
      </c>
      <c r="R456">
        <v>1</v>
      </c>
      <c r="S456">
        <v>0</v>
      </c>
      <c r="T456">
        <v>0</v>
      </c>
      <c r="U456">
        <v>306</v>
      </c>
      <c r="V456">
        <v>29</v>
      </c>
      <c r="W456">
        <v>1</v>
      </c>
      <c r="X456">
        <v>257</v>
      </c>
      <c r="Y456">
        <v>79</v>
      </c>
      <c r="Z456">
        <v>0</v>
      </c>
      <c r="AA456">
        <v>0</v>
      </c>
      <c r="AB456">
        <v>0</v>
      </c>
      <c r="AC456">
        <v>0</v>
      </c>
      <c r="AD456">
        <v>0</v>
      </c>
      <c r="AE456">
        <v>315</v>
      </c>
      <c r="AF456">
        <v>0</v>
      </c>
      <c r="AG456">
        <v>0</v>
      </c>
      <c r="AH456">
        <v>21</v>
      </c>
      <c r="AI456">
        <v>299</v>
      </c>
      <c r="AJ456">
        <v>19</v>
      </c>
      <c r="AK456">
        <v>18</v>
      </c>
      <c r="AL456">
        <v>336</v>
      </c>
      <c r="AM456">
        <v>0.74702400000000002</v>
      </c>
      <c r="AN456">
        <v>0.25297599999999998</v>
      </c>
      <c r="AO456">
        <v>0</v>
      </c>
      <c r="AP456">
        <v>8.928599999999999E-2</v>
      </c>
      <c r="AQ456">
        <v>0.15773799999999999</v>
      </c>
      <c r="AR456">
        <v>0.25595200000000001</v>
      </c>
      <c r="AS456">
        <v>0.16369</v>
      </c>
      <c r="AT456">
        <v>8.928599999999999E-2</v>
      </c>
      <c r="AU456">
        <v>0.107143</v>
      </c>
      <c r="AV456">
        <v>7.1429000000000006E-2</v>
      </c>
      <c r="AW456">
        <v>4.1667000000000003E-2</v>
      </c>
      <c r="AX456">
        <v>2.0833000000000001E-2</v>
      </c>
      <c r="AY456">
        <v>2.9759999999999999E-3</v>
      </c>
      <c r="AZ456">
        <v>0</v>
      </c>
      <c r="BA456">
        <v>0</v>
      </c>
      <c r="BB456">
        <v>0.91071400000000002</v>
      </c>
      <c r="BC456">
        <v>8.6309999999999998E-2</v>
      </c>
      <c r="BD456">
        <v>2.9759999999999999E-3</v>
      </c>
      <c r="BE456">
        <v>0.76488100000000003</v>
      </c>
      <c r="BF456">
        <v>0.23511899999999999</v>
      </c>
      <c r="BG456">
        <v>0</v>
      </c>
      <c r="BH456">
        <v>0</v>
      </c>
      <c r="BI456">
        <v>0</v>
      </c>
      <c r="BJ456">
        <v>0</v>
      </c>
      <c r="BK456">
        <v>0</v>
      </c>
      <c r="BL456">
        <v>0.9375</v>
      </c>
      <c r="BM456">
        <v>0</v>
      </c>
      <c r="BN456">
        <v>0</v>
      </c>
      <c r="BO456">
        <v>6.25E-2</v>
      </c>
      <c r="BP456">
        <v>0.88988100000000003</v>
      </c>
      <c r="BQ456">
        <v>5.6548000000000001E-2</v>
      </c>
      <c r="BR456">
        <v>5.3571000000000001E-2</v>
      </c>
      <c r="BS456">
        <v>1</v>
      </c>
      <c r="BT456" t="s">
        <v>5725</v>
      </c>
      <c r="BU456">
        <v>772</v>
      </c>
      <c r="BV456">
        <v>0.43523299999999998</v>
      </c>
      <c r="BW456">
        <v>0</v>
      </c>
    </row>
    <row r="457" spans="1:75" customFormat="1" x14ac:dyDescent="0.25">
      <c r="A457" t="s">
        <v>5728</v>
      </c>
      <c r="B457" t="s">
        <v>102</v>
      </c>
      <c r="C457" t="s">
        <v>426</v>
      </c>
      <c r="D457" t="s">
        <v>951</v>
      </c>
      <c r="E457">
        <v>2021</v>
      </c>
      <c r="F457">
        <v>20</v>
      </c>
      <c r="G457">
        <v>2</v>
      </c>
      <c r="H457">
        <v>0</v>
      </c>
      <c r="I457">
        <v>0</v>
      </c>
      <c r="J457">
        <v>3</v>
      </c>
      <c r="K457">
        <v>4</v>
      </c>
      <c r="L457">
        <v>2</v>
      </c>
      <c r="M457">
        <v>4</v>
      </c>
      <c r="N457">
        <v>0</v>
      </c>
      <c r="O457">
        <v>6</v>
      </c>
      <c r="P457">
        <v>1</v>
      </c>
      <c r="Q457">
        <v>2</v>
      </c>
      <c r="R457">
        <v>0</v>
      </c>
      <c r="S457">
        <v>0</v>
      </c>
      <c r="T457">
        <v>0</v>
      </c>
      <c r="U457">
        <v>19</v>
      </c>
      <c r="V457">
        <v>3</v>
      </c>
      <c r="W457">
        <v>0</v>
      </c>
      <c r="X457">
        <v>13</v>
      </c>
      <c r="Y457">
        <v>9</v>
      </c>
      <c r="Z457">
        <v>0</v>
      </c>
      <c r="AA457">
        <v>0</v>
      </c>
      <c r="AB457">
        <v>0</v>
      </c>
      <c r="AC457">
        <v>0</v>
      </c>
      <c r="AD457">
        <v>0</v>
      </c>
      <c r="AE457">
        <v>20</v>
      </c>
      <c r="AF457">
        <v>0</v>
      </c>
      <c r="AG457">
        <v>0</v>
      </c>
      <c r="AH457">
        <v>2</v>
      </c>
      <c r="AI457">
        <v>16</v>
      </c>
      <c r="AJ457">
        <v>0</v>
      </c>
      <c r="AK457">
        <v>6</v>
      </c>
      <c r="AL457">
        <v>22</v>
      </c>
      <c r="AM457">
        <v>0.90909099999999998</v>
      </c>
      <c r="AN457">
        <v>9.090899999999999E-2</v>
      </c>
      <c r="AO457">
        <v>0</v>
      </c>
      <c r="AP457">
        <v>0</v>
      </c>
      <c r="AQ457">
        <v>0.13636400000000001</v>
      </c>
      <c r="AR457">
        <v>0.18181800000000001</v>
      </c>
      <c r="AS457">
        <v>9.090899999999999E-2</v>
      </c>
      <c r="AT457">
        <v>0.18181800000000001</v>
      </c>
      <c r="AU457">
        <v>0</v>
      </c>
      <c r="AV457">
        <v>0.272727</v>
      </c>
      <c r="AW457">
        <v>4.5455000000000002E-2</v>
      </c>
      <c r="AX457">
        <v>9.090899999999999E-2</v>
      </c>
      <c r="AY457">
        <v>0</v>
      </c>
      <c r="AZ457">
        <v>0</v>
      </c>
      <c r="BA457">
        <v>0</v>
      </c>
      <c r="BB457">
        <v>0.86363600000000007</v>
      </c>
      <c r="BC457">
        <v>0.13636400000000001</v>
      </c>
      <c r="BD457">
        <v>0</v>
      </c>
      <c r="BE457">
        <v>0.59090900000000002</v>
      </c>
      <c r="BF457">
        <v>0.40909099999999998</v>
      </c>
      <c r="BG457">
        <v>0</v>
      </c>
      <c r="BH457">
        <v>0</v>
      </c>
      <c r="BI457">
        <v>0</v>
      </c>
      <c r="BJ457">
        <v>0</v>
      </c>
      <c r="BK457">
        <v>0</v>
      </c>
      <c r="BL457">
        <v>0.90909099999999998</v>
      </c>
      <c r="BM457">
        <v>0</v>
      </c>
      <c r="BN457">
        <v>0</v>
      </c>
      <c r="BO457">
        <v>9.090899999999999E-2</v>
      </c>
      <c r="BP457">
        <v>0.72727299999999995</v>
      </c>
      <c r="BQ457">
        <v>0</v>
      </c>
      <c r="BR457">
        <v>0.272727</v>
      </c>
      <c r="BS457">
        <v>1</v>
      </c>
      <c r="BT457" t="s">
        <v>5725</v>
      </c>
      <c r="BU457">
        <v>772</v>
      </c>
      <c r="BV457">
        <v>2.8497000000000001E-2</v>
      </c>
      <c r="BW457">
        <v>0</v>
      </c>
    </row>
    <row r="458" spans="1:75" customFormat="1" x14ac:dyDescent="0.25">
      <c r="A458" t="s">
        <v>5729</v>
      </c>
      <c r="B458" t="s">
        <v>102</v>
      </c>
      <c r="C458" t="s">
        <v>426</v>
      </c>
      <c r="D458" t="s">
        <v>953</v>
      </c>
      <c r="E458">
        <v>2021</v>
      </c>
      <c r="F458">
        <v>82</v>
      </c>
      <c r="G458">
        <v>20</v>
      </c>
      <c r="H458">
        <v>0</v>
      </c>
      <c r="I458">
        <v>16</v>
      </c>
      <c r="J458">
        <v>18</v>
      </c>
      <c r="K458">
        <v>12</v>
      </c>
      <c r="L458">
        <v>11</v>
      </c>
      <c r="M458">
        <v>16</v>
      </c>
      <c r="N458">
        <v>11</v>
      </c>
      <c r="O458">
        <v>7</v>
      </c>
      <c r="P458">
        <v>8</v>
      </c>
      <c r="Q458">
        <v>2</v>
      </c>
      <c r="R458">
        <v>1</v>
      </c>
      <c r="S458">
        <v>0</v>
      </c>
      <c r="T458">
        <v>0</v>
      </c>
      <c r="U458">
        <v>90</v>
      </c>
      <c r="V458">
        <v>12</v>
      </c>
      <c r="W458">
        <v>0</v>
      </c>
      <c r="X458">
        <v>80</v>
      </c>
      <c r="Y458">
        <v>22</v>
      </c>
      <c r="Z458">
        <v>0</v>
      </c>
      <c r="AA458">
        <v>0</v>
      </c>
      <c r="AB458">
        <v>0</v>
      </c>
      <c r="AC458">
        <v>0</v>
      </c>
      <c r="AD458">
        <v>0</v>
      </c>
      <c r="AE458">
        <v>91</v>
      </c>
      <c r="AF458">
        <v>0</v>
      </c>
      <c r="AG458">
        <v>0</v>
      </c>
      <c r="AH458">
        <v>11</v>
      </c>
      <c r="AI458">
        <v>68</v>
      </c>
      <c r="AJ458">
        <v>5</v>
      </c>
      <c r="AK458">
        <v>29</v>
      </c>
      <c r="AL458">
        <v>102</v>
      </c>
      <c r="AM458">
        <v>0.80392200000000003</v>
      </c>
      <c r="AN458">
        <v>0.196078</v>
      </c>
      <c r="AO458">
        <v>0</v>
      </c>
      <c r="AP458">
        <v>0.156863</v>
      </c>
      <c r="AQ458">
        <v>0.17647099999999999</v>
      </c>
      <c r="AR458">
        <v>0.117647</v>
      </c>
      <c r="AS458">
        <v>0.10784299999999999</v>
      </c>
      <c r="AT458">
        <v>0.156863</v>
      </c>
      <c r="AU458">
        <v>0.10784299999999999</v>
      </c>
      <c r="AV458">
        <v>6.8627000000000007E-2</v>
      </c>
      <c r="AW458">
        <v>7.8431000000000001E-2</v>
      </c>
      <c r="AX458">
        <v>1.9608E-2</v>
      </c>
      <c r="AY458">
        <v>9.8040000000000002E-3</v>
      </c>
      <c r="AZ458">
        <v>0</v>
      </c>
      <c r="BA458">
        <v>0</v>
      </c>
      <c r="BB458">
        <v>0.88235299999999994</v>
      </c>
      <c r="BC458">
        <v>0.117647</v>
      </c>
      <c r="BD458">
        <v>0</v>
      </c>
      <c r="BE458">
        <v>0.78431399999999996</v>
      </c>
      <c r="BF458">
        <v>0.21568599999999999</v>
      </c>
      <c r="BG458">
        <v>0</v>
      </c>
      <c r="BH458">
        <v>0</v>
      </c>
      <c r="BI458">
        <v>0</v>
      </c>
      <c r="BJ458">
        <v>0</v>
      </c>
      <c r="BK458">
        <v>0</v>
      </c>
      <c r="BL458">
        <v>0.89215699999999998</v>
      </c>
      <c r="BM458">
        <v>0</v>
      </c>
      <c r="BN458">
        <v>0</v>
      </c>
      <c r="BO458">
        <v>0.10784299999999999</v>
      </c>
      <c r="BP458">
        <v>0.66666700000000001</v>
      </c>
      <c r="BQ458">
        <v>4.9020000000000001E-2</v>
      </c>
      <c r="BR458">
        <v>0.28431400000000001</v>
      </c>
      <c r="BS458">
        <v>1</v>
      </c>
      <c r="BT458" t="s">
        <v>5725</v>
      </c>
      <c r="BU458">
        <v>772</v>
      </c>
      <c r="BV458">
        <v>0.13212399999999999</v>
      </c>
      <c r="BW458">
        <v>0</v>
      </c>
    </row>
    <row r="459" spans="1:75" customFormat="1" x14ac:dyDescent="0.25">
      <c r="A459" t="s">
        <v>5730</v>
      </c>
      <c r="B459" t="s">
        <v>102</v>
      </c>
      <c r="C459" t="s">
        <v>426</v>
      </c>
      <c r="D459" t="s">
        <v>961</v>
      </c>
      <c r="E459">
        <v>2021</v>
      </c>
      <c r="F459">
        <v>45</v>
      </c>
      <c r="G459">
        <v>28</v>
      </c>
      <c r="H459">
        <v>0</v>
      </c>
      <c r="I459">
        <v>22</v>
      </c>
      <c r="J459">
        <v>18</v>
      </c>
      <c r="K459">
        <v>10</v>
      </c>
      <c r="L459">
        <v>9</v>
      </c>
      <c r="M459">
        <v>3</v>
      </c>
      <c r="N459">
        <v>6</v>
      </c>
      <c r="O459">
        <v>2</v>
      </c>
      <c r="P459">
        <v>2</v>
      </c>
      <c r="Q459">
        <v>1</v>
      </c>
      <c r="R459">
        <v>0</v>
      </c>
      <c r="S459">
        <v>0</v>
      </c>
      <c r="T459">
        <v>0</v>
      </c>
      <c r="U459">
        <v>66</v>
      </c>
      <c r="V459">
        <v>7</v>
      </c>
      <c r="W459">
        <v>0</v>
      </c>
      <c r="X459">
        <v>41</v>
      </c>
      <c r="Y459">
        <v>16</v>
      </c>
      <c r="Z459">
        <v>16</v>
      </c>
      <c r="AA459">
        <v>0</v>
      </c>
      <c r="AB459">
        <v>0</v>
      </c>
      <c r="AC459">
        <v>0</v>
      </c>
      <c r="AD459">
        <v>0</v>
      </c>
      <c r="AE459">
        <v>65</v>
      </c>
      <c r="AF459">
        <v>0</v>
      </c>
      <c r="AG459">
        <v>0</v>
      </c>
      <c r="AH459">
        <v>8</v>
      </c>
      <c r="AI459">
        <v>59</v>
      </c>
      <c r="AJ459">
        <v>4</v>
      </c>
      <c r="AK459">
        <v>10</v>
      </c>
      <c r="AL459">
        <v>73</v>
      </c>
      <c r="AM459">
        <v>0.61643800000000004</v>
      </c>
      <c r="AN459">
        <v>0.38356200000000001</v>
      </c>
      <c r="AO459">
        <v>0</v>
      </c>
      <c r="AP459">
        <v>0.30137000000000003</v>
      </c>
      <c r="AQ459">
        <v>0.24657499999999999</v>
      </c>
      <c r="AR459">
        <v>0.136986</v>
      </c>
      <c r="AS459">
        <v>0.12328799999999999</v>
      </c>
      <c r="AT459">
        <v>4.1096000000000001E-2</v>
      </c>
      <c r="AU459">
        <v>8.2192000000000001E-2</v>
      </c>
      <c r="AV459">
        <v>2.7397000000000001E-2</v>
      </c>
      <c r="AW459">
        <v>2.7397000000000001E-2</v>
      </c>
      <c r="AX459">
        <v>1.3698999999999999E-2</v>
      </c>
      <c r="AY459">
        <v>0</v>
      </c>
      <c r="AZ459">
        <v>0</v>
      </c>
      <c r="BA459">
        <v>0</v>
      </c>
      <c r="BB459">
        <v>0.90410999999999997</v>
      </c>
      <c r="BC459">
        <v>9.5890000000000003E-2</v>
      </c>
      <c r="BD459">
        <v>0</v>
      </c>
      <c r="BE459">
        <v>0.56164400000000003</v>
      </c>
      <c r="BF459">
        <v>0.21917800000000001</v>
      </c>
      <c r="BG459">
        <v>0.21917800000000001</v>
      </c>
      <c r="BH459">
        <v>0</v>
      </c>
      <c r="BI459">
        <v>0</v>
      </c>
      <c r="BJ459">
        <v>0</v>
      </c>
      <c r="BK459">
        <v>0</v>
      </c>
      <c r="BL459">
        <v>0.89041099999999995</v>
      </c>
      <c r="BM459">
        <v>0</v>
      </c>
      <c r="BN459">
        <v>0</v>
      </c>
      <c r="BO459">
        <v>0.10958900000000001</v>
      </c>
      <c r="BP459">
        <v>0.80821900000000002</v>
      </c>
      <c r="BQ459">
        <v>5.4795000000000003E-2</v>
      </c>
      <c r="BR459">
        <v>0.136986</v>
      </c>
      <c r="BS459">
        <v>1</v>
      </c>
      <c r="BT459" t="s">
        <v>5725</v>
      </c>
      <c r="BU459">
        <v>772</v>
      </c>
      <c r="BV459">
        <v>9.4559999999999991E-2</v>
      </c>
      <c r="BW459">
        <v>0</v>
      </c>
    </row>
    <row r="460" spans="1:75" customFormat="1" x14ac:dyDescent="0.25">
      <c r="A460" t="s">
        <v>5731</v>
      </c>
      <c r="B460" t="s">
        <v>102</v>
      </c>
      <c r="C460" t="s">
        <v>124</v>
      </c>
      <c r="D460" t="s">
        <v>44</v>
      </c>
      <c r="E460">
        <v>2022</v>
      </c>
      <c r="F460">
        <v>2311</v>
      </c>
      <c r="G460">
        <v>1011</v>
      </c>
      <c r="H460">
        <v>0</v>
      </c>
      <c r="I460">
        <v>359</v>
      </c>
      <c r="J460">
        <v>623</v>
      </c>
      <c r="K460">
        <v>606</v>
      </c>
      <c r="L460">
        <v>508</v>
      </c>
      <c r="M460">
        <v>447</v>
      </c>
      <c r="N460">
        <v>320</v>
      </c>
      <c r="O460">
        <v>209</v>
      </c>
      <c r="P460">
        <v>156</v>
      </c>
      <c r="Q460">
        <v>70</v>
      </c>
      <c r="R460">
        <v>22</v>
      </c>
      <c r="S460">
        <v>2</v>
      </c>
      <c r="T460">
        <v>0</v>
      </c>
      <c r="U460">
        <v>2364</v>
      </c>
      <c r="V460">
        <v>958</v>
      </c>
      <c r="W460">
        <v>0</v>
      </c>
      <c r="X460">
        <v>1311</v>
      </c>
      <c r="Y460">
        <v>2011</v>
      </c>
      <c r="Z460">
        <v>0</v>
      </c>
      <c r="AA460">
        <v>6</v>
      </c>
      <c r="AB460">
        <v>0</v>
      </c>
      <c r="AC460">
        <v>76</v>
      </c>
      <c r="AD460">
        <v>100</v>
      </c>
      <c r="AE460">
        <v>3072</v>
      </c>
      <c r="AF460">
        <v>50</v>
      </c>
      <c r="AG460">
        <v>18</v>
      </c>
      <c r="AH460">
        <v>0</v>
      </c>
      <c r="AI460">
        <v>3073</v>
      </c>
      <c r="AJ460">
        <v>238</v>
      </c>
      <c r="AK460">
        <v>11</v>
      </c>
      <c r="AL460">
        <v>3322</v>
      </c>
      <c r="AM460">
        <v>0.69566500000000009</v>
      </c>
      <c r="AN460">
        <v>0.30433500000000002</v>
      </c>
      <c r="AO460">
        <v>0</v>
      </c>
      <c r="AP460">
        <v>0.108067</v>
      </c>
      <c r="AQ460">
        <v>0.18753800000000001</v>
      </c>
      <c r="AR460">
        <v>0.18242</v>
      </c>
      <c r="AS460">
        <v>0.15292</v>
      </c>
      <c r="AT460">
        <v>0.13455700000000001</v>
      </c>
      <c r="AU460">
        <v>9.6327999999999997E-2</v>
      </c>
      <c r="AV460">
        <v>6.2913999999999998E-2</v>
      </c>
      <c r="AW460">
        <v>4.6959999999999988E-2</v>
      </c>
      <c r="AX460">
        <v>2.1072E-2</v>
      </c>
      <c r="AY460">
        <v>6.6230000000000004E-3</v>
      </c>
      <c r="AZ460">
        <v>6.02E-4</v>
      </c>
      <c r="BA460">
        <v>0</v>
      </c>
      <c r="BB460">
        <v>0.71162000000000003</v>
      </c>
      <c r="BC460">
        <v>0.28838000000000003</v>
      </c>
      <c r="BD460">
        <v>0</v>
      </c>
      <c r="BE460">
        <v>0.39464199999999999</v>
      </c>
      <c r="BF460">
        <v>0.60535800000000006</v>
      </c>
      <c r="BG460">
        <v>0</v>
      </c>
      <c r="BH460">
        <v>1.8060000000000001E-3</v>
      </c>
      <c r="BI460">
        <v>0</v>
      </c>
      <c r="BJ460">
        <v>2.2877999999999999E-2</v>
      </c>
      <c r="BK460">
        <v>3.0102E-2</v>
      </c>
      <c r="BL460">
        <v>0.92474400000000001</v>
      </c>
      <c r="BM460">
        <v>1.5051E-2</v>
      </c>
      <c r="BN460">
        <v>5.4179999999999992E-3</v>
      </c>
      <c r="BO460">
        <v>0</v>
      </c>
      <c r="BP460">
        <v>0.9250449999999999</v>
      </c>
      <c r="BQ460">
        <v>7.1643999999999999E-2</v>
      </c>
      <c r="BR460">
        <v>3.3110000000000001E-3</v>
      </c>
      <c r="BS460">
        <v>1</v>
      </c>
      <c r="BT460" t="s">
        <v>5732</v>
      </c>
      <c r="BU460">
        <v>3322</v>
      </c>
      <c r="BV460">
        <v>1</v>
      </c>
      <c r="BW460">
        <v>0</v>
      </c>
    </row>
    <row r="461" spans="1:75" customFormat="1" x14ac:dyDescent="0.25">
      <c r="A461" t="s">
        <v>5733</v>
      </c>
      <c r="B461" t="s">
        <v>102</v>
      </c>
      <c r="C461" t="s">
        <v>124</v>
      </c>
      <c r="D461" t="s">
        <v>947</v>
      </c>
      <c r="E461">
        <v>2022</v>
      </c>
      <c r="F461">
        <v>1527</v>
      </c>
      <c r="G461">
        <v>768</v>
      </c>
      <c r="H461">
        <v>0</v>
      </c>
      <c r="I461">
        <v>291</v>
      </c>
      <c r="J461">
        <v>485</v>
      </c>
      <c r="K461">
        <v>432</v>
      </c>
      <c r="L461">
        <v>324</v>
      </c>
      <c r="M461">
        <v>285</v>
      </c>
      <c r="N461">
        <v>208</v>
      </c>
      <c r="O461">
        <v>119</v>
      </c>
      <c r="P461">
        <v>85</v>
      </c>
      <c r="Q461">
        <v>49</v>
      </c>
      <c r="R461">
        <v>15</v>
      </c>
      <c r="S461">
        <v>2</v>
      </c>
      <c r="T461">
        <v>0</v>
      </c>
      <c r="U461">
        <v>1582</v>
      </c>
      <c r="V461">
        <v>713</v>
      </c>
      <c r="W461">
        <v>0</v>
      </c>
      <c r="X461">
        <v>819</v>
      </c>
      <c r="Y461">
        <v>1476</v>
      </c>
      <c r="Z461">
        <v>0</v>
      </c>
      <c r="AA461">
        <v>6</v>
      </c>
      <c r="AB461">
        <v>0</v>
      </c>
      <c r="AC461">
        <v>51</v>
      </c>
      <c r="AD461">
        <v>33</v>
      </c>
      <c r="AE461">
        <v>2191</v>
      </c>
      <c r="AF461">
        <v>13</v>
      </c>
      <c r="AG461">
        <v>1</v>
      </c>
      <c r="AH461">
        <v>0</v>
      </c>
      <c r="AI461">
        <v>2160</v>
      </c>
      <c r="AJ461">
        <v>129</v>
      </c>
      <c r="AK461">
        <v>6</v>
      </c>
      <c r="AL461">
        <v>2295</v>
      </c>
      <c r="AM461">
        <v>0.66535900000000003</v>
      </c>
      <c r="AN461">
        <v>0.33464100000000002</v>
      </c>
      <c r="AO461">
        <v>0</v>
      </c>
      <c r="AP461">
        <v>0.12679699999999999</v>
      </c>
      <c r="AQ461">
        <v>0.21132899999999999</v>
      </c>
      <c r="AR461">
        <v>0.18823500000000001</v>
      </c>
      <c r="AS461">
        <v>0.141176</v>
      </c>
      <c r="AT461">
        <v>0.124183</v>
      </c>
      <c r="AU461">
        <v>9.0632000000000004E-2</v>
      </c>
      <c r="AV461">
        <v>5.1852000000000002E-2</v>
      </c>
      <c r="AW461">
        <v>3.7037E-2</v>
      </c>
      <c r="AX461">
        <v>2.1350999999999998E-2</v>
      </c>
      <c r="AY461">
        <v>6.5359999999999993E-3</v>
      </c>
      <c r="AZ461">
        <v>8.7099999999999992E-4</v>
      </c>
      <c r="BA461">
        <v>0</v>
      </c>
      <c r="BB461">
        <v>0.68932500000000008</v>
      </c>
      <c r="BC461">
        <v>0.31067499999999998</v>
      </c>
      <c r="BD461">
        <v>0</v>
      </c>
      <c r="BE461">
        <v>0.35686299999999999</v>
      </c>
      <c r="BF461">
        <v>0.64313699999999996</v>
      </c>
      <c r="BG461">
        <v>0</v>
      </c>
      <c r="BH461">
        <v>2.614E-3</v>
      </c>
      <c r="BI461">
        <v>0</v>
      </c>
      <c r="BJ461">
        <v>2.2221999999999999E-2</v>
      </c>
      <c r="BK461">
        <v>1.4378999999999999E-2</v>
      </c>
      <c r="BL461">
        <v>0.95468399999999998</v>
      </c>
      <c r="BM461">
        <v>5.6639999999999998E-3</v>
      </c>
      <c r="BN461">
        <v>4.3600000000000003E-4</v>
      </c>
      <c r="BO461">
        <v>0</v>
      </c>
      <c r="BP461">
        <v>0.94117600000000001</v>
      </c>
      <c r="BQ461">
        <v>5.6209000000000002E-2</v>
      </c>
      <c r="BR461">
        <v>2.614E-3</v>
      </c>
      <c r="BS461">
        <v>1</v>
      </c>
      <c r="BT461" t="s">
        <v>5732</v>
      </c>
      <c r="BU461">
        <v>3322</v>
      </c>
      <c r="BV461">
        <v>0.69084900000000005</v>
      </c>
      <c r="BW461">
        <v>0</v>
      </c>
    </row>
    <row r="462" spans="1:75" customFormat="1" x14ac:dyDescent="0.25">
      <c r="A462" t="s">
        <v>5734</v>
      </c>
      <c r="B462" t="s">
        <v>102</v>
      </c>
      <c r="C462" t="s">
        <v>124</v>
      </c>
      <c r="D462" t="s">
        <v>949</v>
      </c>
      <c r="E462">
        <v>2022</v>
      </c>
      <c r="F462">
        <v>604</v>
      </c>
      <c r="G462">
        <v>162</v>
      </c>
      <c r="H462">
        <v>0</v>
      </c>
      <c r="I462">
        <v>58</v>
      </c>
      <c r="J462">
        <v>116</v>
      </c>
      <c r="K462">
        <v>138</v>
      </c>
      <c r="L462">
        <v>124</v>
      </c>
      <c r="M462">
        <v>119</v>
      </c>
      <c r="N462">
        <v>79</v>
      </c>
      <c r="O462">
        <v>65</v>
      </c>
      <c r="P462">
        <v>50</v>
      </c>
      <c r="Q462">
        <v>12</v>
      </c>
      <c r="R462">
        <v>5</v>
      </c>
      <c r="S462">
        <v>0</v>
      </c>
      <c r="T462">
        <v>0</v>
      </c>
      <c r="U462">
        <v>588</v>
      </c>
      <c r="V462">
        <v>178</v>
      </c>
      <c r="W462">
        <v>0</v>
      </c>
      <c r="X462">
        <v>356</v>
      </c>
      <c r="Y462">
        <v>410</v>
      </c>
      <c r="Z462">
        <v>0</v>
      </c>
      <c r="AA462">
        <v>0</v>
      </c>
      <c r="AB462">
        <v>0</v>
      </c>
      <c r="AC462">
        <v>10</v>
      </c>
      <c r="AD462">
        <v>38</v>
      </c>
      <c r="AE462">
        <v>712</v>
      </c>
      <c r="AF462">
        <v>6</v>
      </c>
      <c r="AG462">
        <v>0</v>
      </c>
      <c r="AH462">
        <v>0</v>
      </c>
      <c r="AI462">
        <v>662</v>
      </c>
      <c r="AJ462">
        <v>103</v>
      </c>
      <c r="AK462">
        <v>1</v>
      </c>
      <c r="AL462">
        <v>766</v>
      </c>
      <c r="AM462">
        <v>0.7885120000000001</v>
      </c>
      <c r="AN462">
        <v>0.21148800000000001</v>
      </c>
      <c r="AO462">
        <v>0</v>
      </c>
      <c r="AP462">
        <v>7.5717999999999994E-2</v>
      </c>
      <c r="AQ462">
        <v>0.15143599999999999</v>
      </c>
      <c r="AR462">
        <v>0.18015700000000001</v>
      </c>
      <c r="AS462">
        <v>0.16188</v>
      </c>
      <c r="AT462">
        <v>0.15535199999999999</v>
      </c>
      <c r="AU462">
        <v>0.103133</v>
      </c>
      <c r="AV462">
        <v>8.4856000000000001E-2</v>
      </c>
      <c r="AW462">
        <v>6.5273999999999999E-2</v>
      </c>
      <c r="AX462">
        <v>1.5665999999999999E-2</v>
      </c>
      <c r="AY462">
        <v>6.5269999999999998E-3</v>
      </c>
      <c r="AZ462">
        <v>0</v>
      </c>
      <c r="BA462">
        <v>0</v>
      </c>
      <c r="BB462">
        <v>0.76762399999999997</v>
      </c>
      <c r="BC462">
        <v>0.232376</v>
      </c>
      <c r="BD462">
        <v>0</v>
      </c>
      <c r="BE462">
        <v>0.464752</v>
      </c>
      <c r="BF462">
        <v>0.53524799999999995</v>
      </c>
      <c r="BG462">
        <v>0</v>
      </c>
      <c r="BH462">
        <v>0</v>
      </c>
      <c r="BI462">
        <v>0</v>
      </c>
      <c r="BJ462">
        <v>1.3055000000000001E-2</v>
      </c>
      <c r="BK462">
        <v>4.9607999999999999E-2</v>
      </c>
      <c r="BL462">
        <v>0.929504</v>
      </c>
      <c r="BM462">
        <v>7.8329999999999997E-3</v>
      </c>
      <c r="BN462">
        <v>0</v>
      </c>
      <c r="BO462">
        <v>0</v>
      </c>
      <c r="BP462">
        <v>0.86423000000000005</v>
      </c>
      <c r="BQ462">
        <v>0.134465</v>
      </c>
      <c r="BR462">
        <v>1.305E-3</v>
      </c>
      <c r="BS462">
        <v>1</v>
      </c>
      <c r="BT462" t="s">
        <v>5732</v>
      </c>
      <c r="BU462">
        <v>3322</v>
      </c>
      <c r="BV462">
        <v>0.23058400000000001</v>
      </c>
      <c r="BW462">
        <v>0</v>
      </c>
    </row>
    <row r="463" spans="1:75" customFormat="1" x14ac:dyDescent="0.25">
      <c r="A463" t="s">
        <v>5735</v>
      </c>
      <c r="B463" t="s">
        <v>102</v>
      </c>
      <c r="C463" t="s">
        <v>124</v>
      </c>
      <c r="D463" t="s">
        <v>951</v>
      </c>
      <c r="E463">
        <v>2022</v>
      </c>
      <c r="F463">
        <v>70</v>
      </c>
      <c r="G463">
        <v>23</v>
      </c>
      <c r="H463">
        <v>0</v>
      </c>
      <c r="I463">
        <v>2</v>
      </c>
      <c r="J463">
        <v>9</v>
      </c>
      <c r="K463">
        <v>10</v>
      </c>
      <c r="L463">
        <v>29</v>
      </c>
      <c r="M463">
        <v>16</v>
      </c>
      <c r="N463">
        <v>5</v>
      </c>
      <c r="O463">
        <v>11</v>
      </c>
      <c r="P463">
        <v>8</v>
      </c>
      <c r="Q463">
        <v>2</v>
      </c>
      <c r="R463">
        <v>1</v>
      </c>
      <c r="S463">
        <v>0</v>
      </c>
      <c r="T463">
        <v>0</v>
      </c>
      <c r="U463">
        <v>51</v>
      </c>
      <c r="V463">
        <v>42</v>
      </c>
      <c r="W463">
        <v>0</v>
      </c>
      <c r="X463">
        <v>41</v>
      </c>
      <c r="Y463">
        <v>52</v>
      </c>
      <c r="Z463">
        <v>0</v>
      </c>
      <c r="AA463">
        <v>0</v>
      </c>
      <c r="AB463">
        <v>0</v>
      </c>
      <c r="AC463">
        <v>2</v>
      </c>
      <c r="AD463">
        <v>1</v>
      </c>
      <c r="AE463">
        <v>90</v>
      </c>
      <c r="AF463">
        <v>0</v>
      </c>
      <c r="AG463">
        <v>0</v>
      </c>
      <c r="AH463">
        <v>0</v>
      </c>
      <c r="AI463">
        <v>91</v>
      </c>
      <c r="AJ463">
        <v>2</v>
      </c>
      <c r="AK463">
        <v>0</v>
      </c>
      <c r="AL463">
        <v>93</v>
      </c>
      <c r="AM463">
        <v>0.75268800000000002</v>
      </c>
      <c r="AN463">
        <v>0.247312</v>
      </c>
      <c r="AO463">
        <v>0</v>
      </c>
      <c r="AP463">
        <v>2.1505E-2</v>
      </c>
      <c r="AQ463">
        <v>9.6773999999999999E-2</v>
      </c>
      <c r="AR463">
        <v>0.107527</v>
      </c>
      <c r="AS463">
        <v>0.31182799999999999</v>
      </c>
      <c r="AT463">
        <v>0.172043</v>
      </c>
      <c r="AU463">
        <v>5.3762999999999998E-2</v>
      </c>
      <c r="AV463">
        <v>0.11828</v>
      </c>
      <c r="AW463">
        <v>8.6022000000000001E-2</v>
      </c>
      <c r="AX463">
        <v>2.1505E-2</v>
      </c>
      <c r="AY463">
        <v>1.0753E-2</v>
      </c>
      <c r="AZ463">
        <v>0</v>
      </c>
      <c r="BA463">
        <v>0</v>
      </c>
      <c r="BB463">
        <v>0.54838700000000007</v>
      </c>
      <c r="BC463">
        <v>0.45161299999999999</v>
      </c>
      <c r="BD463">
        <v>0</v>
      </c>
      <c r="BE463">
        <v>0.44085999999999997</v>
      </c>
      <c r="BF463">
        <v>0.55913999999999997</v>
      </c>
      <c r="BG463">
        <v>0</v>
      </c>
      <c r="BH463">
        <v>0</v>
      </c>
      <c r="BI463">
        <v>0</v>
      </c>
      <c r="BJ463">
        <v>2.1505E-2</v>
      </c>
      <c r="BK463">
        <v>1.0753E-2</v>
      </c>
      <c r="BL463">
        <v>0.96774199999999988</v>
      </c>
      <c r="BM463">
        <v>0</v>
      </c>
      <c r="BN463">
        <v>0</v>
      </c>
      <c r="BO463">
        <v>0</v>
      </c>
      <c r="BP463">
        <v>0.97849500000000011</v>
      </c>
      <c r="BQ463">
        <v>2.1505E-2</v>
      </c>
      <c r="BR463">
        <v>0</v>
      </c>
      <c r="BS463">
        <v>1</v>
      </c>
      <c r="BT463" t="s">
        <v>5732</v>
      </c>
      <c r="BU463">
        <v>3322</v>
      </c>
      <c r="BV463">
        <v>2.7994999999999999E-2</v>
      </c>
      <c r="BW463">
        <v>0</v>
      </c>
    </row>
    <row r="464" spans="1:75" customFormat="1" x14ac:dyDescent="0.25">
      <c r="A464" t="s">
        <v>5736</v>
      </c>
      <c r="B464" t="s">
        <v>102</v>
      </c>
      <c r="C464" t="s">
        <v>124</v>
      </c>
      <c r="D464" t="s">
        <v>953</v>
      </c>
      <c r="E464">
        <v>2022</v>
      </c>
      <c r="F464">
        <v>109</v>
      </c>
      <c r="G464">
        <v>58</v>
      </c>
      <c r="H464">
        <v>0</v>
      </c>
      <c r="I464">
        <v>8</v>
      </c>
      <c r="J464">
        <v>13</v>
      </c>
      <c r="K464">
        <v>26</v>
      </c>
      <c r="L464">
        <v>30</v>
      </c>
      <c r="M464">
        <v>27</v>
      </c>
      <c r="N464">
        <v>28</v>
      </c>
      <c r="O464">
        <v>14</v>
      </c>
      <c r="P464">
        <v>13</v>
      </c>
      <c r="Q464">
        <v>7</v>
      </c>
      <c r="R464">
        <v>1</v>
      </c>
      <c r="S464">
        <v>0</v>
      </c>
      <c r="T464">
        <v>0</v>
      </c>
      <c r="U464">
        <v>142</v>
      </c>
      <c r="V464">
        <v>25</v>
      </c>
      <c r="W464">
        <v>0</v>
      </c>
      <c r="X464">
        <v>95</v>
      </c>
      <c r="Y464">
        <v>72</v>
      </c>
      <c r="Z464">
        <v>0</v>
      </c>
      <c r="AA464">
        <v>0</v>
      </c>
      <c r="AB464">
        <v>0</v>
      </c>
      <c r="AC464">
        <v>13</v>
      </c>
      <c r="AD464">
        <v>28</v>
      </c>
      <c r="AE464">
        <v>78</v>
      </c>
      <c r="AF464">
        <v>31</v>
      </c>
      <c r="AG464">
        <v>17</v>
      </c>
      <c r="AH464">
        <v>0</v>
      </c>
      <c r="AI464">
        <v>159</v>
      </c>
      <c r="AJ464">
        <v>5</v>
      </c>
      <c r="AK464">
        <v>3</v>
      </c>
      <c r="AL464">
        <v>167</v>
      </c>
      <c r="AM464">
        <v>0.65269499999999991</v>
      </c>
      <c r="AN464">
        <v>0.34730499999999997</v>
      </c>
      <c r="AO464">
        <v>0</v>
      </c>
      <c r="AP464">
        <v>4.7904000000000002E-2</v>
      </c>
      <c r="AQ464">
        <v>7.7843999999999997E-2</v>
      </c>
      <c r="AR464">
        <v>0.15568899999999999</v>
      </c>
      <c r="AS464">
        <v>0.179641</v>
      </c>
      <c r="AT464">
        <v>0.16167699999999999</v>
      </c>
      <c r="AU464">
        <v>0.16766500000000001</v>
      </c>
      <c r="AV464">
        <v>8.3832000000000004E-2</v>
      </c>
      <c r="AW464">
        <v>7.7843999999999997E-2</v>
      </c>
      <c r="AX464">
        <v>4.1916000000000002E-2</v>
      </c>
      <c r="AY464">
        <v>5.9880000000000003E-3</v>
      </c>
      <c r="AZ464">
        <v>0</v>
      </c>
      <c r="BA464">
        <v>0</v>
      </c>
      <c r="BB464">
        <v>0.85029900000000003</v>
      </c>
      <c r="BC464">
        <v>0.149701</v>
      </c>
      <c r="BD464">
        <v>0</v>
      </c>
      <c r="BE464">
        <v>0.56886199999999998</v>
      </c>
      <c r="BF464">
        <v>0.43113800000000002</v>
      </c>
      <c r="BG464">
        <v>0</v>
      </c>
      <c r="BH464">
        <v>0</v>
      </c>
      <c r="BI464">
        <v>0</v>
      </c>
      <c r="BJ464">
        <v>7.7843999999999997E-2</v>
      </c>
      <c r="BK464">
        <v>0.16766500000000001</v>
      </c>
      <c r="BL464">
        <v>0.46706599999999998</v>
      </c>
      <c r="BM464">
        <v>0.18562899999999999</v>
      </c>
      <c r="BN464">
        <v>0.101796</v>
      </c>
      <c r="BO464">
        <v>0</v>
      </c>
      <c r="BP464">
        <v>0.95209599999999994</v>
      </c>
      <c r="BQ464">
        <v>2.9940000000000001E-2</v>
      </c>
      <c r="BR464">
        <v>1.7964000000000001E-2</v>
      </c>
      <c r="BS464">
        <v>1</v>
      </c>
      <c r="BT464" t="s">
        <v>5732</v>
      </c>
      <c r="BU464">
        <v>3322</v>
      </c>
      <c r="BV464">
        <v>5.0271000000000003E-2</v>
      </c>
      <c r="BW464">
        <v>0</v>
      </c>
    </row>
    <row r="465" spans="1:75" customFormat="1" x14ac:dyDescent="0.25">
      <c r="A465" t="s">
        <v>5737</v>
      </c>
      <c r="B465" t="s">
        <v>102</v>
      </c>
      <c r="C465" t="s">
        <v>124</v>
      </c>
      <c r="D465" t="s">
        <v>961</v>
      </c>
      <c r="E465">
        <v>2022</v>
      </c>
      <c r="F465">
        <v>1</v>
      </c>
      <c r="G465">
        <v>0</v>
      </c>
      <c r="H465">
        <v>0</v>
      </c>
      <c r="I465">
        <v>0</v>
      </c>
      <c r="J465">
        <v>0</v>
      </c>
      <c r="K465">
        <v>0</v>
      </c>
      <c r="L465">
        <v>1</v>
      </c>
      <c r="M465">
        <v>0</v>
      </c>
      <c r="N465">
        <v>0</v>
      </c>
      <c r="O465">
        <v>0</v>
      </c>
      <c r="P465">
        <v>0</v>
      </c>
      <c r="Q465">
        <v>0</v>
      </c>
      <c r="R465">
        <v>0</v>
      </c>
      <c r="S465">
        <v>0</v>
      </c>
      <c r="T465">
        <v>0</v>
      </c>
      <c r="U465">
        <v>1</v>
      </c>
      <c r="V465">
        <v>0</v>
      </c>
      <c r="W465">
        <v>0</v>
      </c>
      <c r="X465">
        <v>0</v>
      </c>
      <c r="Y465">
        <v>1</v>
      </c>
      <c r="Z465">
        <v>0</v>
      </c>
      <c r="AA465">
        <v>0</v>
      </c>
      <c r="AB465">
        <v>0</v>
      </c>
      <c r="AC465">
        <v>0</v>
      </c>
      <c r="AD465">
        <v>0</v>
      </c>
      <c r="AE465">
        <v>1</v>
      </c>
      <c r="AF465">
        <v>0</v>
      </c>
      <c r="AG465">
        <v>0</v>
      </c>
      <c r="AH465">
        <v>0</v>
      </c>
      <c r="AI465">
        <v>0</v>
      </c>
      <c r="AJ465">
        <v>0</v>
      </c>
      <c r="AK465">
        <v>1</v>
      </c>
      <c r="AL465">
        <v>1</v>
      </c>
      <c r="AM465">
        <v>1</v>
      </c>
      <c r="AN465">
        <v>0</v>
      </c>
      <c r="AO465">
        <v>0</v>
      </c>
      <c r="AP465">
        <v>0</v>
      </c>
      <c r="AQ465">
        <v>0</v>
      </c>
      <c r="AR465">
        <v>0</v>
      </c>
      <c r="AS465">
        <v>1</v>
      </c>
      <c r="AT465">
        <v>0</v>
      </c>
      <c r="AU465">
        <v>0</v>
      </c>
      <c r="AV465">
        <v>0</v>
      </c>
      <c r="AW465">
        <v>0</v>
      </c>
      <c r="AX465">
        <v>0</v>
      </c>
      <c r="AY465">
        <v>0</v>
      </c>
      <c r="AZ465">
        <v>0</v>
      </c>
      <c r="BA465">
        <v>0</v>
      </c>
      <c r="BB465">
        <v>1</v>
      </c>
      <c r="BC465">
        <v>0</v>
      </c>
      <c r="BD465">
        <v>0</v>
      </c>
      <c r="BE465">
        <v>0</v>
      </c>
      <c r="BF465">
        <v>1</v>
      </c>
      <c r="BG465">
        <v>0</v>
      </c>
      <c r="BH465">
        <v>0</v>
      </c>
      <c r="BI465">
        <v>0</v>
      </c>
      <c r="BJ465">
        <v>0</v>
      </c>
      <c r="BK465">
        <v>0</v>
      </c>
      <c r="BL465">
        <v>1</v>
      </c>
      <c r="BM465">
        <v>0</v>
      </c>
      <c r="BN465">
        <v>0</v>
      </c>
      <c r="BO465">
        <v>0</v>
      </c>
      <c r="BP465">
        <v>0</v>
      </c>
      <c r="BQ465">
        <v>0</v>
      </c>
      <c r="BR465">
        <v>1</v>
      </c>
      <c r="BS465">
        <v>1</v>
      </c>
      <c r="BT465" t="s">
        <v>5732</v>
      </c>
      <c r="BU465">
        <v>3322</v>
      </c>
      <c r="BV465">
        <v>3.01E-4</v>
      </c>
      <c r="BW465">
        <v>0</v>
      </c>
    </row>
    <row r="466" spans="1:75" customFormat="1" x14ac:dyDescent="0.25">
      <c r="A466" t="s">
        <v>5738</v>
      </c>
      <c r="B466" t="s">
        <v>102</v>
      </c>
      <c r="C466" t="s">
        <v>123</v>
      </c>
      <c r="D466" t="s">
        <v>44</v>
      </c>
      <c r="E466">
        <v>2022</v>
      </c>
      <c r="F466">
        <v>3018</v>
      </c>
      <c r="G466">
        <v>1536</v>
      </c>
      <c r="H466">
        <v>0</v>
      </c>
      <c r="I466">
        <v>473</v>
      </c>
      <c r="J466">
        <v>887</v>
      </c>
      <c r="K466">
        <v>843</v>
      </c>
      <c r="L466">
        <v>657</v>
      </c>
      <c r="M466">
        <v>555</v>
      </c>
      <c r="N466">
        <v>399</v>
      </c>
      <c r="O466">
        <v>331</v>
      </c>
      <c r="P466">
        <v>227</v>
      </c>
      <c r="Q466">
        <v>120</v>
      </c>
      <c r="R466">
        <v>53</v>
      </c>
      <c r="S466">
        <v>3</v>
      </c>
      <c r="T466">
        <v>6</v>
      </c>
      <c r="U466">
        <v>3106</v>
      </c>
      <c r="V466">
        <v>1448</v>
      </c>
      <c r="W466">
        <v>0</v>
      </c>
      <c r="X466">
        <v>2768</v>
      </c>
      <c r="Y466">
        <v>1756</v>
      </c>
      <c r="Z466">
        <v>30</v>
      </c>
      <c r="AA466">
        <v>29</v>
      </c>
      <c r="AB466">
        <v>0</v>
      </c>
      <c r="AC466">
        <v>26</v>
      </c>
      <c r="AD466">
        <v>65</v>
      </c>
      <c r="AE466">
        <v>4349</v>
      </c>
      <c r="AF466">
        <v>22</v>
      </c>
      <c r="AG466">
        <v>18</v>
      </c>
      <c r="AH466">
        <v>45</v>
      </c>
      <c r="AI466">
        <v>4135</v>
      </c>
      <c r="AJ466">
        <v>276</v>
      </c>
      <c r="AK466">
        <v>143</v>
      </c>
      <c r="AL466">
        <v>4554</v>
      </c>
      <c r="AM466">
        <v>0.66271400000000003</v>
      </c>
      <c r="AN466">
        <v>0.33728599999999997</v>
      </c>
      <c r="AO466">
        <v>0</v>
      </c>
      <c r="AP466">
        <v>0.103865</v>
      </c>
      <c r="AQ466">
        <v>0.194774</v>
      </c>
      <c r="AR466">
        <v>0.185112</v>
      </c>
      <c r="AS466">
        <v>0.14426900000000001</v>
      </c>
      <c r="AT466">
        <v>0.12187099999999999</v>
      </c>
      <c r="AU466">
        <v>8.7614999999999998E-2</v>
      </c>
      <c r="AV466">
        <v>7.2682999999999998E-2</v>
      </c>
      <c r="AW466">
        <v>4.9846000000000001E-2</v>
      </c>
      <c r="AX466">
        <v>2.6349999999999998E-2</v>
      </c>
      <c r="AY466">
        <v>1.1638000000000001E-2</v>
      </c>
      <c r="AZ466">
        <v>6.5899999999999997E-4</v>
      </c>
      <c r="BA466">
        <v>1.3179999999999999E-3</v>
      </c>
      <c r="BB466">
        <v>0.68203800000000003</v>
      </c>
      <c r="BC466">
        <v>0.31796200000000002</v>
      </c>
      <c r="BD466">
        <v>0</v>
      </c>
      <c r="BE466">
        <v>0.60781700000000005</v>
      </c>
      <c r="BF466">
        <v>0.38559500000000002</v>
      </c>
      <c r="BG466">
        <v>6.5880000000000001E-3</v>
      </c>
      <c r="BH466">
        <v>6.3680000000000004E-3</v>
      </c>
      <c r="BI466">
        <v>0</v>
      </c>
      <c r="BJ466">
        <v>5.7089999999999997E-3</v>
      </c>
      <c r="BK466">
        <v>1.4272999999999999E-2</v>
      </c>
      <c r="BL466">
        <v>0.95498500000000008</v>
      </c>
      <c r="BM466">
        <v>4.8309999999999994E-3</v>
      </c>
      <c r="BN466">
        <v>3.9529999999999999E-3</v>
      </c>
      <c r="BO466">
        <v>9.8809999999999992E-3</v>
      </c>
      <c r="BP466">
        <v>0.90799300000000005</v>
      </c>
      <c r="BQ466">
        <v>6.0606E-2</v>
      </c>
      <c r="BR466">
        <v>3.1400999999999998E-2</v>
      </c>
      <c r="BS466">
        <v>1</v>
      </c>
      <c r="BT466" t="s">
        <v>5739</v>
      </c>
      <c r="BU466">
        <v>4554</v>
      </c>
      <c r="BV466">
        <v>1</v>
      </c>
      <c r="BW466">
        <v>0</v>
      </c>
    </row>
    <row r="467" spans="1:75" customFormat="1" x14ac:dyDescent="0.25">
      <c r="A467" t="s">
        <v>5740</v>
      </c>
      <c r="B467" t="s">
        <v>102</v>
      </c>
      <c r="C467" t="s">
        <v>123</v>
      </c>
      <c r="D467" t="s">
        <v>947</v>
      </c>
      <c r="E467">
        <v>2022</v>
      </c>
      <c r="F467">
        <v>2064</v>
      </c>
      <c r="G467">
        <v>1273</v>
      </c>
      <c r="H467">
        <v>0</v>
      </c>
      <c r="I467">
        <v>365</v>
      </c>
      <c r="J467">
        <v>696</v>
      </c>
      <c r="K467">
        <v>659</v>
      </c>
      <c r="L467">
        <v>483</v>
      </c>
      <c r="M467">
        <v>370</v>
      </c>
      <c r="N467">
        <v>280</v>
      </c>
      <c r="O467">
        <v>212</v>
      </c>
      <c r="P467">
        <v>145</v>
      </c>
      <c r="Q467">
        <v>79</v>
      </c>
      <c r="R467">
        <v>41</v>
      </c>
      <c r="S467">
        <v>2</v>
      </c>
      <c r="T467">
        <v>5</v>
      </c>
      <c r="U467">
        <v>2232</v>
      </c>
      <c r="V467">
        <v>1105</v>
      </c>
      <c r="W467">
        <v>0</v>
      </c>
      <c r="X467">
        <v>2076</v>
      </c>
      <c r="Y467">
        <v>1261</v>
      </c>
      <c r="Z467">
        <v>0</v>
      </c>
      <c r="AA467">
        <v>9</v>
      </c>
      <c r="AB467">
        <v>0</v>
      </c>
      <c r="AC467">
        <v>16</v>
      </c>
      <c r="AD467">
        <v>18</v>
      </c>
      <c r="AE467">
        <v>3290</v>
      </c>
      <c r="AF467">
        <v>1</v>
      </c>
      <c r="AG467">
        <v>0</v>
      </c>
      <c r="AH467">
        <v>3</v>
      </c>
      <c r="AI467">
        <v>3011</v>
      </c>
      <c r="AJ467">
        <v>223</v>
      </c>
      <c r="AK467">
        <v>103</v>
      </c>
      <c r="AL467">
        <v>3337</v>
      </c>
      <c r="AM467">
        <v>0.61851999999999996</v>
      </c>
      <c r="AN467">
        <v>0.38147999999999999</v>
      </c>
      <c r="AO467">
        <v>0</v>
      </c>
      <c r="AP467">
        <v>0.10938000000000001</v>
      </c>
      <c r="AQ467">
        <v>0.20857100000000001</v>
      </c>
      <c r="AR467">
        <v>0.19748299999999999</v>
      </c>
      <c r="AS467">
        <v>0.14474100000000001</v>
      </c>
      <c r="AT467">
        <v>0.110878</v>
      </c>
      <c r="AU467">
        <v>8.390800000000001E-2</v>
      </c>
      <c r="AV467">
        <v>6.3530000000000003E-2</v>
      </c>
      <c r="AW467">
        <v>4.3451999999999998E-2</v>
      </c>
      <c r="AX467">
        <v>2.3674000000000001E-2</v>
      </c>
      <c r="AY467">
        <v>1.2286E-2</v>
      </c>
      <c r="AZ467">
        <v>5.9900000000000003E-4</v>
      </c>
      <c r="BA467">
        <v>1.498E-3</v>
      </c>
      <c r="BB467">
        <v>0.6688639999999999</v>
      </c>
      <c r="BC467">
        <v>0.33113599999999999</v>
      </c>
      <c r="BD467">
        <v>0</v>
      </c>
      <c r="BE467">
        <v>0.622116</v>
      </c>
      <c r="BF467">
        <v>0.37788400000000011</v>
      </c>
      <c r="BG467">
        <v>0</v>
      </c>
      <c r="BH467">
        <v>2.6970000000000002E-3</v>
      </c>
      <c r="BI467">
        <v>0</v>
      </c>
      <c r="BJ467">
        <v>4.7949999999999998E-3</v>
      </c>
      <c r="BK467">
        <v>5.3939999999999986E-3</v>
      </c>
      <c r="BL467">
        <v>0.98591499999999999</v>
      </c>
      <c r="BM467">
        <v>2.9999999999999997E-4</v>
      </c>
      <c r="BN467">
        <v>0</v>
      </c>
      <c r="BO467">
        <v>8.9899999999999995E-4</v>
      </c>
      <c r="BP467">
        <v>0.90230699999999997</v>
      </c>
      <c r="BQ467">
        <v>6.6825999999999997E-2</v>
      </c>
      <c r="BR467">
        <v>3.0866000000000001E-2</v>
      </c>
      <c r="BS467">
        <v>1</v>
      </c>
      <c r="BT467" t="s">
        <v>5739</v>
      </c>
      <c r="BU467">
        <v>4554</v>
      </c>
      <c r="BV467">
        <v>0.73276200000000002</v>
      </c>
      <c r="BW467">
        <v>0</v>
      </c>
    </row>
    <row r="468" spans="1:75" customFormat="1" x14ac:dyDescent="0.25">
      <c r="A468" t="s">
        <v>5741</v>
      </c>
      <c r="B468" t="s">
        <v>102</v>
      </c>
      <c r="C468" t="s">
        <v>123</v>
      </c>
      <c r="D468" t="s">
        <v>949</v>
      </c>
      <c r="E468">
        <v>2022</v>
      </c>
      <c r="F468">
        <v>622</v>
      </c>
      <c r="G468">
        <v>162</v>
      </c>
      <c r="H468">
        <v>0</v>
      </c>
      <c r="I468">
        <v>85</v>
      </c>
      <c r="J468">
        <v>136</v>
      </c>
      <c r="K468">
        <v>110</v>
      </c>
      <c r="L468">
        <v>111</v>
      </c>
      <c r="M468">
        <v>100</v>
      </c>
      <c r="N468">
        <v>72</v>
      </c>
      <c r="O468">
        <v>82</v>
      </c>
      <c r="P468">
        <v>53</v>
      </c>
      <c r="Q468">
        <v>29</v>
      </c>
      <c r="R468">
        <v>6</v>
      </c>
      <c r="S468">
        <v>0</v>
      </c>
      <c r="T468">
        <v>0</v>
      </c>
      <c r="U468">
        <v>555</v>
      </c>
      <c r="V468">
        <v>229</v>
      </c>
      <c r="W468">
        <v>0</v>
      </c>
      <c r="X468">
        <v>465</v>
      </c>
      <c r="Y468">
        <v>319</v>
      </c>
      <c r="Z468">
        <v>0</v>
      </c>
      <c r="AA468">
        <v>14</v>
      </c>
      <c r="AB468">
        <v>0</v>
      </c>
      <c r="AC468">
        <v>2</v>
      </c>
      <c r="AD468">
        <v>12</v>
      </c>
      <c r="AE468">
        <v>748</v>
      </c>
      <c r="AF468">
        <v>1</v>
      </c>
      <c r="AG468">
        <v>1</v>
      </c>
      <c r="AH468">
        <v>6</v>
      </c>
      <c r="AI468">
        <v>747</v>
      </c>
      <c r="AJ468">
        <v>31</v>
      </c>
      <c r="AK468">
        <v>6</v>
      </c>
      <c r="AL468">
        <v>784</v>
      </c>
      <c r="AM468">
        <v>0.79336699999999993</v>
      </c>
      <c r="AN468">
        <v>0.20663300000000001</v>
      </c>
      <c r="AO468">
        <v>0</v>
      </c>
      <c r="AP468">
        <v>0.108418</v>
      </c>
      <c r="AQ468">
        <v>0.17346900000000001</v>
      </c>
      <c r="AR468">
        <v>0.14030599999999999</v>
      </c>
      <c r="AS468">
        <v>0.14158200000000001</v>
      </c>
      <c r="AT468">
        <v>0.127551</v>
      </c>
      <c r="AU468">
        <v>9.1837000000000002E-2</v>
      </c>
      <c r="AV468">
        <v>0.104592</v>
      </c>
      <c r="AW468">
        <v>6.7601999999999995E-2</v>
      </c>
      <c r="AX468">
        <v>3.6990000000000002E-2</v>
      </c>
      <c r="AY468">
        <v>7.6530000000000001E-3</v>
      </c>
      <c r="AZ468">
        <v>0</v>
      </c>
      <c r="BA468">
        <v>0</v>
      </c>
      <c r="BB468">
        <v>0.70790800000000009</v>
      </c>
      <c r="BC468">
        <v>0.29209200000000002</v>
      </c>
      <c r="BD468">
        <v>0</v>
      </c>
      <c r="BE468">
        <v>0.59311199999999997</v>
      </c>
      <c r="BF468">
        <v>0.40688800000000003</v>
      </c>
      <c r="BG468">
        <v>0</v>
      </c>
      <c r="BH468">
        <v>1.7857000000000001E-2</v>
      </c>
      <c r="BI468">
        <v>0</v>
      </c>
      <c r="BJ468">
        <v>2.5509999999999999E-3</v>
      </c>
      <c r="BK468">
        <v>1.5306E-2</v>
      </c>
      <c r="BL468">
        <v>0.95408199999999999</v>
      </c>
      <c r="BM468">
        <v>1.276E-3</v>
      </c>
      <c r="BN468">
        <v>1.276E-3</v>
      </c>
      <c r="BO468">
        <v>7.6530000000000001E-3</v>
      </c>
      <c r="BP468">
        <v>0.95280600000000004</v>
      </c>
      <c r="BQ468">
        <v>3.9541E-2</v>
      </c>
      <c r="BR468">
        <v>7.6530000000000001E-3</v>
      </c>
      <c r="BS468">
        <v>1</v>
      </c>
      <c r="BT468" t="s">
        <v>5739</v>
      </c>
      <c r="BU468">
        <v>4554</v>
      </c>
      <c r="BV468">
        <v>0.172156</v>
      </c>
      <c r="BW468">
        <v>0</v>
      </c>
    </row>
    <row r="469" spans="1:75" customFormat="1" x14ac:dyDescent="0.25">
      <c r="A469" t="s">
        <v>5742</v>
      </c>
      <c r="B469" t="s">
        <v>102</v>
      </c>
      <c r="C469" t="s">
        <v>123</v>
      </c>
      <c r="D469" t="s">
        <v>951</v>
      </c>
      <c r="E469">
        <v>2022</v>
      </c>
      <c r="F469">
        <v>55</v>
      </c>
      <c r="G469">
        <v>18</v>
      </c>
      <c r="H469">
        <v>0</v>
      </c>
      <c r="I469">
        <v>1</v>
      </c>
      <c r="J469">
        <v>11</v>
      </c>
      <c r="K469">
        <v>6</v>
      </c>
      <c r="L469">
        <v>8</v>
      </c>
      <c r="M469">
        <v>19</v>
      </c>
      <c r="N469">
        <v>15</v>
      </c>
      <c r="O469">
        <v>6</v>
      </c>
      <c r="P469">
        <v>3</v>
      </c>
      <c r="Q469">
        <v>3</v>
      </c>
      <c r="R469">
        <v>1</v>
      </c>
      <c r="S469">
        <v>0</v>
      </c>
      <c r="T469">
        <v>0</v>
      </c>
      <c r="U469">
        <v>50</v>
      </c>
      <c r="V469">
        <v>23</v>
      </c>
      <c r="W469">
        <v>0</v>
      </c>
      <c r="X469">
        <v>31</v>
      </c>
      <c r="Y469">
        <v>42</v>
      </c>
      <c r="Z469">
        <v>0</v>
      </c>
      <c r="AA469">
        <v>0</v>
      </c>
      <c r="AB469">
        <v>0</v>
      </c>
      <c r="AC469">
        <v>0</v>
      </c>
      <c r="AD469">
        <v>2</v>
      </c>
      <c r="AE469">
        <v>71</v>
      </c>
      <c r="AF469">
        <v>0</v>
      </c>
      <c r="AG469">
        <v>0</v>
      </c>
      <c r="AH469">
        <v>0</v>
      </c>
      <c r="AI469">
        <v>69</v>
      </c>
      <c r="AJ469">
        <v>3</v>
      </c>
      <c r="AK469">
        <v>1</v>
      </c>
      <c r="AL469">
        <v>73</v>
      </c>
      <c r="AM469">
        <v>0.75342500000000001</v>
      </c>
      <c r="AN469">
        <v>0.24657499999999999</v>
      </c>
      <c r="AO469">
        <v>0</v>
      </c>
      <c r="AP469">
        <v>1.3698999999999999E-2</v>
      </c>
      <c r="AQ469">
        <v>0.15068500000000001</v>
      </c>
      <c r="AR469">
        <v>8.2192000000000001E-2</v>
      </c>
      <c r="AS469">
        <v>0.10958900000000001</v>
      </c>
      <c r="AT469">
        <v>0.26027400000000001</v>
      </c>
      <c r="AU469">
        <v>0.20547899999999999</v>
      </c>
      <c r="AV469">
        <v>8.2192000000000001E-2</v>
      </c>
      <c r="AW469">
        <v>4.1096000000000001E-2</v>
      </c>
      <c r="AX469">
        <v>4.1096000000000001E-2</v>
      </c>
      <c r="AY469">
        <v>1.3698999999999999E-2</v>
      </c>
      <c r="AZ469">
        <v>0</v>
      </c>
      <c r="BA469">
        <v>0</v>
      </c>
      <c r="BB469">
        <v>0.68493199999999999</v>
      </c>
      <c r="BC469">
        <v>0.31506800000000001</v>
      </c>
      <c r="BD469">
        <v>0</v>
      </c>
      <c r="BE469">
        <v>0.42465799999999998</v>
      </c>
      <c r="BF469">
        <v>0.57534200000000002</v>
      </c>
      <c r="BG469">
        <v>0</v>
      </c>
      <c r="BH469">
        <v>0</v>
      </c>
      <c r="BI469">
        <v>0</v>
      </c>
      <c r="BJ469">
        <v>0</v>
      </c>
      <c r="BK469">
        <v>2.7397000000000001E-2</v>
      </c>
      <c r="BL469">
        <v>0.972603</v>
      </c>
      <c r="BM469">
        <v>0</v>
      </c>
      <c r="BN469">
        <v>0</v>
      </c>
      <c r="BO469">
        <v>0</v>
      </c>
      <c r="BP469">
        <v>0.94520499999999996</v>
      </c>
      <c r="BQ469">
        <v>4.1096000000000001E-2</v>
      </c>
      <c r="BR469">
        <v>1.3698999999999999E-2</v>
      </c>
      <c r="BS469">
        <v>1</v>
      </c>
      <c r="BT469" t="s">
        <v>5739</v>
      </c>
      <c r="BU469">
        <v>4554</v>
      </c>
      <c r="BV469">
        <v>1.6029999999999999E-2</v>
      </c>
      <c r="BW469">
        <v>0</v>
      </c>
    </row>
    <row r="470" spans="1:75" customFormat="1" x14ac:dyDescent="0.25">
      <c r="A470" t="s">
        <v>5743</v>
      </c>
      <c r="B470" t="s">
        <v>102</v>
      </c>
      <c r="C470" t="s">
        <v>123</v>
      </c>
      <c r="D470" t="s">
        <v>953</v>
      </c>
      <c r="E470">
        <v>2022</v>
      </c>
      <c r="F470">
        <v>251</v>
      </c>
      <c r="G470">
        <v>76</v>
      </c>
      <c r="H470">
        <v>0</v>
      </c>
      <c r="I470">
        <v>13</v>
      </c>
      <c r="J470">
        <v>39</v>
      </c>
      <c r="K470">
        <v>60</v>
      </c>
      <c r="L470">
        <v>49</v>
      </c>
      <c r="M470">
        <v>65</v>
      </c>
      <c r="N470">
        <v>32</v>
      </c>
      <c r="O470">
        <v>30</v>
      </c>
      <c r="P470">
        <v>25</v>
      </c>
      <c r="Q470">
        <v>9</v>
      </c>
      <c r="R470">
        <v>5</v>
      </c>
      <c r="S470">
        <v>0</v>
      </c>
      <c r="T470">
        <v>0</v>
      </c>
      <c r="U470">
        <v>250</v>
      </c>
      <c r="V470">
        <v>77</v>
      </c>
      <c r="W470">
        <v>0</v>
      </c>
      <c r="X470">
        <v>195</v>
      </c>
      <c r="Y470">
        <v>132</v>
      </c>
      <c r="Z470">
        <v>0</v>
      </c>
      <c r="AA470">
        <v>6</v>
      </c>
      <c r="AB470">
        <v>0</v>
      </c>
      <c r="AC470">
        <v>8</v>
      </c>
      <c r="AD470">
        <v>33</v>
      </c>
      <c r="AE470">
        <v>237</v>
      </c>
      <c r="AF470">
        <v>20</v>
      </c>
      <c r="AG470">
        <v>17</v>
      </c>
      <c r="AH470">
        <v>6</v>
      </c>
      <c r="AI470">
        <v>311</v>
      </c>
      <c r="AJ470">
        <v>13</v>
      </c>
      <c r="AK470">
        <v>3</v>
      </c>
      <c r="AL470">
        <v>327</v>
      </c>
      <c r="AM470">
        <v>0.76758399999999993</v>
      </c>
      <c r="AN470">
        <v>0.23241600000000001</v>
      </c>
      <c r="AO470">
        <v>0</v>
      </c>
      <c r="AP470">
        <v>3.9754999999999999E-2</v>
      </c>
      <c r="AQ470">
        <v>0.119266</v>
      </c>
      <c r="AR470">
        <v>0.18348600000000001</v>
      </c>
      <c r="AS470">
        <v>0.14984700000000001</v>
      </c>
      <c r="AT470">
        <v>0.19877700000000001</v>
      </c>
      <c r="AU470">
        <v>9.7859000000000002E-2</v>
      </c>
      <c r="AV470">
        <v>9.1743000000000005E-2</v>
      </c>
      <c r="AW470">
        <v>7.6452999999999993E-2</v>
      </c>
      <c r="AX470">
        <v>2.7522999999999999E-2</v>
      </c>
      <c r="AY470">
        <v>1.5291000000000001E-2</v>
      </c>
      <c r="AZ470">
        <v>0</v>
      </c>
      <c r="BA470">
        <v>0</v>
      </c>
      <c r="BB470">
        <v>0.76452600000000004</v>
      </c>
      <c r="BC470">
        <v>0.23547399999999999</v>
      </c>
      <c r="BD470">
        <v>0</v>
      </c>
      <c r="BE470">
        <v>0.59633000000000003</v>
      </c>
      <c r="BF470">
        <v>0.40366999999999997</v>
      </c>
      <c r="BG470">
        <v>0</v>
      </c>
      <c r="BH470">
        <v>1.8349000000000001E-2</v>
      </c>
      <c r="BI470">
        <v>0</v>
      </c>
      <c r="BJ470">
        <v>2.4465000000000001E-2</v>
      </c>
      <c r="BK470">
        <v>0.10091700000000001</v>
      </c>
      <c r="BL470">
        <v>0.72477099999999994</v>
      </c>
      <c r="BM470">
        <v>6.1162000000000001E-2</v>
      </c>
      <c r="BN470">
        <v>5.1988000000000013E-2</v>
      </c>
      <c r="BO470">
        <v>1.8349000000000001E-2</v>
      </c>
      <c r="BP470">
        <v>0.95106999999999997</v>
      </c>
      <c r="BQ470">
        <v>3.9754999999999999E-2</v>
      </c>
      <c r="BR470">
        <v>9.1739999999999999E-3</v>
      </c>
      <c r="BS470">
        <v>1</v>
      </c>
      <c r="BT470" t="s">
        <v>5739</v>
      </c>
      <c r="BU470">
        <v>4554</v>
      </c>
      <c r="BV470">
        <v>7.1805000000000008E-2</v>
      </c>
      <c r="BW470">
        <v>0</v>
      </c>
    </row>
    <row r="471" spans="1:75" customFormat="1" x14ac:dyDescent="0.25">
      <c r="A471" t="s">
        <v>5744</v>
      </c>
      <c r="B471" t="s">
        <v>102</v>
      </c>
      <c r="C471" t="s">
        <v>123</v>
      </c>
      <c r="D471" t="s">
        <v>961</v>
      </c>
      <c r="E471">
        <v>2022</v>
      </c>
      <c r="F471">
        <v>26</v>
      </c>
      <c r="G471">
        <v>7</v>
      </c>
      <c r="H471">
        <v>0</v>
      </c>
      <c r="I471">
        <v>9</v>
      </c>
      <c r="J471">
        <v>5</v>
      </c>
      <c r="K471">
        <v>8</v>
      </c>
      <c r="L471">
        <v>6</v>
      </c>
      <c r="M471">
        <v>1</v>
      </c>
      <c r="N471">
        <v>0</v>
      </c>
      <c r="O471">
        <v>1</v>
      </c>
      <c r="P471">
        <v>1</v>
      </c>
      <c r="Q471">
        <v>0</v>
      </c>
      <c r="R471">
        <v>0</v>
      </c>
      <c r="S471">
        <v>1</v>
      </c>
      <c r="T471">
        <v>1</v>
      </c>
      <c r="U471">
        <v>19</v>
      </c>
      <c r="V471">
        <v>14</v>
      </c>
      <c r="W471">
        <v>0</v>
      </c>
      <c r="X471">
        <v>1</v>
      </c>
      <c r="Y471">
        <v>2</v>
      </c>
      <c r="Z471">
        <v>30</v>
      </c>
      <c r="AA471">
        <v>0</v>
      </c>
      <c r="AB471">
        <v>0</v>
      </c>
      <c r="AC471">
        <v>0</v>
      </c>
      <c r="AD471">
        <v>0</v>
      </c>
      <c r="AE471">
        <v>3</v>
      </c>
      <c r="AF471">
        <v>0</v>
      </c>
      <c r="AG471">
        <v>0</v>
      </c>
      <c r="AH471">
        <v>30</v>
      </c>
      <c r="AI471">
        <v>3</v>
      </c>
      <c r="AJ471">
        <v>0</v>
      </c>
      <c r="AK471">
        <v>30</v>
      </c>
      <c r="AL471">
        <v>33</v>
      </c>
      <c r="AM471">
        <v>0.78787899999999988</v>
      </c>
      <c r="AN471">
        <v>0.212121</v>
      </c>
      <c r="AO471">
        <v>0</v>
      </c>
      <c r="AP471">
        <v>0.272727</v>
      </c>
      <c r="AQ471">
        <v>0.15151500000000001</v>
      </c>
      <c r="AR471">
        <v>0.242424</v>
      </c>
      <c r="AS471">
        <v>0.18181800000000001</v>
      </c>
      <c r="AT471">
        <v>3.0303E-2</v>
      </c>
      <c r="AU471">
        <v>0</v>
      </c>
      <c r="AV471">
        <v>3.0303E-2</v>
      </c>
      <c r="AW471">
        <v>3.0303E-2</v>
      </c>
      <c r="AX471">
        <v>0</v>
      </c>
      <c r="AY471">
        <v>0</v>
      </c>
      <c r="AZ471">
        <v>3.0303E-2</v>
      </c>
      <c r="BA471">
        <v>3.0303E-2</v>
      </c>
      <c r="BB471">
        <v>0.57575799999999999</v>
      </c>
      <c r="BC471">
        <v>0.42424200000000001</v>
      </c>
      <c r="BD471">
        <v>0</v>
      </c>
      <c r="BE471">
        <v>3.0303E-2</v>
      </c>
      <c r="BF471">
        <v>6.0606E-2</v>
      </c>
      <c r="BG471">
        <v>0.90909099999999998</v>
      </c>
      <c r="BH471">
        <v>0</v>
      </c>
      <c r="BI471">
        <v>0</v>
      </c>
      <c r="BJ471">
        <v>0</v>
      </c>
      <c r="BK471">
        <v>0</v>
      </c>
      <c r="BL471">
        <v>9.090899999999999E-2</v>
      </c>
      <c r="BM471">
        <v>0</v>
      </c>
      <c r="BN471">
        <v>0</v>
      </c>
      <c r="BO471">
        <v>0.90909099999999998</v>
      </c>
      <c r="BP471">
        <v>9.090899999999999E-2</v>
      </c>
      <c r="BQ471">
        <v>0</v>
      </c>
      <c r="BR471">
        <v>0.90909099999999998</v>
      </c>
      <c r="BS471">
        <v>1</v>
      </c>
      <c r="BT471" t="s">
        <v>5739</v>
      </c>
      <c r="BU471">
        <v>4554</v>
      </c>
      <c r="BV471">
        <v>7.2459999999999998E-3</v>
      </c>
      <c r="BW471">
        <v>0</v>
      </c>
    </row>
    <row r="472" spans="1:75" customFormat="1" x14ac:dyDescent="0.25">
      <c r="A472" t="s">
        <v>5745</v>
      </c>
      <c r="B472" t="s">
        <v>102</v>
      </c>
      <c r="C472" t="s">
        <v>369</v>
      </c>
      <c r="D472" t="s">
        <v>44</v>
      </c>
      <c r="E472">
        <v>2022</v>
      </c>
      <c r="F472">
        <v>673</v>
      </c>
      <c r="G472">
        <v>256</v>
      </c>
      <c r="H472">
        <v>2</v>
      </c>
      <c r="I472" t="s">
        <v>74</v>
      </c>
      <c r="J472" t="s">
        <v>74</v>
      </c>
      <c r="K472" t="s">
        <v>74</v>
      </c>
      <c r="L472" t="s">
        <v>74</v>
      </c>
      <c r="M472" t="s">
        <v>74</v>
      </c>
      <c r="N472" t="s">
        <v>74</v>
      </c>
      <c r="O472" t="s">
        <v>74</v>
      </c>
      <c r="P472" t="s">
        <v>74</v>
      </c>
      <c r="Q472" t="s">
        <v>74</v>
      </c>
      <c r="R472" t="s">
        <v>74</v>
      </c>
      <c r="S472" t="s">
        <v>74</v>
      </c>
      <c r="T472" t="s">
        <v>74</v>
      </c>
      <c r="U472">
        <v>872</v>
      </c>
      <c r="V472">
        <v>57</v>
      </c>
      <c r="W472">
        <v>2</v>
      </c>
      <c r="X472">
        <v>354</v>
      </c>
      <c r="Y472">
        <v>561</v>
      </c>
      <c r="Z472">
        <v>16</v>
      </c>
      <c r="AA472">
        <v>61</v>
      </c>
      <c r="AB472">
        <v>0</v>
      </c>
      <c r="AC472">
        <v>15</v>
      </c>
      <c r="AD472">
        <v>22</v>
      </c>
      <c r="AE472">
        <v>793</v>
      </c>
      <c r="AF472">
        <v>13</v>
      </c>
      <c r="AG472">
        <v>10</v>
      </c>
      <c r="AH472">
        <v>17</v>
      </c>
      <c r="AI472">
        <v>832</v>
      </c>
      <c r="AJ472">
        <v>80</v>
      </c>
      <c r="AK472">
        <v>19</v>
      </c>
      <c r="AL472">
        <v>931</v>
      </c>
      <c r="AM472">
        <v>0.72287899999999994</v>
      </c>
      <c r="AN472">
        <v>0.27497300000000002</v>
      </c>
      <c r="AO472">
        <v>2.1480000000000002E-3</v>
      </c>
      <c r="AP472" t="s">
        <v>74</v>
      </c>
      <c r="AQ472" t="s">
        <v>74</v>
      </c>
      <c r="AR472" t="s">
        <v>74</v>
      </c>
      <c r="AS472" t="s">
        <v>74</v>
      </c>
      <c r="AT472" t="s">
        <v>74</v>
      </c>
      <c r="AU472" t="s">
        <v>74</v>
      </c>
      <c r="AV472" t="s">
        <v>74</v>
      </c>
      <c r="AW472" t="s">
        <v>74</v>
      </c>
      <c r="AX472" t="s">
        <v>74</v>
      </c>
      <c r="AY472" t="s">
        <v>74</v>
      </c>
      <c r="AZ472" t="s">
        <v>74</v>
      </c>
      <c r="BA472" t="s">
        <v>74</v>
      </c>
      <c r="BB472">
        <v>0.93662699999999999</v>
      </c>
      <c r="BC472">
        <v>6.1224000000000001E-2</v>
      </c>
      <c r="BD472">
        <v>2.1480000000000002E-3</v>
      </c>
      <c r="BE472">
        <v>0.38023600000000002</v>
      </c>
      <c r="BF472">
        <v>0.60257800000000006</v>
      </c>
      <c r="BG472">
        <v>1.7186E-2</v>
      </c>
      <c r="BH472">
        <v>6.5520999999999996E-2</v>
      </c>
      <c r="BI472">
        <v>0</v>
      </c>
      <c r="BJ472">
        <v>1.6112000000000001E-2</v>
      </c>
      <c r="BK472">
        <v>2.3630999999999999E-2</v>
      </c>
      <c r="BL472">
        <v>0.85177199999999997</v>
      </c>
      <c r="BM472">
        <v>1.3963E-2</v>
      </c>
      <c r="BN472">
        <v>1.0741000000000001E-2</v>
      </c>
      <c r="BO472">
        <v>1.8259999999999998E-2</v>
      </c>
      <c r="BP472">
        <v>0.89366299999999999</v>
      </c>
      <c r="BQ472">
        <v>8.5929000000000005E-2</v>
      </c>
      <c r="BR472">
        <v>2.0407999999999999E-2</v>
      </c>
      <c r="BS472">
        <v>1</v>
      </c>
      <c r="BT472" t="s">
        <v>5746</v>
      </c>
      <c r="BU472">
        <v>931</v>
      </c>
      <c r="BV472">
        <v>1</v>
      </c>
      <c r="BW472">
        <v>0</v>
      </c>
    </row>
    <row r="473" spans="1:75" customFormat="1" x14ac:dyDescent="0.25">
      <c r="A473" t="s">
        <v>5747</v>
      </c>
      <c r="B473" t="s">
        <v>102</v>
      </c>
      <c r="C473" t="s">
        <v>369</v>
      </c>
      <c r="D473" t="s">
        <v>947</v>
      </c>
      <c r="E473">
        <v>2022</v>
      </c>
      <c r="F473" t="s">
        <v>74</v>
      </c>
      <c r="G473" t="s">
        <v>74</v>
      </c>
      <c r="H473" t="s">
        <v>74</v>
      </c>
      <c r="I473" t="s">
        <v>74</v>
      </c>
      <c r="J473" t="s">
        <v>74</v>
      </c>
      <c r="K473" t="s">
        <v>74</v>
      </c>
      <c r="L473" t="s">
        <v>74</v>
      </c>
      <c r="M473" t="s">
        <v>74</v>
      </c>
      <c r="N473" t="s">
        <v>74</v>
      </c>
      <c r="O473" t="s">
        <v>74</v>
      </c>
      <c r="P473" t="s">
        <v>74</v>
      </c>
      <c r="Q473" t="s">
        <v>74</v>
      </c>
      <c r="R473" t="s">
        <v>74</v>
      </c>
      <c r="S473" t="s">
        <v>74</v>
      </c>
      <c r="T473" t="s">
        <v>74</v>
      </c>
      <c r="U473">
        <v>463</v>
      </c>
      <c r="V473">
        <v>26</v>
      </c>
      <c r="W473">
        <v>2</v>
      </c>
      <c r="X473">
        <v>164</v>
      </c>
      <c r="Y473">
        <v>327</v>
      </c>
      <c r="Z473">
        <v>0</v>
      </c>
      <c r="AA473">
        <v>21</v>
      </c>
      <c r="AB473">
        <v>0</v>
      </c>
      <c r="AC473">
        <v>5</v>
      </c>
      <c r="AD473">
        <v>4</v>
      </c>
      <c r="AE473">
        <v>456</v>
      </c>
      <c r="AF473">
        <v>2</v>
      </c>
      <c r="AG473">
        <v>2</v>
      </c>
      <c r="AH473">
        <v>1</v>
      </c>
      <c r="AI473">
        <v>429</v>
      </c>
      <c r="AJ473">
        <v>60</v>
      </c>
      <c r="AK473">
        <v>2</v>
      </c>
      <c r="AL473">
        <v>491</v>
      </c>
      <c r="AM473" t="s">
        <v>74</v>
      </c>
      <c r="AN473" t="s">
        <v>74</v>
      </c>
      <c r="AO473" t="s">
        <v>74</v>
      </c>
      <c r="AP473" t="s">
        <v>74</v>
      </c>
      <c r="AQ473" t="s">
        <v>74</v>
      </c>
      <c r="AR473" t="s">
        <v>74</v>
      </c>
      <c r="AS473" t="s">
        <v>74</v>
      </c>
      <c r="AT473" t="s">
        <v>74</v>
      </c>
      <c r="AU473" t="s">
        <v>74</v>
      </c>
      <c r="AV473" t="s">
        <v>74</v>
      </c>
      <c r="AW473" t="s">
        <v>74</v>
      </c>
      <c r="AX473" t="s">
        <v>74</v>
      </c>
      <c r="AY473" t="s">
        <v>74</v>
      </c>
      <c r="AZ473" t="s">
        <v>74</v>
      </c>
      <c r="BA473" t="s">
        <v>74</v>
      </c>
      <c r="BB473">
        <v>0.94297399999999998</v>
      </c>
      <c r="BC473">
        <v>5.2953E-2</v>
      </c>
      <c r="BD473">
        <v>4.0730000000000002E-3</v>
      </c>
      <c r="BE473">
        <v>0.33401199999999998</v>
      </c>
      <c r="BF473">
        <v>0.66598800000000002</v>
      </c>
      <c r="BG473">
        <v>0</v>
      </c>
      <c r="BH473">
        <v>4.2770000000000002E-2</v>
      </c>
      <c r="BI473">
        <v>0</v>
      </c>
      <c r="BJ473">
        <v>1.0182999999999999E-2</v>
      </c>
      <c r="BK473">
        <v>8.1469999999999997E-3</v>
      </c>
      <c r="BL473">
        <v>0.92871700000000001</v>
      </c>
      <c r="BM473">
        <v>4.0730000000000002E-3</v>
      </c>
      <c r="BN473">
        <v>4.0730000000000002E-3</v>
      </c>
      <c r="BO473">
        <v>2.0370000000000002E-3</v>
      </c>
      <c r="BP473">
        <v>0.87372699999999992</v>
      </c>
      <c r="BQ473">
        <v>0.1222</v>
      </c>
      <c r="BR473">
        <v>4.0730000000000002E-3</v>
      </c>
      <c r="BS473">
        <v>1</v>
      </c>
      <c r="BT473" t="s">
        <v>5746</v>
      </c>
      <c r="BU473">
        <v>931</v>
      </c>
      <c r="BV473">
        <v>0.52739000000000003</v>
      </c>
      <c r="BW473">
        <v>0</v>
      </c>
    </row>
    <row r="474" spans="1:75" customFormat="1" x14ac:dyDescent="0.25">
      <c r="A474" t="s">
        <v>5748</v>
      </c>
      <c r="B474" t="s">
        <v>102</v>
      </c>
      <c r="C474" t="s">
        <v>369</v>
      </c>
      <c r="D474" t="s">
        <v>949</v>
      </c>
      <c r="E474">
        <v>2022</v>
      </c>
      <c r="F474" t="s">
        <v>74</v>
      </c>
      <c r="G474" t="s">
        <v>74</v>
      </c>
      <c r="H474" t="s">
        <v>74</v>
      </c>
      <c r="I474" t="s">
        <v>74</v>
      </c>
      <c r="J474" t="s">
        <v>74</v>
      </c>
      <c r="K474" t="s">
        <v>74</v>
      </c>
      <c r="L474" t="s">
        <v>74</v>
      </c>
      <c r="M474" t="s">
        <v>74</v>
      </c>
      <c r="N474" t="s">
        <v>74</v>
      </c>
      <c r="O474" t="s">
        <v>74</v>
      </c>
      <c r="P474" t="s">
        <v>74</v>
      </c>
      <c r="Q474" t="s">
        <v>74</v>
      </c>
      <c r="R474" t="s">
        <v>74</v>
      </c>
      <c r="S474" t="s">
        <v>74</v>
      </c>
      <c r="T474" t="s">
        <v>74</v>
      </c>
      <c r="U474">
        <v>267</v>
      </c>
      <c r="V474">
        <v>22</v>
      </c>
      <c r="W474">
        <v>0</v>
      </c>
      <c r="X474">
        <v>126</v>
      </c>
      <c r="Y474">
        <v>163</v>
      </c>
      <c r="Z474">
        <v>0</v>
      </c>
      <c r="AA474">
        <v>19</v>
      </c>
      <c r="AB474">
        <v>0</v>
      </c>
      <c r="AC474">
        <v>6</v>
      </c>
      <c r="AD474">
        <v>4</v>
      </c>
      <c r="AE474">
        <v>258</v>
      </c>
      <c r="AF474">
        <v>0</v>
      </c>
      <c r="AG474">
        <v>2</v>
      </c>
      <c r="AH474">
        <v>0</v>
      </c>
      <c r="AI474">
        <v>282</v>
      </c>
      <c r="AJ474">
        <v>7</v>
      </c>
      <c r="AK474">
        <v>0</v>
      </c>
      <c r="AL474">
        <v>289</v>
      </c>
      <c r="AM474" t="s">
        <v>74</v>
      </c>
      <c r="AN474" t="s">
        <v>74</v>
      </c>
      <c r="AO474" t="s">
        <v>74</v>
      </c>
      <c r="AP474" t="s">
        <v>74</v>
      </c>
      <c r="AQ474" t="s">
        <v>74</v>
      </c>
      <c r="AR474" t="s">
        <v>74</v>
      </c>
      <c r="AS474" t="s">
        <v>74</v>
      </c>
      <c r="AT474" t="s">
        <v>74</v>
      </c>
      <c r="AU474" t="s">
        <v>74</v>
      </c>
      <c r="AV474" t="s">
        <v>74</v>
      </c>
      <c r="AW474" t="s">
        <v>74</v>
      </c>
      <c r="AX474" t="s">
        <v>74</v>
      </c>
      <c r="AY474" t="s">
        <v>74</v>
      </c>
      <c r="AZ474" t="s">
        <v>74</v>
      </c>
      <c r="BA474" t="s">
        <v>74</v>
      </c>
      <c r="BB474">
        <v>0.923875</v>
      </c>
      <c r="BC474">
        <v>7.6124999999999998E-2</v>
      </c>
      <c r="BD474">
        <v>0</v>
      </c>
      <c r="BE474">
        <v>0.43598599999999998</v>
      </c>
      <c r="BF474">
        <v>0.56401400000000002</v>
      </c>
      <c r="BG474">
        <v>0</v>
      </c>
      <c r="BH474">
        <v>6.5743999999999997E-2</v>
      </c>
      <c r="BI474">
        <v>0</v>
      </c>
      <c r="BJ474">
        <v>2.0761000000000002E-2</v>
      </c>
      <c r="BK474">
        <v>1.3840999999999999E-2</v>
      </c>
      <c r="BL474">
        <v>0.89273399999999992</v>
      </c>
      <c r="BM474">
        <v>0</v>
      </c>
      <c r="BN474">
        <v>6.9199999999999991E-3</v>
      </c>
      <c r="BO474">
        <v>0</v>
      </c>
      <c r="BP474">
        <v>0.97577899999999995</v>
      </c>
      <c r="BQ474">
        <v>2.4220999999999999E-2</v>
      </c>
      <c r="BR474">
        <v>0</v>
      </c>
      <c r="BS474">
        <v>1</v>
      </c>
      <c r="BT474" t="s">
        <v>5746</v>
      </c>
      <c r="BU474">
        <v>931</v>
      </c>
      <c r="BV474">
        <v>0.310419</v>
      </c>
      <c r="BW474">
        <v>0</v>
      </c>
    </row>
    <row r="475" spans="1:75" customFormat="1" x14ac:dyDescent="0.25">
      <c r="A475" t="s">
        <v>5749</v>
      </c>
      <c r="B475" t="s">
        <v>102</v>
      </c>
      <c r="C475" t="s">
        <v>369</v>
      </c>
      <c r="D475" t="s">
        <v>951</v>
      </c>
      <c r="E475">
        <v>2022</v>
      </c>
      <c r="F475" t="s">
        <v>74</v>
      </c>
      <c r="G475" t="s">
        <v>74</v>
      </c>
      <c r="H475" t="s">
        <v>74</v>
      </c>
      <c r="I475" t="s">
        <v>74</v>
      </c>
      <c r="J475" t="s">
        <v>74</v>
      </c>
      <c r="K475" t="s">
        <v>74</v>
      </c>
      <c r="L475" t="s">
        <v>74</v>
      </c>
      <c r="M475" t="s">
        <v>74</v>
      </c>
      <c r="N475" t="s">
        <v>74</v>
      </c>
      <c r="O475" t="s">
        <v>74</v>
      </c>
      <c r="P475" t="s">
        <v>74</v>
      </c>
      <c r="Q475" t="s">
        <v>74</v>
      </c>
      <c r="R475" t="s">
        <v>74</v>
      </c>
      <c r="S475" t="s">
        <v>74</v>
      </c>
      <c r="T475" t="s">
        <v>74</v>
      </c>
      <c r="U475">
        <v>35</v>
      </c>
      <c r="V475">
        <v>4</v>
      </c>
      <c r="W475">
        <v>0</v>
      </c>
      <c r="X475">
        <v>19</v>
      </c>
      <c r="Y475">
        <v>20</v>
      </c>
      <c r="Z475">
        <v>0</v>
      </c>
      <c r="AA475">
        <v>8</v>
      </c>
      <c r="AB475">
        <v>0</v>
      </c>
      <c r="AC475">
        <v>0</v>
      </c>
      <c r="AD475">
        <v>1</v>
      </c>
      <c r="AE475">
        <v>30</v>
      </c>
      <c r="AF475">
        <v>0</v>
      </c>
      <c r="AG475">
        <v>0</v>
      </c>
      <c r="AH475">
        <v>0</v>
      </c>
      <c r="AI475">
        <v>39</v>
      </c>
      <c r="AJ475">
        <v>0</v>
      </c>
      <c r="AK475">
        <v>0</v>
      </c>
      <c r="AL475">
        <v>39</v>
      </c>
      <c r="AM475" t="s">
        <v>74</v>
      </c>
      <c r="AN475" t="s">
        <v>74</v>
      </c>
      <c r="AO475" t="s">
        <v>74</v>
      </c>
      <c r="AP475" t="s">
        <v>74</v>
      </c>
      <c r="AQ475" t="s">
        <v>74</v>
      </c>
      <c r="AR475" t="s">
        <v>74</v>
      </c>
      <c r="AS475" t="s">
        <v>74</v>
      </c>
      <c r="AT475" t="s">
        <v>74</v>
      </c>
      <c r="AU475" t="s">
        <v>74</v>
      </c>
      <c r="AV475" t="s">
        <v>74</v>
      </c>
      <c r="AW475" t="s">
        <v>74</v>
      </c>
      <c r="AX475" t="s">
        <v>74</v>
      </c>
      <c r="AY475" t="s">
        <v>74</v>
      </c>
      <c r="AZ475" t="s">
        <v>74</v>
      </c>
      <c r="BA475" t="s">
        <v>74</v>
      </c>
      <c r="BB475">
        <v>0.89743600000000001</v>
      </c>
      <c r="BC475">
        <v>0.102564</v>
      </c>
      <c r="BD475">
        <v>0</v>
      </c>
      <c r="BE475">
        <v>0.48717899999999997</v>
      </c>
      <c r="BF475">
        <v>0.51282099999999997</v>
      </c>
      <c r="BG475">
        <v>0</v>
      </c>
      <c r="BH475">
        <v>0.205128</v>
      </c>
      <c r="BI475">
        <v>0</v>
      </c>
      <c r="BJ475">
        <v>0</v>
      </c>
      <c r="BK475">
        <v>2.5641000000000001E-2</v>
      </c>
      <c r="BL475">
        <v>0.769231</v>
      </c>
      <c r="BM475">
        <v>0</v>
      </c>
      <c r="BN475">
        <v>0</v>
      </c>
      <c r="BO475">
        <v>0</v>
      </c>
      <c r="BP475">
        <v>1</v>
      </c>
      <c r="BQ475">
        <v>0</v>
      </c>
      <c r="BR475">
        <v>0</v>
      </c>
      <c r="BS475">
        <v>1</v>
      </c>
      <c r="BT475" t="s">
        <v>5746</v>
      </c>
      <c r="BU475">
        <v>931</v>
      </c>
      <c r="BV475">
        <v>4.1889999999999997E-2</v>
      </c>
      <c r="BW475">
        <v>0</v>
      </c>
    </row>
    <row r="476" spans="1:75" customFormat="1" x14ac:dyDescent="0.25">
      <c r="A476" t="s">
        <v>5750</v>
      </c>
      <c r="B476" t="s">
        <v>102</v>
      </c>
      <c r="C476" t="s">
        <v>369</v>
      </c>
      <c r="D476" t="s">
        <v>953</v>
      </c>
      <c r="E476">
        <v>2022</v>
      </c>
      <c r="F476" t="s">
        <v>74</v>
      </c>
      <c r="G476" t="s">
        <v>74</v>
      </c>
      <c r="H476" t="s">
        <v>74</v>
      </c>
      <c r="I476" t="s">
        <v>74</v>
      </c>
      <c r="J476" t="s">
        <v>74</v>
      </c>
      <c r="K476" t="s">
        <v>74</v>
      </c>
      <c r="L476" t="s">
        <v>74</v>
      </c>
      <c r="M476" t="s">
        <v>74</v>
      </c>
      <c r="N476" t="s">
        <v>74</v>
      </c>
      <c r="O476" t="s">
        <v>74</v>
      </c>
      <c r="P476" t="s">
        <v>74</v>
      </c>
      <c r="Q476" t="s">
        <v>74</v>
      </c>
      <c r="R476" t="s">
        <v>74</v>
      </c>
      <c r="S476" t="s">
        <v>74</v>
      </c>
      <c r="T476" t="s">
        <v>74</v>
      </c>
      <c r="U476">
        <v>91</v>
      </c>
      <c r="V476">
        <v>5</v>
      </c>
      <c r="W476">
        <v>0</v>
      </c>
      <c r="X476">
        <v>45</v>
      </c>
      <c r="Y476">
        <v>51</v>
      </c>
      <c r="Z476">
        <v>0</v>
      </c>
      <c r="AA476">
        <v>13</v>
      </c>
      <c r="AB476">
        <v>0</v>
      </c>
      <c r="AC476">
        <v>4</v>
      </c>
      <c r="AD476">
        <v>13</v>
      </c>
      <c r="AE476">
        <v>49</v>
      </c>
      <c r="AF476">
        <v>11</v>
      </c>
      <c r="AG476">
        <v>6</v>
      </c>
      <c r="AH476">
        <v>0</v>
      </c>
      <c r="AI476">
        <v>81</v>
      </c>
      <c r="AJ476">
        <v>14</v>
      </c>
      <c r="AK476">
        <v>1</v>
      </c>
      <c r="AL476">
        <v>96</v>
      </c>
      <c r="AM476" t="s">
        <v>74</v>
      </c>
      <c r="AN476" t="s">
        <v>74</v>
      </c>
      <c r="AO476" t="s">
        <v>74</v>
      </c>
      <c r="AP476" t="s">
        <v>74</v>
      </c>
      <c r="AQ476" t="s">
        <v>74</v>
      </c>
      <c r="AR476" t="s">
        <v>74</v>
      </c>
      <c r="AS476" t="s">
        <v>74</v>
      </c>
      <c r="AT476" t="s">
        <v>74</v>
      </c>
      <c r="AU476" t="s">
        <v>74</v>
      </c>
      <c r="AV476" t="s">
        <v>74</v>
      </c>
      <c r="AW476" t="s">
        <v>74</v>
      </c>
      <c r="AX476" t="s">
        <v>74</v>
      </c>
      <c r="AY476" t="s">
        <v>74</v>
      </c>
      <c r="AZ476" t="s">
        <v>74</v>
      </c>
      <c r="BA476" t="s">
        <v>74</v>
      </c>
      <c r="BB476">
        <v>0.94791700000000001</v>
      </c>
      <c r="BC476">
        <v>5.2082999999999997E-2</v>
      </c>
      <c r="BD476">
        <v>0</v>
      </c>
      <c r="BE476">
        <v>0.46875</v>
      </c>
      <c r="BF476">
        <v>0.53125</v>
      </c>
      <c r="BG476">
        <v>0</v>
      </c>
      <c r="BH476">
        <v>0.13541700000000001</v>
      </c>
      <c r="BI476">
        <v>0</v>
      </c>
      <c r="BJ476">
        <v>4.1667000000000003E-2</v>
      </c>
      <c r="BK476">
        <v>0.13541700000000001</v>
      </c>
      <c r="BL476">
        <v>0.51041700000000001</v>
      </c>
      <c r="BM476">
        <v>0.114583</v>
      </c>
      <c r="BN476">
        <v>6.25E-2</v>
      </c>
      <c r="BO476">
        <v>0</v>
      </c>
      <c r="BP476">
        <v>0.84375</v>
      </c>
      <c r="BQ476">
        <v>0.14583299999999999</v>
      </c>
      <c r="BR476">
        <v>1.0416999999999999E-2</v>
      </c>
      <c r="BS476">
        <v>1</v>
      </c>
      <c r="BT476" t="s">
        <v>5746</v>
      </c>
      <c r="BU476">
        <v>931</v>
      </c>
      <c r="BV476">
        <v>0.103115</v>
      </c>
      <c r="BW476">
        <v>0</v>
      </c>
    </row>
    <row r="477" spans="1:75" customFormat="1" x14ac:dyDescent="0.25">
      <c r="A477" t="s">
        <v>5751</v>
      </c>
      <c r="B477" t="s">
        <v>102</v>
      </c>
      <c r="C477" t="s">
        <v>369</v>
      </c>
      <c r="D477" t="s">
        <v>961</v>
      </c>
      <c r="E477">
        <v>2022</v>
      </c>
      <c r="F477" t="s">
        <v>74</v>
      </c>
      <c r="G477" t="s">
        <v>74</v>
      </c>
      <c r="H477" t="s">
        <v>74</v>
      </c>
      <c r="I477" t="s">
        <v>74</v>
      </c>
      <c r="J477" t="s">
        <v>74</v>
      </c>
      <c r="K477" t="s">
        <v>74</v>
      </c>
      <c r="L477" t="s">
        <v>74</v>
      </c>
      <c r="M477" t="s">
        <v>74</v>
      </c>
      <c r="N477" t="s">
        <v>74</v>
      </c>
      <c r="O477" t="s">
        <v>74</v>
      </c>
      <c r="P477" t="s">
        <v>74</v>
      </c>
      <c r="Q477" t="s">
        <v>74</v>
      </c>
      <c r="R477" t="s">
        <v>74</v>
      </c>
      <c r="S477" t="s">
        <v>74</v>
      </c>
      <c r="T477" t="s">
        <v>74</v>
      </c>
      <c r="U477">
        <v>16</v>
      </c>
      <c r="V477">
        <v>0</v>
      </c>
      <c r="W477">
        <v>0</v>
      </c>
      <c r="X477">
        <v>0</v>
      </c>
      <c r="Y477">
        <v>0</v>
      </c>
      <c r="Z477">
        <v>16</v>
      </c>
      <c r="AA477">
        <v>0</v>
      </c>
      <c r="AB477">
        <v>0</v>
      </c>
      <c r="AC477">
        <v>0</v>
      </c>
      <c r="AD477">
        <v>0</v>
      </c>
      <c r="AE477">
        <v>0</v>
      </c>
      <c r="AF477">
        <v>0</v>
      </c>
      <c r="AG477">
        <v>0</v>
      </c>
      <c r="AH477">
        <v>16</v>
      </c>
      <c r="AI477">
        <v>0</v>
      </c>
      <c r="AJ477">
        <v>0</v>
      </c>
      <c r="AK477">
        <v>16</v>
      </c>
      <c r="AL477">
        <v>16</v>
      </c>
      <c r="AM477" t="s">
        <v>74</v>
      </c>
      <c r="AN477" t="s">
        <v>74</v>
      </c>
      <c r="AO477" t="s">
        <v>74</v>
      </c>
      <c r="AP477" t="s">
        <v>74</v>
      </c>
      <c r="AQ477" t="s">
        <v>74</v>
      </c>
      <c r="AR477" t="s">
        <v>74</v>
      </c>
      <c r="AS477" t="s">
        <v>74</v>
      </c>
      <c r="AT477" t="s">
        <v>74</v>
      </c>
      <c r="AU477" t="s">
        <v>74</v>
      </c>
      <c r="AV477" t="s">
        <v>74</v>
      </c>
      <c r="AW477" t="s">
        <v>74</v>
      </c>
      <c r="AX477" t="s">
        <v>74</v>
      </c>
      <c r="AY477" t="s">
        <v>74</v>
      </c>
      <c r="AZ477" t="s">
        <v>74</v>
      </c>
      <c r="BA477" t="s">
        <v>74</v>
      </c>
      <c r="BB477">
        <v>1</v>
      </c>
      <c r="BC477">
        <v>0</v>
      </c>
      <c r="BD477">
        <v>0</v>
      </c>
      <c r="BE477">
        <v>0</v>
      </c>
      <c r="BF477">
        <v>0</v>
      </c>
      <c r="BG477">
        <v>1</v>
      </c>
      <c r="BH477">
        <v>0</v>
      </c>
      <c r="BI477">
        <v>0</v>
      </c>
      <c r="BJ477">
        <v>0</v>
      </c>
      <c r="BK477">
        <v>0</v>
      </c>
      <c r="BL477">
        <v>0</v>
      </c>
      <c r="BM477">
        <v>0</v>
      </c>
      <c r="BN477">
        <v>0</v>
      </c>
      <c r="BO477">
        <v>1</v>
      </c>
      <c r="BP477">
        <v>0</v>
      </c>
      <c r="BQ477">
        <v>0</v>
      </c>
      <c r="BR477">
        <v>1</v>
      </c>
      <c r="BS477">
        <v>1</v>
      </c>
      <c r="BT477" t="s">
        <v>5746</v>
      </c>
      <c r="BU477">
        <v>931</v>
      </c>
      <c r="BV477">
        <v>1.7186E-2</v>
      </c>
      <c r="BW477">
        <v>0</v>
      </c>
    </row>
    <row r="478" spans="1:75" customFormat="1" x14ac:dyDescent="0.25">
      <c r="A478" t="s">
        <v>5752</v>
      </c>
      <c r="B478" t="s">
        <v>102</v>
      </c>
      <c r="C478" t="s">
        <v>376</v>
      </c>
      <c r="D478" t="s">
        <v>44</v>
      </c>
      <c r="E478">
        <v>2022</v>
      </c>
      <c r="F478">
        <v>452</v>
      </c>
      <c r="G478">
        <v>153</v>
      </c>
      <c r="H478">
        <v>0</v>
      </c>
      <c r="I478">
        <v>85</v>
      </c>
      <c r="J478">
        <v>90</v>
      </c>
      <c r="K478">
        <v>81</v>
      </c>
      <c r="L478">
        <v>78</v>
      </c>
      <c r="M478">
        <v>85</v>
      </c>
      <c r="N478">
        <v>93</v>
      </c>
      <c r="O478">
        <v>51</v>
      </c>
      <c r="P478">
        <v>26</v>
      </c>
      <c r="Q478">
        <v>5</v>
      </c>
      <c r="R478">
        <v>1</v>
      </c>
      <c r="S478">
        <v>10</v>
      </c>
      <c r="T478">
        <v>0</v>
      </c>
      <c r="U478">
        <v>588</v>
      </c>
      <c r="V478">
        <v>7</v>
      </c>
      <c r="W478">
        <v>10</v>
      </c>
      <c r="X478">
        <v>351</v>
      </c>
      <c r="Y478">
        <v>253</v>
      </c>
      <c r="Z478">
        <v>1</v>
      </c>
      <c r="AA478">
        <v>18</v>
      </c>
      <c r="AB478">
        <v>0</v>
      </c>
      <c r="AC478">
        <v>0</v>
      </c>
      <c r="AD478">
        <v>0</v>
      </c>
      <c r="AE478">
        <v>574</v>
      </c>
      <c r="AF478">
        <v>0</v>
      </c>
      <c r="AG478">
        <v>0</v>
      </c>
      <c r="AH478">
        <v>13</v>
      </c>
      <c r="AI478">
        <v>436</v>
      </c>
      <c r="AJ478">
        <v>137</v>
      </c>
      <c r="AK478">
        <v>32</v>
      </c>
      <c r="AL478">
        <v>605</v>
      </c>
      <c r="AM478">
        <v>0.74710700000000008</v>
      </c>
      <c r="AN478">
        <v>0.25289299999999998</v>
      </c>
      <c r="AO478">
        <v>0</v>
      </c>
      <c r="AP478">
        <v>0.14049600000000001</v>
      </c>
      <c r="AQ478">
        <v>0.14876</v>
      </c>
      <c r="AR478">
        <v>0.133884</v>
      </c>
      <c r="AS478">
        <v>0.12892600000000001</v>
      </c>
      <c r="AT478">
        <v>0.14049600000000001</v>
      </c>
      <c r="AU478">
        <v>0.15371899999999999</v>
      </c>
      <c r="AV478">
        <v>8.4297999999999998E-2</v>
      </c>
      <c r="AW478">
        <v>4.2975000000000013E-2</v>
      </c>
      <c r="AX478">
        <v>8.2640000000000005E-3</v>
      </c>
      <c r="AY478">
        <v>1.653E-3</v>
      </c>
      <c r="AZ478">
        <v>1.6528999999999999E-2</v>
      </c>
      <c r="BA478">
        <v>0</v>
      </c>
      <c r="BB478">
        <v>0.97190100000000001</v>
      </c>
      <c r="BC478">
        <v>1.157E-2</v>
      </c>
      <c r="BD478">
        <v>1.6528999999999999E-2</v>
      </c>
      <c r="BE478">
        <v>0.58016500000000004</v>
      </c>
      <c r="BF478">
        <v>0.418182</v>
      </c>
      <c r="BG478">
        <v>1.653E-3</v>
      </c>
      <c r="BH478">
        <v>2.9752000000000001E-2</v>
      </c>
      <c r="BI478">
        <v>0</v>
      </c>
      <c r="BJ478">
        <v>0</v>
      </c>
      <c r="BK478">
        <v>0</v>
      </c>
      <c r="BL478">
        <v>0.94876000000000005</v>
      </c>
      <c r="BM478">
        <v>0</v>
      </c>
      <c r="BN478">
        <v>0</v>
      </c>
      <c r="BO478">
        <v>2.1488E-2</v>
      </c>
      <c r="BP478">
        <v>0.72066100000000011</v>
      </c>
      <c r="BQ478">
        <v>0.22644600000000001</v>
      </c>
      <c r="BR478">
        <v>5.2893000000000003E-2</v>
      </c>
      <c r="BS478">
        <v>1</v>
      </c>
      <c r="BT478" t="s">
        <v>5753</v>
      </c>
      <c r="BU478">
        <v>605</v>
      </c>
      <c r="BV478">
        <v>1</v>
      </c>
      <c r="BW478">
        <v>0</v>
      </c>
    </row>
    <row r="479" spans="1:75" customFormat="1" x14ac:dyDescent="0.25">
      <c r="A479" t="s">
        <v>5754</v>
      </c>
      <c r="B479" t="s">
        <v>102</v>
      </c>
      <c r="C479" t="s">
        <v>376</v>
      </c>
      <c r="D479" t="s">
        <v>947</v>
      </c>
      <c r="E479">
        <v>2022</v>
      </c>
      <c r="F479" t="s">
        <v>74</v>
      </c>
      <c r="G479" t="s">
        <v>74</v>
      </c>
      <c r="H479" t="s">
        <v>74</v>
      </c>
      <c r="I479" t="s">
        <v>74</v>
      </c>
      <c r="J479" t="s">
        <v>74</v>
      </c>
      <c r="K479" t="s">
        <v>74</v>
      </c>
      <c r="L479" t="s">
        <v>74</v>
      </c>
      <c r="M479" t="s">
        <v>74</v>
      </c>
      <c r="N479" t="s">
        <v>74</v>
      </c>
      <c r="O479" t="s">
        <v>74</v>
      </c>
      <c r="P479" t="s">
        <v>74</v>
      </c>
      <c r="Q479" t="s">
        <v>74</v>
      </c>
      <c r="R479" t="s">
        <v>74</v>
      </c>
      <c r="S479" t="s">
        <v>74</v>
      </c>
      <c r="T479" t="s">
        <v>74</v>
      </c>
      <c r="U479" t="s">
        <v>74</v>
      </c>
      <c r="V479" t="s">
        <v>74</v>
      </c>
      <c r="W479" t="s">
        <v>74</v>
      </c>
      <c r="X479" t="s">
        <v>74</v>
      </c>
      <c r="Y479" t="s">
        <v>74</v>
      </c>
      <c r="Z479" t="s">
        <v>74</v>
      </c>
      <c r="AA479" t="s">
        <v>74</v>
      </c>
      <c r="AB479" t="s">
        <v>74</v>
      </c>
      <c r="AC479" t="s">
        <v>74</v>
      </c>
      <c r="AD479" t="s">
        <v>74</v>
      </c>
      <c r="AE479" t="s">
        <v>74</v>
      </c>
      <c r="AF479" t="s">
        <v>74</v>
      </c>
      <c r="AG479" t="s">
        <v>74</v>
      </c>
      <c r="AH479" t="s">
        <v>74</v>
      </c>
      <c r="AI479" t="s">
        <v>74</v>
      </c>
      <c r="AJ479" t="s">
        <v>74</v>
      </c>
      <c r="AK479" t="s">
        <v>74</v>
      </c>
      <c r="AL479" t="s">
        <v>74</v>
      </c>
      <c r="AM479" t="s">
        <v>74</v>
      </c>
      <c r="AN479" t="s">
        <v>74</v>
      </c>
      <c r="AO479" t="s">
        <v>74</v>
      </c>
      <c r="AP479" t="s">
        <v>74</v>
      </c>
      <c r="AQ479" t="s">
        <v>74</v>
      </c>
      <c r="AR479" t="s">
        <v>74</v>
      </c>
      <c r="AS479" t="s">
        <v>74</v>
      </c>
      <c r="AT479" t="s">
        <v>74</v>
      </c>
      <c r="AU479" t="s">
        <v>74</v>
      </c>
      <c r="AV479" t="s">
        <v>74</v>
      </c>
      <c r="AW479" t="s">
        <v>74</v>
      </c>
      <c r="AX479" t="s">
        <v>74</v>
      </c>
      <c r="AY479" t="s">
        <v>74</v>
      </c>
      <c r="AZ479" t="s">
        <v>74</v>
      </c>
      <c r="BA479" t="s">
        <v>74</v>
      </c>
      <c r="BB479" t="s">
        <v>74</v>
      </c>
      <c r="BC479" t="s">
        <v>74</v>
      </c>
      <c r="BD479" t="s">
        <v>74</v>
      </c>
      <c r="BE479" t="s">
        <v>74</v>
      </c>
      <c r="BF479" t="s">
        <v>74</v>
      </c>
      <c r="BG479" t="s">
        <v>74</v>
      </c>
      <c r="BH479" t="s">
        <v>74</v>
      </c>
      <c r="BI479" t="s">
        <v>74</v>
      </c>
      <c r="BJ479" t="s">
        <v>74</v>
      </c>
      <c r="BK479" t="s">
        <v>74</v>
      </c>
      <c r="BL479" t="s">
        <v>74</v>
      </c>
      <c r="BM479" t="s">
        <v>74</v>
      </c>
      <c r="BN479" t="s">
        <v>74</v>
      </c>
      <c r="BO479" t="s">
        <v>74</v>
      </c>
      <c r="BP479" t="s">
        <v>74</v>
      </c>
      <c r="BQ479" t="s">
        <v>74</v>
      </c>
      <c r="BR479" t="s">
        <v>74</v>
      </c>
      <c r="BS479" t="s">
        <v>74</v>
      </c>
      <c r="BT479" t="s">
        <v>5753</v>
      </c>
      <c r="BU479" t="s">
        <v>74</v>
      </c>
      <c r="BV479" t="s">
        <v>74</v>
      </c>
      <c r="BW479">
        <v>0</v>
      </c>
    </row>
    <row r="480" spans="1:75" customFormat="1" x14ac:dyDescent="0.25">
      <c r="A480" t="s">
        <v>5755</v>
      </c>
      <c r="B480" t="s">
        <v>102</v>
      </c>
      <c r="C480" t="s">
        <v>376</v>
      </c>
      <c r="D480" t="s">
        <v>949</v>
      </c>
      <c r="E480">
        <v>2022</v>
      </c>
      <c r="F480" t="s">
        <v>74</v>
      </c>
      <c r="G480" t="s">
        <v>74</v>
      </c>
      <c r="H480" t="s">
        <v>74</v>
      </c>
      <c r="I480" t="s">
        <v>74</v>
      </c>
      <c r="J480" t="s">
        <v>74</v>
      </c>
      <c r="K480" t="s">
        <v>74</v>
      </c>
      <c r="L480" t="s">
        <v>74</v>
      </c>
      <c r="M480" t="s">
        <v>74</v>
      </c>
      <c r="N480" t="s">
        <v>74</v>
      </c>
      <c r="O480" t="s">
        <v>74</v>
      </c>
      <c r="P480" t="s">
        <v>74</v>
      </c>
      <c r="Q480" t="s">
        <v>74</v>
      </c>
      <c r="R480" t="s">
        <v>74</v>
      </c>
      <c r="S480" t="s">
        <v>74</v>
      </c>
      <c r="T480" t="s">
        <v>74</v>
      </c>
      <c r="U480" t="s">
        <v>74</v>
      </c>
      <c r="V480" t="s">
        <v>74</v>
      </c>
      <c r="W480" t="s">
        <v>74</v>
      </c>
      <c r="X480" t="s">
        <v>74</v>
      </c>
      <c r="Y480" t="s">
        <v>74</v>
      </c>
      <c r="Z480" t="s">
        <v>74</v>
      </c>
      <c r="AA480" t="s">
        <v>74</v>
      </c>
      <c r="AB480" t="s">
        <v>74</v>
      </c>
      <c r="AC480" t="s">
        <v>74</v>
      </c>
      <c r="AD480" t="s">
        <v>74</v>
      </c>
      <c r="AE480" t="s">
        <v>74</v>
      </c>
      <c r="AF480" t="s">
        <v>74</v>
      </c>
      <c r="AG480" t="s">
        <v>74</v>
      </c>
      <c r="AH480" t="s">
        <v>74</v>
      </c>
      <c r="AI480" t="s">
        <v>74</v>
      </c>
      <c r="AJ480" t="s">
        <v>74</v>
      </c>
      <c r="AK480" t="s">
        <v>74</v>
      </c>
      <c r="AL480" t="s">
        <v>74</v>
      </c>
      <c r="AM480" t="s">
        <v>74</v>
      </c>
      <c r="AN480" t="s">
        <v>74</v>
      </c>
      <c r="AO480" t="s">
        <v>74</v>
      </c>
      <c r="AP480" t="s">
        <v>74</v>
      </c>
      <c r="AQ480" t="s">
        <v>74</v>
      </c>
      <c r="AR480" t="s">
        <v>74</v>
      </c>
      <c r="AS480" t="s">
        <v>74</v>
      </c>
      <c r="AT480" t="s">
        <v>74</v>
      </c>
      <c r="AU480" t="s">
        <v>74</v>
      </c>
      <c r="AV480" t="s">
        <v>74</v>
      </c>
      <c r="AW480" t="s">
        <v>74</v>
      </c>
      <c r="AX480" t="s">
        <v>74</v>
      </c>
      <c r="AY480" t="s">
        <v>74</v>
      </c>
      <c r="AZ480" t="s">
        <v>74</v>
      </c>
      <c r="BA480" t="s">
        <v>74</v>
      </c>
      <c r="BB480" t="s">
        <v>74</v>
      </c>
      <c r="BC480" t="s">
        <v>74</v>
      </c>
      <c r="BD480" t="s">
        <v>74</v>
      </c>
      <c r="BE480" t="s">
        <v>74</v>
      </c>
      <c r="BF480" t="s">
        <v>74</v>
      </c>
      <c r="BG480" t="s">
        <v>74</v>
      </c>
      <c r="BH480" t="s">
        <v>74</v>
      </c>
      <c r="BI480" t="s">
        <v>74</v>
      </c>
      <c r="BJ480" t="s">
        <v>74</v>
      </c>
      <c r="BK480" t="s">
        <v>74</v>
      </c>
      <c r="BL480" t="s">
        <v>74</v>
      </c>
      <c r="BM480" t="s">
        <v>74</v>
      </c>
      <c r="BN480" t="s">
        <v>74</v>
      </c>
      <c r="BO480" t="s">
        <v>74</v>
      </c>
      <c r="BP480" t="s">
        <v>74</v>
      </c>
      <c r="BQ480" t="s">
        <v>74</v>
      </c>
      <c r="BR480" t="s">
        <v>74</v>
      </c>
      <c r="BS480" t="s">
        <v>74</v>
      </c>
      <c r="BT480" t="s">
        <v>5753</v>
      </c>
      <c r="BU480" t="s">
        <v>74</v>
      </c>
      <c r="BV480" t="s">
        <v>74</v>
      </c>
      <c r="BW480">
        <v>0</v>
      </c>
    </row>
    <row r="481" spans="1:75" customFormat="1" x14ac:dyDescent="0.25">
      <c r="A481" t="s">
        <v>5756</v>
      </c>
      <c r="B481" t="s">
        <v>102</v>
      </c>
      <c r="C481" t="s">
        <v>376</v>
      </c>
      <c r="D481" t="s">
        <v>951</v>
      </c>
      <c r="E481">
        <v>2022</v>
      </c>
      <c r="F481" t="s">
        <v>74</v>
      </c>
      <c r="G481" t="s">
        <v>74</v>
      </c>
      <c r="H481" t="s">
        <v>74</v>
      </c>
      <c r="I481" t="s">
        <v>74</v>
      </c>
      <c r="J481" t="s">
        <v>74</v>
      </c>
      <c r="K481" t="s">
        <v>74</v>
      </c>
      <c r="L481" t="s">
        <v>74</v>
      </c>
      <c r="M481" t="s">
        <v>74</v>
      </c>
      <c r="N481" t="s">
        <v>74</v>
      </c>
      <c r="O481" t="s">
        <v>74</v>
      </c>
      <c r="P481" t="s">
        <v>74</v>
      </c>
      <c r="Q481" t="s">
        <v>74</v>
      </c>
      <c r="R481" t="s">
        <v>74</v>
      </c>
      <c r="S481" t="s">
        <v>74</v>
      </c>
      <c r="T481" t="s">
        <v>74</v>
      </c>
      <c r="U481" t="s">
        <v>74</v>
      </c>
      <c r="V481" t="s">
        <v>74</v>
      </c>
      <c r="W481" t="s">
        <v>74</v>
      </c>
      <c r="X481" t="s">
        <v>74</v>
      </c>
      <c r="Y481" t="s">
        <v>74</v>
      </c>
      <c r="Z481" t="s">
        <v>74</v>
      </c>
      <c r="AA481" t="s">
        <v>74</v>
      </c>
      <c r="AB481" t="s">
        <v>74</v>
      </c>
      <c r="AC481" t="s">
        <v>74</v>
      </c>
      <c r="AD481" t="s">
        <v>74</v>
      </c>
      <c r="AE481" t="s">
        <v>74</v>
      </c>
      <c r="AF481" t="s">
        <v>74</v>
      </c>
      <c r="AG481" t="s">
        <v>74</v>
      </c>
      <c r="AH481" t="s">
        <v>74</v>
      </c>
      <c r="AI481" t="s">
        <v>74</v>
      </c>
      <c r="AJ481" t="s">
        <v>74</v>
      </c>
      <c r="AK481" t="s">
        <v>74</v>
      </c>
      <c r="AL481" t="s">
        <v>74</v>
      </c>
      <c r="AM481" t="s">
        <v>74</v>
      </c>
      <c r="AN481" t="s">
        <v>74</v>
      </c>
      <c r="AO481" t="s">
        <v>74</v>
      </c>
      <c r="AP481" t="s">
        <v>74</v>
      </c>
      <c r="AQ481" t="s">
        <v>74</v>
      </c>
      <c r="AR481" t="s">
        <v>74</v>
      </c>
      <c r="AS481" t="s">
        <v>74</v>
      </c>
      <c r="AT481" t="s">
        <v>74</v>
      </c>
      <c r="AU481" t="s">
        <v>74</v>
      </c>
      <c r="AV481" t="s">
        <v>74</v>
      </c>
      <c r="AW481" t="s">
        <v>74</v>
      </c>
      <c r="AX481" t="s">
        <v>74</v>
      </c>
      <c r="AY481" t="s">
        <v>74</v>
      </c>
      <c r="AZ481" t="s">
        <v>74</v>
      </c>
      <c r="BA481" t="s">
        <v>74</v>
      </c>
      <c r="BB481" t="s">
        <v>74</v>
      </c>
      <c r="BC481" t="s">
        <v>74</v>
      </c>
      <c r="BD481" t="s">
        <v>74</v>
      </c>
      <c r="BE481" t="s">
        <v>74</v>
      </c>
      <c r="BF481" t="s">
        <v>74</v>
      </c>
      <c r="BG481" t="s">
        <v>74</v>
      </c>
      <c r="BH481" t="s">
        <v>74</v>
      </c>
      <c r="BI481" t="s">
        <v>74</v>
      </c>
      <c r="BJ481" t="s">
        <v>74</v>
      </c>
      <c r="BK481" t="s">
        <v>74</v>
      </c>
      <c r="BL481" t="s">
        <v>74</v>
      </c>
      <c r="BM481" t="s">
        <v>74</v>
      </c>
      <c r="BN481" t="s">
        <v>74</v>
      </c>
      <c r="BO481" t="s">
        <v>74</v>
      </c>
      <c r="BP481" t="s">
        <v>74</v>
      </c>
      <c r="BQ481" t="s">
        <v>74</v>
      </c>
      <c r="BR481" t="s">
        <v>74</v>
      </c>
      <c r="BS481" t="s">
        <v>74</v>
      </c>
      <c r="BT481" t="s">
        <v>5753</v>
      </c>
      <c r="BU481" t="s">
        <v>74</v>
      </c>
      <c r="BV481" t="s">
        <v>74</v>
      </c>
      <c r="BW481">
        <v>1</v>
      </c>
    </row>
    <row r="482" spans="1:75" customFormat="1" x14ac:dyDescent="0.25">
      <c r="A482" t="s">
        <v>5757</v>
      </c>
      <c r="B482" t="s">
        <v>102</v>
      </c>
      <c r="C482" t="s">
        <v>376</v>
      </c>
      <c r="D482" t="s">
        <v>953</v>
      </c>
      <c r="E482">
        <v>2022</v>
      </c>
      <c r="F482" t="s">
        <v>74</v>
      </c>
      <c r="G482" t="s">
        <v>74</v>
      </c>
      <c r="H482" t="s">
        <v>74</v>
      </c>
      <c r="I482" t="s">
        <v>74</v>
      </c>
      <c r="J482" t="s">
        <v>74</v>
      </c>
      <c r="K482" t="s">
        <v>74</v>
      </c>
      <c r="L482" t="s">
        <v>74</v>
      </c>
      <c r="M482" t="s">
        <v>74</v>
      </c>
      <c r="N482" t="s">
        <v>74</v>
      </c>
      <c r="O482" t="s">
        <v>74</v>
      </c>
      <c r="P482" t="s">
        <v>74</v>
      </c>
      <c r="Q482" t="s">
        <v>74</v>
      </c>
      <c r="R482" t="s">
        <v>74</v>
      </c>
      <c r="S482" t="s">
        <v>74</v>
      </c>
      <c r="T482" t="s">
        <v>74</v>
      </c>
      <c r="U482" t="s">
        <v>74</v>
      </c>
      <c r="V482" t="s">
        <v>74</v>
      </c>
      <c r="W482" t="s">
        <v>74</v>
      </c>
      <c r="X482" t="s">
        <v>74</v>
      </c>
      <c r="Y482" t="s">
        <v>74</v>
      </c>
      <c r="Z482" t="s">
        <v>74</v>
      </c>
      <c r="AA482" t="s">
        <v>74</v>
      </c>
      <c r="AB482" t="s">
        <v>74</v>
      </c>
      <c r="AC482" t="s">
        <v>74</v>
      </c>
      <c r="AD482" t="s">
        <v>74</v>
      </c>
      <c r="AE482" t="s">
        <v>74</v>
      </c>
      <c r="AF482" t="s">
        <v>74</v>
      </c>
      <c r="AG482" t="s">
        <v>74</v>
      </c>
      <c r="AH482" t="s">
        <v>74</v>
      </c>
      <c r="AI482" t="s">
        <v>74</v>
      </c>
      <c r="AJ482" t="s">
        <v>74</v>
      </c>
      <c r="AK482" t="s">
        <v>74</v>
      </c>
      <c r="AL482" t="s">
        <v>74</v>
      </c>
      <c r="AM482" t="s">
        <v>74</v>
      </c>
      <c r="AN482" t="s">
        <v>74</v>
      </c>
      <c r="AO482" t="s">
        <v>74</v>
      </c>
      <c r="AP482" t="s">
        <v>74</v>
      </c>
      <c r="AQ482" t="s">
        <v>74</v>
      </c>
      <c r="AR482" t="s">
        <v>74</v>
      </c>
      <c r="AS482" t="s">
        <v>74</v>
      </c>
      <c r="AT482" t="s">
        <v>74</v>
      </c>
      <c r="AU482" t="s">
        <v>74</v>
      </c>
      <c r="AV482" t="s">
        <v>74</v>
      </c>
      <c r="AW482" t="s">
        <v>74</v>
      </c>
      <c r="AX482" t="s">
        <v>74</v>
      </c>
      <c r="AY482" t="s">
        <v>74</v>
      </c>
      <c r="AZ482" t="s">
        <v>74</v>
      </c>
      <c r="BA482" t="s">
        <v>74</v>
      </c>
      <c r="BB482" t="s">
        <v>74</v>
      </c>
      <c r="BC482" t="s">
        <v>74</v>
      </c>
      <c r="BD482" t="s">
        <v>74</v>
      </c>
      <c r="BE482" t="s">
        <v>74</v>
      </c>
      <c r="BF482" t="s">
        <v>74</v>
      </c>
      <c r="BG482" t="s">
        <v>74</v>
      </c>
      <c r="BH482" t="s">
        <v>74</v>
      </c>
      <c r="BI482" t="s">
        <v>74</v>
      </c>
      <c r="BJ482" t="s">
        <v>74</v>
      </c>
      <c r="BK482" t="s">
        <v>74</v>
      </c>
      <c r="BL482" t="s">
        <v>74</v>
      </c>
      <c r="BM482" t="s">
        <v>74</v>
      </c>
      <c r="BN482" t="s">
        <v>74</v>
      </c>
      <c r="BO482" t="s">
        <v>74</v>
      </c>
      <c r="BP482" t="s">
        <v>74</v>
      </c>
      <c r="BQ482" t="s">
        <v>74</v>
      </c>
      <c r="BR482" t="s">
        <v>74</v>
      </c>
      <c r="BS482" t="s">
        <v>74</v>
      </c>
      <c r="BT482" t="s">
        <v>5753</v>
      </c>
      <c r="BU482" t="s">
        <v>74</v>
      </c>
      <c r="BV482" t="s">
        <v>74</v>
      </c>
      <c r="BW482">
        <v>0</v>
      </c>
    </row>
    <row r="483" spans="1:75" customFormat="1" x14ac:dyDescent="0.25">
      <c r="A483" t="s">
        <v>5758</v>
      </c>
      <c r="B483" t="s">
        <v>102</v>
      </c>
      <c r="C483" t="s">
        <v>382</v>
      </c>
      <c r="D483" t="s">
        <v>44</v>
      </c>
      <c r="E483">
        <v>2022</v>
      </c>
      <c r="F483">
        <v>223</v>
      </c>
      <c r="G483">
        <v>90</v>
      </c>
      <c r="H483">
        <v>0</v>
      </c>
      <c r="I483">
        <v>40</v>
      </c>
      <c r="J483">
        <v>53</v>
      </c>
      <c r="K483">
        <v>49</v>
      </c>
      <c r="L483">
        <v>40</v>
      </c>
      <c r="M483">
        <v>42</v>
      </c>
      <c r="N483">
        <v>45</v>
      </c>
      <c r="O483">
        <v>30</v>
      </c>
      <c r="P483">
        <v>8</v>
      </c>
      <c r="Q483">
        <v>4</v>
      </c>
      <c r="R483">
        <v>2</v>
      </c>
      <c r="S483">
        <v>0</v>
      </c>
      <c r="T483">
        <v>0</v>
      </c>
      <c r="U483">
        <v>255</v>
      </c>
      <c r="V483">
        <v>58</v>
      </c>
      <c r="W483">
        <v>0</v>
      </c>
      <c r="X483">
        <v>271</v>
      </c>
      <c r="Y483">
        <v>39</v>
      </c>
      <c r="Z483">
        <v>3</v>
      </c>
      <c r="AA483">
        <v>0</v>
      </c>
      <c r="AB483">
        <v>0</v>
      </c>
      <c r="AC483">
        <v>1</v>
      </c>
      <c r="AD483">
        <v>5</v>
      </c>
      <c r="AE483">
        <v>299</v>
      </c>
      <c r="AF483">
        <v>2</v>
      </c>
      <c r="AG483">
        <v>2</v>
      </c>
      <c r="AH483">
        <v>4</v>
      </c>
      <c r="AI483">
        <v>218</v>
      </c>
      <c r="AJ483">
        <v>40</v>
      </c>
      <c r="AK483">
        <v>55</v>
      </c>
      <c r="AL483">
        <v>313</v>
      </c>
      <c r="AM483">
        <v>0.71245999999999998</v>
      </c>
      <c r="AN483">
        <v>0.28754000000000002</v>
      </c>
      <c r="AO483">
        <v>0</v>
      </c>
      <c r="AP483">
        <v>0.12779599999999999</v>
      </c>
      <c r="AQ483">
        <v>0.16932900000000001</v>
      </c>
      <c r="AR483">
        <v>0.15654999999999999</v>
      </c>
      <c r="AS483">
        <v>0.12779599999999999</v>
      </c>
      <c r="AT483">
        <v>0.134185</v>
      </c>
      <c r="AU483">
        <v>0.14377000000000001</v>
      </c>
      <c r="AV483">
        <v>9.5847000000000002E-2</v>
      </c>
      <c r="AW483">
        <v>2.5558999999999998E-2</v>
      </c>
      <c r="AX483">
        <v>1.278E-2</v>
      </c>
      <c r="AY483">
        <v>6.3899999999999998E-3</v>
      </c>
      <c r="AZ483">
        <v>0</v>
      </c>
      <c r="BA483">
        <v>0</v>
      </c>
      <c r="BB483">
        <v>0.81469599999999998</v>
      </c>
      <c r="BC483">
        <v>0.185304</v>
      </c>
      <c r="BD483">
        <v>0</v>
      </c>
      <c r="BE483">
        <v>0.865815</v>
      </c>
      <c r="BF483">
        <v>0.124601</v>
      </c>
      <c r="BG483">
        <v>9.5849999999999998E-3</v>
      </c>
      <c r="BH483">
        <v>0</v>
      </c>
      <c r="BI483">
        <v>0</v>
      </c>
      <c r="BJ483">
        <v>3.1949999999999999E-3</v>
      </c>
      <c r="BK483">
        <v>1.5973999999999999E-2</v>
      </c>
      <c r="BL483">
        <v>0.9552719999999999</v>
      </c>
      <c r="BM483">
        <v>6.3899999999999998E-3</v>
      </c>
      <c r="BN483">
        <v>6.3899999999999998E-3</v>
      </c>
      <c r="BO483">
        <v>1.278E-2</v>
      </c>
      <c r="BP483">
        <v>0.69648600000000005</v>
      </c>
      <c r="BQ483">
        <v>0.12779599999999999</v>
      </c>
      <c r="BR483">
        <v>0.17571899999999999</v>
      </c>
      <c r="BS483">
        <v>1</v>
      </c>
      <c r="BT483" t="s">
        <v>5759</v>
      </c>
      <c r="BU483">
        <v>313</v>
      </c>
      <c r="BV483">
        <v>1</v>
      </c>
      <c r="BW483">
        <v>0</v>
      </c>
    </row>
    <row r="484" spans="1:75" customFormat="1" x14ac:dyDescent="0.25">
      <c r="A484" t="s">
        <v>5760</v>
      </c>
      <c r="B484" t="s">
        <v>102</v>
      </c>
      <c r="C484" t="s">
        <v>382</v>
      </c>
      <c r="D484" t="s">
        <v>947</v>
      </c>
      <c r="E484">
        <v>2022</v>
      </c>
      <c r="F484">
        <v>88</v>
      </c>
      <c r="G484">
        <v>74</v>
      </c>
      <c r="H484">
        <v>0</v>
      </c>
      <c r="I484">
        <v>21</v>
      </c>
      <c r="J484">
        <v>35</v>
      </c>
      <c r="K484">
        <v>23</v>
      </c>
      <c r="L484">
        <v>24</v>
      </c>
      <c r="M484">
        <v>11</v>
      </c>
      <c r="N484">
        <v>20</v>
      </c>
      <c r="O484">
        <v>16</v>
      </c>
      <c r="P484">
        <v>8</v>
      </c>
      <c r="Q484">
        <v>3</v>
      </c>
      <c r="R484">
        <v>1</v>
      </c>
      <c r="S484">
        <v>0</v>
      </c>
      <c r="T484">
        <v>0</v>
      </c>
      <c r="U484">
        <v>121</v>
      </c>
      <c r="V484">
        <v>41</v>
      </c>
      <c r="W484">
        <v>0</v>
      </c>
      <c r="X484">
        <v>141</v>
      </c>
      <c r="Y484">
        <v>21</v>
      </c>
      <c r="Z484">
        <v>0</v>
      </c>
      <c r="AA484">
        <v>0</v>
      </c>
      <c r="AB484">
        <v>0</v>
      </c>
      <c r="AC484">
        <v>1</v>
      </c>
      <c r="AD484">
        <v>0</v>
      </c>
      <c r="AE484">
        <v>161</v>
      </c>
      <c r="AF484">
        <v>0</v>
      </c>
      <c r="AG484">
        <v>0</v>
      </c>
      <c r="AH484">
        <v>0</v>
      </c>
      <c r="AI484">
        <v>101</v>
      </c>
      <c r="AJ484">
        <v>20</v>
      </c>
      <c r="AK484">
        <v>41</v>
      </c>
      <c r="AL484">
        <v>162</v>
      </c>
      <c r="AM484">
        <v>0.54320999999999997</v>
      </c>
      <c r="AN484">
        <v>0.45678999999999997</v>
      </c>
      <c r="AO484">
        <v>0</v>
      </c>
      <c r="AP484">
        <v>0.12963</v>
      </c>
      <c r="AQ484">
        <v>0.21604899999999999</v>
      </c>
      <c r="AR484">
        <v>0.14197499999999999</v>
      </c>
      <c r="AS484">
        <v>0.148148</v>
      </c>
      <c r="AT484">
        <v>6.7901000000000003E-2</v>
      </c>
      <c r="AU484">
        <v>0.123457</v>
      </c>
      <c r="AV484">
        <v>9.8765000000000006E-2</v>
      </c>
      <c r="AW484">
        <v>4.9383000000000003E-2</v>
      </c>
      <c r="AX484">
        <v>1.8519000000000001E-2</v>
      </c>
      <c r="AY484">
        <v>6.1729999999999997E-3</v>
      </c>
      <c r="AZ484">
        <v>0</v>
      </c>
      <c r="BA484">
        <v>0</v>
      </c>
      <c r="BB484">
        <v>0.74691399999999997</v>
      </c>
      <c r="BC484">
        <v>0.25308599999999998</v>
      </c>
      <c r="BD484">
        <v>0</v>
      </c>
      <c r="BE484">
        <v>0.87037000000000009</v>
      </c>
      <c r="BF484">
        <v>0.12963</v>
      </c>
      <c r="BG484">
        <v>0</v>
      </c>
      <c r="BH484">
        <v>0</v>
      </c>
      <c r="BI484">
        <v>0</v>
      </c>
      <c r="BJ484">
        <v>6.1729999999999997E-3</v>
      </c>
      <c r="BK484">
        <v>0</v>
      </c>
      <c r="BL484">
        <v>0.99382700000000002</v>
      </c>
      <c r="BM484">
        <v>0</v>
      </c>
      <c r="BN484">
        <v>0</v>
      </c>
      <c r="BO484">
        <v>0</v>
      </c>
      <c r="BP484">
        <v>0.62345700000000004</v>
      </c>
      <c r="BQ484">
        <v>0.123457</v>
      </c>
      <c r="BR484">
        <v>0.25308599999999998</v>
      </c>
      <c r="BS484">
        <v>1</v>
      </c>
      <c r="BT484" t="s">
        <v>5759</v>
      </c>
      <c r="BU484">
        <v>313</v>
      </c>
      <c r="BV484">
        <v>0.51757199999999992</v>
      </c>
      <c r="BW484">
        <v>0</v>
      </c>
    </row>
    <row r="485" spans="1:75" customFormat="1" x14ac:dyDescent="0.25">
      <c r="A485" t="s">
        <v>5761</v>
      </c>
      <c r="B485" t="s">
        <v>102</v>
      </c>
      <c r="C485" t="s">
        <v>382</v>
      </c>
      <c r="D485" t="s">
        <v>949</v>
      </c>
      <c r="E485">
        <v>2022</v>
      </c>
      <c r="F485">
        <v>120</v>
      </c>
      <c r="G485">
        <v>14</v>
      </c>
      <c r="H485">
        <v>0</v>
      </c>
      <c r="I485">
        <v>18</v>
      </c>
      <c r="J485">
        <v>16</v>
      </c>
      <c r="K485">
        <v>26</v>
      </c>
      <c r="L485">
        <v>15</v>
      </c>
      <c r="M485">
        <v>26</v>
      </c>
      <c r="N485">
        <v>24</v>
      </c>
      <c r="O485">
        <v>8</v>
      </c>
      <c r="P485">
        <v>0</v>
      </c>
      <c r="Q485">
        <v>1</v>
      </c>
      <c r="R485">
        <v>0</v>
      </c>
      <c r="S485">
        <v>0</v>
      </c>
      <c r="T485">
        <v>0</v>
      </c>
      <c r="U485">
        <v>119</v>
      </c>
      <c r="V485">
        <v>15</v>
      </c>
      <c r="W485">
        <v>0</v>
      </c>
      <c r="X485">
        <v>122</v>
      </c>
      <c r="Y485">
        <v>12</v>
      </c>
      <c r="Z485">
        <v>0</v>
      </c>
      <c r="AA485">
        <v>0</v>
      </c>
      <c r="AB485">
        <v>0</v>
      </c>
      <c r="AC485">
        <v>0</v>
      </c>
      <c r="AD485">
        <v>5</v>
      </c>
      <c r="AE485">
        <v>128</v>
      </c>
      <c r="AF485">
        <v>0</v>
      </c>
      <c r="AG485">
        <v>0</v>
      </c>
      <c r="AH485">
        <v>1</v>
      </c>
      <c r="AI485">
        <v>111</v>
      </c>
      <c r="AJ485">
        <v>18</v>
      </c>
      <c r="AK485">
        <v>5</v>
      </c>
      <c r="AL485">
        <v>134</v>
      </c>
      <c r="AM485">
        <v>0.89552200000000004</v>
      </c>
      <c r="AN485">
        <v>0.104478</v>
      </c>
      <c r="AO485">
        <v>0</v>
      </c>
      <c r="AP485">
        <v>0.134328</v>
      </c>
      <c r="AQ485">
        <v>0.119403</v>
      </c>
      <c r="AR485">
        <v>0.19403000000000001</v>
      </c>
      <c r="AS485">
        <v>0.11194</v>
      </c>
      <c r="AT485">
        <v>0.19403000000000001</v>
      </c>
      <c r="AU485">
        <v>0.17910400000000001</v>
      </c>
      <c r="AV485">
        <v>5.9700999999999997E-2</v>
      </c>
      <c r="AW485">
        <v>0</v>
      </c>
      <c r="AX485">
        <v>7.463E-3</v>
      </c>
      <c r="AY485">
        <v>0</v>
      </c>
      <c r="AZ485">
        <v>0</v>
      </c>
      <c r="BA485">
        <v>0</v>
      </c>
      <c r="BB485">
        <v>0.88805999999999996</v>
      </c>
      <c r="BC485">
        <v>0.11194</v>
      </c>
      <c r="BD485">
        <v>0</v>
      </c>
      <c r="BE485">
        <v>0.91044799999999992</v>
      </c>
      <c r="BF485">
        <v>8.9551999999999993E-2</v>
      </c>
      <c r="BG485">
        <v>0</v>
      </c>
      <c r="BH485">
        <v>0</v>
      </c>
      <c r="BI485">
        <v>0</v>
      </c>
      <c r="BJ485">
        <v>0</v>
      </c>
      <c r="BK485">
        <v>3.7312999999999999E-2</v>
      </c>
      <c r="BL485">
        <v>0.95522400000000007</v>
      </c>
      <c r="BM485">
        <v>0</v>
      </c>
      <c r="BN485">
        <v>0</v>
      </c>
      <c r="BO485">
        <v>7.463E-3</v>
      </c>
      <c r="BP485">
        <v>0.82835800000000004</v>
      </c>
      <c r="BQ485">
        <v>0.134328</v>
      </c>
      <c r="BR485">
        <v>3.7312999999999999E-2</v>
      </c>
      <c r="BS485">
        <v>1</v>
      </c>
      <c r="BT485" t="s">
        <v>5759</v>
      </c>
      <c r="BU485">
        <v>313</v>
      </c>
      <c r="BV485">
        <v>0.42811500000000002</v>
      </c>
      <c r="BW485">
        <v>0</v>
      </c>
    </row>
    <row r="486" spans="1:75" customFormat="1" x14ac:dyDescent="0.25">
      <c r="A486" t="s">
        <v>5762</v>
      </c>
      <c r="B486" t="s">
        <v>102</v>
      </c>
      <c r="C486" t="s">
        <v>382</v>
      </c>
      <c r="D486" t="s">
        <v>951</v>
      </c>
      <c r="E486">
        <v>2022</v>
      </c>
      <c r="F486">
        <v>7</v>
      </c>
      <c r="G486">
        <v>2</v>
      </c>
      <c r="H486">
        <v>0</v>
      </c>
      <c r="I486">
        <v>0</v>
      </c>
      <c r="J486">
        <v>1</v>
      </c>
      <c r="K486">
        <v>0</v>
      </c>
      <c r="L486">
        <v>1</v>
      </c>
      <c r="M486">
        <v>3</v>
      </c>
      <c r="N486">
        <v>0</v>
      </c>
      <c r="O486">
        <v>4</v>
      </c>
      <c r="P486">
        <v>0</v>
      </c>
      <c r="Q486">
        <v>0</v>
      </c>
      <c r="R486">
        <v>0</v>
      </c>
      <c r="S486">
        <v>0</v>
      </c>
      <c r="T486">
        <v>0</v>
      </c>
      <c r="U486">
        <v>9</v>
      </c>
      <c r="V486">
        <v>0</v>
      </c>
      <c r="W486">
        <v>0</v>
      </c>
      <c r="X486">
        <v>7</v>
      </c>
      <c r="Y486">
        <v>2</v>
      </c>
      <c r="Z486">
        <v>0</v>
      </c>
      <c r="AA486">
        <v>0</v>
      </c>
      <c r="AB486">
        <v>0</v>
      </c>
      <c r="AC486">
        <v>0</v>
      </c>
      <c r="AD486">
        <v>0</v>
      </c>
      <c r="AE486">
        <v>9</v>
      </c>
      <c r="AF486">
        <v>0</v>
      </c>
      <c r="AG486">
        <v>0</v>
      </c>
      <c r="AH486">
        <v>0</v>
      </c>
      <c r="AI486">
        <v>6</v>
      </c>
      <c r="AJ486">
        <v>2</v>
      </c>
      <c r="AK486">
        <v>1</v>
      </c>
      <c r="AL486">
        <v>9</v>
      </c>
      <c r="AM486">
        <v>0.77777799999999997</v>
      </c>
      <c r="AN486">
        <v>0.222222</v>
      </c>
      <c r="AO486">
        <v>0</v>
      </c>
      <c r="AP486">
        <v>0</v>
      </c>
      <c r="AQ486">
        <v>0.111111</v>
      </c>
      <c r="AR486">
        <v>0</v>
      </c>
      <c r="AS486">
        <v>0.111111</v>
      </c>
      <c r="AT486">
        <v>0.33333299999999999</v>
      </c>
      <c r="AU486">
        <v>0</v>
      </c>
      <c r="AV486">
        <v>0.44444400000000001</v>
      </c>
      <c r="AW486">
        <v>0</v>
      </c>
      <c r="AX486">
        <v>0</v>
      </c>
      <c r="AY486">
        <v>0</v>
      </c>
      <c r="AZ486">
        <v>0</v>
      </c>
      <c r="BA486">
        <v>0</v>
      </c>
      <c r="BB486">
        <v>1</v>
      </c>
      <c r="BC486">
        <v>0</v>
      </c>
      <c r="BD486">
        <v>0</v>
      </c>
      <c r="BE486">
        <v>0.77777799999999997</v>
      </c>
      <c r="BF486">
        <v>0.222222</v>
      </c>
      <c r="BG486">
        <v>0</v>
      </c>
      <c r="BH486">
        <v>0</v>
      </c>
      <c r="BI486">
        <v>0</v>
      </c>
      <c r="BJ486">
        <v>0</v>
      </c>
      <c r="BK486">
        <v>0</v>
      </c>
      <c r="BL486">
        <v>1</v>
      </c>
      <c r="BM486">
        <v>0</v>
      </c>
      <c r="BN486">
        <v>0</v>
      </c>
      <c r="BO486">
        <v>0</v>
      </c>
      <c r="BP486">
        <v>0.66666700000000001</v>
      </c>
      <c r="BQ486">
        <v>0.222222</v>
      </c>
      <c r="BR486">
        <v>0.111111</v>
      </c>
      <c r="BS486">
        <v>1</v>
      </c>
      <c r="BT486" t="s">
        <v>5759</v>
      </c>
      <c r="BU486">
        <v>313</v>
      </c>
      <c r="BV486">
        <v>2.8753999999999998E-2</v>
      </c>
      <c r="BW486">
        <v>0</v>
      </c>
    </row>
    <row r="487" spans="1:75" customFormat="1" x14ac:dyDescent="0.25">
      <c r="A487" t="s">
        <v>5763</v>
      </c>
      <c r="B487" t="s">
        <v>102</v>
      </c>
      <c r="C487" t="s">
        <v>382</v>
      </c>
      <c r="D487" t="s">
        <v>953</v>
      </c>
      <c r="E487">
        <v>2022</v>
      </c>
      <c r="F487">
        <v>5</v>
      </c>
      <c r="G487">
        <v>0</v>
      </c>
      <c r="H487">
        <v>0</v>
      </c>
      <c r="I487">
        <v>0</v>
      </c>
      <c r="J487">
        <v>0</v>
      </c>
      <c r="K487">
        <v>0</v>
      </c>
      <c r="L487">
        <v>0</v>
      </c>
      <c r="M487">
        <v>2</v>
      </c>
      <c r="N487">
        <v>1</v>
      </c>
      <c r="O487">
        <v>1</v>
      </c>
      <c r="P487">
        <v>0</v>
      </c>
      <c r="Q487">
        <v>0</v>
      </c>
      <c r="R487">
        <v>1</v>
      </c>
      <c r="S487">
        <v>0</v>
      </c>
      <c r="T487">
        <v>0</v>
      </c>
      <c r="U487">
        <v>5</v>
      </c>
      <c r="V487">
        <v>0</v>
      </c>
      <c r="W487">
        <v>0</v>
      </c>
      <c r="X487">
        <v>1</v>
      </c>
      <c r="Y487">
        <v>4</v>
      </c>
      <c r="Z487">
        <v>0</v>
      </c>
      <c r="AA487">
        <v>0</v>
      </c>
      <c r="AB487">
        <v>0</v>
      </c>
      <c r="AC487">
        <v>0</v>
      </c>
      <c r="AD487">
        <v>0</v>
      </c>
      <c r="AE487">
        <v>1</v>
      </c>
      <c r="AF487">
        <v>2</v>
      </c>
      <c r="AG487">
        <v>2</v>
      </c>
      <c r="AH487">
        <v>0</v>
      </c>
      <c r="AI487">
        <v>0</v>
      </c>
      <c r="AJ487">
        <v>0</v>
      </c>
      <c r="AK487">
        <v>5</v>
      </c>
      <c r="AL487">
        <v>5</v>
      </c>
      <c r="AM487">
        <v>1</v>
      </c>
      <c r="AN487">
        <v>0</v>
      </c>
      <c r="AO487">
        <v>0</v>
      </c>
      <c r="AP487">
        <v>0</v>
      </c>
      <c r="AQ487">
        <v>0</v>
      </c>
      <c r="AR487">
        <v>0</v>
      </c>
      <c r="AS487">
        <v>0</v>
      </c>
      <c r="AT487">
        <v>0.4</v>
      </c>
      <c r="AU487">
        <v>0.2</v>
      </c>
      <c r="AV487">
        <v>0.2</v>
      </c>
      <c r="AW487">
        <v>0</v>
      </c>
      <c r="AX487">
        <v>0</v>
      </c>
      <c r="AY487">
        <v>0.2</v>
      </c>
      <c r="AZ487">
        <v>0</v>
      </c>
      <c r="BA487">
        <v>0</v>
      </c>
      <c r="BB487">
        <v>1</v>
      </c>
      <c r="BC487">
        <v>0</v>
      </c>
      <c r="BD487">
        <v>0</v>
      </c>
      <c r="BE487">
        <v>0.2</v>
      </c>
      <c r="BF487">
        <v>0.8</v>
      </c>
      <c r="BG487">
        <v>0</v>
      </c>
      <c r="BH487">
        <v>0</v>
      </c>
      <c r="BI487">
        <v>0</v>
      </c>
      <c r="BJ487">
        <v>0</v>
      </c>
      <c r="BK487">
        <v>0</v>
      </c>
      <c r="BL487">
        <v>0.2</v>
      </c>
      <c r="BM487">
        <v>0.4</v>
      </c>
      <c r="BN487">
        <v>0.4</v>
      </c>
      <c r="BO487">
        <v>0</v>
      </c>
      <c r="BP487">
        <v>0</v>
      </c>
      <c r="BQ487">
        <v>0</v>
      </c>
      <c r="BR487">
        <v>1</v>
      </c>
      <c r="BS487">
        <v>1</v>
      </c>
      <c r="BT487" t="s">
        <v>5759</v>
      </c>
      <c r="BU487">
        <v>313</v>
      </c>
      <c r="BV487">
        <v>1.5973999999999999E-2</v>
      </c>
      <c r="BW487">
        <v>0</v>
      </c>
    </row>
    <row r="488" spans="1:75" customFormat="1" x14ac:dyDescent="0.25">
      <c r="A488" t="s">
        <v>5764</v>
      </c>
      <c r="B488" t="s">
        <v>102</v>
      </c>
      <c r="C488" t="s">
        <v>382</v>
      </c>
      <c r="D488" t="s">
        <v>961</v>
      </c>
      <c r="E488">
        <v>2022</v>
      </c>
      <c r="F488">
        <v>3</v>
      </c>
      <c r="G488">
        <v>0</v>
      </c>
      <c r="H488">
        <v>0</v>
      </c>
      <c r="I488">
        <v>1</v>
      </c>
      <c r="J488">
        <v>1</v>
      </c>
      <c r="K488">
        <v>0</v>
      </c>
      <c r="L488">
        <v>0</v>
      </c>
      <c r="M488">
        <v>0</v>
      </c>
      <c r="N488">
        <v>0</v>
      </c>
      <c r="O488">
        <v>1</v>
      </c>
      <c r="P488">
        <v>0</v>
      </c>
      <c r="Q488">
        <v>0</v>
      </c>
      <c r="R488">
        <v>0</v>
      </c>
      <c r="S488">
        <v>0</v>
      </c>
      <c r="T488">
        <v>0</v>
      </c>
      <c r="U488">
        <v>1</v>
      </c>
      <c r="V488">
        <v>2</v>
      </c>
      <c r="W488">
        <v>0</v>
      </c>
      <c r="X488">
        <v>0</v>
      </c>
      <c r="Y488">
        <v>0</v>
      </c>
      <c r="Z488">
        <v>3</v>
      </c>
      <c r="AA488">
        <v>0</v>
      </c>
      <c r="AB488">
        <v>0</v>
      </c>
      <c r="AC488">
        <v>0</v>
      </c>
      <c r="AD488">
        <v>0</v>
      </c>
      <c r="AE488">
        <v>0</v>
      </c>
      <c r="AF488">
        <v>0</v>
      </c>
      <c r="AG488">
        <v>0</v>
      </c>
      <c r="AH488">
        <v>3</v>
      </c>
      <c r="AI488">
        <v>0</v>
      </c>
      <c r="AJ488">
        <v>0</v>
      </c>
      <c r="AK488">
        <v>3</v>
      </c>
      <c r="AL488">
        <v>3</v>
      </c>
      <c r="AM488">
        <v>1</v>
      </c>
      <c r="AN488">
        <v>0</v>
      </c>
      <c r="AO488">
        <v>0</v>
      </c>
      <c r="AP488">
        <v>0.33333299999999999</v>
      </c>
      <c r="AQ488">
        <v>0.33333299999999999</v>
      </c>
      <c r="AR488">
        <v>0</v>
      </c>
      <c r="AS488">
        <v>0</v>
      </c>
      <c r="AT488">
        <v>0</v>
      </c>
      <c r="AU488">
        <v>0</v>
      </c>
      <c r="AV488">
        <v>0.33333299999999999</v>
      </c>
      <c r="AW488">
        <v>0</v>
      </c>
      <c r="AX488">
        <v>0</v>
      </c>
      <c r="AY488">
        <v>0</v>
      </c>
      <c r="AZ488">
        <v>0</v>
      </c>
      <c r="BA488">
        <v>0</v>
      </c>
      <c r="BB488">
        <v>0.33333299999999999</v>
      </c>
      <c r="BC488">
        <v>0.66666700000000001</v>
      </c>
      <c r="BD488">
        <v>0</v>
      </c>
      <c r="BE488">
        <v>0</v>
      </c>
      <c r="BF488">
        <v>0</v>
      </c>
      <c r="BG488">
        <v>1</v>
      </c>
      <c r="BH488">
        <v>0</v>
      </c>
      <c r="BI488">
        <v>0</v>
      </c>
      <c r="BJ488">
        <v>0</v>
      </c>
      <c r="BK488">
        <v>0</v>
      </c>
      <c r="BL488">
        <v>0</v>
      </c>
      <c r="BM488">
        <v>0</v>
      </c>
      <c r="BN488">
        <v>0</v>
      </c>
      <c r="BO488">
        <v>1</v>
      </c>
      <c r="BP488">
        <v>0</v>
      </c>
      <c r="BQ488">
        <v>0</v>
      </c>
      <c r="BR488">
        <v>1</v>
      </c>
      <c r="BS488">
        <v>1</v>
      </c>
      <c r="BT488" t="s">
        <v>5759</v>
      </c>
      <c r="BU488">
        <v>313</v>
      </c>
      <c r="BV488">
        <v>9.5849999999999998E-3</v>
      </c>
      <c r="BW488">
        <v>0</v>
      </c>
    </row>
    <row r="489" spans="1:75" customFormat="1" x14ac:dyDescent="0.25">
      <c r="A489" t="s">
        <v>5765</v>
      </c>
      <c r="B489" t="s">
        <v>102</v>
      </c>
      <c r="C489" t="s">
        <v>394</v>
      </c>
      <c r="D489" t="s">
        <v>44</v>
      </c>
      <c r="E489">
        <v>2022</v>
      </c>
      <c r="F489">
        <v>601</v>
      </c>
      <c r="G489">
        <v>235</v>
      </c>
      <c r="H489">
        <v>2</v>
      </c>
      <c r="I489">
        <v>123</v>
      </c>
      <c r="J489">
        <v>148</v>
      </c>
      <c r="K489">
        <v>121</v>
      </c>
      <c r="L489">
        <v>123</v>
      </c>
      <c r="M489">
        <v>113</v>
      </c>
      <c r="N489">
        <v>89</v>
      </c>
      <c r="O489">
        <v>60</v>
      </c>
      <c r="P489">
        <v>41</v>
      </c>
      <c r="Q489">
        <v>18</v>
      </c>
      <c r="R489">
        <v>2</v>
      </c>
      <c r="S489">
        <v>0</v>
      </c>
      <c r="T489">
        <v>0</v>
      </c>
      <c r="U489">
        <v>746</v>
      </c>
      <c r="V489">
        <v>92</v>
      </c>
      <c r="W489">
        <v>0</v>
      </c>
      <c r="X489">
        <v>573</v>
      </c>
      <c r="Y489">
        <v>134</v>
      </c>
      <c r="Z489">
        <v>131</v>
      </c>
      <c r="AA489">
        <v>18</v>
      </c>
      <c r="AB489">
        <v>0</v>
      </c>
      <c r="AC489">
        <v>23</v>
      </c>
      <c r="AD489">
        <v>35</v>
      </c>
      <c r="AE489">
        <v>652</v>
      </c>
      <c r="AF489">
        <v>17</v>
      </c>
      <c r="AG489">
        <v>3</v>
      </c>
      <c r="AH489">
        <v>90</v>
      </c>
      <c r="AI489">
        <v>589</v>
      </c>
      <c r="AJ489">
        <v>151</v>
      </c>
      <c r="AK489">
        <v>98</v>
      </c>
      <c r="AL489">
        <v>838</v>
      </c>
      <c r="AM489">
        <v>0.71718400000000004</v>
      </c>
      <c r="AN489">
        <v>0.28043000000000001</v>
      </c>
      <c r="AO489">
        <v>2.3869999999999998E-3</v>
      </c>
      <c r="AP489">
        <v>0.14677799999999999</v>
      </c>
      <c r="AQ489">
        <v>0.17661099999999999</v>
      </c>
      <c r="AR489">
        <v>0.14439099999999999</v>
      </c>
      <c r="AS489">
        <v>0.14677799999999999</v>
      </c>
      <c r="AT489">
        <v>0.13484499999999999</v>
      </c>
      <c r="AU489">
        <v>0.10620499999999999</v>
      </c>
      <c r="AV489">
        <v>7.159900000000001E-2</v>
      </c>
      <c r="AW489">
        <v>4.8925999999999997E-2</v>
      </c>
      <c r="AX489">
        <v>2.1479999999999999E-2</v>
      </c>
      <c r="AY489">
        <v>2.3869999999999998E-3</v>
      </c>
      <c r="AZ489">
        <v>0</v>
      </c>
      <c r="BA489">
        <v>0</v>
      </c>
      <c r="BB489">
        <v>0.89021499999999998</v>
      </c>
      <c r="BC489">
        <v>0.10978499999999999</v>
      </c>
      <c r="BD489">
        <v>0</v>
      </c>
      <c r="BE489">
        <v>0.68377100000000002</v>
      </c>
      <c r="BF489">
        <v>0.15990499999999999</v>
      </c>
      <c r="BG489">
        <v>0.15632499999999999</v>
      </c>
      <c r="BH489">
        <v>2.1479999999999999E-2</v>
      </c>
      <c r="BI489">
        <v>0</v>
      </c>
      <c r="BJ489">
        <v>2.7446000000000002E-2</v>
      </c>
      <c r="BK489">
        <v>4.1765999999999998E-2</v>
      </c>
      <c r="BL489">
        <v>0.77804299999999993</v>
      </c>
      <c r="BM489">
        <v>2.0285999999999998E-2</v>
      </c>
      <c r="BN489">
        <v>3.5799999999999998E-3</v>
      </c>
      <c r="BO489">
        <v>0.10739899999999999</v>
      </c>
      <c r="BP489">
        <v>0.70286400000000004</v>
      </c>
      <c r="BQ489">
        <v>0.18019099999999999</v>
      </c>
      <c r="BR489">
        <v>0.11694499999999999</v>
      </c>
      <c r="BS489">
        <v>1</v>
      </c>
      <c r="BT489" t="s">
        <v>5766</v>
      </c>
      <c r="BU489">
        <v>838</v>
      </c>
      <c r="BV489">
        <v>1</v>
      </c>
      <c r="BW489">
        <v>0</v>
      </c>
    </row>
    <row r="490" spans="1:75" customFormat="1" x14ac:dyDescent="0.25">
      <c r="A490" t="s">
        <v>5767</v>
      </c>
      <c r="B490" t="s">
        <v>102</v>
      </c>
      <c r="C490" t="s">
        <v>394</v>
      </c>
      <c r="D490" t="s">
        <v>947</v>
      </c>
      <c r="E490">
        <v>2022</v>
      </c>
      <c r="F490" t="s">
        <v>74</v>
      </c>
      <c r="G490" t="s">
        <v>74</v>
      </c>
      <c r="H490" t="s">
        <v>74</v>
      </c>
      <c r="I490" t="s">
        <v>74</v>
      </c>
      <c r="J490" t="s">
        <v>74</v>
      </c>
      <c r="K490" t="s">
        <v>74</v>
      </c>
      <c r="L490" t="s">
        <v>74</v>
      </c>
      <c r="M490" t="s">
        <v>74</v>
      </c>
      <c r="N490" t="s">
        <v>74</v>
      </c>
      <c r="O490" t="s">
        <v>74</v>
      </c>
      <c r="P490" t="s">
        <v>74</v>
      </c>
      <c r="Q490" t="s">
        <v>74</v>
      </c>
      <c r="R490" t="s">
        <v>74</v>
      </c>
      <c r="S490" t="s">
        <v>74</v>
      </c>
      <c r="T490" t="s">
        <v>74</v>
      </c>
      <c r="U490" t="s">
        <v>74</v>
      </c>
      <c r="V490" t="s">
        <v>74</v>
      </c>
      <c r="W490" t="s">
        <v>74</v>
      </c>
      <c r="X490" t="s">
        <v>74</v>
      </c>
      <c r="Y490" t="s">
        <v>74</v>
      </c>
      <c r="Z490" t="s">
        <v>74</v>
      </c>
      <c r="AA490" t="s">
        <v>74</v>
      </c>
      <c r="AB490" t="s">
        <v>74</v>
      </c>
      <c r="AC490" t="s">
        <v>74</v>
      </c>
      <c r="AD490" t="s">
        <v>74</v>
      </c>
      <c r="AE490" t="s">
        <v>74</v>
      </c>
      <c r="AF490" t="s">
        <v>74</v>
      </c>
      <c r="AG490" t="s">
        <v>74</v>
      </c>
      <c r="AH490" t="s">
        <v>74</v>
      </c>
      <c r="AI490" t="s">
        <v>74</v>
      </c>
      <c r="AJ490" t="s">
        <v>74</v>
      </c>
      <c r="AK490" t="s">
        <v>74</v>
      </c>
      <c r="AL490" t="s">
        <v>74</v>
      </c>
      <c r="AM490" t="s">
        <v>74</v>
      </c>
      <c r="AN490" t="s">
        <v>74</v>
      </c>
      <c r="AO490" t="s">
        <v>74</v>
      </c>
      <c r="AP490" t="s">
        <v>74</v>
      </c>
      <c r="AQ490" t="s">
        <v>74</v>
      </c>
      <c r="AR490" t="s">
        <v>74</v>
      </c>
      <c r="AS490" t="s">
        <v>74</v>
      </c>
      <c r="AT490" t="s">
        <v>74</v>
      </c>
      <c r="AU490" t="s">
        <v>74</v>
      </c>
      <c r="AV490" t="s">
        <v>74</v>
      </c>
      <c r="AW490" t="s">
        <v>74</v>
      </c>
      <c r="AX490" t="s">
        <v>74</v>
      </c>
      <c r="AY490" t="s">
        <v>74</v>
      </c>
      <c r="AZ490" t="s">
        <v>74</v>
      </c>
      <c r="BA490" t="s">
        <v>74</v>
      </c>
      <c r="BB490" t="s">
        <v>74</v>
      </c>
      <c r="BC490" t="s">
        <v>74</v>
      </c>
      <c r="BD490" t="s">
        <v>74</v>
      </c>
      <c r="BE490" t="s">
        <v>74</v>
      </c>
      <c r="BF490" t="s">
        <v>74</v>
      </c>
      <c r="BG490" t="s">
        <v>74</v>
      </c>
      <c r="BH490" t="s">
        <v>74</v>
      </c>
      <c r="BI490" t="s">
        <v>74</v>
      </c>
      <c r="BJ490" t="s">
        <v>74</v>
      </c>
      <c r="BK490" t="s">
        <v>74</v>
      </c>
      <c r="BL490" t="s">
        <v>74</v>
      </c>
      <c r="BM490" t="s">
        <v>74</v>
      </c>
      <c r="BN490" t="s">
        <v>74</v>
      </c>
      <c r="BO490" t="s">
        <v>74</v>
      </c>
      <c r="BP490" t="s">
        <v>74</v>
      </c>
      <c r="BQ490" t="s">
        <v>74</v>
      </c>
      <c r="BR490" t="s">
        <v>74</v>
      </c>
      <c r="BS490" t="s">
        <v>74</v>
      </c>
      <c r="BT490" t="s">
        <v>5766</v>
      </c>
      <c r="BU490" t="s">
        <v>74</v>
      </c>
      <c r="BV490" t="s">
        <v>74</v>
      </c>
      <c r="BW490">
        <v>0</v>
      </c>
    </row>
    <row r="491" spans="1:75" customFormat="1" x14ac:dyDescent="0.25">
      <c r="A491" t="s">
        <v>5768</v>
      </c>
      <c r="B491" t="s">
        <v>102</v>
      </c>
      <c r="C491" t="s">
        <v>394</v>
      </c>
      <c r="D491" t="s">
        <v>949</v>
      </c>
      <c r="E491">
        <v>2022</v>
      </c>
      <c r="F491" t="s">
        <v>74</v>
      </c>
      <c r="G491" t="s">
        <v>74</v>
      </c>
      <c r="H491" t="s">
        <v>74</v>
      </c>
      <c r="I491" t="s">
        <v>74</v>
      </c>
      <c r="J491" t="s">
        <v>74</v>
      </c>
      <c r="K491" t="s">
        <v>74</v>
      </c>
      <c r="L491" t="s">
        <v>74</v>
      </c>
      <c r="M491" t="s">
        <v>74</v>
      </c>
      <c r="N491" t="s">
        <v>74</v>
      </c>
      <c r="O491" t="s">
        <v>74</v>
      </c>
      <c r="P491" t="s">
        <v>74</v>
      </c>
      <c r="Q491" t="s">
        <v>74</v>
      </c>
      <c r="R491" t="s">
        <v>74</v>
      </c>
      <c r="S491" t="s">
        <v>74</v>
      </c>
      <c r="T491" t="s">
        <v>74</v>
      </c>
      <c r="U491" t="s">
        <v>74</v>
      </c>
      <c r="V491" t="s">
        <v>74</v>
      </c>
      <c r="W491" t="s">
        <v>74</v>
      </c>
      <c r="X491" t="s">
        <v>74</v>
      </c>
      <c r="Y491" t="s">
        <v>74</v>
      </c>
      <c r="Z491" t="s">
        <v>74</v>
      </c>
      <c r="AA491" t="s">
        <v>74</v>
      </c>
      <c r="AB491" t="s">
        <v>74</v>
      </c>
      <c r="AC491" t="s">
        <v>74</v>
      </c>
      <c r="AD491" t="s">
        <v>74</v>
      </c>
      <c r="AE491" t="s">
        <v>74</v>
      </c>
      <c r="AF491" t="s">
        <v>74</v>
      </c>
      <c r="AG491" t="s">
        <v>74</v>
      </c>
      <c r="AH491" t="s">
        <v>74</v>
      </c>
      <c r="AI491" t="s">
        <v>74</v>
      </c>
      <c r="AJ491" t="s">
        <v>74</v>
      </c>
      <c r="AK491" t="s">
        <v>74</v>
      </c>
      <c r="AL491" t="s">
        <v>74</v>
      </c>
      <c r="AM491" t="s">
        <v>74</v>
      </c>
      <c r="AN491" t="s">
        <v>74</v>
      </c>
      <c r="AO491" t="s">
        <v>74</v>
      </c>
      <c r="AP491" t="s">
        <v>74</v>
      </c>
      <c r="AQ491" t="s">
        <v>74</v>
      </c>
      <c r="AR491" t="s">
        <v>74</v>
      </c>
      <c r="AS491" t="s">
        <v>74</v>
      </c>
      <c r="AT491" t="s">
        <v>74</v>
      </c>
      <c r="AU491" t="s">
        <v>74</v>
      </c>
      <c r="AV491" t="s">
        <v>74</v>
      </c>
      <c r="AW491" t="s">
        <v>74</v>
      </c>
      <c r="AX491" t="s">
        <v>74</v>
      </c>
      <c r="AY491" t="s">
        <v>74</v>
      </c>
      <c r="AZ491" t="s">
        <v>74</v>
      </c>
      <c r="BA491" t="s">
        <v>74</v>
      </c>
      <c r="BB491" t="s">
        <v>74</v>
      </c>
      <c r="BC491" t="s">
        <v>74</v>
      </c>
      <c r="BD491" t="s">
        <v>74</v>
      </c>
      <c r="BE491" t="s">
        <v>74</v>
      </c>
      <c r="BF491" t="s">
        <v>74</v>
      </c>
      <c r="BG491" t="s">
        <v>74</v>
      </c>
      <c r="BH491" t="s">
        <v>74</v>
      </c>
      <c r="BI491" t="s">
        <v>74</v>
      </c>
      <c r="BJ491" t="s">
        <v>74</v>
      </c>
      <c r="BK491" t="s">
        <v>74</v>
      </c>
      <c r="BL491" t="s">
        <v>74</v>
      </c>
      <c r="BM491" t="s">
        <v>74</v>
      </c>
      <c r="BN491" t="s">
        <v>74</v>
      </c>
      <c r="BO491" t="s">
        <v>74</v>
      </c>
      <c r="BP491" t="s">
        <v>74</v>
      </c>
      <c r="BQ491" t="s">
        <v>74</v>
      </c>
      <c r="BR491" t="s">
        <v>74</v>
      </c>
      <c r="BS491" t="s">
        <v>74</v>
      </c>
      <c r="BT491" t="s">
        <v>5766</v>
      </c>
      <c r="BU491" t="s">
        <v>74</v>
      </c>
      <c r="BV491" t="s">
        <v>74</v>
      </c>
      <c r="BW491">
        <v>0</v>
      </c>
    </row>
    <row r="492" spans="1:75" customFormat="1" x14ac:dyDescent="0.25">
      <c r="A492" t="s">
        <v>5769</v>
      </c>
      <c r="B492" t="s">
        <v>102</v>
      </c>
      <c r="C492" t="s">
        <v>394</v>
      </c>
      <c r="D492" t="s">
        <v>951</v>
      </c>
      <c r="E492">
        <v>2022</v>
      </c>
      <c r="F492" t="s">
        <v>74</v>
      </c>
      <c r="G492" t="s">
        <v>74</v>
      </c>
      <c r="H492" t="s">
        <v>74</v>
      </c>
      <c r="I492" t="s">
        <v>74</v>
      </c>
      <c r="J492" t="s">
        <v>74</v>
      </c>
      <c r="K492" t="s">
        <v>74</v>
      </c>
      <c r="L492" t="s">
        <v>74</v>
      </c>
      <c r="M492" t="s">
        <v>74</v>
      </c>
      <c r="N492" t="s">
        <v>74</v>
      </c>
      <c r="O492" t="s">
        <v>74</v>
      </c>
      <c r="P492" t="s">
        <v>74</v>
      </c>
      <c r="Q492" t="s">
        <v>74</v>
      </c>
      <c r="R492" t="s">
        <v>74</v>
      </c>
      <c r="S492" t="s">
        <v>74</v>
      </c>
      <c r="T492" t="s">
        <v>74</v>
      </c>
      <c r="U492" t="s">
        <v>74</v>
      </c>
      <c r="V492" t="s">
        <v>74</v>
      </c>
      <c r="W492" t="s">
        <v>74</v>
      </c>
      <c r="X492" t="s">
        <v>74</v>
      </c>
      <c r="Y492" t="s">
        <v>74</v>
      </c>
      <c r="Z492" t="s">
        <v>74</v>
      </c>
      <c r="AA492" t="s">
        <v>74</v>
      </c>
      <c r="AB492" t="s">
        <v>74</v>
      </c>
      <c r="AC492" t="s">
        <v>74</v>
      </c>
      <c r="AD492" t="s">
        <v>74</v>
      </c>
      <c r="AE492" t="s">
        <v>74</v>
      </c>
      <c r="AF492" t="s">
        <v>74</v>
      </c>
      <c r="AG492" t="s">
        <v>74</v>
      </c>
      <c r="AH492" t="s">
        <v>74</v>
      </c>
      <c r="AI492" t="s">
        <v>74</v>
      </c>
      <c r="AJ492" t="s">
        <v>74</v>
      </c>
      <c r="AK492" t="s">
        <v>74</v>
      </c>
      <c r="AL492" t="s">
        <v>74</v>
      </c>
      <c r="AM492" t="s">
        <v>74</v>
      </c>
      <c r="AN492" t="s">
        <v>74</v>
      </c>
      <c r="AO492" t="s">
        <v>74</v>
      </c>
      <c r="AP492" t="s">
        <v>74</v>
      </c>
      <c r="AQ492" t="s">
        <v>74</v>
      </c>
      <c r="AR492" t="s">
        <v>74</v>
      </c>
      <c r="AS492" t="s">
        <v>74</v>
      </c>
      <c r="AT492" t="s">
        <v>74</v>
      </c>
      <c r="AU492" t="s">
        <v>74</v>
      </c>
      <c r="AV492" t="s">
        <v>74</v>
      </c>
      <c r="AW492" t="s">
        <v>74</v>
      </c>
      <c r="AX492" t="s">
        <v>74</v>
      </c>
      <c r="AY492" t="s">
        <v>74</v>
      </c>
      <c r="AZ492" t="s">
        <v>74</v>
      </c>
      <c r="BA492" t="s">
        <v>74</v>
      </c>
      <c r="BB492" t="s">
        <v>74</v>
      </c>
      <c r="BC492" t="s">
        <v>74</v>
      </c>
      <c r="BD492" t="s">
        <v>74</v>
      </c>
      <c r="BE492" t="s">
        <v>74</v>
      </c>
      <c r="BF492" t="s">
        <v>74</v>
      </c>
      <c r="BG492" t="s">
        <v>74</v>
      </c>
      <c r="BH492" t="s">
        <v>74</v>
      </c>
      <c r="BI492" t="s">
        <v>74</v>
      </c>
      <c r="BJ492" t="s">
        <v>74</v>
      </c>
      <c r="BK492" t="s">
        <v>74</v>
      </c>
      <c r="BL492" t="s">
        <v>74</v>
      </c>
      <c r="BM492" t="s">
        <v>74</v>
      </c>
      <c r="BN492" t="s">
        <v>74</v>
      </c>
      <c r="BO492" t="s">
        <v>74</v>
      </c>
      <c r="BP492" t="s">
        <v>74</v>
      </c>
      <c r="BQ492" t="s">
        <v>74</v>
      </c>
      <c r="BR492" t="s">
        <v>74</v>
      </c>
      <c r="BS492" t="s">
        <v>74</v>
      </c>
      <c r="BT492" t="s">
        <v>5766</v>
      </c>
      <c r="BU492" t="s">
        <v>74</v>
      </c>
      <c r="BV492" t="s">
        <v>74</v>
      </c>
      <c r="BW492">
        <v>1</v>
      </c>
    </row>
    <row r="493" spans="1:75" customFormat="1" x14ac:dyDescent="0.25">
      <c r="A493" t="s">
        <v>5770</v>
      </c>
      <c r="B493" t="s">
        <v>102</v>
      </c>
      <c r="C493" t="s">
        <v>394</v>
      </c>
      <c r="D493" t="s">
        <v>953</v>
      </c>
      <c r="E493">
        <v>2022</v>
      </c>
      <c r="F493" t="s">
        <v>74</v>
      </c>
      <c r="G493" t="s">
        <v>74</v>
      </c>
      <c r="H493" t="s">
        <v>74</v>
      </c>
      <c r="I493" t="s">
        <v>74</v>
      </c>
      <c r="J493" t="s">
        <v>74</v>
      </c>
      <c r="K493" t="s">
        <v>74</v>
      </c>
      <c r="L493" t="s">
        <v>74</v>
      </c>
      <c r="M493" t="s">
        <v>74</v>
      </c>
      <c r="N493" t="s">
        <v>74</v>
      </c>
      <c r="O493" t="s">
        <v>74</v>
      </c>
      <c r="P493" t="s">
        <v>74</v>
      </c>
      <c r="Q493" t="s">
        <v>74</v>
      </c>
      <c r="R493" t="s">
        <v>74</v>
      </c>
      <c r="S493" t="s">
        <v>74</v>
      </c>
      <c r="T493" t="s">
        <v>74</v>
      </c>
      <c r="U493" t="s">
        <v>74</v>
      </c>
      <c r="V493" t="s">
        <v>74</v>
      </c>
      <c r="W493" t="s">
        <v>74</v>
      </c>
      <c r="X493" t="s">
        <v>74</v>
      </c>
      <c r="Y493" t="s">
        <v>74</v>
      </c>
      <c r="Z493" t="s">
        <v>74</v>
      </c>
      <c r="AA493" t="s">
        <v>74</v>
      </c>
      <c r="AB493" t="s">
        <v>74</v>
      </c>
      <c r="AC493" t="s">
        <v>74</v>
      </c>
      <c r="AD493" t="s">
        <v>74</v>
      </c>
      <c r="AE493" t="s">
        <v>74</v>
      </c>
      <c r="AF493" t="s">
        <v>74</v>
      </c>
      <c r="AG493" t="s">
        <v>74</v>
      </c>
      <c r="AH493" t="s">
        <v>74</v>
      </c>
      <c r="AI493" t="s">
        <v>74</v>
      </c>
      <c r="AJ493" t="s">
        <v>74</v>
      </c>
      <c r="AK493" t="s">
        <v>74</v>
      </c>
      <c r="AL493" t="s">
        <v>74</v>
      </c>
      <c r="AM493" t="s">
        <v>74</v>
      </c>
      <c r="AN493" t="s">
        <v>74</v>
      </c>
      <c r="AO493" t="s">
        <v>74</v>
      </c>
      <c r="AP493" t="s">
        <v>74</v>
      </c>
      <c r="AQ493" t="s">
        <v>74</v>
      </c>
      <c r="AR493" t="s">
        <v>74</v>
      </c>
      <c r="AS493" t="s">
        <v>74</v>
      </c>
      <c r="AT493" t="s">
        <v>74</v>
      </c>
      <c r="AU493" t="s">
        <v>74</v>
      </c>
      <c r="AV493" t="s">
        <v>74</v>
      </c>
      <c r="AW493" t="s">
        <v>74</v>
      </c>
      <c r="AX493" t="s">
        <v>74</v>
      </c>
      <c r="AY493" t="s">
        <v>74</v>
      </c>
      <c r="AZ493" t="s">
        <v>74</v>
      </c>
      <c r="BA493" t="s">
        <v>74</v>
      </c>
      <c r="BB493" t="s">
        <v>74</v>
      </c>
      <c r="BC493" t="s">
        <v>74</v>
      </c>
      <c r="BD493" t="s">
        <v>74</v>
      </c>
      <c r="BE493" t="s">
        <v>74</v>
      </c>
      <c r="BF493" t="s">
        <v>74</v>
      </c>
      <c r="BG493" t="s">
        <v>74</v>
      </c>
      <c r="BH493" t="s">
        <v>74</v>
      </c>
      <c r="BI493" t="s">
        <v>74</v>
      </c>
      <c r="BJ493" t="s">
        <v>74</v>
      </c>
      <c r="BK493" t="s">
        <v>74</v>
      </c>
      <c r="BL493" t="s">
        <v>74</v>
      </c>
      <c r="BM493" t="s">
        <v>74</v>
      </c>
      <c r="BN493" t="s">
        <v>74</v>
      </c>
      <c r="BO493" t="s">
        <v>74</v>
      </c>
      <c r="BP493" t="s">
        <v>74</v>
      </c>
      <c r="BQ493" t="s">
        <v>74</v>
      </c>
      <c r="BR493" t="s">
        <v>74</v>
      </c>
      <c r="BS493" t="s">
        <v>74</v>
      </c>
      <c r="BT493" t="s">
        <v>5766</v>
      </c>
      <c r="BU493" t="s">
        <v>74</v>
      </c>
      <c r="BV493" t="s">
        <v>74</v>
      </c>
      <c r="BW493">
        <v>0</v>
      </c>
    </row>
    <row r="494" spans="1:75" customFormat="1" x14ac:dyDescent="0.25">
      <c r="A494" t="s">
        <v>5771</v>
      </c>
      <c r="B494" t="s">
        <v>102</v>
      </c>
      <c r="C494" t="s">
        <v>394</v>
      </c>
      <c r="D494" t="s">
        <v>961</v>
      </c>
      <c r="E494">
        <v>2022</v>
      </c>
      <c r="F494" t="s">
        <v>74</v>
      </c>
      <c r="G494" t="s">
        <v>74</v>
      </c>
      <c r="H494" t="s">
        <v>74</v>
      </c>
      <c r="I494" t="s">
        <v>74</v>
      </c>
      <c r="J494" t="s">
        <v>74</v>
      </c>
      <c r="K494" t="s">
        <v>74</v>
      </c>
      <c r="L494" t="s">
        <v>74</v>
      </c>
      <c r="M494" t="s">
        <v>74</v>
      </c>
      <c r="N494" t="s">
        <v>74</v>
      </c>
      <c r="O494" t="s">
        <v>74</v>
      </c>
      <c r="P494" t="s">
        <v>74</v>
      </c>
      <c r="Q494" t="s">
        <v>74</v>
      </c>
      <c r="R494" t="s">
        <v>74</v>
      </c>
      <c r="S494" t="s">
        <v>74</v>
      </c>
      <c r="T494" t="s">
        <v>74</v>
      </c>
      <c r="U494" t="s">
        <v>74</v>
      </c>
      <c r="V494" t="s">
        <v>74</v>
      </c>
      <c r="W494" t="s">
        <v>74</v>
      </c>
      <c r="X494" t="s">
        <v>74</v>
      </c>
      <c r="Y494" t="s">
        <v>74</v>
      </c>
      <c r="Z494" t="s">
        <v>74</v>
      </c>
      <c r="AA494" t="s">
        <v>74</v>
      </c>
      <c r="AB494" t="s">
        <v>74</v>
      </c>
      <c r="AC494" t="s">
        <v>74</v>
      </c>
      <c r="AD494" t="s">
        <v>74</v>
      </c>
      <c r="AE494" t="s">
        <v>74</v>
      </c>
      <c r="AF494" t="s">
        <v>74</v>
      </c>
      <c r="AG494" t="s">
        <v>74</v>
      </c>
      <c r="AH494" t="s">
        <v>74</v>
      </c>
      <c r="AI494" t="s">
        <v>74</v>
      </c>
      <c r="AJ494" t="s">
        <v>74</v>
      </c>
      <c r="AK494" t="s">
        <v>74</v>
      </c>
      <c r="AL494" t="s">
        <v>74</v>
      </c>
      <c r="AM494" t="s">
        <v>74</v>
      </c>
      <c r="AN494" t="s">
        <v>74</v>
      </c>
      <c r="AO494" t="s">
        <v>74</v>
      </c>
      <c r="AP494" t="s">
        <v>74</v>
      </c>
      <c r="AQ494" t="s">
        <v>74</v>
      </c>
      <c r="AR494" t="s">
        <v>74</v>
      </c>
      <c r="AS494" t="s">
        <v>74</v>
      </c>
      <c r="AT494" t="s">
        <v>74</v>
      </c>
      <c r="AU494" t="s">
        <v>74</v>
      </c>
      <c r="AV494" t="s">
        <v>74</v>
      </c>
      <c r="AW494" t="s">
        <v>74</v>
      </c>
      <c r="AX494" t="s">
        <v>74</v>
      </c>
      <c r="AY494" t="s">
        <v>74</v>
      </c>
      <c r="AZ494" t="s">
        <v>74</v>
      </c>
      <c r="BA494" t="s">
        <v>74</v>
      </c>
      <c r="BB494" t="s">
        <v>74</v>
      </c>
      <c r="BC494" t="s">
        <v>74</v>
      </c>
      <c r="BD494" t="s">
        <v>74</v>
      </c>
      <c r="BE494" t="s">
        <v>74</v>
      </c>
      <c r="BF494" t="s">
        <v>74</v>
      </c>
      <c r="BG494" t="s">
        <v>74</v>
      </c>
      <c r="BH494" t="s">
        <v>74</v>
      </c>
      <c r="BI494" t="s">
        <v>74</v>
      </c>
      <c r="BJ494" t="s">
        <v>74</v>
      </c>
      <c r="BK494" t="s">
        <v>74</v>
      </c>
      <c r="BL494" t="s">
        <v>74</v>
      </c>
      <c r="BM494" t="s">
        <v>74</v>
      </c>
      <c r="BN494" t="s">
        <v>74</v>
      </c>
      <c r="BO494" t="s">
        <v>74</v>
      </c>
      <c r="BP494" t="s">
        <v>74</v>
      </c>
      <c r="BQ494" t="s">
        <v>74</v>
      </c>
      <c r="BR494" t="s">
        <v>74</v>
      </c>
      <c r="BS494" t="s">
        <v>74</v>
      </c>
      <c r="BT494" t="s">
        <v>5766</v>
      </c>
      <c r="BU494" t="s">
        <v>74</v>
      </c>
      <c r="BV494" t="s">
        <v>74</v>
      </c>
      <c r="BW494">
        <v>0</v>
      </c>
    </row>
    <row r="495" spans="1:75" customFormat="1" x14ac:dyDescent="0.25">
      <c r="A495" t="s">
        <v>5772</v>
      </c>
      <c r="B495" t="s">
        <v>102</v>
      </c>
      <c r="C495" t="s">
        <v>43</v>
      </c>
      <c r="D495" t="s">
        <v>44</v>
      </c>
      <c r="E495">
        <v>2022</v>
      </c>
      <c r="F495">
        <v>7167</v>
      </c>
      <c r="G495">
        <v>3043</v>
      </c>
      <c r="H495">
        <v>0</v>
      </c>
      <c r="I495">
        <v>1217</v>
      </c>
      <c r="J495">
        <v>1727</v>
      </c>
      <c r="K495">
        <v>1767</v>
      </c>
      <c r="L495">
        <v>1556</v>
      </c>
      <c r="M495">
        <v>1415</v>
      </c>
      <c r="N495">
        <v>1059</v>
      </c>
      <c r="O495">
        <v>729</v>
      </c>
      <c r="P495">
        <v>431</v>
      </c>
      <c r="Q495">
        <v>203</v>
      </c>
      <c r="R495">
        <v>101</v>
      </c>
      <c r="S495">
        <v>5</v>
      </c>
      <c r="T495">
        <v>0</v>
      </c>
      <c r="U495">
        <v>6948</v>
      </c>
      <c r="V495">
        <v>3254</v>
      </c>
      <c r="W495">
        <v>8</v>
      </c>
      <c r="X495">
        <v>6370</v>
      </c>
      <c r="Y495">
        <v>3278</v>
      </c>
      <c r="Z495">
        <v>562</v>
      </c>
      <c r="AA495">
        <v>0</v>
      </c>
      <c r="AB495">
        <v>8</v>
      </c>
      <c r="AC495">
        <v>155</v>
      </c>
      <c r="AD495">
        <v>247</v>
      </c>
      <c r="AE495">
        <v>9381</v>
      </c>
      <c r="AF495">
        <v>100</v>
      </c>
      <c r="AG495">
        <v>37</v>
      </c>
      <c r="AH495">
        <v>282</v>
      </c>
      <c r="AI495">
        <v>9493</v>
      </c>
      <c r="AJ495">
        <v>437</v>
      </c>
      <c r="AK495">
        <v>280</v>
      </c>
      <c r="AL495">
        <v>10210</v>
      </c>
      <c r="AM495">
        <v>0.701959</v>
      </c>
      <c r="AN495">
        <v>0.298041</v>
      </c>
      <c r="AO495">
        <v>0</v>
      </c>
      <c r="AP495">
        <v>0.119197</v>
      </c>
      <c r="AQ495">
        <v>0.16914799999999999</v>
      </c>
      <c r="AR495">
        <v>0.173066</v>
      </c>
      <c r="AS495">
        <v>0.15240000000000001</v>
      </c>
      <c r="AT495">
        <v>0.13858999999999999</v>
      </c>
      <c r="AU495">
        <v>0.10372199999999999</v>
      </c>
      <c r="AV495">
        <v>7.1401000000000006E-2</v>
      </c>
      <c r="AW495">
        <v>4.2214000000000002E-2</v>
      </c>
      <c r="AX495">
        <v>1.9882E-2</v>
      </c>
      <c r="AY495">
        <v>9.8919999999999998E-3</v>
      </c>
      <c r="AZ495">
        <v>4.8999999999999998E-4</v>
      </c>
      <c r="BA495">
        <v>0</v>
      </c>
      <c r="BB495">
        <v>0.68050900000000003</v>
      </c>
      <c r="BC495">
        <v>0.31870700000000002</v>
      </c>
      <c r="BD495">
        <v>7.8399999999999997E-4</v>
      </c>
      <c r="BE495">
        <v>0.62389800000000006</v>
      </c>
      <c r="BF495">
        <v>0.32105800000000001</v>
      </c>
      <c r="BG495">
        <v>5.5044000000000003E-2</v>
      </c>
      <c r="BH495">
        <v>0</v>
      </c>
      <c r="BI495">
        <v>7.8399999999999997E-4</v>
      </c>
      <c r="BJ495">
        <v>1.5181E-2</v>
      </c>
      <c r="BK495">
        <v>2.4192000000000002E-2</v>
      </c>
      <c r="BL495">
        <v>0.91880499999999998</v>
      </c>
      <c r="BM495">
        <v>9.7940000000000006E-3</v>
      </c>
      <c r="BN495">
        <v>3.6240000000000001E-3</v>
      </c>
      <c r="BO495">
        <v>2.7619999999999999E-2</v>
      </c>
      <c r="BP495">
        <v>0.92977500000000002</v>
      </c>
      <c r="BQ495">
        <v>4.2800999999999999E-2</v>
      </c>
      <c r="BR495">
        <v>2.7424E-2</v>
      </c>
      <c r="BS495">
        <v>1</v>
      </c>
      <c r="BT495" t="s">
        <v>5773</v>
      </c>
      <c r="BU495">
        <v>10210</v>
      </c>
      <c r="BV495">
        <v>1</v>
      </c>
      <c r="BW495">
        <v>0</v>
      </c>
    </row>
    <row r="496" spans="1:75" customFormat="1" x14ac:dyDescent="0.25">
      <c r="A496" t="s">
        <v>5774</v>
      </c>
      <c r="B496" t="s">
        <v>102</v>
      </c>
      <c r="C496" t="s">
        <v>43</v>
      </c>
      <c r="D496" t="s">
        <v>947</v>
      </c>
      <c r="E496">
        <v>2022</v>
      </c>
      <c r="F496">
        <v>3727</v>
      </c>
      <c r="G496">
        <v>1997</v>
      </c>
      <c r="H496">
        <v>0</v>
      </c>
      <c r="I496">
        <v>781</v>
      </c>
      <c r="J496">
        <v>1120</v>
      </c>
      <c r="K496">
        <v>1113</v>
      </c>
      <c r="L496">
        <v>786</v>
      </c>
      <c r="M496">
        <v>693</v>
      </c>
      <c r="N496">
        <v>505</v>
      </c>
      <c r="O496">
        <v>340</v>
      </c>
      <c r="P496">
        <v>212</v>
      </c>
      <c r="Q496">
        <v>103</v>
      </c>
      <c r="R496">
        <v>69</v>
      </c>
      <c r="S496">
        <v>2</v>
      </c>
      <c r="T496">
        <v>0</v>
      </c>
      <c r="U496">
        <v>3746</v>
      </c>
      <c r="V496">
        <v>1971</v>
      </c>
      <c r="W496">
        <v>7</v>
      </c>
      <c r="X496">
        <v>3417</v>
      </c>
      <c r="Y496">
        <v>2207</v>
      </c>
      <c r="Z496">
        <v>100</v>
      </c>
      <c r="AA496">
        <v>0</v>
      </c>
      <c r="AB496">
        <v>0</v>
      </c>
      <c r="AC496">
        <v>50</v>
      </c>
      <c r="AD496">
        <v>63</v>
      </c>
      <c r="AE496">
        <v>5570</v>
      </c>
      <c r="AF496">
        <v>23</v>
      </c>
      <c r="AG496">
        <v>2</v>
      </c>
      <c r="AH496">
        <v>16</v>
      </c>
      <c r="AI496">
        <v>5424</v>
      </c>
      <c r="AJ496">
        <v>287</v>
      </c>
      <c r="AK496">
        <v>13</v>
      </c>
      <c r="AL496">
        <v>5724</v>
      </c>
      <c r="AM496">
        <v>0.65111799999999997</v>
      </c>
      <c r="AN496">
        <v>0.34888200000000003</v>
      </c>
      <c r="AO496">
        <v>0</v>
      </c>
      <c r="AP496">
        <v>0.13644300000000001</v>
      </c>
      <c r="AQ496">
        <v>0.19566700000000001</v>
      </c>
      <c r="AR496">
        <v>0.19444400000000001</v>
      </c>
      <c r="AS496">
        <v>0.13731699999999999</v>
      </c>
      <c r="AT496">
        <v>0.121069</v>
      </c>
      <c r="AU496">
        <v>8.8224999999999998E-2</v>
      </c>
      <c r="AV496">
        <v>5.9399E-2</v>
      </c>
      <c r="AW496">
        <v>3.7037E-2</v>
      </c>
      <c r="AX496">
        <v>1.7994E-2</v>
      </c>
      <c r="AY496">
        <v>1.2055E-2</v>
      </c>
      <c r="AZ496">
        <v>3.4900000000000003E-4</v>
      </c>
      <c r="BA496">
        <v>0</v>
      </c>
      <c r="BB496">
        <v>0.65443700000000005</v>
      </c>
      <c r="BC496">
        <v>0.34433999999999998</v>
      </c>
      <c r="BD496">
        <v>1.2229999999999999E-3</v>
      </c>
      <c r="BE496">
        <v>0.59695999999999994</v>
      </c>
      <c r="BF496">
        <v>0.38557000000000002</v>
      </c>
      <c r="BG496">
        <v>1.7469999999999999E-2</v>
      </c>
      <c r="BH496">
        <v>0</v>
      </c>
      <c r="BI496">
        <v>0</v>
      </c>
      <c r="BJ496">
        <v>8.7349999999999997E-3</v>
      </c>
      <c r="BK496">
        <v>1.1006E-2</v>
      </c>
      <c r="BL496">
        <v>0.97309600000000007</v>
      </c>
      <c r="BM496">
        <v>4.0179999999999999E-3</v>
      </c>
      <c r="BN496">
        <v>3.4900000000000003E-4</v>
      </c>
      <c r="BO496">
        <v>2.7950000000000002E-3</v>
      </c>
      <c r="BP496">
        <v>0.94758900000000001</v>
      </c>
      <c r="BQ496">
        <v>5.0139999999999997E-2</v>
      </c>
      <c r="BR496">
        <v>2.271E-3</v>
      </c>
      <c r="BS496">
        <v>1</v>
      </c>
      <c r="BT496" t="s">
        <v>5773</v>
      </c>
      <c r="BU496">
        <v>10210</v>
      </c>
      <c r="BV496">
        <v>0.56062699999999999</v>
      </c>
      <c r="BW496">
        <v>0</v>
      </c>
    </row>
    <row r="497" spans="1:75" customFormat="1" x14ac:dyDescent="0.25">
      <c r="A497" t="s">
        <v>5775</v>
      </c>
      <c r="B497" t="s">
        <v>102</v>
      </c>
      <c r="C497" t="s">
        <v>43</v>
      </c>
      <c r="D497" t="s">
        <v>949</v>
      </c>
      <c r="E497">
        <v>2022</v>
      </c>
      <c r="F497">
        <v>2369</v>
      </c>
      <c r="G497">
        <v>640</v>
      </c>
      <c r="H497">
        <v>0</v>
      </c>
      <c r="I497">
        <v>320</v>
      </c>
      <c r="J497">
        <v>416</v>
      </c>
      <c r="K497">
        <v>441</v>
      </c>
      <c r="L497">
        <v>528</v>
      </c>
      <c r="M497">
        <v>443</v>
      </c>
      <c r="N497">
        <v>391</v>
      </c>
      <c r="O497">
        <v>273</v>
      </c>
      <c r="P497">
        <v>143</v>
      </c>
      <c r="Q497">
        <v>40</v>
      </c>
      <c r="R497">
        <v>12</v>
      </c>
      <c r="S497">
        <v>2</v>
      </c>
      <c r="T497">
        <v>0</v>
      </c>
      <c r="U497">
        <v>2303</v>
      </c>
      <c r="V497">
        <v>705</v>
      </c>
      <c r="W497">
        <v>1</v>
      </c>
      <c r="X497">
        <v>2152</v>
      </c>
      <c r="Y497">
        <v>684</v>
      </c>
      <c r="Z497">
        <v>173</v>
      </c>
      <c r="AA497">
        <v>0</v>
      </c>
      <c r="AB497">
        <v>0</v>
      </c>
      <c r="AC497">
        <v>31</v>
      </c>
      <c r="AD497">
        <v>114</v>
      </c>
      <c r="AE497">
        <v>2835</v>
      </c>
      <c r="AF497">
        <v>9</v>
      </c>
      <c r="AG497">
        <v>10</v>
      </c>
      <c r="AH497">
        <v>10</v>
      </c>
      <c r="AI497">
        <v>2891</v>
      </c>
      <c r="AJ497">
        <v>113</v>
      </c>
      <c r="AK497">
        <v>5</v>
      </c>
      <c r="AL497">
        <v>3009</v>
      </c>
      <c r="AM497">
        <v>0.78730500000000003</v>
      </c>
      <c r="AN497">
        <v>0.212695</v>
      </c>
      <c r="AO497">
        <v>0</v>
      </c>
      <c r="AP497">
        <v>0.106348</v>
      </c>
      <c r="AQ497">
        <v>0.13825200000000001</v>
      </c>
      <c r="AR497">
        <v>0.14656</v>
      </c>
      <c r="AS497">
        <v>0.17547399999999999</v>
      </c>
      <c r="AT497">
        <v>0.14722499999999999</v>
      </c>
      <c r="AU497">
        <v>0.129944</v>
      </c>
      <c r="AV497">
        <v>9.0728000000000003E-2</v>
      </c>
      <c r="AW497">
        <v>4.7523999999999997E-2</v>
      </c>
      <c r="AX497">
        <v>1.3292999999999999E-2</v>
      </c>
      <c r="AY497">
        <v>3.9880000000000002E-3</v>
      </c>
      <c r="AZ497">
        <v>6.6500000000000001E-4</v>
      </c>
      <c r="BA497">
        <v>0</v>
      </c>
      <c r="BB497">
        <v>0.76537099999999991</v>
      </c>
      <c r="BC497">
        <v>0.23429700000000001</v>
      </c>
      <c r="BD497">
        <v>3.3199999999999999E-4</v>
      </c>
      <c r="BE497">
        <v>0.71518799999999993</v>
      </c>
      <c r="BF497">
        <v>0.22731799999999999</v>
      </c>
      <c r="BG497">
        <v>5.7494000000000003E-2</v>
      </c>
      <c r="BH497">
        <v>0</v>
      </c>
      <c r="BI497">
        <v>0</v>
      </c>
      <c r="BJ497">
        <v>1.0302E-2</v>
      </c>
      <c r="BK497">
        <v>3.7886000000000003E-2</v>
      </c>
      <c r="BL497">
        <v>0.94217299999999993</v>
      </c>
      <c r="BM497">
        <v>2.9910000000000002E-3</v>
      </c>
      <c r="BN497">
        <v>3.323E-3</v>
      </c>
      <c r="BO497">
        <v>3.323E-3</v>
      </c>
      <c r="BP497">
        <v>0.96078399999999997</v>
      </c>
      <c r="BQ497">
        <v>3.7553999999999997E-2</v>
      </c>
      <c r="BR497">
        <v>1.6620000000000001E-3</v>
      </c>
      <c r="BS497">
        <v>1</v>
      </c>
      <c r="BT497" t="s">
        <v>5773</v>
      </c>
      <c r="BU497">
        <v>10210</v>
      </c>
      <c r="BV497">
        <v>0.294711</v>
      </c>
      <c r="BW497">
        <v>0</v>
      </c>
    </row>
    <row r="498" spans="1:75" customFormat="1" x14ac:dyDescent="0.25">
      <c r="A498" t="s">
        <v>5776</v>
      </c>
      <c r="B498" t="s">
        <v>102</v>
      </c>
      <c r="C498" t="s">
        <v>43</v>
      </c>
      <c r="D498" t="s">
        <v>951</v>
      </c>
      <c r="E498">
        <v>2022</v>
      </c>
      <c r="F498">
        <v>178</v>
      </c>
      <c r="G498">
        <v>175</v>
      </c>
      <c r="H498">
        <v>0</v>
      </c>
      <c r="I498">
        <v>6</v>
      </c>
      <c r="J498">
        <v>26</v>
      </c>
      <c r="K498">
        <v>56</v>
      </c>
      <c r="L498">
        <v>82</v>
      </c>
      <c r="M498">
        <v>102</v>
      </c>
      <c r="N498">
        <v>32</v>
      </c>
      <c r="O498">
        <v>22</v>
      </c>
      <c r="P498">
        <v>11</v>
      </c>
      <c r="Q498">
        <v>12</v>
      </c>
      <c r="R498">
        <v>4</v>
      </c>
      <c r="S498">
        <v>0</v>
      </c>
      <c r="T498">
        <v>0</v>
      </c>
      <c r="U498">
        <v>64</v>
      </c>
      <c r="V498">
        <v>289</v>
      </c>
      <c r="W498">
        <v>0</v>
      </c>
      <c r="X498">
        <v>187</v>
      </c>
      <c r="Y498">
        <v>162</v>
      </c>
      <c r="Z498">
        <v>4</v>
      </c>
      <c r="AA498">
        <v>0</v>
      </c>
      <c r="AB498">
        <v>0</v>
      </c>
      <c r="AC498">
        <v>2</v>
      </c>
      <c r="AD498">
        <v>3</v>
      </c>
      <c r="AE498">
        <v>348</v>
      </c>
      <c r="AF498">
        <v>0</v>
      </c>
      <c r="AG498">
        <v>0</v>
      </c>
      <c r="AH498">
        <v>0</v>
      </c>
      <c r="AI498">
        <v>337</v>
      </c>
      <c r="AJ498">
        <v>15</v>
      </c>
      <c r="AK498">
        <v>1</v>
      </c>
      <c r="AL498">
        <v>353</v>
      </c>
      <c r="AM498">
        <v>0.50424900000000006</v>
      </c>
      <c r="AN498">
        <v>0.495751</v>
      </c>
      <c r="AO498">
        <v>0</v>
      </c>
      <c r="AP498">
        <v>1.6997000000000002E-2</v>
      </c>
      <c r="AQ498">
        <v>7.3653999999999997E-2</v>
      </c>
      <c r="AR498">
        <v>0.15864</v>
      </c>
      <c r="AS498">
        <v>0.232295</v>
      </c>
      <c r="AT498">
        <v>0.28895199999999999</v>
      </c>
      <c r="AU498">
        <v>9.065200000000001E-2</v>
      </c>
      <c r="AV498">
        <v>6.2323000000000003E-2</v>
      </c>
      <c r="AW498">
        <v>3.1161000000000001E-2</v>
      </c>
      <c r="AX498">
        <v>3.3994000000000003E-2</v>
      </c>
      <c r="AY498">
        <v>1.1331000000000001E-2</v>
      </c>
      <c r="AZ498">
        <v>0</v>
      </c>
      <c r="BA498">
        <v>0</v>
      </c>
      <c r="BB498">
        <v>0.18130299999999999</v>
      </c>
      <c r="BC498">
        <v>0.8186969999999999</v>
      </c>
      <c r="BD498">
        <v>0</v>
      </c>
      <c r="BE498">
        <v>0.52974500000000002</v>
      </c>
      <c r="BF498">
        <v>0.458924</v>
      </c>
      <c r="BG498">
        <v>1.1331000000000001E-2</v>
      </c>
      <c r="BH498">
        <v>0</v>
      </c>
      <c r="BI498">
        <v>0</v>
      </c>
      <c r="BJ498">
        <v>5.666E-3</v>
      </c>
      <c r="BK498">
        <v>8.4989999999999996E-3</v>
      </c>
      <c r="BL498">
        <v>0.98583600000000005</v>
      </c>
      <c r="BM498">
        <v>0</v>
      </c>
      <c r="BN498">
        <v>0</v>
      </c>
      <c r="BO498">
        <v>0</v>
      </c>
      <c r="BP498">
        <v>0.95467400000000002</v>
      </c>
      <c r="BQ498">
        <v>4.2493000000000003E-2</v>
      </c>
      <c r="BR498">
        <v>2.833E-3</v>
      </c>
      <c r="BS498">
        <v>1</v>
      </c>
      <c r="BT498" t="s">
        <v>5773</v>
      </c>
      <c r="BU498">
        <v>10210</v>
      </c>
      <c r="BV498">
        <v>3.4574000000000001E-2</v>
      </c>
      <c r="BW498">
        <v>0</v>
      </c>
    </row>
    <row r="499" spans="1:75" customFormat="1" x14ac:dyDescent="0.25">
      <c r="A499" t="s">
        <v>5777</v>
      </c>
      <c r="B499" t="s">
        <v>102</v>
      </c>
      <c r="C499" t="s">
        <v>43</v>
      </c>
      <c r="D499" t="s">
        <v>953</v>
      </c>
      <c r="E499">
        <v>2022</v>
      </c>
      <c r="F499">
        <v>306</v>
      </c>
      <c r="G499">
        <v>103</v>
      </c>
      <c r="H499">
        <v>0</v>
      </c>
      <c r="I499">
        <v>16</v>
      </c>
      <c r="J499">
        <v>39</v>
      </c>
      <c r="K499">
        <v>44</v>
      </c>
      <c r="L499">
        <v>66</v>
      </c>
      <c r="M499">
        <v>75</v>
      </c>
      <c r="N499">
        <v>61</v>
      </c>
      <c r="O499">
        <v>49</v>
      </c>
      <c r="P499">
        <v>28</v>
      </c>
      <c r="Q499">
        <v>25</v>
      </c>
      <c r="R499">
        <v>6</v>
      </c>
      <c r="S499">
        <v>0</v>
      </c>
      <c r="T499">
        <v>0</v>
      </c>
      <c r="U499">
        <v>334</v>
      </c>
      <c r="V499">
        <v>75</v>
      </c>
      <c r="W499">
        <v>0</v>
      </c>
      <c r="X499">
        <v>284</v>
      </c>
      <c r="Y499">
        <v>106</v>
      </c>
      <c r="Z499">
        <v>19</v>
      </c>
      <c r="AA499">
        <v>0</v>
      </c>
      <c r="AB499">
        <v>0</v>
      </c>
      <c r="AC499">
        <v>19</v>
      </c>
      <c r="AD499">
        <v>38</v>
      </c>
      <c r="AE499">
        <v>263</v>
      </c>
      <c r="AF499">
        <v>64</v>
      </c>
      <c r="AG499">
        <v>25</v>
      </c>
      <c r="AH499">
        <v>0</v>
      </c>
      <c r="AI499">
        <v>396</v>
      </c>
      <c r="AJ499">
        <v>11</v>
      </c>
      <c r="AK499">
        <v>2</v>
      </c>
      <c r="AL499">
        <v>409</v>
      </c>
      <c r="AM499">
        <v>0.74816599999999989</v>
      </c>
      <c r="AN499">
        <v>0.251834</v>
      </c>
      <c r="AO499">
        <v>0</v>
      </c>
      <c r="AP499">
        <v>3.9120000000000002E-2</v>
      </c>
      <c r="AQ499">
        <v>9.5355000000000009E-2</v>
      </c>
      <c r="AR499">
        <v>0.10757899999999999</v>
      </c>
      <c r="AS499">
        <v>0.16136900000000001</v>
      </c>
      <c r="AT499">
        <v>0.18337400000000001</v>
      </c>
      <c r="AU499">
        <v>0.149144</v>
      </c>
      <c r="AV499">
        <v>0.11980399999999999</v>
      </c>
      <c r="AW499">
        <v>6.8460000000000007E-2</v>
      </c>
      <c r="AX499">
        <v>6.1124999999999999E-2</v>
      </c>
      <c r="AY499">
        <v>1.4670000000000001E-2</v>
      </c>
      <c r="AZ499">
        <v>0</v>
      </c>
      <c r="BA499">
        <v>0</v>
      </c>
      <c r="BB499">
        <v>0.81662599999999996</v>
      </c>
      <c r="BC499">
        <v>0.18337400000000001</v>
      </c>
      <c r="BD499">
        <v>0</v>
      </c>
      <c r="BE499">
        <v>0.69437700000000002</v>
      </c>
      <c r="BF499">
        <v>0.25916899999999998</v>
      </c>
      <c r="BG499">
        <v>4.6455000000000003E-2</v>
      </c>
      <c r="BH499">
        <v>0</v>
      </c>
      <c r="BI499">
        <v>0</v>
      </c>
      <c r="BJ499">
        <v>4.6455000000000003E-2</v>
      </c>
      <c r="BK499">
        <v>9.2910000000000006E-2</v>
      </c>
      <c r="BL499">
        <v>0.64303200000000005</v>
      </c>
      <c r="BM499">
        <v>0.15647900000000001</v>
      </c>
      <c r="BN499">
        <v>6.1124999999999999E-2</v>
      </c>
      <c r="BO499">
        <v>0</v>
      </c>
      <c r="BP499">
        <v>0.96821500000000005</v>
      </c>
      <c r="BQ499">
        <v>2.6894999999999999E-2</v>
      </c>
      <c r="BR499">
        <v>4.8900000000000002E-3</v>
      </c>
      <c r="BS499">
        <v>1</v>
      </c>
      <c r="BT499" t="s">
        <v>5773</v>
      </c>
      <c r="BU499">
        <v>10210</v>
      </c>
      <c r="BV499">
        <v>4.0058999999999997E-2</v>
      </c>
      <c r="BW499">
        <v>0</v>
      </c>
    </row>
    <row r="500" spans="1:75" customFormat="1" x14ac:dyDescent="0.25">
      <c r="A500" t="s">
        <v>5778</v>
      </c>
      <c r="B500" t="s">
        <v>102</v>
      </c>
      <c r="C500" t="s">
        <v>43</v>
      </c>
      <c r="D500" t="s">
        <v>961</v>
      </c>
      <c r="E500">
        <v>2022</v>
      </c>
      <c r="F500">
        <v>587</v>
      </c>
      <c r="G500">
        <v>128</v>
      </c>
      <c r="H500">
        <v>0</v>
      </c>
      <c r="I500">
        <v>94</v>
      </c>
      <c r="J500">
        <v>126</v>
      </c>
      <c r="K500">
        <v>113</v>
      </c>
      <c r="L500">
        <v>94</v>
      </c>
      <c r="M500">
        <v>102</v>
      </c>
      <c r="N500">
        <v>70</v>
      </c>
      <c r="O500">
        <v>45</v>
      </c>
      <c r="P500">
        <v>37</v>
      </c>
      <c r="Q500">
        <v>23</v>
      </c>
      <c r="R500">
        <v>10</v>
      </c>
      <c r="S500">
        <v>1</v>
      </c>
      <c r="T500">
        <v>0</v>
      </c>
      <c r="U500">
        <v>501</v>
      </c>
      <c r="V500">
        <v>214</v>
      </c>
      <c r="W500">
        <v>0</v>
      </c>
      <c r="X500">
        <v>330</v>
      </c>
      <c r="Y500">
        <v>119</v>
      </c>
      <c r="Z500">
        <v>266</v>
      </c>
      <c r="AA500">
        <v>0</v>
      </c>
      <c r="AB500">
        <v>8</v>
      </c>
      <c r="AC500">
        <v>53</v>
      </c>
      <c r="AD500">
        <v>29</v>
      </c>
      <c r="AE500">
        <v>365</v>
      </c>
      <c r="AF500">
        <v>4</v>
      </c>
      <c r="AG500">
        <v>0</v>
      </c>
      <c r="AH500">
        <v>256</v>
      </c>
      <c r="AI500">
        <v>451</v>
      </c>
      <c r="AJ500">
        <v>7</v>
      </c>
      <c r="AK500">
        <v>257</v>
      </c>
      <c r="AL500">
        <v>715</v>
      </c>
      <c r="AM500">
        <v>0.8209789999999999</v>
      </c>
      <c r="AN500">
        <v>0.17902100000000001</v>
      </c>
      <c r="AO500">
        <v>0</v>
      </c>
      <c r="AP500">
        <v>0.131469</v>
      </c>
      <c r="AQ500">
        <v>0.17622399999999999</v>
      </c>
      <c r="AR500">
        <v>0.15804199999999999</v>
      </c>
      <c r="AS500">
        <v>0.131469</v>
      </c>
      <c r="AT500">
        <v>0.14265700000000001</v>
      </c>
      <c r="AU500">
        <v>9.7902000000000003E-2</v>
      </c>
      <c r="AV500">
        <v>6.2937000000000007E-2</v>
      </c>
      <c r="AW500">
        <v>5.1748000000000002E-2</v>
      </c>
      <c r="AX500">
        <v>3.2168000000000002E-2</v>
      </c>
      <c r="AY500">
        <v>1.3986E-2</v>
      </c>
      <c r="AZ500">
        <v>1.3990000000000001E-3</v>
      </c>
      <c r="BA500">
        <v>0</v>
      </c>
      <c r="BB500">
        <v>0.70069900000000007</v>
      </c>
      <c r="BC500">
        <v>0.29930099999999998</v>
      </c>
      <c r="BD500">
        <v>0</v>
      </c>
      <c r="BE500">
        <v>0.46153799999999989</v>
      </c>
      <c r="BF500">
        <v>0.166434</v>
      </c>
      <c r="BG500">
        <v>0.37202800000000003</v>
      </c>
      <c r="BH500">
        <v>0</v>
      </c>
      <c r="BI500">
        <v>1.1188999999999999E-2</v>
      </c>
      <c r="BJ500">
        <v>7.4125999999999997E-2</v>
      </c>
      <c r="BK500">
        <v>4.0558999999999998E-2</v>
      </c>
      <c r="BL500">
        <v>0.51049</v>
      </c>
      <c r="BM500">
        <v>5.594E-3</v>
      </c>
      <c r="BN500">
        <v>0</v>
      </c>
      <c r="BO500">
        <v>0.35804200000000003</v>
      </c>
      <c r="BP500">
        <v>0.63076900000000002</v>
      </c>
      <c r="BQ500">
        <v>9.7900000000000001E-3</v>
      </c>
      <c r="BR500">
        <v>0.35944100000000001</v>
      </c>
      <c r="BS500">
        <v>1</v>
      </c>
      <c r="BT500" t="s">
        <v>5773</v>
      </c>
      <c r="BU500">
        <v>10210</v>
      </c>
      <c r="BV500">
        <v>7.0029000000000008E-2</v>
      </c>
      <c r="BW500">
        <v>0</v>
      </c>
    </row>
    <row r="501" spans="1:75" customFormat="1" x14ac:dyDescent="0.25">
      <c r="A501" t="s">
        <v>5779</v>
      </c>
      <c r="B501" t="s">
        <v>102</v>
      </c>
      <c r="C501" t="s">
        <v>187</v>
      </c>
      <c r="D501" t="s">
        <v>44</v>
      </c>
      <c r="E501">
        <v>2022</v>
      </c>
      <c r="F501">
        <v>96</v>
      </c>
      <c r="G501">
        <v>29</v>
      </c>
      <c r="H501">
        <v>0</v>
      </c>
      <c r="I501">
        <v>28</v>
      </c>
      <c r="J501">
        <v>21</v>
      </c>
      <c r="K501">
        <v>13</v>
      </c>
      <c r="L501">
        <v>16</v>
      </c>
      <c r="M501">
        <v>16</v>
      </c>
      <c r="N501">
        <v>10</v>
      </c>
      <c r="O501">
        <v>6</v>
      </c>
      <c r="P501">
        <v>11</v>
      </c>
      <c r="Q501">
        <v>2</v>
      </c>
      <c r="R501">
        <v>1</v>
      </c>
      <c r="S501">
        <v>1</v>
      </c>
      <c r="T501">
        <v>0</v>
      </c>
      <c r="U501">
        <v>117</v>
      </c>
      <c r="V501">
        <v>8</v>
      </c>
      <c r="W501">
        <v>0</v>
      </c>
      <c r="X501">
        <v>91</v>
      </c>
      <c r="Y501">
        <v>26</v>
      </c>
      <c r="Z501">
        <v>8</v>
      </c>
      <c r="AA501" t="s">
        <v>74</v>
      </c>
      <c r="AB501" t="s">
        <v>74</v>
      </c>
      <c r="AC501" t="s">
        <v>74</v>
      </c>
      <c r="AD501" t="s">
        <v>74</v>
      </c>
      <c r="AE501" t="s">
        <v>74</v>
      </c>
      <c r="AF501" t="s">
        <v>74</v>
      </c>
      <c r="AG501" t="s">
        <v>74</v>
      </c>
      <c r="AH501" t="s">
        <v>74</v>
      </c>
      <c r="AI501">
        <v>101</v>
      </c>
      <c r="AJ501">
        <v>12</v>
      </c>
      <c r="AK501">
        <v>12</v>
      </c>
      <c r="AL501">
        <v>125</v>
      </c>
      <c r="AM501">
        <v>0.76800000000000002</v>
      </c>
      <c r="AN501">
        <v>0.23200000000000001</v>
      </c>
      <c r="AO501">
        <v>0</v>
      </c>
      <c r="AP501">
        <v>0.224</v>
      </c>
      <c r="AQ501">
        <v>0.16800000000000001</v>
      </c>
      <c r="AR501">
        <v>0.104</v>
      </c>
      <c r="AS501">
        <v>0.128</v>
      </c>
      <c r="AT501">
        <v>0.128</v>
      </c>
      <c r="AU501">
        <v>0.08</v>
      </c>
      <c r="AV501">
        <v>4.8000000000000001E-2</v>
      </c>
      <c r="AW501">
        <v>8.8000000000000009E-2</v>
      </c>
      <c r="AX501">
        <v>1.6E-2</v>
      </c>
      <c r="AY501">
        <v>8.0000000000000002E-3</v>
      </c>
      <c r="AZ501">
        <v>8.0000000000000002E-3</v>
      </c>
      <c r="BA501">
        <v>0</v>
      </c>
      <c r="BB501">
        <v>0.93599999999999994</v>
      </c>
      <c r="BC501">
        <v>6.4000000000000001E-2</v>
      </c>
      <c r="BD501">
        <v>0</v>
      </c>
      <c r="BE501">
        <v>0.72799999999999998</v>
      </c>
      <c r="BF501">
        <v>0.20799999999999999</v>
      </c>
      <c r="BG501">
        <v>6.4000000000000001E-2</v>
      </c>
      <c r="BH501">
        <v>0</v>
      </c>
      <c r="BI501">
        <v>0</v>
      </c>
      <c r="BJ501">
        <v>0</v>
      </c>
      <c r="BK501">
        <v>0</v>
      </c>
      <c r="BL501">
        <v>0</v>
      </c>
      <c r="BM501">
        <v>0</v>
      </c>
      <c r="BN501">
        <v>0</v>
      </c>
      <c r="BO501">
        <v>0</v>
      </c>
      <c r="BP501">
        <v>0.80799999999999994</v>
      </c>
      <c r="BQ501">
        <v>9.6000000000000002E-2</v>
      </c>
      <c r="BR501">
        <v>9.6000000000000002E-2</v>
      </c>
      <c r="BS501">
        <v>1</v>
      </c>
      <c r="BT501" t="s">
        <v>5780</v>
      </c>
      <c r="BU501">
        <v>125</v>
      </c>
      <c r="BV501">
        <v>1</v>
      </c>
      <c r="BW501">
        <v>0</v>
      </c>
    </row>
    <row r="502" spans="1:75" customFormat="1" x14ac:dyDescent="0.25">
      <c r="A502" t="s">
        <v>5781</v>
      </c>
      <c r="B502" t="s">
        <v>102</v>
      </c>
      <c r="C502" t="s">
        <v>187</v>
      </c>
      <c r="D502" t="s">
        <v>947</v>
      </c>
      <c r="E502">
        <v>2022</v>
      </c>
      <c r="F502" t="s">
        <v>74</v>
      </c>
      <c r="G502" t="s">
        <v>74</v>
      </c>
      <c r="H502" t="s">
        <v>74</v>
      </c>
      <c r="I502" t="s">
        <v>74</v>
      </c>
      <c r="J502" t="s">
        <v>74</v>
      </c>
      <c r="K502" t="s">
        <v>74</v>
      </c>
      <c r="L502" t="s">
        <v>74</v>
      </c>
      <c r="M502" t="s">
        <v>74</v>
      </c>
      <c r="N502" t="s">
        <v>74</v>
      </c>
      <c r="O502" t="s">
        <v>74</v>
      </c>
      <c r="P502" t="s">
        <v>74</v>
      </c>
      <c r="Q502" t="s">
        <v>74</v>
      </c>
      <c r="R502" t="s">
        <v>74</v>
      </c>
      <c r="S502" t="s">
        <v>74</v>
      </c>
      <c r="T502" t="s">
        <v>74</v>
      </c>
      <c r="U502" t="s">
        <v>74</v>
      </c>
      <c r="V502" t="s">
        <v>74</v>
      </c>
      <c r="W502" t="s">
        <v>74</v>
      </c>
      <c r="X502" t="s">
        <v>74</v>
      </c>
      <c r="Y502" t="s">
        <v>74</v>
      </c>
      <c r="Z502" t="s">
        <v>74</v>
      </c>
      <c r="AA502" t="s">
        <v>74</v>
      </c>
      <c r="AB502" t="s">
        <v>74</v>
      </c>
      <c r="AC502" t="s">
        <v>74</v>
      </c>
      <c r="AD502" t="s">
        <v>74</v>
      </c>
      <c r="AE502" t="s">
        <v>74</v>
      </c>
      <c r="AF502" t="s">
        <v>74</v>
      </c>
      <c r="AG502" t="s">
        <v>74</v>
      </c>
      <c r="AH502" t="s">
        <v>74</v>
      </c>
      <c r="AI502" t="s">
        <v>74</v>
      </c>
      <c r="AJ502" t="s">
        <v>74</v>
      </c>
      <c r="AK502" t="s">
        <v>74</v>
      </c>
      <c r="AL502" t="s">
        <v>74</v>
      </c>
      <c r="AM502" t="s">
        <v>74</v>
      </c>
      <c r="AN502" t="s">
        <v>74</v>
      </c>
      <c r="AO502" t="s">
        <v>74</v>
      </c>
      <c r="AP502" t="s">
        <v>74</v>
      </c>
      <c r="AQ502" t="s">
        <v>74</v>
      </c>
      <c r="AR502" t="s">
        <v>74</v>
      </c>
      <c r="AS502" t="s">
        <v>74</v>
      </c>
      <c r="AT502" t="s">
        <v>74</v>
      </c>
      <c r="AU502" t="s">
        <v>74</v>
      </c>
      <c r="AV502" t="s">
        <v>74</v>
      </c>
      <c r="AW502" t="s">
        <v>74</v>
      </c>
      <c r="AX502" t="s">
        <v>74</v>
      </c>
      <c r="AY502" t="s">
        <v>74</v>
      </c>
      <c r="AZ502" t="s">
        <v>74</v>
      </c>
      <c r="BA502" t="s">
        <v>74</v>
      </c>
      <c r="BB502" t="s">
        <v>74</v>
      </c>
      <c r="BC502" t="s">
        <v>74</v>
      </c>
      <c r="BD502" t="s">
        <v>74</v>
      </c>
      <c r="BE502" t="s">
        <v>74</v>
      </c>
      <c r="BF502" t="s">
        <v>74</v>
      </c>
      <c r="BG502" t="s">
        <v>74</v>
      </c>
      <c r="BH502" t="s">
        <v>74</v>
      </c>
      <c r="BI502" t="s">
        <v>74</v>
      </c>
      <c r="BJ502" t="s">
        <v>74</v>
      </c>
      <c r="BK502" t="s">
        <v>74</v>
      </c>
      <c r="BL502" t="s">
        <v>74</v>
      </c>
      <c r="BM502" t="s">
        <v>74</v>
      </c>
      <c r="BN502" t="s">
        <v>74</v>
      </c>
      <c r="BO502" t="s">
        <v>74</v>
      </c>
      <c r="BP502" t="s">
        <v>74</v>
      </c>
      <c r="BQ502" t="s">
        <v>74</v>
      </c>
      <c r="BR502" t="s">
        <v>74</v>
      </c>
      <c r="BS502" t="s">
        <v>74</v>
      </c>
      <c r="BT502" t="s">
        <v>5780</v>
      </c>
      <c r="BU502" t="s">
        <v>74</v>
      </c>
      <c r="BV502" t="s">
        <v>74</v>
      </c>
      <c r="BW502">
        <v>0</v>
      </c>
    </row>
    <row r="503" spans="1:75" customFormat="1" x14ac:dyDescent="0.25">
      <c r="A503" t="s">
        <v>5782</v>
      </c>
      <c r="B503" t="s">
        <v>102</v>
      </c>
      <c r="C503" t="s">
        <v>187</v>
      </c>
      <c r="D503" t="s">
        <v>949</v>
      </c>
      <c r="E503">
        <v>2022</v>
      </c>
      <c r="F503" t="s">
        <v>74</v>
      </c>
      <c r="G503" t="s">
        <v>74</v>
      </c>
      <c r="H503" t="s">
        <v>74</v>
      </c>
      <c r="I503" t="s">
        <v>74</v>
      </c>
      <c r="J503" t="s">
        <v>74</v>
      </c>
      <c r="K503" t="s">
        <v>74</v>
      </c>
      <c r="L503" t="s">
        <v>74</v>
      </c>
      <c r="M503" t="s">
        <v>74</v>
      </c>
      <c r="N503" t="s">
        <v>74</v>
      </c>
      <c r="O503" t="s">
        <v>74</v>
      </c>
      <c r="P503" t="s">
        <v>74</v>
      </c>
      <c r="Q503" t="s">
        <v>74</v>
      </c>
      <c r="R503" t="s">
        <v>74</v>
      </c>
      <c r="S503" t="s">
        <v>74</v>
      </c>
      <c r="T503" t="s">
        <v>74</v>
      </c>
      <c r="U503" t="s">
        <v>74</v>
      </c>
      <c r="V503" t="s">
        <v>74</v>
      </c>
      <c r="W503" t="s">
        <v>74</v>
      </c>
      <c r="X503" t="s">
        <v>74</v>
      </c>
      <c r="Y503" t="s">
        <v>74</v>
      </c>
      <c r="Z503" t="s">
        <v>74</v>
      </c>
      <c r="AA503" t="s">
        <v>74</v>
      </c>
      <c r="AB503" t="s">
        <v>74</v>
      </c>
      <c r="AC503" t="s">
        <v>74</v>
      </c>
      <c r="AD503" t="s">
        <v>74</v>
      </c>
      <c r="AE503" t="s">
        <v>74</v>
      </c>
      <c r="AF503" t="s">
        <v>74</v>
      </c>
      <c r="AG503" t="s">
        <v>74</v>
      </c>
      <c r="AH503" t="s">
        <v>74</v>
      </c>
      <c r="AI503" t="s">
        <v>74</v>
      </c>
      <c r="AJ503" t="s">
        <v>74</v>
      </c>
      <c r="AK503" t="s">
        <v>74</v>
      </c>
      <c r="AL503" t="s">
        <v>74</v>
      </c>
      <c r="AM503" t="s">
        <v>74</v>
      </c>
      <c r="AN503" t="s">
        <v>74</v>
      </c>
      <c r="AO503" t="s">
        <v>74</v>
      </c>
      <c r="AP503" t="s">
        <v>74</v>
      </c>
      <c r="AQ503" t="s">
        <v>74</v>
      </c>
      <c r="AR503" t="s">
        <v>74</v>
      </c>
      <c r="AS503" t="s">
        <v>74</v>
      </c>
      <c r="AT503" t="s">
        <v>74</v>
      </c>
      <c r="AU503" t="s">
        <v>74</v>
      </c>
      <c r="AV503" t="s">
        <v>74</v>
      </c>
      <c r="AW503" t="s">
        <v>74</v>
      </c>
      <c r="AX503" t="s">
        <v>74</v>
      </c>
      <c r="AY503" t="s">
        <v>74</v>
      </c>
      <c r="AZ503" t="s">
        <v>74</v>
      </c>
      <c r="BA503" t="s">
        <v>74</v>
      </c>
      <c r="BB503" t="s">
        <v>74</v>
      </c>
      <c r="BC503" t="s">
        <v>74</v>
      </c>
      <c r="BD503" t="s">
        <v>74</v>
      </c>
      <c r="BE503" t="s">
        <v>74</v>
      </c>
      <c r="BF503" t="s">
        <v>74</v>
      </c>
      <c r="BG503" t="s">
        <v>74</v>
      </c>
      <c r="BH503" t="s">
        <v>74</v>
      </c>
      <c r="BI503" t="s">
        <v>74</v>
      </c>
      <c r="BJ503" t="s">
        <v>74</v>
      </c>
      <c r="BK503" t="s">
        <v>74</v>
      </c>
      <c r="BL503" t="s">
        <v>74</v>
      </c>
      <c r="BM503" t="s">
        <v>74</v>
      </c>
      <c r="BN503" t="s">
        <v>74</v>
      </c>
      <c r="BO503" t="s">
        <v>74</v>
      </c>
      <c r="BP503" t="s">
        <v>74</v>
      </c>
      <c r="BQ503" t="s">
        <v>74</v>
      </c>
      <c r="BR503" t="s">
        <v>74</v>
      </c>
      <c r="BS503" t="s">
        <v>74</v>
      </c>
      <c r="BT503" t="s">
        <v>5780</v>
      </c>
      <c r="BU503" t="s">
        <v>74</v>
      </c>
      <c r="BV503" t="s">
        <v>74</v>
      </c>
      <c r="BW503">
        <v>0</v>
      </c>
    </row>
    <row r="504" spans="1:75" customFormat="1" x14ac:dyDescent="0.25">
      <c r="A504" t="s">
        <v>5783</v>
      </c>
      <c r="B504" t="s">
        <v>102</v>
      </c>
      <c r="C504" t="s">
        <v>187</v>
      </c>
      <c r="D504" t="s">
        <v>951</v>
      </c>
      <c r="E504">
        <v>2022</v>
      </c>
      <c r="F504" t="s">
        <v>74</v>
      </c>
      <c r="G504" t="s">
        <v>74</v>
      </c>
      <c r="H504" t="s">
        <v>74</v>
      </c>
      <c r="I504" t="s">
        <v>74</v>
      </c>
      <c r="J504" t="s">
        <v>74</v>
      </c>
      <c r="K504" t="s">
        <v>74</v>
      </c>
      <c r="L504" t="s">
        <v>74</v>
      </c>
      <c r="M504" t="s">
        <v>74</v>
      </c>
      <c r="N504" t="s">
        <v>74</v>
      </c>
      <c r="O504" t="s">
        <v>74</v>
      </c>
      <c r="P504" t="s">
        <v>74</v>
      </c>
      <c r="Q504" t="s">
        <v>74</v>
      </c>
      <c r="R504" t="s">
        <v>74</v>
      </c>
      <c r="S504" t="s">
        <v>74</v>
      </c>
      <c r="T504" t="s">
        <v>74</v>
      </c>
      <c r="U504" t="s">
        <v>74</v>
      </c>
      <c r="V504" t="s">
        <v>74</v>
      </c>
      <c r="W504" t="s">
        <v>74</v>
      </c>
      <c r="X504" t="s">
        <v>74</v>
      </c>
      <c r="Y504" t="s">
        <v>74</v>
      </c>
      <c r="Z504" t="s">
        <v>74</v>
      </c>
      <c r="AA504" t="s">
        <v>74</v>
      </c>
      <c r="AB504" t="s">
        <v>74</v>
      </c>
      <c r="AC504" t="s">
        <v>74</v>
      </c>
      <c r="AD504" t="s">
        <v>74</v>
      </c>
      <c r="AE504" t="s">
        <v>74</v>
      </c>
      <c r="AF504" t="s">
        <v>74</v>
      </c>
      <c r="AG504" t="s">
        <v>74</v>
      </c>
      <c r="AH504" t="s">
        <v>74</v>
      </c>
      <c r="AI504" t="s">
        <v>74</v>
      </c>
      <c r="AJ504" t="s">
        <v>74</v>
      </c>
      <c r="AK504" t="s">
        <v>74</v>
      </c>
      <c r="AL504" t="s">
        <v>74</v>
      </c>
      <c r="AM504" t="s">
        <v>74</v>
      </c>
      <c r="AN504" t="s">
        <v>74</v>
      </c>
      <c r="AO504" t="s">
        <v>74</v>
      </c>
      <c r="AP504" t="s">
        <v>74</v>
      </c>
      <c r="AQ504" t="s">
        <v>74</v>
      </c>
      <c r="AR504" t="s">
        <v>74</v>
      </c>
      <c r="AS504" t="s">
        <v>74</v>
      </c>
      <c r="AT504" t="s">
        <v>74</v>
      </c>
      <c r="AU504" t="s">
        <v>74</v>
      </c>
      <c r="AV504" t="s">
        <v>74</v>
      </c>
      <c r="AW504" t="s">
        <v>74</v>
      </c>
      <c r="AX504" t="s">
        <v>74</v>
      </c>
      <c r="AY504" t="s">
        <v>74</v>
      </c>
      <c r="AZ504" t="s">
        <v>74</v>
      </c>
      <c r="BA504" t="s">
        <v>74</v>
      </c>
      <c r="BB504" t="s">
        <v>74</v>
      </c>
      <c r="BC504" t="s">
        <v>74</v>
      </c>
      <c r="BD504" t="s">
        <v>74</v>
      </c>
      <c r="BE504" t="s">
        <v>74</v>
      </c>
      <c r="BF504" t="s">
        <v>74</v>
      </c>
      <c r="BG504" t="s">
        <v>74</v>
      </c>
      <c r="BH504" t="s">
        <v>74</v>
      </c>
      <c r="BI504" t="s">
        <v>74</v>
      </c>
      <c r="BJ504" t="s">
        <v>74</v>
      </c>
      <c r="BK504" t="s">
        <v>74</v>
      </c>
      <c r="BL504" t="s">
        <v>74</v>
      </c>
      <c r="BM504" t="s">
        <v>74</v>
      </c>
      <c r="BN504" t="s">
        <v>74</v>
      </c>
      <c r="BO504" t="s">
        <v>74</v>
      </c>
      <c r="BP504" t="s">
        <v>74</v>
      </c>
      <c r="BQ504" t="s">
        <v>74</v>
      </c>
      <c r="BR504" t="s">
        <v>74</v>
      </c>
      <c r="BS504" t="s">
        <v>74</v>
      </c>
      <c r="BT504" t="s">
        <v>5780</v>
      </c>
      <c r="BU504" t="s">
        <v>74</v>
      </c>
      <c r="BV504" t="s">
        <v>74</v>
      </c>
      <c r="BW504">
        <v>1</v>
      </c>
    </row>
    <row r="505" spans="1:75" customFormat="1" x14ac:dyDescent="0.25">
      <c r="A505" t="s">
        <v>5784</v>
      </c>
      <c r="B505" t="s">
        <v>102</v>
      </c>
      <c r="C505" t="s">
        <v>187</v>
      </c>
      <c r="D505" t="s">
        <v>953</v>
      </c>
      <c r="E505">
        <v>2022</v>
      </c>
      <c r="F505" t="s">
        <v>74</v>
      </c>
      <c r="G505" t="s">
        <v>74</v>
      </c>
      <c r="H505" t="s">
        <v>74</v>
      </c>
      <c r="I505" t="s">
        <v>74</v>
      </c>
      <c r="J505" t="s">
        <v>74</v>
      </c>
      <c r="K505" t="s">
        <v>74</v>
      </c>
      <c r="L505" t="s">
        <v>74</v>
      </c>
      <c r="M505" t="s">
        <v>74</v>
      </c>
      <c r="N505" t="s">
        <v>74</v>
      </c>
      <c r="O505" t="s">
        <v>74</v>
      </c>
      <c r="P505" t="s">
        <v>74</v>
      </c>
      <c r="Q505" t="s">
        <v>74</v>
      </c>
      <c r="R505" t="s">
        <v>74</v>
      </c>
      <c r="S505" t="s">
        <v>74</v>
      </c>
      <c r="T505" t="s">
        <v>74</v>
      </c>
      <c r="U505" t="s">
        <v>74</v>
      </c>
      <c r="V505" t="s">
        <v>74</v>
      </c>
      <c r="W505" t="s">
        <v>74</v>
      </c>
      <c r="X505" t="s">
        <v>74</v>
      </c>
      <c r="Y505" t="s">
        <v>74</v>
      </c>
      <c r="Z505" t="s">
        <v>74</v>
      </c>
      <c r="AA505" t="s">
        <v>74</v>
      </c>
      <c r="AB505" t="s">
        <v>74</v>
      </c>
      <c r="AC505" t="s">
        <v>74</v>
      </c>
      <c r="AD505" t="s">
        <v>74</v>
      </c>
      <c r="AE505" t="s">
        <v>74</v>
      </c>
      <c r="AF505" t="s">
        <v>74</v>
      </c>
      <c r="AG505" t="s">
        <v>74</v>
      </c>
      <c r="AH505" t="s">
        <v>74</v>
      </c>
      <c r="AI505" t="s">
        <v>74</v>
      </c>
      <c r="AJ505" t="s">
        <v>74</v>
      </c>
      <c r="AK505" t="s">
        <v>74</v>
      </c>
      <c r="AL505" t="s">
        <v>74</v>
      </c>
      <c r="AM505" t="s">
        <v>74</v>
      </c>
      <c r="AN505" t="s">
        <v>74</v>
      </c>
      <c r="AO505" t="s">
        <v>74</v>
      </c>
      <c r="AP505" t="s">
        <v>74</v>
      </c>
      <c r="AQ505" t="s">
        <v>74</v>
      </c>
      <c r="AR505" t="s">
        <v>74</v>
      </c>
      <c r="AS505" t="s">
        <v>74</v>
      </c>
      <c r="AT505" t="s">
        <v>74</v>
      </c>
      <c r="AU505" t="s">
        <v>74</v>
      </c>
      <c r="AV505" t="s">
        <v>74</v>
      </c>
      <c r="AW505" t="s">
        <v>74</v>
      </c>
      <c r="AX505" t="s">
        <v>74</v>
      </c>
      <c r="AY505" t="s">
        <v>74</v>
      </c>
      <c r="AZ505" t="s">
        <v>74</v>
      </c>
      <c r="BA505" t="s">
        <v>74</v>
      </c>
      <c r="BB505" t="s">
        <v>74</v>
      </c>
      <c r="BC505" t="s">
        <v>74</v>
      </c>
      <c r="BD505" t="s">
        <v>74</v>
      </c>
      <c r="BE505" t="s">
        <v>74</v>
      </c>
      <c r="BF505" t="s">
        <v>74</v>
      </c>
      <c r="BG505" t="s">
        <v>74</v>
      </c>
      <c r="BH505" t="s">
        <v>74</v>
      </c>
      <c r="BI505" t="s">
        <v>74</v>
      </c>
      <c r="BJ505" t="s">
        <v>74</v>
      </c>
      <c r="BK505" t="s">
        <v>74</v>
      </c>
      <c r="BL505" t="s">
        <v>74</v>
      </c>
      <c r="BM505" t="s">
        <v>74</v>
      </c>
      <c r="BN505" t="s">
        <v>74</v>
      </c>
      <c r="BO505" t="s">
        <v>74</v>
      </c>
      <c r="BP505" t="s">
        <v>74</v>
      </c>
      <c r="BQ505" t="s">
        <v>74</v>
      </c>
      <c r="BR505" t="s">
        <v>74</v>
      </c>
      <c r="BS505" t="s">
        <v>74</v>
      </c>
      <c r="BT505" t="s">
        <v>5780</v>
      </c>
      <c r="BU505" t="s">
        <v>74</v>
      </c>
      <c r="BV505" t="s">
        <v>74</v>
      </c>
      <c r="BW505">
        <v>0</v>
      </c>
    </row>
    <row r="506" spans="1:75" customFormat="1" x14ac:dyDescent="0.25">
      <c r="A506" t="s">
        <v>5785</v>
      </c>
      <c r="B506" t="s">
        <v>102</v>
      </c>
      <c r="C506" t="s">
        <v>187</v>
      </c>
      <c r="D506" t="s">
        <v>961</v>
      </c>
      <c r="E506">
        <v>2022</v>
      </c>
      <c r="F506" t="s">
        <v>74</v>
      </c>
      <c r="G506" t="s">
        <v>74</v>
      </c>
      <c r="H506" t="s">
        <v>74</v>
      </c>
      <c r="I506" t="s">
        <v>74</v>
      </c>
      <c r="J506" t="s">
        <v>74</v>
      </c>
      <c r="K506" t="s">
        <v>74</v>
      </c>
      <c r="L506" t="s">
        <v>74</v>
      </c>
      <c r="M506" t="s">
        <v>74</v>
      </c>
      <c r="N506" t="s">
        <v>74</v>
      </c>
      <c r="O506" t="s">
        <v>74</v>
      </c>
      <c r="P506" t="s">
        <v>74</v>
      </c>
      <c r="Q506" t="s">
        <v>74</v>
      </c>
      <c r="R506" t="s">
        <v>74</v>
      </c>
      <c r="S506" t="s">
        <v>74</v>
      </c>
      <c r="T506" t="s">
        <v>74</v>
      </c>
      <c r="U506" t="s">
        <v>74</v>
      </c>
      <c r="V506" t="s">
        <v>74</v>
      </c>
      <c r="W506" t="s">
        <v>74</v>
      </c>
      <c r="X506" t="s">
        <v>74</v>
      </c>
      <c r="Y506" t="s">
        <v>74</v>
      </c>
      <c r="Z506" t="s">
        <v>74</v>
      </c>
      <c r="AA506" t="s">
        <v>74</v>
      </c>
      <c r="AB506" t="s">
        <v>74</v>
      </c>
      <c r="AC506" t="s">
        <v>74</v>
      </c>
      <c r="AD506" t="s">
        <v>74</v>
      </c>
      <c r="AE506" t="s">
        <v>74</v>
      </c>
      <c r="AF506" t="s">
        <v>74</v>
      </c>
      <c r="AG506" t="s">
        <v>74</v>
      </c>
      <c r="AH506" t="s">
        <v>74</v>
      </c>
      <c r="AI506" t="s">
        <v>74</v>
      </c>
      <c r="AJ506" t="s">
        <v>74</v>
      </c>
      <c r="AK506" t="s">
        <v>74</v>
      </c>
      <c r="AL506" t="s">
        <v>74</v>
      </c>
      <c r="AM506" t="s">
        <v>74</v>
      </c>
      <c r="AN506" t="s">
        <v>74</v>
      </c>
      <c r="AO506" t="s">
        <v>74</v>
      </c>
      <c r="AP506" t="s">
        <v>74</v>
      </c>
      <c r="AQ506" t="s">
        <v>74</v>
      </c>
      <c r="AR506" t="s">
        <v>74</v>
      </c>
      <c r="AS506" t="s">
        <v>74</v>
      </c>
      <c r="AT506" t="s">
        <v>74</v>
      </c>
      <c r="AU506" t="s">
        <v>74</v>
      </c>
      <c r="AV506" t="s">
        <v>74</v>
      </c>
      <c r="AW506" t="s">
        <v>74</v>
      </c>
      <c r="AX506" t="s">
        <v>74</v>
      </c>
      <c r="AY506" t="s">
        <v>74</v>
      </c>
      <c r="AZ506" t="s">
        <v>74</v>
      </c>
      <c r="BA506" t="s">
        <v>74</v>
      </c>
      <c r="BB506" t="s">
        <v>74</v>
      </c>
      <c r="BC506" t="s">
        <v>74</v>
      </c>
      <c r="BD506" t="s">
        <v>74</v>
      </c>
      <c r="BE506" t="s">
        <v>74</v>
      </c>
      <c r="BF506" t="s">
        <v>74</v>
      </c>
      <c r="BG506" t="s">
        <v>74</v>
      </c>
      <c r="BH506" t="s">
        <v>74</v>
      </c>
      <c r="BI506" t="s">
        <v>74</v>
      </c>
      <c r="BJ506" t="s">
        <v>74</v>
      </c>
      <c r="BK506" t="s">
        <v>74</v>
      </c>
      <c r="BL506" t="s">
        <v>74</v>
      </c>
      <c r="BM506" t="s">
        <v>74</v>
      </c>
      <c r="BN506" t="s">
        <v>74</v>
      </c>
      <c r="BO506" t="s">
        <v>74</v>
      </c>
      <c r="BP506" t="s">
        <v>74</v>
      </c>
      <c r="BQ506" t="s">
        <v>74</v>
      </c>
      <c r="BR506" t="s">
        <v>74</v>
      </c>
      <c r="BS506" t="s">
        <v>74</v>
      </c>
      <c r="BT506" t="s">
        <v>5780</v>
      </c>
      <c r="BU506" t="s">
        <v>74</v>
      </c>
      <c r="BV506" t="s">
        <v>74</v>
      </c>
      <c r="BW506">
        <v>0</v>
      </c>
    </row>
    <row r="507" spans="1:75" customFormat="1" x14ac:dyDescent="0.25">
      <c r="A507" t="s">
        <v>5786</v>
      </c>
      <c r="B507" t="s">
        <v>102</v>
      </c>
      <c r="C507" t="s">
        <v>420</v>
      </c>
      <c r="D507" t="s">
        <v>44</v>
      </c>
      <c r="E507">
        <v>2022</v>
      </c>
      <c r="F507">
        <v>4134</v>
      </c>
      <c r="G507">
        <v>1386</v>
      </c>
      <c r="H507">
        <v>0</v>
      </c>
      <c r="I507">
        <v>882</v>
      </c>
      <c r="J507">
        <v>1050</v>
      </c>
      <c r="K507">
        <v>809</v>
      </c>
      <c r="L507">
        <v>705</v>
      </c>
      <c r="M507">
        <v>605</v>
      </c>
      <c r="N507">
        <v>554</v>
      </c>
      <c r="O507">
        <v>514</v>
      </c>
      <c r="P507">
        <v>212</v>
      </c>
      <c r="Q507">
        <v>76</v>
      </c>
      <c r="R507">
        <v>16</v>
      </c>
      <c r="S507">
        <v>97</v>
      </c>
      <c r="T507">
        <v>0</v>
      </c>
      <c r="U507">
        <v>5226</v>
      </c>
      <c r="V507">
        <v>294</v>
      </c>
      <c r="W507">
        <v>0</v>
      </c>
      <c r="X507" t="s">
        <v>74</v>
      </c>
      <c r="Y507" t="s">
        <v>74</v>
      </c>
      <c r="Z507" t="s">
        <v>74</v>
      </c>
      <c r="AA507" t="s">
        <v>74</v>
      </c>
      <c r="AB507" t="s">
        <v>74</v>
      </c>
      <c r="AC507" t="s">
        <v>74</v>
      </c>
      <c r="AD507" t="s">
        <v>74</v>
      </c>
      <c r="AE507" t="s">
        <v>74</v>
      </c>
      <c r="AF507" t="s">
        <v>74</v>
      </c>
      <c r="AG507" t="s">
        <v>74</v>
      </c>
      <c r="AH507" t="s">
        <v>74</v>
      </c>
      <c r="AI507">
        <v>5094</v>
      </c>
      <c r="AJ507">
        <v>421</v>
      </c>
      <c r="AK507">
        <v>5</v>
      </c>
      <c r="AL507">
        <v>5520</v>
      </c>
      <c r="AM507">
        <v>0.74891300000000005</v>
      </c>
      <c r="AN507">
        <v>0.251087</v>
      </c>
      <c r="AO507">
        <v>0</v>
      </c>
      <c r="AP507">
        <v>0.15978300000000001</v>
      </c>
      <c r="AQ507">
        <v>0.190217</v>
      </c>
      <c r="AR507">
        <v>0.14655799999999999</v>
      </c>
      <c r="AS507">
        <v>0.127717</v>
      </c>
      <c r="AT507">
        <v>0.109601</v>
      </c>
      <c r="AU507">
        <v>0.10036200000000001</v>
      </c>
      <c r="AV507">
        <v>9.3116000000000004E-2</v>
      </c>
      <c r="AW507">
        <v>3.8406000000000003E-2</v>
      </c>
      <c r="AX507">
        <v>1.3768000000000001E-2</v>
      </c>
      <c r="AY507">
        <v>2.8990000000000001E-3</v>
      </c>
      <c r="AZ507">
        <v>1.7572000000000001E-2</v>
      </c>
      <c r="BA507">
        <v>0</v>
      </c>
      <c r="BB507">
        <v>0.946739</v>
      </c>
      <c r="BC507">
        <v>5.3261000000000003E-2</v>
      </c>
      <c r="BD507">
        <v>0</v>
      </c>
      <c r="BE507">
        <v>0</v>
      </c>
      <c r="BF507">
        <v>0</v>
      </c>
      <c r="BG507">
        <v>0</v>
      </c>
      <c r="BH507">
        <v>0</v>
      </c>
      <c r="BI507">
        <v>0</v>
      </c>
      <c r="BJ507">
        <v>0</v>
      </c>
      <c r="BK507">
        <v>0</v>
      </c>
      <c r="BL507">
        <v>0</v>
      </c>
      <c r="BM507">
        <v>0</v>
      </c>
      <c r="BN507">
        <v>0</v>
      </c>
      <c r="BO507">
        <v>0</v>
      </c>
      <c r="BP507">
        <v>0.92282600000000004</v>
      </c>
      <c r="BQ507">
        <v>7.6268000000000002E-2</v>
      </c>
      <c r="BR507">
        <v>9.0600000000000001E-4</v>
      </c>
      <c r="BS507">
        <v>1</v>
      </c>
      <c r="BT507" t="s">
        <v>5787</v>
      </c>
      <c r="BU507">
        <v>5520</v>
      </c>
      <c r="BV507">
        <v>1</v>
      </c>
      <c r="BW507">
        <v>0</v>
      </c>
    </row>
    <row r="508" spans="1:75" customFormat="1" x14ac:dyDescent="0.25">
      <c r="A508" t="s">
        <v>5788</v>
      </c>
      <c r="B508" t="s">
        <v>102</v>
      </c>
      <c r="C508" t="s">
        <v>420</v>
      </c>
      <c r="D508" t="s">
        <v>947</v>
      </c>
      <c r="E508">
        <v>2022</v>
      </c>
      <c r="F508">
        <v>1774</v>
      </c>
      <c r="G508">
        <v>892</v>
      </c>
      <c r="H508">
        <v>0</v>
      </c>
      <c r="I508">
        <v>541</v>
      </c>
      <c r="J508">
        <v>596</v>
      </c>
      <c r="K508">
        <v>372</v>
      </c>
      <c r="L508">
        <v>288</v>
      </c>
      <c r="M508">
        <v>212</v>
      </c>
      <c r="N508">
        <v>215</v>
      </c>
      <c r="O508">
        <v>207</v>
      </c>
      <c r="P508">
        <v>112</v>
      </c>
      <c r="Q508">
        <v>52</v>
      </c>
      <c r="R508">
        <v>12</v>
      </c>
      <c r="S508">
        <v>59</v>
      </c>
      <c r="T508">
        <v>0</v>
      </c>
      <c r="U508">
        <v>2532</v>
      </c>
      <c r="V508">
        <v>134</v>
      </c>
      <c r="W508">
        <v>0</v>
      </c>
      <c r="X508" t="s">
        <v>74</v>
      </c>
      <c r="Y508" t="s">
        <v>74</v>
      </c>
      <c r="Z508" t="s">
        <v>74</v>
      </c>
      <c r="AA508" t="s">
        <v>74</v>
      </c>
      <c r="AB508" t="s">
        <v>74</v>
      </c>
      <c r="AC508" t="s">
        <v>74</v>
      </c>
      <c r="AD508" t="s">
        <v>74</v>
      </c>
      <c r="AE508" t="s">
        <v>74</v>
      </c>
      <c r="AF508" t="s">
        <v>74</v>
      </c>
      <c r="AG508" t="s">
        <v>74</v>
      </c>
      <c r="AH508" t="s">
        <v>74</v>
      </c>
      <c r="AI508">
        <v>2452</v>
      </c>
      <c r="AJ508">
        <v>213</v>
      </c>
      <c r="AK508">
        <v>1</v>
      </c>
      <c r="AL508">
        <v>2666</v>
      </c>
      <c r="AM508">
        <v>0.66541600000000001</v>
      </c>
      <c r="AN508">
        <v>0.33458399999999999</v>
      </c>
      <c r="AO508">
        <v>0</v>
      </c>
      <c r="AP508">
        <v>0.202926</v>
      </c>
      <c r="AQ508">
        <v>0.223556</v>
      </c>
      <c r="AR508">
        <v>0.13953499999999999</v>
      </c>
      <c r="AS508">
        <v>0.108027</v>
      </c>
      <c r="AT508">
        <v>7.9519999999999993E-2</v>
      </c>
      <c r="AU508">
        <v>8.0645000000000008E-2</v>
      </c>
      <c r="AV508">
        <v>7.7644000000000005E-2</v>
      </c>
      <c r="AW508">
        <v>4.2011E-2</v>
      </c>
      <c r="AX508">
        <v>1.9505000000000002E-2</v>
      </c>
      <c r="AY508">
        <v>4.5009999999999998E-3</v>
      </c>
      <c r="AZ508">
        <v>2.2131000000000001E-2</v>
      </c>
      <c r="BA508">
        <v>0</v>
      </c>
      <c r="BB508">
        <v>0.94973699999999994</v>
      </c>
      <c r="BC508">
        <v>5.0263000000000002E-2</v>
      </c>
      <c r="BD508">
        <v>0</v>
      </c>
      <c r="BE508">
        <v>0</v>
      </c>
      <c r="BF508">
        <v>0</v>
      </c>
      <c r="BG508">
        <v>0</v>
      </c>
      <c r="BH508">
        <v>0</v>
      </c>
      <c r="BI508">
        <v>0</v>
      </c>
      <c r="BJ508">
        <v>0</v>
      </c>
      <c r="BK508">
        <v>0</v>
      </c>
      <c r="BL508">
        <v>0</v>
      </c>
      <c r="BM508">
        <v>0</v>
      </c>
      <c r="BN508">
        <v>0</v>
      </c>
      <c r="BO508">
        <v>0</v>
      </c>
      <c r="BP508">
        <v>0.91972999999999994</v>
      </c>
      <c r="BQ508">
        <v>7.9894999999999994E-2</v>
      </c>
      <c r="BR508">
        <v>3.7500000000000001E-4</v>
      </c>
      <c r="BS508">
        <v>1</v>
      </c>
      <c r="BT508" t="s">
        <v>5787</v>
      </c>
      <c r="BU508">
        <v>5520</v>
      </c>
      <c r="BV508">
        <v>0.48297099999999998</v>
      </c>
      <c r="BW508">
        <v>0</v>
      </c>
    </row>
    <row r="509" spans="1:75" customFormat="1" x14ac:dyDescent="0.25">
      <c r="A509" t="s">
        <v>5789</v>
      </c>
      <c r="B509" t="s">
        <v>102</v>
      </c>
      <c r="C509" t="s">
        <v>420</v>
      </c>
      <c r="D509" t="s">
        <v>949</v>
      </c>
      <c r="E509">
        <v>2022</v>
      </c>
      <c r="F509">
        <v>2138</v>
      </c>
      <c r="G509">
        <v>395</v>
      </c>
      <c r="H509">
        <v>0</v>
      </c>
      <c r="I509">
        <v>323</v>
      </c>
      <c r="J509">
        <v>416</v>
      </c>
      <c r="K509">
        <v>387</v>
      </c>
      <c r="L509">
        <v>367</v>
      </c>
      <c r="M509">
        <v>346</v>
      </c>
      <c r="N509">
        <v>298</v>
      </c>
      <c r="O509">
        <v>277</v>
      </c>
      <c r="P509">
        <v>70</v>
      </c>
      <c r="Q509">
        <v>13</v>
      </c>
      <c r="R509">
        <v>2</v>
      </c>
      <c r="S509">
        <v>34</v>
      </c>
      <c r="T509">
        <v>0</v>
      </c>
      <c r="U509">
        <v>2380</v>
      </c>
      <c r="V509">
        <v>153</v>
      </c>
      <c r="W509">
        <v>0</v>
      </c>
      <c r="X509" t="s">
        <v>74</v>
      </c>
      <c r="Y509" t="s">
        <v>74</v>
      </c>
      <c r="Z509" t="s">
        <v>74</v>
      </c>
      <c r="AA509" t="s">
        <v>74</v>
      </c>
      <c r="AB509" t="s">
        <v>74</v>
      </c>
      <c r="AC509" t="s">
        <v>74</v>
      </c>
      <c r="AD509" t="s">
        <v>74</v>
      </c>
      <c r="AE509" t="s">
        <v>74</v>
      </c>
      <c r="AF509" t="s">
        <v>74</v>
      </c>
      <c r="AG509" t="s">
        <v>74</v>
      </c>
      <c r="AH509" t="s">
        <v>74</v>
      </c>
      <c r="AI509">
        <v>2327</v>
      </c>
      <c r="AJ509">
        <v>203</v>
      </c>
      <c r="AK509">
        <v>3</v>
      </c>
      <c r="AL509">
        <v>2533</v>
      </c>
      <c r="AM509">
        <v>0.84405799999999997</v>
      </c>
      <c r="AN509">
        <v>0.155942</v>
      </c>
      <c r="AO509">
        <v>0</v>
      </c>
      <c r="AP509">
        <v>0.12751699999999999</v>
      </c>
      <c r="AQ509">
        <v>0.16423199999999999</v>
      </c>
      <c r="AR509">
        <v>0.152783</v>
      </c>
      <c r="AS509">
        <v>0.14488699999999999</v>
      </c>
      <c r="AT509">
        <v>0.136597</v>
      </c>
      <c r="AU509">
        <v>0.117647</v>
      </c>
      <c r="AV509">
        <v>0.10935599999999999</v>
      </c>
      <c r="AW509">
        <v>2.7635E-2</v>
      </c>
      <c r="AX509">
        <v>5.1320000000000003E-3</v>
      </c>
      <c r="AY509">
        <v>7.9000000000000001E-4</v>
      </c>
      <c r="AZ509">
        <v>1.3422999999999999E-2</v>
      </c>
      <c r="BA509">
        <v>0</v>
      </c>
      <c r="BB509">
        <v>0.93959700000000002</v>
      </c>
      <c r="BC509">
        <v>6.0403000000000012E-2</v>
      </c>
      <c r="BD509">
        <v>0</v>
      </c>
      <c r="BE509">
        <v>0</v>
      </c>
      <c r="BF509">
        <v>0</v>
      </c>
      <c r="BG509">
        <v>0</v>
      </c>
      <c r="BH509">
        <v>0</v>
      </c>
      <c r="BI509">
        <v>0</v>
      </c>
      <c r="BJ509">
        <v>0</v>
      </c>
      <c r="BK509">
        <v>0</v>
      </c>
      <c r="BL509">
        <v>0</v>
      </c>
      <c r="BM509">
        <v>0</v>
      </c>
      <c r="BN509">
        <v>0</v>
      </c>
      <c r="BO509">
        <v>0</v>
      </c>
      <c r="BP509">
        <v>0.91867399999999999</v>
      </c>
      <c r="BQ509">
        <v>8.0142000000000005E-2</v>
      </c>
      <c r="BR509">
        <v>1.1839999999999999E-3</v>
      </c>
      <c r="BS509">
        <v>1</v>
      </c>
      <c r="BT509" t="s">
        <v>5787</v>
      </c>
      <c r="BU509">
        <v>5520</v>
      </c>
      <c r="BV509">
        <v>0.45887699999999998</v>
      </c>
      <c r="BW509">
        <v>0</v>
      </c>
    </row>
    <row r="510" spans="1:75" customFormat="1" x14ac:dyDescent="0.25">
      <c r="A510" t="s">
        <v>5790</v>
      </c>
      <c r="B510" t="s">
        <v>102</v>
      </c>
      <c r="C510" t="s">
        <v>420</v>
      </c>
      <c r="D510" t="s">
        <v>953</v>
      </c>
      <c r="E510">
        <v>2022</v>
      </c>
      <c r="F510">
        <v>222</v>
      </c>
      <c r="G510">
        <v>99</v>
      </c>
      <c r="H510">
        <v>0</v>
      </c>
      <c r="I510">
        <v>18</v>
      </c>
      <c r="J510">
        <v>38</v>
      </c>
      <c r="K510">
        <v>50</v>
      </c>
      <c r="L510">
        <v>50</v>
      </c>
      <c r="M510">
        <v>47</v>
      </c>
      <c r="N510">
        <v>41</v>
      </c>
      <c r="O510">
        <v>30</v>
      </c>
      <c r="P510">
        <v>30</v>
      </c>
      <c r="Q510">
        <v>11</v>
      </c>
      <c r="R510">
        <v>2</v>
      </c>
      <c r="S510">
        <v>4</v>
      </c>
      <c r="T510">
        <v>0</v>
      </c>
      <c r="U510">
        <v>314</v>
      </c>
      <c r="V510">
        <v>7</v>
      </c>
      <c r="W510">
        <v>0</v>
      </c>
      <c r="X510" t="s">
        <v>74</v>
      </c>
      <c r="Y510" t="s">
        <v>74</v>
      </c>
      <c r="Z510" t="s">
        <v>74</v>
      </c>
      <c r="AA510" t="s">
        <v>74</v>
      </c>
      <c r="AB510" t="s">
        <v>74</v>
      </c>
      <c r="AC510" t="s">
        <v>74</v>
      </c>
      <c r="AD510" t="s">
        <v>74</v>
      </c>
      <c r="AE510" t="s">
        <v>74</v>
      </c>
      <c r="AF510" t="s">
        <v>74</v>
      </c>
      <c r="AG510" t="s">
        <v>74</v>
      </c>
      <c r="AH510" t="s">
        <v>74</v>
      </c>
      <c r="AI510">
        <v>315</v>
      </c>
      <c r="AJ510">
        <v>5</v>
      </c>
      <c r="AK510">
        <v>1</v>
      </c>
      <c r="AL510">
        <v>321</v>
      </c>
      <c r="AM510">
        <v>0.69158900000000001</v>
      </c>
      <c r="AN510">
        <v>0.30841099999999999</v>
      </c>
      <c r="AO510">
        <v>0</v>
      </c>
      <c r="AP510">
        <v>5.6075E-2</v>
      </c>
      <c r="AQ510">
        <v>0.11838</v>
      </c>
      <c r="AR510">
        <v>0.15576300000000001</v>
      </c>
      <c r="AS510">
        <v>0.15576300000000001</v>
      </c>
      <c r="AT510">
        <v>0.14641699999999999</v>
      </c>
      <c r="AU510">
        <v>0.12772600000000001</v>
      </c>
      <c r="AV510">
        <v>9.3457999999999999E-2</v>
      </c>
      <c r="AW510">
        <v>9.3457999999999999E-2</v>
      </c>
      <c r="AX510">
        <v>3.4268E-2</v>
      </c>
      <c r="AY510">
        <v>6.2310000000000004E-3</v>
      </c>
      <c r="AZ510">
        <v>1.2461E-2</v>
      </c>
      <c r="BA510">
        <v>0</v>
      </c>
      <c r="BB510">
        <v>0.97819299999999998</v>
      </c>
      <c r="BC510">
        <v>2.1807E-2</v>
      </c>
      <c r="BD510">
        <v>0</v>
      </c>
      <c r="BE510">
        <v>0</v>
      </c>
      <c r="BF510">
        <v>0</v>
      </c>
      <c r="BG510">
        <v>0</v>
      </c>
      <c r="BH510">
        <v>0</v>
      </c>
      <c r="BI510">
        <v>0</v>
      </c>
      <c r="BJ510">
        <v>0</v>
      </c>
      <c r="BK510">
        <v>0</v>
      </c>
      <c r="BL510">
        <v>0</v>
      </c>
      <c r="BM510">
        <v>0</v>
      </c>
      <c r="BN510">
        <v>0</v>
      </c>
      <c r="BO510">
        <v>0</v>
      </c>
      <c r="BP510">
        <v>0.98130799999999996</v>
      </c>
      <c r="BQ510">
        <v>1.5576E-2</v>
      </c>
      <c r="BR510">
        <v>3.1150000000000001E-3</v>
      </c>
      <c r="BS510">
        <v>1</v>
      </c>
      <c r="BT510" t="s">
        <v>5787</v>
      </c>
      <c r="BU510">
        <v>5520</v>
      </c>
      <c r="BV510">
        <v>5.8152000000000002E-2</v>
      </c>
      <c r="BW510">
        <v>0</v>
      </c>
    </row>
    <row r="511" spans="1:75" customFormat="1" x14ac:dyDescent="0.25">
      <c r="A511" t="s">
        <v>5791</v>
      </c>
      <c r="B511" t="s">
        <v>102</v>
      </c>
      <c r="C511" t="s">
        <v>426</v>
      </c>
      <c r="D511" t="s">
        <v>44</v>
      </c>
      <c r="E511">
        <v>2022</v>
      </c>
      <c r="F511">
        <v>593</v>
      </c>
      <c r="G511">
        <v>206</v>
      </c>
      <c r="H511">
        <v>0</v>
      </c>
      <c r="I511">
        <v>93</v>
      </c>
      <c r="J511">
        <v>139</v>
      </c>
      <c r="K511">
        <v>158</v>
      </c>
      <c r="L511">
        <v>131</v>
      </c>
      <c r="M511">
        <v>83</v>
      </c>
      <c r="N511">
        <v>87</v>
      </c>
      <c r="O511">
        <v>57</v>
      </c>
      <c r="P511">
        <v>34</v>
      </c>
      <c r="Q511">
        <v>13</v>
      </c>
      <c r="R511">
        <v>3</v>
      </c>
      <c r="S511">
        <v>1</v>
      </c>
      <c r="T511">
        <v>0</v>
      </c>
      <c r="U511">
        <v>722</v>
      </c>
      <c r="V511">
        <v>73</v>
      </c>
      <c r="W511">
        <v>4</v>
      </c>
      <c r="X511">
        <v>582</v>
      </c>
      <c r="Y511">
        <v>159</v>
      </c>
      <c r="Z511">
        <v>58</v>
      </c>
      <c r="AA511">
        <v>0</v>
      </c>
      <c r="AB511">
        <v>0</v>
      </c>
      <c r="AC511">
        <v>0</v>
      </c>
      <c r="AD511">
        <v>0</v>
      </c>
      <c r="AE511">
        <v>693</v>
      </c>
      <c r="AF511">
        <v>0</v>
      </c>
      <c r="AG511">
        <v>0</v>
      </c>
      <c r="AH511">
        <v>106</v>
      </c>
      <c r="AI511">
        <v>614</v>
      </c>
      <c r="AJ511">
        <v>41</v>
      </c>
      <c r="AK511">
        <v>144</v>
      </c>
      <c r="AL511">
        <v>799</v>
      </c>
      <c r="AM511">
        <v>0.742178</v>
      </c>
      <c r="AN511">
        <v>0.257822</v>
      </c>
      <c r="AO511">
        <v>0</v>
      </c>
      <c r="AP511">
        <v>0.116395</v>
      </c>
      <c r="AQ511">
        <v>0.17396700000000001</v>
      </c>
      <c r="AR511">
        <v>0.19774700000000001</v>
      </c>
      <c r="AS511">
        <v>0.16395499999999999</v>
      </c>
      <c r="AT511">
        <v>0.10388</v>
      </c>
      <c r="AU511">
        <v>0.108886</v>
      </c>
      <c r="AV511">
        <v>7.1339E-2</v>
      </c>
      <c r="AW511">
        <v>4.2553000000000001E-2</v>
      </c>
      <c r="AX511">
        <v>1.627E-2</v>
      </c>
      <c r="AY511">
        <v>3.7550000000000001E-3</v>
      </c>
      <c r="AZ511">
        <v>1.2520000000000001E-3</v>
      </c>
      <c r="BA511">
        <v>0</v>
      </c>
      <c r="BB511">
        <v>0.90363000000000004</v>
      </c>
      <c r="BC511">
        <v>9.1364000000000001E-2</v>
      </c>
      <c r="BD511">
        <v>5.006E-3</v>
      </c>
      <c r="BE511">
        <v>0.72841099999999992</v>
      </c>
      <c r="BF511">
        <v>0.19899900000000001</v>
      </c>
      <c r="BG511">
        <v>7.2591000000000003E-2</v>
      </c>
      <c r="BH511">
        <v>0</v>
      </c>
      <c r="BI511">
        <v>0</v>
      </c>
      <c r="BJ511">
        <v>0</v>
      </c>
      <c r="BK511">
        <v>0</v>
      </c>
      <c r="BL511">
        <v>0.86733400000000005</v>
      </c>
      <c r="BM511">
        <v>0</v>
      </c>
      <c r="BN511">
        <v>0</v>
      </c>
      <c r="BO511">
        <v>0.13266600000000001</v>
      </c>
      <c r="BP511">
        <v>0.76846100000000006</v>
      </c>
      <c r="BQ511">
        <v>5.1313999999999999E-2</v>
      </c>
      <c r="BR511">
        <v>0.180225</v>
      </c>
      <c r="BS511">
        <v>1</v>
      </c>
      <c r="BT511" t="s">
        <v>5792</v>
      </c>
      <c r="BU511">
        <v>799</v>
      </c>
      <c r="BV511">
        <v>1</v>
      </c>
      <c r="BW511">
        <v>0</v>
      </c>
    </row>
    <row r="512" spans="1:75" customFormat="1" x14ac:dyDescent="0.25">
      <c r="A512" t="s">
        <v>5793</v>
      </c>
      <c r="B512" t="s">
        <v>102</v>
      </c>
      <c r="C512" t="s">
        <v>426</v>
      </c>
      <c r="D512" t="s">
        <v>947</v>
      </c>
      <c r="E512">
        <v>2022</v>
      </c>
      <c r="F512">
        <v>183</v>
      </c>
      <c r="G512">
        <v>70</v>
      </c>
      <c r="H512">
        <v>0</v>
      </c>
      <c r="I512">
        <v>35</v>
      </c>
      <c r="J512">
        <v>40</v>
      </c>
      <c r="K512">
        <v>42</v>
      </c>
      <c r="L512">
        <v>43</v>
      </c>
      <c r="M512">
        <v>30</v>
      </c>
      <c r="N512">
        <v>32</v>
      </c>
      <c r="O512">
        <v>16</v>
      </c>
      <c r="P512">
        <v>8</v>
      </c>
      <c r="Q512">
        <v>5</v>
      </c>
      <c r="R512">
        <v>2</v>
      </c>
      <c r="S512">
        <v>0</v>
      </c>
      <c r="T512">
        <v>0</v>
      </c>
      <c r="U512">
        <v>231</v>
      </c>
      <c r="V512">
        <v>20</v>
      </c>
      <c r="W512">
        <v>2</v>
      </c>
      <c r="X512">
        <v>197</v>
      </c>
      <c r="Y512">
        <v>41</v>
      </c>
      <c r="Z512">
        <v>15</v>
      </c>
      <c r="AA512">
        <v>0</v>
      </c>
      <c r="AB512">
        <v>0</v>
      </c>
      <c r="AC512">
        <v>0</v>
      </c>
      <c r="AD512">
        <v>0</v>
      </c>
      <c r="AE512">
        <v>232</v>
      </c>
      <c r="AF512">
        <v>0</v>
      </c>
      <c r="AG512">
        <v>0</v>
      </c>
      <c r="AH512">
        <v>21</v>
      </c>
      <c r="AI512">
        <v>195</v>
      </c>
      <c r="AJ512">
        <v>17</v>
      </c>
      <c r="AK512">
        <v>41</v>
      </c>
      <c r="AL512">
        <v>253</v>
      </c>
      <c r="AM512">
        <v>0.72331999999999996</v>
      </c>
      <c r="AN512">
        <v>0.27667999999999998</v>
      </c>
      <c r="AO512">
        <v>0</v>
      </c>
      <c r="AP512">
        <v>0.13833999999999999</v>
      </c>
      <c r="AQ512">
        <v>0.15810299999999999</v>
      </c>
      <c r="AR512">
        <v>0.16600799999999999</v>
      </c>
      <c r="AS512">
        <v>0.16996</v>
      </c>
      <c r="AT512">
        <v>0.118577</v>
      </c>
      <c r="AU512">
        <v>0.12648200000000001</v>
      </c>
      <c r="AV512">
        <v>6.3240999999999992E-2</v>
      </c>
      <c r="AW512">
        <v>3.1621000000000003E-2</v>
      </c>
      <c r="AX512">
        <v>1.9762999999999999E-2</v>
      </c>
      <c r="AY512">
        <v>7.9050000000000006E-3</v>
      </c>
      <c r="AZ512">
        <v>0</v>
      </c>
      <c r="BA512">
        <v>0</v>
      </c>
      <c r="BB512">
        <v>0.91304299999999994</v>
      </c>
      <c r="BC512">
        <v>7.9050999999999996E-2</v>
      </c>
      <c r="BD512">
        <v>7.9050000000000006E-3</v>
      </c>
      <c r="BE512">
        <v>0.77865600000000001</v>
      </c>
      <c r="BF512">
        <v>0.162055</v>
      </c>
      <c r="BG512">
        <v>5.9288999999999988E-2</v>
      </c>
      <c r="BH512">
        <v>0</v>
      </c>
      <c r="BI512">
        <v>0</v>
      </c>
      <c r="BJ512">
        <v>0</v>
      </c>
      <c r="BK512">
        <v>0</v>
      </c>
      <c r="BL512">
        <v>0.91699600000000003</v>
      </c>
      <c r="BM512">
        <v>0</v>
      </c>
      <c r="BN512">
        <v>0</v>
      </c>
      <c r="BO512">
        <v>8.3003999999999994E-2</v>
      </c>
      <c r="BP512">
        <v>0.77075100000000007</v>
      </c>
      <c r="BQ512">
        <v>6.7194000000000004E-2</v>
      </c>
      <c r="BR512">
        <v>0.162055</v>
      </c>
      <c r="BS512">
        <v>1</v>
      </c>
      <c r="BT512" t="s">
        <v>5792</v>
      </c>
      <c r="BU512">
        <v>799</v>
      </c>
      <c r="BV512">
        <v>0.31664599999999998</v>
      </c>
      <c r="BW512">
        <v>0</v>
      </c>
    </row>
    <row r="513" spans="1:75" customFormat="1" x14ac:dyDescent="0.25">
      <c r="A513" t="s">
        <v>5794</v>
      </c>
      <c r="B513" t="s">
        <v>102</v>
      </c>
      <c r="C513" t="s">
        <v>426</v>
      </c>
      <c r="D513" t="s">
        <v>949</v>
      </c>
      <c r="E513">
        <v>2022</v>
      </c>
      <c r="F513">
        <v>251</v>
      </c>
      <c r="G513">
        <v>83</v>
      </c>
      <c r="H513">
        <v>0</v>
      </c>
      <c r="I513">
        <v>29</v>
      </c>
      <c r="J513">
        <v>52</v>
      </c>
      <c r="K513">
        <v>80</v>
      </c>
      <c r="L513">
        <v>61</v>
      </c>
      <c r="M513">
        <v>34</v>
      </c>
      <c r="N513">
        <v>33</v>
      </c>
      <c r="O513">
        <v>23</v>
      </c>
      <c r="P513">
        <v>16</v>
      </c>
      <c r="Q513">
        <v>5</v>
      </c>
      <c r="R513">
        <v>0</v>
      </c>
      <c r="S513">
        <v>1</v>
      </c>
      <c r="T513">
        <v>0</v>
      </c>
      <c r="U513">
        <v>303</v>
      </c>
      <c r="V513">
        <v>31</v>
      </c>
      <c r="W513">
        <v>0</v>
      </c>
      <c r="X513">
        <v>249</v>
      </c>
      <c r="Y513">
        <v>79</v>
      </c>
      <c r="Z513">
        <v>6</v>
      </c>
      <c r="AA513">
        <v>0</v>
      </c>
      <c r="AB513">
        <v>0</v>
      </c>
      <c r="AC513">
        <v>0</v>
      </c>
      <c r="AD513">
        <v>0</v>
      </c>
      <c r="AE513">
        <v>307</v>
      </c>
      <c r="AF513">
        <v>0</v>
      </c>
      <c r="AG513">
        <v>0</v>
      </c>
      <c r="AH513">
        <v>27</v>
      </c>
      <c r="AI513">
        <v>285</v>
      </c>
      <c r="AJ513">
        <v>20</v>
      </c>
      <c r="AK513">
        <v>29</v>
      </c>
      <c r="AL513">
        <v>334</v>
      </c>
      <c r="AM513">
        <v>0.75149699999999997</v>
      </c>
      <c r="AN513">
        <v>0.248503</v>
      </c>
      <c r="AO513">
        <v>0</v>
      </c>
      <c r="AP513">
        <v>8.6826000000000014E-2</v>
      </c>
      <c r="AQ513">
        <v>0.15568899999999999</v>
      </c>
      <c r="AR513">
        <v>0.23952100000000001</v>
      </c>
      <c r="AS513">
        <v>0.18263499999999999</v>
      </c>
      <c r="AT513">
        <v>0.101796</v>
      </c>
      <c r="AU513">
        <v>9.8802000000000001E-2</v>
      </c>
      <c r="AV513">
        <v>6.8861999999999993E-2</v>
      </c>
      <c r="AW513">
        <v>4.7904000000000002E-2</v>
      </c>
      <c r="AX513">
        <v>1.4970000000000001E-2</v>
      </c>
      <c r="AY513">
        <v>0</v>
      </c>
      <c r="AZ513">
        <v>2.9940000000000001E-3</v>
      </c>
      <c r="BA513">
        <v>0</v>
      </c>
      <c r="BB513">
        <v>0.90718599999999994</v>
      </c>
      <c r="BC513">
        <v>9.2813999999999994E-2</v>
      </c>
      <c r="BD513">
        <v>0</v>
      </c>
      <c r="BE513">
        <v>0.74550899999999998</v>
      </c>
      <c r="BF513">
        <v>0.23652699999999999</v>
      </c>
      <c r="BG513">
        <v>1.7964000000000001E-2</v>
      </c>
      <c r="BH513">
        <v>0</v>
      </c>
      <c r="BI513">
        <v>0</v>
      </c>
      <c r="BJ513">
        <v>0</v>
      </c>
      <c r="BK513">
        <v>0</v>
      </c>
      <c r="BL513">
        <v>0.91916200000000003</v>
      </c>
      <c r="BM513">
        <v>0</v>
      </c>
      <c r="BN513">
        <v>0</v>
      </c>
      <c r="BO513">
        <v>8.0838000000000007E-2</v>
      </c>
      <c r="BP513">
        <v>0.85329300000000008</v>
      </c>
      <c r="BQ513">
        <v>5.9880000000000003E-2</v>
      </c>
      <c r="BR513">
        <v>8.6826000000000014E-2</v>
      </c>
      <c r="BS513">
        <v>1</v>
      </c>
      <c r="BT513" t="s">
        <v>5792</v>
      </c>
      <c r="BU513">
        <v>799</v>
      </c>
      <c r="BV513">
        <v>0.41802299999999998</v>
      </c>
      <c r="BW513">
        <v>0</v>
      </c>
    </row>
    <row r="514" spans="1:75" customFormat="1" x14ac:dyDescent="0.25">
      <c r="A514" t="s">
        <v>5795</v>
      </c>
      <c r="B514" t="s">
        <v>102</v>
      </c>
      <c r="C514" t="s">
        <v>426</v>
      </c>
      <c r="D514" t="s">
        <v>951</v>
      </c>
      <c r="E514">
        <v>2022</v>
      </c>
      <c r="F514">
        <v>18</v>
      </c>
      <c r="G514">
        <v>2</v>
      </c>
      <c r="H514">
        <v>0</v>
      </c>
      <c r="I514">
        <v>2</v>
      </c>
      <c r="J514">
        <v>1</v>
      </c>
      <c r="K514">
        <v>3</v>
      </c>
      <c r="L514">
        <v>4</v>
      </c>
      <c r="M514">
        <v>3</v>
      </c>
      <c r="N514">
        <v>0</v>
      </c>
      <c r="O514">
        <v>7</v>
      </c>
      <c r="P514">
        <v>0</v>
      </c>
      <c r="Q514">
        <v>0</v>
      </c>
      <c r="R514">
        <v>0</v>
      </c>
      <c r="S514">
        <v>0</v>
      </c>
      <c r="T514">
        <v>0</v>
      </c>
      <c r="U514">
        <v>18</v>
      </c>
      <c r="V514">
        <v>2</v>
      </c>
      <c r="W514">
        <v>0</v>
      </c>
      <c r="X514">
        <v>12</v>
      </c>
      <c r="Y514">
        <v>6</v>
      </c>
      <c r="Z514">
        <v>2</v>
      </c>
      <c r="AA514">
        <v>0</v>
      </c>
      <c r="AB514">
        <v>0</v>
      </c>
      <c r="AC514">
        <v>0</v>
      </c>
      <c r="AD514">
        <v>0</v>
      </c>
      <c r="AE514">
        <v>16</v>
      </c>
      <c r="AF514">
        <v>0</v>
      </c>
      <c r="AG514">
        <v>0</v>
      </c>
      <c r="AH514">
        <v>4</v>
      </c>
      <c r="AI514">
        <v>17</v>
      </c>
      <c r="AJ514">
        <v>1</v>
      </c>
      <c r="AK514">
        <v>2</v>
      </c>
      <c r="AL514">
        <v>20</v>
      </c>
      <c r="AM514">
        <v>0.9</v>
      </c>
      <c r="AN514">
        <v>0.1</v>
      </c>
      <c r="AO514">
        <v>0</v>
      </c>
      <c r="AP514">
        <v>0.1</v>
      </c>
      <c r="AQ514">
        <v>0.05</v>
      </c>
      <c r="AR514">
        <v>0.15</v>
      </c>
      <c r="AS514">
        <v>0.2</v>
      </c>
      <c r="AT514">
        <v>0.15</v>
      </c>
      <c r="AU514">
        <v>0</v>
      </c>
      <c r="AV514">
        <v>0.35</v>
      </c>
      <c r="AW514">
        <v>0</v>
      </c>
      <c r="AX514">
        <v>0</v>
      </c>
      <c r="AY514">
        <v>0</v>
      </c>
      <c r="AZ514">
        <v>0</v>
      </c>
      <c r="BA514">
        <v>0</v>
      </c>
      <c r="BB514">
        <v>0.9</v>
      </c>
      <c r="BC514">
        <v>0.1</v>
      </c>
      <c r="BD514">
        <v>0</v>
      </c>
      <c r="BE514">
        <v>0.6</v>
      </c>
      <c r="BF514">
        <v>0.3</v>
      </c>
      <c r="BG514">
        <v>0.1</v>
      </c>
      <c r="BH514">
        <v>0</v>
      </c>
      <c r="BI514">
        <v>0</v>
      </c>
      <c r="BJ514">
        <v>0</v>
      </c>
      <c r="BK514">
        <v>0</v>
      </c>
      <c r="BL514">
        <v>0.8</v>
      </c>
      <c r="BM514">
        <v>0</v>
      </c>
      <c r="BN514">
        <v>0</v>
      </c>
      <c r="BO514">
        <v>0.2</v>
      </c>
      <c r="BP514">
        <v>0.85</v>
      </c>
      <c r="BQ514">
        <v>0.05</v>
      </c>
      <c r="BR514">
        <v>0.1</v>
      </c>
      <c r="BS514">
        <v>1</v>
      </c>
      <c r="BT514" t="s">
        <v>5792</v>
      </c>
      <c r="BU514">
        <v>799</v>
      </c>
      <c r="BV514">
        <v>2.5031000000000001E-2</v>
      </c>
      <c r="BW514">
        <v>0</v>
      </c>
    </row>
    <row r="515" spans="1:75" customFormat="1" x14ac:dyDescent="0.25">
      <c r="A515" t="s">
        <v>5796</v>
      </c>
      <c r="B515" t="s">
        <v>102</v>
      </c>
      <c r="C515" t="s">
        <v>426</v>
      </c>
      <c r="D515" t="s">
        <v>953</v>
      </c>
      <c r="E515">
        <v>2022</v>
      </c>
      <c r="F515">
        <v>76</v>
      </c>
      <c r="G515">
        <v>25</v>
      </c>
      <c r="H515">
        <v>0</v>
      </c>
      <c r="I515">
        <v>15</v>
      </c>
      <c r="J515">
        <v>20</v>
      </c>
      <c r="K515">
        <v>17</v>
      </c>
      <c r="L515">
        <v>11</v>
      </c>
      <c r="M515">
        <v>11</v>
      </c>
      <c r="N515">
        <v>11</v>
      </c>
      <c r="O515">
        <v>7</v>
      </c>
      <c r="P515">
        <v>6</v>
      </c>
      <c r="Q515">
        <v>2</v>
      </c>
      <c r="R515">
        <v>1</v>
      </c>
      <c r="S515">
        <v>0</v>
      </c>
      <c r="T515">
        <v>0</v>
      </c>
      <c r="U515">
        <v>88</v>
      </c>
      <c r="V515">
        <v>13</v>
      </c>
      <c r="W515">
        <v>0</v>
      </c>
      <c r="X515">
        <v>82</v>
      </c>
      <c r="Y515">
        <v>19</v>
      </c>
      <c r="Z515">
        <v>0</v>
      </c>
      <c r="AA515">
        <v>0</v>
      </c>
      <c r="AB515">
        <v>0</v>
      </c>
      <c r="AC515">
        <v>0</v>
      </c>
      <c r="AD515">
        <v>0</v>
      </c>
      <c r="AE515">
        <v>86</v>
      </c>
      <c r="AF515">
        <v>0</v>
      </c>
      <c r="AG515">
        <v>0</v>
      </c>
      <c r="AH515">
        <v>15</v>
      </c>
      <c r="AI515">
        <v>68</v>
      </c>
      <c r="AJ515">
        <v>2</v>
      </c>
      <c r="AK515">
        <v>31</v>
      </c>
      <c r="AL515">
        <v>101</v>
      </c>
      <c r="AM515">
        <v>0.752475</v>
      </c>
      <c r="AN515">
        <v>0.247525</v>
      </c>
      <c r="AO515">
        <v>0</v>
      </c>
      <c r="AP515">
        <v>0.14851500000000001</v>
      </c>
      <c r="AQ515">
        <v>0.19802</v>
      </c>
      <c r="AR515">
        <v>0.16831699999999999</v>
      </c>
      <c r="AS515">
        <v>0.10891099999999999</v>
      </c>
      <c r="AT515">
        <v>0.10891099999999999</v>
      </c>
      <c r="AU515">
        <v>0.10891099999999999</v>
      </c>
      <c r="AV515">
        <v>6.9306999999999994E-2</v>
      </c>
      <c r="AW515">
        <v>5.9406E-2</v>
      </c>
      <c r="AX515">
        <v>1.9802E-2</v>
      </c>
      <c r="AY515">
        <v>9.9010000000000001E-3</v>
      </c>
      <c r="AZ515">
        <v>0</v>
      </c>
      <c r="BA515">
        <v>0</v>
      </c>
      <c r="BB515">
        <v>0.87128699999999992</v>
      </c>
      <c r="BC515">
        <v>0.12871299999999999</v>
      </c>
      <c r="BD515">
        <v>0</v>
      </c>
      <c r="BE515">
        <v>0.81188100000000007</v>
      </c>
      <c r="BF515">
        <v>0.18811900000000001</v>
      </c>
      <c r="BG515">
        <v>0</v>
      </c>
      <c r="BH515">
        <v>0</v>
      </c>
      <c r="BI515">
        <v>0</v>
      </c>
      <c r="BJ515">
        <v>0</v>
      </c>
      <c r="BK515">
        <v>0</v>
      </c>
      <c r="BL515">
        <v>0.85148499999999994</v>
      </c>
      <c r="BM515">
        <v>0</v>
      </c>
      <c r="BN515">
        <v>0</v>
      </c>
      <c r="BO515">
        <v>0.14851500000000001</v>
      </c>
      <c r="BP515">
        <v>0.67326700000000006</v>
      </c>
      <c r="BQ515">
        <v>1.9802E-2</v>
      </c>
      <c r="BR515">
        <v>0.30693100000000001</v>
      </c>
      <c r="BS515">
        <v>1</v>
      </c>
      <c r="BT515" t="s">
        <v>5792</v>
      </c>
      <c r="BU515">
        <v>799</v>
      </c>
      <c r="BV515">
        <v>0.12640799999999999</v>
      </c>
      <c r="BW515">
        <v>0</v>
      </c>
    </row>
    <row r="516" spans="1:75" customFormat="1" x14ac:dyDescent="0.25">
      <c r="A516" t="s">
        <v>5797</v>
      </c>
      <c r="B516" t="s">
        <v>102</v>
      </c>
      <c r="C516" t="s">
        <v>426</v>
      </c>
      <c r="D516" t="s">
        <v>961</v>
      </c>
      <c r="E516">
        <v>2022</v>
      </c>
      <c r="F516">
        <v>65</v>
      </c>
      <c r="G516">
        <v>26</v>
      </c>
      <c r="H516">
        <v>0</v>
      </c>
      <c r="I516">
        <v>12</v>
      </c>
      <c r="J516">
        <v>26</v>
      </c>
      <c r="K516">
        <v>16</v>
      </c>
      <c r="L516">
        <v>12</v>
      </c>
      <c r="M516">
        <v>5</v>
      </c>
      <c r="N516">
        <v>11</v>
      </c>
      <c r="O516">
        <v>4</v>
      </c>
      <c r="P516">
        <v>4</v>
      </c>
      <c r="Q516">
        <v>1</v>
      </c>
      <c r="R516">
        <v>0</v>
      </c>
      <c r="S516">
        <v>0</v>
      </c>
      <c r="T516">
        <v>0</v>
      </c>
      <c r="U516">
        <v>82</v>
      </c>
      <c r="V516">
        <v>7</v>
      </c>
      <c r="W516">
        <v>2</v>
      </c>
      <c r="X516">
        <v>42</v>
      </c>
      <c r="Y516">
        <v>14</v>
      </c>
      <c r="Z516">
        <v>35</v>
      </c>
      <c r="AA516">
        <v>0</v>
      </c>
      <c r="AB516">
        <v>0</v>
      </c>
      <c r="AC516">
        <v>0</v>
      </c>
      <c r="AD516">
        <v>0</v>
      </c>
      <c r="AE516">
        <v>52</v>
      </c>
      <c r="AF516">
        <v>0</v>
      </c>
      <c r="AG516">
        <v>0</v>
      </c>
      <c r="AH516">
        <v>39</v>
      </c>
      <c r="AI516">
        <v>49</v>
      </c>
      <c r="AJ516">
        <v>1</v>
      </c>
      <c r="AK516">
        <v>41</v>
      </c>
      <c r="AL516">
        <v>91</v>
      </c>
      <c r="AM516">
        <v>0.71428599999999998</v>
      </c>
      <c r="AN516">
        <v>0.28571400000000002</v>
      </c>
      <c r="AO516">
        <v>0</v>
      </c>
      <c r="AP516">
        <v>0.13186800000000001</v>
      </c>
      <c r="AQ516">
        <v>0.28571400000000002</v>
      </c>
      <c r="AR516">
        <v>0.17582400000000001</v>
      </c>
      <c r="AS516">
        <v>0.13186800000000001</v>
      </c>
      <c r="AT516">
        <v>5.4945000000000001E-2</v>
      </c>
      <c r="AU516">
        <v>0.120879</v>
      </c>
      <c r="AV516">
        <v>4.3956000000000002E-2</v>
      </c>
      <c r="AW516">
        <v>4.3956000000000002E-2</v>
      </c>
      <c r="AX516">
        <v>1.0989000000000001E-2</v>
      </c>
      <c r="AY516">
        <v>0</v>
      </c>
      <c r="AZ516">
        <v>0</v>
      </c>
      <c r="BA516">
        <v>0</v>
      </c>
      <c r="BB516">
        <v>0.90109899999999998</v>
      </c>
      <c r="BC516">
        <v>7.6923000000000005E-2</v>
      </c>
      <c r="BD516">
        <v>2.1978000000000001E-2</v>
      </c>
      <c r="BE516">
        <v>0.46153799999999989</v>
      </c>
      <c r="BF516">
        <v>0.15384600000000001</v>
      </c>
      <c r="BG516">
        <v>0.38461499999999998</v>
      </c>
      <c r="BH516">
        <v>0</v>
      </c>
      <c r="BI516">
        <v>0</v>
      </c>
      <c r="BJ516">
        <v>0</v>
      </c>
      <c r="BK516">
        <v>0</v>
      </c>
      <c r="BL516">
        <v>0.57142899999999996</v>
      </c>
      <c r="BM516">
        <v>0</v>
      </c>
      <c r="BN516">
        <v>0</v>
      </c>
      <c r="BO516">
        <v>0.42857099999999998</v>
      </c>
      <c r="BP516">
        <v>0.538462</v>
      </c>
      <c r="BQ516">
        <v>1.0989000000000001E-2</v>
      </c>
      <c r="BR516">
        <v>0.45054899999999998</v>
      </c>
      <c r="BS516">
        <v>1</v>
      </c>
      <c r="BT516" t="s">
        <v>5792</v>
      </c>
      <c r="BU516">
        <v>799</v>
      </c>
      <c r="BV516">
        <v>0.11389199999999999</v>
      </c>
      <c r="BW516">
        <v>0</v>
      </c>
    </row>
    <row r="517" spans="1:75" customFormat="1" x14ac:dyDescent="0.25">
      <c r="A517" t="s">
        <v>5798</v>
      </c>
      <c r="B517" t="s">
        <v>102</v>
      </c>
      <c r="C517" t="s">
        <v>124</v>
      </c>
      <c r="D517" t="s">
        <v>44</v>
      </c>
      <c r="E517">
        <v>2023</v>
      </c>
      <c r="F517">
        <v>2357</v>
      </c>
      <c r="G517">
        <v>1055</v>
      </c>
      <c r="H517">
        <v>0</v>
      </c>
      <c r="I517">
        <v>362</v>
      </c>
      <c r="J517">
        <v>634</v>
      </c>
      <c r="K517">
        <v>620</v>
      </c>
      <c r="L517">
        <v>514</v>
      </c>
      <c r="M517">
        <v>475</v>
      </c>
      <c r="N517">
        <v>344</v>
      </c>
      <c r="O517">
        <v>224</v>
      </c>
      <c r="P517">
        <v>144</v>
      </c>
      <c r="Q517">
        <v>70</v>
      </c>
      <c r="R517">
        <v>22</v>
      </c>
      <c r="S517">
        <v>3</v>
      </c>
      <c r="T517">
        <v>0</v>
      </c>
      <c r="U517">
        <v>2400</v>
      </c>
      <c r="V517">
        <v>1008</v>
      </c>
      <c r="W517">
        <v>4</v>
      </c>
      <c r="X517">
        <v>1408</v>
      </c>
      <c r="Y517">
        <v>2004</v>
      </c>
      <c r="Z517">
        <v>0</v>
      </c>
      <c r="AA517">
        <v>5</v>
      </c>
      <c r="AB517">
        <v>0</v>
      </c>
      <c r="AC517">
        <v>71</v>
      </c>
      <c r="AD517">
        <v>105</v>
      </c>
      <c r="AE517">
        <v>3163</v>
      </c>
      <c r="AF517">
        <v>49</v>
      </c>
      <c r="AG517">
        <v>19</v>
      </c>
      <c r="AH517">
        <v>0</v>
      </c>
      <c r="AI517">
        <v>3156</v>
      </c>
      <c r="AJ517">
        <v>240</v>
      </c>
      <c r="AK517">
        <v>16</v>
      </c>
      <c r="AL517">
        <v>3412</v>
      </c>
      <c r="AM517">
        <v>0.69079699999999999</v>
      </c>
      <c r="AN517">
        <v>0.30920300000000001</v>
      </c>
      <c r="AO517">
        <v>0</v>
      </c>
      <c r="AP517">
        <v>0.106096</v>
      </c>
      <c r="AQ517">
        <v>0.18581500000000001</v>
      </c>
      <c r="AR517">
        <v>0.18171200000000001</v>
      </c>
      <c r="AS517">
        <v>0.150645</v>
      </c>
      <c r="AT517">
        <v>0.13921500000000001</v>
      </c>
      <c r="AU517">
        <v>0.10082099999999999</v>
      </c>
      <c r="AV517">
        <v>6.5651000000000001E-2</v>
      </c>
      <c r="AW517">
        <v>4.2203999999999998E-2</v>
      </c>
      <c r="AX517">
        <v>2.0516E-2</v>
      </c>
      <c r="AY517">
        <v>6.4480000000000006E-3</v>
      </c>
      <c r="AZ517">
        <v>8.7900000000000001E-4</v>
      </c>
      <c r="BA517">
        <v>0</v>
      </c>
      <c r="BB517">
        <v>0.70340000000000003</v>
      </c>
      <c r="BC517">
        <v>0.29542800000000002</v>
      </c>
      <c r="BD517">
        <v>1.1720000000000001E-3</v>
      </c>
      <c r="BE517">
        <v>0.412661</v>
      </c>
      <c r="BF517">
        <v>0.58733899999999994</v>
      </c>
      <c r="BG517">
        <v>0</v>
      </c>
      <c r="BH517">
        <v>1.4649999999999999E-3</v>
      </c>
      <c r="BI517">
        <v>0</v>
      </c>
      <c r="BJ517">
        <v>2.0809000000000001E-2</v>
      </c>
      <c r="BK517">
        <v>3.0773999999999999E-2</v>
      </c>
      <c r="BL517">
        <v>0.92702200000000001</v>
      </c>
      <c r="BM517">
        <v>1.4361000000000001E-2</v>
      </c>
      <c r="BN517">
        <v>5.5689999999999993E-3</v>
      </c>
      <c r="BO517">
        <v>0</v>
      </c>
      <c r="BP517">
        <v>0.92497099999999999</v>
      </c>
      <c r="BQ517">
        <v>7.034E-2</v>
      </c>
      <c r="BR517">
        <v>4.6889999999999996E-3</v>
      </c>
      <c r="BS517">
        <v>1</v>
      </c>
      <c r="BT517" t="s">
        <v>5799</v>
      </c>
      <c r="BU517">
        <v>3412</v>
      </c>
      <c r="BV517">
        <v>1</v>
      </c>
      <c r="BW517">
        <v>0</v>
      </c>
    </row>
    <row r="518" spans="1:75" customFormat="1" x14ac:dyDescent="0.25">
      <c r="A518" t="s">
        <v>5800</v>
      </c>
      <c r="B518" t="s">
        <v>102</v>
      </c>
      <c r="C518" t="s">
        <v>124</v>
      </c>
      <c r="D518" t="s">
        <v>947</v>
      </c>
      <c r="E518">
        <v>2023</v>
      </c>
      <c r="F518">
        <v>1544</v>
      </c>
      <c r="G518">
        <v>816</v>
      </c>
      <c r="H518">
        <v>0</v>
      </c>
      <c r="I518">
        <v>282</v>
      </c>
      <c r="J518">
        <v>497</v>
      </c>
      <c r="K518">
        <v>449</v>
      </c>
      <c r="L518">
        <v>325</v>
      </c>
      <c r="M518">
        <v>306</v>
      </c>
      <c r="N518">
        <v>221</v>
      </c>
      <c r="O518">
        <v>126</v>
      </c>
      <c r="P518">
        <v>85</v>
      </c>
      <c r="Q518">
        <v>48</v>
      </c>
      <c r="R518">
        <v>18</v>
      </c>
      <c r="S518">
        <v>3</v>
      </c>
      <c r="T518">
        <v>0</v>
      </c>
      <c r="U518">
        <v>1604</v>
      </c>
      <c r="V518">
        <v>753</v>
      </c>
      <c r="W518">
        <v>3</v>
      </c>
      <c r="X518">
        <v>902</v>
      </c>
      <c r="Y518">
        <v>1458</v>
      </c>
      <c r="Z518">
        <v>0</v>
      </c>
      <c r="AA518">
        <v>5</v>
      </c>
      <c r="AB518">
        <v>0</v>
      </c>
      <c r="AC518">
        <v>49</v>
      </c>
      <c r="AD518">
        <v>35</v>
      </c>
      <c r="AE518">
        <v>2258</v>
      </c>
      <c r="AF518">
        <v>12</v>
      </c>
      <c r="AG518">
        <v>1</v>
      </c>
      <c r="AH518">
        <v>0</v>
      </c>
      <c r="AI518">
        <v>2227</v>
      </c>
      <c r="AJ518">
        <v>124</v>
      </c>
      <c r="AK518">
        <v>9</v>
      </c>
      <c r="AL518">
        <v>2360</v>
      </c>
      <c r="AM518">
        <v>0.65423699999999996</v>
      </c>
      <c r="AN518">
        <v>0.34576299999999999</v>
      </c>
      <c r="AO518">
        <v>0</v>
      </c>
      <c r="AP518">
        <v>0.119492</v>
      </c>
      <c r="AQ518">
        <v>0.210593</v>
      </c>
      <c r="AR518">
        <v>0.19025400000000001</v>
      </c>
      <c r="AS518">
        <v>0.137712</v>
      </c>
      <c r="AT518">
        <v>0.129661</v>
      </c>
      <c r="AU518">
        <v>9.3644000000000005E-2</v>
      </c>
      <c r="AV518">
        <v>5.3390000000000007E-2</v>
      </c>
      <c r="AW518">
        <v>3.6017E-2</v>
      </c>
      <c r="AX518">
        <v>2.0338999999999999E-2</v>
      </c>
      <c r="AY518">
        <v>7.6270000000000001E-3</v>
      </c>
      <c r="AZ518">
        <v>1.271E-3</v>
      </c>
      <c r="BA518">
        <v>0</v>
      </c>
      <c r="BB518">
        <v>0.67966099999999996</v>
      </c>
      <c r="BC518">
        <v>0.31906800000000002</v>
      </c>
      <c r="BD518">
        <v>1.271E-3</v>
      </c>
      <c r="BE518">
        <v>0.38220300000000001</v>
      </c>
      <c r="BF518">
        <v>0.61779699999999993</v>
      </c>
      <c r="BG518">
        <v>0</v>
      </c>
      <c r="BH518">
        <v>2.1189999999999998E-3</v>
      </c>
      <c r="BI518">
        <v>0</v>
      </c>
      <c r="BJ518">
        <v>2.0763E-2</v>
      </c>
      <c r="BK518">
        <v>1.4831E-2</v>
      </c>
      <c r="BL518">
        <v>0.95677999999999996</v>
      </c>
      <c r="BM518">
        <v>5.0849999999999992E-3</v>
      </c>
      <c r="BN518">
        <v>4.2400000000000001E-4</v>
      </c>
      <c r="BO518">
        <v>0</v>
      </c>
      <c r="BP518">
        <v>0.94364400000000004</v>
      </c>
      <c r="BQ518">
        <v>5.2541999999999998E-2</v>
      </c>
      <c r="BR518">
        <v>3.8140000000000001E-3</v>
      </c>
      <c r="BS518">
        <v>1</v>
      </c>
      <c r="BT518" t="s">
        <v>5799</v>
      </c>
      <c r="BU518">
        <v>3412</v>
      </c>
      <c r="BV518">
        <v>0.69167599999999996</v>
      </c>
      <c r="BW518">
        <v>0</v>
      </c>
    </row>
    <row r="519" spans="1:75" customFormat="1" x14ac:dyDescent="0.25">
      <c r="A519" t="s">
        <v>5801</v>
      </c>
      <c r="B519" t="s">
        <v>102</v>
      </c>
      <c r="C519" t="s">
        <v>124</v>
      </c>
      <c r="D519" t="s">
        <v>949</v>
      </c>
      <c r="E519">
        <v>2023</v>
      </c>
      <c r="F519">
        <v>628</v>
      </c>
      <c r="G519">
        <v>158</v>
      </c>
      <c r="H519">
        <v>0</v>
      </c>
      <c r="I519">
        <v>71</v>
      </c>
      <c r="J519">
        <v>118</v>
      </c>
      <c r="K519">
        <v>131</v>
      </c>
      <c r="L519">
        <v>131</v>
      </c>
      <c r="M519">
        <v>117</v>
      </c>
      <c r="N519">
        <v>89</v>
      </c>
      <c r="O519">
        <v>71</v>
      </c>
      <c r="P519">
        <v>42</v>
      </c>
      <c r="Q519">
        <v>14</v>
      </c>
      <c r="R519">
        <v>2</v>
      </c>
      <c r="S519">
        <v>0</v>
      </c>
      <c r="T519">
        <v>0</v>
      </c>
      <c r="U519">
        <v>605</v>
      </c>
      <c r="V519">
        <v>180</v>
      </c>
      <c r="W519">
        <v>1</v>
      </c>
      <c r="X519">
        <v>356</v>
      </c>
      <c r="Y519">
        <v>430</v>
      </c>
      <c r="Z519">
        <v>0</v>
      </c>
      <c r="AA519">
        <v>0</v>
      </c>
      <c r="AB519">
        <v>0</v>
      </c>
      <c r="AC519">
        <v>9</v>
      </c>
      <c r="AD519">
        <v>38</v>
      </c>
      <c r="AE519">
        <v>731</v>
      </c>
      <c r="AF519">
        <v>7</v>
      </c>
      <c r="AG519">
        <v>1</v>
      </c>
      <c r="AH519">
        <v>0</v>
      </c>
      <c r="AI519">
        <v>675</v>
      </c>
      <c r="AJ519">
        <v>110</v>
      </c>
      <c r="AK519">
        <v>1</v>
      </c>
      <c r="AL519">
        <v>786</v>
      </c>
      <c r="AM519">
        <v>0.79898200000000008</v>
      </c>
      <c r="AN519">
        <v>0.201018</v>
      </c>
      <c r="AO519">
        <v>0</v>
      </c>
      <c r="AP519">
        <v>9.0330999999999995E-2</v>
      </c>
      <c r="AQ519">
        <v>0.15012700000000001</v>
      </c>
      <c r="AR519">
        <v>0.16666700000000001</v>
      </c>
      <c r="AS519">
        <v>0.16666700000000001</v>
      </c>
      <c r="AT519">
        <v>0.14885499999999999</v>
      </c>
      <c r="AU519">
        <v>0.113232</v>
      </c>
      <c r="AV519">
        <v>9.0330999999999995E-2</v>
      </c>
      <c r="AW519">
        <v>5.3435000000000003E-2</v>
      </c>
      <c r="AX519">
        <v>1.7812000000000001E-2</v>
      </c>
      <c r="AY519">
        <v>2.545E-3</v>
      </c>
      <c r="AZ519">
        <v>0</v>
      </c>
      <c r="BA519">
        <v>0</v>
      </c>
      <c r="BB519">
        <v>0.76971999999999996</v>
      </c>
      <c r="BC519">
        <v>0.22900799999999999</v>
      </c>
      <c r="BD519">
        <v>1.2719999999999999E-3</v>
      </c>
      <c r="BE519">
        <v>0.452926</v>
      </c>
      <c r="BF519">
        <v>0.54707399999999995</v>
      </c>
      <c r="BG519">
        <v>0</v>
      </c>
      <c r="BH519">
        <v>0</v>
      </c>
      <c r="BI519">
        <v>0</v>
      </c>
      <c r="BJ519">
        <v>1.145E-2</v>
      </c>
      <c r="BK519">
        <v>4.8346E-2</v>
      </c>
      <c r="BL519">
        <v>0.93002499999999999</v>
      </c>
      <c r="BM519">
        <v>8.905999999999999E-3</v>
      </c>
      <c r="BN519">
        <v>1.2719999999999999E-3</v>
      </c>
      <c r="BO519">
        <v>0</v>
      </c>
      <c r="BP519">
        <v>0.85877899999999996</v>
      </c>
      <c r="BQ519">
        <v>0.13994899999999999</v>
      </c>
      <c r="BR519">
        <v>1.2719999999999999E-3</v>
      </c>
      <c r="BS519">
        <v>1</v>
      </c>
      <c r="BT519" t="s">
        <v>5799</v>
      </c>
      <c r="BU519">
        <v>3412</v>
      </c>
      <c r="BV519">
        <v>0.23036300000000001</v>
      </c>
      <c r="BW519">
        <v>0</v>
      </c>
    </row>
    <row r="520" spans="1:75" customFormat="1" x14ac:dyDescent="0.25">
      <c r="A520" t="s">
        <v>5802</v>
      </c>
      <c r="B520" t="s">
        <v>102</v>
      </c>
      <c r="C520" t="s">
        <v>124</v>
      </c>
      <c r="D520" t="s">
        <v>951</v>
      </c>
      <c r="E520">
        <v>2023</v>
      </c>
      <c r="F520">
        <v>71</v>
      </c>
      <c r="G520">
        <v>21</v>
      </c>
      <c r="H520">
        <v>0</v>
      </c>
      <c r="I520">
        <v>3</v>
      </c>
      <c r="J520">
        <v>5</v>
      </c>
      <c r="K520">
        <v>10</v>
      </c>
      <c r="L520">
        <v>33</v>
      </c>
      <c r="M520">
        <v>18</v>
      </c>
      <c r="N520">
        <v>4</v>
      </c>
      <c r="O520">
        <v>8</v>
      </c>
      <c r="P520">
        <v>8</v>
      </c>
      <c r="Q520">
        <v>2</v>
      </c>
      <c r="R520">
        <v>1</v>
      </c>
      <c r="S520">
        <v>0</v>
      </c>
      <c r="T520">
        <v>0</v>
      </c>
      <c r="U520">
        <v>47</v>
      </c>
      <c r="V520">
        <v>45</v>
      </c>
      <c r="W520">
        <v>0</v>
      </c>
      <c r="X520">
        <v>42</v>
      </c>
      <c r="Y520">
        <v>50</v>
      </c>
      <c r="Z520">
        <v>0</v>
      </c>
      <c r="AA520">
        <v>0</v>
      </c>
      <c r="AB520">
        <v>0</v>
      </c>
      <c r="AC520">
        <v>1</v>
      </c>
      <c r="AD520">
        <v>2</v>
      </c>
      <c r="AE520">
        <v>89</v>
      </c>
      <c r="AF520">
        <v>0</v>
      </c>
      <c r="AG520">
        <v>0</v>
      </c>
      <c r="AH520">
        <v>0</v>
      </c>
      <c r="AI520">
        <v>90</v>
      </c>
      <c r="AJ520">
        <v>2</v>
      </c>
      <c r="AK520">
        <v>0</v>
      </c>
      <c r="AL520">
        <v>92</v>
      </c>
      <c r="AM520">
        <v>0.77173900000000006</v>
      </c>
      <c r="AN520">
        <v>0.22826099999999999</v>
      </c>
      <c r="AO520">
        <v>0</v>
      </c>
      <c r="AP520">
        <v>3.2608999999999999E-2</v>
      </c>
      <c r="AQ520">
        <v>5.4348E-2</v>
      </c>
      <c r="AR520">
        <v>0.108696</v>
      </c>
      <c r="AS520">
        <v>0.35869600000000001</v>
      </c>
      <c r="AT520">
        <v>0.19565199999999999</v>
      </c>
      <c r="AU520">
        <v>4.3478000000000003E-2</v>
      </c>
      <c r="AV520">
        <v>8.6957000000000007E-2</v>
      </c>
      <c r="AW520">
        <v>8.6957000000000007E-2</v>
      </c>
      <c r="AX520">
        <v>2.1739000000000001E-2</v>
      </c>
      <c r="AY520">
        <v>1.0869999999999999E-2</v>
      </c>
      <c r="AZ520">
        <v>0</v>
      </c>
      <c r="BA520">
        <v>0</v>
      </c>
      <c r="BB520">
        <v>0.51087000000000005</v>
      </c>
      <c r="BC520">
        <v>0.48913000000000001</v>
      </c>
      <c r="BD520">
        <v>0</v>
      </c>
      <c r="BE520">
        <v>0.45652199999999998</v>
      </c>
      <c r="BF520">
        <v>0.54347800000000002</v>
      </c>
      <c r="BG520">
        <v>0</v>
      </c>
      <c r="BH520">
        <v>0</v>
      </c>
      <c r="BI520">
        <v>0</v>
      </c>
      <c r="BJ520">
        <v>1.0869999999999999E-2</v>
      </c>
      <c r="BK520">
        <v>2.1739000000000001E-2</v>
      </c>
      <c r="BL520">
        <v>0.96739099999999989</v>
      </c>
      <c r="BM520">
        <v>0</v>
      </c>
      <c r="BN520">
        <v>0</v>
      </c>
      <c r="BO520">
        <v>0</v>
      </c>
      <c r="BP520">
        <v>0.97826099999999994</v>
      </c>
      <c r="BQ520">
        <v>2.1739000000000001E-2</v>
      </c>
      <c r="BR520">
        <v>0</v>
      </c>
      <c r="BS520">
        <v>1</v>
      </c>
      <c r="BT520" t="s">
        <v>5799</v>
      </c>
      <c r="BU520">
        <v>3412</v>
      </c>
      <c r="BV520">
        <v>2.6963999999999998E-2</v>
      </c>
      <c r="BW520">
        <v>0</v>
      </c>
    </row>
    <row r="521" spans="1:75" customFormat="1" x14ac:dyDescent="0.25">
      <c r="A521" t="s">
        <v>5803</v>
      </c>
      <c r="B521" t="s">
        <v>102</v>
      </c>
      <c r="C521" t="s">
        <v>124</v>
      </c>
      <c r="D521" t="s">
        <v>953</v>
      </c>
      <c r="E521">
        <v>2023</v>
      </c>
      <c r="F521">
        <v>114</v>
      </c>
      <c r="G521">
        <v>60</v>
      </c>
      <c r="H521">
        <v>0</v>
      </c>
      <c r="I521">
        <v>6</v>
      </c>
      <c r="J521">
        <v>14</v>
      </c>
      <c r="K521">
        <v>30</v>
      </c>
      <c r="L521">
        <v>25</v>
      </c>
      <c r="M521">
        <v>34</v>
      </c>
      <c r="N521">
        <v>30</v>
      </c>
      <c r="O521">
        <v>19</v>
      </c>
      <c r="P521">
        <v>9</v>
      </c>
      <c r="Q521">
        <v>6</v>
      </c>
      <c r="R521">
        <v>1</v>
      </c>
      <c r="S521">
        <v>0</v>
      </c>
      <c r="T521">
        <v>0</v>
      </c>
      <c r="U521">
        <v>144</v>
      </c>
      <c r="V521">
        <v>30</v>
      </c>
      <c r="W521">
        <v>0</v>
      </c>
      <c r="X521">
        <v>108</v>
      </c>
      <c r="Y521">
        <v>66</v>
      </c>
      <c r="Z521">
        <v>0</v>
      </c>
      <c r="AA521">
        <v>0</v>
      </c>
      <c r="AB521">
        <v>0</v>
      </c>
      <c r="AC521">
        <v>12</v>
      </c>
      <c r="AD521">
        <v>30</v>
      </c>
      <c r="AE521">
        <v>85</v>
      </c>
      <c r="AF521">
        <v>30</v>
      </c>
      <c r="AG521">
        <v>17</v>
      </c>
      <c r="AH521">
        <v>0</v>
      </c>
      <c r="AI521">
        <v>166</v>
      </c>
      <c r="AJ521">
        <v>4</v>
      </c>
      <c r="AK521">
        <v>4</v>
      </c>
      <c r="AL521">
        <v>174</v>
      </c>
      <c r="AM521">
        <v>0.65517199999999998</v>
      </c>
      <c r="AN521">
        <v>0.34482800000000002</v>
      </c>
      <c r="AO521">
        <v>0</v>
      </c>
      <c r="AP521">
        <v>3.4483E-2</v>
      </c>
      <c r="AQ521">
        <v>8.045999999999999E-2</v>
      </c>
      <c r="AR521">
        <v>0.17241400000000001</v>
      </c>
      <c r="AS521">
        <v>0.143678</v>
      </c>
      <c r="AT521">
        <v>0.19540199999999999</v>
      </c>
      <c r="AU521">
        <v>0.17241400000000001</v>
      </c>
      <c r="AV521">
        <v>0.109195</v>
      </c>
      <c r="AW521">
        <v>5.1723999999999999E-2</v>
      </c>
      <c r="AX521">
        <v>3.4483E-2</v>
      </c>
      <c r="AY521">
        <v>5.7470000000000004E-3</v>
      </c>
      <c r="AZ521">
        <v>0</v>
      </c>
      <c r="BA521">
        <v>0</v>
      </c>
      <c r="BB521">
        <v>0.82758600000000004</v>
      </c>
      <c r="BC521">
        <v>0.17241400000000001</v>
      </c>
      <c r="BD521">
        <v>0</v>
      </c>
      <c r="BE521">
        <v>0.62069000000000007</v>
      </c>
      <c r="BF521">
        <v>0.37930999999999998</v>
      </c>
      <c r="BG521">
        <v>0</v>
      </c>
      <c r="BH521">
        <v>0</v>
      </c>
      <c r="BI521">
        <v>0</v>
      </c>
      <c r="BJ521">
        <v>6.8966E-2</v>
      </c>
      <c r="BK521">
        <v>0.17241400000000001</v>
      </c>
      <c r="BL521">
        <v>0.488506</v>
      </c>
      <c r="BM521">
        <v>0.17241400000000001</v>
      </c>
      <c r="BN521">
        <v>9.7700999999999996E-2</v>
      </c>
      <c r="BO521">
        <v>0</v>
      </c>
      <c r="BP521">
        <v>0.95402299999999995</v>
      </c>
      <c r="BQ521">
        <v>2.2988999999999999E-2</v>
      </c>
      <c r="BR521">
        <v>2.2988999999999999E-2</v>
      </c>
      <c r="BS521">
        <v>1</v>
      </c>
      <c r="BT521" t="s">
        <v>5799</v>
      </c>
      <c r="BU521">
        <v>3412</v>
      </c>
      <c r="BV521">
        <v>5.0996E-2</v>
      </c>
      <c r="BW521">
        <v>0</v>
      </c>
    </row>
    <row r="522" spans="1:75" customFormat="1" x14ac:dyDescent="0.25">
      <c r="A522" t="s">
        <v>5804</v>
      </c>
      <c r="B522" t="s">
        <v>102</v>
      </c>
      <c r="C522" t="s">
        <v>123</v>
      </c>
      <c r="D522" t="s">
        <v>44</v>
      </c>
      <c r="E522">
        <v>2023</v>
      </c>
      <c r="F522">
        <v>3159</v>
      </c>
      <c r="G522">
        <v>1622</v>
      </c>
      <c r="H522">
        <v>0</v>
      </c>
      <c r="I522">
        <v>500</v>
      </c>
      <c r="J522">
        <v>883</v>
      </c>
      <c r="K522">
        <v>935</v>
      </c>
      <c r="L522">
        <v>712</v>
      </c>
      <c r="M522">
        <v>554</v>
      </c>
      <c r="N522">
        <v>427</v>
      </c>
      <c r="O522">
        <v>349</v>
      </c>
      <c r="P522">
        <v>229</v>
      </c>
      <c r="Q522">
        <v>129</v>
      </c>
      <c r="R522">
        <v>63</v>
      </c>
      <c r="S522">
        <v>0</v>
      </c>
      <c r="T522">
        <v>0</v>
      </c>
      <c r="U522">
        <v>3231</v>
      </c>
      <c r="V522">
        <v>1550</v>
      </c>
      <c r="W522">
        <v>0</v>
      </c>
      <c r="X522">
        <v>2881</v>
      </c>
      <c r="Y522">
        <v>1871</v>
      </c>
      <c r="Z522">
        <v>29</v>
      </c>
      <c r="AA522">
        <v>28</v>
      </c>
      <c r="AB522">
        <v>0</v>
      </c>
      <c r="AC522">
        <v>30</v>
      </c>
      <c r="AD522">
        <v>77</v>
      </c>
      <c r="AE522">
        <v>4554</v>
      </c>
      <c r="AF522">
        <v>33</v>
      </c>
      <c r="AG522">
        <v>19</v>
      </c>
      <c r="AH522">
        <v>40</v>
      </c>
      <c r="AI522">
        <v>4357</v>
      </c>
      <c r="AJ522">
        <v>275</v>
      </c>
      <c r="AK522">
        <v>149</v>
      </c>
      <c r="AL522">
        <v>4781</v>
      </c>
      <c r="AM522">
        <v>0.66073999999999999</v>
      </c>
      <c r="AN522">
        <v>0.33926000000000001</v>
      </c>
      <c r="AO522">
        <v>0</v>
      </c>
      <c r="AP522">
        <v>0.10458099999999999</v>
      </c>
      <c r="AQ522">
        <v>0.18468899999999999</v>
      </c>
      <c r="AR522">
        <v>0.19556599999999999</v>
      </c>
      <c r="AS522">
        <v>0.148923</v>
      </c>
      <c r="AT522">
        <v>0.11587500000000001</v>
      </c>
      <c r="AU522">
        <v>8.9312000000000002E-2</v>
      </c>
      <c r="AV522">
        <v>7.2996999999999992E-2</v>
      </c>
      <c r="AW522">
        <v>4.7898000000000003E-2</v>
      </c>
      <c r="AX522">
        <v>2.6981999999999999E-2</v>
      </c>
      <c r="AY522">
        <v>1.3176999999999999E-2</v>
      </c>
      <c r="AZ522">
        <v>0</v>
      </c>
      <c r="BA522">
        <v>0</v>
      </c>
      <c r="BB522">
        <v>0.67579999999999996</v>
      </c>
      <c r="BC522">
        <v>0.32419999999999999</v>
      </c>
      <c r="BD522">
        <v>0</v>
      </c>
      <c r="BE522">
        <v>0.60259399999999996</v>
      </c>
      <c r="BF522">
        <v>0.39134099999999988</v>
      </c>
      <c r="BG522">
        <v>6.0660000000000002E-3</v>
      </c>
      <c r="BH522">
        <v>5.8570000000000002E-3</v>
      </c>
      <c r="BI522">
        <v>0</v>
      </c>
      <c r="BJ522">
        <v>6.2749999999999993E-3</v>
      </c>
      <c r="BK522">
        <v>1.6105000000000001E-2</v>
      </c>
      <c r="BL522">
        <v>0.95251999999999992</v>
      </c>
      <c r="BM522">
        <v>6.9020000000000001E-3</v>
      </c>
      <c r="BN522">
        <v>3.9740000000000001E-3</v>
      </c>
      <c r="BO522">
        <v>8.3660000000000002E-3</v>
      </c>
      <c r="BP522">
        <v>0.91131600000000001</v>
      </c>
      <c r="BQ522">
        <v>5.7519000000000001E-2</v>
      </c>
      <c r="BR522">
        <v>3.1165000000000002E-2</v>
      </c>
      <c r="BS522">
        <v>1</v>
      </c>
      <c r="BT522" t="s">
        <v>5805</v>
      </c>
      <c r="BU522">
        <v>4781</v>
      </c>
      <c r="BV522">
        <v>1</v>
      </c>
      <c r="BW522">
        <v>0</v>
      </c>
    </row>
    <row r="523" spans="1:75" customFormat="1" x14ac:dyDescent="0.25">
      <c r="A523" t="s">
        <v>5806</v>
      </c>
      <c r="B523" t="s">
        <v>102</v>
      </c>
      <c r="C523" t="s">
        <v>123</v>
      </c>
      <c r="D523" t="s">
        <v>947</v>
      </c>
      <c r="E523">
        <v>2023</v>
      </c>
      <c r="F523">
        <v>2155</v>
      </c>
      <c r="G523">
        <v>1345</v>
      </c>
      <c r="H523">
        <v>0</v>
      </c>
      <c r="I523">
        <v>366</v>
      </c>
      <c r="J523">
        <v>694</v>
      </c>
      <c r="K523">
        <v>730</v>
      </c>
      <c r="L523">
        <v>534</v>
      </c>
      <c r="M523">
        <v>368</v>
      </c>
      <c r="N523">
        <v>294</v>
      </c>
      <c r="O523">
        <v>227</v>
      </c>
      <c r="P523">
        <v>144</v>
      </c>
      <c r="Q523">
        <v>91</v>
      </c>
      <c r="R523">
        <v>52</v>
      </c>
      <c r="S523">
        <v>0</v>
      </c>
      <c r="T523">
        <v>0</v>
      </c>
      <c r="U523">
        <v>2326</v>
      </c>
      <c r="V523">
        <v>1174</v>
      </c>
      <c r="W523">
        <v>0</v>
      </c>
      <c r="X523">
        <v>2133</v>
      </c>
      <c r="Y523">
        <v>1367</v>
      </c>
      <c r="Z523">
        <v>0</v>
      </c>
      <c r="AA523">
        <v>11</v>
      </c>
      <c r="AB523">
        <v>0</v>
      </c>
      <c r="AC523">
        <v>18</v>
      </c>
      <c r="AD523">
        <v>21</v>
      </c>
      <c r="AE523">
        <v>3445</v>
      </c>
      <c r="AF523">
        <v>1</v>
      </c>
      <c r="AG523">
        <v>2</v>
      </c>
      <c r="AH523">
        <v>2</v>
      </c>
      <c r="AI523">
        <v>3167</v>
      </c>
      <c r="AJ523">
        <v>227</v>
      </c>
      <c r="AK523">
        <v>106</v>
      </c>
      <c r="AL523">
        <v>3500</v>
      </c>
      <c r="AM523">
        <v>0.61571399999999998</v>
      </c>
      <c r="AN523">
        <v>0.38428600000000002</v>
      </c>
      <c r="AO523">
        <v>0</v>
      </c>
      <c r="AP523">
        <v>0.104571</v>
      </c>
      <c r="AQ523">
        <v>0.19828599999999999</v>
      </c>
      <c r="AR523">
        <v>0.20857100000000001</v>
      </c>
      <c r="AS523">
        <v>0.15257100000000001</v>
      </c>
      <c r="AT523">
        <v>0.105143</v>
      </c>
      <c r="AU523">
        <v>8.4000000000000005E-2</v>
      </c>
      <c r="AV523">
        <v>6.4856999999999998E-2</v>
      </c>
      <c r="AW523">
        <v>4.1142999999999999E-2</v>
      </c>
      <c r="AX523">
        <v>2.5999999999999999E-2</v>
      </c>
      <c r="AY523">
        <v>1.4857E-2</v>
      </c>
      <c r="AZ523">
        <v>0</v>
      </c>
      <c r="BA523">
        <v>0</v>
      </c>
      <c r="BB523">
        <v>0.66457100000000002</v>
      </c>
      <c r="BC523">
        <v>0.33542899999999998</v>
      </c>
      <c r="BD523">
        <v>0</v>
      </c>
      <c r="BE523">
        <v>0.609429</v>
      </c>
      <c r="BF523">
        <v>0.390571</v>
      </c>
      <c r="BG523">
        <v>0</v>
      </c>
      <c r="BH523">
        <v>3.143E-3</v>
      </c>
      <c r="BI523">
        <v>0</v>
      </c>
      <c r="BJ523">
        <v>5.143E-3</v>
      </c>
      <c r="BK523">
        <v>6.0000000000000001E-3</v>
      </c>
      <c r="BL523">
        <v>0.98428599999999999</v>
      </c>
      <c r="BM523">
        <v>2.8600000000000001E-4</v>
      </c>
      <c r="BN523">
        <v>5.71E-4</v>
      </c>
      <c r="BO523">
        <v>5.71E-4</v>
      </c>
      <c r="BP523">
        <v>0.90485699999999991</v>
      </c>
      <c r="BQ523">
        <v>6.4856999999999998E-2</v>
      </c>
      <c r="BR523">
        <v>3.0286E-2</v>
      </c>
      <c r="BS523">
        <v>1</v>
      </c>
      <c r="BT523" t="s">
        <v>5805</v>
      </c>
      <c r="BU523">
        <v>4781</v>
      </c>
      <c r="BV523">
        <v>0.73206400000000005</v>
      </c>
      <c r="BW523">
        <v>0</v>
      </c>
    </row>
    <row r="524" spans="1:75" customFormat="1" x14ac:dyDescent="0.25">
      <c r="A524" t="s">
        <v>5807</v>
      </c>
      <c r="B524" t="s">
        <v>102</v>
      </c>
      <c r="C524" t="s">
        <v>123</v>
      </c>
      <c r="D524" t="s">
        <v>949</v>
      </c>
      <c r="E524">
        <v>2023</v>
      </c>
      <c r="F524">
        <v>648</v>
      </c>
      <c r="G524">
        <v>169</v>
      </c>
      <c r="H524">
        <v>0</v>
      </c>
      <c r="I524">
        <v>108</v>
      </c>
      <c r="J524">
        <v>125</v>
      </c>
      <c r="K524">
        <v>121</v>
      </c>
      <c r="L524">
        <v>117</v>
      </c>
      <c r="M524">
        <v>105</v>
      </c>
      <c r="N524">
        <v>72</v>
      </c>
      <c r="O524">
        <v>82</v>
      </c>
      <c r="P524">
        <v>53</v>
      </c>
      <c r="Q524">
        <v>26</v>
      </c>
      <c r="R524">
        <v>8</v>
      </c>
      <c r="S524">
        <v>0</v>
      </c>
      <c r="T524">
        <v>0</v>
      </c>
      <c r="U524">
        <v>569</v>
      </c>
      <c r="V524">
        <v>248</v>
      </c>
      <c r="W524">
        <v>0</v>
      </c>
      <c r="X524">
        <v>487</v>
      </c>
      <c r="Y524">
        <v>330</v>
      </c>
      <c r="Z524">
        <v>0</v>
      </c>
      <c r="AA524">
        <v>11</v>
      </c>
      <c r="AB524">
        <v>0</v>
      </c>
      <c r="AC524">
        <v>2</v>
      </c>
      <c r="AD524">
        <v>13</v>
      </c>
      <c r="AE524">
        <v>784</v>
      </c>
      <c r="AF524">
        <v>2</v>
      </c>
      <c r="AG524">
        <v>1</v>
      </c>
      <c r="AH524">
        <v>4</v>
      </c>
      <c r="AI524">
        <v>781</v>
      </c>
      <c r="AJ524">
        <v>32</v>
      </c>
      <c r="AK524">
        <v>4</v>
      </c>
      <c r="AL524">
        <v>817</v>
      </c>
      <c r="AM524">
        <v>0.79314600000000002</v>
      </c>
      <c r="AN524">
        <v>0.20685400000000001</v>
      </c>
      <c r="AO524">
        <v>0</v>
      </c>
      <c r="AP524">
        <v>0.132191</v>
      </c>
      <c r="AQ524">
        <v>0.152999</v>
      </c>
      <c r="AR524">
        <v>0.14810300000000001</v>
      </c>
      <c r="AS524">
        <v>0.143207</v>
      </c>
      <c r="AT524">
        <v>0.12851899999999999</v>
      </c>
      <c r="AU524">
        <v>8.8126999999999997E-2</v>
      </c>
      <c r="AV524">
        <v>0.100367</v>
      </c>
      <c r="AW524">
        <v>6.4870999999999998E-2</v>
      </c>
      <c r="AX524">
        <v>3.1823999999999998E-2</v>
      </c>
      <c r="AY524">
        <v>9.7920000000000004E-3</v>
      </c>
      <c r="AZ524">
        <v>0</v>
      </c>
      <c r="BA524">
        <v>0</v>
      </c>
      <c r="BB524">
        <v>0.69645000000000001</v>
      </c>
      <c r="BC524">
        <v>0.30354999999999999</v>
      </c>
      <c r="BD524">
        <v>0</v>
      </c>
      <c r="BE524">
        <v>0.59608300000000003</v>
      </c>
      <c r="BF524">
        <v>0.40391700000000003</v>
      </c>
      <c r="BG524">
        <v>0</v>
      </c>
      <c r="BH524">
        <v>1.3464E-2</v>
      </c>
      <c r="BI524">
        <v>0</v>
      </c>
      <c r="BJ524">
        <v>2.4480000000000001E-3</v>
      </c>
      <c r="BK524">
        <v>1.5911999999999999E-2</v>
      </c>
      <c r="BL524">
        <v>0.95960800000000002</v>
      </c>
      <c r="BM524">
        <v>2.4480000000000001E-3</v>
      </c>
      <c r="BN524">
        <v>1.224E-3</v>
      </c>
      <c r="BO524">
        <v>4.8960000000000002E-3</v>
      </c>
      <c r="BP524">
        <v>0.9559359999999999</v>
      </c>
      <c r="BQ524">
        <v>3.9168000000000001E-2</v>
      </c>
      <c r="BR524">
        <v>4.8960000000000002E-3</v>
      </c>
      <c r="BS524">
        <v>1</v>
      </c>
      <c r="BT524" t="s">
        <v>5805</v>
      </c>
      <c r="BU524">
        <v>4781</v>
      </c>
      <c r="BV524">
        <v>0.17088500000000001</v>
      </c>
      <c r="BW524">
        <v>0</v>
      </c>
    </row>
    <row r="525" spans="1:75" customFormat="1" x14ac:dyDescent="0.25">
      <c r="A525" t="s">
        <v>5808</v>
      </c>
      <c r="B525" t="s">
        <v>102</v>
      </c>
      <c r="C525" t="s">
        <v>123</v>
      </c>
      <c r="D525" t="s">
        <v>951</v>
      </c>
      <c r="E525">
        <v>2023</v>
      </c>
      <c r="F525">
        <v>53</v>
      </c>
      <c r="G525">
        <v>14</v>
      </c>
      <c r="H525">
        <v>0</v>
      </c>
      <c r="I525">
        <v>3</v>
      </c>
      <c r="J525">
        <v>7</v>
      </c>
      <c r="K525">
        <v>8</v>
      </c>
      <c r="L525">
        <v>4</v>
      </c>
      <c r="M525">
        <v>18</v>
      </c>
      <c r="N525">
        <v>16</v>
      </c>
      <c r="O525">
        <v>6</v>
      </c>
      <c r="P525">
        <v>2</v>
      </c>
      <c r="Q525">
        <v>2</v>
      </c>
      <c r="R525">
        <v>1</v>
      </c>
      <c r="S525">
        <v>0</v>
      </c>
      <c r="T525">
        <v>0</v>
      </c>
      <c r="U525">
        <v>45</v>
      </c>
      <c r="V525">
        <v>22</v>
      </c>
      <c r="W525">
        <v>0</v>
      </c>
      <c r="X525">
        <v>32</v>
      </c>
      <c r="Y525">
        <v>35</v>
      </c>
      <c r="Z525">
        <v>0</v>
      </c>
      <c r="AA525">
        <v>0</v>
      </c>
      <c r="AB525">
        <v>0</v>
      </c>
      <c r="AC525">
        <v>0</v>
      </c>
      <c r="AD525">
        <v>1</v>
      </c>
      <c r="AE525">
        <v>66</v>
      </c>
      <c r="AF525">
        <v>0</v>
      </c>
      <c r="AG525">
        <v>0</v>
      </c>
      <c r="AH525">
        <v>0</v>
      </c>
      <c r="AI525">
        <v>65</v>
      </c>
      <c r="AJ525">
        <v>1</v>
      </c>
      <c r="AK525">
        <v>1</v>
      </c>
      <c r="AL525">
        <v>67</v>
      </c>
      <c r="AM525">
        <v>0.791045</v>
      </c>
      <c r="AN525">
        <v>0.208955</v>
      </c>
      <c r="AO525">
        <v>0</v>
      </c>
      <c r="AP525">
        <v>4.4776000000000003E-2</v>
      </c>
      <c r="AQ525">
        <v>0.104478</v>
      </c>
      <c r="AR525">
        <v>0.119403</v>
      </c>
      <c r="AS525">
        <v>5.9700999999999997E-2</v>
      </c>
      <c r="AT525">
        <v>0.26865699999999998</v>
      </c>
      <c r="AU525">
        <v>0.23880599999999999</v>
      </c>
      <c r="AV525">
        <v>8.9551999999999993E-2</v>
      </c>
      <c r="AW525">
        <v>2.9850999999999999E-2</v>
      </c>
      <c r="AX525">
        <v>2.9850999999999999E-2</v>
      </c>
      <c r="AY525">
        <v>1.4925000000000001E-2</v>
      </c>
      <c r="AZ525">
        <v>0</v>
      </c>
      <c r="BA525">
        <v>0</v>
      </c>
      <c r="BB525">
        <v>0.67164199999999996</v>
      </c>
      <c r="BC525">
        <v>0.32835799999999998</v>
      </c>
      <c r="BD525">
        <v>0</v>
      </c>
      <c r="BE525">
        <v>0.47761199999999998</v>
      </c>
      <c r="BF525">
        <v>0.52238799999999996</v>
      </c>
      <c r="BG525">
        <v>0</v>
      </c>
      <c r="BH525">
        <v>0</v>
      </c>
      <c r="BI525">
        <v>0</v>
      </c>
      <c r="BJ525">
        <v>0</v>
      </c>
      <c r="BK525">
        <v>1.4925000000000001E-2</v>
      </c>
      <c r="BL525">
        <v>0.98507499999999992</v>
      </c>
      <c r="BM525">
        <v>0</v>
      </c>
      <c r="BN525">
        <v>0</v>
      </c>
      <c r="BO525">
        <v>0</v>
      </c>
      <c r="BP525">
        <v>0.97014899999999993</v>
      </c>
      <c r="BQ525">
        <v>1.4925000000000001E-2</v>
      </c>
      <c r="BR525">
        <v>1.4925000000000001E-2</v>
      </c>
      <c r="BS525">
        <v>1</v>
      </c>
      <c r="BT525" t="s">
        <v>5805</v>
      </c>
      <c r="BU525">
        <v>4781</v>
      </c>
      <c r="BV525">
        <v>1.4014E-2</v>
      </c>
      <c r="BW525">
        <v>0</v>
      </c>
    </row>
    <row r="526" spans="1:75" customFormat="1" x14ac:dyDescent="0.25">
      <c r="A526" t="s">
        <v>5809</v>
      </c>
      <c r="B526" t="s">
        <v>102</v>
      </c>
      <c r="C526" t="s">
        <v>123</v>
      </c>
      <c r="D526" t="s">
        <v>953</v>
      </c>
      <c r="E526">
        <v>2023</v>
      </c>
      <c r="F526">
        <v>280</v>
      </c>
      <c r="G526">
        <v>84</v>
      </c>
      <c r="H526">
        <v>0</v>
      </c>
      <c r="I526">
        <v>17</v>
      </c>
      <c r="J526">
        <v>47</v>
      </c>
      <c r="K526">
        <v>67</v>
      </c>
      <c r="L526">
        <v>55</v>
      </c>
      <c r="M526">
        <v>61</v>
      </c>
      <c r="N526">
        <v>43</v>
      </c>
      <c r="O526">
        <v>34</v>
      </c>
      <c r="P526">
        <v>28</v>
      </c>
      <c r="Q526">
        <v>10</v>
      </c>
      <c r="R526">
        <v>2</v>
      </c>
      <c r="S526">
        <v>0</v>
      </c>
      <c r="T526">
        <v>0</v>
      </c>
      <c r="U526">
        <v>273</v>
      </c>
      <c r="V526">
        <v>91</v>
      </c>
      <c r="W526">
        <v>0</v>
      </c>
      <c r="X526">
        <v>227</v>
      </c>
      <c r="Y526">
        <v>137</v>
      </c>
      <c r="Z526">
        <v>0</v>
      </c>
      <c r="AA526">
        <v>6</v>
      </c>
      <c r="AB526">
        <v>0</v>
      </c>
      <c r="AC526">
        <v>10</v>
      </c>
      <c r="AD526">
        <v>42</v>
      </c>
      <c r="AE526">
        <v>255</v>
      </c>
      <c r="AF526">
        <v>30</v>
      </c>
      <c r="AG526">
        <v>16</v>
      </c>
      <c r="AH526">
        <v>5</v>
      </c>
      <c r="AI526">
        <v>349</v>
      </c>
      <c r="AJ526">
        <v>7</v>
      </c>
      <c r="AK526">
        <v>8</v>
      </c>
      <c r="AL526">
        <v>364</v>
      </c>
      <c r="AM526">
        <v>0.769231</v>
      </c>
      <c r="AN526">
        <v>0.230769</v>
      </c>
      <c r="AO526">
        <v>0</v>
      </c>
      <c r="AP526">
        <v>4.6703000000000001E-2</v>
      </c>
      <c r="AQ526">
        <v>0.12912100000000001</v>
      </c>
      <c r="AR526">
        <v>0.18406600000000001</v>
      </c>
      <c r="AS526">
        <v>0.15109900000000001</v>
      </c>
      <c r="AT526">
        <v>0.16758200000000001</v>
      </c>
      <c r="AU526">
        <v>0.118132</v>
      </c>
      <c r="AV526">
        <v>9.3407000000000004E-2</v>
      </c>
      <c r="AW526">
        <v>7.6923000000000005E-2</v>
      </c>
      <c r="AX526">
        <v>2.7473000000000001E-2</v>
      </c>
      <c r="AY526">
        <v>5.4949999999999999E-3</v>
      </c>
      <c r="AZ526">
        <v>0</v>
      </c>
      <c r="BA526">
        <v>0</v>
      </c>
      <c r="BB526">
        <v>0.75</v>
      </c>
      <c r="BC526">
        <v>0.25</v>
      </c>
      <c r="BD526">
        <v>0</v>
      </c>
      <c r="BE526">
        <v>0.62362600000000001</v>
      </c>
      <c r="BF526">
        <v>0.37637399999999999</v>
      </c>
      <c r="BG526">
        <v>0</v>
      </c>
      <c r="BH526">
        <v>1.6483999999999999E-2</v>
      </c>
      <c r="BI526">
        <v>0</v>
      </c>
      <c r="BJ526">
        <v>2.7473000000000001E-2</v>
      </c>
      <c r="BK526">
        <v>0.115385</v>
      </c>
      <c r="BL526">
        <v>0.70054900000000009</v>
      </c>
      <c r="BM526">
        <v>8.2417999999999991E-2</v>
      </c>
      <c r="BN526">
        <v>4.3956000000000002E-2</v>
      </c>
      <c r="BO526">
        <v>1.3736E-2</v>
      </c>
      <c r="BP526">
        <v>0.95879099999999995</v>
      </c>
      <c r="BQ526">
        <v>1.9231000000000002E-2</v>
      </c>
      <c r="BR526">
        <v>2.1978000000000001E-2</v>
      </c>
      <c r="BS526">
        <v>1</v>
      </c>
      <c r="BT526" t="s">
        <v>5805</v>
      </c>
      <c r="BU526">
        <v>4781</v>
      </c>
      <c r="BV526">
        <v>7.6135000000000008E-2</v>
      </c>
      <c r="BW526">
        <v>0</v>
      </c>
    </row>
    <row r="527" spans="1:75" customFormat="1" x14ac:dyDescent="0.25">
      <c r="A527" t="s">
        <v>5810</v>
      </c>
      <c r="B527" t="s">
        <v>102</v>
      </c>
      <c r="C527" t="s">
        <v>123</v>
      </c>
      <c r="D527" t="s">
        <v>961</v>
      </c>
      <c r="E527">
        <v>2023</v>
      </c>
      <c r="F527">
        <v>23</v>
      </c>
      <c r="G527">
        <v>10</v>
      </c>
      <c r="H527">
        <v>0</v>
      </c>
      <c r="I527">
        <v>6</v>
      </c>
      <c r="J527">
        <v>10</v>
      </c>
      <c r="K527">
        <v>9</v>
      </c>
      <c r="L527">
        <v>2</v>
      </c>
      <c r="M527">
        <v>2</v>
      </c>
      <c r="N527">
        <v>2</v>
      </c>
      <c r="O527">
        <v>0</v>
      </c>
      <c r="P527">
        <v>2</v>
      </c>
      <c r="Q527">
        <v>0</v>
      </c>
      <c r="R527">
        <v>0</v>
      </c>
      <c r="S527">
        <v>0</v>
      </c>
      <c r="T527">
        <v>0</v>
      </c>
      <c r="U527">
        <v>18</v>
      </c>
      <c r="V527">
        <v>15</v>
      </c>
      <c r="W527">
        <v>0</v>
      </c>
      <c r="X527">
        <v>2</v>
      </c>
      <c r="Y527">
        <v>2</v>
      </c>
      <c r="Z527">
        <v>29</v>
      </c>
      <c r="AA527">
        <v>0</v>
      </c>
      <c r="AB527">
        <v>0</v>
      </c>
      <c r="AC527">
        <v>0</v>
      </c>
      <c r="AD527">
        <v>0</v>
      </c>
      <c r="AE527">
        <v>4</v>
      </c>
      <c r="AF527">
        <v>0</v>
      </c>
      <c r="AG527">
        <v>0</v>
      </c>
      <c r="AH527">
        <v>29</v>
      </c>
      <c r="AI527">
        <v>4</v>
      </c>
      <c r="AJ527">
        <v>0</v>
      </c>
      <c r="AK527">
        <v>29</v>
      </c>
      <c r="AL527">
        <v>33</v>
      </c>
      <c r="AM527">
        <v>0.69696999999999998</v>
      </c>
      <c r="AN527">
        <v>0.30303000000000002</v>
      </c>
      <c r="AO527">
        <v>0</v>
      </c>
      <c r="AP527">
        <v>0.18181800000000001</v>
      </c>
      <c r="AQ527">
        <v>0.30303000000000002</v>
      </c>
      <c r="AR527">
        <v>0.272727</v>
      </c>
      <c r="AS527">
        <v>6.0606E-2</v>
      </c>
      <c r="AT527">
        <v>6.0606E-2</v>
      </c>
      <c r="AU527">
        <v>6.0606E-2</v>
      </c>
      <c r="AV527">
        <v>0</v>
      </c>
      <c r="AW527">
        <v>6.0606E-2</v>
      </c>
      <c r="AX527">
        <v>0</v>
      </c>
      <c r="AY527">
        <v>0</v>
      </c>
      <c r="AZ527">
        <v>0</v>
      </c>
      <c r="BA527">
        <v>0</v>
      </c>
      <c r="BB527">
        <v>0.54545500000000002</v>
      </c>
      <c r="BC527">
        <v>0.45454499999999998</v>
      </c>
      <c r="BD527">
        <v>0</v>
      </c>
      <c r="BE527">
        <v>6.0606E-2</v>
      </c>
      <c r="BF527">
        <v>6.0606E-2</v>
      </c>
      <c r="BG527">
        <v>0.87878800000000001</v>
      </c>
      <c r="BH527">
        <v>0</v>
      </c>
      <c r="BI527">
        <v>0</v>
      </c>
      <c r="BJ527">
        <v>0</v>
      </c>
      <c r="BK527">
        <v>0</v>
      </c>
      <c r="BL527">
        <v>0.121212</v>
      </c>
      <c r="BM527">
        <v>0</v>
      </c>
      <c r="BN527">
        <v>0</v>
      </c>
      <c r="BO527">
        <v>0.87878800000000001</v>
      </c>
      <c r="BP527">
        <v>0.121212</v>
      </c>
      <c r="BQ527">
        <v>0</v>
      </c>
      <c r="BR527">
        <v>0.87878800000000001</v>
      </c>
      <c r="BS527">
        <v>1</v>
      </c>
      <c r="BT527" t="s">
        <v>5805</v>
      </c>
      <c r="BU527">
        <v>4781</v>
      </c>
      <c r="BV527">
        <v>6.9020000000000001E-3</v>
      </c>
      <c r="BW527">
        <v>0</v>
      </c>
    </row>
    <row r="528" spans="1:75" customFormat="1" x14ac:dyDescent="0.25">
      <c r="A528" t="s">
        <v>5811</v>
      </c>
      <c r="B528" t="s">
        <v>102</v>
      </c>
      <c r="C528" t="s">
        <v>369</v>
      </c>
      <c r="D528" t="s">
        <v>44</v>
      </c>
      <c r="E528">
        <v>2023</v>
      </c>
      <c r="F528">
        <v>700</v>
      </c>
      <c r="G528">
        <v>275</v>
      </c>
      <c r="H528">
        <v>6</v>
      </c>
      <c r="I528" t="s">
        <v>74</v>
      </c>
      <c r="J528" t="s">
        <v>74</v>
      </c>
      <c r="K528" t="s">
        <v>74</v>
      </c>
      <c r="L528" t="s">
        <v>74</v>
      </c>
      <c r="M528" t="s">
        <v>74</v>
      </c>
      <c r="N528" t="s">
        <v>74</v>
      </c>
      <c r="O528" t="s">
        <v>74</v>
      </c>
      <c r="P528" t="s">
        <v>74</v>
      </c>
      <c r="Q528" t="s">
        <v>74</v>
      </c>
      <c r="R528" t="s">
        <v>74</v>
      </c>
      <c r="S528" t="s">
        <v>74</v>
      </c>
      <c r="T528" t="s">
        <v>74</v>
      </c>
      <c r="U528">
        <v>907</v>
      </c>
      <c r="V528">
        <v>74</v>
      </c>
      <c r="W528">
        <v>0</v>
      </c>
      <c r="X528">
        <v>364</v>
      </c>
      <c r="Y528">
        <v>617</v>
      </c>
      <c r="Z528">
        <v>0</v>
      </c>
      <c r="AA528">
        <v>65</v>
      </c>
      <c r="AB528">
        <v>0</v>
      </c>
      <c r="AC528">
        <v>23</v>
      </c>
      <c r="AD528">
        <v>21</v>
      </c>
      <c r="AE528">
        <v>850</v>
      </c>
      <c r="AF528">
        <v>12</v>
      </c>
      <c r="AG528">
        <v>9</v>
      </c>
      <c r="AH528">
        <v>1</v>
      </c>
      <c r="AI528">
        <v>893</v>
      </c>
      <c r="AJ528">
        <v>83</v>
      </c>
      <c r="AK528">
        <v>5</v>
      </c>
      <c r="AL528">
        <v>981</v>
      </c>
      <c r="AM528">
        <v>0.71355800000000003</v>
      </c>
      <c r="AN528">
        <v>0.28032600000000002</v>
      </c>
      <c r="AO528">
        <v>6.1159999999999999E-3</v>
      </c>
      <c r="AP528" t="s">
        <v>74</v>
      </c>
      <c r="AQ528" t="s">
        <v>74</v>
      </c>
      <c r="AR528" t="s">
        <v>74</v>
      </c>
      <c r="AS528" t="s">
        <v>74</v>
      </c>
      <c r="AT528" t="s">
        <v>74</v>
      </c>
      <c r="AU528" t="s">
        <v>74</v>
      </c>
      <c r="AV528" t="s">
        <v>74</v>
      </c>
      <c r="AW528" t="s">
        <v>74</v>
      </c>
      <c r="AX528" t="s">
        <v>74</v>
      </c>
      <c r="AY528" t="s">
        <v>74</v>
      </c>
      <c r="AZ528" t="s">
        <v>74</v>
      </c>
      <c r="BA528" t="s">
        <v>74</v>
      </c>
      <c r="BB528">
        <v>0.92456700000000003</v>
      </c>
      <c r="BC528">
        <v>7.5433E-2</v>
      </c>
      <c r="BD528">
        <v>0</v>
      </c>
      <c r="BE528">
        <v>0.37104999999999999</v>
      </c>
      <c r="BF528">
        <v>0.62895000000000001</v>
      </c>
      <c r="BG528">
        <v>0</v>
      </c>
      <c r="BH528">
        <v>6.6258999999999998E-2</v>
      </c>
      <c r="BI528">
        <v>0</v>
      </c>
      <c r="BJ528">
        <v>2.3445000000000001E-2</v>
      </c>
      <c r="BK528">
        <v>2.1406999999999999E-2</v>
      </c>
      <c r="BL528">
        <v>0.86646299999999998</v>
      </c>
      <c r="BM528">
        <v>1.2232E-2</v>
      </c>
      <c r="BN528">
        <v>9.1739999999999999E-3</v>
      </c>
      <c r="BO528">
        <v>1.0189999999999999E-3</v>
      </c>
      <c r="BP528">
        <v>0.91029599999999999</v>
      </c>
      <c r="BQ528">
        <v>8.4608000000000003E-2</v>
      </c>
      <c r="BR528">
        <v>5.0970000000000008E-3</v>
      </c>
      <c r="BS528">
        <v>1</v>
      </c>
      <c r="BT528" t="s">
        <v>5812</v>
      </c>
      <c r="BU528">
        <v>981</v>
      </c>
      <c r="BV528">
        <v>1</v>
      </c>
      <c r="BW528">
        <v>0</v>
      </c>
    </row>
    <row r="529" spans="1:75" customFormat="1" x14ac:dyDescent="0.25">
      <c r="A529" t="s">
        <v>5813</v>
      </c>
      <c r="B529" t="s">
        <v>102</v>
      </c>
      <c r="C529" t="s">
        <v>369</v>
      </c>
      <c r="D529" t="s">
        <v>947</v>
      </c>
      <c r="E529">
        <v>2023</v>
      </c>
      <c r="F529" t="s">
        <v>74</v>
      </c>
      <c r="G529" t="s">
        <v>74</v>
      </c>
      <c r="H529" t="s">
        <v>74</v>
      </c>
      <c r="I529" t="s">
        <v>74</v>
      </c>
      <c r="J529" t="s">
        <v>74</v>
      </c>
      <c r="K529" t="s">
        <v>74</v>
      </c>
      <c r="L529" t="s">
        <v>74</v>
      </c>
      <c r="M529" t="s">
        <v>74</v>
      </c>
      <c r="N529" t="s">
        <v>74</v>
      </c>
      <c r="O529" t="s">
        <v>74</v>
      </c>
      <c r="P529" t="s">
        <v>74</v>
      </c>
      <c r="Q529" t="s">
        <v>74</v>
      </c>
      <c r="R529" t="s">
        <v>74</v>
      </c>
      <c r="S529" t="s">
        <v>74</v>
      </c>
      <c r="T529" t="s">
        <v>74</v>
      </c>
      <c r="U529">
        <v>505</v>
      </c>
      <c r="V529">
        <v>40</v>
      </c>
      <c r="W529">
        <v>0</v>
      </c>
      <c r="X529">
        <v>183</v>
      </c>
      <c r="Y529">
        <v>362</v>
      </c>
      <c r="Z529">
        <v>0</v>
      </c>
      <c r="AA529">
        <v>28</v>
      </c>
      <c r="AB529">
        <v>0</v>
      </c>
      <c r="AC529">
        <v>5</v>
      </c>
      <c r="AD529">
        <v>2</v>
      </c>
      <c r="AE529">
        <v>507</v>
      </c>
      <c r="AF529">
        <v>1</v>
      </c>
      <c r="AG529">
        <v>2</v>
      </c>
      <c r="AH529">
        <v>0</v>
      </c>
      <c r="AI529">
        <v>476</v>
      </c>
      <c r="AJ529">
        <v>65</v>
      </c>
      <c r="AK529">
        <v>4</v>
      </c>
      <c r="AL529">
        <v>545</v>
      </c>
      <c r="AM529" t="s">
        <v>74</v>
      </c>
      <c r="AN529" t="s">
        <v>74</v>
      </c>
      <c r="AO529" t="s">
        <v>74</v>
      </c>
      <c r="AP529" t="s">
        <v>74</v>
      </c>
      <c r="AQ529" t="s">
        <v>74</v>
      </c>
      <c r="AR529" t="s">
        <v>74</v>
      </c>
      <c r="AS529" t="s">
        <v>74</v>
      </c>
      <c r="AT529" t="s">
        <v>74</v>
      </c>
      <c r="AU529" t="s">
        <v>74</v>
      </c>
      <c r="AV529" t="s">
        <v>74</v>
      </c>
      <c r="AW529" t="s">
        <v>74</v>
      </c>
      <c r="AX529" t="s">
        <v>74</v>
      </c>
      <c r="AY529" t="s">
        <v>74</v>
      </c>
      <c r="AZ529" t="s">
        <v>74</v>
      </c>
      <c r="BA529" t="s">
        <v>74</v>
      </c>
      <c r="BB529">
        <v>0.92660600000000004</v>
      </c>
      <c r="BC529">
        <v>7.3394000000000001E-2</v>
      </c>
      <c r="BD529">
        <v>0</v>
      </c>
      <c r="BE529">
        <v>0.33578000000000002</v>
      </c>
      <c r="BF529">
        <v>0.66421999999999992</v>
      </c>
      <c r="BG529">
        <v>0</v>
      </c>
      <c r="BH529">
        <v>5.1375999999999998E-2</v>
      </c>
      <c r="BI529">
        <v>0</v>
      </c>
      <c r="BJ529">
        <v>9.1739999999999999E-3</v>
      </c>
      <c r="BK529">
        <v>3.6700000000000001E-3</v>
      </c>
      <c r="BL529">
        <v>0.93027500000000007</v>
      </c>
      <c r="BM529">
        <v>1.835E-3</v>
      </c>
      <c r="BN529">
        <v>3.6700000000000001E-3</v>
      </c>
      <c r="BO529">
        <v>0</v>
      </c>
      <c r="BP529">
        <v>0.873394</v>
      </c>
      <c r="BQ529">
        <v>0.119266</v>
      </c>
      <c r="BR529">
        <v>7.339E-3</v>
      </c>
      <c r="BS529">
        <v>1</v>
      </c>
      <c r="BT529" t="s">
        <v>5812</v>
      </c>
      <c r="BU529">
        <v>981</v>
      </c>
      <c r="BV529">
        <v>0.55555599999999994</v>
      </c>
      <c r="BW529">
        <v>0</v>
      </c>
    </row>
    <row r="530" spans="1:75" customFormat="1" x14ac:dyDescent="0.25">
      <c r="A530" t="s">
        <v>5814</v>
      </c>
      <c r="B530" t="s">
        <v>102</v>
      </c>
      <c r="C530" t="s">
        <v>369</v>
      </c>
      <c r="D530" t="s">
        <v>949</v>
      </c>
      <c r="E530">
        <v>2023</v>
      </c>
      <c r="F530" t="s">
        <v>74</v>
      </c>
      <c r="G530" t="s">
        <v>74</v>
      </c>
      <c r="H530" t="s">
        <v>74</v>
      </c>
      <c r="I530" t="s">
        <v>74</v>
      </c>
      <c r="J530" t="s">
        <v>74</v>
      </c>
      <c r="K530" t="s">
        <v>74</v>
      </c>
      <c r="L530" t="s">
        <v>74</v>
      </c>
      <c r="M530" t="s">
        <v>74</v>
      </c>
      <c r="N530" t="s">
        <v>74</v>
      </c>
      <c r="O530" t="s">
        <v>74</v>
      </c>
      <c r="P530" t="s">
        <v>74</v>
      </c>
      <c r="Q530" t="s">
        <v>74</v>
      </c>
      <c r="R530" t="s">
        <v>74</v>
      </c>
      <c r="S530" t="s">
        <v>74</v>
      </c>
      <c r="T530" t="s">
        <v>74</v>
      </c>
      <c r="U530">
        <v>278</v>
      </c>
      <c r="V530">
        <v>26</v>
      </c>
      <c r="W530">
        <v>0</v>
      </c>
      <c r="X530">
        <v>122</v>
      </c>
      <c r="Y530">
        <v>182</v>
      </c>
      <c r="Z530">
        <v>0</v>
      </c>
      <c r="AA530">
        <v>19</v>
      </c>
      <c r="AB530">
        <v>0</v>
      </c>
      <c r="AC530">
        <v>11</v>
      </c>
      <c r="AD530">
        <v>5</v>
      </c>
      <c r="AE530">
        <v>267</v>
      </c>
      <c r="AF530">
        <v>0</v>
      </c>
      <c r="AG530">
        <v>2</v>
      </c>
      <c r="AH530">
        <v>0</v>
      </c>
      <c r="AI530">
        <v>296</v>
      </c>
      <c r="AJ530">
        <v>8</v>
      </c>
      <c r="AK530">
        <v>0</v>
      </c>
      <c r="AL530">
        <v>304</v>
      </c>
      <c r="AM530" t="s">
        <v>74</v>
      </c>
      <c r="AN530" t="s">
        <v>74</v>
      </c>
      <c r="AO530" t="s">
        <v>74</v>
      </c>
      <c r="AP530" t="s">
        <v>74</v>
      </c>
      <c r="AQ530" t="s">
        <v>74</v>
      </c>
      <c r="AR530" t="s">
        <v>74</v>
      </c>
      <c r="AS530" t="s">
        <v>74</v>
      </c>
      <c r="AT530" t="s">
        <v>74</v>
      </c>
      <c r="AU530" t="s">
        <v>74</v>
      </c>
      <c r="AV530" t="s">
        <v>74</v>
      </c>
      <c r="AW530" t="s">
        <v>74</v>
      </c>
      <c r="AX530" t="s">
        <v>74</v>
      </c>
      <c r="AY530" t="s">
        <v>74</v>
      </c>
      <c r="AZ530" t="s">
        <v>74</v>
      </c>
      <c r="BA530" t="s">
        <v>74</v>
      </c>
      <c r="BB530">
        <v>0.91447400000000001</v>
      </c>
      <c r="BC530">
        <v>8.5526000000000005E-2</v>
      </c>
      <c r="BD530">
        <v>0</v>
      </c>
      <c r="BE530">
        <v>0.40131600000000001</v>
      </c>
      <c r="BF530">
        <v>0.59868399999999999</v>
      </c>
      <c r="BG530">
        <v>0</v>
      </c>
      <c r="BH530">
        <v>6.25E-2</v>
      </c>
      <c r="BI530">
        <v>0</v>
      </c>
      <c r="BJ530">
        <v>3.6184000000000001E-2</v>
      </c>
      <c r="BK530">
        <v>1.6447E-2</v>
      </c>
      <c r="BL530">
        <v>0.8782890000000001</v>
      </c>
      <c r="BM530">
        <v>0</v>
      </c>
      <c r="BN530">
        <v>6.5790000000000006E-3</v>
      </c>
      <c r="BO530">
        <v>0</v>
      </c>
      <c r="BP530">
        <v>0.97368399999999999</v>
      </c>
      <c r="BQ530">
        <v>2.6315999999999999E-2</v>
      </c>
      <c r="BR530">
        <v>0</v>
      </c>
      <c r="BS530">
        <v>1</v>
      </c>
      <c r="BT530" t="s">
        <v>5812</v>
      </c>
      <c r="BU530">
        <v>981</v>
      </c>
      <c r="BV530">
        <v>0.309888</v>
      </c>
      <c r="BW530">
        <v>0</v>
      </c>
    </row>
    <row r="531" spans="1:75" customFormat="1" x14ac:dyDescent="0.25">
      <c r="A531" t="s">
        <v>5815</v>
      </c>
      <c r="B531" t="s">
        <v>102</v>
      </c>
      <c r="C531" t="s">
        <v>369</v>
      </c>
      <c r="D531" t="s">
        <v>951</v>
      </c>
      <c r="E531">
        <v>2023</v>
      </c>
      <c r="F531" t="s">
        <v>74</v>
      </c>
      <c r="G531" t="s">
        <v>74</v>
      </c>
      <c r="H531" t="s">
        <v>74</v>
      </c>
      <c r="I531" t="s">
        <v>74</v>
      </c>
      <c r="J531" t="s">
        <v>74</v>
      </c>
      <c r="K531" t="s">
        <v>74</v>
      </c>
      <c r="L531" t="s">
        <v>74</v>
      </c>
      <c r="M531" t="s">
        <v>74</v>
      </c>
      <c r="N531" t="s">
        <v>74</v>
      </c>
      <c r="O531" t="s">
        <v>74</v>
      </c>
      <c r="P531" t="s">
        <v>74</v>
      </c>
      <c r="Q531" t="s">
        <v>74</v>
      </c>
      <c r="R531" t="s">
        <v>74</v>
      </c>
      <c r="S531" t="s">
        <v>74</v>
      </c>
      <c r="T531" t="s">
        <v>74</v>
      </c>
      <c r="U531">
        <v>39</v>
      </c>
      <c r="V531">
        <v>3</v>
      </c>
      <c r="W531">
        <v>0</v>
      </c>
      <c r="X531">
        <v>17</v>
      </c>
      <c r="Y531">
        <v>25</v>
      </c>
      <c r="Z531">
        <v>0</v>
      </c>
      <c r="AA531">
        <v>9</v>
      </c>
      <c r="AB531">
        <v>0</v>
      </c>
      <c r="AC531">
        <v>1</v>
      </c>
      <c r="AD531">
        <v>1</v>
      </c>
      <c r="AE531">
        <v>31</v>
      </c>
      <c r="AF531">
        <v>0</v>
      </c>
      <c r="AG531">
        <v>0</v>
      </c>
      <c r="AH531">
        <v>0</v>
      </c>
      <c r="AI531">
        <v>42</v>
      </c>
      <c r="AJ531">
        <v>0</v>
      </c>
      <c r="AK531">
        <v>0</v>
      </c>
      <c r="AL531">
        <v>42</v>
      </c>
      <c r="AM531" t="s">
        <v>74</v>
      </c>
      <c r="AN531" t="s">
        <v>74</v>
      </c>
      <c r="AO531" t="s">
        <v>74</v>
      </c>
      <c r="AP531" t="s">
        <v>74</v>
      </c>
      <c r="AQ531" t="s">
        <v>74</v>
      </c>
      <c r="AR531" t="s">
        <v>74</v>
      </c>
      <c r="AS531" t="s">
        <v>74</v>
      </c>
      <c r="AT531" t="s">
        <v>74</v>
      </c>
      <c r="AU531" t="s">
        <v>74</v>
      </c>
      <c r="AV531" t="s">
        <v>74</v>
      </c>
      <c r="AW531" t="s">
        <v>74</v>
      </c>
      <c r="AX531" t="s">
        <v>74</v>
      </c>
      <c r="AY531" t="s">
        <v>74</v>
      </c>
      <c r="AZ531" t="s">
        <v>74</v>
      </c>
      <c r="BA531" t="s">
        <v>74</v>
      </c>
      <c r="BB531">
        <v>0.92857100000000004</v>
      </c>
      <c r="BC531">
        <v>7.1429000000000006E-2</v>
      </c>
      <c r="BD531">
        <v>0</v>
      </c>
      <c r="BE531">
        <v>0.40476200000000001</v>
      </c>
      <c r="BF531">
        <v>0.59523800000000004</v>
      </c>
      <c r="BG531">
        <v>0</v>
      </c>
      <c r="BH531">
        <v>0.214286</v>
      </c>
      <c r="BI531">
        <v>0</v>
      </c>
      <c r="BJ531">
        <v>2.3810000000000001E-2</v>
      </c>
      <c r="BK531">
        <v>2.3810000000000001E-2</v>
      </c>
      <c r="BL531">
        <v>0.73809499999999995</v>
      </c>
      <c r="BM531">
        <v>0</v>
      </c>
      <c r="BN531">
        <v>0</v>
      </c>
      <c r="BO531">
        <v>0</v>
      </c>
      <c r="BP531">
        <v>1</v>
      </c>
      <c r="BQ531">
        <v>0</v>
      </c>
      <c r="BR531">
        <v>0</v>
      </c>
      <c r="BS531">
        <v>1</v>
      </c>
      <c r="BT531" t="s">
        <v>5812</v>
      </c>
      <c r="BU531">
        <v>981</v>
      </c>
      <c r="BV531">
        <v>4.2812999999999997E-2</v>
      </c>
      <c r="BW531">
        <v>0</v>
      </c>
    </row>
    <row r="532" spans="1:75" customFormat="1" x14ac:dyDescent="0.25">
      <c r="A532" t="s">
        <v>5816</v>
      </c>
      <c r="B532" t="s">
        <v>102</v>
      </c>
      <c r="C532" t="s">
        <v>369</v>
      </c>
      <c r="D532" t="s">
        <v>953</v>
      </c>
      <c r="E532">
        <v>2023</v>
      </c>
      <c r="F532" t="s">
        <v>74</v>
      </c>
      <c r="G532" t="s">
        <v>74</v>
      </c>
      <c r="H532" t="s">
        <v>74</v>
      </c>
      <c r="I532" t="s">
        <v>74</v>
      </c>
      <c r="J532" t="s">
        <v>74</v>
      </c>
      <c r="K532" t="s">
        <v>74</v>
      </c>
      <c r="L532" t="s">
        <v>74</v>
      </c>
      <c r="M532" t="s">
        <v>74</v>
      </c>
      <c r="N532" t="s">
        <v>74</v>
      </c>
      <c r="O532" t="s">
        <v>74</v>
      </c>
      <c r="P532" t="s">
        <v>74</v>
      </c>
      <c r="Q532" t="s">
        <v>74</v>
      </c>
      <c r="R532" t="s">
        <v>74</v>
      </c>
      <c r="S532" t="s">
        <v>74</v>
      </c>
      <c r="T532" t="s">
        <v>74</v>
      </c>
      <c r="U532">
        <v>85</v>
      </c>
      <c r="V532">
        <v>5</v>
      </c>
      <c r="W532">
        <v>0</v>
      </c>
      <c r="X532">
        <v>42</v>
      </c>
      <c r="Y532">
        <v>48</v>
      </c>
      <c r="Z532">
        <v>0</v>
      </c>
      <c r="AA532">
        <v>9</v>
      </c>
      <c r="AB532">
        <v>0</v>
      </c>
      <c r="AC532">
        <v>6</v>
      </c>
      <c r="AD532">
        <v>13</v>
      </c>
      <c r="AE532">
        <v>45</v>
      </c>
      <c r="AF532">
        <v>11</v>
      </c>
      <c r="AG532">
        <v>5</v>
      </c>
      <c r="AH532">
        <v>1</v>
      </c>
      <c r="AI532">
        <v>78</v>
      </c>
      <c r="AJ532">
        <v>11</v>
      </c>
      <c r="AK532">
        <v>1</v>
      </c>
      <c r="AL532">
        <v>90</v>
      </c>
      <c r="AM532" t="s">
        <v>74</v>
      </c>
      <c r="AN532" t="s">
        <v>74</v>
      </c>
      <c r="AO532" t="s">
        <v>74</v>
      </c>
      <c r="AP532" t="s">
        <v>74</v>
      </c>
      <c r="AQ532" t="s">
        <v>74</v>
      </c>
      <c r="AR532" t="s">
        <v>74</v>
      </c>
      <c r="AS532" t="s">
        <v>74</v>
      </c>
      <c r="AT532" t="s">
        <v>74</v>
      </c>
      <c r="AU532" t="s">
        <v>74</v>
      </c>
      <c r="AV532" t="s">
        <v>74</v>
      </c>
      <c r="AW532" t="s">
        <v>74</v>
      </c>
      <c r="AX532" t="s">
        <v>74</v>
      </c>
      <c r="AY532" t="s">
        <v>74</v>
      </c>
      <c r="AZ532" t="s">
        <v>74</v>
      </c>
      <c r="BA532" t="s">
        <v>74</v>
      </c>
      <c r="BB532">
        <v>0.94444400000000006</v>
      </c>
      <c r="BC532">
        <v>5.5556000000000001E-2</v>
      </c>
      <c r="BD532">
        <v>0</v>
      </c>
      <c r="BE532">
        <v>0.466667</v>
      </c>
      <c r="BF532">
        <v>0.53333300000000006</v>
      </c>
      <c r="BG532">
        <v>0</v>
      </c>
      <c r="BH532">
        <v>0.1</v>
      </c>
      <c r="BI532">
        <v>0</v>
      </c>
      <c r="BJ532">
        <v>6.666699999999999E-2</v>
      </c>
      <c r="BK532">
        <v>0.14444399999999999</v>
      </c>
      <c r="BL532">
        <v>0.5</v>
      </c>
      <c r="BM532">
        <v>0.122222</v>
      </c>
      <c r="BN532">
        <v>5.5556000000000001E-2</v>
      </c>
      <c r="BO532">
        <v>1.1110999999999999E-2</v>
      </c>
      <c r="BP532">
        <v>0.86666700000000008</v>
      </c>
      <c r="BQ532">
        <v>0.122222</v>
      </c>
      <c r="BR532">
        <v>1.1110999999999999E-2</v>
      </c>
      <c r="BS532">
        <v>1</v>
      </c>
      <c r="BT532" t="s">
        <v>5812</v>
      </c>
      <c r="BU532">
        <v>981</v>
      </c>
      <c r="BV532">
        <v>9.1743000000000005E-2</v>
      </c>
      <c r="BW532">
        <v>0</v>
      </c>
    </row>
    <row r="533" spans="1:75" customFormat="1" x14ac:dyDescent="0.25">
      <c r="A533" t="s">
        <v>5817</v>
      </c>
      <c r="B533" t="s">
        <v>102</v>
      </c>
      <c r="C533" t="s">
        <v>376</v>
      </c>
      <c r="D533" t="s">
        <v>44</v>
      </c>
      <c r="E533">
        <v>2023</v>
      </c>
      <c r="F533">
        <v>461</v>
      </c>
      <c r="G533">
        <v>156</v>
      </c>
      <c r="H533">
        <v>0</v>
      </c>
      <c r="I533">
        <v>85</v>
      </c>
      <c r="J533">
        <v>91</v>
      </c>
      <c r="K533">
        <v>86</v>
      </c>
      <c r="L533">
        <v>78</v>
      </c>
      <c r="M533">
        <v>85</v>
      </c>
      <c r="N533">
        <v>90</v>
      </c>
      <c r="O533">
        <v>58</v>
      </c>
      <c r="P533">
        <v>26</v>
      </c>
      <c r="Q533">
        <v>8</v>
      </c>
      <c r="R533">
        <v>1</v>
      </c>
      <c r="S533">
        <v>9</v>
      </c>
      <c r="T533">
        <v>0</v>
      </c>
      <c r="U533">
        <v>594</v>
      </c>
      <c r="V533">
        <v>8</v>
      </c>
      <c r="W533">
        <v>15</v>
      </c>
      <c r="X533">
        <v>364</v>
      </c>
      <c r="Y533">
        <v>252</v>
      </c>
      <c r="Z533">
        <v>1</v>
      </c>
      <c r="AA533">
        <v>16</v>
      </c>
      <c r="AB533">
        <v>0</v>
      </c>
      <c r="AC533">
        <v>0</v>
      </c>
      <c r="AD533">
        <v>0</v>
      </c>
      <c r="AE533">
        <v>576</v>
      </c>
      <c r="AF533">
        <v>0</v>
      </c>
      <c r="AG533">
        <v>0</v>
      </c>
      <c r="AH533">
        <v>25</v>
      </c>
      <c r="AI533">
        <v>441</v>
      </c>
      <c r="AJ533">
        <v>140</v>
      </c>
      <c r="AK533">
        <v>36</v>
      </c>
      <c r="AL533">
        <v>617</v>
      </c>
      <c r="AM533">
        <v>0.74716399999999994</v>
      </c>
      <c r="AN533">
        <v>0.25283600000000001</v>
      </c>
      <c r="AO533">
        <v>0</v>
      </c>
      <c r="AP533">
        <v>0.137763</v>
      </c>
      <c r="AQ533">
        <v>0.14748800000000001</v>
      </c>
      <c r="AR533">
        <v>0.13938400000000001</v>
      </c>
      <c r="AS533">
        <v>0.126418</v>
      </c>
      <c r="AT533">
        <v>0.137763</v>
      </c>
      <c r="AU533">
        <v>0.145867</v>
      </c>
      <c r="AV533">
        <v>9.4003000000000003E-2</v>
      </c>
      <c r="AW533">
        <v>4.2139000000000003E-2</v>
      </c>
      <c r="AX533">
        <v>1.2966E-2</v>
      </c>
      <c r="AY533">
        <v>1.621E-3</v>
      </c>
      <c r="AZ533">
        <v>1.4586999999999999E-2</v>
      </c>
      <c r="BA533">
        <v>0</v>
      </c>
      <c r="BB533">
        <v>0.962723</v>
      </c>
      <c r="BC533">
        <v>1.2966E-2</v>
      </c>
      <c r="BD533">
        <v>2.4310999999999999E-2</v>
      </c>
      <c r="BE533">
        <v>0.589951</v>
      </c>
      <c r="BF533">
        <v>0.40842800000000001</v>
      </c>
      <c r="BG533">
        <v>1.621E-3</v>
      </c>
      <c r="BH533">
        <v>2.5932E-2</v>
      </c>
      <c r="BI533">
        <v>0</v>
      </c>
      <c r="BJ533">
        <v>0</v>
      </c>
      <c r="BK533">
        <v>0</v>
      </c>
      <c r="BL533">
        <v>0.93354899999999996</v>
      </c>
      <c r="BM533">
        <v>0</v>
      </c>
      <c r="BN533">
        <v>0</v>
      </c>
      <c r="BO533">
        <v>4.0518999999999999E-2</v>
      </c>
      <c r="BP533">
        <v>0.71474900000000008</v>
      </c>
      <c r="BQ533">
        <v>0.22690399999999999</v>
      </c>
      <c r="BR533">
        <v>5.8347000000000003E-2</v>
      </c>
      <c r="BS533">
        <v>1</v>
      </c>
      <c r="BT533" t="s">
        <v>5818</v>
      </c>
      <c r="BU533">
        <v>617</v>
      </c>
      <c r="BV533">
        <v>1</v>
      </c>
      <c r="BW533">
        <v>0</v>
      </c>
    </row>
    <row r="534" spans="1:75" customFormat="1" x14ac:dyDescent="0.25">
      <c r="A534" t="s">
        <v>5819</v>
      </c>
      <c r="B534" t="s">
        <v>102</v>
      </c>
      <c r="C534" t="s">
        <v>376</v>
      </c>
      <c r="D534" t="s">
        <v>947</v>
      </c>
      <c r="E534">
        <v>2023</v>
      </c>
      <c r="F534" t="s">
        <v>74</v>
      </c>
      <c r="G534" t="s">
        <v>74</v>
      </c>
      <c r="H534" t="s">
        <v>74</v>
      </c>
      <c r="I534" t="s">
        <v>74</v>
      </c>
      <c r="J534" t="s">
        <v>74</v>
      </c>
      <c r="K534" t="s">
        <v>74</v>
      </c>
      <c r="L534" t="s">
        <v>74</v>
      </c>
      <c r="M534" t="s">
        <v>74</v>
      </c>
      <c r="N534" t="s">
        <v>74</v>
      </c>
      <c r="O534" t="s">
        <v>74</v>
      </c>
      <c r="P534" t="s">
        <v>74</v>
      </c>
      <c r="Q534" t="s">
        <v>74</v>
      </c>
      <c r="R534" t="s">
        <v>74</v>
      </c>
      <c r="S534" t="s">
        <v>74</v>
      </c>
      <c r="T534" t="s">
        <v>74</v>
      </c>
      <c r="U534" t="s">
        <v>74</v>
      </c>
      <c r="V534" t="s">
        <v>74</v>
      </c>
      <c r="W534" t="s">
        <v>74</v>
      </c>
      <c r="X534" t="s">
        <v>74</v>
      </c>
      <c r="Y534" t="s">
        <v>74</v>
      </c>
      <c r="Z534" t="s">
        <v>74</v>
      </c>
      <c r="AA534" t="s">
        <v>74</v>
      </c>
      <c r="AB534" t="s">
        <v>74</v>
      </c>
      <c r="AC534" t="s">
        <v>74</v>
      </c>
      <c r="AD534" t="s">
        <v>74</v>
      </c>
      <c r="AE534" t="s">
        <v>74</v>
      </c>
      <c r="AF534" t="s">
        <v>74</v>
      </c>
      <c r="AG534" t="s">
        <v>74</v>
      </c>
      <c r="AH534" t="s">
        <v>74</v>
      </c>
      <c r="AI534" t="s">
        <v>74</v>
      </c>
      <c r="AJ534" t="s">
        <v>74</v>
      </c>
      <c r="AK534" t="s">
        <v>74</v>
      </c>
      <c r="AL534" t="s">
        <v>74</v>
      </c>
      <c r="AM534" t="s">
        <v>74</v>
      </c>
      <c r="AN534" t="s">
        <v>74</v>
      </c>
      <c r="AO534" t="s">
        <v>74</v>
      </c>
      <c r="AP534" t="s">
        <v>74</v>
      </c>
      <c r="AQ534" t="s">
        <v>74</v>
      </c>
      <c r="AR534" t="s">
        <v>74</v>
      </c>
      <c r="AS534" t="s">
        <v>74</v>
      </c>
      <c r="AT534" t="s">
        <v>74</v>
      </c>
      <c r="AU534" t="s">
        <v>74</v>
      </c>
      <c r="AV534" t="s">
        <v>74</v>
      </c>
      <c r="AW534" t="s">
        <v>74</v>
      </c>
      <c r="AX534" t="s">
        <v>74</v>
      </c>
      <c r="AY534" t="s">
        <v>74</v>
      </c>
      <c r="AZ534" t="s">
        <v>74</v>
      </c>
      <c r="BA534" t="s">
        <v>74</v>
      </c>
      <c r="BB534" t="s">
        <v>74</v>
      </c>
      <c r="BC534" t="s">
        <v>74</v>
      </c>
      <c r="BD534" t="s">
        <v>74</v>
      </c>
      <c r="BE534" t="s">
        <v>74</v>
      </c>
      <c r="BF534" t="s">
        <v>74</v>
      </c>
      <c r="BG534" t="s">
        <v>74</v>
      </c>
      <c r="BH534" t="s">
        <v>74</v>
      </c>
      <c r="BI534" t="s">
        <v>74</v>
      </c>
      <c r="BJ534" t="s">
        <v>74</v>
      </c>
      <c r="BK534" t="s">
        <v>74</v>
      </c>
      <c r="BL534" t="s">
        <v>74</v>
      </c>
      <c r="BM534" t="s">
        <v>74</v>
      </c>
      <c r="BN534" t="s">
        <v>74</v>
      </c>
      <c r="BO534" t="s">
        <v>74</v>
      </c>
      <c r="BP534" t="s">
        <v>74</v>
      </c>
      <c r="BQ534" t="s">
        <v>74</v>
      </c>
      <c r="BR534" t="s">
        <v>74</v>
      </c>
      <c r="BS534" t="s">
        <v>74</v>
      </c>
      <c r="BT534" t="s">
        <v>5818</v>
      </c>
      <c r="BU534" t="s">
        <v>74</v>
      </c>
      <c r="BV534" t="s">
        <v>74</v>
      </c>
      <c r="BW534">
        <v>0</v>
      </c>
    </row>
    <row r="535" spans="1:75" customFormat="1" x14ac:dyDescent="0.25">
      <c r="A535" t="s">
        <v>5820</v>
      </c>
      <c r="B535" t="s">
        <v>102</v>
      </c>
      <c r="C535" t="s">
        <v>376</v>
      </c>
      <c r="D535" t="s">
        <v>949</v>
      </c>
      <c r="E535">
        <v>2023</v>
      </c>
      <c r="F535" t="s">
        <v>74</v>
      </c>
      <c r="G535" t="s">
        <v>74</v>
      </c>
      <c r="H535" t="s">
        <v>74</v>
      </c>
      <c r="I535" t="s">
        <v>74</v>
      </c>
      <c r="J535" t="s">
        <v>74</v>
      </c>
      <c r="K535" t="s">
        <v>74</v>
      </c>
      <c r="L535" t="s">
        <v>74</v>
      </c>
      <c r="M535" t="s">
        <v>74</v>
      </c>
      <c r="N535" t="s">
        <v>74</v>
      </c>
      <c r="O535" t="s">
        <v>74</v>
      </c>
      <c r="P535" t="s">
        <v>74</v>
      </c>
      <c r="Q535" t="s">
        <v>74</v>
      </c>
      <c r="R535" t="s">
        <v>74</v>
      </c>
      <c r="S535" t="s">
        <v>74</v>
      </c>
      <c r="T535" t="s">
        <v>74</v>
      </c>
      <c r="U535" t="s">
        <v>74</v>
      </c>
      <c r="V535" t="s">
        <v>74</v>
      </c>
      <c r="W535" t="s">
        <v>74</v>
      </c>
      <c r="X535" t="s">
        <v>74</v>
      </c>
      <c r="Y535" t="s">
        <v>74</v>
      </c>
      <c r="Z535" t="s">
        <v>74</v>
      </c>
      <c r="AA535" t="s">
        <v>74</v>
      </c>
      <c r="AB535" t="s">
        <v>74</v>
      </c>
      <c r="AC535" t="s">
        <v>74</v>
      </c>
      <c r="AD535" t="s">
        <v>74</v>
      </c>
      <c r="AE535" t="s">
        <v>74</v>
      </c>
      <c r="AF535" t="s">
        <v>74</v>
      </c>
      <c r="AG535" t="s">
        <v>74</v>
      </c>
      <c r="AH535" t="s">
        <v>74</v>
      </c>
      <c r="AI535" t="s">
        <v>74</v>
      </c>
      <c r="AJ535" t="s">
        <v>74</v>
      </c>
      <c r="AK535" t="s">
        <v>74</v>
      </c>
      <c r="AL535" t="s">
        <v>74</v>
      </c>
      <c r="AM535" t="s">
        <v>74</v>
      </c>
      <c r="AN535" t="s">
        <v>74</v>
      </c>
      <c r="AO535" t="s">
        <v>74</v>
      </c>
      <c r="AP535" t="s">
        <v>74</v>
      </c>
      <c r="AQ535" t="s">
        <v>74</v>
      </c>
      <c r="AR535" t="s">
        <v>74</v>
      </c>
      <c r="AS535" t="s">
        <v>74</v>
      </c>
      <c r="AT535" t="s">
        <v>74</v>
      </c>
      <c r="AU535" t="s">
        <v>74</v>
      </c>
      <c r="AV535" t="s">
        <v>74</v>
      </c>
      <c r="AW535" t="s">
        <v>74</v>
      </c>
      <c r="AX535" t="s">
        <v>74</v>
      </c>
      <c r="AY535" t="s">
        <v>74</v>
      </c>
      <c r="AZ535" t="s">
        <v>74</v>
      </c>
      <c r="BA535" t="s">
        <v>74</v>
      </c>
      <c r="BB535" t="s">
        <v>74</v>
      </c>
      <c r="BC535" t="s">
        <v>74</v>
      </c>
      <c r="BD535" t="s">
        <v>74</v>
      </c>
      <c r="BE535" t="s">
        <v>74</v>
      </c>
      <c r="BF535" t="s">
        <v>74</v>
      </c>
      <c r="BG535" t="s">
        <v>74</v>
      </c>
      <c r="BH535" t="s">
        <v>74</v>
      </c>
      <c r="BI535" t="s">
        <v>74</v>
      </c>
      <c r="BJ535" t="s">
        <v>74</v>
      </c>
      <c r="BK535" t="s">
        <v>74</v>
      </c>
      <c r="BL535" t="s">
        <v>74</v>
      </c>
      <c r="BM535" t="s">
        <v>74</v>
      </c>
      <c r="BN535" t="s">
        <v>74</v>
      </c>
      <c r="BO535" t="s">
        <v>74</v>
      </c>
      <c r="BP535" t="s">
        <v>74</v>
      </c>
      <c r="BQ535" t="s">
        <v>74</v>
      </c>
      <c r="BR535" t="s">
        <v>74</v>
      </c>
      <c r="BS535" t="s">
        <v>74</v>
      </c>
      <c r="BT535" t="s">
        <v>5818</v>
      </c>
      <c r="BU535" t="s">
        <v>74</v>
      </c>
      <c r="BV535" t="s">
        <v>74</v>
      </c>
      <c r="BW535">
        <v>0</v>
      </c>
    </row>
    <row r="536" spans="1:75" customFormat="1" x14ac:dyDescent="0.25">
      <c r="A536" t="s">
        <v>5821</v>
      </c>
      <c r="B536" t="s">
        <v>102</v>
      </c>
      <c r="C536" t="s">
        <v>376</v>
      </c>
      <c r="D536" t="s">
        <v>951</v>
      </c>
      <c r="E536">
        <v>2023</v>
      </c>
      <c r="F536" t="s">
        <v>74</v>
      </c>
      <c r="G536" t="s">
        <v>74</v>
      </c>
      <c r="H536" t="s">
        <v>74</v>
      </c>
      <c r="I536" t="s">
        <v>74</v>
      </c>
      <c r="J536" t="s">
        <v>74</v>
      </c>
      <c r="K536" t="s">
        <v>74</v>
      </c>
      <c r="L536" t="s">
        <v>74</v>
      </c>
      <c r="M536" t="s">
        <v>74</v>
      </c>
      <c r="N536" t="s">
        <v>74</v>
      </c>
      <c r="O536" t="s">
        <v>74</v>
      </c>
      <c r="P536" t="s">
        <v>74</v>
      </c>
      <c r="Q536" t="s">
        <v>74</v>
      </c>
      <c r="R536" t="s">
        <v>74</v>
      </c>
      <c r="S536" t="s">
        <v>74</v>
      </c>
      <c r="T536" t="s">
        <v>74</v>
      </c>
      <c r="U536" t="s">
        <v>74</v>
      </c>
      <c r="V536" t="s">
        <v>74</v>
      </c>
      <c r="W536" t="s">
        <v>74</v>
      </c>
      <c r="X536" t="s">
        <v>74</v>
      </c>
      <c r="Y536" t="s">
        <v>74</v>
      </c>
      <c r="Z536" t="s">
        <v>74</v>
      </c>
      <c r="AA536" t="s">
        <v>74</v>
      </c>
      <c r="AB536" t="s">
        <v>74</v>
      </c>
      <c r="AC536" t="s">
        <v>74</v>
      </c>
      <c r="AD536" t="s">
        <v>74</v>
      </c>
      <c r="AE536" t="s">
        <v>74</v>
      </c>
      <c r="AF536" t="s">
        <v>74</v>
      </c>
      <c r="AG536" t="s">
        <v>74</v>
      </c>
      <c r="AH536" t="s">
        <v>74</v>
      </c>
      <c r="AI536" t="s">
        <v>74</v>
      </c>
      <c r="AJ536" t="s">
        <v>74</v>
      </c>
      <c r="AK536" t="s">
        <v>74</v>
      </c>
      <c r="AL536" t="s">
        <v>74</v>
      </c>
      <c r="AM536" t="s">
        <v>74</v>
      </c>
      <c r="AN536" t="s">
        <v>74</v>
      </c>
      <c r="AO536" t="s">
        <v>74</v>
      </c>
      <c r="AP536" t="s">
        <v>74</v>
      </c>
      <c r="AQ536" t="s">
        <v>74</v>
      </c>
      <c r="AR536" t="s">
        <v>74</v>
      </c>
      <c r="AS536" t="s">
        <v>74</v>
      </c>
      <c r="AT536" t="s">
        <v>74</v>
      </c>
      <c r="AU536" t="s">
        <v>74</v>
      </c>
      <c r="AV536" t="s">
        <v>74</v>
      </c>
      <c r="AW536" t="s">
        <v>74</v>
      </c>
      <c r="AX536" t="s">
        <v>74</v>
      </c>
      <c r="AY536" t="s">
        <v>74</v>
      </c>
      <c r="AZ536" t="s">
        <v>74</v>
      </c>
      <c r="BA536" t="s">
        <v>74</v>
      </c>
      <c r="BB536" t="s">
        <v>74</v>
      </c>
      <c r="BC536" t="s">
        <v>74</v>
      </c>
      <c r="BD536" t="s">
        <v>74</v>
      </c>
      <c r="BE536" t="s">
        <v>74</v>
      </c>
      <c r="BF536" t="s">
        <v>74</v>
      </c>
      <c r="BG536" t="s">
        <v>74</v>
      </c>
      <c r="BH536" t="s">
        <v>74</v>
      </c>
      <c r="BI536" t="s">
        <v>74</v>
      </c>
      <c r="BJ536" t="s">
        <v>74</v>
      </c>
      <c r="BK536" t="s">
        <v>74</v>
      </c>
      <c r="BL536" t="s">
        <v>74</v>
      </c>
      <c r="BM536" t="s">
        <v>74</v>
      </c>
      <c r="BN536" t="s">
        <v>74</v>
      </c>
      <c r="BO536" t="s">
        <v>74</v>
      </c>
      <c r="BP536" t="s">
        <v>74</v>
      </c>
      <c r="BQ536" t="s">
        <v>74</v>
      </c>
      <c r="BR536" t="s">
        <v>74</v>
      </c>
      <c r="BS536" t="s">
        <v>74</v>
      </c>
      <c r="BT536" t="s">
        <v>5818</v>
      </c>
      <c r="BU536" t="s">
        <v>74</v>
      </c>
      <c r="BV536" t="s">
        <v>74</v>
      </c>
      <c r="BW536">
        <v>1</v>
      </c>
    </row>
    <row r="537" spans="1:75" customFormat="1" x14ac:dyDescent="0.25">
      <c r="A537" t="s">
        <v>5822</v>
      </c>
      <c r="B537" t="s">
        <v>102</v>
      </c>
      <c r="C537" t="s">
        <v>376</v>
      </c>
      <c r="D537" t="s">
        <v>953</v>
      </c>
      <c r="E537">
        <v>2023</v>
      </c>
      <c r="F537" t="s">
        <v>74</v>
      </c>
      <c r="G537" t="s">
        <v>74</v>
      </c>
      <c r="H537" t="s">
        <v>74</v>
      </c>
      <c r="I537" t="s">
        <v>74</v>
      </c>
      <c r="J537" t="s">
        <v>74</v>
      </c>
      <c r="K537" t="s">
        <v>74</v>
      </c>
      <c r="L537" t="s">
        <v>74</v>
      </c>
      <c r="M537" t="s">
        <v>74</v>
      </c>
      <c r="N537" t="s">
        <v>74</v>
      </c>
      <c r="O537" t="s">
        <v>74</v>
      </c>
      <c r="P537" t="s">
        <v>74</v>
      </c>
      <c r="Q537" t="s">
        <v>74</v>
      </c>
      <c r="R537" t="s">
        <v>74</v>
      </c>
      <c r="S537" t="s">
        <v>74</v>
      </c>
      <c r="T537" t="s">
        <v>74</v>
      </c>
      <c r="U537" t="s">
        <v>74</v>
      </c>
      <c r="V537" t="s">
        <v>74</v>
      </c>
      <c r="W537" t="s">
        <v>74</v>
      </c>
      <c r="X537" t="s">
        <v>74</v>
      </c>
      <c r="Y537" t="s">
        <v>74</v>
      </c>
      <c r="Z537" t="s">
        <v>74</v>
      </c>
      <c r="AA537" t="s">
        <v>74</v>
      </c>
      <c r="AB537" t="s">
        <v>74</v>
      </c>
      <c r="AC537" t="s">
        <v>74</v>
      </c>
      <c r="AD537" t="s">
        <v>74</v>
      </c>
      <c r="AE537" t="s">
        <v>74</v>
      </c>
      <c r="AF537" t="s">
        <v>74</v>
      </c>
      <c r="AG537" t="s">
        <v>74</v>
      </c>
      <c r="AH537" t="s">
        <v>74</v>
      </c>
      <c r="AI537" t="s">
        <v>74</v>
      </c>
      <c r="AJ537" t="s">
        <v>74</v>
      </c>
      <c r="AK537" t="s">
        <v>74</v>
      </c>
      <c r="AL537" t="s">
        <v>74</v>
      </c>
      <c r="AM537" t="s">
        <v>74</v>
      </c>
      <c r="AN537" t="s">
        <v>74</v>
      </c>
      <c r="AO537" t="s">
        <v>74</v>
      </c>
      <c r="AP537" t="s">
        <v>74</v>
      </c>
      <c r="AQ537" t="s">
        <v>74</v>
      </c>
      <c r="AR537" t="s">
        <v>74</v>
      </c>
      <c r="AS537" t="s">
        <v>74</v>
      </c>
      <c r="AT537" t="s">
        <v>74</v>
      </c>
      <c r="AU537" t="s">
        <v>74</v>
      </c>
      <c r="AV537" t="s">
        <v>74</v>
      </c>
      <c r="AW537" t="s">
        <v>74</v>
      </c>
      <c r="AX537" t="s">
        <v>74</v>
      </c>
      <c r="AY537" t="s">
        <v>74</v>
      </c>
      <c r="AZ537" t="s">
        <v>74</v>
      </c>
      <c r="BA537" t="s">
        <v>74</v>
      </c>
      <c r="BB537" t="s">
        <v>74</v>
      </c>
      <c r="BC537" t="s">
        <v>74</v>
      </c>
      <c r="BD537" t="s">
        <v>74</v>
      </c>
      <c r="BE537" t="s">
        <v>74</v>
      </c>
      <c r="BF537" t="s">
        <v>74</v>
      </c>
      <c r="BG537" t="s">
        <v>74</v>
      </c>
      <c r="BH537" t="s">
        <v>74</v>
      </c>
      <c r="BI537" t="s">
        <v>74</v>
      </c>
      <c r="BJ537" t="s">
        <v>74</v>
      </c>
      <c r="BK537" t="s">
        <v>74</v>
      </c>
      <c r="BL537" t="s">
        <v>74</v>
      </c>
      <c r="BM537" t="s">
        <v>74</v>
      </c>
      <c r="BN537" t="s">
        <v>74</v>
      </c>
      <c r="BO537" t="s">
        <v>74</v>
      </c>
      <c r="BP537" t="s">
        <v>74</v>
      </c>
      <c r="BQ537" t="s">
        <v>74</v>
      </c>
      <c r="BR537" t="s">
        <v>74</v>
      </c>
      <c r="BS537" t="s">
        <v>74</v>
      </c>
      <c r="BT537" t="s">
        <v>5818</v>
      </c>
      <c r="BU537" t="s">
        <v>74</v>
      </c>
      <c r="BV537" t="s">
        <v>74</v>
      </c>
      <c r="BW537">
        <v>0</v>
      </c>
    </row>
    <row r="538" spans="1:75" customFormat="1" x14ac:dyDescent="0.25">
      <c r="A538" t="s">
        <v>5823</v>
      </c>
      <c r="B538" t="s">
        <v>102</v>
      </c>
      <c r="C538" t="s">
        <v>382</v>
      </c>
      <c r="D538" t="s">
        <v>44</v>
      </c>
      <c r="E538">
        <v>2023</v>
      </c>
      <c r="F538">
        <v>227</v>
      </c>
      <c r="G538">
        <v>94</v>
      </c>
      <c r="H538">
        <v>0</v>
      </c>
      <c r="I538">
        <v>34</v>
      </c>
      <c r="J538">
        <v>52</v>
      </c>
      <c r="K538">
        <v>53</v>
      </c>
      <c r="L538">
        <v>43</v>
      </c>
      <c r="M538">
        <v>50</v>
      </c>
      <c r="N538">
        <v>43</v>
      </c>
      <c r="O538">
        <v>30</v>
      </c>
      <c r="P538">
        <v>11</v>
      </c>
      <c r="Q538">
        <v>4</v>
      </c>
      <c r="R538">
        <v>1</v>
      </c>
      <c r="S538">
        <v>0</v>
      </c>
      <c r="T538">
        <v>0</v>
      </c>
      <c r="U538">
        <v>261</v>
      </c>
      <c r="V538">
        <v>60</v>
      </c>
      <c r="W538">
        <v>0</v>
      </c>
      <c r="X538">
        <v>281</v>
      </c>
      <c r="Y538">
        <v>38</v>
      </c>
      <c r="Z538">
        <v>2</v>
      </c>
      <c r="AA538">
        <v>0</v>
      </c>
      <c r="AB538">
        <v>0</v>
      </c>
      <c r="AC538">
        <v>3</v>
      </c>
      <c r="AD538">
        <v>6</v>
      </c>
      <c r="AE538">
        <v>307</v>
      </c>
      <c r="AF538">
        <v>1</v>
      </c>
      <c r="AG538">
        <v>1</v>
      </c>
      <c r="AH538">
        <v>3</v>
      </c>
      <c r="AI538">
        <v>224</v>
      </c>
      <c r="AJ538">
        <v>40</v>
      </c>
      <c r="AK538">
        <v>57</v>
      </c>
      <c r="AL538">
        <v>321</v>
      </c>
      <c r="AM538">
        <v>0.70716499999999993</v>
      </c>
      <c r="AN538">
        <v>0.29283500000000001</v>
      </c>
      <c r="AO538">
        <v>0</v>
      </c>
      <c r="AP538">
        <v>0.105919</v>
      </c>
      <c r="AQ538">
        <v>0.161994</v>
      </c>
      <c r="AR538">
        <v>0.16510900000000001</v>
      </c>
      <c r="AS538">
        <v>0.13395599999999999</v>
      </c>
      <c r="AT538">
        <v>0.15576300000000001</v>
      </c>
      <c r="AU538">
        <v>0.13395599999999999</v>
      </c>
      <c r="AV538">
        <v>9.3457999999999999E-2</v>
      </c>
      <c r="AW538">
        <v>3.4268E-2</v>
      </c>
      <c r="AX538">
        <v>1.2461E-2</v>
      </c>
      <c r="AY538">
        <v>3.1150000000000001E-3</v>
      </c>
      <c r="AZ538">
        <v>0</v>
      </c>
      <c r="BA538">
        <v>0</v>
      </c>
      <c r="BB538">
        <v>0.81308400000000003</v>
      </c>
      <c r="BC538">
        <v>0.186916</v>
      </c>
      <c r="BD538">
        <v>0</v>
      </c>
      <c r="BE538">
        <v>0.87538899999999997</v>
      </c>
      <c r="BF538">
        <v>0.11838</v>
      </c>
      <c r="BG538">
        <v>6.2310000000000004E-3</v>
      </c>
      <c r="BH538">
        <v>0</v>
      </c>
      <c r="BI538">
        <v>0</v>
      </c>
      <c r="BJ538">
        <v>9.3460000000000001E-3</v>
      </c>
      <c r="BK538">
        <v>1.8692E-2</v>
      </c>
      <c r="BL538">
        <v>0.95638599999999996</v>
      </c>
      <c r="BM538">
        <v>3.1150000000000001E-3</v>
      </c>
      <c r="BN538">
        <v>3.1150000000000001E-3</v>
      </c>
      <c r="BO538">
        <v>9.3460000000000001E-3</v>
      </c>
      <c r="BP538">
        <v>0.69781899999999997</v>
      </c>
      <c r="BQ538">
        <v>0.124611</v>
      </c>
      <c r="BR538">
        <v>0.17757000000000001</v>
      </c>
      <c r="BS538">
        <v>1</v>
      </c>
      <c r="BT538" t="s">
        <v>5824</v>
      </c>
      <c r="BU538">
        <v>321</v>
      </c>
      <c r="BV538">
        <v>1</v>
      </c>
      <c r="BW538">
        <v>0</v>
      </c>
    </row>
    <row r="539" spans="1:75" customFormat="1" x14ac:dyDescent="0.25">
      <c r="A539" t="s">
        <v>5825</v>
      </c>
      <c r="B539" t="s">
        <v>102</v>
      </c>
      <c r="C539" t="s">
        <v>382</v>
      </c>
      <c r="D539" t="s">
        <v>947</v>
      </c>
      <c r="E539">
        <v>2023</v>
      </c>
      <c r="F539" t="s">
        <v>74</v>
      </c>
      <c r="G539" t="s">
        <v>74</v>
      </c>
      <c r="H539" t="s">
        <v>74</v>
      </c>
      <c r="I539" t="s">
        <v>74</v>
      </c>
      <c r="J539" t="s">
        <v>74</v>
      </c>
      <c r="K539" t="s">
        <v>74</v>
      </c>
      <c r="L539" t="s">
        <v>74</v>
      </c>
      <c r="M539" t="s">
        <v>74</v>
      </c>
      <c r="N539" t="s">
        <v>74</v>
      </c>
      <c r="O539" t="s">
        <v>74</v>
      </c>
      <c r="P539" t="s">
        <v>74</v>
      </c>
      <c r="Q539" t="s">
        <v>74</v>
      </c>
      <c r="R539" t="s">
        <v>74</v>
      </c>
      <c r="S539" t="s">
        <v>74</v>
      </c>
      <c r="T539" t="s">
        <v>74</v>
      </c>
      <c r="U539" t="s">
        <v>74</v>
      </c>
      <c r="V539" t="s">
        <v>74</v>
      </c>
      <c r="W539" t="s">
        <v>74</v>
      </c>
      <c r="X539" t="s">
        <v>74</v>
      </c>
      <c r="Y539" t="s">
        <v>74</v>
      </c>
      <c r="Z539" t="s">
        <v>74</v>
      </c>
      <c r="AA539" t="s">
        <v>74</v>
      </c>
      <c r="AB539" t="s">
        <v>74</v>
      </c>
      <c r="AC539" t="s">
        <v>74</v>
      </c>
      <c r="AD539" t="s">
        <v>74</v>
      </c>
      <c r="AE539" t="s">
        <v>74</v>
      </c>
      <c r="AF539" t="s">
        <v>74</v>
      </c>
      <c r="AG539" t="s">
        <v>74</v>
      </c>
      <c r="AH539" t="s">
        <v>74</v>
      </c>
      <c r="AI539" t="s">
        <v>74</v>
      </c>
      <c r="AJ539" t="s">
        <v>74</v>
      </c>
      <c r="AK539" t="s">
        <v>74</v>
      </c>
      <c r="AL539" t="s">
        <v>74</v>
      </c>
      <c r="AM539" t="s">
        <v>74</v>
      </c>
      <c r="AN539" t="s">
        <v>74</v>
      </c>
      <c r="AO539" t="s">
        <v>74</v>
      </c>
      <c r="AP539" t="s">
        <v>74</v>
      </c>
      <c r="AQ539" t="s">
        <v>74</v>
      </c>
      <c r="AR539" t="s">
        <v>74</v>
      </c>
      <c r="AS539" t="s">
        <v>74</v>
      </c>
      <c r="AT539" t="s">
        <v>74</v>
      </c>
      <c r="AU539" t="s">
        <v>74</v>
      </c>
      <c r="AV539" t="s">
        <v>74</v>
      </c>
      <c r="AW539" t="s">
        <v>74</v>
      </c>
      <c r="AX539" t="s">
        <v>74</v>
      </c>
      <c r="AY539" t="s">
        <v>74</v>
      </c>
      <c r="AZ539" t="s">
        <v>74</v>
      </c>
      <c r="BA539" t="s">
        <v>74</v>
      </c>
      <c r="BB539" t="s">
        <v>74</v>
      </c>
      <c r="BC539" t="s">
        <v>74</v>
      </c>
      <c r="BD539" t="s">
        <v>74</v>
      </c>
      <c r="BE539" t="s">
        <v>74</v>
      </c>
      <c r="BF539" t="s">
        <v>74</v>
      </c>
      <c r="BG539" t="s">
        <v>74</v>
      </c>
      <c r="BH539" t="s">
        <v>74</v>
      </c>
      <c r="BI539" t="s">
        <v>74</v>
      </c>
      <c r="BJ539" t="s">
        <v>74</v>
      </c>
      <c r="BK539" t="s">
        <v>74</v>
      </c>
      <c r="BL539" t="s">
        <v>74</v>
      </c>
      <c r="BM539" t="s">
        <v>74</v>
      </c>
      <c r="BN539" t="s">
        <v>74</v>
      </c>
      <c r="BO539" t="s">
        <v>74</v>
      </c>
      <c r="BP539" t="s">
        <v>74</v>
      </c>
      <c r="BQ539" t="s">
        <v>74</v>
      </c>
      <c r="BR539" t="s">
        <v>74</v>
      </c>
      <c r="BS539" t="s">
        <v>74</v>
      </c>
      <c r="BT539" t="s">
        <v>5824</v>
      </c>
      <c r="BU539" t="s">
        <v>74</v>
      </c>
      <c r="BV539" t="s">
        <v>74</v>
      </c>
      <c r="BW539">
        <v>0</v>
      </c>
    </row>
    <row r="540" spans="1:75" customFormat="1" x14ac:dyDescent="0.25">
      <c r="A540" t="s">
        <v>5826</v>
      </c>
      <c r="B540" t="s">
        <v>102</v>
      </c>
      <c r="C540" t="s">
        <v>382</v>
      </c>
      <c r="D540" t="s">
        <v>949</v>
      </c>
      <c r="E540">
        <v>2023</v>
      </c>
      <c r="F540" t="s">
        <v>74</v>
      </c>
      <c r="G540" t="s">
        <v>74</v>
      </c>
      <c r="H540" t="s">
        <v>74</v>
      </c>
      <c r="I540" t="s">
        <v>74</v>
      </c>
      <c r="J540" t="s">
        <v>74</v>
      </c>
      <c r="K540" t="s">
        <v>74</v>
      </c>
      <c r="L540" t="s">
        <v>74</v>
      </c>
      <c r="M540" t="s">
        <v>74</v>
      </c>
      <c r="N540" t="s">
        <v>74</v>
      </c>
      <c r="O540" t="s">
        <v>74</v>
      </c>
      <c r="P540" t="s">
        <v>74</v>
      </c>
      <c r="Q540" t="s">
        <v>74</v>
      </c>
      <c r="R540" t="s">
        <v>74</v>
      </c>
      <c r="S540" t="s">
        <v>74</v>
      </c>
      <c r="T540" t="s">
        <v>74</v>
      </c>
      <c r="U540" t="s">
        <v>74</v>
      </c>
      <c r="V540" t="s">
        <v>74</v>
      </c>
      <c r="W540" t="s">
        <v>74</v>
      </c>
      <c r="X540" t="s">
        <v>74</v>
      </c>
      <c r="Y540" t="s">
        <v>74</v>
      </c>
      <c r="Z540" t="s">
        <v>74</v>
      </c>
      <c r="AA540" t="s">
        <v>74</v>
      </c>
      <c r="AB540" t="s">
        <v>74</v>
      </c>
      <c r="AC540" t="s">
        <v>74</v>
      </c>
      <c r="AD540" t="s">
        <v>74</v>
      </c>
      <c r="AE540" t="s">
        <v>74</v>
      </c>
      <c r="AF540" t="s">
        <v>74</v>
      </c>
      <c r="AG540" t="s">
        <v>74</v>
      </c>
      <c r="AH540" t="s">
        <v>74</v>
      </c>
      <c r="AI540" t="s">
        <v>74</v>
      </c>
      <c r="AJ540" t="s">
        <v>74</v>
      </c>
      <c r="AK540" t="s">
        <v>74</v>
      </c>
      <c r="AL540" t="s">
        <v>74</v>
      </c>
      <c r="AM540" t="s">
        <v>74</v>
      </c>
      <c r="AN540" t="s">
        <v>74</v>
      </c>
      <c r="AO540" t="s">
        <v>74</v>
      </c>
      <c r="AP540" t="s">
        <v>74</v>
      </c>
      <c r="AQ540" t="s">
        <v>74</v>
      </c>
      <c r="AR540" t="s">
        <v>74</v>
      </c>
      <c r="AS540" t="s">
        <v>74</v>
      </c>
      <c r="AT540" t="s">
        <v>74</v>
      </c>
      <c r="AU540" t="s">
        <v>74</v>
      </c>
      <c r="AV540" t="s">
        <v>74</v>
      </c>
      <c r="AW540" t="s">
        <v>74</v>
      </c>
      <c r="AX540" t="s">
        <v>74</v>
      </c>
      <c r="AY540" t="s">
        <v>74</v>
      </c>
      <c r="AZ540" t="s">
        <v>74</v>
      </c>
      <c r="BA540" t="s">
        <v>74</v>
      </c>
      <c r="BB540" t="s">
        <v>74</v>
      </c>
      <c r="BC540" t="s">
        <v>74</v>
      </c>
      <c r="BD540" t="s">
        <v>74</v>
      </c>
      <c r="BE540" t="s">
        <v>74</v>
      </c>
      <c r="BF540" t="s">
        <v>74</v>
      </c>
      <c r="BG540" t="s">
        <v>74</v>
      </c>
      <c r="BH540" t="s">
        <v>74</v>
      </c>
      <c r="BI540" t="s">
        <v>74</v>
      </c>
      <c r="BJ540" t="s">
        <v>74</v>
      </c>
      <c r="BK540" t="s">
        <v>74</v>
      </c>
      <c r="BL540" t="s">
        <v>74</v>
      </c>
      <c r="BM540" t="s">
        <v>74</v>
      </c>
      <c r="BN540" t="s">
        <v>74</v>
      </c>
      <c r="BO540" t="s">
        <v>74</v>
      </c>
      <c r="BP540" t="s">
        <v>74</v>
      </c>
      <c r="BQ540" t="s">
        <v>74</v>
      </c>
      <c r="BR540" t="s">
        <v>74</v>
      </c>
      <c r="BS540" t="s">
        <v>74</v>
      </c>
      <c r="BT540" t="s">
        <v>5824</v>
      </c>
      <c r="BU540" t="s">
        <v>74</v>
      </c>
      <c r="BV540" t="s">
        <v>74</v>
      </c>
      <c r="BW540">
        <v>0</v>
      </c>
    </row>
    <row r="541" spans="1:75" customFormat="1" x14ac:dyDescent="0.25">
      <c r="A541" t="s">
        <v>5827</v>
      </c>
      <c r="B541" t="s">
        <v>102</v>
      </c>
      <c r="C541" t="s">
        <v>382</v>
      </c>
      <c r="D541" t="s">
        <v>951</v>
      </c>
      <c r="E541">
        <v>2023</v>
      </c>
      <c r="F541" t="s">
        <v>74</v>
      </c>
      <c r="G541" t="s">
        <v>74</v>
      </c>
      <c r="H541" t="s">
        <v>74</v>
      </c>
      <c r="I541" t="s">
        <v>74</v>
      </c>
      <c r="J541" t="s">
        <v>74</v>
      </c>
      <c r="K541" t="s">
        <v>74</v>
      </c>
      <c r="L541" t="s">
        <v>74</v>
      </c>
      <c r="M541" t="s">
        <v>74</v>
      </c>
      <c r="N541" t="s">
        <v>74</v>
      </c>
      <c r="O541" t="s">
        <v>74</v>
      </c>
      <c r="P541" t="s">
        <v>74</v>
      </c>
      <c r="Q541" t="s">
        <v>74</v>
      </c>
      <c r="R541" t="s">
        <v>74</v>
      </c>
      <c r="S541" t="s">
        <v>74</v>
      </c>
      <c r="T541" t="s">
        <v>74</v>
      </c>
      <c r="U541" t="s">
        <v>74</v>
      </c>
      <c r="V541" t="s">
        <v>74</v>
      </c>
      <c r="W541" t="s">
        <v>74</v>
      </c>
      <c r="X541" t="s">
        <v>74</v>
      </c>
      <c r="Y541" t="s">
        <v>74</v>
      </c>
      <c r="Z541" t="s">
        <v>74</v>
      </c>
      <c r="AA541" t="s">
        <v>74</v>
      </c>
      <c r="AB541" t="s">
        <v>74</v>
      </c>
      <c r="AC541" t="s">
        <v>74</v>
      </c>
      <c r="AD541" t="s">
        <v>74</v>
      </c>
      <c r="AE541" t="s">
        <v>74</v>
      </c>
      <c r="AF541" t="s">
        <v>74</v>
      </c>
      <c r="AG541" t="s">
        <v>74</v>
      </c>
      <c r="AH541" t="s">
        <v>74</v>
      </c>
      <c r="AI541" t="s">
        <v>74</v>
      </c>
      <c r="AJ541" t="s">
        <v>74</v>
      </c>
      <c r="AK541" t="s">
        <v>74</v>
      </c>
      <c r="AL541" t="s">
        <v>74</v>
      </c>
      <c r="AM541" t="s">
        <v>74</v>
      </c>
      <c r="AN541" t="s">
        <v>74</v>
      </c>
      <c r="AO541" t="s">
        <v>74</v>
      </c>
      <c r="AP541" t="s">
        <v>74</v>
      </c>
      <c r="AQ541" t="s">
        <v>74</v>
      </c>
      <c r="AR541" t="s">
        <v>74</v>
      </c>
      <c r="AS541" t="s">
        <v>74</v>
      </c>
      <c r="AT541" t="s">
        <v>74</v>
      </c>
      <c r="AU541" t="s">
        <v>74</v>
      </c>
      <c r="AV541" t="s">
        <v>74</v>
      </c>
      <c r="AW541" t="s">
        <v>74</v>
      </c>
      <c r="AX541" t="s">
        <v>74</v>
      </c>
      <c r="AY541" t="s">
        <v>74</v>
      </c>
      <c r="AZ541" t="s">
        <v>74</v>
      </c>
      <c r="BA541" t="s">
        <v>74</v>
      </c>
      <c r="BB541" t="s">
        <v>74</v>
      </c>
      <c r="BC541" t="s">
        <v>74</v>
      </c>
      <c r="BD541" t="s">
        <v>74</v>
      </c>
      <c r="BE541" t="s">
        <v>74</v>
      </c>
      <c r="BF541" t="s">
        <v>74</v>
      </c>
      <c r="BG541" t="s">
        <v>74</v>
      </c>
      <c r="BH541" t="s">
        <v>74</v>
      </c>
      <c r="BI541" t="s">
        <v>74</v>
      </c>
      <c r="BJ541" t="s">
        <v>74</v>
      </c>
      <c r="BK541" t="s">
        <v>74</v>
      </c>
      <c r="BL541" t="s">
        <v>74</v>
      </c>
      <c r="BM541" t="s">
        <v>74</v>
      </c>
      <c r="BN541" t="s">
        <v>74</v>
      </c>
      <c r="BO541" t="s">
        <v>74</v>
      </c>
      <c r="BP541" t="s">
        <v>74</v>
      </c>
      <c r="BQ541" t="s">
        <v>74</v>
      </c>
      <c r="BR541" t="s">
        <v>74</v>
      </c>
      <c r="BS541" t="s">
        <v>74</v>
      </c>
      <c r="BT541" t="s">
        <v>5824</v>
      </c>
      <c r="BU541" t="s">
        <v>74</v>
      </c>
      <c r="BV541" t="s">
        <v>74</v>
      </c>
      <c r="BW541">
        <v>0</v>
      </c>
    </row>
    <row r="542" spans="1:75" customFormat="1" x14ac:dyDescent="0.25">
      <c r="A542" t="s">
        <v>5828</v>
      </c>
      <c r="B542" t="s">
        <v>102</v>
      </c>
      <c r="C542" t="s">
        <v>382</v>
      </c>
      <c r="D542" t="s">
        <v>953</v>
      </c>
      <c r="E542">
        <v>2023</v>
      </c>
      <c r="F542" t="s">
        <v>74</v>
      </c>
      <c r="G542" t="s">
        <v>74</v>
      </c>
      <c r="H542" t="s">
        <v>74</v>
      </c>
      <c r="I542" t="s">
        <v>74</v>
      </c>
      <c r="J542" t="s">
        <v>74</v>
      </c>
      <c r="K542" t="s">
        <v>74</v>
      </c>
      <c r="L542" t="s">
        <v>74</v>
      </c>
      <c r="M542" t="s">
        <v>74</v>
      </c>
      <c r="N542" t="s">
        <v>74</v>
      </c>
      <c r="O542" t="s">
        <v>74</v>
      </c>
      <c r="P542" t="s">
        <v>74</v>
      </c>
      <c r="Q542" t="s">
        <v>74</v>
      </c>
      <c r="R542" t="s">
        <v>74</v>
      </c>
      <c r="S542" t="s">
        <v>74</v>
      </c>
      <c r="T542" t="s">
        <v>74</v>
      </c>
      <c r="U542" t="s">
        <v>74</v>
      </c>
      <c r="V542" t="s">
        <v>74</v>
      </c>
      <c r="W542" t="s">
        <v>74</v>
      </c>
      <c r="X542" t="s">
        <v>74</v>
      </c>
      <c r="Y542" t="s">
        <v>74</v>
      </c>
      <c r="Z542" t="s">
        <v>74</v>
      </c>
      <c r="AA542" t="s">
        <v>74</v>
      </c>
      <c r="AB542" t="s">
        <v>74</v>
      </c>
      <c r="AC542" t="s">
        <v>74</v>
      </c>
      <c r="AD542" t="s">
        <v>74</v>
      </c>
      <c r="AE542" t="s">
        <v>74</v>
      </c>
      <c r="AF542" t="s">
        <v>74</v>
      </c>
      <c r="AG542" t="s">
        <v>74</v>
      </c>
      <c r="AH542" t="s">
        <v>74</v>
      </c>
      <c r="AI542" t="s">
        <v>74</v>
      </c>
      <c r="AJ542" t="s">
        <v>74</v>
      </c>
      <c r="AK542" t="s">
        <v>74</v>
      </c>
      <c r="AL542" t="s">
        <v>74</v>
      </c>
      <c r="AM542" t="s">
        <v>74</v>
      </c>
      <c r="AN542" t="s">
        <v>74</v>
      </c>
      <c r="AO542" t="s">
        <v>74</v>
      </c>
      <c r="AP542" t="s">
        <v>74</v>
      </c>
      <c r="AQ542" t="s">
        <v>74</v>
      </c>
      <c r="AR542" t="s">
        <v>74</v>
      </c>
      <c r="AS542" t="s">
        <v>74</v>
      </c>
      <c r="AT542" t="s">
        <v>74</v>
      </c>
      <c r="AU542" t="s">
        <v>74</v>
      </c>
      <c r="AV542" t="s">
        <v>74</v>
      </c>
      <c r="AW542" t="s">
        <v>74</v>
      </c>
      <c r="AX542" t="s">
        <v>74</v>
      </c>
      <c r="AY542" t="s">
        <v>74</v>
      </c>
      <c r="AZ542" t="s">
        <v>74</v>
      </c>
      <c r="BA542" t="s">
        <v>74</v>
      </c>
      <c r="BB542" t="s">
        <v>74</v>
      </c>
      <c r="BC542" t="s">
        <v>74</v>
      </c>
      <c r="BD542" t="s">
        <v>74</v>
      </c>
      <c r="BE542" t="s">
        <v>74</v>
      </c>
      <c r="BF542" t="s">
        <v>74</v>
      </c>
      <c r="BG542" t="s">
        <v>74</v>
      </c>
      <c r="BH542" t="s">
        <v>74</v>
      </c>
      <c r="BI542" t="s">
        <v>74</v>
      </c>
      <c r="BJ542" t="s">
        <v>74</v>
      </c>
      <c r="BK542" t="s">
        <v>74</v>
      </c>
      <c r="BL542" t="s">
        <v>74</v>
      </c>
      <c r="BM542" t="s">
        <v>74</v>
      </c>
      <c r="BN542" t="s">
        <v>74</v>
      </c>
      <c r="BO542" t="s">
        <v>74</v>
      </c>
      <c r="BP542" t="s">
        <v>74</v>
      </c>
      <c r="BQ542" t="s">
        <v>74</v>
      </c>
      <c r="BR542" t="s">
        <v>74</v>
      </c>
      <c r="BS542" t="s">
        <v>74</v>
      </c>
      <c r="BT542" t="s">
        <v>5824</v>
      </c>
      <c r="BU542" t="s">
        <v>74</v>
      </c>
      <c r="BV542" t="s">
        <v>74</v>
      </c>
      <c r="BW542">
        <v>1</v>
      </c>
    </row>
    <row r="543" spans="1:75" customFormat="1" x14ac:dyDescent="0.25">
      <c r="A543" t="s">
        <v>5829</v>
      </c>
      <c r="B543" t="s">
        <v>102</v>
      </c>
      <c r="C543" t="s">
        <v>382</v>
      </c>
      <c r="D543" t="s">
        <v>961</v>
      </c>
      <c r="E543">
        <v>2023</v>
      </c>
      <c r="F543" t="s">
        <v>74</v>
      </c>
      <c r="G543" t="s">
        <v>74</v>
      </c>
      <c r="H543" t="s">
        <v>74</v>
      </c>
      <c r="I543" t="s">
        <v>74</v>
      </c>
      <c r="J543" t="s">
        <v>74</v>
      </c>
      <c r="K543" t="s">
        <v>74</v>
      </c>
      <c r="L543" t="s">
        <v>74</v>
      </c>
      <c r="M543" t="s">
        <v>74</v>
      </c>
      <c r="N543" t="s">
        <v>74</v>
      </c>
      <c r="O543" t="s">
        <v>74</v>
      </c>
      <c r="P543" t="s">
        <v>74</v>
      </c>
      <c r="Q543" t="s">
        <v>74</v>
      </c>
      <c r="R543" t="s">
        <v>74</v>
      </c>
      <c r="S543" t="s">
        <v>74</v>
      </c>
      <c r="T543" t="s">
        <v>74</v>
      </c>
      <c r="U543" t="s">
        <v>74</v>
      </c>
      <c r="V543" t="s">
        <v>74</v>
      </c>
      <c r="W543" t="s">
        <v>74</v>
      </c>
      <c r="X543" t="s">
        <v>74</v>
      </c>
      <c r="Y543" t="s">
        <v>74</v>
      </c>
      <c r="Z543" t="s">
        <v>74</v>
      </c>
      <c r="AA543" t="s">
        <v>74</v>
      </c>
      <c r="AB543" t="s">
        <v>74</v>
      </c>
      <c r="AC543" t="s">
        <v>74</v>
      </c>
      <c r="AD543" t="s">
        <v>74</v>
      </c>
      <c r="AE543" t="s">
        <v>74</v>
      </c>
      <c r="AF543" t="s">
        <v>74</v>
      </c>
      <c r="AG543" t="s">
        <v>74</v>
      </c>
      <c r="AH543" t="s">
        <v>74</v>
      </c>
      <c r="AI543" t="s">
        <v>74</v>
      </c>
      <c r="AJ543" t="s">
        <v>74</v>
      </c>
      <c r="AK543" t="s">
        <v>74</v>
      </c>
      <c r="AL543" t="s">
        <v>74</v>
      </c>
      <c r="AM543" t="s">
        <v>74</v>
      </c>
      <c r="AN543" t="s">
        <v>74</v>
      </c>
      <c r="AO543" t="s">
        <v>74</v>
      </c>
      <c r="AP543" t="s">
        <v>74</v>
      </c>
      <c r="AQ543" t="s">
        <v>74</v>
      </c>
      <c r="AR543" t="s">
        <v>74</v>
      </c>
      <c r="AS543" t="s">
        <v>74</v>
      </c>
      <c r="AT543" t="s">
        <v>74</v>
      </c>
      <c r="AU543" t="s">
        <v>74</v>
      </c>
      <c r="AV543" t="s">
        <v>74</v>
      </c>
      <c r="AW543" t="s">
        <v>74</v>
      </c>
      <c r="AX543" t="s">
        <v>74</v>
      </c>
      <c r="AY543" t="s">
        <v>74</v>
      </c>
      <c r="AZ543" t="s">
        <v>74</v>
      </c>
      <c r="BA543" t="s">
        <v>74</v>
      </c>
      <c r="BB543" t="s">
        <v>74</v>
      </c>
      <c r="BC543" t="s">
        <v>74</v>
      </c>
      <c r="BD543" t="s">
        <v>74</v>
      </c>
      <c r="BE543" t="s">
        <v>74</v>
      </c>
      <c r="BF543" t="s">
        <v>74</v>
      </c>
      <c r="BG543" t="s">
        <v>74</v>
      </c>
      <c r="BH543" t="s">
        <v>74</v>
      </c>
      <c r="BI543" t="s">
        <v>74</v>
      </c>
      <c r="BJ543" t="s">
        <v>74</v>
      </c>
      <c r="BK543" t="s">
        <v>74</v>
      </c>
      <c r="BL543" t="s">
        <v>74</v>
      </c>
      <c r="BM543" t="s">
        <v>74</v>
      </c>
      <c r="BN543" t="s">
        <v>74</v>
      </c>
      <c r="BO543" t="s">
        <v>74</v>
      </c>
      <c r="BP543" t="s">
        <v>74</v>
      </c>
      <c r="BQ543" t="s">
        <v>74</v>
      </c>
      <c r="BR543" t="s">
        <v>74</v>
      </c>
      <c r="BS543" t="s">
        <v>74</v>
      </c>
      <c r="BT543" t="s">
        <v>5824</v>
      </c>
      <c r="BU543" t="s">
        <v>74</v>
      </c>
      <c r="BV543" t="s">
        <v>74</v>
      </c>
      <c r="BW543">
        <v>0</v>
      </c>
    </row>
    <row r="544" spans="1:75" customFormat="1" x14ac:dyDescent="0.25">
      <c r="A544" t="s">
        <v>5830</v>
      </c>
      <c r="B544" t="s">
        <v>102</v>
      </c>
      <c r="C544" t="s">
        <v>394</v>
      </c>
      <c r="D544" t="s">
        <v>44</v>
      </c>
      <c r="E544">
        <v>2023</v>
      </c>
      <c r="F544">
        <v>635</v>
      </c>
      <c r="G544">
        <v>256</v>
      </c>
      <c r="H544">
        <v>2</v>
      </c>
      <c r="I544">
        <v>130</v>
      </c>
      <c r="J544">
        <v>173</v>
      </c>
      <c r="K544">
        <v>128</v>
      </c>
      <c r="L544">
        <v>126</v>
      </c>
      <c r="M544">
        <v>114</v>
      </c>
      <c r="N544">
        <v>94</v>
      </c>
      <c r="O544">
        <v>64</v>
      </c>
      <c r="P544">
        <v>38</v>
      </c>
      <c r="Q544">
        <v>22</v>
      </c>
      <c r="R544">
        <v>3</v>
      </c>
      <c r="S544">
        <v>1</v>
      </c>
      <c r="T544">
        <v>0</v>
      </c>
      <c r="U544">
        <v>787</v>
      </c>
      <c r="V544">
        <v>106</v>
      </c>
      <c r="W544">
        <v>0</v>
      </c>
      <c r="X544">
        <v>643</v>
      </c>
      <c r="Y544">
        <v>140</v>
      </c>
      <c r="Z544">
        <v>110</v>
      </c>
      <c r="AA544">
        <v>23</v>
      </c>
      <c r="AB544">
        <v>0</v>
      </c>
      <c r="AC544">
        <v>27</v>
      </c>
      <c r="AD544">
        <v>36</v>
      </c>
      <c r="AE544">
        <v>723</v>
      </c>
      <c r="AF544">
        <v>16</v>
      </c>
      <c r="AG544">
        <v>3</v>
      </c>
      <c r="AH544">
        <v>65</v>
      </c>
      <c r="AI544">
        <v>653</v>
      </c>
      <c r="AJ544">
        <v>168</v>
      </c>
      <c r="AK544">
        <v>72</v>
      </c>
      <c r="AL544">
        <v>893</v>
      </c>
      <c r="AM544">
        <v>0.711086</v>
      </c>
      <c r="AN544">
        <v>0.28667399999999998</v>
      </c>
      <c r="AO544">
        <v>2.2399999999999998E-3</v>
      </c>
      <c r="AP544">
        <v>0.14557700000000001</v>
      </c>
      <c r="AQ544">
        <v>0.19372900000000001</v>
      </c>
      <c r="AR544">
        <v>0.14333699999999999</v>
      </c>
      <c r="AS544">
        <v>0.141097</v>
      </c>
      <c r="AT544">
        <v>0.12766</v>
      </c>
      <c r="AU544">
        <v>0.105263</v>
      </c>
      <c r="AV544">
        <v>7.1668999999999997E-2</v>
      </c>
      <c r="AW544">
        <v>4.2553000000000001E-2</v>
      </c>
      <c r="AX544">
        <v>2.4636000000000002E-2</v>
      </c>
      <c r="AY544">
        <v>3.359E-3</v>
      </c>
      <c r="AZ544">
        <v>1.1199999999999999E-3</v>
      </c>
      <c r="BA544">
        <v>0</v>
      </c>
      <c r="BB544">
        <v>0.88129900000000005</v>
      </c>
      <c r="BC544">
        <v>0.118701</v>
      </c>
      <c r="BD544">
        <v>0</v>
      </c>
      <c r="BE544">
        <v>0.72004499999999994</v>
      </c>
      <c r="BF544">
        <v>0.156775</v>
      </c>
      <c r="BG544">
        <v>0.12318</v>
      </c>
      <c r="BH544">
        <v>2.5756000000000001E-2</v>
      </c>
      <c r="BI544">
        <v>0</v>
      </c>
      <c r="BJ544">
        <v>3.0235000000000001E-2</v>
      </c>
      <c r="BK544">
        <v>4.0314000000000003E-2</v>
      </c>
      <c r="BL544">
        <v>0.80962999999999996</v>
      </c>
      <c r="BM544">
        <v>1.7916999999999999E-2</v>
      </c>
      <c r="BN544">
        <v>3.359E-3</v>
      </c>
      <c r="BO544">
        <v>7.2788000000000005E-2</v>
      </c>
      <c r="BP544">
        <v>0.73124300000000009</v>
      </c>
      <c r="BQ544">
        <v>0.18812999999999999</v>
      </c>
      <c r="BR544">
        <v>8.062699999999999E-2</v>
      </c>
      <c r="BS544">
        <v>1</v>
      </c>
      <c r="BT544" t="s">
        <v>5831</v>
      </c>
      <c r="BU544">
        <v>893</v>
      </c>
      <c r="BV544">
        <v>1</v>
      </c>
      <c r="BW544">
        <v>0</v>
      </c>
    </row>
    <row r="545" spans="1:75" customFormat="1" x14ac:dyDescent="0.25">
      <c r="A545" t="s">
        <v>5832</v>
      </c>
      <c r="B545" t="s">
        <v>102</v>
      </c>
      <c r="C545" t="s">
        <v>394</v>
      </c>
      <c r="D545" t="s">
        <v>947</v>
      </c>
      <c r="E545">
        <v>2023</v>
      </c>
      <c r="F545" t="s">
        <v>74</v>
      </c>
      <c r="G545" t="s">
        <v>74</v>
      </c>
      <c r="H545" t="s">
        <v>74</v>
      </c>
      <c r="I545" t="s">
        <v>74</v>
      </c>
      <c r="J545" t="s">
        <v>74</v>
      </c>
      <c r="K545" t="s">
        <v>74</v>
      </c>
      <c r="L545" t="s">
        <v>74</v>
      </c>
      <c r="M545" t="s">
        <v>74</v>
      </c>
      <c r="N545" t="s">
        <v>74</v>
      </c>
      <c r="O545" t="s">
        <v>74</v>
      </c>
      <c r="P545" t="s">
        <v>74</v>
      </c>
      <c r="Q545" t="s">
        <v>74</v>
      </c>
      <c r="R545" t="s">
        <v>74</v>
      </c>
      <c r="S545" t="s">
        <v>74</v>
      </c>
      <c r="T545" t="s">
        <v>74</v>
      </c>
      <c r="U545" t="s">
        <v>74</v>
      </c>
      <c r="V545" t="s">
        <v>74</v>
      </c>
      <c r="W545" t="s">
        <v>74</v>
      </c>
      <c r="X545" t="s">
        <v>74</v>
      </c>
      <c r="Y545" t="s">
        <v>74</v>
      </c>
      <c r="Z545" t="s">
        <v>74</v>
      </c>
      <c r="AA545" t="s">
        <v>74</v>
      </c>
      <c r="AB545" t="s">
        <v>74</v>
      </c>
      <c r="AC545" t="s">
        <v>74</v>
      </c>
      <c r="AD545" t="s">
        <v>74</v>
      </c>
      <c r="AE545" t="s">
        <v>74</v>
      </c>
      <c r="AF545" t="s">
        <v>74</v>
      </c>
      <c r="AG545" t="s">
        <v>74</v>
      </c>
      <c r="AH545" t="s">
        <v>74</v>
      </c>
      <c r="AI545" t="s">
        <v>74</v>
      </c>
      <c r="AJ545" t="s">
        <v>74</v>
      </c>
      <c r="AK545" t="s">
        <v>74</v>
      </c>
      <c r="AL545" t="s">
        <v>74</v>
      </c>
      <c r="AM545" t="s">
        <v>74</v>
      </c>
      <c r="AN545" t="s">
        <v>74</v>
      </c>
      <c r="AO545" t="s">
        <v>74</v>
      </c>
      <c r="AP545" t="s">
        <v>74</v>
      </c>
      <c r="AQ545" t="s">
        <v>74</v>
      </c>
      <c r="AR545" t="s">
        <v>74</v>
      </c>
      <c r="AS545" t="s">
        <v>74</v>
      </c>
      <c r="AT545" t="s">
        <v>74</v>
      </c>
      <c r="AU545" t="s">
        <v>74</v>
      </c>
      <c r="AV545" t="s">
        <v>74</v>
      </c>
      <c r="AW545" t="s">
        <v>74</v>
      </c>
      <c r="AX545" t="s">
        <v>74</v>
      </c>
      <c r="AY545" t="s">
        <v>74</v>
      </c>
      <c r="AZ545" t="s">
        <v>74</v>
      </c>
      <c r="BA545" t="s">
        <v>74</v>
      </c>
      <c r="BB545" t="s">
        <v>74</v>
      </c>
      <c r="BC545" t="s">
        <v>74</v>
      </c>
      <c r="BD545" t="s">
        <v>74</v>
      </c>
      <c r="BE545" t="s">
        <v>74</v>
      </c>
      <c r="BF545" t="s">
        <v>74</v>
      </c>
      <c r="BG545" t="s">
        <v>74</v>
      </c>
      <c r="BH545" t="s">
        <v>74</v>
      </c>
      <c r="BI545" t="s">
        <v>74</v>
      </c>
      <c r="BJ545" t="s">
        <v>74</v>
      </c>
      <c r="BK545" t="s">
        <v>74</v>
      </c>
      <c r="BL545" t="s">
        <v>74</v>
      </c>
      <c r="BM545" t="s">
        <v>74</v>
      </c>
      <c r="BN545" t="s">
        <v>74</v>
      </c>
      <c r="BO545" t="s">
        <v>74</v>
      </c>
      <c r="BP545" t="s">
        <v>74</v>
      </c>
      <c r="BQ545" t="s">
        <v>74</v>
      </c>
      <c r="BR545" t="s">
        <v>74</v>
      </c>
      <c r="BS545" t="s">
        <v>74</v>
      </c>
      <c r="BT545" t="s">
        <v>5831</v>
      </c>
      <c r="BU545" t="s">
        <v>74</v>
      </c>
      <c r="BV545" t="s">
        <v>74</v>
      </c>
      <c r="BW545">
        <v>0</v>
      </c>
    </row>
    <row r="546" spans="1:75" customFormat="1" x14ac:dyDescent="0.25">
      <c r="A546" t="s">
        <v>5833</v>
      </c>
      <c r="B546" t="s">
        <v>102</v>
      </c>
      <c r="C546" t="s">
        <v>394</v>
      </c>
      <c r="D546" t="s">
        <v>949</v>
      </c>
      <c r="E546">
        <v>2023</v>
      </c>
      <c r="F546" t="s">
        <v>74</v>
      </c>
      <c r="G546" t="s">
        <v>74</v>
      </c>
      <c r="H546" t="s">
        <v>74</v>
      </c>
      <c r="I546" t="s">
        <v>74</v>
      </c>
      <c r="J546" t="s">
        <v>74</v>
      </c>
      <c r="K546" t="s">
        <v>74</v>
      </c>
      <c r="L546" t="s">
        <v>74</v>
      </c>
      <c r="M546" t="s">
        <v>74</v>
      </c>
      <c r="N546" t="s">
        <v>74</v>
      </c>
      <c r="O546" t="s">
        <v>74</v>
      </c>
      <c r="P546" t="s">
        <v>74</v>
      </c>
      <c r="Q546" t="s">
        <v>74</v>
      </c>
      <c r="R546" t="s">
        <v>74</v>
      </c>
      <c r="S546" t="s">
        <v>74</v>
      </c>
      <c r="T546" t="s">
        <v>74</v>
      </c>
      <c r="U546" t="s">
        <v>74</v>
      </c>
      <c r="V546" t="s">
        <v>74</v>
      </c>
      <c r="W546" t="s">
        <v>74</v>
      </c>
      <c r="X546" t="s">
        <v>74</v>
      </c>
      <c r="Y546" t="s">
        <v>74</v>
      </c>
      <c r="Z546" t="s">
        <v>74</v>
      </c>
      <c r="AA546" t="s">
        <v>74</v>
      </c>
      <c r="AB546" t="s">
        <v>74</v>
      </c>
      <c r="AC546" t="s">
        <v>74</v>
      </c>
      <c r="AD546" t="s">
        <v>74</v>
      </c>
      <c r="AE546" t="s">
        <v>74</v>
      </c>
      <c r="AF546" t="s">
        <v>74</v>
      </c>
      <c r="AG546" t="s">
        <v>74</v>
      </c>
      <c r="AH546" t="s">
        <v>74</v>
      </c>
      <c r="AI546" t="s">
        <v>74</v>
      </c>
      <c r="AJ546" t="s">
        <v>74</v>
      </c>
      <c r="AK546" t="s">
        <v>74</v>
      </c>
      <c r="AL546" t="s">
        <v>74</v>
      </c>
      <c r="AM546" t="s">
        <v>74</v>
      </c>
      <c r="AN546" t="s">
        <v>74</v>
      </c>
      <c r="AO546" t="s">
        <v>74</v>
      </c>
      <c r="AP546" t="s">
        <v>74</v>
      </c>
      <c r="AQ546" t="s">
        <v>74</v>
      </c>
      <c r="AR546" t="s">
        <v>74</v>
      </c>
      <c r="AS546" t="s">
        <v>74</v>
      </c>
      <c r="AT546" t="s">
        <v>74</v>
      </c>
      <c r="AU546" t="s">
        <v>74</v>
      </c>
      <c r="AV546" t="s">
        <v>74</v>
      </c>
      <c r="AW546" t="s">
        <v>74</v>
      </c>
      <c r="AX546" t="s">
        <v>74</v>
      </c>
      <c r="AY546" t="s">
        <v>74</v>
      </c>
      <c r="AZ546" t="s">
        <v>74</v>
      </c>
      <c r="BA546" t="s">
        <v>74</v>
      </c>
      <c r="BB546" t="s">
        <v>74</v>
      </c>
      <c r="BC546" t="s">
        <v>74</v>
      </c>
      <c r="BD546" t="s">
        <v>74</v>
      </c>
      <c r="BE546" t="s">
        <v>74</v>
      </c>
      <c r="BF546" t="s">
        <v>74</v>
      </c>
      <c r="BG546" t="s">
        <v>74</v>
      </c>
      <c r="BH546" t="s">
        <v>74</v>
      </c>
      <c r="BI546" t="s">
        <v>74</v>
      </c>
      <c r="BJ546" t="s">
        <v>74</v>
      </c>
      <c r="BK546" t="s">
        <v>74</v>
      </c>
      <c r="BL546" t="s">
        <v>74</v>
      </c>
      <c r="BM546" t="s">
        <v>74</v>
      </c>
      <c r="BN546" t="s">
        <v>74</v>
      </c>
      <c r="BO546" t="s">
        <v>74</v>
      </c>
      <c r="BP546" t="s">
        <v>74</v>
      </c>
      <c r="BQ546" t="s">
        <v>74</v>
      </c>
      <c r="BR546" t="s">
        <v>74</v>
      </c>
      <c r="BS546" t="s">
        <v>74</v>
      </c>
      <c r="BT546" t="s">
        <v>5831</v>
      </c>
      <c r="BU546" t="s">
        <v>74</v>
      </c>
      <c r="BV546" t="s">
        <v>74</v>
      </c>
      <c r="BW546">
        <v>0</v>
      </c>
    </row>
    <row r="547" spans="1:75" customFormat="1" x14ac:dyDescent="0.25">
      <c r="A547" t="s">
        <v>5834</v>
      </c>
      <c r="B547" t="s">
        <v>102</v>
      </c>
      <c r="C547" t="s">
        <v>394</v>
      </c>
      <c r="D547" t="s">
        <v>951</v>
      </c>
      <c r="E547">
        <v>2023</v>
      </c>
      <c r="F547" t="s">
        <v>74</v>
      </c>
      <c r="G547" t="s">
        <v>74</v>
      </c>
      <c r="H547" t="s">
        <v>74</v>
      </c>
      <c r="I547" t="s">
        <v>74</v>
      </c>
      <c r="J547" t="s">
        <v>74</v>
      </c>
      <c r="K547" t="s">
        <v>74</v>
      </c>
      <c r="L547" t="s">
        <v>74</v>
      </c>
      <c r="M547" t="s">
        <v>74</v>
      </c>
      <c r="N547" t="s">
        <v>74</v>
      </c>
      <c r="O547" t="s">
        <v>74</v>
      </c>
      <c r="P547" t="s">
        <v>74</v>
      </c>
      <c r="Q547" t="s">
        <v>74</v>
      </c>
      <c r="R547" t="s">
        <v>74</v>
      </c>
      <c r="S547" t="s">
        <v>74</v>
      </c>
      <c r="T547" t="s">
        <v>74</v>
      </c>
      <c r="U547" t="s">
        <v>74</v>
      </c>
      <c r="V547" t="s">
        <v>74</v>
      </c>
      <c r="W547" t="s">
        <v>74</v>
      </c>
      <c r="X547" t="s">
        <v>74</v>
      </c>
      <c r="Y547" t="s">
        <v>74</v>
      </c>
      <c r="Z547" t="s">
        <v>74</v>
      </c>
      <c r="AA547" t="s">
        <v>74</v>
      </c>
      <c r="AB547" t="s">
        <v>74</v>
      </c>
      <c r="AC547" t="s">
        <v>74</v>
      </c>
      <c r="AD547" t="s">
        <v>74</v>
      </c>
      <c r="AE547" t="s">
        <v>74</v>
      </c>
      <c r="AF547" t="s">
        <v>74</v>
      </c>
      <c r="AG547" t="s">
        <v>74</v>
      </c>
      <c r="AH547" t="s">
        <v>74</v>
      </c>
      <c r="AI547" t="s">
        <v>74</v>
      </c>
      <c r="AJ547" t="s">
        <v>74</v>
      </c>
      <c r="AK547" t="s">
        <v>74</v>
      </c>
      <c r="AL547" t="s">
        <v>74</v>
      </c>
      <c r="AM547" t="s">
        <v>74</v>
      </c>
      <c r="AN547" t="s">
        <v>74</v>
      </c>
      <c r="AO547" t="s">
        <v>74</v>
      </c>
      <c r="AP547" t="s">
        <v>74</v>
      </c>
      <c r="AQ547" t="s">
        <v>74</v>
      </c>
      <c r="AR547" t="s">
        <v>74</v>
      </c>
      <c r="AS547" t="s">
        <v>74</v>
      </c>
      <c r="AT547" t="s">
        <v>74</v>
      </c>
      <c r="AU547" t="s">
        <v>74</v>
      </c>
      <c r="AV547" t="s">
        <v>74</v>
      </c>
      <c r="AW547" t="s">
        <v>74</v>
      </c>
      <c r="AX547" t="s">
        <v>74</v>
      </c>
      <c r="AY547" t="s">
        <v>74</v>
      </c>
      <c r="AZ547" t="s">
        <v>74</v>
      </c>
      <c r="BA547" t="s">
        <v>74</v>
      </c>
      <c r="BB547" t="s">
        <v>74</v>
      </c>
      <c r="BC547" t="s">
        <v>74</v>
      </c>
      <c r="BD547" t="s">
        <v>74</v>
      </c>
      <c r="BE547" t="s">
        <v>74</v>
      </c>
      <c r="BF547" t="s">
        <v>74</v>
      </c>
      <c r="BG547" t="s">
        <v>74</v>
      </c>
      <c r="BH547" t="s">
        <v>74</v>
      </c>
      <c r="BI547" t="s">
        <v>74</v>
      </c>
      <c r="BJ547" t="s">
        <v>74</v>
      </c>
      <c r="BK547" t="s">
        <v>74</v>
      </c>
      <c r="BL547" t="s">
        <v>74</v>
      </c>
      <c r="BM547" t="s">
        <v>74</v>
      </c>
      <c r="BN547" t="s">
        <v>74</v>
      </c>
      <c r="BO547" t="s">
        <v>74</v>
      </c>
      <c r="BP547" t="s">
        <v>74</v>
      </c>
      <c r="BQ547" t="s">
        <v>74</v>
      </c>
      <c r="BR547" t="s">
        <v>74</v>
      </c>
      <c r="BS547" t="s">
        <v>74</v>
      </c>
      <c r="BT547" t="s">
        <v>5831</v>
      </c>
      <c r="BU547" t="s">
        <v>74</v>
      </c>
      <c r="BV547" t="s">
        <v>74</v>
      </c>
      <c r="BW547">
        <v>1</v>
      </c>
    </row>
    <row r="548" spans="1:75" customFormat="1" x14ac:dyDescent="0.25">
      <c r="A548" t="s">
        <v>5835</v>
      </c>
      <c r="B548" t="s">
        <v>102</v>
      </c>
      <c r="C548" t="s">
        <v>394</v>
      </c>
      <c r="D548" t="s">
        <v>953</v>
      </c>
      <c r="E548">
        <v>2023</v>
      </c>
      <c r="F548" t="s">
        <v>74</v>
      </c>
      <c r="G548" t="s">
        <v>74</v>
      </c>
      <c r="H548" t="s">
        <v>74</v>
      </c>
      <c r="I548" t="s">
        <v>74</v>
      </c>
      <c r="J548" t="s">
        <v>74</v>
      </c>
      <c r="K548" t="s">
        <v>74</v>
      </c>
      <c r="L548" t="s">
        <v>74</v>
      </c>
      <c r="M548" t="s">
        <v>74</v>
      </c>
      <c r="N548" t="s">
        <v>74</v>
      </c>
      <c r="O548" t="s">
        <v>74</v>
      </c>
      <c r="P548" t="s">
        <v>74</v>
      </c>
      <c r="Q548" t="s">
        <v>74</v>
      </c>
      <c r="R548" t="s">
        <v>74</v>
      </c>
      <c r="S548" t="s">
        <v>74</v>
      </c>
      <c r="T548" t="s">
        <v>74</v>
      </c>
      <c r="U548" t="s">
        <v>74</v>
      </c>
      <c r="V548" t="s">
        <v>74</v>
      </c>
      <c r="W548" t="s">
        <v>74</v>
      </c>
      <c r="X548" t="s">
        <v>74</v>
      </c>
      <c r="Y548" t="s">
        <v>74</v>
      </c>
      <c r="Z548" t="s">
        <v>74</v>
      </c>
      <c r="AA548" t="s">
        <v>74</v>
      </c>
      <c r="AB548" t="s">
        <v>74</v>
      </c>
      <c r="AC548" t="s">
        <v>74</v>
      </c>
      <c r="AD548" t="s">
        <v>74</v>
      </c>
      <c r="AE548" t="s">
        <v>74</v>
      </c>
      <c r="AF548" t="s">
        <v>74</v>
      </c>
      <c r="AG548" t="s">
        <v>74</v>
      </c>
      <c r="AH548" t="s">
        <v>74</v>
      </c>
      <c r="AI548" t="s">
        <v>74</v>
      </c>
      <c r="AJ548" t="s">
        <v>74</v>
      </c>
      <c r="AK548" t="s">
        <v>74</v>
      </c>
      <c r="AL548" t="s">
        <v>74</v>
      </c>
      <c r="AM548" t="s">
        <v>74</v>
      </c>
      <c r="AN548" t="s">
        <v>74</v>
      </c>
      <c r="AO548" t="s">
        <v>74</v>
      </c>
      <c r="AP548" t="s">
        <v>74</v>
      </c>
      <c r="AQ548" t="s">
        <v>74</v>
      </c>
      <c r="AR548" t="s">
        <v>74</v>
      </c>
      <c r="AS548" t="s">
        <v>74</v>
      </c>
      <c r="AT548" t="s">
        <v>74</v>
      </c>
      <c r="AU548" t="s">
        <v>74</v>
      </c>
      <c r="AV548" t="s">
        <v>74</v>
      </c>
      <c r="AW548" t="s">
        <v>74</v>
      </c>
      <c r="AX548" t="s">
        <v>74</v>
      </c>
      <c r="AY548" t="s">
        <v>74</v>
      </c>
      <c r="AZ548" t="s">
        <v>74</v>
      </c>
      <c r="BA548" t="s">
        <v>74</v>
      </c>
      <c r="BB548" t="s">
        <v>74</v>
      </c>
      <c r="BC548" t="s">
        <v>74</v>
      </c>
      <c r="BD548" t="s">
        <v>74</v>
      </c>
      <c r="BE548" t="s">
        <v>74</v>
      </c>
      <c r="BF548" t="s">
        <v>74</v>
      </c>
      <c r="BG548" t="s">
        <v>74</v>
      </c>
      <c r="BH548" t="s">
        <v>74</v>
      </c>
      <c r="BI548" t="s">
        <v>74</v>
      </c>
      <c r="BJ548" t="s">
        <v>74</v>
      </c>
      <c r="BK548" t="s">
        <v>74</v>
      </c>
      <c r="BL548" t="s">
        <v>74</v>
      </c>
      <c r="BM548" t="s">
        <v>74</v>
      </c>
      <c r="BN548" t="s">
        <v>74</v>
      </c>
      <c r="BO548" t="s">
        <v>74</v>
      </c>
      <c r="BP548" t="s">
        <v>74</v>
      </c>
      <c r="BQ548" t="s">
        <v>74</v>
      </c>
      <c r="BR548" t="s">
        <v>74</v>
      </c>
      <c r="BS548" t="s">
        <v>74</v>
      </c>
      <c r="BT548" t="s">
        <v>5831</v>
      </c>
      <c r="BU548" t="s">
        <v>74</v>
      </c>
      <c r="BV548" t="s">
        <v>74</v>
      </c>
      <c r="BW548">
        <v>0</v>
      </c>
    </row>
    <row r="549" spans="1:75" customFormat="1" x14ac:dyDescent="0.25">
      <c r="A549" t="s">
        <v>5836</v>
      </c>
      <c r="B549" t="s">
        <v>102</v>
      </c>
      <c r="C549" t="s">
        <v>394</v>
      </c>
      <c r="D549" t="s">
        <v>961</v>
      </c>
      <c r="E549">
        <v>2023</v>
      </c>
      <c r="F549" t="s">
        <v>74</v>
      </c>
      <c r="G549" t="s">
        <v>74</v>
      </c>
      <c r="H549" t="s">
        <v>74</v>
      </c>
      <c r="I549" t="s">
        <v>74</v>
      </c>
      <c r="J549" t="s">
        <v>74</v>
      </c>
      <c r="K549" t="s">
        <v>74</v>
      </c>
      <c r="L549" t="s">
        <v>74</v>
      </c>
      <c r="M549" t="s">
        <v>74</v>
      </c>
      <c r="N549" t="s">
        <v>74</v>
      </c>
      <c r="O549" t="s">
        <v>74</v>
      </c>
      <c r="P549" t="s">
        <v>74</v>
      </c>
      <c r="Q549" t="s">
        <v>74</v>
      </c>
      <c r="R549" t="s">
        <v>74</v>
      </c>
      <c r="S549" t="s">
        <v>74</v>
      </c>
      <c r="T549" t="s">
        <v>74</v>
      </c>
      <c r="U549" t="s">
        <v>74</v>
      </c>
      <c r="V549" t="s">
        <v>74</v>
      </c>
      <c r="W549" t="s">
        <v>74</v>
      </c>
      <c r="X549" t="s">
        <v>74</v>
      </c>
      <c r="Y549" t="s">
        <v>74</v>
      </c>
      <c r="Z549" t="s">
        <v>74</v>
      </c>
      <c r="AA549" t="s">
        <v>74</v>
      </c>
      <c r="AB549" t="s">
        <v>74</v>
      </c>
      <c r="AC549" t="s">
        <v>74</v>
      </c>
      <c r="AD549" t="s">
        <v>74</v>
      </c>
      <c r="AE549" t="s">
        <v>74</v>
      </c>
      <c r="AF549" t="s">
        <v>74</v>
      </c>
      <c r="AG549" t="s">
        <v>74</v>
      </c>
      <c r="AH549" t="s">
        <v>74</v>
      </c>
      <c r="AI549" t="s">
        <v>74</v>
      </c>
      <c r="AJ549" t="s">
        <v>74</v>
      </c>
      <c r="AK549" t="s">
        <v>74</v>
      </c>
      <c r="AL549" t="s">
        <v>74</v>
      </c>
      <c r="AM549" t="s">
        <v>74</v>
      </c>
      <c r="AN549" t="s">
        <v>74</v>
      </c>
      <c r="AO549" t="s">
        <v>74</v>
      </c>
      <c r="AP549" t="s">
        <v>74</v>
      </c>
      <c r="AQ549" t="s">
        <v>74</v>
      </c>
      <c r="AR549" t="s">
        <v>74</v>
      </c>
      <c r="AS549" t="s">
        <v>74</v>
      </c>
      <c r="AT549" t="s">
        <v>74</v>
      </c>
      <c r="AU549" t="s">
        <v>74</v>
      </c>
      <c r="AV549" t="s">
        <v>74</v>
      </c>
      <c r="AW549" t="s">
        <v>74</v>
      </c>
      <c r="AX549" t="s">
        <v>74</v>
      </c>
      <c r="AY549" t="s">
        <v>74</v>
      </c>
      <c r="AZ549" t="s">
        <v>74</v>
      </c>
      <c r="BA549" t="s">
        <v>74</v>
      </c>
      <c r="BB549" t="s">
        <v>74</v>
      </c>
      <c r="BC549" t="s">
        <v>74</v>
      </c>
      <c r="BD549" t="s">
        <v>74</v>
      </c>
      <c r="BE549" t="s">
        <v>74</v>
      </c>
      <c r="BF549" t="s">
        <v>74</v>
      </c>
      <c r="BG549" t="s">
        <v>74</v>
      </c>
      <c r="BH549" t="s">
        <v>74</v>
      </c>
      <c r="BI549" t="s">
        <v>74</v>
      </c>
      <c r="BJ549" t="s">
        <v>74</v>
      </c>
      <c r="BK549" t="s">
        <v>74</v>
      </c>
      <c r="BL549" t="s">
        <v>74</v>
      </c>
      <c r="BM549" t="s">
        <v>74</v>
      </c>
      <c r="BN549" t="s">
        <v>74</v>
      </c>
      <c r="BO549" t="s">
        <v>74</v>
      </c>
      <c r="BP549" t="s">
        <v>74</v>
      </c>
      <c r="BQ549" t="s">
        <v>74</v>
      </c>
      <c r="BR549" t="s">
        <v>74</v>
      </c>
      <c r="BS549" t="s">
        <v>74</v>
      </c>
      <c r="BT549" t="s">
        <v>5831</v>
      </c>
      <c r="BU549" t="s">
        <v>74</v>
      </c>
      <c r="BV549" t="s">
        <v>74</v>
      </c>
      <c r="BW549">
        <v>0</v>
      </c>
    </row>
    <row r="550" spans="1:75" customFormat="1" x14ac:dyDescent="0.25">
      <c r="A550" t="s">
        <v>5837</v>
      </c>
      <c r="B550" t="s">
        <v>102</v>
      </c>
      <c r="C550" t="s">
        <v>43</v>
      </c>
      <c r="D550" t="s">
        <v>44</v>
      </c>
      <c r="E550">
        <v>2023</v>
      </c>
      <c r="F550">
        <v>7403</v>
      </c>
      <c r="G550">
        <v>3207</v>
      </c>
      <c r="H550">
        <v>3</v>
      </c>
      <c r="I550">
        <v>1258</v>
      </c>
      <c r="J550">
        <v>1825</v>
      </c>
      <c r="K550">
        <v>1818</v>
      </c>
      <c r="L550">
        <v>1580</v>
      </c>
      <c r="M550">
        <v>1504</v>
      </c>
      <c r="N550">
        <v>1091</v>
      </c>
      <c r="O550">
        <v>776</v>
      </c>
      <c r="P550">
        <v>440</v>
      </c>
      <c r="Q550">
        <v>201</v>
      </c>
      <c r="R550">
        <v>115</v>
      </c>
      <c r="S550">
        <v>5</v>
      </c>
      <c r="T550">
        <v>0</v>
      </c>
      <c r="U550">
        <v>7069</v>
      </c>
      <c r="V550">
        <v>3544</v>
      </c>
      <c r="W550">
        <v>0</v>
      </c>
      <c r="X550">
        <v>6686</v>
      </c>
      <c r="Y550">
        <v>3369</v>
      </c>
      <c r="Z550">
        <v>558</v>
      </c>
      <c r="AA550">
        <v>0</v>
      </c>
      <c r="AB550">
        <v>9</v>
      </c>
      <c r="AC550">
        <v>164</v>
      </c>
      <c r="AD550">
        <v>255</v>
      </c>
      <c r="AE550">
        <v>9767</v>
      </c>
      <c r="AF550">
        <v>103</v>
      </c>
      <c r="AG550">
        <v>48</v>
      </c>
      <c r="AH550">
        <v>267</v>
      </c>
      <c r="AI550">
        <v>9898</v>
      </c>
      <c r="AJ550">
        <v>432</v>
      </c>
      <c r="AK550">
        <v>283</v>
      </c>
      <c r="AL550">
        <v>10613</v>
      </c>
      <c r="AM550">
        <v>0.69754099999999997</v>
      </c>
      <c r="AN550">
        <v>0.30217699999999997</v>
      </c>
      <c r="AO550">
        <v>2.8299999999999999E-4</v>
      </c>
      <c r="AP550">
        <v>0.118534</v>
      </c>
      <c r="AQ550">
        <v>0.171959</v>
      </c>
      <c r="AR550">
        <v>0.17129900000000001</v>
      </c>
      <c r="AS550">
        <v>0.14887400000000001</v>
      </c>
      <c r="AT550">
        <v>0.14171300000000001</v>
      </c>
      <c r="AU550">
        <v>0.102798</v>
      </c>
      <c r="AV550">
        <v>7.3118000000000002E-2</v>
      </c>
      <c r="AW550">
        <v>4.1459000000000003E-2</v>
      </c>
      <c r="AX550">
        <v>1.8939000000000001E-2</v>
      </c>
      <c r="AY550">
        <v>1.0836E-2</v>
      </c>
      <c r="AZ550">
        <v>4.7100000000000001E-4</v>
      </c>
      <c r="BA550">
        <v>0</v>
      </c>
      <c r="BB550">
        <v>0.66606999999999994</v>
      </c>
      <c r="BC550">
        <v>0.33393</v>
      </c>
      <c r="BD550">
        <v>0</v>
      </c>
      <c r="BE550">
        <v>0.62998199999999993</v>
      </c>
      <c r="BF550">
        <v>0.31744099999999997</v>
      </c>
      <c r="BG550">
        <v>5.2576999999999999E-2</v>
      </c>
      <c r="BH550">
        <v>0</v>
      </c>
      <c r="BI550">
        <v>8.4800000000000001E-4</v>
      </c>
      <c r="BJ550">
        <v>1.5453E-2</v>
      </c>
      <c r="BK550">
        <v>2.4027E-2</v>
      </c>
      <c r="BL550">
        <v>0.92028599999999994</v>
      </c>
      <c r="BM550">
        <v>9.7050000000000001E-3</v>
      </c>
      <c r="BN550">
        <v>4.5230000000000001E-3</v>
      </c>
      <c r="BO550">
        <v>2.5158E-2</v>
      </c>
      <c r="BP550">
        <v>0.93263000000000007</v>
      </c>
      <c r="BQ550">
        <v>4.0704999999999998E-2</v>
      </c>
      <c r="BR550">
        <v>2.6665000000000001E-2</v>
      </c>
      <c r="BS550">
        <v>1</v>
      </c>
      <c r="BT550" t="s">
        <v>5838</v>
      </c>
      <c r="BU550">
        <v>10613</v>
      </c>
      <c r="BV550">
        <v>1</v>
      </c>
      <c r="BW550">
        <v>0</v>
      </c>
    </row>
    <row r="551" spans="1:75" customFormat="1" x14ac:dyDescent="0.25">
      <c r="A551" t="s">
        <v>5839</v>
      </c>
      <c r="B551" t="s">
        <v>102</v>
      </c>
      <c r="C551" t="s">
        <v>43</v>
      </c>
      <c r="D551" t="s">
        <v>947</v>
      </c>
      <c r="E551">
        <v>2023</v>
      </c>
      <c r="F551">
        <v>3934</v>
      </c>
      <c r="G551">
        <v>2112</v>
      </c>
      <c r="H551">
        <v>1</v>
      </c>
      <c r="I551">
        <v>850</v>
      </c>
      <c r="J551">
        <v>1166</v>
      </c>
      <c r="K551">
        <v>1152</v>
      </c>
      <c r="L551">
        <v>834</v>
      </c>
      <c r="M551">
        <v>738</v>
      </c>
      <c r="N551">
        <v>516</v>
      </c>
      <c r="O551">
        <v>375</v>
      </c>
      <c r="P551">
        <v>229</v>
      </c>
      <c r="Q551">
        <v>108</v>
      </c>
      <c r="R551">
        <v>76</v>
      </c>
      <c r="S551">
        <v>3</v>
      </c>
      <c r="T551">
        <v>0</v>
      </c>
      <c r="U551">
        <v>3895</v>
      </c>
      <c r="V551">
        <v>2152</v>
      </c>
      <c r="W551">
        <v>0</v>
      </c>
      <c r="X551">
        <v>3624</v>
      </c>
      <c r="Y551">
        <v>2314</v>
      </c>
      <c r="Z551">
        <v>109</v>
      </c>
      <c r="AA551">
        <v>0</v>
      </c>
      <c r="AB551">
        <v>0</v>
      </c>
      <c r="AC551">
        <v>54</v>
      </c>
      <c r="AD551">
        <v>52</v>
      </c>
      <c r="AE551">
        <v>5899</v>
      </c>
      <c r="AF551">
        <v>26</v>
      </c>
      <c r="AG551">
        <v>2</v>
      </c>
      <c r="AH551">
        <v>14</v>
      </c>
      <c r="AI551">
        <v>5741</v>
      </c>
      <c r="AJ551">
        <v>284</v>
      </c>
      <c r="AK551">
        <v>22</v>
      </c>
      <c r="AL551">
        <v>6047</v>
      </c>
      <c r="AM551">
        <v>0.65057100000000001</v>
      </c>
      <c r="AN551">
        <v>0.34926400000000002</v>
      </c>
      <c r="AO551">
        <v>1.65E-4</v>
      </c>
      <c r="AP551">
        <v>0.140566</v>
      </c>
      <c r="AQ551">
        <v>0.19282299999999999</v>
      </c>
      <c r="AR551">
        <v>0.19050800000000001</v>
      </c>
      <c r="AS551">
        <v>0.13791999999999999</v>
      </c>
      <c r="AT551">
        <v>0.122044</v>
      </c>
      <c r="AU551">
        <v>8.5332000000000005E-2</v>
      </c>
      <c r="AV551">
        <v>6.2013999999999993E-2</v>
      </c>
      <c r="AW551">
        <v>3.7870000000000001E-2</v>
      </c>
      <c r="AX551">
        <v>1.7860000000000001E-2</v>
      </c>
      <c r="AY551">
        <v>1.2567999999999999E-2</v>
      </c>
      <c r="AZ551">
        <v>4.9600000000000002E-4</v>
      </c>
      <c r="BA551">
        <v>0</v>
      </c>
      <c r="BB551">
        <v>0.64412099999999994</v>
      </c>
      <c r="BC551">
        <v>0.355879</v>
      </c>
      <c r="BD551">
        <v>0</v>
      </c>
      <c r="BE551">
        <v>0.59930499999999998</v>
      </c>
      <c r="BF551">
        <v>0.38266899999999998</v>
      </c>
      <c r="BG551">
        <v>1.8024999999999999E-2</v>
      </c>
      <c r="BH551">
        <v>0</v>
      </c>
      <c r="BI551">
        <v>0</v>
      </c>
      <c r="BJ551">
        <v>8.9300000000000004E-3</v>
      </c>
      <c r="BK551">
        <v>8.5990000000000007E-3</v>
      </c>
      <c r="BL551">
        <v>0.97552499999999998</v>
      </c>
      <c r="BM551">
        <v>4.3E-3</v>
      </c>
      <c r="BN551">
        <v>3.3100000000000002E-4</v>
      </c>
      <c r="BO551">
        <v>2.3149999999999998E-3</v>
      </c>
      <c r="BP551">
        <v>0.94939600000000002</v>
      </c>
      <c r="BQ551">
        <v>4.6965000000000007E-2</v>
      </c>
      <c r="BR551">
        <v>3.6380000000000002E-3</v>
      </c>
      <c r="BS551">
        <v>1</v>
      </c>
      <c r="BT551" t="s">
        <v>5838</v>
      </c>
      <c r="BU551">
        <v>10613</v>
      </c>
      <c r="BV551">
        <v>0.56977299999999997</v>
      </c>
      <c r="BW551">
        <v>0</v>
      </c>
    </row>
    <row r="552" spans="1:75" customFormat="1" x14ac:dyDescent="0.25">
      <c r="A552" t="s">
        <v>5840</v>
      </c>
      <c r="B552" t="s">
        <v>102</v>
      </c>
      <c r="C552" t="s">
        <v>43</v>
      </c>
      <c r="D552" t="s">
        <v>949</v>
      </c>
      <c r="E552">
        <v>2023</v>
      </c>
      <c r="F552">
        <v>2408</v>
      </c>
      <c r="G552">
        <v>662</v>
      </c>
      <c r="H552">
        <v>0</v>
      </c>
      <c r="I552">
        <v>295</v>
      </c>
      <c r="J552">
        <v>470</v>
      </c>
      <c r="K552">
        <v>447</v>
      </c>
      <c r="L552">
        <v>498</v>
      </c>
      <c r="M552">
        <v>474</v>
      </c>
      <c r="N552">
        <v>405</v>
      </c>
      <c r="O552">
        <v>277</v>
      </c>
      <c r="P552">
        <v>139</v>
      </c>
      <c r="Q552">
        <v>50</v>
      </c>
      <c r="R552">
        <v>14</v>
      </c>
      <c r="S552">
        <v>1</v>
      </c>
      <c r="T552">
        <v>0</v>
      </c>
      <c r="U552">
        <v>2283</v>
      </c>
      <c r="V552">
        <v>787</v>
      </c>
      <c r="W552">
        <v>0</v>
      </c>
      <c r="X552">
        <v>2233</v>
      </c>
      <c r="Y552">
        <v>667</v>
      </c>
      <c r="Z552">
        <v>170</v>
      </c>
      <c r="AA552">
        <v>0</v>
      </c>
      <c r="AB552">
        <v>0</v>
      </c>
      <c r="AC552">
        <v>33</v>
      </c>
      <c r="AD552">
        <v>123</v>
      </c>
      <c r="AE552">
        <v>2887</v>
      </c>
      <c r="AF552">
        <v>7</v>
      </c>
      <c r="AG552">
        <v>15</v>
      </c>
      <c r="AH552">
        <v>5</v>
      </c>
      <c r="AI552">
        <v>2954</v>
      </c>
      <c r="AJ552">
        <v>110</v>
      </c>
      <c r="AK552">
        <v>6</v>
      </c>
      <c r="AL552">
        <v>3070</v>
      </c>
      <c r="AM552">
        <v>0.78436499999999998</v>
      </c>
      <c r="AN552">
        <v>0.21563499999999999</v>
      </c>
      <c r="AO552">
        <v>0</v>
      </c>
      <c r="AP552">
        <v>9.6090999999999996E-2</v>
      </c>
      <c r="AQ552">
        <v>0.15309400000000001</v>
      </c>
      <c r="AR552">
        <v>0.14560300000000001</v>
      </c>
      <c r="AS552">
        <v>0.162215</v>
      </c>
      <c r="AT552">
        <v>0.15439700000000001</v>
      </c>
      <c r="AU552">
        <v>0.13192200000000001</v>
      </c>
      <c r="AV552">
        <v>9.0228000000000003E-2</v>
      </c>
      <c r="AW552">
        <v>4.5276999999999998E-2</v>
      </c>
      <c r="AX552">
        <v>1.6286999999999999E-2</v>
      </c>
      <c r="AY552">
        <v>4.5599999999999998E-3</v>
      </c>
      <c r="AZ552">
        <v>3.2600000000000001E-4</v>
      </c>
      <c r="BA552">
        <v>0</v>
      </c>
      <c r="BB552">
        <v>0.74364799999999998</v>
      </c>
      <c r="BC552">
        <v>0.25635200000000002</v>
      </c>
      <c r="BD552">
        <v>0</v>
      </c>
      <c r="BE552">
        <v>0.72736199999999995</v>
      </c>
      <c r="BF552">
        <v>0.21726400000000001</v>
      </c>
      <c r="BG552">
        <v>5.5374999999999987E-2</v>
      </c>
      <c r="BH552">
        <v>0</v>
      </c>
      <c r="BI552">
        <v>0</v>
      </c>
      <c r="BJ552">
        <v>1.0749E-2</v>
      </c>
      <c r="BK552">
        <v>4.0065000000000003E-2</v>
      </c>
      <c r="BL552">
        <v>0.94039100000000009</v>
      </c>
      <c r="BM552">
        <v>2.2799999999999999E-3</v>
      </c>
      <c r="BN552">
        <v>4.8859999999999997E-3</v>
      </c>
      <c r="BO552">
        <v>1.629E-3</v>
      </c>
      <c r="BP552">
        <v>0.96221500000000004</v>
      </c>
      <c r="BQ552">
        <v>3.5831000000000002E-2</v>
      </c>
      <c r="BR552">
        <v>1.954E-3</v>
      </c>
      <c r="BS552">
        <v>1</v>
      </c>
      <c r="BT552" t="s">
        <v>5838</v>
      </c>
      <c r="BU552">
        <v>10613</v>
      </c>
      <c r="BV552">
        <v>0.28926800000000003</v>
      </c>
      <c r="BW552">
        <v>0</v>
      </c>
    </row>
    <row r="553" spans="1:75" customFormat="1" x14ac:dyDescent="0.25">
      <c r="A553" t="s">
        <v>5841</v>
      </c>
      <c r="B553" t="s">
        <v>102</v>
      </c>
      <c r="C553" t="s">
        <v>43</v>
      </c>
      <c r="D553" t="s">
        <v>951</v>
      </c>
      <c r="E553">
        <v>2023</v>
      </c>
      <c r="F553">
        <v>171</v>
      </c>
      <c r="G553">
        <v>167</v>
      </c>
      <c r="H553">
        <v>1</v>
      </c>
      <c r="I553">
        <v>11</v>
      </c>
      <c r="J553">
        <v>19</v>
      </c>
      <c r="K553">
        <v>46</v>
      </c>
      <c r="L553">
        <v>68</v>
      </c>
      <c r="M553">
        <v>115</v>
      </c>
      <c r="N553">
        <v>31</v>
      </c>
      <c r="O553">
        <v>19</v>
      </c>
      <c r="P553">
        <v>12</v>
      </c>
      <c r="Q553">
        <v>12</v>
      </c>
      <c r="R553">
        <v>6</v>
      </c>
      <c r="S553">
        <v>0</v>
      </c>
      <c r="T553">
        <v>0</v>
      </c>
      <c r="U553">
        <v>59</v>
      </c>
      <c r="V553">
        <v>280</v>
      </c>
      <c r="W553">
        <v>0</v>
      </c>
      <c r="X553">
        <v>173</v>
      </c>
      <c r="Y553">
        <v>163</v>
      </c>
      <c r="Z553">
        <v>3</v>
      </c>
      <c r="AA553">
        <v>0</v>
      </c>
      <c r="AB553">
        <v>0</v>
      </c>
      <c r="AC553">
        <v>1</v>
      </c>
      <c r="AD553">
        <v>4</v>
      </c>
      <c r="AE553">
        <v>334</v>
      </c>
      <c r="AF553">
        <v>0</v>
      </c>
      <c r="AG553">
        <v>0</v>
      </c>
      <c r="AH553">
        <v>0</v>
      </c>
      <c r="AI553">
        <v>324</v>
      </c>
      <c r="AJ553">
        <v>14</v>
      </c>
      <c r="AK553">
        <v>1</v>
      </c>
      <c r="AL553">
        <v>339</v>
      </c>
      <c r="AM553">
        <v>0.50442500000000001</v>
      </c>
      <c r="AN553">
        <v>0.49262499999999998</v>
      </c>
      <c r="AO553">
        <v>2.9499999999999999E-3</v>
      </c>
      <c r="AP553">
        <v>3.2447999999999998E-2</v>
      </c>
      <c r="AQ553">
        <v>5.6047E-2</v>
      </c>
      <c r="AR553">
        <v>0.13569300000000001</v>
      </c>
      <c r="AS553">
        <v>0.20058999999999999</v>
      </c>
      <c r="AT553">
        <v>0.33923300000000001</v>
      </c>
      <c r="AU553">
        <v>9.1445000000000012E-2</v>
      </c>
      <c r="AV553">
        <v>5.6047E-2</v>
      </c>
      <c r="AW553">
        <v>3.5397999999999999E-2</v>
      </c>
      <c r="AX553">
        <v>3.5397999999999999E-2</v>
      </c>
      <c r="AY553">
        <v>1.7698999999999999E-2</v>
      </c>
      <c r="AZ553">
        <v>0</v>
      </c>
      <c r="BA553">
        <v>0</v>
      </c>
      <c r="BB553">
        <v>0.174041</v>
      </c>
      <c r="BC553">
        <v>0.825959</v>
      </c>
      <c r="BD553">
        <v>0</v>
      </c>
      <c r="BE553">
        <v>0.510324</v>
      </c>
      <c r="BF553">
        <v>0.48082599999999998</v>
      </c>
      <c r="BG553">
        <v>8.8500000000000002E-3</v>
      </c>
      <c r="BH553">
        <v>0</v>
      </c>
      <c r="BI553">
        <v>0</v>
      </c>
      <c r="BJ553">
        <v>2.9499999999999999E-3</v>
      </c>
      <c r="BK553">
        <v>1.1799E-2</v>
      </c>
      <c r="BL553">
        <v>0.98525099999999999</v>
      </c>
      <c r="BM553">
        <v>0</v>
      </c>
      <c r="BN553">
        <v>0</v>
      </c>
      <c r="BO553">
        <v>0</v>
      </c>
      <c r="BP553">
        <v>0.95575199999999993</v>
      </c>
      <c r="BQ553">
        <v>4.1298000000000001E-2</v>
      </c>
      <c r="BR553">
        <v>2.9499999999999999E-3</v>
      </c>
      <c r="BS553">
        <v>1</v>
      </c>
      <c r="BT553" t="s">
        <v>5838</v>
      </c>
      <c r="BU553">
        <v>10613</v>
      </c>
      <c r="BV553">
        <v>3.1941999999999998E-2</v>
      </c>
      <c r="BW553">
        <v>0</v>
      </c>
    </row>
    <row r="554" spans="1:75" customFormat="1" x14ac:dyDescent="0.25">
      <c r="A554" t="s">
        <v>5842</v>
      </c>
      <c r="B554" t="s">
        <v>102</v>
      </c>
      <c r="C554" t="s">
        <v>43</v>
      </c>
      <c r="D554" t="s">
        <v>953</v>
      </c>
      <c r="E554">
        <v>2023</v>
      </c>
      <c r="F554">
        <v>321</v>
      </c>
      <c r="G554">
        <v>112</v>
      </c>
      <c r="H554">
        <v>1</v>
      </c>
      <c r="I554">
        <v>16</v>
      </c>
      <c r="J554">
        <v>44</v>
      </c>
      <c r="K554">
        <v>53</v>
      </c>
      <c r="L554">
        <v>73</v>
      </c>
      <c r="M554">
        <v>79</v>
      </c>
      <c r="N554">
        <v>64</v>
      </c>
      <c r="O554">
        <v>55</v>
      </c>
      <c r="P554">
        <v>24</v>
      </c>
      <c r="Q554">
        <v>17</v>
      </c>
      <c r="R554">
        <v>9</v>
      </c>
      <c r="S554">
        <v>0</v>
      </c>
      <c r="T554">
        <v>0</v>
      </c>
      <c r="U554">
        <v>349</v>
      </c>
      <c r="V554">
        <v>85</v>
      </c>
      <c r="W554">
        <v>0</v>
      </c>
      <c r="X554">
        <v>315</v>
      </c>
      <c r="Y554">
        <v>101</v>
      </c>
      <c r="Z554">
        <v>18</v>
      </c>
      <c r="AA554">
        <v>0</v>
      </c>
      <c r="AB554">
        <v>1</v>
      </c>
      <c r="AC554">
        <v>17</v>
      </c>
      <c r="AD554">
        <v>42</v>
      </c>
      <c r="AE554">
        <v>276</v>
      </c>
      <c r="AF554">
        <v>67</v>
      </c>
      <c r="AG554">
        <v>31</v>
      </c>
      <c r="AH554">
        <v>0</v>
      </c>
      <c r="AI554">
        <v>418</v>
      </c>
      <c r="AJ554">
        <v>13</v>
      </c>
      <c r="AK554">
        <v>3</v>
      </c>
      <c r="AL554">
        <v>434</v>
      </c>
      <c r="AM554">
        <v>0.73963099999999993</v>
      </c>
      <c r="AN554">
        <v>0.25806499999999999</v>
      </c>
      <c r="AO554">
        <v>2.3040000000000001E-3</v>
      </c>
      <c r="AP554">
        <v>3.6866000000000003E-2</v>
      </c>
      <c r="AQ554">
        <v>0.101382</v>
      </c>
      <c r="AR554">
        <v>0.12212000000000001</v>
      </c>
      <c r="AS554">
        <v>0.16820299999999999</v>
      </c>
      <c r="AT554">
        <v>0.182028</v>
      </c>
      <c r="AU554">
        <v>0.14746500000000001</v>
      </c>
      <c r="AV554">
        <v>0.12672800000000001</v>
      </c>
      <c r="AW554">
        <v>5.5300000000000002E-2</v>
      </c>
      <c r="AX554">
        <v>3.9170999999999997E-2</v>
      </c>
      <c r="AY554">
        <v>2.0736999999999998E-2</v>
      </c>
      <c r="AZ554">
        <v>0</v>
      </c>
      <c r="BA554">
        <v>0</v>
      </c>
      <c r="BB554">
        <v>0.80414699999999995</v>
      </c>
      <c r="BC554">
        <v>0.195853</v>
      </c>
      <c r="BD554">
        <v>0</v>
      </c>
      <c r="BE554">
        <v>0.72580600000000006</v>
      </c>
      <c r="BF554">
        <v>0.23271900000000001</v>
      </c>
      <c r="BG554">
        <v>4.1474999999999998E-2</v>
      </c>
      <c r="BH554">
        <v>0</v>
      </c>
      <c r="BI554">
        <v>2.3040000000000001E-3</v>
      </c>
      <c r="BJ554">
        <v>3.9170999999999997E-2</v>
      </c>
      <c r="BK554">
        <v>9.6773999999999999E-2</v>
      </c>
      <c r="BL554">
        <v>0.63594499999999998</v>
      </c>
      <c r="BM554">
        <v>0.15437799999999999</v>
      </c>
      <c r="BN554">
        <v>7.1429000000000006E-2</v>
      </c>
      <c r="BO554">
        <v>0</v>
      </c>
      <c r="BP554">
        <v>0.96313400000000005</v>
      </c>
      <c r="BQ554">
        <v>2.9954000000000001E-2</v>
      </c>
      <c r="BR554">
        <v>6.9120000000000006E-3</v>
      </c>
      <c r="BS554">
        <v>1</v>
      </c>
      <c r="BT554" t="s">
        <v>5838</v>
      </c>
      <c r="BU554">
        <v>10613</v>
      </c>
      <c r="BV554">
        <v>4.0892999999999999E-2</v>
      </c>
      <c r="BW554">
        <v>0</v>
      </c>
    </row>
    <row r="555" spans="1:75" customFormat="1" x14ac:dyDescent="0.25">
      <c r="A555" t="s">
        <v>5843</v>
      </c>
      <c r="B555" t="s">
        <v>102</v>
      </c>
      <c r="C555" t="s">
        <v>43</v>
      </c>
      <c r="D555" t="s">
        <v>961</v>
      </c>
      <c r="E555">
        <v>2023</v>
      </c>
      <c r="F555">
        <v>569</v>
      </c>
      <c r="G555">
        <v>154</v>
      </c>
      <c r="H555">
        <v>0</v>
      </c>
      <c r="I555">
        <v>86</v>
      </c>
      <c r="J555">
        <v>126</v>
      </c>
      <c r="K555">
        <v>120</v>
      </c>
      <c r="L555">
        <v>107</v>
      </c>
      <c r="M555">
        <v>98</v>
      </c>
      <c r="N555">
        <v>75</v>
      </c>
      <c r="O555">
        <v>50</v>
      </c>
      <c r="P555">
        <v>36</v>
      </c>
      <c r="Q555">
        <v>14</v>
      </c>
      <c r="R555">
        <v>10</v>
      </c>
      <c r="S555">
        <v>1</v>
      </c>
      <c r="T555">
        <v>0</v>
      </c>
      <c r="U555">
        <v>483</v>
      </c>
      <c r="V555">
        <v>240</v>
      </c>
      <c r="W555">
        <v>0</v>
      </c>
      <c r="X555">
        <v>341</v>
      </c>
      <c r="Y555">
        <v>124</v>
      </c>
      <c r="Z555">
        <v>258</v>
      </c>
      <c r="AA555">
        <v>0</v>
      </c>
      <c r="AB555">
        <v>8</v>
      </c>
      <c r="AC555">
        <v>59</v>
      </c>
      <c r="AD555">
        <v>34</v>
      </c>
      <c r="AE555">
        <v>371</v>
      </c>
      <c r="AF555">
        <v>3</v>
      </c>
      <c r="AG555">
        <v>0</v>
      </c>
      <c r="AH555">
        <v>248</v>
      </c>
      <c r="AI555">
        <v>465</v>
      </c>
      <c r="AJ555">
        <v>9</v>
      </c>
      <c r="AK555">
        <v>249</v>
      </c>
      <c r="AL555">
        <v>723</v>
      </c>
      <c r="AM555">
        <v>0.786999</v>
      </c>
      <c r="AN555">
        <v>0.213001</v>
      </c>
      <c r="AO555">
        <v>0</v>
      </c>
      <c r="AP555">
        <v>0.118949</v>
      </c>
      <c r="AQ555">
        <v>0.17427400000000001</v>
      </c>
      <c r="AR555">
        <v>0.16597500000000001</v>
      </c>
      <c r="AS555">
        <v>0.14799399999999999</v>
      </c>
      <c r="AT555">
        <v>0.135546</v>
      </c>
      <c r="AU555">
        <v>0.10373400000000001</v>
      </c>
      <c r="AV555">
        <v>6.9156000000000009E-2</v>
      </c>
      <c r="AW555">
        <v>4.9792999999999997E-2</v>
      </c>
      <c r="AX555">
        <v>1.9363999999999999E-2</v>
      </c>
      <c r="AY555">
        <v>1.3831E-2</v>
      </c>
      <c r="AZ555">
        <v>1.3829999999999999E-3</v>
      </c>
      <c r="BA555">
        <v>0</v>
      </c>
      <c r="BB555">
        <v>0.66805000000000003</v>
      </c>
      <c r="BC555">
        <v>0.33195000000000002</v>
      </c>
      <c r="BD555">
        <v>0</v>
      </c>
      <c r="BE555">
        <v>0.47164600000000001</v>
      </c>
      <c r="BF555">
        <v>0.17150799999999999</v>
      </c>
      <c r="BG555">
        <v>0.35684600000000011</v>
      </c>
      <c r="BH555">
        <v>0</v>
      </c>
      <c r="BI555">
        <v>1.1065E-2</v>
      </c>
      <c r="BJ555">
        <v>8.1603999999999996E-2</v>
      </c>
      <c r="BK555">
        <v>4.7026000000000012E-2</v>
      </c>
      <c r="BL555">
        <v>0.51314000000000004</v>
      </c>
      <c r="BM555">
        <v>4.1489999999999999E-3</v>
      </c>
      <c r="BN555">
        <v>0</v>
      </c>
      <c r="BO555">
        <v>0.34301500000000001</v>
      </c>
      <c r="BP555">
        <v>0.643154</v>
      </c>
      <c r="BQ555">
        <v>1.2448000000000001E-2</v>
      </c>
      <c r="BR555">
        <v>0.34439799999999998</v>
      </c>
      <c r="BS555">
        <v>1</v>
      </c>
      <c r="BT555" t="s">
        <v>5838</v>
      </c>
      <c r="BU555">
        <v>10613</v>
      </c>
      <c r="BV555">
        <v>6.8124000000000004E-2</v>
      </c>
      <c r="BW555">
        <v>0</v>
      </c>
    </row>
    <row r="556" spans="1:75" customFormat="1" x14ac:dyDescent="0.25">
      <c r="A556" t="s">
        <v>5844</v>
      </c>
      <c r="B556" t="s">
        <v>102</v>
      </c>
      <c r="C556" t="s">
        <v>187</v>
      </c>
      <c r="D556" t="s">
        <v>44</v>
      </c>
      <c r="E556">
        <v>2023</v>
      </c>
      <c r="F556">
        <v>100</v>
      </c>
      <c r="G556">
        <v>30</v>
      </c>
      <c r="H556">
        <v>0</v>
      </c>
      <c r="I556">
        <v>26</v>
      </c>
      <c r="J556">
        <v>25</v>
      </c>
      <c r="K556">
        <v>15</v>
      </c>
      <c r="L556">
        <v>16</v>
      </c>
      <c r="M556">
        <v>13</v>
      </c>
      <c r="N556">
        <v>12</v>
      </c>
      <c r="O556">
        <v>7</v>
      </c>
      <c r="P556">
        <v>12</v>
      </c>
      <c r="Q556">
        <v>3</v>
      </c>
      <c r="R556">
        <v>1</v>
      </c>
      <c r="S556">
        <v>0</v>
      </c>
      <c r="T556">
        <v>0</v>
      </c>
      <c r="U556">
        <v>122</v>
      </c>
      <c r="V556">
        <v>8</v>
      </c>
      <c r="W556">
        <v>0</v>
      </c>
      <c r="X556">
        <v>94</v>
      </c>
      <c r="Y556">
        <v>27</v>
      </c>
      <c r="Z556">
        <v>9</v>
      </c>
      <c r="AA556" t="s">
        <v>74</v>
      </c>
      <c r="AB556" t="s">
        <v>74</v>
      </c>
      <c r="AC556" t="s">
        <v>74</v>
      </c>
      <c r="AD556" t="s">
        <v>74</v>
      </c>
      <c r="AE556" t="s">
        <v>74</v>
      </c>
      <c r="AF556" t="s">
        <v>74</v>
      </c>
      <c r="AG556" t="s">
        <v>74</v>
      </c>
      <c r="AH556" t="s">
        <v>74</v>
      </c>
      <c r="AI556">
        <v>102</v>
      </c>
      <c r="AJ556">
        <v>15</v>
      </c>
      <c r="AK556">
        <v>13</v>
      </c>
      <c r="AL556">
        <v>130</v>
      </c>
      <c r="AM556">
        <v>0.769231</v>
      </c>
      <c r="AN556">
        <v>0.230769</v>
      </c>
      <c r="AO556">
        <v>0</v>
      </c>
      <c r="AP556">
        <v>0.2</v>
      </c>
      <c r="AQ556">
        <v>0.19230800000000001</v>
      </c>
      <c r="AR556">
        <v>0.115385</v>
      </c>
      <c r="AS556">
        <v>0.12307700000000001</v>
      </c>
      <c r="AT556">
        <v>0.1</v>
      </c>
      <c r="AU556">
        <v>9.2308000000000001E-2</v>
      </c>
      <c r="AV556">
        <v>5.3845999999999998E-2</v>
      </c>
      <c r="AW556">
        <v>9.2308000000000001E-2</v>
      </c>
      <c r="AX556">
        <v>2.3077E-2</v>
      </c>
      <c r="AY556">
        <v>7.6920000000000001E-3</v>
      </c>
      <c r="AZ556">
        <v>0</v>
      </c>
      <c r="BA556">
        <v>0</v>
      </c>
      <c r="BB556">
        <v>0.93846199999999991</v>
      </c>
      <c r="BC556">
        <v>6.1538000000000002E-2</v>
      </c>
      <c r="BD556">
        <v>0</v>
      </c>
      <c r="BE556">
        <v>0.72307699999999997</v>
      </c>
      <c r="BF556">
        <v>0.20769199999999999</v>
      </c>
      <c r="BG556">
        <v>6.9231000000000001E-2</v>
      </c>
      <c r="BH556">
        <v>0</v>
      </c>
      <c r="BI556">
        <v>0</v>
      </c>
      <c r="BJ556">
        <v>0</v>
      </c>
      <c r="BK556">
        <v>0</v>
      </c>
      <c r="BL556">
        <v>0</v>
      </c>
      <c r="BM556">
        <v>0</v>
      </c>
      <c r="BN556">
        <v>0</v>
      </c>
      <c r="BO556">
        <v>0</v>
      </c>
      <c r="BP556">
        <v>0.78461500000000006</v>
      </c>
      <c r="BQ556">
        <v>0.115385</v>
      </c>
      <c r="BR556">
        <v>0.1</v>
      </c>
      <c r="BS556">
        <v>1</v>
      </c>
      <c r="BT556" t="s">
        <v>5845</v>
      </c>
      <c r="BU556">
        <v>130</v>
      </c>
      <c r="BV556">
        <v>1</v>
      </c>
      <c r="BW556">
        <v>0</v>
      </c>
    </row>
    <row r="557" spans="1:75" customFormat="1" x14ac:dyDescent="0.25">
      <c r="A557" t="s">
        <v>5846</v>
      </c>
      <c r="B557" t="s">
        <v>102</v>
      </c>
      <c r="C557" t="s">
        <v>187</v>
      </c>
      <c r="D557" t="s">
        <v>947</v>
      </c>
      <c r="E557">
        <v>2023</v>
      </c>
      <c r="F557" t="s">
        <v>74</v>
      </c>
      <c r="G557" t="s">
        <v>74</v>
      </c>
      <c r="H557" t="s">
        <v>74</v>
      </c>
      <c r="I557" t="s">
        <v>74</v>
      </c>
      <c r="J557" t="s">
        <v>74</v>
      </c>
      <c r="K557" t="s">
        <v>74</v>
      </c>
      <c r="L557" t="s">
        <v>74</v>
      </c>
      <c r="M557" t="s">
        <v>74</v>
      </c>
      <c r="N557" t="s">
        <v>74</v>
      </c>
      <c r="O557" t="s">
        <v>74</v>
      </c>
      <c r="P557" t="s">
        <v>74</v>
      </c>
      <c r="Q557" t="s">
        <v>74</v>
      </c>
      <c r="R557" t="s">
        <v>74</v>
      </c>
      <c r="S557" t="s">
        <v>74</v>
      </c>
      <c r="T557" t="s">
        <v>74</v>
      </c>
      <c r="U557" t="s">
        <v>74</v>
      </c>
      <c r="V557" t="s">
        <v>74</v>
      </c>
      <c r="W557" t="s">
        <v>74</v>
      </c>
      <c r="X557" t="s">
        <v>74</v>
      </c>
      <c r="Y557" t="s">
        <v>74</v>
      </c>
      <c r="Z557" t="s">
        <v>74</v>
      </c>
      <c r="AA557" t="s">
        <v>74</v>
      </c>
      <c r="AB557" t="s">
        <v>74</v>
      </c>
      <c r="AC557" t="s">
        <v>74</v>
      </c>
      <c r="AD557" t="s">
        <v>74</v>
      </c>
      <c r="AE557" t="s">
        <v>74</v>
      </c>
      <c r="AF557" t="s">
        <v>74</v>
      </c>
      <c r="AG557" t="s">
        <v>74</v>
      </c>
      <c r="AH557" t="s">
        <v>74</v>
      </c>
      <c r="AI557" t="s">
        <v>74</v>
      </c>
      <c r="AJ557" t="s">
        <v>74</v>
      </c>
      <c r="AK557" t="s">
        <v>74</v>
      </c>
      <c r="AL557" t="s">
        <v>74</v>
      </c>
      <c r="AM557" t="s">
        <v>74</v>
      </c>
      <c r="AN557" t="s">
        <v>74</v>
      </c>
      <c r="AO557" t="s">
        <v>74</v>
      </c>
      <c r="AP557" t="s">
        <v>74</v>
      </c>
      <c r="AQ557" t="s">
        <v>74</v>
      </c>
      <c r="AR557" t="s">
        <v>74</v>
      </c>
      <c r="AS557" t="s">
        <v>74</v>
      </c>
      <c r="AT557" t="s">
        <v>74</v>
      </c>
      <c r="AU557" t="s">
        <v>74</v>
      </c>
      <c r="AV557" t="s">
        <v>74</v>
      </c>
      <c r="AW557" t="s">
        <v>74</v>
      </c>
      <c r="AX557" t="s">
        <v>74</v>
      </c>
      <c r="AY557" t="s">
        <v>74</v>
      </c>
      <c r="AZ557" t="s">
        <v>74</v>
      </c>
      <c r="BA557" t="s">
        <v>74</v>
      </c>
      <c r="BB557" t="s">
        <v>74</v>
      </c>
      <c r="BC557" t="s">
        <v>74</v>
      </c>
      <c r="BD557" t="s">
        <v>74</v>
      </c>
      <c r="BE557" t="s">
        <v>74</v>
      </c>
      <c r="BF557" t="s">
        <v>74</v>
      </c>
      <c r="BG557" t="s">
        <v>74</v>
      </c>
      <c r="BH557" t="s">
        <v>74</v>
      </c>
      <c r="BI557" t="s">
        <v>74</v>
      </c>
      <c r="BJ557" t="s">
        <v>74</v>
      </c>
      <c r="BK557" t="s">
        <v>74</v>
      </c>
      <c r="BL557" t="s">
        <v>74</v>
      </c>
      <c r="BM557" t="s">
        <v>74</v>
      </c>
      <c r="BN557" t="s">
        <v>74</v>
      </c>
      <c r="BO557" t="s">
        <v>74</v>
      </c>
      <c r="BP557" t="s">
        <v>74</v>
      </c>
      <c r="BQ557" t="s">
        <v>74</v>
      </c>
      <c r="BR557" t="s">
        <v>74</v>
      </c>
      <c r="BS557" t="s">
        <v>74</v>
      </c>
      <c r="BT557" t="s">
        <v>5845</v>
      </c>
      <c r="BU557" t="s">
        <v>74</v>
      </c>
      <c r="BV557" t="s">
        <v>74</v>
      </c>
      <c r="BW557">
        <v>0</v>
      </c>
    </row>
    <row r="558" spans="1:75" customFormat="1" x14ac:dyDescent="0.25">
      <c r="A558" t="s">
        <v>5847</v>
      </c>
      <c r="B558" t="s">
        <v>102</v>
      </c>
      <c r="C558" t="s">
        <v>187</v>
      </c>
      <c r="D558" t="s">
        <v>949</v>
      </c>
      <c r="E558">
        <v>2023</v>
      </c>
      <c r="F558" t="s">
        <v>74</v>
      </c>
      <c r="G558" t="s">
        <v>74</v>
      </c>
      <c r="H558" t="s">
        <v>74</v>
      </c>
      <c r="I558" t="s">
        <v>74</v>
      </c>
      <c r="J558" t="s">
        <v>74</v>
      </c>
      <c r="K558" t="s">
        <v>74</v>
      </c>
      <c r="L558" t="s">
        <v>74</v>
      </c>
      <c r="M558" t="s">
        <v>74</v>
      </c>
      <c r="N558" t="s">
        <v>74</v>
      </c>
      <c r="O558" t="s">
        <v>74</v>
      </c>
      <c r="P558" t="s">
        <v>74</v>
      </c>
      <c r="Q558" t="s">
        <v>74</v>
      </c>
      <c r="R558" t="s">
        <v>74</v>
      </c>
      <c r="S558" t="s">
        <v>74</v>
      </c>
      <c r="T558" t="s">
        <v>74</v>
      </c>
      <c r="U558" t="s">
        <v>74</v>
      </c>
      <c r="V558" t="s">
        <v>74</v>
      </c>
      <c r="W558" t="s">
        <v>74</v>
      </c>
      <c r="X558" t="s">
        <v>74</v>
      </c>
      <c r="Y558" t="s">
        <v>74</v>
      </c>
      <c r="Z558" t="s">
        <v>74</v>
      </c>
      <c r="AA558" t="s">
        <v>74</v>
      </c>
      <c r="AB558" t="s">
        <v>74</v>
      </c>
      <c r="AC558" t="s">
        <v>74</v>
      </c>
      <c r="AD558" t="s">
        <v>74</v>
      </c>
      <c r="AE558" t="s">
        <v>74</v>
      </c>
      <c r="AF558" t="s">
        <v>74</v>
      </c>
      <c r="AG558" t="s">
        <v>74</v>
      </c>
      <c r="AH558" t="s">
        <v>74</v>
      </c>
      <c r="AI558" t="s">
        <v>74</v>
      </c>
      <c r="AJ558" t="s">
        <v>74</v>
      </c>
      <c r="AK558" t="s">
        <v>74</v>
      </c>
      <c r="AL558" t="s">
        <v>74</v>
      </c>
      <c r="AM558" t="s">
        <v>74</v>
      </c>
      <c r="AN558" t="s">
        <v>74</v>
      </c>
      <c r="AO558" t="s">
        <v>74</v>
      </c>
      <c r="AP558" t="s">
        <v>74</v>
      </c>
      <c r="AQ558" t="s">
        <v>74</v>
      </c>
      <c r="AR558" t="s">
        <v>74</v>
      </c>
      <c r="AS558" t="s">
        <v>74</v>
      </c>
      <c r="AT558" t="s">
        <v>74</v>
      </c>
      <c r="AU558" t="s">
        <v>74</v>
      </c>
      <c r="AV558" t="s">
        <v>74</v>
      </c>
      <c r="AW558" t="s">
        <v>74</v>
      </c>
      <c r="AX558" t="s">
        <v>74</v>
      </c>
      <c r="AY558" t="s">
        <v>74</v>
      </c>
      <c r="AZ558" t="s">
        <v>74</v>
      </c>
      <c r="BA558" t="s">
        <v>74</v>
      </c>
      <c r="BB558" t="s">
        <v>74</v>
      </c>
      <c r="BC558" t="s">
        <v>74</v>
      </c>
      <c r="BD558" t="s">
        <v>74</v>
      </c>
      <c r="BE558" t="s">
        <v>74</v>
      </c>
      <c r="BF558" t="s">
        <v>74</v>
      </c>
      <c r="BG558" t="s">
        <v>74</v>
      </c>
      <c r="BH558" t="s">
        <v>74</v>
      </c>
      <c r="BI558" t="s">
        <v>74</v>
      </c>
      <c r="BJ558" t="s">
        <v>74</v>
      </c>
      <c r="BK558" t="s">
        <v>74</v>
      </c>
      <c r="BL558" t="s">
        <v>74</v>
      </c>
      <c r="BM558" t="s">
        <v>74</v>
      </c>
      <c r="BN558" t="s">
        <v>74</v>
      </c>
      <c r="BO558" t="s">
        <v>74</v>
      </c>
      <c r="BP558" t="s">
        <v>74</v>
      </c>
      <c r="BQ558" t="s">
        <v>74</v>
      </c>
      <c r="BR558" t="s">
        <v>74</v>
      </c>
      <c r="BS558" t="s">
        <v>74</v>
      </c>
      <c r="BT558" t="s">
        <v>5845</v>
      </c>
      <c r="BU558" t="s">
        <v>74</v>
      </c>
      <c r="BV558" t="s">
        <v>74</v>
      </c>
      <c r="BW558">
        <v>0</v>
      </c>
    </row>
    <row r="559" spans="1:75" customFormat="1" x14ac:dyDescent="0.25">
      <c r="A559" t="s">
        <v>5848</v>
      </c>
      <c r="B559" t="s">
        <v>102</v>
      </c>
      <c r="C559" t="s">
        <v>187</v>
      </c>
      <c r="D559" t="s">
        <v>953</v>
      </c>
      <c r="E559">
        <v>2023</v>
      </c>
      <c r="F559" t="s">
        <v>74</v>
      </c>
      <c r="G559" t="s">
        <v>74</v>
      </c>
      <c r="H559" t="s">
        <v>74</v>
      </c>
      <c r="I559" t="s">
        <v>74</v>
      </c>
      <c r="J559" t="s">
        <v>74</v>
      </c>
      <c r="K559" t="s">
        <v>74</v>
      </c>
      <c r="L559" t="s">
        <v>74</v>
      </c>
      <c r="M559" t="s">
        <v>74</v>
      </c>
      <c r="N559" t="s">
        <v>74</v>
      </c>
      <c r="O559" t="s">
        <v>74</v>
      </c>
      <c r="P559" t="s">
        <v>74</v>
      </c>
      <c r="Q559" t="s">
        <v>74</v>
      </c>
      <c r="R559" t="s">
        <v>74</v>
      </c>
      <c r="S559" t="s">
        <v>74</v>
      </c>
      <c r="T559" t="s">
        <v>74</v>
      </c>
      <c r="U559" t="s">
        <v>74</v>
      </c>
      <c r="V559" t="s">
        <v>74</v>
      </c>
      <c r="W559" t="s">
        <v>74</v>
      </c>
      <c r="X559" t="s">
        <v>74</v>
      </c>
      <c r="Y559" t="s">
        <v>74</v>
      </c>
      <c r="Z559" t="s">
        <v>74</v>
      </c>
      <c r="AA559" t="s">
        <v>74</v>
      </c>
      <c r="AB559" t="s">
        <v>74</v>
      </c>
      <c r="AC559" t="s">
        <v>74</v>
      </c>
      <c r="AD559" t="s">
        <v>74</v>
      </c>
      <c r="AE559" t="s">
        <v>74</v>
      </c>
      <c r="AF559" t="s">
        <v>74</v>
      </c>
      <c r="AG559" t="s">
        <v>74</v>
      </c>
      <c r="AH559" t="s">
        <v>74</v>
      </c>
      <c r="AI559" t="s">
        <v>74</v>
      </c>
      <c r="AJ559" t="s">
        <v>74</v>
      </c>
      <c r="AK559" t="s">
        <v>74</v>
      </c>
      <c r="AL559" t="s">
        <v>74</v>
      </c>
      <c r="AM559" t="s">
        <v>74</v>
      </c>
      <c r="AN559" t="s">
        <v>74</v>
      </c>
      <c r="AO559" t="s">
        <v>74</v>
      </c>
      <c r="AP559" t="s">
        <v>74</v>
      </c>
      <c r="AQ559" t="s">
        <v>74</v>
      </c>
      <c r="AR559" t="s">
        <v>74</v>
      </c>
      <c r="AS559" t="s">
        <v>74</v>
      </c>
      <c r="AT559" t="s">
        <v>74</v>
      </c>
      <c r="AU559" t="s">
        <v>74</v>
      </c>
      <c r="AV559" t="s">
        <v>74</v>
      </c>
      <c r="AW559" t="s">
        <v>74</v>
      </c>
      <c r="AX559" t="s">
        <v>74</v>
      </c>
      <c r="AY559" t="s">
        <v>74</v>
      </c>
      <c r="AZ559" t="s">
        <v>74</v>
      </c>
      <c r="BA559" t="s">
        <v>74</v>
      </c>
      <c r="BB559" t="s">
        <v>74</v>
      </c>
      <c r="BC559" t="s">
        <v>74</v>
      </c>
      <c r="BD559" t="s">
        <v>74</v>
      </c>
      <c r="BE559" t="s">
        <v>74</v>
      </c>
      <c r="BF559" t="s">
        <v>74</v>
      </c>
      <c r="BG559" t="s">
        <v>74</v>
      </c>
      <c r="BH559" t="s">
        <v>74</v>
      </c>
      <c r="BI559" t="s">
        <v>74</v>
      </c>
      <c r="BJ559" t="s">
        <v>74</v>
      </c>
      <c r="BK559" t="s">
        <v>74</v>
      </c>
      <c r="BL559" t="s">
        <v>74</v>
      </c>
      <c r="BM559" t="s">
        <v>74</v>
      </c>
      <c r="BN559" t="s">
        <v>74</v>
      </c>
      <c r="BO559" t="s">
        <v>74</v>
      </c>
      <c r="BP559" t="s">
        <v>74</v>
      </c>
      <c r="BQ559" t="s">
        <v>74</v>
      </c>
      <c r="BR559" t="s">
        <v>74</v>
      </c>
      <c r="BS559" t="s">
        <v>74</v>
      </c>
      <c r="BT559" t="s">
        <v>5845</v>
      </c>
      <c r="BU559" t="s">
        <v>74</v>
      </c>
      <c r="BV559" t="s">
        <v>74</v>
      </c>
      <c r="BW559">
        <v>0</v>
      </c>
    </row>
    <row r="560" spans="1:75" customFormat="1" x14ac:dyDescent="0.25">
      <c r="A560" t="s">
        <v>5849</v>
      </c>
      <c r="B560" t="s">
        <v>102</v>
      </c>
      <c r="C560" t="s">
        <v>187</v>
      </c>
      <c r="D560" t="s">
        <v>961</v>
      </c>
      <c r="E560">
        <v>2023</v>
      </c>
      <c r="F560" t="s">
        <v>74</v>
      </c>
      <c r="G560" t="s">
        <v>74</v>
      </c>
      <c r="H560" t="s">
        <v>74</v>
      </c>
      <c r="I560" t="s">
        <v>74</v>
      </c>
      <c r="J560" t="s">
        <v>74</v>
      </c>
      <c r="K560" t="s">
        <v>74</v>
      </c>
      <c r="L560" t="s">
        <v>74</v>
      </c>
      <c r="M560" t="s">
        <v>74</v>
      </c>
      <c r="N560" t="s">
        <v>74</v>
      </c>
      <c r="O560" t="s">
        <v>74</v>
      </c>
      <c r="P560" t="s">
        <v>74</v>
      </c>
      <c r="Q560" t="s">
        <v>74</v>
      </c>
      <c r="R560" t="s">
        <v>74</v>
      </c>
      <c r="S560" t="s">
        <v>74</v>
      </c>
      <c r="T560" t="s">
        <v>74</v>
      </c>
      <c r="U560" t="s">
        <v>74</v>
      </c>
      <c r="V560" t="s">
        <v>74</v>
      </c>
      <c r="W560" t="s">
        <v>74</v>
      </c>
      <c r="X560" t="s">
        <v>74</v>
      </c>
      <c r="Y560" t="s">
        <v>74</v>
      </c>
      <c r="Z560" t="s">
        <v>74</v>
      </c>
      <c r="AA560" t="s">
        <v>74</v>
      </c>
      <c r="AB560" t="s">
        <v>74</v>
      </c>
      <c r="AC560" t="s">
        <v>74</v>
      </c>
      <c r="AD560" t="s">
        <v>74</v>
      </c>
      <c r="AE560" t="s">
        <v>74</v>
      </c>
      <c r="AF560" t="s">
        <v>74</v>
      </c>
      <c r="AG560" t="s">
        <v>74</v>
      </c>
      <c r="AH560" t="s">
        <v>74</v>
      </c>
      <c r="AI560" t="s">
        <v>74</v>
      </c>
      <c r="AJ560" t="s">
        <v>74</v>
      </c>
      <c r="AK560" t="s">
        <v>74</v>
      </c>
      <c r="AL560" t="s">
        <v>74</v>
      </c>
      <c r="AM560" t="s">
        <v>74</v>
      </c>
      <c r="AN560" t="s">
        <v>74</v>
      </c>
      <c r="AO560" t="s">
        <v>74</v>
      </c>
      <c r="AP560" t="s">
        <v>74</v>
      </c>
      <c r="AQ560" t="s">
        <v>74</v>
      </c>
      <c r="AR560" t="s">
        <v>74</v>
      </c>
      <c r="AS560" t="s">
        <v>74</v>
      </c>
      <c r="AT560" t="s">
        <v>74</v>
      </c>
      <c r="AU560" t="s">
        <v>74</v>
      </c>
      <c r="AV560" t="s">
        <v>74</v>
      </c>
      <c r="AW560" t="s">
        <v>74</v>
      </c>
      <c r="AX560" t="s">
        <v>74</v>
      </c>
      <c r="AY560" t="s">
        <v>74</v>
      </c>
      <c r="AZ560" t="s">
        <v>74</v>
      </c>
      <c r="BA560" t="s">
        <v>74</v>
      </c>
      <c r="BB560" t="s">
        <v>74</v>
      </c>
      <c r="BC560" t="s">
        <v>74</v>
      </c>
      <c r="BD560" t="s">
        <v>74</v>
      </c>
      <c r="BE560" t="s">
        <v>74</v>
      </c>
      <c r="BF560" t="s">
        <v>74</v>
      </c>
      <c r="BG560" t="s">
        <v>74</v>
      </c>
      <c r="BH560" t="s">
        <v>74</v>
      </c>
      <c r="BI560" t="s">
        <v>74</v>
      </c>
      <c r="BJ560" t="s">
        <v>74</v>
      </c>
      <c r="BK560" t="s">
        <v>74</v>
      </c>
      <c r="BL560" t="s">
        <v>74</v>
      </c>
      <c r="BM560" t="s">
        <v>74</v>
      </c>
      <c r="BN560" t="s">
        <v>74</v>
      </c>
      <c r="BO560" t="s">
        <v>74</v>
      </c>
      <c r="BP560" t="s">
        <v>74</v>
      </c>
      <c r="BQ560" t="s">
        <v>74</v>
      </c>
      <c r="BR560" t="s">
        <v>74</v>
      </c>
      <c r="BS560" t="s">
        <v>74</v>
      </c>
      <c r="BT560" t="s">
        <v>5845</v>
      </c>
      <c r="BU560" t="s">
        <v>74</v>
      </c>
      <c r="BV560" t="s">
        <v>74</v>
      </c>
      <c r="BW560">
        <v>0</v>
      </c>
    </row>
    <row r="561" spans="1:75" customFormat="1" x14ac:dyDescent="0.25">
      <c r="A561" t="s">
        <v>5850</v>
      </c>
      <c r="B561" t="s">
        <v>102</v>
      </c>
      <c r="C561" t="s">
        <v>420</v>
      </c>
      <c r="D561" t="s">
        <v>44</v>
      </c>
      <c r="E561">
        <v>2023</v>
      </c>
      <c r="F561">
        <v>4251</v>
      </c>
      <c r="G561">
        <v>1429</v>
      </c>
      <c r="H561">
        <v>0</v>
      </c>
      <c r="I561">
        <v>884</v>
      </c>
      <c r="J561">
        <v>1085</v>
      </c>
      <c r="K561">
        <v>826</v>
      </c>
      <c r="L561">
        <v>742</v>
      </c>
      <c r="M561">
        <v>618</v>
      </c>
      <c r="N561">
        <v>558</v>
      </c>
      <c r="O561">
        <v>509</v>
      </c>
      <c r="P561">
        <v>224</v>
      </c>
      <c r="Q561">
        <v>101</v>
      </c>
      <c r="R561">
        <v>21</v>
      </c>
      <c r="S561">
        <v>112</v>
      </c>
      <c r="T561">
        <v>0</v>
      </c>
      <c r="U561">
        <v>5379</v>
      </c>
      <c r="V561">
        <v>301</v>
      </c>
      <c r="W561">
        <v>0</v>
      </c>
      <c r="X561" t="s">
        <v>74</v>
      </c>
      <c r="Y561" t="s">
        <v>74</v>
      </c>
      <c r="Z561" t="s">
        <v>74</v>
      </c>
      <c r="AA561" t="s">
        <v>74</v>
      </c>
      <c r="AB561" t="s">
        <v>74</v>
      </c>
      <c r="AC561" t="s">
        <v>74</v>
      </c>
      <c r="AD561" t="s">
        <v>74</v>
      </c>
      <c r="AE561" t="s">
        <v>74</v>
      </c>
      <c r="AF561" t="s">
        <v>74</v>
      </c>
      <c r="AG561" t="s">
        <v>74</v>
      </c>
      <c r="AH561" t="s">
        <v>74</v>
      </c>
      <c r="AI561">
        <v>5251</v>
      </c>
      <c r="AJ561">
        <v>429</v>
      </c>
      <c r="AK561">
        <v>0</v>
      </c>
      <c r="AL561">
        <v>5680</v>
      </c>
      <c r="AM561">
        <v>0.74841499999999994</v>
      </c>
      <c r="AN561">
        <v>0.251585</v>
      </c>
      <c r="AO561">
        <v>0</v>
      </c>
      <c r="AP561">
        <v>0.15563399999999999</v>
      </c>
      <c r="AQ561">
        <v>0.191021</v>
      </c>
      <c r="AR561">
        <v>0.145423</v>
      </c>
      <c r="AS561">
        <v>0.130634</v>
      </c>
      <c r="AT561">
        <v>0.108803</v>
      </c>
      <c r="AU561">
        <v>9.8239000000000007E-2</v>
      </c>
      <c r="AV561">
        <v>8.9612999999999998E-2</v>
      </c>
      <c r="AW561">
        <v>3.9437E-2</v>
      </c>
      <c r="AX561">
        <v>1.7781999999999999E-2</v>
      </c>
      <c r="AY561">
        <v>3.6970000000000002E-3</v>
      </c>
      <c r="AZ561">
        <v>1.9717999999999999E-2</v>
      </c>
      <c r="BA561">
        <v>0</v>
      </c>
      <c r="BB561">
        <v>0.94700699999999993</v>
      </c>
      <c r="BC561">
        <v>5.2992999999999998E-2</v>
      </c>
      <c r="BD561">
        <v>0</v>
      </c>
      <c r="BE561">
        <v>0</v>
      </c>
      <c r="BF561">
        <v>0</v>
      </c>
      <c r="BG561">
        <v>0</v>
      </c>
      <c r="BH561">
        <v>0</v>
      </c>
      <c r="BI561">
        <v>0</v>
      </c>
      <c r="BJ561">
        <v>0</v>
      </c>
      <c r="BK561">
        <v>0</v>
      </c>
      <c r="BL561">
        <v>0</v>
      </c>
      <c r="BM561">
        <v>0</v>
      </c>
      <c r="BN561">
        <v>0</v>
      </c>
      <c r="BO561">
        <v>0</v>
      </c>
      <c r="BP561">
        <v>0.92447199999999996</v>
      </c>
      <c r="BQ561">
        <v>7.5527999999999998E-2</v>
      </c>
      <c r="BR561">
        <v>0</v>
      </c>
      <c r="BS561">
        <v>1</v>
      </c>
      <c r="BT561" t="s">
        <v>5851</v>
      </c>
      <c r="BU561">
        <v>5680</v>
      </c>
      <c r="BV561">
        <v>1</v>
      </c>
      <c r="BW561">
        <v>0</v>
      </c>
    </row>
    <row r="562" spans="1:75" customFormat="1" x14ac:dyDescent="0.25">
      <c r="A562" t="s">
        <v>5852</v>
      </c>
      <c r="B562" t="s">
        <v>102</v>
      </c>
      <c r="C562" t="s">
        <v>420</v>
      </c>
      <c r="D562" t="s">
        <v>947</v>
      </c>
      <c r="E562">
        <v>2023</v>
      </c>
      <c r="F562">
        <v>1832</v>
      </c>
      <c r="G562">
        <v>915</v>
      </c>
      <c r="H562">
        <v>0</v>
      </c>
      <c r="I562">
        <v>533</v>
      </c>
      <c r="J562">
        <v>615</v>
      </c>
      <c r="K562">
        <v>390</v>
      </c>
      <c r="L562">
        <v>293</v>
      </c>
      <c r="M562">
        <v>222</v>
      </c>
      <c r="N562">
        <v>217</v>
      </c>
      <c r="O562">
        <v>214</v>
      </c>
      <c r="P562">
        <v>112</v>
      </c>
      <c r="Q562">
        <v>62</v>
      </c>
      <c r="R562">
        <v>16</v>
      </c>
      <c r="S562">
        <v>73</v>
      </c>
      <c r="T562">
        <v>0</v>
      </c>
      <c r="U562">
        <v>2608</v>
      </c>
      <c r="V562">
        <v>139</v>
      </c>
      <c r="W562">
        <v>0</v>
      </c>
      <c r="X562" t="s">
        <v>74</v>
      </c>
      <c r="Y562" t="s">
        <v>74</v>
      </c>
      <c r="Z562" t="s">
        <v>74</v>
      </c>
      <c r="AA562" t="s">
        <v>74</v>
      </c>
      <c r="AB562" t="s">
        <v>74</v>
      </c>
      <c r="AC562" t="s">
        <v>74</v>
      </c>
      <c r="AD562" t="s">
        <v>74</v>
      </c>
      <c r="AE562" t="s">
        <v>74</v>
      </c>
      <c r="AF562" t="s">
        <v>74</v>
      </c>
      <c r="AG562" t="s">
        <v>74</v>
      </c>
      <c r="AH562" t="s">
        <v>74</v>
      </c>
      <c r="AI562">
        <v>2533</v>
      </c>
      <c r="AJ562">
        <v>214</v>
      </c>
      <c r="AK562">
        <v>0</v>
      </c>
      <c r="AL562">
        <v>2747</v>
      </c>
      <c r="AM562">
        <v>0.66690899999999997</v>
      </c>
      <c r="AN562">
        <v>0.33309100000000003</v>
      </c>
      <c r="AO562">
        <v>0</v>
      </c>
      <c r="AP562">
        <v>0.19403000000000001</v>
      </c>
      <c r="AQ562">
        <v>0.223881</v>
      </c>
      <c r="AR562">
        <v>0.14197299999999999</v>
      </c>
      <c r="AS562">
        <v>0.10666200000000001</v>
      </c>
      <c r="AT562">
        <v>8.0814999999999998E-2</v>
      </c>
      <c r="AU562">
        <v>7.8994999999999996E-2</v>
      </c>
      <c r="AV562">
        <v>7.7903E-2</v>
      </c>
      <c r="AW562">
        <v>4.0772000000000003E-2</v>
      </c>
      <c r="AX562">
        <v>2.257E-2</v>
      </c>
      <c r="AY562">
        <v>5.8250000000000003E-3</v>
      </c>
      <c r="AZ562">
        <v>2.6574E-2</v>
      </c>
      <c r="BA562">
        <v>0</v>
      </c>
      <c r="BB562">
        <v>0.94939899999999999</v>
      </c>
      <c r="BC562">
        <v>5.0601E-2</v>
      </c>
      <c r="BD562">
        <v>0</v>
      </c>
      <c r="BE562">
        <v>0</v>
      </c>
      <c r="BF562">
        <v>0</v>
      </c>
      <c r="BG562">
        <v>0</v>
      </c>
      <c r="BH562">
        <v>0</v>
      </c>
      <c r="BI562">
        <v>0</v>
      </c>
      <c r="BJ562">
        <v>0</v>
      </c>
      <c r="BK562">
        <v>0</v>
      </c>
      <c r="BL562">
        <v>0</v>
      </c>
      <c r="BM562">
        <v>0</v>
      </c>
      <c r="BN562">
        <v>0</v>
      </c>
      <c r="BO562">
        <v>0</v>
      </c>
      <c r="BP562">
        <v>0.92209699999999994</v>
      </c>
      <c r="BQ562">
        <v>7.7903E-2</v>
      </c>
      <c r="BR562">
        <v>0</v>
      </c>
      <c r="BS562">
        <v>1</v>
      </c>
      <c r="BT562" t="s">
        <v>5851</v>
      </c>
      <c r="BU562">
        <v>5680</v>
      </c>
      <c r="BV562">
        <v>0.48362699999999997</v>
      </c>
      <c r="BW562">
        <v>0</v>
      </c>
    </row>
    <row r="563" spans="1:75" customFormat="1" x14ac:dyDescent="0.25">
      <c r="A563" t="s">
        <v>5853</v>
      </c>
      <c r="B563" t="s">
        <v>102</v>
      </c>
      <c r="C563" t="s">
        <v>420</v>
      </c>
      <c r="D563" t="s">
        <v>949</v>
      </c>
      <c r="E563">
        <v>2023</v>
      </c>
      <c r="F563">
        <v>2191</v>
      </c>
      <c r="G563">
        <v>415</v>
      </c>
      <c r="H563">
        <v>0</v>
      </c>
      <c r="I563">
        <v>332</v>
      </c>
      <c r="J563">
        <v>427</v>
      </c>
      <c r="K563">
        <v>391</v>
      </c>
      <c r="L563">
        <v>394</v>
      </c>
      <c r="M563">
        <v>354</v>
      </c>
      <c r="N563">
        <v>302</v>
      </c>
      <c r="O563">
        <v>264</v>
      </c>
      <c r="P563">
        <v>82</v>
      </c>
      <c r="Q563">
        <v>22</v>
      </c>
      <c r="R563">
        <v>2</v>
      </c>
      <c r="S563">
        <v>36</v>
      </c>
      <c r="T563">
        <v>0</v>
      </c>
      <c r="U563">
        <v>2454</v>
      </c>
      <c r="V563">
        <v>152</v>
      </c>
      <c r="W563">
        <v>0</v>
      </c>
      <c r="X563" t="s">
        <v>74</v>
      </c>
      <c r="Y563" t="s">
        <v>74</v>
      </c>
      <c r="Z563" t="s">
        <v>74</v>
      </c>
      <c r="AA563" t="s">
        <v>74</v>
      </c>
      <c r="AB563" t="s">
        <v>74</v>
      </c>
      <c r="AC563" t="s">
        <v>74</v>
      </c>
      <c r="AD563" t="s">
        <v>74</v>
      </c>
      <c r="AE563" t="s">
        <v>74</v>
      </c>
      <c r="AF563" t="s">
        <v>74</v>
      </c>
      <c r="AG563" t="s">
        <v>74</v>
      </c>
      <c r="AH563" t="s">
        <v>74</v>
      </c>
      <c r="AI563">
        <v>2400</v>
      </c>
      <c r="AJ563">
        <v>206</v>
      </c>
      <c r="AK563">
        <v>0</v>
      </c>
      <c r="AL563">
        <v>2606</v>
      </c>
      <c r="AM563">
        <v>0.84075199999999994</v>
      </c>
      <c r="AN563">
        <v>0.159248</v>
      </c>
      <c r="AO563">
        <v>0</v>
      </c>
      <c r="AP563">
        <v>0.12739800000000001</v>
      </c>
      <c r="AQ563">
        <v>0.163853</v>
      </c>
      <c r="AR563">
        <v>0.150038</v>
      </c>
      <c r="AS563">
        <v>0.15118999999999999</v>
      </c>
      <c r="AT563">
        <v>0.13583999999999999</v>
      </c>
      <c r="AU563">
        <v>0.115886</v>
      </c>
      <c r="AV563">
        <v>0.10130500000000001</v>
      </c>
      <c r="AW563">
        <v>3.1466000000000001E-2</v>
      </c>
      <c r="AX563">
        <v>8.4419999999999999E-3</v>
      </c>
      <c r="AY563">
        <v>7.67E-4</v>
      </c>
      <c r="AZ563">
        <v>1.3814E-2</v>
      </c>
      <c r="BA563">
        <v>0</v>
      </c>
      <c r="BB563">
        <v>0.94167299999999998</v>
      </c>
      <c r="BC563">
        <v>5.8326999999999997E-2</v>
      </c>
      <c r="BD563">
        <v>0</v>
      </c>
      <c r="BE563">
        <v>0</v>
      </c>
      <c r="BF563">
        <v>0</v>
      </c>
      <c r="BG563">
        <v>0</v>
      </c>
      <c r="BH563">
        <v>0</v>
      </c>
      <c r="BI563">
        <v>0</v>
      </c>
      <c r="BJ563">
        <v>0</v>
      </c>
      <c r="BK563">
        <v>0</v>
      </c>
      <c r="BL563">
        <v>0</v>
      </c>
      <c r="BM563">
        <v>0</v>
      </c>
      <c r="BN563">
        <v>0</v>
      </c>
      <c r="BO563">
        <v>0</v>
      </c>
      <c r="BP563">
        <v>0.9209520000000001</v>
      </c>
      <c r="BQ563">
        <v>7.9047999999999993E-2</v>
      </c>
      <c r="BR563">
        <v>0</v>
      </c>
      <c r="BS563">
        <v>1</v>
      </c>
      <c r="BT563" t="s">
        <v>5851</v>
      </c>
      <c r="BU563">
        <v>5680</v>
      </c>
      <c r="BV563">
        <v>0.45880300000000002</v>
      </c>
      <c r="BW563">
        <v>0</v>
      </c>
    </row>
    <row r="564" spans="1:75" customFormat="1" x14ac:dyDescent="0.25">
      <c r="A564" t="s">
        <v>5854</v>
      </c>
      <c r="B564" t="s">
        <v>102</v>
      </c>
      <c r="C564" t="s">
        <v>420</v>
      </c>
      <c r="D564" t="s">
        <v>953</v>
      </c>
      <c r="E564">
        <v>2023</v>
      </c>
      <c r="F564">
        <v>213</v>
      </c>
      <c r="G564">
        <v>96</v>
      </c>
      <c r="H564">
        <v>0</v>
      </c>
      <c r="I564">
        <v>17</v>
      </c>
      <c r="J564">
        <v>39</v>
      </c>
      <c r="K564">
        <v>44</v>
      </c>
      <c r="L564">
        <v>54</v>
      </c>
      <c r="M564">
        <v>41</v>
      </c>
      <c r="N564">
        <v>39</v>
      </c>
      <c r="O564">
        <v>29</v>
      </c>
      <c r="P564">
        <v>26</v>
      </c>
      <c r="Q564">
        <v>15</v>
      </c>
      <c r="R564">
        <v>3</v>
      </c>
      <c r="S564">
        <v>2</v>
      </c>
      <c r="T564">
        <v>0</v>
      </c>
      <c r="U564">
        <v>301</v>
      </c>
      <c r="V564">
        <v>8</v>
      </c>
      <c r="W564">
        <v>0</v>
      </c>
      <c r="X564" t="s">
        <v>74</v>
      </c>
      <c r="Y564" t="s">
        <v>74</v>
      </c>
      <c r="Z564" t="s">
        <v>74</v>
      </c>
      <c r="AA564" t="s">
        <v>74</v>
      </c>
      <c r="AB564" t="s">
        <v>74</v>
      </c>
      <c r="AC564" t="s">
        <v>74</v>
      </c>
      <c r="AD564" t="s">
        <v>74</v>
      </c>
      <c r="AE564" t="s">
        <v>74</v>
      </c>
      <c r="AF564" t="s">
        <v>74</v>
      </c>
      <c r="AG564" t="s">
        <v>74</v>
      </c>
      <c r="AH564" t="s">
        <v>74</v>
      </c>
      <c r="AI564">
        <v>302</v>
      </c>
      <c r="AJ564">
        <v>7</v>
      </c>
      <c r="AK564">
        <v>0</v>
      </c>
      <c r="AL564">
        <v>309</v>
      </c>
      <c r="AM564">
        <v>0.68932000000000004</v>
      </c>
      <c r="AN564">
        <v>0.31068000000000001</v>
      </c>
      <c r="AO564">
        <v>0</v>
      </c>
      <c r="AP564">
        <v>5.5016000000000002E-2</v>
      </c>
      <c r="AQ564">
        <v>0.12621399999999999</v>
      </c>
      <c r="AR564">
        <v>0.14239499999999999</v>
      </c>
      <c r="AS564">
        <v>0.174757</v>
      </c>
      <c r="AT564">
        <v>0.132686</v>
      </c>
      <c r="AU564">
        <v>0.12621399999999999</v>
      </c>
      <c r="AV564">
        <v>9.385099999999999E-2</v>
      </c>
      <c r="AW564">
        <v>8.4141999999999995E-2</v>
      </c>
      <c r="AX564">
        <v>4.8543999999999997E-2</v>
      </c>
      <c r="AY564">
        <v>9.7090000000000006E-3</v>
      </c>
      <c r="AZ564">
        <v>6.4720000000000003E-3</v>
      </c>
      <c r="BA564">
        <v>0</v>
      </c>
      <c r="BB564">
        <v>0.97411000000000003</v>
      </c>
      <c r="BC564">
        <v>2.589E-2</v>
      </c>
      <c r="BD564">
        <v>0</v>
      </c>
      <c r="BE564">
        <v>0</v>
      </c>
      <c r="BF564">
        <v>0</v>
      </c>
      <c r="BG564">
        <v>0</v>
      </c>
      <c r="BH564">
        <v>0</v>
      </c>
      <c r="BI564">
        <v>0</v>
      </c>
      <c r="BJ564">
        <v>0</v>
      </c>
      <c r="BK564">
        <v>0</v>
      </c>
      <c r="BL564">
        <v>0</v>
      </c>
      <c r="BM564">
        <v>0</v>
      </c>
      <c r="BN564">
        <v>0</v>
      </c>
      <c r="BO564">
        <v>0</v>
      </c>
      <c r="BP564">
        <v>0.97734600000000005</v>
      </c>
      <c r="BQ564">
        <v>2.2654000000000001E-2</v>
      </c>
      <c r="BR564">
        <v>0</v>
      </c>
      <c r="BS564">
        <v>1</v>
      </c>
      <c r="BT564" t="s">
        <v>5851</v>
      </c>
      <c r="BU564">
        <v>5680</v>
      </c>
      <c r="BV564">
        <v>5.4400999999999998E-2</v>
      </c>
      <c r="BW564">
        <v>0</v>
      </c>
    </row>
    <row r="565" spans="1:75" customFormat="1" x14ac:dyDescent="0.25">
      <c r="A565" t="s">
        <v>5855</v>
      </c>
      <c r="B565" t="s">
        <v>102</v>
      </c>
      <c r="C565" t="s">
        <v>420</v>
      </c>
      <c r="D565" t="s">
        <v>961</v>
      </c>
      <c r="E565">
        <v>2023</v>
      </c>
      <c r="F565">
        <v>15</v>
      </c>
      <c r="G565">
        <v>3</v>
      </c>
      <c r="H565">
        <v>0</v>
      </c>
      <c r="I565">
        <v>2</v>
      </c>
      <c r="J565">
        <v>4</v>
      </c>
      <c r="K565">
        <v>1</v>
      </c>
      <c r="L565">
        <v>1</v>
      </c>
      <c r="M565">
        <v>1</v>
      </c>
      <c r="N565">
        <v>0</v>
      </c>
      <c r="O565">
        <v>2</v>
      </c>
      <c r="P565">
        <v>4</v>
      </c>
      <c r="Q565">
        <v>2</v>
      </c>
      <c r="R565">
        <v>0</v>
      </c>
      <c r="S565">
        <v>1</v>
      </c>
      <c r="T565">
        <v>0</v>
      </c>
      <c r="U565">
        <v>16</v>
      </c>
      <c r="V565">
        <v>2</v>
      </c>
      <c r="W565">
        <v>0</v>
      </c>
      <c r="X565" t="s">
        <v>74</v>
      </c>
      <c r="Y565" t="s">
        <v>74</v>
      </c>
      <c r="Z565" t="s">
        <v>74</v>
      </c>
      <c r="AA565" t="s">
        <v>74</v>
      </c>
      <c r="AB565" t="s">
        <v>74</v>
      </c>
      <c r="AC565" t="s">
        <v>74</v>
      </c>
      <c r="AD565" t="s">
        <v>74</v>
      </c>
      <c r="AE565" t="s">
        <v>74</v>
      </c>
      <c r="AF565" t="s">
        <v>74</v>
      </c>
      <c r="AG565" t="s">
        <v>74</v>
      </c>
      <c r="AH565" t="s">
        <v>74</v>
      </c>
      <c r="AI565">
        <v>16</v>
      </c>
      <c r="AJ565">
        <v>2</v>
      </c>
      <c r="AK565">
        <v>0</v>
      </c>
      <c r="AL565">
        <v>18</v>
      </c>
      <c r="AM565">
        <v>0.83333299999999999</v>
      </c>
      <c r="AN565">
        <v>0.16666700000000001</v>
      </c>
      <c r="AO565">
        <v>0</v>
      </c>
      <c r="AP565">
        <v>0.111111</v>
      </c>
      <c r="AQ565">
        <v>0.222222</v>
      </c>
      <c r="AR565">
        <v>5.5556000000000001E-2</v>
      </c>
      <c r="AS565">
        <v>5.5556000000000001E-2</v>
      </c>
      <c r="AT565">
        <v>5.5556000000000001E-2</v>
      </c>
      <c r="AU565">
        <v>0</v>
      </c>
      <c r="AV565">
        <v>0.111111</v>
      </c>
      <c r="AW565">
        <v>0.222222</v>
      </c>
      <c r="AX565">
        <v>0.111111</v>
      </c>
      <c r="AY565">
        <v>0</v>
      </c>
      <c r="AZ565">
        <v>5.5556000000000001E-2</v>
      </c>
      <c r="BA565">
        <v>0</v>
      </c>
      <c r="BB565">
        <v>0.88888900000000004</v>
      </c>
      <c r="BC565">
        <v>0.111111</v>
      </c>
      <c r="BD565">
        <v>0</v>
      </c>
      <c r="BE565">
        <v>0</v>
      </c>
      <c r="BF565">
        <v>0</v>
      </c>
      <c r="BG565">
        <v>0</v>
      </c>
      <c r="BH565">
        <v>0</v>
      </c>
      <c r="BI565">
        <v>0</v>
      </c>
      <c r="BJ565">
        <v>0</v>
      </c>
      <c r="BK565">
        <v>0</v>
      </c>
      <c r="BL565">
        <v>0</v>
      </c>
      <c r="BM565">
        <v>0</v>
      </c>
      <c r="BN565">
        <v>0</v>
      </c>
      <c r="BO565">
        <v>0</v>
      </c>
      <c r="BP565">
        <v>0.88888900000000004</v>
      </c>
      <c r="BQ565">
        <v>0.111111</v>
      </c>
      <c r="BR565">
        <v>0</v>
      </c>
      <c r="BS565">
        <v>1</v>
      </c>
      <c r="BT565" t="s">
        <v>5851</v>
      </c>
      <c r="BU565">
        <v>5680</v>
      </c>
      <c r="BV565">
        <v>3.1689999999999999E-3</v>
      </c>
      <c r="BW565">
        <v>0</v>
      </c>
    </row>
    <row r="566" spans="1:75" customFormat="1" x14ac:dyDescent="0.25">
      <c r="A566" t="s">
        <v>5856</v>
      </c>
      <c r="B566" t="s">
        <v>102</v>
      </c>
      <c r="C566" t="s">
        <v>426</v>
      </c>
      <c r="D566" t="s">
        <v>44</v>
      </c>
      <c r="E566">
        <v>2023</v>
      </c>
      <c r="F566">
        <v>586</v>
      </c>
      <c r="G566">
        <v>215</v>
      </c>
      <c r="H566">
        <v>0</v>
      </c>
      <c r="I566">
        <v>92</v>
      </c>
      <c r="J566">
        <v>124</v>
      </c>
      <c r="K566">
        <v>164</v>
      </c>
      <c r="L566">
        <v>139</v>
      </c>
      <c r="M566">
        <v>84</v>
      </c>
      <c r="N566">
        <v>87</v>
      </c>
      <c r="O566">
        <v>62</v>
      </c>
      <c r="P566">
        <v>32</v>
      </c>
      <c r="Q566">
        <v>14</v>
      </c>
      <c r="R566">
        <v>3</v>
      </c>
      <c r="S566">
        <v>0</v>
      </c>
      <c r="T566">
        <v>0</v>
      </c>
      <c r="U566">
        <v>711</v>
      </c>
      <c r="V566">
        <v>87</v>
      </c>
      <c r="W566">
        <v>3</v>
      </c>
      <c r="X566">
        <v>624</v>
      </c>
      <c r="Y566">
        <v>170</v>
      </c>
      <c r="Z566">
        <v>7</v>
      </c>
      <c r="AA566">
        <v>0</v>
      </c>
      <c r="AB566">
        <v>0</v>
      </c>
      <c r="AC566">
        <v>0</v>
      </c>
      <c r="AD566">
        <v>0</v>
      </c>
      <c r="AE566">
        <v>735</v>
      </c>
      <c r="AF566">
        <v>0</v>
      </c>
      <c r="AG566">
        <v>0</v>
      </c>
      <c r="AH566">
        <v>66</v>
      </c>
      <c r="AI566">
        <v>614</v>
      </c>
      <c r="AJ566">
        <v>40</v>
      </c>
      <c r="AK566">
        <v>147</v>
      </c>
      <c r="AL566">
        <v>801</v>
      </c>
      <c r="AM566">
        <v>0.73158600000000007</v>
      </c>
      <c r="AN566">
        <v>0.26841399999999999</v>
      </c>
      <c r="AO566">
        <v>0</v>
      </c>
      <c r="AP566">
        <v>0.114856</v>
      </c>
      <c r="AQ566">
        <v>0.154806</v>
      </c>
      <c r="AR566">
        <v>0.20474400000000001</v>
      </c>
      <c r="AS566">
        <v>0.17353299999999999</v>
      </c>
      <c r="AT566">
        <v>0.104869</v>
      </c>
      <c r="AU566">
        <v>0.108614</v>
      </c>
      <c r="AV566">
        <v>7.7403E-2</v>
      </c>
      <c r="AW566">
        <v>3.9949999999999999E-2</v>
      </c>
      <c r="AX566">
        <v>1.7478E-2</v>
      </c>
      <c r="AY566">
        <v>3.7450000000000001E-3</v>
      </c>
      <c r="AZ566">
        <v>0</v>
      </c>
      <c r="BA566">
        <v>0</v>
      </c>
      <c r="BB566">
        <v>0.88763999999999998</v>
      </c>
      <c r="BC566">
        <v>0.108614</v>
      </c>
      <c r="BD566">
        <v>3.7450000000000001E-3</v>
      </c>
      <c r="BE566">
        <v>0.77902600000000011</v>
      </c>
      <c r="BF566">
        <v>0.21223500000000001</v>
      </c>
      <c r="BG566">
        <v>8.7390000000000002E-3</v>
      </c>
      <c r="BH566">
        <v>0</v>
      </c>
      <c r="BI566">
        <v>0</v>
      </c>
      <c r="BJ566">
        <v>0</v>
      </c>
      <c r="BK566">
        <v>0</v>
      </c>
      <c r="BL566">
        <v>0.91760300000000006</v>
      </c>
      <c r="BM566">
        <v>0</v>
      </c>
      <c r="BN566">
        <v>0</v>
      </c>
      <c r="BO566">
        <v>8.2396999999999998E-2</v>
      </c>
      <c r="BP566">
        <v>0.76654200000000006</v>
      </c>
      <c r="BQ566">
        <v>4.9938000000000003E-2</v>
      </c>
      <c r="BR566">
        <v>0.18352099999999999</v>
      </c>
      <c r="BS566">
        <v>1</v>
      </c>
      <c r="BT566" t="s">
        <v>5857</v>
      </c>
      <c r="BU566">
        <v>801</v>
      </c>
      <c r="BV566">
        <v>1</v>
      </c>
      <c r="BW566">
        <v>0</v>
      </c>
    </row>
    <row r="567" spans="1:75" customFormat="1" x14ac:dyDescent="0.25">
      <c r="A567" t="s">
        <v>5858</v>
      </c>
      <c r="B567" t="s">
        <v>102</v>
      </c>
      <c r="C567" t="s">
        <v>426</v>
      </c>
      <c r="D567" t="s">
        <v>947</v>
      </c>
      <c r="E567">
        <v>2023</v>
      </c>
      <c r="F567">
        <v>188</v>
      </c>
      <c r="G567">
        <v>73</v>
      </c>
      <c r="H567">
        <v>0</v>
      </c>
      <c r="I567">
        <v>30</v>
      </c>
      <c r="J567">
        <v>42</v>
      </c>
      <c r="K567">
        <v>45</v>
      </c>
      <c r="L567">
        <v>43</v>
      </c>
      <c r="M567">
        <v>30</v>
      </c>
      <c r="N567">
        <v>34</v>
      </c>
      <c r="O567">
        <v>20</v>
      </c>
      <c r="P567">
        <v>9</v>
      </c>
      <c r="Q567">
        <v>6</v>
      </c>
      <c r="R567">
        <v>2</v>
      </c>
      <c r="S567">
        <v>0</v>
      </c>
      <c r="T567">
        <v>0</v>
      </c>
      <c r="U567">
        <v>235</v>
      </c>
      <c r="V567">
        <v>25</v>
      </c>
      <c r="W567">
        <v>1</v>
      </c>
      <c r="X567">
        <v>214</v>
      </c>
      <c r="Y567">
        <v>47</v>
      </c>
      <c r="Z567">
        <v>0</v>
      </c>
      <c r="AA567">
        <v>0</v>
      </c>
      <c r="AB567">
        <v>0</v>
      </c>
      <c r="AC567">
        <v>0</v>
      </c>
      <c r="AD567">
        <v>0</v>
      </c>
      <c r="AE567">
        <v>253</v>
      </c>
      <c r="AF567">
        <v>0</v>
      </c>
      <c r="AG567">
        <v>0</v>
      </c>
      <c r="AH567">
        <v>8</v>
      </c>
      <c r="AI567">
        <v>189</v>
      </c>
      <c r="AJ567">
        <v>17</v>
      </c>
      <c r="AK567">
        <v>55</v>
      </c>
      <c r="AL567">
        <v>261</v>
      </c>
      <c r="AM567">
        <v>0.72030699999999992</v>
      </c>
      <c r="AN567">
        <v>0.27969300000000002</v>
      </c>
      <c r="AO567">
        <v>0</v>
      </c>
      <c r="AP567">
        <v>0.114943</v>
      </c>
      <c r="AQ567">
        <v>0.16092000000000001</v>
      </c>
      <c r="AR567">
        <v>0.17241400000000001</v>
      </c>
      <c r="AS567">
        <v>0.16475100000000001</v>
      </c>
      <c r="AT567">
        <v>0.114943</v>
      </c>
      <c r="AU567">
        <v>0.13026799999999999</v>
      </c>
      <c r="AV567">
        <v>7.6628000000000002E-2</v>
      </c>
      <c r="AW567">
        <v>3.4483E-2</v>
      </c>
      <c r="AX567">
        <v>2.2988999999999999E-2</v>
      </c>
      <c r="AY567">
        <v>7.6629999999999997E-3</v>
      </c>
      <c r="AZ567">
        <v>0</v>
      </c>
      <c r="BA567">
        <v>0</v>
      </c>
      <c r="BB567">
        <v>0.90038300000000004</v>
      </c>
      <c r="BC567">
        <v>9.5784999999999995E-2</v>
      </c>
      <c r="BD567">
        <v>3.8310000000000002E-3</v>
      </c>
      <c r="BE567">
        <v>0.81992299999999996</v>
      </c>
      <c r="BF567">
        <v>0.18007699999999999</v>
      </c>
      <c r="BG567">
        <v>0</v>
      </c>
      <c r="BH567">
        <v>0</v>
      </c>
      <c r="BI567">
        <v>0</v>
      </c>
      <c r="BJ567">
        <v>0</v>
      </c>
      <c r="BK567">
        <v>0</v>
      </c>
      <c r="BL567">
        <v>0.96934900000000002</v>
      </c>
      <c r="BM567">
        <v>0</v>
      </c>
      <c r="BN567">
        <v>0</v>
      </c>
      <c r="BO567">
        <v>3.0651000000000001E-2</v>
      </c>
      <c r="BP567">
        <v>0.72413799999999995</v>
      </c>
      <c r="BQ567">
        <v>6.5133999999999997E-2</v>
      </c>
      <c r="BR567">
        <v>0.210728</v>
      </c>
      <c r="BS567">
        <v>1</v>
      </c>
      <c r="BT567" t="s">
        <v>5857</v>
      </c>
      <c r="BU567">
        <v>801</v>
      </c>
      <c r="BV567">
        <v>0.32584299999999999</v>
      </c>
      <c r="BW567">
        <v>0</v>
      </c>
    </row>
    <row r="568" spans="1:75" customFormat="1" x14ac:dyDescent="0.25">
      <c r="A568" t="s">
        <v>5859</v>
      </c>
      <c r="B568" t="s">
        <v>102</v>
      </c>
      <c r="C568" t="s">
        <v>426</v>
      </c>
      <c r="D568" t="s">
        <v>949</v>
      </c>
      <c r="E568">
        <v>2023</v>
      </c>
      <c r="F568">
        <v>255</v>
      </c>
      <c r="G568">
        <v>87</v>
      </c>
      <c r="H568">
        <v>0</v>
      </c>
      <c r="I568">
        <v>31</v>
      </c>
      <c r="J568">
        <v>48</v>
      </c>
      <c r="K568">
        <v>81</v>
      </c>
      <c r="L568">
        <v>67</v>
      </c>
      <c r="M568">
        <v>37</v>
      </c>
      <c r="N568">
        <v>37</v>
      </c>
      <c r="O568">
        <v>24</v>
      </c>
      <c r="P568">
        <v>12</v>
      </c>
      <c r="Q568">
        <v>5</v>
      </c>
      <c r="R568">
        <v>0</v>
      </c>
      <c r="S568">
        <v>0</v>
      </c>
      <c r="T568">
        <v>0</v>
      </c>
      <c r="U568">
        <v>306</v>
      </c>
      <c r="V568">
        <v>36</v>
      </c>
      <c r="W568">
        <v>0</v>
      </c>
      <c r="X568">
        <v>263</v>
      </c>
      <c r="Y568">
        <v>79</v>
      </c>
      <c r="Z568">
        <v>0</v>
      </c>
      <c r="AA568">
        <v>0</v>
      </c>
      <c r="AB568">
        <v>0</v>
      </c>
      <c r="AC568">
        <v>0</v>
      </c>
      <c r="AD568">
        <v>0</v>
      </c>
      <c r="AE568">
        <v>318</v>
      </c>
      <c r="AF568">
        <v>0</v>
      </c>
      <c r="AG568">
        <v>0</v>
      </c>
      <c r="AH568">
        <v>24</v>
      </c>
      <c r="AI568">
        <v>286</v>
      </c>
      <c r="AJ568">
        <v>19</v>
      </c>
      <c r="AK568">
        <v>37</v>
      </c>
      <c r="AL568">
        <v>342</v>
      </c>
      <c r="AM568">
        <v>0.74561400000000011</v>
      </c>
      <c r="AN568">
        <v>0.254386</v>
      </c>
      <c r="AO568">
        <v>0</v>
      </c>
      <c r="AP568">
        <v>9.0642999999999987E-2</v>
      </c>
      <c r="AQ568">
        <v>0.140351</v>
      </c>
      <c r="AR568">
        <v>0.236842</v>
      </c>
      <c r="AS568">
        <v>0.195906</v>
      </c>
      <c r="AT568">
        <v>0.10818700000000001</v>
      </c>
      <c r="AU568">
        <v>0.10818700000000001</v>
      </c>
      <c r="AV568">
        <v>7.0175000000000001E-2</v>
      </c>
      <c r="AW568">
        <v>3.5088000000000001E-2</v>
      </c>
      <c r="AX568">
        <v>1.4619999999999999E-2</v>
      </c>
      <c r="AY568">
        <v>0</v>
      </c>
      <c r="AZ568">
        <v>0</v>
      </c>
      <c r="BA568">
        <v>0</v>
      </c>
      <c r="BB568">
        <v>0.89473699999999989</v>
      </c>
      <c r="BC568">
        <v>0.105263</v>
      </c>
      <c r="BD568">
        <v>0</v>
      </c>
      <c r="BE568">
        <v>0.76900599999999997</v>
      </c>
      <c r="BF568">
        <v>0.230994</v>
      </c>
      <c r="BG568">
        <v>0</v>
      </c>
      <c r="BH568">
        <v>0</v>
      </c>
      <c r="BI568">
        <v>0</v>
      </c>
      <c r="BJ568">
        <v>0</v>
      </c>
      <c r="BK568">
        <v>0</v>
      </c>
      <c r="BL568">
        <v>0.92982500000000001</v>
      </c>
      <c r="BM568">
        <v>0</v>
      </c>
      <c r="BN568">
        <v>0</v>
      </c>
      <c r="BO568">
        <v>7.0175000000000001E-2</v>
      </c>
      <c r="BP568">
        <v>0.83625699999999992</v>
      </c>
      <c r="BQ568">
        <v>5.5556000000000001E-2</v>
      </c>
      <c r="BR568">
        <v>0.10818700000000001</v>
      </c>
      <c r="BS568">
        <v>1</v>
      </c>
      <c r="BT568" t="s">
        <v>5857</v>
      </c>
      <c r="BU568">
        <v>801</v>
      </c>
      <c r="BV568">
        <v>0.42696600000000001</v>
      </c>
      <c r="BW568">
        <v>0</v>
      </c>
    </row>
    <row r="569" spans="1:75" customFormat="1" x14ac:dyDescent="0.25">
      <c r="A569" t="s">
        <v>5860</v>
      </c>
      <c r="B569" t="s">
        <v>102</v>
      </c>
      <c r="C569" t="s">
        <v>426</v>
      </c>
      <c r="D569" t="s">
        <v>951</v>
      </c>
      <c r="E569">
        <v>2023</v>
      </c>
      <c r="F569">
        <v>19</v>
      </c>
      <c r="G569">
        <v>2</v>
      </c>
      <c r="H569">
        <v>0</v>
      </c>
      <c r="I569">
        <v>1</v>
      </c>
      <c r="J569">
        <v>2</v>
      </c>
      <c r="K569">
        <v>4</v>
      </c>
      <c r="L569">
        <v>4</v>
      </c>
      <c r="M569">
        <v>3</v>
      </c>
      <c r="N569">
        <v>0</v>
      </c>
      <c r="O569">
        <v>6</v>
      </c>
      <c r="P569">
        <v>1</v>
      </c>
      <c r="Q569">
        <v>0</v>
      </c>
      <c r="R569">
        <v>0</v>
      </c>
      <c r="S569">
        <v>0</v>
      </c>
      <c r="T569">
        <v>0</v>
      </c>
      <c r="U569">
        <v>19</v>
      </c>
      <c r="V569">
        <v>2</v>
      </c>
      <c r="W569">
        <v>0</v>
      </c>
      <c r="X569">
        <v>14</v>
      </c>
      <c r="Y569">
        <v>7</v>
      </c>
      <c r="Z569">
        <v>0</v>
      </c>
      <c r="AA569">
        <v>0</v>
      </c>
      <c r="AB569">
        <v>0</v>
      </c>
      <c r="AC569">
        <v>0</v>
      </c>
      <c r="AD569">
        <v>0</v>
      </c>
      <c r="AE569">
        <v>18</v>
      </c>
      <c r="AF569">
        <v>0</v>
      </c>
      <c r="AG569">
        <v>0</v>
      </c>
      <c r="AH569">
        <v>3</v>
      </c>
      <c r="AI569">
        <v>19</v>
      </c>
      <c r="AJ569">
        <v>0</v>
      </c>
      <c r="AK569">
        <v>2</v>
      </c>
      <c r="AL569">
        <v>21</v>
      </c>
      <c r="AM569">
        <v>0.90476200000000007</v>
      </c>
      <c r="AN569">
        <v>9.5237999999999989E-2</v>
      </c>
      <c r="AO569">
        <v>0</v>
      </c>
      <c r="AP569">
        <v>4.7618999999999988E-2</v>
      </c>
      <c r="AQ569">
        <v>9.5237999999999989E-2</v>
      </c>
      <c r="AR569">
        <v>0.19047600000000001</v>
      </c>
      <c r="AS569">
        <v>0.19047600000000001</v>
      </c>
      <c r="AT569">
        <v>0.14285700000000001</v>
      </c>
      <c r="AU569">
        <v>0</v>
      </c>
      <c r="AV569">
        <v>0.28571400000000002</v>
      </c>
      <c r="AW569">
        <v>4.7618999999999988E-2</v>
      </c>
      <c r="AX569">
        <v>0</v>
      </c>
      <c r="AY569">
        <v>0</v>
      </c>
      <c r="AZ569">
        <v>0</v>
      </c>
      <c r="BA569">
        <v>0</v>
      </c>
      <c r="BB569">
        <v>0.90476200000000007</v>
      </c>
      <c r="BC569">
        <v>9.5237999999999989E-2</v>
      </c>
      <c r="BD569">
        <v>0</v>
      </c>
      <c r="BE569">
        <v>0.66666700000000001</v>
      </c>
      <c r="BF569">
        <v>0.33333299999999999</v>
      </c>
      <c r="BG569">
        <v>0</v>
      </c>
      <c r="BH569">
        <v>0</v>
      </c>
      <c r="BI569">
        <v>0</v>
      </c>
      <c r="BJ569">
        <v>0</v>
      </c>
      <c r="BK569">
        <v>0</v>
      </c>
      <c r="BL569">
        <v>0.85714299999999999</v>
      </c>
      <c r="BM569">
        <v>0</v>
      </c>
      <c r="BN569">
        <v>0</v>
      </c>
      <c r="BO569">
        <v>0.14285700000000001</v>
      </c>
      <c r="BP569">
        <v>0.90476200000000007</v>
      </c>
      <c r="BQ569">
        <v>0</v>
      </c>
      <c r="BR569">
        <v>9.5237999999999989E-2</v>
      </c>
      <c r="BS569">
        <v>1</v>
      </c>
      <c r="BT569" t="s">
        <v>5857</v>
      </c>
      <c r="BU569">
        <v>801</v>
      </c>
      <c r="BV569">
        <v>2.6217000000000001E-2</v>
      </c>
      <c r="BW569">
        <v>0</v>
      </c>
    </row>
    <row r="570" spans="1:75" customFormat="1" x14ac:dyDescent="0.25">
      <c r="A570" t="s">
        <v>5861</v>
      </c>
      <c r="B570" t="s">
        <v>102</v>
      </c>
      <c r="C570" t="s">
        <v>426</v>
      </c>
      <c r="D570" t="s">
        <v>953</v>
      </c>
      <c r="E570">
        <v>2023</v>
      </c>
      <c r="F570">
        <v>83</v>
      </c>
      <c r="G570">
        <v>25</v>
      </c>
      <c r="H570">
        <v>0</v>
      </c>
      <c r="I570">
        <v>18</v>
      </c>
      <c r="J570">
        <v>16</v>
      </c>
      <c r="K570">
        <v>22</v>
      </c>
      <c r="L570">
        <v>12</v>
      </c>
      <c r="M570">
        <v>10</v>
      </c>
      <c r="N570">
        <v>9</v>
      </c>
      <c r="O570">
        <v>10</v>
      </c>
      <c r="P570">
        <v>8</v>
      </c>
      <c r="Q570">
        <v>2</v>
      </c>
      <c r="R570">
        <v>1</v>
      </c>
      <c r="S570">
        <v>0</v>
      </c>
      <c r="T570">
        <v>0</v>
      </c>
      <c r="U570">
        <v>96</v>
      </c>
      <c r="V570">
        <v>12</v>
      </c>
      <c r="W570">
        <v>0</v>
      </c>
      <c r="X570">
        <v>85</v>
      </c>
      <c r="Y570">
        <v>23</v>
      </c>
      <c r="Z570">
        <v>0</v>
      </c>
      <c r="AA570">
        <v>0</v>
      </c>
      <c r="AB570">
        <v>0</v>
      </c>
      <c r="AC570">
        <v>0</v>
      </c>
      <c r="AD570">
        <v>0</v>
      </c>
      <c r="AE570">
        <v>91</v>
      </c>
      <c r="AF570">
        <v>0</v>
      </c>
      <c r="AG570">
        <v>0</v>
      </c>
      <c r="AH570">
        <v>17</v>
      </c>
      <c r="AI570">
        <v>66</v>
      </c>
      <c r="AJ570">
        <v>3</v>
      </c>
      <c r="AK570">
        <v>39</v>
      </c>
      <c r="AL570">
        <v>108</v>
      </c>
      <c r="AM570">
        <v>0.76851899999999995</v>
      </c>
      <c r="AN570">
        <v>0.23148099999999999</v>
      </c>
      <c r="AO570">
        <v>0</v>
      </c>
      <c r="AP570">
        <v>0.16666700000000001</v>
      </c>
      <c r="AQ570">
        <v>0.148148</v>
      </c>
      <c r="AR570">
        <v>0.203704</v>
      </c>
      <c r="AS570">
        <v>0.111111</v>
      </c>
      <c r="AT570">
        <v>9.2592999999999995E-2</v>
      </c>
      <c r="AU570">
        <v>8.333299999999999E-2</v>
      </c>
      <c r="AV570">
        <v>9.2592999999999995E-2</v>
      </c>
      <c r="AW570">
        <v>7.4074000000000001E-2</v>
      </c>
      <c r="AX570">
        <v>1.8519000000000001E-2</v>
      </c>
      <c r="AY570">
        <v>9.2589999999999999E-3</v>
      </c>
      <c r="AZ570">
        <v>0</v>
      </c>
      <c r="BA570">
        <v>0</v>
      </c>
      <c r="BB570">
        <v>0.88888900000000004</v>
      </c>
      <c r="BC570">
        <v>0.111111</v>
      </c>
      <c r="BD570">
        <v>0</v>
      </c>
      <c r="BE570">
        <v>0.78703699999999999</v>
      </c>
      <c r="BF570">
        <v>0.21296300000000001</v>
      </c>
      <c r="BG570">
        <v>0</v>
      </c>
      <c r="BH570">
        <v>0</v>
      </c>
      <c r="BI570">
        <v>0</v>
      </c>
      <c r="BJ570">
        <v>0</v>
      </c>
      <c r="BK570">
        <v>0</v>
      </c>
      <c r="BL570">
        <v>0.84259299999999993</v>
      </c>
      <c r="BM570">
        <v>0</v>
      </c>
      <c r="BN570">
        <v>0</v>
      </c>
      <c r="BO570">
        <v>0.15740699999999999</v>
      </c>
      <c r="BP570">
        <v>0.61111099999999996</v>
      </c>
      <c r="BQ570">
        <v>2.7778000000000001E-2</v>
      </c>
      <c r="BR570">
        <v>0.36111100000000002</v>
      </c>
      <c r="BS570">
        <v>1</v>
      </c>
      <c r="BT570" t="s">
        <v>5857</v>
      </c>
      <c r="BU570">
        <v>801</v>
      </c>
      <c r="BV570">
        <v>0.13483100000000001</v>
      </c>
      <c r="BW570">
        <v>0</v>
      </c>
    </row>
    <row r="571" spans="1:75" customFormat="1" x14ac:dyDescent="0.25">
      <c r="A571" t="s">
        <v>5862</v>
      </c>
      <c r="B571" t="s">
        <v>102</v>
      </c>
      <c r="C571" t="s">
        <v>426</v>
      </c>
      <c r="D571" t="s">
        <v>961</v>
      </c>
      <c r="E571">
        <v>2023</v>
      </c>
      <c r="F571">
        <v>41</v>
      </c>
      <c r="G571">
        <v>28</v>
      </c>
      <c r="H571">
        <v>0</v>
      </c>
      <c r="I571">
        <v>12</v>
      </c>
      <c r="J571">
        <v>16</v>
      </c>
      <c r="K571">
        <v>12</v>
      </c>
      <c r="L571">
        <v>13</v>
      </c>
      <c r="M571">
        <v>4</v>
      </c>
      <c r="N571">
        <v>7</v>
      </c>
      <c r="O571">
        <v>2</v>
      </c>
      <c r="P571">
        <v>2</v>
      </c>
      <c r="Q571">
        <v>1</v>
      </c>
      <c r="R571">
        <v>0</v>
      </c>
      <c r="S571">
        <v>0</v>
      </c>
      <c r="T571">
        <v>0</v>
      </c>
      <c r="U571">
        <v>55</v>
      </c>
      <c r="V571">
        <v>12</v>
      </c>
      <c r="W571">
        <v>2</v>
      </c>
      <c r="X571">
        <v>48</v>
      </c>
      <c r="Y571">
        <v>14</v>
      </c>
      <c r="Z571">
        <v>7</v>
      </c>
      <c r="AA571">
        <v>0</v>
      </c>
      <c r="AB571">
        <v>0</v>
      </c>
      <c r="AC571">
        <v>0</v>
      </c>
      <c r="AD571">
        <v>0</v>
      </c>
      <c r="AE571">
        <v>55</v>
      </c>
      <c r="AF571">
        <v>0</v>
      </c>
      <c r="AG571">
        <v>0</v>
      </c>
      <c r="AH571">
        <v>14</v>
      </c>
      <c r="AI571">
        <v>54</v>
      </c>
      <c r="AJ571">
        <v>1</v>
      </c>
      <c r="AK571">
        <v>14</v>
      </c>
      <c r="AL571">
        <v>69</v>
      </c>
      <c r="AM571">
        <v>0.59420299999999993</v>
      </c>
      <c r="AN571">
        <v>0.40579700000000002</v>
      </c>
      <c r="AO571">
        <v>0</v>
      </c>
      <c r="AP571">
        <v>0.17391300000000001</v>
      </c>
      <c r="AQ571">
        <v>0.23188400000000001</v>
      </c>
      <c r="AR571">
        <v>0.17391300000000001</v>
      </c>
      <c r="AS571">
        <v>0.18840599999999999</v>
      </c>
      <c r="AT571">
        <v>5.7971000000000002E-2</v>
      </c>
      <c r="AU571">
        <v>0.101449</v>
      </c>
      <c r="AV571">
        <v>2.8986000000000001E-2</v>
      </c>
      <c r="AW571">
        <v>2.8986000000000001E-2</v>
      </c>
      <c r="AX571">
        <v>1.4493000000000001E-2</v>
      </c>
      <c r="AY571">
        <v>0</v>
      </c>
      <c r="AZ571">
        <v>0</v>
      </c>
      <c r="BA571">
        <v>0</v>
      </c>
      <c r="BB571">
        <v>0.79710099999999995</v>
      </c>
      <c r="BC571">
        <v>0.17391300000000001</v>
      </c>
      <c r="BD571">
        <v>2.8986000000000001E-2</v>
      </c>
      <c r="BE571">
        <v>0.69565200000000005</v>
      </c>
      <c r="BF571">
        <v>0.202899</v>
      </c>
      <c r="BG571">
        <v>0.101449</v>
      </c>
      <c r="BH571">
        <v>0</v>
      </c>
      <c r="BI571">
        <v>0</v>
      </c>
      <c r="BJ571">
        <v>0</v>
      </c>
      <c r="BK571">
        <v>0</v>
      </c>
      <c r="BL571">
        <v>0.79710099999999995</v>
      </c>
      <c r="BM571">
        <v>0</v>
      </c>
      <c r="BN571">
        <v>0</v>
      </c>
      <c r="BO571">
        <v>0.202899</v>
      </c>
      <c r="BP571">
        <v>0.78260900000000011</v>
      </c>
      <c r="BQ571">
        <v>1.4493000000000001E-2</v>
      </c>
      <c r="BR571">
        <v>0.202899</v>
      </c>
      <c r="BS571">
        <v>1</v>
      </c>
      <c r="BT571" t="s">
        <v>5857</v>
      </c>
      <c r="BU571">
        <v>801</v>
      </c>
      <c r="BV571">
        <v>8.6141999999999996E-2</v>
      </c>
      <c r="BW571">
        <v>0</v>
      </c>
    </row>
  </sheetData>
  <autoFilter ref="A2:BW571" xr:uid="{00000000-0001-0000-1600-000000000000}"/>
  <conditionalFormatting sqref="BW1:BW1048576">
    <cfRule type="containsText" dxfId="1" priority="1" operator="containsText" text="1">
      <formula>NOT(ISERROR(SEARCH("1",BW1)))</formula>
    </cfRule>
  </conditionalFormatting>
  <conditionalFormatting sqref="BW2:BW1048576">
    <cfRule type="cellIs" dxfId="0" priority="5" operator="equal">
      <formula>1</formula>
    </cfRule>
  </conditionalFormatting>
  <pageMargins left="0.7" right="0.7" top="0.75" bottom="0.75" header="0.3" footer="0.3"/>
  <pageSetup orientation="portrait" r:id="rId1"/>
  <headerFooter>
    <oddFooter>&amp;L&amp;L&amp;"Arial"&amp;9© 2021 CIHI</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0"/>
  <dimension ref="A1:AL422"/>
  <sheetViews>
    <sheetView showGridLines="0" zoomScaleNormal="100" workbookViewId="0">
      <pane xSplit="4" ySplit="2" topLeftCell="E3" activePane="bottomRight" state="frozen"/>
      <selection pane="topRight" activeCell="E1" sqref="E1"/>
      <selection pane="bottomLeft" activeCell="A3" sqref="A3"/>
      <selection pane="bottomRight"/>
    </sheetView>
  </sheetViews>
  <sheetFormatPr defaultColWidth="9" defaultRowHeight="13.8" x14ac:dyDescent="0.25"/>
  <cols>
    <col min="1" max="1" width="12.19921875" style="449" customWidth="1"/>
    <col min="2" max="2" width="13.59765625" style="449" customWidth="1"/>
    <col min="3" max="3" width="9.59765625" style="449" bestFit="1" customWidth="1"/>
    <col min="4" max="4" width="34" style="449" bestFit="1" customWidth="1"/>
    <col min="5" max="5" width="11.09765625" style="464" bestFit="1" customWidth="1"/>
    <col min="6" max="6" width="11.59765625" style="464" bestFit="1" customWidth="1"/>
    <col min="7" max="7" width="15.59765625" style="465" bestFit="1" customWidth="1"/>
    <col min="8" max="9" width="17.5" style="464" bestFit="1" customWidth="1"/>
    <col min="10" max="10" width="13.09765625" style="464" bestFit="1" customWidth="1"/>
    <col min="11" max="11" width="13.5" style="464" bestFit="1" customWidth="1"/>
    <col min="12" max="13" width="12" style="464" bestFit="1" customWidth="1"/>
    <col min="14" max="15" width="13.59765625" style="464" bestFit="1" customWidth="1"/>
    <col min="16" max="16" width="13.5" style="464" bestFit="1" customWidth="1"/>
    <col min="17" max="17" width="12.09765625" style="464" bestFit="1" customWidth="1"/>
    <col min="18" max="18" width="22" style="464" bestFit="1" customWidth="1"/>
    <col min="19" max="19" width="17.59765625" style="464" bestFit="1" customWidth="1"/>
    <col min="20" max="20" width="13.59765625" style="464" bestFit="1" customWidth="1"/>
    <col min="21" max="21" width="14" style="464" bestFit="1" customWidth="1"/>
    <col min="22" max="22" width="9.59765625" style="464" bestFit="1" customWidth="1"/>
    <col min="23" max="23" width="10.59765625" style="464" bestFit="1" customWidth="1"/>
    <col min="24" max="24" width="25" style="466" bestFit="1" customWidth="1"/>
    <col min="25" max="25" width="25" style="449" bestFit="1" customWidth="1"/>
    <col min="26" max="26" width="14.59765625" style="464" bestFit="1" customWidth="1"/>
    <col min="27" max="27" width="12.09765625" style="464" bestFit="1" customWidth="1"/>
    <col min="28" max="28" width="15.09765625" style="464" bestFit="1" customWidth="1"/>
    <col min="29" max="29" width="13.59765625" style="449" bestFit="1" customWidth="1"/>
    <col min="30" max="30" width="16.09765625" style="464" bestFit="1" customWidth="1"/>
    <col min="31" max="31" width="14.09765625" style="449" bestFit="1" customWidth="1"/>
    <col min="32" max="32" width="21.59765625" style="464" bestFit="1" customWidth="1"/>
    <col min="33" max="33" width="20.09765625" style="449" bestFit="1" customWidth="1"/>
    <col min="34" max="34" width="17" style="464" bestFit="1" customWidth="1"/>
    <col min="35" max="35" width="14.5" style="449" bestFit="1" customWidth="1"/>
    <col min="36" max="36" width="17.09765625" style="464" bestFit="1" customWidth="1"/>
    <col min="37" max="37" width="15.59765625" style="449" bestFit="1" customWidth="1"/>
    <col min="38" max="16384" width="9" style="449"/>
  </cols>
  <sheetData>
    <row r="1" spans="1:38" s="462" customFormat="1" x14ac:dyDescent="0.25">
      <c r="A1" s="456">
        <v>1</v>
      </c>
      <c r="B1" s="456">
        <v>2</v>
      </c>
      <c r="C1" s="456">
        <v>3</v>
      </c>
      <c r="D1" s="456">
        <v>4</v>
      </c>
      <c r="E1" s="457">
        <v>5</v>
      </c>
      <c r="F1" s="457">
        <v>6</v>
      </c>
      <c r="G1" s="458">
        <v>7</v>
      </c>
      <c r="H1" s="457">
        <v>8</v>
      </c>
      <c r="I1" s="457">
        <v>9</v>
      </c>
      <c r="J1" s="457">
        <v>10</v>
      </c>
      <c r="K1" s="457">
        <v>11</v>
      </c>
      <c r="L1" s="457">
        <v>12</v>
      </c>
      <c r="M1" s="457">
        <v>13</v>
      </c>
      <c r="N1" s="457">
        <v>14</v>
      </c>
      <c r="O1" s="457">
        <v>15</v>
      </c>
      <c r="P1" s="457">
        <v>16</v>
      </c>
      <c r="Q1" s="457">
        <v>17</v>
      </c>
      <c r="R1" s="457">
        <v>18</v>
      </c>
      <c r="S1" s="457">
        <v>19</v>
      </c>
      <c r="T1" s="459">
        <v>20</v>
      </c>
      <c r="U1" s="459">
        <v>21</v>
      </c>
      <c r="V1" s="459">
        <v>22</v>
      </c>
      <c r="W1" s="459">
        <v>23</v>
      </c>
      <c r="X1" s="460">
        <v>24</v>
      </c>
      <c r="Y1" s="460">
        <v>25</v>
      </c>
      <c r="Z1" s="459">
        <v>26</v>
      </c>
      <c r="AA1" s="459">
        <v>27</v>
      </c>
      <c r="AB1" s="468" t="s">
        <v>5863</v>
      </c>
      <c r="AC1" s="461"/>
      <c r="AD1" s="459"/>
      <c r="AE1" s="460"/>
      <c r="AF1" s="468"/>
      <c r="AG1" s="461"/>
      <c r="AH1" s="459"/>
      <c r="AI1" s="460"/>
      <c r="AJ1" s="468"/>
      <c r="AK1" s="461"/>
    </row>
    <row r="2" spans="1:38" s="445" customFormat="1" x14ac:dyDescent="0.25">
      <c r="A2" s="450" t="s">
        <v>346</v>
      </c>
      <c r="B2" s="450" t="s">
        <v>5864</v>
      </c>
      <c r="C2" s="450" t="s">
        <v>5865</v>
      </c>
      <c r="D2" s="450" t="s">
        <v>5866</v>
      </c>
      <c r="E2" s="451" t="s">
        <v>5867</v>
      </c>
      <c r="F2" s="451" t="s">
        <v>5868</v>
      </c>
      <c r="G2" s="452" t="s">
        <v>5869</v>
      </c>
      <c r="H2" s="451" t="s">
        <v>5870</v>
      </c>
      <c r="I2" s="451" t="s">
        <v>5871</v>
      </c>
      <c r="J2" s="451" t="s">
        <v>5872</v>
      </c>
      <c r="K2" s="451" t="s">
        <v>5873</v>
      </c>
      <c r="L2" s="451" t="s">
        <v>5874</v>
      </c>
      <c r="M2" s="451" t="s">
        <v>5875</v>
      </c>
      <c r="N2" s="451" t="s">
        <v>5876</v>
      </c>
      <c r="O2" s="451" t="s">
        <v>5877</v>
      </c>
      <c r="P2" s="451" t="s">
        <v>5878</v>
      </c>
      <c r="Q2" s="451" t="s">
        <v>5879</v>
      </c>
      <c r="R2" s="451" t="s">
        <v>5880</v>
      </c>
      <c r="S2" s="451" t="s">
        <v>5881</v>
      </c>
      <c r="T2" s="467" t="s">
        <v>5882</v>
      </c>
      <c r="U2" s="467" t="s">
        <v>5883</v>
      </c>
      <c r="V2" s="467" t="s">
        <v>5884</v>
      </c>
      <c r="W2" s="467" t="s">
        <v>5885</v>
      </c>
      <c r="X2" s="454" t="s">
        <v>5886</v>
      </c>
      <c r="Y2" s="453" t="s">
        <v>5887</v>
      </c>
      <c r="Z2" s="469" t="s">
        <v>5888</v>
      </c>
      <c r="AA2" s="467" t="s">
        <v>5889</v>
      </c>
      <c r="AB2" s="470" t="s">
        <v>5890</v>
      </c>
      <c r="AC2" s="455" t="s">
        <v>5891</v>
      </c>
      <c r="AD2" s="467" t="s">
        <v>5892</v>
      </c>
      <c r="AE2" s="453" t="s">
        <v>5893</v>
      </c>
      <c r="AF2" s="470" t="s">
        <v>5894</v>
      </c>
      <c r="AG2" s="455" t="s">
        <v>5895</v>
      </c>
      <c r="AH2" s="467" t="s">
        <v>5896</v>
      </c>
      <c r="AI2" s="453" t="s">
        <v>5897</v>
      </c>
      <c r="AJ2" s="470" t="s">
        <v>5898</v>
      </c>
      <c r="AK2" s="455" t="s">
        <v>5899</v>
      </c>
    </row>
    <row r="3" spans="1:38" s="221" customFormat="1" x14ac:dyDescent="0.25">
      <c r="A3" s="446" t="str">
        <f>CONCATENATE(B3,C3,D3)</f>
        <v>Alberta2019–2020Administrative and support services</v>
      </c>
      <c r="B3" t="s">
        <v>124</v>
      </c>
      <c r="C3" t="s">
        <v>195</v>
      </c>
      <c r="D3" t="s">
        <v>189</v>
      </c>
      <c r="E3">
        <v>210163</v>
      </c>
      <c r="F3">
        <v>26872143</v>
      </c>
      <c r="G3">
        <v>7.760159E-3</v>
      </c>
      <c r="H3">
        <v>490</v>
      </c>
      <c r="I3">
        <v>40432555</v>
      </c>
      <c r="J3"/>
      <c r="K3"/>
      <c r="L3">
        <v>1388730</v>
      </c>
      <c r="M3">
        <v>43860437</v>
      </c>
      <c r="N3">
        <v>6337311</v>
      </c>
      <c r="O3">
        <v>229850136</v>
      </c>
      <c r="P3">
        <v>926560787</v>
      </c>
      <c r="Q3">
        <v>16013716</v>
      </c>
      <c r="R3">
        <v>490</v>
      </c>
      <c r="S3" t="s">
        <v>74</v>
      </c>
      <c r="T3">
        <v>33420107</v>
      </c>
      <c r="U3">
        <v>17072.851596424</v>
      </c>
      <c r="V3">
        <v>210163</v>
      </c>
      <c r="W3">
        <v>26872143</v>
      </c>
      <c r="X3">
        <v>7.760159E-3</v>
      </c>
      <c r="Y3">
        <v>7.760159E-3</v>
      </c>
      <c r="Z3" t="s">
        <v>5863</v>
      </c>
      <c r="AA3">
        <v>1388730</v>
      </c>
      <c r="AB3">
        <v>107.362962963</v>
      </c>
      <c r="AC3" t="s">
        <v>7799</v>
      </c>
      <c r="AD3">
        <v>13727.7869731801</v>
      </c>
      <c r="AE3" t="s">
        <v>7799</v>
      </c>
      <c r="AF3">
        <v>0.25031928479999999</v>
      </c>
      <c r="AG3" t="s">
        <v>7800</v>
      </c>
      <c r="AH3">
        <v>709.44061302679995</v>
      </c>
      <c r="AI3" t="s">
        <v>7799</v>
      </c>
      <c r="AJ3"/>
      <c r="AK3" t="s">
        <v>7799</v>
      </c>
      <c r="AL3" t="s">
        <v>7799</v>
      </c>
    </row>
    <row r="4" spans="1:38" s="221" customFormat="1" x14ac:dyDescent="0.25">
      <c r="A4" s="446" t="str">
        <f t="shared" ref="A4:A67" si="0">CONCATENATE(B4,C4,D4)</f>
        <v>Alberta2019–2020Ambulatory care services</v>
      </c>
      <c r="B4" t="s">
        <v>124</v>
      </c>
      <c r="C4" t="s">
        <v>195</v>
      </c>
      <c r="D4" t="s">
        <v>191</v>
      </c>
      <c r="E4">
        <v>293607</v>
      </c>
      <c r="F4">
        <v>11927711</v>
      </c>
      <c r="G4">
        <v>2.4024168299999999E-2</v>
      </c>
      <c r="H4"/>
      <c r="I4">
        <v>7395912</v>
      </c>
      <c r="J4"/>
      <c r="K4"/>
      <c r="L4">
        <v>719619</v>
      </c>
      <c r="M4">
        <v>29661346</v>
      </c>
      <c r="N4">
        <v>3207457</v>
      </c>
      <c r="O4">
        <v>152035761</v>
      </c>
      <c r="P4">
        <v>528303185</v>
      </c>
      <c r="Q4">
        <v>26195657</v>
      </c>
      <c r="R4" t="s">
        <v>5900</v>
      </c>
      <c r="S4" t="s">
        <v>74</v>
      </c>
      <c r="T4">
        <v>15428775</v>
      </c>
      <c r="U4">
        <v>7881.8773946359997</v>
      </c>
      <c r="V4">
        <v>293607</v>
      </c>
      <c r="W4">
        <v>11927711</v>
      </c>
      <c r="X4">
        <v>2.4024168299999999E-2</v>
      </c>
      <c r="Y4">
        <v>2.4024168299999999E-2</v>
      </c>
      <c r="Z4" t="s">
        <v>5900</v>
      </c>
      <c r="AA4">
        <v>719619</v>
      </c>
      <c r="AB4">
        <v>149.99080459769999</v>
      </c>
      <c r="AC4" t="s">
        <v>7799</v>
      </c>
      <c r="AD4">
        <v>6093.3389527458003</v>
      </c>
      <c r="AE4" t="s">
        <v>7799</v>
      </c>
      <c r="AF4"/>
      <c r="AG4" t="s">
        <v>7799</v>
      </c>
      <c r="AH4">
        <v>367.62145593870002</v>
      </c>
      <c r="AI4" t="s">
        <v>7799</v>
      </c>
      <c r="AJ4"/>
      <c r="AK4" t="s">
        <v>7799</v>
      </c>
      <c r="AL4" t="s">
        <v>7799</v>
      </c>
    </row>
    <row r="5" spans="1:38" s="221" customFormat="1" x14ac:dyDescent="0.25">
      <c r="A5" s="446" t="str">
        <f t="shared" si="0"/>
        <v>Alberta2019–2020Community health services</v>
      </c>
      <c r="B5" t="s">
        <v>124</v>
      </c>
      <c r="C5" t="s">
        <v>195</v>
      </c>
      <c r="D5" t="s">
        <v>193</v>
      </c>
      <c r="E5">
        <v>28368</v>
      </c>
      <c r="F5">
        <v>1181024</v>
      </c>
      <c r="G5">
        <v>2.3456414500000002E-2</v>
      </c>
      <c r="H5"/>
      <c r="I5">
        <v>1253746</v>
      </c>
      <c r="J5"/>
      <c r="K5"/>
      <c r="L5">
        <v>65250</v>
      </c>
      <c r="M5">
        <v>2583048</v>
      </c>
      <c r="N5">
        <v>297650</v>
      </c>
      <c r="O5">
        <v>13091772</v>
      </c>
      <c r="P5">
        <v>49423609</v>
      </c>
      <c r="Q5">
        <v>1800503</v>
      </c>
      <c r="R5" t="s">
        <v>5900</v>
      </c>
      <c r="S5" t="s">
        <v>74</v>
      </c>
      <c r="T5">
        <v>1507042</v>
      </c>
      <c r="U5">
        <v>769.88097062580005</v>
      </c>
      <c r="V5">
        <v>28368</v>
      </c>
      <c r="W5">
        <v>1181024</v>
      </c>
      <c r="X5">
        <v>2.3456414500000002E-2</v>
      </c>
      <c r="Y5">
        <v>2.3456414500000002E-2</v>
      </c>
      <c r="Z5" t="s">
        <v>5900</v>
      </c>
      <c r="AA5">
        <v>65250</v>
      </c>
      <c r="AB5">
        <v>14.491954023</v>
      </c>
      <c r="AC5" t="s">
        <v>7799</v>
      </c>
      <c r="AD5">
        <v>603.33282247770001</v>
      </c>
      <c r="AE5" t="s">
        <v>7799</v>
      </c>
      <c r="AF5"/>
      <c r="AG5" t="s">
        <v>7799</v>
      </c>
      <c r="AH5">
        <v>33.333333333299997</v>
      </c>
      <c r="AI5" t="s">
        <v>7799</v>
      </c>
      <c r="AJ5"/>
      <c r="AK5" t="s">
        <v>7799</v>
      </c>
      <c r="AL5" t="s">
        <v>7799</v>
      </c>
    </row>
    <row r="6" spans="1:38" s="221" customFormat="1" x14ac:dyDescent="0.25">
      <c r="A6" s="446" t="str">
        <f t="shared" si="0"/>
        <v>Alberta2019–2020Diagnostic and therapeutic services</v>
      </c>
      <c r="B6" t="s">
        <v>124</v>
      </c>
      <c r="C6" t="s">
        <v>195</v>
      </c>
      <c r="D6" t="s">
        <v>192</v>
      </c>
      <c r="E6">
        <v>99729</v>
      </c>
      <c r="F6">
        <v>17736811</v>
      </c>
      <c r="G6">
        <v>5.5912749999999997E-3</v>
      </c>
      <c r="H6">
        <v>1835</v>
      </c>
      <c r="I6">
        <v>7486716</v>
      </c>
      <c r="J6"/>
      <c r="K6"/>
      <c r="L6">
        <v>939723</v>
      </c>
      <c r="M6">
        <v>39366515</v>
      </c>
      <c r="N6">
        <v>4353804</v>
      </c>
      <c r="O6">
        <v>205071842</v>
      </c>
      <c r="P6">
        <v>775485198</v>
      </c>
      <c r="Q6">
        <v>8898133</v>
      </c>
      <c r="R6">
        <v>1835</v>
      </c>
      <c r="S6" t="s">
        <v>74</v>
      </c>
      <c r="T6">
        <v>22192179</v>
      </c>
      <c r="U6">
        <v>11337.0007662835</v>
      </c>
      <c r="V6">
        <v>99729</v>
      </c>
      <c r="W6">
        <v>17736811</v>
      </c>
      <c r="X6">
        <v>5.5912749999999997E-3</v>
      </c>
      <c r="Y6">
        <v>5.5912749999999997E-3</v>
      </c>
      <c r="Z6">
        <v>1835</v>
      </c>
      <c r="AA6">
        <v>939723</v>
      </c>
      <c r="AB6">
        <v>50.947126436799998</v>
      </c>
      <c r="AC6" t="s">
        <v>7799</v>
      </c>
      <c r="AD6">
        <v>9060.9507024266004</v>
      </c>
      <c r="AE6" t="s">
        <v>7799</v>
      </c>
      <c r="AF6">
        <v>0.93742017879999995</v>
      </c>
      <c r="AG6" t="s">
        <v>7799</v>
      </c>
      <c r="AH6">
        <v>480.06283524899999</v>
      </c>
      <c r="AI6" t="s">
        <v>7799</v>
      </c>
      <c r="AJ6"/>
      <c r="AK6" t="s">
        <v>7799</v>
      </c>
      <c r="AL6" t="s">
        <v>7799</v>
      </c>
    </row>
    <row r="7" spans="1:38" s="221" customFormat="1" x14ac:dyDescent="0.25">
      <c r="A7" s="446" t="str">
        <f t="shared" si="0"/>
        <v>Alberta2019–2020Nursing inpatient services</v>
      </c>
      <c r="B7" t="s">
        <v>124</v>
      </c>
      <c r="C7" t="s">
        <v>195</v>
      </c>
      <c r="D7" t="s">
        <v>190</v>
      </c>
      <c r="E7">
        <v>1062641</v>
      </c>
      <c r="F7">
        <v>34512083</v>
      </c>
      <c r="G7">
        <v>2.98706745E-2</v>
      </c>
      <c r="H7"/>
      <c r="I7">
        <v>24881639</v>
      </c>
      <c r="J7"/>
      <c r="K7"/>
      <c r="L7">
        <v>1980914</v>
      </c>
      <c r="M7">
        <v>77322588</v>
      </c>
      <c r="N7">
        <v>9034373</v>
      </c>
      <c r="O7">
        <v>413237208</v>
      </c>
      <c r="P7">
        <v>1480456718</v>
      </c>
      <c r="Q7">
        <v>89439603</v>
      </c>
      <c r="R7" t="s">
        <v>5900</v>
      </c>
      <c r="S7" t="s">
        <v>74</v>
      </c>
      <c r="T7">
        <v>44609097</v>
      </c>
      <c r="U7">
        <v>22788.810727969401</v>
      </c>
      <c r="V7">
        <v>1062641</v>
      </c>
      <c r="W7">
        <v>34512083</v>
      </c>
      <c r="X7">
        <v>2.98706745E-2</v>
      </c>
      <c r="Y7">
        <v>2.98706745E-2</v>
      </c>
      <c r="Z7" t="s">
        <v>5900</v>
      </c>
      <c r="AA7">
        <v>1980914</v>
      </c>
      <c r="AB7">
        <v>542.85619412519998</v>
      </c>
      <c r="AC7" t="s">
        <v>7799</v>
      </c>
      <c r="AD7">
        <v>17630.693742017898</v>
      </c>
      <c r="AE7" t="s">
        <v>7799</v>
      </c>
      <c r="AF7"/>
      <c r="AG7" t="s">
        <v>7799</v>
      </c>
      <c r="AH7">
        <v>1011.9611749681</v>
      </c>
      <c r="AI7" t="s">
        <v>7799</v>
      </c>
      <c r="AJ7"/>
      <c r="AK7" t="s">
        <v>7799</v>
      </c>
      <c r="AL7" t="s">
        <v>7799</v>
      </c>
    </row>
    <row r="8" spans="1:38" s="221" customFormat="1" x14ac:dyDescent="0.25">
      <c r="A8" s="446" t="str">
        <f t="shared" si="0"/>
        <v>Alberta2019–2020Research, education and other services</v>
      </c>
      <c r="B8" t="s">
        <v>124</v>
      </c>
      <c r="C8" t="s">
        <v>195</v>
      </c>
      <c r="D8" t="s">
        <v>194</v>
      </c>
      <c r="E8">
        <v>5322</v>
      </c>
      <c r="F8">
        <v>2609074</v>
      </c>
      <c r="G8">
        <v>2.0356518000000001E-3</v>
      </c>
      <c r="H8"/>
      <c r="I8">
        <v>25108344</v>
      </c>
      <c r="J8"/>
      <c r="K8"/>
      <c r="L8">
        <v>121934</v>
      </c>
      <c r="M8">
        <v>5136171</v>
      </c>
      <c r="N8">
        <v>608444</v>
      </c>
      <c r="O8">
        <v>29128047</v>
      </c>
      <c r="P8">
        <v>111717210</v>
      </c>
      <c r="Q8">
        <v>397738</v>
      </c>
      <c r="R8" t="s">
        <v>5900</v>
      </c>
      <c r="S8" t="s">
        <v>74</v>
      </c>
      <c r="T8">
        <v>3222840</v>
      </c>
      <c r="U8">
        <v>1646.4061302682001</v>
      </c>
      <c r="V8">
        <v>5322</v>
      </c>
      <c r="W8">
        <v>2609074</v>
      </c>
      <c r="X8">
        <v>2.0356518000000001E-3</v>
      </c>
      <c r="Y8">
        <v>2.0356518000000001E-3</v>
      </c>
      <c r="Z8" t="s">
        <v>5900</v>
      </c>
      <c r="AA8">
        <v>121934</v>
      </c>
      <c r="AB8">
        <v>2.7187739463999998</v>
      </c>
      <c r="AC8" t="s">
        <v>7799</v>
      </c>
      <c r="AD8">
        <v>1332.8602809705999</v>
      </c>
      <c r="AE8" t="s">
        <v>7799</v>
      </c>
      <c r="AF8"/>
      <c r="AG8" t="s">
        <v>7799</v>
      </c>
      <c r="AH8">
        <v>62.290676883800003</v>
      </c>
      <c r="AI8" t="s">
        <v>7799</v>
      </c>
      <c r="AJ8"/>
      <c r="AK8" t="s">
        <v>7799</v>
      </c>
      <c r="AL8" t="s">
        <v>7799</v>
      </c>
    </row>
    <row r="9" spans="1:38" s="221" customFormat="1" x14ac:dyDescent="0.25">
      <c r="A9" s="446" t="str">
        <f t="shared" si="0"/>
        <v>Alberta2019–2020Total</v>
      </c>
      <c r="B9" t="s">
        <v>124</v>
      </c>
      <c r="C9" t="s">
        <v>195</v>
      </c>
      <c r="D9" t="s">
        <v>73</v>
      </c>
      <c r="E9">
        <v>1699830</v>
      </c>
      <c r="F9">
        <v>94838846</v>
      </c>
      <c r="G9">
        <v>1.7607761699999998E-2</v>
      </c>
      <c r="H9">
        <v>2325</v>
      </c>
      <c r="I9">
        <v>106558912</v>
      </c>
      <c r="J9"/>
      <c r="K9"/>
      <c r="L9">
        <v>5216170</v>
      </c>
      <c r="M9">
        <v>197930105</v>
      </c>
      <c r="N9">
        <v>23839039</v>
      </c>
      <c r="O9">
        <v>1042414766</v>
      </c>
      <c r="P9">
        <v>3871946707</v>
      </c>
      <c r="Q9">
        <v>142745350</v>
      </c>
      <c r="R9">
        <v>2325</v>
      </c>
      <c r="S9" t="s">
        <v>74</v>
      </c>
      <c r="T9">
        <v>120380040</v>
      </c>
      <c r="U9">
        <v>61496.827586206899</v>
      </c>
      <c r="V9">
        <v>1699830</v>
      </c>
      <c r="W9">
        <v>94838846</v>
      </c>
      <c r="X9">
        <v>1.7607761699999998E-2</v>
      </c>
      <c r="Y9">
        <v>1.7607761699999998E-2</v>
      </c>
      <c r="Z9">
        <v>2325</v>
      </c>
      <c r="AA9">
        <v>5216170</v>
      </c>
      <c r="AB9">
        <v>868.367816092</v>
      </c>
      <c r="AC9" t="s">
        <v>7799</v>
      </c>
      <c r="AD9">
        <v>48448.9634738186</v>
      </c>
      <c r="AE9" t="s">
        <v>7799</v>
      </c>
      <c r="AF9">
        <v>1.1877394636</v>
      </c>
      <c r="AG9" t="s">
        <v>7799</v>
      </c>
      <c r="AH9">
        <v>2664.7100893996999</v>
      </c>
      <c r="AI9" t="s">
        <v>7799</v>
      </c>
      <c r="AJ9"/>
      <c r="AK9" t="s">
        <v>7799</v>
      </c>
      <c r="AL9" t="s">
        <v>7799</v>
      </c>
    </row>
    <row r="10" spans="1:38" s="221" customFormat="1" x14ac:dyDescent="0.25">
      <c r="A10" s="446" t="str">
        <f t="shared" si="0"/>
        <v>Alberta2020–2021Administrative and support services</v>
      </c>
      <c r="B10" t="s">
        <v>124</v>
      </c>
      <c r="C10" t="s">
        <v>196</v>
      </c>
      <c r="D10" t="s">
        <v>189</v>
      </c>
      <c r="E10">
        <v>210148</v>
      </c>
      <c r="F10">
        <v>26368435</v>
      </c>
      <c r="G10">
        <v>7.9066668E-3</v>
      </c>
      <c r="H10">
        <v>709</v>
      </c>
      <c r="I10">
        <v>50118548</v>
      </c>
      <c r="J10"/>
      <c r="K10"/>
      <c r="L10">
        <v>1264173</v>
      </c>
      <c r="M10">
        <v>39186568</v>
      </c>
      <c r="N10">
        <v>5994928</v>
      </c>
      <c r="O10">
        <v>218917293</v>
      </c>
      <c r="P10">
        <v>946409827</v>
      </c>
      <c r="Q10">
        <v>14162040</v>
      </c>
      <c r="R10">
        <v>709</v>
      </c>
      <c r="S10" t="s">
        <v>74</v>
      </c>
      <c r="T10">
        <v>32574220</v>
      </c>
      <c r="U10">
        <v>16704.728205128202</v>
      </c>
      <c r="V10">
        <v>210148</v>
      </c>
      <c r="W10">
        <v>26368435</v>
      </c>
      <c r="X10">
        <v>7.9066668E-3</v>
      </c>
      <c r="Y10">
        <v>7.9066668E-3</v>
      </c>
      <c r="Z10" t="s">
        <v>5863</v>
      </c>
      <c r="AA10">
        <v>1264173</v>
      </c>
      <c r="AB10">
        <v>107.76820512819999</v>
      </c>
      <c r="AC10" t="s">
        <v>7799</v>
      </c>
      <c r="AD10">
        <v>13522.2743589744</v>
      </c>
      <c r="AE10" t="s">
        <v>7799</v>
      </c>
      <c r="AF10">
        <v>0.36358974360000001</v>
      </c>
      <c r="AG10" t="s">
        <v>7800</v>
      </c>
      <c r="AH10">
        <v>648.29384615380002</v>
      </c>
      <c r="AI10" t="s">
        <v>7799</v>
      </c>
      <c r="AJ10"/>
      <c r="AK10" t="s">
        <v>7799</v>
      </c>
      <c r="AL10" t="s">
        <v>7799</v>
      </c>
    </row>
    <row r="11" spans="1:38" s="221" customFormat="1" x14ac:dyDescent="0.25">
      <c r="A11" s="446" t="str">
        <f t="shared" si="0"/>
        <v>Alberta2020–2021Ambulatory care services</v>
      </c>
      <c r="B11" t="s">
        <v>124</v>
      </c>
      <c r="C11" t="s">
        <v>196</v>
      </c>
      <c r="D11" t="s">
        <v>191</v>
      </c>
      <c r="E11">
        <v>330184</v>
      </c>
      <c r="F11">
        <v>11551569</v>
      </c>
      <c r="G11">
        <v>2.7789165500000001E-2</v>
      </c>
      <c r="H11"/>
      <c r="I11">
        <v>9442846</v>
      </c>
      <c r="J11"/>
      <c r="K11"/>
      <c r="L11">
        <v>697508</v>
      </c>
      <c r="M11">
        <v>29295749</v>
      </c>
      <c r="N11">
        <v>2993865</v>
      </c>
      <c r="O11">
        <v>142618420</v>
      </c>
      <c r="P11">
        <v>538747304</v>
      </c>
      <c r="Q11">
        <v>28869953</v>
      </c>
      <c r="R11" t="s">
        <v>5900</v>
      </c>
      <c r="S11" t="s">
        <v>74</v>
      </c>
      <c r="T11">
        <v>14875618</v>
      </c>
      <c r="U11">
        <v>7628.5220512820997</v>
      </c>
      <c r="V11">
        <v>330184</v>
      </c>
      <c r="W11">
        <v>11551569</v>
      </c>
      <c r="X11">
        <v>2.7789165500000001E-2</v>
      </c>
      <c r="Y11">
        <v>2.7789165500000001E-2</v>
      </c>
      <c r="Z11" t="s">
        <v>5900</v>
      </c>
      <c r="AA11">
        <v>697508</v>
      </c>
      <c r="AB11">
        <v>169.32512820509999</v>
      </c>
      <c r="AC11" t="s">
        <v>7799</v>
      </c>
      <c r="AD11">
        <v>5923.8815384615</v>
      </c>
      <c r="AE11" t="s">
        <v>7799</v>
      </c>
      <c r="AF11"/>
      <c r="AG11" t="s">
        <v>7799</v>
      </c>
      <c r="AH11">
        <v>357.69641025639999</v>
      </c>
      <c r="AI11" t="s">
        <v>7799</v>
      </c>
      <c r="AJ11"/>
      <c r="AK11" t="s">
        <v>7799</v>
      </c>
      <c r="AL11" t="s">
        <v>7799</v>
      </c>
    </row>
    <row r="12" spans="1:38" s="221" customFormat="1" x14ac:dyDescent="0.25">
      <c r="A12" s="446" t="str">
        <f t="shared" si="0"/>
        <v>Alberta2020–2021Community health services</v>
      </c>
      <c r="B12" t="s">
        <v>124</v>
      </c>
      <c r="C12" t="s">
        <v>196</v>
      </c>
      <c r="D12" t="s">
        <v>193</v>
      </c>
      <c r="E12">
        <v>18884</v>
      </c>
      <c r="F12">
        <v>1232112</v>
      </c>
      <c r="G12">
        <v>1.50951722E-2</v>
      </c>
      <c r="H12"/>
      <c r="I12">
        <v>1890767</v>
      </c>
      <c r="J12"/>
      <c r="K12"/>
      <c r="L12">
        <v>63479</v>
      </c>
      <c r="M12">
        <v>2570125</v>
      </c>
      <c r="N12">
        <v>271070</v>
      </c>
      <c r="O12">
        <v>12072306</v>
      </c>
      <c r="P12">
        <v>55764632</v>
      </c>
      <c r="Q12">
        <v>1227269</v>
      </c>
      <c r="R12" t="s">
        <v>5900</v>
      </c>
      <c r="S12" t="s">
        <v>74</v>
      </c>
      <c r="T12">
        <v>1522066</v>
      </c>
      <c r="U12">
        <v>780.54666666670005</v>
      </c>
      <c r="V12">
        <v>18884</v>
      </c>
      <c r="W12">
        <v>1232112</v>
      </c>
      <c r="X12">
        <v>1.50951722E-2</v>
      </c>
      <c r="Y12">
        <v>1.50951722E-2</v>
      </c>
      <c r="Z12" t="s">
        <v>5900</v>
      </c>
      <c r="AA12">
        <v>63479</v>
      </c>
      <c r="AB12">
        <v>9.6841025640999998</v>
      </c>
      <c r="AC12" t="s">
        <v>7799</v>
      </c>
      <c r="AD12">
        <v>631.85230769229997</v>
      </c>
      <c r="AE12" t="s">
        <v>7799</v>
      </c>
      <c r="AF12"/>
      <c r="AG12" t="s">
        <v>7799</v>
      </c>
      <c r="AH12">
        <v>32.553333333300003</v>
      </c>
      <c r="AI12" t="s">
        <v>7799</v>
      </c>
      <c r="AJ12"/>
      <c r="AK12" t="s">
        <v>7799</v>
      </c>
      <c r="AL12" t="s">
        <v>7799</v>
      </c>
    </row>
    <row r="13" spans="1:38" s="221" customFormat="1" x14ac:dyDescent="0.25">
      <c r="A13" s="446" t="str">
        <f t="shared" si="0"/>
        <v>Alberta2020–2021Diagnostic and therapeutic services</v>
      </c>
      <c r="B13" t="s">
        <v>124</v>
      </c>
      <c r="C13" t="s">
        <v>196</v>
      </c>
      <c r="D13" t="s">
        <v>192</v>
      </c>
      <c r="E13">
        <v>103971</v>
      </c>
      <c r="F13">
        <v>17569455</v>
      </c>
      <c r="G13">
        <v>5.8829001000000004E-3</v>
      </c>
      <c r="H13"/>
      <c r="I13">
        <v>5689004</v>
      </c>
      <c r="J13"/>
      <c r="K13"/>
      <c r="L13">
        <v>956117</v>
      </c>
      <c r="M13">
        <v>40271050</v>
      </c>
      <c r="N13">
        <v>4341492</v>
      </c>
      <c r="O13">
        <v>205006321</v>
      </c>
      <c r="P13">
        <v>797543451</v>
      </c>
      <c r="Q13">
        <v>8754885</v>
      </c>
      <c r="R13" t="s">
        <v>5900</v>
      </c>
      <c r="S13" t="s">
        <v>74</v>
      </c>
      <c r="T13">
        <v>22014918</v>
      </c>
      <c r="U13">
        <v>11289.701538461501</v>
      </c>
      <c r="V13">
        <v>103971</v>
      </c>
      <c r="W13">
        <v>17569455</v>
      </c>
      <c r="X13">
        <v>5.8829001000000004E-3</v>
      </c>
      <c r="Y13">
        <v>5.8829001000000004E-3</v>
      </c>
      <c r="Z13" t="s">
        <v>5900</v>
      </c>
      <c r="AA13">
        <v>956117</v>
      </c>
      <c r="AB13">
        <v>53.318461538500003</v>
      </c>
      <c r="AC13" t="s">
        <v>7799</v>
      </c>
      <c r="AD13">
        <v>9009.9769230768998</v>
      </c>
      <c r="AE13" t="s">
        <v>7799</v>
      </c>
      <c r="AF13"/>
      <c r="AG13" t="s">
        <v>7799</v>
      </c>
      <c r="AH13">
        <v>490.31641025639999</v>
      </c>
      <c r="AI13" t="s">
        <v>7799</v>
      </c>
      <c r="AJ13"/>
      <c r="AK13" t="s">
        <v>7799</v>
      </c>
      <c r="AL13" t="s">
        <v>7799</v>
      </c>
    </row>
    <row r="14" spans="1:38" s="221" customFormat="1" x14ac:dyDescent="0.25">
      <c r="A14" s="446" t="str">
        <f t="shared" si="0"/>
        <v>Alberta2020–2021Nursing inpatient services</v>
      </c>
      <c r="B14" t="s">
        <v>124</v>
      </c>
      <c r="C14" t="s">
        <v>196</v>
      </c>
      <c r="D14" t="s">
        <v>190</v>
      </c>
      <c r="E14">
        <v>1255453</v>
      </c>
      <c r="F14">
        <v>34603494</v>
      </c>
      <c r="G14">
        <v>3.5010871899999997E-2</v>
      </c>
      <c r="H14"/>
      <c r="I14">
        <v>25240949</v>
      </c>
      <c r="J14"/>
      <c r="K14"/>
      <c r="L14">
        <v>2027966</v>
      </c>
      <c r="M14">
        <v>80541306</v>
      </c>
      <c r="N14">
        <v>8630774</v>
      </c>
      <c r="O14">
        <v>399622289</v>
      </c>
      <c r="P14">
        <v>1570570530</v>
      </c>
      <c r="Q14">
        <v>99341922</v>
      </c>
      <c r="R14" t="s">
        <v>5900</v>
      </c>
      <c r="S14" t="s">
        <v>74</v>
      </c>
      <c r="T14">
        <v>44489721</v>
      </c>
      <c r="U14">
        <v>22815.241538461501</v>
      </c>
      <c r="V14">
        <v>1255453</v>
      </c>
      <c r="W14">
        <v>34603494</v>
      </c>
      <c r="X14">
        <v>3.5010871899999997E-2</v>
      </c>
      <c r="Y14">
        <v>3.5010871899999997E-2</v>
      </c>
      <c r="Z14" t="s">
        <v>5900</v>
      </c>
      <c r="AA14">
        <v>2027966</v>
      </c>
      <c r="AB14">
        <v>643.82205128210001</v>
      </c>
      <c r="AC14" t="s">
        <v>7799</v>
      </c>
      <c r="AD14">
        <v>17745.381538461501</v>
      </c>
      <c r="AE14" t="s">
        <v>7799</v>
      </c>
      <c r="AF14"/>
      <c r="AG14" t="s">
        <v>7799</v>
      </c>
      <c r="AH14">
        <v>1039.9825641026</v>
      </c>
      <c r="AI14" t="s">
        <v>7799</v>
      </c>
      <c r="AJ14"/>
      <c r="AK14" t="s">
        <v>7799</v>
      </c>
      <c r="AL14" t="s">
        <v>7799</v>
      </c>
    </row>
    <row r="15" spans="1:38" s="221" customFormat="1" x14ac:dyDescent="0.25">
      <c r="A15" s="446" t="str">
        <f t="shared" si="0"/>
        <v>Alberta2020–2021Research, education and other services</v>
      </c>
      <c r="B15" t="s">
        <v>124</v>
      </c>
      <c r="C15" t="s">
        <v>196</v>
      </c>
      <c r="D15" t="s">
        <v>194</v>
      </c>
      <c r="E15">
        <v>5958</v>
      </c>
      <c r="F15">
        <v>2389614</v>
      </c>
      <c r="G15">
        <v>2.4870887E-3</v>
      </c>
      <c r="H15"/>
      <c r="I15">
        <v>23692333</v>
      </c>
      <c r="J15"/>
      <c r="K15"/>
      <c r="L15">
        <v>104230</v>
      </c>
      <c r="M15">
        <v>4498696</v>
      </c>
      <c r="N15">
        <v>550603</v>
      </c>
      <c r="O15">
        <v>26410588</v>
      </c>
      <c r="P15">
        <v>108913120</v>
      </c>
      <c r="Q15">
        <v>459730</v>
      </c>
      <c r="R15" t="s">
        <v>5900</v>
      </c>
      <c r="S15" t="s">
        <v>74</v>
      </c>
      <c r="T15">
        <v>2946175</v>
      </c>
      <c r="U15">
        <v>1510.8589743590001</v>
      </c>
      <c r="V15">
        <v>5958</v>
      </c>
      <c r="W15">
        <v>2389614</v>
      </c>
      <c r="X15">
        <v>2.4870887E-3</v>
      </c>
      <c r="Y15">
        <v>2.4870887E-3</v>
      </c>
      <c r="Z15" t="s">
        <v>5900</v>
      </c>
      <c r="AA15">
        <v>104230</v>
      </c>
      <c r="AB15">
        <v>3.0553846153999999</v>
      </c>
      <c r="AC15" t="s">
        <v>7799</v>
      </c>
      <c r="AD15">
        <v>1225.4430769231001</v>
      </c>
      <c r="AE15" t="s">
        <v>7799</v>
      </c>
      <c r="AF15"/>
      <c r="AG15" t="s">
        <v>7799</v>
      </c>
      <c r="AH15">
        <v>53.451282051299998</v>
      </c>
      <c r="AI15" t="s">
        <v>7799</v>
      </c>
      <c r="AJ15"/>
      <c r="AK15" t="s">
        <v>7799</v>
      </c>
      <c r="AL15" t="s">
        <v>7799</v>
      </c>
    </row>
    <row r="16" spans="1:38" s="221" customFormat="1" x14ac:dyDescent="0.25">
      <c r="A16" s="446" t="str">
        <f t="shared" si="0"/>
        <v>Alberta2020–2021Total</v>
      </c>
      <c r="B16" t="s">
        <v>124</v>
      </c>
      <c r="C16" t="s">
        <v>196</v>
      </c>
      <c r="D16" t="s">
        <v>73</v>
      </c>
      <c r="E16">
        <v>1924598</v>
      </c>
      <c r="F16">
        <v>93714679</v>
      </c>
      <c r="G16">
        <v>2.0123510599999998E-2</v>
      </c>
      <c r="H16">
        <v>709</v>
      </c>
      <c r="I16">
        <v>116074447</v>
      </c>
      <c r="J16"/>
      <c r="K16"/>
      <c r="L16">
        <v>5113473</v>
      </c>
      <c r="M16">
        <v>196363494</v>
      </c>
      <c r="N16">
        <v>22782732</v>
      </c>
      <c r="O16">
        <v>1004647217</v>
      </c>
      <c r="P16">
        <v>4017948864</v>
      </c>
      <c r="Q16">
        <v>152815799</v>
      </c>
      <c r="R16">
        <v>709</v>
      </c>
      <c r="S16" t="s">
        <v>74</v>
      </c>
      <c r="T16">
        <v>118422718</v>
      </c>
      <c r="U16">
        <v>60729.598974359003</v>
      </c>
      <c r="V16">
        <v>1924598</v>
      </c>
      <c r="W16">
        <v>93714679</v>
      </c>
      <c r="X16">
        <v>2.0123510599999998E-2</v>
      </c>
      <c r="Y16">
        <v>2.0123510599999998E-2</v>
      </c>
      <c r="Z16" t="s">
        <v>5863</v>
      </c>
      <c r="AA16">
        <v>5113473</v>
      </c>
      <c r="AB16">
        <v>986.97333333330005</v>
      </c>
      <c r="AC16" t="s">
        <v>7799</v>
      </c>
      <c r="AD16">
        <v>48058.8097435897</v>
      </c>
      <c r="AE16" t="s">
        <v>7799</v>
      </c>
      <c r="AF16">
        <v>0.36358974360000001</v>
      </c>
      <c r="AG16" t="s">
        <v>7800</v>
      </c>
      <c r="AH16">
        <v>2622.2938461538001</v>
      </c>
      <c r="AI16" t="s">
        <v>7799</v>
      </c>
      <c r="AJ16"/>
      <c r="AK16" t="s">
        <v>7799</v>
      </c>
      <c r="AL16" t="s">
        <v>7799</v>
      </c>
    </row>
    <row r="17" spans="1:38" s="221" customFormat="1" x14ac:dyDescent="0.25">
      <c r="A17" s="446" t="str">
        <f t="shared" si="0"/>
        <v>Alberta2021–2022Administrative and support services</v>
      </c>
      <c r="B17" t="s">
        <v>124</v>
      </c>
      <c r="C17" t="s">
        <v>197</v>
      </c>
      <c r="D17" t="s">
        <v>189</v>
      </c>
      <c r="E17">
        <v>273712</v>
      </c>
      <c r="F17">
        <v>26487930</v>
      </c>
      <c r="G17">
        <v>1.0227773000000001E-2</v>
      </c>
      <c r="H17">
        <v>229</v>
      </c>
      <c r="I17">
        <v>48562573</v>
      </c>
      <c r="J17"/>
      <c r="K17"/>
      <c r="L17">
        <v>1499203</v>
      </c>
      <c r="M17">
        <v>47392753</v>
      </c>
      <c r="N17">
        <v>6449523</v>
      </c>
      <c r="O17">
        <v>245067614</v>
      </c>
      <c r="P17">
        <v>932022364</v>
      </c>
      <c r="Q17">
        <v>17897021</v>
      </c>
      <c r="R17">
        <v>229</v>
      </c>
      <c r="S17" t="s">
        <v>74</v>
      </c>
      <c r="T17">
        <v>33211394</v>
      </c>
      <c r="U17">
        <v>17031.4841025641</v>
      </c>
      <c r="V17">
        <v>273712</v>
      </c>
      <c r="W17">
        <v>26487930</v>
      </c>
      <c r="X17">
        <v>1.0227773000000001E-2</v>
      </c>
      <c r="Y17">
        <v>1.0227773000000001E-2</v>
      </c>
      <c r="Z17" t="s">
        <v>5863</v>
      </c>
      <c r="AA17">
        <v>1499203</v>
      </c>
      <c r="AB17">
        <v>140.36512820510001</v>
      </c>
      <c r="AC17" t="s">
        <v>7799</v>
      </c>
      <c r="AD17">
        <v>13583.5538461538</v>
      </c>
      <c r="AE17" t="s">
        <v>7799</v>
      </c>
      <c r="AF17">
        <v>0.1174358974</v>
      </c>
      <c r="AG17" t="s">
        <v>7800</v>
      </c>
      <c r="AH17">
        <v>768.82205128210001</v>
      </c>
      <c r="AI17" t="s">
        <v>7799</v>
      </c>
      <c r="AJ17"/>
      <c r="AK17" t="s">
        <v>7799</v>
      </c>
      <c r="AL17" t="s">
        <v>7799</v>
      </c>
    </row>
    <row r="18" spans="1:38" s="221" customFormat="1" x14ac:dyDescent="0.25">
      <c r="A18" s="446" t="str">
        <f t="shared" si="0"/>
        <v>Alberta2021–2022Ambulatory care services</v>
      </c>
      <c r="B18" t="s">
        <v>124</v>
      </c>
      <c r="C18" t="s">
        <v>197</v>
      </c>
      <c r="D18" t="s">
        <v>191</v>
      </c>
      <c r="E18">
        <v>461048</v>
      </c>
      <c r="F18">
        <v>11394800</v>
      </c>
      <c r="G18">
        <v>3.8887813E-2</v>
      </c>
      <c r="H18"/>
      <c r="I18">
        <v>10874930</v>
      </c>
      <c r="J18"/>
      <c r="K18"/>
      <c r="L18">
        <v>801864</v>
      </c>
      <c r="M18">
        <v>33566273</v>
      </c>
      <c r="N18">
        <v>3191426</v>
      </c>
      <c r="O18">
        <v>153312591</v>
      </c>
      <c r="P18">
        <v>518346533</v>
      </c>
      <c r="Q18">
        <v>40706922</v>
      </c>
      <c r="R18" t="s">
        <v>5900</v>
      </c>
      <c r="S18" t="s">
        <v>74</v>
      </c>
      <c r="T18">
        <v>15047274</v>
      </c>
      <c r="U18">
        <v>7716.5507692308001</v>
      </c>
      <c r="V18">
        <v>461048</v>
      </c>
      <c r="W18">
        <v>11394800</v>
      </c>
      <c r="X18">
        <v>3.8887813E-2</v>
      </c>
      <c r="Y18">
        <v>3.8887813E-2</v>
      </c>
      <c r="Z18" t="s">
        <v>5900</v>
      </c>
      <c r="AA18">
        <v>801864</v>
      </c>
      <c r="AB18">
        <v>236.4348717949</v>
      </c>
      <c r="AC18" t="s">
        <v>7799</v>
      </c>
      <c r="AD18">
        <v>5843.4871794871997</v>
      </c>
      <c r="AE18" t="s">
        <v>7799</v>
      </c>
      <c r="AF18"/>
      <c r="AG18" t="s">
        <v>7799</v>
      </c>
      <c r="AH18">
        <v>411.21230769229999</v>
      </c>
      <c r="AI18" t="s">
        <v>7799</v>
      </c>
      <c r="AJ18"/>
      <c r="AK18" t="s">
        <v>7799</v>
      </c>
      <c r="AL18" t="s">
        <v>7799</v>
      </c>
    </row>
    <row r="19" spans="1:38" s="221" customFormat="1" x14ac:dyDescent="0.25">
      <c r="A19" s="446" t="str">
        <f t="shared" si="0"/>
        <v>Alberta2021–2022Community health services</v>
      </c>
      <c r="B19" t="s">
        <v>124</v>
      </c>
      <c r="C19" t="s">
        <v>197</v>
      </c>
      <c r="D19" t="s">
        <v>193</v>
      </c>
      <c r="E19">
        <v>42888</v>
      </c>
      <c r="F19">
        <v>1568661</v>
      </c>
      <c r="G19">
        <v>2.6612904699999999E-2</v>
      </c>
      <c r="H19"/>
      <c r="I19">
        <v>2307965</v>
      </c>
      <c r="J19"/>
      <c r="K19"/>
      <c r="L19">
        <v>86608</v>
      </c>
      <c r="M19">
        <v>3233490</v>
      </c>
      <c r="N19">
        <v>318505</v>
      </c>
      <c r="O19">
        <v>14135467</v>
      </c>
      <c r="P19">
        <v>61701291</v>
      </c>
      <c r="Q19">
        <v>2672816</v>
      </c>
      <c r="R19" t="s">
        <v>5900</v>
      </c>
      <c r="S19" t="s">
        <v>74</v>
      </c>
      <c r="T19">
        <v>1930054</v>
      </c>
      <c r="U19">
        <v>989.77128205129998</v>
      </c>
      <c r="V19">
        <v>42888</v>
      </c>
      <c r="W19">
        <v>1568661</v>
      </c>
      <c r="X19">
        <v>2.6612904699999999E-2</v>
      </c>
      <c r="Y19">
        <v>2.6612904699999999E-2</v>
      </c>
      <c r="Z19" t="s">
        <v>5900</v>
      </c>
      <c r="AA19">
        <v>86608</v>
      </c>
      <c r="AB19">
        <v>21.9938461538</v>
      </c>
      <c r="AC19" t="s">
        <v>7799</v>
      </c>
      <c r="AD19">
        <v>804.44153846150004</v>
      </c>
      <c r="AE19" t="s">
        <v>7799</v>
      </c>
      <c r="AF19"/>
      <c r="AG19" t="s">
        <v>7799</v>
      </c>
      <c r="AH19">
        <v>44.414358974400002</v>
      </c>
      <c r="AI19" t="s">
        <v>7799</v>
      </c>
      <c r="AJ19"/>
      <c r="AK19" t="s">
        <v>7799</v>
      </c>
      <c r="AL19" t="s">
        <v>7799</v>
      </c>
    </row>
    <row r="20" spans="1:38" s="221" customFormat="1" x14ac:dyDescent="0.25">
      <c r="A20" s="446" t="str">
        <f t="shared" si="0"/>
        <v>Alberta2021–2022Diagnostic and therapeutic services</v>
      </c>
      <c r="B20" t="s">
        <v>124</v>
      </c>
      <c r="C20" t="s">
        <v>197</v>
      </c>
      <c r="D20" t="s">
        <v>192</v>
      </c>
      <c r="E20">
        <v>179367</v>
      </c>
      <c r="F20">
        <v>17663208</v>
      </c>
      <c r="G20">
        <v>1.0052752999999999E-2</v>
      </c>
      <c r="H20"/>
      <c r="I20">
        <v>5247691</v>
      </c>
      <c r="J20"/>
      <c r="K20"/>
      <c r="L20">
        <v>1111096</v>
      </c>
      <c r="M20">
        <v>46321184</v>
      </c>
      <c r="N20">
        <v>4561939</v>
      </c>
      <c r="O20">
        <v>221204041</v>
      </c>
      <c r="P20">
        <v>777449763</v>
      </c>
      <c r="Q20">
        <v>14948161</v>
      </c>
      <c r="R20" t="s">
        <v>5900</v>
      </c>
      <c r="S20" t="s">
        <v>74</v>
      </c>
      <c r="T20">
        <v>22404514</v>
      </c>
      <c r="U20">
        <v>11489.4943589744</v>
      </c>
      <c r="V20">
        <v>179367</v>
      </c>
      <c r="W20">
        <v>17663208</v>
      </c>
      <c r="X20">
        <v>1.0052752999999999E-2</v>
      </c>
      <c r="Y20">
        <v>1.0052752999999999E-2</v>
      </c>
      <c r="Z20" t="s">
        <v>5900</v>
      </c>
      <c r="AA20">
        <v>1111096</v>
      </c>
      <c r="AB20">
        <v>91.9830769231</v>
      </c>
      <c r="AC20" t="s">
        <v>7799</v>
      </c>
      <c r="AD20">
        <v>9058.0553846153998</v>
      </c>
      <c r="AE20" t="s">
        <v>7799</v>
      </c>
      <c r="AF20"/>
      <c r="AG20" t="s">
        <v>7799</v>
      </c>
      <c r="AH20">
        <v>569.79282051279995</v>
      </c>
      <c r="AI20" t="s">
        <v>7799</v>
      </c>
      <c r="AJ20"/>
      <c r="AK20" t="s">
        <v>7799</v>
      </c>
      <c r="AL20" t="s">
        <v>7799</v>
      </c>
    </row>
    <row r="21" spans="1:38" s="221" customFormat="1" x14ac:dyDescent="0.25">
      <c r="A21" s="446" t="str">
        <f t="shared" si="0"/>
        <v>Alberta2021–2022Nursing inpatient services</v>
      </c>
      <c r="B21" t="s">
        <v>124</v>
      </c>
      <c r="C21" t="s">
        <v>197</v>
      </c>
      <c r="D21" t="s">
        <v>190</v>
      </c>
      <c r="E21">
        <v>2184729</v>
      </c>
      <c r="F21">
        <v>33822028</v>
      </c>
      <c r="G21">
        <v>6.0675528200000002E-2</v>
      </c>
      <c r="H21"/>
      <c r="I21">
        <v>37339215</v>
      </c>
      <c r="J21"/>
      <c r="K21"/>
      <c r="L21">
        <v>2309617</v>
      </c>
      <c r="M21">
        <v>91640643</v>
      </c>
      <c r="N21">
        <v>9223382</v>
      </c>
      <c r="O21">
        <v>422861125</v>
      </c>
      <c r="P21">
        <v>1498843124</v>
      </c>
      <c r="Q21">
        <v>177379810</v>
      </c>
      <c r="R21" t="s">
        <v>5900</v>
      </c>
      <c r="S21" t="s">
        <v>74</v>
      </c>
      <c r="T21">
        <v>45230139</v>
      </c>
      <c r="U21">
        <v>23194.9430769231</v>
      </c>
      <c r="V21">
        <v>2184729</v>
      </c>
      <c r="W21">
        <v>33822028</v>
      </c>
      <c r="X21">
        <v>6.0675528200000002E-2</v>
      </c>
      <c r="Y21">
        <v>6.0675528200000002E-2</v>
      </c>
      <c r="Z21" t="s">
        <v>5900</v>
      </c>
      <c r="AA21">
        <v>2309617</v>
      </c>
      <c r="AB21">
        <v>1120.3738461538001</v>
      </c>
      <c r="AC21" t="s">
        <v>7799</v>
      </c>
      <c r="AD21">
        <v>17344.6297435897</v>
      </c>
      <c r="AE21" t="s">
        <v>7799</v>
      </c>
      <c r="AF21"/>
      <c r="AG21" t="s">
        <v>7799</v>
      </c>
      <c r="AH21">
        <v>1184.418974359</v>
      </c>
      <c r="AI21" t="s">
        <v>7799</v>
      </c>
      <c r="AJ21"/>
      <c r="AK21" t="s">
        <v>7799</v>
      </c>
      <c r="AL21" t="s">
        <v>7799</v>
      </c>
    </row>
    <row r="22" spans="1:38" s="221" customFormat="1" x14ac:dyDescent="0.25">
      <c r="A22" s="446" t="str">
        <f t="shared" si="0"/>
        <v>Alberta2021–2022Research, education and other services</v>
      </c>
      <c r="B22" t="s">
        <v>124</v>
      </c>
      <c r="C22" t="s">
        <v>197</v>
      </c>
      <c r="D22" t="s">
        <v>194</v>
      </c>
      <c r="E22">
        <v>7508</v>
      </c>
      <c r="F22">
        <v>2303751</v>
      </c>
      <c r="G22">
        <v>3.2484459999999999E-3</v>
      </c>
      <c r="H22"/>
      <c r="I22">
        <v>22451112</v>
      </c>
      <c r="J22"/>
      <c r="K22"/>
      <c r="L22">
        <v>121965</v>
      </c>
      <c r="M22">
        <v>5199031</v>
      </c>
      <c r="N22">
        <v>567608</v>
      </c>
      <c r="O22">
        <v>27409139</v>
      </c>
      <c r="P22">
        <v>101693062</v>
      </c>
      <c r="Q22">
        <v>643873</v>
      </c>
      <c r="R22" t="s">
        <v>5900</v>
      </c>
      <c r="S22" t="s">
        <v>74</v>
      </c>
      <c r="T22">
        <v>2878867</v>
      </c>
      <c r="U22">
        <v>1476.3420512821001</v>
      </c>
      <c r="V22">
        <v>7508</v>
      </c>
      <c r="W22">
        <v>2303751</v>
      </c>
      <c r="X22">
        <v>3.2484459999999999E-3</v>
      </c>
      <c r="Y22">
        <v>3.2484459999999999E-3</v>
      </c>
      <c r="Z22" t="s">
        <v>5900</v>
      </c>
      <c r="AA22">
        <v>121965</v>
      </c>
      <c r="AB22">
        <v>3.8502564103000001</v>
      </c>
      <c r="AC22" t="s">
        <v>7799</v>
      </c>
      <c r="AD22">
        <v>1181.4107692308</v>
      </c>
      <c r="AE22" t="s">
        <v>7799</v>
      </c>
      <c r="AF22"/>
      <c r="AG22" t="s">
        <v>7799</v>
      </c>
      <c r="AH22">
        <v>62.546153846199999</v>
      </c>
      <c r="AI22" t="s">
        <v>7799</v>
      </c>
      <c r="AJ22"/>
      <c r="AK22" t="s">
        <v>7799</v>
      </c>
      <c r="AL22" t="s">
        <v>7799</v>
      </c>
    </row>
    <row r="23" spans="1:38" s="221" customFormat="1" x14ac:dyDescent="0.25">
      <c r="A23" s="446" t="str">
        <f t="shared" si="0"/>
        <v>Alberta2021–2022Total</v>
      </c>
      <c r="B23" t="s">
        <v>124</v>
      </c>
      <c r="C23" t="s">
        <v>197</v>
      </c>
      <c r="D23" t="s">
        <v>73</v>
      </c>
      <c r="E23">
        <v>3149252</v>
      </c>
      <c r="F23">
        <v>93240378</v>
      </c>
      <c r="G23">
        <v>3.2672103799999998E-2</v>
      </c>
      <c r="H23">
        <v>229</v>
      </c>
      <c r="I23">
        <v>126783486</v>
      </c>
      <c r="J23"/>
      <c r="K23"/>
      <c r="L23">
        <v>5930353</v>
      </c>
      <c r="M23">
        <v>227353374</v>
      </c>
      <c r="N23">
        <v>24312383</v>
      </c>
      <c r="O23">
        <v>1083989977</v>
      </c>
      <c r="P23">
        <v>3890056137</v>
      </c>
      <c r="Q23">
        <v>254248603</v>
      </c>
      <c r="R23">
        <v>229</v>
      </c>
      <c r="S23" t="s">
        <v>74</v>
      </c>
      <c r="T23">
        <v>120702242</v>
      </c>
      <c r="U23">
        <v>61898.585641025602</v>
      </c>
      <c r="V23">
        <v>3149252</v>
      </c>
      <c r="W23">
        <v>93240378</v>
      </c>
      <c r="X23">
        <v>3.2672103799999998E-2</v>
      </c>
      <c r="Y23">
        <v>3.2672103799999998E-2</v>
      </c>
      <c r="Z23" t="s">
        <v>5863</v>
      </c>
      <c r="AA23">
        <v>5930353</v>
      </c>
      <c r="AB23">
        <v>1615.0010256410001</v>
      </c>
      <c r="AC23" t="s">
        <v>7799</v>
      </c>
      <c r="AD23">
        <v>47815.578461538498</v>
      </c>
      <c r="AE23" t="s">
        <v>7799</v>
      </c>
      <c r="AF23">
        <v>0.1174358974</v>
      </c>
      <c r="AG23" t="s">
        <v>7800</v>
      </c>
      <c r="AH23">
        <v>3041.2066666667001</v>
      </c>
      <c r="AI23" t="s">
        <v>7799</v>
      </c>
      <c r="AJ23"/>
      <c r="AK23" t="s">
        <v>7799</v>
      </c>
      <c r="AL23" t="s">
        <v>7799</v>
      </c>
    </row>
    <row r="24" spans="1:38" s="221" customFormat="1" x14ac:dyDescent="0.25">
      <c r="A24" s="446" t="str">
        <f t="shared" si="0"/>
        <v>Alberta2022–2023Administrative and support services</v>
      </c>
      <c r="B24" t="s">
        <v>124</v>
      </c>
      <c r="C24" t="s">
        <v>198</v>
      </c>
      <c r="D24" t="s">
        <v>189</v>
      </c>
      <c r="E24">
        <v>422459</v>
      </c>
      <c r="F24">
        <v>26930930</v>
      </c>
      <c r="G24">
        <v>1.54444848E-2</v>
      </c>
      <c r="H24">
        <v>330</v>
      </c>
      <c r="I24">
        <v>49116971</v>
      </c>
      <c r="J24"/>
      <c r="K24"/>
      <c r="L24">
        <v>1539150</v>
      </c>
      <c r="M24">
        <v>50017853</v>
      </c>
      <c r="N24">
        <v>6977884</v>
      </c>
      <c r="O24">
        <v>255857752</v>
      </c>
      <c r="P24">
        <v>979739701</v>
      </c>
      <c r="Q24">
        <v>28001555</v>
      </c>
      <c r="R24">
        <v>330</v>
      </c>
      <c r="S24" t="s">
        <v>74</v>
      </c>
      <c r="T24">
        <v>34331603</v>
      </c>
      <c r="U24">
        <v>17605.950256410299</v>
      </c>
      <c r="V24">
        <v>422459</v>
      </c>
      <c r="W24">
        <v>26930930</v>
      </c>
      <c r="X24">
        <v>1.54444848E-2</v>
      </c>
      <c r="Y24">
        <v>1.54444848E-2</v>
      </c>
      <c r="Z24" t="s">
        <v>5863</v>
      </c>
      <c r="AA24">
        <v>1539150</v>
      </c>
      <c r="AB24">
        <v>216.64564102560001</v>
      </c>
      <c r="AC24" t="s">
        <v>7799</v>
      </c>
      <c r="AD24">
        <v>13810.733333333301</v>
      </c>
      <c r="AE24" t="s">
        <v>7799</v>
      </c>
      <c r="AF24">
        <v>0.16923076919999999</v>
      </c>
      <c r="AG24" t="s">
        <v>7800</v>
      </c>
      <c r="AH24">
        <v>789.30769230769999</v>
      </c>
      <c r="AI24" t="s">
        <v>7799</v>
      </c>
      <c r="AJ24"/>
      <c r="AK24" t="s">
        <v>7799</v>
      </c>
      <c r="AL24" t="s">
        <v>7799</v>
      </c>
    </row>
    <row r="25" spans="1:38" s="221" customFormat="1" x14ac:dyDescent="0.25">
      <c r="A25" s="446" t="str">
        <f t="shared" si="0"/>
        <v>Alberta2022–2023Ambulatory care services</v>
      </c>
      <c r="B25" t="s">
        <v>124</v>
      </c>
      <c r="C25" t="s">
        <v>198</v>
      </c>
      <c r="D25" t="s">
        <v>191</v>
      </c>
      <c r="E25">
        <v>628107</v>
      </c>
      <c r="F25">
        <v>11190610</v>
      </c>
      <c r="G25">
        <v>5.3145108699999999E-2</v>
      </c>
      <c r="H25"/>
      <c r="I25">
        <v>19660643</v>
      </c>
      <c r="J25"/>
      <c r="K25"/>
      <c r="L25">
        <v>815080</v>
      </c>
      <c r="M25">
        <v>34685256</v>
      </c>
      <c r="N25">
        <v>3414482</v>
      </c>
      <c r="O25">
        <v>164468266</v>
      </c>
      <c r="P25">
        <v>509114258</v>
      </c>
      <c r="Q25">
        <v>56324104</v>
      </c>
      <c r="R25" t="s">
        <v>5900</v>
      </c>
      <c r="S25" t="s">
        <v>74</v>
      </c>
      <c r="T25">
        <v>15233199</v>
      </c>
      <c r="U25">
        <v>7811.8969230768998</v>
      </c>
      <c r="V25">
        <v>628107</v>
      </c>
      <c r="W25">
        <v>11190610</v>
      </c>
      <c r="X25">
        <v>5.3145108699999999E-2</v>
      </c>
      <c r="Y25">
        <v>5.3145108699999999E-2</v>
      </c>
      <c r="Z25" t="s">
        <v>5900</v>
      </c>
      <c r="AA25">
        <v>815080</v>
      </c>
      <c r="AB25">
        <v>322.10615384620002</v>
      </c>
      <c r="AC25" t="s">
        <v>7799</v>
      </c>
      <c r="AD25">
        <v>5738.7743589743995</v>
      </c>
      <c r="AE25" t="s">
        <v>7799</v>
      </c>
      <c r="AF25"/>
      <c r="AG25" t="s">
        <v>7799</v>
      </c>
      <c r="AH25">
        <v>417.98974358970003</v>
      </c>
      <c r="AI25" t="s">
        <v>7799</v>
      </c>
      <c r="AJ25"/>
      <c r="AK25" t="s">
        <v>7799</v>
      </c>
      <c r="AL25" t="s">
        <v>7799</v>
      </c>
    </row>
    <row r="26" spans="1:38" s="221" customFormat="1" x14ac:dyDescent="0.25">
      <c r="A26" s="446" t="str">
        <f t="shared" si="0"/>
        <v>Alberta2022–2023Community health services</v>
      </c>
      <c r="B26" t="s">
        <v>124</v>
      </c>
      <c r="C26" t="s">
        <v>198</v>
      </c>
      <c r="D26" t="s">
        <v>193</v>
      </c>
      <c r="E26">
        <v>44928</v>
      </c>
      <c r="F26">
        <v>1486638</v>
      </c>
      <c r="G26">
        <v>2.9334681000000001E-2</v>
      </c>
      <c r="H26"/>
      <c r="I26">
        <v>3527031</v>
      </c>
      <c r="J26"/>
      <c r="K26"/>
      <c r="L26">
        <v>87906</v>
      </c>
      <c r="M26">
        <v>3306574</v>
      </c>
      <c r="N26">
        <v>346181</v>
      </c>
      <c r="O26">
        <v>14908402</v>
      </c>
      <c r="P26">
        <v>57586742</v>
      </c>
      <c r="Q26">
        <v>2989957</v>
      </c>
      <c r="R26" t="s">
        <v>5900</v>
      </c>
      <c r="S26" t="s">
        <v>74</v>
      </c>
      <c r="T26">
        <v>1877747</v>
      </c>
      <c r="U26">
        <v>962.94717948719995</v>
      </c>
      <c r="V26">
        <v>44928</v>
      </c>
      <c r="W26">
        <v>1486638</v>
      </c>
      <c r="X26">
        <v>2.9334681000000001E-2</v>
      </c>
      <c r="Y26">
        <v>2.9334681000000001E-2</v>
      </c>
      <c r="Z26" t="s">
        <v>5900</v>
      </c>
      <c r="AA26">
        <v>87906</v>
      </c>
      <c r="AB26">
        <v>23.04</v>
      </c>
      <c r="AC26" t="s">
        <v>7799</v>
      </c>
      <c r="AD26">
        <v>762.37846153850001</v>
      </c>
      <c r="AE26" t="s">
        <v>7799</v>
      </c>
      <c r="AF26"/>
      <c r="AG26" t="s">
        <v>7799</v>
      </c>
      <c r="AH26">
        <v>45.08</v>
      </c>
      <c r="AI26" t="s">
        <v>7799</v>
      </c>
      <c r="AJ26"/>
      <c r="AK26" t="s">
        <v>7799</v>
      </c>
      <c r="AL26" t="s">
        <v>7799</v>
      </c>
    </row>
    <row r="27" spans="1:38" s="221" customFormat="1" x14ac:dyDescent="0.25">
      <c r="A27" s="446" t="str">
        <f t="shared" si="0"/>
        <v>Alberta2022–2023Diagnostic and therapeutic services</v>
      </c>
      <c r="B27" t="s">
        <v>124</v>
      </c>
      <c r="C27" t="s">
        <v>198</v>
      </c>
      <c r="D27" t="s">
        <v>192</v>
      </c>
      <c r="E27">
        <v>205530</v>
      </c>
      <c r="F27">
        <v>17554607</v>
      </c>
      <c r="G27">
        <v>1.15725459E-2</v>
      </c>
      <c r="H27"/>
      <c r="I27">
        <v>4750833</v>
      </c>
      <c r="J27"/>
      <c r="K27"/>
      <c r="L27">
        <v>1169119</v>
      </c>
      <c r="M27">
        <v>49893954</v>
      </c>
      <c r="N27">
        <v>4929780</v>
      </c>
      <c r="O27">
        <v>228489286</v>
      </c>
      <c r="P27">
        <v>797921114</v>
      </c>
      <c r="Q27">
        <v>18815116</v>
      </c>
      <c r="R27" t="s">
        <v>5900</v>
      </c>
      <c r="S27" t="s">
        <v>74</v>
      </c>
      <c r="T27">
        <v>22689917</v>
      </c>
      <c r="U27">
        <v>11635.8548717949</v>
      </c>
      <c r="V27">
        <v>205530</v>
      </c>
      <c r="W27">
        <v>17554607</v>
      </c>
      <c r="X27">
        <v>1.15725459E-2</v>
      </c>
      <c r="Y27">
        <v>1.15725459E-2</v>
      </c>
      <c r="Z27" t="s">
        <v>5900</v>
      </c>
      <c r="AA27">
        <v>1169119</v>
      </c>
      <c r="AB27">
        <v>105.4</v>
      </c>
      <c r="AC27" t="s">
        <v>7799</v>
      </c>
      <c r="AD27">
        <v>9002.3625641025992</v>
      </c>
      <c r="AE27" t="s">
        <v>7799</v>
      </c>
      <c r="AF27"/>
      <c r="AG27" t="s">
        <v>7799</v>
      </c>
      <c r="AH27">
        <v>599.54820512820004</v>
      </c>
      <c r="AI27" t="s">
        <v>7799</v>
      </c>
      <c r="AJ27"/>
      <c r="AK27" t="s">
        <v>7799</v>
      </c>
      <c r="AL27" t="s">
        <v>7799</v>
      </c>
    </row>
    <row r="28" spans="1:38" s="221" customFormat="1" x14ac:dyDescent="0.25">
      <c r="A28" s="446" t="str">
        <f t="shared" si="0"/>
        <v>Alberta2022–2023Nursing inpatient services</v>
      </c>
      <c r="B28" t="s">
        <v>124</v>
      </c>
      <c r="C28" t="s">
        <v>198</v>
      </c>
      <c r="D28" t="s">
        <v>190</v>
      </c>
      <c r="E28">
        <v>2755853</v>
      </c>
      <c r="F28">
        <v>33215685</v>
      </c>
      <c r="G28">
        <v>7.6612042599999999E-2</v>
      </c>
      <c r="H28"/>
      <c r="I28">
        <v>84913717</v>
      </c>
      <c r="J28"/>
      <c r="K28"/>
      <c r="L28">
        <v>2314391</v>
      </c>
      <c r="M28">
        <v>93325782</v>
      </c>
      <c r="N28">
        <v>9908266</v>
      </c>
      <c r="O28">
        <v>459524323</v>
      </c>
      <c r="P28">
        <v>1477601418</v>
      </c>
      <c r="Q28">
        <v>227601594</v>
      </c>
      <c r="R28" t="s">
        <v>5900</v>
      </c>
      <c r="S28" t="s">
        <v>74</v>
      </c>
      <c r="T28">
        <v>45879804</v>
      </c>
      <c r="U28">
        <v>23528.1046153846</v>
      </c>
      <c r="V28">
        <v>2755853</v>
      </c>
      <c r="W28">
        <v>33215685</v>
      </c>
      <c r="X28">
        <v>7.6612042599999999E-2</v>
      </c>
      <c r="Y28">
        <v>7.6612042599999999E-2</v>
      </c>
      <c r="Z28" t="s">
        <v>5900</v>
      </c>
      <c r="AA28">
        <v>2314391</v>
      </c>
      <c r="AB28">
        <v>1413.2579487179</v>
      </c>
      <c r="AC28" t="s">
        <v>7799</v>
      </c>
      <c r="AD28">
        <v>17033.684615384602</v>
      </c>
      <c r="AE28" t="s">
        <v>7799</v>
      </c>
      <c r="AF28"/>
      <c r="AG28" t="s">
        <v>7799</v>
      </c>
      <c r="AH28">
        <v>1186.8671794872</v>
      </c>
      <c r="AI28" t="s">
        <v>7799</v>
      </c>
      <c r="AJ28"/>
      <c r="AK28" t="s">
        <v>7799</v>
      </c>
      <c r="AL28" t="s">
        <v>7799</v>
      </c>
    </row>
    <row r="29" spans="1:38" s="221" customFormat="1" x14ac:dyDescent="0.25">
      <c r="A29" s="446" t="str">
        <f t="shared" si="0"/>
        <v>Alberta2022–2023Research, education and other services</v>
      </c>
      <c r="B29" t="s">
        <v>124</v>
      </c>
      <c r="C29" t="s">
        <v>198</v>
      </c>
      <c r="D29" t="s">
        <v>194</v>
      </c>
      <c r="E29">
        <v>20796</v>
      </c>
      <c r="F29">
        <v>2229911</v>
      </c>
      <c r="G29">
        <v>9.2397633000000003E-3</v>
      </c>
      <c r="H29"/>
      <c r="I29">
        <v>22331717</v>
      </c>
      <c r="J29"/>
      <c r="K29"/>
      <c r="L29">
        <v>135299</v>
      </c>
      <c r="M29">
        <v>5907325</v>
      </c>
      <c r="N29">
        <v>632140</v>
      </c>
      <c r="O29">
        <v>31159839</v>
      </c>
      <c r="P29">
        <v>101831503</v>
      </c>
      <c r="Q29">
        <v>1334426</v>
      </c>
      <c r="R29" t="s">
        <v>5900</v>
      </c>
      <c r="S29" t="s">
        <v>74</v>
      </c>
      <c r="T29">
        <v>2882847</v>
      </c>
      <c r="U29">
        <v>1478.3830769230999</v>
      </c>
      <c r="V29">
        <v>20796</v>
      </c>
      <c r="W29">
        <v>2229911</v>
      </c>
      <c r="X29">
        <v>9.2397633000000003E-3</v>
      </c>
      <c r="Y29">
        <v>9.2397633000000003E-3</v>
      </c>
      <c r="Z29" t="s">
        <v>5900</v>
      </c>
      <c r="AA29">
        <v>135299</v>
      </c>
      <c r="AB29">
        <v>10.664615384599999</v>
      </c>
      <c r="AC29" t="s">
        <v>7799</v>
      </c>
      <c r="AD29">
        <v>1143.5441025641001</v>
      </c>
      <c r="AE29" t="s">
        <v>7799</v>
      </c>
      <c r="AF29"/>
      <c r="AG29" t="s">
        <v>7799</v>
      </c>
      <c r="AH29">
        <v>69.384102564100004</v>
      </c>
      <c r="AI29" t="s">
        <v>7799</v>
      </c>
      <c r="AJ29"/>
      <c r="AK29" t="s">
        <v>7799</v>
      </c>
      <c r="AL29" t="s">
        <v>7799</v>
      </c>
    </row>
    <row r="30" spans="1:38" s="221" customFormat="1" x14ac:dyDescent="0.25">
      <c r="A30" s="446" t="str">
        <f t="shared" si="0"/>
        <v>Alberta2022–2023Total</v>
      </c>
      <c r="B30" t="s">
        <v>124</v>
      </c>
      <c r="C30" t="s">
        <v>198</v>
      </c>
      <c r="D30" t="s">
        <v>73</v>
      </c>
      <c r="E30">
        <v>4077673</v>
      </c>
      <c r="F30">
        <v>92608381</v>
      </c>
      <c r="G30">
        <v>4.2174365700000001E-2</v>
      </c>
      <c r="H30">
        <v>330</v>
      </c>
      <c r="I30">
        <v>184300912</v>
      </c>
      <c r="J30"/>
      <c r="K30"/>
      <c r="L30">
        <v>6060945</v>
      </c>
      <c r="M30">
        <v>237136744</v>
      </c>
      <c r="N30">
        <v>26208733</v>
      </c>
      <c r="O30">
        <v>1154407868</v>
      </c>
      <c r="P30">
        <v>3923794736</v>
      </c>
      <c r="Q30">
        <v>335066752</v>
      </c>
      <c r="R30">
        <v>330</v>
      </c>
      <c r="S30" t="s">
        <v>74</v>
      </c>
      <c r="T30">
        <v>122895117</v>
      </c>
      <c r="U30">
        <v>63023.136923076898</v>
      </c>
      <c r="V30">
        <v>4077673</v>
      </c>
      <c r="W30">
        <v>92608381</v>
      </c>
      <c r="X30">
        <v>4.2174365700000001E-2</v>
      </c>
      <c r="Y30">
        <v>4.2174365700000001E-2</v>
      </c>
      <c r="Z30" t="s">
        <v>5863</v>
      </c>
      <c r="AA30">
        <v>6060945</v>
      </c>
      <c r="AB30">
        <v>2091.1143589744001</v>
      </c>
      <c r="AC30" t="s">
        <v>7799</v>
      </c>
      <c r="AD30">
        <v>47491.477435897403</v>
      </c>
      <c r="AE30" t="s">
        <v>7799</v>
      </c>
      <c r="AF30">
        <v>0.16923076919999999</v>
      </c>
      <c r="AG30" t="s">
        <v>7800</v>
      </c>
      <c r="AH30">
        <v>3108.1769230769</v>
      </c>
      <c r="AI30" t="s">
        <v>7799</v>
      </c>
      <c r="AJ30"/>
      <c r="AK30" t="s">
        <v>7799</v>
      </c>
      <c r="AL30" t="s">
        <v>7799</v>
      </c>
    </row>
    <row r="31" spans="1:38" s="221" customFormat="1" x14ac:dyDescent="0.25">
      <c r="A31" s="446" t="str">
        <f t="shared" si="0"/>
        <v>Alberta2023–2024Administrative and support services</v>
      </c>
      <c r="B31" t="s">
        <v>124</v>
      </c>
      <c r="C31" t="s">
        <v>199</v>
      </c>
      <c r="D31" t="s">
        <v>189</v>
      </c>
      <c r="E31">
        <v>394702</v>
      </c>
      <c r="F31">
        <v>27813117</v>
      </c>
      <c r="G31">
        <v>1.3992645099999999E-2</v>
      </c>
      <c r="H31"/>
      <c r="I31">
        <v>51665555</v>
      </c>
      <c r="J31"/>
      <c r="K31"/>
      <c r="L31">
        <v>1534631</v>
      </c>
      <c r="M31">
        <v>50435486</v>
      </c>
      <c r="N31">
        <v>7081246</v>
      </c>
      <c r="O31">
        <v>278672194</v>
      </c>
      <c r="P31">
        <v>1024899780</v>
      </c>
      <c r="Q31">
        <v>26571332</v>
      </c>
      <c r="R31" t="s">
        <v>5900</v>
      </c>
      <c r="S31" t="s">
        <v>74</v>
      </c>
      <c r="T31">
        <v>35289065</v>
      </c>
      <c r="U31">
        <v>18027.619412516</v>
      </c>
      <c r="V31">
        <v>394702</v>
      </c>
      <c r="W31">
        <v>27813117</v>
      </c>
      <c r="X31">
        <v>1.3992645099999999E-2</v>
      </c>
      <c r="Y31">
        <v>1.3992645099999999E-2</v>
      </c>
      <c r="Z31" t="s">
        <v>5900</v>
      </c>
      <c r="AA31">
        <v>1534631</v>
      </c>
      <c r="AB31">
        <v>201.6357598978</v>
      </c>
      <c r="AC31" t="s">
        <v>7799</v>
      </c>
      <c r="AD31">
        <v>14208.4888888889</v>
      </c>
      <c r="AE31" t="s">
        <v>7799</v>
      </c>
      <c r="AF31"/>
      <c r="AG31" t="s">
        <v>7799</v>
      </c>
      <c r="AH31">
        <v>783.97496807150003</v>
      </c>
      <c r="AI31" t="s">
        <v>7799</v>
      </c>
      <c r="AJ31"/>
      <c r="AK31" t="s">
        <v>7799</v>
      </c>
      <c r="AL31" t="s">
        <v>7799</v>
      </c>
    </row>
    <row r="32" spans="1:38" s="221" customFormat="1" x14ac:dyDescent="0.25">
      <c r="A32" s="446" t="str">
        <f t="shared" si="0"/>
        <v>Alberta2023–2024Ambulatory care services</v>
      </c>
      <c r="B32" t="s">
        <v>124</v>
      </c>
      <c r="C32" t="s">
        <v>199</v>
      </c>
      <c r="D32" t="s">
        <v>191</v>
      </c>
      <c r="E32">
        <v>652996</v>
      </c>
      <c r="F32">
        <v>11818746</v>
      </c>
      <c r="G32">
        <v>5.2358042700000003E-2</v>
      </c>
      <c r="H32"/>
      <c r="I32">
        <v>32370549</v>
      </c>
      <c r="J32"/>
      <c r="K32"/>
      <c r="L32">
        <v>795833</v>
      </c>
      <c r="M32">
        <v>34006418</v>
      </c>
      <c r="N32">
        <v>3570957</v>
      </c>
      <c r="O32">
        <v>179307915</v>
      </c>
      <c r="P32">
        <v>548094419</v>
      </c>
      <c r="Q32">
        <v>60676460</v>
      </c>
      <c r="R32" t="s">
        <v>5900</v>
      </c>
      <c r="S32" t="s">
        <v>74</v>
      </c>
      <c r="T32">
        <v>16042699</v>
      </c>
      <c r="U32">
        <v>8195.5039591314999</v>
      </c>
      <c r="V32">
        <v>652996</v>
      </c>
      <c r="W32">
        <v>11818746</v>
      </c>
      <c r="X32">
        <v>5.2358042700000003E-2</v>
      </c>
      <c r="Y32">
        <v>5.2358042700000003E-2</v>
      </c>
      <c r="Z32" t="s">
        <v>5900</v>
      </c>
      <c r="AA32">
        <v>795833</v>
      </c>
      <c r="AB32">
        <v>333.5867177522</v>
      </c>
      <c r="AC32" t="s">
        <v>7799</v>
      </c>
      <c r="AD32">
        <v>6037.6735632184</v>
      </c>
      <c r="AE32" t="s">
        <v>7799</v>
      </c>
      <c r="AF32"/>
      <c r="AG32" t="s">
        <v>7799</v>
      </c>
      <c r="AH32">
        <v>406.55581098340002</v>
      </c>
      <c r="AI32" t="s">
        <v>7799</v>
      </c>
      <c r="AJ32"/>
      <c r="AK32" t="s">
        <v>7799</v>
      </c>
      <c r="AL32" t="s">
        <v>7799</v>
      </c>
    </row>
    <row r="33" spans="1:38" s="221" customFormat="1" x14ac:dyDescent="0.25">
      <c r="A33" s="446" t="str">
        <f t="shared" si="0"/>
        <v>Alberta2023–2024Community health services</v>
      </c>
      <c r="B33" t="s">
        <v>124</v>
      </c>
      <c r="C33" t="s">
        <v>199</v>
      </c>
      <c r="D33" t="s">
        <v>193</v>
      </c>
      <c r="E33">
        <v>27280</v>
      </c>
      <c r="F33">
        <v>1078296</v>
      </c>
      <c r="G33">
        <v>2.4674920600000001E-2</v>
      </c>
      <c r="H33"/>
      <c r="I33">
        <v>1570678</v>
      </c>
      <c r="J33"/>
      <c r="K33"/>
      <c r="L33">
        <v>76427</v>
      </c>
      <c r="M33">
        <v>3039558</v>
      </c>
      <c r="N33">
        <v>337186</v>
      </c>
      <c r="O33">
        <v>14903867</v>
      </c>
      <c r="P33">
        <v>46209868</v>
      </c>
      <c r="Q33">
        <v>1896212</v>
      </c>
      <c r="R33" t="s">
        <v>5900</v>
      </c>
      <c r="S33" t="s">
        <v>74</v>
      </c>
      <c r="T33">
        <v>1442762</v>
      </c>
      <c r="U33">
        <v>737.04316730519997</v>
      </c>
      <c r="V33">
        <v>27280</v>
      </c>
      <c r="W33">
        <v>1078296</v>
      </c>
      <c r="X33">
        <v>2.4674920600000001E-2</v>
      </c>
      <c r="Y33">
        <v>2.4674920600000001E-2</v>
      </c>
      <c r="Z33" t="s">
        <v>5900</v>
      </c>
      <c r="AA33">
        <v>76427</v>
      </c>
      <c r="AB33">
        <v>13.936143039599999</v>
      </c>
      <c r="AC33" t="s">
        <v>7799</v>
      </c>
      <c r="AD33">
        <v>550.85363984670005</v>
      </c>
      <c r="AE33" t="s">
        <v>7799</v>
      </c>
      <c r="AF33"/>
      <c r="AG33" t="s">
        <v>7799</v>
      </c>
      <c r="AH33">
        <v>39.043167305200001</v>
      </c>
      <c r="AI33" t="s">
        <v>7799</v>
      </c>
      <c r="AJ33"/>
      <c r="AK33" t="s">
        <v>7799</v>
      </c>
      <c r="AL33" t="s">
        <v>7799</v>
      </c>
    </row>
    <row r="34" spans="1:38" s="221" customFormat="1" x14ac:dyDescent="0.25">
      <c r="A34" s="446" t="str">
        <f t="shared" si="0"/>
        <v>Alberta2023–2024Diagnostic and therapeutic services</v>
      </c>
      <c r="B34" t="s">
        <v>124</v>
      </c>
      <c r="C34" t="s">
        <v>199</v>
      </c>
      <c r="D34" t="s">
        <v>192</v>
      </c>
      <c r="E34">
        <v>219100</v>
      </c>
      <c r="F34">
        <v>18139415</v>
      </c>
      <c r="G34">
        <v>1.1934516500000001E-2</v>
      </c>
      <c r="H34"/>
      <c r="I34">
        <v>5744972</v>
      </c>
      <c r="J34"/>
      <c r="K34"/>
      <c r="L34">
        <v>1120792</v>
      </c>
      <c r="M34">
        <v>47670345</v>
      </c>
      <c r="N34">
        <v>4881840</v>
      </c>
      <c r="O34">
        <v>238987765</v>
      </c>
      <c r="P34">
        <v>845119913</v>
      </c>
      <c r="Q34">
        <v>18333358</v>
      </c>
      <c r="R34" t="s">
        <v>5900</v>
      </c>
      <c r="S34" t="s">
        <v>74</v>
      </c>
      <c r="T34">
        <v>23240355</v>
      </c>
      <c r="U34">
        <v>11872.4674329502</v>
      </c>
      <c r="V34">
        <v>219100</v>
      </c>
      <c r="W34">
        <v>18139415</v>
      </c>
      <c r="X34">
        <v>1.1934516500000001E-2</v>
      </c>
      <c r="Y34">
        <v>1.1934516500000001E-2</v>
      </c>
      <c r="Z34" t="s">
        <v>5900</v>
      </c>
      <c r="AA34">
        <v>1120792</v>
      </c>
      <c r="AB34">
        <v>111.9284802043</v>
      </c>
      <c r="AC34" t="s">
        <v>7799</v>
      </c>
      <c r="AD34">
        <v>9266.6232439336</v>
      </c>
      <c r="AE34" t="s">
        <v>7799</v>
      </c>
      <c r="AF34"/>
      <c r="AG34" t="s">
        <v>7799</v>
      </c>
      <c r="AH34">
        <v>572.56296296300002</v>
      </c>
      <c r="AI34" t="s">
        <v>7799</v>
      </c>
      <c r="AJ34"/>
      <c r="AK34" t="s">
        <v>7799</v>
      </c>
      <c r="AL34" t="s">
        <v>7799</v>
      </c>
    </row>
    <row r="35" spans="1:38" s="221" customFormat="1" x14ac:dyDescent="0.25">
      <c r="A35" s="446" t="str">
        <f t="shared" si="0"/>
        <v>Alberta2023–2024Nursing inpatient services</v>
      </c>
      <c r="B35" t="s">
        <v>124</v>
      </c>
      <c r="C35" t="s">
        <v>199</v>
      </c>
      <c r="D35" t="s">
        <v>190</v>
      </c>
      <c r="E35">
        <v>2758935</v>
      </c>
      <c r="F35">
        <v>34769171</v>
      </c>
      <c r="G35">
        <v>7.3516499900000004E-2</v>
      </c>
      <c r="H35"/>
      <c r="I35">
        <v>138656489</v>
      </c>
      <c r="J35"/>
      <c r="K35"/>
      <c r="L35">
        <v>2248103</v>
      </c>
      <c r="M35">
        <v>91392846</v>
      </c>
      <c r="N35">
        <v>10356073</v>
      </c>
      <c r="O35">
        <v>495660838</v>
      </c>
      <c r="P35">
        <v>1596773948</v>
      </c>
      <c r="Q35">
        <v>248353161</v>
      </c>
      <c r="R35" t="s">
        <v>5900</v>
      </c>
      <c r="S35" t="s">
        <v>74</v>
      </c>
      <c r="T35">
        <v>47884179</v>
      </c>
      <c r="U35">
        <v>24461.904980842901</v>
      </c>
      <c r="V35">
        <v>2758935</v>
      </c>
      <c r="W35">
        <v>34769171</v>
      </c>
      <c r="X35">
        <v>7.3516499900000004E-2</v>
      </c>
      <c r="Y35">
        <v>7.3516499900000004E-2</v>
      </c>
      <c r="Z35" t="s">
        <v>5900</v>
      </c>
      <c r="AA35">
        <v>2248103</v>
      </c>
      <c r="AB35">
        <v>1409.4176245210999</v>
      </c>
      <c r="AC35" t="s">
        <v>7799</v>
      </c>
      <c r="AD35">
        <v>17762.028607918299</v>
      </c>
      <c r="AE35" t="s">
        <v>7799</v>
      </c>
      <c r="AF35"/>
      <c r="AG35" t="s">
        <v>7799</v>
      </c>
      <c r="AH35">
        <v>1148.4561941252</v>
      </c>
      <c r="AI35" t="s">
        <v>7799</v>
      </c>
      <c r="AJ35"/>
      <c r="AK35" t="s">
        <v>7799</v>
      </c>
      <c r="AL35" t="s">
        <v>7799</v>
      </c>
    </row>
    <row r="36" spans="1:38" s="221" customFormat="1" x14ac:dyDescent="0.25">
      <c r="A36" s="446" t="str">
        <f t="shared" si="0"/>
        <v>Alberta2023–2024Research, education and other services</v>
      </c>
      <c r="B36" t="s">
        <v>124</v>
      </c>
      <c r="C36" t="s">
        <v>199</v>
      </c>
      <c r="D36" t="s">
        <v>194</v>
      </c>
      <c r="E36">
        <v>13057</v>
      </c>
      <c r="F36">
        <v>2048397</v>
      </c>
      <c r="G36">
        <v>6.3338789000000001E-3</v>
      </c>
      <c r="H36"/>
      <c r="I36">
        <v>21816229</v>
      </c>
      <c r="J36"/>
      <c r="K36"/>
      <c r="L36">
        <v>114814</v>
      </c>
      <c r="M36">
        <v>5484393</v>
      </c>
      <c r="N36">
        <v>577886</v>
      </c>
      <c r="O36">
        <v>30829754</v>
      </c>
      <c r="P36">
        <v>103647700</v>
      </c>
      <c r="Q36">
        <v>1238354</v>
      </c>
      <c r="R36" t="s">
        <v>5900</v>
      </c>
      <c r="S36" t="s">
        <v>74</v>
      </c>
      <c r="T36">
        <v>2639340</v>
      </c>
      <c r="U36">
        <v>1348.3218390805</v>
      </c>
      <c r="V36">
        <v>13057</v>
      </c>
      <c r="W36">
        <v>2048397</v>
      </c>
      <c r="X36">
        <v>6.3338789000000001E-3</v>
      </c>
      <c r="Y36">
        <v>6.3338789000000001E-3</v>
      </c>
      <c r="Z36" t="s">
        <v>5900</v>
      </c>
      <c r="AA36">
        <v>114814</v>
      </c>
      <c r="AB36">
        <v>6.6702426564000001</v>
      </c>
      <c r="AC36" t="s">
        <v>7799</v>
      </c>
      <c r="AD36">
        <v>1046.4352490420999</v>
      </c>
      <c r="AE36" t="s">
        <v>7799</v>
      </c>
      <c r="AF36"/>
      <c r="AG36" t="s">
        <v>7799</v>
      </c>
      <c r="AH36">
        <v>58.653384418900004</v>
      </c>
      <c r="AI36" t="s">
        <v>7799</v>
      </c>
      <c r="AJ36"/>
      <c r="AK36" t="s">
        <v>7799</v>
      </c>
      <c r="AL36" t="s">
        <v>7799</v>
      </c>
    </row>
    <row r="37" spans="1:38" s="221" customFormat="1" x14ac:dyDescent="0.25">
      <c r="A37" s="446" t="str">
        <f t="shared" si="0"/>
        <v>Alberta2023–2024Total</v>
      </c>
      <c r="B37" t="s">
        <v>124</v>
      </c>
      <c r="C37" t="s">
        <v>199</v>
      </c>
      <c r="D37" t="s">
        <v>73</v>
      </c>
      <c r="E37">
        <v>4066070</v>
      </c>
      <c r="F37">
        <v>95667142</v>
      </c>
      <c r="G37">
        <v>4.0769468000000003E-2</v>
      </c>
      <c r="H37"/>
      <c r="I37">
        <v>251824472</v>
      </c>
      <c r="J37"/>
      <c r="K37"/>
      <c r="L37">
        <v>5890600</v>
      </c>
      <c r="M37">
        <v>232029046</v>
      </c>
      <c r="N37">
        <v>26805188</v>
      </c>
      <c r="O37">
        <v>1238362333</v>
      </c>
      <c r="P37">
        <v>4164745628</v>
      </c>
      <c r="Q37">
        <v>357068877</v>
      </c>
      <c r="R37" t="s">
        <v>5900</v>
      </c>
      <c r="S37" t="s">
        <v>74</v>
      </c>
      <c r="T37">
        <v>126538400</v>
      </c>
      <c r="U37">
        <v>64642.860791826301</v>
      </c>
      <c r="V37">
        <v>4066070</v>
      </c>
      <c r="W37">
        <v>95667142</v>
      </c>
      <c r="X37">
        <v>4.0769468000000003E-2</v>
      </c>
      <c r="Y37">
        <v>4.0769468000000003E-2</v>
      </c>
      <c r="Z37" t="s">
        <v>5900</v>
      </c>
      <c r="AA37">
        <v>5890600</v>
      </c>
      <c r="AB37">
        <v>2077.1749680715002</v>
      </c>
      <c r="AC37" t="s">
        <v>7799</v>
      </c>
      <c r="AD37">
        <v>48872.103192848001</v>
      </c>
      <c r="AE37" t="s">
        <v>7799</v>
      </c>
      <c r="AF37"/>
      <c r="AG37" t="s">
        <v>7799</v>
      </c>
      <c r="AH37">
        <v>3009.2464878671999</v>
      </c>
      <c r="AI37" t="s">
        <v>7799</v>
      </c>
      <c r="AJ37"/>
      <c r="AK37" t="s">
        <v>7799</v>
      </c>
      <c r="AL37" t="s">
        <v>7799</v>
      </c>
    </row>
    <row r="38" spans="1:38" s="221" customFormat="1" x14ac:dyDescent="0.25">
      <c r="A38" s="446" t="str">
        <f t="shared" si="0"/>
        <v>British Columbia2019–2020Administrative and support services</v>
      </c>
      <c r="B38" t="s">
        <v>123</v>
      </c>
      <c r="C38" t="s">
        <v>195</v>
      </c>
      <c r="D38" t="s">
        <v>189</v>
      </c>
      <c r="E38">
        <v>365835.33110865753</v>
      </c>
      <c r="F38">
        <v>18420298.674395099</v>
      </c>
      <c r="G38">
        <v>1.9473688999999999E-2</v>
      </c>
      <c r="H38">
        <v>117250.3752788014</v>
      </c>
      <c r="I38">
        <v>18400272.954224631</v>
      </c>
      <c r="J38">
        <v>124008</v>
      </c>
      <c r="K38"/>
      <c r="L38">
        <v>831162.60928475321</v>
      </c>
      <c r="M38">
        <v>24143967.467681509</v>
      </c>
      <c r="N38">
        <v>4272743.7657358358</v>
      </c>
      <c r="O38">
        <v>152966901.53636301</v>
      </c>
      <c r="P38">
        <v>590412384.91099453</v>
      </c>
      <c r="Q38">
        <v>19164555.056802351</v>
      </c>
      <c r="R38">
        <v>117250</v>
      </c>
      <c r="S38">
        <v>124008</v>
      </c>
      <c r="T38">
        <v>23300136.146518391</v>
      </c>
      <c r="U38">
        <v>11903.006971401501</v>
      </c>
      <c r="V38">
        <v>365835.33110865753</v>
      </c>
      <c r="W38">
        <v>18420298.674395099</v>
      </c>
      <c r="X38">
        <v>1.9473688999999999E-2</v>
      </c>
      <c r="Y38">
        <v>1.9473688999999999E-2</v>
      </c>
      <c r="Z38">
        <v>117250</v>
      </c>
      <c r="AA38">
        <v>831162.60928475321</v>
      </c>
      <c r="AB38">
        <v>186.88905803759999</v>
      </c>
      <c r="AC38" t="s">
        <v>7799</v>
      </c>
      <c r="AD38">
        <v>9410.1142653359002</v>
      </c>
      <c r="AE38" t="s">
        <v>7799</v>
      </c>
      <c r="AF38">
        <v>59.898020576699999</v>
      </c>
      <c r="AG38" t="s">
        <v>7799</v>
      </c>
      <c r="AH38">
        <v>424.60414267419998</v>
      </c>
      <c r="AI38" t="s">
        <v>7799</v>
      </c>
      <c r="AJ38">
        <v>63.350191570900002</v>
      </c>
      <c r="AK38" t="s">
        <v>7799</v>
      </c>
      <c r="AL38" t="s">
        <v>7799</v>
      </c>
    </row>
    <row r="39" spans="1:38" s="221" customFormat="1" x14ac:dyDescent="0.25">
      <c r="A39" s="446" t="str">
        <f t="shared" si="0"/>
        <v>British Columbia2019–2020Ambulatory care services</v>
      </c>
      <c r="B39" t="s">
        <v>123</v>
      </c>
      <c r="C39" t="s">
        <v>195</v>
      </c>
      <c r="D39" t="s">
        <v>191</v>
      </c>
      <c r="E39">
        <v>617042</v>
      </c>
      <c r="F39">
        <v>11573072</v>
      </c>
      <c r="G39">
        <v>5.06182305E-2</v>
      </c>
      <c r="H39">
        <v>212170</v>
      </c>
      <c r="I39">
        <v>14851239</v>
      </c>
      <c r="J39"/>
      <c r="K39"/>
      <c r="L39">
        <v>613727</v>
      </c>
      <c r="M39">
        <v>23635286</v>
      </c>
      <c r="N39">
        <v>2904228</v>
      </c>
      <c r="O39">
        <v>136469912</v>
      </c>
      <c r="P39">
        <v>461793799</v>
      </c>
      <c r="Q39">
        <v>49151986</v>
      </c>
      <c r="R39">
        <v>212170</v>
      </c>
      <c r="S39" t="s">
        <v>74</v>
      </c>
      <c r="T39">
        <v>15306512</v>
      </c>
      <c r="U39">
        <v>7819.4186462323996</v>
      </c>
      <c r="V39">
        <v>617042</v>
      </c>
      <c r="W39">
        <v>11573072</v>
      </c>
      <c r="X39">
        <v>5.06182305E-2</v>
      </c>
      <c r="Y39">
        <v>5.06182305E-2</v>
      </c>
      <c r="Z39">
        <v>212170</v>
      </c>
      <c r="AA39">
        <v>613727</v>
      </c>
      <c r="AB39">
        <v>315.21941251599998</v>
      </c>
      <c r="AC39" t="s">
        <v>7799</v>
      </c>
      <c r="AD39">
        <v>5912.1696040868001</v>
      </c>
      <c r="AE39" t="s">
        <v>7799</v>
      </c>
      <c r="AF39">
        <v>108.3882503193</v>
      </c>
      <c r="AG39" t="s">
        <v>7799</v>
      </c>
      <c r="AH39">
        <v>313.52592592590003</v>
      </c>
      <c r="AI39" t="s">
        <v>7799</v>
      </c>
      <c r="AJ39"/>
      <c r="AK39" t="s">
        <v>7799</v>
      </c>
      <c r="AL39" t="s">
        <v>7799</v>
      </c>
    </row>
    <row r="40" spans="1:38" s="221" customFormat="1" x14ac:dyDescent="0.25">
      <c r="A40" s="446" t="str">
        <f t="shared" si="0"/>
        <v>British Columbia2019–2020Community health services</v>
      </c>
      <c r="B40" t="s">
        <v>123</v>
      </c>
      <c r="C40" t="s">
        <v>195</v>
      </c>
      <c r="D40" t="s">
        <v>193</v>
      </c>
      <c r="E40">
        <v>25375</v>
      </c>
      <c r="F40">
        <v>957938</v>
      </c>
      <c r="G40">
        <v>2.5805618400000001E-2</v>
      </c>
      <c r="H40">
        <v>1102</v>
      </c>
      <c r="I40">
        <v>486281</v>
      </c>
      <c r="J40">
        <v>226003</v>
      </c>
      <c r="K40"/>
      <c r="L40">
        <v>59149</v>
      </c>
      <c r="M40">
        <v>1492446</v>
      </c>
      <c r="N40">
        <v>283947</v>
      </c>
      <c r="O40">
        <v>9828299</v>
      </c>
      <c r="P40">
        <v>36477993</v>
      </c>
      <c r="Q40">
        <v>1411197</v>
      </c>
      <c r="R40">
        <v>1102</v>
      </c>
      <c r="S40">
        <v>226003</v>
      </c>
      <c r="T40">
        <v>1494365</v>
      </c>
      <c r="U40">
        <v>763.404853129</v>
      </c>
      <c r="V40">
        <v>25375</v>
      </c>
      <c r="W40">
        <v>957938</v>
      </c>
      <c r="X40">
        <v>2.5805618400000001E-2</v>
      </c>
      <c r="Y40">
        <v>2.5805618400000001E-2</v>
      </c>
      <c r="Z40">
        <v>1102</v>
      </c>
      <c r="AA40">
        <v>59149</v>
      </c>
      <c r="AB40">
        <v>12.962962963000001</v>
      </c>
      <c r="AC40" t="s">
        <v>7799</v>
      </c>
      <c r="AD40">
        <v>489.36807151980003</v>
      </c>
      <c r="AE40" t="s">
        <v>7799</v>
      </c>
      <c r="AF40">
        <v>0.56296296300000004</v>
      </c>
      <c r="AG40" t="s">
        <v>7799</v>
      </c>
      <c r="AH40">
        <v>30.216602809699999</v>
      </c>
      <c r="AI40" t="s">
        <v>7799</v>
      </c>
      <c r="AJ40">
        <v>115.454916986</v>
      </c>
      <c r="AK40" t="s">
        <v>7799</v>
      </c>
      <c r="AL40" t="s">
        <v>7799</v>
      </c>
    </row>
    <row r="41" spans="1:38" s="221" customFormat="1" x14ac:dyDescent="0.25">
      <c r="A41" s="446" t="str">
        <f t="shared" si="0"/>
        <v>British Columbia2019–2020Diagnostic and therapeutic services</v>
      </c>
      <c r="B41" t="s">
        <v>123</v>
      </c>
      <c r="C41" t="s">
        <v>195</v>
      </c>
      <c r="D41" t="s">
        <v>192</v>
      </c>
      <c r="E41">
        <v>533567</v>
      </c>
      <c r="F41">
        <v>18701314</v>
      </c>
      <c r="G41">
        <v>2.7739553E-2</v>
      </c>
      <c r="H41">
        <v>37800</v>
      </c>
      <c r="I41">
        <v>4234712</v>
      </c>
      <c r="J41">
        <v>22677</v>
      </c>
      <c r="K41"/>
      <c r="L41">
        <v>873783</v>
      </c>
      <c r="M41">
        <v>31376765</v>
      </c>
      <c r="N41">
        <v>4373769</v>
      </c>
      <c r="O41">
        <v>186592804</v>
      </c>
      <c r="P41">
        <v>705278923</v>
      </c>
      <c r="Q41">
        <v>36123082</v>
      </c>
      <c r="R41">
        <v>37800</v>
      </c>
      <c r="S41">
        <v>22677</v>
      </c>
      <c r="T41">
        <v>23669127</v>
      </c>
      <c r="U41">
        <v>12091.508045977</v>
      </c>
      <c r="V41">
        <v>533567</v>
      </c>
      <c r="W41">
        <v>18701314</v>
      </c>
      <c r="X41">
        <v>2.7739553E-2</v>
      </c>
      <c r="Y41">
        <v>2.7739553E-2</v>
      </c>
      <c r="Z41">
        <v>37800</v>
      </c>
      <c r="AA41">
        <v>873783</v>
      </c>
      <c r="AB41">
        <v>272.57573435500001</v>
      </c>
      <c r="AC41" t="s">
        <v>7799</v>
      </c>
      <c r="AD41">
        <v>9553.6725415069996</v>
      </c>
      <c r="AE41" t="s">
        <v>7799</v>
      </c>
      <c r="AF41">
        <v>19.310344827600002</v>
      </c>
      <c r="AG41" t="s">
        <v>7799</v>
      </c>
      <c r="AH41">
        <v>446.37701149430001</v>
      </c>
      <c r="AI41" t="s">
        <v>7799</v>
      </c>
      <c r="AJ41">
        <v>11.5846743295</v>
      </c>
      <c r="AK41" t="s">
        <v>7799</v>
      </c>
      <c r="AL41" t="s">
        <v>7799</v>
      </c>
    </row>
    <row r="42" spans="1:38" s="221" customFormat="1" x14ac:dyDescent="0.25">
      <c r="A42" s="446" t="str">
        <f t="shared" si="0"/>
        <v>British Columbia2019–2020Nursing inpatient services</v>
      </c>
      <c r="B42" t="s">
        <v>123</v>
      </c>
      <c r="C42" t="s">
        <v>195</v>
      </c>
      <c r="D42" t="s">
        <v>190</v>
      </c>
      <c r="E42">
        <v>2261506</v>
      </c>
      <c r="F42">
        <v>36113320</v>
      </c>
      <c r="G42">
        <v>5.8932019699999998E-2</v>
      </c>
      <c r="H42">
        <v>245452</v>
      </c>
      <c r="I42">
        <v>16468391</v>
      </c>
      <c r="J42"/>
      <c r="K42"/>
      <c r="L42">
        <v>2141749</v>
      </c>
      <c r="M42">
        <v>80260484</v>
      </c>
      <c r="N42">
        <v>9427321</v>
      </c>
      <c r="O42">
        <v>431436730</v>
      </c>
      <c r="P42">
        <v>1426819258</v>
      </c>
      <c r="Q42">
        <v>164969019</v>
      </c>
      <c r="R42">
        <v>245452</v>
      </c>
      <c r="S42" t="s">
        <v>74</v>
      </c>
      <c r="T42">
        <v>48047599</v>
      </c>
      <c r="U42">
        <v>24545.3890166028</v>
      </c>
      <c r="V42">
        <v>2261506</v>
      </c>
      <c r="W42">
        <v>36113320</v>
      </c>
      <c r="X42">
        <v>5.8932019699999998E-2</v>
      </c>
      <c r="Y42">
        <v>5.8932019699999998E-2</v>
      </c>
      <c r="Z42">
        <v>245452</v>
      </c>
      <c r="AA42">
        <v>2141749</v>
      </c>
      <c r="AB42">
        <v>1155.303192848</v>
      </c>
      <c r="AC42" t="s">
        <v>7799</v>
      </c>
      <c r="AD42">
        <v>18448.6947637292</v>
      </c>
      <c r="AE42" t="s">
        <v>7799</v>
      </c>
      <c r="AF42">
        <v>125.3905491699</v>
      </c>
      <c r="AG42" t="s">
        <v>7799</v>
      </c>
      <c r="AH42">
        <v>1094.1246487866999</v>
      </c>
      <c r="AI42" t="s">
        <v>7799</v>
      </c>
      <c r="AJ42"/>
      <c r="AK42" t="s">
        <v>7799</v>
      </c>
      <c r="AL42" t="s">
        <v>7799</v>
      </c>
    </row>
    <row r="43" spans="1:38" s="221" customFormat="1" x14ac:dyDescent="0.25">
      <c r="A43" s="446" t="str">
        <f t="shared" si="0"/>
        <v>British Columbia2019–2020Research, education and other services</v>
      </c>
      <c r="B43" t="s">
        <v>123</v>
      </c>
      <c r="C43" t="s">
        <v>195</v>
      </c>
      <c r="D43" t="s">
        <v>194</v>
      </c>
      <c r="E43">
        <v>11533.9586807864</v>
      </c>
      <c r="F43">
        <v>1709867.844281394</v>
      </c>
      <c r="G43">
        <v>6.7003291999999997E-3</v>
      </c>
      <c r="H43">
        <v>56562.607843188598</v>
      </c>
      <c r="I43">
        <v>6495755.8128084261</v>
      </c>
      <c r="J43"/>
      <c r="K43"/>
      <c r="L43">
        <v>48589.4322265886</v>
      </c>
      <c r="M43">
        <v>1949514.4241587929</v>
      </c>
      <c r="N43">
        <v>1026953.6389657099</v>
      </c>
      <c r="O43">
        <v>61625889.923848577</v>
      </c>
      <c r="P43">
        <v>78009836.406648353</v>
      </c>
      <c r="Q43">
        <v>946420.24851157644</v>
      </c>
      <c r="R43">
        <v>56563</v>
      </c>
      <c r="S43" t="s">
        <v>74</v>
      </c>
      <c r="T43">
        <v>2804918.0497710789</v>
      </c>
      <c r="U43">
        <v>1432.9083268306999</v>
      </c>
      <c r="V43">
        <v>11533.9586807864</v>
      </c>
      <c r="W43">
        <v>1709867.844281394</v>
      </c>
      <c r="X43">
        <v>6.7003291999999997E-3</v>
      </c>
      <c r="Y43">
        <v>6.7003291999999997E-3</v>
      </c>
      <c r="Z43">
        <v>56563</v>
      </c>
      <c r="AA43">
        <v>48589.4322265886</v>
      </c>
      <c r="AB43">
        <v>5.8921883426999999</v>
      </c>
      <c r="AC43" t="s">
        <v>7799</v>
      </c>
      <c r="AD43">
        <v>873.49570589090001</v>
      </c>
      <c r="AE43" t="s">
        <v>7799</v>
      </c>
      <c r="AF43">
        <v>28.895329677199999</v>
      </c>
      <c r="AG43" t="s">
        <v>7799</v>
      </c>
      <c r="AH43">
        <v>24.822187599799999</v>
      </c>
      <c r="AI43" t="s">
        <v>7799</v>
      </c>
      <c r="AJ43"/>
      <c r="AK43" t="s">
        <v>7799</v>
      </c>
      <c r="AL43" t="s">
        <v>7799</v>
      </c>
    </row>
    <row r="44" spans="1:38" s="221" customFormat="1" x14ac:dyDescent="0.25">
      <c r="A44" s="446" t="str">
        <f t="shared" si="0"/>
        <v>British Columbia2019–2020Total</v>
      </c>
      <c r="B44" t="s">
        <v>123</v>
      </c>
      <c r="C44" t="s">
        <v>195</v>
      </c>
      <c r="D44" t="s">
        <v>73</v>
      </c>
      <c r="E44">
        <v>3814859.2897894438</v>
      </c>
      <c r="F44">
        <v>87475810.51867649</v>
      </c>
      <c r="G44">
        <v>4.1788052399999998E-2</v>
      </c>
      <c r="H44">
        <v>670336.98312198999</v>
      </c>
      <c r="I44">
        <v>60936651.767033063</v>
      </c>
      <c r="J44">
        <v>372688</v>
      </c>
      <c r="K44"/>
      <c r="L44">
        <v>4568160.0415113419</v>
      </c>
      <c r="M44">
        <v>162858462.89184031</v>
      </c>
      <c r="N44">
        <v>22288962.40470155</v>
      </c>
      <c r="O44">
        <v>978920536.46021163</v>
      </c>
      <c r="P44">
        <v>3298792194.3176432</v>
      </c>
      <c r="Q44">
        <v>271766259.30531389</v>
      </c>
      <c r="R44">
        <v>670337</v>
      </c>
      <c r="S44">
        <v>372688</v>
      </c>
      <c r="T44">
        <v>114622657.19628949</v>
      </c>
      <c r="U44">
        <v>58555.635860173403</v>
      </c>
      <c r="V44">
        <v>3814859.2897894438</v>
      </c>
      <c r="W44">
        <v>87475810.51867649</v>
      </c>
      <c r="X44">
        <v>4.1788052399999998E-2</v>
      </c>
      <c r="Y44">
        <v>4.1788052399999998E-2</v>
      </c>
      <c r="Z44">
        <v>670337</v>
      </c>
      <c r="AA44">
        <v>4568160.0415113419</v>
      </c>
      <c r="AB44">
        <v>1948.8425490622999</v>
      </c>
      <c r="AC44" t="s">
        <v>7799</v>
      </c>
      <c r="AD44">
        <v>44687.514952069701</v>
      </c>
      <c r="AE44" t="s">
        <v>7799</v>
      </c>
      <c r="AF44">
        <v>342.44545753360001</v>
      </c>
      <c r="AG44" t="s">
        <v>7799</v>
      </c>
      <c r="AH44">
        <v>2333.6705192906002</v>
      </c>
      <c r="AI44" t="s">
        <v>7799</v>
      </c>
      <c r="AJ44">
        <v>190.3897828863</v>
      </c>
      <c r="AK44" t="s">
        <v>7799</v>
      </c>
      <c r="AL44" t="s">
        <v>7799</v>
      </c>
    </row>
    <row r="45" spans="1:38" s="221" customFormat="1" x14ac:dyDescent="0.25">
      <c r="A45" s="446" t="str">
        <f t="shared" si="0"/>
        <v>British Columbia2020–2021Administrative and support services</v>
      </c>
      <c r="B45" t="s">
        <v>123</v>
      </c>
      <c r="C45" t="s">
        <v>196</v>
      </c>
      <c r="D45" t="s">
        <v>189</v>
      </c>
      <c r="E45">
        <v>415368.76281379687</v>
      </c>
      <c r="F45">
        <v>17823511.318238959</v>
      </c>
      <c r="G45">
        <v>2.2773808499999999E-2</v>
      </c>
      <c r="H45">
        <v>159347.11156672309</v>
      </c>
      <c r="I45">
        <v>17299522.981914751</v>
      </c>
      <c r="J45"/>
      <c r="K45"/>
      <c r="L45">
        <v>665476.66410232475</v>
      </c>
      <c r="M45">
        <v>18821407.11563557</v>
      </c>
      <c r="N45">
        <v>3879621.1935034422</v>
      </c>
      <c r="O45">
        <v>143055254.7062864</v>
      </c>
      <c r="P45">
        <v>588911327.00818384</v>
      </c>
      <c r="Q45">
        <v>21977951.450295299</v>
      </c>
      <c r="R45">
        <v>159347</v>
      </c>
      <c r="S45" t="s">
        <v>74</v>
      </c>
      <c r="T45">
        <v>22277848.38612292</v>
      </c>
      <c r="U45">
        <v>11424.5376339092</v>
      </c>
      <c r="V45">
        <v>415368.76281379687</v>
      </c>
      <c r="W45">
        <v>17823511.318238959</v>
      </c>
      <c r="X45">
        <v>2.2773808499999999E-2</v>
      </c>
      <c r="Y45">
        <v>2.2773808499999999E-2</v>
      </c>
      <c r="Z45">
        <v>159347</v>
      </c>
      <c r="AA45">
        <v>665476.66410232475</v>
      </c>
      <c r="AB45">
        <v>213.00962195579999</v>
      </c>
      <c r="AC45" t="s">
        <v>7799</v>
      </c>
      <c r="AD45">
        <v>9140.2622144814995</v>
      </c>
      <c r="AE45" t="s">
        <v>7799</v>
      </c>
      <c r="AF45">
        <v>81.7164674701</v>
      </c>
      <c r="AG45" t="s">
        <v>7799</v>
      </c>
      <c r="AH45">
        <v>341.27008415500001</v>
      </c>
      <c r="AI45" t="s">
        <v>7799</v>
      </c>
      <c r="AJ45"/>
      <c r="AK45" t="s">
        <v>7799</v>
      </c>
      <c r="AL45" t="s">
        <v>7799</v>
      </c>
    </row>
    <row r="46" spans="1:38" s="221" customFormat="1" x14ac:dyDescent="0.25">
      <c r="A46" s="446" t="str">
        <f t="shared" si="0"/>
        <v>British Columbia2020–2021Ambulatory care services</v>
      </c>
      <c r="B46" t="s">
        <v>123</v>
      </c>
      <c r="C46" t="s">
        <v>196</v>
      </c>
      <c r="D46" t="s">
        <v>191</v>
      </c>
      <c r="E46">
        <v>662385</v>
      </c>
      <c r="F46">
        <v>12027902</v>
      </c>
      <c r="G46">
        <v>5.2196219000000002E-2</v>
      </c>
      <c r="H46">
        <v>193256</v>
      </c>
      <c r="I46">
        <v>23615721</v>
      </c>
      <c r="J46"/>
      <c r="K46"/>
      <c r="L46">
        <v>582390</v>
      </c>
      <c r="M46">
        <v>22888024</v>
      </c>
      <c r="N46">
        <v>2972613</v>
      </c>
      <c r="O46">
        <v>148020433</v>
      </c>
      <c r="P46">
        <v>530459199</v>
      </c>
      <c r="Q46">
        <v>52391200</v>
      </c>
      <c r="R46">
        <v>193256</v>
      </c>
      <c r="S46" t="s">
        <v>74</v>
      </c>
      <c r="T46">
        <v>15856156</v>
      </c>
      <c r="U46">
        <v>8131.3620512820999</v>
      </c>
      <c r="V46">
        <v>662385</v>
      </c>
      <c r="W46">
        <v>12027902</v>
      </c>
      <c r="X46">
        <v>5.2196219000000002E-2</v>
      </c>
      <c r="Y46">
        <v>5.2196219000000002E-2</v>
      </c>
      <c r="Z46">
        <v>193256</v>
      </c>
      <c r="AA46">
        <v>582390</v>
      </c>
      <c r="AB46">
        <v>339.68461538460002</v>
      </c>
      <c r="AC46" t="s">
        <v>7799</v>
      </c>
      <c r="AD46">
        <v>6168.1548717948999</v>
      </c>
      <c r="AE46" t="s">
        <v>7799</v>
      </c>
      <c r="AF46">
        <v>99.105641025599994</v>
      </c>
      <c r="AG46" t="s">
        <v>7799</v>
      </c>
      <c r="AH46">
        <v>298.66153846150002</v>
      </c>
      <c r="AI46" t="s">
        <v>7799</v>
      </c>
      <c r="AJ46"/>
      <c r="AK46" t="s">
        <v>7799</v>
      </c>
      <c r="AL46" t="s">
        <v>7799</v>
      </c>
    </row>
    <row r="47" spans="1:38" s="221" customFormat="1" x14ac:dyDescent="0.25">
      <c r="A47" s="446" t="str">
        <f t="shared" si="0"/>
        <v>British Columbia2020–2021Community health services</v>
      </c>
      <c r="B47" t="s">
        <v>123</v>
      </c>
      <c r="C47" t="s">
        <v>196</v>
      </c>
      <c r="D47" t="s">
        <v>193</v>
      </c>
      <c r="E47">
        <v>33630</v>
      </c>
      <c r="F47">
        <v>878418</v>
      </c>
      <c r="G47">
        <v>3.6873059299999997E-2</v>
      </c>
      <c r="H47">
        <v>2855</v>
      </c>
      <c r="I47">
        <v>244790</v>
      </c>
      <c r="J47"/>
      <c r="K47"/>
      <c r="L47">
        <v>37028</v>
      </c>
      <c r="M47">
        <v>1121524</v>
      </c>
      <c r="N47">
        <v>183978</v>
      </c>
      <c r="O47">
        <v>6606166</v>
      </c>
      <c r="P47">
        <v>29639553</v>
      </c>
      <c r="Q47">
        <v>1805118</v>
      </c>
      <c r="R47">
        <v>2855</v>
      </c>
      <c r="S47" t="s">
        <v>74</v>
      </c>
      <c r="T47">
        <v>1098881</v>
      </c>
      <c r="U47">
        <v>563.52871794869998</v>
      </c>
      <c r="V47">
        <v>33630</v>
      </c>
      <c r="W47">
        <v>878418</v>
      </c>
      <c r="X47">
        <v>3.6873059299999997E-2</v>
      </c>
      <c r="Y47">
        <v>3.6873059299999997E-2</v>
      </c>
      <c r="Z47">
        <v>2855</v>
      </c>
      <c r="AA47">
        <v>37028</v>
      </c>
      <c r="AB47">
        <v>17.246153846199999</v>
      </c>
      <c r="AC47" t="s">
        <v>7799</v>
      </c>
      <c r="AD47">
        <v>450.47076923079999</v>
      </c>
      <c r="AE47" t="s">
        <v>7799</v>
      </c>
      <c r="AF47">
        <v>1.4641025641000001</v>
      </c>
      <c r="AG47" t="s">
        <v>7799</v>
      </c>
      <c r="AH47">
        <v>18.9887179487</v>
      </c>
      <c r="AI47" t="s">
        <v>7799</v>
      </c>
      <c r="AJ47"/>
      <c r="AK47" t="s">
        <v>7799</v>
      </c>
      <c r="AL47" t="s">
        <v>7799</v>
      </c>
    </row>
    <row r="48" spans="1:38" s="221" customFormat="1" x14ac:dyDescent="0.25">
      <c r="A48" s="446" t="str">
        <f t="shared" si="0"/>
        <v>British Columbia2020–2021Diagnostic and therapeutic services</v>
      </c>
      <c r="B48" t="s">
        <v>123</v>
      </c>
      <c r="C48" t="s">
        <v>196</v>
      </c>
      <c r="D48" t="s">
        <v>192</v>
      </c>
      <c r="E48">
        <v>573392</v>
      </c>
      <c r="F48">
        <v>19925605</v>
      </c>
      <c r="G48">
        <v>2.797171E-2</v>
      </c>
      <c r="H48">
        <v>39088</v>
      </c>
      <c r="I48">
        <v>4862654</v>
      </c>
      <c r="J48"/>
      <c r="K48"/>
      <c r="L48">
        <v>820970</v>
      </c>
      <c r="M48">
        <v>29537962</v>
      </c>
      <c r="N48">
        <v>4446047</v>
      </c>
      <c r="O48">
        <v>193372635</v>
      </c>
      <c r="P48">
        <v>778302324</v>
      </c>
      <c r="Q48">
        <v>38868530</v>
      </c>
      <c r="R48">
        <v>39088</v>
      </c>
      <c r="S48" t="s">
        <v>74</v>
      </c>
      <c r="T48">
        <v>24984132</v>
      </c>
      <c r="U48">
        <v>12812.3753846154</v>
      </c>
      <c r="V48">
        <v>573392</v>
      </c>
      <c r="W48">
        <v>19925605</v>
      </c>
      <c r="X48">
        <v>2.797171E-2</v>
      </c>
      <c r="Y48">
        <v>2.797171E-2</v>
      </c>
      <c r="Z48">
        <v>39088</v>
      </c>
      <c r="AA48">
        <v>820970</v>
      </c>
      <c r="AB48">
        <v>294.04717948720003</v>
      </c>
      <c r="AC48" t="s">
        <v>7799</v>
      </c>
      <c r="AD48">
        <v>10218.258974359</v>
      </c>
      <c r="AE48" t="s">
        <v>7799</v>
      </c>
      <c r="AF48">
        <v>20.045128205099999</v>
      </c>
      <c r="AG48" t="s">
        <v>7799</v>
      </c>
      <c r="AH48">
        <v>421.01025641029997</v>
      </c>
      <c r="AI48" t="s">
        <v>7799</v>
      </c>
      <c r="AJ48"/>
      <c r="AK48" t="s">
        <v>7799</v>
      </c>
      <c r="AL48" t="s">
        <v>7799</v>
      </c>
    </row>
    <row r="49" spans="1:38" s="221" customFormat="1" x14ac:dyDescent="0.25">
      <c r="A49" s="446" t="str">
        <f t="shared" si="0"/>
        <v>British Columbia2020–2021Nursing inpatient services</v>
      </c>
      <c r="B49" t="s">
        <v>123</v>
      </c>
      <c r="C49" t="s">
        <v>196</v>
      </c>
      <c r="D49" t="s">
        <v>190</v>
      </c>
      <c r="E49">
        <v>2646878</v>
      </c>
      <c r="F49">
        <v>36628885</v>
      </c>
      <c r="G49">
        <v>6.7392147200000002E-2</v>
      </c>
      <c r="H49">
        <v>318755</v>
      </c>
      <c r="I49">
        <v>20932309</v>
      </c>
      <c r="J49"/>
      <c r="K49"/>
      <c r="L49">
        <v>2016874</v>
      </c>
      <c r="M49">
        <v>77150672</v>
      </c>
      <c r="N49">
        <v>9502188</v>
      </c>
      <c r="O49">
        <v>465263201</v>
      </c>
      <c r="P49">
        <v>1551191180</v>
      </c>
      <c r="Q49">
        <v>191014685</v>
      </c>
      <c r="R49">
        <v>318755</v>
      </c>
      <c r="S49" t="s">
        <v>74</v>
      </c>
      <c r="T49">
        <v>49096706</v>
      </c>
      <c r="U49">
        <v>25177.7979487179</v>
      </c>
      <c r="V49">
        <v>2646878</v>
      </c>
      <c r="W49">
        <v>36628885</v>
      </c>
      <c r="X49">
        <v>6.7392147200000002E-2</v>
      </c>
      <c r="Y49">
        <v>6.7392147200000002E-2</v>
      </c>
      <c r="Z49">
        <v>318755</v>
      </c>
      <c r="AA49">
        <v>2016874</v>
      </c>
      <c r="AB49">
        <v>1357.3733333333</v>
      </c>
      <c r="AC49" t="s">
        <v>7799</v>
      </c>
      <c r="AD49">
        <v>18784.0435897436</v>
      </c>
      <c r="AE49" t="s">
        <v>7799</v>
      </c>
      <c r="AF49">
        <v>163.46410256409999</v>
      </c>
      <c r="AG49" t="s">
        <v>7799</v>
      </c>
      <c r="AH49">
        <v>1034.2943589744</v>
      </c>
      <c r="AI49" t="s">
        <v>7799</v>
      </c>
      <c r="AJ49"/>
      <c r="AK49" t="s">
        <v>7799</v>
      </c>
      <c r="AL49" t="s">
        <v>7799</v>
      </c>
    </row>
    <row r="50" spans="1:38" s="221" customFormat="1" x14ac:dyDescent="0.25">
      <c r="A50" s="446" t="str">
        <f t="shared" si="0"/>
        <v>British Columbia2020–2021Research, education and other services</v>
      </c>
      <c r="B50" t="s">
        <v>123</v>
      </c>
      <c r="C50" t="s">
        <v>196</v>
      </c>
      <c r="D50" t="s">
        <v>194</v>
      </c>
      <c r="E50">
        <v>25091.6748698476</v>
      </c>
      <c r="F50">
        <v>1836384.0583861331</v>
      </c>
      <c r="G50">
        <v>1.34794531E-2</v>
      </c>
      <c r="H50">
        <v>69404.197024126304</v>
      </c>
      <c r="I50">
        <v>6347757.0349294236</v>
      </c>
      <c r="J50"/>
      <c r="K50"/>
      <c r="L50">
        <v>33245.065187182503</v>
      </c>
      <c r="M50">
        <v>1407505.7648025269</v>
      </c>
      <c r="N50">
        <v>1060459.993900134</v>
      </c>
      <c r="O50">
        <v>64464527.952467173</v>
      </c>
      <c r="P50">
        <v>116983532.83011129</v>
      </c>
      <c r="Q50">
        <v>2387629.6289850888</v>
      </c>
      <c r="R50">
        <v>69404</v>
      </c>
      <c r="S50" t="s">
        <v>74</v>
      </c>
      <c r="T50">
        <v>2991339.9241802408</v>
      </c>
      <c r="U50">
        <v>1534.0204739385999</v>
      </c>
      <c r="V50">
        <v>25091.6748698476</v>
      </c>
      <c r="W50">
        <v>1836384.0583861331</v>
      </c>
      <c r="X50">
        <v>1.34794531E-2</v>
      </c>
      <c r="Y50">
        <v>1.34794531E-2</v>
      </c>
      <c r="Z50">
        <v>69404</v>
      </c>
      <c r="AA50">
        <v>33245.065187182503</v>
      </c>
      <c r="AB50">
        <v>12.8675255743</v>
      </c>
      <c r="AC50" t="s">
        <v>7799</v>
      </c>
      <c r="AD50">
        <v>941.73541455700001</v>
      </c>
      <c r="AE50" t="s">
        <v>7799</v>
      </c>
      <c r="AF50">
        <v>35.591895909800002</v>
      </c>
      <c r="AG50" t="s">
        <v>7799</v>
      </c>
      <c r="AH50">
        <v>17.048751377999999</v>
      </c>
      <c r="AI50" t="s">
        <v>7799</v>
      </c>
      <c r="AJ50"/>
      <c r="AK50" t="s">
        <v>7799</v>
      </c>
      <c r="AL50" t="s">
        <v>7799</v>
      </c>
    </row>
    <row r="51" spans="1:38" s="221" customFormat="1" x14ac:dyDescent="0.25">
      <c r="A51" s="446" t="str">
        <f t="shared" si="0"/>
        <v>British Columbia2020–2021Total</v>
      </c>
      <c r="B51" t="s">
        <v>123</v>
      </c>
      <c r="C51" t="s">
        <v>196</v>
      </c>
      <c r="D51" t="s">
        <v>73</v>
      </c>
      <c r="E51">
        <v>4356745.4376836447</v>
      </c>
      <c r="F51">
        <v>89120705.376625091</v>
      </c>
      <c r="G51">
        <v>4.6607448099999997E-2</v>
      </c>
      <c r="H51">
        <v>782705.30859084928</v>
      </c>
      <c r="I51">
        <v>73302754.016844183</v>
      </c>
      <c r="J51"/>
      <c r="K51"/>
      <c r="L51">
        <v>4155983.729289507</v>
      </c>
      <c r="M51">
        <v>150927094.88043809</v>
      </c>
      <c r="N51">
        <v>22044907.187403571</v>
      </c>
      <c r="O51">
        <v>1020782217.658754</v>
      </c>
      <c r="P51">
        <v>3595487115.838295</v>
      </c>
      <c r="Q51">
        <v>308445114.07928038</v>
      </c>
      <c r="R51">
        <v>782705</v>
      </c>
      <c r="S51" t="s">
        <v>74</v>
      </c>
      <c r="T51">
        <v>116305063.3103032</v>
      </c>
      <c r="U51">
        <v>59643.622210411901</v>
      </c>
      <c r="V51">
        <v>4356745.4376836447</v>
      </c>
      <c r="W51">
        <v>89120705.376625091</v>
      </c>
      <c r="X51">
        <v>4.6607448099999997E-2</v>
      </c>
      <c r="Y51">
        <v>4.6607448099999997E-2</v>
      </c>
      <c r="Z51">
        <v>782705</v>
      </c>
      <c r="AA51">
        <v>4155983.729289507</v>
      </c>
      <c r="AB51">
        <v>2234.2284295814002</v>
      </c>
      <c r="AC51" t="s">
        <v>7799</v>
      </c>
      <c r="AD51">
        <v>45702.925834166701</v>
      </c>
      <c r="AE51" t="s">
        <v>7799</v>
      </c>
      <c r="AF51">
        <v>401.38733773889999</v>
      </c>
      <c r="AG51" t="s">
        <v>7799</v>
      </c>
      <c r="AH51">
        <v>2131.273707328</v>
      </c>
      <c r="AI51" t="s">
        <v>7799</v>
      </c>
      <c r="AJ51"/>
      <c r="AK51" t="s">
        <v>7799</v>
      </c>
      <c r="AL51" t="s">
        <v>7799</v>
      </c>
    </row>
    <row r="52" spans="1:38" s="221" customFormat="1" x14ac:dyDescent="0.25">
      <c r="A52" s="446" t="str">
        <f t="shared" si="0"/>
        <v>British Columbia2021–2022Administrative and support services</v>
      </c>
      <c r="B52" t="s">
        <v>123</v>
      </c>
      <c r="C52" t="s">
        <v>197</v>
      </c>
      <c r="D52" t="s">
        <v>189</v>
      </c>
      <c r="E52">
        <v>643155.2322769321</v>
      </c>
      <c r="F52">
        <v>20127708.60307562</v>
      </c>
      <c r="G52">
        <v>3.09642987E-2</v>
      </c>
      <c r="H52">
        <v>157536.3670578188</v>
      </c>
      <c r="I52">
        <v>22225421.723988678</v>
      </c>
      <c r="J52"/>
      <c r="K52"/>
      <c r="L52">
        <v>860158.34823193902</v>
      </c>
      <c r="M52">
        <v>25712679.643878039</v>
      </c>
      <c r="N52">
        <v>4601929.8364779335</v>
      </c>
      <c r="O52">
        <v>173602914.18439871</v>
      </c>
      <c r="P52">
        <v>674812017.06394327</v>
      </c>
      <c r="Q52">
        <v>33575964.272887617</v>
      </c>
      <c r="R52">
        <v>157536</v>
      </c>
      <c r="S52" t="s">
        <v>74</v>
      </c>
      <c r="T52">
        <v>25530330.038888309</v>
      </c>
      <c r="U52">
        <v>13092.476943019599</v>
      </c>
      <c r="V52">
        <v>643155.2322769321</v>
      </c>
      <c r="W52">
        <v>20127708.60307562</v>
      </c>
      <c r="X52">
        <v>3.09642987E-2</v>
      </c>
      <c r="Y52">
        <v>3.09642987E-2</v>
      </c>
      <c r="Z52">
        <v>157536</v>
      </c>
      <c r="AA52">
        <v>860158.34823193902</v>
      </c>
      <c r="AB52">
        <v>329.82319603949998</v>
      </c>
      <c r="AC52" t="s">
        <v>7799</v>
      </c>
      <c r="AD52">
        <v>10321.9018477311</v>
      </c>
      <c r="AE52" t="s">
        <v>7799</v>
      </c>
      <c r="AF52">
        <v>80.787880542500005</v>
      </c>
      <c r="AG52" t="s">
        <v>7799</v>
      </c>
      <c r="AH52">
        <v>441.10684524710001</v>
      </c>
      <c r="AI52" t="s">
        <v>7799</v>
      </c>
      <c r="AJ52"/>
      <c r="AK52" t="s">
        <v>7799</v>
      </c>
      <c r="AL52" t="s">
        <v>7799</v>
      </c>
    </row>
    <row r="53" spans="1:38" s="221" customFormat="1" x14ac:dyDescent="0.25">
      <c r="A53" s="446" t="str">
        <f t="shared" si="0"/>
        <v>British Columbia2021–2022Ambulatory care services</v>
      </c>
      <c r="B53" t="s">
        <v>123</v>
      </c>
      <c r="C53" t="s">
        <v>197</v>
      </c>
      <c r="D53" t="s">
        <v>191</v>
      </c>
      <c r="E53">
        <v>972472</v>
      </c>
      <c r="F53">
        <v>12183544</v>
      </c>
      <c r="G53">
        <v>7.3918426400000001E-2</v>
      </c>
      <c r="H53">
        <v>345547</v>
      </c>
      <c r="I53">
        <v>34733438</v>
      </c>
      <c r="J53"/>
      <c r="K53"/>
      <c r="L53">
        <v>728972</v>
      </c>
      <c r="M53">
        <v>28955601</v>
      </c>
      <c r="N53">
        <v>3368079</v>
      </c>
      <c r="O53">
        <v>161902959</v>
      </c>
      <c r="P53">
        <v>518603932</v>
      </c>
      <c r="Q53">
        <v>78946278</v>
      </c>
      <c r="R53">
        <v>345547</v>
      </c>
      <c r="S53" t="s">
        <v>74</v>
      </c>
      <c r="T53">
        <v>16869642</v>
      </c>
      <c r="U53">
        <v>8651.0984615385005</v>
      </c>
      <c r="V53">
        <v>972472</v>
      </c>
      <c r="W53">
        <v>12183544</v>
      </c>
      <c r="X53">
        <v>7.3918426400000001E-2</v>
      </c>
      <c r="Y53">
        <v>7.3918426400000001E-2</v>
      </c>
      <c r="Z53">
        <v>345547</v>
      </c>
      <c r="AA53">
        <v>728972</v>
      </c>
      <c r="AB53">
        <v>498.70358974359999</v>
      </c>
      <c r="AC53" t="s">
        <v>7799</v>
      </c>
      <c r="AD53">
        <v>6247.9712820512996</v>
      </c>
      <c r="AE53" t="s">
        <v>7799</v>
      </c>
      <c r="AF53">
        <v>177.20358974359999</v>
      </c>
      <c r="AG53" t="s">
        <v>7799</v>
      </c>
      <c r="AH53">
        <v>373.83179487180001</v>
      </c>
      <c r="AI53" t="s">
        <v>7799</v>
      </c>
      <c r="AJ53"/>
      <c r="AK53" t="s">
        <v>7799</v>
      </c>
      <c r="AL53" t="s">
        <v>7799</v>
      </c>
    </row>
    <row r="54" spans="1:38" s="221" customFormat="1" x14ac:dyDescent="0.25">
      <c r="A54" s="446" t="str">
        <f t="shared" si="0"/>
        <v>British Columbia2021–2022Community health services</v>
      </c>
      <c r="B54" t="s">
        <v>123</v>
      </c>
      <c r="C54" t="s">
        <v>197</v>
      </c>
      <c r="D54" t="s">
        <v>193</v>
      </c>
      <c r="E54">
        <v>12068</v>
      </c>
      <c r="F54">
        <v>327101</v>
      </c>
      <c r="G54">
        <v>3.5581082E-2</v>
      </c>
      <c r="H54">
        <v>52992</v>
      </c>
      <c r="I54">
        <v>444386</v>
      </c>
      <c r="J54"/>
      <c r="K54"/>
      <c r="L54">
        <v>18295</v>
      </c>
      <c r="M54">
        <v>657929</v>
      </c>
      <c r="N54">
        <v>91077</v>
      </c>
      <c r="O54">
        <v>3710372</v>
      </c>
      <c r="P54">
        <v>12961658</v>
      </c>
      <c r="Q54">
        <v>800261</v>
      </c>
      <c r="R54">
        <v>52992</v>
      </c>
      <c r="S54" t="s">
        <v>74</v>
      </c>
      <c r="T54">
        <v>483238</v>
      </c>
      <c r="U54">
        <v>247.81435897439999</v>
      </c>
      <c r="V54">
        <v>12068</v>
      </c>
      <c r="W54">
        <v>327101</v>
      </c>
      <c r="X54">
        <v>3.5581082E-2</v>
      </c>
      <c r="Y54">
        <v>3.5581082E-2</v>
      </c>
      <c r="Z54">
        <v>52992</v>
      </c>
      <c r="AA54">
        <v>18295</v>
      </c>
      <c r="AB54">
        <v>6.1887179486999999</v>
      </c>
      <c r="AC54" t="s">
        <v>7799</v>
      </c>
      <c r="AD54">
        <v>167.74410256409999</v>
      </c>
      <c r="AE54" t="s">
        <v>7799</v>
      </c>
      <c r="AF54">
        <v>27.175384615399999</v>
      </c>
      <c r="AG54" t="s">
        <v>7799</v>
      </c>
      <c r="AH54">
        <v>9.3820512821000008</v>
      </c>
      <c r="AI54" t="s">
        <v>7799</v>
      </c>
      <c r="AJ54"/>
      <c r="AK54" t="s">
        <v>7799</v>
      </c>
      <c r="AL54" t="s">
        <v>7799</v>
      </c>
    </row>
    <row r="55" spans="1:38" s="221" customFormat="1" x14ac:dyDescent="0.25">
      <c r="A55" s="446" t="str">
        <f t="shared" si="0"/>
        <v>British Columbia2021–2022Diagnostic and therapeutic services</v>
      </c>
      <c r="B55" t="s">
        <v>123</v>
      </c>
      <c r="C55" t="s">
        <v>197</v>
      </c>
      <c r="D55" t="s">
        <v>192</v>
      </c>
      <c r="E55">
        <v>932112</v>
      </c>
      <c r="F55">
        <v>20027719</v>
      </c>
      <c r="G55">
        <v>4.4471350899999998E-2</v>
      </c>
      <c r="H55">
        <v>50950</v>
      </c>
      <c r="I55">
        <v>4783461</v>
      </c>
      <c r="J55"/>
      <c r="K55"/>
      <c r="L55">
        <v>1006533</v>
      </c>
      <c r="M55">
        <v>36922890</v>
      </c>
      <c r="N55">
        <v>4869588</v>
      </c>
      <c r="O55">
        <v>212717561</v>
      </c>
      <c r="P55">
        <v>783991824</v>
      </c>
      <c r="Q55">
        <v>65052457</v>
      </c>
      <c r="R55">
        <v>50950</v>
      </c>
      <c r="S55" t="s">
        <v>74</v>
      </c>
      <c r="T55">
        <v>25880369</v>
      </c>
      <c r="U55">
        <v>13271.9841025641</v>
      </c>
      <c r="V55">
        <v>932112</v>
      </c>
      <c r="W55">
        <v>20027719</v>
      </c>
      <c r="X55">
        <v>4.4471350899999998E-2</v>
      </c>
      <c r="Y55">
        <v>4.4471350899999998E-2</v>
      </c>
      <c r="Z55">
        <v>50950</v>
      </c>
      <c r="AA55">
        <v>1006533</v>
      </c>
      <c r="AB55">
        <v>478.00615384619999</v>
      </c>
      <c r="AC55" t="s">
        <v>7799</v>
      </c>
      <c r="AD55">
        <v>10270.6251282051</v>
      </c>
      <c r="AE55" t="s">
        <v>7799</v>
      </c>
      <c r="AF55">
        <v>26.128205128200001</v>
      </c>
      <c r="AG55" t="s">
        <v>7799</v>
      </c>
      <c r="AH55">
        <v>516.17076923080003</v>
      </c>
      <c r="AI55" t="s">
        <v>7799</v>
      </c>
      <c r="AJ55"/>
      <c r="AK55" t="s">
        <v>7799</v>
      </c>
      <c r="AL55" t="s">
        <v>7799</v>
      </c>
    </row>
    <row r="56" spans="1:38" s="221" customFormat="1" x14ac:dyDescent="0.25">
      <c r="A56" s="446" t="str">
        <f t="shared" si="0"/>
        <v>British Columbia2021–2022Nursing inpatient services</v>
      </c>
      <c r="B56" t="s">
        <v>123</v>
      </c>
      <c r="C56" t="s">
        <v>197</v>
      </c>
      <c r="D56" t="s">
        <v>190</v>
      </c>
      <c r="E56">
        <v>4257801</v>
      </c>
      <c r="F56">
        <v>36051427</v>
      </c>
      <c r="G56">
        <v>0.10562844320000001</v>
      </c>
      <c r="H56">
        <v>769247</v>
      </c>
      <c r="I56">
        <v>46457301</v>
      </c>
      <c r="J56"/>
      <c r="K56"/>
      <c r="L56">
        <v>2418337</v>
      </c>
      <c r="M56">
        <v>93535046</v>
      </c>
      <c r="N56">
        <v>10685261</v>
      </c>
      <c r="O56">
        <v>499868488</v>
      </c>
      <c r="P56">
        <v>1502500130</v>
      </c>
      <c r="Q56">
        <v>317795047</v>
      </c>
      <c r="R56">
        <v>769247</v>
      </c>
      <c r="S56" t="s">
        <v>74</v>
      </c>
      <c r="T56">
        <v>51763736</v>
      </c>
      <c r="U56">
        <v>26545.5056410256</v>
      </c>
      <c r="V56">
        <v>4257801</v>
      </c>
      <c r="W56">
        <v>36051427</v>
      </c>
      <c r="X56">
        <v>0.10562844320000001</v>
      </c>
      <c r="Y56">
        <v>0.10562844320000001</v>
      </c>
      <c r="Z56">
        <v>769247</v>
      </c>
      <c r="AA56">
        <v>2418337</v>
      </c>
      <c r="AB56">
        <v>2183.4876923076999</v>
      </c>
      <c r="AC56" t="s">
        <v>7799</v>
      </c>
      <c r="AD56">
        <v>18487.9112820513</v>
      </c>
      <c r="AE56" t="s">
        <v>7799</v>
      </c>
      <c r="AF56">
        <v>394.48564102559999</v>
      </c>
      <c r="AG56" t="s">
        <v>7799</v>
      </c>
      <c r="AH56">
        <v>1240.1728205127999</v>
      </c>
      <c r="AI56" t="s">
        <v>7799</v>
      </c>
      <c r="AJ56"/>
      <c r="AK56" t="s">
        <v>7799</v>
      </c>
      <c r="AL56" t="s">
        <v>7799</v>
      </c>
    </row>
    <row r="57" spans="1:38" s="221" customFormat="1" x14ac:dyDescent="0.25">
      <c r="A57" s="446" t="str">
        <f t="shared" si="0"/>
        <v>British Columbia2021–2022Research, education and other services</v>
      </c>
      <c r="B57" t="s">
        <v>123</v>
      </c>
      <c r="C57" t="s">
        <v>197</v>
      </c>
      <c r="D57" t="s">
        <v>194</v>
      </c>
      <c r="E57">
        <v>10627.961468993601</v>
      </c>
      <c r="F57">
        <v>1819788.6059672921</v>
      </c>
      <c r="G57">
        <v>5.8063074999999999E-3</v>
      </c>
      <c r="H57">
        <v>58790.015358034201</v>
      </c>
      <c r="I57">
        <v>6699416.6485218788</v>
      </c>
      <c r="J57"/>
      <c r="K57"/>
      <c r="L57">
        <v>54454.941644744897</v>
      </c>
      <c r="M57">
        <v>2365213.0895724972</v>
      </c>
      <c r="N57">
        <v>1193736.5544521729</v>
      </c>
      <c r="O57">
        <v>73076057.335331336</v>
      </c>
      <c r="P57">
        <v>85065492.981848061</v>
      </c>
      <c r="Q57">
        <v>1062293.2199487309</v>
      </c>
      <c r="R57">
        <v>58790</v>
      </c>
      <c r="S57" t="s">
        <v>74</v>
      </c>
      <c r="T57">
        <v>3082943.1372464928</v>
      </c>
      <c r="U57">
        <v>1580.9964806391999</v>
      </c>
      <c r="V57">
        <v>10627.961468993601</v>
      </c>
      <c r="W57">
        <v>1819788.6059672921</v>
      </c>
      <c r="X57">
        <v>5.8063074999999999E-3</v>
      </c>
      <c r="Y57">
        <v>5.8063074999999999E-3</v>
      </c>
      <c r="Z57">
        <v>58790</v>
      </c>
      <c r="AA57">
        <v>54454.941644744897</v>
      </c>
      <c r="AB57">
        <v>5.4502366508</v>
      </c>
      <c r="AC57" t="s">
        <v>7799</v>
      </c>
      <c r="AD57">
        <v>933.22492613710006</v>
      </c>
      <c r="AE57" t="s">
        <v>7799</v>
      </c>
      <c r="AF57">
        <v>30.1487258246</v>
      </c>
      <c r="AG57" t="s">
        <v>7799</v>
      </c>
      <c r="AH57">
        <v>27.925611099899999</v>
      </c>
      <c r="AI57" t="s">
        <v>7799</v>
      </c>
      <c r="AJ57"/>
      <c r="AK57" t="s">
        <v>7799</v>
      </c>
      <c r="AL57" t="s">
        <v>7799</v>
      </c>
    </row>
    <row r="58" spans="1:38" s="221" customFormat="1" x14ac:dyDescent="0.25">
      <c r="A58" s="446" t="str">
        <f t="shared" si="0"/>
        <v>British Columbia2021–2022Total</v>
      </c>
      <c r="B58" t="s">
        <v>123</v>
      </c>
      <c r="C58" t="s">
        <v>197</v>
      </c>
      <c r="D58" t="s">
        <v>73</v>
      </c>
      <c r="E58">
        <v>6828236.193745926</v>
      </c>
      <c r="F58">
        <v>90537288.209042922</v>
      </c>
      <c r="G58">
        <v>7.01299175E-2</v>
      </c>
      <c r="H58">
        <v>1435062.382415853</v>
      </c>
      <c r="I58">
        <v>115343424.3725106</v>
      </c>
      <c r="J58"/>
      <c r="K58"/>
      <c r="L58">
        <v>5086750.2898766836</v>
      </c>
      <c r="M58">
        <v>188149358.7334505</v>
      </c>
      <c r="N58">
        <v>24809671.390930109</v>
      </c>
      <c r="O58">
        <v>1124878351.5197301</v>
      </c>
      <c r="P58">
        <v>3577935054.0457911</v>
      </c>
      <c r="Q58">
        <v>497232300.49283642</v>
      </c>
      <c r="R58">
        <v>1435062</v>
      </c>
      <c r="S58" t="s">
        <v>74</v>
      </c>
      <c r="T58">
        <v>123610258.17613479</v>
      </c>
      <c r="U58">
        <v>63389.875987761399</v>
      </c>
      <c r="V58">
        <v>6828236.193745926</v>
      </c>
      <c r="W58">
        <v>90537288.209042922</v>
      </c>
      <c r="X58">
        <v>7.01299175E-2</v>
      </c>
      <c r="Y58">
        <v>7.01299175E-2</v>
      </c>
      <c r="Z58">
        <v>1435062</v>
      </c>
      <c r="AA58">
        <v>5086750.2898766836</v>
      </c>
      <c r="AB58">
        <v>3501.6595865364002</v>
      </c>
      <c r="AC58" t="s">
        <v>7799</v>
      </c>
      <c r="AD58">
        <v>46429.378568740001</v>
      </c>
      <c r="AE58" t="s">
        <v>7799</v>
      </c>
      <c r="AF58">
        <v>735.92942687990001</v>
      </c>
      <c r="AG58" t="s">
        <v>7799</v>
      </c>
      <c r="AH58">
        <v>2608.5898922444999</v>
      </c>
      <c r="AI58" t="s">
        <v>7799</v>
      </c>
      <c r="AJ58"/>
      <c r="AK58" t="s">
        <v>7799</v>
      </c>
      <c r="AL58" t="s">
        <v>7799</v>
      </c>
    </row>
    <row r="59" spans="1:38" s="221" customFormat="1" x14ac:dyDescent="0.25">
      <c r="A59" s="446" t="str">
        <f t="shared" si="0"/>
        <v>British Columbia2022–2023Administrative and support services</v>
      </c>
      <c r="B59" t="s">
        <v>123</v>
      </c>
      <c r="C59" t="s">
        <v>198</v>
      </c>
      <c r="D59" t="s">
        <v>189</v>
      </c>
      <c r="E59">
        <v>1067874.497118464</v>
      </c>
      <c r="F59">
        <v>23641801.54902599</v>
      </c>
      <c r="G59">
        <v>4.3216855399999997E-2</v>
      </c>
      <c r="H59">
        <v>192956.79292841701</v>
      </c>
      <c r="I59">
        <v>27636964.102757592</v>
      </c>
      <c r="J59"/>
      <c r="K59"/>
      <c r="L59">
        <v>1161409.344559798</v>
      </c>
      <c r="M59">
        <v>34708583.544389009</v>
      </c>
      <c r="N59">
        <v>5522799.3973493483</v>
      </c>
      <c r="O59">
        <v>208176886.53782141</v>
      </c>
      <c r="P59">
        <v>802170878.64877343</v>
      </c>
      <c r="Q59">
        <v>53545416.775872208</v>
      </c>
      <c r="R59">
        <v>192957</v>
      </c>
      <c r="S59" t="s">
        <v>74</v>
      </c>
      <c r="T59">
        <v>30425432.236422218</v>
      </c>
      <c r="U59">
        <v>15602.7857622678</v>
      </c>
      <c r="V59">
        <v>1067874.497118464</v>
      </c>
      <c r="W59">
        <v>23641801.54902599</v>
      </c>
      <c r="X59">
        <v>4.3216855399999997E-2</v>
      </c>
      <c r="Y59">
        <v>4.3216855399999997E-2</v>
      </c>
      <c r="Z59">
        <v>192957</v>
      </c>
      <c r="AA59">
        <v>1161409.344559798</v>
      </c>
      <c r="AB59">
        <v>547.6279472402</v>
      </c>
      <c r="AC59" t="s">
        <v>7799</v>
      </c>
      <c r="AD59">
        <v>12124.000794372299</v>
      </c>
      <c r="AE59" t="s">
        <v>7799</v>
      </c>
      <c r="AF59">
        <v>98.952201501800005</v>
      </c>
      <c r="AG59" t="s">
        <v>7799</v>
      </c>
      <c r="AH59">
        <v>595.59453567169999</v>
      </c>
      <c r="AI59" t="s">
        <v>7799</v>
      </c>
      <c r="AJ59"/>
      <c r="AK59" t="s">
        <v>7799</v>
      </c>
      <c r="AL59" t="s">
        <v>7799</v>
      </c>
    </row>
    <row r="60" spans="1:38" s="221" customFormat="1" x14ac:dyDescent="0.25">
      <c r="A60" s="446" t="str">
        <f t="shared" si="0"/>
        <v>British Columbia2022–2023Ambulatory care services</v>
      </c>
      <c r="B60" t="s">
        <v>123</v>
      </c>
      <c r="C60" t="s">
        <v>198</v>
      </c>
      <c r="D60" t="s">
        <v>191</v>
      </c>
      <c r="E60">
        <v>1140154</v>
      </c>
      <c r="F60">
        <v>12518937</v>
      </c>
      <c r="G60">
        <v>8.3472172499999997E-2</v>
      </c>
      <c r="H60">
        <v>403590</v>
      </c>
      <c r="I60">
        <v>43561423</v>
      </c>
      <c r="J60"/>
      <c r="K60"/>
      <c r="L60">
        <v>886848</v>
      </c>
      <c r="M60">
        <v>35452656</v>
      </c>
      <c r="N60">
        <v>3655331</v>
      </c>
      <c r="O60">
        <v>178072964</v>
      </c>
      <c r="P60">
        <v>557727779</v>
      </c>
      <c r="Q60">
        <v>94551880</v>
      </c>
      <c r="R60">
        <v>403590</v>
      </c>
      <c r="S60" t="s">
        <v>74</v>
      </c>
      <c r="T60">
        <v>17718012</v>
      </c>
      <c r="U60">
        <v>9086.16</v>
      </c>
      <c r="V60">
        <v>1140154</v>
      </c>
      <c r="W60">
        <v>12518937</v>
      </c>
      <c r="X60">
        <v>8.3472172499999997E-2</v>
      </c>
      <c r="Y60">
        <v>8.3472172499999997E-2</v>
      </c>
      <c r="Z60">
        <v>403590</v>
      </c>
      <c r="AA60">
        <v>886848</v>
      </c>
      <c r="AB60">
        <v>584.69435897439996</v>
      </c>
      <c r="AC60" t="s">
        <v>7799</v>
      </c>
      <c r="AD60">
        <v>6419.9676923077004</v>
      </c>
      <c r="AE60" t="s">
        <v>7799</v>
      </c>
      <c r="AF60">
        <v>206.96923076920001</v>
      </c>
      <c r="AG60" t="s">
        <v>7799</v>
      </c>
      <c r="AH60">
        <v>454.79384615380002</v>
      </c>
      <c r="AI60" t="s">
        <v>7799</v>
      </c>
      <c r="AJ60"/>
      <c r="AK60" t="s">
        <v>7799</v>
      </c>
      <c r="AL60" t="s">
        <v>7799</v>
      </c>
    </row>
    <row r="61" spans="1:38" s="221" customFormat="1" x14ac:dyDescent="0.25">
      <c r="A61" s="446" t="str">
        <f t="shared" si="0"/>
        <v>British Columbia2022–2023Community health services</v>
      </c>
      <c r="B61" t="s">
        <v>123</v>
      </c>
      <c r="C61" t="s">
        <v>198</v>
      </c>
      <c r="D61" t="s">
        <v>193</v>
      </c>
      <c r="E61">
        <v>40075</v>
      </c>
      <c r="F61">
        <v>476763</v>
      </c>
      <c r="G61">
        <v>7.75388033E-2</v>
      </c>
      <c r="H61">
        <v>22477</v>
      </c>
      <c r="I61">
        <v>2272695</v>
      </c>
      <c r="J61"/>
      <c r="K61"/>
      <c r="L61">
        <v>33375</v>
      </c>
      <c r="M61">
        <v>1073247</v>
      </c>
      <c r="N61">
        <v>128306</v>
      </c>
      <c r="O61">
        <v>4847116</v>
      </c>
      <c r="P61">
        <v>18345815</v>
      </c>
      <c r="Q61">
        <v>2577547</v>
      </c>
      <c r="R61">
        <v>22477</v>
      </c>
      <c r="S61" t="s">
        <v>74</v>
      </c>
      <c r="T61">
        <v>667621</v>
      </c>
      <c r="U61">
        <v>342.36974358970002</v>
      </c>
      <c r="V61">
        <v>40075</v>
      </c>
      <c r="W61">
        <v>476763</v>
      </c>
      <c r="X61">
        <v>7.75388033E-2</v>
      </c>
      <c r="Y61">
        <v>7.75388033E-2</v>
      </c>
      <c r="Z61">
        <v>22477</v>
      </c>
      <c r="AA61">
        <v>33375</v>
      </c>
      <c r="AB61">
        <v>20.551282051299999</v>
      </c>
      <c r="AC61" t="s">
        <v>7799</v>
      </c>
      <c r="AD61">
        <v>244.49384615380001</v>
      </c>
      <c r="AE61" t="s">
        <v>7799</v>
      </c>
      <c r="AF61">
        <v>11.526666666700001</v>
      </c>
      <c r="AG61" t="s">
        <v>7799</v>
      </c>
      <c r="AH61">
        <v>17.1153846154</v>
      </c>
      <c r="AI61" t="s">
        <v>7799</v>
      </c>
      <c r="AJ61"/>
      <c r="AK61" t="s">
        <v>7799</v>
      </c>
      <c r="AL61" t="s">
        <v>7799</v>
      </c>
    </row>
    <row r="62" spans="1:38" s="221" customFormat="1" x14ac:dyDescent="0.25">
      <c r="A62" s="446" t="str">
        <f t="shared" si="0"/>
        <v>British Columbia2022–2023Diagnostic and therapeutic services</v>
      </c>
      <c r="B62" t="s">
        <v>123</v>
      </c>
      <c r="C62" t="s">
        <v>198</v>
      </c>
      <c r="D62" t="s">
        <v>192</v>
      </c>
      <c r="E62">
        <v>1023397</v>
      </c>
      <c r="F62">
        <v>19523859</v>
      </c>
      <c r="G62">
        <v>4.9806991299999999E-2</v>
      </c>
      <c r="H62">
        <v>92208</v>
      </c>
      <c r="I62">
        <v>10608383</v>
      </c>
      <c r="J62"/>
      <c r="K62"/>
      <c r="L62">
        <v>1206313</v>
      </c>
      <c r="M62">
        <v>45006209</v>
      </c>
      <c r="N62">
        <v>5124631</v>
      </c>
      <c r="O62">
        <v>226346539</v>
      </c>
      <c r="P62">
        <v>818069183</v>
      </c>
      <c r="Q62">
        <v>72096114</v>
      </c>
      <c r="R62">
        <v>92208</v>
      </c>
      <c r="S62" t="s">
        <v>74</v>
      </c>
      <c r="T62">
        <v>25764095</v>
      </c>
      <c r="U62">
        <v>13212.3564102564</v>
      </c>
      <c r="V62">
        <v>1023397</v>
      </c>
      <c r="W62">
        <v>19523859</v>
      </c>
      <c r="X62">
        <v>4.9806991299999999E-2</v>
      </c>
      <c r="Y62">
        <v>4.9806991299999999E-2</v>
      </c>
      <c r="Z62">
        <v>92208</v>
      </c>
      <c r="AA62">
        <v>1206313</v>
      </c>
      <c r="AB62">
        <v>524.81897435899998</v>
      </c>
      <c r="AC62" t="s">
        <v>7799</v>
      </c>
      <c r="AD62">
        <v>10012.2353846154</v>
      </c>
      <c r="AE62" t="s">
        <v>7799</v>
      </c>
      <c r="AF62">
        <v>47.286153846200001</v>
      </c>
      <c r="AG62" t="s">
        <v>7799</v>
      </c>
      <c r="AH62">
        <v>618.62205128209996</v>
      </c>
      <c r="AI62" t="s">
        <v>7799</v>
      </c>
      <c r="AJ62"/>
      <c r="AK62" t="s">
        <v>7799</v>
      </c>
      <c r="AL62" t="s">
        <v>7799</v>
      </c>
    </row>
    <row r="63" spans="1:38" s="221" customFormat="1" x14ac:dyDescent="0.25">
      <c r="A63" s="446" t="str">
        <f t="shared" si="0"/>
        <v>British Columbia2022–2023Nursing inpatient services</v>
      </c>
      <c r="B63" t="s">
        <v>123</v>
      </c>
      <c r="C63" t="s">
        <v>198</v>
      </c>
      <c r="D63" t="s">
        <v>190</v>
      </c>
      <c r="E63">
        <v>4842697</v>
      </c>
      <c r="F63">
        <v>35105611</v>
      </c>
      <c r="G63">
        <v>0.1212240829</v>
      </c>
      <c r="H63">
        <v>1255848</v>
      </c>
      <c r="I63">
        <v>106292355</v>
      </c>
      <c r="J63"/>
      <c r="K63"/>
      <c r="L63">
        <v>2738899</v>
      </c>
      <c r="M63">
        <v>106102269</v>
      </c>
      <c r="N63">
        <v>10944040</v>
      </c>
      <c r="O63">
        <v>521363654</v>
      </c>
      <c r="P63">
        <v>1555206042</v>
      </c>
      <c r="Q63">
        <v>364999073</v>
      </c>
      <c r="R63">
        <v>1255848</v>
      </c>
      <c r="S63" t="s">
        <v>74</v>
      </c>
      <c r="T63">
        <v>52148196</v>
      </c>
      <c r="U63">
        <v>26742.664615384601</v>
      </c>
      <c r="V63">
        <v>4842697</v>
      </c>
      <c r="W63">
        <v>35105611</v>
      </c>
      <c r="X63">
        <v>0.1212240829</v>
      </c>
      <c r="Y63">
        <v>0.1212240829</v>
      </c>
      <c r="Z63">
        <v>1255848</v>
      </c>
      <c r="AA63">
        <v>2738899</v>
      </c>
      <c r="AB63">
        <v>2483.4343589743999</v>
      </c>
      <c r="AC63" t="s">
        <v>7799</v>
      </c>
      <c r="AD63">
        <v>18002.877435897401</v>
      </c>
      <c r="AE63" t="s">
        <v>7799</v>
      </c>
      <c r="AF63">
        <v>644.0246153846</v>
      </c>
      <c r="AG63" t="s">
        <v>7799</v>
      </c>
      <c r="AH63">
        <v>1404.5635897436</v>
      </c>
      <c r="AI63" t="s">
        <v>7799</v>
      </c>
      <c r="AJ63"/>
      <c r="AK63" t="s">
        <v>7799</v>
      </c>
      <c r="AL63" t="s">
        <v>7799</v>
      </c>
    </row>
    <row r="64" spans="1:38" s="221" customFormat="1" x14ac:dyDescent="0.25">
      <c r="A64" s="446" t="str">
        <f t="shared" si="0"/>
        <v>British Columbia2022–2023Research, education and other services</v>
      </c>
      <c r="B64" t="s">
        <v>123</v>
      </c>
      <c r="C64" t="s">
        <v>198</v>
      </c>
      <c r="D64" t="s">
        <v>194</v>
      </c>
      <c r="E64">
        <v>16060.181793829899</v>
      </c>
      <c r="F64">
        <v>2114572.8384617399</v>
      </c>
      <c r="G64">
        <v>7.5377513000000002E-3</v>
      </c>
      <c r="H64">
        <v>56718.184751096698</v>
      </c>
      <c r="I64">
        <v>9781503.8099085502</v>
      </c>
      <c r="J64"/>
      <c r="K64"/>
      <c r="L64">
        <v>76265.238605296807</v>
      </c>
      <c r="M64">
        <v>3222977.589534814</v>
      </c>
      <c r="N64">
        <v>1343580.8923319669</v>
      </c>
      <c r="O64">
        <v>77905783.553019539</v>
      </c>
      <c r="P64">
        <v>106252258.21771909</v>
      </c>
      <c r="Q64">
        <v>1066294.638976441</v>
      </c>
      <c r="R64">
        <v>56718</v>
      </c>
      <c r="S64" t="s">
        <v>74</v>
      </c>
      <c r="T64">
        <v>3530932.0973386341</v>
      </c>
      <c r="U64">
        <v>1810.7344088916</v>
      </c>
      <c r="V64">
        <v>16060.181793829899</v>
      </c>
      <c r="W64">
        <v>2114572.8384617399</v>
      </c>
      <c r="X64">
        <v>7.5377513000000002E-3</v>
      </c>
      <c r="Y64">
        <v>7.5377513000000002E-3</v>
      </c>
      <c r="Z64">
        <v>56718</v>
      </c>
      <c r="AA64">
        <v>76265.238605296807</v>
      </c>
      <c r="AB64">
        <v>8.2359906635000009</v>
      </c>
      <c r="AC64" t="s">
        <v>7799</v>
      </c>
      <c r="AD64">
        <v>1084.3963274163</v>
      </c>
      <c r="AE64" t="s">
        <v>7799</v>
      </c>
      <c r="AF64">
        <v>29.086248590299999</v>
      </c>
      <c r="AG64" t="s">
        <v>7799</v>
      </c>
      <c r="AH64">
        <v>39.110378771900002</v>
      </c>
      <c r="AI64" t="s">
        <v>7799</v>
      </c>
      <c r="AJ64"/>
      <c r="AK64" t="s">
        <v>7799</v>
      </c>
      <c r="AL64" t="s">
        <v>7799</v>
      </c>
    </row>
    <row r="65" spans="1:38" s="221" customFormat="1" x14ac:dyDescent="0.25">
      <c r="A65" s="446" t="str">
        <f t="shared" si="0"/>
        <v>British Columbia2022–2023Total</v>
      </c>
      <c r="B65" t="s">
        <v>123</v>
      </c>
      <c r="C65" t="s">
        <v>198</v>
      </c>
      <c r="D65" t="s">
        <v>73</v>
      </c>
      <c r="E65">
        <v>8130257.6789122932</v>
      </c>
      <c r="F65">
        <v>93381544.387487724</v>
      </c>
      <c r="G65">
        <v>8.0091748099999999E-2</v>
      </c>
      <c r="H65">
        <v>2023797.9776795141</v>
      </c>
      <c r="I65">
        <v>200153323.91266611</v>
      </c>
      <c r="J65"/>
      <c r="K65"/>
      <c r="L65">
        <v>6103109.5831650943</v>
      </c>
      <c r="M65">
        <v>225565942.1339238</v>
      </c>
      <c r="N65">
        <v>26718688.289681319</v>
      </c>
      <c r="O65">
        <v>1216712943.0908411</v>
      </c>
      <c r="P65">
        <v>3857771955.8664932</v>
      </c>
      <c r="Q65">
        <v>588836325.41484869</v>
      </c>
      <c r="R65">
        <v>2023798</v>
      </c>
      <c r="S65" t="s">
        <v>74</v>
      </c>
      <c r="T65">
        <v>130254288.3337609</v>
      </c>
      <c r="U65">
        <v>66797.0709403902</v>
      </c>
      <c r="V65">
        <v>8130257.6789122932</v>
      </c>
      <c r="W65">
        <v>93381544.387487724</v>
      </c>
      <c r="X65">
        <v>8.0091748099999999E-2</v>
      </c>
      <c r="Y65">
        <v>8.0091748099999999E-2</v>
      </c>
      <c r="Z65">
        <v>2023798</v>
      </c>
      <c r="AA65">
        <v>6103109.5831650943</v>
      </c>
      <c r="AB65">
        <v>4169.3629122626999</v>
      </c>
      <c r="AC65" t="s">
        <v>7799</v>
      </c>
      <c r="AD65">
        <v>47887.971480762899</v>
      </c>
      <c r="AE65" t="s">
        <v>7799</v>
      </c>
      <c r="AF65">
        <v>1037.8451167587</v>
      </c>
      <c r="AG65" t="s">
        <v>7799</v>
      </c>
      <c r="AH65">
        <v>3129.7997862385</v>
      </c>
      <c r="AI65" t="s">
        <v>7799</v>
      </c>
      <c r="AJ65"/>
      <c r="AK65" t="s">
        <v>7799</v>
      </c>
      <c r="AL65" t="s">
        <v>7799</v>
      </c>
    </row>
    <row r="66" spans="1:38" s="221" customFormat="1" x14ac:dyDescent="0.25">
      <c r="A66" s="446" t="str">
        <f t="shared" si="0"/>
        <v>British Columbia2023–2024Administrative and support services</v>
      </c>
      <c r="B66" t="s">
        <v>123</v>
      </c>
      <c r="C66" t="s">
        <v>199</v>
      </c>
      <c r="D66" t="s">
        <v>189</v>
      </c>
      <c r="E66">
        <v>1298911.7545220449</v>
      </c>
      <c r="F66">
        <v>29339800.052258588</v>
      </c>
      <c r="G66">
        <v>4.2394463700000003E-2</v>
      </c>
      <c r="H66">
        <v>180663.21508257059</v>
      </c>
      <c r="I66">
        <v>43834837.93502824</v>
      </c>
      <c r="J66"/>
      <c r="K66"/>
      <c r="L66">
        <v>1438322.8033950981</v>
      </c>
      <c r="M66">
        <v>45528673.180991173</v>
      </c>
      <c r="N66">
        <v>6815714.1428926261</v>
      </c>
      <c r="O66">
        <v>281441220.88166279</v>
      </c>
      <c r="P66">
        <v>1057047053.1537859</v>
      </c>
      <c r="Q66">
        <v>70932926.000795901</v>
      </c>
      <c r="R66">
        <v>180663</v>
      </c>
      <c r="S66" t="s">
        <v>74</v>
      </c>
      <c r="T66">
        <v>37635089.164755829</v>
      </c>
      <c r="U66">
        <v>19226.099190168999</v>
      </c>
      <c r="V66">
        <v>1298911.7545220449</v>
      </c>
      <c r="W66">
        <v>29339800.052258588</v>
      </c>
      <c r="X66">
        <v>4.2394463700000003E-2</v>
      </c>
      <c r="Y66">
        <v>4.2394463700000003E-2</v>
      </c>
      <c r="Z66">
        <v>180663</v>
      </c>
      <c r="AA66">
        <v>1438322.8033950981</v>
      </c>
      <c r="AB66">
        <v>663.55645186310005</v>
      </c>
      <c r="AC66" t="s">
        <v>7799</v>
      </c>
      <c r="AD66">
        <v>14988.4036026864</v>
      </c>
      <c r="AE66" t="s">
        <v>7799</v>
      </c>
      <c r="AF66">
        <v>92.292830182700001</v>
      </c>
      <c r="AG66" t="s">
        <v>7799</v>
      </c>
      <c r="AH66">
        <v>734.77537849049997</v>
      </c>
      <c r="AI66" t="s">
        <v>7799</v>
      </c>
      <c r="AJ66"/>
      <c r="AK66" t="s">
        <v>7799</v>
      </c>
      <c r="AL66" t="s">
        <v>7799</v>
      </c>
    </row>
    <row r="67" spans="1:38" s="221" customFormat="1" x14ac:dyDescent="0.25">
      <c r="A67" s="446" t="str">
        <f t="shared" si="0"/>
        <v>British Columbia2023–2024Ambulatory care services</v>
      </c>
      <c r="B67" t="s">
        <v>123</v>
      </c>
      <c r="C67" t="s">
        <v>199</v>
      </c>
      <c r="D67" t="s">
        <v>191</v>
      </c>
      <c r="E67">
        <v>1286970</v>
      </c>
      <c r="F67">
        <v>14259185</v>
      </c>
      <c r="G67">
        <v>8.27838137E-2</v>
      </c>
      <c r="H67">
        <v>454358</v>
      </c>
      <c r="I67">
        <v>48473297</v>
      </c>
      <c r="J67"/>
      <c r="K67"/>
      <c r="L67">
        <v>859606</v>
      </c>
      <c r="M67">
        <v>37800533</v>
      </c>
      <c r="N67">
        <v>3789017</v>
      </c>
      <c r="O67">
        <v>212513185</v>
      </c>
      <c r="P67">
        <v>664259840</v>
      </c>
      <c r="Q67">
        <v>119036454</v>
      </c>
      <c r="R67">
        <v>454358</v>
      </c>
      <c r="S67" t="s">
        <v>74</v>
      </c>
      <c r="T67">
        <v>19789530</v>
      </c>
      <c r="U67">
        <v>10109.5938697318</v>
      </c>
      <c r="V67">
        <v>1286970</v>
      </c>
      <c r="W67">
        <v>14259185</v>
      </c>
      <c r="X67">
        <v>8.27838137E-2</v>
      </c>
      <c r="Y67">
        <v>8.27838137E-2</v>
      </c>
      <c r="Z67">
        <v>454358</v>
      </c>
      <c r="AA67">
        <v>859606</v>
      </c>
      <c r="AB67">
        <v>657.45593869729998</v>
      </c>
      <c r="AC67" t="s">
        <v>7799</v>
      </c>
      <c r="AD67">
        <v>7284.3856960409003</v>
      </c>
      <c r="AE67" t="s">
        <v>7799</v>
      </c>
      <c r="AF67">
        <v>232.11136653899999</v>
      </c>
      <c r="AG67" t="s">
        <v>7799</v>
      </c>
      <c r="AH67">
        <v>439.13461047250001</v>
      </c>
      <c r="AI67" t="s">
        <v>7799</v>
      </c>
      <c r="AJ67"/>
      <c r="AK67" t="s">
        <v>7799</v>
      </c>
      <c r="AL67" t="s">
        <v>7799</v>
      </c>
    </row>
    <row r="68" spans="1:38" s="221" customFormat="1" x14ac:dyDescent="0.25">
      <c r="A68" s="446" t="str">
        <f t="shared" ref="A68:A131" si="1">CONCATENATE(B68,C68,D68)</f>
        <v>British Columbia2023–2024Community health services</v>
      </c>
      <c r="B68" t="s">
        <v>123</v>
      </c>
      <c r="C68" t="s">
        <v>199</v>
      </c>
      <c r="D68" t="s">
        <v>193</v>
      </c>
      <c r="E68">
        <v>116721</v>
      </c>
      <c r="F68">
        <v>1181580</v>
      </c>
      <c r="G68">
        <v>8.9902880800000001E-2</v>
      </c>
      <c r="H68">
        <v>5110</v>
      </c>
      <c r="I68">
        <v>731886</v>
      </c>
      <c r="J68"/>
      <c r="K68"/>
      <c r="L68">
        <v>66412</v>
      </c>
      <c r="M68">
        <v>2740255</v>
      </c>
      <c r="N68">
        <v>271754</v>
      </c>
      <c r="O68">
        <v>12939307</v>
      </c>
      <c r="P68">
        <v>41289282</v>
      </c>
      <c r="Q68">
        <v>9282204</v>
      </c>
      <c r="R68">
        <v>5110</v>
      </c>
      <c r="S68" t="s">
        <v>74</v>
      </c>
      <c r="T68">
        <v>1575165</v>
      </c>
      <c r="U68">
        <v>804.68199233719997</v>
      </c>
      <c r="V68">
        <v>116721</v>
      </c>
      <c r="W68">
        <v>1181580</v>
      </c>
      <c r="X68">
        <v>8.9902880800000001E-2</v>
      </c>
      <c r="Y68">
        <v>8.9902880800000001E-2</v>
      </c>
      <c r="Z68">
        <v>5110</v>
      </c>
      <c r="AA68">
        <v>66412</v>
      </c>
      <c r="AB68">
        <v>59.627586206899998</v>
      </c>
      <c r="AC68" t="s">
        <v>7799</v>
      </c>
      <c r="AD68">
        <v>603.61685823749997</v>
      </c>
      <c r="AE68" t="s">
        <v>7799</v>
      </c>
      <c r="AF68">
        <v>2.6104725415000001</v>
      </c>
      <c r="AG68" t="s">
        <v>7799</v>
      </c>
      <c r="AH68">
        <v>33.926947637300003</v>
      </c>
      <c r="AI68" t="s">
        <v>7799</v>
      </c>
      <c r="AJ68"/>
      <c r="AK68" t="s">
        <v>7799</v>
      </c>
      <c r="AL68" t="s">
        <v>7799</v>
      </c>
    </row>
    <row r="69" spans="1:38" s="221" customFormat="1" x14ac:dyDescent="0.25">
      <c r="A69" s="446" t="str">
        <f t="shared" si="1"/>
        <v>British Columbia2023–2024Diagnostic and therapeutic services</v>
      </c>
      <c r="B69" t="s">
        <v>123</v>
      </c>
      <c r="C69" t="s">
        <v>199</v>
      </c>
      <c r="D69" t="s">
        <v>192</v>
      </c>
      <c r="E69">
        <v>1059413</v>
      </c>
      <c r="F69">
        <v>20613669</v>
      </c>
      <c r="G69">
        <v>4.8881511199999998E-2</v>
      </c>
      <c r="H69">
        <v>187435</v>
      </c>
      <c r="I69">
        <v>25758452</v>
      </c>
      <c r="J69"/>
      <c r="K69"/>
      <c r="L69">
        <v>1184041</v>
      </c>
      <c r="M69">
        <v>49418022</v>
      </c>
      <c r="N69">
        <v>5306664</v>
      </c>
      <c r="O69">
        <v>264563614</v>
      </c>
      <c r="P69">
        <v>934258836</v>
      </c>
      <c r="Q69">
        <v>86012369</v>
      </c>
      <c r="R69">
        <v>187435</v>
      </c>
      <c r="S69" t="s">
        <v>74</v>
      </c>
      <c r="T69">
        <v>27167181</v>
      </c>
      <c r="U69">
        <v>13878.508812260499</v>
      </c>
      <c r="V69">
        <v>1059413</v>
      </c>
      <c r="W69">
        <v>20613669</v>
      </c>
      <c r="X69">
        <v>4.8881511199999998E-2</v>
      </c>
      <c r="Y69">
        <v>4.8881511199999998E-2</v>
      </c>
      <c r="Z69">
        <v>187435</v>
      </c>
      <c r="AA69">
        <v>1184041</v>
      </c>
      <c r="AB69">
        <v>541.20715197959998</v>
      </c>
      <c r="AC69" t="s">
        <v>7799</v>
      </c>
      <c r="AD69">
        <v>10530.609961685799</v>
      </c>
      <c r="AE69" t="s">
        <v>7799</v>
      </c>
      <c r="AF69">
        <v>95.752234993599998</v>
      </c>
      <c r="AG69" t="s">
        <v>7799</v>
      </c>
      <c r="AH69">
        <v>604.87407407410001</v>
      </c>
      <c r="AI69" t="s">
        <v>7799</v>
      </c>
      <c r="AJ69"/>
      <c r="AK69" t="s">
        <v>7799</v>
      </c>
      <c r="AL69" t="s">
        <v>7799</v>
      </c>
    </row>
    <row r="70" spans="1:38" s="221" customFormat="1" x14ac:dyDescent="0.25">
      <c r="A70" s="446" t="str">
        <f t="shared" si="1"/>
        <v>British Columbia2023–2024Nursing inpatient services</v>
      </c>
      <c r="B70" t="s">
        <v>123</v>
      </c>
      <c r="C70" t="s">
        <v>199</v>
      </c>
      <c r="D70" t="s">
        <v>190</v>
      </c>
      <c r="E70">
        <v>5279940</v>
      </c>
      <c r="F70">
        <v>39538903</v>
      </c>
      <c r="G70">
        <v>0.1178062539</v>
      </c>
      <c r="H70">
        <v>1645845</v>
      </c>
      <c r="I70">
        <v>139958504</v>
      </c>
      <c r="J70"/>
      <c r="K70"/>
      <c r="L70">
        <v>2639068</v>
      </c>
      <c r="M70">
        <v>112175678</v>
      </c>
      <c r="N70">
        <v>11055571</v>
      </c>
      <c r="O70">
        <v>614045070</v>
      </c>
      <c r="P70">
        <v>1814911956</v>
      </c>
      <c r="Q70">
        <v>441113755</v>
      </c>
      <c r="R70">
        <v>1645845</v>
      </c>
      <c r="S70" t="s">
        <v>74</v>
      </c>
      <c r="T70">
        <v>57520259</v>
      </c>
      <c r="U70">
        <v>29384.5512132822</v>
      </c>
      <c r="V70">
        <v>5279940</v>
      </c>
      <c r="W70">
        <v>39538903</v>
      </c>
      <c r="X70">
        <v>0.1178062539</v>
      </c>
      <c r="Y70">
        <v>0.1178062539</v>
      </c>
      <c r="Z70">
        <v>1645845</v>
      </c>
      <c r="AA70">
        <v>2639068</v>
      </c>
      <c r="AB70">
        <v>2697.2873563218</v>
      </c>
      <c r="AC70" t="s">
        <v>7799</v>
      </c>
      <c r="AD70">
        <v>20198.673307790501</v>
      </c>
      <c r="AE70" t="s">
        <v>7799</v>
      </c>
      <c r="AF70">
        <v>840.78927203069998</v>
      </c>
      <c r="AG70" t="s">
        <v>7799</v>
      </c>
      <c r="AH70">
        <v>1348.1828863346</v>
      </c>
      <c r="AI70" t="s">
        <v>7799</v>
      </c>
      <c r="AJ70"/>
      <c r="AK70" t="s">
        <v>7799</v>
      </c>
      <c r="AL70" t="s">
        <v>7799</v>
      </c>
    </row>
    <row r="71" spans="1:38" s="221" customFormat="1" x14ac:dyDescent="0.25">
      <c r="A71" s="446" t="str">
        <f t="shared" si="1"/>
        <v>British Columbia2023–2024Research, education and other services</v>
      </c>
      <c r="B71" t="s">
        <v>123</v>
      </c>
      <c r="C71" t="s">
        <v>199</v>
      </c>
      <c r="D71" t="s">
        <v>194</v>
      </c>
      <c r="E71">
        <v>28163.361177290499</v>
      </c>
      <c r="F71">
        <v>2757159.1690315139</v>
      </c>
      <c r="G71">
        <v>1.01113465E-2</v>
      </c>
      <c r="H71">
        <v>92060.076291713005</v>
      </c>
      <c r="I71">
        <v>10832339.46403522</v>
      </c>
      <c r="J71"/>
      <c r="K71"/>
      <c r="L71">
        <v>93986.907461516501</v>
      </c>
      <c r="M71">
        <v>1471169.5683737111</v>
      </c>
      <c r="N71">
        <v>1468253.940959807</v>
      </c>
      <c r="O71">
        <v>78474080.767289788</v>
      </c>
      <c r="P71">
        <v>185162096.83320051</v>
      </c>
      <c r="Q71">
        <v>2558043.4722429081</v>
      </c>
      <c r="R71">
        <v>92060</v>
      </c>
      <c r="S71" t="s">
        <v>74</v>
      </c>
      <c r="T71">
        <v>4345636.5474603241</v>
      </c>
      <c r="U71">
        <v>2219.9931276937</v>
      </c>
      <c r="V71">
        <v>28163.361177290499</v>
      </c>
      <c r="W71">
        <v>2757159.1690315139</v>
      </c>
      <c r="X71">
        <v>1.01113465E-2</v>
      </c>
      <c r="Y71">
        <v>1.01113465E-2</v>
      </c>
      <c r="Z71">
        <v>92060</v>
      </c>
      <c r="AA71">
        <v>93986.907461516501</v>
      </c>
      <c r="AB71">
        <v>14.3874131174</v>
      </c>
      <c r="AC71" t="s">
        <v>7799</v>
      </c>
      <c r="AD71">
        <v>1408.5104311783</v>
      </c>
      <c r="AE71" t="s">
        <v>7799</v>
      </c>
      <c r="AF71">
        <v>47.029413175800002</v>
      </c>
      <c r="AG71" t="s">
        <v>7799</v>
      </c>
      <c r="AH71">
        <v>48.013745829599998</v>
      </c>
      <c r="AI71" t="s">
        <v>7799</v>
      </c>
      <c r="AJ71"/>
      <c r="AK71" t="s">
        <v>7799</v>
      </c>
      <c r="AL71" t="s">
        <v>7799</v>
      </c>
    </row>
    <row r="72" spans="1:38" s="221" customFormat="1" x14ac:dyDescent="0.25">
      <c r="A72" s="446" t="str">
        <f t="shared" si="1"/>
        <v>British Columbia2023–2024Total</v>
      </c>
      <c r="B72" t="s">
        <v>123</v>
      </c>
      <c r="C72" t="s">
        <v>199</v>
      </c>
      <c r="D72" t="s">
        <v>73</v>
      </c>
      <c r="E72">
        <v>9070119.1156993359</v>
      </c>
      <c r="F72">
        <v>107690296.2212901</v>
      </c>
      <c r="G72">
        <v>7.7681456400000001E-2</v>
      </c>
      <c r="H72">
        <v>2565471.2913742829</v>
      </c>
      <c r="I72">
        <v>269589316.39906353</v>
      </c>
      <c r="J72"/>
      <c r="K72"/>
      <c r="L72">
        <v>6281436.7108566146</v>
      </c>
      <c r="M72">
        <v>249134330.74936491</v>
      </c>
      <c r="N72">
        <v>28706974.083852429</v>
      </c>
      <c r="O72">
        <v>1463976477.648952</v>
      </c>
      <c r="P72">
        <v>4696929063.9869862</v>
      </c>
      <c r="Q72">
        <v>728935751.47303879</v>
      </c>
      <c r="R72">
        <v>2565471</v>
      </c>
      <c r="S72" t="s">
        <v>74</v>
      </c>
      <c r="T72">
        <v>148032860.71221611</v>
      </c>
      <c r="U72">
        <v>75623.428205474396</v>
      </c>
      <c r="V72">
        <v>9070119.1156993359</v>
      </c>
      <c r="W72">
        <v>107690296.2212901</v>
      </c>
      <c r="X72">
        <v>7.7681456400000001E-2</v>
      </c>
      <c r="Y72">
        <v>7.7681456400000001E-2</v>
      </c>
      <c r="Z72">
        <v>2565471</v>
      </c>
      <c r="AA72">
        <v>6281436.7108566146</v>
      </c>
      <c r="AB72">
        <v>4633.5218981860999</v>
      </c>
      <c r="AC72" t="s">
        <v>7799</v>
      </c>
      <c r="AD72">
        <v>55014.199857619496</v>
      </c>
      <c r="AE72" t="s">
        <v>7799</v>
      </c>
      <c r="AF72">
        <v>1310.5855894632</v>
      </c>
      <c r="AG72" t="s">
        <v>7799</v>
      </c>
      <c r="AH72">
        <v>3208.9076428386002</v>
      </c>
      <c r="AI72" t="s">
        <v>7799</v>
      </c>
      <c r="AJ72"/>
      <c r="AK72" t="s">
        <v>7799</v>
      </c>
      <c r="AL72" t="s">
        <v>7799</v>
      </c>
    </row>
    <row r="73" spans="1:38" s="221" customFormat="1" x14ac:dyDescent="0.25">
      <c r="A73" s="446" t="str">
        <f t="shared" si="1"/>
        <v>Manitoba2019–2020Administrative and support services</v>
      </c>
      <c r="B73" t="s">
        <v>369</v>
      </c>
      <c r="C73" t="s">
        <v>195</v>
      </c>
      <c r="D73" t="s">
        <v>189</v>
      </c>
      <c r="E73">
        <v>229261.50223861559</v>
      </c>
      <c r="F73">
        <v>10974404.09838572</v>
      </c>
      <c r="G73">
        <v>2.0463079700000001E-2</v>
      </c>
      <c r="H73">
        <v>172184.0684720767</v>
      </c>
      <c r="I73">
        <v>7878713.5889666267</v>
      </c>
      <c r="J73"/>
      <c r="K73"/>
      <c r="L73">
        <v>524671.71691595053</v>
      </c>
      <c r="M73">
        <v>12430759.90760801</v>
      </c>
      <c r="N73">
        <v>2452743.3598841112</v>
      </c>
      <c r="O73">
        <v>66823133.685426697</v>
      </c>
      <c r="P73">
        <v>298403431.18048131</v>
      </c>
      <c r="Q73">
        <v>10708697.389474841</v>
      </c>
      <c r="R73">
        <v>172184</v>
      </c>
      <c r="S73" t="s">
        <v>74</v>
      </c>
      <c r="T73">
        <v>13828593.02898052</v>
      </c>
      <c r="U73">
        <v>7064.4153404753997</v>
      </c>
      <c r="V73">
        <v>229261.50223861559</v>
      </c>
      <c r="W73">
        <v>10974404.09838572</v>
      </c>
      <c r="X73">
        <v>2.0463079700000001E-2</v>
      </c>
      <c r="Y73">
        <v>2.0463079700000001E-2</v>
      </c>
      <c r="Z73">
        <v>172184</v>
      </c>
      <c r="AA73">
        <v>524671.71691595053</v>
      </c>
      <c r="AB73">
        <v>117.1195413735</v>
      </c>
      <c r="AC73" t="s">
        <v>7799</v>
      </c>
      <c r="AD73">
        <v>5606.3367041561996</v>
      </c>
      <c r="AE73" t="s">
        <v>7799</v>
      </c>
      <c r="AF73">
        <v>87.961209947399993</v>
      </c>
      <c r="AG73" t="s">
        <v>7799</v>
      </c>
      <c r="AH73">
        <v>268.03152843729998</v>
      </c>
      <c r="AI73" t="s">
        <v>7799</v>
      </c>
      <c r="AJ73"/>
      <c r="AK73" t="s">
        <v>7799</v>
      </c>
      <c r="AL73" t="s">
        <v>7799</v>
      </c>
    </row>
    <row r="74" spans="1:38" s="221" customFormat="1" x14ac:dyDescent="0.25">
      <c r="A74" s="446" t="str">
        <f t="shared" si="1"/>
        <v>Manitoba2019–2020Ambulatory care services</v>
      </c>
      <c r="B74" t="s">
        <v>369</v>
      </c>
      <c r="C74" t="s">
        <v>195</v>
      </c>
      <c r="D74" t="s">
        <v>191</v>
      </c>
      <c r="E74">
        <v>249980</v>
      </c>
      <c r="F74">
        <v>4443744</v>
      </c>
      <c r="G74">
        <v>5.3258350900000001E-2</v>
      </c>
      <c r="H74">
        <v>321162</v>
      </c>
      <c r="I74">
        <v>5993602</v>
      </c>
      <c r="J74"/>
      <c r="K74"/>
      <c r="L74">
        <v>240485</v>
      </c>
      <c r="M74">
        <v>8141026</v>
      </c>
      <c r="N74">
        <v>1079119</v>
      </c>
      <c r="O74">
        <v>38588560</v>
      </c>
      <c r="P74">
        <v>163073123</v>
      </c>
      <c r="Q74">
        <v>16833519</v>
      </c>
      <c r="R74">
        <v>321162</v>
      </c>
      <c r="S74" t="s">
        <v>74</v>
      </c>
      <c r="T74">
        <v>6094005</v>
      </c>
      <c r="U74">
        <v>3113.1570881225998</v>
      </c>
      <c r="V74">
        <v>249980</v>
      </c>
      <c r="W74">
        <v>4443744</v>
      </c>
      <c r="X74">
        <v>5.3258350900000001E-2</v>
      </c>
      <c r="Y74">
        <v>5.3258350900000001E-2</v>
      </c>
      <c r="Z74">
        <v>321162</v>
      </c>
      <c r="AA74">
        <v>240485</v>
      </c>
      <c r="AB74">
        <v>127.7037037037</v>
      </c>
      <c r="AC74" t="s">
        <v>7799</v>
      </c>
      <c r="AD74">
        <v>2270.1118773946</v>
      </c>
      <c r="AE74" t="s">
        <v>7799</v>
      </c>
      <c r="AF74">
        <v>164.06743295019999</v>
      </c>
      <c r="AG74" t="s">
        <v>7799</v>
      </c>
      <c r="AH74">
        <v>122.85312899109999</v>
      </c>
      <c r="AI74" t="s">
        <v>7799</v>
      </c>
      <c r="AJ74"/>
      <c r="AK74" t="s">
        <v>7799</v>
      </c>
      <c r="AL74" t="s">
        <v>7799</v>
      </c>
    </row>
    <row r="75" spans="1:38" s="221" customFormat="1" x14ac:dyDescent="0.25">
      <c r="A75" s="446" t="str">
        <f t="shared" si="1"/>
        <v>Manitoba2019–2020Community health services</v>
      </c>
      <c r="B75" t="s">
        <v>369</v>
      </c>
      <c r="C75" t="s">
        <v>195</v>
      </c>
      <c r="D75" t="s">
        <v>193</v>
      </c>
      <c r="E75">
        <v>127373.9464453454</v>
      </c>
      <c r="F75">
        <v>3300003.637962312</v>
      </c>
      <c r="G75">
        <v>3.7163674899999999E-2</v>
      </c>
      <c r="H75">
        <v>89419</v>
      </c>
      <c r="I75">
        <v>4634896</v>
      </c>
      <c r="J75"/>
      <c r="K75"/>
      <c r="L75">
        <v>156190.47397518501</v>
      </c>
      <c r="M75">
        <v>4162162.5995622729</v>
      </c>
      <c r="N75">
        <v>723528.58860961674</v>
      </c>
      <c r="O75">
        <v>20663150.061975289</v>
      </c>
      <c r="P75">
        <v>95747073.320768565</v>
      </c>
      <c r="Q75">
        <v>5413993.3340987228</v>
      </c>
      <c r="R75">
        <v>89419</v>
      </c>
      <c r="S75" t="s">
        <v>74</v>
      </c>
      <c r="T75">
        <v>4240325.1730172746</v>
      </c>
      <c r="U75">
        <v>2166.1942135465001</v>
      </c>
      <c r="V75">
        <v>127373.9464453454</v>
      </c>
      <c r="W75">
        <v>3300003.637962312</v>
      </c>
      <c r="X75">
        <v>3.7163674899999999E-2</v>
      </c>
      <c r="Y75">
        <v>3.7163674899999999E-2</v>
      </c>
      <c r="Z75">
        <v>89419</v>
      </c>
      <c r="AA75">
        <v>156190.47397518501</v>
      </c>
      <c r="AB75">
        <v>65.069704442100004</v>
      </c>
      <c r="AC75" t="s">
        <v>7799</v>
      </c>
      <c r="AD75">
        <v>1685.8256132629999</v>
      </c>
      <c r="AE75" t="s">
        <v>7799</v>
      </c>
      <c r="AF75">
        <v>45.680204342300001</v>
      </c>
      <c r="AG75" t="s">
        <v>7799</v>
      </c>
      <c r="AH75">
        <v>79.790791302800002</v>
      </c>
      <c r="AI75" t="s">
        <v>7799</v>
      </c>
      <c r="AJ75"/>
      <c r="AK75" t="s">
        <v>7799</v>
      </c>
      <c r="AL75" t="s">
        <v>7799</v>
      </c>
    </row>
    <row r="76" spans="1:38" s="221" customFormat="1" x14ac:dyDescent="0.25">
      <c r="A76" s="446" t="str">
        <f t="shared" si="1"/>
        <v>Manitoba2019–2020Diagnostic and therapeutic services</v>
      </c>
      <c r="B76" t="s">
        <v>369</v>
      </c>
      <c r="C76" t="s">
        <v>195</v>
      </c>
      <c r="D76" t="s">
        <v>192</v>
      </c>
      <c r="E76">
        <v>183467.4805474114</v>
      </c>
      <c r="F76">
        <v>6193621.5621006731</v>
      </c>
      <c r="G76">
        <v>2.8769784999999999E-2</v>
      </c>
      <c r="H76">
        <v>4453</v>
      </c>
      <c r="I76">
        <v>668127</v>
      </c>
      <c r="J76"/>
      <c r="K76"/>
      <c r="L76">
        <v>293409.21848112257</v>
      </c>
      <c r="M76">
        <v>9688456.6138164047</v>
      </c>
      <c r="N76">
        <v>1370347.5053751201</v>
      </c>
      <c r="O76">
        <v>48462379.916115329</v>
      </c>
      <c r="P76">
        <v>223161402.9390589</v>
      </c>
      <c r="Q76">
        <v>13095547.99253271</v>
      </c>
      <c r="R76">
        <v>4453</v>
      </c>
      <c r="S76" t="s">
        <v>74</v>
      </c>
      <c r="T76">
        <v>7751889.5480232043</v>
      </c>
      <c r="U76">
        <v>3960.0968316848998</v>
      </c>
      <c r="V76">
        <v>183467.4805474114</v>
      </c>
      <c r="W76">
        <v>6193621.5621006731</v>
      </c>
      <c r="X76">
        <v>2.8769784999999999E-2</v>
      </c>
      <c r="Y76">
        <v>2.8769784999999999E-2</v>
      </c>
      <c r="Z76">
        <v>4453</v>
      </c>
      <c r="AA76">
        <v>293409.21848112257</v>
      </c>
      <c r="AB76">
        <v>93.725405132800006</v>
      </c>
      <c r="AC76" t="s">
        <v>7799</v>
      </c>
      <c r="AD76">
        <v>3164.0467750194998</v>
      </c>
      <c r="AE76" t="s">
        <v>7799</v>
      </c>
      <c r="AF76">
        <v>2.2748403576</v>
      </c>
      <c r="AG76" t="s">
        <v>7799</v>
      </c>
      <c r="AH76">
        <v>149.88976678469999</v>
      </c>
      <c r="AI76" t="s">
        <v>7799</v>
      </c>
      <c r="AJ76"/>
      <c r="AK76" t="s">
        <v>7799</v>
      </c>
      <c r="AL76" t="s">
        <v>7799</v>
      </c>
    </row>
    <row r="77" spans="1:38" s="221" customFormat="1" x14ac:dyDescent="0.25">
      <c r="A77" s="446" t="str">
        <f t="shared" si="1"/>
        <v>Manitoba2019–2020Nursing inpatient services</v>
      </c>
      <c r="B77" t="s">
        <v>369</v>
      </c>
      <c r="C77" t="s">
        <v>195</v>
      </c>
      <c r="D77" t="s">
        <v>190</v>
      </c>
      <c r="E77">
        <v>699701</v>
      </c>
      <c r="F77">
        <v>12452205</v>
      </c>
      <c r="G77">
        <v>5.3201490300000001E-2</v>
      </c>
      <c r="H77">
        <v>369260</v>
      </c>
      <c r="I77">
        <v>18161963</v>
      </c>
      <c r="J77"/>
      <c r="K77"/>
      <c r="L77">
        <v>675086</v>
      </c>
      <c r="M77">
        <v>21847822</v>
      </c>
      <c r="N77">
        <v>2937739</v>
      </c>
      <c r="O77">
        <v>99922764</v>
      </c>
      <c r="P77">
        <v>450623036</v>
      </c>
      <c r="Q77">
        <v>43345580</v>
      </c>
      <c r="R77">
        <v>369260</v>
      </c>
      <c r="S77" t="s">
        <v>74</v>
      </c>
      <c r="T77">
        <v>16458905</v>
      </c>
      <c r="U77">
        <v>8408.1251596424008</v>
      </c>
      <c r="V77">
        <v>699701</v>
      </c>
      <c r="W77">
        <v>12452205</v>
      </c>
      <c r="X77">
        <v>5.3201490300000001E-2</v>
      </c>
      <c r="Y77">
        <v>5.3201490300000001E-2</v>
      </c>
      <c r="Z77">
        <v>369260</v>
      </c>
      <c r="AA77">
        <v>675086</v>
      </c>
      <c r="AB77">
        <v>357.44623243929999</v>
      </c>
      <c r="AC77" t="s">
        <v>7799</v>
      </c>
      <c r="AD77">
        <v>6361.2796934866001</v>
      </c>
      <c r="AE77" t="s">
        <v>7799</v>
      </c>
      <c r="AF77">
        <v>188.63856960410001</v>
      </c>
      <c r="AG77" t="s">
        <v>7799</v>
      </c>
      <c r="AH77">
        <v>344.87151979570001</v>
      </c>
      <c r="AI77" t="s">
        <v>7799</v>
      </c>
      <c r="AJ77"/>
      <c r="AK77" t="s">
        <v>7799</v>
      </c>
      <c r="AL77" t="s">
        <v>7799</v>
      </c>
    </row>
    <row r="78" spans="1:38" s="221" customFormat="1" x14ac:dyDescent="0.25">
      <c r="A78" s="446" t="str">
        <f t="shared" si="1"/>
        <v>Manitoba2019–2020Research, education and other services</v>
      </c>
      <c r="B78" t="s">
        <v>369</v>
      </c>
      <c r="C78" t="s">
        <v>195</v>
      </c>
      <c r="D78" t="s">
        <v>194</v>
      </c>
      <c r="E78">
        <v>10767.308407489299</v>
      </c>
      <c r="F78">
        <v>859520.41238643881</v>
      </c>
      <c r="G78">
        <v>1.23721249E-2</v>
      </c>
      <c r="H78">
        <v>14385.056857478001</v>
      </c>
      <c r="I78">
        <v>3040156.0376357031</v>
      </c>
      <c r="J78"/>
      <c r="K78"/>
      <c r="L78">
        <v>32125.4819665295</v>
      </c>
      <c r="M78">
        <v>644154.23972589825</v>
      </c>
      <c r="N78">
        <v>213399.83888824619</v>
      </c>
      <c r="O78">
        <v>12244448.497010911</v>
      </c>
      <c r="P78">
        <v>27312611.743496899</v>
      </c>
      <c r="Q78">
        <v>572272.31130122591</v>
      </c>
      <c r="R78">
        <v>14385</v>
      </c>
      <c r="S78" t="s">
        <v>74</v>
      </c>
      <c r="T78">
        <v>1098072.616539652</v>
      </c>
      <c r="U78">
        <v>560.9566368019</v>
      </c>
      <c r="V78">
        <v>10767.308407489299</v>
      </c>
      <c r="W78">
        <v>859520.41238643881</v>
      </c>
      <c r="X78">
        <v>1.23721249E-2</v>
      </c>
      <c r="Y78">
        <v>1.23721249E-2</v>
      </c>
      <c r="Z78">
        <v>14385</v>
      </c>
      <c r="AA78">
        <v>32125.4819665295</v>
      </c>
      <c r="AB78">
        <v>5.5005406934999996</v>
      </c>
      <c r="AC78" t="s">
        <v>7799</v>
      </c>
      <c r="AD78">
        <v>439.09088755369999</v>
      </c>
      <c r="AE78" t="s">
        <v>7799</v>
      </c>
      <c r="AF78">
        <v>7.3486880497999998</v>
      </c>
      <c r="AG78" t="s">
        <v>7799</v>
      </c>
      <c r="AH78">
        <v>16.411485040399999</v>
      </c>
      <c r="AI78" t="s">
        <v>7799</v>
      </c>
      <c r="AJ78"/>
      <c r="AK78" t="s">
        <v>7799</v>
      </c>
      <c r="AL78" t="s">
        <v>7799</v>
      </c>
    </row>
    <row r="79" spans="1:38" s="221" customFormat="1" x14ac:dyDescent="0.25">
      <c r="A79" s="446" t="str">
        <f t="shared" si="1"/>
        <v>Manitoba2019–2020Total</v>
      </c>
      <c r="B79" t="s">
        <v>369</v>
      </c>
      <c r="C79" t="s">
        <v>195</v>
      </c>
      <c r="D79" t="s">
        <v>73</v>
      </c>
      <c r="E79">
        <v>1500551.2376388621</v>
      </c>
      <c r="F79">
        <v>38223498.710835136</v>
      </c>
      <c r="G79">
        <v>3.7774376999999998E-2</v>
      </c>
      <c r="H79">
        <v>970863.12532955466</v>
      </c>
      <c r="I79">
        <v>40377457.626602329</v>
      </c>
      <c r="J79"/>
      <c r="K79"/>
      <c r="L79">
        <v>1921967.891338788</v>
      </c>
      <c r="M79">
        <v>56914381.360712588</v>
      </c>
      <c r="N79">
        <v>8776877.2927570939</v>
      </c>
      <c r="O79">
        <v>286704436.16052818</v>
      </c>
      <c r="P79">
        <v>1258320678.1838059</v>
      </c>
      <c r="Q79">
        <v>89969610.027407497</v>
      </c>
      <c r="R79">
        <v>970863</v>
      </c>
      <c r="S79" t="s">
        <v>74</v>
      </c>
      <c r="T79">
        <v>49471790.366560653</v>
      </c>
      <c r="U79">
        <v>25272.945270273602</v>
      </c>
      <c r="V79">
        <v>1500551.2376388621</v>
      </c>
      <c r="W79">
        <v>38223498.710835136</v>
      </c>
      <c r="X79">
        <v>3.7774376999999998E-2</v>
      </c>
      <c r="Y79">
        <v>3.7774376999999998E-2</v>
      </c>
      <c r="Z79">
        <v>970863</v>
      </c>
      <c r="AA79">
        <v>1921967.891338788</v>
      </c>
      <c r="AB79">
        <v>766.56512778490003</v>
      </c>
      <c r="AC79" t="s">
        <v>7799</v>
      </c>
      <c r="AD79">
        <v>19526.691550873598</v>
      </c>
      <c r="AE79" t="s">
        <v>7799</v>
      </c>
      <c r="AF79">
        <v>495.9709452514</v>
      </c>
      <c r="AG79" t="s">
        <v>7799</v>
      </c>
      <c r="AH79">
        <v>981.84822035189995</v>
      </c>
      <c r="AI79" t="s">
        <v>7799</v>
      </c>
      <c r="AJ79"/>
      <c r="AK79" t="s">
        <v>7799</v>
      </c>
      <c r="AL79" t="s">
        <v>7799</v>
      </c>
    </row>
    <row r="80" spans="1:38" s="221" customFormat="1" x14ac:dyDescent="0.25">
      <c r="A80" s="446" t="str">
        <f t="shared" si="1"/>
        <v>Manitoba2020–2021Administrative and support services</v>
      </c>
      <c r="B80" t="s">
        <v>369</v>
      </c>
      <c r="C80" t="s">
        <v>196</v>
      </c>
      <c r="D80" t="s">
        <v>189</v>
      </c>
      <c r="E80">
        <v>224729.51498139609</v>
      </c>
      <c r="F80">
        <v>10350935.18772779</v>
      </c>
      <c r="G80">
        <v>2.1249682299999999E-2</v>
      </c>
      <c r="H80">
        <v>296000.52475042129</v>
      </c>
      <c r="I80">
        <v>9450768.6592165474</v>
      </c>
      <c r="J80"/>
      <c r="K80"/>
      <c r="L80">
        <v>464450.8433831635</v>
      </c>
      <c r="M80">
        <v>11018037.163151659</v>
      </c>
      <c r="N80">
        <v>2228240.653625479</v>
      </c>
      <c r="O80">
        <v>64550341.746978037</v>
      </c>
      <c r="P80">
        <v>307453219.9843663</v>
      </c>
      <c r="Q80">
        <v>11062426.349991061</v>
      </c>
      <c r="R80">
        <v>296001</v>
      </c>
      <c r="S80" t="s">
        <v>74</v>
      </c>
      <c r="T80">
        <v>13099905.88108509</v>
      </c>
      <c r="U80">
        <v>6717.9004518385</v>
      </c>
      <c r="V80">
        <v>224729.51498139609</v>
      </c>
      <c r="W80">
        <v>10350935.18772779</v>
      </c>
      <c r="X80">
        <v>2.1249682299999999E-2</v>
      </c>
      <c r="Y80">
        <v>2.1249682299999999E-2</v>
      </c>
      <c r="Z80">
        <v>296001</v>
      </c>
      <c r="AA80">
        <v>464450.8433831635</v>
      </c>
      <c r="AB80">
        <v>115.24590511869999</v>
      </c>
      <c r="AC80" t="s">
        <v>7799</v>
      </c>
      <c r="AD80">
        <v>5308.1718911424996</v>
      </c>
      <c r="AE80" t="s">
        <v>7799</v>
      </c>
      <c r="AF80">
        <v>151.79514089770001</v>
      </c>
      <c r="AG80" t="s">
        <v>7799</v>
      </c>
      <c r="AH80">
        <v>238.17991968370001</v>
      </c>
      <c r="AI80" t="s">
        <v>7799</v>
      </c>
      <c r="AJ80"/>
      <c r="AK80" t="s">
        <v>7799</v>
      </c>
      <c r="AL80" t="s">
        <v>7799</v>
      </c>
    </row>
    <row r="81" spans="1:38" s="221" customFormat="1" x14ac:dyDescent="0.25">
      <c r="A81" s="446" t="str">
        <f t="shared" si="1"/>
        <v>Manitoba2020–2021Ambulatory care services</v>
      </c>
      <c r="B81" t="s">
        <v>369</v>
      </c>
      <c r="C81" t="s">
        <v>196</v>
      </c>
      <c r="D81" t="s">
        <v>191</v>
      </c>
      <c r="E81">
        <v>276981</v>
      </c>
      <c r="F81">
        <v>4513931</v>
      </c>
      <c r="G81">
        <v>5.7813835899999999E-2</v>
      </c>
      <c r="H81">
        <v>81151</v>
      </c>
      <c r="I81">
        <v>5371171</v>
      </c>
      <c r="J81"/>
      <c r="K81"/>
      <c r="L81">
        <v>253436</v>
      </c>
      <c r="M81">
        <v>8503075</v>
      </c>
      <c r="N81">
        <v>1088562</v>
      </c>
      <c r="O81">
        <v>38770913</v>
      </c>
      <c r="P81">
        <v>166779064</v>
      </c>
      <c r="Q81">
        <v>18550893</v>
      </c>
      <c r="R81">
        <v>81151</v>
      </c>
      <c r="S81" t="s">
        <v>74</v>
      </c>
      <c r="T81">
        <v>5960625</v>
      </c>
      <c r="U81">
        <v>3056.7307692308</v>
      </c>
      <c r="V81">
        <v>276981</v>
      </c>
      <c r="W81">
        <v>4513931</v>
      </c>
      <c r="X81">
        <v>5.7813835899999999E-2</v>
      </c>
      <c r="Y81">
        <v>5.7813835899999999E-2</v>
      </c>
      <c r="Z81">
        <v>81151</v>
      </c>
      <c r="AA81">
        <v>253436</v>
      </c>
      <c r="AB81">
        <v>142.04153846150001</v>
      </c>
      <c r="AC81" t="s">
        <v>7799</v>
      </c>
      <c r="AD81">
        <v>2314.8364102564001</v>
      </c>
      <c r="AE81" t="s">
        <v>7799</v>
      </c>
      <c r="AF81">
        <v>41.615897435900003</v>
      </c>
      <c r="AG81" t="s">
        <v>7799</v>
      </c>
      <c r="AH81">
        <v>129.96717948720001</v>
      </c>
      <c r="AI81" t="s">
        <v>7799</v>
      </c>
      <c r="AJ81"/>
      <c r="AK81" t="s">
        <v>7799</v>
      </c>
      <c r="AL81" t="s">
        <v>7799</v>
      </c>
    </row>
    <row r="82" spans="1:38" s="221" customFormat="1" x14ac:dyDescent="0.25">
      <c r="A82" s="446" t="str">
        <f t="shared" si="1"/>
        <v>Manitoba2020–2021Community health services</v>
      </c>
      <c r="B82" t="s">
        <v>369</v>
      </c>
      <c r="C82" t="s">
        <v>196</v>
      </c>
      <c r="D82" t="s">
        <v>193</v>
      </c>
      <c r="E82">
        <v>151304</v>
      </c>
      <c r="F82">
        <v>3280648</v>
      </c>
      <c r="G82">
        <v>4.4086863699999999E-2</v>
      </c>
      <c r="H82">
        <v>96494</v>
      </c>
      <c r="I82">
        <v>4443297</v>
      </c>
      <c r="J82"/>
      <c r="K82"/>
      <c r="L82">
        <v>152119</v>
      </c>
      <c r="M82">
        <v>4152479</v>
      </c>
      <c r="N82">
        <v>695447</v>
      </c>
      <c r="O82">
        <v>19865192</v>
      </c>
      <c r="P82">
        <v>96545947</v>
      </c>
      <c r="Q82">
        <v>6537216</v>
      </c>
      <c r="R82">
        <v>96494</v>
      </c>
      <c r="S82" t="s">
        <v>74</v>
      </c>
      <c r="T82">
        <v>4223893</v>
      </c>
      <c r="U82">
        <v>2166.0989743589998</v>
      </c>
      <c r="V82">
        <v>151304</v>
      </c>
      <c r="W82">
        <v>3280648</v>
      </c>
      <c r="X82">
        <v>4.4086863699999999E-2</v>
      </c>
      <c r="Y82">
        <v>4.4086863699999999E-2</v>
      </c>
      <c r="Z82">
        <v>96494</v>
      </c>
      <c r="AA82">
        <v>152119</v>
      </c>
      <c r="AB82">
        <v>77.591794871800005</v>
      </c>
      <c r="AC82" t="s">
        <v>7799</v>
      </c>
      <c r="AD82">
        <v>1682.3835897435999</v>
      </c>
      <c r="AE82" t="s">
        <v>7799</v>
      </c>
      <c r="AF82">
        <v>49.484102564099999</v>
      </c>
      <c r="AG82" t="s">
        <v>7799</v>
      </c>
      <c r="AH82">
        <v>78.009743589699994</v>
      </c>
      <c r="AI82" t="s">
        <v>7799</v>
      </c>
      <c r="AJ82"/>
      <c r="AK82" t="s">
        <v>7799</v>
      </c>
      <c r="AL82" t="s">
        <v>7799</v>
      </c>
    </row>
    <row r="83" spans="1:38" s="221" customFormat="1" x14ac:dyDescent="0.25">
      <c r="A83" s="446" t="str">
        <f t="shared" si="1"/>
        <v>Manitoba2020–2021Diagnostic and therapeutic services</v>
      </c>
      <c r="B83" t="s">
        <v>369</v>
      </c>
      <c r="C83" t="s">
        <v>196</v>
      </c>
      <c r="D83" t="s">
        <v>192</v>
      </c>
      <c r="E83">
        <v>145524</v>
      </c>
      <c r="F83">
        <v>6198501</v>
      </c>
      <c r="G83">
        <v>2.2938749500000001E-2</v>
      </c>
      <c r="H83">
        <v>6537</v>
      </c>
      <c r="I83">
        <v>493347</v>
      </c>
      <c r="J83"/>
      <c r="K83"/>
      <c r="L83">
        <v>293406</v>
      </c>
      <c r="M83">
        <v>9661920</v>
      </c>
      <c r="N83">
        <v>1349244</v>
      </c>
      <c r="O83">
        <v>46842544</v>
      </c>
      <c r="P83">
        <v>223287926</v>
      </c>
      <c r="Q83">
        <v>13123914</v>
      </c>
      <c r="R83">
        <v>6537</v>
      </c>
      <c r="S83" t="s">
        <v>74</v>
      </c>
      <c r="T83">
        <v>7699806</v>
      </c>
      <c r="U83">
        <v>3948.6184615385</v>
      </c>
      <c r="V83">
        <v>145524</v>
      </c>
      <c r="W83">
        <v>6198501</v>
      </c>
      <c r="X83">
        <v>2.2938749500000001E-2</v>
      </c>
      <c r="Y83">
        <v>2.2938749500000001E-2</v>
      </c>
      <c r="Z83">
        <v>6537</v>
      </c>
      <c r="AA83">
        <v>293406</v>
      </c>
      <c r="AB83">
        <v>74.627692307700002</v>
      </c>
      <c r="AC83" t="s">
        <v>7799</v>
      </c>
      <c r="AD83">
        <v>3178.7184615384999</v>
      </c>
      <c r="AE83" t="s">
        <v>7799</v>
      </c>
      <c r="AF83">
        <v>3.3523076923000001</v>
      </c>
      <c r="AG83" t="s">
        <v>7799</v>
      </c>
      <c r="AH83">
        <v>150.46461538459999</v>
      </c>
      <c r="AI83" t="s">
        <v>7799</v>
      </c>
      <c r="AJ83"/>
      <c r="AK83" t="s">
        <v>7799</v>
      </c>
      <c r="AL83" t="s">
        <v>7799</v>
      </c>
    </row>
    <row r="84" spans="1:38" s="221" customFormat="1" x14ac:dyDescent="0.25">
      <c r="A84" s="446" t="str">
        <f t="shared" si="1"/>
        <v>Manitoba2020–2021Nursing inpatient services</v>
      </c>
      <c r="B84" t="s">
        <v>369</v>
      </c>
      <c r="C84" t="s">
        <v>196</v>
      </c>
      <c r="D84" t="s">
        <v>190</v>
      </c>
      <c r="E84">
        <v>740037</v>
      </c>
      <c r="F84">
        <v>12473055</v>
      </c>
      <c r="G84">
        <v>5.60078595E-2</v>
      </c>
      <c r="H84">
        <v>403416</v>
      </c>
      <c r="I84">
        <v>20179632</v>
      </c>
      <c r="J84"/>
      <c r="K84"/>
      <c r="L84">
        <v>706218</v>
      </c>
      <c r="M84">
        <v>23037074</v>
      </c>
      <c r="N84">
        <v>2917898</v>
      </c>
      <c r="O84">
        <v>98880052</v>
      </c>
      <c r="P84">
        <v>454970399</v>
      </c>
      <c r="Q84">
        <v>44854238</v>
      </c>
      <c r="R84">
        <v>403416</v>
      </c>
      <c r="S84" t="s">
        <v>74</v>
      </c>
      <c r="T84">
        <v>16534406</v>
      </c>
      <c r="U84">
        <v>8479.1825641026007</v>
      </c>
      <c r="V84">
        <v>740037</v>
      </c>
      <c r="W84">
        <v>12473055</v>
      </c>
      <c r="X84">
        <v>5.60078595E-2</v>
      </c>
      <c r="Y84">
        <v>5.60078595E-2</v>
      </c>
      <c r="Z84">
        <v>403416</v>
      </c>
      <c r="AA84">
        <v>706218</v>
      </c>
      <c r="AB84">
        <v>379.50615384619999</v>
      </c>
      <c r="AC84" t="s">
        <v>7799</v>
      </c>
      <c r="AD84">
        <v>6396.4384615384997</v>
      </c>
      <c r="AE84" t="s">
        <v>7799</v>
      </c>
      <c r="AF84">
        <v>206.88</v>
      </c>
      <c r="AG84" t="s">
        <v>7799</v>
      </c>
      <c r="AH84">
        <v>362.16307692309999</v>
      </c>
      <c r="AI84" t="s">
        <v>7799</v>
      </c>
      <c r="AJ84"/>
      <c r="AK84" t="s">
        <v>7799</v>
      </c>
      <c r="AL84" t="s">
        <v>7799</v>
      </c>
    </row>
    <row r="85" spans="1:38" s="221" customFormat="1" x14ac:dyDescent="0.25">
      <c r="A85" s="446" t="str">
        <f t="shared" si="1"/>
        <v>Manitoba2020–2021Research, education and other services</v>
      </c>
      <c r="B85" t="s">
        <v>369</v>
      </c>
      <c r="C85" t="s">
        <v>196</v>
      </c>
      <c r="D85" t="s">
        <v>194</v>
      </c>
      <c r="E85">
        <v>39284.488414885098</v>
      </c>
      <c r="F85">
        <v>1007093.028560931</v>
      </c>
      <c r="G85">
        <v>3.7543322300000001E-2</v>
      </c>
      <c r="H85">
        <v>91145.034970201101</v>
      </c>
      <c r="I85">
        <v>5613197.8975688452</v>
      </c>
      <c r="J85"/>
      <c r="K85"/>
      <c r="L85">
        <v>58371.962437374597</v>
      </c>
      <c r="M85">
        <v>1247091.413568855</v>
      </c>
      <c r="N85">
        <v>262852.1747856678</v>
      </c>
      <c r="O85">
        <v>13173504.897861131</v>
      </c>
      <c r="P85">
        <v>59357661.082134441</v>
      </c>
      <c r="Q85">
        <v>2460561.3553427658</v>
      </c>
      <c r="R85">
        <v>91145</v>
      </c>
      <c r="S85" t="s">
        <v>74</v>
      </c>
      <c r="T85">
        <v>1400374.726731685</v>
      </c>
      <c r="U85">
        <v>718.1408855034</v>
      </c>
      <c r="V85">
        <v>39284.488414885098</v>
      </c>
      <c r="W85">
        <v>1007093.028560931</v>
      </c>
      <c r="X85">
        <v>3.7543322300000001E-2</v>
      </c>
      <c r="Y85">
        <v>3.7543322300000001E-2</v>
      </c>
      <c r="Z85">
        <v>91145</v>
      </c>
      <c r="AA85">
        <v>58371.962437374597</v>
      </c>
      <c r="AB85">
        <v>20.145891494800001</v>
      </c>
      <c r="AC85" t="s">
        <v>7799</v>
      </c>
      <c r="AD85">
        <v>516.4579633646</v>
      </c>
      <c r="AE85" t="s">
        <v>7799</v>
      </c>
      <c r="AF85">
        <v>46.741043574499997</v>
      </c>
      <c r="AG85" t="s">
        <v>7799</v>
      </c>
      <c r="AH85">
        <v>29.934339711500002</v>
      </c>
      <c r="AI85" t="s">
        <v>7799</v>
      </c>
      <c r="AJ85"/>
      <c r="AK85" t="s">
        <v>7799</v>
      </c>
      <c r="AL85" t="s">
        <v>7799</v>
      </c>
    </row>
    <row r="86" spans="1:38" s="221" customFormat="1" x14ac:dyDescent="0.25">
      <c r="A86" s="446" t="str">
        <f t="shared" si="1"/>
        <v>Manitoba2020–2021Total</v>
      </c>
      <c r="B86" t="s">
        <v>369</v>
      </c>
      <c r="C86" t="s">
        <v>196</v>
      </c>
      <c r="D86" t="s">
        <v>73</v>
      </c>
      <c r="E86">
        <v>1577860.003396281</v>
      </c>
      <c r="F86">
        <v>37824163.216288723</v>
      </c>
      <c r="G86">
        <v>4.0045151899999999E-2</v>
      </c>
      <c r="H86">
        <v>974743.55972062238</v>
      </c>
      <c r="I86">
        <v>45551413.55678539</v>
      </c>
      <c r="J86"/>
      <c r="K86"/>
      <c r="L86">
        <v>1928001.805820538</v>
      </c>
      <c r="M86">
        <v>57619676.576720513</v>
      </c>
      <c r="N86">
        <v>8542243.828411147</v>
      </c>
      <c r="O86">
        <v>282082547.64483923</v>
      </c>
      <c r="P86">
        <v>1308394217.0665009</v>
      </c>
      <c r="Q86">
        <v>96589248.705333829</v>
      </c>
      <c r="R86">
        <v>974744</v>
      </c>
      <c r="S86" t="s">
        <v>74</v>
      </c>
      <c r="T86">
        <v>48919010.607816771</v>
      </c>
      <c r="U86">
        <v>25086.6721065727</v>
      </c>
      <c r="V86">
        <v>1577860.003396281</v>
      </c>
      <c r="W86">
        <v>37824163.216288723</v>
      </c>
      <c r="X86">
        <v>4.0045151899999999E-2</v>
      </c>
      <c r="Y86">
        <v>4.0045151899999999E-2</v>
      </c>
      <c r="Z86">
        <v>974744</v>
      </c>
      <c r="AA86">
        <v>1928001.805820538</v>
      </c>
      <c r="AB86">
        <v>809.15897610069999</v>
      </c>
      <c r="AC86" t="s">
        <v>7799</v>
      </c>
      <c r="AD86">
        <v>19397.006777584</v>
      </c>
      <c r="AE86" t="s">
        <v>7799</v>
      </c>
      <c r="AF86">
        <v>499.86849216439998</v>
      </c>
      <c r="AG86" t="s">
        <v>7799</v>
      </c>
      <c r="AH86">
        <v>988.71887477979999</v>
      </c>
      <c r="AI86" t="s">
        <v>7799</v>
      </c>
      <c r="AJ86"/>
      <c r="AK86" t="s">
        <v>7799</v>
      </c>
      <c r="AL86" t="s">
        <v>7799</v>
      </c>
    </row>
    <row r="87" spans="1:38" s="221" customFormat="1" x14ac:dyDescent="0.25">
      <c r="A87" s="446" t="str">
        <f t="shared" si="1"/>
        <v>Manitoba2021–2022Administrative and support services</v>
      </c>
      <c r="B87" t="s">
        <v>369</v>
      </c>
      <c r="C87" t="s">
        <v>197</v>
      </c>
      <c r="D87" t="s">
        <v>189</v>
      </c>
      <c r="E87">
        <v>306099.22249173379</v>
      </c>
      <c r="F87">
        <v>11456204.76068194</v>
      </c>
      <c r="G87">
        <v>2.6023747E-2</v>
      </c>
      <c r="H87">
        <v>259975.19134769769</v>
      </c>
      <c r="I87">
        <v>9178239.5079605654</v>
      </c>
      <c r="J87"/>
      <c r="K87"/>
      <c r="L87">
        <v>562552.12604952371</v>
      </c>
      <c r="M87">
        <v>13364053.96291209</v>
      </c>
      <c r="N87">
        <v>2603690.6361722169</v>
      </c>
      <c r="O87">
        <v>71949277.555910781</v>
      </c>
      <c r="P87">
        <v>324549178.84983188</v>
      </c>
      <c r="Q87">
        <v>14675326.927366599</v>
      </c>
      <c r="R87">
        <v>259975</v>
      </c>
      <c r="S87" t="s">
        <v>74</v>
      </c>
      <c r="T87">
        <v>14625969.81069359</v>
      </c>
      <c r="U87">
        <v>7500.4973388172002</v>
      </c>
      <c r="V87">
        <v>306099.22249173379</v>
      </c>
      <c r="W87">
        <v>11456204.76068194</v>
      </c>
      <c r="X87">
        <v>2.6023747E-2</v>
      </c>
      <c r="Y87">
        <v>2.6023747E-2</v>
      </c>
      <c r="Z87">
        <v>259975</v>
      </c>
      <c r="AA87">
        <v>562552.12604952371</v>
      </c>
      <c r="AB87">
        <v>156.97396025219999</v>
      </c>
      <c r="AC87" t="s">
        <v>7799</v>
      </c>
      <c r="AD87">
        <v>5874.9768003497002</v>
      </c>
      <c r="AE87" t="s">
        <v>7799</v>
      </c>
      <c r="AF87">
        <v>133.3206109475</v>
      </c>
      <c r="AG87" t="s">
        <v>7799</v>
      </c>
      <c r="AH87">
        <v>288.488269769</v>
      </c>
      <c r="AI87" t="s">
        <v>7799</v>
      </c>
      <c r="AJ87"/>
      <c r="AK87" t="s">
        <v>7799</v>
      </c>
      <c r="AL87" t="s">
        <v>7799</v>
      </c>
    </row>
    <row r="88" spans="1:38" s="221" customFormat="1" x14ac:dyDescent="0.25">
      <c r="A88" s="446" t="str">
        <f t="shared" si="1"/>
        <v>Manitoba2021–2022Ambulatory care services</v>
      </c>
      <c r="B88" t="s">
        <v>369</v>
      </c>
      <c r="C88" t="s">
        <v>197</v>
      </c>
      <c r="D88" t="s">
        <v>191</v>
      </c>
      <c r="E88">
        <v>358996</v>
      </c>
      <c r="F88">
        <v>4460490</v>
      </c>
      <c r="G88">
        <v>7.44884413E-2</v>
      </c>
      <c r="H88">
        <v>131923</v>
      </c>
      <c r="I88">
        <v>8104235</v>
      </c>
      <c r="J88"/>
      <c r="K88"/>
      <c r="L88">
        <v>279874</v>
      </c>
      <c r="M88">
        <v>10510485</v>
      </c>
      <c r="N88">
        <v>1149979</v>
      </c>
      <c r="O88">
        <v>46739374</v>
      </c>
      <c r="P88">
        <v>192747862</v>
      </c>
      <c r="Q88">
        <v>25931294</v>
      </c>
      <c r="R88">
        <v>131923</v>
      </c>
      <c r="S88" t="s">
        <v>74</v>
      </c>
      <c r="T88">
        <v>6101388</v>
      </c>
      <c r="U88">
        <v>3128.9169230768998</v>
      </c>
      <c r="V88">
        <v>358996</v>
      </c>
      <c r="W88">
        <v>4460490</v>
      </c>
      <c r="X88">
        <v>7.44884413E-2</v>
      </c>
      <c r="Y88">
        <v>7.44884413E-2</v>
      </c>
      <c r="Z88">
        <v>131923</v>
      </c>
      <c r="AA88">
        <v>279874</v>
      </c>
      <c r="AB88">
        <v>184.1005128205</v>
      </c>
      <c r="AC88" t="s">
        <v>7799</v>
      </c>
      <c r="AD88">
        <v>2287.4307692307998</v>
      </c>
      <c r="AE88" t="s">
        <v>7799</v>
      </c>
      <c r="AF88">
        <v>67.652820512800005</v>
      </c>
      <c r="AG88" t="s">
        <v>7799</v>
      </c>
      <c r="AH88">
        <v>143.5251282051</v>
      </c>
      <c r="AI88" t="s">
        <v>7799</v>
      </c>
      <c r="AJ88"/>
      <c r="AK88" t="s">
        <v>7799</v>
      </c>
      <c r="AL88" t="s">
        <v>7799</v>
      </c>
    </row>
    <row r="89" spans="1:38" s="221" customFormat="1" x14ac:dyDescent="0.25">
      <c r="A89" s="446" t="str">
        <f t="shared" si="1"/>
        <v>Manitoba2021–2022Community health services</v>
      </c>
      <c r="B89" t="s">
        <v>369</v>
      </c>
      <c r="C89" t="s">
        <v>197</v>
      </c>
      <c r="D89" t="s">
        <v>193</v>
      </c>
      <c r="E89">
        <v>200424</v>
      </c>
      <c r="F89">
        <v>3095468</v>
      </c>
      <c r="G89">
        <v>6.0810244999999999E-2</v>
      </c>
      <c r="H89">
        <v>179949</v>
      </c>
      <c r="I89">
        <v>8791140</v>
      </c>
      <c r="J89"/>
      <c r="K89"/>
      <c r="L89">
        <v>172070</v>
      </c>
      <c r="M89">
        <v>4902712</v>
      </c>
      <c r="N89">
        <v>711843</v>
      </c>
      <c r="O89">
        <v>22209894</v>
      </c>
      <c r="P89">
        <v>103107225</v>
      </c>
      <c r="Q89">
        <v>9426166</v>
      </c>
      <c r="R89">
        <v>179949</v>
      </c>
      <c r="S89" t="s">
        <v>74</v>
      </c>
      <c r="T89">
        <v>4187684</v>
      </c>
      <c r="U89">
        <v>2147.5302564102999</v>
      </c>
      <c r="V89">
        <v>200424</v>
      </c>
      <c r="W89">
        <v>3095468</v>
      </c>
      <c r="X89">
        <v>6.0810244999999999E-2</v>
      </c>
      <c r="Y89">
        <v>6.0810244999999999E-2</v>
      </c>
      <c r="Z89">
        <v>179949</v>
      </c>
      <c r="AA89">
        <v>172070</v>
      </c>
      <c r="AB89">
        <v>102.78153846150001</v>
      </c>
      <c r="AC89" t="s">
        <v>7799</v>
      </c>
      <c r="AD89">
        <v>1587.4194871795</v>
      </c>
      <c r="AE89" t="s">
        <v>7799</v>
      </c>
      <c r="AF89">
        <v>92.281538461500006</v>
      </c>
      <c r="AG89" t="s">
        <v>7799</v>
      </c>
      <c r="AH89">
        <v>88.241025640999993</v>
      </c>
      <c r="AI89" t="s">
        <v>7799</v>
      </c>
      <c r="AJ89"/>
      <c r="AK89" t="s">
        <v>7799</v>
      </c>
      <c r="AL89" t="s">
        <v>7799</v>
      </c>
    </row>
    <row r="90" spans="1:38" s="221" customFormat="1" x14ac:dyDescent="0.25">
      <c r="A90" s="446" t="str">
        <f t="shared" si="1"/>
        <v>Manitoba2021–2022Diagnostic and therapeutic services</v>
      </c>
      <c r="B90" t="s">
        <v>369</v>
      </c>
      <c r="C90" t="s">
        <v>197</v>
      </c>
      <c r="D90" t="s">
        <v>192</v>
      </c>
      <c r="E90">
        <v>195580</v>
      </c>
      <c r="F90">
        <v>6264369</v>
      </c>
      <c r="G90">
        <v>3.0275780799999999E-2</v>
      </c>
      <c r="H90">
        <v>5556</v>
      </c>
      <c r="I90">
        <v>439146</v>
      </c>
      <c r="J90"/>
      <c r="K90"/>
      <c r="L90">
        <v>337080</v>
      </c>
      <c r="M90">
        <v>11054937</v>
      </c>
      <c r="N90">
        <v>1430711</v>
      </c>
      <c r="O90">
        <v>50808742</v>
      </c>
      <c r="P90">
        <v>229857433</v>
      </c>
      <c r="Q90">
        <v>16625948</v>
      </c>
      <c r="R90">
        <v>5556</v>
      </c>
      <c r="S90" t="s">
        <v>74</v>
      </c>
      <c r="T90">
        <v>7896216</v>
      </c>
      <c r="U90">
        <v>4049.3415384615</v>
      </c>
      <c r="V90">
        <v>195580</v>
      </c>
      <c r="W90">
        <v>6264369</v>
      </c>
      <c r="X90">
        <v>3.0275780799999999E-2</v>
      </c>
      <c r="Y90">
        <v>3.0275780799999999E-2</v>
      </c>
      <c r="Z90">
        <v>5556</v>
      </c>
      <c r="AA90">
        <v>337080</v>
      </c>
      <c r="AB90">
        <v>100.29743589740001</v>
      </c>
      <c r="AC90" t="s">
        <v>7799</v>
      </c>
      <c r="AD90">
        <v>3212.4969230769002</v>
      </c>
      <c r="AE90" t="s">
        <v>7799</v>
      </c>
      <c r="AF90">
        <v>2.8492307692000001</v>
      </c>
      <c r="AG90" t="s">
        <v>7799</v>
      </c>
      <c r="AH90">
        <v>172.8615384615</v>
      </c>
      <c r="AI90" t="s">
        <v>7799</v>
      </c>
      <c r="AJ90"/>
      <c r="AK90" t="s">
        <v>7799</v>
      </c>
      <c r="AL90" t="s">
        <v>7799</v>
      </c>
    </row>
    <row r="91" spans="1:38" s="221" customFormat="1" x14ac:dyDescent="0.25">
      <c r="A91" s="446" t="str">
        <f t="shared" si="1"/>
        <v>Manitoba2021–2022Nursing inpatient services</v>
      </c>
      <c r="B91" t="s">
        <v>369</v>
      </c>
      <c r="C91" t="s">
        <v>197</v>
      </c>
      <c r="D91" t="s">
        <v>190</v>
      </c>
      <c r="E91">
        <v>1093863</v>
      </c>
      <c r="F91">
        <v>11880822</v>
      </c>
      <c r="G91">
        <v>8.4307480300000001E-2</v>
      </c>
      <c r="H91">
        <v>533793</v>
      </c>
      <c r="I91">
        <v>29743354</v>
      </c>
      <c r="J91"/>
      <c r="K91"/>
      <c r="L91">
        <v>756955</v>
      </c>
      <c r="M91">
        <v>27140883</v>
      </c>
      <c r="N91">
        <v>2957688</v>
      </c>
      <c r="O91">
        <v>116059390</v>
      </c>
      <c r="P91">
        <v>509464635</v>
      </c>
      <c r="Q91">
        <v>72470697</v>
      </c>
      <c r="R91">
        <v>533793</v>
      </c>
      <c r="S91" t="s">
        <v>74</v>
      </c>
      <c r="T91">
        <v>16466166</v>
      </c>
      <c r="U91">
        <v>8444.1876923076998</v>
      </c>
      <c r="V91">
        <v>1093863</v>
      </c>
      <c r="W91">
        <v>11880822</v>
      </c>
      <c r="X91">
        <v>8.4307480300000001E-2</v>
      </c>
      <c r="Y91">
        <v>8.4307480300000001E-2</v>
      </c>
      <c r="Z91">
        <v>533793</v>
      </c>
      <c r="AA91">
        <v>756955</v>
      </c>
      <c r="AB91">
        <v>560.95538461540002</v>
      </c>
      <c r="AC91" t="s">
        <v>7799</v>
      </c>
      <c r="AD91">
        <v>6092.7292307691996</v>
      </c>
      <c r="AE91" t="s">
        <v>7799</v>
      </c>
      <c r="AF91">
        <v>273.74</v>
      </c>
      <c r="AG91" t="s">
        <v>7799</v>
      </c>
      <c r="AH91">
        <v>388.18205128210002</v>
      </c>
      <c r="AI91" t="s">
        <v>7799</v>
      </c>
      <c r="AJ91"/>
      <c r="AK91" t="s">
        <v>7799</v>
      </c>
      <c r="AL91" t="s">
        <v>7799</v>
      </c>
    </row>
    <row r="92" spans="1:38" s="221" customFormat="1" x14ac:dyDescent="0.25">
      <c r="A92" s="446" t="str">
        <f t="shared" si="1"/>
        <v>Manitoba2021–2022Research, education and other services</v>
      </c>
      <c r="B92" t="s">
        <v>369</v>
      </c>
      <c r="C92" t="s">
        <v>197</v>
      </c>
      <c r="D92" t="s">
        <v>194</v>
      </c>
      <c r="E92">
        <v>39525.013136722402</v>
      </c>
      <c r="F92">
        <v>1015420.399243846</v>
      </c>
      <c r="G92">
        <v>3.7466406000000001E-2</v>
      </c>
      <c r="H92">
        <v>68619.391509060704</v>
      </c>
      <c r="I92">
        <v>3803676.155885872</v>
      </c>
      <c r="J92"/>
      <c r="K92"/>
      <c r="L92">
        <v>50387.497238679302</v>
      </c>
      <c r="M92">
        <v>898759.56720642443</v>
      </c>
      <c r="N92">
        <v>292265.77984070452</v>
      </c>
      <c r="O92">
        <v>15203070.440107061</v>
      </c>
      <c r="P92">
        <v>114841466.5563762</v>
      </c>
      <c r="Q92">
        <v>2256486.4316465911</v>
      </c>
      <c r="R92">
        <v>68619</v>
      </c>
      <c r="S92" t="s">
        <v>74</v>
      </c>
      <c r="T92">
        <v>1415830.583730334</v>
      </c>
      <c r="U92">
        <v>726.06696601559997</v>
      </c>
      <c r="V92">
        <v>39525.013136722402</v>
      </c>
      <c r="W92">
        <v>1015420.399243846</v>
      </c>
      <c r="X92">
        <v>3.7466406000000001E-2</v>
      </c>
      <c r="Y92">
        <v>3.7466406000000001E-2</v>
      </c>
      <c r="Z92">
        <v>68619</v>
      </c>
      <c r="AA92">
        <v>50387.497238679302</v>
      </c>
      <c r="AB92">
        <v>20.269237506</v>
      </c>
      <c r="AC92" t="s">
        <v>7799</v>
      </c>
      <c r="AD92">
        <v>520.72840986860001</v>
      </c>
      <c r="AE92" t="s">
        <v>7799</v>
      </c>
      <c r="AF92">
        <v>35.1894315431</v>
      </c>
      <c r="AG92" t="s">
        <v>7799</v>
      </c>
      <c r="AH92">
        <v>25.839742173699999</v>
      </c>
      <c r="AI92" t="s">
        <v>7799</v>
      </c>
      <c r="AJ92"/>
      <c r="AK92" t="s">
        <v>7799</v>
      </c>
      <c r="AL92" t="s">
        <v>7799</v>
      </c>
    </row>
    <row r="93" spans="1:38" s="221" customFormat="1" x14ac:dyDescent="0.25">
      <c r="A93" s="446" t="str">
        <f t="shared" si="1"/>
        <v>Manitoba2021–2022Total</v>
      </c>
      <c r="B93" t="s">
        <v>369</v>
      </c>
      <c r="C93" t="s">
        <v>197</v>
      </c>
      <c r="D93" t="s">
        <v>73</v>
      </c>
      <c r="E93">
        <v>2194487.2356284559</v>
      </c>
      <c r="F93">
        <v>38172774.159925789</v>
      </c>
      <c r="G93">
        <v>5.4363044700000002E-2</v>
      </c>
      <c r="H93">
        <v>1179815.582856758</v>
      </c>
      <c r="I93">
        <v>60059790.663846441</v>
      </c>
      <c r="J93"/>
      <c r="K93"/>
      <c r="L93">
        <v>2158918.623288203</v>
      </c>
      <c r="M93">
        <v>67871830.53011851</v>
      </c>
      <c r="N93">
        <v>9146177.4160129223</v>
      </c>
      <c r="O93">
        <v>322969747.99601781</v>
      </c>
      <c r="P93">
        <v>1474567800.406208</v>
      </c>
      <c r="Q93">
        <v>141385918.3590132</v>
      </c>
      <c r="R93">
        <v>1179816</v>
      </c>
      <c r="S93" t="s">
        <v>74</v>
      </c>
      <c r="T93">
        <v>50693254.394423917</v>
      </c>
      <c r="U93">
        <v>25996.540715089199</v>
      </c>
      <c r="V93">
        <v>2194487.2356284559</v>
      </c>
      <c r="W93">
        <v>38172774.159925789</v>
      </c>
      <c r="X93">
        <v>5.4363044700000002E-2</v>
      </c>
      <c r="Y93">
        <v>5.4363044700000002E-2</v>
      </c>
      <c r="Z93">
        <v>1179816</v>
      </c>
      <c r="AA93">
        <v>2158918.623288203</v>
      </c>
      <c r="AB93">
        <v>1125.3780695531</v>
      </c>
      <c r="AC93" t="s">
        <v>7799</v>
      </c>
      <c r="AD93">
        <v>19575.781620474801</v>
      </c>
      <c r="AE93" t="s">
        <v>7799</v>
      </c>
      <c r="AF93">
        <v>605.03363223420001</v>
      </c>
      <c r="AG93" t="s">
        <v>7799</v>
      </c>
      <c r="AH93">
        <v>1107.1377555324</v>
      </c>
      <c r="AI93" t="s">
        <v>7799</v>
      </c>
      <c r="AJ93"/>
      <c r="AK93" t="s">
        <v>7799</v>
      </c>
      <c r="AL93" t="s">
        <v>7799</v>
      </c>
    </row>
    <row r="94" spans="1:38" s="221" customFormat="1" x14ac:dyDescent="0.25">
      <c r="A94" s="446" t="str">
        <f t="shared" si="1"/>
        <v>Manitoba2022–2023Administrative and support services</v>
      </c>
      <c r="B94" t="s">
        <v>369</v>
      </c>
      <c r="C94" t="s">
        <v>198</v>
      </c>
      <c r="D94" t="s">
        <v>189</v>
      </c>
      <c r="E94">
        <v>356348.00130458589</v>
      </c>
      <c r="F94">
        <v>11474084.931782549</v>
      </c>
      <c r="G94">
        <v>3.0121298500000001E-2</v>
      </c>
      <c r="H94">
        <v>285704.78891677858</v>
      </c>
      <c r="I94">
        <v>10226568.148362661</v>
      </c>
      <c r="J94"/>
      <c r="K94"/>
      <c r="L94">
        <v>586928.12616132502</v>
      </c>
      <c r="M94">
        <v>16036899.488590181</v>
      </c>
      <c r="N94">
        <v>2738582.4190960121</v>
      </c>
      <c r="O94">
        <v>87455144.587370589</v>
      </c>
      <c r="P94">
        <v>372338779.43743843</v>
      </c>
      <c r="Q94">
        <v>17854418.243403248</v>
      </c>
      <c r="R94">
        <v>285705</v>
      </c>
      <c r="S94" t="s">
        <v>74</v>
      </c>
      <c r="T94">
        <v>14854720.14109992</v>
      </c>
      <c r="U94">
        <v>7617.8052005641002</v>
      </c>
      <c r="V94">
        <v>356348.00130458589</v>
      </c>
      <c r="W94">
        <v>11474084.931782549</v>
      </c>
      <c r="X94">
        <v>3.0121298500000001E-2</v>
      </c>
      <c r="Y94">
        <v>3.0121298500000001E-2</v>
      </c>
      <c r="Z94">
        <v>285705</v>
      </c>
      <c r="AA94">
        <v>586928.12616132502</v>
      </c>
      <c r="AB94">
        <v>182.7425647716</v>
      </c>
      <c r="AC94" t="s">
        <v>7799</v>
      </c>
      <c r="AD94">
        <v>5884.1461188628</v>
      </c>
      <c r="AE94" t="s">
        <v>7799</v>
      </c>
      <c r="AF94">
        <v>146.51527636759999</v>
      </c>
      <c r="AG94" t="s">
        <v>7799</v>
      </c>
      <c r="AH94">
        <v>300.98878264680002</v>
      </c>
      <c r="AI94" t="s">
        <v>7799</v>
      </c>
      <c r="AJ94"/>
      <c r="AK94" t="s">
        <v>7799</v>
      </c>
      <c r="AL94" t="s">
        <v>7799</v>
      </c>
    </row>
    <row r="95" spans="1:38" s="221" customFormat="1" x14ac:dyDescent="0.25">
      <c r="A95" s="446" t="str">
        <f t="shared" si="1"/>
        <v>Manitoba2022–2023Ambulatory care services</v>
      </c>
      <c r="B95" t="s">
        <v>369</v>
      </c>
      <c r="C95" t="s">
        <v>198</v>
      </c>
      <c r="D95" t="s">
        <v>191</v>
      </c>
      <c r="E95">
        <v>415097</v>
      </c>
      <c r="F95">
        <v>4444659</v>
      </c>
      <c r="G95">
        <v>8.5415193700000003E-2</v>
      </c>
      <c r="H95">
        <v>179046</v>
      </c>
      <c r="I95">
        <v>11121365</v>
      </c>
      <c r="J95"/>
      <c r="K95"/>
      <c r="L95">
        <v>300684</v>
      </c>
      <c r="M95">
        <v>11286572</v>
      </c>
      <c r="N95">
        <v>1225815</v>
      </c>
      <c r="O95">
        <v>48131339</v>
      </c>
      <c r="P95">
        <v>188264179</v>
      </c>
      <c r="Q95">
        <v>31317632</v>
      </c>
      <c r="R95">
        <v>179046</v>
      </c>
      <c r="S95" t="s">
        <v>74</v>
      </c>
      <c r="T95">
        <v>6264617</v>
      </c>
      <c r="U95">
        <v>3212.6241025641002</v>
      </c>
      <c r="V95">
        <v>415097</v>
      </c>
      <c r="W95">
        <v>4444659</v>
      </c>
      <c r="X95">
        <v>8.5415193700000003E-2</v>
      </c>
      <c r="Y95">
        <v>8.5415193700000003E-2</v>
      </c>
      <c r="Z95">
        <v>179046</v>
      </c>
      <c r="AA95">
        <v>300684</v>
      </c>
      <c r="AB95">
        <v>212.87025641029999</v>
      </c>
      <c r="AC95" t="s">
        <v>7799</v>
      </c>
      <c r="AD95">
        <v>2279.3123076922998</v>
      </c>
      <c r="AE95" t="s">
        <v>7799</v>
      </c>
      <c r="AF95">
        <v>91.818461538500003</v>
      </c>
      <c r="AG95" t="s">
        <v>7799</v>
      </c>
      <c r="AH95">
        <v>154.19692307689999</v>
      </c>
      <c r="AI95" t="s">
        <v>7799</v>
      </c>
      <c r="AJ95"/>
      <c r="AK95" t="s">
        <v>7799</v>
      </c>
      <c r="AL95" t="s">
        <v>7799</v>
      </c>
    </row>
    <row r="96" spans="1:38" s="221" customFormat="1" x14ac:dyDescent="0.25">
      <c r="A96" s="446" t="str">
        <f t="shared" si="1"/>
        <v>Manitoba2022–2023Community health services</v>
      </c>
      <c r="B96" t="s">
        <v>369</v>
      </c>
      <c r="C96" t="s">
        <v>198</v>
      </c>
      <c r="D96" t="s">
        <v>193</v>
      </c>
      <c r="E96">
        <v>253065</v>
      </c>
      <c r="F96">
        <v>2898981</v>
      </c>
      <c r="G96">
        <v>8.0285947600000004E-2</v>
      </c>
      <c r="H96">
        <v>334412</v>
      </c>
      <c r="I96">
        <v>19465185</v>
      </c>
      <c r="J96"/>
      <c r="K96"/>
      <c r="L96">
        <v>177345</v>
      </c>
      <c r="M96">
        <v>5290679</v>
      </c>
      <c r="N96">
        <v>713382</v>
      </c>
      <c r="O96">
        <v>22809190</v>
      </c>
      <c r="P96">
        <v>97673432</v>
      </c>
      <c r="Q96">
        <v>12692716</v>
      </c>
      <c r="R96">
        <v>334412</v>
      </c>
      <c r="S96" t="s">
        <v>74</v>
      </c>
      <c r="T96">
        <v>4199840</v>
      </c>
      <c r="U96">
        <v>2153.7641025641001</v>
      </c>
      <c r="V96">
        <v>253065</v>
      </c>
      <c r="W96">
        <v>2898981</v>
      </c>
      <c r="X96">
        <v>8.0285947600000004E-2</v>
      </c>
      <c r="Y96">
        <v>8.0285947600000004E-2</v>
      </c>
      <c r="Z96">
        <v>334412</v>
      </c>
      <c r="AA96">
        <v>177345</v>
      </c>
      <c r="AB96">
        <v>129.7769230769</v>
      </c>
      <c r="AC96" t="s">
        <v>7799</v>
      </c>
      <c r="AD96">
        <v>1486.6569230769001</v>
      </c>
      <c r="AE96" t="s">
        <v>7799</v>
      </c>
      <c r="AF96">
        <v>171.4933333333</v>
      </c>
      <c r="AG96" t="s">
        <v>7799</v>
      </c>
      <c r="AH96">
        <v>90.946153846200005</v>
      </c>
      <c r="AI96" t="s">
        <v>7799</v>
      </c>
      <c r="AJ96"/>
      <c r="AK96" t="s">
        <v>7799</v>
      </c>
      <c r="AL96" t="s">
        <v>7799</v>
      </c>
    </row>
    <row r="97" spans="1:38" s="221" customFormat="1" x14ac:dyDescent="0.25">
      <c r="A97" s="446" t="str">
        <f t="shared" si="1"/>
        <v>Manitoba2022–2023Diagnostic and therapeutic services</v>
      </c>
      <c r="B97" t="s">
        <v>369</v>
      </c>
      <c r="C97" t="s">
        <v>198</v>
      </c>
      <c r="D97" t="s">
        <v>192</v>
      </c>
      <c r="E97">
        <v>211654</v>
      </c>
      <c r="F97">
        <v>6197768</v>
      </c>
      <c r="G97">
        <v>3.3022322399999998E-2</v>
      </c>
      <c r="H97">
        <v>12246</v>
      </c>
      <c r="I97">
        <v>628318</v>
      </c>
      <c r="J97"/>
      <c r="K97"/>
      <c r="L97">
        <v>377762</v>
      </c>
      <c r="M97">
        <v>12855102</v>
      </c>
      <c r="N97">
        <v>1521462</v>
      </c>
      <c r="O97">
        <v>54569631</v>
      </c>
      <c r="P97">
        <v>232100236</v>
      </c>
      <c r="Q97">
        <v>17881705</v>
      </c>
      <c r="R97">
        <v>12246</v>
      </c>
      <c r="S97" t="s">
        <v>74</v>
      </c>
      <c r="T97">
        <v>7943130</v>
      </c>
      <c r="U97">
        <v>4073.4</v>
      </c>
      <c r="V97">
        <v>211654</v>
      </c>
      <c r="W97">
        <v>6197768</v>
      </c>
      <c r="X97">
        <v>3.3022322399999998E-2</v>
      </c>
      <c r="Y97">
        <v>3.3022322399999998E-2</v>
      </c>
      <c r="Z97">
        <v>12246</v>
      </c>
      <c r="AA97">
        <v>377762</v>
      </c>
      <c r="AB97">
        <v>108.5405128205</v>
      </c>
      <c r="AC97" t="s">
        <v>7799</v>
      </c>
      <c r="AD97">
        <v>3178.3425641026001</v>
      </c>
      <c r="AE97" t="s">
        <v>7799</v>
      </c>
      <c r="AF97">
        <v>6.28</v>
      </c>
      <c r="AG97" t="s">
        <v>7799</v>
      </c>
      <c r="AH97">
        <v>193.72410256410001</v>
      </c>
      <c r="AI97" t="s">
        <v>7799</v>
      </c>
      <c r="AJ97"/>
      <c r="AK97" t="s">
        <v>7799</v>
      </c>
      <c r="AL97" t="s">
        <v>7799</v>
      </c>
    </row>
    <row r="98" spans="1:38" s="221" customFormat="1" x14ac:dyDescent="0.25">
      <c r="A98" s="446" t="str">
        <f t="shared" si="1"/>
        <v>Manitoba2022–2023Nursing inpatient services</v>
      </c>
      <c r="B98" t="s">
        <v>369</v>
      </c>
      <c r="C98" t="s">
        <v>198</v>
      </c>
      <c r="D98" t="s">
        <v>190</v>
      </c>
      <c r="E98">
        <v>1302253</v>
      </c>
      <c r="F98">
        <v>12108837</v>
      </c>
      <c r="G98">
        <v>9.7102696399999994E-2</v>
      </c>
      <c r="H98">
        <v>846309</v>
      </c>
      <c r="I98">
        <v>46241936</v>
      </c>
      <c r="J98"/>
      <c r="K98"/>
      <c r="L98">
        <v>760914</v>
      </c>
      <c r="M98">
        <v>28034607</v>
      </c>
      <c r="N98">
        <v>3004142</v>
      </c>
      <c r="O98">
        <v>116327756</v>
      </c>
      <c r="P98">
        <v>508864628</v>
      </c>
      <c r="Q98">
        <v>87881550</v>
      </c>
      <c r="R98">
        <v>846309</v>
      </c>
      <c r="S98" t="s">
        <v>74</v>
      </c>
      <c r="T98">
        <v>17261541</v>
      </c>
      <c r="U98">
        <v>8852.0723076923005</v>
      </c>
      <c r="V98">
        <v>1302253</v>
      </c>
      <c r="W98">
        <v>12108837</v>
      </c>
      <c r="X98">
        <v>9.7102696399999994E-2</v>
      </c>
      <c r="Y98">
        <v>9.7102696399999994E-2</v>
      </c>
      <c r="Z98">
        <v>846309</v>
      </c>
      <c r="AA98">
        <v>760914</v>
      </c>
      <c r="AB98">
        <v>667.82205128210001</v>
      </c>
      <c r="AC98" t="s">
        <v>7799</v>
      </c>
      <c r="AD98">
        <v>6209.66</v>
      </c>
      <c r="AE98" t="s">
        <v>7799</v>
      </c>
      <c r="AF98">
        <v>434.00461538460002</v>
      </c>
      <c r="AG98" t="s">
        <v>7799</v>
      </c>
      <c r="AH98">
        <v>390.21230769229999</v>
      </c>
      <c r="AI98" t="s">
        <v>7799</v>
      </c>
      <c r="AJ98"/>
      <c r="AK98" t="s">
        <v>7799</v>
      </c>
      <c r="AL98" t="s">
        <v>7799</v>
      </c>
    </row>
    <row r="99" spans="1:38" s="221" customFormat="1" x14ac:dyDescent="0.25">
      <c r="A99" s="446" t="str">
        <f t="shared" si="1"/>
        <v>Manitoba2022–2023Research, education and other services</v>
      </c>
      <c r="B99" t="s">
        <v>369</v>
      </c>
      <c r="C99" t="s">
        <v>198</v>
      </c>
      <c r="D99" t="s">
        <v>194</v>
      </c>
      <c r="E99">
        <v>17753.139500232101</v>
      </c>
      <c r="F99">
        <v>1008788.049858973</v>
      </c>
      <c r="G99">
        <v>1.7294132699999999E-2</v>
      </c>
      <c r="H99">
        <v>38953.171229237101</v>
      </c>
      <c r="I99">
        <v>3344908.40687036</v>
      </c>
      <c r="J99"/>
      <c r="K99"/>
      <c r="L99">
        <v>56816.6899116067</v>
      </c>
      <c r="M99">
        <v>1926389.2896651351</v>
      </c>
      <c r="N99">
        <v>297223.7132687429</v>
      </c>
      <c r="O99">
        <v>14222813.33585302</v>
      </c>
      <c r="P99">
        <v>-14060294.2511345</v>
      </c>
      <c r="Q99">
        <v>1046661.334005574</v>
      </c>
      <c r="R99">
        <v>38953</v>
      </c>
      <c r="S99" t="s">
        <v>74</v>
      </c>
      <c r="T99">
        <v>1362718.073857185</v>
      </c>
      <c r="U99">
        <v>698.82978146519997</v>
      </c>
      <c r="V99">
        <v>17753.139500232101</v>
      </c>
      <c r="W99">
        <v>1008788.049858973</v>
      </c>
      <c r="X99">
        <v>1.7294132699999999E-2</v>
      </c>
      <c r="Y99">
        <v>1.7294132699999999E-2</v>
      </c>
      <c r="Z99">
        <v>38953</v>
      </c>
      <c r="AA99">
        <v>56816.6899116067</v>
      </c>
      <c r="AB99">
        <v>9.1041741027</v>
      </c>
      <c r="AC99" t="s">
        <v>7799</v>
      </c>
      <c r="AD99">
        <v>517.32720505589998</v>
      </c>
      <c r="AE99" t="s">
        <v>7799</v>
      </c>
      <c r="AF99">
        <v>19.9759852458</v>
      </c>
      <c r="AG99" t="s">
        <v>7799</v>
      </c>
      <c r="AH99">
        <v>29.136764057200001</v>
      </c>
      <c r="AI99" t="s">
        <v>7799</v>
      </c>
      <c r="AJ99"/>
      <c r="AK99" t="s">
        <v>7799</v>
      </c>
      <c r="AL99" t="s">
        <v>7799</v>
      </c>
    </row>
    <row r="100" spans="1:38" s="221" customFormat="1" x14ac:dyDescent="0.25">
      <c r="A100" s="446" t="str">
        <f t="shared" si="1"/>
        <v>Manitoba2022–2023Total</v>
      </c>
      <c r="B100" t="s">
        <v>369</v>
      </c>
      <c r="C100" t="s">
        <v>198</v>
      </c>
      <c r="D100" t="s">
        <v>73</v>
      </c>
      <c r="E100">
        <v>2556170.1408048179</v>
      </c>
      <c r="F100">
        <v>38133117.981641524</v>
      </c>
      <c r="G100">
        <v>6.2821697300000007E-2</v>
      </c>
      <c r="H100">
        <v>1696670.960146016</v>
      </c>
      <c r="I100">
        <v>91028280.555233032</v>
      </c>
      <c r="J100"/>
      <c r="K100"/>
      <c r="L100">
        <v>2260449.816072932</v>
      </c>
      <c r="M100">
        <v>75430248.778255314</v>
      </c>
      <c r="N100">
        <v>9500607.1323647555</v>
      </c>
      <c r="O100">
        <v>343515873.92322361</v>
      </c>
      <c r="P100">
        <v>1385180960.1863041</v>
      </c>
      <c r="Q100">
        <v>168674682.57740879</v>
      </c>
      <c r="R100">
        <v>1696671</v>
      </c>
      <c r="S100" t="s">
        <v>74</v>
      </c>
      <c r="T100">
        <v>51886566.214957118</v>
      </c>
      <c r="U100">
        <v>26608.495494849802</v>
      </c>
      <c r="V100">
        <v>2556170.1408048179</v>
      </c>
      <c r="W100">
        <v>38133117.981641524</v>
      </c>
      <c r="X100">
        <v>6.2821697300000007E-2</v>
      </c>
      <c r="Y100">
        <v>6.2821697300000007E-2</v>
      </c>
      <c r="Z100">
        <v>1696671</v>
      </c>
      <c r="AA100">
        <v>2260449.816072932</v>
      </c>
      <c r="AB100">
        <v>1310.856482464</v>
      </c>
      <c r="AC100" t="s">
        <v>7799</v>
      </c>
      <c r="AD100">
        <v>19555.4451187905</v>
      </c>
      <c r="AE100" t="s">
        <v>7799</v>
      </c>
      <c r="AF100">
        <v>870.08767186980003</v>
      </c>
      <c r="AG100" t="s">
        <v>7799</v>
      </c>
      <c r="AH100">
        <v>1159.2050338836</v>
      </c>
      <c r="AI100" t="s">
        <v>7799</v>
      </c>
      <c r="AJ100"/>
      <c r="AK100" t="s">
        <v>7799</v>
      </c>
      <c r="AL100" t="s">
        <v>7799</v>
      </c>
    </row>
    <row r="101" spans="1:38" s="221" customFormat="1" x14ac:dyDescent="0.25">
      <c r="A101" s="446" t="str">
        <f t="shared" si="1"/>
        <v>Manitoba2023–2024Administrative and support services</v>
      </c>
      <c r="B101" t="s">
        <v>369</v>
      </c>
      <c r="C101" t="s">
        <v>199</v>
      </c>
      <c r="D101" t="s">
        <v>189</v>
      </c>
      <c r="E101">
        <v>366353.0429454007</v>
      </c>
      <c r="F101">
        <v>12025174.74454855</v>
      </c>
      <c r="G101">
        <v>2.9564800200000001E-2</v>
      </c>
      <c r="H101">
        <v>312128.03062216181</v>
      </c>
      <c r="I101">
        <v>12108753.68272958</v>
      </c>
      <c r="J101"/>
      <c r="K101"/>
      <c r="L101">
        <v>584184.89035911695</v>
      </c>
      <c r="M101">
        <v>15721578.4548456</v>
      </c>
      <c r="N101">
        <v>2818068.4995831391</v>
      </c>
      <c r="O101">
        <v>86241020.026911691</v>
      </c>
      <c r="P101">
        <v>389745115.2328335</v>
      </c>
      <c r="Q101">
        <v>19837452.412575219</v>
      </c>
      <c r="R101">
        <v>312128</v>
      </c>
      <c r="S101" t="s">
        <v>74</v>
      </c>
      <c r="T101">
        <v>15521724.31769925</v>
      </c>
      <c r="U101">
        <v>7929.3610818386996</v>
      </c>
      <c r="V101">
        <v>366353.0429454007</v>
      </c>
      <c r="W101">
        <v>12025174.74454855</v>
      </c>
      <c r="X101">
        <v>2.9564800200000001E-2</v>
      </c>
      <c r="Y101">
        <v>2.9564800200000001E-2</v>
      </c>
      <c r="Z101">
        <v>312128</v>
      </c>
      <c r="AA101">
        <v>584184.89035911695</v>
      </c>
      <c r="AB101">
        <v>187.15353407169999</v>
      </c>
      <c r="AC101" t="s">
        <v>7799</v>
      </c>
      <c r="AD101">
        <v>6143.1288605611999</v>
      </c>
      <c r="AE101" t="s">
        <v>7799</v>
      </c>
      <c r="AF101">
        <v>159.45237835099999</v>
      </c>
      <c r="AG101" t="s">
        <v>7799</v>
      </c>
      <c r="AH101">
        <v>298.43417132010001</v>
      </c>
      <c r="AI101" t="s">
        <v>7799</v>
      </c>
      <c r="AJ101"/>
      <c r="AK101" t="s">
        <v>7799</v>
      </c>
      <c r="AL101" t="s">
        <v>7799</v>
      </c>
    </row>
    <row r="102" spans="1:38" s="221" customFormat="1" x14ac:dyDescent="0.25">
      <c r="A102" s="446" t="str">
        <f t="shared" si="1"/>
        <v>Manitoba2023–2024Ambulatory care services</v>
      </c>
      <c r="B102" t="s">
        <v>369</v>
      </c>
      <c r="C102" t="s">
        <v>199</v>
      </c>
      <c r="D102" t="s">
        <v>191</v>
      </c>
      <c r="E102">
        <v>455058</v>
      </c>
      <c r="F102">
        <v>4746310</v>
      </c>
      <c r="G102">
        <v>8.7488137699999996E-2</v>
      </c>
      <c r="H102">
        <v>222882</v>
      </c>
      <c r="I102">
        <v>14119855</v>
      </c>
      <c r="J102"/>
      <c r="K102"/>
      <c r="L102">
        <v>273457</v>
      </c>
      <c r="M102">
        <v>10209275</v>
      </c>
      <c r="N102">
        <v>1206085</v>
      </c>
      <c r="O102">
        <v>48389629</v>
      </c>
      <c r="P102">
        <v>206263725</v>
      </c>
      <c r="Q102">
        <v>34502937</v>
      </c>
      <c r="R102">
        <v>222882</v>
      </c>
      <c r="S102" t="s">
        <v>74</v>
      </c>
      <c r="T102">
        <v>6630335</v>
      </c>
      <c r="U102">
        <v>3387.1443167305001</v>
      </c>
      <c r="V102">
        <v>455058</v>
      </c>
      <c r="W102">
        <v>4746310</v>
      </c>
      <c r="X102">
        <v>8.7488137699999996E-2</v>
      </c>
      <c r="Y102">
        <v>8.7488137699999996E-2</v>
      </c>
      <c r="Z102">
        <v>222882</v>
      </c>
      <c r="AA102">
        <v>273457</v>
      </c>
      <c r="AB102">
        <v>232.46896551719999</v>
      </c>
      <c r="AC102" t="s">
        <v>7799</v>
      </c>
      <c r="AD102">
        <v>2424.6794380586998</v>
      </c>
      <c r="AE102" t="s">
        <v>7799</v>
      </c>
      <c r="AF102">
        <v>113.8605363985</v>
      </c>
      <c r="AG102" t="s">
        <v>7799</v>
      </c>
      <c r="AH102">
        <v>139.69706257979999</v>
      </c>
      <c r="AI102" t="s">
        <v>7799</v>
      </c>
      <c r="AJ102"/>
      <c r="AK102" t="s">
        <v>7799</v>
      </c>
      <c r="AL102" t="s">
        <v>7799</v>
      </c>
    </row>
    <row r="103" spans="1:38" s="221" customFormat="1" x14ac:dyDescent="0.25">
      <c r="A103" s="446" t="str">
        <f t="shared" si="1"/>
        <v>Manitoba2023–2024Community health services</v>
      </c>
      <c r="B103" t="s">
        <v>369</v>
      </c>
      <c r="C103" t="s">
        <v>199</v>
      </c>
      <c r="D103" t="s">
        <v>193</v>
      </c>
      <c r="E103">
        <v>258695</v>
      </c>
      <c r="F103">
        <v>3159458</v>
      </c>
      <c r="G103">
        <v>7.5682685900000005E-2</v>
      </c>
      <c r="H103">
        <v>435652</v>
      </c>
      <c r="I103">
        <v>25280227</v>
      </c>
      <c r="J103"/>
      <c r="K103"/>
      <c r="L103">
        <v>165058</v>
      </c>
      <c r="M103">
        <v>5039212</v>
      </c>
      <c r="N103">
        <v>750390</v>
      </c>
      <c r="O103">
        <v>24264416</v>
      </c>
      <c r="P103">
        <v>112848484</v>
      </c>
      <c r="Q103">
        <v>13665581</v>
      </c>
      <c r="R103">
        <v>435652</v>
      </c>
      <c r="S103" t="s">
        <v>74</v>
      </c>
      <c r="T103">
        <v>4604195</v>
      </c>
      <c r="U103">
        <v>2352.0791826309</v>
      </c>
      <c r="V103">
        <v>258695</v>
      </c>
      <c r="W103">
        <v>3159458</v>
      </c>
      <c r="X103">
        <v>7.5682685900000005E-2</v>
      </c>
      <c r="Y103">
        <v>7.5682685900000005E-2</v>
      </c>
      <c r="Z103">
        <v>435652</v>
      </c>
      <c r="AA103">
        <v>165058</v>
      </c>
      <c r="AB103">
        <v>132.15581098339999</v>
      </c>
      <c r="AC103" t="s">
        <v>7799</v>
      </c>
      <c r="AD103">
        <v>1614.0270753512</v>
      </c>
      <c r="AE103" t="s">
        <v>7799</v>
      </c>
      <c r="AF103">
        <v>222.55530012770001</v>
      </c>
      <c r="AG103" t="s">
        <v>7799</v>
      </c>
      <c r="AH103">
        <v>84.320817369099998</v>
      </c>
      <c r="AI103" t="s">
        <v>7799</v>
      </c>
      <c r="AJ103"/>
      <c r="AK103" t="s">
        <v>7799</v>
      </c>
      <c r="AL103" t="s">
        <v>7799</v>
      </c>
    </row>
    <row r="104" spans="1:38" s="221" customFormat="1" x14ac:dyDescent="0.25">
      <c r="A104" s="446" t="str">
        <f t="shared" si="1"/>
        <v>Manitoba2023–2024Diagnostic and therapeutic services</v>
      </c>
      <c r="B104" t="s">
        <v>369</v>
      </c>
      <c r="C104" t="s">
        <v>199</v>
      </c>
      <c r="D104" t="s">
        <v>192</v>
      </c>
      <c r="E104">
        <v>202616</v>
      </c>
      <c r="F104">
        <v>6373549</v>
      </c>
      <c r="G104">
        <v>3.0810662400000001E-2</v>
      </c>
      <c r="H104">
        <v>4630</v>
      </c>
      <c r="I104">
        <v>736928</v>
      </c>
      <c r="J104"/>
      <c r="K104"/>
      <c r="L104">
        <v>340892</v>
      </c>
      <c r="M104">
        <v>13843834</v>
      </c>
      <c r="N104">
        <v>1474276</v>
      </c>
      <c r="O104">
        <v>67443445</v>
      </c>
      <c r="P104">
        <v>295058431</v>
      </c>
      <c r="Q104">
        <v>23075244</v>
      </c>
      <c r="R104">
        <v>4630</v>
      </c>
      <c r="S104" t="s">
        <v>74</v>
      </c>
      <c r="T104">
        <v>8055071</v>
      </c>
      <c r="U104">
        <v>4114.9787994891003</v>
      </c>
      <c r="V104">
        <v>202616</v>
      </c>
      <c r="W104">
        <v>6373549</v>
      </c>
      <c r="X104">
        <v>3.0810662400000001E-2</v>
      </c>
      <c r="Y104">
        <v>3.0810662400000001E-2</v>
      </c>
      <c r="Z104">
        <v>4630</v>
      </c>
      <c r="AA104">
        <v>340892</v>
      </c>
      <c r="AB104">
        <v>103.50753512129999</v>
      </c>
      <c r="AC104" t="s">
        <v>7799</v>
      </c>
      <c r="AD104">
        <v>3255.9637292465</v>
      </c>
      <c r="AE104" t="s">
        <v>7799</v>
      </c>
      <c r="AF104">
        <v>2.3652618135000001</v>
      </c>
      <c r="AG104" t="s">
        <v>7799</v>
      </c>
      <c r="AH104">
        <v>174.14661558110001</v>
      </c>
      <c r="AI104" t="s">
        <v>7799</v>
      </c>
      <c r="AJ104"/>
      <c r="AK104" t="s">
        <v>7799</v>
      </c>
      <c r="AL104" t="s">
        <v>7799</v>
      </c>
    </row>
    <row r="105" spans="1:38" s="221" customFormat="1" x14ac:dyDescent="0.25">
      <c r="A105" s="446" t="str">
        <f t="shared" si="1"/>
        <v>Manitoba2023–2024Nursing inpatient services</v>
      </c>
      <c r="B105" t="s">
        <v>369</v>
      </c>
      <c r="C105" t="s">
        <v>199</v>
      </c>
      <c r="D105" t="s">
        <v>190</v>
      </c>
      <c r="E105">
        <v>1406640</v>
      </c>
      <c r="F105">
        <v>12610038</v>
      </c>
      <c r="G105">
        <v>0.1003547346</v>
      </c>
      <c r="H105">
        <v>1031034</v>
      </c>
      <c r="I105">
        <v>60120909</v>
      </c>
      <c r="J105"/>
      <c r="K105"/>
      <c r="L105">
        <v>735289</v>
      </c>
      <c r="M105">
        <v>26883671</v>
      </c>
      <c r="N105">
        <v>3106020</v>
      </c>
      <c r="O105">
        <v>121230608</v>
      </c>
      <c r="P105">
        <v>553344904</v>
      </c>
      <c r="Q105">
        <v>95213727</v>
      </c>
      <c r="R105">
        <v>1031034</v>
      </c>
      <c r="S105" t="s">
        <v>74</v>
      </c>
      <c r="T105">
        <v>18153732</v>
      </c>
      <c r="U105">
        <v>9273.9371647509997</v>
      </c>
      <c r="V105">
        <v>1406640</v>
      </c>
      <c r="W105">
        <v>12610038</v>
      </c>
      <c r="X105">
        <v>0.1003547346</v>
      </c>
      <c r="Y105">
        <v>0.1003547346</v>
      </c>
      <c r="Z105">
        <v>1031034</v>
      </c>
      <c r="AA105">
        <v>735289</v>
      </c>
      <c r="AB105">
        <v>718.5900383142</v>
      </c>
      <c r="AC105" t="s">
        <v>7799</v>
      </c>
      <c r="AD105">
        <v>6441.9095785441004</v>
      </c>
      <c r="AE105" t="s">
        <v>7799</v>
      </c>
      <c r="AF105">
        <v>526.70957854410005</v>
      </c>
      <c r="AG105" t="s">
        <v>7799</v>
      </c>
      <c r="AH105">
        <v>375.62656449550002</v>
      </c>
      <c r="AI105" t="s">
        <v>7799</v>
      </c>
      <c r="AJ105"/>
      <c r="AK105" t="s">
        <v>7799</v>
      </c>
      <c r="AL105" t="s">
        <v>7799</v>
      </c>
    </row>
    <row r="106" spans="1:38" s="221" customFormat="1" x14ac:dyDescent="0.25">
      <c r="A106" s="446" t="str">
        <f t="shared" si="1"/>
        <v>Manitoba2023–2024Research, education and other services</v>
      </c>
      <c r="B106" t="s">
        <v>369</v>
      </c>
      <c r="C106" t="s">
        <v>199</v>
      </c>
      <c r="D106" t="s">
        <v>194</v>
      </c>
      <c r="E106">
        <v>17119.0545546393</v>
      </c>
      <c r="F106">
        <v>970162.97200024629</v>
      </c>
      <c r="G106">
        <v>1.7339578899999999E-2</v>
      </c>
      <c r="H106">
        <v>86855.646712371701</v>
      </c>
      <c r="I106">
        <v>3798914.576935403</v>
      </c>
      <c r="J106"/>
      <c r="K106"/>
      <c r="L106">
        <v>40288.999016919101</v>
      </c>
      <c r="M106">
        <v>1499788.406244725</v>
      </c>
      <c r="N106">
        <v>274651.11574622663</v>
      </c>
      <c r="O106">
        <v>12219506.90515675</v>
      </c>
      <c r="P106">
        <v>-11855891.779460389</v>
      </c>
      <c r="Q106">
        <v>1060354.803540237</v>
      </c>
      <c r="R106">
        <v>86856</v>
      </c>
      <c r="S106" t="s">
        <v>74</v>
      </c>
      <c r="T106">
        <v>1348788.789013484</v>
      </c>
      <c r="U106">
        <v>689.0364183977</v>
      </c>
      <c r="V106">
        <v>17119.0545546393</v>
      </c>
      <c r="W106">
        <v>970162.97200024629</v>
      </c>
      <c r="X106">
        <v>1.7339578899999999E-2</v>
      </c>
      <c r="Y106">
        <v>1.7339578899999999E-2</v>
      </c>
      <c r="Z106">
        <v>86856</v>
      </c>
      <c r="AA106">
        <v>40288.999016919101</v>
      </c>
      <c r="AB106">
        <v>8.7453663113999998</v>
      </c>
      <c r="AC106" t="s">
        <v>7799</v>
      </c>
      <c r="AD106">
        <v>495.61326794389998</v>
      </c>
      <c r="AE106" t="s">
        <v>7799</v>
      </c>
      <c r="AF106">
        <v>44.370700747100003</v>
      </c>
      <c r="AG106" t="s">
        <v>7799</v>
      </c>
      <c r="AH106">
        <v>20.581864120999999</v>
      </c>
      <c r="AI106" t="s">
        <v>7799</v>
      </c>
      <c r="AJ106"/>
      <c r="AK106" t="s">
        <v>7799</v>
      </c>
      <c r="AL106" t="s">
        <v>7799</v>
      </c>
    </row>
    <row r="107" spans="1:38" s="221" customFormat="1" x14ac:dyDescent="0.25">
      <c r="A107" s="446" t="str">
        <f t="shared" si="1"/>
        <v>Manitoba2023–2024Total</v>
      </c>
      <c r="B107" t="s">
        <v>369</v>
      </c>
      <c r="C107" t="s">
        <v>199</v>
      </c>
      <c r="D107" t="s">
        <v>73</v>
      </c>
      <c r="E107">
        <v>2706481.0975000402</v>
      </c>
      <c r="F107">
        <v>39884692.7165488</v>
      </c>
      <c r="G107">
        <v>6.3545586000000001E-2</v>
      </c>
      <c r="H107">
        <v>2093181.677334534</v>
      </c>
      <c r="I107">
        <v>116165587.259665</v>
      </c>
      <c r="J107"/>
      <c r="K107"/>
      <c r="L107">
        <v>2139169.8893760359</v>
      </c>
      <c r="M107">
        <v>73197358.861090332</v>
      </c>
      <c r="N107">
        <v>9629490.6153293662</v>
      </c>
      <c r="O107">
        <v>359788624.93206853</v>
      </c>
      <c r="P107">
        <v>1545404767.453373</v>
      </c>
      <c r="Q107">
        <v>187355296.21611539</v>
      </c>
      <c r="R107">
        <v>2093182</v>
      </c>
      <c r="S107" t="s">
        <v>74</v>
      </c>
      <c r="T107">
        <v>54313846.106712744</v>
      </c>
      <c r="U107">
        <v>27746.536963837902</v>
      </c>
      <c r="V107">
        <v>2706481.0975000402</v>
      </c>
      <c r="W107">
        <v>39884692.7165488</v>
      </c>
      <c r="X107">
        <v>6.3545586000000001E-2</v>
      </c>
      <c r="Y107">
        <v>6.3545586000000001E-2</v>
      </c>
      <c r="Z107">
        <v>2093182</v>
      </c>
      <c r="AA107">
        <v>2139169.8893760359</v>
      </c>
      <c r="AB107">
        <v>1382.6212503193001</v>
      </c>
      <c r="AC107" t="s">
        <v>7799</v>
      </c>
      <c r="AD107">
        <v>20375.321949705602</v>
      </c>
      <c r="AE107" t="s">
        <v>7799</v>
      </c>
      <c r="AF107">
        <v>1069.3137559818999</v>
      </c>
      <c r="AG107" t="s">
        <v>7799</v>
      </c>
      <c r="AH107">
        <v>1092.8070954667</v>
      </c>
      <c r="AI107" t="s">
        <v>7799</v>
      </c>
      <c r="AJ107"/>
      <c r="AK107" t="s">
        <v>7799</v>
      </c>
      <c r="AL107" t="s">
        <v>7799</v>
      </c>
    </row>
    <row r="108" spans="1:38" s="221" customFormat="1" x14ac:dyDescent="0.25">
      <c r="A108" s="446" t="str">
        <f t="shared" si="1"/>
        <v>New Brunswick2019–2020Administrative and support services</v>
      </c>
      <c r="B108" t="s">
        <v>376</v>
      </c>
      <c r="C108" t="s">
        <v>195</v>
      </c>
      <c r="D108" t="s">
        <v>189</v>
      </c>
      <c r="E108">
        <v>149190</v>
      </c>
      <c r="F108">
        <v>7153017</v>
      </c>
      <c r="G108">
        <v>2.0430809500000001E-2</v>
      </c>
      <c r="H108">
        <v>321809</v>
      </c>
      <c r="I108">
        <v>5814735</v>
      </c>
      <c r="J108"/>
      <c r="K108"/>
      <c r="L108">
        <v>405499</v>
      </c>
      <c r="M108">
        <v>9305291</v>
      </c>
      <c r="N108">
        <v>1603704</v>
      </c>
      <c r="O108">
        <v>38996170</v>
      </c>
      <c r="P108">
        <v>180523996</v>
      </c>
      <c r="Q108">
        <v>5258659</v>
      </c>
      <c r="R108">
        <v>321809</v>
      </c>
      <c r="S108" t="s">
        <v>74</v>
      </c>
      <c r="T108">
        <v>9227720</v>
      </c>
      <c r="U108">
        <v>4714.0332056194002</v>
      </c>
      <c r="V108">
        <v>149190</v>
      </c>
      <c r="W108">
        <v>7153017</v>
      </c>
      <c r="X108">
        <v>2.0430809500000001E-2</v>
      </c>
      <c r="Y108">
        <v>2.0430809500000001E-2</v>
      </c>
      <c r="Z108">
        <v>321809</v>
      </c>
      <c r="AA108">
        <v>405499</v>
      </c>
      <c r="AB108">
        <v>76.214559386999994</v>
      </c>
      <c r="AC108" t="s">
        <v>7799</v>
      </c>
      <c r="AD108">
        <v>3654.1593869732001</v>
      </c>
      <c r="AE108" t="s">
        <v>7799</v>
      </c>
      <c r="AF108">
        <v>164.39795657729999</v>
      </c>
      <c r="AG108" t="s">
        <v>7799</v>
      </c>
      <c r="AH108">
        <v>207.1514687101</v>
      </c>
      <c r="AI108" t="s">
        <v>7799</v>
      </c>
      <c r="AJ108"/>
      <c r="AK108" t="s">
        <v>7799</v>
      </c>
      <c r="AL108" t="s">
        <v>7799</v>
      </c>
    </row>
    <row r="109" spans="1:38" s="221" customFormat="1" x14ac:dyDescent="0.25">
      <c r="A109" s="446" t="str">
        <f t="shared" si="1"/>
        <v>New Brunswick2019–2020Ambulatory care services</v>
      </c>
      <c r="B109" t="s">
        <v>376</v>
      </c>
      <c r="C109" t="s">
        <v>195</v>
      </c>
      <c r="D109" t="s">
        <v>191</v>
      </c>
      <c r="E109">
        <v>116213</v>
      </c>
      <c r="F109">
        <v>3064144</v>
      </c>
      <c r="G109">
        <v>3.6540866300000002E-2</v>
      </c>
      <c r="H109">
        <v>1844</v>
      </c>
      <c r="I109">
        <v>769613</v>
      </c>
      <c r="J109"/>
      <c r="K109"/>
      <c r="L109">
        <v>190860</v>
      </c>
      <c r="M109">
        <v>6532191</v>
      </c>
      <c r="N109">
        <v>782435</v>
      </c>
      <c r="O109">
        <v>27341292</v>
      </c>
      <c r="P109">
        <v>108294443</v>
      </c>
      <c r="Q109">
        <v>6625593</v>
      </c>
      <c r="R109">
        <v>1844</v>
      </c>
      <c r="S109" t="s">
        <v>74</v>
      </c>
      <c r="T109">
        <v>3964636</v>
      </c>
      <c r="U109">
        <v>2025.3568326948</v>
      </c>
      <c r="V109">
        <v>116213</v>
      </c>
      <c r="W109">
        <v>3064144</v>
      </c>
      <c r="X109">
        <v>3.6540866300000002E-2</v>
      </c>
      <c r="Y109">
        <v>3.6540866300000002E-2</v>
      </c>
      <c r="Z109">
        <v>1844</v>
      </c>
      <c r="AA109">
        <v>190860</v>
      </c>
      <c r="AB109">
        <v>59.368071519799997</v>
      </c>
      <c r="AC109" t="s">
        <v>7799</v>
      </c>
      <c r="AD109">
        <v>1565.3353767561</v>
      </c>
      <c r="AE109" t="s">
        <v>7799</v>
      </c>
      <c r="AF109">
        <v>0.94201787989999997</v>
      </c>
      <c r="AG109" t="s">
        <v>7799</v>
      </c>
      <c r="AH109">
        <v>97.501915708799999</v>
      </c>
      <c r="AI109" t="s">
        <v>7799</v>
      </c>
      <c r="AJ109"/>
      <c r="AK109" t="s">
        <v>7799</v>
      </c>
      <c r="AL109" t="s">
        <v>7799</v>
      </c>
    </row>
    <row r="110" spans="1:38" s="221" customFormat="1" x14ac:dyDescent="0.25">
      <c r="A110" s="446" t="str">
        <f t="shared" si="1"/>
        <v>New Brunswick2019–2020Community health services</v>
      </c>
      <c r="B110" t="s">
        <v>376</v>
      </c>
      <c r="C110" t="s">
        <v>195</v>
      </c>
      <c r="D110" t="s">
        <v>193</v>
      </c>
      <c r="E110">
        <v>23013</v>
      </c>
      <c r="F110">
        <v>865879</v>
      </c>
      <c r="G110">
        <v>2.5889534400000001E-2</v>
      </c>
      <c r="H110">
        <v>16292</v>
      </c>
      <c r="I110">
        <v>167989</v>
      </c>
      <c r="J110"/>
      <c r="K110"/>
      <c r="L110">
        <v>52058</v>
      </c>
      <c r="M110">
        <v>1710957</v>
      </c>
      <c r="N110">
        <v>203437</v>
      </c>
      <c r="O110">
        <v>6968143</v>
      </c>
      <c r="P110">
        <v>29816239</v>
      </c>
      <c r="Q110">
        <v>1190597</v>
      </c>
      <c r="R110">
        <v>16292</v>
      </c>
      <c r="S110" t="s">
        <v>74</v>
      </c>
      <c r="T110">
        <v>1108621</v>
      </c>
      <c r="U110">
        <v>566.34533844190003</v>
      </c>
      <c r="V110">
        <v>23013</v>
      </c>
      <c r="W110">
        <v>865879</v>
      </c>
      <c r="X110">
        <v>2.5889534400000001E-2</v>
      </c>
      <c r="Y110">
        <v>2.5889534400000001E-2</v>
      </c>
      <c r="Z110">
        <v>16292</v>
      </c>
      <c r="AA110">
        <v>52058</v>
      </c>
      <c r="AB110">
        <v>11.7563218391</v>
      </c>
      <c r="AC110" t="s">
        <v>7799</v>
      </c>
      <c r="AD110">
        <v>442.3392081737</v>
      </c>
      <c r="AE110" t="s">
        <v>7799</v>
      </c>
      <c r="AF110">
        <v>8.3228607918000002</v>
      </c>
      <c r="AG110" t="s">
        <v>7799</v>
      </c>
      <c r="AH110">
        <v>26.594125159600001</v>
      </c>
      <c r="AI110" t="s">
        <v>7799</v>
      </c>
      <c r="AJ110"/>
      <c r="AK110" t="s">
        <v>7799</v>
      </c>
      <c r="AL110" t="s">
        <v>7799</v>
      </c>
    </row>
    <row r="111" spans="1:38" s="221" customFormat="1" x14ac:dyDescent="0.25">
      <c r="A111" s="446" t="str">
        <f t="shared" si="1"/>
        <v>New Brunswick2019–2020Diagnostic and therapeutic services</v>
      </c>
      <c r="B111" t="s">
        <v>376</v>
      </c>
      <c r="C111" t="s">
        <v>195</v>
      </c>
      <c r="D111" t="s">
        <v>192</v>
      </c>
      <c r="E111">
        <v>91533</v>
      </c>
      <c r="F111">
        <v>5136031</v>
      </c>
      <c r="G111">
        <v>1.75096852E-2</v>
      </c>
      <c r="H111">
        <v>3985</v>
      </c>
      <c r="I111">
        <v>479170</v>
      </c>
      <c r="J111"/>
      <c r="K111"/>
      <c r="L111">
        <v>266240</v>
      </c>
      <c r="M111">
        <v>8567055</v>
      </c>
      <c r="N111">
        <v>1162898</v>
      </c>
      <c r="O111">
        <v>39694073</v>
      </c>
      <c r="P111">
        <v>173707186</v>
      </c>
      <c r="Q111">
        <v>4493928</v>
      </c>
      <c r="R111">
        <v>3985</v>
      </c>
      <c r="S111" t="s">
        <v>74</v>
      </c>
      <c r="T111">
        <v>6394447</v>
      </c>
      <c r="U111">
        <v>3266.6395913155002</v>
      </c>
      <c r="V111">
        <v>91533</v>
      </c>
      <c r="W111">
        <v>5136031</v>
      </c>
      <c r="X111">
        <v>1.75096852E-2</v>
      </c>
      <c r="Y111">
        <v>1.75096852E-2</v>
      </c>
      <c r="Z111">
        <v>3985</v>
      </c>
      <c r="AA111">
        <v>266240</v>
      </c>
      <c r="AB111">
        <v>46.760153256700001</v>
      </c>
      <c r="AC111" t="s">
        <v>7799</v>
      </c>
      <c r="AD111">
        <v>2623.7706257981999</v>
      </c>
      <c r="AE111" t="s">
        <v>7799</v>
      </c>
      <c r="AF111">
        <v>2.0357598978000002</v>
      </c>
      <c r="AG111" t="s">
        <v>7799</v>
      </c>
      <c r="AH111">
        <v>136.01021711370001</v>
      </c>
      <c r="AI111" t="s">
        <v>7799</v>
      </c>
      <c r="AJ111"/>
      <c r="AK111" t="s">
        <v>7799</v>
      </c>
      <c r="AL111" t="s">
        <v>7799</v>
      </c>
    </row>
    <row r="112" spans="1:38" s="221" customFormat="1" x14ac:dyDescent="0.25">
      <c r="A112" s="446" t="str">
        <f t="shared" si="1"/>
        <v>New Brunswick2019–2020Nursing inpatient services</v>
      </c>
      <c r="B112" t="s">
        <v>376</v>
      </c>
      <c r="C112" t="s">
        <v>195</v>
      </c>
      <c r="D112" t="s">
        <v>190</v>
      </c>
      <c r="E112">
        <v>382870</v>
      </c>
      <c r="F112">
        <v>7939305</v>
      </c>
      <c r="G112">
        <v>4.6006001999999997E-2</v>
      </c>
      <c r="H112">
        <v>55629</v>
      </c>
      <c r="I112">
        <v>2158884</v>
      </c>
      <c r="J112"/>
      <c r="K112"/>
      <c r="L112">
        <v>487327</v>
      </c>
      <c r="M112">
        <v>15760513</v>
      </c>
      <c r="N112">
        <v>2018785</v>
      </c>
      <c r="O112">
        <v>67093003</v>
      </c>
      <c r="P112">
        <v>270845986</v>
      </c>
      <c r="Q112">
        <v>20253140</v>
      </c>
      <c r="R112">
        <v>55629</v>
      </c>
      <c r="S112" t="s">
        <v>74</v>
      </c>
      <c r="T112">
        <v>10396589</v>
      </c>
      <c r="U112">
        <v>5311.1565772669001</v>
      </c>
      <c r="V112">
        <v>382870</v>
      </c>
      <c r="W112">
        <v>7939305</v>
      </c>
      <c r="X112">
        <v>4.6006001999999997E-2</v>
      </c>
      <c r="Y112">
        <v>4.6006001999999997E-2</v>
      </c>
      <c r="Z112">
        <v>55629</v>
      </c>
      <c r="AA112">
        <v>487327</v>
      </c>
      <c r="AB112">
        <v>195.5913154534</v>
      </c>
      <c r="AC112" t="s">
        <v>7799</v>
      </c>
      <c r="AD112">
        <v>4055.8390804597998</v>
      </c>
      <c r="AE112" t="s">
        <v>7799</v>
      </c>
      <c r="AF112">
        <v>28.418390804600001</v>
      </c>
      <c r="AG112" t="s">
        <v>7799</v>
      </c>
      <c r="AH112">
        <v>248.95376756069999</v>
      </c>
      <c r="AI112" t="s">
        <v>7799</v>
      </c>
      <c r="AJ112"/>
      <c r="AK112" t="s">
        <v>7799</v>
      </c>
      <c r="AL112" t="s">
        <v>7799</v>
      </c>
    </row>
    <row r="113" spans="1:38" s="221" customFormat="1" x14ac:dyDescent="0.25">
      <c r="A113" s="446" t="str">
        <f t="shared" si="1"/>
        <v>New Brunswick2019–2020Research, education and other services</v>
      </c>
      <c r="B113" t="s">
        <v>376</v>
      </c>
      <c r="C113" t="s">
        <v>195</v>
      </c>
      <c r="D113" t="s">
        <v>194</v>
      </c>
      <c r="E113">
        <v>4424</v>
      </c>
      <c r="F113">
        <v>556754</v>
      </c>
      <c r="G113">
        <v>7.8834166999999997E-3</v>
      </c>
      <c r="H113">
        <v>56059</v>
      </c>
      <c r="I113">
        <v>934821</v>
      </c>
      <c r="J113"/>
      <c r="K113"/>
      <c r="L113">
        <v>25897</v>
      </c>
      <c r="M113">
        <v>755404</v>
      </c>
      <c r="N113">
        <v>115231</v>
      </c>
      <c r="O113">
        <v>3505883</v>
      </c>
      <c r="P113">
        <v>17287073</v>
      </c>
      <c r="Q113">
        <v>197091</v>
      </c>
      <c r="R113">
        <v>56059</v>
      </c>
      <c r="S113" t="s">
        <v>74</v>
      </c>
      <c r="T113">
        <v>732468</v>
      </c>
      <c r="U113">
        <v>374.18544061300003</v>
      </c>
      <c r="V113">
        <v>4424</v>
      </c>
      <c r="W113">
        <v>556754</v>
      </c>
      <c r="X113">
        <v>7.8834166999999997E-3</v>
      </c>
      <c r="Y113">
        <v>7.8834166999999997E-3</v>
      </c>
      <c r="Z113">
        <v>56059</v>
      </c>
      <c r="AA113">
        <v>25897</v>
      </c>
      <c r="AB113">
        <v>2.2600255427999998</v>
      </c>
      <c r="AC113" t="s">
        <v>7799</v>
      </c>
      <c r="AD113">
        <v>284.42094508299999</v>
      </c>
      <c r="AE113" t="s">
        <v>7799</v>
      </c>
      <c r="AF113">
        <v>28.638058748399999</v>
      </c>
      <c r="AG113" t="s">
        <v>7799</v>
      </c>
      <c r="AH113">
        <v>13.2296296296</v>
      </c>
      <c r="AI113" t="s">
        <v>7799</v>
      </c>
      <c r="AJ113"/>
      <c r="AK113" t="s">
        <v>7799</v>
      </c>
      <c r="AL113" t="s">
        <v>7799</v>
      </c>
    </row>
    <row r="114" spans="1:38" s="221" customFormat="1" x14ac:dyDescent="0.25">
      <c r="A114" s="446" t="str">
        <f t="shared" si="1"/>
        <v>New Brunswick2019–2020Total</v>
      </c>
      <c r="B114" t="s">
        <v>376</v>
      </c>
      <c r="C114" t="s">
        <v>195</v>
      </c>
      <c r="D114" t="s">
        <v>73</v>
      </c>
      <c r="E114">
        <v>767243</v>
      </c>
      <c r="F114">
        <v>24715130</v>
      </c>
      <c r="G114">
        <v>3.0108773599999999E-2</v>
      </c>
      <c r="H114">
        <v>455618</v>
      </c>
      <c r="I114">
        <v>10325212</v>
      </c>
      <c r="J114"/>
      <c r="K114"/>
      <c r="L114">
        <v>1427881</v>
      </c>
      <c r="M114">
        <v>42631411</v>
      </c>
      <c r="N114">
        <v>5886490</v>
      </c>
      <c r="O114">
        <v>183598564</v>
      </c>
      <c r="P114">
        <v>780474923</v>
      </c>
      <c r="Q114">
        <v>38019008</v>
      </c>
      <c r="R114">
        <v>455618</v>
      </c>
      <c r="S114" t="s">
        <v>74</v>
      </c>
      <c r="T114">
        <v>31824481</v>
      </c>
      <c r="U114">
        <v>16257.7169859515</v>
      </c>
      <c r="V114">
        <v>767243</v>
      </c>
      <c r="W114">
        <v>24715130</v>
      </c>
      <c r="X114">
        <v>3.0108773599999999E-2</v>
      </c>
      <c r="Y114">
        <v>3.0108773599999999E-2</v>
      </c>
      <c r="Z114">
        <v>455618</v>
      </c>
      <c r="AA114">
        <v>1427881</v>
      </c>
      <c r="AB114">
        <v>391.95044699869999</v>
      </c>
      <c r="AC114" t="s">
        <v>7799</v>
      </c>
      <c r="AD114">
        <v>12625.8646232439</v>
      </c>
      <c r="AE114" t="s">
        <v>7799</v>
      </c>
      <c r="AF114">
        <v>232.7550446999</v>
      </c>
      <c r="AG114" t="s">
        <v>7799</v>
      </c>
      <c r="AH114">
        <v>729.44112388250005</v>
      </c>
      <c r="AI114" t="s">
        <v>7799</v>
      </c>
      <c r="AJ114"/>
      <c r="AK114" t="s">
        <v>7799</v>
      </c>
      <c r="AL114" t="s">
        <v>7799</v>
      </c>
    </row>
    <row r="115" spans="1:38" s="221" customFormat="1" x14ac:dyDescent="0.25">
      <c r="A115" s="446" t="str">
        <f t="shared" si="1"/>
        <v>New Brunswick2020–2021Administrative and support services</v>
      </c>
      <c r="B115" t="s">
        <v>376</v>
      </c>
      <c r="C115" t="s">
        <v>196</v>
      </c>
      <c r="D115" t="s">
        <v>189</v>
      </c>
      <c r="E115">
        <v>160257</v>
      </c>
      <c r="F115">
        <v>7479060</v>
      </c>
      <c r="G115">
        <v>2.0977922499999999E-2</v>
      </c>
      <c r="H115">
        <v>356246</v>
      </c>
      <c r="I115">
        <v>6581346</v>
      </c>
      <c r="J115"/>
      <c r="K115"/>
      <c r="L115">
        <v>366168</v>
      </c>
      <c r="M115">
        <v>8353403</v>
      </c>
      <c r="N115">
        <v>1549151</v>
      </c>
      <c r="O115">
        <v>37661178</v>
      </c>
      <c r="P115">
        <v>189615563</v>
      </c>
      <c r="Q115">
        <v>5638696</v>
      </c>
      <c r="R115">
        <v>356246</v>
      </c>
      <c r="S115" t="s">
        <v>74</v>
      </c>
      <c r="T115">
        <v>9544714</v>
      </c>
      <c r="U115">
        <v>4894.7251282051002</v>
      </c>
      <c r="V115">
        <v>160257</v>
      </c>
      <c r="W115">
        <v>7479060</v>
      </c>
      <c r="X115">
        <v>2.0977922499999999E-2</v>
      </c>
      <c r="Y115">
        <v>2.0977922499999999E-2</v>
      </c>
      <c r="Z115">
        <v>356246</v>
      </c>
      <c r="AA115">
        <v>366168</v>
      </c>
      <c r="AB115">
        <v>82.183076923100003</v>
      </c>
      <c r="AC115" t="s">
        <v>7799</v>
      </c>
      <c r="AD115">
        <v>3835.4153846153999</v>
      </c>
      <c r="AE115" t="s">
        <v>7799</v>
      </c>
      <c r="AF115">
        <v>182.69025641030001</v>
      </c>
      <c r="AG115" t="s">
        <v>7799</v>
      </c>
      <c r="AH115">
        <v>187.77846153850001</v>
      </c>
      <c r="AI115" t="s">
        <v>7799</v>
      </c>
      <c r="AJ115"/>
      <c r="AK115" t="s">
        <v>7799</v>
      </c>
      <c r="AL115" t="s">
        <v>7799</v>
      </c>
    </row>
    <row r="116" spans="1:38" s="221" customFormat="1" x14ac:dyDescent="0.25">
      <c r="A116" s="446" t="str">
        <f t="shared" si="1"/>
        <v>New Brunswick2020–2021Ambulatory care services</v>
      </c>
      <c r="B116" t="s">
        <v>376</v>
      </c>
      <c r="C116" t="s">
        <v>196</v>
      </c>
      <c r="D116" t="s">
        <v>191</v>
      </c>
      <c r="E116">
        <v>123436</v>
      </c>
      <c r="F116">
        <v>3244414</v>
      </c>
      <c r="G116">
        <v>3.6651276000000003E-2</v>
      </c>
      <c r="H116">
        <v>1503</v>
      </c>
      <c r="I116">
        <v>650677</v>
      </c>
      <c r="J116"/>
      <c r="K116"/>
      <c r="L116">
        <v>181948</v>
      </c>
      <c r="M116">
        <v>6206938</v>
      </c>
      <c r="N116">
        <v>767688</v>
      </c>
      <c r="O116">
        <v>26921266</v>
      </c>
      <c r="P116">
        <v>112973211</v>
      </c>
      <c r="Q116">
        <v>6914380</v>
      </c>
      <c r="R116">
        <v>1503</v>
      </c>
      <c r="S116" t="s">
        <v>74</v>
      </c>
      <c r="T116">
        <v>4137041</v>
      </c>
      <c r="U116">
        <v>2121.5594871795001</v>
      </c>
      <c r="V116">
        <v>123436</v>
      </c>
      <c r="W116">
        <v>3244414</v>
      </c>
      <c r="X116">
        <v>3.6651276000000003E-2</v>
      </c>
      <c r="Y116">
        <v>3.6651276000000003E-2</v>
      </c>
      <c r="Z116">
        <v>1503</v>
      </c>
      <c r="AA116">
        <v>181948</v>
      </c>
      <c r="AB116">
        <v>63.300512820500003</v>
      </c>
      <c r="AC116" t="s">
        <v>7799</v>
      </c>
      <c r="AD116">
        <v>1663.8020512820999</v>
      </c>
      <c r="AE116" t="s">
        <v>7799</v>
      </c>
      <c r="AF116">
        <v>0.77076923080000004</v>
      </c>
      <c r="AG116" t="s">
        <v>7799</v>
      </c>
      <c r="AH116">
        <v>93.306666666699996</v>
      </c>
      <c r="AI116" t="s">
        <v>7799</v>
      </c>
      <c r="AJ116"/>
      <c r="AK116" t="s">
        <v>7799</v>
      </c>
      <c r="AL116" t="s">
        <v>7799</v>
      </c>
    </row>
    <row r="117" spans="1:38" s="221" customFormat="1" x14ac:dyDescent="0.25">
      <c r="A117" s="446" t="str">
        <f t="shared" si="1"/>
        <v>New Brunswick2020–2021Community health services</v>
      </c>
      <c r="B117" t="s">
        <v>376</v>
      </c>
      <c r="C117" t="s">
        <v>196</v>
      </c>
      <c r="D117" t="s">
        <v>193</v>
      </c>
      <c r="E117">
        <v>32009</v>
      </c>
      <c r="F117">
        <v>984048</v>
      </c>
      <c r="G117">
        <v>3.1503153899999997E-2</v>
      </c>
      <c r="H117">
        <v>18552</v>
      </c>
      <c r="I117">
        <v>558010</v>
      </c>
      <c r="J117"/>
      <c r="K117"/>
      <c r="L117">
        <v>53769</v>
      </c>
      <c r="M117">
        <v>1804188</v>
      </c>
      <c r="N117">
        <v>213405</v>
      </c>
      <c r="O117">
        <v>7353981</v>
      </c>
      <c r="P117">
        <v>33774194</v>
      </c>
      <c r="Q117">
        <v>1582621</v>
      </c>
      <c r="R117">
        <v>18552</v>
      </c>
      <c r="S117" t="s">
        <v>74</v>
      </c>
      <c r="T117">
        <v>1248014</v>
      </c>
      <c r="U117">
        <v>640.00717948720001</v>
      </c>
      <c r="V117">
        <v>32009</v>
      </c>
      <c r="W117">
        <v>984048</v>
      </c>
      <c r="X117">
        <v>3.1503153899999997E-2</v>
      </c>
      <c r="Y117">
        <v>3.1503153899999997E-2</v>
      </c>
      <c r="Z117">
        <v>18552</v>
      </c>
      <c r="AA117">
        <v>53769</v>
      </c>
      <c r="AB117">
        <v>16.414871794900002</v>
      </c>
      <c r="AC117" t="s">
        <v>7799</v>
      </c>
      <c r="AD117">
        <v>504.64</v>
      </c>
      <c r="AE117" t="s">
        <v>7799</v>
      </c>
      <c r="AF117">
        <v>9.5138461537999994</v>
      </c>
      <c r="AG117" t="s">
        <v>7799</v>
      </c>
      <c r="AH117">
        <v>27.573846153800002</v>
      </c>
      <c r="AI117" t="s">
        <v>7799</v>
      </c>
      <c r="AJ117"/>
      <c r="AK117" t="s">
        <v>7799</v>
      </c>
      <c r="AL117" t="s">
        <v>7799</v>
      </c>
    </row>
    <row r="118" spans="1:38" s="221" customFormat="1" x14ac:dyDescent="0.25">
      <c r="A118" s="446" t="str">
        <f t="shared" si="1"/>
        <v>New Brunswick2020–2021Diagnostic and therapeutic services</v>
      </c>
      <c r="B118" t="s">
        <v>376</v>
      </c>
      <c r="C118" t="s">
        <v>196</v>
      </c>
      <c r="D118" t="s">
        <v>192</v>
      </c>
      <c r="E118">
        <v>99695</v>
      </c>
      <c r="F118">
        <v>5206700</v>
      </c>
      <c r="G118">
        <v>1.8787708E-2</v>
      </c>
      <c r="H118">
        <v>2708</v>
      </c>
      <c r="I118">
        <v>472285</v>
      </c>
      <c r="J118"/>
      <c r="K118"/>
      <c r="L118">
        <v>254197</v>
      </c>
      <c r="M118">
        <v>8283824</v>
      </c>
      <c r="N118">
        <v>1132551</v>
      </c>
      <c r="O118">
        <v>38551259</v>
      </c>
      <c r="P118">
        <v>177445855</v>
      </c>
      <c r="Q118">
        <v>4895893</v>
      </c>
      <c r="R118">
        <v>2708</v>
      </c>
      <c r="S118" t="s">
        <v>74</v>
      </c>
      <c r="T118">
        <v>6441654</v>
      </c>
      <c r="U118">
        <v>3303.4123076923001</v>
      </c>
      <c r="V118">
        <v>99695</v>
      </c>
      <c r="W118">
        <v>5206700</v>
      </c>
      <c r="X118">
        <v>1.8787708E-2</v>
      </c>
      <c r="Y118">
        <v>1.8787708E-2</v>
      </c>
      <c r="Z118">
        <v>2708</v>
      </c>
      <c r="AA118">
        <v>254197</v>
      </c>
      <c r="AB118">
        <v>51.125641025599997</v>
      </c>
      <c r="AC118" t="s">
        <v>7799</v>
      </c>
      <c r="AD118">
        <v>2670.1025641025999</v>
      </c>
      <c r="AE118" t="s">
        <v>7799</v>
      </c>
      <c r="AF118">
        <v>1.3887179487000001</v>
      </c>
      <c r="AG118" t="s">
        <v>7799</v>
      </c>
      <c r="AH118">
        <v>130.35743589739999</v>
      </c>
      <c r="AI118" t="s">
        <v>7799</v>
      </c>
      <c r="AJ118"/>
      <c r="AK118" t="s">
        <v>7799</v>
      </c>
      <c r="AL118" t="s">
        <v>7799</v>
      </c>
    </row>
    <row r="119" spans="1:38" s="221" customFormat="1" x14ac:dyDescent="0.25">
      <c r="A119" s="446" t="str">
        <f t="shared" si="1"/>
        <v>New Brunswick2020–2021Nursing inpatient services</v>
      </c>
      <c r="B119" t="s">
        <v>376</v>
      </c>
      <c r="C119" t="s">
        <v>196</v>
      </c>
      <c r="D119" t="s">
        <v>190</v>
      </c>
      <c r="E119">
        <v>344465</v>
      </c>
      <c r="F119">
        <v>7817486</v>
      </c>
      <c r="G119">
        <v>4.22037574E-2</v>
      </c>
      <c r="H119">
        <v>53197</v>
      </c>
      <c r="I119">
        <v>2231514</v>
      </c>
      <c r="J119"/>
      <c r="K119"/>
      <c r="L119">
        <v>435615</v>
      </c>
      <c r="M119">
        <v>13898987</v>
      </c>
      <c r="N119">
        <v>1890025</v>
      </c>
      <c r="O119">
        <v>63400610</v>
      </c>
      <c r="P119">
        <v>267189525</v>
      </c>
      <c r="Q119">
        <v>18304192</v>
      </c>
      <c r="R119">
        <v>53197</v>
      </c>
      <c r="S119" t="s">
        <v>74</v>
      </c>
      <c r="T119">
        <v>10105173</v>
      </c>
      <c r="U119">
        <v>5182.1400000000003</v>
      </c>
      <c r="V119">
        <v>344465</v>
      </c>
      <c r="W119">
        <v>7817486</v>
      </c>
      <c r="X119">
        <v>4.22037574E-2</v>
      </c>
      <c r="Y119">
        <v>4.22037574E-2</v>
      </c>
      <c r="Z119">
        <v>53197</v>
      </c>
      <c r="AA119">
        <v>435615</v>
      </c>
      <c r="AB119">
        <v>176.64871794870001</v>
      </c>
      <c r="AC119" t="s">
        <v>7799</v>
      </c>
      <c r="AD119">
        <v>4008.9671794872002</v>
      </c>
      <c r="AE119" t="s">
        <v>7799</v>
      </c>
      <c r="AF119">
        <v>27.2805128205</v>
      </c>
      <c r="AG119" t="s">
        <v>7799</v>
      </c>
      <c r="AH119">
        <v>223.39230769229999</v>
      </c>
      <c r="AI119" t="s">
        <v>7799</v>
      </c>
      <c r="AJ119"/>
      <c r="AK119" t="s">
        <v>7799</v>
      </c>
      <c r="AL119" t="s">
        <v>7799</v>
      </c>
    </row>
    <row r="120" spans="1:38" s="221" customFormat="1" x14ac:dyDescent="0.25">
      <c r="A120" s="446" t="str">
        <f t="shared" si="1"/>
        <v>New Brunswick2020–2021Research, education and other services</v>
      </c>
      <c r="B120" t="s">
        <v>376</v>
      </c>
      <c r="C120" t="s">
        <v>196</v>
      </c>
      <c r="D120" t="s">
        <v>194</v>
      </c>
      <c r="E120">
        <v>6561</v>
      </c>
      <c r="F120">
        <v>602405</v>
      </c>
      <c r="G120">
        <v>1.07740005E-2</v>
      </c>
      <c r="H120">
        <v>61700</v>
      </c>
      <c r="I120">
        <v>1244346</v>
      </c>
      <c r="J120"/>
      <c r="K120"/>
      <c r="L120">
        <v>20384</v>
      </c>
      <c r="M120">
        <v>559417</v>
      </c>
      <c r="N120">
        <v>109198</v>
      </c>
      <c r="O120">
        <v>3324194</v>
      </c>
      <c r="P120">
        <v>18787851</v>
      </c>
      <c r="Q120">
        <v>275709</v>
      </c>
      <c r="R120">
        <v>61700</v>
      </c>
      <c r="S120" t="s">
        <v>74</v>
      </c>
      <c r="T120">
        <v>779864</v>
      </c>
      <c r="U120">
        <v>399.93025641029999</v>
      </c>
      <c r="V120">
        <v>6561</v>
      </c>
      <c r="W120">
        <v>602405</v>
      </c>
      <c r="X120">
        <v>1.07740005E-2</v>
      </c>
      <c r="Y120">
        <v>1.07740005E-2</v>
      </c>
      <c r="Z120">
        <v>61700</v>
      </c>
      <c r="AA120">
        <v>20384</v>
      </c>
      <c r="AB120">
        <v>3.3646153846</v>
      </c>
      <c r="AC120" t="s">
        <v>7799</v>
      </c>
      <c r="AD120">
        <v>308.92564102559999</v>
      </c>
      <c r="AE120" t="s">
        <v>7799</v>
      </c>
      <c r="AF120">
        <v>31.641025640999999</v>
      </c>
      <c r="AG120" t="s">
        <v>7799</v>
      </c>
      <c r="AH120">
        <v>10.4533333333</v>
      </c>
      <c r="AI120" t="s">
        <v>7799</v>
      </c>
      <c r="AJ120"/>
      <c r="AK120" t="s">
        <v>7799</v>
      </c>
      <c r="AL120" t="s">
        <v>7799</v>
      </c>
    </row>
    <row r="121" spans="1:38" s="221" customFormat="1" x14ac:dyDescent="0.25">
      <c r="A121" s="446" t="str">
        <f t="shared" si="1"/>
        <v>New Brunswick2020–2021Total</v>
      </c>
      <c r="B121" t="s">
        <v>376</v>
      </c>
      <c r="C121" t="s">
        <v>196</v>
      </c>
      <c r="D121" t="s">
        <v>73</v>
      </c>
      <c r="E121">
        <v>766423</v>
      </c>
      <c r="F121">
        <v>25334113</v>
      </c>
      <c r="G121">
        <v>2.93642629E-2</v>
      </c>
      <c r="H121">
        <v>493906</v>
      </c>
      <c r="I121">
        <v>11738178</v>
      </c>
      <c r="J121"/>
      <c r="K121"/>
      <c r="L121">
        <v>1312081</v>
      </c>
      <c r="M121">
        <v>39106757</v>
      </c>
      <c r="N121">
        <v>5662018</v>
      </c>
      <c r="O121">
        <v>177212488</v>
      </c>
      <c r="P121">
        <v>799786199</v>
      </c>
      <c r="Q121">
        <v>37611491</v>
      </c>
      <c r="R121">
        <v>493906</v>
      </c>
      <c r="S121" t="s">
        <v>74</v>
      </c>
      <c r="T121">
        <v>32256460</v>
      </c>
      <c r="U121">
        <v>16541.774358974399</v>
      </c>
      <c r="V121">
        <v>766423</v>
      </c>
      <c r="W121">
        <v>25334113</v>
      </c>
      <c r="X121">
        <v>2.93642629E-2</v>
      </c>
      <c r="Y121">
        <v>2.93642629E-2</v>
      </c>
      <c r="Z121">
        <v>493906</v>
      </c>
      <c r="AA121">
        <v>1312081</v>
      </c>
      <c r="AB121">
        <v>393.03743589739997</v>
      </c>
      <c r="AC121" t="s">
        <v>7799</v>
      </c>
      <c r="AD121">
        <v>12991.8528205128</v>
      </c>
      <c r="AE121" t="s">
        <v>7799</v>
      </c>
      <c r="AF121">
        <v>253.28512820509999</v>
      </c>
      <c r="AG121" t="s">
        <v>7799</v>
      </c>
      <c r="AH121">
        <v>672.86205128209997</v>
      </c>
      <c r="AI121" t="s">
        <v>7799</v>
      </c>
      <c r="AJ121"/>
      <c r="AK121" t="s">
        <v>7799</v>
      </c>
      <c r="AL121" t="s">
        <v>7799</v>
      </c>
    </row>
    <row r="122" spans="1:38" s="221" customFormat="1" x14ac:dyDescent="0.25">
      <c r="A122" s="446" t="str">
        <f t="shared" si="1"/>
        <v>New Brunswick2021–2022Administrative and support services</v>
      </c>
      <c r="B122" t="s">
        <v>376</v>
      </c>
      <c r="C122" t="s">
        <v>197</v>
      </c>
      <c r="D122" t="s">
        <v>189</v>
      </c>
      <c r="E122">
        <v>189675</v>
      </c>
      <c r="F122">
        <v>7422425</v>
      </c>
      <c r="G122">
        <v>2.4917565499999999E-2</v>
      </c>
      <c r="H122">
        <v>433761</v>
      </c>
      <c r="I122">
        <v>11387334</v>
      </c>
      <c r="J122"/>
      <c r="K122"/>
      <c r="L122">
        <v>406147</v>
      </c>
      <c r="M122">
        <v>9784812</v>
      </c>
      <c r="N122">
        <v>1633138</v>
      </c>
      <c r="O122">
        <v>42971614</v>
      </c>
      <c r="P122">
        <v>216581248</v>
      </c>
      <c r="Q122">
        <v>7114379</v>
      </c>
      <c r="R122">
        <v>433761</v>
      </c>
      <c r="S122" t="s">
        <v>74</v>
      </c>
      <c r="T122">
        <v>9678999</v>
      </c>
      <c r="U122">
        <v>4963.5892307692002</v>
      </c>
      <c r="V122">
        <v>189675</v>
      </c>
      <c r="W122">
        <v>7422425</v>
      </c>
      <c r="X122">
        <v>2.4917565499999999E-2</v>
      </c>
      <c r="Y122">
        <v>2.4917565499999999E-2</v>
      </c>
      <c r="Z122">
        <v>433761</v>
      </c>
      <c r="AA122">
        <v>406147</v>
      </c>
      <c r="AB122">
        <v>97.269230769200007</v>
      </c>
      <c r="AC122" t="s">
        <v>7799</v>
      </c>
      <c r="AD122">
        <v>3806.3717948717999</v>
      </c>
      <c r="AE122" t="s">
        <v>7799</v>
      </c>
      <c r="AF122">
        <v>222.44153846149999</v>
      </c>
      <c r="AG122" t="s">
        <v>7799</v>
      </c>
      <c r="AH122">
        <v>208.28051282050001</v>
      </c>
      <c r="AI122" t="s">
        <v>7799</v>
      </c>
      <c r="AJ122"/>
      <c r="AK122" t="s">
        <v>7799</v>
      </c>
      <c r="AL122" t="s">
        <v>7799</v>
      </c>
    </row>
    <row r="123" spans="1:38" s="221" customFormat="1" x14ac:dyDescent="0.25">
      <c r="A123" s="446" t="str">
        <f t="shared" si="1"/>
        <v>New Brunswick2021–2022Ambulatory care services</v>
      </c>
      <c r="B123" t="s">
        <v>376</v>
      </c>
      <c r="C123" t="s">
        <v>197</v>
      </c>
      <c r="D123" t="s">
        <v>191</v>
      </c>
      <c r="E123">
        <v>149270</v>
      </c>
      <c r="F123">
        <v>3122610</v>
      </c>
      <c r="G123">
        <v>4.5622088800000002E-2</v>
      </c>
      <c r="H123">
        <v>3120</v>
      </c>
      <c r="I123">
        <v>771263</v>
      </c>
      <c r="J123"/>
      <c r="K123"/>
      <c r="L123">
        <v>205142</v>
      </c>
      <c r="M123">
        <v>7105374</v>
      </c>
      <c r="N123">
        <v>812448</v>
      </c>
      <c r="O123">
        <v>30528892</v>
      </c>
      <c r="P123">
        <v>135317923</v>
      </c>
      <c r="Q123">
        <v>8853735</v>
      </c>
      <c r="R123">
        <v>3120</v>
      </c>
      <c r="S123" t="s">
        <v>74</v>
      </c>
      <c r="T123">
        <v>4087448</v>
      </c>
      <c r="U123">
        <v>2096.1271794872</v>
      </c>
      <c r="V123">
        <v>149270</v>
      </c>
      <c r="W123">
        <v>3122610</v>
      </c>
      <c r="X123">
        <v>4.5622088800000002E-2</v>
      </c>
      <c r="Y123">
        <v>4.5622088800000002E-2</v>
      </c>
      <c r="Z123">
        <v>3120</v>
      </c>
      <c r="AA123">
        <v>205142</v>
      </c>
      <c r="AB123">
        <v>76.548717948700002</v>
      </c>
      <c r="AC123" t="s">
        <v>7799</v>
      </c>
      <c r="AD123">
        <v>1601.3384615385</v>
      </c>
      <c r="AE123" t="s">
        <v>7799</v>
      </c>
      <c r="AF123">
        <v>1.6</v>
      </c>
      <c r="AG123" t="s">
        <v>7799</v>
      </c>
      <c r="AH123">
        <v>105.201025641</v>
      </c>
      <c r="AI123" t="s">
        <v>7799</v>
      </c>
      <c r="AJ123"/>
      <c r="AK123" t="s">
        <v>7799</v>
      </c>
      <c r="AL123" t="s">
        <v>7799</v>
      </c>
    </row>
    <row r="124" spans="1:38" s="221" customFormat="1" x14ac:dyDescent="0.25">
      <c r="A124" s="446" t="str">
        <f t="shared" si="1"/>
        <v>New Brunswick2021–2022Community health services</v>
      </c>
      <c r="B124" t="s">
        <v>376</v>
      </c>
      <c r="C124" t="s">
        <v>197</v>
      </c>
      <c r="D124" t="s">
        <v>193</v>
      </c>
      <c r="E124">
        <v>64761</v>
      </c>
      <c r="F124">
        <v>1297454</v>
      </c>
      <c r="G124">
        <v>4.7540953499999997E-2</v>
      </c>
      <c r="H124">
        <v>29015</v>
      </c>
      <c r="I124">
        <v>752357</v>
      </c>
      <c r="J124"/>
      <c r="K124"/>
      <c r="L124">
        <v>67760</v>
      </c>
      <c r="M124">
        <v>2263940</v>
      </c>
      <c r="N124">
        <v>258250</v>
      </c>
      <c r="O124">
        <v>9345932</v>
      </c>
      <c r="P124">
        <v>52248058</v>
      </c>
      <c r="Q124">
        <v>3375781</v>
      </c>
      <c r="R124">
        <v>29015</v>
      </c>
      <c r="S124" t="s">
        <v>74</v>
      </c>
      <c r="T124">
        <v>1649480</v>
      </c>
      <c r="U124">
        <v>845.8871794872</v>
      </c>
      <c r="V124">
        <v>64761</v>
      </c>
      <c r="W124">
        <v>1297454</v>
      </c>
      <c r="X124">
        <v>4.7540953499999997E-2</v>
      </c>
      <c r="Y124">
        <v>4.7540953499999997E-2</v>
      </c>
      <c r="Z124">
        <v>29015</v>
      </c>
      <c r="AA124">
        <v>67760</v>
      </c>
      <c r="AB124">
        <v>33.210769230799997</v>
      </c>
      <c r="AC124" t="s">
        <v>7799</v>
      </c>
      <c r="AD124">
        <v>665.36102564099997</v>
      </c>
      <c r="AE124" t="s">
        <v>7799</v>
      </c>
      <c r="AF124">
        <v>14.8794871795</v>
      </c>
      <c r="AG124" t="s">
        <v>7799</v>
      </c>
      <c r="AH124">
        <v>34.748717948699998</v>
      </c>
      <c r="AI124" t="s">
        <v>7799</v>
      </c>
      <c r="AJ124"/>
      <c r="AK124" t="s">
        <v>7799</v>
      </c>
      <c r="AL124" t="s">
        <v>7799</v>
      </c>
    </row>
    <row r="125" spans="1:38" s="221" customFormat="1" x14ac:dyDescent="0.25">
      <c r="A125" s="446" t="str">
        <f t="shared" si="1"/>
        <v>New Brunswick2021–2022Diagnostic and therapeutic services</v>
      </c>
      <c r="B125" t="s">
        <v>376</v>
      </c>
      <c r="C125" t="s">
        <v>197</v>
      </c>
      <c r="D125" t="s">
        <v>192</v>
      </c>
      <c r="E125">
        <v>114440</v>
      </c>
      <c r="F125">
        <v>5108380</v>
      </c>
      <c r="G125">
        <v>2.1911534399999998E-2</v>
      </c>
      <c r="H125">
        <v>964</v>
      </c>
      <c r="I125">
        <v>347550</v>
      </c>
      <c r="J125"/>
      <c r="K125"/>
      <c r="L125">
        <v>282842</v>
      </c>
      <c r="M125">
        <v>9364230</v>
      </c>
      <c r="N125">
        <v>1200020</v>
      </c>
      <c r="O125">
        <v>42107707</v>
      </c>
      <c r="P125">
        <v>197919268</v>
      </c>
      <c r="Q125">
        <v>5755481</v>
      </c>
      <c r="R125">
        <v>964</v>
      </c>
      <c r="S125" t="s">
        <v>74</v>
      </c>
      <c r="T125">
        <v>6423804</v>
      </c>
      <c r="U125">
        <v>3294.2584615384999</v>
      </c>
      <c r="V125">
        <v>114440</v>
      </c>
      <c r="W125">
        <v>5108380</v>
      </c>
      <c r="X125">
        <v>2.1911534399999998E-2</v>
      </c>
      <c r="Y125">
        <v>2.1911534399999998E-2</v>
      </c>
      <c r="Z125" t="s">
        <v>5863</v>
      </c>
      <c r="AA125">
        <v>282842</v>
      </c>
      <c r="AB125">
        <v>58.687179487199998</v>
      </c>
      <c r="AC125" t="s">
        <v>7799</v>
      </c>
      <c r="AD125">
        <v>2619.6820512821</v>
      </c>
      <c r="AE125" t="s">
        <v>7799</v>
      </c>
      <c r="AF125">
        <v>0.49435897439999998</v>
      </c>
      <c r="AG125" t="s">
        <v>7800</v>
      </c>
      <c r="AH125">
        <v>145.0471794872</v>
      </c>
      <c r="AI125" t="s">
        <v>7799</v>
      </c>
      <c r="AJ125"/>
      <c r="AK125" t="s">
        <v>7799</v>
      </c>
      <c r="AL125" t="s">
        <v>7799</v>
      </c>
    </row>
    <row r="126" spans="1:38" s="221" customFormat="1" x14ac:dyDescent="0.25">
      <c r="A126" s="446" t="str">
        <f t="shared" si="1"/>
        <v>New Brunswick2021–2022Nursing inpatient services</v>
      </c>
      <c r="B126" t="s">
        <v>376</v>
      </c>
      <c r="C126" t="s">
        <v>197</v>
      </c>
      <c r="D126" t="s">
        <v>190</v>
      </c>
      <c r="E126">
        <v>429517</v>
      </c>
      <c r="F126">
        <v>7264779</v>
      </c>
      <c r="G126">
        <v>5.5822780900000001E-2</v>
      </c>
      <c r="H126">
        <v>66383</v>
      </c>
      <c r="I126">
        <v>2671114</v>
      </c>
      <c r="J126"/>
      <c r="K126"/>
      <c r="L126">
        <v>502115</v>
      </c>
      <c r="M126">
        <v>16812113</v>
      </c>
      <c r="N126">
        <v>1981185</v>
      </c>
      <c r="O126">
        <v>71410451</v>
      </c>
      <c r="P126">
        <v>310073915</v>
      </c>
      <c r="Q126">
        <v>24461870</v>
      </c>
      <c r="R126">
        <v>66383</v>
      </c>
      <c r="S126" t="s">
        <v>74</v>
      </c>
      <c r="T126">
        <v>9741864</v>
      </c>
      <c r="U126">
        <v>4995.8276923077001</v>
      </c>
      <c r="V126">
        <v>429517</v>
      </c>
      <c r="W126">
        <v>7264779</v>
      </c>
      <c r="X126">
        <v>5.5822780900000001E-2</v>
      </c>
      <c r="Y126">
        <v>5.5822780900000001E-2</v>
      </c>
      <c r="Z126">
        <v>66383</v>
      </c>
      <c r="AA126">
        <v>502115</v>
      </c>
      <c r="AB126">
        <v>220.26512820510001</v>
      </c>
      <c r="AC126" t="s">
        <v>7799</v>
      </c>
      <c r="AD126">
        <v>3725.5276923076999</v>
      </c>
      <c r="AE126" t="s">
        <v>7799</v>
      </c>
      <c r="AF126">
        <v>34.042564102599997</v>
      </c>
      <c r="AG126" t="s">
        <v>7799</v>
      </c>
      <c r="AH126">
        <v>257.49487179490001</v>
      </c>
      <c r="AI126" t="s">
        <v>7799</v>
      </c>
      <c r="AJ126"/>
      <c r="AK126" t="s">
        <v>7799</v>
      </c>
      <c r="AL126" t="s">
        <v>7799</v>
      </c>
    </row>
    <row r="127" spans="1:38" s="221" customFormat="1" x14ac:dyDescent="0.25">
      <c r="A127" s="446" t="str">
        <f t="shared" si="1"/>
        <v>New Brunswick2021–2022Research, education and other services</v>
      </c>
      <c r="B127" t="s">
        <v>376</v>
      </c>
      <c r="C127" t="s">
        <v>197</v>
      </c>
      <c r="D127" t="s">
        <v>194</v>
      </c>
      <c r="E127">
        <v>5891</v>
      </c>
      <c r="F127">
        <v>567942</v>
      </c>
      <c r="G127">
        <v>1.0266053000000001E-2</v>
      </c>
      <c r="H127">
        <v>55531</v>
      </c>
      <c r="I127">
        <v>1088071</v>
      </c>
      <c r="J127"/>
      <c r="K127"/>
      <c r="L127">
        <v>26133</v>
      </c>
      <c r="M127">
        <v>781807</v>
      </c>
      <c r="N127">
        <v>111805</v>
      </c>
      <c r="O127">
        <v>3612730</v>
      </c>
      <c r="P127">
        <v>19959462</v>
      </c>
      <c r="Q127">
        <v>237230</v>
      </c>
      <c r="R127">
        <v>55531</v>
      </c>
      <c r="S127" t="s">
        <v>74</v>
      </c>
      <c r="T127">
        <v>741169</v>
      </c>
      <c r="U127">
        <v>380.08666666670001</v>
      </c>
      <c r="V127">
        <v>5891</v>
      </c>
      <c r="W127">
        <v>567942</v>
      </c>
      <c r="X127">
        <v>1.0266053000000001E-2</v>
      </c>
      <c r="Y127">
        <v>1.0266053000000001E-2</v>
      </c>
      <c r="Z127">
        <v>55531</v>
      </c>
      <c r="AA127">
        <v>26133</v>
      </c>
      <c r="AB127">
        <v>3.021025641</v>
      </c>
      <c r="AC127" t="s">
        <v>7799</v>
      </c>
      <c r="AD127">
        <v>291.25230769230001</v>
      </c>
      <c r="AE127" t="s">
        <v>7799</v>
      </c>
      <c r="AF127">
        <v>28.477435897399999</v>
      </c>
      <c r="AG127" t="s">
        <v>7799</v>
      </c>
      <c r="AH127">
        <v>13.401538461499999</v>
      </c>
      <c r="AI127" t="s">
        <v>7799</v>
      </c>
      <c r="AJ127"/>
      <c r="AK127" t="s">
        <v>7799</v>
      </c>
      <c r="AL127" t="s">
        <v>7799</v>
      </c>
    </row>
    <row r="128" spans="1:38" s="221" customFormat="1" x14ac:dyDescent="0.25">
      <c r="A128" s="446" t="str">
        <f t="shared" si="1"/>
        <v>New Brunswick2021–2022Total</v>
      </c>
      <c r="B128" t="s">
        <v>376</v>
      </c>
      <c r="C128" t="s">
        <v>197</v>
      </c>
      <c r="D128" t="s">
        <v>73</v>
      </c>
      <c r="E128">
        <v>953554</v>
      </c>
      <c r="F128">
        <v>24783590</v>
      </c>
      <c r="G128">
        <v>3.7049720799999998E-2</v>
      </c>
      <c r="H128">
        <v>588774</v>
      </c>
      <c r="I128">
        <v>17017689</v>
      </c>
      <c r="J128"/>
      <c r="K128"/>
      <c r="L128">
        <v>1490139</v>
      </c>
      <c r="M128">
        <v>46112276</v>
      </c>
      <c r="N128">
        <v>5996846</v>
      </c>
      <c r="O128">
        <v>199977326</v>
      </c>
      <c r="P128">
        <v>932099874</v>
      </c>
      <c r="Q128">
        <v>49798476</v>
      </c>
      <c r="R128">
        <v>588774</v>
      </c>
      <c r="S128" t="s">
        <v>74</v>
      </c>
      <c r="T128">
        <v>32322764</v>
      </c>
      <c r="U128">
        <v>16575.7764102564</v>
      </c>
      <c r="V128">
        <v>953554</v>
      </c>
      <c r="W128">
        <v>24783590</v>
      </c>
      <c r="X128">
        <v>3.7049720799999998E-2</v>
      </c>
      <c r="Y128">
        <v>3.7049720799999998E-2</v>
      </c>
      <c r="Z128">
        <v>588774</v>
      </c>
      <c r="AA128">
        <v>1490139</v>
      </c>
      <c r="AB128">
        <v>489.00205128210001</v>
      </c>
      <c r="AC128" t="s">
        <v>7799</v>
      </c>
      <c r="AD128">
        <v>12709.5333333333</v>
      </c>
      <c r="AE128" t="s">
        <v>7799</v>
      </c>
      <c r="AF128">
        <v>301.93538461539998</v>
      </c>
      <c r="AG128" t="s">
        <v>7799</v>
      </c>
      <c r="AH128">
        <v>764.17384615380001</v>
      </c>
      <c r="AI128" t="s">
        <v>7799</v>
      </c>
      <c r="AJ128"/>
      <c r="AK128" t="s">
        <v>7799</v>
      </c>
      <c r="AL128" t="s">
        <v>7799</v>
      </c>
    </row>
    <row r="129" spans="1:38" s="221" customFormat="1" x14ac:dyDescent="0.25">
      <c r="A129" s="446" t="str">
        <f t="shared" si="1"/>
        <v>New Brunswick2022–2023Administrative and support services</v>
      </c>
      <c r="B129" t="s">
        <v>376</v>
      </c>
      <c r="C129" t="s">
        <v>198</v>
      </c>
      <c r="D129" t="s">
        <v>189</v>
      </c>
      <c r="E129">
        <v>180336</v>
      </c>
      <c r="F129">
        <v>7581794</v>
      </c>
      <c r="G129">
        <v>2.3232798200000002E-2</v>
      </c>
      <c r="H129">
        <v>426431</v>
      </c>
      <c r="I129">
        <v>12241569</v>
      </c>
      <c r="J129"/>
      <c r="K129"/>
      <c r="L129">
        <v>454343</v>
      </c>
      <c r="M129">
        <v>11881519</v>
      </c>
      <c r="N129">
        <v>1801743</v>
      </c>
      <c r="O129">
        <v>49538933</v>
      </c>
      <c r="P129">
        <v>220608864</v>
      </c>
      <c r="Q129">
        <v>7120774</v>
      </c>
      <c r="R129">
        <v>426431</v>
      </c>
      <c r="S129" t="s">
        <v>74</v>
      </c>
      <c r="T129">
        <v>9990304</v>
      </c>
      <c r="U129">
        <v>5123.2328205127997</v>
      </c>
      <c r="V129">
        <v>180336</v>
      </c>
      <c r="W129">
        <v>7581794</v>
      </c>
      <c r="X129">
        <v>2.3232798200000002E-2</v>
      </c>
      <c r="Y129">
        <v>2.3232798200000002E-2</v>
      </c>
      <c r="Z129">
        <v>426431</v>
      </c>
      <c r="AA129">
        <v>454343</v>
      </c>
      <c r="AB129">
        <v>92.48</v>
      </c>
      <c r="AC129" t="s">
        <v>7799</v>
      </c>
      <c r="AD129">
        <v>3888.0994871795001</v>
      </c>
      <c r="AE129" t="s">
        <v>7799</v>
      </c>
      <c r="AF129">
        <v>218.6825641026</v>
      </c>
      <c r="AG129" t="s">
        <v>7799</v>
      </c>
      <c r="AH129">
        <v>232.9964102564</v>
      </c>
      <c r="AI129" t="s">
        <v>7799</v>
      </c>
      <c r="AJ129"/>
      <c r="AK129" t="s">
        <v>7799</v>
      </c>
      <c r="AL129" t="s">
        <v>7799</v>
      </c>
    </row>
    <row r="130" spans="1:38" s="221" customFormat="1" x14ac:dyDescent="0.25">
      <c r="A130" s="446" t="str">
        <f t="shared" si="1"/>
        <v>New Brunswick2022–2023Ambulatory care services</v>
      </c>
      <c r="B130" t="s">
        <v>376</v>
      </c>
      <c r="C130" t="s">
        <v>198</v>
      </c>
      <c r="D130" t="s">
        <v>191</v>
      </c>
      <c r="E130">
        <v>180424</v>
      </c>
      <c r="F130">
        <v>3186508</v>
      </c>
      <c r="G130">
        <v>5.3587063800000001E-2</v>
      </c>
      <c r="H130">
        <v>80485</v>
      </c>
      <c r="I130">
        <v>18337432</v>
      </c>
      <c r="J130"/>
      <c r="K130"/>
      <c r="L130">
        <v>222115</v>
      </c>
      <c r="M130">
        <v>8462774</v>
      </c>
      <c r="N130">
        <v>883196</v>
      </c>
      <c r="O130">
        <v>34490601</v>
      </c>
      <c r="P130">
        <v>126224247</v>
      </c>
      <c r="Q130">
        <v>12953929</v>
      </c>
      <c r="R130">
        <v>80485</v>
      </c>
      <c r="S130" t="s">
        <v>74</v>
      </c>
      <c r="T130">
        <v>4330613</v>
      </c>
      <c r="U130">
        <v>2220.8271794871998</v>
      </c>
      <c r="V130">
        <v>180424</v>
      </c>
      <c r="W130">
        <v>3186508</v>
      </c>
      <c r="X130">
        <v>5.3587063800000001E-2</v>
      </c>
      <c r="Y130">
        <v>5.3587063800000001E-2</v>
      </c>
      <c r="Z130">
        <v>80485</v>
      </c>
      <c r="AA130">
        <v>222115</v>
      </c>
      <c r="AB130">
        <v>92.525128205100003</v>
      </c>
      <c r="AC130" t="s">
        <v>7799</v>
      </c>
      <c r="AD130">
        <v>1634.1066666667</v>
      </c>
      <c r="AE130" t="s">
        <v>7799</v>
      </c>
      <c r="AF130">
        <v>41.274358974400002</v>
      </c>
      <c r="AG130" t="s">
        <v>7799</v>
      </c>
      <c r="AH130">
        <v>113.9051282051</v>
      </c>
      <c r="AI130" t="s">
        <v>7799</v>
      </c>
      <c r="AJ130"/>
      <c r="AK130" t="s">
        <v>7799</v>
      </c>
      <c r="AL130" t="s">
        <v>7799</v>
      </c>
    </row>
    <row r="131" spans="1:38" s="221" customFormat="1" x14ac:dyDescent="0.25">
      <c r="A131" s="446" t="str">
        <f t="shared" si="1"/>
        <v>New Brunswick2022–2023Community health services</v>
      </c>
      <c r="B131" t="s">
        <v>376</v>
      </c>
      <c r="C131" t="s">
        <v>198</v>
      </c>
      <c r="D131" t="s">
        <v>193</v>
      </c>
      <c r="E131">
        <v>37384</v>
      </c>
      <c r="F131">
        <v>1126535</v>
      </c>
      <c r="G131">
        <v>3.2119073599999999E-2</v>
      </c>
      <c r="H131">
        <v>23540</v>
      </c>
      <c r="I131">
        <v>979895</v>
      </c>
      <c r="J131"/>
      <c r="K131"/>
      <c r="L131">
        <v>74866</v>
      </c>
      <c r="M131">
        <v>2856836</v>
      </c>
      <c r="N131">
        <v>277482</v>
      </c>
      <c r="O131">
        <v>10798153</v>
      </c>
      <c r="P131">
        <v>44144746</v>
      </c>
      <c r="Q131">
        <v>2576438</v>
      </c>
      <c r="R131">
        <v>23540</v>
      </c>
      <c r="S131" t="s">
        <v>74</v>
      </c>
      <c r="T131">
        <v>1464941</v>
      </c>
      <c r="U131">
        <v>751.25179487180003</v>
      </c>
      <c r="V131">
        <v>37384</v>
      </c>
      <c r="W131">
        <v>1126535</v>
      </c>
      <c r="X131">
        <v>3.2119073599999999E-2</v>
      </c>
      <c r="Y131">
        <v>3.2119073599999999E-2</v>
      </c>
      <c r="Z131">
        <v>23540</v>
      </c>
      <c r="AA131">
        <v>74866</v>
      </c>
      <c r="AB131">
        <v>19.1712820513</v>
      </c>
      <c r="AC131" t="s">
        <v>7799</v>
      </c>
      <c r="AD131">
        <v>577.71025641029996</v>
      </c>
      <c r="AE131" t="s">
        <v>7799</v>
      </c>
      <c r="AF131">
        <v>12.0717948718</v>
      </c>
      <c r="AG131" t="s">
        <v>7799</v>
      </c>
      <c r="AH131">
        <v>38.3928205128</v>
      </c>
      <c r="AI131" t="s">
        <v>7799</v>
      </c>
      <c r="AJ131"/>
      <c r="AK131" t="s">
        <v>7799</v>
      </c>
      <c r="AL131" t="s">
        <v>7799</v>
      </c>
    </row>
    <row r="132" spans="1:38" s="221" customFormat="1" x14ac:dyDescent="0.25">
      <c r="A132" s="446" t="str">
        <f t="shared" ref="A132:A195" si="2">CONCATENATE(B132,C132,D132)</f>
        <v>New Brunswick2022–2023Diagnostic and therapeutic services</v>
      </c>
      <c r="B132" t="s">
        <v>376</v>
      </c>
      <c r="C132" t="s">
        <v>198</v>
      </c>
      <c r="D132" t="s">
        <v>192</v>
      </c>
      <c r="E132">
        <v>124311</v>
      </c>
      <c r="F132">
        <v>5125813</v>
      </c>
      <c r="G132">
        <v>2.3677726499999999E-2</v>
      </c>
      <c r="H132">
        <v>1534</v>
      </c>
      <c r="I132">
        <v>305883</v>
      </c>
      <c r="J132"/>
      <c r="K132"/>
      <c r="L132">
        <v>352115</v>
      </c>
      <c r="M132">
        <v>12414275</v>
      </c>
      <c r="N132">
        <v>1330072</v>
      </c>
      <c r="O132">
        <v>48667847</v>
      </c>
      <c r="P132">
        <v>210410820</v>
      </c>
      <c r="Q132">
        <v>6772966</v>
      </c>
      <c r="R132">
        <v>1534</v>
      </c>
      <c r="S132" t="s">
        <v>74</v>
      </c>
      <c r="T132">
        <v>6581730</v>
      </c>
      <c r="U132">
        <v>3375.2461538461998</v>
      </c>
      <c r="V132">
        <v>124311</v>
      </c>
      <c r="W132">
        <v>5125813</v>
      </c>
      <c r="X132">
        <v>2.3677726499999999E-2</v>
      </c>
      <c r="Y132">
        <v>2.3677726499999999E-2</v>
      </c>
      <c r="Z132">
        <v>1534</v>
      </c>
      <c r="AA132">
        <v>352115</v>
      </c>
      <c r="AB132">
        <v>63.749230769199997</v>
      </c>
      <c r="AC132" t="s">
        <v>7799</v>
      </c>
      <c r="AD132">
        <v>2628.6220512821001</v>
      </c>
      <c r="AE132" t="s">
        <v>7799</v>
      </c>
      <c r="AF132">
        <v>0.78666666669999996</v>
      </c>
      <c r="AG132" t="s">
        <v>7799</v>
      </c>
      <c r="AH132">
        <v>180.57179487179999</v>
      </c>
      <c r="AI132" t="s">
        <v>7799</v>
      </c>
      <c r="AJ132"/>
      <c r="AK132" t="s">
        <v>7799</v>
      </c>
      <c r="AL132" t="s">
        <v>7799</v>
      </c>
    </row>
    <row r="133" spans="1:38" s="221" customFormat="1" x14ac:dyDescent="0.25">
      <c r="A133" s="446" t="str">
        <f t="shared" si="2"/>
        <v>New Brunswick2022–2023Nursing inpatient services</v>
      </c>
      <c r="B133" t="s">
        <v>376</v>
      </c>
      <c r="C133" t="s">
        <v>198</v>
      </c>
      <c r="D133" t="s">
        <v>190</v>
      </c>
      <c r="E133">
        <v>554950</v>
      </c>
      <c r="F133">
        <v>7332395</v>
      </c>
      <c r="G133">
        <v>7.0359544299999993E-2</v>
      </c>
      <c r="H133">
        <v>89173</v>
      </c>
      <c r="I133">
        <v>7686863</v>
      </c>
      <c r="J133"/>
      <c r="K133"/>
      <c r="L133">
        <v>534690</v>
      </c>
      <c r="M133">
        <v>19810934</v>
      </c>
      <c r="N133">
        <v>2147821</v>
      </c>
      <c r="O133">
        <v>81059917</v>
      </c>
      <c r="P133">
        <v>288821277</v>
      </c>
      <c r="Q133">
        <v>37102547</v>
      </c>
      <c r="R133">
        <v>89173</v>
      </c>
      <c r="S133" t="s">
        <v>74</v>
      </c>
      <c r="T133">
        <v>10124339</v>
      </c>
      <c r="U133">
        <v>5191.9687179487</v>
      </c>
      <c r="V133">
        <v>554950</v>
      </c>
      <c r="W133">
        <v>7332395</v>
      </c>
      <c r="X133">
        <v>7.0359544299999993E-2</v>
      </c>
      <c r="Y133">
        <v>7.0359544299999993E-2</v>
      </c>
      <c r="Z133">
        <v>89173</v>
      </c>
      <c r="AA133">
        <v>534690</v>
      </c>
      <c r="AB133">
        <v>284.58974358969999</v>
      </c>
      <c r="AC133" t="s">
        <v>7799</v>
      </c>
      <c r="AD133">
        <v>3760.2025641025998</v>
      </c>
      <c r="AE133" t="s">
        <v>7799</v>
      </c>
      <c r="AF133">
        <v>45.7297435897</v>
      </c>
      <c r="AG133" t="s">
        <v>7799</v>
      </c>
      <c r="AH133">
        <v>274.2</v>
      </c>
      <c r="AI133" t="s">
        <v>7799</v>
      </c>
      <c r="AJ133"/>
      <c r="AK133" t="s">
        <v>7799</v>
      </c>
      <c r="AL133" t="s">
        <v>7799</v>
      </c>
    </row>
    <row r="134" spans="1:38" s="221" customFormat="1" x14ac:dyDescent="0.25">
      <c r="A134" s="446" t="str">
        <f t="shared" si="2"/>
        <v>New Brunswick2022–2023Research, education and other services</v>
      </c>
      <c r="B134" t="s">
        <v>376</v>
      </c>
      <c r="C134" t="s">
        <v>198</v>
      </c>
      <c r="D134" t="s">
        <v>194</v>
      </c>
      <c r="E134">
        <v>4073</v>
      </c>
      <c r="F134">
        <v>565597</v>
      </c>
      <c r="G134">
        <v>7.1497534000000001E-3</v>
      </c>
      <c r="H134">
        <v>52879</v>
      </c>
      <c r="I134">
        <v>1566517</v>
      </c>
      <c r="J134"/>
      <c r="K134"/>
      <c r="L134">
        <v>24805</v>
      </c>
      <c r="M134">
        <v>777437</v>
      </c>
      <c r="N134">
        <v>111077</v>
      </c>
      <c r="O134">
        <v>3846246</v>
      </c>
      <c r="P134">
        <v>19761583</v>
      </c>
      <c r="Q134">
        <v>209538</v>
      </c>
      <c r="R134">
        <v>52879</v>
      </c>
      <c r="S134" t="s">
        <v>74</v>
      </c>
      <c r="T134">
        <v>733626</v>
      </c>
      <c r="U134">
        <v>376.21846153849998</v>
      </c>
      <c r="V134">
        <v>4073</v>
      </c>
      <c r="W134">
        <v>565597</v>
      </c>
      <c r="X134">
        <v>7.1497534000000001E-3</v>
      </c>
      <c r="Y134">
        <v>7.1497534000000001E-3</v>
      </c>
      <c r="Z134">
        <v>52879</v>
      </c>
      <c r="AA134">
        <v>24805</v>
      </c>
      <c r="AB134">
        <v>2.0887179486999998</v>
      </c>
      <c r="AC134" t="s">
        <v>7799</v>
      </c>
      <c r="AD134">
        <v>290.04974358969997</v>
      </c>
      <c r="AE134" t="s">
        <v>7799</v>
      </c>
      <c r="AF134">
        <v>27.1174358974</v>
      </c>
      <c r="AG134" t="s">
        <v>7799</v>
      </c>
      <c r="AH134">
        <v>12.7205128205</v>
      </c>
      <c r="AI134" t="s">
        <v>7799</v>
      </c>
      <c r="AJ134"/>
      <c r="AK134" t="s">
        <v>7799</v>
      </c>
      <c r="AL134" t="s">
        <v>7799</v>
      </c>
    </row>
    <row r="135" spans="1:38" s="221" customFormat="1" x14ac:dyDescent="0.25">
      <c r="A135" s="446" t="str">
        <f t="shared" si="2"/>
        <v>New Brunswick2022–2023Total</v>
      </c>
      <c r="B135" t="s">
        <v>376</v>
      </c>
      <c r="C135" t="s">
        <v>198</v>
      </c>
      <c r="D135" t="s">
        <v>73</v>
      </c>
      <c r="E135">
        <v>1081478</v>
      </c>
      <c r="F135">
        <v>24918642</v>
      </c>
      <c r="G135">
        <v>4.1595115699999997E-2</v>
      </c>
      <c r="H135">
        <v>674042</v>
      </c>
      <c r="I135">
        <v>41118159</v>
      </c>
      <c r="J135"/>
      <c r="K135"/>
      <c r="L135">
        <v>1662934</v>
      </c>
      <c r="M135">
        <v>56203775</v>
      </c>
      <c r="N135">
        <v>6551391</v>
      </c>
      <c r="O135">
        <v>228401697</v>
      </c>
      <c r="P135">
        <v>909971537</v>
      </c>
      <c r="Q135">
        <v>66736192</v>
      </c>
      <c r="R135">
        <v>674042</v>
      </c>
      <c r="S135" t="s">
        <v>74</v>
      </c>
      <c r="T135">
        <v>33225553</v>
      </c>
      <c r="U135">
        <v>17038.745128205101</v>
      </c>
      <c r="V135">
        <v>1081478</v>
      </c>
      <c r="W135">
        <v>24918642</v>
      </c>
      <c r="X135">
        <v>4.1595115699999997E-2</v>
      </c>
      <c r="Y135">
        <v>4.1595115699999997E-2</v>
      </c>
      <c r="Z135">
        <v>674042</v>
      </c>
      <c r="AA135">
        <v>1662934</v>
      </c>
      <c r="AB135">
        <v>554.6041025641</v>
      </c>
      <c r="AC135" t="s">
        <v>7799</v>
      </c>
      <c r="AD135">
        <v>12778.7907692308</v>
      </c>
      <c r="AE135" t="s">
        <v>7799</v>
      </c>
      <c r="AF135">
        <v>345.66256410260002</v>
      </c>
      <c r="AG135" t="s">
        <v>7799</v>
      </c>
      <c r="AH135">
        <v>852.78666666669994</v>
      </c>
      <c r="AI135" t="s">
        <v>7799</v>
      </c>
      <c r="AJ135"/>
      <c r="AK135" t="s">
        <v>7799</v>
      </c>
      <c r="AL135" t="s">
        <v>7799</v>
      </c>
    </row>
    <row r="136" spans="1:38" s="221" customFormat="1" x14ac:dyDescent="0.25">
      <c r="A136" s="446" t="str">
        <f t="shared" si="2"/>
        <v>New Brunswick2023–2024Administrative and support services</v>
      </c>
      <c r="B136" t="s">
        <v>376</v>
      </c>
      <c r="C136" t="s">
        <v>199</v>
      </c>
      <c r="D136" t="s">
        <v>189</v>
      </c>
      <c r="E136">
        <v>168067</v>
      </c>
      <c r="F136">
        <v>7604370</v>
      </c>
      <c r="G136">
        <v>2.1623462499999999E-2</v>
      </c>
      <c r="H136">
        <v>407666</v>
      </c>
      <c r="I136">
        <v>12234124</v>
      </c>
      <c r="J136"/>
      <c r="K136"/>
      <c r="L136">
        <v>439946</v>
      </c>
      <c r="M136">
        <v>11936560</v>
      </c>
      <c r="N136">
        <v>1761793</v>
      </c>
      <c r="O136">
        <v>50874221</v>
      </c>
      <c r="P136">
        <v>224291311</v>
      </c>
      <c r="Q136">
        <v>7033702</v>
      </c>
      <c r="R136">
        <v>407666</v>
      </c>
      <c r="S136" t="s">
        <v>74</v>
      </c>
      <c r="T136">
        <v>9941896</v>
      </c>
      <c r="U136">
        <v>5078.8740740740996</v>
      </c>
      <c r="V136">
        <v>168067</v>
      </c>
      <c r="W136">
        <v>7604370</v>
      </c>
      <c r="X136">
        <v>2.1623462499999999E-2</v>
      </c>
      <c r="Y136">
        <v>2.1623462499999999E-2</v>
      </c>
      <c r="Z136">
        <v>407666</v>
      </c>
      <c r="AA136">
        <v>439946</v>
      </c>
      <c r="AB136">
        <v>85.857982120100004</v>
      </c>
      <c r="AC136" t="s">
        <v>7799</v>
      </c>
      <c r="AD136">
        <v>3884.7356321839002</v>
      </c>
      <c r="AE136" t="s">
        <v>7799</v>
      </c>
      <c r="AF136">
        <v>208.25849297569999</v>
      </c>
      <c r="AG136" t="s">
        <v>7799</v>
      </c>
      <c r="AH136">
        <v>224.7489144317</v>
      </c>
      <c r="AI136" t="s">
        <v>7799</v>
      </c>
      <c r="AJ136"/>
      <c r="AK136" t="s">
        <v>7799</v>
      </c>
      <c r="AL136" t="s">
        <v>7799</v>
      </c>
    </row>
    <row r="137" spans="1:38" s="221" customFormat="1" x14ac:dyDescent="0.25">
      <c r="A137" s="446" t="str">
        <f t="shared" si="2"/>
        <v>New Brunswick2023–2024Ambulatory care services</v>
      </c>
      <c r="B137" t="s">
        <v>376</v>
      </c>
      <c r="C137" t="s">
        <v>199</v>
      </c>
      <c r="D137" t="s">
        <v>191</v>
      </c>
      <c r="E137">
        <v>187030</v>
      </c>
      <c r="F137">
        <v>3383973</v>
      </c>
      <c r="G137">
        <v>5.2374641E-2</v>
      </c>
      <c r="H137">
        <v>211057</v>
      </c>
      <c r="I137">
        <v>46671636</v>
      </c>
      <c r="J137"/>
      <c r="K137"/>
      <c r="L137">
        <v>208512</v>
      </c>
      <c r="M137">
        <v>8140393</v>
      </c>
      <c r="N137">
        <v>917782</v>
      </c>
      <c r="O137">
        <v>36348496</v>
      </c>
      <c r="P137">
        <v>135186243</v>
      </c>
      <c r="Q137">
        <v>13584824</v>
      </c>
      <c r="R137">
        <v>211057</v>
      </c>
      <c r="S137" t="s">
        <v>74</v>
      </c>
      <c r="T137">
        <v>4699842</v>
      </c>
      <c r="U137">
        <v>2400.9409961686001</v>
      </c>
      <c r="V137">
        <v>187030</v>
      </c>
      <c r="W137">
        <v>3383973</v>
      </c>
      <c r="X137">
        <v>5.2374641E-2</v>
      </c>
      <c r="Y137">
        <v>5.2374641E-2</v>
      </c>
      <c r="Z137">
        <v>211057</v>
      </c>
      <c r="AA137">
        <v>208512</v>
      </c>
      <c r="AB137">
        <v>95.5453384419</v>
      </c>
      <c r="AC137" t="s">
        <v>7799</v>
      </c>
      <c r="AD137">
        <v>1728.7218390805001</v>
      </c>
      <c r="AE137" t="s">
        <v>7799</v>
      </c>
      <c r="AF137">
        <v>107.8196679438</v>
      </c>
      <c r="AG137" t="s">
        <v>7799</v>
      </c>
      <c r="AH137">
        <v>106.5195402299</v>
      </c>
      <c r="AI137" t="s">
        <v>7799</v>
      </c>
      <c r="AJ137"/>
      <c r="AK137" t="s">
        <v>7799</v>
      </c>
      <c r="AL137" t="s">
        <v>7799</v>
      </c>
    </row>
    <row r="138" spans="1:38" s="221" customFormat="1" x14ac:dyDescent="0.25">
      <c r="A138" s="446" t="str">
        <f t="shared" si="2"/>
        <v>New Brunswick2023–2024Community health services</v>
      </c>
      <c r="B138" t="s">
        <v>376</v>
      </c>
      <c r="C138" t="s">
        <v>199</v>
      </c>
      <c r="D138" t="s">
        <v>193</v>
      </c>
      <c r="E138">
        <v>39896</v>
      </c>
      <c r="F138">
        <v>1040029</v>
      </c>
      <c r="G138">
        <v>3.6943306199999998E-2</v>
      </c>
      <c r="H138">
        <v>25085</v>
      </c>
      <c r="I138">
        <v>2442649</v>
      </c>
      <c r="J138"/>
      <c r="K138"/>
      <c r="L138">
        <v>69430</v>
      </c>
      <c r="M138">
        <v>2679117</v>
      </c>
      <c r="N138">
        <v>268707</v>
      </c>
      <c r="O138">
        <v>10633298</v>
      </c>
      <c r="P138">
        <v>41950315</v>
      </c>
      <c r="Q138">
        <v>2872788</v>
      </c>
      <c r="R138">
        <v>25085</v>
      </c>
      <c r="S138" t="s">
        <v>74</v>
      </c>
      <c r="T138">
        <v>1373717</v>
      </c>
      <c r="U138">
        <v>701.77113665390004</v>
      </c>
      <c r="V138">
        <v>39896</v>
      </c>
      <c r="W138">
        <v>1040029</v>
      </c>
      <c r="X138">
        <v>3.6943306199999998E-2</v>
      </c>
      <c r="Y138">
        <v>3.6943306199999998E-2</v>
      </c>
      <c r="Z138">
        <v>25085</v>
      </c>
      <c r="AA138">
        <v>69430</v>
      </c>
      <c r="AB138">
        <v>20.381098339699999</v>
      </c>
      <c r="AC138" t="s">
        <v>7799</v>
      </c>
      <c r="AD138">
        <v>531.30472541510005</v>
      </c>
      <c r="AE138" t="s">
        <v>7799</v>
      </c>
      <c r="AF138">
        <v>12.8148148148</v>
      </c>
      <c r="AG138" t="s">
        <v>7799</v>
      </c>
      <c r="AH138">
        <v>35.468710089399998</v>
      </c>
      <c r="AI138" t="s">
        <v>7799</v>
      </c>
      <c r="AJ138"/>
      <c r="AK138" t="s">
        <v>7799</v>
      </c>
      <c r="AL138" t="s">
        <v>7799</v>
      </c>
    </row>
    <row r="139" spans="1:38" s="221" customFormat="1" x14ac:dyDescent="0.25">
      <c r="A139" s="446" t="str">
        <f t="shared" si="2"/>
        <v>New Brunswick2023–2024Diagnostic and therapeutic services</v>
      </c>
      <c r="B139" t="s">
        <v>376</v>
      </c>
      <c r="C139" t="s">
        <v>199</v>
      </c>
      <c r="D139" t="s">
        <v>192</v>
      </c>
      <c r="E139">
        <v>137155</v>
      </c>
      <c r="F139">
        <v>5313043</v>
      </c>
      <c r="G139">
        <v>2.5165140799999999E-2</v>
      </c>
      <c r="H139">
        <v>7344</v>
      </c>
      <c r="I139">
        <v>1498616</v>
      </c>
      <c r="J139"/>
      <c r="K139"/>
      <c r="L139">
        <v>301410</v>
      </c>
      <c r="M139">
        <v>11418635</v>
      </c>
      <c r="N139">
        <v>1259739</v>
      </c>
      <c r="O139">
        <v>50004990</v>
      </c>
      <c r="P139">
        <v>207984727</v>
      </c>
      <c r="Q139">
        <v>9223955</v>
      </c>
      <c r="R139">
        <v>7344</v>
      </c>
      <c r="S139" t="s">
        <v>74</v>
      </c>
      <c r="T139">
        <v>6717281</v>
      </c>
      <c r="U139">
        <v>3431.5611749681002</v>
      </c>
      <c r="V139">
        <v>137155</v>
      </c>
      <c r="W139">
        <v>5313043</v>
      </c>
      <c r="X139">
        <v>2.5165140799999999E-2</v>
      </c>
      <c r="Y139">
        <v>2.5165140799999999E-2</v>
      </c>
      <c r="Z139">
        <v>7344</v>
      </c>
      <c r="AA139">
        <v>301410</v>
      </c>
      <c r="AB139">
        <v>70.066411238800001</v>
      </c>
      <c r="AC139" t="s">
        <v>7799</v>
      </c>
      <c r="AD139">
        <v>2714.1982120050998</v>
      </c>
      <c r="AE139" t="s">
        <v>7799</v>
      </c>
      <c r="AF139">
        <v>3.7517241379000001</v>
      </c>
      <c r="AG139" t="s">
        <v>7799</v>
      </c>
      <c r="AH139">
        <v>153.9770114943</v>
      </c>
      <c r="AI139" t="s">
        <v>7799</v>
      </c>
      <c r="AJ139"/>
      <c r="AK139" t="s">
        <v>7799</v>
      </c>
      <c r="AL139" t="s">
        <v>7799</v>
      </c>
    </row>
    <row r="140" spans="1:38" s="221" customFormat="1" x14ac:dyDescent="0.25">
      <c r="A140" s="446" t="str">
        <f t="shared" si="2"/>
        <v>New Brunswick2023–2024Nursing inpatient services</v>
      </c>
      <c r="B140" t="s">
        <v>376</v>
      </c>
      <c r="C140" t="s">
        <v>199</v>
      </c>
      <c r="D140" t="s">
        <v>190</v>
      </c>
      <c r="E140">
        <v>633078</v>
      </c>
      <c r="F140">
        <v>7973372</v>
      </c>
      <c r="G140">
        <v>7.3558551999999999E-2</v>
      </c>
      <c r="H140">
        <v>533688</v>
      </c>
      <c r="I140">
        <v>93913046</v>
      </c>
      <c r="J140"/>
      <c r="K140"/>
      <c r="L140">
        <v>505431</v>
      </c>
      <c r="M140">
        <v>18725531</v>
      </c>
      <c r="N140">
        <v>2304453</v>
      </c>
      <c r="O140">
        <v>87222920</v>
      </c>
      <c r="P140">
        <v>312954318</v>
      </c>
      <c r="Q140">
        <v>43004641</v>
      </c>
      <c r="R140">
        <v>533688</v>
      </c>
      <c r="S140" t="s">
        <v>74</v>
      </c>
      <c r="T140">
        <v>11444591</v>
      </c>
      <c r="U140">
        <v>5846.5343550446996</v>
      </c>
      <c r="V140">
        <v>633078</v>
      </c>
      <c r="W140">
        <v>7973372</v>
      </c>
      <c r="X140">
        <v>7.3558551999999999E-2</v>
      </c>
      <c r="Y140">
        <v>7.3558551999999999E-2</v>
      </c>
      <c r="Z140">
        <v>533688</v>
      </c>
      <c r="AA140">
        <v>505431</v>
      </c>
      <c r="AB140">
        <v>323.41149425290001</v>
      </c>
      <c r="AC140" t="s">
        <v>7799</v>
      </c>
      <c r="AD140">
        <v>4073.2424010217001</v>
      </c>
      <c r="AE140" t="s">
        <v>7799</v>
      </c>
      <c r="AF140">
        <v>272.63754789270001</v>
      </c>
      <c r="AG140" t="s">
        <v>7799</v>
      </c>
      <c r="AH140">
        <v>258.20229885060002</v>
      </c>
      <c r="AI140" t="s">
        <v>7799</v>
      </c>
      <c r="AJ140"/>
      <c r="AK140" t="s">
        <v>7799</v>
      </c>
      <c r="AL140" t="s">
        <v>7799</v>
      </c>
    </row>
    <row r="141" spans="1:38" s="221" customFormat="1" x14ac:dyDescent="0.25">
      <c r="A141" s="446" t="str">
        <f t="shared" si="2"/>
        <v>New Brunswick2023–2024Research, education and other services</v>
      </c>
      <c r="B141" t="s">
        <v>376</v>
      </c>
      <c r="C141" t="s">
        <v>199</v>
      </c>
      <c r="D141" t="s">
        <v>194</v>
      </c>
      <c r="E141">
        <v>3833</v>
      </c>
      <c r="F141">
        <v>575428</v>
      </c>
      <c r="G141">
        <v>6.6170517000000003E-3</v>
      </c>
      <c r="H141">
        <v>61064</v>
      </c>
      <c r="I141">
        <v>2012279</v>
      </c>
      <c r="J141"/>
      <c r="K141"/>
      <c r="L141">
        <v>21912</v>
      </c>
      <c r="M141">
        <v>716698</v>
      </c>
      <c r="N141">
        <v>115743</v>
      </c>
      <c r="O141">
        <v>4134942</v>
      </c>
      <c r="P141">
        <v>20698291</v>
      </c>
      <c r="Q141">
        <v>200368</v>
      </c>
      <c r="R141">
        <v>61064</v>
      </c>
      <c r="S141" t="s">
        <v>74</v>
      </c>
      <c r="T141">
        <v>756068</v>
      </c>
      <c r="U141">
        <v>386.24163473819999</v>
      </c>
      <c r="V141">
        <v>3833</v>
      </c>
      <c r="W141">
        <v>575428</v>
      </c>
      <c r="X141">
        <v>6.6170517000000003E-3</v>
      </c>
      <c r="Y141">
        <v>6.6170517000000003E-3</v>
      </c>
      <c r="Z141">
        <v>61064</v>
      </c>
      <c r="AA141">
        <v>21912</v>
      </c>
      <c r="AB141">
        <v>1.958109834</v>
      </c>
      <c r="AC141" t="s">
        <v>7799</v>
      </c>
      <c r="AD141">
        <v>293.96066411240002</v>
      </c>
      <c r="AE141" t="s">
        <v>7799</v>
      </c>
      <c r="AF141">
        <v>31.1948914432</v>
      </c>
      <c r="AG141" t="s">
        <v>7799</v>
      </c>
      <c r="AH141">
        <v>11.1938697318</v>
      </c>
      <c r="AI141" t="s">
        <v>7799</v>
      </c>
      <c r="AJ141"/>
      <c r="AK141" t="s">
        <v>7799</v>
      </c>
      <c r="AL141" t="s">
        <v>7799</v>
      </c>
    </row>
    <row r="142" spans="1:38" s="221" customFormat="1" x14ac:dyDescent="0.25">
      <c r="A142" s="446" t="str">
        <f t="shared" si="2"/>
        <v>New Brunswick2023–2024Total</v>
      </c>
      <c r="B142" t="s">
        <v>376</v>
      </c>
      <c r="C142" t="s">
        <v>199</v>
      </c>
      <c r="D142" t="s">
        <v>73</v>
      </c>
      <c r="E142">
        <v>1169059</v>
      </c>
      <c r="F142">
        <v>25890215</v>
      </c>
      <c r="G142">
        <v>4.3203635099999999E-2</v>
      </c>
      <c r="H142">
        <v>1245904</v>
      </c>
      <c r="I142">
        <v>158772350</v>
      </c>
      <c r="J142"/>
      <c r="K142"/>
      <c r="L142">
        <v>1546641</v>
      </c>
      <c r="M142">
        <v>53616934</v>
      </c>
      <c r="N142">
        <v>6628217</v>
      </c>
      <c r="O142">
        <v>239218867</v>
      </c>
      <c r="P142">
        <v>943065205</v>
      </c>
      <c r="Q142">
        <v>75920278</v>
      </c>
      <c r="R142">
        <v>1245904</v>
      </c>
      <c r="S142" t="s">
        <v>74</v>
      </c>
      <c r="T142">
        <v>34933395</v>
      </c>
      <c r="U142">
        <v>17845.923371647499</v>
      </c>
      <c r="V142">
        <v>1169059</v>
      </c>
      <c r="W142">
        <v>25890215</v>
      </c>
      <c r="X142">
        <v>4.3203635099999999E-2</v>
      </c>
      <c r="Y142">
        <v>4.3203635099999999E-2</v>
      </c>
      <c r="Z142">
        <v>1245904</v>
      </c>
      <c r="AA142">
        <v>1546641</v>
      </c>
      <c r="AB142">
        <v>597.22043422729996</v>
      </c>
      <c r="AC142" t="s">
        <v>7799</v>
      </c>
      <c r="AD142">
        <v>13226.1634738186</v>
      </c>
      <c r="AE142" t="s">
        <v>7799</v>
      </c>
      <c r="AF142">
        <v>636.47713920820001</v>
      </c>
      <c r="AG142" t="s">
        <v>7799</v>
      </c>
      <c r="AH142">
        <v>790.11034482759999</v>
      </c>
      <c r="AI142" t="s">
        <v>7799</v>
      </c>
      <c r="AJ142"/>
      <c r="AK142" t="s">
        <v>7799</v>
      </c>
      <c r="AL142" t="s">
        <v>7799</v>
      </c>
    </row>
    <row r="143" spans="1:38" s="221" customFormat="1" x14ac:dyDescent="0.25">
      <c r="A143" s="446" t="str">
        <f t="shared" si="2"/>
        <v>Newfoundland and Labrador2019–2020Administrative and support services</v>
      </c>
      <c r="B143" t="s">
        <v>382</v>
      </c>
      <c r="C143" t="s">
        <v>195</v>
      </c>
      <c r="D143" t="s">
        <v>189</v>
      </c>
      <c r="E143">
        <v>185498.97424486789</v>
      </c>
      <c r="F143">
        <v>5057857.6447183043</v>
      </c>
      <c r="G143">
        <v>3.53779054E-2</v>
      </c>
      <c r="H143">
        <v>23102.2753391482</v>
      </c>
      <c r="I143">
        <v>1533977.0692094199</v>
      </c>
      <c r="J143"/>
      <c r="K143"/>
      <c r="L143">
        <v>330916.65431080048</v>
      </c>
      <c r="M143">
        <v>7878211.6117239567</v>
      </c>
      <c r="N143">
        <v>1519987.1373139529</v>
      </c>
      <c r="O143">
        <v>36161077.427995898</v>
      </c>
      <c r="P143">
        <v>136819720.08595651</v>
      </c>
      <c r="Q143">
        <v>10648390.757411649</v>
      </c>
      <c r="R143">
        <v>23102</v>
      </c>
      <c r="S143" t="s">
        <v>74</v>
      </c>
      <c r="T143">
        <v>6786446.0316162724</v>
      </c>
      <c r="U143">
        <v>3466.8945244527999</v>
      </c>
      <c r="V143">
        <v>185498.97424486789</v>
      </c>
      <c r="W143">
        <v>5057857.6447183043</v>
      </c>
      <c r="X143">
        <v>3.53779054E-2</v>
      </c>
      <c r="Y143">
        <v>3.53779054E-2</v>
      </c>
      <c r="Z143">
        <v>23102</v>
      </c>
      <c r="AA143">
        <v>330916.65431080048</v>
      </c>
      <c r="AB143">
        <v>94.763205233600004</v>
      </c>
      <c r="AC143" t="s">
        <v>7799</v>
      </c>
      <c r="AD143">
        <v>2583.8353229723002</v>
      </c>
      <c r="AE143" t="s">
        <v>7799</v>
      </c>
      <c r="AF143">
        <v>11.801928653499999</v>
      </c>
      <c r="AG143" t="s">
        <v>7799</v>
      </c>
      <c r="AH143">
        <v>169.05065354320001</v>
      </c>
      <c r="AI143" t="s">
        <v>7799</v>
      </c>
      <c r="AJ143"/>
      <c r="AK143" t="s">
        <v>7799</v>
      </c>
      <c r="AL143" t="s">
        <v>7799</v>
      </c>
    </row>
    <row r="144" spans="1:38" s="221" customFormat="1" x14ac:dyDescent="0.25">
      <c r="A144" s="446" t="str">
        <f t="shared" si="2"/>
        <v>Newfoundland and Labrador2019–2020Ambulatory care services</v>
      </c>
      <c r="B144" t="s">
        <v>382</v>
      </c>
      <c r="C144" t="s">
        <v>195</v>
      </c>
      <c r="D144" t="s">
        <v>191</v>
      </c>
      <c r="E144">
        <v>88229</v>
      </c>
      <c r="F144">
        <v>1884489</v>
      </c>
      <c r="G144">
        <v>4.4724588099999997E-2</v>
      </c>
      <c r="H144">
        <v>2554</v>
      </c>
      <c r="I144">
        <v>348776</v>
      </c>
      <c r="J144"/>
      <c r="K144"/>
      <c r="L144">
        <v>128849</v>
      </c>
      <c r="M144">
        <v>4612233</v>
      </c>
      <c r="N144">
        <v>533296</v>
      </c>
      <c r="O144">
        <v>18741788</v>
      </c>
      <c r="P144">
        <v>72870138</v>
      </c>
      <c r="Q144">
        <v>6275236</v>
      </c>
      <c r="R144">
        <v>2554</v>
      </c>
      <c r="S144" t="s">
        <v>74</v>
      </c>
      <c r="T144">
        <v>2508568</v>
      </c>
      <c r="U144">
        <v>1281.5162196679</v>
      </c>
      <c r="V144">
        <v>88229</v>
      </c>
      <c r="W144">
        <v>1884489</v>
      </c>
      <c r="X144">
        <v>4.4724588099999997E-2</v>
      </c>
      <c r="Y144">
        <v>4.4724588099999997E-2</v>
      </c>
      <c r="Z144">
        <v>2554</v>
      </c>
      <c r="AA144">
        <v>128849</v>
      </c>
      <c r="AB144">
        <v>45.072286079199998</v>
      </c>
      <c r="AC144" t="s">
        <v>7799</v>
      </c>
      <c r="AD144">
        <v>962.70191570880002</v>
      </c>
      <c r="AE144" t="s">
        <v>7799</v>
      </c>
      <c r="AF144">
        <v>1.3047254151000001</v>
      </c>
      <c r="AG144" t="s">
        <v>7799</v>
      </c>
      <c r="AH144">
        <v>65.823243933599997</v>
      </c>
      <c r="AI144" t="s">
        <v>7799</v>
      </c>
      <c r="AJ144"/>
      <c r="AK144" t="s">
        <v>7799</v>
      </c>
      <c r="AL144" t="s">
        <v>7799</v>
      </c>
    </row>
    <row r="145" spans="1:38" s="221" customFormat="1" x14ac:dyDescent="0.25">
      <c r="A145" s="446" t="str">
        <f t="shared" si="2"/>
        <v>Newfoundland and Labrador2019–2020Community health services</v>
      </c>
      <c r="B145" t="s">
        <v>382</v>
      </c>
      <c r="C145" t="s">
        <v>195</v>
      </c>
      <c r="D145" t="s">
        <v>193</v>
      </c>
      <c r="E145">
        <v>3014</v>
      </c>
      <c r="F145">
        <v>257737</v>
      </c>
      <c r="G145">
        <v>1.15589202E-2</v>
      </c>
      <c r="H145"/>
      <c r="I145"/>
      <c r="J145"/>
      <c r="K145"/>
      <c r="L145">
        <v>21646</v>
      </c>
      <c r="M145">
        <v>750092</v>
      </c>
      <c r="N145">
        <v>73694</v>
      </c>
      <c r="O145">
        <v>2537968</v>
      </c>
      <c r="P145">
        <v>8990462</v>
      </c>
      <c r="Q145">
        <v>182750</v>
      </c>
      <c r="R145" t="s">
        <v>74</v>
      </c>
      <c r="S145" t="s">
        <v>74</v>
      </c>
      <c r="T145">
        <v>334445</v>
      </c>
      <c r="U145">
        <v>170.85312899109999</v>
      </c>
      <c r="V145">
        <v>3014</v>
      </c>
      <c r="W145">
        <v>257737</v>
      </c>
      <c r="X145">
        <v>1.15589202E-2</v>
      </c>
      <c r="Y145">
        <v>1.15589202E-2</v>
      </c>
      <c r="Z145" t="s">
        <v>74</v>
      </c>
      <c r="AA145">
        <v>21646</v>
      </c>
      <c r="AB145">
        <v>1.5397190294</v>
      </c>
      <c r="AC145" t="s">
        <v>7799</v>
      </c>
      <c r="AD145">
        <v>131.66641123880001</v>
      </c>
      <c r="AE145" t="s">
        <v>7799</v>
      </c>
      <c r="AF145"/>
      <c r="AG145" t="s">
        <v>7799</v>
      </c>
      <c r="AH145">
        <v>11.0579821201</v>
      </c>
      <c r="AI145" t="s">
        <v>7799</v>
      </c>
      <c r="AJ145"/>
      <c r="AK145" t="s">
        <v>7799</v>
      </c>
      <c r="AL145" t="s">
        <v>7799</v>
      </c>
    </row>
    <row r="146" spans="1:38" s="221" customFormat="1" x14ac:dyDescent="0.25">
      <c r="A146" s="446" t="str">
        <f t="shared" si="2"/>
        <v>Newfoundland and Labrador2019–2020Diagnostic and therapeutic services</v>
      </c>
      <c r="B146" t="s">
        <v>382</v>
      </c>
      <c r="C146" t="s">
        <v>195</v>
      </c>
      <c r="D146" t="s">
        <v>192</v>
      </c>
      <c r="E146">
        <v>80830</v>
      </c>
      <c r="F146">
        <v>3139998</v>
      </c>
      <c r="G146">
        <v>2.50960312E-2</v>
      </c>
      <c r="H146">
        <v>5918</v>
      </c>
      <c r="I146">
        <v>538904</v>
      </c>
      <c r="J146"/>
      <c r="K146"/>
      <c r="L146">
        <v>186572</v>
      </c>
      <c r="M146">
        <v>6658029</v>
      </c>
      <c r="N146">
        <v>837707</v>
      </c>
      <c r="O146">
        <v>29201094</v>
      </c>
      <c r="P146">
        <v>115050320</v>
      </c>
      <c r="Q146">
        <v>8017153</v>
      </c>
      <c r="R146">
        <v>5918</v>
      </c>
      <c r="S146" t="s">
        <v>74</v>
      </c>
      <c r="T146">
        <v>4064453</v>
      </c>
      <c r="U146">
        <v>2076.3489144317</v>
      </c>
      <c r="V146">
        <v>80830</v>
      </c>
      <c r="W146">
        <v>3139998</v>
      </c>
      <c r="X146">
        <v>2.50960312E-2</v>
      </c>
      <c r="Y146">
        <v>2.50960312E-2</v>
      </c>
      <c r="Z146">
        <v>5918</v>
      </c>
      <c r="AA146">
        <v>186572</v>
      </c>
      <c r="AB146">
        <v>41.292464878700002</v>
      </c>
      <c r="AC146" t="s">
        <v>7799</v>
      </c>
      <c r="AD146">
        <v>1604.0858237548</v>
      </c>
      <c r="AE146" t="s">
        <v>7799</v>
      </c>
      <c r="AF146">
        <v>3.0232439335999999</v>
      </c>
      <c r="AG146" t="s">
        <v>7799</v>
      </c>
      <c r="AH146">
        <v>95.311366539000005</v>
      </c>
      <c r="AI146" t="s">
        <v>7799</v>
      </c>
      <c r="AJ146"/>
      <c r="AK146" t="s">
        <v>7799</v>
      </c>
      <c r="AL146" t="s">
        <v>7799</v>
      </c>
    </row>
    <row r="147" spans="1:38" s="221" customFormat="1" x14ac:dyDescent="0.25">
      <c r="A147" s="446" t="str">
        <f t="shared" si="2"/>
        <v>Newfoundland and Labrador2019–2020Nursing inpatient services</v>
      </c>
      <c r="B147" t="s">
        <v>382</v>
      </c>
      <c r="C147" t="s">
        <v>195</v>
      </c>
      <c r="D147" t="s">
        <v>190</v>
      </c>
      <c r="E147">
        <v>278810</v>
      </c>
      <c r="F147">
        <v>5724359</v>
      </c>
      <c r="G147">
        <v>4.6443803300000003E-2</v>
      </c>
      <c r="H147">
        <v>10017</v>
      </c>
      <c r="I147">
        <v>796061</v>
      </c>
      <c r="J147"/>
      <c r="K147"/>
      <c r="L147">
        <v>382055</v>
      </c>
      <c r="M147">
        <v>13392022</v>
      </c>
      <c r="N147">
        <v>1721734</v>
      </c>
      <c r="O147">
        <v>57058687</v>
      </c>
      <c r="P147">
        <v>215342005</v>
      </c>
      <c r="Q147">
        <v>18599186</v>
      </c>
      <c r="R147">
        <v>10017</v>
      </c>
      <c r="S147" t="s">
        <v>74</v>
      </c>
      <c r="T147">
        <v>7734920</v>
      </c>
      <c r="U147">
        <v>3951.4278416347001</v>
      </c>
      <c r="V147">
        <v>278810</v>
      </c>
      <c r="W147">
        <v>5724359</v>
      </c>
      <c r="X147">
        <v>4.6443803300000003E-2</v>
      </c>
      <c r="Y147">
        <v>4.6443803300000003E-2</v>
      </c>
      <c r="Z147">
        <v>10017</v>
      </c>
      <c r="AA147">
        <v>382055</v>
      </c>
      <c r="AB147">
        <v>142.43167305239999</v>
      </c>
      <c r="AC147" t="s">
        <v>7799</v>
      </c>
      <c r="AD147">
        <v>2924.3213282247998</v>
      </c>
      <c r="AE147" t="s">
        <v>7799</v>
      </c>
      <c r="AF147">
        <v>5.1172413793000002</v>
      </c>
      <c r="AG147" t="s">
        <v>7799</v>
      </c>
      <c r="AH147">
        <v>195.17496807149999</v>
      </c>
      <c r="AI147" t="s">
        <v>7799</v>
      </c>
      <c r="AJ147"/>
      <c r="AK147" t="s">
        <v>7799</v>
      </c>
      <c r="AL147" t="s">
        <v>7799</v>
      </c>
    </row>
    <row r="148" spans="1:38" s="221" customFormat="1" x14ac:dyDescent="0.25">
      <c r="A148" s="446" t="str">
        <f t="shared" si="2"/>
        <v>Newfoundland and Labrador2019–2020Research, education and other services</v>
      </c>
      <c r="B148" t="s">
        <v>382</v>
      </c>
      <c r="C148" t="s">
        <v>195</v>
      </c>
      <c r="D148" t="s">
        <v>194</v>
      </c>
      <c r="E148">
        <v>1118.7618086011</v>
      </c>
      <c r="F148">
        <v>382289.7118898094</v>
      </c>
      <c r="G148">
        <v>2.9179370999999998E-3</v>
      </c>
      <c r="H148">
        <v>1</v>
      </c>
      <c r="I148">
        <v>22811</v>
      </c>
      <c r="J148"/>
      <c r="K148"/>
      <c r="L148">
        <v>13814.8036285736</v>
      </c>
      <c r="M148">
        <v>581531.27872724889</v>
      </c>
      <c r="N148">
        <v>57069.180365901098</v>
      </c>
      <c r="O148">
        <v>2368013.5341741522</v>
      </c>
      <c r="P148">
        <v>9794757.7414126489</v>
      </c>
      <c r="Q148">
        <v>104284.7802588683</v>
      </c>
      <c r="R148">
        <v>1</v>
      </c>
      <c r="S148" t="s">
        <v>74</v>
      </c>
      <c r="T148">
        <v>440478.65406431159</v>
      </c>
      <c r="U148">
        <v>225.0210237876</v>
      </c>
      <c r="V148">
        <v>1118.7618086011</v>
      </c>
      <c r="W148">
        <v>382289.7118898094</v>
      </c>
      <c r="X148">
        <v>2.9179370999999998E-3</v>
      </c>
      <c r="Y148">
        <v>2.9179370999999998E-3</v>
      </c>
      <c r="Z148" t="s">
        <v>5863</v>
      </c>
      <c r="AA148">
        <v>13814.8036285736</v>
      </c>
      <c r="AB148">
        <v>0.57152582809999997</v>
      </c>
      <c r="AC148" t="s">
        <v>7799</v>
      </c>
      <c r="AD148">
        <v>195.2948719744</v>
      </c>
      <c r="AE148" t="s">
        <v>7799</v>
      </c>
      <c r="AF148">
        <v>5.1085569999999997E-4</v>
      </c>
      <c r="AG148" t="s">
        <v>7800</v>
      </c>
      <c r="AH148">
        <v>7.0573709468999999</v>
      </c>
      <c r="AI148" t="s">
        <v>7799</v>
      </c>
      <c r="AJ148"/>
      <c r="AK148" t="s">
        <v>7799</v>
      </c>
      <c r="AL148" t="s">
        <v>7799</v>
      </c>
    </row>
    <row r="149" spans="1:38" s="221" customFormat="1" x14ac:dyDescent="0.25">
      <c r="A149" s="446" t="str">
        <f t="shared" si="2"/>
        <v>Newfoundland and Labrador2019–2020Total</v>
      </c>
      <c r="B149" t="s">
        <v>382</v>
      </c>
      <c r="C149" t="s">
        <v>195</v>
      </c>
      <c r="D149" t="s">
        <v>73</v>
      </c>
      <c r="E149">
        <v>637500.73605346901</v>
      </c>
      <c r="F149">
        <v>16446730.35660811</v>
      </c>
      <c r="G149">
        <v>3.73151553E-2</v>
      </c>
      <c r="H149">
        <v>41592.275339148197</v>
      </c>
      <c r="I149">
        <v>3240529.0692094201</v>
      </c>
      <c r="J149"/>
      <c r="K149"/>
      <c r="L149">
        <v>1063853.457939374</v>
      </c>
      <c r="M149">
        <v>33872118.890451208</v>
      </c>
      <c r="N149">
        <v>4743487.317679855</v>
      </c>
      <c r="O149">
        <v>146068627.96217</v>
      </c>
      <c r="P149">
        <v>558867402.82736921</v>
      </c>
      <c r="Q149">
        <v>43827000.537670523</v>
      </c>
      <c r="R149">
        <v>41592</v>
      </c>
      <c r="S149" t="s">
        <v>74</v>
      </c>
      <c r="T149">
        <v>21869310.685680579</v>
      </c>
      <c r="U149">
        <v>11172.0616529658</v>
      </c>
      <c r="V149">
        <v>637500.73605346901</v>
      </c>
      <c r="W149">
        <v>16446730.35660811</v>
      </c>
      <c r="X149">
        <v>3.73151553E-2</v>
      </c>
      <c r="Y149">
        <v>3.73151553E-2</v>
      </c>
      <c r="Z149">
        <v>41592</v>
      </c>
      <c r="AA149">
        <v>1063853.457939374</v>
      </c>
      <c r="AB149">
        <v>325.67087410139999</v>
      </c>
      <c r="AC149" t="s">
        <v>7799</v>
      </c>
      <c r="AD149">
        <v>8401.9056738739</v>
      </c>
      <c r="AE149" t="s">
        <v>7799</v>
      </c>
      <c r="AF149">
        <v>21.2476502371</v>
      </c>
      <c r="AG149" t="s">
        <v>7799</v>
      </c>
      <c r="AH149">
        <v>543.47558515419996</v>
      </c>
      <c r="AI149" t="s">
        <v>7799</v>
      </c>
      <c r="AJ149"/>
      <c r="AK149" t="s">
        <v>7799</v>
      </c>
      <c r="AL149" t="s">
        <v>7799</v>
      </c>
    </row>
    <row r="150" spans="1:38" s="221" customFormat="1" x14ac:dyDescent="0.25">
      <c r="A150" s="446" t="str">
        <f t="shared" si="2"/>
        <v>Newfoundland and Labrador2020–2021Administrative and support services</v>
      </c>
      <c r="B150" t="s">
        <v>382</v>
      </c>
      <c r="C150" t="s">
        <v>196</v>
      </c>
      <c r="D150" t="s">
        <v>189</v>
      </c>
      <c r="E150">
        <v>180929.45755975629</v>
      </c>
      <c r="F150">
        <v>5126128.6733177416</v>
      </c>
      <c r="G150">
        <v>3.4092232100000001E-2</v>
      </c>
      <c r="H150">
        <v>31653.854558438401</v>
      </c>
      <c r="I150">
        <v>1942456.301746449</v>
      </c>
      <c r="J150"/>
      <c r="K150"/>
      <c r="L150">
        <v>284335.21502172807</v>
      </c>
      <c r="M150">
        <v>6715386.5112228626</v>
      </c>
      <c r="N150">
        <v>1404423.9988717739</v>
      </c>
      <c r="O150">
        <v>33195427.862597398</v>
      </c>
      <c r="P150">
        <v>139741780.80142871</v>
      </c>
      <c r="Q150">
        <v>9684159.075458739</v>
      </c>
      <c r="R150">
        <v>31654</v>
      </c>
      <c r="S150" t="s">
        <v>74</v>
      </c>
      <c r="T150">
        <v>6743135.9843077101</v>
      </c>
      <c r="U150">
        <v>3458.0184534911</v>
      </c>
      <c r="V150">
        <v>180929.45755975629</v>
      </c>
      <c r="W150">
        <v>5126128.6733177416</v>
      </c>
      <c r="X150">
        <v>3.4092232100000001E-2</v>
      </c>
      <c r="Y150">
        <v>3.4092232100000001E-2</v>
      </c>
      <c r="Z150">
        <v>31654</v>
      </c>
      <c r="AA150">
        <v>284335.21502172807</v>
      </c>
      <c r="AB150">
        <v>92.784337210100006</v>
      </c>
      <c r="AC150" t="s">
        <v>7799</v>
      </c>
      <c r="AD150">
        <v>2628.7839350346999</v>
      </c>
      <c r="AE150" t="s">
        <v>7799</v>
      </c>
      <c r="AF150">
        <v>16.2327459274</v>
      </c>
      <c r="AG150" t="s">
        <v>7799</v>
      </c>
      <c r="AH150">
        <v>145.8129307804</v>
      </c>
      <c r="AI150" t="s">
        <v>7799</v>
      </c>
      <c r="AJ150"/>
      <c r="AK150" t="s">
        <v>7799</v>
      </c>
      <c r="AL150" t="s">
        <v>7799</v>
      </c>
    </row>
    <row r="151" spans="1:38" s="221" customFormat="1" x14ac:dyDescent="0.25">
      <c r="A151" s="446" t="str">
        <f t="shared" si="2"/>
        <v>Newfoundland and Labrador2020–2021Ambulatory care services</v>
      </c>
      <c r="B151" t="s">
        <v>382</v>
      </c>
      <c r="C151" t="s">
        <v>196</v>
      </c>
      <c r="D151" t="s">
        <v>191</v>
      </c>
      <c r="E151">
        <v>81266</v>
      </c>
      <c r="F151">
        <v>1878881</v>
      </c>
      <c r="G151">
        <v>4.1459135500000001E-2</v>
      </c>
      <c r="H151">
        <v>7321</v>
      </c>
      <c r="I151">
        <v>652404</v>
      </c>
      <c r="J151"/>
      <c r="K151"/>
      <c r="L151">
        <v>120357</v>
      </c>
      <c r="M151">
        <v>4425493</v>
      </c>
      <c r="N151">
        <v>528100</v>
      </c>
      <c r="O151">
        <v>18894469</v>
      </c>
      <c r="P151">
        <v>73550023</v>
      </c>
      <c r="Q151">
        <v>5857856</v>
      </c>
      <c r="R151">
        <v>7321</v>
      </c>
      <c r="S151" t="s">
        <v>74</v>
      </c>
      <c r="T151">
        <v>2495568</v>
      </c>
      <c r="U151">
        <v>1279.7784615385001</v>
      </c>
      <c r="V151">
        <v>81266</v>
      </c>
      <c r="W151">
        <v>1878881</v>
      </c>
      <c r="X151">
        <v>4.1459135500000001E-2</v>
      </c>
      <c r="Y151">
        <v>4.1459135500000001E-2</v>
      </c>
      <c r="Z151">
        <v>7321</v>
      </c>
      <c r="AA151">
        <v>120357</v>
      </c>
      <c r="AB151">
        <v>41.6748717949</v>
      </c>
      <c r="AC151" t="s">
        <v>7799</v>
      </c>
      <c r="AD151">
        <v>963.52871794869998</v>
      </c>
      <c r="AE151" t="s">
        <v>7799</v>
      </c>
      <c r="AF151">
        <v>3.7543589744000001</v>
      </c>
      <c r="AG151" t="s">
        <v>7799</v>
      </c>
      <c r="AH151">
        <v>61.721538461500003</v>
      </c>
      <c r="AI151" t="s">
        <v>7799</v>
      </c>
      <c r="AJ151"/>
      <c r="AK151" t="s">
        <v>7799</v>
      </c>
      <c r="AL151" t="s">
        <v>7799</v>
      </c>
    </row>
    <row r="152" spans="1:38" s="221" customFormat="1" x14ac:dyDescent="0.25">
      <c r="A152" s="446" t="str">
        <f t="shared" si="2"/>
        <v>Newfoundland and Labrador2020–2021Community health services</v>
      </c>
      <c r="B152" t="s">
        <v>382</v>
      </c>
      <c r="C152" t="s">
        <v>196</v>
      </c>
      <c r="D152" t="s">
        <v>193</v>
      </c>
      <c r="E152">
        <v>2159</v>
      </c>
      <c r="F152">
        <v>273411</v>
      </c>
      <c r="G152">
        <v>7.8346700000000002E-3</v>
      </c>
      <c r="H152">
        <v>508</v>
      </c>
      <c r="I152">
        <v>26647</v>
      </c>
      <c r="J152"/>
      <c r="K152"/>
      <c r="L152">
        <v>17543</v>
      </c>
      <c r="M152">
        <v>646996</v>
      </c>
      <c r="N152">
        <v>62022</v>
      </c>
      <c r="O152">
        <v>2160620</v>
      </c>
      <c r="P152">
        <v>9725489</v>
      </c>
      <c r="Q152">
        <v>126242</v>
      </c>
      <c r="R152">
        <v>508</v>
      </c>
      <c r="S152" t="s">
        <v>74</v>
      </c>
      <c r="T152">
        <v>338100</v>
      </c>
      <c r="U152">
        <v>173.38461538460001</v>
      </c>
      <c r="V152">
        <v>2159</v>
      </c>
      <c r="W152">
        <v>273411</v>
      </c>
      <c r="X152">
        <v>7.8346700000000002E-3</v>
      </c>
      <c r="Y152">
        <v>7.8346700000000002E-3</v>
      </c>
      <c r="Z152" t="s">
        <v>5863</v>
      </c>
      <c r="AA152">
        <v>17543</v>
      </c>
      <c r="AB152">
        <v>1.1071794872</v>
      </c>
      <c r="AC152" t="s">
        <v>7799</v>
      </c>
      <c r="AD152">
        <v>140.2107692308</v>
      </c>
      <c r="AE152" t="s">
        <v>7799</v>
      </c>
      <c r="AF152">
        <v>0.26051282050000002</v>
      </c>
      <c r="AG152" t="s">
        <v>7800</v>
      </c>
      <c r="AH152">
        <v>8.9964102564000008</v>
      </c>
      <c r="AI152" t="s">
        <v>7799</v>
      </c>
      <c r="AJ152"/>
      <c r="AK152" t="s">
        <v>7799</v>
      </c>
      <c r="AL152" t="s">
        <v>7799</v>
      </c>
    </row>
    <row r="153" spans="1:38" s="221" customFormat="1" x14ac:dyDescent="0.25">
      <c r="A153" s="446" t="str">
        <f t="shared" si="2"/>
        <v>Newfoundland and Labrador2020–2021Diagnostic and therapeutic services</v>
      </c>
      <c r="B153" t="s">
        <v>382</v>
      </c>
      <c r="C153" t="s">
        <v>196</v>
      </c>
      <c r="D153" t="s">
        <v>192</v>
      </c>
      <c r="E153">
        <v>73905</v>
      </c>
      <c r="F153">
        <v>3086729</v>
      </c>
      <c r="G153">
        <v>2.3382966799999998E-2</v>
      </c>
      <c r="H153">
        <v>4422</v>
      </c>
      <c r="I153">
        <v>469698</v>
      </c>
      <c r="J153"/>
      <c r="K153"/>
      <c r="L153">
        <v>149188</v>
      </c>
      <c r="M153">
        <v>5250986</v>
      </c>
      <c r="N153">
        <v>874708</v>
      </c>
      <c r="O153">
        <v>31309062</v>
      </c>
      <c r="P153">
        <v>114598200</v>
      </c>
      <c r="Q153">
        <v>7409619</v>
      </c>
      <c r="R153">
        <v>4422</v>
      </c>
      <c r="S153" t="s">
        <v>74</v>
      </c>
      <c r="T153">
        <v>4039764</v>
      </c>
      <c r="U153">
        <v>2071.6738461537998</v>
      </c>
      <c r="V153">
        <v>73905</v>
      </c>
      <c r="W153">
        <v>3086729</v>
      </c>
      <c r="X153">
        <v>2.3382966799999998E-2</v>
      </c>
      <c r="Y153">
        <v>2.3382966799999998E-2</v>
      </c>
      <c r="Z153">
        <v>4422</v>
      </c>
      <c r="AA153">
        <v>149188</v>
      </c>
      <c r="AB153">
        <v>37.9</v>
      </c>
      <c r="AC153" t="s">
        <v>7799</v>
      </c>
      <c r="AD153">
        <v>1582.9379487179001</v>
      </c>
      <c r="AE153" t="s">
        <v>7799</v>
      </c>
      <c r="AF153">
        <v>2.2676923077</v>
      </c>
      <c r="AG153" t="s">
        <v>7799</v>
      </c>
      <c r="AH153">
        <v>76.506666666699999</v>
      </c>
      <c r="AI153" t="s">
        <v>7799</v>
      </c>
      <c r="AJ153"/>
      <c r="AK153" t="s">
        <v>7799</v>
      </c>
      <c r="AL153" t="s">
        <v>7799</v>
      </c>
    </row>
    <row r="154" spans="1:38" s="221" customFormat="1" x14ac:dyDescent="0.25">
      <c r="A154" s="446" t="str">
        <f t="shared" si="2"/>
        <v>Newfoundland and Labrador2020–2021Nursing inpatient services</v>
      </c>
      <c r="B154" t="s">
        <v>382</v>
      </c>
      <c r="C154" t="s">
        <v>196</v>
      </c>
      <c r="D154" t="s">
        <v>190</v>
      </c>
      <c r="E154">
        <v>244437</v>
      </c>
      <c r="F154">
        <v>5521320</v>
      </c>
      <c r="G154">
        <v>4.2394606600000002E-2</v>
      </c>
      <c r="H154">
        <v>12553</v>
      </c>
      <c r="I154">
        <v>915746</v>
      </c>
      <c r="J154"/>
      <c r="K154"/>
      <c r="L154">
        <v>356710</v>
      </c>
      <c r="M154">
        <v>12742193</v>
      </c>
      <c r="N154">
        <v>1731919</v>
      </c>
      <c r="O154">
        <v>58357678</v>
      </c>
      <c r="P154">
        <v>209760823</v>
      </c>
      <c r="Q154">
        <v>16214238</v>
      </c>
      <c r="R154">
        <v>12553</v>
      </c>
      <c r="S154" t="s">
        <v>74</v>
      </c>
      <c r="T154">
        <v>7510229</v>
      </c>
      <c r="U154">
        <v>3851.3994871794998</v>
      </c>
      <c r="V154">
        <v>244437</v>
      </c>
      <c r="W154">
        <v>5521320</v>
      </c>
      <c r="X154">
        <v>4.2394606600000002E-2</v>
      </c>
      <c r="Y154">
        <v>4.2394606600000002E-2</v>
      </c>
      <c r="Z154">
        <v>12553</v>
      </c>
      <c r="AA154">
        <v>356710</v>
      </c>
      <c r="AB154">
        <v>125.3523076923</v>
      </c>
      <c r="AC154" t="s">
        <v>7799</v>
      </c>
      <c r="AD154">
        <v>2831.4461538462001</v>
      </c>
      <c r="AE154" t="s">
        <v>7799</v>
      </c>
      <c r="AF154">
        <v>6.4374358974000003</v>
      </c>
      <c r="AG154" t="s">
        <v>7799</v>
      </c>
      <c r="AH154">
        <v>182.92820512820001</v>
      </c>
      <c r="AI154" t="s">
        <v>7799</v>
      </c>
      <c r="AJ154"/>
      <c r="AK154" t="s">
        <v>7799</v>
      </c>
      <c r="AL154" t="s">
        <v>7799</v>
      </c>
    </row>
    <row r="155" spans="1:38" s="221" customFormat="1" x14ac:dyDescent="0.25">
      <c r="A155" s="446" t="str">
        <f t="shared" si="2"/>
        <v>Newfoundland and Labrador2020–2021Research, education and other services</v>
      </c>
      <c r="B155" t="s">
        <v>382</v>
      </c>
      <c r="C155" t="s">
        <v>196</v>
      </c>
      <c r="D155" t="s">
        <v>194</v>
      </c>
      <c r="E155">
        <v>1675.9516833516</v>
      </c>
      <c r="F155">
        <v>381379.98115570261</v>
      </c>
      <c r="G155">
        <v>4.3752139999999997E-3</v>
      </c>
      <c r="H155"/>
      <c r="I155">
        <v>41981</v>
      </c>
      <c r="J155"/>
      <c r="K155"/>
      <c r="L155">
        <v>10222.5329782143</v>
      </c>
      <c r="M155">
        <v>382157.32663190889</v>
      </c>
      <c r="N155">
        <v>50826.656246708997</v>
      </c>
      <c r="O155">
        <v>1992883.228118822</v>
      </c>
      <c r="P155">
        <v>9928836.714333972</v>
      </c>
      <c r="Q155">
        <v>154517.58344510011</v>
      </c>
      <c r="R155" t="s">
        <v>5900</v>
      </c>
      <c r="S155" t="s">
        <v>74</v>
      </c>
      <c r="T155">
        <v>433882.5890857632</v>
      </c>
      <c r="U155">
        <v>222.50389183889999</v>
      </c>
      <c r="V155">
        <v>1675.9516833516</v>
      </c>
      <c r="W155">
        <v>381379.98115570261</v>
      </c>
      <c r="X155">
        <v>4.3752139999999997E-3</v>
      </c>
      <c r="Y155">
        <v>4.3752139999999997E-3</v>
      </c>
      <c r="Z155" t="s">
        <v>5900</v>
      </c>
      <c r="AA155">
        <v>10222.5329782143</v>
      </c>
      <c r="AB155">
        <v>0.85946240169999999</v>
      </c>
      <c r="AC155" t="s">
        <v>7799</v>
      </c>
      <c r="AD155">
        <v>195.57947751570001</v>
      </c>
      <c r="AE155" t="s">
        <v>7799</v>
      </c>
      <c r="AF155"/>
      <c r="AG155" t="s">
        <v>7799</v>
      </c>
      <c r="AH155">
        <v>5.2423246042000002</v>
      </c>
      <c r="AI155" t="s">
        <v>7799</v>
      </c>
      <c r="AJ155"/>
      <c r="AK155" t="s">
        <v>7799</v>
      </c>
      <c r="AL155" t="s">
        <v>7799</v>
      </c>
    </row>
    <row r="156" spans="1:38" s="221" customFormat="1" x14ac:dyDescent="0.25">
      <c r="A156" s="446" t="str">
        <f t="shared" si="2"/>
        <v>Newfoundland and Labrador2020–2021Total</v>
      </c>
      <c r="B156" t="s">
        <v>382</v>
      </c>
      <c r="C156" t="s">
        <v>196</v>
      </c>
      <c r="D156" t="s">
        <v>73</v>
      </c>
      <c r="E156">
        <v>584372.40924310789</v>
      </c>
      <c r="F156">
        <v>16267849.654473441</v>
      </c>
      <c r="G156">
        <v>3.46762823E-2</v>
      </c>
      <c r="H156">
        <v>56457.854558438397</v>
      </c>
      <c r="I156">
        <v>4048932.301746449</v>
      </c>
      <c r="J156"/>
      <c r="K156"/>
      <c r="L156">
        <v>938355.7479999424</v>
      </c>
      <c r="M156">
        <v>30163211.837854769</v>
      </c>
      <c r="N156">
        <v>4651999.6551184831</v>
      </c>
      <c r="O156">
        <v>145910140.09071621</v>
      </c>
      <c r="P156">
        <v>557305152.51576269</v>
      </c>
      <c r="Q156">
        <v>39446631.658903837</v>
      </c>
      <c r="R156">
        <v>56458</v>
      </c>
      <c r="S156" t="s">
        <v>74</v>
      </c>
      <c r="T156">
        <v>21560679.573393472</v>
      </c>
      <c r="U156">
        <v>11056.758755586399</v>
      </c>
      <c r="V156">
        <v>584372.40924310789</v>
      </c>
      <c r="W156">
        <v>16267849.654473441</v>
      </c>
      <c r="X156">
        <v>3.46762823E-2</v>
      </c>
      <c r="Y156">
        <v>3.46762823E-2</v>
      </c>
      <c r="Z156">
        <v>56458</v>
      </c>
      <c r="AA156">
        <v>938355.7479999424</v>
      </c>
      <c r="AB156">
        <v>299.67815858620003</v>
      </c>
      <c r="AC156" t="s">
        <v>7799</v>
      </c>
      <c r="AD156">
        <v>8342.4870022940995</v>
      </c>
      <c r="AE156" t="s">
        <v>7799</v>
      </c>
      <c r="AF156">
        <v>28.952745927399999</v>
      </c>
      <c r="AG156" t="s">
        <v>7799</v>
      </c>
      <c r="AH156">
        <v>481.20807589740002</v>
      </c>
      <c r="AI156" t="s">
        <v>7799</v>
      </c>
      <c r="AJ156"/>
      <c r="AK156" t="s">
        <v>7799</v>
      </c>
      <c r="AL156" t="s">
        <v>7799</v>
      </c>
    </row>
    <row r="157" spans="1:38" s="221" customFormat="1" x14ac:dyDescent="0.25">
      <c r="A157" s="446" t="str">
        <f t="shared" si="2"/>
        <v>Newfoundland and Labrador2021–2022Administrative and support services</v>
      </c>
      <c r="B157" t="s">
        <v>382</v>
      </c>
      <c r="C157" t="s">
        <v>197</v>
      </c>
      <c r="D157" t="s">
        <v>189</v>
      </c>
      <c r="E157">
        <v>206145.0528219557</v>
      </c>
      <c r="F157">
        <v>5125963.7293093111</v>
      </c>
      <c r="G157">
        <v>3.8661074099999998E-2</v>
      </c>
      <c r="H157">
        <v>32018.6400223725</v>
      </c>
      <c r="I157">
        <v>2115084.8186153518</v>
      </c>
      <c r="J157"/>
      <c r="K157"/>
      <c r="L157">
        <v>342952.32733009342</v>
      </c>
      <c r="M157">
        <v>8181658.0847551934</v>
      </c>
      <c r="N157">
        <v>1605019.4463365939</v>
      </c>
      <c r="O157">
        <v>38204565.491764978</v>
      </c>
      <c r="P157">
        <v>142327113.2501516</v>
      </c>
      <c r="Q157">
        <v>10666298.411524121</v>
      </c>
      <c r="R157">
        <v>32019</v>
      </c>
      <c r="S157" t="s">
        <v>74</v>
      </c>
      <c r="T157">
        <v>6969146.868490234</v>
      </c>
      <c r="U157">
        <v>3573.9214710206002</v>
      </c>
      <c r="V157">
        <v>206145.0528219557</v>
      </c>
      <c r="W157">
        <v>5125963.7293093111</v>
      </c>
      <c r="X157">
        <v>3.8661074099999998E-2</v>
      </c>
      <c r="Y157">
        <v>3.8661074099999998E-2</v>
      </c>
      <c r="Z157">
        <v>32019</v>
      </c>
      <c r="AA157">
        <v>342952.32733009342</v>
      </c>
      <c r="AB157">
        <v>105.7154117036</v>
      </c>
      <c r="AC157" t="s">
        <v>7799</v>
      </c>
      <c r="AD157">
        <v>2628.6993483637002</v>
      </c>
      <c r="AE157" t="s">
        <v>7799</v>
      </c>
      <c r="AF157">
        <v>16.419815396099999</v>
      </c>
      <c r="AG157" t="s">
        <v>7799</v>
      </c>
      <c r="AH157">
        <v>175.87298837439999</v>
      </c>
      <c r="AI157" t="s">
        <v>7799</v>
      </c>
      <c r="AJ157"/>
      <c r="AK157" t="s">
        <v>7799</v>
      </c>
      <c r="AL157" t="s">
        <v>7799</v>
      </c>
    </row>
    <row r="158" spans="1:38" s="221" customFormat="1" x14ac:dyDescent="0.25">
      <c r="A158" s="446" t="str">
        <f t="shared" si="2"/>
        <v>Newfoundland and Labrador2021–2022Ambulatory care services</v>
      </c>
      <c r="B158" t="s">
        <v>382</v>
      </c>
      <c r="C158" t="s">
        <v>197</v>
      </c>
      <c r="D158" t="s">
        <v>191</v>
      </c>
      <c r="E158">
        <v>110851</v>
      </c>
      <c r="F158">
        <v>1868638</v>
      </c>
      <c r="G158">
        <v>5.5999805999999999E-2</v>
      </c>
      <c r="H158">
        <v>10863</v>
      </c>
      <c r="I158">
        <v>920618</v>
      </c>
      <c r="J158"/>
      <c r="K158"/>
      <c r="L158">
        <v>153726</v>
      </c>
      <c r="M158">
        <v>5709665</v>
      </c>
      <c r="N158">
        <v>545970</v>
      </c>
      <c r="O158">
        <v>19630807</v>
      </c>
      <c r="P158">
        <v>73567222</v>
      </c>
      <c r="Q158">
        <v>8266500</v>
      </c>
      <c r="R158">
        <v>10863</v>
      </c>
      <c r="S158" t="s">
        <v>74</v>
      </c>
      <c r="T158">
        <v>2536322</v>
      </c>
      <c r="U158">
        <v>1300.6779487179001</v>
      </c>
      <c r="V158">
        <v>110851</v>
      </c>
      <c r="W158">
        <v>1868638</v>
      </c>
      <c r="X158">
        <v>5.5999805999999999E-2</v>
      </c>
      <c r="Y158">
        <v>5.5999805999999999E-2</v>
      </c>
      <c r="Z158">
        <v>10863</v>
      </c>
      <c r="AA158">
        <v>153726</v>
      </c>
      <c r="AB158">
        <v>56.846666666700003</v>
      </c>
      <c r="AC158" t="s">
        <v>7799</v>
      </c>
      <c r="AD158">
        <v>958.27589743589999</v>
      </c>
      <c r="AE158" t="s">
        <v>7799</v>
      </c>
      <c r="AF158">
        <v>5.5707692307999999</v>
      </c>
      <c r="AG158" t="s">
        <v>7799</v>
      </c>
      <c r="AH158">
        <v>78.833846153799996</v>
      </c>
      <c r="AI158" t="s">
        <v>7799</v>
      </c>
      <c r="AJ158"/>
      <c r="AK158" t="s">
        <v>7799</v>
      </c>
      <c r="AL158" t="s">
        <v>7799</v>
      </c>
    </row>
    <row r="159" spans="1:38" s="221" customFormat="1" x14ac:dyDescent="0.25">
      <c r="A159" s="446" t="str">
        <f t="shared" si="2"/>
        <v>Newfoundland and Labrador2021–2022Community health services</v>
      </c>
      <c r="B159" t="s">
        <v>382</v>
      </c>
      <c r="C159" t="s">
        <v>197</v>
      </c>
      <c r="D159" t="s">
        <v>193</v>
      </c>
      <c r="E159">
        <v>3963</v>
      </c>
      <c r="F159">
        <v>283213</v>
      </c>
      <c r="G159">
        <v>1.37998997E-2</v>
      </c>
      <c r="H159"/>
      <c r="I159"/>
      <c r="J159"/>
      <c r="K159"/>
      <c r="L159">
        <v>21333</v>
      </c>
      <c r="M159">
        <v>807317</v>
      </c>
      <c r="N159">
        <v>74655</v>
      </c>
      <c r="O159">
        <v>2688675</v>
      </c>
      <c r="P159">
        <v>10425388</v>
      </c>
      <c r="Q159">
        <v>238521</v>
      </c>
      <c r="R159" t="s">
        <v>74</v>
      </c>
      <c r="S159" t="s">
        <v>74</v>
      </c>
      <c r="T159">
        <v>361831</v>
      </c>
      <c r="U159">
        <v>185.5543589744</v>
      </c>
      <c r="V159">
        <v>3963</v>
      </c>
      <c r="W159">
        <v>283213</v>
      </c>
      <c r="X159">
        <v>1.37998997E-2</v>
      </c>
      <c r="Y159">
        <v>1.37998997E-2</v>
      </c>
      <c r="Z159" t="s">
        <v>74</v>
      </c>
      <c r="AA159">
        <v>21333</v>
      </c>
      <c r="AB159">
        <v>2.0323076922999999</v>
      </c>
      <c r="AC159" t="s">
        <v>7799</v>
      </c>
      <c r="AD159">
        <v>145.23743589739999</v>
      </c>
      <c r="AE159" t="s">
        <v>7799</v>
      </c>
      <c r="AF159"/>
      <c r="AG159" t="s">
        <v>7799</v>
      </c>
      <c r="AH159">
        <v>10.94</v>
      </c>
      <c r="AI159" t="s">
        <v>7799</v>
      </c>
      <c r="AJ159"/>
      <c r="AK159" t="s">
        <v>7799</v>
      </c>
      <c r="AL159" t="s">
        <v>7799</v>
      </c>
    </row>
    <row r="160" spans="1:38" s="221" customFormat="1" x14ac:dyDescent="0.25">
      <c r="A160" s="446" t="str">
        <f t="shared" si="2"/>
        <v>Newfoundland and Labrador2021–2022Diagnostic and therapeutic services</v>
      </c>
      <c r="B160" t="s">
        <v>382</v>
      </c>
      <c r="C160" t="s">
        <v>197</v>
      </c>
      <c r="D160" t="s">
        <v>192</v>
      </c>
      <c r="E160">
        <v>97719</v>
      </c>
      <c r="F160">
        <v>3158188</v>
      </c>
      <c r="G160">
        <v>3.0012835099999999E-2</v>
      </c>
      <c r="H160">
        <v>8244</v>
      </c>
      <c r="I160">
        <v>874377</v>
      </c>
      <c r="J160"/>
      <c r="K160"/>
      <c r="L160">
        <v>217903</v>
      </c>
      <c r="M160">
        <v>7951250</v>
      </c>
      <c r="N160">
        <v>859713</v>
      </c>
      <c r="O160">
        <v>30496463</v>
      </c>
      <c r="P160">
        <v>119906909</v>
      </c>
      <c r="Q160">
        <v>9519223</v>
      </c>
      <c r="R160">
        <v>8244</v>
      </c>
      <c r="S160" t="s">
        <v>74</v>
      </c>
      <c r="T160">
        <v>4123864</v>
      </c>
      <c r="U160">
        <v>2114.8020512820999</v>
      </c>
      <c r="V160">
        <v>97719</v>
      </c>
      <c r="W160">
        <v>3158188</v>
      </c>
      <c r="X160">
        <v>3.0012835099999999E-2</v>
      </c>
      <c r="Y160">
        <v>3.0012835099999999E-2</v>
      </c>
      <c r="Z160">
        <v>8244</v>
      </c>
      <c r="AA160">
        <v>217903</v>
      </c>
      <c r="AB160">
        <v>50.1123076923</v>
      </c>
      <c r="AC160" t="s">
        <v>7799</v>
      </c>
      <c r="AD160">
        <v>1619.5835897436</v>
      </c>
      <c r="AE160" t="s">
        <v>7799</v>
      </c>
      <c r="AF160">
        <v>4.2276923076999999</v>
      </c>
      <c r="AG160" t="s">
        <v>7799</v>
      </c>
      <c r="AH160">
        <v>111.7451282051</v>
      </c>
      <c r="AI160" t="s">
        <v>7799</v>
      </c>
      <c r="AJ160"/>
      <c r="AK160" t="s">
        <v>7799</v>
      </c>
      <c r="AL160" t="s">
        <v>7799</v>
      </c>
    </row>
    <row r="161" spans="1:38" s="221" customFormat="1" x14ac:dyDescent="0.25">
      <c r="A161" s="446" t="str">
        <f t="shared" si="2"/>
        <v>Newfoundland and Labrador2021–2022Nursing inpatient services</v>
      </c>
      <c r="B161" t="s">
        <v>382</v>
      </c>
      <c r="C161" t="s">
        <v>197</v>
      </c>
      <c r="D161" t="s">
        <v>190</v>
      </c>
      <c r="E161">
        <v>337182</v>
      </c>
      <c r="F161">
        <v>5393906</v>
      </c>
      <c r="G161">
        <v>5.8833854900000003E-2</v>
      </c>
      <c r="H161">
        <v>24710</v>
      </c>
      <c r="I161">
        <v>1824218</v>
      </c>
      <c r="J161"/>
      <c r="K161"/>
      <c r="L161">
        <v>416573</v>
      </c>
      <c r="M161">
        <v>15013233</v>
      </c>
      <c r="N161">
        <v>1763397</v>
      </c>
      <c r="O161">
        <v>59068281</v>
      </c>
      <c r="P161">
        <v>205904972</v>
      </c>
      <c r="Q161">
        <v>22844914</v>
      </c>
      <c r="R161">
        <v>24710</v>
      </c>
      <c r="S161" t="s">
        <v>74</v>
      </c>
      <c r="T161">
        <v>7519195</v>
      </c>
      <c r="U161">
        <v>3855.9974358974</v>
      </c>
      <c r="V161">
        <v>337182</v>
      </c>
      <c r="W161">
        <v>5393906</v>
      </c>
      <c r="X161">
        <v>5.8833854900000003E-2</v>
      </c>
      <c r="Y161">
        <v>5.8833854900000003E-2</v>
      </c>
      <c r="Z161">
        <v>24710</v>
      </c>
      <c r="AA161">
        <v>416573</v>
      </c>
      <c r="AB161">
        <v>172.91384615379999</v>
      </c>
      <c r="AC161" t="s">
        <v>7799</v>
      </c>
      <c r="AD161">
        <v>2766.1056410256001</v>
      </c>
      <c r="AE161" t="s">
        <v>7799</v>
      </c>
      <c r="AF161">
        <v>12.6717948718</v>
      </c>
      <c r="AG161" t="s">
        <v>7799</v>
      </c>
      <c r="AH161">
        <v>213.62717948720001</v>
      </c>
      <c r="AI161" t="s">
        <v>7799</v>
      </c>
      <c r="AJ161"/>
      <c r="AK161" t="s">
        <v>7799</v>
      </c>
      <c r="AL161" t="s">
        <v>7799</v>
      </c>
    </row>
    <row r="162" spans="1:38" s="221" customFormat="1" x14ac:dyDescent="0.25">
      <c r="A162" s="446" t="str">
        <f t="shared" si="2"/>
        <v>Newfoundland and Labrador2021–2022Research, education and other services</v>
      </c>
      <c r="B162" t="s">
        <v>382</v>
      </c>
      <c r="C162" t="s">
        <v>197</v>
      </c>
      <c r="D162" t="s">
        <v>194</v>
      </c>
      <c r="E162">
        <v>2664.5955902678002</v>
      </c>
      <c r="F162">
        <v>377941.48214243981</v>
      </c>
      <c r="G162">
        <v>7.0009275999999999E-3</v>
      </c>
      <c r="H162"/>
      <c r="I162">
        <v>66079</v>
      </c>
      <c r="J162"/>
      <c r="K162"/>
      <c r="L162">
        <v>12671.4407574246</v>
      </c>
      <c r="M162">
        <v>504423.74014142691</v>
      </c>
      <c r="N162">
        <v>54072.105908365898</v>
      </c>
      <c r="O162">
        <v>2233428.8537234282</v>
      </c>
      <c r="P162">
        <v>9957526.1857062411</v>
      </c>
      <c r="Q162">
        <v>240830.53453432361</v>
      </c>
      <c r="R162" t="s">
        <v>5900</v>
      </c>
      <c r="S162" t="s">
        <v>74</v>
      </c>
      <c r="T162">
        <v>434678.18364107353</v>
      </c>
      <c r="U162">
        <v>222.9118890467</v>
      </c>
      <c r="V162">
        <v>2664.5955902678002</v>
      </c>
      <c r="W162">
        <v>377941.48214243981</v>
      </c>
      <c r="X162">
        <v>7.0009275999999999E-3</v>
      </c>
      <c r="Y162">
        <v>7.0009275999999999E-3</v>
      </c>
      <c r="Z162" t="s">
        <v>5900</v>
      </c>
      <c r="AA162">
        <v>12671.4407574246</v>
      </c>
      <c r="AB162">
        <v>1.3664592770999999</v>
      </c>
      <c r="AC162" t="s">
        <v>7799</v>
      </c>
      <c r="AD162">
        <v>193.81614468839999</v>
      </c>
      <c r="AE162" t="s">
        <v>7799</v>
      </c>
      <c r="AF162"/>
      <c r="AG162" t="s">
        <v>7799</v>
      </c>
      <c r="AH162">
        <v>6.4981747474000002</v>
      </c>
      <c r="AI162" t="s">
        <v>7799</v>
      </c>
      <c r="AJ162"/>
      <c r="AK162" t="s">
        <v>7799</v>
      </c>
      <c r="AL162" t="s">
        <v>7799</v>
      </c>
    </row>
    <row r="163" spans="1:38" s="221" customFormat="1" x14ac:dyDescent="0.25">
      <c r="A163" s="446" t="str">
        <f t="shared" si="2"/>
        <v>Newfoundland and Labrador2021–2022Total</v>
      </c>
      <c r="B163" t="s">
        <v>382</v>
      </c>
      <c r="C163" t="s">
        <v>197</v>
      </c>
      <c r="D163" t="s">
        <v>73</v>
      </c>
      <c r="E163">
        <v>758524.64841222344</v>
      </c>
      <c r="F163">
        <v>16207850.21145175</v>
      </c>
      <c r="G163">
        <v>4.47075262E-2</v>
      </c>
      <c r="H163">
        <v>75835.640022372507</v>
      </c>
      <c r="I163">
        <v>5800376.8186153527</v>
      </c>
      <c r="J163"/>
      <c r="K163"/>
      <c r="L163">
        <v>1165158.7680875179</v>
      </c>
      <c r="M163">
        <v>38167546.824896619</v>
      </c>
      <c r="N163">
        <v>4902826.5522449603</v>
      </c>
      <c r="O163">
        <v>152322220.3454884</v>
      </c>
      <c r="P163">
        <v>562089130.43585777</v>
      </c>
      <c r="Q163">
        <v>51776286.946058437</v>
      </c>
      <c r="R163">
        <v>75836</v>
      </c>
      <c r="S163" t="s">
        <v>74</v>
      </c>
      <c r="T163">
        <v>21945037.05213131</v>
      </c>
      <c r="U163">
        <v>11253.8651549391</v>
      </c>
      <c r="V163">
        <v>758524.64841222344</v>
      </c>
      <c r="W163">
        <v>16207850.21145175</v>
      </c>
      <c r="X163">
        <v>4.47075262E-2</v>
      </c>
      <c r="Y163">
        <v>4.47075262E-2</v>
      </c>
      <c r="Z163">
        <v>75836</v>
      </c>
      <c r="AA163">
        <v>1165158.7680875179</v>
      </c>
      <c r="AB163">
        <v>388.98699918580002</v>
      </c>
      <c r="AC163" t="s">
        <v>7799</v>
      </c>
      <c r="AD163">
        <v>8311.7180571546996</v>
      </c>
      <c r="AE163" t="s">
        <v>7799</v>
      </c>
      <c r="AF163">
        <v>38.8900718063</v>
      </c>
      <c r="AG163" t="s">
        <v>7799</v>
      </c>
      <c r="AH163">
        <v>597.51731696800005</v>
      </c>
      <c r="AI163" t="s">
        <v>7799</v>
      </c>
      <c r="AJ163"/>
      <c r="AK163" t="s">
        <v>7799</v>
      </c>
      <c r="AL163" t="s">
        <v>7799</v>
      </c>
    </row>
    <row r="164" spans="1:38" s="221" customFormat="1" x14ac:dyDescent="0.25">
      <c r="A164" s="446" t="str">
        <f t="shared" si="2"/>
        <v>Newfoundland and Labrador2022–2023Administrative and support services</v>
      </c>
      <c r="B164" t="s">
        <v>382</v>
      </c>
      <c r="C164" t="s">
        <v>198</v>
      </c>
      <c r="D164" t="s">
        <v>189</v>
      </c>
      <c r="E164">
        <v>216769.10236001911</v>
      </c>
      <c r="F164">
        <v>5075095.232586205</v>
      </c>
      <c r="G164">
        <v>4.0962709700000002E-2</v>
      </c>
      <c r="H164">
        <v>25665.477807183899</v>
      </c>
      <c r="I164">
        <v>866466.23383470008</v>
      </c>
      <c r="J164"/>
      <c r="K164"/>
      <c r="L164">
        <v>365412.48655020999</v>
      </c>
      <c r="M164">
        <v>9001200.1413078085</v>
      </c>
      <c r="N164">
        <v>1678325.3391567559</v>
      </c>
      <c r="O164">
        <v>41494459.803527392</v>
      </c>
      <c r="P164">
        <v>147400813.08066601</v>
      </c>
      <c r="Q164">
        <v>11190522.49824835</v>
      </c>
      <c r="R164">
        <v>25665</v>
      </c>
      <c r="S164" t="s">
        <v>74</v>
      </c>
      <c r="T164">
        <v>6995855.1519101644</v>
      </c>
      <c r="U164">
        <v>3587.6180266206002</v>
      </c>
      <c r="V164">
        <v>216769.10236001911</v>
      </c>
      <c r="W164">
        <v>5075095.232586205</v>
      </c>
      <c r="X164">
        <v>4.0962709700000002E-2</v>
      </c>
      <c r="Y164">
        <v>4.0962709700000002E-2</v>
      </c>
      <c r="Z164">
        <v>25665</v>
      </c>
      <c r="AA164">
        <v>365412.48655020999</v>
      </c>
      <c r="AB164">
        <v>111.1636422359</v>
      </c>
      <c r="AC164" t="s">
        <v>7799</v>
      </c>
      <c r="AD164">
        <v>2602.6129397877999</v>
      </c>
      <c r="AE164" t="s">
        <v>7799</v>
      </c>
      <c r="AF164">
        <v>13.1617834909</v>
      </c>
      <c r="AG164" t="s">
        <v>7799</v>
      </c>
      <c r="AH164">
        <v>187.39101874369999</v>
      </c>
      <c r="AI164" t="s">
        <v>7799</v>
      </c>
      <c r="AJ164"/>
      <c r="AK164" t="s">
        <v>7799</v>
      </c>
      <c r="AL164" t="s">
        <v>7799</v>
      </c>
    </row>
    <row r="165" spans="1:38" s="221" customFormat="1" x14ac:dyDescent="0.25">
      <c r="A165" s="446" t="str">
        <f t="shared" si="2"/>
        <v>Newfoundland and Labrador2022–2023Ambulatory care services</v>
      </c>
      <c r="B165" t="s">
        <v>382</v>
      </c>
      <c r="C165" t="s">
        <v>198</v>
      </c>
      <c r="D165" t="s">
        <v>191</v>
      </c>
      <c r="E165">
        <v>133783</v>
      </c>
      <c r="F165">
        <v>1894131</v>
      </c>
      <c r="G165">
        <v>6.5970746299999994E-2</v>
      </c>
      <c r="H165">
        <v>41082</v>
      </c>
      <c r="I165">
        <v>5985719</v>
      </c>
      <c r="J165"/>
      <c r="K165"/>
      <c r="L165">
        <v>141964</v>
      </c>
      <c r="M165">
        <v>5330319</v>
      </c>
      <c r="N165">
        <v>577181</v>
      </c>
      <c r="O165">
        <v>20944165</v>
      </c>
      <c r="P165">
        <v>75029017</v>
      </c>
      <c r="Q165">
        <v>10636430</v>
      </c>
      <c r="R165">
        <v>41082</v>
      </c>
      <c r="S165" t="s">
        <v>74</v>
      </c>
      <c r="T165">
        <v>2646177</v>
      </c>
      <c r="U165">
        <v>1357.0138461537999</v>
      </c>
      <c r="V165">
        <v>133783</v>
      </c>
      <c r="W165">
        <v>1894131</v>
      </c>
      <c r="X165">
        <v>6.5970746299999994E-2</v>
      </c>
      <c r="Y165">
        <v>6.5970746299999994E-2</v>
      </c>
      <c r="Z165">
        <v>41082</v>
      </c>
      <c r="AA165">
        <v>141964</v>
      </c>
      <c r="AB165">
        <v>68.606666666699994</v>
      </c>
      <c r="AC165" t="s">
        <v>7799</v>
      </c>
      <c r="AD165">
        <v>971.34923076919995</v>
      </c>
      <c r="AE165" t="s">
        <v>7799</v>
      </c>
      <c r="AF165">
        <v>21.0676923077</v>
      </c>
      <c r="AG165" t="s">
        <v>7799</v>
      </c>
      <c r="AH165">
        <v>72.802051282099995</v>
      </c>
      <c r="AI165" t="s">
        <v>7799</v>
      </c>
      <c r="AJ165"/>
      <c r="AK165" t="s">
        <v>7799</v>
      </c>
      <c r="AL165" t="s">
        <v>7799</v>
      </c>
    </row>
    <row r="166" spans="1:38" s="221" customFormat="1" x14ac:dyDescent="0.25">
      <c r="A166" s="446" t="str">
        <f t="shared" si="2"/>
        <v>Newfoundland and Labrador2022–2023Community health services</v>
      </c>
      <c r="B166" t="s">
        <v>382</v>
      </c>
      <c r="C166" t="s">
        <v>198</v>
      </c>
      <c r="D166" t="s">
        <v>193</v>
      </c>
      <c r="E166">
        <v>3684</v>
      </c>
      <c r="F166">
        <v>266421</v>
      </c>
      <c r="G166">
        <v>1.36391403E-2</v>
      </c>
      <c r="H166"/>
      <c r="I166"/>
      <c r="J166"/>
      <c r="K166"/>
      <c r="L166">
        <v>20673</v>
      </c>
      <c r="M166">
        <v>766220</v>
      </c>
      <c r="N166">
        <v>80866</v>
      </c>
      <c r="O166">
        <v>2968178</v>
      </c>
      <c r="P166">
        <v>9965436</v>
      </c>
      <c r="Q166">
        <v>279608</v>
      </c>
      <c r="R166" t="s">
        <v>74</v>
      </c>
      <c r="S166" t="s">
        <v>74</v>
      </c>
      <c r="T166">
        <v>350971</v>
      </c>
      <c r="U166">
        <v>179.98512820510001</v>
      </c>
      <c r="V166">
        <v>3684</v>
      </c>
      <c r="W166">
        <v>266421</v>
      </c>
      <c r="X166">
        <v>1.36391403E-2</v>
      </c>
      <c r="Y166">
        <v>1.36391403E-2</v>
      </c>
      <c r="Z166" t="s">
        <v>74</v>
      </c>
      <c r="AA166">
        <v>20673</v>
      </c>
      <c r="AB166">
        <v>1.8892307692000001</v>
      </c>
      <c r="AC166" t="s">
        <v>7799</v>
      </c>
      <c r="AD166">
        <v>136.6261538462</v>
      </c>
      <c r="AE166" t="s">
        <v>7799</v>
      </c>
      <c r="AF166"/>
      <c r="AG166" t="s">
        <v>7799</v>
      </c>
      <c r="AH166">
        <v>10.601538461500001</v>
      </c>
      <c r="AI166" t="s">
        <v>7799</v>
      </c>
      <c r="AJ166"/>
      <c r="AK166" t="s">
        <v>7799</v>
      </c>
      <c r="AL166" t="s">
        <v>7799</v>
      </c>
    </row>
    <row r="167" spans="1:38" s="221" customFormat="1" x14ac:dyDescent="0.25">
      <c r="A167" s="446" t="str">
        <f t="shared" si="2"/>
        <v>Newfoundland and Labrador2022–2023Diagnostic and therapeutic services</v>
      </c>
      <c r="B167" t="s">
        <v>382</v>
      </c>
      <c r="C167" t="s">
        <v>198</v>
      </c>
      <c r="D167" t="s">
        <v>192</v>
      </c>
      <c r="E167">
        <v>103211</v>
      </c>
      <c r="F167">
        <v>3105961</v>
      </c>
      <c r="G167">
        <v>3.2161255299999997E-2</v>
      </c>
      <c r="H167">
        <v>10574</v>
      </c>
      <c r="I167">
        <v>868908</v>
      </c>
      <c r="J167"/>
      <c r="K167"/>
      <c r="L167">
        <v>229570</v>
      </c>
      <c r="M167">
        <v>8523881</v>
      </c>
      <c r="N167">
        <v>915030</v>
      </c>
      <c r="O167">
        <v>33320146</v>
      </c>
      <c r="P167">
        <v>120651594</v>
      </c>
      <c r="Q167">
        <v>10781941</v>
      </c>
      <c r="R167">
        <v>10574</v>
      </c>
      <c r="S167" t="s">
        <v>74</v>
      </c>
      <c r="T167">
        <v>4134776</v>
      </c>
      <c r="U167">
        <v>2120.3979487178999</v>
      </c>
      <c r="V167">
        <v>103211</v>
      </c>
      <c r="W167">
        <v>3105961</v>
      </c>
      <c r="X167">
        <v>3.2161255299999997E-2</v>
      </c>
      <c r="Y167">
        <v>3.2161255299999997E-2</v>
      </c>
      <c r="Z167">
        <v>10574</v>
      </c>
      <c r="AA167">
        <v>229570</v>
      </c>
      <c r="AB167">
        <v>52.928717948699997</v>
      </c>
      <c r="AC167" t="s">
        <v>7799</v>
      </c>
      <c r="AD167">
        <v>1592.8005128205</v>
      </c>
      <c r="AE167" t="s">
        <v>7799</v>
      </c>
      <c r="AF167">
        <v>5.4225641026</v>
      </c>
      <c r="AG167" t="s">
        <v>7799</v>
      </c>
      <c r="AH167">
        <v>117.7282051282</v>
      </c>
      <c r="AI167" t="s">
        <v>7799</v>
      </c>
      <c r="AJ167"/>
      <c r="AK167" t="s">
        <v>7799</v>
      </c>
      <c r="AL167" t="s">
        <v>7799</v>
      </c>
    </row>
    <row r="168" spans="1:38" s="221" customFormat="1" x14ac:dyDescent="0.25">
      <c r="A168" s="446" t="str">
        <f t="shared" si="2"/>
        <v>Newfoundland and Labrador2022–2023Nursing inpatient services</v>
      </c>
      <c r="B168" t="s">
        <v>382</v>
      </c>
      <c r="C168" t="s">
        <v>198</v>
      </c>
      <c r="D168" t="s">
        <v>190</v>
      </c>
      <c r="E168">
        <v>383894</v>
      </c>
      <c r="F168">
        <v>5235195</v>
      </c>
      <c r="G168">
        <v>6.83196155E-2</v>
      </c>
      <c r="H168">
        <v>145465</v>
      </c>
      <c r="I168">
        <v>21452522</v>
      </c>
      <c r="J168"/>
      <c r="K168"/>
      <c r="L168">
        <v>385756</v>
      </c>
      <c r="M168">
        <v>14104198</v>
      </c>
      <c r="N168">
        <v>1754929</v>
      </c>
      <c r="O168">
        <v>59218255</v>
      </c>
      <c r="P168">
        <v>201951970</v>
      </c>
      <c r="Q168">
        <v>28630876</v>
      </c>
      <c r="R168">
        <v>145465</v>
      </c>
      <c r="S168" t="s">
        <v>74</v>
      </c>
      <c r="T168">
        <v>7519483</v>
      </c>
      <c r="U168">
        <v>3856.1451282050998</v>
      </c>
      <c r="V168">
        <v>383894</v>
      </c>
      <c r="W168">
        <v>5235195</v>
      </c>
      <c r="X168">
        <v>6.83196155E-2</v>
      </c>
      <c r="Y168">
        <v>6.83196155E-2</v>
      </c>
      <c r="Z168">
        <v>145465</v>
      </c>
      <c r="AA168">
        <v>385756</v>
      </c>
      <c r="AB168">
        <v>196.86871794870001</v>
      </c>
      <c r="AC168" t="s">
        <v>7799</v>
      </c>
      <c r="AD168">
        <v>2684.7153846154001</v>
      </c>
      <c r="AE168" t="s">
        <v>7799</v>
      </c>
      <c r="AF168">
        <v>74.597435897400004</v>
      </c>
      <c r="AG168" t="s">
        <v>7799</v>
      </c>
      <c r="AH168">
        <v>197.8235897436</v>
      </c>
      <c r="AI168" t="s">
        <v>7799</v>
      </c>
      <c r="AJ168"/>
      <c r="AK168" t="s">
        <v>7799</v>
      </c>
      <c r="AL168" t="s">
        <v>7799</v>
      </c>
    </row>
    <row r="169" spans="1:38" s="221" customFormat="1" x14ac:dyDescent="0.25">
      <c r="A169" s="446" t="str">
        <f t="shared" si="2"/>
        <v>Newfoundland and Labrador2022–2023Research, education and other services</v>
      </c>
      <c r="B169" t="s">
        <v>382</v>
      </c>
      <c r="C169" t="s">
        <v>198</v>
      </c>
      <c r="D169" t="s">
        <v>194</v>
      </c>
      <c r="E169">
        <v>1174.6139041685001</v>
      </c>
      <c r="F169">
        <v>373348.49074617191</v>
      </c>
      <c r="G169">
        <v>3.1362921999999998E-3</v>
      </c>
      <c r="H169">
        <v>420</v>
      </c>
      <c r="I169">
        <v>66481</v>
      </c>
      <c r="J169"/>
      <c r="K169"/>
      <c r="L169">
        <v>14673.4928281599</v>
      </c>
      <c r="M169">
        <v>584599.96465977037</v>
      </c>
      <c r="N169">
        <v>62342.322582102097</v>
      </c>
      <c r="O169">
        <v>2620764.38721991</v>
      </c>
      <c r="P169">
        <v>10596876.60698032</v>
      </c>
      <c r="Q169">
        <v>149121.78155135541</v>
      </c>
      <c r="R169">
        <v>420</v>
      </c>
      <c r="S169" t="s">
        <v>74</v>
      </c>
      <c r="T169">
        <v>437285.42723244248</v>
      </c>
      <c r="U169">
        <v>224.24893704230001</v>
      </c>
      <c r="V169">
        <v>1174.6139041685001</v>
      </c>
      <c r="W169">
        <v>373348.49074617191</v>
      </c>
      <c r="X169">
        <v>3.1362921999999998E-3</v>
      </c>
      <c r="Y169">
        <v>3.1362921999999998E-3</v>
      </c>
      <c r="Z169" t="s">
        <v>5863</v>
      </c>
      <c r="AA169">
        <v>14673.4928281599</v>
      </c>
      <c r="AB169">
        <v>0.60236610469999996</v>
      </c>
      <c r="AC169" t="s">
        <v>7799</v>
      </c>
      <c r="AD169">
        <v>191.4607644852</v>
      </c>
      <c r="AE169" t="s">
        <v>7799</v>
      </c>
      <c r="AF169">
        <v>0.21538461540000001</v>
      </c>
      <c r="AG169" t="s">
        <v>7800</v>
      </c>
      <c r="AH169">
        <v>7.5248681169999996</v>
      </c>
      <c r="AI169" t="s">
        <v>7799</v>
      </c>
      <c r="AJ169"/>
      <c r="AK169" t="s">
        <v>7799</v>
      </c>
      <c r="AL169" t="s">
        <v>7799</v>
      </c>
    </row>
    <row r="170" spans="1:38" s="221" customFormat="1" x14ac:dyDescent="0.25">
      <c r="A170" s="446" t="str">
        <f t="shared" si="2"/>
        <v>Newfoundland and Labrador2022–2023Total</v>
      </c>
      <c r="B170" t="s">
        <v>382</v>
      </c>
      <c r="C170" t="s">
        <v>198</v>
      </c>
      <c r="D170" t="s">
        <v>73</v>
      </c>
      <c r="E170">
        <v>842515.71626418759</v>
      </c>
      <c r="F170">
        <v>15950151.723332381</v>
      </c>
      <c r="G170">
        <v>5.0171643000000002E-2</v>
      </c>
      <c r="H170">
        <v>223206.4778071839</v>
      </c>
      <c r="I170">
        <v>29240096.233834699</v>
      </c>
      <c r="J170"/>
      <c r="K170"/>
      <c r="L170">
        <v>1158048.9793783701</v>
      </c>
      <c r="M170">
        <v>38310418.105967581</v>
      </c>
      <c r="N170">
        <v>5068673.6617388586</v>
      </c>
      <c r="O170">
        <v>160565968.19074729</v>
      </c>
      <c r="P170">
        <v>565595706.68764639</v>
      </c>
      <c r="Q170">
        <v>61668499.279799707</v>
      </c>
      <c r="R170">
        <v>223206</v>
      </c>
      <c r="S170" t="s">
        <v>74</v>
      </c>
      <c r="T170">
        <v>22084547.579142611</v>
      </c>
      <c r="U170">
        <v>11325.4090149449</v>
      </c>
      <c r="V170">
        <v>842515.71626418759</v>
      </c>
      <c r="W170">
        <v>15950151.723332381</v>
      </c>
      <c r="X170">
        <v>5.0171643000000002E-2</v>
      </c>
      <c r="Y170">
        <v>5.0171643000000002E-2</v>
      </c>
      <c r="Z170">
        <v>223206</v>
      </c>
      <c r="AA170">
        <v>1158048.9793783701</v>
      </c>
      <c r="AB170">
        <v>432.05934167390001</v>
      </c>
      <c r="AC170" t="s">
        <v>7799</v>
      </c>
      <c r="AD170">
        <v>8179.5649863242998</v>
      </c>
      <c r="AE170" t="s">
        <v>7799</v>
      </c>
      <c r="AF170">
        <v>114.4648604139</v>
      </c>
      <c r="AG170" t="s">
        <v>7799</v>
      </c>
      <c r="AH170">
        <v>593.87127147609999</v>
      </c>
      <c r="AI170" t="s">
        <v>7799</v>
      </c>
      <c r="AJ170"/>
      <c r="AK170" t="s">
        <v>7799</v>
      </c>
      <c r="AL170" t="s">
        <v>7799</v>
      </c>
    </row>
    <row r="171" spans="1:38" s="221" customFormat="1" x14ac:dyDescent="0.25">
      <c r="A171" s="446" t="str">
        <f t="shared" si="2"/>
        <v>Newfoundland and Labrador2023–2024Administrative and support services</v>
      </c>
      <c r="B171" t="s">
        <v>382</v>
      </c>
      <c r="C171" t="s">
        <v>199</v>
      </c>
      <c r="D171" t="s">
        <v>189</v>
      </c>
      <c r="E171">
        <v>220145.04865345499</v>
      </c>
      <c r="F171">
        <v>4654507.978876479</v>
      </c>
      <c r="G171">
        <v>4.5161172999999999E-2</v>
      </c>
      <c r="H171">
        <v>31023.906170727601</v>
      </c>
      <c r="I171">
        <v>1521678.455166359</v>
      </c>
      <c r="J171"/>
      <c r="K171"/>
      <c r="L171">
        <v>284224.05345125869</v>
      </c>
      <c r="M171">
        <v>7060311.9342489894</v>
      </c>
      <c r="N171">
        <v>1453439.161160562</v>
      </c>
      <c r="O171">
        <v>36181635.714562774</v>
      </c>
      <c r="P171">
        <v>133180721.1121558</v>
      </c>
      <c r="Q171">
        <v>10982136.373740161</v>
      </c>
      <c r="R171">
        <v>31024</v>
      </c>
      <c r="S171" t="s">
        <v>74</v>
      </c>
      <c r="T171">
        <v>6359116.0948612243</v>
      </c>
      <c r="U171">
        <v>3248.5905976303002</v>
      </c>
      <c r="V171">
        <v>220145.04865345499</v>
      </c>
      <c r="W171">
        <v>4654507.978876479</v>
      </c>
      <c r="X171">
        <v>4.5161172999999999E-2</v>
      </c>
      <c r="Y171">
        <v>4.5161172999999999E-2</v>
      </c>
      <c r="Z171">
        <v>31024</v>
      </c>
      <c r="AA171">
        <v>284224.05345125869</v>
      </c>
      <c r="AB171">
        <v>112.4623492483</v>
      </c>
      <c r="AC171" t="s">
        <v>7799</v>
      </c>
      <c r="AD171">
        <v>2377.7818538321999</v>
      </c>
      <c r="AE171" t="s">
        <v>7799</v>
      </c>
      <c r="AF171">
        <v>15.8487387845</v>
      </c>
      <c r="AG171" t="s">
        <v>7799</v>
      </c>
      <c r="AH171">
        <v>145.1974730275</v>
      </c>
      <c r="AI171" t="s">
        <v>7799</v>
      </c>
      <c r="AJ171"/>
      <c r="AK171" t="s">
        <v>7799</v>
      </c>
      <c r="AL171" t="s">
        <v>7799</v>
      </c>
    </row>
    <row r="172" spans="1:38" s="221" customFormat="1" x14ac:dyDescent="0.25">
      <c r="A172" s="446" t="str">
        <f t="shared" si="2"/>
        <v>Newfoundland and Labrador2023–2024Ambulatory care services</v>
      </c>
      <c r="B172" t="s">
        <v>382</v>
      </c>
      <c r="C172" t="s">
        <v>199</v>
      </c>
      <c r="D172" t="s">
        <v>191</v>
      </c>
      <c r="E172">
        <v>149108</v>
      </c>
      <c r="F172">
        <v>1851313</v>
      </c>
      <c r="G172">
        <v>7.4538309699999999E-2</v>
      </c>
      <c r="H172">
        <v>138918</v>
      </c>
      <c r="I172">
        <v>26399214</v>
      </c>
      <c r="J172"/>
      <c r="K172"/>
      <c r="L172">
        <v>116095</v>
      </c>
      <c r="M172">
        <v>4540669</v>
      </c>
      <c r="N172">
        <v>517159</v>
      </c>
      <c r="O172">
        <v>20294828</v>
      </c>
      <c r="P172">
        <v>81246631</v>
      </c>
      <c r="Q172">
        <v>10935529</v>
      </c>
      <c r="R172">
        <v>138918</v>
      </c>
      <c r="S172" t="s">
        <v>74</v>
      </c>
      <c r="T172">
        <v>2656498</v>
      </c>
      <c r="U172">
        <v>1357.0871008940001</v>
      </c>
      <c r="V172">
        <v>149108</v>
      </c>
      <c r="W172">
        <v>1851313</v>
      </c>
      <c r="X172">
        <v>7.4538309699999999E-2</v>
      </c>
      <c r="Y172">
        <v>7.4538309699999999E-2</v>
      </c>
      <c r="Z172">
        <v>138918</v>
      </c>
      <c r="AA172">
        <v>116095</v>
      </c>
      <c r="AB172">
        <v>76.172669220900005</v>
      </c>
      <c r="AC172" t="s">
        <v>7799</v>
      </c>
      <c r="AD172">
        <v>945.7537675607</v>
      </c>
      <c r="AE172" t="s">
        <v>7799</v>
      </c>
      <c r="AF172">
        <v>70.967049808400006</v>
      </c>
      <c r="AG172" t="s">
        <v>7799</v>
      </c>
      <c r="AH172">
        <v>59.3077905492</v>
      </c>
      <c r="AI172" t="s">
        <v>7799</v>
      </c>
      <c r="AJ172"/>
      <c r="AK172" t="s">
        <v>7799</v>
      </c>
      <c r="AL172" t="s">
        <v>7799</v>
      </c>
    </row>
    <row r="173" spans="1:38" s="221" customFormat="1" x14ac:dyDescent="0.25">
      <c r="A173" s="446" t="str">
        <f t="shared" si="2"/>
        <v>Newfoundland and Labrador2023–2024Community health services</v>
      </c>
      <c r="B173" t="s">
        <v>382</v>
      </c>
      <c r="C173" t="s">
        <v>199</v>
      </c>
      <c r="D173" t="s">
        <v>193</v>
      </c>
      <c r="E173">
        <v>3528</v>
      </c>
      <c r="F173">
        <v>284623</v>
      </c>
      <c r="G173">
        <v>1.22435806E-2</v>
      </c>
      <c r="H173">
        <v>2205</v>
      </c>
      <c r="I173">
        <v>279011</v>
      </c>
      <c r="J173"/>
      <c r="K173"/>
      <c r="L173">
        <v>19296</v>
      </c>
      <c r="M173">
        <v>689596</v>
      </c>
      <c r="N173">
        <v>76318</v>
      </c>
      <c r="O173">
        <v>2793641</v>
      </c>
      <c r="P173">
        <v>11054906</v>
      </c>
      <c r="Q173">
        <v>250700</v>
      </c>
      <c r="R173">
        <v>2205</v>
      </c>
      <c r="S173" t="s">
        <v>74</v>
      </c>
      <c r="T173">
        <v>366674</v>
      </c>
      <c r="U173">
        <v>187.3174968072</v>
      </c>
      <c r="V173">
        <v>3528</v>
      </c>
      <c r="W173">
        <v>284623</v>
      </c>
      <c r="X173">
        <v>1.22435806E-2</v>
      </c>
      <c r="Y173">
        <v>1.22435806E-2</v>
      </c>
      <c r="Z173">
        <v>2205</v>
      </c>
      <c r="AA173">
        <v>19296</v>
      </c>
      <c r="AB173">
        <v>1.8022988505999999</v>
      </c>
      <c r="AC173" t="s">
        <v>7799</v>
      </c>
      <c r="AD173">
        <v>145.4012771392</v>
      </c>
      <c r="AE173" t="s">
        <v>7799</v>
      </c>
      <c r="AF173">
        <v>1.1264367816</v>
      </c>
      <c r="AG173" t="s">
        <v>7799</v>
      </c>
      <c r="AH173">
        <v>9.8574712644000009</v>
      </c>
      <c r="AI173" t="s">
        <v>7799</v>
      </c>
      <c r="AJ173"/>
      <c r="AK173" t="s">
        <v>7799</v>
      </c>
      <c r="AL173" t="s">
        <v>7799</v>
      </c>
    </row>
    <row r="174" spans="1:38" s="221" customFormat="1" x14ac:dyDescent="0.25">
      <c r="A174" s="446" t="str">
        <f t="shared" si="2"/>
        <v>Newfoundland and Labrador2023–2024Diagnostic and therapeutic services</v>
      </c>
      <c r="B174" t="s">
        <v>382</v>
      </c>
      <c r="C174" t="s">
        <v>199</v>
      </c>
      <c r="D174" t="s">
        <v>192</v>
      </c>
      <c r="E174">
        <v>118603</v>
      </c>
      <c r="F174">
        <v>3204174</v>
      </c>
      <c r="G174">
        <v>3.5693939100000002E-2</v>
      </c>
      <c r="H174">
        <v>9463</v>
      </c>
      <c r="I174">
        <v>630277</v>
      </c>
      <c r="J174"/>
      <c r="K174"/>
      <c r="L174">
        <v>204166</v>
      </c>
      <c r="M174">
        <v>7624648</v>
      </c>
      <c r="N174">
        <v>896381</v>
      </c>
      <c r="O174">
        <v>33151571</v>
      </c>
      <c r="P174">
        <v>124932316</v>
      </c>
      <c r="Q174">
        <v>11903125</v>
      </c>
      <c r="R174">
        <v>9463</v>
      </c>
      <c r="S174" t="s">
        <v>74</v>
      </c>
      <c r="T174">
        <v>4228621</v>
      </c>
      <c r="U174">
        <v>2160.2150702427002</v>
      </c>
      <c r="V174">
        <v>118603</v>
      </c>
      <c r="W174">
        <v>3204174</v>
      </c>
      <c r="X174">
        <v>3.5693939100000002E-2</v>
      </c>
      <c r="Y174">
        <v>3.5693939100000002E-2</v>
      </c>
      <c r="Z174">
        <v>9463</v>
      </c>
      <c r="AA174">
        <v>204166</v>
      </c>
      <c r="AB174">
        <v>60.589016602800001</v>
      </c>
      <c r="AC174" t="s">
        <v>7799</v>
      </c>
      <c r="AD174">
        <v>1636.8704980842999</v>
      </c>
      <c r="AE174" t="s">
        <v>7799</v>
      </c>
      <c r="AF174">
        <v>4.8342273308000001</v>
      </c>
      <c r="AG174" t="s">
        <v>7799</v>
      </c>
      <c r="AH174">
        <v>104.2993614304</v>
      </c>
      <c r="AI174" t="s">
        <v>7799</v>
      </c>
      <c r="AJ174"/>
      <c r="AK174" t="s">
        <v>7799</v>
      </c>
      <c r="AL174" t="s">
        <v>7799</v>
      </c>
    </row>
    <row r="175" spans="1:38" s="221" customFormat="1" x14ac:dyDescent="0.25">
      <c r="A175" s="446" t="str">
        <f t="shared" si="2"/>
        <v>Newfoundland and Labrador2023–2024Nursing inpatient services</v>
      </c>
      <c r="B175" t="s">
        <v>382</v>
      </c>
      <c r="C175" t="s">
        <v>199</v>
      </c>
      <c r="D175" t="s">
        <v>190</v>
      </c>
      <c r="E175">
        <v>388144</v>
      </c>
      <c r="F175">
        <v>5184115</v>
      </c>
      <c r="G175">
        <v>6.9656489399999993E-2</v>
      </c>
      <c r="H175">
        <v>362410</v>
      </c>
      <c r="I175">
        <v>68450726</v>
      </c>
      <c r="J175"/>
      <c r="K175"/>
      <c r="L175">
        <v>336725</v>
      </c>
      <c r="M175">
        <v>13025722</v>
      </c>
      <c r="N175">
        <v>1677163</v>
      </c>
      <c r="O175">
        <v>61581027</v>
      </c>
      <c r="P175">
        <v>222293055</v>
      </c>
      <c r="Q175">
        <v>27182449</v>
      </c>
      <c r="R175">
        <v>362410</v>
      </c>
      <c r="S175" t="s">
        <v>74</v>
      </c>
      <c r="T175">
        <v>7611832</v>
      </c>
      <c r="U175">
        <v>3888.5476372925</v>
      </c>
      <c r="V175">
        <v>388144</v>
      </c>
      <c r="W175">
        <v>5184115</v>
      </c>
      <c r="X175">
        <v>6.9656489399999993E-2</v>
      </c>
      <c r="Y175">
        <v>6.9656489399999993E-2</v>
      </c>
      <c r="Z175">
        <v>362410</v>
      </c>
      <c r="AA175">
        <v>336725</v>
      </c>
      <c r="AB175">
        <v>198.28556832690001</v>
      </c>
      <c r="AC175" t="s">
        <v>7799</v>
      </c>
      <c r="AD175">
        <v>2648.3346104725001</v>
      </c>
      <c r="AE175" t="s">
        <v>7799</v>
      </c>
      <c r="AF175">
        <v>185.13920817370001</v>
      </c>
      <c r="AG175" t="s">
        <v>7799</v>
      </c>
      <c r="AH175">
        <v>172.0178799489</v>
      </c>
      <c r="AI175" t="s">
        <v>7799</v>
      </c>
      <c r="AJ175"/>
      <c r="AK175" t="s">
        <v>7799</v>
      </c>
      <c r="AL175" t="s">
        <v>7799</v>
      </c>
    </row>
    <row r="176" spans="1:38" s="221" customFormat="1" x14ac:dyDescent="0.25">
      <c r="A176" s="446" t="str">
        <f t="shared" si="2"/>
        <v>Newfoundland and Labrador2023–2024Research, education and other services</v>
      </c>
      <c r="B176" t="s">
        <v>382</v>
      </c>
      <c r="C176" t="s">
        <v>199</v>
      </c>
      <c r="D176" t="s">
        <v>194</v>
      </c>
      <c r="E176">
        <v>1965.5929452481</v>
      </c>
      <c r="F176">
        <v>358046.70180960471</v>
      </c>
      <c r="G176">
        <v>5.4597939E-3</v>
      </c>
      <c r="H176"/>
      <c r="I176">
        <v>123949</v>
      </c>
      <c r="J176"/>
      <c r="K176"/>
      <c r="L176">
        <v>9610.1977623992007</v>
      </c>
      <c r="M176">
        <v>411423.93735513382</v>
      </c>
      <c r="N176">
        <v>51847.630243339801</v>
      </c>
      <c r="O176">
        <v>2332757.7057159301</v>
      </c>
      <c r="P176">
        <v>10213174.23450849</v>
      </c>
      <c r="Q176">
        <v>143959.10236850099</v>
      </c>
      <c r="R176" t="s">
        <v>5900</v>
      </c>
      <c r="S176" t="s">
        <v>74</v>
      </c>
      <c r="T176">
        <v>411859.92499819258</v>
      </c>
      <c r="U176">
        <v>210.40098339630001</v>
      </c>
      <c r="V176">
        <v>1965.5929452481</v>
      </c>
      <c r="W176">
        <v>358046.70180960471</v>
      </c>
      <c r="X176">
        <v>5.4597939E-3</v>
      </c>
      <c r="Y176">
        <v>5.4597939E-3</v>
      </c>
      <c r="Z176" t="s">
        <v>5900</v>
      </c>
      <c r="AA176">
        <v>9610.1977623992007</v>
      </c>
      <c r="AB176">
        <v>1.0041343271000001</v>
      </c>
      <c r="AC176" t="s">
        <v>7799</v>
      </c>
      <c r="AD176">
        <v>182.91019249530001</v>
      </c>
      <c r="AE176" t="s">
        <v>7799</v>
      </c>
      <c r="AF176"/>
      <c r="AG176" t="s">
        <v>7799</v>
      </c>
      <c r="AH176">
        <v>4.9094241443</v>
      </c>
      <c r="AI176" t="s">
        <v>7799</v>
      </c>
      <c r="AJ176"/>
      <c r="AK176" t="s">
        <v>7799</v>
      </c>
      <c r="AL176" t="s">
        <v>7799</v>
      </c>
    </row>
    <row r="177" spans="1:38" s="221" customFormat="1" x14ac:dyDescent="0.25">
      <c r="A177" s="446" t="str">
        <f t="shared" si="2"/>
        <v>Newfoundland and Labrador2023–2024Total</v>
      </c>
      <c r="B177" t="s">
        <v>382</v>
      </c>
      <c r="C177" t="s">
        <v>199</v>
      </c>
      <c r="D177" t="s">
        <v>73</v>
      </c>
      <c r="E177">
        <v>881493.64159870311</v>
      </c>
      <c r="F177">
        <v>15536779.680686081</v>
      </c>
      <c r="G177">
        <v>5.3689789699999997E-2</v>
      </c>
      <c r="H177">
        <v>544019.90617072757</v>
      </c>
      <c r="I177">
        <v>97404855.455166355</v>
      </c>
      <c r="J177"/>
      <c r="K177"/>
      <c r="L177">
        <v>970116.2512136579</v>
      </c>
      <c r="M177">
        <v>33352370.871604118</v>
      </c>
      <c r="N177">
        <v>4672307.7914039018</v>
      </c>
      <c r="O177">
        <v>156335460.4202787</v>
      </c>
      <c r="P177">
        <v>582920803.34666431</v>
      </c>
      <c r="Q177">
        <v>61397898.476108663</v>
      </c>
      <c r="R177">
        <v>544020</v>
      </c>
      <c r="S177" t="s">
        <v>74</v>
      </c>
      <c r="T177">
        <v>21634601.019859411</v>
      </c>
      <c r="U177">
        <v>11052.1588862628</v>
      </c>
      <c r="V177">
        <v>881493.64159870311</v>
      </c>
      <c r="W177">
        <v>15536779.680686081</v>
      </c>
      <c r="X177">
        <v>5.3689789699999997E-2</v>
      </c>
      <c r="Y177">
        <v>5.3689789699999997E-2</v>
      </c>
      <c r="Z177">
        <v>544020</v>
      </c>
      <c r="AA177">
        <v>970116.2512136579</v>
      </c>
      <c r="AB177">
        <v>450.31603657660003</v>
      </c>
      <c r="AC177" t="s">
        <v>7799</v>
      </c>
      <c r="AD177">
        <v>7937.0521995842</v>
      </c>
      <c r="AE177" t="s">
        <v>7799</v>
      </c>
      <c r="AF177">
        <v>277.91566087899997</v>
      </c>
      <c r="AG177" t="s">
        <v>7799</v>
      </c>
      <c r="AH177">
        <v>495.58940036460001</v>
      </c>
      <c r="AI177" t="s">
        <v>7799</v>
      </c>
      <c r="AJ177"/>
      <c r="AK177" t="s">
        <v>7799</v>
      </c>
      <c r="AL177" t="s">
        <v>7799</v>
      </c>
    </row>
    <row r="178" spans="1:38" s="221" customFormat="1" x14ac:dyDescent="0.25">
      <c r="A178" s="446" t="str">
        <f t="shared" si="2"/>
        <v>Northwest Territories2019–2020Administrative and support services</v>
      </c>
      <c r="B178" t="s">
        <v>388</v>
      </c>
      <c r="C178" t="s">
        <v>195</v>
      </c>
      <c r="D178" t="s">
        <v>189</v>
      </c>
      <c r="E178">
        <v>30305</v>
      </c>
      <c r="F178">
        <v>390046</v>
      </c>
      <c r="G178">
        <v>7.20945115E-2</v>
      </c>
      <c r="H178"/>
      <c r="I178">
        <v>4345298</v>
      </c>
      <c r="J178"/>
      <c r="K178"/>
      <c r="L178">
        <v>18410</v>
      </c>
      <c r="M178">
        <v>906033</v>
      </c>
      <c r="N178">
        <v>86062</v>
      </c>
      <c r="O178">
        <v>4374184</v>
      </c>
      <c r="P178">
        <v>17754729</v>
      </c>
      <c r="Q178">
        <v>1930088</v>
      </c>
      <c r="R178" t="s">
        <v>5900</v>
      </c>
      <c r="S178" t="s">
        <v>74</v>
      </c>
      <c r="T178">
        <v>506413</v>
      </c>
      <c r="U178">
        <v>258.70395913150003</v>
      </c>
      <c r="V178">
        <v>30305</v>
      </c>
      <c r="W178">
        <v>390046</v>
      </c>
      <c r="X178">
        <v>7.20945115E-2</v>
      </c>
      <c r="Y178">
        <v>7.20945115E-2</v>
      </c>
      <c r="Z178" t="s">
        <v>5900</v>
      </c>
      <c r="AA178">
        <v>18410</v>
      </c>
      <c r="AB178">
        <v>15.481481481499999</v>
      </c>
      <c r="AC178" t="s">
        <v>7799</v>
      </c>
      <c r="AD178">
        <v>199.2572158365</v>
      </c>
      <c r="AE178" t="s">
        <v>7799</v>
      </c>
      <c r="AF178"/>
      <c r="AG178" t="s">
        <v>7799</v>
      </c>
      <c r="AH178">
        <v>9.4048531289999993</v>
      </c>
      <c r="AI178" t="s">
        <v>7799</v>
      </c>
      <c r="AJ178"/>
      <c r="AK178" t="s">
        <v>7799</v>
      </c>
      <c r="AL178" t="s">
        <v>7799</v>
      </c>
    </row>
    <row r="179" spans="1:38" s="221" customFormat="1" x14ac:dyDescent="0.25">
      <c r="A179" s="446" t="str">
        <f t="shared" si="2"/>
        <v>Northwest Territories2019–2020Ambulatory care services</v>
      </c>
      <c r="B179" t="s">
        <v>388</v>
      </c>
      <c r="C179" t="s">
        <v>195</v>
      </c>
      <c r="D179" t="s">
        <v>191</v>
      </c>
      <c r="E179">
        <v>29657</v>
      </c>
      <c r="F179">
        <v>275152</v>
      </c>
      <c r="G179">
        <v>9.7296995799999994E-2</v>
      </c>
      <c r="H179"/>
      <c r="I179">
        <v>21519</v>
      </c>
      <c r="J179"/>
      <c r="K179"/>
      <c r="L179">
        <v>10276</v>
      </c>
      <c r="M179">
        <v>511430</v>
      </c>
      <c r="N179">
        <v>61091</v>
      </c>
      <c r="O179">
        <v>3108851</v>
      </c>
      <c r="P179">
        <v>12666482</v>
      </c>
      <c r="Q179">
        <v>2448669</v>
      </c>
      <c r="R179" t="s">
        <v>5900</v>
      </c>
      <c r="S179" t="s">
        <v>74</v>
      </c>
      <c r="T179">
        <v>365900</v>
      </c>
      <c r="U179">
        <v>186.92209450830001</v>
      </c>
      <c r="V179">
        <v>29657</v>
      </c>
      <c r="W179">
        <v>275152</v>
      </c>
      <c r="X179">
        <v>9.7296995799999994E-2</v>
      </c>
      <c r="Y179">
        <v>9.7296995799999994E-2</v>
      </c>
      <c r="Z179" t="s">
        <v>5900</v>
      </c>
      <c r="AA179">
        <v>10276</v>
      </c>
      <c r="AB179">
        <v>15.1504469987</v>
      </c>
      <c r="AC179" t="s">
        <v>7799</v>
      </c>
      <c r="AD179">
        <v>140.56296296299999</v>
      </c>
      <c r="AE179" t="s">
        <v>7799</v>
      </c>
      <c r="AF179"/>
      <c r="AG179" t="s">
        <v>7799</v>
      </c>
      <c r="AH179">
        <v>5.2495530012999998</v>
      </c>
      <c r="AI179" t="s">
        <v>7799</v>
      </c>
      <c r="AJ179"/>
      <c r="AK179" t="s">
        <v>7799</v>
      </c>
      <c r="AL179" t="s">
        <v>7799</v>
      </c>
    </row>
    <row r="180" spans="1:38" s="221" customFormat="1" x14ac:dyDescent="0.25">
      <c r="A180" s="446" t="str">
        <f t="shared" si="2"/>
        <v>Northwest Territories2019–2020Community health services</v>
      </c>
      <c r="B180" t="s">
        <v>388</v>
      </c>
      <c r="C180" t="s">
        <v>195</v>
      </c>
      <c r="D180" t="s">
        <v>193</v>
      </c>
      <c r="E180">
        <v>44273</v>
      </c>
      <c r="F180">
        <v>379380</v>
      </c>
      <c r="G180">
        <v>0.1045029777</v>
      </c>
      <c r="H180"/>
      <c r="I180">
        <v>2307436</v>
      </c>
      <c r="J180"/>
      <c r="K180"/>
      <c r="L180">
        <v>28931</v>
      </c>
      <c r="M180">
        <v>1268616</v>
      </c>
      <c r="N180">
        <v>105826</v>
      </c>
      <c r="O180">
        <v>4483946</v>
      </c>
      <c r="P180">
        <v>15041773</v>
      </c>
      <c r="Q180">
        <v>2867593</v>
      </c>
      <c r="R180" t="s">
        <v>5900</v>
      </c>
      <c r="S180" t="s">
        <v>74</v>
      </c>
      <c r="T180">
        <v>529479</v>
      </c>
      <c r="U180">
        <v>270.48735632180001</v>
      </c>
      <c r="V180">
        <v>44273</v>
      </c>
      <c r="W180">
        <v>379380</v>
      </c>
      <c r="X180">
        <v>0.1045029777</v>
      </c>
      <c r="Y180">
        <v>0.1045029777</v>
      </c>
      <c r="Z180" t="s">
        <v>5900</v>
      </c>
      <c r="AA180">
        <v>28931</v>
      </c>
      <c r="AB180">
        <v>22.617113665400002</v>
      </c>
      <c r="AC180" t="s">
        <v>7799</v>
      </c>
      <c r="AD180">
        <v>193.80842911880001</v>
      </c>
      <c r="AE180" t="s">
        <v>7799</v>
      </c>
      <c r="AF180"/>
      <c r="AG180" t="s">
        <v>7799</v>
      </c>
      <c r="AH180">
        <v>14.7795657727</v>
      </c>
      <c r="AI180" t="s">
        <v>7799</v>
      </c>
      <c r="AJ180"/>
      <c r="AK180" t="s">
        <v>7799</v>
      </c>
      <c r="AL180" t="s">
        <v>7799</v>
      </c>
    </row>
    <row r="181" spans="1:38" s="221" customFormat="1" x14ac:dyDescent="0.25">
      <c r="A181" s="446" t="str">
        <f t="shared" si="2"/>
        <v>Northwest Territories2019–2020Diagnostic and therapeutic services</v>
      </c>
      <c r="B181" t="s">
        <v>388</v>
      </c>
      <c r="C181" t="s">
        <v>195</v>
      </c>
      <c r="D181" t="s">
        <v>192</v>
      </c>
      <c r="E181">
        <v>30913</v>
      </c>
      <c r="F181">
        <v>259720</v>
      </c>
      <c r="G181">
        <v>0.1063643839</v>
      </c>
      <c r="H181"/>
      <c r="I181">
        <v>268991</v>
      </c>
      <c r="J181"/>
      <c r="K181"/>
      <c r="L181">
        <v>12077</v>
      </c>
      <c r="M181">
        <v>560601</v>
      </c>
      <c r="N181">
        <v>61815</v>
      </c>
      <c r="O181">
        <v>2839563</v>
      </c>
      <c r="P181">
        <v>12252528</v>
      </c>
      <c r="Q181">
        <v>1928585</v>
      </c>
      <c r="R181" t="s">
        <v>5900</v>
      </c>
      <c r="S181" t="s">
        <v>74</v>
      </c>
      <c r="T181">
        <v>352448</v>
      </c>
      <c r="U181">
        <v>180.050063857</v>
      </c>
      <c r="V181">
        <v>30913</v>
      </c>
      <c r="W181">
        <v>259720</v>
      </c>
      <c r="X181">
        <v>0.1063643839</v>
      </c>
      <c r="Y181">
        <v>0.1063643839</v>
      </c>
      <c r="Z181" t="s">
        <v>5900</v>
      </c>
      <c r="AA181">
        <v>12077</v>
      </c>
      <c r="AB181">
        <v>15.7920817369</v>
      </c>
      <c r="AC181" t="s">
        <v>7799</v>
      </c>
      <c r="AD181">
        <v>132.67943805869999</v>
      </c>
      <c r="AE181" t="s">
        <v>7799</v>
      </c>
      <c r="AF181"/>
      <c r="AG181" t="s">
        <v>7799</v>
      </c>
      <c r="AH181">
        <v>6.1696040867999997</v>
      </c>
      <c r="AI181" t="s">
        <v>7799</v>
      </c>
      <c r="AJ181"/>
      <c r="AK181" t="s">
        <v>7799</v>
      </c>
      <c r="AL181" t="s">
        <v>7799</v>
      </c>
    </row>
    <row r="182" spans="1:38" s="221" customFormat="1" x14ac:dyDescent="0.25">
      <c r="A182" s="446" t="str">
        <f t="shared" si="2"/>
        <v>Northwest Territories2019–2020Nursing inpatient services</v>
      </c>
      <c r="B182" t="s">
        <v>388</v>
      </c>
      <c r="C182" t="s">
        <v>195</v>
      </c>
      <c r="D182" t="s">
        <v>190</v>
      </c>
      <c r="E182">
        <v>98501</v>
      </c>
      <c r="F182">
        <v>748670</v>
      </c>
      <c r="G182">
        <v>0.116270505</v>
      </c>
      <c r="H182"/>
      <c r="I182">
        <v>27942</v>
      </c>
      <c r="J182"/>
      <c r="K182"/>
      <c r="L182">
        <v>25862</v>
      </c>
      <c r="M182">
        <v>1217696</v>
      </c>
      <c r="N182">
        <v>114212</v>
      </c>
      <c r="O182">
        <v>5293127</v>
      </c>
      <c r="P182">
        <v>22987222</v>
      </c>
      <c r="Q182">
        <v>6883210</v>
      </c>
      <c r="R182" t="s">
        <v>5900</v>
      </c>
      <c r="S182" t="s">
        <v>74</v>
      </c>
      <c r="T182">
        <v>961383</v>
      </c>
      <c r="U182">
        <v>491.12796934869999</v>
      </c>
      <c r="V182">
        <v>98501</v>
      </c>
      <c r="W182">
        <v>748670</v>
      </c>
      <c r="X182">
        <v>0.116270505</v>
      </c>
      <c r="Y182">
        <v>0.116270505</v>
      </c>
      <c r="Z182" t="s">
        <v>5900</v>
      </c>
      <c r="AA182">
        <v>25862</v>
      </c>
      <c r="AB182">
        <v>50.319795657699999</v>
      </c>
      <c r="AC182" t="s">
        <v>7799</v>
      </c>
      <c r="AD182">
        <v>382.46232439340002</v>
      </c>
      <c r="AE182" t="s">
        <v>7799</v>
      </c>
      <c r="AF182"/>
      <c r="AG182" t="s">
        <v>7799</v>
      </c>
      <c r="AH182">
        <v>13.211749680700001</v>
      </c>
      <c r="AI182" t="s">
        <v>7799</v>
      </c>
      <c r="AJ182"/>
      <c r="AK182" t="s">
        <v>7799</v>
      </c>
      <c r="AL182" t="s">
        <v>7799</v>
      </c>
    </row>
    <row r="183" spans="1:38" s="221" customFormat="1" x14ac:dyDescent="0.25">
      <c r="A183" s="446" t="str">
        <f t="shared" si="2"/>
        <v>Northwest Territories2019–2020Research, education and other services</v>
      </c>
      <c r="B183" t="s">
        <v>388</v>
      </c>
      <c r="C183" t="s">
        <v>195</v>
      </c>
      <c r="D183" t="s">
        <v>194</v>
      </c>
      <c r="E183">
        <v>12515</v>
      </c>
      <c r="F183">
        <v>53843</v>
      </c>
      <c r="G183">
        <v>0.18859820969999999</v>
      </c>
      <c r="H183"/>
      <c r="I183">
        <v>1676758</v>
      </c>
      <c r="J183"/>
      <c r="K183"/>
      <c r="L183">
        <v>3065</v>
      </c>
      <c r="M183">
        <v>146690</v>
      </c>
      <c r="N183">
        <v>15827</v>
      </c>
      <c r="O183">
        <v>692203</v>
      </c>
      <c r="P183">
        <v>2703899</v>
      </c>
      <c r="Q183">
        <v>795531</v>
      </c>
      <c r="R183" t="s">
        <v>5900</v>
      </c>
      <c r="S183" t="s">
        <v>74</v>
      </c>
      <c r="T183">
        <v>82185</v>
      </c>
      <c r="U183">
        <v>41.984674329500002</v>
      </c>
      <c r="V183">
        <v>12515</v>
      </c>
      <c r="W183">
        <v>53843</v>
      </c>
      <c r="X183">
        <v>0.18859820969999999</v>
      </c>
      <c r="Y183">
        <v>0.18859820969999999</v>
      </c>
      <c r="Z183" t="s">
        <v>5900</v>
      </c>
      <c r="AA183">
        <v>3065</v>
      </c>
      <c r="AB183">
        <v>6.3933588760999998</v>
      </c>
      <c r="AC183" t="s">
        <v>7799</v>
      </c>
      <c r="AD183">
        <v>27.5060025543</v>
      </c>
      <c r="AE183" t="s">
        <v>7799</v>
      </c>
      <c r="AF183"/>
      <c r="AG183" t="s">
        <v>7799</v>
      </c>
      <c r="AH183">
        <v>1.5657726692</v>
      </c>
      <c r="AI183" t="s">
        <v>7799</v>
      </c>
      <c r="AJ183"/>
      <c r="AK183" t="s">
        <v>7799</v>
      </c>
      <c r="AL183" t="s">
        <v>7799</v>
      </c>
    </row>
    <row r="184" spans="1:38" s="221" customFormat="1" x14ac:dyDescent="0.25">
      <c r="A184" s="446" t="str">
        <f t="shared" si="2"/>
        <v>Northwest Territories2019–2020Total</v>
      </c>
      <c r="B184" t="s">
        <v>388</v>
      </c>
      <c r="C184" t="s">
        <v>195</v>
      </c>
      <c r="D184" t="s">
        <v>73</v>
      </c>
      <c r="E184">
        <v>246164</v>
      </c>
      <c r="F184">
        <v>2106811</v>
      </c>
      <c r="G184">
        <v>0.1046181961</v>
      </c>
      <c r="H184"/>
      <c r="I184">
        <v>8647944</v>
      </c>
      <c r="J184"/>
      <c r="K184"/>
      <c r="L184">
        <v>98621</v>
      </c>
      <c r="M184">
        <v>4611066</v>
      </c>
      <c r="N184">
        <v>444833</v>
      </c>
      <c r="O184">
        <v>20791874</v>
      </c>
      <c r="P184">
        <v>83406633</v>
      </c>
      <c r="Q184">
        <v>16853676</v>
      </c>
      <c r="R184" t="s">
        <v>5900</v>
      </c>
      <c r="S184" t="s">
        <v>74</v>
      </c>
      <c r="T184">
        <v>2797808</v>
      </c>
      <c r="U184">
        <v>1429.2761174968</v>
      </c>
      <c r="V184">
        <v>246164</v>
      </c>
      <c r="W184">
        <v>2106811</v>
      </c>
      <c r="X184">
        <v>0.1046181961</v>
      </c>
      <c r="Y184">
        <v>0.1046181961</v>
      </c>
      <c r="Z184" t="s">
        <v>5900</v>
      </c>
      <c r="AA184">
        <v>98621</v>
      </c>
      <c r="AB184">
        <v>125.7542784163</v>
      </c>
      <c r="AC184" t="s">
        <v>7799</v>
      </c>
      <c r="AD184">
        <v>1076.2763729246001</v>
      </c>
      <c r="AE184" t="s">
        <v>7799</v>
      </c>
      <c r="AF184"/>
      <c r="AG184" t="s">
        <v>7799</v>
      </c>
      <c r="AH184">
        <v>50.381098339700003</v>
      </c>
      <c r="AI184" t="s">
        <v>7799</v>
      </c>
      <c r="AJ184"/>
      <c r="AK184" t="s">
        <v>7799</v>
      </c>
      <c r="AL184" t="s">
        <v>7799</v>
      </c>
    </row>
    <row r="185" spans="1:38" s="221" customFormat="1" x14ac:dyDescent="0.25">
      <c r="A185" s="446" t="str">
        <f t="shared" si="2"/>
        <v>Northwest Territories2020–2021Administrative and support services</v>
      </c>
      <c r="B185" t="s">
        <v>388</v>
      </c>
      <c r="C185" t="s">
        <v>196</v>
      </c>
      <c r="D185" t="s">
        <v>189</v>
      </c>
      <c r="E185">
        <v>18183</v>
      </c>
      <c r="F185">
        <v>401130</v>
      </c>
      <c r="G185">
        <v>4.3363787899999999E-2</v>
      </c>
      <c r="H185"/>
      <c r="I185">
        <v>634590</v>
      </c>
      <c r="J185"/>
      <c r="K185"/>
      <c r="L185">
        <v>17018</v>
      </c>
      <c r="M185">
        <v>667398</v>
      </c>
      <c r="N185">
        <v>74671</v>
      </c>
      <c r="O185">
        <v>2758581</v>
      </c>
      <c r="P185">
        <v>18504932</v>
      </c>
      <c r="Q185">
        <v>1718995</v>
      </c>
      <c r="R185" t="s">
        <v>5900</v>
      </c>
      <c r="S185" t="s">
        <v>74</v>
      </c>
      <c r="T185">
        <v>493984</v>
      </c>
      <c r="U185">
        <v>253.32512820509999</v>
      </c>
      <c r="V185">
        <v>18183</v>
      </c>
      <c r="W185">
        <v>401130</v>
      </c>
      <c r="X185">
        <v>4.3363787899999999E-2</v>
      </c>
      <c r="Y185">
        <v>4.3363787899999999E-2</v>
      </c>
      <c r="Z185" t="s">
        <v>5900</v>
      </c>
      <c r="AA185">
        <v>17018</v>
      </c>
      <c r="AB185">
        <v>9.3246153845999995</v>
      </c>
      <c r="AC185" t="s">
        <v>7799</v>
      </c>
      <c r="AD185">
        <v>205.7076923077</v>
      </c>
      <c r="AE185" t="s">
        <v>7799</v>
      </c>
      <c r="AF185"/>
      <c r="AG185" t="s">
        <v>7799</v>
      </c>
      <c r="AH185">
        <v>8.7271794872000008</v>
      </c>
      <c r="AI185" t="s">
        <v>7799</v>
      </c>
      <c r="AJ185"/>
      <c r="AK185" t="s">
        <v>7799</v>
      </c>
      <c r="AL185" t="s">
        <v>7799</v>
      </c>
    </row>
    <row r="186" spans="1:38" s="221" customFormat="1" x14ac:dyDescent="0.25">
      <c r="A186" s="446" t="str">
        <f t="shared" si="2"/>
        <v>Northwest Territories2020–2021Ambulatory care services</v>
      </c>
      <c r="B186" t="s">
        <v>388</v>
      </c>
      <c r="C186" t="s">
        <v>196</v>
      </c>
      <c r="D186" t="s">
        <v>191</v>
      </c>
      <c r="E186">
        <v>23157</v>
      </c>
      <c r="F186">
        <v>367992</v>
      </c>
      <c r="G186">
        <v>5.9202503400000002E-2</v>
      </c>
      <c r="H186"/>
      <c r="I186"/>
      <c r="J186"/>
      <c r="K186"/>
      <c r="L186">
        <v>17415</v>
      </c>
      <c r="M186">
        <v>769210</v>
      </c>
      <c r="N186">
        <v>66763</v>
      </c>
      <c r="O186">
        <v>2536071</v>
      </c>
      <c r="P186">
        <v>18496551</v>
      </c>
      <c r="Q186">
        <v>1789630</v>
      </c>
      <c r="R186" t="s">
        <v>74</v>
      </c>
      <c r="S186" t="s">
        <v>74</v>
      </c>
      <c r="T186">
        <v>457912</v>
      </c>
      <c r="U186">
        <v>234.82666666669999</v>
      </c>
      <c r="V186">
        <v>23157</v>
      </c>
      <c r="W186">
        <v>367992</v>
      </c>
      <c r="X186">
        <v>5.9202503400000002E-2</v>
      </c>
      <c r="Y186">
        <v>5.9202503400000002E-2</v>
      </c>
      <c r="Z186" t="s">
        <v>74</v>
      </c>
      <c r="AA186">
        <v>17415</v>
      </c>
      <c r="AB186">
        <v>11.8753846154</v>
      </c>
      <c r="AC186" t="s">
        <v>7799</v>
      </c>
      <c r="AD186">
        <v>188.71384615380001</v>
      </c>
      <c r="AE186" t="s">
        <v>7799</v>
      </c>
      <c r="AF186"/>
      <c r="AG186" t="s">
        <v>7799</v>
      </c>
      <c r="AH186">
        <v>8.9307692307999993</v>
      </c>
      <c r="AI186" t="s">
        <v>7799</v>
      </c>
      <c r="AJ186"/>
      <c r="AK186" t="s">
        <v>7799</v>
      </c>
      <c r="AL186" t="s">
        <v>7799</v>
      </c>
    </row>
    <row r="187" spans="1:38" s="221" customFormat="1" x14ac:dyDescent="0.25">
      <c r="A187" s="446" t="str">
        <f t="shared" si="2"/>
        <v>Northwest Territories2020–2021Community health services</v>
      </c>
      <c r="B187" t="s">
        <v>388</v>
      </c>
      <c r="C187" t="s">
        <v>196</v>
      </c>
      <c r="D187" t="s">
        <v>193</v>
      </c>
      <c r="E187">
        <v>19658</v>
      </c>
      <c r="F187">
        <v>356974</v>
      </c>
      <c r="G187">
        <v>5.21941842E-2</v>
      </c>
      <c r="H187"/>
      <c r="I187">
        <v>25335</v>
      </c>
      <c r="J187"/>
      <c r="K187"/>
      <c r="L187">
        <v>21970</v>
      </c>
      <c r="M187">
        <v>952720</v>
      </c>
      <c r="N187">
        <v>92454</v>
      </c>
      <c r="O187">
        <v>3080907</v>
      </c>
      <c r="P187">
        <v>17704277</v>
      </c>
      <c r="Q187">
        <v>2722186</v>
      </c>
      <c r="R187" t="s">
        <v>5900</v>
      </c>
      <c r="S187" t="s">
        <v>74</v>
      </c>
      <c r="T187">
        <v>469086</v>
      </c>
      <c r="U187">
        <v>240.55692307690001</v>
      </c>
      <c r="V187">
        <v>19658</v>
      </c>
      <c r="W187">
        <v>356974</v>
      </c>
      <c r="X187">
        <v>5.21941842E-2</v>
      </c>
      <c r="Y187">
        <v>5.21941842E-2</v>
      </c>
      <c r="Z187" t="s">
        <v>5900</v>
      </c>
      <c r="AA187">
        <v>21970</v>
      </c>
      <c r="AB187">
        <v>10.081025641</v>
      </c>
      <c r="AC187" t="s">
        <v>7799</v>
      </c>
      <c r="AD187">
        <v>183.06358974360001</v>
      </c>
      <c r="AE187" t="s">
        <v>7799</v>
      </c>
      <c r="AF187"/>
      <c r="AG187" t="s">
        <v>7799</v>
      </c>
      <c r="AH187">
        <v>11.266666666700001</v>
      </c>
      <c r="AI187" t="s">
        <v>7799</v>
      </c>
      <c r="AJ187"/>
      <c r="AK187" t="s">
        <v>7799</v>
      </c>
      <c r="AL187" t="s">
        <v>7799</v>
      </c>
    </row>
    <row r="188" spans="1:38" s="221" customFormat="1" x14ac:dyDescent="0.25">
      <c r="A188" s="446" t="str">
        <f t="shared" si="2"/>
        <v>Northwest Territories2020–2021Diagnostic and therapeutic services</v>
      </c>
      <c r="B188" t="s">
        <v>388</v>
      </c>
      <c r="C188" t="s">
        <v>196</v>
      </c>
      <c r="D188" t="s">
        <v>192</v>
      </c>
      <c r="E188">
        <v>11335</v>
      </c>
      <c r="F188">
        <v>306019</v>
      </c>
      <c r="G188">
        <v>3.5717211700000001E-2</v>
      </c>
      <c r="H188"/>
      <c r="I188">
        <v>19948</v>
      </c>
      <c r="J188"/>
      <c r="K188"/>
      <c r="L188">
        <v>13215</v>
      </c>
      <c r="M188">
        <v>534898</v>
      </c>
      <c r="N188">
        <v>58183</v>
      </c>
      <c r="O188">
        <v>1745896</v>
      </c>
      <c r="P188">
        <v>15091247</v>
      </c>
      <c r="Q188">
        <v>1936251</v>
      </c>
      <c r="R188" t="s">
        <v>5900</v>
      </c>
      <c r="S188" t="s">
        <v>74</v>
      </c>
      <c r="T188">
        <v>375537</v>
      </c>
      <c r="U188">
        <v>192.58307692310001</v>
      </c>
      <c r="V188">
        <v>11335</v>
      </c>
      <c r="W188">
        <v>306019</v>
      </c>
      <c r="X188">
        <v>3.5717211700000001E-2</v>
      </c>
      <c r="Y188">
        <v>3.5717211700000001E-2</v>
      </c>
      <c r="Z188" t="s">
        <v>5900</v>
      </c>
      <c r="AA188">
        <v>13215</v>
      </c>
      <c r="AB188">
        <v>5.8128205128000001</v>
      </c>
      <c r="AC188" t="s">
        <v>7799</v>
      </c>
      <c r="AD188">
        <v>156.93282051279999</v>
      </c>
      <c r="AE188" t="s">
        <v>7799</v>
      </c>
      <c r="AF188"/>
      <c r="AG188" t="s">
        <v>7799</v>
      </c>
      <c r="AH188">
        <v>6.7769230769000002</v>
      </c>
      <c r="AI188" t="s">
        <v>7799</v>
      </c>
      <c r="AJ188"/>
      <c r="AK188" t="s">
        <v>7799</v>
      </c>
      <c r="AL188" t="s">
        <v>7799</v>
      </c>
    </row>
    <row r="189" spans="1:38" s="221" customFormat="1" x14ac:dyDescent="0.25">
      <c r="A189" s="446" t="str">
        <f t="shared" si="2"/>
        <v>Northwest Territories2020–2021Nursing inpatient services</v>
      </c>
      <c r="B189" t="s">
        <v>388</v>
      </c>
      <c r="C189" t="s">
        <v>196</v>
      </c>
      <c r="D189" t="s">
        <v>190</v>
      </c>
      <c r="E189">
        <v>52022</v>
      </c>
      <c r="F189">
        <v>542547</v>
      </c>
      <c r="G189">
        <v>8.7495311699999995E-2</v>
      </c>
      <c r="H189"/>
      <c r="I189"/>
      <c r="J189"/>
      <c r="K189"/>
      <c r="L189">
        <v>26751</v>
      </c>
      <c r="M189">
        <v>1207206</v>
      </c>
      <c r="N189">
        <v>111581</v>
      </c>
      <c r="O189">
        <v>3683467</v>
      </c>
      <c r="P189">
        <v>29739852</v>
      </c>
      <c r="Q189">
        <v>4398905</v>
      </c>
      <c r="R189" t="s">
        <v>74</v>
      </c>
      <c r="S189" t="s">
        <v>74</v>
      </c>
      <c r="T189">
        <v>706150</v>
      </c>
      <c r="U189">
        <v>362.12820512820002</v>
      </c>
      <c r="V189">
        <v>52022</v>
      </c>
      <c r="W189">
        <v>542547</v>
      </c>
      <c r="X189">
        <v>8.7495311699999995E-2</v>
      </c>
      <c r="Y189">
        <v>8.7495311699999995E-2</v>
      </c>
      <c r="Z189" t="s">
        <v>74</v>
      </c>
      <c r="AA189">
        <v>26751</v>
      </c>
      <c r="AB189">
        <v>26.677948717900001</v>
      </c>
      <c r="AC189" t="s">
        <v>7799</v>
      </c>
      <c r="AD189">
        <v>278.2292307692</v>
      </c>
      <c r="AE189" t="s">
        <v>7799</v>
      </c>
      <c r="AF189"/>
      <c r="AG189" t="s">
        <v>7799</v>
      </c>
      <c r="AH189">
        <v>13.7184615385</v>
      </c>
      <c r="AI189" t="s">
        <v>7799</v>
      </c>
      <c r="AJ189"/>
      <c r="AK189" t="s">
        <v>7799</v>
      </c>
      <c r="AL189" t="s">
        <v>7799</v>
      </c>
    </row>
    <row r="190" spans="1:38" s="221" customFormat="1" x14ac:dyDescent="0.25">
      <c r="A190" s="446" t="str">
        <f t="shared" si="2"/>
        <v>Northwest Territories2020–2021Research, education and other services</v>
      </c>
      <c r="B190" t="s">
        <v>388</v>
      </c>
      <c r="C190" t="s">
        <v>196</v>
      </c>
      <c r="D190" t="s">
        <v>194</v>
      </c>
      <c r="E190">
        <v>5971</v>
      </c>
      <c r="F190">
        <v>74023</v>
      </c>
      <c r="G190">
        <v>7.4643098199999994E-2</v>
      </c>
      <c r="H190"/>
      <c r="I190">
        <v>680000</v>
      </c>
      <c r="J190"/>
      <c r="K190"/>
      <c r="L190">
        <v>3809</v>
      </c>
      <c r="M190">
        <v>168699</v>
      </c>
      <c r="N190">
        <v>16751</v>
      </c>
      <c r="O190">
        <v>494889</v>
      </c>
      <c r="P190">
        <v>3795724</v>
      </c>
      <c r="Q190">
        <v>705885</v>
      </c>
      <c r="R190" t="s">
        <v>5900</v>
      </c>
      <c r="S190" t="s">
        <v>74</v>
      </c>
      <c r="T190">
        <v>96745</v>
      </c>
      <c r="U190">
        <v>49.612820512799999</v>
      </c>
      <c r="V190">
        <v>5971</v>
      </c>
      <c r="W190">
        <v>74023</v>
      </c>
      <c r="X190">
        <v>7.4643098199999994E-2</v>
      </c>
      <c r="Y190">
        <v>7.4643098199999994E-2</v>
      </c>
      <c r="Z190" t="s">
        <v>5900</v>
      </c>
      <c r="AA190">
        <v>3809</v>
      </c>
      <c r="AB190">
        <v>3.0620512821000001</v>
      </c>
      <c r="AC190" t="s">
        <v>7799</v>
      </c>
      <c r="AD190">
        <v>37.9605128205</v>
      </c>
      <c r="AE190" t="s">
        <v>7799</v>
      </c>
      <c r="AF190"/>
      <c r="AG190" t="s">
        <v>7799</v>
      </c>
      <c r="AH190">
        <v>1.9533333333</v>
      </c>
      <c r="AI190" t="s">
        <v>7799</v>
      </c>
      <c r="AJ190"/>
      <c r="AK190" t="s">
        <v>7799</v>
      </c>
      <c r="AL190" t="s">
        <v>7799</v>
      </c>
    </row>
    <row r="191" spans="1:38" s="221" customFormat="1" x14ac:dyDescent="0.25">
      <c r="A191" s="446" t="str">
        <f t="shared" si="2"/>
        <v>Northwest Territories2020–2021Total</v>
      </c>
      <c r="B191" t="s">
        <v>388</v>
      </c>
      <c r="C191" t="s">
        <v>196</v>
      </c>
      <c r="D191" t="s">
        <v>73</v>
      </c>
      <c r="E191">
        <v>130326</v>
      </c>
      <c r="F191">
        <v>2048685</v>
      </c>
      <c r="G191">
        <v>5.9809702700000002E-2</v>
      </c>
      <c r="H191"/>
      <c r="I191">
        <v>1359873</v>
      </c>
      <c r="J191"/>
      <c r="K191"/>
      <c r="L191">
        <v>100178</v>
      </c>
      <c r="M191">
        <v>4300131</v>
      </c>
      <c r="N191">
        <v>420403</v>
      </c>
      <c r="O191">
        <v>14299811</v>
      </c>
      <c r="P191">
        <v>103332583</v>
      </c>
      <c r="Q191">
        <v>13271852</v>
      </c>
      <c r="R191" t="s">
        <v>5900</v>
      </c>
      <c r="S191" t="s">
        <v>74</v>
      </c>
      <c r="T191">
        <v>2599414</v>
      </c>
      <c r="U191">
        <v>1333.0328205128001</v>
      </c>
      <c r="V191">
        <v>130326</v>
      </c>
      <c r="W191">
        <v>2048685</v>
      </c>
      <c r="X191">
        <v>5.9809702700000002E-2</v>
      </c>
      <c r="Y191">
        <v>5.9809702700000002E-2</v>
      </c>
      <c r="Z191" t="s">
        <v>5900</v>
      </c>
      <c r="AA191">
        <v>100178</v>
      </c>
      <c r="AB191">
        <v>66.833846153799996</v>
      </c>
      <c r="AC191" t="s">
        <v>7799</v>
      </c>
      <c r="AD191">
        <v>1050.6076923077001</v>
      </c>
      <c r="AE191" t="s">
        <v>7799</v>
      </c>
      <c r="AF191"/>
      <c r="AG191" t="s">
        <v>7799</v>
      </c>
      <c r="AH191">
        <v>51.373333333300003</v>
      </c>
      <c r="AI191" t="s">
        <v>7799</v>
      </c>
      <c r="AJ191"/>
      <c r="AK191" t="s">
        <v>7799</v>
      </c>
      <c r="AL191" t="s">
        <v>7799</v>
      </c>
    </row>
    <row r="192" spans="1:38" s="221" customFormat="1" x14ac:dyDescent="0.25">
      <c r="A192" s="446" t="str">
        <f t="shared" si="2"/>
        <v>Northwest Territories2021–2022Administrative and support services</v>
      </c>
      <c r="B192" t="s">
        <v>388</v>
      </c>
      <c r="C192" t="s">
        <v>197</v>
      </c>
      <c r="D192" t="s">
        <v>189</v>
      </c>
      <c r="E192">
        <v>19178</v>
      </c>
      <c r="F192">
        <v>329226</v>
      </c>
      <c r="G192">
        <v>5.5045292199999998E-2</v>
      </c>
      <c r="H192"/>
      <c r="I192">
        <v>852017</v>
      </c>
      <c r="J192">
        <v>1095</v>
      </c>
      <c r="K192"/>
      <c r="L192">
        <v>18176</v>
      </c>
      <c r="M192">
        <v>466009</v>
      </c>
      <c r="N192">
        <v>86317</v>
      </c>
      <c r="O192">
        <v>2670020</v>
      </c>
      <c r="P192">
        <v>14737911</v>
      </c>
      <c r="Q192">
        <v>1011484</v>
      </c>
      <c r="R192" t="s">
        <v>5900</v>
      </c>
      <c r="S192">
        <v>1095</v>
      </c>
      <c r="T192">
        <v>435816</v>
      </c>
      <c r="U192">
        <v>223.49538461540001</v>
      </c>
      <c r="V192">
        <v>19178</v>
      </c>
      <c r="W192">
        <v>329226</v>
      </c>
      <c r="X192">
        <v>5.5045292199999998E-2</v>
      </c>
      <c r="Y192">
        <v>5.5045292199999998E-2</v>
      </c>
      <c r="Z192" t="s">
        <v>5900</v>
      </c>
      <c r="AA192">
        <v>18176</v>
      </c>
      <c r="AB192">
        <v>9.8348717948999997</v>
      </c>
      <c r="AC192" t="s">
        <v>7799</v>
      </c>
      <c r="AD192">
        <v>168.83384615380001</v>
      </c>
      <c r="AE192" t="s">
        <v>7799</v>
      </c>
      <c r="AF192"/>
      <c r="AG192" t="s">
        <v>7799</v>
      </c>
      <c r="AH192">
        <v>9.3210256410000003</v>
      </c>
      <c r="AI192" t="s">
        <v>7799</v>
      </c>
      <c r="AJ192">
        <v>0.56153846149999997</v>
      </c>
      <c r="AK192" t="s">
        <v>7800</v>
      </c>
      <c r="AL192" t="s">
        <v>7799</v>
      </c>
    </row>
    <row r="193" spans="1:38" s="221" customFormat="1" x14ac:dyDescent="0.25">
      <c r="A193" s="446" t="str">
        <f t="shared" si="2"/>
        <v>Northwest Territories2021–2022Ambulatory care services</v>
      </c>
      <c r="B193" t="s">
        <v>388</v>
      </c>
      <c r="C193" t="s">
        <v>197</v>
      </c>
      <c r="D193" t="s">
        <v>191</v>
      </c>
      <c r="E193">
        <v>34293</v>
      </c>
      <c r="F193">
        <v>283215</v>
      </c>
      <c r="G193">
        <v>0.1080067274</v>
      </c>
      <c r="H193"/>
      <c r="I193">
        <v>2060</v>
      </c>
      <c r="J193">
        <v>3480</v>
      </c>
      <c r="K193"/>
      <c r="L193">
        <v>18957</v>
      </c>
      <c r="M193">
        <v>603575</v>
      </c>
      <c r="N193">
        <v>108327</v>
      </c>
      <c r="O193">
        <v>2494425</v>
      </c>
      <c r="P193">
        <v>17129594</v>
      </c>
      <c r="Q193">
        <v>2737342</v>
      </c>
      <c r="R193" t="s">
        <v>5900</v>
      </c>
      <c r="S193">
        <v>3480</v>
      </c>
      <c r="T193">
        <v>429315</v>
      </c>
      <c r="U193">
        <v>220.16153846149999</v>
      </c>
      <c r="V193">
        <v>34293</v>
      </c>
      <c r="W193">
        <v>283215</v>
      </c>
      <c r="X193">
        <v>0.1080067274</v>
      </c>
      <c r="Y193">
        <v>0.1080067274</v>
      </c>
      <c r="Z193" t="s">
        <v>5900</v>
      </c>
      <c r="AA193">
        <v>18957</v>
      </c>
      <c r="AB193">
        <v>17.586153846199998</v>
      </c>
      <c r="AC193" t="s">
        <v>7799</v>
      </c>
      <c r="AD193">
        <v>145.23846153849999</v>
      </c>
      <c r="AE193" t="s">
        <v>7799</v>
      </c>
      <c r="AF193"/>
      <c r="AG193" t="s">
        <v>7799</v>
      </c>
      <c r="AH193">
        <v>9.7215384614999998</v>
      </c>
      <c r="AI193" t="s">
        <v>7799</v>
      </c>
      <c r="AJ193">
        <v>1.7846153845999999</v>
      </c>
      <c r="AK193" t="s">
        <v>7800</v>
      </c>
      <c r="AL193" t="s">
        <v>7799</v>
      </c>
    </row>
    <row r="194" spans="1:38" s="221" customFormat="1" x14ac:dyDescent="0.25">
      <c r="A194" s="446" t="str">
        <f t="shared" si="2"/>
        <v>Northwest Territories2021–2022Community health services</v>
      </c>
      <c r="B194" t="s">
        <v>388</v>
      </c>
      <c r="C194" t="s">
        <v>197</v>
      </c>
      <c r="D194" t="s">
        <v>193</v>
      </c>
      <c r="E194">
        <v>33576</v>
      </c>
      <c r="F194">
        <v>333013</v>
      </c>
      <c r="G194">
        <v>9.1590309600000003E-2</v>
      </c>
      <c r="H194"/>
      <c r="I194">
        <v>3200</v>
      </c>
      <c r="J194">
        <v>2009</v>
      </c>
      <c r="K194"/>
      <c r="L194">
        <v>29478</v>
      </c>
      <c r="M194">
        <v>917918</v>
      </c>
      <c r="N194">
        <v>143191</v>
      </c>
      <c r="O194">
        <v>3432340</v>
      </c>
      <c r="P194">
        <v>18334163</v>
      </c>
      <c r="Q194">
        <v>3889956</v>
      </c>
      <c r="R194" t="s">
        <v>5900</v>
      </c>
      <c r="S194">
        <v>2009</v>
      </c>
      <c r="T194">
        <v>511789</v>
      </c>
      <c r="U194">
        <v>262.4558974359</v>
      </c>
      <c r="V194">
        <v>33576</v>
      </c>
      <c r="W194">
        <v>333013</v>
      </c>
      <c r="X194">
        <v>9.1590309600000003E-2</v>
      </c>
      <c r="Y194">
        <v>9.1590309600000003E-2</v>
      </c>
      <c r="Z194" t="s">
        <v>5900</v>
      </c>
      <c r="AA194">
        <v>29478</v>
      </c>
      <c r="AB194">
        <v>17.218461538500001</v>
      </c>
      <c r="AC194" t="s">
        <v>7799</v>
      </c>
      <c r="AD194">
        <v>170.77589743589999</v>
      </c>
      <c r="AE194" t="s">
        <v>7799</v>
      </c>
      <c r="AF194"/>
      <c r="AG194" t="s">
        <v>7799</v>
      </c>
      <c r="AH194">
        <v>15.116923076899999</v>
      </c>
      <c r="AI194" t="s">
        <v>7799</v>
      </c>
      <c r="AJ194">
        <v>1.0302564103</v>
      </c>
      <c r="AK194" t="s">
        <v>7800</v>
      </c>
      <c r="AL194" t="s">
        <v>7799</v>
      </c>
    </row>
    <row r="195" spans="1:38" s="221" customFormat="1" x14ac:dyDescent="0.25">
      <c r="A195" s="446" t="str">
        <f t="shared" si="2"/>
        <v>Northwest Territories2021–2022Diagnostic and therapeutic services</v>
      </c>
      <c r="B195" t="s">
        <v>388</v>
      </c>
      <c r="C195" t="s">
        <v>197</v>
      </c>
      <c r="D195" t="s">
        <v>192</v>
      </c>
      <c r="E195">
        <v>15334</v>
      </c>
      <c r="F195">
        <v>251089</v>
      </c>
      <c r="G195">
        <v>5.7555091000000003E-2</v>
      </c>
      <c r="H195"/>
      <c r="I195"/>
      <c r="J195">
        <v>938</v>
      </c>
      <c r="K195"/>
      <c r="L195">
        <v>13755</v>
      </c>
      <c r="M195">
        <v>399319</v>
      </c>
      <c r="N195">
        <v>87466</v>
      </c>
      <c r="O195">
        <v>2004576</v>
      </c>
      <c r="P195">
        <v>14871922</v>
      </c>
      <c r="Q195">
        <v>2170022</v>
      </c>
      <c r="R195" t="s">
        <v>74</v>
      </c>
      <c r="S195">
        <v>938</v>
      </c>
      <c r="T195">
        <v>354827</v>
      </c>
      <c r="U195">
        <v>181.9625641026</v>
      </c>
      <c r="V195">
        <v>15334</v>
      </c>
      <c r="W195">
        <v>251089</v>
      </c>
      <c r="X195">
        <v>5.7555091000000003E-2</v>
      </c>
      <c r="Y195">
        <v>5.7555091000000003E-2</v>
      </c>
      <c r="Z195" t="s">
        <v>74</v>
      </c>
      <c r="AA195">
        <v>13755</v>
      </c>
      <c r="AB195">
        <v>7.8635897436000004</v>
      </c>
      <c r="AC195" t="s">
        <v>7799</v>
      </c>
      <c r="AD195">
        <v>128.76358974359999</v>
      </c>
      <c r="AE195" t="s">
        <v>7799</v>
      </c>
      <c r="AF195"/>
      <c r="AG195" t="s">
        <v>7799</v>
      </c>
      <c r="AH195">
        <v>7.0538461538000004</v>
      </c>
      <c r="AI195" t="s">
        <v>7799</v>
      </c>
      <c r="AJ195">
        <v>0.481025641</v>
      </c>
      <c r="AK195" t="s">
        <v>7800</v>
      </c>
      <c r="AL195" t="s">
        <v>7799</v>
      </c>
    </row>
    <row r="196" spans="1:38" s="221" customFormat="1" x14ac:dyDescent="0.25">
      <c r="A196" s="446" t="str">
        <f t="shared" ref="A196:A259" si="3">CONCATENATE(B196,C196,D196)</f>
        <v>Northwest Territories2021–2022Nursing inpatient services</v>
      </c>
      <c r="B196" t="s">
        <v>388</v>
      </c>
      <c r="C196" t="s">
        <v>197</v>
      </c>
      <c r="D196" t="s">
        <v>190</v>
      </c>
      <c r="E196">
        <v>72750</v>
      </c>
      <c r="F196">
        <v>377673</v>
      </c>
      <c r="G196">
        <v>0.16151484269999999</v>
      </c>
      <c r="H196"/>
      <c r="I196"/>
      <c r="J196">
        <v>10420</v>
      </c>
      <c r="K196"/>
      <c r="L196">
        <v>25015</v>
      </c>
      <c r="M196">
        <v>864070</v>
      </c>
      <c r="N196">
        <v>215743</v>
      </c>
      <c r="O196">
        <v>3298002</v>
      </c>
      <c r="P196">
        <v>29320698</v>
      </c>
      <c r="Q196">
        <v>6322886</v>
      </c>
      <c r="R196" t="s">
        <v>74</v>
      </c>
      <c r="S196">
        <v>10420</v>
      </c>
      <c r="T196">
        <v>676586</v>
      </c>
      <c r="U196">
        <v>346.96717948719999</v>
      </c>
      <c r="V196">
        <v>72750</v>
      </c>
      <c r="W196">
        <v>377673</v>
      </c>
      <c r="X196">
        <v>0.16151484269999999</v>
      </c>
      <c r="Y196">
        <v>0.16151484269999999</v>
      </c>
      <c r="Z196" t="s">
        <v>74</v>
      </c>
      <c r="AA196">
        <v>25015</v>
      </c>
      <c r="AB196">
        <v>37.307692307700002</v>
      </c>
      <c r="AC196" t="s">
        <v>7799</v>
      </c>
      <c r="AD196">
        <v>193.67846153849999</v>
      </c>
      <c r="AE196" t="s">
        <v>7799</v>
      </c>
      <c r="AF196"/>
      <c r="AG196" t="s">
        <v>7799</v>
      </c>
      <c r="AH196">
        <v>12.8282051282</v>
      </c>
      <c r="AI196" t="s">
        <v>7799</v>
      </c>
      <c r="AJ196">
        <v>5.3435897435999999</v>
      </c>
      <c r="AK196" t="s">
        <v>7799</v>
      </c>
      <c r="AL196" t="s">
        <v>7799</v>
      </c>
    </row>
    <row r="197" spans="1:38" s="221" customFormat="1" x14ac:dyDescent="0.25">
      <c r="A197" s="446" t="str">
        <f t="shared" si="3"/>
        <v>Northwest Territories2021–2022Research, education and other services</v>
      </c>
      <c r="B197" t="s">
        <v>388</v>
      </c>
      <c r="C197" t="s">
        <v>197</v>
      </c>
      <c r="D197" t="s">
        <v>194</v>
      </c>
      <c r="E197">
        <v>5874</v>
      </c>
      <c r="F197">
        <v>60567</v>
      </c>
      <c r="G197">
        <v>8.8409265400000006E-2</v>
      </c>
      <c r="H197"/>
      <c r="I197">
        <v>680000</v>
      </c>
      <c r="J197">
        <v>151</v>
      </c>
      <c r="K197"/>
      <c r="L197">
        <v>4289</v>
      </c>
      <c r="M197">
        <v>133104</v>
      </c>
      <c r="N197">
        <v>21527</v>
      </c>
      <c r="O197">
        <v>602041</v>
      </c>
      <c r="P197">
        <v>4223207</v>
      </c>
      <c r="Q197">
        <v>671304</v>
      </c>
      <c r="R197" t="s">
        <v>5900</v>
      </c>
      <c r="S197">
        <v>151</v>
      </c>
      <c r="T197">
        <v>88119</v>
      </c>
      <c r="U197">
        <v>45.189230769200002</v>
      </c>
      <c r="V197">
        <v>5874</v>
      </c>
      <c r="W197">
        <v>60567</v>
      </c>
      <c r="X197">
        <v>8.8409265400000006E-2</v>
      </c>
      <c r="Y197">
        <v>8.8409265400000006E-2</v>
      </c>
      <c r="Z197" t="s">
        <v>5900</v>
      </c>
      <c r="AA197">
        <v>4289</v>
      </c>
      <c r="AB197">
        <v>3.0123076922999998</v>
      </c>
      <c r="AC197" t="s">
        <v>7799</v>
      </c>
      <c r="AD197">
        <v>31.06</v>
      </c>
      <c r="AE197" t="s">
        <v>7799</v>
      </c>
      <c r="AF197"/>
      <c r="AG197" t="s">
        <v>7799</v>
      </c>
      <c r="AH197">
        <v>2.1994871795000002</v>
      </c>
      <c r="AI197" t="s">
        <v>7799</v>
      </c>
      <c r="AJ197">
        <v>7.7435897399999995E-2</v>
      </c>
      <c r="AK197" t="s">
        <v>7800</v>
      </c>
      <c r="AL197" t="s">
        <v>7799</v>
      </c>
    </row>
    <row r="198" spans="1:38" s="221" customFormat="1" x14ac:dyDescent="0.25">
      <c r="A198" s="446" t="str">
        <f t="shared" si="3"/>
        <v>Northwest Territories2021–2022Total</v>
      </c>
      <c r="B198" t="s">
        <v>388</v>
      </c>
      <c r="C198" t="s">
        <v>197</v>
      </c>
      <c r="D198" t="s">
        <v>73</v>
      </c>
      <c r="E198">
        <v>181005</v>
      </c>
      <c r="F198">
        <v>1634783</v>
      </c>
      <c r="G198">
        <v>9.9683993900000004E-2</v>
      </c>
      <c r="H198"/>
      <c r="I198">
        <v>1537277</v>
      </c>
      <c r="J198">
        <v>18093</v>
      </c>
      <c r="K198"/>
      <c r="L198">
        <v>109670</v>
      </c>
      <c r="M198">
        <v>3383995</v>
      </c>
      <c r="N198">
        <v>662571</v>
      </c>
      <c r="O198">
        <v>14501404</v>
      </c>
      <c r="P198">
        <v>98617495</v>
      </c>
      <c r="Q198">
        <v>16802994</v>
      </c>
      <c r="R198" t="s">
        <v>5900</v>
      </c>
      <c r="S198">
        <v>18093</v>
      </c>
      <c r="T198">
        <v>2496452</v>
      </c>
      <c r="U198">
        <v>1280.2317948718</v>
      </c>
      <c r="V198">
        <v>181005</v>
      </c>
      <c r="W198">
        <v>1634783</v>
      </c>
      <c r="X198">
        <v>9.9683993900000004E-2</v>
      </c>
      <c r="Y198">
        <v>9.9683993900000004E-2</v>
      </c>
      <c r="Z198" t="s">
        <v>5900</v>
      </c>
      <c r="AA198">
        <v>109670</v>
      </c>
      <c r="AB198">
        <v>92.823076923100004</v>
      </c>
      <c r="AC198" t="s">
        <v>7799</v>
      </c>
      <c r="AD198">
        <v>838.35025641029995</v>
      </c>
      <c r="AE198" t="s">
        <v>7799</v>
      </c>
      <c r="AF198"/>
      <c r="AG198" t="s">
        <v>7799</v>
      </c>
      <c r="AH198">
        <v>56.241025641</v>
      </c>
      <c r="AI198" t="s">
        <v>7799</v>
      </c>
      <c r="AJ198">
        <v>9.2784615385000002</v>
      </c>
      <c r="AK198" t="s">
        <v>7799</v>
      </c>
      <c r="AL198" t="s">
        <v>7799</v>
      </c>
    </row>
    <row r="199" spans="1:38" s="221" customFormat="1" x14ac:dyDescent="0.25">
      <c r="A199" s="446" t="str">
        <f t="shared" si="3"/>
        <v>Northwest Territories2022–2023Administrative and support services</v>
      </c>
      <c r="B199" t="s">
        <v>388</v>
      </c>
      <c r="C199" t="s">
        <v>198</v>
      </c>
      <c r="D199" t="s">
        <v>189</v>
      </c>
      <c r="E199">
        <v>23137</v>
      </c>
      <c r="F199">
        <v>286633</v>
      </c>
      <c r="G199">
        <v>7.4690899699999994E-2</v>
      </c>
      <c r="H199"/>
      <c r="I199">
        <v>10014</v>
      </c>
      <c r="J199">
        <v>1085</v>
      </c>
      <c r="K199"/>
      <c r="L199">
        <v>20848</v>
      </c>
      <c r="M199">
        <v>785882</v>
      </c>
      <c r="N199">
        <v>77224</v>
      </c>
      <c r="O199">
        <v>3947747</v>
      </c>
      <c r="P199">
        <v>11961434</v>
      </c>
      <c r="Q199">
        <v>1020437</v>
      </c>
      <c r="R199" t="s">
        <v>5900</v>
      </c>
      <c r="S199">
        <v>1085</v>
      </c>
      <c r="T199">
        <v>388079</v>
      </c>
      <c r="U199">
        <v>199.01487179489999</v>
      </c>
      <c r="V199">
        <v>23137</v>
      </c>
      <c r="W199">
        <v>286633</v>
      </c>
      <c r="X199">
        <v>7.4690899699999994E-2</v>
      </c>
      <c r="Y199">
        <v>7.4690899699999994E-2</v>
      </c>
      <c r="Z199" t="s">
        <v>5900</v>
      </c>
      <c r="AA199">
        <v>20848</v>
      </c>
      <c r="AB199">
        <v>11.8651282051</v>
      </c>
      <c r="AC199" t="s">
        <v>7799</v>
      </c>
      <c r="AD199">
        <v>146.9912820513</v>
      </c>
      <c r="AE199" t="s">
        <v>7799</v>
      </c>
      <c r="AF199"/>
      <c r="AG199" t="s">
        <v>7799</v>
      </c>
      <c r="AH199">
        <v>10.6912820513</v>
      </c>
      <c r="AI199" t="s">
        <v>7799</v>
      </c>
      <c r="AJ199">
        <v>0.55641025639999997</v>
      </c>
      <c r="AK199" t="s">
        <v>7800</v>
      </c>
      <c r="AL199" t="s">
        <v>7799</v>
      </c>
    </row>
    <row r="200" spans="1:38" s="221" customFormat="1" x14ac:dyDescent="0.25">
      <c r="A200" s="446" t="str">
        <f t="shared" si="3"/>
        <v>Northwest Territories2022–2023Ambulatory care services</v>
      </c>
      <c r="B200" t="s">
        <v>388</v>
      </c>
      <c r="C200" t="s">
        <v>198</v>
      </c>
      <c r="D200" t="s">
        <v>191</v>
      </c>
      <c r="E200">
        <v>34747</v>
      </c>
      <c r="F200">
        <v>279971</v>
      </c>
      <c r="G200">
        <v>0.1104067769</v>
      </c>
      <c r="H200"/>
      <c r="I200"/>
      <c r="J200">
        <v>1446</v>
      </c>
      <c r="K200"/>
      <c r="L200">
        <v>17304</v>
      </c>
      <c r="M200">
        <v>808909</v>
      </c>
      <c r="N200">
        <v>105155</v>
      </c>
      <c r="O200">
        <v>4963754</v>
      </c>
      <c r="P200">
        <v>15033386</v>
      </c>
      <c r="Q200">
        <v>2484041</v>
      </c>
      <c r="R200" t="s">
        <v>74</v>
      </c>
      <c r="S200">
        <v>1446</v>
      </c>
      <c r="T200">
        <v>421319</v>
      </c>
      <c r="U200">
        <v>216.06102564099999</v>
      </c>
      <c r="V200">
        <v>34747</v>
      </c>
      <c r="W200">
        <v>279971</v>
      </c>
      <c r="X200">
        <v>0.1104067769</v>
      </c>
      <c r="Y200">
        <v>0.1104067769</v>
      </c>
      <c r="Z200" t="s">
        <v>74</v>
      </c>
      <c r="AA200">
        <v>17304</v>
      </c>
      <c r="AB200">
        <v>17.818974358999998</v>
      </c>
      <c r="AC200" t="s">
        <v>7799</v>
      </c>
      <c r="AD200">
        <v>143.57487179489999</v>
      </c>
      <c r="AE200" t="s">
        <v>7799</v>
      </c>
      <c r="AF200"/>
      <c r="AG200" t="s">
        <v>7799</v>
      </c>
      <c r="AH200">
        <v>8.8738461538000006</v>
      </c>
      <c r="AI200" t="s">
        <v>7799</v>
      </c>
      <c r="AJ200">
        <v>0.74153846150000002</v>
      </c>
      <c r="AK200" t="s">
        <v>7800</v>
      </c>
      <c r="AL200" t="s">
        <v>7799</v>
      </c>
    </row>
    <row r="201" spans="1:38" s="221" customFormat="1" x14ac:dyDescent="0.25">
      <c r="A201" s="446" t="str">
        <f t="shared" si="3"/>
        <v>Northwest Territories2022–2023Community health services</v>
      </c>
      <c r="B201" t="s">
        <v>388</v>
      </c>
      <c r="C201" t="s">
        <v>198</v>
      </c>
      <c r="D201" t="s">
        <v>193</v>
      </c>
      <c r="E201">
        <v>74278</v>
      </c>
      <c r="F201">
        <v>376991</v>
      </c>
      <c r="G201">
        <v>0.1645980557</v>
      </c>
      <c r="H201"/>
      <c r="I201">
        <v>114444</v>
      </c>
      <c r="J201">
        <v>1243</v>
      </c>
      <c r="K201"/>
      <c r="L201">
        <v>27448</v>
      </c>
      <c r="M201">
        <v>1015888</v>
      </c>
      <c r="N201">
        <v>137648</v>
      </c>
      <c r="O201">
        <v>4656829</v>
      </c>
      <c r="P201">
        <v>17631643</v>
      </c>
      <c r="Q201">
        <v>4185691</v>
      </c>
      <c r="R201" t="s">
        <v>5900</v>
      </c>
      <c r="S201">
        <v>1243</v>
      </c>
      <c r="T201">
        <v>590160</v>
      </c>
      <c r="U201">
        <v>302.64615384619998</v>
      </c>
      <c r="V201">
        <v>74278</v>
      </c>
      <c r="W201">
        <v>376991</v>
      </c>
      <c r="X201">
        <v>0.1645980557</v>
      </c>
      <c r="Y201">
        <v>0.1645980557</v>
      </c>
      <c r="Z201" t="s">
        <v>5900</v>
      </c>
      <c r="AA201">
        <v>27448</v>
      </c>
      <c r="AB201">
        <v>38.091282051299999</v>
      </c>
      <c r="AC201" t="s">
        <v>7799</v>
      </c>
      <c r="AD201">
        <v>193.32871794869999</v>
      </c>
      <c r="AE201" t="s">
        <v>7799</v>
      </c>
      <c r="AF201"/>
      <c r="AG201" t="s">
        <v>7799</v>
      </c>
      <c r="AH201">
        <v>14.0758974359</v>
      </c>
      <c r="AI201" t="s">
        <v>7799</v>
      </c>
      <c r="AJ201">
        <v>0.63743589739999995</v>
      </c>
      <c r="AK201" t="s">
        <v>7800</v>
      </c>
      <c r="AL201" t="s">
        <v>7799</v>
      </c>
    </row>
    <row r="202" spans="1:38" s="221" customFormat="1" x14ac:dyDescent="0.25">
      <c r="A202" s="446" t="str">
        <f t="shared" si="3"/>
        <v>Northwest Territories2022–2023Diagnostic and therapeutic services</v>
      </c>
      <c r="B202" t="s">
        <v>388</v>
      </c>
      <c r="C202" t="s">
        <v>198</v>
      </c>
      <c r="D202" t="s">
        <v>192</v>
      </c>
      <c r="E202">
        <v>19552</v>
      </c>
      <c r="F202">
        <v>258544</v>
      </c>
      <c r="G202">
        <v>7.0306656699999998E-2</v>
      </c>
      <c r="H202"/>
      <c r="I202"/>
      <c r="J202">
        <v>862</v>
      </c>
      <c r="K202"/>
      <c r="L202">
        <v>18297</v>
      </c>
      <c r="M202">
        <v>760139</v>
      </c>
      <c r="N202">
        <v>93000</v>
      </c>
      <c r="O202">
        <v>3607802</v>
      </c>
      <c r="P202">
        <v>14785744</v>
      </c>
      <c r="Q202">
        <v>2116501</v>
      </c>
      <c r="R202" t="s">
        <v>74</v>
      </c>
      <c r="S202">
        <v>862</v>
      </c>
      <c r="T202">
        <v>371958</v>
      </c>
      <c r="U202">
        <v>190.74769230769999</v>
      </c>
      <c r="V202">
        <v>19552</v>
      </c>
      <c r="W202">
        <v>258544</v>
      </c>
      <c r="X202">
        <v>7.0306656699999998E-2</v>
      </c>
      <c r="Y202">
        <v>7.0306656699999998E-2</v>
      </c>
      <c r="Z202" t="s">
        <v>74</v>
      </c>
      <c r="AA202">
        <v>18297</v>
      </c>
      <c r="AB202">
        <v>10.026666666700001</v>
      </c>
      <c r="AC202" t="s">
        <v>7799</v>
      </c>
      <c r="AD202">
        <v>132.58666666670001</v>
      </c>
      <c r="AE202" t="s">
        <v>7799</v>
      </c>
      <c r="AF202"/>
      <c r="AG202" t="s">
        <v>7799</v>
      </c>
      <c r="AH202">
        <v>9.3830769231000009</v>
      </c>
      <c r="AI202" t="s">
        <v>7799</v>
      </c>
      <c r="AJ202">
        <v>0.4420512821</v>
      </c>
      <c r="AK202" t="s">
        <v>7800</v>
      </c>
      <c r="AL202" t="s">
        <v>7799</v>
      </c>
    </row>
    <row r="203" spans="1:38" s="221" customFormat="1" x14ac:dyDescent="0.25">
      <c r="A203" s="446" t="str">
        <f t="shared" si="3"/>
        <v>Northwest Territories2022–2023Nursing inpatient services</v>
      </c>
      <c r="B203" t="s">
        <v>388</v>
      </c>
      <c r="C203" t="s">
        <v>198</v>
      </c>
      <c r="D203" t="s">
        <v>190</v>
      </c>
      <c r="E203">
        <v>92739</v>
      </c>
      <c r="F203">
        <v>390381</v>
      </c>
      <c r="G203">
        <v>0.19195851959999999</v>
      </c>
      <c r="H203"/>
      <c r="I203">
        <v>95</v>
      </c>
      <c r="J203">
        <v>2438</v>
      </c>
      <c r="K203"/>
      <c r="L203">
        <v>26583</v>
      </c>
      <c r="M203">
        <v>1080941</v>
      </c>
      <c r="N203">
        <v>221675</v>
      </c>
      <c r="O203">
        <v>5999848</v>
      </c>
      <c r="P203">
        <v>29032883</v>
      </c>
      <c r="Q203">
        <v>7063773</v>
      </c>
      <c r="R203" t="s">
        <v>5900</v>
      </c>
      <c r="S203">
        <v>2438</v>
      </c>
      <c r="T203">
        <v>707233</v>
      </c>
      <c r="U203">
        <v>362.68358974360001</v>
      </c>
      <c r="V203">
        <v>92739</v>
      </c>
      <c r="W203">
        <v>390381</v>
      </c>
      <c r="X203">
        <v>0.19195851959999999</v>
      </c>
      <c r="Y203">
        <v>0.19195851959999999</v>
      </c>
      <c r="Z203" t="s">
        <v>5900</v>
      </c>
      <c r="AA203">
        <v>26583</v>
      </c>
      <c r="AB203">
        <v>47.558461538499998</v>
      </c>
      <c r="AC203" t="s">
        <v>7799</v>
      </c>
      <c r="AD203">
        <v>200.1953846154</v>
      </c>
      <c r="AE203" t="s">
        <v>7799</v>
      </c>
      <c r="AF203"/>
      <c r="AG203" t="s">
        <v>7799</v>
      </c>
      <c r="AH203">
        <v>13.6323076923</v>
      </c>
      <c r="AI203" t="s">
        <v>7799</v>
      </c>
      <c r="AJ203">
        <v>1.2502564103</v>
      </c>
      <c r="AK203" t="s">
        <v>7800</v>
      </c>
      <c r="AL203" t="s">
        <v>7799</v>
      </c>
    </row>
    <row r="204" spans="1:38" s="221" customFormat="1" x14ac:dyDescent="0.25">
      <c r="A204" s="446" t="str">
        <f t="shared" si="3"/>
        <v>Northwest Territories2022–2023Research, education and other services</v>
      </c>
      <c r="B204" t="s">
        <v>388</v>
      </c>
      <c r="C204" t="s">
        <v>198</v>
      </c>
      <c r="D204" t="s">
        <v>194</v>
      </c>
      <c r="E204">
        <v>15541</v>
      </c>
      <c r="F204">
        <v>78529</v>
      </c>
      <c r="G204">
        <v>0.1652067609</v>
      </c>
      <c r="H204"/>
      <c r="I204">
        <v>755000</v>
      </c>
      <c r="J204">
        <v>284</v>
      </c>
      <c r="K204"/>
      <c r="L204">
        <v>6741</v>
      </c>
      <c r="M204">
        <v>217555</v>
      </c>
      <c r="N204">
        <v>26713</v>
      </c>
      <c r="O204">
        <v>1046714</v>
      </c>
      <c r="P204">
        <v>3907084</v>
      </c>
      <c r="Q204">
        <v>897185</v>
      </c>
      <c r="R204" t="s">
        <v>5900</v>
      </c>
      <c r="S204">
        <v>284</v>
      </c>
      <c r="T204">
        <v>121067</v>
      </c>
      <c r="U204">
        <v>62.085641025599998</v>
      </c>
      <c r="V204">
        <v>15541</v>
      </c>
      <c r="W204">
        <v>78529</v>
      </c>
      <c r="X204">
        <v>0.1652067609</v>
      </c>
      <c r="Y204">
        <v>0.1652067609</v>
      </c>
      <c r="Z204" t="s">
        <v>5900</v>
      </c>
      <c r="AA204">
        <v>6741</v>
      </c>
      <c r="AB204">
        <v>7.9697435897000002</v>
      </c>
      <c r="AC204" t="s">
        <v>7799</v>
      </c>
      <c r="AD204">
        <v>40.271282051299998</v>
      </c>
      <c r="AE204" t="s">
        <v>7799</v>
      </c>
      <c r="AF204"/>
      <c r="AG204" t="s">
        <v>7799</v>
      </c>
      <c r="AH204">
        <v>3.4569230768999999</v>
      </c>
      <c r="AI204" t="s">
        <v>7799</v>
      </c>
      <c r="AJ204">
        <v>0.1456410256</v>
      </c>
      <c r="AK204" t="s">
        <v>7800</v>
      </c>
      <c r="AL204" t="s">
        <v>7799</v>
      </c>
    </row>
    <row r="205" spans="1:38" s="221" customFormat="1" x14ac:dyDescent="0.25">
      <c r="A205" s="446" t="str">
        <f t="shared" si="3"/>
        <v>Northwest Territories2022–2023Total</v>
      </c>
      <c r="B205" t="s">
        <v>388</v>
      </c>
      <c r="C205" t="s">
        <v>198</v>
      </c>
      <c r="D205" t="s">
        <v>73</v>
      </c>
      <c r="E205">
        <v>259994</v>
      </c>
      <c r="F205">
        <v>1671049</v>
      </c>
      <c r="G205">
        <v>0.13463915609999999</v>
      </c>
      <c r="H205"/>
      <c r="I205">
        <v>879553</v>
      </c>
      <c r="J205">
        <v>7358</v>
      </c>
      <c r="K205"/>
      <c r="L205">
        <v>117221</v>
      </c>
      <c r="M205">
        <v>4669314</v>
      </c>
      <c r="N205">
        <v>661415</v>
      </c>
      <c r="O205">
        <v>24222694</v>
      </c>
      <c r="P205">
        <v>92352174</v>
      </c>
      <c r="Q205">
        <v>17767628</v>
      </c>
      <c r="R205" t="s">
        <v>5900</v>
      </c>
      <c r="S205">
        <v>7358</v>
      </c>
      <c r="T205">
        <v>2599816</v>
      </c>
      <c r="U205">
        <v>1333.2389743589999</v>
      </c>
      <c r="V205">
        <v>259994</v>
      </c>
      <c r="W205">
        <v>1671049</v>
      </c>
      <c r="X205">
        <v>0.13463915609999999</v>
      </c>
      <c r="Y205">
        <v>0.13463915609999999</v>
      </c>
      <c r="Z205" t="s">
        <v>5900</v>
      </c>
      <c r="AA205">
        <v>117221</v>
      </c>
      <c r="AB205">
        <v>133.3302564103</v>
      </c>
      <c r="AC205" t="s">
        <v>7799</v>
      </c>
      <c r="AD205">
        <v>856.94820512820002</v>
      </c>
      <c r="AE205" t="s">
        <v>7799</v>
      </c>
      <c r="AF205"/>
      <c r="AG205" t="s">
        <v>7799</v>
      </c>
      <c r="AH205">
        <v>60.113333333299998</v>
      </c>
      <c r="AI205" t="s">
        <v>7799</v>
      </c>
      <c r="AJ205">
        <v>3.7733333333000001</v>
      </c>
      <c r="AK205" t="s">
        <v>7800</v>
      </c>
      <c r="AL205" t="s">
        <v>7799</v>
      </c>
    </row>
    <row r="206" spans="1:38" s="221" customFormat="1" x14ac:dyDescent="0.25">
      <c r="A206" s="446" t="str">
        <f t="shared" si="3"/>
        <v>Northwest Territories2023–2024Administrative and support services</v>
      </c>
      <c r="B206" t="s">
        <v>388</v>
      </c>
      <c r="C206" t="s">
        <v>199</v>
      </c>
      <c r="D206" t="s">
        <v>189</v>
      </c>
      <c r="E206">
        <v>27894</v>
      </c>
      <c r="F206">
        <v>619142</v>
      </c>
      <c r="G206">
        <v>4.3110429700000001E-2</v>
      </c>
      <c r="H206"/>
      <c r="I206">
        <v>2337</v>
      </c>
      <c r="J206"/>
      <c r="K206"/>
      <c r="L206">
        <v>30637</v>
      </c>
      <c r="M206">
        <v>1150305</v>
      </c>
      <c r="N206">
        <v>172527</v>
      </c>
      <c r="O206">
        <v>5019368</v>
      </c>
      <c r="P206">
        <v>28853983</v>
      </c>
      <c r="Q206">
        <v>1867384</v>
      </c>
      <c r="R206" t="s">
        <v>5900</v>
      </c>
      <c r="S206" t="s">
        <v>74</v>
      </c>
      <c r="T206">
        <v>819563</v>
      </c>
      <c r="U206">
        <v>418.6784163474</v>
      </c>
      <c r="V206">
        <v>27894</v>
      </c>
      <c r="W206">
        <v>619142</v>
      </c>
      <c r="X206">
        <v>4.3110429700000001E-2</v>
      </c>
      <c r="Y206">
        <v>4.3110429700000001E-2</v>
      </c>
      <c r="Z206" t="s">
        <v>5900</v>
      </c>
      <c r="AA206">
        <v>30637</v>
      </c>
      <c r="AB206">
        <v>14.2498084291</v>
      </c>
      <c r="AC206" t="s">
        <v>7799</v>
      </c>
      <c r="AD206">
        <v>316.29220945079999</v>
      </c>
      <c r="AE206" t="s">
        <v>7799</v>
      </c>
      <c r="AF206"/>
      <c r="AG206" t="s">
        <v>7799</v>
      </c>
      <c r="AH206">
        <v>15.651085568299999</v>
      </c>
      <c r="AI206" t="s">
        <v>7799</v>
      </c>
      <c r="AJ206"/>
      <c r="AK206" t="s">
        <v>7799</v>
      </c>
      <c r="AL206" t="s">
        <v>7799</v>
      </c>
    </row>
    <row r="207" spans="1:38" s="221" customFormat="1" x14ac:dyDescent="0.25">
      <c r="A207" s="446" t="str">
        <f t="shared" si="3"/>
        <v>Northwest Territories2023–2024Ambulatory care services</v>
      </c>
      <c r="B207" t="s">
        <v>388</v>
      </c>
      <c r="C207" t="s">
        <v>199</v>
      </c>
      <c r="D207" t="s">
        <v>191</v>
      </c>
      <c r="E207">
        <v>30332</v>
      </c>
      <c r="F207">
        <v>349447</v>
      </c>
      <c r="G207">
        <v>7.9867501899999999E-2</v>
      </c>
      <c r="H207"/>
      <c r="I207">
        <v>8877</v>
      </c>
      <c r="J207"/>
      <c r="K207"/>
      <c r="L207">
        <v>16091</v>
      </c>
      <c r="M207">
        <v>837289</v>
      </c>
      <c r="N207">
        <v>57117</v>
      </c>
      <c r="O207">
        <v>1466505</v>
      </c>
      <c r="P207">
        <v>17859432</v>
      </c>
      <c r="Q207">
        <v>2903500</v>
      </c>
      <c r="R207" t="s">
        <v>5900</v>
      </c>
      <c r="S207" t="s">
        <v>74</v>
      </c>
      <c r="T207">
        <v>436896</v>
      </c>
      <c r="U207">
        <v>223.19080459770001</v>
      </c>
      <c r="V207">
        <v>30332</v>
      </c>
      <c r="W207">
        <v>349447</v>
      </c>
      <c r="X207">
        <v>7.9867501899999999E-2</v>
      </c>
      <c r="Y207">
        <v>7.9867501899999999E-2</v>
      </c>
      <c r="Z207" t="s">
        <v>5900</v>
      </c>
      <c r="AA207">
        <v>16091</v>
      </c>
      <c r="AB207">
        <v>15.495274584900001</v>
      </c>
      <c r="AC207" t="s">
        <v>7799</v>
      </c>
      <c r="AD207">
        <v>178.5169859515</v>
      </c>
      <c r="AE207" t="s">
        <v>7799</v>
      </c>
      <c r="AF207"/>
      <c r="AG207" t="s">
        <v>7799</v>
      </c>
      <c r="AH207">
        <v>8.2201787994999993</v>
      </c>
      <c r="AI207" t="s">
        <v>7799</v>
      </c>
      <c r="AJ207"/>
      <c r="AK207" t="s">
        <v>7799</v>
      </c>
      <c r="AL207" t="s">
        <v>7799</v>
      </c>
    </row>
    <row r="208" spans="1:38" s="221" customFormat="1" x14ac:dyDescent="0.25">
      <c r="A208" s="446" t="str">
        <f t="shared" si="3"/>
        <v>Northwest Territories2023–2024Community health services</v>
      </c>
      <c r="B208" t="s">
        <v>388</v>
      </c>
      <c r="C208" t="s">
        <v>199</v>
      </c>
      <c r="D208" t="s">
        <v>193</v>
      </c>
      <c r="E208">
        <v>34806</v>
      </c>
      <c r="F208">
        <v>463340</v>
      </c>
      <c r="G208">
        <v>6.9871082000000001E-2</v>
      </c>
      <c r="H208"/>
      <c r="I208">
        <v>54079</v>
      </c>
      <c r="J208"/>
      <c r="K208"/>
      <c r="L208">
        <v>29735</v>
      </c>
      <c r="M208">
        <v>1095937</v>
      </c>
      <c r="N208">
        <v>106871</v>
      </c>
      <c r="O208">
        <v>4269386</v>
      </c>
      <c r="P208">
        <v>24850558</v>
      </c>
      <c r="Q208">
        <v>2575921</v>
      </c>
      <c r="R208" t="s">
        <v>5900</v>
      </c>
      <c r="S208" t="s">
        <v>74</v>
      </c>
      <c r="T208">
        <v>605017</v>
      </c>
      <c r="U208">
        <v>309.07637292459998</v>
      </c>
      <c r="V208">
        <v>34806</v>
      </c>
      <c r="W208">
        <v>463340</v>
      </c>
      <c r="X208">
        <v>6.9871082000000001E-2</v>
      </c>
      <c r="Y208">
        <v>6.9871082000000001E-2</v>
      </c>
      <c r="Z208" t="s">
        <v>5900</v>
      </c>
      <c r="AA208">
        <v>29735</v>
      </c>
      <c r="AB208">
        <v>17.780842911899999</v>
      </c>
      <c r="AC208" t="s">
        <v>7799</v>
      </c>
      <c r="AD208">
        <v>236.6998722861</v>
      </c>
      <c r="AE208" t="s">
        <v>7799</v>
      </c>
      <c r="AF208"/>
      <c r="AG208" t="s">
        <v>7799</v>
      </c>
      <c r="AH208">
        <v>15.190293742</v>
      </c>
      <c r="AI208" t="s">
        <v>7799</v>
      </c>
      <c r="AJ208"/>
      <c r="AK208" t="s">
        <v>7799</v>
      </c>
      <c r="AL208" t="s">
        <v>7799</v>
      </c>
    </row>
    <row r="209" spans="1:38" s="221" customFormat="1" x14ac:dyDescent="0.25">
      <c r="A209" s="446" t="str">
        <f t="shared" si="3"/>
        <v>Northwest Territories2023–2024Diagnostic and therapeutic services</v>
      </c>
      <c r="B209" t="s">
        <v>388</v>
      </c>
      <c r="C209" t="s">
        <v>199</v>
      </c>
      <c r="D209" t="s">
        <v>192</v>
      </c>
      <c r="E209">
        <v>10975</v>
      </c>
      <c r="F209">
        <v>302444</v>
      </c>
      <c r="G209">
        <v>3.50170219E-2</v>
      </c>
      <c r="H209"/>
      <c r="I209"/>
      <c r="J209"/>
      <c r="K209"/>
      <c r="L209">
        <v>13893</v>
      </c>
      <c r="M209">
        <v>584639</v>
      </c>
      <c r="N209">
        <v>51848</v>
      </c>
      <c r="O209">
        <v>1828589</v>
      </c>
      <c r="P209">
        <v>16566345</v>
      </c>
      <c r="Q209">
        <v>917501</v>
      </c>
      <c r="R209" t="s">
        <v>74</v>
      </c>
      <c r="S209" t="s">
        <v>74</v>
      </c>
      <c r="T209">
        <v>365267</v>
      </c>
      <c r="U209">
        <v>186.5987228608</v>
      </c>
      <c r="V209">
        <v>10975</v>
      </c>
      <c r="W209">
        <v>302444</v>
      </c>
      <c r="X209">
        <v>3.50170219E-2</v>
      </c>
      <c r="Y209">
        <v>3.50170219E-2</v>
      </c>
      <c r="Z209" t="s">
        <v>74</v>
      </c>
      <c r="AA209">
        <v>13893</v>
      </c>
      <c r="AB209">
        <v>5.6066411239000002</v>
      </c>
      <c r="AC209" t="s">
        <v>7799</v>
      </c>
      <c r="AD209">
        <v>154.5052362708</v>
      </c>
      <c r="AE209" t="s">
        <v>7799</v>
      </c>
      <c r="AF209"/>
      <c r="AG209" t="s">
        <v>7799</v>
      </c>
      <c r="AH209">
        <v>7.0973180077000002</v>
      </c>
      <c r="AI209" t="s">
        <v>7799</v>
      </c>
      <c r="AJ209"/>
      <c r="AK209" t="s">
        <v>7799</v>
      </c>
      <c r="AL209" t="s">
        <v>7799</v>
      </c>
    </row>
    <row r="210" spans="1:38" s="221" customFormat="1" x14ac:dyDescent="0.25">
      <c r="A210" s="446" t="str">
        <f t="shared" si="3"/>
        <v>Northwest Territories2023–2024Nursing inpatient services</v>
      </c>
      <c r="B210" t="s">
        <v>388</v>
      </c>
      <c r="C210" t="s">
        <v>199</v>
      </c>
      <c r="D210" t="s">
        <v>190</v>
      </c>
      <c r="E210">
        <v>84849</v>
      </c>
      <c r="F210">
        <v>903390</v>
      </c>
      <c r="G210">
        <v>8.5858785199999996E-2</v>
      </c>
      <c r="H210"/>
      <c r="I210"/>
      <c r="J210"/>
      <c r="K210"/>
      <c r="L210">
        <v>30581</v>
      </c>
      <c r="M210">
        <v>1182503</v>
      </c>
      <c r="N210">
        <v>99855</v>
      </c>
      <c r="O210">
        <v>3224423</v>
      </c>
      <c r="P210">
        <v>32194452</v>
      </c>
      <c r="Q210">
        <v>7107673</v>
      </c>
      <c r="R210" t="s">
        <v>74</v>
      </c>
      <c r="S210" t="s">
        <v>74</v>
      </c>
      <c r="T210">
        <v>1088094</v>
      </c>
      <c r="U210">
        <v>555.85900383139995</v>
      </c>
      <c r="V210">
        <v>84849</v>
      </c>
      <c r="W210">
        <v>903390</v>
      </c>
      <c r="X210">
        <v>8.5858785199999996E-2</v>
      </c>
      <c r="Y210">
        <v>8.5858785199999996E-2</v>
      </c>
      <c r="Z210" t="s">
        <v>74</v>
      </c>
      <c r="AA210">
        <v>30581</v>
      </c>
      <c r="AB210">
        <v>43.345593869699997</v>
      </c>
      <c r="AC210" t="s">
        <v>7799</v>
      </c>
      <c r="AD210">
        <v>461.50191570880003</v>
      </c>
      <c r="AE210" t="s">
        <v>7799</v>
      </c>
      <c r="AF210"/>
      <c r="AG210" t="s">
        <v>7799</v>
      </c>
      <c r="AH210">
        <v>15.6224776501</v>
      </c>
      <c r="AI210" t="s">
        <v>7799</v>
      </c>
      <c r="AJ210"/>
      <c r="AK210" t="s">
        <v>7799</v>
      </c>
      <c r="AL210" t="s">
        <v>7799</v>
      </c>
    </row>
    <row r="211" spans="1:38" s="221" customFormat="1" x14ac:dyDescent="0.25">
      <c r="A211" s="446" t="str">
        <f t="shared" si="3"/>
        <v>Northwest Territories2023–2024Research, education and other services</v>
      </c>
      <c r="B211" t="s">
        <v>388</v>
      </c>
      <c r="C211" t="s">
        <v>199</v>
      </c>
      <c r="D211" t="s">
        <v>194</v>
      </c>
      <c r="E211">
        <v>12179</v>
      </c>
      <c r="F211">
        <v>117472</v>
      </c>
      <c r="G211">
        <v>9.3936799599999996E-2</v>
      </c>
      <c r="H211"/>
      <c r="I211">
        <v>831743</v>
      </c>
      <c r="J211"/>
      <c r="K211"/>
      <c r="L211">
        <v>7432</v>
      </c>
      <c r="M211">
        <v>293179</v>
      </c>
      <c r="N211">
        <v>22257</v>
      </c>
      <c r="O211">
        <v>959559</v>
      </c>
      <c r="P211">
        <v>6535107</v>
      </c>
      <c r="Q211">
        <v>815064</v>
      </c>
      <c r="R211" t="s">
        <v>5900</v>
      </c>
      <c r="S211" t="s">
        <v>74</v>
      </c>
      <c r="T211">
        <v>151908</v>
      </c>
      <c r="U211">
        <v>77.603065134100007</v>
      </c>
      <c r="V211">
        <v>12179</v>
      </c>
      <c r="W211">
        <v>117472</v>
      </c>
      <c r="X211">
        <v>9.3936799599999996E-2</v>
      </c>
      <c r="Y211">
        <v>9.3936799599999996E-2</v>
      </c>
      <c r="Z211" t="s">
        <v>5900</v>
      </c>
      <c r="AA211">
        <v>7432</v>
      </c>
      <c r="AB211">
        <v>6.2217113665000001</v>
      </c>
      <c r="AC211" t="s">
        <v>7799</v>
      </c>
      <c r="AD211">
        <v>60.011238825</v>
      </c>
      <c r="AE211" t="s">
        <v>7799</v>
      </c>
      <c r="AF211"/>
      <c r="AG211" t="s">
        <v>7799</v>
      </c>
      <c r="AH211">
        <v>3.7966794381</v>
      </c>
      <c r="AI211" t="s">
        <v>7799</v>
      </c>
      <c r="AJ211"/>
      <c r="AK211" t="s">
        <v>7799</v>
      </c>
      <c r="AL211" t="s">
        <v>7799</v>
      </c>
    </row>
    <row r="212" spans="1:38" s="221" customFormat="1" x14ac:dyDescent="0.25">
      <c r="A212" s="446" t="str">
        <f t="shared" si="3"/>
        <v>Northwest Territories2023–2024Total</v>
      </c>
      <c r="B212" t="s">
        <v>388</v>
      </c>
      <c r="C212" t="s">
        <v>199</v>
      </c>
      <c r="D212" t="s">
        <v>73</v>
      </c>
      <c r="E212">
        <v>201035</v>
      </c>
      <c r="F212">
        <v>2755235</v>
      </c>
      <c r="G212">
        <v>6.8002922600000001E-2</v>
      </c>
      <c r="H212"/>
      <c r="I212">
        <v>897036</v>
      </c>
      <c r="J212"/>
      <c r="K212"/>
      <c r="L212">
        <v>128369</v>
      </c>
      <c r="M212">
        <v>5143852</v>
      </c>
      <c r="N212">
        <v>510475</v>
      </c>
      <c r="O212">
        <v>16767830</v>
      </c>
      <c r="P212">
        <v>126859877</v>
      </c>
      <c r="Q212">
        <v>16187043</v>
      </c>
      <c r="R212" t="s">
        <v>5900</v>
      </c>
      <c r="S212" t="s">
        <v>74</v>
      </c>
      <c r="T212">
        <v>3466745</v>
      </c>
      <c r="U212">
        <v>1771.0063856960001</v>
      </c>
      <c r="V212">
        <v>201035</v>
      </c>
      <c r="W212">
        <v>2755235</v>
      </c>
      <c r="X212">
        <v>6.8002922600000001E-2</v>
      </c>
      <c r="Y212">
        <v>6.8002922600000001E-2</v>
      </c>
      <c r="Z212" t="s">
        <v>5900</v>
      </c>
      <c r="AA212">
        <v>128369</v>
      </c>
      <c r="AB212">
        <v>102.6998722861</v>
      </c>
      <c r="AC212" t="s">
        <v>7799</v>
      </c>
      <c r="AD212">
        <v>1407.527458493</v>
      </c>
      <c r="AE212" t="s">
        <v>7799</v>
      </c>
      <c r="AF212"/>
      <c r="AG212" t="s">
        <v>7799</v>
      </c>
      <c r="AH212">
        <v>65.578033205599993</v>
      </c>
      <c r="AI212" t="s">
        <v>7799</v>
      </c>
      <c r="AJ212"/>
      <c r="AK212" t="s">
        <v>7799</v>
      </c>
      <c r="AL212" t="s">
        <v>7799</v>
      </c>
    </row>
    <row r="213" spans="1:38" s="221" customFormat="1" x14ac:dyDescent="0.25">
      <c r="A213" s="446" t="str">
        <f t="shared" si="3"/>
        <v>Nova Scotia2019–2020Administrative and support services</v>
      </c>
      <c r="B213" t="s">
        <v>394</v>
      </c>
      <c r="C213" t="s">
        <v>195</v>
      </c>
      <c r="D213" t="s">
        <v>189</v>
      </c>
      <c r="E213">
        <v>86100</v>
      </c>
      <c r="F213">
        <v>7365630</v>
      </c>
      <c r="G213">
        <v>1.15543639E-2</v>
      </c>
      <c r="H213">
        <v>7975</v>
      </c>
      <c r="I213">
        <v>5563467</v>
      </c>
      <c r="J213"/>
      <c r="K213"/>
      <c r="L213">
        <v>419781</v>
      </c>
      <c r="M213">
        <v>10277186</v>
      </c>
      <c r="N213">
        <v>1540300</v>
      </c>
      <c r="O213">
        <v>41484191</v>
      </c>
      <c r="P213">
        <v>205222705</v>
      </c>
      <c r="Q213">
        <v>3485246</v>
      </c>
      <c r="R213">
        <v>7975</v>
      </c>
      <c r="S213" t="s">
        <v>74</v>
      </c>
      <c r="T213">
        <v>9000005</v>
      </c>
      <c r="U213">
        <v>4597.7037037036998</v>
      </c>
      <c r="V213">
        <v>86100</v>
      </c>
      <c r="W213">
        <v>7365630</v>
      </c>
      <c r="X213">
        <v>1.15543639E-2</v>
      </c>
      <c r="Y213">
        <v>1.15543639E-2</v>
      </c>
      <c r="Z213">
        <v>7975</v>
      </c>
      <c r="AA213">
        <v>419781</v>
      </c>
      <c r="AB213">
        <v>43.984674329500002</v>
      </c>
      <c r="AC213" t="s">
        <v>7799</v>
      </c>
      <c r="AD213">
        <v>3762.7739463602002</v>
      </c>
      <c r="AE213" t="s">
        <v>7799</v>
      </c>
      <c r="AF213">
        <v>4.0740740741000003</v>
      </c>
      <c r="AG213" t="s">
        <v>7799</v>
      </c>
      <c r="AH213">
        <v>214.44750957849999</v>
      </c>
      <c r="AI213" t="s">
        <v>7799</v>
      </c>
      <c r="AJ213"/>
      <c r="AK213" t="s">
        <v>7799</v>
      </c>
      <c r="AL213" t="s">
        <v>7799</v>
      </c>
    </row>
    <row r="214" spans="1:38" s="221" customFormat="1" x14ac:dyDescent="0.25">
      <c r="A214" s="446" t="str">
        <f t="shared" si="3"/>
        <v>Nova Scotia2019–2020Ambulatory care services</v>
      </c>
      <c r="B214" t="s">
        <v>394</v>
      </c>
      <c r="C214" t="s">
        <v>195</v>
      </c>
      <c r="D214" t="s">
        <v>191</v>
      </c>
      <c r="E214">
        <v>175990</v>
      </c>
      <c r="F214">
        <v>4239589</v>
      </c>
      <c r="G214">
        <v>3.9856607699999998E-2</v>
      </c>
      <c r="H214">
        <v>25618</v>
      </c>
      <c r="I214">
        <v>4686777</v>
      </c>
      <c r="J214"/>
      <c r="K214"/>
      <c r="L214">
        <v>271307</v>
      </c>
      <c r="M214">
        <v>9074244</v>
      </c>
      <c r="N214">
        <v>1105684</v>
      </c>
      <c r="O214">
        <v>33594902</v>
      </c>
      <c r="P214">
        <v>156047142</v>
      </c>
      <c r="Q214">
        <v>9871333</v>
      </c>
      <c r="R214">
        <v>25618</v>
      </c>
      <c r="S214" t="s">
        <v>74</v>
      </c>
      <c r="T214">
        <v>5546881</v>
      </c>
      <c r="U214">
        <v>2833.6556832695001</v>
      </c>
      <c r="V214">
        <v>175990</v>
      </c>
      <c r="W214">
        <v>4239589</v>
      </c>
      <c r="X214">
        <v>3.9856607699999998E-2</v>
      </c>
      <c r="Y214">
        <v>3.9856607699999998E-2</v>
      </c>
      <c r="Z214">
        <v>25618</v>
      </c>
      <c r="AA214">
        <v>271307</v>
      </c>
      <c r="AB214">
        <v>89.905491698600002</v>
      </c>
      <c r="AC214" t="s">
        <v>7799</v>
      </c>
      <c r="AD214">
        <v>2165.8181353768</v>
      </c>
      <c r="AE214" t="s">
        <v>7799</v>
      </c>
      <c r="AF214">
        <v>13.087100894000001</v>
      </c>
      <c r="AG214" t="s">
        <v>7799</v>
      </c>
      <c r="AH214">
        <v>138.5987228608</v>
      </c>
      <c r="AI214" t="s">
        <v>7799</v>
      </c>
      <c r="AJ214"/>
      <c r="AK214" t="s">
        <v>7799</v>
      </c>
      <c r="AL214" t="s">
        <v>7799</v>
      </c>
    </row>
    <row r="215" spans="1:38" s="221" customFormat="1" x14ac:dyDescent="0.25">
      <c r="A215" s="446" t="str">
        <f t="shared" si="3"/>
        <v>Nova Scotia2019–2020Community health services</v>
      </c>
      <c r="B215" t="s">
        <v>394</v>
      </c>
      <c r="C215" t="s">
        <v>195</v>
      </c>
      <c r="D215" t="s">
        <v>193</v>
      </c>
      <c r="E215">
        <v>39994</v>
      </c>
      <c r="F215">
        <v>4081170</v>
      </c>
      <c r="G215">
        <v>9.7045398000000001E-3</v>
      </c>
      <c r="H215">
        <v>1764</v>
      </c>
      <c r="I215">
        <v>1988000</v>
      </c>
      <c r="J215"/>
      <c r="K215"/>
      <c r="L215">
        <v>267035</v>
      </c>
      <c r="M215">
        <v>9368922</v>
      </c>
      <c r="N215">
        <v>988002</v>
      </c>
      <c r="O215">
        <v>34591406</v>
      </c>
      <c r="P215">
        <v>155040270</v>
      </c>
      <c r="Q215">
        <v>1883347</v>
      </c>
      <c r="R215">
        <v>1764</v>
      </c>
      <c r="S215" t="s">
        <v>74</v>
      </c>
      <c r="T215">
        <v>5110930</v>
      </c>
      <c r="U215">
        <v>2610.9476372925001</v>
      </c>
      <c r="V215">
        <v>39994</v>
      </c>
      <c r="W215">
        <v>4081170</v>
      </c>
      <c r="X215">
        <v>9.7045398000000001E-3</v>
      </c>
      <c r="Y215">
        <v>9.7045398000000001E-3</v>
      </c>
      <c r="Z215">
        <v>1764</v>
      </c>
      <c r="AA215">
        <v>267035</v>
      </c>
      <c r="AB215">
        <v>20.431162196700001</v>
      </c>
      <c r="AC215" t="s">
        <v>7799</v>
      </c>
      <c r="AD215">
        <v>2084.8888888889001</v>
      </c>
      <c r="AE215" t="s">
        <v>7799</v>
      </c>
      <c r="AF215">
        <v>0.90114942529999997</v>
      </c>
      <c r="AG215" t="s">
        <v>7799</v>
      </c>
      <c r="AH215">
        <v>136.41634738190001</v>
      </c>
      <c r="AI215" t="s">
        <v>7799</v>
      </c>
      <c r="AJ215"/>
      <c r="AK215" t="s">
        <v>7799</v>
      </c>
      <c r="AL215" t="s">
        <v>7799</v>
      </c>
    </row>
    <row r="216" spans="1:38" s="221" customFormat="1" x14ac:dyDescent="0.25">
      <c r="A216" s="446" t="str">
        <f t="shared" si="3"/>
        <v>Nova Scotia2019–2020Diagnostic and therapeutic services</v>
      </c>
      <c r="B216" t="s">
        <v>394</v>
      </c>
      <c r="C216" t="s">
        <v>195</v>
      </c>
      <c r="D216" t="s">
        <v>192</v>
      </c>
      <c r="E216">
        <v>70596</v>
      </c>
      <c r="F216">
        <v>5893414</v>
      </c>
      <c r="G216">
        <v>1.18370023E-2</v>
      </c>
      <c r="H216">
        <v>19</v>
      </c>
      <c r="I216">
        <v>464650</v>
      </c>
      <c r="J216"/>
      <c r="K216"/>
      <c r="L216">
        <v>351458</v>
      </c>
      <c r="M216">
        <v>11114772</v>
      </c>
      <c r="N216">
        <v>1375852</v>
      </c>
      <c r="O216">
        <v>42292440</v>
      </c>
      <c r="P216">
        <v>202086376</v>
      </c>
      <c r="Q216">
        <v>3452803</v>
      </c>
      <c r="R216">
        <v>19</v>
      </c>
      <c r="S216" t="s">
        <v>74</v>
      </c>
      <c r="T216">
        <v>7339881</v>
      </c>
      <c r="U216">
        <v>3749.6199233716002</v>
      </c>
      <c r="V216">
        <v>70596</v>
      </c>
      <c r="W216">
        <v>5893414</v>
      </c>
      <c r="X216">
        <v>1.18370023E-2</v>
      </c>
      <c r="Y216">
        <v>1.18370023E-2</v>
      </c>
      <c r="Z216" t="s">
        <v>5863</v>
      </c>
      <c r="AA216">
        <v>351458</v>
      </c>
      <c r="AB216">
        <v>36.064367816100003</v>
      </c>
      <c r="AC216" t="s">
        <v>7799</v>
      </c>
      <c r="AD216">
        <v>3010.6840357598999</v>
      </c>
      <c r="AE216" t="s">
        <v>7799</v>
      </c>
      <c r="AF216">
        <v>9.7062580000000006E-3</v>
      </c>
      <c r="AG216" t="s">
        <v>7800</v>
      </c>
      <c r="AH216">
        <v>179.54431673049999</v>
      </c>
      <c r="AI216" t="s">
        <v>7799</v>
      </c>
      <c r="AJ216"/>
      <c r="AK216" t="s">
        <v>7799</v>
      </c>
      <c r="AL216" t="s">
        <v>7799</v>
      </c>
    </row>
    <row r="217" spans="1:38" s="221" customFormat="1" x14ac:dyDescent="0.25">
      <c r="A217" s="446" t="str">
        <f t="shared" si="3"/>
        <v>Nova Scotia2019–2020Nursing inpatient services</v>
      </c>
      <c r="B217" t="s">
        <v>394</v>
      </c>
      <c r="C217" t="s">
        <v>195</v>
      </c>
      <c r="D217" t="s">
        <v>190</v>
      </c>
      <c r="E217">
        <v>402023</v>
      </c>
      <c r="F217">
        <v>9520852</v>
      </c>
      <c r="G217">
        <v>4.0514770200000001E-2</v>
      </c>
      <c r="H217">
        <v>271753</v>
      </c>
      <c r="I217">
        <v>12196784</v>
      </c>
      <c r="J217"/>
      <c r="K217"/>
      <c r="L217">
        <v>640028</v>
      </c>
      <c r="M217">
        <v>20865459</v>
      </c>
      <c r="N217">
        <v>2521358</v>
      </c>
      <c r="O217">
        <v>72803260</v>
      </c>
      <c r="P217">
        <v>345730631</v>
      </c>
      <c r="Q217">
        <v>22783058</v>
      </c>
      <c r="R217">
        <v>271753</v>
      </c>
      <c r="S217" t="s">
        <v>74</v>
      </c>
      <c r="T217">
        <v>12715986</v>
      </c>
      <c r="U217">
        <v>6496.0337164750999</v>
      </c>
      <c r="V217">
        <v>402023</v>
      </c>
      <c r="W217">
        <v>9520852</v>
      </c>
      <c r="X217">
        <v>4.0514770200000001E-2</v>
      </c>
      <c r="Y217">
        <v>4.0514770200000001E-2</v>
      </c>
      <c r="Z217">
        <v>271753</v>
      </c>
      <c r="AA217">
        <v>640028</v>
      </c>
      <c r="AB217">
        <v>205.37573435499999</v>
      </c>
      <c r="AC217" t="s">
        <v>7799</v>
      </c>
      <c r="AD217">
        <v>4863.7813537676002</v>
      </c>
      <c r="AE217" t="s">
        <v>7799</v>
      </c>
      <c r="AF217">
        <v>138.82656449550001</v>
      </c>
      <c r="AG217" t="s">
        <v>7799</v>
      </c>
      <c r="AH217">
        <v>326.96194125160002</v>
      </c>
      <c r="AI217" t="s">
        <v>7799</v>
      </c>
      <c r="AJ217"/>
      <c r="AK217" t="s">
        <v>7799</v>
      </c>
      <c r="AL217" t="s">
        <v>7799</v>
      </c>
    </row>
    <row r="218" spans="1:38" s="221" customFormat="1" x14ac:dyDescent="0.25">
      <c r="A218" s="446" t="str">
        <f t="shared" si="3"/>
        <v>Nova Scotia2019–2020Research, education and other services</v>
      </c>
      <c r="B218" t="s">
        <v>394</v>
      </c>
      <c r="C218" t="s">
        <v>195</v>
      </c>
      <c r="D218" t="s">
        <v>194</v>
      </c>
      <c r="E218">
        <v>5313</v>
      </c>
      <c r="F218">
        <v>688014</v>
      </c>
      <c r="G218">
        <v>7.6630507999999996E-3</v>
      </c>
      <c r="H218">
        <v>227</v>
      </c>
      <c r="I218">
        <v>21298402</v>
      </c>
      <c r="J218"/>
      <c r="K218"/>
      <c r="L218">
        <v>41037</v>
      </c>
      <c r="M218">
        <v>1611353</v>
      </c>
      <c r="N218">
        <v>187929</v>
      </c>
      <c r="O218">
        <v>6109198</v>
      </c>
      <c r="P218">
        <v>44157898</v>
      </c>
      <c r="Q218">
        <v>227254</v>
      </c>
      <c r="R218">
        <v>227</v>
      </c>
      <c r="S218" t="s">
        <v>74</v>
      </c>
      <c r="T218">
        <v>881483</v>
      </c>
      <c r="U218">
        <v>450.3106002554</v>
      </c>
      <c r="V218">
        <v>5313</v>
      </c>
      <c r="W218">
        <v>688014</v>
      </c>
      <c r="X218">
        <v>7.6630507999999996E-3</v>
      </c>
      <c r="Y218">
        <v>7.6630507999999996E-3</v>
      </c>
      <c r="Z218" t="s">
        <v>5863</v>
      </c>
      <c r="AA218">
        <v>41037</v>
      </c>
      <c r="AB218">
        <v>2.7141762452</v>
      </c>
      <c r="AC218" t="s">
        <v>7799</v>
      </c>
      <c r="AD218">
        <v>351.47586206900002</v>
      </c>
      <c r="AE218" t="s">
        <v>7799</v>
      </c>
      <c r="AF218">
        <v>0.1159642401</v>
      </c>
      <c r="AG218" t="s">
        <v>7800</v>
      </c>
      <c r="AH218">
        <v>20.963984674300001</v>
      </c>
      <c r="AI218" t="s">
        <v>7799</v>
      </c>
      <c r="AJ218"/>
      <c r="AK218" t="s">
        <v>7799</v>
      </c>
      <c r="AL218" t="s">
        <v>7799</v>
      </c>
    </row>
    <row r="219" spans="1:38" s="221" customFormat="1" x14ac:dyDescent="0.25">
      <c r="A219" s="446" t="str">
        <f t="shared" si="3"/>
        <v>Nova Scotia2019–2020Total</v>
      </c>
      <c r="B219" t="s">
        <v>394</v>
      </c>
      <c r="C219" t="s">
        <v>195</v>
      </c>
      <c r="D219" t="s">
        <v>73</v>
      </c>
      <c r="E219">
        <v>780016</v>
      </c>
      <c r="F219">
        <v>31788669</v>
      </c>
      <c r="G219">
        <v>2.3949877000000001E-2</v>
      </c>
      <c r="H219">
        <v>307356</v>
      </c>
      <c r="I219">
        <v>46198080</v>
      </c>
      <c r="J219"/>
      <c r="K219"/>
      <c r="L219">
        <v>1990646</v>
      </c>
      <c r="M219">
        <v>62311936</v>
      </c>
      <c r="N219">
        <v>7719125</v>
      </c>
      <c r="O219">
        <v>230875397</v>
      </c>
      <c r="P219">
        <v>1108285022</v>
      </c>
      <c r="Q219">
        <v>41703041</v>
      </c>
      <c r="R219">
        <v>307356</v>
      </c>
      <c r="S219" t="s">
        <v>74</v>
      </c>
      <c r="T219">
        <v>40595166</v>
      </c>
      <c r="U219">
        <v>20738.271264367799</v>
      </c>
      <c r="V219">
        <v>780016</v>
      </c>
      <c r="W219">
        <v>31788669</v>
      </c>
      <c r="X219">
        <v>2.3949877000000001E-2</v>
      </c>
      <c r="Y219">
        <v>2.3949877000000001E-2</v>
      </c>
      <c r="Z219">
        <v>307356</v>
      </c>
      <c r="AA219">
        <v>1990646</v>
      </c>
      <c r="AB219">
        <v>398.4756066411</v>
      </c>
      <c r="AC219" t="s">
        <v>7799</v>
      </c>
      <c r="AD219">
        <v>16239.4222222222</v>
      </c>
      <c r="AE219" t="s">
        <v>7799</v>
      </c>
      <c r="AF219">
        <v>157.01455938699999</v>
      </c>
      <c r="AG219" t="s">
        <v>7799</v>
      </c>
      <c r="AH219">
        <v>1016.9328224777</v>
      </c>
      <c r="AI219" t="s">
        <v>7799</v>
      </c>
      <c r="AJ219"/>
      <c r="AK219" t="s">
        <v>7799</v>
      </c>
      <c r="AL219" t="s">
        <v>7799</v>
      </c>
    </row>
    <row r="220" spans="1:38" s="221" customFormat="1" x14ac:dyDescent="0.25">
      <c r="A220" s="446" t="str">
        <f t="shared" si="3"/>
        <v>Nova Scotia2020–2021Administrative and support services</v>
      </c>
      <c r="B220" t="s">
        <v>394</v>
      </c>
      <c r="C220" t="s">
        <v>196</v>
      </c>
      <c r="D220" t="s">
        <v>189</v>
      </c>
      <c r="E220">
        <v>88393</v>
      </c>
      <c r="F220">
        <v>7347191</v>
      </c>
      <c r="G220">
        <v>1.18878356E-2</v>
      </c>
      <c r="H220">
        <v>4327</v>
      </c>
      <c r="I220">
        <v>3278174</v>
      </c>
      <c r="J220"/>
      <c r="K220"/>
      <c r="L220">
        <v>353666</v>
      </c>
      <c r="M220">
        <v>8534174</v>
      </c>
      <c r="N220">
        <v>1436348</v>
      </c>
      <c r="O220">
        <v>39703769</v>
      </c>
      <c r="P220">
        <v>210646997</v>
      </c>
      <c r="Q220">
        <v>3745399</v>
      </c>
      <c r="R220">
        <v>4327</v>
      </c>
      <c r="S220" t="s">
        <v>74</v>
      </c>
      <c r="T220">
        <v>8876259</v>
      </c>
      <c r="U220">
        <v>4551.9276923077005</v>
      </c>
      <c r="V220">
        <v>88393</v>
      </c>
      <c r="W220">
        <v>7347191</v>
      </c>
      <c r="X220">
        <v>1.18878356E-2</v>
      </c>
      <c r="Y220">
        <v>1.18878356E-2</v>
      </c>
      <c r="Z220">
        <v>4327</v>
      </c>
      <c r="AA220">
        <v>353666</v>
      </c>
      <c r="AB220">
        <v>45.329743589700001</v>
      </c>
      <c r="AC220" t="s">
        <v>7799</v>
      </c>
      <c r="AD220">
        <v>3767.7902564103001</v>
      </c>
      <c r="AE220" t="s">
        <v>7799</v>
      </c>
      <c r="AF220">
        <v>2.2189743590000002</v>
      </c>
      <c r="AG220" t="s">
        <v>7799</v>
      </c>
      <c r="AH220">
        <v>181.36717948719999</v>
      </c>
      <c r="AI220" t="s">
        <v>7799</v>
      </c>
      <c r="AJ220"/>
      <c r="AK220" t="s">
        <v>7799</v>
      </c>
      <c r="AL220" t="s">
        <v>7799</v>
      </c>
    </row>
    <row r="221" spans="1:38" s="221" customFormat="1" x14ac:dyDescent="0.25">
      <c r="A221" s="446" t="str">
        <f t="shared" si="3"/>
        <v>Nova Scotia2020–2021Ambulatory care services</v>
      </c>
      <c r="B221" t="s">
        <v>394</v>
      </c>
      <c r="C221" t="s">
        <v>196</v>
      </c>
      <c r="D221" t="s">
        <v>191</v>
      </c>
      <c r="E221">
        <v>167702</v>
      </c>
      <c r="F221">
        <v>4356000</v>
      </c>
      <c r="G221">
        <v>3.7071849599999998E-2</v>
      </c>
      <c r="H221">
        <v>55205</v>
      </c>
      <c r="I221">
        <v>4942679</v>
      </c>
      <c r="J221"/>
      <c r="K221"/>
      <c r="L221">
        <v>261500</v>
      </c>
      <c r="M221">
        <v>8774704</v>
      </c>
      <c r="N221">
        <v>1045137</v>
      </c>
      <c r="O221">
        <v>33712806</v>
      </c>
      <c r="P221">
        <v>163402313</v>
      </c>
      <c r="Q221">
        <v>10317535</v>
      </c>
      <c r="R221">
        <v>55205</v>
      </c>
      <c r="S221" t="s">
        <v>74</v>
      </c>
      <c r="T221">
        <v>5624044</v>
      </c>
      <c r="U221">
        <v>2884.1251282050998</v>
      </c>
      <c r="V221">
        <v>167702</v>
      </c>
      <c r="W221">
        <v>4356000</v>
      </c>
      <c r="X221">
        <v>3.7071849599999998E-2</v>
      </c>
      <c r="Y221">
        <v>3.7071849599999998E-2</v>
      </c>
      <c r="Z221">
        <v>55205</v>
      </c>
      <c r="AA221">
        <v>261500</v>
      </c>
      <c r="AB221">
        <v>86.001025640999998</v>
      </c>
      <c r="AC221" t="s">
        <v>7799</v>
      </c>
      <c r="AD221">
        <v>2233.8461538462002</v>
      </c>
      <c r="AE221" t="s">
        <v>7799</v>
      </c>
      <c r="AF221">
        <v>28.310256410299999</v>
      </c>
      <c r="AG221" t="s">
        <v>7799</v>
      </c>
      <c r="AH221">
        <v>134.10256410260001</v>
      </c>
      <c r="AI221" t="s">
        <v>7799</v>
      </c>
      <c r="AJ221"/>
      <c r="AK221" t="s">
        <v>7799</v>
      </c>
      <c r="AL221" t="s">
        <v>7799</v>
      </c>
    </row>
    <row r="222" spans="1:38" s="221" customFormat="1" x14ac:dyDescent="0.25">
      <c r="A222" s="446" t="str">
        <f t="shared" si="3"/>
        <v>Nova Scotia2020–2021Community health services</v>
      </c>
      <c r="B222" t="s">
        <v>394</v>
      </c>
      <c r="C222" t="s">
        <v>196</v>
      </c>
      <c r="D222" t="s">
        <v>193</v>
      </c>
      <c r="E222">
        <v>94931</v>
      </c>
      <c r="F222">
        <v>5141260</v>
      </c>
      <c r="G222">
        <v>1.81297817E-2</v>
      </c>
      <c r="H222">
        <v>63706</v>
      </c>
      <c r="I222">
        <v>2614403</v>
      </c>
      <c r="J222"/>
      <c r="K222"/>
      <c r="L222">
        <v>240402</v>
      </c>
      <c r="M222">
        <v>8345242</v>
      </c>
      <c r="N222">
        <v>1070959</v>
      </c>
      <c r="O222">
        <v>37214770</v>
      </c>
      <c r="P222">
        <v>194161141</v>
      </c>
      <c r="Q222">
        <v>4927668</v>
      </c>
      <c r="R222">
        <v>63706</v>
      </c>
      <c r="S222" t="s">
        <v>74</v>
      </c>
      <c r="T222">
        <v>6370856</v>
      </c>
      <c r="U222">
        <v>3267.1056410256001</v>
      </c>
      <c r="V222">
        <v>94931</v>
      </c>
      <c r="W222">
        <v>5141260</v>
      </c>
      <c r="X222">
        <v>1.81297817E-2</v>
      </c>
      <c r="Y222">
        <v>1.81297817E-2</v>
      </c>
      <c r="Z222">
        <v>63706</v>
      </c>
      <c r="AA222">
        <v>240402</v>
      </c>
      <c r="AB222">
        <v>48.682564102599997</v>
      </c>
      <c r="AC222" t="s">
        <v>7799</v>
      </c>
      <c r="AD222">
        <v>2636.5435897436</v>
      </c>
      <c r="AE222" t="s">
        <v>7799</v>
      </c>
      <c r="AF222">
        <v>32.669743589699998</v>
      </c>
      <c r="AG222" t="s">
        <v>7799</v>
      </c>
      <c r="AH222">
        <v>123.2830769231</v>
      </c>
      <c r="AI222" t="s">
        <v>7799</v>
      </c>
      <c r="AJ222"/>
      <c r="AK222" t="s">
        <v>7799</v>
      </c>
      <c r="AL222" t="s">
        <v>7799</v>
      </c>
    </row>
    <row r="223" spans="1:38" s="221" customFormat="1" x14ac:dyDescent="0.25">
      <c r="A223" s="446" t="str">
        <f t="shared" si="3"/>
        <v>Nova Scotia2020–2021Diagnostic and therapeutic services</v>
      </c>
      <c r="B223" t="s">
        <v>394</v>
      </c>
      <c r="C223" t="s">
        <v>196</v>
      </c>
      <c r="D223" t="s">
        <v>192</v>
      </c>
      <c r="E223">
        <v>76383</v>
      </c>
      <c r="F223">
        <v>6057976</v>
      </c>
      <c r="G223">
        <v>1.24516677E-2</v>
      </c>
      <c r="H223">
        <v>18433</v>
      </c>
      <c r="I223">
        <v>479268</v>
      </c>
      <c r="J223"/>
      <c r="K223"/>
      <c r="L223">
        <v>332578</v>
      </c>
      <c r="M223">
        <v>10399811</v>
      </c>
      <c r="N223">
        <v>1300819</v>
      </c>
      <c r="O223">
        <v>41353096</v>
      </c>
      <c r="P223">
        <v>209624261</v>
      </c>
      <c r="Q223">
        <v>3946991</v>
      </c>
      <c r="R223">
        <v>18433</v>
      </c>
      <c r="S223" t="s">
        <v>74</v>
      </c>
      <c r="T223">
        <v>7453611</v>
      </c>
      <c r="U223">
        <v>3822.3646153845998</v>
      </c>
      <c r="V223">
        <v>76383</v>
      </c>
      <c r="W223">
        <v>6057976</v>
      </c>
      <c r="X223">
        <v>1.24516677E-2</v>
      </c>
      <c r="Y223">
        <v>1.24516677E-2</v>
      </c>
      <c r="Z223">
        <v>18433</v>
      </c>
      <c r="AA223">
        <v>332578</v>
      </c>
      <c r="AB223">
        <v>39.170769230799998</v>
      </c>
      <c r="AC223" t="s">
        <v>7799</v>
      </c>
      <c r="AD223">
        <v>3106.6543589744001</v>
      </c>
      <c r="AE223" t="s">
        <v>7799</v>
      </c>
      <c r="AF223">
        <v>9.4528205128000007</v>
      </c>
      <c r="AG223" t="s">
        <v>7799</v>
      </c>
      <c r="AH223">
        <v>170.5528205128</v>
      </c>
      <c r="AI223" t="s">
        <v>7799</v>
      </c>
      <c r="AJ223"/>
      <c r="AK223" t="s">
        <v>7799</v>
      </c>
      <c r="AL223" t="s">
        <v>7799</v>
      </c>
    </row>
    <row r="224" spans="1:38" s="221" customFormat="1" x14ac:dyDescent="0.25">
      <c r="A224" s="446" t="str">
        <f t="shared" si="3"/>
        <v>Nova Scotia2020–2021Nursing inpatient services</v>
      </c>
      <c r="B224" t="s">
        <v>394</v>
      </c>
      <c r="C224" t="s">
        <v>196</v>
      </c>
      <c r="D224" t="s">
        <v>190</v>
      </c>
      <c r="E224">
        <v>375716</v>
      </c>
      <c r="F224">
        <v>9575117</v>
      </c>
      <c r="G224">
        <v>3.7757240999999997E-2</v>
      </c>
      <c r="H224">
        <v>316787</v>
      </c>
      <c r="I224">
        <v>11729981</v>
      </c>
      <c r="J224"/>
      <c r="K224"/>
      <c r="L224">
        <v>638087</v>
      </c>
      <c r="M224">
        <v>21173018</v>
      </c>
      <c r="N224">
        <v>2399761</v>
      </c>
      <c r="O224">
        <v>74460718</v>
      </c>
      <c r="P224">
        <v>360000479</v>
      </c>
      <c r="Q224">
        <v>22892387</v>
      </c>
      <c r="R224">
        <v>316787</v>
      </c>
      <c r="S224" t="s">
        <v>74</v>
      </c>
      <c r="T224">
        <v>12667381</v>
      </c>
      <c r="U224">
        <v>6496.0928205128002</v>
      </c>
      <c r="V224">
        <v>375716</v>
      </c>
      <c r="W224">
        <v>9575117</v>
      </c>
      <c r="X224">
        <v>3.7757240999999997E-2</v>
      </c>
      <c r="Y224">
        <v>3.7757240999999997E-2</v>
      </c>
      <c r="Z224">
        <v>316787</v>
      </c>
      <c r="AA224">
        <v>638087</v>
      </c>
      <c r="AB224">
        <v>192.67487179490001</v>
      </c>
      <c r="AC224" t="s">
        <v>7799</v>
      </c>
      <c r="AD224">
        <v>4910.3164102563996</v>
      </c>
      <c r="AE224" t="s">
        <v>7799</v>
      </c>
      <c r="AF224">
        <v>162.45487179489999</v>
      </c>
      <c r="AG224" t="s">
        <v>7799</v>
      </c>
      <c r="AH224">
        <v>327.22410256410001</v>
      </c>
      <c r="AI224" t="s">
        <v>7799</v>
      </c>
      <c r="AJ224"/>
      <c r="AK224" t="s">
        <v>7799</v>
      </c>
      <c r="AL224" t="s">
        <v>7799</v>
      </c>
    </row>
    <row r="225" spans="1:38" s="221" customFormat="1" x14ac:dyDescent="0.25">
      <c r="A225" s="446" t="str">
        <f t="shared" si="3"/>
        <v>Nova Scotia2020–2021Research, education and other services</v>
      </c>
      <c r="B225" t="s">
        <v>394</v>
      </c>
      <c r="C225" t="s">
        <v>196</v>
      </c>
      <c r="D225" t="s">
        <v>194</v>
      </c>
      <c r="E225">
        <v>5367</v>
      </c>
      <c r="F225">
        <v>606684</v>
      </c>
      <c r="G225">
        <v>8.7688770999999992E-3</v>
      </c>
      <c r="H225">
        <v>247</v>
      </c>
      <c r="I225">
        <v>581242</v>
      </c>
      <c r="J225"/>
      <c r="K225"/>
      <c r="L225">
        <v>27385</v>
      </c>
      <c r="M225">
        <v>1253236</v>
      </c>
      <c r="N225">
        <v>147110</v>
      </c>
      <c r="O225">
        <v>6939212</v>
      </c>
      <c r="P225">
        <v>23940176</v>
      </c>
      <c r="Q225">
        <v>323661</v>
      </c>
      <c r="R225">
        <v>247</v>
      </c>
      <c r="S225" t="s">
        <v>74</v>
      </c>
      <c r="T225">
        <v>759408</v>
      </c>
      <c r="U225">
        <v>389.44</v>
      </c>
      <c r="V225">
        <v>5367</v>
      </c>
      <c r="W225">
        <v>606684</v>
      </c>
      <c r="X225">
        <v>8.7688770999999992E-3</v>
      </c>
      <c r="Y225">
        <v>8.7688770999999992E-3</v>
      </c>
      <c r="Z225" t="s">
        <v>5863</v>
      </c>
      <c r="AA225">
        <v>27385</v>
      </c>
      <c r="AB225">
        <v>2.7523076923000001</v>
      </c>
      <c r="AC225" t="s">
        <v>7799</v>
      </c>
      <c r="AD225">
        <v>311.12</v>
      </c>
      <c r="AE225" t="s">
        <v>7799</v>
      </c>
      <c r="AF225">
        <v>0.12666666670000001</v>
      </c>
      <c r="AG225" t="s">
        <v>7800</v>
      </c>
      <c r="AH225">
        <v>14.0435897436</v>
      </c>
      <c r="AI225" t="s">
        <v>7799</v>
      </c>
      <c r="AJ225"/>
      <c r="AK225" t="s">
        <v>7799</v>
      </c>
      <c r="AL225" t="s">
        <v>7799</v>
      </c>
    </row>
    <row r="226" spans="1:38" s="221" customFormat="1" x14ac:dyDescent="0.25">
      <c r="A226" s="446" t="str">
        <f t="shared" si="3"/>
        <v>Nova Scotia2020–2021Total</v>
      </c>
      <c r="B226" t="s">
        <v>394</v>
      </c>
      <c r="C226" t="s">
        <v>196</v>
      </c>
      <c r="D226" t="s">
        <v>73</v>
      </c>
      <c r="E226">
        <v>808492</v>
      </c>
      <c r="F226">
        <v>33084228</v>
      </c>
      <c r="G226">
        <v>2.3854444299999999E-2</v>
      </c>
      <c r="H226">
        <v>458705</v>
      </c>
      <c r="I226">
        <v>23625747</v>
      </c>
      <c r="J226"/>
      <c r="K226"/>
      <c r="L226">
        <v>1853618</v>
      </c>
      <c r="M226">
        <v>58480185</v>
      </c>
      <c r="N226">
        <v>7400134</v>
      </c>
      <c r="O226">
        <v>233384371</v>
      </c>
      <c r="P226">
        <v>1161775367</v>
      </c>
      <c r="Q226">
        <v>46153641</v>
      </c>
      <c r="R226">
        <v>458705</v>
      </c>
      <c r="S226" t="s">
        <v>74</v>
      </c>
      <c r="T226">
        <v>41751559</v>
      </c>
      <c r="U226">
        <v>21411.055897435901</v>
      </c>
      <c r="V226">
        <v>808492</v>
      </c>
      <c r="W226">
        <v>33084228</v>
      </c>
      <c r="X226">
        <v>2.3854444299999999E-2</v>
      </c>
      <c r="Y226">
        <v>2.3854444299999999E-2</v>
      </c>
      <c r="Z226">
        <v>458705</v>
      </c>
      <c r="AA226">
        <v>1853618</v>
      </c>
      <c r="AB226">
        <v>414.61128205130001</v>
      </c>
      <c r="AC226" t="s">
        <v>7799</v>
      </c>
      <c r="AD226">
        <v>16966.270769230799</v>
      </c>
      <c r="AE226" t="s">
        <v>7799</v>
      </c>
      <c r="AF226">
        <v>235.23333333330001</v>
      </c>
      <c r="AG226" t="s">
        <v>7799</v>
      </c>
      <c r="AH226">
        <v>950.57333333329996</v>
      </c>
      <c r="AI226" t="s">
        <v>7799</v>
      </c>
      <c r="AJ226"/>
      <c r="AK226" t="s">
        <v>7799</v>
      </c>
      <c r="AL226" t="s">
        <v>7799</v>
      </c>
    </row>
    <row r="227" spans="1:38" s="221" customFormat="1" x14ac:dyDescent="0.25">
      <c r="A227" s="446" t="str">
        <f t="shared" si="3"/>
        <v>Nova Scotia2021–2022Administrative and support services</v>
      </c>
      <c r="B227" t="s">
        <v>394</v>
      </c>
      <c r="C227" t="s">
        <v>197</v>
      </c>
      <c r="D227" t="s">
        <v>189</v>
      </c>
      <c r="E227">
        <v>104738</v>
      </c>
      <c r="F227">
        <v>7526870</v>
      </c>
      <c r="G227">
        <v>1.37242374E-2</v>
      </c>
      <c r="H227">
        <v>907</v>
      </c>
      <c r="I227">
        <v>2868488</v>
      </c>
      <c r="J227"/>
      <c r="K227"/>
      <c r="L227">
        <v>413541</v>
      </c>
      <c r="M227">
        <v>10410395</v>
      </c>
      <c r="N227">
        <v>1526844</v>
      </c>
      <c r="O227">
        <v>44489957</v>
      </c>
      <c r="P227">
        <v>218786934</v>
      </c>
      <c r="Q227">
        <v>4568775</v>
      </c>
      <c r="R227">
        <v>907</v>
      </c>
      <c r="S227" t="s">
        <v>74</v>
      </c>
      <c r="T227">
        <v>9159359</v>
      </c>
      <c r="U227">
        <v>4697.1071794871996</v>
      </c>
      <c r="V227">
        <v>104738</v>
      </c>
      <c r="W227">
        <v>7526870</v>
      </c>
      <c r="X227">
        <v>1.37242374E-2</v>
      </c>
      <c r="Y227">
        <v>1.37242374E-2</v>
      </c>
      <c r="Z227" t="s">
        <v>5863</v>
      </c>
      <c r="AA227">
        <v>413541</v>
      </c>
      <c r="AB227">
        <v>53.711794871800002</v>
      </c>
      <c r="AC227" t="s">
        <v>7799</v>
      </c>
      <c r="AD227">
        <v>3859.9333333333002</v>
      </c>
      <c r="AE227" t="s">
        <v>7799</v>
      </c>
      <c r="AF227">
        <v>0.46512820510000003</v>
      </c>
      <c r="AG227" t="s">
        <v>7800</v>
      </c>
      <c r="AH227">
        <v>212.0723076923</v>
      </c>
      <c r="AI227" t="s">
        <v>7799</v>
      </c>
      <c r="AJ227"/>
      <c r="AK227" t="s">
        <v>7799</v>
      </c>
      <c r="AL227" t="s">
        <v>7799</v>
      </c>
    </row>
    <row r="228" spans="1:38" s="221" customFormat="1" x14ac:dyDescent="0.25">
      <c r="A228" s="446" t="str">
        <f t="shared" si="3"/>
        <v>Nova Scotia2021–2022Ambulatory care services</v>
      </c>
      <c r="B228" t="s">
        <v>394</v>
      </c>
      <c r="C228" t="s">
        <v>197</v>
      </c>
      <c r="D228" t="s">
        <v>191</v>
      </c>
      <c r="E228">
        <v>192346</v>
      </c>
      <c r="F228">
        <v>4501969</v>
      </c>
      <c r="G228">
        <v>4.0974242199999997E-2</v>
      </c>
      <c r="H228">
        <v>5351</v>
      </c>
      <c r="I228">
        <v>4604216</v>
      </c>
      <c r="J228"/>
      <c r="K228"/>
      <c r="L228">
        <v>314343</v>
      </c>
      <c r="M228">
        <v>10755912</v>
      </c>
      <c r="N228">
        <v>1021357</v>
      </c>
      <c r="O228">
        <v>38078120</v>
      </c>
      <c r="P228">
        <v>170101965</v>
      </c>
      <c r="Q228">
        <v>14102684</v>
      </c>
      <c r="R228">
        <v>5351</v>
      </c>
      <c r="S228" t="s">
        <v>74</v>
      </c>
      <c r="T228">
        <v>5721023</v>
      </c>
      <c r="U228">
        <v>2933.8579487178999</v>
      </c>
      <c r="V228">
        <v>192346</v>
      </c>
      <c r="W228">
        <v>4501969</v>
      </c>
      <c r="X228">
        <v>4.0974242199999997E-2</v>
      </c>
      <c r="Y228">
        <v>4.0974242199999997E-2</v>
      </c>
      <c r="Z228">
        <v>5351</v>
      </c>
      <c r="AA228">
        <v>314343</v>
      </c>
      <c r="AB228">
        <v>98.638974359000002</v>
      </c>
      <c r="AC228" t="s">
        <v>7799</v>
      </c>
      <c r="AD228">
        <v>2308.7020512821</v>
      </c>
      <c r="AE228" t="s">
        <v>7799</v>
      </c>
      <c r="AF228">
        <v>2.7441025640999999</v>
      </c>
      <c r="AG228" t="s">
        <v>7799</v>
      </c>
      <c r="AH228">
        <v>161.20153846150001</v>
      </c>
      <c r="AI228" t="s">
        <v>7799</v>
      </c>
      <c r="AJ228"/>
      <c r="AK228" t="s">
        <v>7799</v>
      </c>
      <c r="AL228" t="s">
        <v>7799</v>
      </c>
    </row>
    <row r="229" spans="1:38" s="221" customFormat="1" x14ac:dyDescent="0.25">
      <c r="A229" s="446" t="str">
        <f t="shared" si="3"/>
        <v>Nova Scotia2021–2022Community health services</v>
      </c>
      <c r="B229" t="s">
        <v>394</v>
      </c>
      <c r="C229" t="s">
        <v>197</v>
      </c>
      <c r="D229" t="s">
        <v>193</v>
      </c>
      <c r="E229">
        <v>168329</v>
      </c>
      <c r="F229">
        <v>6086998</v>
      </c>
      <c r="G229">
        <v>2.69097043E-2</v>
      </c>
      <c r="H229">
        <v>27552</v>
      </c>
      <c r="I229">
        <v>2162129</v>
      </c>
      <c r="J229"/>
      <c r="K229"/>
      <c r="L229">
        <v>370712</v>
      </c>
      <c r="M229">
        <v>12938846</v>
      </c>
      <c r="N229">
        <v>1267635</v>
      </c>
      <c r="O229">
        <v>47891778</v>
      </c>
      <c r="P229">
        <v>224229020</v>
      </c>
      <c r="Q229">
        <v>10333117</v>
      </c>
      <c r="R229">
        <v>27552</v>
      </c>
      <c r="S229" t="s">
        <v>74</v>
      </c>
      <c r="T229">
        <v>7550514</v>
      </c>
      <c r="U229">
        <v>3872.0584615385001</v>
      </c>
      <c r="V229">
        <v>168329</v>
      </c>
      <c r="W229">
        <v>6086998</v>
      </c>
      <c r="X229">
        <v>2.69097043E-2</v>
      </c>
      <c r="Y229">
        <v>2.69097043E-2</v>
      </c>
      <c r="Z229">
        <v>27552</v>
      </c>
      <c r="AA229">
        <v>370712</v>
      </c>
      <c r="AB229">
        <v>86.322564102599998</v>
      </c>
      <c r="AC229" t="s">
        <v>7799</v>
      </c>
      <c r="AD229">
        <v>3121.5374358974</v>
      </c>
      <c r="AE229" t="s">
        <v>7799</v>
      </c>
      <c r="AF229">
        <v>14.129230769199999</v>
      </c>
      <c r="AG229" t="s">
        <v>7799</v>
      </c>
      <c r="AH229">
        <v>190.10871794869999</v>
      </c>
      <c r="AI229" t="s">
        <v>7799</v>
      </c>
      <c r="AJ229"/>
      <c r="AK229" t="s">
        <v>7799</v>
      </c>
      <c r="AL229" t="s">
        <v>7799</v>
      </c>
    </row>
    <row r="230" spans="1:38" s="221" customFormat="1" x14ac:dyDescent="0.25">
      <c r="A230" s="446" t="str">
        <f t="shared" si="3"/>
        <v>Nova Scotia2021–2022Diagnostic and therapeutic services</v>
      </c>
      <c r="B230" t="s">
        <v>394</v>
      </c>
      <c r="C230" t="s">
        <v>197</v>
      </c>
      <c r="D230" t="s">
        <v>192</v>
      </c>
      <c r="E230">
        <v>101044</v>
      </c>
      <c r="F230">
        <v>6188311</v>
      </c>
      <c r="G230">
        <v>1.6065876400000002E-2</v>
      </c>
      <c r="H230">
        <v>1421</v>
      </c>
      <c r="I230">
        <v>469006</v>
      </c>
      <c r="J230"/>
      <c r="K230"/>
      <c r="L230">
        <v>388505</v>
      </c>
      <c r="M230">
        <v>12609716</v>
      </c>
      <c r="N230">
        <v>1321240</v>
      </c>
      <c r="O230">
        <v>47000876</v>
      </c>
      <c r="P230">
        <v>218111587</v>
      </c>
      <c r="Q230">
        <v>5839296</v>
      </c>
      <c r="R230">
        <v>1421</v>
      </c>
      <c r="S230" t="s">
        <v>74</v>
      </c>
      <c r="T230">
        <v>7612016</v>
      </c>
      <c r="U230">
        <v>3903.5979487179002</v>
      </c>
      <c r="V230">
        <v>101044</v>
      </c>
      <c r="W230">
        <v>6188311</v>
      </c>
      <c r="X230">
        <v>1.6065876400000002E-2</v>
      </c>
      <c r="Y230">
        <v>1.6065876400000002E-2</v>
      </c>
      <c r="Z230">
        <v>1421</v>
      </c>
      <c r="AA230">
        <v>388505</v>
      </c>
      <c r="AB230">
        <v>51.817435897400003</v>
      </c>
      <c r="AC230" t="s">
        <v>7799</v>
      </c>
      <c r="AD230">
        <v>3173.4928205127999</v>
      </c>
      <c r="AE230" t="s">
        <v>7799</v>
      </c>
      <c r="AF230">
        <v>0.72871794869999995</v>
      </c>
      <c r="AG230" t="s">
        <v>7799</v>
      </c>
      <c r="AH230">
        <v>199.23333333330001</v>
      </c>
      <c r="AI230" t="s">
        <v>7799</v>
      </c>
      <c r="AJ230"/>
      <c r="AK230" t="s">
        <v>7799</v>
      </c>
      <c r="AL230" t="s">
        <v>7799</v>
      </c>
    </row>
    <row r="231" spans="1:38" s="221" customFormat="1" x14ac:dyDescent="0.25">
      <c r="A231" s="446" t="str">
        <f t="shared" si="3"/>
        <v>Nova Scotia2021–2022Nursing inpatient services</v>
      </c>
      <c r="B231" t="s">
        <v>394</v>
      </c>
      <c r="C231" t="s">
        <v>197</v>
      </c>
      <c r="D231" t="s">
        <v>190</v>
      </c>
      <c r="E231">
        <v>495896</v>
      </c>
      <c r="F231">
        <v>9458261</v>
      </c>
      <c r="G231">
        <v>4.9817980599999999E-2</v>
      </c>
      <c r="H231">
        <v>242136</v>
      </c>
      <c r="I231">
        <v>12746011</v>
      </c>
      <c r="J231"/>
      <c r="K231"/>
      <c r="L231">
        <v>757127</v>
      </c>
      <c r="M231">
        <v>25462073</v>
      </c>
      <c r="N231">
        <v>2254793</v>
      </c>
      <c r="O231">
        <v>83304830</v>
      </c>
      <c r="P231">
        <v>357553270</v>
      </c>
      <c r="Q231">
        <v>35290071</v>
      </c>
      <c r="R231">
        <v>242136</v>
      </c>
      <c r="S231" t="s">
        <v>74</v>
      </c>
      <c r="T231">
        <v>12451086</v>
      </c>
      <c r="U231">
        <v>6385.1723076922999</v>
      </c>
      <c r="V231">
        <v>495896</v>
      </c>
      <c r="W231">
        <v>9458261</v>
      </c>
      <c r="X231">
        <v>4.9817980599999999E-2</v>
      </c>
      <c r="Y231">
        <v>4.9817980599999999E-2</v>
      </c>
      <c r="Z231">
        <v>242136</v>
      </c>
      <c r="AA231">
        <v>757127</v>
      </c>
      <c r="AB231">
        <v>254.30564102560001</v>
      </c>
      <c r="AC231" t="s">
        <v>7799</v>
      </c>
      <c r="AD231">
        <v>4850.3902564103</v>
      </c>
      <c r="AE231" t="s">
        <v>7799</v>
      </c>
      <c r="AF231">
        <v>124.1723076923</v>
      </c>
      <c r="AG231" t="s">
        <v>7799</v>
      </c>
      <c r="AH231">
        <v>388.27025641030002</v>
      </c>
      <c r="AI231" t="s">
        <v>7799</v>
      </c>
      <c r="AJ231"/>
      <c r="AK231" t="s">
        <v>7799</v>
      </c>
      <c r="AL231" t="s">
        <v>7799</v>
      </c>
    </row>
    <row r="232" spans="1:38" s="221" customFormat="1" x14ac:dyDescent="0.25">
      <c r="A232" s="446" t="str">
        <f t="shared" si="3"/>
        <v>Nova Scotia2021–2022Research, education and other services</v>
      </c>
      <c r="B232" t="s">
        <v>394</v>
      </c>
      <c r="C232" t="s">
        <v>197</v>
      </c>
      <c r="D232" t="s">
        <v>194</v>
      </c>
      <c r="E232">
        <v>6133</v>
      </c>
      <c r="F232">
        <v>664178</v>
      </c>
      <c r="G232">
        <v>9.1494842999999999E-3</v>
      </c>
      <c r="H232">
        <v>11</v>
      </c>
      <c r="I232">
        <v>676481</v>
      </c>
      <c r="J232"/>
      <c r="K232"/>
      <c r="L232">
        <v>32864</v>
      </c>
      <c r="M232">
        <v>1509429</v>
      </c>
      <c r="N232">
        <v>155266</v>
      </c>
      <c r="O232">
        <v>6818841</v>
      </c>
      <c r="P232">
        <v>28088084</v>
      </c>
      <c r="Q232">
        <v>373878</v>
      </c>
      <c r="R232">
        <v>11</v>
      </c>
      <c r="S232" t="s">
        <v>74</v>
      </c>
      <c r="T232">
        <v>825588</v>
      </c>
      <c r="U232">
        <v>423.37846153850001</v>
      </c>
      <c r="V232">
        <v>6133</v>
      </c>
      <c r="W232">
        <v>664178</v>
      </c>
      <c r="X232">
        <v>9.1494842999999999E-3</v>
      </c>
      <c r="Y232">
        <v>9.1494842999999999E-3</v>
      </c>
      <c r="Z232" t="s">
        <v>5863</v>
      </c>
      <c r="AA232">
        <v>32864</v>
      </c>
      <c r="AB232">
        <v>3.1451282050999998</v>
      </c>
      <c r="AC232" t="s">
        <v>7799</v>
      </c>
      <c r="AD232">
        <v>340.6041025641</v>
      </c>
      <c r="AE232" t="s">
        <v>7799</v>
      </c>
      <c r="AF232">
        <v>5.6410256000000002E-3</v>
      </c>
      <c r="AG232" t="s">
        <v>7800</v>
      </c>
      <c r="AH232">
        <v>16.8533333333</v>
      </c>
      <c r="AI232" t="s">
        <v>7799</v>
      </c>
      <c r="AJ232"/>
      <c r="AK232" t="s">
        <v>7799</v>
      </c>
      <c r="AL232" t="s">
        <v>7799</v>
      </c>
    </row>
    <row r="233" spans="1:38" s="221" customFormat="1" x14ac:dyDescent="0.25">
      <c r="A233" s="446" t="str">
        <f t="shared" si="3"/>
        <v>Nova Scotia2021–2022Total</v>
      </c>
      <c r="B233" t="s">
        <v>394</v>
      </c>
      <c r="C233" t="s">
        <v>197</v>
      </c>
      <c r="D233" t="s">
        <v>73</v>
      </c>
      <c r="E233">
        <v>1068486</v>
      </c>
      <c r="F233">
        <v>34426587</v>
      </c>
      <c r="G233">
        <v>3.0102375099999999E-2</v>
      </c>
      <c r="H233">
        <v>277378</v>
      </c>
      <c r="I233">
        <v>23526331</v>
      </c>
      <c r="J233"/>
      <c r="K233"/>
      <c r="L233">
        <v>2277092</v>
      </c>
      <c r="M233">
        <v>73686371</v>
      </c>
      <c r="N233">
        <v>7547135</v>
      </c>
      <c r="O233">
        <v>267584402</v>
      </c>
      <c r="P233">
        <v>1216870860</v>
      </c>
      <c r="Q233">
        <v>70507821</v>
      </c>
      <c r="R233">
        <v>277378</v>
      </c>
      <c r="S233" t="s">
        <v>74</v>
      </c>
      <c r="T233">
        <v>43319586</v>
      </c>
      <c r="U233">
        <v>22215.172307692301</v>
      </c>
      <c r="V233">
        <v>1068486</v>
      </c>
      <c r="W233">
        <v>34426587</v>
      </c>
      <c r="X233">
        <v>3.0102375099999999E-2</v>
      </c>
      <c r="Y233">
        <v>3.0102375099999999E-2</v>
      </c>
      <c r="Z233">
        <v>277378</v>
      </c>
      <c r="AA233">
        <v>2277092</v>
      </c>
      <c r="AB233">
        <v>547.94153846150004</v>
      </c>
      <c r="AC233" t="s">
        <v>7799</v>
      </c>
      <c r="AD233">
        <v>17654.66</v>
      </c>
      <c r="AE233" t="s">
        <v>7799</v>
      </c>
      <c r="AF233">
        <v>142.2451282051</v>
      </c>
      <c r="AG233" t="s">
        <v>7799</v>
      </c>
      <c r="AH233">
        <v>1167.7394871795</v>
      </c>
      <c r="AI233" t="s">
        <v>7799</v>
      </c>
      <c r="AJ233"/>
      <c r="AK233" t="s">
        <v>7799</v>
      </c>
      <c r="AL233" t="s">
        <v>7799</v>
      </c>
    </row>
    <row r="234" spans="1:38" s="221" customFormat="1" x14ac:dyDescent="0.25">
      <c r="A234" s="446" t="str">
        <f t="shared" si="3"/>
        <v>Nova Scotia2022–2023Administrative and support services</v>
      </c>
      <c r="B234" t="s">
        <v>394</v>
      </c>
      <c r="C234" t="s">
        <v>198</v>
      </c>
      <c r="D234" t="s">
        <v>189</v>
      </c>
      <c r="E234">
        <v>137198</v>
      </c>
      <c r="F234">
        <v>7843738</v>
      </c>
      <c r="G234">
        <v>1.7190715499999999E-2</v>
      </c>
      <c r="H234">
        <v>8798</v>
      </c>
      <c r="I234">
        <v>3665432</v>
      </c>
      <c r="J234"/>
      <c r="K234"/>
      <c r="L234">
        <v>452622</v>
      </c>
      <c r="M234">
        <v>12023791</v>
      </c>
      <c r="N234">
        <v>1644100</v>
      </c>
      <c r="O234">
        <v>49897308</v>
      </c>
      <c r="P234">
        <v>254232446</v>
      </c>
      <c r="Q234">
        <v>5962353</v>
      </c>
      <c r="R234">
        <v>8798</v>
      </c>
      <c r="S234" t="s">
        <v>74</v>
      </c>
      <c r="T234">
        <v>9633834</v>
      </c>
      <c r="U234">
        <v>4940.4276923077005</v>
      </c>
      <c r="V234">
        <v>137198</v>
      </c>
      <c r="W234">
        <v>7843738</v>
      </c>
      <c r="X234">
        <v>1.7190715499999999E-2</v>
      </c>
      <c r="Y234">
        <v>1.7190715499999999E-2</v>
      </c>
      <c r="Z234">
        <v>8798</v>
      </c>
      <c r="AA234">
        <v>452622</v>
      </c>
      <c r="AB234">
        <v>70.357948717900001</v>
      </c>
      <c r="AC234" t="s">
        <v>7799</v>
      </c>
      <c r="AD234">
        <v>4022.4297435897001</v>
      </c>
      <c r="AE234" t="s">
        <v>7799</v>
      </c>
      <c r="AF234">
        <v>4.5117948718000003</v>
      </c>
      <c r="AG234" t="s">
        <v>7799</v>
      </c>
      <c r="AH234">
        <v>232.11384615380001</v>
      </c>
      <c r="AI234" t="s">
        <v>7799</v>
      </c>
      <c r="AJ234"/>
      <c r="AK234" t="s">
        <v>7799</v>
      </c>
      <c r="AL234" t="s">
        <v>7799</v>
      </c>
    </row>
    <row r="235" spans="1:38" s="221" customFormat="1" x14ac:dyDescent="0.25">
      <c r="A235" s="446" t="str">
        <f t="shared" si="3"/>
        <v>Nova Scotia2022–2023Ambulatory care services</v>
      </c>
      <c r="B235" t="s">
        <v>394</v>
      </c>
      <c r="C235" t="s">
        <v>198</v>
      </c>
      <c r="D235" t="s">
        <v>191</v>
      </c>
      <c r="E235">
        <v>216363</v>
      </c>
      <c r="F235">
        <v>4484295</v>
      </c>
      <c r="G235">
        <v>4.6028236899999998E-2</v>
      </c>
      <c r="H235">
        <v>62010</v>
      </c>
      <c r="I235">
        <v>11845327</v>
      </c>
      <c r="J235"/>
      <c r="K235"/>
      <c r="L235">
        <v>332055</v>
      </c>
      <c r="M235">
        <v>11545504</v>
      </c>
      <c r="N235">
        <v>1046473</v>
      </c>
      <c r="O235">
        <v>38659527</v>
      </c>
      <c r="P235">
        <v>188618474</v>
      </c>
      <c r="Q235">
        <v>15881556</v>
      </c>
      <c r="R235">
        <v>62010</v>
      </c>
      <c r="S235" t="s">
        <v>74</v>
      </c>
      <c r="T235">
        <v>5809141</v>
      </c>
      <c r="U235">
        <v>2979.0466666666998</v>
      </c>
      <c r="V235">
        <v>216363</v>
      </c>
      <c r="W235">
        <v>4484295</v>
      </c>
      <c r="X235">
        <v>4.6028236899999998E-2</v>
      </c>
      <c r="Y235">
        <v>4.6028236899999998E-2</v>
      </c>
      <c r="Z235">
        <v>62010</v>
      </c>
      <c r="AA235">
        <v>332055</v>
      </c>
      <c r="AB235">
        <v>110.95538461540001</v>
      </c>
      <c r="AC235" t="s">
        <v>7799</v>
      </c>
      <c r="AD235">
        <v>2299.6384615385</v>
      </c>
      <c r="AE235" t="s">
        <v>7799</v>
      </c>
      <c r="AF235">
        <v>31.8</v>
      </c>
      <c r="AG235" t="s">
        <v>7799</v>
      </c>
      <c r="AH235">
        <v>170.28461538459999</v>
      </c>
      <c r="AI235" t="s">
        <v>7799</v>
      </c>
      <c r="AJ235"/>
      <c r="AK235" t="s">
        <v>7799</v>
      </c>
      <c r="AL235" t="s">
        <v>7799</v>
      </c>
    </row>
    <row r="236" spans="1:38" s="221" customFormat="1" x14ac:dyDescent="0.25">
      <c r="A236" s="446" t="str">
        <f t="shared" si="3"/>
        <v>Nova Scotia2022–2023Community health services</v>
      </c>
      <c r="B236" t="s">
        <v>394</v>
      </c>
      <c r="C236" t="s">
        <v>198</v>
      </c>
      <c r="D236" t="s">
        <v>193</v>
      </c>
      <c r="E236">
        <v>75563</v>
      </c>
      <c r="F236">
        <v>5604961</v>
      </c>
      <c r="G236">
        <v>1.33021179E-2</v>
      </c>
      <c r="H236">
        <v>12647</v>
      </c>
      <c r="I236">
        <v>2580040</v>
      </c>
      <c r="J236"/>
      <c r="K236"/>
      <c r="L236">
        <v>398158</v>
      </c>
      <c r="M236">
        <v>14364248</v>
      </c>
      <c r="N236">
        <v>1318694</v>
      </c>
      <c r="O236">
        <v>50651868</v>
      </c>
      <c r="P236">
        <v>234698440</v>
      </c>
      <c r="Q236">
        <v>4451377</v>
      </c>
      <c r="R236">
        <v>12647</v>
      </c>
      <c r="S236" t="s">
        <v>74</v>
      </c>
      <c r="T236">
        <v>7011865</v>
      </c>
      <c r="U236">
        <v>3595.8282051281999</v>
      </c>
      <c r="V236">
        <v>75563</v>
      </c>
      <c r="W236">
        <v>5604961</v>
      </c>
      <c r="X236">
        <v>1.33021179E-2</v>
      </c>
      <c r="Y236">
        <v>1.33021179E-2</v>
      </c>
      <c r="Z236">
        <v>12647</v>
      </c>
      <c r="AA236">
        <v>398158</v>
      </c>
      <c r="AB236">
        <v>38.750256410299997</v>
      </c>
      <c r="AC236" t="s">
        <v>7799</v>
      </c>
      <c r="AD236">
        <v>2874.3389743590001</v>
      </c>
      <c r="AE236" t="s">
        <v>7799</v>
      </c>
      <c r="AF236">
        <v>6.4856410255999997</v>
      </c>
      <c r="AG236" t="s">
        <v>7799</v>
      </c>
      <c r="AH236">
        <v>204.18358974360001</v>
      </c>
      <c r="AI236" t="s">
        <v>7799</v>
      </c>
      <c r="AJ236"/>
      <c r="AK236" t="s">
        <v>7799</v>
      </c>
      <c r="AL236" t="s">
        <v>7799</v>
      </c>
    </row>
    <row r="237" spans="1:38" s="221" customFormat="1" x14ac:dyDescent="0.25">
      <c r="A237" s="446" t="str">
        <f t="shared" si="3"/>
        <v>Nova Scotia2022–2023Diagnostic and therapeutic services</v>
      </c>
      <c r="B237" t="s">
        <v>394</v>
      </c>
      <c r="C237" t="s">
        <v>198</v>
      </c>
      <c r="D237" t="s">
        <v>192</v>
      </c>
      <c r="E237">
        <v>122164</v>
      </c>
      <c r="F237">
        <v>6231690</v>
      </c>
      <c r="G237">
        <v>1.92267559E-2</v>
      </c>
      <c r="H237">
        <v>736</v>
      </c>
      <c r="I237">
        <v>391382</v>
      </c>
      <c r="J237"/>
      <c r="K237"/>
      <c r="L237">
        <v>448449</v>
      </c>
      <c r="M237">
        <v>14896561</v>
      </c>
      <c r="N237">
        <v>1440032</v>
      </c>
      <c r="O237">
        <v>51034870</v>
      </c>
      <c r="P237">
        <v>238970759</v>
      </c>
      <c r="Q237">
        <v>7440930</v>
      </c>
      <c r="R237">
        <v>736</v>
      </c>
      <c r="S237" t="s">
        <v>74</v>
      </c>
      <c r="T237">
        <v>7794622</v>
      </c>
      <c r="U237">
        <v>3997.2420512821</v>
      </c>
      <c r="V237">
        <v>122164</v>
      </c>
      <c r="W237">
        <v>6231690</v>
      </c>
      <c r="X237">
        <v>1.92267559E-2</v>
      </c>
      <c r="Y237">
        <v>1.92267559E-2</v>
      </c>
      <c r="Z237" t="s">
        <v>5863</v>
      </c>
      <c r="AA237">
        <v>448449</v>
      </c>
      <c r="AB237">
        <v>62.648205128199997</v>
      </c>
      <c r="AC237" t="s">
        <v>7799</v>
      </c>
      <c r="AD237">
        <v>3195.7384615384999</v>
      </c>
      <c r="AE237" t="s">
        <v>7799</v>
      </c>
      <c r="AF237">
        <v>0.3774358974</v>
      </c>
      <c r="AG237" t="s">
        <v>7800</v>
      </c>
      <c r="AH237">
        <v>229.9738461538</v>
      </c>
      <c r="AI237" t="s">
        <v>7799</v>
      </c>
      <c r="AJ237"/>
      <c r="AK237" t="s">
        <v>7799</v>
      </c>
      <c r="AL237" t="s">
        <v>7799</v>
      </c>
    </row>
    <row r="238" spans="1:38" s="221" customFormat="1" x14ac:dyDescent="0.25">
      <c r="A238" s="446" t="str">
        <f t="shared" si="3"/>
        <v>Nova Scotia2022–2023Nursing inpatient services</v>
      </c>
      <c r="B238" t="s">
        <v>394</v>
      </c>
      <c r="C238" t="s">
        <v>198</v>
      </c>
      <c r="D238" t="s">
        <v>190</v>
      </c>
      <c r="E238">
        <v>588624</v>
      </c>
      <c r="F238">
        <v>9568284</v>
      </c>
      <c r="G238">
        <v>5.7953070000000002E-2</v>
      </c>
      <c r="H238">
        <v>543846</v>
      </c>
      <c r="I238">
        <v>40999679</v>
      </c>
      <c r="J238"/>
      <c r="K238"/>
      <c r="L238">
        <v>806151</v>
      </c>
      <c r="M238">
        <v>27122159</v>
      </c>
      <c r="N238">
        <v>2399148</v>
      </c>
      <c r="O238">
        <v>86701691</v>
      </c>
      <c r="P238">
        <v>406718647</v>
      </c>
      <c r="Q238">
        <v>42832209</v>
      </c>
      <c r="R238">
        <v>543846</v>
      </c>
      <c r="S238" t="s">
        <v>74</v>
      </c>
      <c r="T238">
        <v>13099902</v>
      </c>
      <c r="U238">
        <v>6717.8984615384998</v>
      </c>
      <c r="V238">
        <v>588624</v>
      </c>
      <c r="W238">
        <v>9568284</v>
      </c>
      <c r="X238">
        <v>5.7953070000000002E-2</v>
      </c>
      <c r="Y238">
        <v>5.7953070000000002E-2</v>
      </c>
      <c r="Z238">
        <v>543846</v>
      </c>
      <c r="AA238">
        <v>806151</v>
      </c>
      <c r="AB238">
        <v>301.85846153850002</v>
      </c>
      <c r="AC238" t="s">
        <v>7799</v>
      </c>
      <c r="AD238">
        <v>4906.8123076923002</v>
      </c>
      <c r="AE238" t="s">
        <v>7799</v>
      </c>
      <c r="AF238">
        <v>278.89538461540002</v>
      </c>
      <c r="AG238" t="s">
        <v>7799</v>
      </c>
      <c r="AH238">
        <v>413.41076923079999</v>
      </c>
      <c r="AI238" t="s">
        <v>7799</v>
      </c>
      <c r="AJ238"/>
      <c r="AK238" t="s">
        <v>7799</v>
      </c>
      <c r="AL238" t="s">
        <v>7799</v>
      </c>
    </row>
    <row r="239" spans="1:38" s="221" customFormat="1" x14ac:dyDescent="0.25">
      <c r="A239" s="446" t="str">
        <f t="shared" si="3"/>
        <v>Nova Scotia2022–2023Research, education and other services</v>
      </c>
      <c r="B239" t="s">
        <v>394</v>
      </c>
      <c r="C239" t="s">
        <v>198</v>
      </c>
      <c r="D239" t="s">
        <v>194</v>
      </c>
      <c r="E239">
        <v>5756</v>
      </c>
      <c r="F239">
        <v>743703</v>
      </c>
      <c r="G239">
        <v>7.6802067E-3</v>
      </c>
      <c r="H239">
        <v>8037</v>
      </c>
      <c r="I239">
        <v>667683</v>
      </c>
      <c r="J239"/>
      <c r="K239"/>
      <c r="L239">
        <v>41263</v>
      </c>
      <c r="M239">
        <v>1944137</v>
      </c>
      <c r="N239">
        <v>182408</v>
      </c>
      <c r="O239">
        <v>9361025</v>
      </c>
      <c r="P239">
        <v>46031395</v>
      </c>
      <c r="Q239">
        <v>345628</v>
      </c>
      <c r="R239">
        <v>8037</v>
      </c>
      <c r="S239" t="s">
        <v>74</v>
      </c>
      <c r="T239">
        <v>939904</v>
      </c>
      <c r="U239">
        <v>482.00205128210001</v>
      </c>
      <c r="V239">
        <v>5756</v>
      </c>
      <c r="W239">
        <v>743703</v>
      </c>
      <c r="X239">
        <v>7.6802067E-3</v>
      </c>
      <c r="Y239">
        <v>7.6802067E-3</v>
      </c>
      <c r="Z239">
        <v>8037</v>
      </c>
      <c r="AA239">
        <v>41263</v>
      </c>
      <c r="AB239">
        <v>2.9517948718000002</v>
      </c>
      <c r="AC239" t="s">
        <v>7799</v>
      </c>
      <c r="AD239">
        <v>381.38615384619999</v>
      </c>
      <c r="AE239" t="s">
        <v>7799</v>
      </c>
      <c r="AF239">
        <v>4.1215384615000001</v>
      </c>
      <c r="AG239" t="s">
        <v>7799</v>
      </c>
      <c r="AH239">
        <v>21.160512820499999</v>
      </c>
      <c r="AI239" t="s">
        <v>7799</v>
      </c>
      <c r="AJ239"/>
      <c r="AK239" t="s">
        <v>7799</v>
      </c>
      <c r="AL239" t="s">
        <v>7799</v>
      </c>
    </row>
    <row r="240" spans="1:38" s="221" customFormat="1" x14ac:dyDescent="0.25">
      <c r="A240" s="446" t="str">
        <f t="shared" si="3"/>
        <v>Nova Scotia2022–2023Total</v>
      </c>
      <c r="B240" t="s">
        <v>394</v>
      </c>
      <c r="C240" t="s">
        <v>198</v>
      </c>
      <c r="D240" t="s">
        <v>73</v>
      </c>
      <c r="E240">
        <v>1145668</v>
      </c>
      <c r="F240">
        <v>34476671</v>
      </c>
      <c r="G240">
        <v>3.2161504E-2</v>
      </c>
      <c r="H240">
        <v>636074</v>
      </c>
      <c r="I240">
        <v>60149543</v>
      </c>
      <c r="J240"/>
      <c r="K240"/>
      <c r="L240">
        <v>2478698</v>
      </c>
      <c r="M240">
        <v>81896400</v>
      </c>
      <c r="N240">
        <v>8030855</v>
      </c>
      <c r="O240">
        <v>286306289</v>
      </c>
      <c r="P240">
        <v>1369270161</v>
      </c>
      <c r="Q240">
        <v>76914053</v>
      </c>
      <c r="R240">
        <v>636074</v>
      </c>
      <c r="S240" t="s">
        <v>74</v>
      </c>
      <c r="T240">
        <v>44289268</v>
      </c>
      <c r="U240">
        <v>22712.445128205101</v>
      </c>
      <c r="V240">
        <v>1145668</v>
      </c>
      <c r="W240">
        <v>34476671</v>
      </c>
      <c r="X240">
        <v>3.2161504E-2</v>
      </c>
      <c r="Y240">
        <v>3.2161504E-2</v>
      </c>
      <c r="Z240">
        <v>636074</v>
      </c>
      <c r="AA240">
        <v>2478698</v>
      </c>
      <c r="AB240">
        <v>587.52205128210005</v>
      </c>
      <c r="AC240" t="s">
        <v>7799</v>
      </c>
      <c r="AD240">
        <v>17680.3441025641</v>
      </c>
      <c r="AE240" t="s">
        <v>7799</v>
      </c>
      <c r="AF240">
        <v>326.19179487180003</v>
      </c>
      <c r="AG240" t="s">
        <v>7799</v>
      </c>
      <c r="AH240">
        <v>1271.1271794872</v>
      </c>
      <c r="AI240" t="s">
        <v>7799</v>
      </c>
      <c r="AJ240"/>
      <c r="AK240" t="s">
        <v>7799</v>
      </c>
      <c r="AL240" t="s">
        <v>7799</v>
      </c>
    </row>
    <row r="241" spans="1:38" s="221" customFormat="1" x14ac:dyDescent="0.25">
      <c r="A241" s="446" t="str">
        <f t="shared" si="3"/>
        <v>Nova Scotia2023–2024Administrative and support services</v>
      </c>
      <c r="B241" t="s">
        <v>394</v>
      </c>
      <c r="C241" t="s">
        <v>199</v>
      </c>
      <c r="D241" t="s">
        <v>189</v>
      </c>
      <c r="E241">
        <v>147520</v>
      </c>
      <c r="F241">
        <v>8742456</v>
      </c>
      <c r="G241">
        <v>1.6593970600000001E-2</v>
      </c>
      <c r="H241"/>
      <c r="I241"/>
      <c r="J241"/>
      <c r="K241"/>
      <c r="L241">
        <v>464842</v>
      </c>
      <c r="M241">
        <v>12953353</v>
      </c>
      <c r="N241">
        <v>1708255</v>
      </c>
      <c r="O241">
        <v>55509245</v>
      </c>
      <c r="P241">
        <v>272378325</v>
      </c>
      <c r="Q241">
        <v>6886407</v>
      </c>
      <c r="R241" t="s">
        <v>74</v>
      </c>
      <c r="S241" t="s">
        <v>74</v>
      </c>
      <c r="T241">
        <v>10598231</v>
      </c>
      <c r="U241">
        <v>5414.1665389526997</v>
      </c>
      <c r="V241">
        <v>147520</v>
      </c>
      <c r="W241">
        <v>8742456</v>
      </c>
      <c r="X241">
        <v>1.6593970600000001E-2</v>
      </c>
      <c r="Y241">
        <v>1.6593970600000001E-2</v>
      </c>
      <c r="Z241" t="s">
        <v>74</v>
      </c>
      <c r="AA241">
        <v>464842</v>
      </c>
      <c r="AB241">
        <v>75.361430395900001</v>
      </c>
      <c r="AC241" t="s">
        <v>7799</v>
      </c>
      <c r="AD241">
        <v>4466.1333333332996</v>
      </c>
      <c r="AE241" t="s">
        <v>7799</v>
      </c>
      <c r="AF241"/>
      <c r="AG241" t="s">
        <v>7799</v>
      </c>
      <c r="AH241">
        <v>237.46717752230001</v>
      </c>
      <c r="AI241" t="s">
        <v>7799</v>
      </c>
      <c r="AJ241"/>
      <c r="AK241" t="s">
        <v>7799</v>
      </c>
      <c r="AL241" t="s">
        <v>7799</v>
      </c>
    </row>
    <row r="242" spans="1:38" s="221" customFormat="1" x14ac:dyDescent="0.25">
      <c r="A242" s="446" t="str">
        <f t="shared" si="3"/>
        <v>Nova Scotia2023–2024Ambulatory care services</v>
      </c>
      <c r="B242" t="s">
        <v>394</v>
      </c>
      <c r="C242" t="s">
        <v>199</v>
      </c>
      <c r="D242" t="s">
        <v>191</v>
      </c>
      <c r="E242">
        <v>215183</v>
      </c>
      <c r="F242">
        <v>4907042</v>
      </c>
      <c r="G242">
        <v>4.2009673499999997E-2</v>
      </c>
      <c r="H242"/>
      <c r="I242"/>
      <c r="J242"/>
      <c r="K242"/>
      <c r="L242">
        <v>329777</v>
      </c>
      <c r="M242">
        <v>12263851</v>
      </c>
      <c r="N242">
        <v>1092806</v>
      </c>
      <c r="O242">
        <v>44320441</v>
      </c>
      <c r="P242">
        <v>215965304</v>
      </c>
      <c r="Q242">
        <v>15464202</v>
      </c>
      <c r="R242" t="s">
        <v>74</v>
      </c>
      <c r="S242" t="s">
        <v>74</v>
      </c>
      <c r="T242">
        <v>6215031</v>
      </c>
      <c r="U242">
        <v>3174.9839080460001</v>
      </c>
      <c r="V242">
        <v>215183</v>
      </c>
      <c r="W242">
        <v>4907042</v>
      </c>
      <c r="X242">
        <v>4.2009673499999997E-2</v>
      </c>
      <c r="Y242">
        <v>4.2009673499999997E-2</v>
      </c>
      <c r="Z242" t="s">
        <v>74</v>
      </c>
      <c r="AA242">
        <v>329777</v>
      </c>
      <c r="AB242">
        <v>109.927458493</v>
      </c>
      <c r="AC242" t="s">
        <v>7799</v>
      </c>
      <c r="AD242">
        <v>2506.7902937419999</v>
      </c>
      <c r="AE242" t="s">
        <v>7799</v>
      </c>
      <c r="AF242"/>
      <c r="AG242" t="s">
        <v>7799</v>
      </c>
      <c r="AH242">
        <v>168.46845466159999</v>
      </c>
      <c r="AI242" t="s">
        <v>7799</v>
      </c>
      <c r="AJ242"/>
      <c r="AK242" t="s">
        <v>7799</v>
      </c>
      <c r="AL242" t="s">
        <v>7799</v>
      </c>
    </row>
    <row r="243" spans="1:38" s="221" customFormat="1" x14ac:dyDescent="0.25">
      <c r="A243" s="446" t="str">
        <f t="shared" si="3"/>
        <v>Nova Scotia2023–2024Community health services</v>
      </c>
      <c r="B243" t="s">
        <v>394</v>
      </c>
      <c r="C243" t="s">
        <v>199</v>
      </c>
      <c r="D243" t="s">
        <v>193</v>
      </c>
      <c r="E243">
        <v>88868</v>
      </c>
      <c r="F243">
        <v>5768475</v>
      </c>
      <c r="G243">
        <v>1.51720669E-2</v>
      </c>
      <c r="H243"/>
      <c r="I243"/>
      <c r="J243"/>
      <c r="K243"/>
      <c r="L243">
        <v>385708</v>
      </c>
      <c r="M243">
        <v>15237855</v>
      </c>
      <c r="N243">
        <v>1323809</v>
      </c>
      <c r="O243">
        <v>56135395</v>
      </c>
      <c r="P243">
        <v>251263883</v>
      </c>
      <c r="Q243">
        <v>5571107</v>
      </c>
      <c r="R243" t="s">
        <v>74</v>
      </c>
      <c r="S243" t="s">
        <v>74</v>
      </c>
      <c r="T243">
        <v>7181152</v>
      </c>
      <c r="U243">
        <v>3668.5323116220002</v>
      </c>
      <c r="V243">
        <v>88868</v>
      </c>
      <c r="W243">
        <v>5768475</v>
      </c>
      <c r="X243">
        <v>1.51720669E-2</v>
      </c>
      <c r="Y243">
        <v>1.51720669E-2</v>
      </c>
      <c r="Z243" t="s">
        <v>74</v>
      </c>
      <c r="AA243">
        <v>385708</v>
      </c>
      <c r="AB243">
        <v>45.3987228608</v>
      </c>
      <c r="AC243" t="s">
        <v>7799</v>
      </c>
      <c r="AD243">
        <v>2946.8582375479</v>
      </c>
      <c r="AE243" t="s">
        <v>7799</v>
      </c>
      <c r="AF243"/>
      <c r="AG243" t="s">
        <v>7799</v>
      </c>
      <c r="AH243">
        <v>197.04112388249999</v>
      </c>
      <c r="AI243" t="s">
        <v>7799</v>
      </c>
      <c r="AJ243"/>
      <c r="AK243" t="s">
        <v>7799</v>
      </c>
      <c r="AL243" t="s">
        <v>7799</v>
      </c>
    </row>
    <row r="244" spans="1:38" s="221" customFormat="1" x14ac:dyDescent="0.25">
      <c r="A244" s="446" t="str">
        <f t="shared" si="3"/>
        <v>Nova Scotia2023–2024Diagnostic and therapeutic services</v>
      </c>
      <c r="B244" t="s">
        <v>394</v>
      </c>
      <c r="C244" t="s">
        <v>199</v>
      </c>
      <c r="D244" t="s">
        <v>192</v>
      </c>
      <c r="E244">
        <v>137200</v>
      </c>
      <c r="F244">
        <v>6549333</v>
      </c>
      <c r="G244">
        <v>2.05188548E-2</v>
      </c>
      <c r="H244"/>
      <c r="I244"/>
      <c r="J244"/>
      <c r="K244"/>
      <c r="L244">
        <v>423919</v>
      </c>
      <c r="M244">
        <v>14561047</v>
      </c>
      <c r="N244">
        <v>1432301</v>
      </c>
      <c r="O244">
        <v>52764392</v>
      </c>
      <c r="P244">
        <v>243276844</v>
      </c>
      <c r="Q244">
        <v>8641846</v>
      </c>
      <c r="R244" t="s">
        <v>74</v>
      </c>
      <c r="S244" t="s">
        <v>74</v>
      </c>
      <c r="T244">
        <v>8118834</v>
      </c>
      <c r="U244">
        <v>4147.5524904214999</v>
      </c>
      <c r="V244">
        <v>137200</v>
      </c>
      <c r="W244">
        <v>6549333</v>
      </c>
      <c r="X244">
        <v>2.05188548E-2</v>
      </c>
      <c r="Y244">
        <v>2.05188548E-2</v>
      </c>
      <c r="Z244" t="s">
        <v>74</v>
      </c>
      <c r="AA244">
        <v>423919</v>
      </c>
      <c r="AB244">
        <v>70.089399744600001</v>
      </c>
      <c r="AC244" t="s">
        <v>7799</v>
      </c>
      <c r="AD244">
        <v>3345.7639846743</v>
      </c>
      <c r="AE244" t="s">
        <v>7799</v>
      </c>
      <c r="AF244"/>
      <c r="AG244" t="s">
        <v>7799</v>
      </c>
      <c r="AH244">
        <v>216.5614303959</v>
      </c>
      <c r="AI244" t="s">
        <v>7799</v>
      </c>
      <c r="AJ244"/>
      <c r="AK244" t="s">
        <v>7799</v>
      </c>
      <c r="AL244" t="s">
        <v>7799</v>
      </c>
    </row>
    <row r="245" spans="1:38" s="221" customFormat="1" x14ac:dyDescent="0.25">
      <c r="A245" s="446" t="str">
        <f t="shared" si="3"/>
        <v>Nova Scotia2023–2024Nursing inpatient services</v>
      </c>
      <c r="B245" t="s">
        <v>394</v>
      </c>
      <c r="C245" t="s">
        <v>199</v>
      </c>
      <c r="D245" t="s">
        <v>190</v>
      </c>
      <c r="E245">
        <v>610657</v>
      </c>
      <c r="F245">
        <v>10184185</v>
      </c>
      <c r="G245">
        <v>5.6569331899999999E-2</v>
      </c>
      <c r="H245"/>
      <c r="I245"/>
      <c r="J245"/>
      <c r="K245"/>
      <c r="L245">
        <v>765331</v>
      </c>
      <c r="M245">
        <v>28200163</v>
      </c>
      <c r="N245">
        <v>2460801</v>
      </c>
      <c r="O245">
        <v>98054807</v>
      </c>
      <c r="P245">
        <v>453592196</v>
      </c>
      <c r="Q245">
        <v>43345198</v>
      </c>
      <c r="R245" t="s">
        <v>74</v>
      </c>
      <c r="S245" t="s">
        <v>74</v>
      </c>
      <c r="T245">
        <v>13255643</v>
      </c>
      <c r="U245">
        <v>6771.7205619412998</v>
      </c>
      <c r="V245">
        <v>610657</v>
      </c>
      <c r="W245">
        <v>10184185</v>
      </c>
      <c r="X245">
        <v>5.6569331899999999E-2</v>
      </c>
      <c r="Y245">
        <v>5.6569331899999999E-2</v>
      </c>
      <c r="Z245" t="s">
        <v>74</v>
      </c>
      <c r="AA245">
        <v>765331</v>
      </c>
      <c r="AB245">
        <v>311.95759897829998</v>
      </c>
      <c r="AC245" t="s">
        <v>7799</v>
      </c>
      <c r="AD245">
        <v>5202.6487867178002</v>
      </c>
      <c r="AE245" t="s">
        <v>7799</v>
      </c>
      <c r="AF245"/>
      <c r="AG245" t="s">
        <v>7799</v>
      </c>
      <c r="AH245">
        <v>390.97369093229997</v>
      </c>
      <c r="AI245" t="s">
        <v>7799</v>
      </c>
      <c r="AJ245"/>
      <c r="AK245" t="s">
        <v>7799</v>
      </c>
      <c r="AL245" t="s">
        <v>7799</v>
      </c>
    </row>
    <row r="246" spans="1:38" s="221" customFormat="1" x14ac:dyDescent="0.25">
      <c r="A246" s="446" t="str">
        <f t="shared" si="3"/>
        <v>Nova Scotia2023–2024Research, education and other services</v>
      </c>
      <c r="B246" t="s">
        <v>394</v>
      </c>
      <c r="C246" t="s">
        <v>199</v>
      </c>
      <c r="D246" t="s">
        <v>194</v>
      </c>
      <c r="E246">
        <v>7979</v>
      </c>
      <c r="F246">
        <v>1067070</v>
      </c>
      <c r="G246">
        <v>7.4219873000000002E-3</v>
      </c>
      <c r="H246"/>
      <c r="I246"/>
      <c r="J246"/>
      <c r="K246"/>
      <c r="L246">
        <v>44545</v>
      </c>
      <c r="M246">
        <v>4370985</v>
      </c>
      <c r="N246">
        <v>298573</v>
      </c>
      <c r="O246">
        <v>16938136</v>
      </c>
      <c r="P246">
        <v>90941593</v>
      </c>
      <c r="Q246">
        <v>9106975</v>
      </c>
      <c r="R246" t="s">
        <v>74</v>
      </c>
      <c r="S246" t="s">
        <v>74</v>
      </c>
      <c r="T246">
        <v>1373622</v>
      </c>
      <c r="U246">
        <v>701.72260536399995</v>
      </c>
      <c r="V246">
        <v>7979</v>
      </c>
      <c r="W246">
        <v>1067070</v>
      </c>
      <c r="X246">
        <v>7.4219873000000002E-3</v>
      </c>
      <c r="Y246">
        <v>7.4219873000000002E-3</v>
      </c>
      <c r="Z246" t="s">
        <v>74</v>
      </c>
      <c r="AA246">
        <v>44545</v>
      </c>
      <c r="AB246">
        <v>4.0761174968000002</v>
      </c>
      <c r="AC246" t="s">
        <v>7799</v>
      </c>
      <c r="AD246">
        <v>545.11877394639998</v>
      </c>
      <c r="AE246" t="s">
        <v>7799</v>
      </c>
      <c r="AF246"/>
      <c r="AG246" t="s">
        <v>7799</v>
      </c>
      <c r="AH246">
        <v>22.756066411199999</v>
      </c>
      <c r="AI246" t="s">
        <v>7799</v>
      </c>
      <c r="AJ246"/>
      <c r="AK246" t="s">
        <v>7799</v>
      </c>
      <c r="AL246" t="s">
        <v>7799</v>
      </c>
    </row>
    <row r="247" spans="1:38" s="221" customFormat="1" x14ac:dyDescent="0.25">
      <c r="A247" s="446" t="str">
        <f t="shared" si="3"/>
        <v>Nova Scotia2023–2024Total</v>
      </c>
      <c r="B247" t="s">
        <v>394</v>
      </c>
      <c r="C247" t="s">
        <v>199</v>
      </c>
      <c r="D247" t="s">
        <v>73</v>
      </c>
      <c r="E247">
        <v>1207407</v>
      </c>
      <c r="F247">
        <v>37218561</v>
      </c>
      <c r="G247">
        <v>3.1421641700000003E-2</v>
      </c>
      <c r="H247"/>
      <c r="I247"/>
      <c r="J247"/>
      <c r="K247"/>
      <c r="L247">
        <v>2414122</v>
      </c>
      <c r="M247">
        <v>87587254</v>
      </c>
      <c r="N247">
        <v>8316545</v>
      </c>
      <c r="O247">
        <v>323722416</v>
      </c>
      <c r="P247">
        <v>1527418145</v>
      </c>
      <c r="Q247">
        <v>89015735</v>
      </c>
      <c r="R247" t="s">
        <v>74</v>
      </c>
      <c r="S247" t="s">
        <v>74</v>
      </c>
      <c r="T247">
        <v>46742513</v>
      </c>
      <c r="U247">
        <v>23878.6784163474</v>
      </c>
      <c r="V247">
        <v>1207407</v>
      </c>
      <c r="W247">
        <v>37218561</v>
      </c>
      <c r="X247">
        <v>3.1421641700000003E-2</v>
      </c>
      <c r="Y247">
        <v>3.1421641700000003E-2</v>
      </c>
      <c r="Z247" t="s">
        <v>74</v>
      </c>
      <c r="AA247">
        <v>2414122</v>
      </c>
      <c r="AB247">
        <v>616.81072796930005</v>
      </c>
      <c r="AC247" t="s">
        <v>7799</v>
      </c>
      <c r="AD247">
        <v>19013.313409961698</v>
      </c>
      <c r="AE247" t="s">
        <v>7799</v>
      </c>
      <c r="AF247"/>
      <c r="AG247" t="s">
        <v>7799</v>
      </c>
      <c r="AH247">
        <v>1233.2679438058999</v>
      </c>
      <c r="AI247" t="s">
        <v>7799</v>
      </c>
      <c r="AJ247"/>
      <c r="AK247" t="s">
        <v>7799</v>
      </c>
      <c r="AL247" t="s">
        <v>7799</v>
      </c>
    </row>
    <row r="248" spans="1:38" s="221" customFormat="1" x14ac:dyDescent="0.25">
      <c r="A248" s="446" t="str">
        <f t="shared" si="3"/>
        <v>Ontario2019–2020Administrative and support services</v>
      </c>
      <c r="B248" t="s">
        <v>43</v>
      </c>
      <c r="C248" t="s">
        <v>195</v>
      </c>
      <c r="D248" t="s">
        <v>189</v>
      </c>
      <c r="E248">
        <v>880436</v>
      </c>
      <c r="F248">
        <v>68942950</v>
      </c>
      <c r="G248">
        <v>1.26094716E-2</v>
      </c>
      <c r="H248">
        <v>166040</v>
      </c>
      <c r="I248">
        <v>127041677</v>
      </c>
      <c r="J248">
        <v>1604137</v>
      </c>
      <c r="K248">
        <v>2303561007</v>
      </c>
      <c r="L248">
        <v>2551342</v>
      </c>
      <c r="M248"/>
      <c r="N248">
        <v>12140070</v>
      </c>
      <c r="O248">
        <v>425973259</v>
      </c>
      <c r="P248"/>
      <c r="Q248"/>
      <c r="R248">
        <v>166040</v>
      </c>
      <c r="S248">
        <v>1604137</v>
      </c>
      <c r="T248">
        <v>83733633</v>
      </c>
      <c r="U248">
        <v>42775.802298850598</v>
      </c>
      <c r="V248">
        <v>880436</v>
      </c>
      <c r="W248">
        <v>68942950</v>
      </c>
      <c r="X248">
        <v>1.26094716E-2</v>
      </c>
      <c r="Y248">
        <v>1.26094716E-2</v>
      </c>
      <c r="Z248">
        <v>166040</v>
      </c>
      <c r="AA248">
        <v>2551342</v>
      </c>
      <c r="AB248">
        <v>449.775734355</v>
      </c>
      <c r="AC248" t="s">
        <v>7799</v>
      </c>
      <c r="AD248">
        <v>35219.897828863301</v>
      </c>
      <c r="AE248" t="s">
        <v>7799</v>
      </c>
      <c r="AF248">
        <v>84.822477650099998</v>
      </c>
      <c r="AG248" t="s">
        <v>7799</v>
      </c>
      <c r="AH248">
        <v>1303.3675606641</v>
      </c>
      <c r="AI248" t="s">
        <v>7799</v>
      </c>
      <c r="AJ248">
        <v>819.48250319279998</v>
      </c>
      <c r="AK248" t="s">
        <v>7799</v>
      </c>
      <c r="AL248" t="s">
        <v>7799</v>
      </c>
    </row>
    <row r="249" spans="1:38" s="221" customFormat="1" x14ac:dyDescent="0.25">
      <c r="A249" s="446" t="str">
        <f t="shared" si="3"/>
        <v>Ontario2019–2020Ambulatory care services</v>
      </c>
      <c r="B249" t="s">
        <v>43</v>
      </c>
      <c r="C249" t="s">
        <v>195</v>
      </c>
      <c r="D249" t="s">
        <v>191</v>
      </c>
      <c r="E249">
        <v>1180075</v>
      </c>
      <c r="F249">
        <v>37932927</v>
      </c>
      <c r="G249">
        <v>3.01709135E-2</v>
      </c>
      <c r="H249">
        <v>3141</v>
      </c>
      <c r="I249">
        <v>28771695</v>
      </c>
      <c r="J249">
        <v>63286</v>
      </c>
      <c r="K249">
        <v>1570960086</v>
      </c>
      <c r="L249">
        <v>1639853</v>
      </c>
      <c r="M249"/>
      <c r="N249">
        <v>7261679</v>
      </c>
      <c r="O249">
        <v>300796088</v>
      </c>
      <c r="P249"/>
      <c r="Q249"/>
      <c r="R249">
        <v>3141</v>
      </c>
      <c r="S249">
        <v>63286</v>
      </c>
      <c r="T249">
        <v>46441108</v>
      </c>
      <c r="U249">
        <v>23724.703959131501</v>
      </c>
      <c r="V249">
        <v>1180075</v>
      </c>
      <c r="W249">
        <v>37932927</v>
      </c>
      <c r="X249">
        <v>3.01709135E-2</v>
      </c>
      <c r="Y249">
        <v>3.01709135E-2</v>
      </c>
      <c r="Z249">
        <v>3141</v>
      </c>
      <c r="AA249">
        <v>1639853</v>
      </c>
      <c r="AB249">
        <v>602.84802043419995</v>
      </c>
      <c r="AC249" t="s">
        <v>7799</v>
      </c>
      <c r="AD249">
        <v>19378.251340996201</v>
      </c>
      <c r="AE249" t="s">
        <v>7799</v>
      </c>
      <c r="AF249">
        <v>1.6045977011000001</v>
      </c>
      <c r="AG249" t="s">
        <v>7799</v>
      </c>
      <c r="AH249">
        <v>837.72822477650004</v>
      </c>
      <c r="AI249" t="s">
        <v>7799</v>
      </c>
      <c r="AJ249">
        <v>32.3300127714</v>
      </c>
      <c r="AK249" t="s">
        <v>7799</v>
      </c>
      <c r="AL249" t="s">
        <v>7799</v>
      </c>
    </row>
    <row r="250" spans="1:38" s="221" customFormat="1" x14ac:dyDescent="0.25">
      <c r="A250" s="446" t="str">
        <f t="shared" si="3"/>
        <v>Ontario2019–2020Community health services</v>
      </c>
      <c r="B250" t="s">
        <v>43</v>
      </c>
      <c r="C250" t="s">
        <v>195</v>
      </c>
      <c r="D250" t="s">
        <v>193</v>
      </c>
      <c r="E250">
        <v>34391</v>
      </c>
      <c r="F250">
        <v>5294941</v>
      </c>
      <c r="G250">
        <v>6.453154E-3</v>
      </c>
      <c r="H250">
        <v>769134</v>
      </c>
      <c r="I250">
        <v>36196314</v>
      </c>
      <c r="J250">
        <v>10866006</v>
      </c>
      <c r="K250">
        <v>585941475</v>
      </c>
      <c r="L250">
        <v>186645</v>
      </c>
      <c r="M250"/>
      <c r="N250">
        <v>2781561</v>
      </c>
      <c r="O250">
        <v>104697995</v>
      </c>
      <c r="P250"/>
      <c r="Q250"/>
      <c r="R250">
        <v>769134</v>
      </c>
      <c r="S250">
        <v>10866006</v>
      </c>
      <c r="T250">
        <v>19746033</v>
      </c>
      <c r="U250">
        <v>10087.3731800766</v>
      </c>
      <c r="V250">
        <v>34391</v>
      </c>
      <c r="W250">
        <v>5294941</v>
      </c>
      <c r="X250">
        <v>6.453154E-3</v>
      </c>
      <c r="Y250">
        <v>6.453154E-3</v>
      </c>
      <c r="Z250">
        <v>769134</v>
      </c>
      <c r="AA250">
        <v>186645</v>
      </c>
      <c r="AB250">
        <v>17.568837803299999</v>
      </c>
      <c r="AC250" t="s">
        <v>7799</v>
      </c>
      <c r="AD250">
        <v>2704.9507024265999</v>
      </c>
      <c r="AE250" t="s">
        <v>7799</v>
      </c>
      <c r="AF250">
        <v>392.91647509580002</v>
      </c>
      <c r="AG250" t="s">
        <v>7799</v>
      </c>
      <c r="AH250">
        <v>95.348659003799995</v>
      </c>
      <c r="AI250" t="s">
        <v>7799</v>
      </c>
      <c r="AJ250">
        <v>5550.9609195401999</v>
      </c>
      <c r="AK250" t="s">
        <v>7799</v>
      </c>
      <c r="AL250" t="s">
        <v>7799</v>
      </c>
    </row>
    <row r="251" spans="1:38" s="221" customFormat="1" x14ac:dyDescent="0.25">
      <c r="A251" s="446" t="str">
        <f t="shared" si="3"/>
        <v>Ontario2019–2020Diagnostic and therapeutic services</v>
      </c>
      <c r="B251" t="s">
        <v>43</v>
      </c>
      <c r="C251" t="s">
        <v>195</v>
      </c>
      <c r="D251" t="s">
        <v>192</v>
      </c>
      <c r="E251">
        <v>716718</v>
      </c>
      <c r="F251">
        <v>53485873</v>
      </c>
      <c r="G251">
        <v>1.32229472E-2</v>
      </c>
      <c r="H251">
        <v>20664</v>
      </c>
      <c r="I251">
        <v>30828389</v>
      </c>
      <c r="J251">
        <v>533967</v>
      </c>
      <c r="K251">
        <v>2234214402</v>
      </c>
      <c r="L251">
        <v>1776870</v>
      </c>
      <c r="M251"/>
      <c r="N251">
        <v>9497795</v>
      </c>
      <c r="O251">
        <v>406195507</v>
      </c>
      <c r="P251"/>
      <c r="Q251"/>
      <c r="R251">
        <v>20664</v>
      </c>
      <c r="S251">
        <v>533967</v>
      </c>
      <c r="T251">
        <v>64255017</v>
      </c>
      <c r="U251">
        <v>32825.040613026802</v>
      </c>
      <c r="V251">
        <v>716718</v>
      </c>
      <c r="W251">
        <v>53485873</v>
      </c>
      <c r="X251">
        <v>1.32229472E-2</v>
      </c>
      <c r="Y251">
        <v>1.32229472E-2</v>
      </c>
      <c r="Z251">
        <v>20664</v>
      </c>
      <c r="AA251">
        <v>1776870</v>
      </c>
      <c r="AB251">
        <v>366.13946360149998</v>
      </c>
      <c r="AC251" t="s">
        <v>7799</v>
      </c>
      <c r="AD251">
        <v>27323.562196679399</v>
      </c>
      <c r="AE251" t="s">
        <v>7799</v>
      </c>
      <c r="AF251">
        <v>10.556321839100001</v>
      </c>
      <c r="AG251" t="s">
        <v>7799</v>
      </c>
      <c r="AH251">
        <v>907.72413793099997</v>
      </c>
      <c r="AI251" t="s">
        <v>7799</v>
      </c>
      <c r="AJ251">
        <v>272.78007662840002</v>
      </c>
      <c r="AK251" t="s">
        <v>7799</v>
      </c>
      <c r="AL251" t="s">
        <v>7799</v>
      </c>
    </row>
    <row r="252" spans="1:38" s="221" customFormat="1" x14ac:dyDescent="0.25">
      <c r="A252" s="446" t="str">
        <f t="shared" si="3"/>
        <v>Ontario2019–2020Nursing inpatient services</v>
      </c>
      <c r="B252" t="s">
        <v>43</v>
      </c>
      <c r="C252" t="s">
        <v>195</v>
      </c>
      <c r="D252" t="s">
        <v>190</v>
      </c>
      <c r="E252">
        <v>3294832</v>
      </c>
      <c r="F252">
        <v>95001652</v>
      </c>
      <c r="G252">
        <v>3.3519327100000003E-2</v>
      </c>
      <c r="H252">
        <v>4967</v>
      </c>
      <c r="I252">
        <v>75667951</v>
      </c>
      <c r="J252">
        <v>182480</v>
      </c>
      <c r="K252">
        <v>3917451960</v>
      </c>
      <c r="L252">
        <v>5208239</v>
      </c>
      <c r="M252"/>
      <c r="N252">
        <v>20280901</v>
      </c>
      <c r="O252">
        <v>816620159</v>
      </c>
      <c r="P252"/>
      <c r="Q252"/>
      <c r="R252">
        <v>4967</v>
      </c>
      <c r="S252">
        <v>182480</v>
      </c>
      <c r="T252">
        <v>118764832</v>
      </c>
      <c r="U252">
        <v>60671.689399744602</v>
      </c>
      <c r="V252">
        <v>3294832</v>
      </c>
      <c r="W252">
        <v>95001652</v>
      </c>
      <c r="X252">
        <v>3.3519327100000003E-2</v>
      </c>
      <c r="Y252">
        <v>3.3519327100000003E-2</v>
      </c>
      <c r="Z252">
        <v>4967</v>
      </c>
      <c r="AA252">
        <v>5208239</v>
      </c>
      <c r="AB252">
        <v>1683.1836526181</v>
      </c>
      <c r="AC252" t="s">
        <v>7799</v>
      </c>
      <c r="AD252">
        <v>48532.133844188997</v>
      </c>
      <c r="AE252" t="s">
        <v>7799</v>
      </c>
      <c r="AF252">
        <v>2.5374201788000001</v>
      </c>
      <c r="AG252" t="s">
        <v>7799</v>
      </c>
      <c r="AH252">
        <v>2660.6584929757</v>
      </c>
      <c r="AI252" t="s">
        <v>7799</v>
      </c>
      <c r="AJ252">
        <v>93.220945083000004</v>
      </c>
      <c r="AK252" t="s">
        <v>7799</v>
      </c>
      <c r="AL252" t="s">
        <v>7799</v>
      </c>
    </row>
    <row r="253" spans="1:38" s="221" customFormat="1" x14ac:dyDescent="0.25">
      <c r="A253" s="446" t="str">
        <f t="shared" si="3"/>
        <v>Ontario2019–2020Research, education and other services</v>
      </c>
      <c r="B253" t="s">
        <v>43</v>
      </c>
      <c r="C253" t="s">
        <v>195</v>
      </c>
      <c r="D253" t="s">
        <v>194</v>
      </c>
      <c r="E253">
        <v>79000</v>
      </c>
      <c r="F253">
        <v>14043156</v>
      </c>
      <c r="G253">
        <v>5.5940466999999999E-3</v>
      </c>
      <c r="H253">
        <v>15853</v>
      </c>
      <c r="I253">
        <v>41212554</v>
      </c>
      <c r="J253">
        <v>450318</v>
      </c>
      <c r="K253">
        <v>547007360</v>
      </c>
      <c r="L253">
        <v>259900</v>
      </c>
      <c r="M253"/>
      <c r="N253">
        <v>1917909</v>
      </c>
      <c r="O253">
        <v>88649966</v>
      </c>
      <c r="P253"/>
      <c r="Q253"/>
      <c r="R253">
        <v>15853</v>
      </c>
      <c r="S253">
        <v>450318</v>
      </c>
      <c r="T253">
        <v>16506236</v>
      </c>
      <c r="U253">
        <v>8432.3044699872007</v>
      </c>
      <c r="V253">
        <v>79000</v>
      </c>
      <c r="W253">
        <v>14043156</v>
      </c>
      <c r="X253">
        <v>5.5940466999999999E-3</v>
      </c>
      <c r="Y253">
        <v>5.5940466999999999E-3</v>
      </c>
      <c r="Z253">
        <v>15853</v>
      </c>
      <c r="AA253">
        <v>259900</v>
      </c>
      <c r="AB253">
        <v>40.357598978299997</v>
      </c>
      <c r="AC253" t="s">
        <v>7799</v>
      </c>
      <c r="AD253">
        <v>7174.0260536398</v>
      </c>
      <c r="AE253" t="s">
        <v>7799</v>
      </c>
      <c r="AF253">
        <v>8.0985951468999993</v>
      </c>
      <c r="AG253" t="s">
        <v>7799</v>
      </c>
      <c r="AH253">
        <v>132.77139208169999</v>
      </c>
      <c r="AI253" t="s">
        <v>7799</v>
      </c>
      <c r="AJ253">
        <v>230.04750957850001</v>
      </c>
      <c r="AK253" t="s">
        <v>7799</v>
      </c>
      <c r="AL253" t="s">
        <v>7799</v>
      </c>
    </row>
    <row r="254" spans="1:38" s="221" customFormat="1" x14ac:dyDescent="0.25">
      <c r="A254" s="446" t="str">
        <f t="shared" si="3"/>
        <v>Ontario2019–2020Total</v>
      </c>
      <c r="B254" t="s">
        <v>43</v>
      </c>
      <c r="C254" t="s">
        <v>195</v>
      </c>
      <c r="D254" t="s">
        <v>73</v>
      </c>
      <c r="E254">
        <v>6185452</v>
      </c>
      <c r="F254">
        <v>274701499</v>
      </c>
      <c r="G254">
        <v>2.2021143999999999E-2</v>
      </c>
      <c r="H254">
        <v>979799</v>
      </c>
      <c r="I254">
        <v>339718580</v>
      </c>
      <c r="J254">
        <v>13700194</v>
      </c>
      <c r="K254">
        <v>11159136290</v>
      </c>
      <c r="L254">
        <v>11622849</v>
      </c>
      <c r="M254"/>
      <c r="N254">
        <v>53879915</v>
      </c>
      <c r="O254">
        <v>2142932974</v>
      </c>
      <c r="P254"/>
      <c r="Q254"/>
      <c r="R254">
        <v>979799</v>
      </c>
      <c r="S254">
        <v>13700194</v>
      </c>
      <c r="T254">
        <v>349446859</v>
      </c>
      <c r="U254">
        <v>178516.9139208174</v>
      </c>
      <c r="V254">
        <v>6185452</v>
      </c>
      <c r="W254">
        <v>274701499</v>
      </c>
      <c r="X254">
        <v>2.2021143999999999E-2</v>
      </c>
      <c r="Y254">
        <v>2.2021143999999999E-2</v>
      </c>
      <c r="Z254">
        <v>979799</v>
      </c>
      <c r="AA254">
        <v>11622849</v>
      </c>
      <c r="AB254">
        <v>3159.8733077904999</v>
      </c>
      <c r="AC254" t="s">
        <v>7799</v>
      </c>
      <c r="AD254">
        <v>140332.82196679441</v>
      </c>
      <c r="AE254" t="s">
        <v>7799</v>
      </c>
      <c r="AF254">
        <v>500.53588761169999</v>
      </c>
      <c r="AG254" t="s">
        <v>7799</v>
      </c>
      <c r="AH254">
        <v>5937.5984674330002</v>
      </c>
      <c r="AI254" t="s">
        <v>7799</v>
      </c>
      <c r="AJ254">
        <v>6998.8219667944004</v>
      </c>
      <c r="AK254" t="s">
        <v>7799</v>
      </c>
      <c r="AL254" t="s">
        <v>7799</v>
      </c>
    </row>
    <row r="255" spans="1:38" s="221" customFormat="1" x14ac:dyDescent="0.25">
      <c r="A255" s="446" t="str">
        <f t="shared" si="3"/>
        <v>Ontario2020–2021Administrative and support services</v>
      </c>
      <c r="B255" t="s">
        <v>43</v>
      </c>
      <c r="C255" t="s">
        <v>196</v>
      </c>
      <c r="D255" t="s">
        <v>189</v>
      </c>
      <c r="E255">
        <v>1210058</v>
      </c>
      <c r="F255">
        <v>77295669</v>
      </c>
      <c r="G255">
        <v>1.5413627100000001E-2</v>
      </c>
      <c r="H255">
        <v>185563</v>
      </c>
      <c r="I255">
        <v>175098286</v>
      </c>
      <c r="J255">
        <v>2033356</v>
      </c>
      <c r="K255">
        <v>2688219659</v>
      </c>
      <c r="L255">
        <v>2422943</v>
      </c>
      <c r="M255"/>
      <c r="N255">
        <v>12351745</v>
      </c>
      <c r="O255">
        <v>441759078</v>
      </c>
      <c r="P255"/>
      <c r="Q255"/>
      <c r="R255">
        <v>185563</v>
      </c>
      <c r="S255">
        <v>2033356</v>
      </c>
      <c r="T255">
        <v>93076391</v>
      </c>
      <c r="U255">
        <v>47731.482564102596</v>
      </c>
      <c r="V255">
        <v>1210058</v>
      </c>
      <c r="W255">
        <v>77295669</v>
      </c>
      <c r="X255">
        <v>1.5413627100000001E-2</v>
      </c>
      <c r="Y255">
        <v>1.5413627100000001E-2</v>
      </c>
      <c r="Z255">
        <v>185563</v>
      </c>
      <c r="AA255">
        <v>2422943</v>
      </c>
      <c r="AB255">
        <v>620.54256410259995</v>
      </c>
      <c r="AC255" t="s">
        <v>7799</v>
      </c>
      <c r="AD255">
        <v>39638.804615384601</v>
      </c>
      <c r="AE255" t="s">
        <v>7799</v>
      </c>
      <c r="AF255">
        <v>95.160512820500003</v>
      </c>
      <c r="AG255" t="s">
        <v>7799</v>
      </c>
      <c r="AH255">
        <v>1242.5348717949</v>
      </c>
      <c r="AI255" t="s">
        <v>7799</v>
      </c>
      <c r="AJ255">
        <v>1042.7466666667001</v>
      </c>
      <c r="AK255" t="s">
        <v>7799</v>
      </c>
      <c r="AL255" t="s">
        <v>7799</v>
      </c>
    </row>
    <row r="256" spans="1:38" s="221" customFormat="1" x14ac:dyDescent="0.25">
      <c r="A256" s="446" t="str">
        <f t="shared" si="3"/>
        <v>Ontario2020–2021Ambulatory care services</v>
      </c>
      <c r="B256" t="s">
        <v>43</v>
      </c>
      <c r="C256" t="s">
        <v>196</v>
      </c>
      <c r="D256" t="s">
        <v>191</v>
      </c>
      <c r="E256">
        <v>1261057</v>
      </c>
      <c r="F256">
        <v>38083491</v>
      </c>
      <c r="G256">
        <v>3.2051632699999999E-2</v>
      </c>
      <c r="H256">
        <v>1118</v>
      </c>
      <c r="I256">
        <v>29868918</v>
      </c>
      <c r="J256">
        <v>69317</v>
      </c>
      <c r="K256">
        <v>1645100053</v>
      </c>
      <c r="L256">
        <v>1715513</v>
      </c>
      <c r="M256"/>
      <c r="N256">
        <v>7264756</v>
      </c>
      <c r="O256">
        <v>305115707</v>
      </c>
      <c r="P256"/>
      <c r="Q256"/>
      <c r="R256">
        <v>1118</v>
      </c>
      <c r="S256">
        <v>69317</v>
      </c>
      <c r="T256">
        <v>46679739</v>
      </c>
      <c r="U256">
        <v>23938.327692307699</v>
      </c>
      <c r="V256">
        <v>1261057</v>
      </c>
      <c r="W256">
        <v>38083491</v>
      </c>
      <c r="X256">
        <v>3.2051632699999999E-2</v>
      </c>
      <c r="Y256">
        <v>3.2051632699999999E-2</v>
      </c>
      <c r="Z256">
        <v>1118</v>
      </c>
      <c r="AA256">
        <v>1715513</v>
      </c>
      <c r="AB256">
        <v>646.69589743589995</v>
      </c>
      <c r="AC256" t="s">
        <v>7799</v>
      </c>
      <c r="AD256">
        <v>19529.995384615399</v>
      </c>
      <c r="AE256" t="s">
        <v>7799</v>
      </c>
      <c r="AF256">
        <v>0.57333333330000003</v>
      </c>
      <c r="AG256" t="s">
        <v>7799</v>
      </c>
      <c r="AH256">
        <v>879.75025641030004</v>
      </c>
      <c r="AI256" t="s">
        <v>7799</v>
      </c>
      <c r="AJ256">
        <v>35.547179487199998</v>
      </c>
      <c r="AK256" t="s">
        <v>7799</v>
      </c>
      <c r="AL256" t="s">
        <v>7799</v>
      </c>
    </row>
    <row r="257" spans="1:38" s="221" customFormat="1" x14ac:dyDescent="0.25">
      <c r="A257" s="446" t="str">
        <f t="shared" si="3"/>
        <v>Ontario2020–2021Community health services</v>
      </c>
      <c r="B257" t="s">
        <v>43</v>
      </c>
      <c r="C257" t="s">
        <v>196</v>
      </c>
      <c r="D257" t="s">
        <v>193</v>
      </c>
      <c r="E257">
        <v>225122</v>
      </c>
      <c r="F257">
        <v>10059348</v>
      </c>
      <c r="G257">
        <v>2.1889509099999999E-2</v>
      </c>
      <c r="H257">
        <v>616763</v>
      </c>
      <c r="I257">
        <v>49678310</v>
      </c>
      <c r="J257">
        <v>11004152</v>
      </c>
      <c r="K257">
        <v>764662699</v>
      </c>
      <c r="L257">
        <v>187056</v>
      </c>
      <c r="M257"/>
      <c r="N257">
        <v>3074483</v>
      </c>
      <c r="O257">
        <v>117644519</v>
      </c>
      <c r="P257"/>
      <c r="Q257"/>
      <c r="R257">
        <v>616763</v>
      </c>
      <c r="S257">
        <v>11004152</v>
      </c>
      <c r="T257">
        <v>24979868</v>
      </c>
      <c r="U257">
        <v>12810.1887179487</v>
      </c>
      <c r="V257">
        <v>225122</v>
      </c>
      <c r="W257">
        <v>10059348</v>
      </c>
      <c r="X257">
        <v>2.1889509099999999E-2</v>
      </c>
      <c r="Y257">
        <v>2.1889509099999999E-2</v>
      </c>
      <c r="Z257">
        <v>616763</v>
      </c>
      <c r="AA257">
        <v>187056</v>
      </c>
      <c r="AB257">
        <v>115.4471794872</v>
      </c>
      <c r="AC257" t="s">
        <v>7799</v>
      </c>
      <c r="AD257">
        <v>5158.6400000000003</v>
      </c>
      <c r="AE257" t="s">
        <v>7799</v>
      </c>
      <c r="AF257">
        <v>316.28871794870003</v>
      </c>
      <c r="AG257" t="s">
        <v>7799</v>
      </c>
      <c r="AH257">
        <v>95.926153846199995</v>
      </c>
      <c r="AI257" t="s">
        <v>7799</v>
      </c>
      <c r="AJ257">
        <v>5643.1548717948999</v>
      </c>
      <c r="AK257" t="s">
        <v>7799</v>
      </c>
      <c r="AL257" t="s">
        <v>7799</v>
      </c>
    </row>
    <row r="258" spans="1:38" s="221" customFormat="1" x14ac:dyDescent="0.25">
      <c r="A258" s="446" t="str">
        <f t="shared" si="3"/>
        <v>Ontario2020–2021Diagnostic and therapeutic services</v>
      </c>
      <c r="B258" t="s">
        <v>43</v>
      </c>
      <c r="C258" t="s">
        <v>196</v>
      </c>
      <c r="D258" t="s">
        <v>192</v>
      </c>
      <c r="E258">
        <v>1035651</v>
      </c>
      <c r="F258">
        <v>53892745</v>
      </c>
      <c r="G258">
        <v>1.8854564800000001E-2</v>
      </c>
      <c r="H258">
        <v>21904</v>
      </c>
      <c r="I258">
        <v>28692617</v>
      </c>
      <c r="J258">
        <v>650218</v>
      </c>
      <c r="K258">
        <v>2319789395</v>
      </c>
      <c r="L258">
        <v>1766813</v>
      </c>
      <c r="M258"/>
      <c r="N258">
        <v>9493004</v>
      </c>
      <c r="O258">
        <v>412173119</v>
      </c>
      <c r="P258"/>
      <c r="Q258"/>
      <c r="R258">
        <v>21904</v>
      </c>
      <c r="S258">
        <v>650218</v>
      </c>
      <c r="T258">
        <v>65093522</v>
      </c>
      <c r="U258">
        <v>33381.293333333299</v>
      </c>
      <c r="V258">
        <v>1035651</v>
      </c>
      <c r="W258">
        <v>53892745</v>
      </c>
      <c r="X258">
        <v>1.8854564800000001E-2</v>
      </c>
      <c r="Y258">
        <v>1.8854564800000001E-2</v>
      </c>
      <c r="Z258">
        <v>21904</v>
      </c>
      <c r="AA258">
        <v>1766813</v>
      </c>
      <c r="AB258">
        <v>531.10307692310005</v>
      </c>
      <c r="AC258" t="s">
        <v>7799</v>
      </c>
      <c r="AD258">
        <v>27637.305128205098</v>
      </c>
      <c r="AE258" t="s">
        <v>7799</v>
      </c>
      <c r="AF258">
        <v>11.2328205128</v>
      </c>
      <c r="AG258" t="s">
        <v>7799</v>
      </c>
      <c r="AH258">
        <v>906.05794871789999</v>
      </c>
      <c r="AI258" t="s">
        <v>7799</v>
      </c>
      <c r="AJ258">
        <v>333.44512820509999</v>
      </c>
      <c r="AK258" t="s">
        <v>7799</v>
      </c>
      <c r="AL258" t="s">
        <v>7799</v>
      </c>
    </row>
    <row r="259" spans="1:38" s="221" customFormat="1" x14ac:dyDescent="0.25">
      <c r="A259" s="446" t="str">
        <f t="shared" si="3"/>
        <v>Ontario2020–2021Nursing inpatient services</v>
      </c>
      <c r="B259" t="s">
        <v>43</v>
      </c>
      <c r="C259" t="s">
        <v>196</v>
      </c>
      <c r="D259" t="s">
        <v>190</v>
      </c>
      <c r="E259">
        <v>4022831</v>
      </c>
      <c r="F259">
        <v>97963852</v>
      </c>
      <c r="G259">
        <v>3.9444669500000001E-2</v>
      </c>
      <c r="H259">
        <v>13045</v>
      </c>
      <c r="I259">
        <v>99824535</v>
      </c>
      <c r="J259">
        <v>264635</v>
      </c>
      <c r="K259">
        <v>4223339196</v>
      </c>
      <c r="L259">
        <v>5649335</v>
      </c>
      <c r="M259"/>
      <c r="N259">
        <v>21025792</v>
      </c>
      <c r="O259">
        <v>852399206</v>
      </c>
      <c r="P259"/>
      <c r="Q259"/>
      <c r="R259">
        <v>13045</v>
      </c>
      <c r="S259">
        <v>264635</v>
      </c>
      <c r="T259">
        <v>123290155</v>
      </c>
      <c r="U259">
        <v>63225.720512820502</v>
      </c>
      <c r="V259">
        <v>4022831</v>
      </c>
      <c r="W259">
        <v>97963852</v>
      </c>
      <c r="X259">
        <v>3.9444669500000001E-2</v>
      </c>
      <c r="Y259">
        <v>3.9444669500000001E-2</v>
      </c>
      <c r="Z259">
        <v>13045</v>
      </c>
      <c r="AA259">
        <v>5649335</v>
      </c>
      <c r="AB259">
        <v>2062.9902564102999</v>
      </c>
      <c r="AC259" t="s">
        <v>7799</v>
      </c>
      <c r="AD259">
        <v>50237.872820512799</v>
      </c>
      <c r="AE259" t="s">
        <v>7799</v>
      </c>
      <c r="AF259">
        <v>6.6897435896999999</v>
      </c>
      <c r="AG259" t="s">
        <v>7799</v>
      </c>
      <c r="AH259">
        <v>2897.0948717949</v>
      </c>
      <c r="AI259" t="s">
        <v>7799</v>
      </c>
      <c r="AJ259">
        <v>135.71025641029999</v>
      </c>
      <c r="AK259" t="s">
        <v>7799</v>
      </c>
      <c r="AL259" t="s">
        <v>7799</v>
      </c>
    </row>
    <row r="260" spans="1:38" s="221" customFormat="1" x14ac:dyDescent="0.25">
      <c r="A260" s="446" t="str">
        <f t="shared" ref="A260:A323" si="4">CONCATENATE(B260,C260,D260)</f>
        <v>Ontario2020–2021Research, education and other services</v>
      </c>
      <c r="B260" t="s">
        <v>43</v>
      </c>
      <c r="C260" t="s">
        <v>196</v>
      </c>
      <c r="D260" t="s">
        <v>194</v>
      </c>
      <c r="E260">
        <v>51950</v>
      </c>
      <c r="F260">
        <v>13870558</v>
      </c>
      <c r="G260">
        <v>3.7313679000000001E-3</v>
      </c>
      <c r="H260">
        <v>15557</v>
      </c>
      <c r="I260">
        <v>35406422</v>
      </c>
      <c r="J260">
        <v>674651</v>
      </c>
      <c r="K260">
        <v>570707263</v>
      </c>
      <c r="L260">
        <v>220151</v>
      </c>
      <c r="M260"/>
      <c r="N260">
        <v>1829840</v>
      </c>
      <c r="O260">
        <v>86711597</v>
      </c>
      <c r="P260"/>
      <c r="Q260"/>
      <c r="R260">
        <v>15557</v>
      </c>
      <c r="S260">
        <v>674651</v>
      </c>
      <c r="T260">
        <v>16442556</v>
      </c>
      <c r="U260">
        <v>8432.08</v>
      </c>
      <c r="V260">
        <v>51950</v>
      </c>
      <c r="W260">
        <v>13870558</v>
      </c>
      <c r="X260">
        <v>3.7313679000000001E-3</v>
      </c>
      <c r="Y260">
        <v>3.7313679000000001E-3</v>
      </c>
      <c r="Z260">
        <v>15557</v>
      </c>
      <c r="AA260">
        <v>220151</v>
      </c>
      <c r="AB260">
        <v>26.641025640999999</v>
      </c>
      <c r="AC260" t="s">
        <v>7799</v>
      </c>
      <c r="AD260">
        <v>7113.1066666667002</v>
      </c>
      <c r="AE260" t="s">
        <v>7799</v>
      </c>
      <c r="AF260">
        <v>7.9779487179000004</v>
      </c>
      <c r="AG260" t="s">
        <v>7799</v>
      </c>
      <c r="AH260">
        <v>112.89794871789999</v>
      </c>
      <c r="AI260" t="s">
        <v>7799</v>
      </c>
      <c r="AJ260">
        <v>345.97487179490003</v>
      </c>
      <c r="AK260" t="s">
        <v>7799</v>
      </c>
      <c r="AL260" t="s">
        <v>7799</v>
      </c>
    </row>
    <row r="261" spans="1:38" s="221" customFormat="1" x14ac:dyDescent="0.25">
      <c r="A261" s="446" t="str">
        <f t="shared" si="4"/>
        <v>Ontario2020–2021Total</v>
      </c>
      <c r="B261" t="s">
        <v>43</v>
      </c>
      <c r="C261" t="s">
        <v>196</v>
      </c>
      <c r="D261" t="s">
        <v>73</v>
      </c>
      <c r="E261">
        <v>7806669</v>
      </c>
      <c r="F261">
        <v>291165663</v>
      </c>
      <c r="G261">
        <v>2.6111677100000001E-2</v>
      </c>
      <c r="H261">
        <v>853950</v>
      </c>
      <c r="I261">
        <v>418569088</v>
      </c>
      <c r="J261">
        <v>14696329</v>
      </c>
      <c r="K261">
        <v>12211818265</v>
      </c>
      <c r="L261">
        <v>11961811</v>
      </c>
      <c r="M261"/>
      <c r="N261">
        <v>55039620</v>
      </c>
      <c r="O261">
        <v>2215803226</v>
      </c>
      <c r="P261"/>
      <c r="Q261"/>
      <c r="R261">
        <v>853950</v>
      </c>
      <c r="S261">
        <v>14696329</v>
      </c>
      <c r="T261">
        <v>369562231</v>
      </c>
      <c r="U261">
        <v>189519.0928205128</v>
      </c>
      <c r="V261">
        <v>7806669</v>
      </c>
      <c r="W261">
        <v>291165663</v>
      </c>
      <c r="X261">
        <v>2.6111677100000001E-2</v>
      </c>
      <c r="Y261">
        <v>2.6111677100000001E-2</v>
      </c>
      <c r="Z261">
        <v>853950</v>
      </c>
      <c r="AA261">
        <v>11961811</v>
      </c>
      <c r="AB261">
        <v>4003.42</v>
      </c>
      <c r="AC261" t="s">
        <v>7799</v>
      </c>
      <c r="AD261">
        <v>149315.72461538459</v>
      </c>
      <c r="AE261" t="s">
        <v>7799</v>
      </c>
      <c r="AF261">
        <v>437.92307692309998</v>
      </c>
      <c r="AG261" t="s">
        <v>7799</v>
      </c>
      <c r="AH261">
        <v>6134.2620512821004</v>
      </c>
      <c r="AI261" t="s">
        <v>7799</v>
      </c>
      <c r="AJ261">
        <v>7536.5789743590003</v>
      </c>
      <c r="AK261" t="s">
        <v>7799</v>
      </c>
      <c r="AL261" t="s">
        <v>7799</v>
      </c>
    </row>
    <row r="262" spans="1:38" s="221" customFormat="1" x14ac:dyDescent="0.25">
      <c r="A262" s="446" t="str">
        <f t="shared" si="4"/>
        <v>Ontario2021–2022Administrative and support services</v>
      </c>
      <c r="B262" t="s">
        <v>43</v>
      </c>
      <c r="C262" t="s">
        <v>197</v>
      </c>
      <c r="D262" t="s">
        <v>189</v>
      </c>
      <c r="E262">
        <v>1624967</v>
      </c>
      <c r="F262">
        <v>78274284</v>
      </c>
      <c r="G262">
        <v>2.03377E-2</v>
      </c>
      <c r="H262">
        <v>193965</v>
      </c>
      <c r="I262">
        <v>178093426</v>
      </c>
      <c r="J262">
        <v>2028006</v>
      </c>
      <c r="K262">
        <v>2659227407</v>
      </c>
      <c r="L262">
        <v>2914759</v>
      </c>
      <c r="M262"/>
      <c r="N262">
        <v>13195378</v>
      </c>
      <c r="O262">
        <v>493253690</v>
      </c>
      <c r="P262"/>
      <c r="Q262"/>
      <c r="R262">
        <v>193965</v>
      </c>
      <c r="S262">
        <v>2028006</v>
      </c>
      <c r="T262">
        <v>95316600</v>
      </c>
      <c r="U262">
        <v>48880.307692307702</v>
      </c>
      <c r="V262">
        <v>1624967</v>
      </c>
      <c r="W262">
        <v>78274284</v>
      </c>
      <c r="X262">
        <v>2.03377E-2</v>
      </c>
      <c r="Y262">
        <v>2.03377E-2</v>
      </c>
      <c r="Z262">
        <v>193965</v>
      </c>
      <c r="AA262">
        <v>2914759</v>
      </c>
      <c r="AB262">
        <v>833.31641025639999</v>
      </c>
      <c r="AC262" t="s">
        <v>7799</v>
      </c>
      <c r="AD262">
        <v>40140.6584615385</v>
      </c>
      <c r="AE262" t="s">
        <v>7799</v>
      </c>
      <c r="AF262">
        <v>99.469230769199996</v>
      </c>
      <c r="AG262" t="s">
        <v>7799</v>
      </c>
      <c r="AH262">
        <v>1494.7482051282</v>
      </c>
      <c r="AI262" t="s">
        <v>7799</v>
      </c>
      <c r="AJ262">
        <v>1040.0030769231</v>
      </c>
      <c r="AK262" t="s">
        <v>7799</v>
      </c>
      <c r="AL262" t="s">
        <v>7799</v>
      </c>
    </row>
    <row r="263" spans="1:38" s="221" customFormat="1" x14ac:dyDescent="0.25">
      <c r="A263" s="446" t="str">
        <f t="shared" si="4"/>
        <v>Ontario2021–2022Ambulatory care services</v>
      </c>
      <c r="B263" t="s">
        <v>43</v>
      </c>
      <c r="C263" t="s">
        <v>197</v>
      </c>
      <c r="D263" t="s">
        <v>191</v>
      </c>
      <c r="E263">
        <v>1779813</v>
      </c>
      <c r="F263">
        <v>38312591</v>
      </c>
      <c r="G263">
        <v>4.43927733E-2</v>
      </c>
      <c r="H263"/>
      <c r="I263">
        <v>47852689</v>
      </c>
      <c r="J263">
        <v>73644</v>
      </c>
      <c r="K263">
        <v>1655958780</v>
      </c>
      <c r="L263">
        <v>2067830</v>
      </c>
      <c r="M263"/>
      <c r="N263">
        <v>7995245</v>
      </c>
      <c r="O263">
        <v>335738177</v>
      </c>
      <c r="P263"/>
      <c r="Q263"/>
      <c r="R263" t="s">
        <v>5900</v>
      </c>
      <c r="S263">
        <v>73644</v>
      </c>
      <c r="T263">
        <v>48161293</v>
      </c>
      <c r="U263">
        <v>24698.098974359</v>
      </c>
      <c r="V263">
        <v>1779813</v>
      </c>
      <c r="W263">
        <v>38312591</v>
      </c>
      <c r="X263">
        <v>4.43927733E-2</v>
      </c>
      <c r="Y263">
        <v>4.43927733E-2</v>
      </c>
      <c r="Z263" t="s">
        <v>5900</v>
      </c>
      <c r="AA263">
        <v>2067830</v>
      </c>
      <c r="AB263">
        <v>912.72461538460004</v>
      </c>
      <c r="AC263" t="s">
        <v>7799</v>
      </c>
      <c r="AD263">
        <v>19647.4825641026</v>
      </c>
      <c r="AE263" t="s">
        <v>7799</v>
      </c>
      <c r="AF263"/>
      <c r="AG263" t="s">
        <v>7799</v>
      </c>
      <c r="AH263">
        <v>1060.4256410256</v>
      </c>
      <c r="AI263" t="s">
        <v>7799</v>
      </c>
      <c r="AJ263">
        <v>37.766153846199998</v>
      </c>
      <c r="AK263" t="s">
        <v>7799</v>
      </c>
      <c r="AL263" t="s">
        <v>7799</v>
      </c>
    </row>
    <row r="264" spans="1:38" s="221" customFormat="1" x14ac:dyDescent="0.25">
      <c r="A264" s="446" t="str">
        <f t="shared" si="4"/>
        <v>Ontario2021–2022Community health services</v>
      </c>
      <c r="B264" t="s">
        <v>43</v>
      </c>
      <c r="C264" t="s">
        <v>197</v>
      </c>
      <c r="D264" t="s">
        <v>193</v>
      </c>
      <c r="E264">
        <v>270029</v>
      </c>
      <c r="F264">
        <v>12325785</v>
      </c>
      <c r="G264">
        <v>2.1437995200000001E-2</v>
      </c>
      <c r="H264">
        <v>954594</v>
      </c>
      <c r="I264">
        <v>78863803</v>
      </c>
      <c r="J264">
        <v>11391022</v>
      </c>
      <c r="K264">
        <v>840143396</v>
      </c>
      <c r="L264">
        <v>253916</v>
      </c>
      <c r="M264"/>
      <c r="N264">
        <v>3340086</v>
      </c>
      <c r="O264">
        <v>128219189</v>
      </c>
      <c r="P264"/>
      <c r="Q264"/>
      <c r="R264">
        <v>954594</v>
      </c>
      <c r="S264">
        <v>11391022</v>
      </c>
      <c r="T264">
        <v>28281516</v>
      </c>
      <c r="U264">
        <v>14503.3415384615</v>
      </c>
      <c r="V264">
        <v>270029</v>
      </c>
      <c r="W264">
        <v>12325785</v>
      </c>
      <c r="X264">
        <v>2.1437995200000001E-2</v>
      </c>
      <c r="Y264">
        <v>2.1437995200000001E-2</v>
      </c>
      <c r="Z264">
        <v>954594</v>
      </c>
      <c r="AA264">
        <v>253916</v>
      </c>
      <c r="AB264">
        <v>138.47641025639999</v>
      </c>
      <c r="AC264" t="s">
        <v>7799</v>
      </c>
      <c r="AD264">
        <v>6320.9153846154004</v>
      </c>
      <c r="AE264" t="s">
        <v>7799</v>
      </c>
      <c r="AF264">
        <v>489.53538461540001</v>
      </c>
      <c r="AG264" t="s">
        <v>7799</v>
      </c>
      <c r="AH264">
        <v>130.2133333333</v>
      </c>
      <c r="AI264" t="s">
        <v>7799</v>
      </c>
      <c r="AJ264">
        <v>5841.5497435896996</v>
      </c>
      <c r="AK264" t="s">
        <v>7799</v>
      </c>
      <c r="AL264" t="s">
        <v>7799</v>
      </c>
    </row>
    <row r="265" spans="1:38" s="221" customFormat="1" x14ac:dyDescent="0.25">
      <c r="A265" s="446" t="str">
        <f t="shared" si="4"/>
        <v>Ontario2021–2022Diagnostic and therapeutic services</v>
      </c>
      <c r="B265" t="s">
        <v>43</v>
      </c>
      <c r="C265" t="s">
        <v>197</v>
      </c>
      <c r="D265" t="s">
        <v>192</v>
      </c>
      <c r="E265">
        <v>1162784</v>
      </c>
      <c r="F265">
        <v>55375644</v>
      </c>
      <c r="G265">
        <v>2.05662598E-2</v>
      </c>
      <c r="H265">
        <v>18718</v>
      </c>
      <c r="I265">
        <v>32244405</v>
      </c>
      <c r="J265">
        <v>685995</v>
      </c>
      <c r="K265">
        <v>2419766322</v>
      </c>
      <c r="L265">
        <v>2133978</v>
      </c>
      <c r="M265"/>
      <c r="N265">
        <v>10271603</v>
      </c>
      <c r="O265">
        <v>448142224</v>
      </c>
      <c r="P265"/>
      <c r="Q265"/>
      <c r="R265">
        <v>18718</v>
      </c>
      <c r="S265">
        <v>685995</v>
      </c>
      <c r="T265">
        <v>67514744</v>
      </c>
      <c r="U265">
        <v>34622.945641025603</v>
      </c>
      <c r="V265">
        <v>1162784</v>
      </c>
      <c r="W265">
        <v>55375644</v>
      </c>
      <c r="X265">
        <v>2.05662598E-2</v>
      </c>
      <c r="Y265">
        <v>2.05662598E-2</v>
      </c>
      <c r="Z265">
        <v>18718</v>
      </c>
      <c r="AA265">
        <v>2133978</v>
      </c>
      <c r="AB265">
        <v>596.29948717950003</v>
      </c>
      <c r="AC265" t="s">
        <v>7799</v>
      </c>
      <c r="AD265">
        <v>28397.766153846202</v>
      </c>
      <c r="AE265" t="s">
        <v>7799</v>
      </c>
      <c r="AF265">
        <v>9.5989743589999996</v>
      </c>
      <c r="AG265" t="s">
        <v>7799</v>
      </c>
      <c r="AH265">
        <v>1094.3476923077001</v>
      </c>
      <c r="AI265" t="s">
        <v>7799</v>
      </c>
      <c r="AJ265">
        <v>351.79230769230003</v>
      </c>
      <c r="AK265" t="s">
        <v>7799</v>
      </c>
      <c r="AL265" t="s">
        <v>7799</v>
      </c>
    </row>
    <row r="266" spans="1:38" s="221" customFormat="1" x14ac:dyDescent="0.25">
      <c r="A266" s="446" t="str">
        <f t="shared" si="4"/>
        <v>Ontario2021–2022Nursing inpatient services</v>
      </c>
      <c r="B266" t="s">
        <v>43</v>
      </c>
      <c r="C266" t="s">
        <v>197</v>
      </c>
      <c r="D266" t="s">
        <v>190</v>
      </c>
      <c r="E266">
        <v>5916698</v>
      </c>
      <c r="F266">
        <v>98720894</v>
      </c>
      <c r="G266">
        <v>5.6544668999999999E-2</v>
      </c>
      <c r="H266">
        <v>10548</v>
      </c>
      <c r="I266">
        <v>179587171</v>
      </c>
      <c r="J266">
        <v>282661</v>
      </c>
      <c r="K266">
        <v>4257850523</v>
      </c>
      <c r="L266">
        <v>6729056</v>
      </c>
      <c r="M266"/>
      <c r="N266">
        <v>23241014</v>
      </c>
      <c r="O266">
        <v>939048012</v>
      </c>
      <c r="P266"/>
      <c r="Q266"/>
      <c r="R266">
        <v>10548</v>
      </c>
      <c r="S266">
        <v>282661</v>
      </c>
      <c r="T266">
        <v>128171815</v>
      </c>
      <c r="U266">
        <v>65729.135897435903</v>
      </c>
      <c r="V266">
        <v>5916698</v>
      </c>
      <c r="W266">
        <v>98720894</v>
      </c>
      <c r="X266">
        <v>5.6544668999999999E-2</v>
      </c>
      <c r="Y266">
        <v>5.6544668999999999E-2</v>
      </c>
      <c r="Z266">
        <v>10548</v>
      </c>
      <c r="AA266">
        <v>6729056</v>
      </c>
      <c r="AB266">
        <v>3034.2041025641001</v>
      </c>
      <c r="AC266" t="s">
        <v>7799</v>
      </c>
      <c r="AD266">
        <v>50626.099487179497</v>
      </c>
      <c r="AE266" t="s">
        <v>7799</v>
      </c>
      <c r="AF266">
        <v>5.4092307691999997</v>
      </c>
      <c r="AG266" t="s">
        <v>7799</v>
      </c>
      <c r="AH266">
        <v>3450.7979487179</v>
      </c>
      <c r="AI266" t="s">
        <v>7799</v>
      </c>
      <c r="AJ266">
        <v>144.95435897440001</v>
      </c>
      <c r="AK266" t="s">
        <v>7799</v>
      </c>
      <c r="AL266" t="s">
        <v>7799</v>
      </c>
    </row>
    <row r="267" spans="1:38" s="221" customFormat="1" x14ac:dyDescent="0.25">
      <c r="A267" s="446" t="str">
        <f t="shared" si="4"/>
        <v>Ontario2021–2022Research, education and other services</v>
      </c>
      <c r="B267" t="s">
        <v>43</v>
      </c>
      <c r="C267" t="s">
        <v>197</v>
      </c>
      <c r="D267" t="s">
        <v>194</v>
      </c>
      <c r="E267">
        <v>86514</v>
      </c>
      <c r="F267">
        <v>14088087</v>
      </c>
      <c r="G267">
        <v>6.1034521999999997E-3</v>
      </c>
      <c r="H267">
        <v>13919</v>
      </c>
      <c r="I267">
        <v>33484272</v>
      </c>
      <c r="J267">
        <v>657519</v>
      </c>
      <c r="K267">
        <v>601055973</v>
      </c>
      <c r="L267">
        <v>258992</v>
      </c>
      <c r="M267"/>
      <c r="N267">
        <v>2072835</v>
      </c>
      <c r="O267">
        <v>102731328</v>
      </c>
      <c r="P267"/>
      <c r="Q267"/>
      <c r="R267">
        <v>13919</v>
      </c>
      <c r="S267">
        <v>657519</v>
      </c>
      <c r="T267">
        <v>16918874</v>
      </c>
      <c r="U267">
        <v>8676.3456410256003</v>
      </c>
      <c r="V267">
        <v>86514</v>
      </c>
      <c r="W267">
        <v>14088087</v>
      </c>
      <c r="X267">
        <v>6.1034521999999997E-3</v>
      </c>
      <c r="Y267">
        <v>6.1034521999999997E-3</v>
      </c>
      <c r="Z267">
        <v>13919</v>
      </c>
      <c r="AA267">
        <v>258992</v>
      </c>
      <c r="AB267">
        <v>44.3661538462</v>
      </c>
      <c r="AC267" t="s">
        <v>7799</v>
      </c>
      <c r="AD267">
        <v>7224.66</v>
      </c>
      <c r="AE267" t="s">
        <v>7799</v>
      </c>
      <c r="AF267">
        <v>7.1379487178999996</v>
      </c>
      <c r="AG267" t="s">
        <v>7799</v>
      </c>
      <c r="AH267">
        <v>132.81641025639999</v>
      </c>
      <c r="AI267" t="s">
        <v>7799</v>
      </c>
      <c r="AJ267">
        <v>337.18923076919998</v>
      </c>
      <c r="AK267" t="s">
        <v>7799</v>
      </c>
      <c r="AL267" t="s">
        <v>7799</v>
      </c>
    </row>
    <row r="268" spans="1:38" s="221" customFormat="1" x14ac:dyDescent="0.25">
      <c r="A268" s="446" t="str">
        <f t="shared" si="4"/>
        <v>Ontario2021–2022Total</v>
      </c>
      <c r="B268" t="s">
        <v>43</v>
      </c>
      <c r="C268" t="s">
        <v>197</v>
      </c>
      <c r="D268" t="s">
        <v>73</v>
      </c>
      <c r="E268">
        <v>10840805</v>
      </c>
      <c r="F268">
        <v>297097285</v>
      </c>
      <c r="G268">
        <v>3.5204495199999998E-2</v>
      </c>
      <c r="H268">
        <v>1191744</v>
      </c>
      <c r="I268">
        <v>550125766</v>
      </c>
      <c r="J268">
        <v>15118847</v>
      </c>
      <c r="K268">
        <v>12434002401</v>
      </c>
      <c r="L268">
        <v>14358531</v>
      </c>
      <c r="M268"/>
      <c r="N268">
        <v>60116161</v>
      </c>
      <c r="O268">
        <v>2447132620</v>
      </c>
      <c r="P268"/>
      <c r="Q268"/>
      <c r="R268">
        <v>1191744</v>
      </c>
      <c r="S268">
        <v>15118847</v>
      </c>
      <c r="T268">
        <v>384364842</v>
      </c>
      <c r="U268">
        <v>197110.1753846154</v>
      </c>
      <c r="V268">
        <v>10840805</v>
      </c>
      <c r="W268">
        <v>297097285</v>
      </c>
      <c r="X268">
        <v>3.5204495199999998E-2</v>
      </c>
      <c r="Y268">
        <v>3.5204495199999998E-2</v>
      </c>
      <c r="Z268">
        <v>1191744</v>
      </c>
      <c r="AA268">
        <v>14358531</v>
      </c>
      <c r="AB268">
        <v>5559.3871794872002</v>
      </c>
      <c r="AC268" t="s">
        <v>7799</v>
      </c>
      <c r="AD268">
        <v>152357.58205128211</v>
      </c>
      <c r="AE268" t="s">
        <v>7799</v>
      </c>
      <c r="AF268">
        <v>611.15076923080005</v>
      </c>
      <c r="AG268" t="s">
        <v>7799</v>
      </c>
      <c r="AH268">
        <v>7363.3492307692004</v>
      </c>
      <c r="AI268" t="s">
        <v>7799</v>
      </c>
      <c r="AJ268">
        <v>7753.2548717949003</v>
      </c>
      <c r="AK268" t="s">
        <v>7799</v>
      </c>
      <c r="AL268" t="s">
        <v>7799</v>
      </c>
    </row>
    <row r="269" spans="1:38" s="221" customFormat="1" x14ac:dyDescent="0.25">
      <c r="A269" s="446" t="str">
        <f t="shared" si="4"/>
        <v>Ontario2022–2023Administrative and support services</v>
      </c>
      <c r="B269" t="s">
        <v>43</v>
      </c>
      <c r="C269" t="s">
        <v>198</v>
      </c>
      <c r="D269" t="s">
        <v>189</v>
      </c>
      <c r="E269">
        <v>1891387</v>
      </c>
      <c r="F269">
        <v>75238158</v>
      </c>
      <c r="G269">
        <v>2.4522211299999999E-2</v>
      </c>
      <c r="H269">
        <v>194734</v>
      </c>
      <c r="I269">
        <v>166328486</v>
      </c>
      <c r="J269">
        <v>2122548</v>
      </c>
      <c r="K269">
        <v>2803652419</v>
      </c>
      <c r="L269">
        <v>3272502</v>
      </c>
      <c r="M269"/>
      <c r="N269">
        <v>13574959</v>
      </c>
      <c r="O269">
        <v>496151563</v>
      </c>
      <c r="P269"/>
      <c r="Q269"/>
      <c r="R269">
        <v>194734</v>
      </c>
      <c r="S269">
        <v>2122548</v>
      </c>
      <c r="T269">
        <v>93021786</v>
      </c>
      <c r="U269">
        <v>47703.48</v>
      </c>
      <c r="V269">
        <v>1891387</v>
      </c>
      <c r="W269">
        <v>75238158</v>
      </c>
      <c r="X269">
        <v>2.4522211299999999E-2</v>
      </c>
      <c r="Y269">
        <v>2.4522211299999999E-2</v>
      </c>
      <c r="Z269">
        <v>194734</v>
      </c>
      <c r="AA269">
        <v>3272502</v>
      </c>
      <c r="AB269">
        <v>969.94205128210001</v>
      </c>
      <c r="AC269" t="s">
        <v>7799</v>
      </c>
      <c r="AD269">
        <v>38583.670769230797</v>
      </c>
      <c r="AE269" t="s">
        <v>7799</v>
      </c>
      <c r="AF269">
        <v>99.863589743600002</v>
      </c>
      <c r="AG269" t="s">
        <v>7799</v>
      </c>
      <c r="AH269">
        <v>1678.2061538462001</v>
      </c>
      <c r="AI269" t="s">
        <v>7799</v>
      </c>
      <c r="AJ269">
        <v>1088.4861538462001</v>
      </c>
      <c r="AK269" t="s">
        <v>7799</v>
      </c>
      <c r="AL269" t="s">
        <v>7799</v>
      </c>
    </row>
    <row r="270" spans="1:38" s="221" customFormat="1" x14ac:dyDescent="0.25">
      <c r="A270" s="446" t="str">
        <f t="shared" si="4"/>
        <v>Ontario2022–2023Ambulatory care services</v>
      </c>
      <c r="B270" t="s">
        <v>43</v>
      </c>
      <c r="C270" t="s">
        <v>198</v>
      </c>
      <c r="D270" t="s">
        <v>191</v>
      </c>
      <c r="E270">
        <v>2287863</v>
      </c>
      <c r="F270">
        <v>39632606</v>
      </c>
      <c r="G270">
        <v>5.45762739E-2</v>
      </c>
      <c r="H270"/>
      <c r="I270">
        <v>105589641</v>
      </c>
      <c r="J270">
        <v>63198</v>
      </c>
      <c r="K270">
        <v>1805454693</v>
      </c>
      <c r="L270">
        <v>2330025</v>
      </c>
      <c r="M270"/>
      <c r="N270">
        <v>8631396</v>
      </c>
      <c r="O270">
        <v>360249430</v>
      </c>
      <c r="P270"/>
      <c r="Q270"/>
      <c r="R270" t="s">
        <v>5900</v>
      </c>
      <c r="S270">
        <v>63198</v>
      </c>
      <c r="T270">
        <v>50615063</v>
      </c>
      <c r="U270">
        <v>25956.442564102599</v>
      </c>
      <c r="V270">
        <v>2287863</v>
      </c>
      <c r="W270">
        <v>39632606</v>
      </c>
      <c r="X270">
        <v>5.45762739E-2</v>
      </c>
      <c r="Y270">
        <v>5.45762739E-2</v>
      </c>
      <c r="Z270" t="s">
        <v>5900</v>
      </c>
      <c r="AA270">
        <v>2330025</v>
      </c>
      <c r="AB270">
        <v>1173.2630769231</v>
      </c>
      <c r="AC270" t="s">
        <v>7799</v>
      </c>
      <c r="AD270">
        <v>20324.413333333301</v>
      </c>
      <c r="AE270" t="s">
        <v>7799</v>
      </c>
      <c r="AF270"/>
      <c r="AG270" t="s">
        <v>7799</v>
      </c>
      <c r="AH270">
        <v>1194.8846153846</v>
      </c>
      <c r="AI270" t="s">
        <v>7799</v>
      </c>
      <c r="AJ270">
        <v>32.409230769200001</v>
      </c>
      <c r="AK270" t="s">
        <v>7799</v>
      </c>
      <c r="AL270" t="s">
        <v>7799</v>
      </c>
    </row>
    <row r="271" spans="1:38" s="221" customFormat="1" x14ac:dyDescent="0.25">
      <c r="A271" s="446" t="str">
        <f t="shared" si="4"/>
        <v>Ontario2022–2023Community health services</v>
      </c>
      <c r="B271" t="s">
        <v>43</v>
      </c>
      <c r="C271" t="s">
        <v>198</v>
      </c>
      <c r="D271" t="s">
        <v>193</v>
      </c>
      <c r="E271">
        <v>117813</v>
      </c>
      <c r="F271">
        <v>8094391</v>
      </c>
      <c r="G271">
        <v>1.4346087800000001E-2</v>
      </c>
      <c r="H271">
        <v>1036766</v>
      </c>
      <c r="I271">
        <v>72748053</v>
      </c>
      <c r="J271">
        <v>12262177</v>
      </c>
      <c r="K271">
        <v>812989780</v>
      </c>
      <c r="L271">
        <v>290904</v>
      </c>
      <c r="M271"/>
      <c r="N271">
        <v>3546424</v>
      </c>
      <c r="O271">
        <v>137446268</v>
      </c>
      <c r="P271"/>
      <c r="Q271"/>
      <c r="R271">
        <v>1036766</v>
      </c>
      <c r="S271">
        <v>12262177</v>
      </c>
      <c r="T271">
        <v>25057571</v>
      </c>
      <c r="U271">
        <v>12850.0364102564</v>
      </c>
      <c r="V271">
        <v>117813</v>
      </c>
      <c r="W271">
        <v>8094391</v>
      </c>
      <c r="X271">
        <v>1.4346087800000001E-2</v>
      </c>
      <c r="Y271">
        <v>1.4346087800000001E-2</v>
      </c>
      <c r="Z271">
        <v>1036766</v>
      </c>
      <c r="AA271">
        <v>290904</v>
      </c>
      <c r="AB271">
        <v>60.416923076899998</v>
      </c>
      <c r="AC271" t="s">
        <v>7799</v>
      </c>
      <c r="AD271">
        <v>4150.9697435896996</v>
      </c>
      <c r="AE271" t="s">
        <v>7799</v>
      </c>
      <c r="AF271">
        <v>531.67487179490001</v>
      </c>
      <c r="AG271" t="s">
        <v>7799</v>
      </c>
      <c r="AH271">
        <v>149.1815384615</v>
      </c>
      <c r="AI271" t="s">
        <v>7799</v>
      </c>
      <c r="AJ271">
        <v>6288.2958974358999</v>
      </c>
      <c r="AK271" t="s">
        <v>7799</v>
      </c>
      <c r="AL271" t="s">
        <v>7799</v>
      </c>
    </row>
    <row r="272" spans="1:38" s="221" customFormat="1" x14ac:dyDescent="0.25">
      <c r="A272" s="446" t="str">
        <f t="shared" si="4"/>
        <v>Ontario2022–2023Diagnostic and therapeutic services</v>
      </c>
      <c r="B272" t="s">
        <v>43</v>
      </c>
      <c r="C272" t="s">
        <v>198</v>
      </c>
      <c r="D272" t="s">
        <v>192</v>
      </c>
      <c r="E272">
        <v>1442107</v>
      </c>
      <c r="F272">
        <v>55611453</v>
      </c>
      <c r="G272">
        <v>2.52763719E-2</v>
      </c>
      <c r="H272">
        <v>17269</v>
      </c>
      <c r="I272">
        <v>35229920</v>
      </c>
      <c r="J272">
        <v>629772</v>
      </c>
      <c r="K272">
        <v>2529654070</v>
      </c>
      <c r="L272">
        <v>2701324</v>
      </c>
      <c r="M272"/>
      <c r="N272">
        <v>11169189</v>
      </c>
      <c r="O272">
        <v>484632078</v>
      </c>
      <c r="P272"/>
      <c r="Q272"/>
      <c r="R272">
        <v>17269</v>
      </c>
      <c r="S272">
        <v>629772</v>
      </c>
      <c r="T272">
        <v>68869790</v>
      </c>
      <c r="U272">
        <v>35317.841025640999</v>
      </c>
      <c r="V272">
        <v>1442107</v>
      </c>
      <c r="W272">
        <v>55611453</v>
      </c>
      <c r="X272">
        <v>2.52763719E-2</v>
      </c>
      <c r="Y272">
        <v>2.52763719E-2</v>
      </c>
      <c r="Z272">
        <v>17269</v>
      </c>
      <c r="AA272">
        <v>2701324</v>
      </c>
      <c r="AB272">
        <v>739.54205128210003</v>
      </c>
      <c r="AC272" t="s">
        <v>7799</v>
      </c>
      <c r="AD272">
        <v>28518.693846153801</v>
      </c>
      <c r="AE272" t="s">
        <v>7799</v>
      </c>
      <c r="AF272">
        <v>8.8558974358999993</v>
      </c>
      <c r="AG272" t="s">
        <v>7799</v>
      </c>
      <c r="AH272">
        <v>1385.2943589744</v>
      </c>
      <c r="AI272" t="s">
        <v>7799</v>
      </c>
      <c r="AJ272">
        <v>322.95999999999998</v>
      </c>
      <c r="AK272" t="s">
        <v>7799</v>
      </c>
      <c r="AL272" t="s">
        <v>7799</v>
      </c>
    </row>
    <row r="273" spans="1:38" s="221" customFormat="1" x14ac:dyDescent="0.25">
      <c r="A273" s="446" t="str">
        <f t="shared" si="4"/>
        <v>Ontario2022–2023Nursing inpatient services</v>
      </c>
      <c r="B273" t="s">
        <v>43</v>
      </c>
      <c r="C273" t="s">
        <v>198</v>
      </c>
      <c r="D273" t="s">
        <v>190</v>
      </c>
      <c r="E273">
        <v>7920718</v>
      </c>
      <c r="F273">
        <v>99620732</v>
      </c>
      <c r="G273">
        <v>7.3652698599999997E-2</v>
      </c>
      <c r="H273">
        <v>30941</v>
      </c>
      <c r="I273">
        <v>342481173</v>
      </c>
      <c r="J273">
        <v>274805</v>
      </c>
      <c r="K273">
        <v>4578059825</v>
      </c>
      <c r="L273">
        <v>7440614</v>
      </c>
      <c r="M273"/>
      <c r="N273">
        <v>24586851</v>
      </c>
      <c r="O273">
        <v>991531932</v>
      </c>
      <c r="P273"/>
      <c r="Q273"/>
      <c r="R273">
        <v>30941</v>
      </c>
      <c r="S273">
        <v>274805</v>
      </c>
      <c r="T273">
        <v>132434047</v>
      </c>
      <c r="U273">
        <v>67914.895897435897</v>
      </c>
      <c r="V273">
        <v>7920718</v>
      </c>
      <c r="W273">
        <v>99620732</v>
      </c>
      <c r="X273">
        <v>7.3652698599999997E-2</v>
      </c>
      <c r="Y273">
        <v>7.3652698599999997E-2</v>
      </c>
      <c r="Z273">
        <v>30941</v>
      </c>
      <c r="AA273">
        <v>7440614</v>
      </c>
      <c r="AB273">
        <v>4061.9066666666999</v>
      </c>
      <c r="AC273" t="s">
        <v>7799</v>
      </c>
      <c r="AD273">
        <v>51087.554871794899</v>
      </c>
      <c r="AE273" t="s">
        <v>7799</v>
      </c>
      <c r="AF273">
        <v>15.8671794872</v>
      </c>
      <c r="AG273" t="s">
        <v>7799</v>
      </c>
      <c r="AH273">
        <v>3815.6994871795</v>
      </c>
      <c r="AI273" t="s">
        <v>7799</v>
      </c>
      <c r="AJ273">
        <v>140.92564102559999</v>
      </c>
      <c r="AK273" t="s">
        <v>7799</v>
      </c>
      <c r="AL273" t="s">
        <v>7799</v>
      </c>
    </row>
    <row r="274" spans="1:38" s="221" customFormat="1" x14ac:dyDescent="0.25">
      <c r="A274" s="446" t="str">
        <f t="shared" si="4"/>
        <v>Ontario2022–2023Research, education and other services</v>
      </c>
      <c r="B274" t="s">
        <v>43</v>
      </c>
      <c r="C274" t="s">
        <v>198</v>
      </c>
      <c r="D274" t="s">
        <v>194</v>
      </c>
      <c r="E274">
        <v>91779</v>
      </c>
      <c r="F274">
        <v>14242687</v>
      </c>
      <c r="G274">
        <v>6.4026800999999996E-3</v>
      </c>
      <c r="H274">
        <v>18355</v>
      </c>
      <c r="I274">
        <v>41542884</v>
      </c>
      <c r="J274">
        <v>686015</v>
      </c>
      <c r="K274">
        <v>903171890</v>
      </c>
      <c r="L274">
        <v>329072</v>
      </c>
      <c r="M274"/>
      <c r="N274">
        <v>2255454</v>
      </c>
      <c r="O274">
        <v>130779450</v>
      </c>
      <c r="P274"/>
      <c r="Q274"/>
      <c r="R274">
        <v>18355</v>
      </c>
      <c r="S274">
        <v>686015</v>
      </c>
      <c r="T274">
        <v>17294290</v>
      </c>
      <c r="U274">
        <v>8868.8666666666995</v>
      </c>
      <c r="V274">
        <v>91779</v>
      </c>
      <c r="W274">
        <v>14242687</v>
      </c>
      <c r="X274">
        <v>6.4026800999999996E-3</v>
      </c>
      <c r="Y274">
        <v>6.4026800999999996E-3</v>
      </c>
      <c r="Z274">
        <v>18355</v>
      </c>
      <c r="AA274">
        <v>329072</v>
      </c>
      <c r="AB274">
        <v>47.066153846200002</v>
      </c>
      <c r="AC274" t="s">
        <v>7799</v>
      </c>
      <c r="AD274">
        <v>7303.9420512820998</v>
      </c>
      <c r="AE274" t="s">
        <v>7799</v>
      </c>
      <c r="AF274">
        <v>9.4128205127999998</v>
      </c>
      <c r="AG274" t="s">
        <v>7799</v>
      </c>
      <c r="AH274">
        <v>168.7548717949</v>
      </c>
      <c r="AI274" t="s">
        <v>7799</v>
      </c>
      <c r="AJ274">
        <v>351.8025641026</v>
      </c>
      <c r="AK274" t="s">
        <v>7799</v>
      </c>
      <c r="AL274" t="s">
        <v>7799</v>
      </c>
    </row>
    <row r="275" spans="1:38" s="221" customFormat="1" x14ac:dyDescent="0.25">
      <c r="A275" s="446" t="str">
        <f t="shared" si="4"/>
        <v>Ontario2022–2023Total</v>
      </c>
      <c r="B275" t="s">
        <v>43</v>
      </c>
      <c r="C275" t="s">
        <v>198</v>
      </c>
      <c r="D275" t="s">
        <v>73</v>
      </c>
      <c r="E275">
        <v>13751667</v>
      </c>
      <c r="F275">
        <v>292440027</v>
      </c>
      <c r="G275">
        <v>4.4911953099999999E-2</v>
      </c>
      <c r="H275">
        <v>1298065</v>
      </c>
      <c r="I275">
        <v>763920157</v>
      </c>
      <c r="J275">
        <v>16038515</v>
      </c>
      <c r="K275">
        <v>13432982677</v>
      </c>
      <c r="L275">
        <v>16364441</v>
      </c>
      <c r="M275"/>
      <c r="N275">
        <v>63764273</v>
      </c>
      <c r="O275">
        <v>2600790721</v>
      </c>
      <c r="P275"/>
      <c r="Q275"/>
      <c r="R275">
        <v>1298065</v>
      </c>
      <c r="S275">
        <v>16038515</v>
      </c>
      <c r="T275">
        <v>387292547</v>
      </c>
      <c r="U275">
        <v>198611.56256410261</v>
      </c>
      <c r="V275">
        <v>13751667</v>
      </c>
      <c r="W275">
        <v>292440027</v>
      </c>
      <c r="X275">
        <v>4.4911953099999999E-2</v>
      </c>
      <c r="Y275">
        <v>4.4911953099999999E-2</v>
      </c>
      <c r="Z275">
        <v>1298065</v>
      </c>
      <c r="AA275">
        <v>16364441</v>
      </c>
      <c r="AB275">
        <v>7052.1369230768996</v>
      </c>
      <c r="AC275" t="s">
        <v>7799</v>
      </c>
      <c r="AD275">
        <v>149969.24461538461</v>
      </c>
      <c r="AE275" t="s">
        <v>7799</v>
      </c>
      <c r="AF275">
        <v>665.67435897439998</v>
      </c>
      <c r="AG275" t="s">
        <v>7799</v>
      </c>
      <c r="AH275">
        <v>8392.0210256409991</v>
      </c>
      <c r="AI275" t="s">
        <v>7799</v>
      </c>
      <c r="AJ275">
        <v>8224.8794871794998</v>
      </c>
      <c r="AK275" t="s">
        <v>7799</v>
      </c>
      <c r="AL275" t="s">
        <v>7799</v>
      </c>
    </row>
    <row r="276" spans="1:38" s="221" customFormat="1" x14ac:dyDescent="0.25">
      <c r="A276" s="446" t="str">
        <f t="shared" si="4"/>
        <v>Ontario2023–2024Administrative and support services</v>
      </c>
      <c r="B276" t="s">
        <v>43</v>
      </c>
      <c r="C276" t="s">
        <v>199</v>
      </c>
      <c r="D276" t="s">
        <v>189</v>
      </c>
      <c r="E276">
        <v>1407767</v>
      </c>
      <c r="F276">
        <v>76857131</v>
      </c>
      <c r="G276">
        <v>1.7987208000000001E-2</v>
      </c>
      <c r="H276">
        <v>158729</v>
      </c>
      <c r="I276">
        <v>163386741</v>
      </c>
      <c r="J276">
        <v>2034781</v>
      </c>
      <c r="K276">
        <v>3011801947</v>
      </c>
      <c r="L276">
        <v>3034233</v>
      </c>
      <c r="M276"/>
      <c r="N276">
        <v>13603189</v>
      </c>
      <c r="O276">
        <v>543186534</v>
      </c>
      <c r="P276"/>
      <c r="Q276"/>
      <c r="R276">
        <v>158729</v>
      </c>
      <c r="S276">
        <v>2034781</v>
      </c>
      <c r="T276">
        <v>94061597</v>
      </c>
      <c r="U276">
        <v>48051.901404853103</v>
      </c>
      <c r="V276">
        <v>1407767</v>
      </c>
      <c r="W276">
        <v>76857131</v>
      </c>
      <c r="X276">
        <v>1.7987208000000001E-2</v>
      </c>
      <c r="Y276">
        <v>1.7987208000000001E-2</v>
      </c>
      <c r="Z276">
        <v>158729</v>
      </c>
      <c r="AA276">
        <v>3034233</v>
      </c>
      <c r="AB276">
        <v>719.16577266920001</v>
      </c>
      <c r="AC276" t="s">
        <v>7799</v>
      </c>
      <c r="AD276">
        <v>39262.902171136702</v>
      </c>
      <c r="AE276" t="s">
        <v>7799</v>
      </c>
      <c r="AF276">
        <v>81.087611749700002</v>
      </c>
      <c r="AG276" t="s">
        <v>7799</v>
      </c>
      <c r="AH276">
        <v>1550.0551724137999</v>
      </c>
      <c r="AI276" t="s">
        <v>7799</v>
      </c>
      <c r="AJ276">
        <v>1039.4794380587</v>
      </c>
      <c r="AK276" t="s">
        <v>7799</v>
      </c>
      <c r="AL276" t="s">
        <v>7799</v>
      </c>
    </row>
    <row r="277" spans="1:38" s="221" customFormat="1" x14ac:dyDescent="0.25">
      <c r="A277" s="446" t="str">
        <f t="shared" si="4"/>
        <v>Ontario2023–2024Ambulatory care services</v>
      </c>
      <c r="B277" t="s">
        <v>43</v>
      </c>
      <c r="C277" t="s">
        <v>199</v>
      </c>
      <c r="D277" t="s">
        <v>191</v>
      </c>
      <c r="E277">
        <v>2070760</v>
      </c>
      <c r="F277">
        <v>42306753</v>
      </c>
      <c r="G277">
        <v>4.6662371500000001E-2</v>
      </c>
      <c r="H277"/>
      <c r="I277">
        <v>119006623</v>
      </c>
      <c r="J277">
        <v>73848</v>
      </c>
      <c r="K277">
        <v>2021802170</v>
      </c>
      <c r="L277">
        <v>2127387</v>
      </c>
      <c r="M277"/>
      <c r="N277">
        <v>8756253</v>
      </c>
      <c r="O277">
        <v>399526008</v>
      </c>
      <c r="P277"/>
      <c r="Q277"/>
      <c r="R277" t="s">
        <v>5900</v>
      </c>
      <c r="S277">
        <v>73848</v>
      </c>
      <c r="T277">
        <v>53207614</v>
      </c>
      <c r="U277">
        <v>27181.412005108599</v>
      </c>
      <c r="V277">
        <v>2070760</v>
      </c>
      <c r="W277">
        <v>42306753</v>
      </c>
      <c r="X277">
        <v>4.6662371500000001E-2</v>
      </c>
      <c r="Y277">
        <v>4.6662371500000001E-2</v>
      </c>
      <c r="Z277" t="s">
        <v>5900</v>
      </c>
      <c r="AA277">
        <v>2127387</v>
      </c>
      <c r="AB277">
        <v>1057.8595146871</v>
      </c>
      <c r="AC277" t="s">
        <v>7799</v>
      </c>
      <c r="AD277">
        <v>21612.645210727998</v>
      </c>
      <c r="AE277" t="s">
        <v>7799</v>
      </c>
      <c r="AF277"/>
      <c r="AG277" t="s">
        <v>7799</v>
      </c>
      <c r="AH277">
        <v>1086.7877394636</v>
      </c>
      <c r="AI277" t="s">
        <v>7799</v>
      </c>
      <c r="AJ277">
        <v>37.725670498100001</v>
      </c>
      <c r="AK277" t="s">
        <v>7799</v>
      </c>
      <c r="AL277" t="s">
        <v>7799</v>
      </c>
    </row>
    <row r="278" spans="1:38" s="221" customFormat="1" x14ac:dyDescent="0.25">
      <c r="A278" s="446" t="str">
        <f t="shared" si="4"/>
        <v>Ontario2023–2024Community health services</v>
      </c>
      <c r="B278" t="s">
        <v>43</v>
      </c>
      <c r="C278" t="s">
        <v>199</v>
      </c>
      <c r="D278" t="s">
        <v>193</v>
      </c>
      <c r="E278">
        <v>52749</v>
      </c>
      <c r="F278">
        <v>7090201</v>
      </c>
      <c r="G278">
        <v>7.3847640000000003E-3</v>
      </c>
      <c r="H278">
        <v>1116363</v>
      </c>
      <c r="I278">
        <v>74679262</v>
      </c>
      <c r="J278">
        <v>13082664</v>
      </c>
      <c r="K278">
        <v>863955868</v>
      </c>
      <c r="L278">
        <v>265074</v>
      </c>
      <c r="M278"/>
      <c r="N278">
        <v>3568943</v>
      </c>
      <c r="O278">
        <v>152129306</v>
      </c>
      <c r="P278"/>
      <c r="Q278"/>
      <c r="R278">
        <v>1116363</v>
      </c>
      <c r="S278">
        <v>13082664</v>
      </c>
      <c r="T278">
        <v>24910920</v>
      </c>
      <c r="U278">
        <v>12725.8850574713</v>
      </c>
      <c r="V278">
        <v>52749</v>
      </c>
      <c r="W278">
        <v>7090201</v>
      </c>
      <c r="X278">
        <v>7.3847640000000003E-3</v>
      </c>
      <c r="Y278">
        <v>7.3847640000000003E-3</v>
      </c>
      <c r="Z278">
        <v>1116363</v>
      </c>
      <c r="AA278">
        <v>265074</v>
      </c>
      <c r="AB278">
        <v>26.947126436800001</v>
      </c>
      <c r="AC278" t="s">
        <v>7799</v>
      </c>
      <c r="AD278">
        <v>3622.0694763729002</v>
      </c>
      <c r="AE278" t="s">
        <v>7799</v>
      </c>
      <c r="AF278">
        <v>570.30038314180001</v>
      </c>
      <c r="AG278" t="s">
        <v>7799</v>
      </c>
      <c r="AH278">
        <v>135.414559387</v>
      </c>
      <c r="AI278" t="s">
        <v>7799</v>
      </c>
      <c r="AJ278">
        <v>6683.3532567049997</v>
      </c>
      <c r="AK278" t="s">
        <v>7799</v>
      </c>
      <c r="AL278" t="s">
        <v>7799</v>
      </c>
    </row>
    <row r="279" spans="1:38" s="221" customFormat="1" x14ac:dyDescent="0.25">
      <c r="A279" s="446" t="str">
        <f t="shared" si="4"/>
        <v>Ontario2023–2024Diagnostic and therapeutic services</v>
      </c>
      <c r="B279" t="s">
        <v>43</v>
      </c>
      <c r="C279" t="s">
        <v>199</v>
      </c>
      <c r="D279" t="s">
        <v>192</v>
      </c>
      <c r="E279">
        <v>1317151</v>
      </c>
      <c r="F279">
        <v>58310666</v>
      </c>
      <c r="G279">
        <v>2.2089539200000001E-2</v>
      </c>
      <c r="H279">
        <v>17301</v>
      </c>
      <c r="I279">
        <v>42546945</v>
      </c>
      <c r="J279">
        <v>677716</v>
      </c>
      <c r="K279">
        <v>2796179084</v>
      </c>
      <c r="L279">
        <v>2304986</v>
      </c>
      <c r="M279"/>
      <c r="N279">
        <v>11254832</v>
      </c>
      <c r="O279">
        <v>525119063</v>
      </c>
      <c r="P279"/>
      <c r="Q279"/>
      <c r="R279">
        <v>17301</v>
      </c>
      <c r="S279">
        <v>677716</v>
      </c>
      <c r="T279">
        <v>71577666</v>
      </c>
      <c r="U279">
        <v>36565.857471264397</v>
      </c>
      <c r="V279">
        <v>1317151</v>
      </c>
      <c r="W279">
        <v>58310666</v>
      </c>
      <c r="X279">
        <v>2.2089539200000001E-2</v>
      </c>
      <c r="Y279">
        <v>2.2089539200000001E-2</v>
      </c>
      <c r="Z279">
        <v>17301</v>
      </c>
      <c r="AA279">
        <v>2304986</v>
      </c>
      <c r="AB279">
        <v>672.87407407410001</v>
      </c>
      <c r="AC279" t="s">
        <v>7799</v>
      </c>
      <c r="AD279">
        <v>29788.3351213282</v>
      </c>
      <c r="AE279" t="s">
        <v>7799</v>
      </c>
      <c r="AF279">
        <v>8.8383141762000008</v>
      </c>
      <c r="AG279" t="s">
        <v>7799</v>
      </c>
      <c r="AH279">
        <v>1177.5151979566001</v>
      </c>
      <c r="AI279" t="s">
        <v>7799</v>
      </c>
      <c r="AJ279">
        <v>346.21507024269999</v>
      </c>
      <c r="AK279" t="s">
        <v>7799</v>
      </c>
      <c r="AL279" t="s">
        <v>7799</v>
      </c>
    </row>
    <row r="280" spans="1:38" s="221" customFormat="1" x14ac:dyDescent="0.25">
      <c r="A280" s="446" t="str">
        <f t="shared" si="4"/>
        <v>Ontario2023–2024Nursing inpatient services</v>
      </c>
      <c r="B280" t="s">
        <v>43</v>
      </c>
      <c r="C280" t="s">
        <v>199</v>
      </c>
      <c r="D280" t="s">
        <v>190</v>
      </c>
      <c r="E280">
        <v>7481957</v>
      </c>
      <c r="F280">
        <v>106851754</v>
      </c>
      <c r="G280">
        <v>6.5439641000000007E-2</v>
      </c>
      <c r="H280">
        <v>67678</v>
      </c>
      <c r="I280">
        <v>364287384</v>
      </c>
      <c r="J280">
        <v>277370</v>
      </c>
      <c r="K280">
        <v>5154484000</v>
      </c>
      <c r="L280">
        <v>6716650</v>
      </c>
      <c r="M280"/>
      <c r="N280">
        <v>24918656</v>
      </c>
      <c r="O280">
        <v>1096143306</v>
      </c>
      <c r="P280"/>
      <c r="Q280"/>
      <c r="R280">
        <v>67678</v>
      </c>
      <c r="S280">
        <v>277370</v>
      </c>
      <c r="T280">
        <v>139597415</v>
      </c>
      <c r="U280">
        <v>71314.132822477695</v>
      </c>
      <c r="V280">
        <v>7481957</v>
      </c>
      <c r="W280">
        <v>106851754</v>
      </c>
      <c r="X280">
        <v>6.5439641000000007E-2</v>
      </c>
      <c r="Y280">
        <v>6.5439641000000007E-2</v>
      </c>
      <c r="Z280">
        <v>67678</v>
      </c>
      <c r="AA280">
        <v>6716650</v>
      </c>
      <c r="AB280">
        <v>3822.2002554278001</v>
      </c>
      <c r="AC280" t="s">
        <v>7799</v>
      </c>
      <c r="AD280">
        <v>54585.825798211998</v>
      </c>
      <c r="AE280" t="s">
        <v>7799</v>
      </c>
      <c r="AF280">
        <v>34.573690932300003</v>
      </c>
      <c r="AG280" t="s">
        <v>7799</v>
      </c>
      <c r="AH280">
        <v>3431.2388250319</v>
      </c>
      <c r="AI280" t="s">
        <v>7799</v>
      </c>
      <c r="AJ280">
        <v>141.69604086850001</v>
      </c>
      <c r="AK280" t="s">
        <v>7799</v>
      </c>
      <c r="AL280" t="s">
        <v>7799</v>
      </c>
    </row>
    <row r="281" spans="1:38" s="221" customFormat="1" x14ac:dyDescent="0.25">
      <c r="A281" s="446" t="str">
        <f t="shared" si="4"/>
        <v>Ontario2023–2024Research, education and other services</v>
      </c>
      <c r="B281" t="s">
        <v>43</v>
      </c>
      <c r="C281" t="s">
        <v>199</v>
      </c>
      <c r="D281" t="s">
        <v>194</v>
      </c>
      <c r="E281">
        <v>81088</v>
      </c>
      <c r="F281">
        <v>15326695</v>
      </c>
      <c r="G281">
        <v>5.2627947999999997E-3</v>
      </c>
      <c r="H281">
        <v>11653</v>
      </c>
      <c r="I281">
        <v>37945207</v>
      </c>
      <c r="J281">
        <v>882302</v>
      </c>
      <c r="K281">
        <v>976457006</v>
      </c>
      <c r="L281">
        <v>299057</v>
      </c>
      <c r="M281"/>
      <c r="N281">
        <v>2432715</v>
      </c>
      <c r="O281">
        <v>139117368</v>
      </c>
      <c r="P281"/>
      <c r="Q281"/>
      <c r="R281">
        <v>11653</v>
      </c>
      <c r="S281">
        <v>882302</v>
      </c>
      <c r="T281">
        <v>18734453</v>
      </c>
      <c r="U281">
        <v>9570.6017879948995</v>
      </c>
      <c r="V281">
        <v>81088</v>
      </c>
      <c r="W281">
        <v>15326695</v>
      </c>
      <c r="X281">
        <v>5.2627947999999997E-3</v>
      </c>
      <c r="Y281">
        <v>5.2627947999999997E-3</v>
      </c>
      <c r="Z281">
        <v>11653</v>
      </c>
      <c r="AA281">
        <v>299057</v>
      </c>
      <c r="AB281">
        <v>41.424265644999998</v>
      </c>
      <c r="AC281" t="s">
        <v>7799</v>
      </c>
      <c r="AD281">
        <v>7829.7292464879001</v>
      </c>
      <c r="AE281" t="s">
        <v>7799</v>
      </c>
      <c r="AF281">
        <v>5.9530012771000003</v>
      </c>
      <c r="AG281" t="s">
        <v>7799</v>
      </c>
      <c r="AH281">
        <v>152.77496807150001</v>
      </c>
      <c r="AI281" t="s">
        <v>7799</v>
      </c>
      <c r="AJ281">
        <v>450.72899106</v>
      </c>
      <c r="AK281" t="s">
        <v>7799</v>
      </c>
      <c r="AL281" t="s">
        <v>7799</v>
      </c>
    </row>
    <row r="282" spans="1:38" s="221" customFormat="1" x14ac:dyDescent="0.25">
      <c r="A282" s="446" t="str">
        <f t="shared" si="4"/>
        <v>Ontario2023–2024Total</v>
      </c>
      <c r="B282" t="s">
        <v>43</v>
      </c>
      <c r="C282" t="s">
        <v>199</v>
      </c>
      <c r="D282" t="s">
        <v>73</v>
      </c>
      <c r="E282">
        <v>12411472</v>
      </c>
      <c r="F282">
        <v>306743200</v>
      </c>
      <c r="G282">
        <v>3.8888579999999999E-2</v>
      </c>
      <c r="H282">
        <v>1371724</v>
      </c>
      <c r="I282">
        <v>801852162</v>
      </c>
      <c r="J282">
        <v>17028681</v>
      </c>
      <c r="K282">
        <v>14824680075</v>
      </c>
      <c r="L282">
        <v>14747387</v>
      </c>
      <c r="M282"/>
      <c r="N282">
        <v>64534588</v>
      </c>
      <c r="O282">
        <v>2855221585</v>
      </c>
      <c r="P282"/>
      <c r="Q282"/>
      <c r="R282">
        <v>1371724</v>
      </c>
      <c r="S282">
        <v>17028681</v>
      </c>
      <c r="T282">
        <v>402089665</v>
      </c>
      <c r="U282">
        <v>205409.79054916979</v>
      </c>
      <c r="V282">
        <v>12411472</v>
      </c>
      <c r="W282">
        <v>306743200</v>
      </c>
      <c r="X282">
        <v>3.8888579999999999E-2</v>
      </c>
      <c r="Y282">
        <v>3.8888579999999999E-2</v>
      </c>
      <c r="Z282">
        <v>1371724</v>
      </c>
      <c r="AA282">
        <v>14747387</v>
      </c>
      <c r="AB282">
        <v>6340.4710089399996</v>
      </c>
      <c r="AC282" t="s">
        <v>7799</v>
      </c>
      <c r="AD282">
        <v>156701.50702426571</v>
      </c>
      <c r="AE282" t="s">
        <v>7799</v>
      </c>
      <c r="AF282">
        <v>700.7530012771</v>
      </c>
      <c r="AG282" t="s">
        <v>7799</v>
      </c>
      <c r="AH282">
        <v>7533.7864623244004</v>
      </c>
      <c r="AI282" t="s">
        <v>7799</v>
      </c>
      <c r="AJ282">
        <v>8699.1984674329997</v>
      </c>
      <c r="AK282" t="s">
        <v>7799</v>
      </c>
      <c r="AL282" t="s">
        <v>7799</v>
      </c>
    </row>
    <row r="283" spans="1:38" s="221" customFormat="1" x14ac:dyDescent="0.25">
      <c r="A283" s="446" t="str">
        <f t="shared" si="4"/>
        <v>Prince Edward Island2019–2020Administrative and support services</v>
      </c>
      <c r="B283" t="s">
        <v>187</v>
      </c>
      <c r="C283" t="s">
        <v>195</v>
      </c>
      <c r="D283" t="s">
        <v>189</v>
      </c>
      <c r="E283">
        <v>23205.172108606799</v>
      </c>
      <c r="F283">
        <v>1275715.156359581</v>
      </c>
      <c r="G283">
        <v>1.7864969500000001E-2</v>
      </c>
      <c r="H283"/>
      <c r="I283">
        <v>43364.557153327703</v>
      </c>
      <c r="J283"/>
      <c r="K283"/>
      <c r="L283">
        <v>69744.384281335093</v>
      </c>
      <c r="M283">
        <v>1773231.086635171</v>
      </c>
      <c r="N283">
        <v>261929.0338585469</v>
      </c>
      <c r="O283">
        <v>7067367.7310767099</v>
      </c>
      <c r="P283">
        <v>33084464.19884849</v>
      </c>
      <c r="Q283">
        <v>604252.06467613392</v>
      </c>
      <c r="R283" t="s">
        <v>5900</v>
      </c>
      <c r="S283" t="s">
        <v>74</v>
      </c>
      <c r="T283">
        <v>1560849.3623267349</v>
      </c>
      <c r="U283">
        <v>797.36876747220003</v>
      </c>
      <c r="V283">
        <v>23205.172108606799</v>
      </c>
      <c r="W283">
        <v>1275715.156359581</v>
      </c>
      <c r="X283">
        <v>1.7864969500000001E-2</v>
      </c>
      <c r="Y283">
        <v>1.7864969500000001E-2</v>
      </c>
      <c r="Z283" t="s">
        <v>5900</v>
      </c>
      <c r="AA283">
        <v>69744.384281335093</v>
      </c>
      <c r="AB283">
        <v>11.8544940529</v>
      </c>
      <c r="AC283" t="s">
        <v>7799</v>
      </c>
      <c r="AD283">
        <v>651.70633785929999</v>
      </c>
      <c r="AE283" t="s">
        <v>7799</v>
      </c>
      <c r="AF283"/>
      <c r="AG283" t="s">
        <v>7799</v>
      </c>
      <c r="AH283">
        <v>35.629315086299997</v>
      </c>
      <c r="AI283" t="s">
        <v>7799</v>
      </c>
      <c r="AJ283"/>
      <c r="AK283" t="s">
        <v>7799</v>
      </c>
      <c r="AL283" t="s">
        <v>7799</v>
      </c>
    </row>
    <row r="284" spans="1:38" s="221" customFormat="1" x14ac:dyDescent="0.25">
      <c r="A284" s="446" t="str">
        <f t="shared" si="4"/>
        <v>Prince Edward Island2019–2020Ambulatory care services</v>
      </c>
      <c r="B284" t="s">
        <v>187</v>
      </c>
      <c r="C284" t="s">
        <v>195</v>
      </c>
      <c r="D284" t="s">
        <v>191</v>
      </c>
      <c r="E284">
        <v>21164</v>
      </c>
      <c r="F284">
        <v>627888</v>
      </c>
      <c r="G284">
        <v>3.2607556900000001E-2</v>
      </c>
      <c r="H284"/>
      <c r="I284">
        <v>63718</v>
      </c>
      <c r="J284"/>
      <c r="K284"/>
      <c r="L284">
        <v>28098</v>
      </c>
      <c r="M284">
        <v>1086859</v>
      </c>
      <c r="N284">
        <v>123487</v>
      </c>
      <c r="O284">
        <v>4815162</v>
      </c>
      <c r="P284">
        <v>24282776</v>
      </c>
      <c r="Q284">
        <v>970834</v>
      </c>
      <c r="R284" t="s">
        <v>5900</v>
      </c>
      <c r="S284" t="s">
        <v>74</v>
      </c>
      <c r="T284">
        <v>772539</v>
      </c>
      <c r="U284">
        <v>394.65593869729997</v>
      </c>
      <c r="V284">
        <v>21164</v>
      </c>
      <c r="W284">
        <v>627888</v>
      </c>
      <c r="X284">
        <v>3.2607556900000001E-2</v>
      </c>
      <c r="Y284">
        <v>3.2607556900000001E-2</v>
      </c>
      <c r="Z284" t="s">
        <v>5900</v>
      </c>
      <c r="AA284">
        <v>28098</v>
      </c>
      <c r="AB284">
        <v>10.8117496807</v>
      </c>
      <c r="AC284" t="s">
        <v>7799</v>
      </c>
      <c r="AD284">
        <v>320.76015325669999</v>
      </c>
      <c r="AE284" t="s">
        <v>7799</v>
      </c>
      <c r="AF284"/>
      <c r="AG284" t="s">
        <v>7799</v>
      </c>
      <c r="AH284">
        <v>14.354022988500001</v>
      </c>
      <c r="AI284" t="s">
        <v>7799</v>
      </c>
      <c r="AJ284"/>
      <c r="AK284" t="s">
        <v>7799</v>
      </c>
      <c r="AL284" t="s">
        <v>7799</v>
      </c>
    </row>
    <row r="285" spans="1:38" s="221" customFormat="1" x14ac:dyDescent="0.25">
      <c r="A285" s="446" t="str">
        <f t="shared" si="4"/>
        <v>Prince Edward Island2019–2020Community health services</v>
      </c>
      <c r="B285" t="s">
        <v>187</v>
      </c>
      <c r="C285" t="s">
        <v>195</v>
      </c>
      <c r="D285" t="s">
        <v>193</v>
      </c>
      <c r="E285">
        <v>4361</v>
      </c>
      <c r="F285">
        <v>253981</v>
      </c>
      <c r="G285">
        <v>1.6880724E-2</v>
      </c>
      <c r="H285"/>
      <c r="I285">
        <v>46737</v>
      </c>
      <c r="J285"/>
      <c r="K285"/>
      <c r="L285">
        <v>13646</v>
      </c>
      <c r="M285">
        <v>473458</v>
      </c>
      <c r="N285">
        <v>56892</v>
      </c>
      <c r="O285">
        <v>1908699</v>
      </c>
      <c r="P285">
        <v>8604520</v>
      </c>
      <c r="Q285">
        <v>165093</v>
      </c>
      <c r="R285" t="s">
        <v>5900</v>
      </c>
      <c r="S285" t="s">
        <v>74</v>
      </c>
      <c r="T285">
        <v>315234</v>
      </c>
      <c r="U285">
        <v>161.0390804598</v>
      </c>
      <c r="V285">
        <v>4361</v>
      </c>
      <c r="W285">
        <v>253981</v>
      </c>
      <c r="X285">
        <v>1.6880724E-2</v>
      </c>
      <c r="Y285">
        <v>1.6880724E-2</v>
      </c>
      <c r="Z285" t="s">
        <v>5900</v>
      </c>
      <c r="AA285">
        <v>13646</v>
      </c>
      <c r="AB285">
        <v>2.2278416346999999</v>
      </c>
      <c r="AC285" t="s">
        <v>7799</v>
      </c>
      <c r="AD285">
        <v>129.7476372925</v>
      </c>
      <c r="AE285" t="s">
        <v>7799</v>
      </c>
      <c r="AF285"/>
      <c r="AG285" t="s">
        <v>7799</v>
      </c>
      <c r="AH285">
        <v>6.9711366539000004</v>
      </c>
      <c r="AI285" t="s">
        <v>7799</v>
      </c>
      <c r="AJ285"/>
      <c r="AK285" t="s">
        <v>7799</v>
      </c>
      <c r="AL285" t="s">
        <v>7799</v>
      </c>
    </row>
    <row r="286" spans="1:38" s="221" customFormat="1" x14ac:dyDescent="0.25">
      <c r="A286" s="446" t="str">
        <f t="shared" si="4"/>
        <v>Prince Edward Island2019–2020Diagnostic and therapeutic services</v>
      </c>
      <c r="B286" t="s">
        <v>187</v>
      </c>
      <c r="C286" t="s">
        <v>195</v>
      </c>
      <c r="D286" t="s">
        <v>192</v>
      </c>
      <c r="E286">
        <v>17833</v>
      </c>
      <c r="F286">
        <v>754843</v>
      </c>
      <c r="G286">
        <v>2.3079531399999999E-2</v>
      </c>
      <c r="H286"/>
      <c r="I286"/>
      <c r="J286"/>
      <c r="K286"/>
      <c r="L286">
        <v>29342</v>
      </c>
      <c r="M286">
        <v>971598</v>
      </c>
      <c r="N286">
        <v>137511</v>
      </c>
      <c r="O286">
        <v>4775306</v>
      </c>
      <c r="P286">
        <v>25148823</v>
      </c>
      <c r="Q286">
        <v>640604</v>
      </c>
      <c r="R286" t="s">
        <v>74</v>
      </c>
      <c r="S286" t="s">
        <v>74</v>
      </c>
      <c r="T286">
        <v>910187</v>
      </c>
      <c r="U286">
        <v>464.97420178800002</v>
      </c>
      <c r="V286">
        <v>17833</v>
      </c>
      <c r="W286">
        <v>754843</v>
      </c>
      <c r="X286">
        <v>2.3079531399999999E-2</v>
      </c>
      <c r="Y286">
        <v>2.3079531399999999E-2</v>
      </c>
      <c r="Z286" t="s">
        <v>74</v>
      </c>
      <c r="AA286">
        <v>29342</v>
      </c>
      <c r="AB286">
        <v>9.1100893996999996</v>
      </c>
      <c r="AC286" t="s">
        <v>7799</v>
      </c>
      <c r="AD286">
        <v>385.61583652619998</v>
      </c>
      <c r="AE286" t="s">
        <v>7799</v>
      </c>
      <c r="AF286"/>
      <c r="AG286" t="s">
        <v>7799</v>
      </c>
      <c r="AH286">
        <v>14.9895274585</v>
      </c>
      <c r="AI286" t="s">
        <v>7799</v>
      </c>
      <c r="AJ286"/>
      <c r="AK286" t="s">
        <v>7799</v>
      </c>
      <c r="AL286" t="s">
        <v>7799</v>
      </c>
    </row>
    <row r="287" spans="1:38" s="221" customFormat="1" x14ac:dyDescent="0.25">
      <c r="A287" s="446" t="str">
        <f t="shared" si="4"/>
        <v>Prince Edward Island2019–2020Nursing inpatient services</v>
      </c>
      <c r="B287" t="s">
        <v>187</v>
      </c>
      <c r="C287" t="s">
        <v>195</v>
      </c>
      <c r="D287" t="s">
        <v>190</v>
      </c>
      <c r="E287">
        <v>55126</v>
      </c>
      <c r="F287">
        <v>1599753</v>
      </c>
      <c r="G287">
        <v>3.3311196799999998E-2</v>
      </c>
      <c r="H287"/>
      <c r="I287"/>
      <c r="J287"/>
      <c r="K287"/>
      <c r="L287">
        <v>71861</v>
      </c>
      <c r="M287">
        <v>2402618</v>
      </c>
      <c r="N287">
        <v>294407</v>
      </c>
      <c r="O287">
        <v>10144251</v>
      </c>
      <c r="P287">
        <v>57137480</v>
      </c>
      <c r="Q287">
        <v>2192318</v>
      </c>
      <c r="R287" t="s">
        <v>74</v>
      </c>
      <c r="S287" t="s">
        <v>74</v>
      </c>
      <c r="T287">
        <v>1949286</v>
      </c>
      <c r="U287">
        <v>995.80383141760001</v>
      </c>
      <c r="V287">
        <v>55126</v>
      </c>
      <c r="W287">
        <v>1599753</v>
      </c>
      <c r="X287">
        <v>3.3311196799999998E-2</v>
      </c>
      <c r="Y287">
        <v>3.3311196799999998E-2</v>
      </c>
      <c r="Z287" t="s">
        <v>74</v>
      </c>
      <c r="AA287">
        <v>71861</v>
      </c>
      <c r="AB287">
        <v>28.161430395899998</v>
      </c>
      <c r="AC287" t="s">
        <v>7799</v>
      </c>
      <c r="AD287">
        <v>817.24291187740005</v>
      </c>
      <c r="AE287" t="s">
        <v>7799</v>
      </c>
      <c r="AF287"/>
      <c r="AG287" t="s">
        <v>7799</v>
      </c>
      <c r="AH287">
        <v>36.710600255400003</v>
      </c>
      <c r="AI287" t="s">
        <v>7799</v>
      </c>
      <c r="AJ287"/>
      <c r="AK287" t="s">
        <v>7799</v>
      </c>
      <c r="AL287" t="s">
        <v>7799</v>
      </c>
    </row>
    <row r="288" spans="1:38" s="221" customFormat="1" x14ac:dyDescent="0.25">
      <c r="A288" s="446" t="str">
        <f t="shared" si="4"/>
        <v>Prince Edward Island2019–2020Research, education and other services</v>
      </c>
      <c r="B288" t="s">
        <v>187</v>
      </c>
      <c r="C288" t="s">
        <v>195</v>
      </c>
      <c r="D288" t="s">
        <v>194</v>
      </c>
      <c r="E288">
        <v>189.25610709630001</v>
      </c>
      <c r="F288">
        <v>65120.800741913503</v>
      </c>
      <c r="G288">
        <v>2.8978096000000001E-3</v>
      </c>
      <c r="H288"/>
      <c r="I288"/>
      <c r="J288"/>
      <c r="K288"/>
      <c r="L288">
        <v>1433.1443793685</v>
      </c>
      <c r="M288">
        <v>46891.8372638008</v>
      </c>
      <c r="N288">
        <v>11166.3279832068</v>
      </c>
      <c r="O288">
        <v>420860.99691608758</v>
      </c>
      <c r="P288">
        <v>2504888.3777847309</v>
      </c>
      <c r="Q288">
        <v>8795.2780454033</v>
      </c>
      <c r="R288" t="s">
        <v>74</v>
      </c>
      <c r="S288" t="s">
        <v>74</v>
      </c>
      <c r="T288">
        <v>76476.384832216601</v>
      </c>
      <c r="U288">
        <v>39.068395827400003</v>
      </c>
      <c r="V288" t="s">
        <v>5863</v>
      </c>
      <c r="W288">
        <v>65120.800741913503</v>
      </c>
      <c r="X288" t="s">
        <v>5863</v>
      </c>
      <c r="Y288" t="s">
        <v>5863</v>
      </c>
      <c r="Z288" t="s">
        <v>74</v>
      </c>
      <c r="AA288">
        <v>1433.1443793685</v>
      </c>
      <c r="AB288">
        <v>9.6682557899999994E-2</v>
      </c>
      <c r="AC288" t="s">
        <v>7800</v>
      </c>
      <c r="AD288">
        <v>33.267331158099999</v>
      </c>
      <c r="AE288" t="s">
        <v>7799</v>
      </c>
      <c r="AF288"/>
      <c r="AG288" t="s">
        <v>7799</v>
      </c>
      <c r="AH288">
        <v>0.73212995110000001</v>
      </c>
      <c r="AI288" t="s">
        <v>7799</v>
      </c>
      <c r="AJ288"/>
      <c r="AK288" t="s">
        <v>7799</v>
      </c>
      <c r="AL288" t="s">
        <v>7799</v>
      </c>
    </row>
    <row r="289" spans="1:38" s="221" customFormat="1" x14ac:dyDescent="0.25">
      <c r="A289" s="446" t="str">
        <f t="shared" si="4"/>
        <v>Prince Edward Island2019–2020Total</v>
      </c>
      <c r="B289" t="s">
        <v>187</v>
      </c>
      <c r="C289" t="s">
        <v>195</v>
      </c>
      <c r="D289" t="s">
        <v>73</v>
      </c>
      <c r="E289">
        <v>121878.4282157031</v>
      </c>
      <c r="F289">
        <v>4577300.9571014941</v>
      </c>
      <c r="G289">
        <v>2.5936108900000001E-2</v>
      </c>
      <c r="H289"/>
      <c r="I289">
        <v>153819.55715332771</v>
      </c>
      <c r="J289"/>
      <c r="K289"/>
      <c r="L289">
        <v>214124.5286607036</v>
      </c>
      <c r="M289">
        <v>6754655.9238989716</v>
      </c>
      <c r="N289">
        <v>885392.36184175371</v>
      </c>
      <c r="O289">
        <v>29131646.727992799</v>
      </c>
      <c r="P289">
        <v>150762951.57663319</v>
      </c>
      <c r="Q289">
        <v>4581896.3427215377</v>
      </c>
      <c r="R289" t="s">
        <v>5900</v>
      </c>
      <c r="S289" t="s">
        <v>74</v>
      </c>
      <c r="T289">
        <v>5584571.7471589511</v>
      </c>
      <c r="U289">
        <v>2852.9102156622998</v>
      </c>
      <c r="V289">
        <v>121878.4282157031</v>
      </c>
      <c r="W289">
        <v>4577300.9571014941</v>
      </c>
      <c r="X289">
        <v>2.5936108900000001E-2</v>
      </c>
      <c r="Y289">
        <v>2.5936108900000001E-2</v>
      </c>
      <c r="Z289" t="s">
        <v>5900</v>
      </c>
      <c r="AA289">
        <v>214124.5286607036</v>
      </c>
      <c r="AB289">
        <v>62.262287721900002</v>
      </c>
      <c r="AC289" t="s">
        <v>7799</v>
      </c>
      <c r="AD289">
        <v>2338.3402079701</v>
      </c>
      <c r="AE289" t="s">
        <v>7799</v>
      </c>
      <c r="AF289"/>
      <c r="AG289" t="s">
        <v>7799</v>
      </c>
      <c r="AH289">
        <v>109.3867323937</v>
      </c>
      <c r="AI289" t="s">
        <v>7799</v>
      </c>
      <c r="AJ289"/>
      <c r="AK289" t="s">
        <v>7799</v>
      </c>
      <c r="AL289" t="s">
        <v>7799</v>
      </c>
    </row>
    <row r="290" spans="1:38" s="221" customFormat="1" x14ac:dyDescent="0.25">
      <c r="A290" s="446" t="str">
        <f t="shared" si="4"/>
        <v>Prince Edward Island2020–2021Administrative and support services</v>
      </c>
      <c r="B290" t="s">
        <v>187</v>
      </c>
      <c r="C290" t="s">
        <v>196</v>
      </c>
      <c r="D290" t="s">
        <v>189</v>
      </c>
      <c r="E290">
        <v>21407.3054879212</v>
      </c>
      <c r="F290">
        <v>1303966.2074595459</v>
      </c>
      <c r="G290">
        <v>1.6151903799999999E-2</v>
      </c>
      <c r="H290"/>
      <c r="I290">
        <v>73635.416250788403</v>
      </c>
      <c r="J290"/>
      <c r="K290"/>
      <c r="L290">
        <v>56985.478145085603</v>
      </c>
      <c r="M290">
        <v>1577368.1700987739</v>
      </c>
      <c r="N290">
        <v>249182.1493443911</v>
      </c>
      <c r="O290">
        <v>7163957.0113330884</v>
      </c>
      <c r="P290">
        <v>34393264.485123388</v>
      </c>
      <c r="Q290">
        <v>576538.47609243053</v>
      </c>
      <c r="R290" t="s">
        <v>5900</v>
      </c>
      <c r="S290" t="s">
        <v>74</v>
      </c>
      <c r="T290">
        <v>1574555.6622918581</v>
      </c>
      <c r="U290">
        <v>807.464442201</v>
      </c>
      <c r="V290">
        <v>21407.3054879212</v>
      </c>
      <c r="W290">
        <v>1303966.2074595459</v>
      </c>
      <c r="X290">
        <v>1.6151903799999999E-2</v>
      </c>
      <c r="Y290">
        <v>1.6151903799999999E-2</v>
      </c>
      <c r="Z290" t="s">
        <v>5900</v>
      </c>
      <c r="AA290">
        <v>56985.478145085603</v>
      </c>
      <c r="AB290">
        <v>10.9781053784</v>
      </c>
      <c r="AC290" t="s">
        <v>7799</v>
      </c>
      <c r="AD290">
        <v>668.70061921000001</v>
      </c>
      <c r="AE290" t="s">
        <v>7799</v>
      </c>
      <c r="AF290"/>
      <c r="AG290" t="s">
        <v>7799</v>
      </c>
      <c r="AH290">
        <v>29.223322125700001</v>
      </c>
      <c r="AI290" t="s">
        <v>7799</v>
      </c>
      <c r="AJ290"/>
      <c r="AK290" t="s">
        <v>7799</v>
      </c>
      <c r="AL290" t="s">
        <v>7799</v>
      </c>
    </row>
    <row r="291" spans="1:38" s="221" customFormat="1" x14ac:dyDescent="0.25">
      <c r="A291" s="446" t="str">
        <f t="shared" si="4"/>
        <v>Prince Edward Island2020–2021Ambulatory care services</v>
      </c>
      <c r="B291" t="s">
        <v>187</v>
      </c>
      <c r="C291" t="s">
        <v>196</v>
      </c>
      <c r="D291" t="s">
        <v>191</v>
      </c>
      <c r="E291">
        <v>19856</v>
      </c>
      <c r="F291">
        <v>637254</v>
      </c>
      <c r="G291">
        <v>3.0217162999999998E-2</v>
      </c>
      <c r="H291"/>
      <c r="I291">
        <v>69792</v>
      </c>
      <c r="J291"/>
      <c r="K291"/>
      <c r="L291">
        <v>24952</v>
      </c>
      <c r="M291">
        <v>1044428</v>
      </c>
      <c r="N291">
        <v>115709</v>
      </c>
      <c r="O291">
        <v>5006471</v>
      </c>
      <c r="P291">
        <v>24773355</v>
      </c>
      <c r="Q291">
        <v>955222</v>
      </c>
      <c r="R291" t="s">
        <v>5900</v>
      </c>
      <c r="S291" t="s">
        <v>74</v>
      </c>
      <c r="T291">
        <v>772819</v>
      </c>
      <c r="U291">
        <v>396.3174358974</v>
      </c>
      <c r="V291">
        <v>19856</v>
      </c>
      <c r="W291">
        <v>637254</v>
      </c>
      <c r="X291">
        <v>3.0217162999999998E-2</v>
      </c>
      <c r="Y291">
        <v>3.0217162999999998E-2</v>
      </c>
      <c r="Z291" t="s">
        <v>5900</v>
      </c>
      <c r="AA291">
        <v>24952</v>
      </c>
      <c r="AB291">
        <v>10.182564102600001</v>
      </c>
      <c r="AC291" t="s">
        <v>7799</v>
      </c>
      <c r="AD291">
        <v>326.79692307689999</v>
      </c>
      <c r="AE291" t="s">
        <v>7799</v>
      </c>
      <c r="AF291"/>
      <c r="AG291" t="s">
        <v>7799</v>
      </c>
      <c r="AH291">
        <v>12.795897435900001</v>
      </c>
      <c r="AI291" t="s">
        <v>7799</v>
      </c>
      <c r="AJ291"/>
      <c r="AK291" t="s">
        <v>7799</v>
      </c>
      <c r="AL291" t="s">
        <v>7799</v>
      </c>
    </row>
    <row r="292" spans="1:38" s="221" customFormat="1" x14ac:dyDescent="0.25">
      <c r="A292" s="446" t="str">
        <f t="shared" si="4"/>
        <v>Prince Edward Island2020–2021Community health services</v>
      </c>
      <c r="B292" t="s">
        <v>187</v>
      </c>
      <c r="C292" t="s">
        <v>196</v>
      </c>
      <c r="D292" t="s">
        <v>193</v>
      </c>
      <c r="E292">
        <v>4635</v>
      </c>
      <c r="F292">
        <v>256907</v>
      </c>
      <c r="G292">
        <v>1.7721819100000001E-2</v>
      </c>
      <c r="H292"/>
      <c r="I292"/>
      <c r="J292"/>
      <c r="K292"/>
      <c r="L292">
        <v>13727</v>
      </c>
      <c r="M292">
        <v>524475</v>
      </c>
      <c r="N292">
        <v>53395</v>
      </c>
      <c r="O292">
        <v>2077468</v>
      </c>
      <c r="P292">
        <v>8757692</v>
      </c>
      <c r="Q292">
        <v>190922</v>
      </c>
      <c r="R292" t="s">
        <v>74</v>
      </c>
      <c r="S292" t="s">
        <v>74</v>
      </c>
      <c r="T292">
        <v>314937</v>
      </c>
      <c r="U292">
        <v>161.50615384619999</v>
      </c>
      <c r="V292">
        <v>4635</v>
      </c>
      <c r="W292">
        <v>256907</v>
      </c>
      <c r="X292">
        <v>1.7721819100000001E-2</v>
      </c>
      <c r="Y292">
        <v>1.7721819100000001E-2</v>
      </c>
      <c r="Z292" t="s">
        <v>74</v>
      </c>
      <c r="AA292">
        <v>13727</v>
      </c>
      <c r="AB292">
        <v>2.3769230768999998</v>
      </c>
      <c r="AC292" t="s">
        <v>7799</v>
      </c>
      <c r="AD292">
        <v>131.74717948719999</v>
      </c>
      <c r="AE292" t="s">
        <v>7799</v>
      </c>
      <c r="AF292"/>
      <c r="AG292" t="s">
        <v>7799</v>
      </c>
      <c r="AH292">
        <v>7.0394871795</v>
      </c>
      <c r="AI292" t="s">
        <v>7799</v>
      </c>
      <c r="AJ292"/>
      <c r="AK292" t="s">
        <v>7799</v>
      </c>
      <c r="AL292" t="s">
        <v>7799</v>
      </c>
    </row>
    <row r="293" spans="1:38" s="221" customFormat="1" x14ac:dyDescent="0.25">
      <c r="A293" s="446" t="str">
        <f t="shared" si="4"/>
        <v>Prince Edward Island2020–2021Diagnostic and therapeutic services</v>
      </c>
      <c r="B293" t="s">
        <v>187</v>
      </c>
      <c r="C293" t="s">
        <v>196</v>
      </c>
      <c r="D293" t="s">
        <v>192</v>
      </c>
      <c r="E293">
        <v>14932</v>
      </c>
      <c r="F293">
        <v>755165</v>
      </c>
      <c r="G293">
        <v>1.9389765199999999E-2</v>
      </c>
      <c r="H293"/>
      <c r="I293"/>
      <c r="J293"/>
      <c r="K293"/>
      <c r="L293">
        <v>27886</v>
      </c>
      <c r="M293">
        <v>1060824</v>
      </c>
      <c r="N293">
        <v>134064</v>
      </c>
      <c r="O293">
        <v>5644700</v>
      </c>
      <c r="P293">
        <v>27273110</v>
      </c>
      <c r="Q293">
        <v>578352</v>
      </c>
      <c r="R293" t="s">
        <v>74</v>
      </c>
      <c r="S293" t="s">
        <v>74</v>
      </c>
      <c r="T293">
        <v>904161</v>
      </c>
      <c r="U293">
        <v>463.67230769230002</v>
      </c>
      <c r="V293">
        <v>14932</v>
      </c>
      <c r="W293">
        <v>755165</v>
      </c>
      <c r="X293">
        <v>1.9389765199999999E-2</v>
      </c>
      <c r="Y293">
        <v>1.9389765199999999E-2</v>
      </c>
      <c r="Z293" t="s">
        <v>74</v>
      </c>
      <c r="AA293">
        <v>27886</v>
      </c>
      <c r="AB293">
        <v>7.6574358974000001</v>
      </c>
      <c r="AC293" t="s">
        <v>7799</v>
      </c>
      <c r="AD293">
        <v>387.26410256410003</v>
      </c>
      <c r="AE293" t="s">
        <v>7799</v>
      </c>
      <c r="AF293"/>
      <c r="AG293" t="s">
        <v>7799</v>
      </c>
      <c r="AH293">
        <v>14.3005128205</v>
      </c>
      <c r="AI293" t="s">
        <v>7799</v>
      </c>
      <c r="AJ293"/>
      <c r="AK293" t="s">
        <v>7799</v>
      </c>
      <c r="AL293" t="s">
        <v>7799</v>
      </c>
    </row>
    <row r="294" spans="1:38" s="221" customFormat="1" x14ac:dyDescent="0.25">
      <c r="A294" s="446" t="str">
        <f t="shared" si="4"/>
        <v>Prince Edward Island2020–2021Nursing inpatient services</v>
      </c>
      <c r="B294" t="s">
        <v>187</v>
      </c>
      <c r="C294" t="s">
        <v>196</v>
      </c>
      <c r="D294" t="s">
        <v>190</v>
      </c>
      <c r="E294">
        <v>48936</v>
      </c>
      <c r="F294">
        <v>1599558</v>
      </c>
      <c r="G294">
        <v>2.9685276399999998E-2</v>
      </c>
      <c r="H294"/>
      <c r="I294"/>
      <c r="J294"/>
      <c r="K294"/>
      <c r="L294">
        <v>69860</v>
      </c>
      <c r="M294">
        <v>2591019</v>
      </c>
      <c r="N294">
        <v>278589</v>
      </c>
      <c r="O294">
        <v>11386793</v>
      </c>
      <c r="P294">
        <v>57802241</v>
      </c>
      <c r="Q294">
        <v>2022666</v>
      </c>
      <c r="R294" t="s">
        <v>74</v>
      </c>
      <c r="S294" t="s">
        <v>74</v>
      </c>
      <c r="T294">
        <v>1927083</v>
      </c>
      <c r="U294">
        <v>988.24769230770005</v>
      </c>
      <c r="V294">
        <v>48936</v>
      </c>
      <c r="W294">
        <v>1599558</v>
      </c>
      <c r="X294">
        <v>2.9685276399999998E-2</v>
      </c>
      <c r="Y294">
        <v>2.9685276399999998E-2</v>
      </c>
      <c r="Z294" t="s">
        <v>74</v>
      </c>
      <c r="AA294">
        <v>69860</v>
      </c>
      <c r="AB294">
        <v>25.0953846154</v>
      </c>
      <c r="AC294" t="s">
        <v>7799</v>
      </c>
      <c r="AD294">
        <v>820.28615384620002</v>
      </c>
      <c r="AE294" t="s">
        <v>7799</v>
      </c>
      <c r="AF294"/>
      <c r="AG294" t="s">
        <v>7799</v>
      </c>
      <c r="AH294">
        <v>35.8256410256</v>
      </c>
      <c r="AI294" t="s">
        <v>7799</v>
      </c>
      <c r="AJ294"/>
      <c r="AK294" t="s">
        <v>7799</v>
      </c>
      <c r="AL294" t="s">
        <v>7799</v>
      </c>
    </row>
    <row r="295" spans="1:38" s="221" customFormat="1" x14ac:dyDescent="0.25">
      <c r="A295" s="446" t="str">
        <f t="shared" si="4"/>
        <v>Prince Edward Island2020–2021Research, education and other services</v>
      </c>
      <c r="B295" t="s">
        <v>187</v>
      </c>
      <c r="C295" t="s">
        <v>196</v>
      </c>
      <c r="D295" t="s">
        <v>194</v>
      </c>
      <c r="E295">
        <v>224</v>
      </c>
      <c r="F295">
        <v>47436.195347315101</v>
      </c>
      <c r="G295">
        <v>4.6999388000000001E-3</v>
      </c>
      <c r="H295"/>
      <c r="I295"/>
      <c r="J295"/>
      <c r="K295"/>
      <c r="L295">
        <v>325.85288080430001</v>
      </c>
      <c r="M295">
        <v>61339.576764924001</v>
      </c>
      <c r="N295">
        <v>8182.3929383765999</v>
      </c>
      <c r="O295">
        <v>433239.16238758469</v>
      </c>
      <c r="P295">
        <v>2775010.941109838</v>
      </c>
      <c r="Q295">
        <v>10454.653921306101</v>
      </c>
      <c r="R295" t="s">
        <v>74</v>
      </c>
      <c r="S295" t="s">
        <v>74</v>
      </c>
      <c r="T295">
        <v>55842.588285691701</v>
      </c>
      <c r="U295">
        <v>28.637224761900001</v>
      </c>
      <c r="V295" t="s">
        <v>5863</v>
      </c>
      <c r="W295">
        <v>47436.195347315101</v>
      </c>
      <c r="X295" t="s">
        <v>5863</v>
      </c>
      <c r="Y295" t="s">
        <v>5863</v>
      </c>
      <c r="Z295" t="s">
        <v>74</v>
      </c>
      <c r="AA295" t="s">
        <v>5863</v>
      </c>
      <c r="AB295">
        <v>0.1148717949</v>
      </c>
      <c r="AC295" t="s">
        <v>7800</v>
      </c>
      <c r="AD295">
        <v>24.326254024299999</v>
      </c>
      <c r="AE295" t="s">
        <v>7799</v>
      </c>
      <c r="AF295"/>
      <c r="AG295" t="s">
        <v>7799</v>
      </c>
      <c r="AH295">
        <v>0.16710404139999999</v>
      </c>
      <c r="AI295" t="s">
        <v>7800</v>
      </c>
      <c r="AJ295"/>
      <c r="AK295" t="s">
        <v>7799</v>
      </c>
      <c r="AL295" t="s">
        <v>7799</v>
      </c>
    </row>
    <row r="296" spans="1:38" s="221" customFormat="1" x14ac:dyDescent="0.25">
      <c r="A296" s="446" t="str">
        <f t="shared" si="4"/>
        <v>Prince Edward Island2020–2021Total</v>
      </c>
      <c r="B296" t="s">
        <v>187</v>
      </c>
      <c r="C296" t="s">
        <v>196</v>
      </c>
      <c r="D296" t="s">
        <v>73</v>
      </c>
      <c r="E296">
        <v>109990.3054879212</v>
      </c>
      <c r="F296">
        <v>4600286.4028068613</v>
      </c>
      <c r="G296">
        <v>2.33511346E-2</v>
      </c>
      <c r="H296"/>
      <c r="I296">
        <v>143427.4162507884</v>
      </c>
      <c r="J296"/>
      <c r="K296"/>
      <c r="L296">
        <v>193736.3310258899</v>
      </c>
      <c r="M296">
        <v>6859453.7468636977</v>
      </c>
      <c r="N296">
        <v>839121.54228276771</v>
      </c>
      <c r="O296">
        <v>31712628.173720669</v>
      </c>
      <c r="P296">
        <v>155774673.4262332</v>
      </c>
      <c r="Q296">
        <v>4334155.1300137369</v>
      </c>
      <c r="R296" t="s">
        <v>5900</v>
      </c>
      <c r="S296" t="s">
        <v>74</v>
      </c>
      <c r="T296">
        <v>5549398.2505775504</v>
      </c>
      <c r="U296">
        <v>2845.8452567064001</v>
      </c>
      <c r="V296">
        <v>109990.3054879212</v>
      </c>
      <c r="W296">
        <v>4600286.4028068613</v>
      </c>
      <c r="X296">
        <v>2.33511346E-2</v>
      </c>
      <c r="Y296">
        <v>2.33511346E-2</v>
      </c>
      <c r="Z296" t="s">
        <v>5900</v>
      </c>
      <c r="AA296">
        <v>193736.3310258899</v>
      </c>
      <c r="AB296">
        <v>56.405284865600002</v>
      </c>
      <c r="AC296" t="s">
        <v>7799</v>
      </c>
      <c r="AD296">
        <v>2359.1212322085998</v>
      </c>
      <c r="AE296" t="s">
        <v>7799</v>
      </c>
      <c r="AF296"/>
      <c r="AG296" t="s">
        <v>7799</v>
      </c>
      <c r="AH296">
        <v>99.351964628700003</v>
      </c>
      <c r="AI296" t="s">
        <v>7799</v>
      </c>
      <c r="AJ296"/>
      <c r="AK296" t="s">
        <v>7799</v>
      </c>
      <c r="AL296" t="s">
        <v>7799</v>
      </c>
    </row>
    <row r="297" spans="1:38" s="221" customFormat="1" x14ac:dyDescent="0.25">
      <c r="A297" s="446" t="str">
        <f t="shared" si="4"/>
        <v>Prince Edward Island2021–2022Administrative and support services</v>
      </c>
      <c r="B297" t="s">
        <v>187</v>
      </c>
      <c r="C297" t="s">
        <v>197</v>
      </c>
      <c r="D297" t="s">
        <v>189</v>
      </c>
      <c r="E297">
        <v>28738.764802591901</v>
      </c>
      <c r="F297">
        <v>1329741.2155279829</v>
      </c>
      <c r="G297">
        <v>2.1155088900000001E-2</v>
      </c>
      <c r="H297"/>
      <c r="I297">
        <v>257608.50314160009</v>
      </c>
      <c r="J297"/>
      <c r="K297"/>
      <c r="L297">
        <v>69917.815645687093</v>
      </c>
      <c r="M297">
        <v>1727635.1728160989</v>
      </c>
      <c r="N297">
        <v>258782.02171926951</v>
      </c>
      <c r="O297">
        <v>7459591.6458935402</v>
      </c>
      <c r="P297">
        <v>36236763.361123271</v>
      </c>
      <c r="Q297">
        <v>799821.1183845608</v>
      </c>
      <c r="R297" t="s">
        <v>5900</v>
      </c>
      <c r="S297" t="s">
        <v>74</v>
      </c>
      <c r="T297">
        <v>1617262.002049844</v>
      </c>
      <c r="U297">
        <v>829.36512925629995</v>
      </c>
      <c r="V297">
        <v>28738.764802591901</v>
      </c>
      <c r="W297">
        <v>1329741.2155279829</v>
      </c>
      <c r="X297">
        <v>2.1155088900000001E-2</v>
      </c>
      <c r="Y297">
        <v>2.1155088900000001E-2</v>
      </c>
      <c r="Z297" t="s">
        <v>5900</v>
      </c>
      <c r="AA297">
        <v>69917.815645687093</v>
      </c>
      <c r="AB297">
        <v>14.7378281039</v>
      </c>
      <c r="AC297" t="s">
        <v>7799</v>
      </c>
      <c r="AD297">
        <v>681.91857206559996</v>
      </c>
      <c r="AE297" t="s">
        <v>7799</v>
      </c>
      <c r="AF297"/>
      <c r="AG297" t="s">
        <v>7799</v>
      </c>
      <c r="AH297">
        <v>35.855290074700001</v>
      </c>
      <c r="AI297" t="s">
        <v>7799</v>
      </c>
      <c r="AJ297"/>
      <c r="AK297" t="s">
        <v>7799</v>
      </c>
      <c r="AL297" t="s">
        <v>7799</v>
      </c>
    </row>
    <row r="298" spans="1:38" s="221" customFormat="1" x14ac:dyDescent="0.25">
      <c r="A298" s="446" t="str">
        <f t="shared" si="4"/>
        <v>Prince Edward Island2021–2022Ambulatory care services</v>
      </c>
      <c r="B298" t="s">
        <v>187</v>
      </c>
      <c r="C298" t="s">
        <v>197</v>
      </c>
      <c r="D298" t="s">
        <v>191</v>
      </c>
      <c r="E298">
        <v>27479</v>
      </c>
      <c r="F298">
        <v>622609</v>
      </c>
      <c r="G298">
        <v>4.2269662E-2</v>
      </c>
      <c r="H298"/>
      <c r="I298"/>
      <c r="J298"/>
      <c r="K298"/>
      <c r="L298">
        <v>28483</v>
      </c>
      <c r="M298">
        <v>1157717</v>
      </c>
      <c r="N298">
        <v>119869</v>
      </c>
      <c r="O298">
        <v>5018573</v>
      </c>
      <c r="P298">
        <v>24545629</v>
      </c>
      <c r="Q298">
        <v>1387327</v>
      </c>
      <c r="R298" t="s">
        <v>74</v>
      </c>
      <c r="S298" t="s">
        <v>74</v>
      </c>
      <c r="T298">
        <v>769957</v>
      </c>
      <c r="U298">
        <v>394.84974358969998</v>
      </c>
      <c r="V298">
        <v>27479</v>
      </c>
      <c r="W298">
        <v>622609</v>
      </c>
      <c r="X298">
        <v>4.2269662E-2</v>
      </c>
      <c r="Y298">
        <v>4.2269662E-2</v>
      </c>
      <c r="Z298" t="s">
        <v>74</v>
      </c>
      <c r="AA298">
        <v>28483</v>
      </c>
      <c r="AB298">
        <v>14.091794871799999</v>
      </c>
      <c r="AC298" t="s">
        <v>7799</v>
      </c>
      <c r="AD298">
        <v>319.2866666667</v>
      </c>
      <c r="AE298" t="s">
        <v>7799</v>
      </c>
      <c r="AF298"/>
      <c r="AG298" t="s">
        <v>7799</v>
      </c>
      <c r="AH298">
        <v>14.606666666700001</v>
      </c>
      <c r="AI298" t="s">
        <v>7799</v>
      </c>
      <c r="AJ298"/>
      <c r="AK298" t="s">
        <v>7799</v>
      </c>
      <c r="AL298" t="s">
        <v>7799</v>
      </c>
    </row>
    <row r="299" spans="1:38" s="221" customFormat="1" x14ac:dyDescent="0.25">
      <c r="A299" s="446" t="str">
        <f t="shared" si="4"/>
        <v>Prince Edward Island2021–2022Community health services</v>
      </c>
      <c r="B299" t="s">
        <v>187</v>
      </c>
      <c r="C299" t="s">
        <v>197</v>
      </c>
      <c r="D299" t="s">
        <v>193</v>
      </c>
      <c r="E299">
        <v>6858</v>
      </c>
      <c r="F299">
        <v>258288</v>
      </c>
      <c r="G299">
        <v>2.58649951E-2</v>
      </c>
      <c r="H299"/>
      <c r="I299"/>
      <c r="J299"/>
      <c r="K299"/>
      <c r="L299">
        <v>14630</v>
      </c>
      <c r="M299">
        <v>515938</v>
      </c>
      <c r="N299">
        <v>56066</v>
      </c>
      <c r="O299">
        <v>2131551</v>
      </c>
      <c r="P299">
        <v>9098668</v>
      </c>
      <c r="Q299">
        <v>285025</v>
      </c>
      <c r="R299" t="s">
        <v>74</v>
      </c>
      <c r="S299" t="s">
        <v>74</v>
      </c>
      <c r="T299">
        <v>321212</v>
      </c>
      <c r="U299">
        <v>164.72410256410001</v>
      </c>
      <c r="V299">
        <v>6858</v>
      </c>
      <c r="W299">
        <v>258288</v>
      </c>
      <c r="X299">
        <v>2.58649951E-2</v>
      </c>
      <c r="Y299">
        <v>2.58649951E-2</v>
      </c>
      <c r="Z299" t="s">
        <v>74</v>
      </c>
      <c r="AA299">
        <v>14630</v>
      </c>
      <c r="AB299">
        <v>3.5169230768999999</v>
      </c>
      <c r="AC299" t="s">
        <v>7799</v>
      </c>
      <c r="AD299">
        <v>132.45538461539999</v>
      </c>
      <c r="AE299" t="s">
        <v>7799</v>
      </c>
      <c r="AF299"/>
      <c r="AG299" t="s">
        <v>7799</v>
      </c>
      <c r="AH299">
        <v>7.5025641026000001</v>
      </c>
      <c r="AI299" t="s">
        <v>7799</v>
      </c>
      <c r="AJ299"/>
      <c r="AK299" t="s">
        <v>7799</v>
      </c>
      <c r="AL299" t="s">
        <v>7799</v>
      </c>
    </row>
    <row r="300" spans="1:38" s="221" customFormat="1" x14ac:dyDescent="0.25">
      <c r="A300" s="446" t="str">
        <f t="shared" si="4"/>
        <v>Prince Edward Island2021–2022Diagnostic and therapeutic services</v>
      </c>
      <c r="B300" t="s">
        <v>187</v>
      </c>
      <c r="C300" t="s">
        <v>197</v>
      </c>
      <c r="D300" t="s">
        <v>192</v>
      </c>
      <c r="E300">
        <v>15629</v>
      </c>
      <c r="F300">
        <v>768811</v>
      </c>
      <c r="G300">
        <v>1.9923767299999999E-2</v>
      </c>
      <c r="H300"/>
      <c r="I300"/>
      <c r="J300"/>
      <c r="K300"/>
      <c r="L300">
        <v>36568</v>
      </c>
      <c r="M300">
        <v>1321860</v>
      </c>
      <c r="N300">
        <v>148820</v>
      </c>
      <c r="O300">
        <v>5763382</v>
      </c>
      <c r="P300">
        <v>28302783</v>
      </c>
      <c r="Q300">
        <v>634192</v>
      </c>
      <c r="R300" t="s">
        <v>74</v>
      </c>
      <c r="S300" t="s">
        <v>74</v>
      </c>
      <c r="T300">
        <v>933260</v>
      </c>
      <c r="U300">
        <v>478.59487179489997</v>
      </c>
      <c r="V300">
        <v>15629</v>
      </c>
      <c r="W300">
        <v>768811</v>
      </c>
      <c r="X300">
        <v>1.9923767299999999E-2</v>
      </c>
      <c r="Y300">
        <v>1.9923767299999999E-2</v>
      </c>
      <c r="Z300" t="s">
        <v>74</v>
      </c>
      <c r="AA300">
        <v>36568</v>
      </c>
      <c r="AB300">
        <v>8.0148717948999995</v>
      </c>
      <c r="AC300" t="s">
        <v>7799</v>
      </c>
      <c r="AD300">
        <v>394.2620512821</v>
      </c>
      <c r="AE300" t="s">
        <v>7799</v>
      </c>
      <c r="AF300"/>
      <c r="AG300" t="s">
        <v>7799</v>
      </c>
      <c r="AH300">
        <v>18.7528205128</v>
      </c>
      <c r="AI300" t="s">
        <v>7799</v>
      </c>
      <c r="AJ300"/>
      <c r="AK300" t="s">
        <v>7799</v>
      </c>
      <c r="AL300" t="s">
        <v>7799</v>
      </c>
    </row>
    <row r="301" spans="1:38" s="221" customFormat="1" x14ac:dyDescent="0.25">
      <c r="A301" s="446" t="str">
        <f t="shared" si="4"/>
        <v>Prince Edward Island2021–2022Nursing inpatient services</v>
      </c>
      <c r="B301" t="s">
        <v>187</v>
      </c>
      <c r="C301" t="s">
        <v>197</v>
      </c>
      <c r="D301" t="s">
        <v>190</v>
      </c>
      <c r="E301">
        <v>62329</v>
      </c>
      <c r="F301">
        <v>1603912</v>
      </c>
      <c r="G301">
        <v>3.7406953700000002E-2</v>
      </c>
      <c r="H301"/>
      <c r="I301">
        <v>1725</v>
      </c>
      <c r="J301"/>
      <c r="K301"/>
      <c r="L301">
        <v>86666</v>
      </c>
      <c r="M301">
        <v>3151558</v>
      </c>
      <c r="N301">
        <v>299437</v>
      </c>
      <c r="O301">
        <v>12106281</v>
      </c>
      <c r="P301">
        <v>59327980</v>
      </c>
      <c r="Q301">
        <v>2729912</v>
      </c>
      <c r="R301" t="s">
        <v>5900</v>
      </c>
      <c r="S301" t="s">
        <v>74</v>
      </c>
      <c r="T301">
        <v>1965678</v>
      </c>
      <c r="U301">
        <v>1008.04</v>
      </c>
      <c r="V301">
        <v>62329</v>
      </c>
      <c r="W301">
        <v>1603912</v>
      </c>
      <c r="X301">
        <v>3.7406953700000002E-2</v>
      </c>
      <c r="Y301">
        <v>3.7406953700000002E-2</v>
      </c>
      <c r="Z301" t="s">
        <v>5900</v>
      </c>
      <c r="AA301">
        <v>86666</v>
      </c>
      <c r="AB301">
        <v>31.9635897436</v>
      </c>
      <c r="AC301" t="s">
        <v>7799</v>
      </c>
      <c r="AD301">
        <v>822.51897435900003</v>
      </c>
      <c r="AE301" t="s">
        <v>7799</v>
      </c>
      <c r="AF301"/>
      <c r="AG301" t="s">
        <v>7799</v>
      </c>
      <c r="AH301">
        <v>44.4441025641</v>
      </c>
      <c r="AI301" t="s">
        <v>7799</v>
      </c>
      <c r="AJ301"/>
      <c r="AK301" t="s">
        <v>7799</v>
      </c>
      <c r="AL301" t="s">
        <v>7799</v>
      </c>
    </row>
    <row r="302" spans="1:38" s="221" customFormat="1" x14ac:dyDescent="0.25">
      <c r="A302" s="446" t="str">
        <f t="shared" si="4"/>
        <v>Prince Edward Island2021–2022Research, education and other services</v>
      </c>
      <c r="B302" t="s">
        <v>187</v>
      </c>
      <c r="C302" t="s">
        <v>197</v>
      </c>
      <c r="D302" t="s">
        <v>194</v>
      </c>
      <c r="E302">
        <v>581.30503235030005</v>
      </c>
      <c r="F302">
        <v>63292.2532570533</v>
      </c>
      <c r="G302">
        <v>9.1008713000000005E-3</v>
      </c>
      <c r="H302"/>
      <c r="I302"/>
      <c r="J302"/>
      <c r="K302"/>
      <c r="L302">
        <v>1613.9641865845001</v>
      </c>
      <c r="M302">
        <v>66179.733305386806</v>
      </c>
      <c r="N302">
        <v>11941.979015102001</v>
      </c>
      <c r="O302">
        <v>349621.71883337921</v>
      </c>
      <c r="P302">
        <v>2637498.5502920011</v>
      </c>
      <c r="Q302">
        <v>29314.543749258599</v>
      </c>
      <c r="R302" t="s">
        <v>74</v>
      </c>
      <c r="S302" t="s">
        <v>74</v>
      </c>
      <c r="T302">
        <v>75815.537304505604</v>
      </c>
      <c r="U302">
        <v>38.8797627203</v>
      </c>
      <c r="V302" t="s">
        <v>5863</v>
      </c>
      <c r="W302">
        <v>63292.2532570533</v>
      </c>
      <c r="X302" t="s">
        <v>5863</v>
      </c>
      <c r="Y302" t="s">
        <v>5863</v>
      </c>
      <c r="Z302" t="s">
        <v>74</v>
      </c>
      <c r="AA302">
        <v>1613.9641865845001</v>
      </c>
      <c r="AB302">
        <v>0.2981051448</v>
      </c>
      <c r="AC302" t="s">
        <v>7800</v>
      </c>
      <c r="AD302">
        <v>32.457565772800002</v>
      </c>
      <c r="AE302" t="s">
        <v>7799</v>
      </c>
      <c r="AF302"/>
      <c r="AG302" t="s">
        <v>7799</v>
      </c>
      <c r="AH302">
        <v>0.82767394179999998</v>
      </c>
      <c r="AI302" t="s">
        <v>7799</v>
      </c>
      <c r="AJ302"/>
      <c r="AK302" t="s">
        <v>7799</v>
      </c>
      <c r="AL302" t="s">
        <v>7799</v>
      </c>
    </row>
    <row r="303" spans="1:38" s="221" customFormat="1" x14ac:dyDescent="0.25">
      <c r="A303" s="446" t="str">
        <f t="shared" si="4"/>
        <v>Prince Edward Island2021–2022Total</v>
      </c>
      <c r="B303" t="s">
        <v>187</v>
      </c>
      <c r="C303" t="s">
        <v>197</v>
      </c>
      <c r="D303" t="s">
        <v>73</v>
      </c>
      <c r="E303">
        <v>141615.0698349422</v>
      </c>
      <c r="F303">
        <v>4646653.4687850364</v>
      </c>
      <c r="G303">
        <v>2.95754235E-2</v>
      </c>
      <c r="H303"/>
      <c r="I303">
        <v>259333.50314160009</v>
      </c>
      <c r="J303"/>
      <c r="K303"/>
      <c r="L303">
        <v>237878.77983227171</v>
      </c>
      <c r="M303">
        <v>7940887.9061214859</v>
      </c>
      <c r="N303">
        <v>894916.00073437148</v>
      </c>
      <c r="O303">
        <v>32829000.36472692</v>
      </c>
      <c r="P303">
        <v>160149321.91141531</v>
      </c>
      <c r="Q303">
        <v>5865591.6621338194</v>
      </c>
      <c r="R303" t="s">
        <v>5900</v>
      </c>
      <c r="S303" t="s">
        <v>74</v>
      </c>
      <c r="T303">
        <v>5683184.5393543486</v>
      </c>
      <c r="U303">
        <v>2914.4536099253</v>
      </c>
      <c r="V303">
        <v>141615.0698349422</v>
      </c>
      <c r="W303">
        <v>4646653.4687850364</v>
      </c>
      <c r="X303">
        <v>2.95754235E-2</v>
      </c>
      <c r="Y303">
        <v>2.95754235E-2</v>
      </c>
      <c r="Z303" t="s">
        <v>5900</v>
      </c>
      <c r="AA303">
        <v>237878.77983227171</v>
      </c>
      <c r="AB303">
        <v>72.623112735899994</v>
      </c>
      <c r="AC303" t="s">
        <v>7799</v>
      </c>
      <c r="AD303">
        <v>2382.8992147616</v>
      </c>
      <c r="AE303" t="s">
        <v>7799</v>
      </c>
      <c r="AF303"/>
      <c r="AG303" t="s">
        <v>7799</v>
      </c>
      <c r="AH303">
        <v>121.9891178627</v>
      </c>
      <c r="AI303" t="s">
        <v>7799</v>
      </c>
      <c r="AJ303"/>
      <c r="AK303" t="s">
        <v>7799</v>
      </c>
      <c r="AL303" t="s">
        <v>7799</v>
      </c>
    </row>
    <row r="304" spans="1:38" s="221" customFormat="1" x14ac:dyDescent="0.25">
      <c r="A304" s="446" t="str">
        <f t="shared" si="4"/>
        <v>Prince Edward Island2022–2023Administrative and support services</v>
      </c>
      <c r="B304" t="s">
        <v>187</v>
      </c>
      <c r="C304" t="s">
        <v>198</v>
      </c>
      <c r="D304" t="s">
        <v>189</v>
      </c>
      <c r="E304">
        <v>38265.922396062699</v>
      </c>
      <c r="F304">
        <v>1328980.211150836</v>
      </c>
      <c r="G304">
        <v>2.79875887E-2</v>
      </c>
      <c r="H304"/>
      <c r="I304">
        <v>306880.10929601942</v>
      </c>
      <c r="J304"/>
      <c r="K304"/>
      <c r="L304">
        <v>78067.5150890855</v>
      </c>
      <c r="M304">
        <v>2014877.2746962169</v>
      </c>
      <c r="N304">
        <v>285835.23176845157</v>
      </c>
      <c r="O304">
        <v>8060337.5361741632</v>
      </c>
      <c r="P304">
        <v>37306433.883374229</v>
      </c>
      <c r="Q304">
        <v>1141970.1179100501</v>
      </c>
      <c r="R304" t="s">
        <v>5900</v>
      </c>
      <c r="S304" t="s">
        <v>74</v>
      </c>
      <c r="T304">
        <v>1653081.36531535</v>
      </c>
      <c r="U304">
        <v>847.73403349509999</v>
      </c>
      <c r="V304">
        <v>38265.922396062699</v>
      </c>
      <c r="W304">
        <v>1328980.211150836</v>
      </c>
      <c r="X304">
        <v>2.79875887E-2</v>
      </c>
      <c r="Y304">
        <v>2.79875887E-2</v>
      </c>
      <c r="Z304" t="s">
        <v>5900</v>
      </c>
      <c r="AA304">
        <v>78067.5150890855</v>
      </c>
      <c r="AB304">
        <v>19.623549946699999</v>
      </c>
      <c r="AC304" t="s">
        <v>7799</v>
      </c>
      <c r="AD304">
        <v>681.52831341069998</v>
      </c>
      <c r="AE304" t="s">
        <v>7799</v>
      </c>
      <c r="AF304"/>
      <c r="AG304" t="s">
        <v>7799</v>
      </c>
      <c r="AH304">
        <v>40.034623122600003</v>
      </c>
      <c r="AI304" t="s">
        <v>7799</v>
      </c>
      <c r="AJ304"/>
      <c r="AK304" t="s">
        <v>7799</v>
      </c>
      <c r="AL304" t="s">
        <v>7799</v>
      </c>
    </row>
    <row r="305" spans="1:38" s="221" customFormat="1" x14ac:dyDescent="0.25">
      <c r="A305" s="446" t="str">
        <f t="shared" si="4"/>
        <v>Prince Edward Island2022–2023Ambulatory care services</v>
      </c>
      <c r="B305" t="s">
        <v>187</v>
      </c>
      <c r="C305" t="s">
        <v>198</v>
      </c>
      <c r="D305" t="s">
        <v>191</v>
      </c>
      <c r="E305">
        <v>48296</v>
      </c>
      <c r="F305">
        <v>625556</v>
      </c>
      <c r="G305">
        <v>7.1671524299999997E-2</v>
      </c>
      <c r="H305"/>
      <c r="I305"/>
      <c r="J305"/>
      <c r="K305"/>
      <c r="L305">
        <v>39899</v>
      </c>
      <c r="M305">
        <v>1625742</v>
      </c>
      <c r="N305">
        <v>146356</v>
      </c>
      <c r="O305">
        <v>6236452</v>
      </c>
      <c r="P305">
        <v>25764261</v>
      </c>
      <c r="Q305">
        <v>2728082</v>
      </c>
      <c r="R305" t="s">
        <v>74</v>
      </c>
      <c r="S305" t="s">
        <v>74</v>
      </c>
      <c r="T305">
        <v>820208</v>
      </c>
      <c r="U305">
        <v>420.61948717950003</v>
      </c>
      <c r="V305">
        <v>48296</v>
      </c>
      <c r="W305">
        <v>625556</v>
      </c>
      <c r="X305">
        <v>7.1671524299999997E-2</v>
      </c>
      <c r="Y305">
        <v>7.1671524299999997E-2</v>
      </c>
      <c r="Z305" t="s">
        <v>74</v>
      </c>
      <c r="AA305">
        <v>39899</v>
      </c>
      <c r="AB305">
        <v>24.7671794872</v>
      </c>
      <c r="AC305" t="s">
        <v>7799</v>
      </c>
      <c r="AD305">
        <v>320.7979487179</v>
      </c>
      <c r="AE305" t="s">
        <v>7799</v>
      </c>
      <c r="AF305"/>
      <c r="AG305" t="s">
        <v>7799</v>
      </c>
      <c r="AH305">
        <v>20.461025640999999</v>
      </c>
      <c r="AI305" t="s">
        <v>7799</v>
      </c>
      <c r="AJ305"/>
      <c r="AK305" t="s">
        <v>7799</v>
      </c>
      <c r="AL305" t="s">
        <v>7799</v>
      </c>
    </row>
    <row r="306" spans="1:38" s="221" customFormat="1" x14ac:dyDescent="0.25">
      <c r="A306" s="446" t="str">
        <f t="shared" si="4"/>
        <v>Prince Edward Island2022–2023Community health services</v>
      </c>
      <c r="B306" t="s">
        <v>187</v>
      </c>
      <c r="C306" t="s">
        <v>198</v>
      </c>
      <c r="D306" t="s">
        <v>193</v>
      </c>
      <c r="E306">
        <v>9514</v>
      </c>
      <c r="F306">
        <v>269023</v>
      </c>
      <c r="G306">
        <v>3.4157041999999999E-2</v>
      </c>
      <c r="H306"/>
      <c r="I306"/>
      <c r="J306"/>
      <c r="K306"/>
      <c r="L306">
        <v>18925</v>
      </c>
      <c r="M306">
        <v>663514</v>
      </c>
      <c r="N306">
        <v>67229</v>
      </c>
      <c r="O306">
        <v>2525080</v>
      </c>
      <c r="P306">
        <v>9764895</v>
      </c>
      <c r="Q306">
        <v>434164</v>
      </c>
      <c r="R306" t="s">
        <v>74</v>
      </c>
      <c r="S306" t="s">
        <v>74</v>
      </c>
      <c r="T306">
        <v>345766</v>
      </c>
      <c r="U306">
        <v>177.31589743590001</v>
      </c>
      <c r="V306">
        <v>9514</v>
      </c>
      <c r="W306">
        <v>269023</v>
      </c>
      <c r="X306">
        <v>3.4157041999999999E-2</v>
      </c>
      <c r="Y306">
        <v>3.4157041999999999E-2</v>
      </c>
      <c r="Z306" t="s">
        <v>74</v>
      </c>
      <c r="AA306">
        <v>18925</v>
      </c>
      <c r="AB306">
        <v>4.8789743589999999</v>
      </c>
      <c r="AC306" t="s">
        <v>7799</v>
      </c>
      <c r="AD306">
        <v>137.96051282050001</v>
      </c>
      <c r="AE306" t="s">
        <v>7799</v>
      </c>
      <c r="AF306"/>
      <c r="AG306" t="s">
        <v>7799</v>
      </c>
      <c r="AH306">
        <v>9.7051282050999994</v>
      </c>
      <c r="AI306" t="s">
        <v>7799</v>
      </c>
      <c r="AJ306"/>
      <c r="AK306" t="s">
        <v>7799</v>
      </c>
      <c r="AL306" t="s">
        <v>7799</v>
      </c>
    </row>
    <row r="307" spans="1:38" s="221" customFormat="1" x14ac:dyDescent="0.25">
      <c r="A307" s="446" t="str">
        <f t="shared" si="4"/>
        <v>Prince Edward Island2022–2023Diagnostic and therapeutic services</v>
      </c>
      <c r="B307" t="s">
        <v>187</v>
      </c>
      <c r="C307" t="s">
        <v>198</v>
      </c>
      <c r="D307" t="s">
        <v>192</v>
      </c>
      <c r="E307">
        <v>19132</v>
      </c>
      <c r="F307">
        <v>766830</v>
      </c>
      <c r="G307">
        <v>2.43421438E-2</v>
      </c>
      <c r="H307"/>
      <c r="I307"/>
      <c r="J307"/>
      <c r="K307"/>
      <c r="L307">
        <v>40126</v>
      </c>
      <c r="M307">
        <v>1500019</v>
      </c>
      <c r="N307">
        <v>164038</v>
      </c>
      <c r="O307">
        <v>6471581</v>
      </c>
      <c r="P307">
        <v>29340409</v>
      </c>
      <c r="Q307">
        <v>808351</v>
      </c>
      <c r="R307" t="s">
        <v>74</v>
      </c>
      <c r="S307" t="s">
        <v>74</v>
      </c>
      <c r="T307">
        <v>950000</v>
      </c>
      <c r="U307">
        <v>487.17948717949997</v>
      </c>
      <c r="V307">
        <v>19132</v>
      </c>
      <c r="W307">
        <v>766830</v>
      </c>
      <c r="X307">
        <v>2.43421438E-2</v>
      </c>
      <c r="Y307">
        <v>2.43421438E-2</v>
      </c>
      <c r="Z307" t="s">
        <v>74</v>
      </c>
      <c r="AA307">
        <v>40126</v>
      </c>
      <c r="AB307">
        <v>9.8112820512999992</v>
      </c>
      <c r="AC307" t="s">
        <v>7799</v>
      </c>
      <c r="AD307">
        <v>393.2461538462</v>
      </c>
      <c r="AE307" t="s">
        <v>7799</v>
      </c>
      <c r="AF307"/>
      <c r="AG307" t="s">
        <v>7799</v>
      </c>
      <c r="AH307">
        <v>20.577435897400001</v>
      </c>
      <c r="AI307" t="s">
        <v>7799</v>
      </c>
      <c r="AJ307"/>
      <c r="AK307" t="s">
        <v>7799</v>
      </c>
      <c r="AL307" t="s">
        <v>7799</v>
      </c>
    </row>
    <row r="308" spans="1:38" s="221" customFormat="1" x14ac:dyDescent="0.25">
      <c r="A308" s="446" t="str">
        <f t="shared" si="4"/>
        <v>Prince Edward Island2022–2023Nursing inpatient services</v>
      </c>
      <c r="B308" t="s">
        <v>187</v>
      </c>
      <c r="C308" t="s">
        <v>198</v>
      </c>
      <c r="D308" t="s">
        <v>190</v>
      </c>
      <c r="E308">
        <v>105139</v>
      </c>
      <c r="F308">
        <v>1508074</v>
      </c>
      <c r="G308">
        <v>6.5173662699999996E-2</v>
      </c>
      <c r="H308"/>
      <c r="I308">
        <v>131066</v>
      </c>
      <c r="J308"/>
      <c r="K308"/>
      <c r="L308">
        <v>94367</v>
      </c>
      <c r="M308">
        <v>3518284</v>
      </c>
      <c r="N308">
        <v>317635</v>
      </c>
      <c r="O308">
        <v>13238088</v>
      </c>
      <c r="P308">
        <v>58258792</v>
      </c>
      <c r="Q308">
        <v>5124620</v>
      </c>
      <c r="R308" t="s">
        <v>5900</v>
      </c>
      <c r="S308" t="s">
        <v>74</v>
      </c>
      <c r="T308">
        <v>1930848</v>
      </c>
      <c r="U308">
        <v>990.17846153849996</v>
      </c>
      <c r="V308">
        <v>105139</v>
      </c>
      <c r="W308">
        <v>1508074</v>
      </c>
      <c r="X308">
        <v>6.5173662699999996E-2</v>
      </c>
      <c r="Y308">
        <v>6.5173662699999996E-2</v>
      </c>
      <c r="Z308" t="s">
        <v>5900</v>
      </c>
      <c r="AA308">
        <v>94367</v>
      </c>
      <c r="AB308">
        <v>53.917435897399997</v>
      </c>
      <c r="AC308" t="s">
        <v>7799</v>
      </c>
      <c r="AD308">
        <v>773.3712820513</v>
      </c>
      <c r="AE308" t="s">
        <v>7799</v>
      </c>
      <c r="AF308"/>
      <c r="AG308" t="s">
        <v>7799</v>
      </c>
      <c r="AH308">
        <v>48.393333333299999</v>
      </c>
      <c r="AI308" t="s">
        <v>7799</v>
      </c>
      <c r="AJ308"/>
      <c r="AK308" t="s">
        <v>7799</v>
      </c>
      <c r="AL308" t="s">
        <v>7799</v>
      </c>
    </row>
    <row r="309" spans="1:38" s="221" customFormat="1" x14ac:dyDescent="0.25">
      <c r="A309" s="446" t="str">
        <f t="shared" si="4"/>
        <v>Prince Edward Island2022–2023Research, education and other services</v>
      </c>
      <c r="B309" t="s">
        <v>187</v>
      </c>
      <c r="C309" t="s">
        <v>198</v>
      </c>
      <c r="D309" t="s">
        <v>194</v>
      </c>
      <c r="E309">
        <v>393.57849430070002</v>
      </c>
      <c r="F309">
        <v>39818.005603218502</v>
      </c>
      <c r="G309">
        <v>9.7876894000000006E-3</v>
      </c>
      <c r="H309"/>
      <c r="I309"/>
      <c r="J309"/>
      <c r="K309"/>
      <c r="L309">
        <v>2263.5416465430999</v>
      </c>
      <c r="M309">
        <v>109032.822407385</v>
      </c>
      <c r="N309">
        <v>10426.289448691599</v>
      </c>
      <c r="O309">
        <v>621118.37672313489</v>
      </c>
      <c r="P309">
        <v>2490517.631041965</v>
      </c>
      <c r="Q309">
        <v>23314.654740845199</v>
      </c>
      <c r="R309" t="s">
        <v>74</v>
      </c>
      <c r="S309" t="s">
        <v>74</v>
      </c>
      <c r="T309">
        <v>50637.873546210802</v>
      </c>
      <c r="U309">
        <v>25.968140280099998</v>
      </c>
      <c r="V309" t="s">
        <v>5863</v>
      </c>
      <c r="W309">
        <v>39818.005603218502</v>
      </c>
      <c r="X309" t="s">
        <v>5863</v>
      </c>
      <c r="Y309" t="s">
        <v>5863</v>
      </c>
      <c r="Z309" t="s">
        <v>74</v>
      </c>
      <c r="AA309">
        <v>2263.5416465430999</v>
      </c>
      <c r="AB309">
        <v>0.2018351253</v>
      </c>
      <c r="AC309" t="s">
        <v>7800</v>
      </c>
      <c r="AD309">
        <v>20.419490052899999</v>
      </c>
      <c r="AE309" t="s">
        <v>7799</v>
      </c>
      <c r="AF309"/>
      <c r="AG309" t="s">
        <v>7799</v>
      </c>
      <c r="AH309">
        <v>1.160790588</v>
      </c>
      <c r="AI309" t="s">
        <v>7799</v>
      </c>
      <c r="AJ309"/>
      <c r="AK309" t="s">
        <v>7799</v>
      </c>
      <c r="AL309" t="s">
        <v>7799</v>
      </c>
    </row>
    <row r="310" spans="1:38" s="221" customFormat="1" x14ac:dyDescent="0.25">
      <c r="A310" s="446" t="str">
        <f t="shared" si="4"/>
        <v>Prince Edward Island2022–2023Total</v>
      </c>
      <c r="B310" t="s">
        <v>187</v>
      </c>
      <c r="C310" t="s">
        <v>198</v>
      </c>
      <c r="D310" t="s">
        <v>73</v>
      </c>
      <c r="E310">
        <v>220740.50089036339</v>
      </c>
      <c r="F310">
        <v>4538281.2167540547</v>
      </c>
      <c r="G310">
        <v>4.6383587599999998E-2</v>
      </c>
      <c r="H310"/>
      <c r="I310">
        <v>437946.10929601942</v>
      </c>
      <c r="J310"/>
      <c r="K310"/>
      <c r="L310">
        <v>273648.05673562852</v>
      </c>
      <c r="M310">
        <v>9431469.0971036013</v>
      </c>
      <c r="N310">
        <v>991519.52121714316</v>
      </c>
      <c r="O310">
        <v>37152656.912897304</v>
      </c>
      <c r="P310">
        <v>162925308.51441619</v>
      </c>
      <c r="Q310">
        <v>10260501.772650899</v>
      </c>
      <c r="R310" t="s">
        <v>5900</v>
      </c>
      <c r="S310" t="s">
        <v>74</v>
      </c>
      <c r="T310">
        <v>5750541.2388615608</v>
      </c>
      <c r="U310">
        <v>2948.9955071085001</v>
      </c>
      <c r="V310">
        <v>220740.50089036339</v>
      </c>
      <c r="W310">
        <v>4538281.2167540547</v>
      </c>
      <c r="X310">
        <v>4.6383587599999998E-2</v>
      </c>
      <c r="Y310">
        <v>4.6383587599999998E-2</v>
      </c>
      <c r="Z310" t="s">
        <v>5900</v>
      </c>
      <c r="AA310">
        <v>273648.05673562852</v>
      </c>
      <c r="AB310">
        <v>113.20025686690001</v>
      </c>
      <c r="AC310" t="s">
        <v>7799</v>
      </c>
      <c r="AD310">
        <v>2327.3237008995002</v>
      </c>
      <c r="AE310" t="s">
        <v>7799</v>
      </c>
      <c r="AF310"/>
      <c r="AG310" t="s">
        <v>7799</v>
      </c>
      <c r="AH310">
        <v>140.3323367875</v>
      </c>
      <c r="AI310" t="s">
        <v>7799</v>
      </c>
      <c r="AJ310"/>
      <c r="AK310" t="s">
        <v>7799</v>
      </c>
      <c r="AL310" t="s">
        <v>7799</v>
      </c>
    </row>
    <row r="311" spans="1:38" s="221" customFormat="1" x14ac:dyDescent="0.25">
      <c r="A311" s="446" t="str">
        <f t="shared" si="4"/>
        <v>Prince Edward Island2023–2024Administrative and support services</v>
      </c>
      <c r="B311" t="s">
        <v>187</v>
      </c>
      <c r="C311" t="s">
        <v>199</v>
      </c>
      <c r="D311" t="s">
        <v>189</v>
      </c>
      <c r="E311">
        <v>38821.019001504799</v>
      </c>
      <c r="F311">
        <v>1363488.5929189599</v>
      </c>
      <c r="G311">
        <v>2.7683629000000001E-2</v>
      </c>
      <c r="H311"/>
      <c r="I311">
        <v>338168.17248392478</v>
      </c>
      <c r="J311"/>
      <c r="K311"/>
      <c r="L311">
        <v>65480.464762886098</v>
      </c>
      <c r="M311">
        <v>1971357.019872542</v>
      </c>
      <c r="N311">
        <v>267099.51304202172</v>
      </c>
      <c r="O311">
        <v>8152419.3622666895</v>
      </c>
      <c r="P311">
        <v>39843766.782385163</v>
      </c>
      <c r="Q311">
        <v>1214219.1676074129</v>
      </c>
      <c r="R311" t="s">
        <v>5900</v>
      </c>
      <c r="S311" t="s">
        <v>74</v>
      </c>
      <c r="T311">
        <v>1669409.124962487</v>
      </c>
      <c r="U311">
        <v>852.82713918900004</v>
      </c>
      <c r="V311">
        <v>38821.019001504799</v>
      </c>
      <c r="W311">
        <v>1363488.5929189599</v>
      </c>
      <c r="X311">
        <v>2.7683629000000001E-2</v>
      </c>
      <c r="Y311">
        <v>2.7683629000000001E-2</v>
      </c>
      <c r="Z311" t="s">
        <v>5900</v>
      </c>
      <c r="AA311">
        <v>65480.464762886098</v>
      </c>
      <c r="AB311">
        <v>19.831938187199999</v>
      </c>
      <c r="AC311" t="s">
        <v>7799</v>
      </c>
      <c r="AD311">
        <v>696.54589676579997</v>
      </c>
      <c r="AE311" t="s">
        <v>7799</v>
      </c>
      <c r="AF311"/>
      <c r="AG311" t="s">
        <v>7799</v>
      </c>
      <c r="AH311">
        <v>33.451067567199999</v>
      </c>
      <c r="AI311" t="s">
        <v>7799</v>
      </c>
      <c r="AJ311"/>
      <c r="AK311" t="s">
        <v>7799</v>
      </c>
      <c r="AL311" t="s">
        <v>7799</v>
      </c>
    </row>
    <row r="312" spans="1:38" s="221" customFormat="1" x14ac:dyDescent="0.25">
      <c r="A312" s="446" t="str">
        <f t="shared" si="4"/>
        <v>Prince Edward Island2023–2024Ambulatory care services</v>
      </c>
      <c r="B312" t="s">
        <v>187</v>
      </c>
      <c r="C312" t="s">
        <v>199</v>
      </c>
      <c r="D312" t="s">
        <v>191</v>
      </c>
      <c r="E312">
        <v>46231</v>
      </c>
      <c r="F312">
        <v>638793</v>
      </c>
      <c r="G312">
        <v>6.7488146400000004E-2</v>
      </c>
      <c r="H312"/>
      <c r="I312"/>
      <c r="J312"/>
      <c r="K312"/>
      <c r="L312">
        <v>30840</v>
      </c>
      <c r="M312">
        <v>1425979</v>
      </c>
      <c r="N312">
        <v>259710</v>
      </c>
      <c r="O312">
        <v>5720553</v>
      </c>
      <c r="P312">
        <v>28389998</v>
      </c>
      <c r="Q312">
        <v>2401024</v>
      </c>
      <c r="R312" t="s">
        <v>74</v>
      </c>
      <c r="S312" t="s">
        <v>74</v>
      </c>
      <c r="T312">
        <v>944734</v>
      </c>
      <c r="U312">
        <v>482.62273307790002</v>
      </c>
      <c r="V312">
        <v>46231</v>
      </c>
      <c r="W312">
        <v>638793</v>
      </c>
      <c r="X312">
        <v>6.7488146400000004E-2</v>
      </c>
      <c r="Y312">
        <v>6.7488146400000004E-2</v>
      </c>
      <c r="Z312" t="s">
        <v>74</v>
      </c>
      <c r="AA312">
        <v>30840</v>
      </c>
      <c r="AB312">
        <v>23.617369093200001</v>
      </c>
      <c r="AC312" t="s">
        <v>7799</v>
      </c>
      <c r="AD312">
        <v>326.33103448280002</v>
      </c>
      <c r="AE312" t="s">
        <v>7799</v>
      </c>
      <c r="AF312"/>
      <c r="AG312" t="s">
        <v>7799</v>
      </c>
      <c r="AH312">
        <v>15.754789272</v>
      </c>
      <c r="AI312" t="s">
        <v>7799</v>
      </c>
      <c r="AJ312"/>
      <c r="AK312" t="s">
        <v>7799</v>
      </c>
      <c r="AL312" t="s">
        <v>7799</v>
      </c>
    </row>
    <row r="313" spans="1:38" s="221" customFormat="1" x14ac:dyDescent="0.25">
      <c r="A313" s="446" t="str">
        <f t="shared" si="4"/>
        <v>Prince Edward Island2023–2024Community health services</v>
      </c>
      <c r="B313" t="s">
        <v>187</v>
      </c>
      <c r="C313" t="s">
        <v>199</v>
      </c>
      <c r="D313" t="s">
        <v>193</v>
      </c>
      <c r="E313">
        <v>9276</v>
      </c>
      <c r="F313">
        <v>290931</v>
      </c>
      <c r="G313">
        <v>3.08986799E-2</v>
      </c>
      <c r="H313"/>
      <c r="I313"/>
      <c r="J313"/>
      <c r="K313"/>
      <c r="L313">
        <v>16678</v>
      </c>
      <c r="M313">
        <v>698174</v>
      </c>
      <c r="N313">
        <v>69553</v>
      </c>
      <c r="O313">
        <v>2517202</v>
      </c>
      <c r="P313">
        <v>11245202</v>
      </c>
      <c r="Q313">
        <v>412661</v>
      </c>
      <c r="R313" t="s">
        <v>74</v>
      </c>
      <c r="S313" t="s">
        <v>74</v>
      </c>
      <c r="T313">
        <v>369760</v>
      </c>
      <c r="U313">
        <v>188.89399744569999</v>
      </c>
      <c r="V313">
        <v>9276</v>
      </c>
      <c r="W313">
        <v>290931</v>
      </c>
      <c r="X313">
        <v>3.08986799E-2</v>
      </c>
      <c r="Y313">
        <v>3.08986799E-2</v>
      </c>
      <c r="Z313" t="s">
        <v>74</v>
      </c>
      <c r="AA313">
        <v>16678</v>
      </c>
      <c r="AB313">
        <v>4.7386973179999998</v>
      </c>
      <c r="AC313" t="s">
        <v>7799</v>
      </c>
      <c r="AD313">
        <v>148.62375478929999</v>
      </c>
      <c r="AE313" t="s">
        <v>7799</v>
      </c>
      <c r="AF313"/>
      <c r="AG313" t="s">
        <v>7799</v>
      </c>
      <c r="AH313">
        <v>8.5200510856000005</v>
      </c>
      <c r="AI313" t="s">
        <v>7799</v>
      </c>
      <c r="AJ313"/>
      <c r="AK313" t="s">
        <v>7799</v>
      </c>
      <c r="AL313" t="s">
        <v>7799</v>
      </c>
    </row>
    <row r="314" spans="1:38" s="221" customFormat="1" x14ac:dyDescent="0.25">
      <c r="A314" s="446" t="str">
        <f t="shared" si="4"/>
        <v>Prince Edward Island2023–2024Diagnostic and therapeutic services</v>
      </c>
      <c r="B314" t="s">
        <v>187</v>
      </c>
      <c r="C314" t="s">
        <v>199</v>
      </c>
      <c r="D314" t="s">
        <v>192</v>
      </c>
      <c r="E314">
        <v>20929</v>
      </c>
      <c r="F314">
        <v>784203</v>
      </c>
      <c r="G314">
        <v>2.59944953E-2</v>
      </c>
      <c r="H314"/>
      <c r="I314"/>
      <c r="J314"/>
      <c r="K314"/>
      <c r="L314">
        <v>34033</v>
      </c>
      <c r="M314">
        <v>1491795</v>
      </c>
      <c r="N314">
        <v>156607</v>
      </c>
      <c r="O314">
        <v>6554378</v>
      </c>
      <c r="P314">
        <v>31804647</v>
      </c>
      <c r="Q314">
        <v>920664</v>
      </c>
      <c r="R314" t="s">
        <v>74</v>
      </c>
      <c r="S314" t="s">
        <v>74</v>
      </c>
      <c r="T314">
        <v>961739</v>
      </c>
      <c r="U314">
        <v>491.30983397189999</v>
      </c>
      <c r="V314">
        <v>20929</v>
      </c>
      <c r="W314">
        <v>784203</v>
      </c>
      <c r="X314">
        <v>2.59944953E-2</v>
      </c>
      <c r="Y314">
        <v>2.59944953E-2</v>
      </c>
      <c r="Z314" t="s">
        <v>74</v>
      </c>
      <c r="AA314">
        <v>34033</v>
      </c>
      <c r="AB314">
        <v>10.6916985951</v>
      </c>
      <c r="AC314" t="s">
        <v>7799</v>
      </c>
      <c r="AD314">
        <v>400.61455938699999</v>
      </c>
      <c r="AE314" t="s">
        <v>7799</v>
      </c>
      <c r="AF314"/>
      <c r="AG314" t="s">
        <v>7799</v>
      </c>
      <c r="AH314">
        <v>17.3859514687</v>
      </c>
      <c r="AI314" t="s">
        <v>7799</v>
      </c>
      <c r="AJ314"/>
      <c r="AK314" t="s">
        <v>7799</v>
      </c>
      <c r="AL314" t="s">
        <v>7799</v>
      </c>
    </row>
    <row r="315" spans="1:38" s="221" customFormat="1" x14ac:dyDescent="0.25">
      <c r="A315" s="446" t="str">
        <f t="shared" si="4"/>
        <v>Prince Edward Island2023–2024Nursing inpatient services</v>
      </c>
      <c r="B315" t="s">
        <v>187</v>
      </c>
      <c r="C315" t="s">
        <v>199</v>
      </c>
      <c r="D315" t="s">
        <v>190</v>
      </c>
      <c r="E315">
        <v>97451</v>
      </c>
      <c r="F315">
        <v>1495301</v>
      </c>
      <c r="G315">
        <v>6.1184038699999999E-2</v>
      </c>
      <c r="H315"/>
      <c r="I315">
        <v>362132</v>
      </c>
      <c r="J315"/>
      <c r="K315"/>
      <c r="L315">
        <v>70554</v>
      </c>
      <c r="M315">
        <v>2972592</v>
      </c>
      <c r="N315">
        <v>766132</v>
      </c>
      <c r="O315">
        <v>11499112</v>
      </c>
      <c r="P315">
        <v>61736052</v>
      </c>
      <c r="Q315">
        <v>4495337</v>
      </c>
      <c r="R315" t="s">
        <v>5900</v>
      </c>
      <c r="S315" t="s">
        <v>74</v>
      </c>
      <c r="T315">
        <v>2358884</v>
      </c>
      <c r="U315">
        <v>1205.0492975734001</v>
      </c>
      <c r="V315">
        <v>97451</v>
      </c>
      <c r="W315">
        <v>1495301</v>
      </c>
      <c r="X315">
        <v>6.1184038699999999E-2</v>
      </c>
      <c r="Y315">
        <v>6.1184038699999999E-2</v>
      </c>
      <c r="Z315" t="s">
        <v>5900</v>
      </c>
      <c r="AA315">
        <v>70554</v>
      </c>
      <c r="AB315">
        <v>49.783397190300001</v>
      </c>
      <c r="AC315" t="s">
        <v>7799</v>
      </c>
      <c r="AD315">
        <v>763.88301404849994</v>
      </c>
      <c r="AE315" t="s">
        <v>7799</v>
      </c>
      <c r="AF315"/>
      <c r="AG315" t="s">
        <v>7799</v>
      </c>
      <c r="AH315">
        <v>36.042911877400002</v>
      </c>
      <c r="AI315" t="s">
        <v>7799</v>
      </c>
      <c r="AJ315"/>
      <c r="AK315" t="s">
        <v>7799</v>
      </c>
      <c r="AL315" t="s">
        <v>7799</v>
      </c>
    </row>
    <row r="316" spans="1:38" s="221" customFormat="1" x14ac:dyDescent="0.25">
      <c r="A316" s="446" t="str">
        <f t="shared" si="4"/>
        <v>Prince Edward Island2023–2024Research, education and other services</v>
      </c>
      <c r="B316" t="s">
        <v>187</v>
      </c>
      <c r="C316" t="s">
        <v>199</v>
      </c>
      <c r="D316" t="s">
        <v>194</v>
      </c>
      <c r="E316">
        <v>497.59766443699999</v>
      </c>
      <c r="F316">
        <v>34711.467357766902</v>
      </c>
      <c r="G316">
        <v>1.4132657700000001E-2</v>
      </c>
      <c r="H316"/>
      <c r="I316"/>
      <c r="J316"/>
      <c r="K316"/>
      <c r="L316">
        <v>1755.5991500071</v>
      </c>
      <c r="M316">
        <v>76993.094570633199</v>
      </c>
      <c r="N316">
        <v>12604.920274721901</v>
      </c>
      <c r="O316">
        <v>404730.61159439507</v>
      </c>
      <c r="P316">
        <v>2247973.0898270109</v>
      </c>
      <c r="Q316">
        <v>24041.3047443127</v>
      </c>
      <c r="R316" t="s">
        <v>74</v>
      </c>
      <c r="S316" t="s">
        <v>74</v>
      </c>
      <c r="T316">
        <v>47813.985296925799</v>
      </c>
      <c r="U316">
        <v>24.426046128700001</v>
      </c>
      <c r="V316" t="s">
        <v>5863</v>
      </c>
      <c r="W316">
        <v>34711.467357766902</v>
      </c>
      <c r="X316" t="s">
        <v>5863</v>
      </c>
      <c r="Y316" t="s">
        <v>5863</v>
      </c>
      <c r="Z316" t="s">
        <v>74</v>
      </c>
      <c r="AA316">
        <v>1755.5991500071</v>
      </c>
      <c r="AB316">
        <v>0.25420059490000002</v>
      </c>
      <c r="AC316" t="s">
        <v>7800</v>
      </c>
      <c r="AD316">
        <v>17.732550374300001</v>
      </c>
      <c r="AE316" t="s">
        <v>7799</v>
      </c>
      <c r="AF316"/>
      <c r="AG316" t="s">
        <v>7799</v>
      </c>
      <c r="AH316">
        <v>0.89685780329999998</v>
      </c>
      <c r="AI316" t="s">
        <v>7799</v>
      </c>
      <c r="AJ316"/>
      <c r="AK316" t="s">
        <v>7799</v>
      </c>
      <c r="AL316" t="s">
        <v>7799</v>
      </c>
    </row>
    <row r="317" spans="1:38" s="221" customFormat="1" x14ac:dyDescent="0.25">
      <c r="A317" s="446" t="str">
        <f t="shared" si="4"/>
        <v>Prince Edward Island2023–2024Total</v>
      </c>
      <c r="B317" t="s">
        <v>187</v>
      </c>
      <c r="C317" t="s">
        <v>199</v>
      </c>
      <c r="D317" t="s">
        <v>73</v>
      </c>
      <c r="E317">
        <v>213205.61666594181</v>
      </c>
      <c r="F317">
        <v>4607428.0602767263</v>
      </c>
      <c r="G317">
        <v>4.4227715899999999E-2</v>
      </c>
      <c r="H317"/>
      <c r="I317">
        <v>700300.17248392489</v>
      </c>
      <c r="J317"/>
      <c r="K317"/>
      <c r="L317">
        <v>219341.06391289321</v>
      </c>
      <c r="M317">
        <v>8636890.1144431755</v>
      </c>
      <c r="N317">
        <v>1531706.4333167439</v>
      </c>
      <c r="O317">
        <v>34848394.973861083</v>
      </c>
      <c r="P317">
        <v>175267638.8722122</v>
      </c>
      <c r="Q317">
        <v>9467946.4723517261</v>
      </c>
      <c r="R317" t="s">
        <v>5900</v>
      </c>
      <c r="S317" t="s">
        <v>74</v>
      </c>
      <c r="T317">
        <v>6352340.1102594119</v>
      </c>
      <c r="U317">
        <v>3245.1290473867002</v>
      </c>
      <c r="V317">
        <v>213205.61666594181</v>
      </c>
      <c r="W317">
        <v>4607428.0602767263</v>
      </c>
      <c r="X317">
        <v>4.4227715899999999E-2</v>
      </c>
      <c r="Y317">
        <v>4.4227715899999999E-2</v>
      </c>
      <c r="Z317" t="s">
        <v>5900</v>
      </c>
      <c r="AA317">
        <v>219341.06391289321</v>
      </c>
      <c r="AB317">
        <v>108.9173009788</v>
      </c>
      <c r="AC317" t="s">
        <v>7799</v>
      </c>
      <c r="AD317">
        <v>2353.7308098476001</v>
      </c>
      <c r="AE317" t="s">
        <v>7799</v>
      </c>
      <c r="AF317"/>
      <c r="AG317" t="s">
        <v>7799</v>
      </c>
      <c r="AH317">
        <v>112.0516290743</v>
      </c>
      <c r="AI317" t="s">
        <v>7799</v>
      </c>
      <c r="AJ317"/>
      <c r="AK317" t="s">
        <v>7799</v>
      </c>
      <c r="AL317" t="s">
        <v>7799</v>
      </c>
    </row>
    <row r="318" spans="1:38" s="221" customFormat="1" x14ac:dyDescent="0.25">
      <c r="A318" s="446" t="str">
        <f t="shared" si="4"/>
        <v>Provinces/territories with available data2019–2020Administrative and support services</v>
      </c>
      <c r="B318" t="s">
        <v>413</v>
      </c>
      <c r="C318" t="s">
        <v>195</v>
      </c>
      <c r="D318" t="s">
        <v>189</v>
      </c>
      <c r="E318">
        <v>2171842.1031412641</v>
      </c>
      <c r="F318">
        <v>147008167.62131339</v>
      </c>
      <c r="G318">
        <v>1.45585331E-2</v>
      </c>
      <c r="H318">
        <v>808934.49984126643</v>
      </c>
      <c r="I318">
        <v>214839988.51615331</v>
      </c>
      <c r="J318">
        <v>9714470.9791396596</v>
      </c>
      <c r="K318">
        <v>2580228708.4142232</v>
      </c>
      <c r="L318">
        <v>6608084.7933189347</v>
      </c>
      <c r="M318">
        <v>110933581.0736486</v>
      </c>
      <c r="N318">
        <v>32121899.279797059</v>
      </c>
      <c r="O318">
        <v>1020227684.8842829</v>
      </c>
      <c r="P318">
        <v>2398025237.3762808</v>
      </c>
      <c r="Q318">
        <v>68313149.236138523</v>
      </c>
      <c r="R318">
        <v>808934</v>
      </c>
      <c r="S318">
        <v>9714471</v>
      </c>
      <c r="T318">
        <v>191825314.48323259</v>
      </c>
      <c r="U318">
        <v>97995.052098714004</v>
      </c>
      <c r="V318">
        <v>2171842.1031412641</v>
      </c>
      <c r="W318">
        <v>147008167.62131339</v>
      </c>
      <c r="X318">
        <v>1.45585331E-2</v>
      </c>
      <c r="Y318">
        <v>1.45585331E-2</v>
      </c>
      <c r="Z318">
        <v>808934</v>
      </c>
      <c r="AA318">
        <v>6608084.7933189347</v>
      </c>
      <c r="AB318">
        <v>1109.4978815536001</v>
      </c>
      <c r="AC318" t="s">
        <v>7799</v>
      </c>
      <c r="AD318">
        <v>75099.957916379804</v>
      </c>
      <c r="AE318" t="s">
        <v>7799</v>
      </c>
      <c r="AF318">
        <v>413.2487866367</v>
      </c>
      <c r="AG318" t="s">
        <v>7799</v>
      </c>
      <c r="AH318">
        <v>3375.7776721936002</v>
      </c>
      <c r="AI318" t="s">
        <v>7799</v>
      </c>
      <c r="AJ318">
        <v>4962.6927096499003</v>
      </c>
      <c r="AK318" t="s">
        <v>7799</v>
      </c>
      <c r="AL318" t="s">
        <v>7799</v>
      </c>
    </row>
    <row r="319" spans="1:38" s="221" customFormat="1" x14ac:dyDescent="0.25">
      <c r="A319" s="446" t="str">
        <f t="shared" si="4"/>
        <v>Provinces/territories with available data2019–2020Ambulatory care services</v>
      </c>
      <c r="B319" t="s">
        <v>413</v>
      </c>
      <c r="C319" t="s">
        <v>195</v>
      </c>
      <c r="D319" t="s">
        <v>191</v>
      </c>
      <c r="E319">
        <v>2778398</v>
      </c>
      <c r="F319">
        <v>76155740</v>
      </c>
      <c r="G319">
        <v>3.5198940200000001E-2</v>
      </c>
      <c r="H319">
        <v>570275</v>
      </c>
      <c r="I319">
        <v>64030432</v>
      </c>
      <c r="J319">
        <v>3062826</v>
      </c>
      <c r="K319">
        <v>1733890756</v>
      </c>
      <c r="L319">
        <v>3864038</v>
      </c>
      <c r="M319">
        <v>83469536</v>
      </c>
      <c r="N319">
        <v>17857860</v>
      </c>
      <c r="O319">
        <v>722735741</v>
      </c>
      <c r="P319">
        <v>1531749896</v>
      </c>
      <c r="Q319">
        <v>119042892</v>
      </c>
      <c r="R319">
        <v>570275</v>
      </c>
      <c r="S319">
        <v>3062826</v>
      </c>
      <c r="T319">
        <v>100425099</v>
      </c>
      <c r="U319">
        <v>51302.732567049803</v>
      </c>
      <c r="V319">
        <v>2778398</v>
      </c>
      <c r="W319">
        <v>76155740</v>
      </c>
      <c r="X319">
        <v>3.5198940200000001E-2</v>
      </c>
      <c r="Y319">
        <v>3.5198940200000001E-2</v>
      </c>
      <c r="Z319">
        <v>570275</v>
      </c>
      <c r="AA319">
        <v>3864038</v>
      </c>
      <c r="AB319">
        <v>1419.3604086845</v>
      </c>
      <c r="AC319" t="s">
        <v>7799</v>
      </c>
      <c r="AD319">
        <v>38904.592592592599</v>
      </c>
      <c r="AE319" t="s">
        <v>7799</v>
      </c>
      <c r="AF319">
        <v>291.32822477650001</v>
      </c>
      <c r="AG319" t="s">
        <v>7799</v>
      </c>
      <c r="AH319">
        <v>1973.9657726692001</v>
      </c>
      <c r="AI319" t="s">
        <v>7799</v>
      </c>
      <c r="AJ319">
        <v>1564.6620689655001</v>
      </c>
      <c r="AK319" t="s">
        <v>7799</v>
      </c>
      <c r="AL319" t="s">
        <v>7799</v>
      </c>
    </row>
    <row r="320" spans="1:38" s="221" customFormat="1" x14ac:dyDescent="0.25">
      <c r="A320" s="446" t="str">
        <f t="shared" si="4"/>
        <v>Provinces/territories with available data2019–2020Community health services</v>
      </c>
      <c r="B320" t="s">
        <v>413</v>
      </c>
      <c r="C320" t="s">
        <v>195</v>
      </c>
      <c r="D320" t="s">
        <v>193</v>
      </c>
      <c r="E320">
        <v>338932.94644534541</v>
      </c>
      <c r="F320">
        <v>16695833.63796231</v>
      </c>
      <c r="G320">
        <v>1.9896541899999998E-2</v>
      </c>
      <c r="H320">
        <v>877711</v>
      </c>
      <c r="I320">
        <v>47606937</v>
      </c>
      <c r="J320">
        <v>13118891</v>
      </c>
      <c r="K320">
        <v>674827429</v>
      </c>
      <c r="L320">
        <v>880259.47397518496</v>
      </c>
      <c r="M320">
        <v>21809701.599562269</v>
      </c>
      <c r="N320">
        <v>5931417.5886096163</v>
      </c>
      <c r="O320">
        <v>205665133.0619753</v>
      </c>
      <c r="P320">
        <v>399141939.32076859</v>
      </c>
      <c r="Q320">
        <v>14915073.334098721</v>
      </c>
      <c r="R320">
        <v>877711</v>
      </c>
      <c r="S320">
        <v>13118891</v>
      </c>
      <c r="T320">
        <v>36962786.173017271</v>
      </c>
      <c r="U320">
        <v>18882.6493859603</v>
      </c>
      <c r="V320">
        <v>338932.94644534541</v>
      </c>
      <c r="W320">
        <v>16695833.63796231</v>
      </c>
      <c r="X320">
        <v>1.9896541899999998E-2</v>
      </c>
      <c r="Y320">
        <v>1.9896541899999998E-2</v>
      </c>
      <c r="Z320">
        <v>877711</v>
      </c>
      <c r="AA320">
        <v>880259.47397518496</v>
      </c>
      <c r="AB320">
        <v>173.14582193890001</v>
      </c>
      <c r="AC320" t="s">
        <v>7799</v>
      </c>
      <c r="AD320">
        <v>8529.1615008746994</v>
      </c>
      <c r="AE320" t="s">
        <v>7799</v>
      </c>
      <c r="AF320">
        <v>448.38365261809997</v>
      </c>
      <c r="AG320" t="s">
        <v>7799</v>
      </c>
      <c r="AH320">
        <v>449.68555503200002</v>
      </c>
      <c r="AI320" t="s">
        <v>7799</v>
      </c>
      <c r="AJ320">
        <v>6701.8600255428</v>
      </c>
      <c r="AK320" t="s">
        <v>7799</v>
      </c>
      <c r="AL320" t="s">
        <v>7799</v>
      </c>
    </row>
    <row r="321" spans="1:38" s="221" customFormat="1" x14ac:dyDescent="0.25">
      <c r="A321" s="446" t="str">
        <f t="shared" si="4"/>
        <v>Provinces/territories with available data2019–2020Diagnostic and therapeutic services</v>
      </c>
      <c r="B321" t="s">
        <v>413</v>
      </c>
      <c r="C321" t="s">
        <v>195</v>
      </c>
      <c r="D321" t="s">
        <v>192</v>
      </c>
      <c r="E321">
        <v>1842830.4805474109</v>
      </c>
      <c r="F321">
        <v>111632150.56210069</v>
      </c>
      <c r="G321">
        <v>1.6239971700000001E-2</v>
      </c>
      <c r="H321">
        <v>86005</v>
      </c>
      <c r="I321">
        <v>47234224</v>
      </c>
      <c r="J321">
        <v>4766485</v>
      </c>
      <c r="K321">
        <v>2434432980</v>
      </c>
      <c r="L321">
        <v>4756250.2184811234</v>
      </c>
      <c r="M321">
        <v>108544531.6138164</v>
      </c>
      <c r="N321">
        <v>24149713.505375121</v>
      </c>
      <c r="O321">
        <v>974615967.91611528</v>
      </c>
      <c r="P321">
        <v>2238441796.9390588</v>
      </c>
      <c r="Q321">
        <v>77015242.992532715</v>
      </c>
      <c r="R321">
        <v>86005</v>
      </c>
      <c r="S321">
        <v>4766485</v>
      </c>
      <c r="T321">
        <v>142477184.54802319</v>
      </c>
      <c r="U321">
        <v>72785.279462591701</v>
      </c>
      <c r="V321">
        <v>1842830.4805474109</v>
      </c>
      <c r="W321">
        <v>111632150.56210069</v>
      </c>
      <c r="X321">
        <v>1.6239971700000001E-2</v>
      </c>
      <c r="Y321">
        <v>1.6239971700000001E-2</v>
      </c>
      <c r="Z321">
        <v>86005</v>
      </c>
      <c r="AA321">
        <v>4756250.2184811234</v>
      </c>
      <c r="AB321">
        <v>941.42042428989998</v>
      </c>
      <c r="AC321" t="s">
        <v>7799</v>
      </c>
      <c r="AD321">
        <v>57027.918550242997</v>
      </c>
      <c r="AE321" t="s">
        <v>7799</v>
      </c>
      <c r="AF321">
        <v>43.936143039599997</v>
      </c>
      <c r="AG321" t="s">
        <v>7799</v>
      </c>
      <c r="AH321">
        <v>2429.7574551627999</v>
      </c>
      <c r="AI321" t="s">
        <v>7799</v>
      </c>
      <c r="AJ321">
        <v>2434.9859514687</v>
      </c>
      <c r="AK321" t="s">
        <v>7799</v>
      </c>
      <c r="AL321" t="s">
        <v>7799</v>
      </c>
    </row>
    <row r="322" spans="1:38" s="221" customFormat="1" x14ac:dyDescent="0.25">
      <c r="A322" s="446" t="str">
        <f t="shared" si="4"/>
        <v>Provinces/territories with available data2019–2020Nursing inpatient services</v>
      </c>
      <c r="B322" t="s">
        <v>413</v>
      </c>
      <c r="C322" t="s">
        <v>195</v>
      </c>
      <c r="D322" t="s">
        <v>190</v>
      </c>
      <c r="E322">
        <v>8562313</v>
      </c>
      <c r="F322">
        <v>204137099</v>
      </c>
      <c r="G322">
        <v>4.0255461499999999E-2</v>
      </c>
      <c r="H322">
        <v>981213</v>
      </c>
      <c r="I322">
        <v>153301746</v>
      </c>
      <c r="J322">
        <v>10342717</v>
      </c>
      <c r="K322">
        <v>4468379359</v>
      </c>
      <c r="L322">
        <v>11680738</v>
      </c>
      <c r="M322">
        <v>233550442</v>
      </c>
      <c r="N322">
        <v>50972902</v>
      </c>
      <c r="O322">
        <v>1999096273</v>
      </c>
      <c r="P322">
        <v>4280725887</v>
      </c>
      <c r="Q322">
        <v>370434680</v>
      </c>
      <c r="R322">
        <v>981213</v>
      </c>
      <c r="S322">
        <v>10342717</v>
      </c>
      <c r="T322">
        <v>274996244</v>
      </c>
      <c r="U322">
        <v>140483.39412515971</v>
      </c>
      <c r="V322">
        <v>8562313</v>
      </c>
      <c r="W322">
        <v>204137099</v>
      </c>
      <c r="X322">
        <v>4.0255461499999999E-2</v>
      </c>
      <c r="Y322">
        <v>4.0255461499999999E-2</v>
      </c>
      <c r="Z322">
        <v>981213</v>
      </c>
      <c r="AA322">
        <v>11680738</v>
      </c>
      <c r="AB322">
        <v>4374.1062579821</v>
      </c>
      <c r="AC322" t="s">
        <v>7799</v>
      </c>
      <c r="AD322">
        <v>104284.5971902937</v>
      </c>
      <c r="AE322" t="s">
        <v>7799</v>
      </c>
      <c r="AF322">
        <v>501.25823754790002</v>
      </c>
      <c r="AG322" t="s">
        <v>7799</v>
      </c>
      <c r="AH322">
        <v>5967.1713920817001</v>
      </c>
      <c r="AI322" t="s">
        <v>7799</v>
      </c>
      <c r="AJ322">
        <v>5283.6357598978002</v>
      </c>
      <c r="AK322" t="s">
        <v>7799</v>
      </c>
      <c r="AL322" t="s">
        <v>7799</v>
      </c>
    </row>
    <row r="323" spans="1:38" s="221" customFormat="1" x14ac:dyDescent="0.25">
      <c r="A323" s="446" t="str">
        <f t="shared" si="4"/>
        <v>Provinces/territories with available data2019–2020Research, education and other services</v>
      </c>
      <c r="B323" t="s">
        <v>413</v>
      </c>
      <c r="C323" t="s">
        <v>195</v>
      </c>
      <c r="D323" t="s">
        <v>194</v>
      </c>
      <c r="E323">
        <v>130315.2850039731</v>
      </c>
      <c r="F323">
        <v>20975716.769299559</v>
      </c>
      <c r="G323">
        <v>6.1743147E-3</v>
      </c>
      <c r="H323">
        <v>143428.66470066659</v>
      </c>
      <c r="I323">
        <v>100933359.5407463</v>
      </c>
      <c r="J323">
        <v>776314.75173825503</v>
      </c>
      <c r="K323">
        <v>558564414.07196093</v>
      </c>
      <c r="L323">
        <v>548427.15289245814</v>
      </c>
      <c r="M323">
        <v>10882851.77987574</v>
      </c>
      <c r="N323">
        <v>4225845.4608053472</v>
      </c>
      <c r="O323">
        <v>205075188.26608711</v>
      </c>
      <c r="P323">
        <v>293827150.94041502</v>
      </c>
      <c r="Q323">
        <v>3264960.618117074</v>
      </c>
      <c r="R323">
        <v>143429</v>
      </c>
      <c r="S323">
        <v>776315</v>
      </c>
      <c r="T323">
        <v>26251620.931547798</v>
      </c>
      <c r="U323">
        <v>13410.789747917101</v>
      </c>
      <c r="V323">
        <v>130315.2850039731</v>
      </c>
      <c r="W323">
        <v>20975716.769299559</v>
      </c>
      <c r="X323">
        <v>6.1743147E-3</v>
      </c>
      <c r="Y323">
        <v>6.1743147E-3</v>
      </c>
      <c r="Z323">
        <v>143429</v>
      </c>
      <c r="AA323">
        <v>548427.15289245814</v>
      </c>
      <c r="AB323">
        <v>66.572303961200006</v>
      </c>
      <c r="AC323" t="s">
        <v>7799</v>
      </c>
      <c r="AD323">
        <v>10715.564122247501</v>
      </c>
      <c r="AE323" t="s">
        <v>7799</v>
      </c>
      <c r="AF323">
        <v>73.271348506099997</v>
      </c>
      <c r="AG323" t="s">
        <v>7799</v>
      </c>
      <c r="AH323">
        <v>280.1671279144</v>
      </c>
      <c r="AI323" t="s">
        <v>7799</v>
      </c>
      <c r="AJ323">
        <v>396.58480293140002</v>
      </c>
      <c r="AK323" t="s">
        <v>7799</v>
      </c>
      <c r="AL323" t="s">
        <v>7799</v>
      </c>
    </row>
    <row r="324" spans="1:38" s="221" customFormat="1" x14ac:dyDescent="0.25">
      <c r="A324" s="446" t="str">
        <f t="shared" ref="A324:A387" si="5">CONCATENATE(B324,C324,D324)</f>
        <v>Provinces/territories with available data2019–2020Total</v>
      </c>
      <c r="B324" t="s">
        <v>413</v>
      </c>
      <c r="C324" t="s">
        <v>195</v>
      </c>
      <c r="D324" t="s">
        <v>73</v>
      </c>
      <c r="E324">
        <v>15824631.81513799</v>
      </c>
      <c r="F324">
        <v>576604707.59067595</v>
      </c>
      <c r="G324">
        <v>2.6711424899999999E-2</v>
      </c>
      <c r="H324">
        <v>3467567.1645419332</v>
      </c>
      <c r="I324">
        <v>627946687.05689967</v>
      </c>
      <c r="J324">
        <v>41781704.730877914</v>
      </c>
      <c r="K324">
        <v>12450323646.486179</v>
      </c>
      <c r="L324">
        <v>28337797.638667699</v>
      </c>
      <c r="M324">
        <v>569190644.06690311</v>
      </c>
      <c r="N324">
        <v>135259637.83458719</v>
      </c>
      <c r="O324">
        <v>5127415988.1284609</v>
      </c>
      <c r="P324">
        <v>11141911907.576521</v>
      </c>
      <c r="Q324">
        <v>652985998.18088698</v>
      </c>
      <c r="R324">
        <v>3467567</v>
      </c>
      <c r="S324">
        <v>41781705</v>
      </c>
      <c r="T324">
        <v>772938249.13582098</v>
      </c>
      <c r="U324">
        <v>394859.89738739259</v>
      </c>
      <c r="V324">
        <v>15824631.81513799</v>
      </c>
      <c r="W324">
        <v>576604707.59067595</v>
      </c>
      <c r="X324">
        <v>2.6711424899999999E-2</v>
      </c>
      <c r="Y324">
        <v>2.6711424899999999E-2</v>
      </c>
      <c r="Z324">
        <v>3467567</v>
      </c>
      <c r="AA324">
        <v>28337797.638667699</v>
      </c>
      <c r="AB324">
        <v>8084.1030984101999</v>
      </c>
      <c r="AC324" t="s">
        <v>7799</v>
      </c>
      <c r="AD324">
        <v>294561.79187263141</v>
      </c>
      <c r="AE324" t="s">
        <v>7799</v>
      </c>
      <c r="AF324">
        <v>1771.4263931249</v>
      </c>
      <c r="AG324" t="s">
        <v>7799</v>
      </c>
      <c r="AH324">
        <v>14476.5249750537</v>
      </c>
      <c r="AI324" t="s">
        <v>7799</v>
      </c>
      <c r="AJ324">
        <v>21344.421318456101</v>
      </c>
      <c r="AK324" t="s">
        <v>7799</v>
      </c>
      <c r="AL324" t="s">
        <v>7799</v>
      </c>
    </row>
    <row r="325" spans="1:38" s="221" customFormat="1" x14ac:dyDescent="0.25">
      <c r="A325" s="446" t="str">
        <f t="shared" si="5"/>
        <v>Provinces/territories with available data2020–2021Administrative and support services</v>
      </c>
      <c r="B325" t="s">
        <v>413</v>
      </c>
      <c r="C325" t="s">
        <v>196</v>
      </c>
      <c r="D325" t="s">
        <v>189</v>
      </c>
      <c r="E325">
        <v>2545739.8815296381</v>
      </c>
      <c r="F325">
        <v>154126627.88783681</v>
      </c>
      <c r="G325">
        <v>1.6248812200000001E-2</v>
      </c>
      <c r="H325">
        <v>1034714.149141429</v>
      </c>
      <c r="I325">
        <v>269432169.28790081</v>
      </c>
      <c r="J325">
        <v>12106724.50821293</v>
      </c>
      <c r="K325">
        <v>2986105891.311955</v>
      </c>
      <c r="L325">
        <v>5956366.8556487141</v>
      </c>
      <c r="M325">
        <v>95225975.960108861</v>
      </c>
      <c r="N325">
        <v>31412574.661731791</v>
      </c>
      <c r="O325">
        <v>1006401371.297412</v>
      </c>
      <c r="P325">
        <v>2447892354.7509141</v>
      </c>
      <c r="Q325">
        <v>70751239.307562456</v>
      </c>
      <c r="R325">
        <v>1034714</v>
      </c>
      <c r="S325">
        <v>12106725</v>
      </c>
      <c r="T325">
        <v>201226381.08845261</v>
      </c>
      <c r="U325">
        <v>103193.01594279621</v>
      </c>
      <c r="V325">
        <v>2545739.8815296381</v>
      </c>
      <c r="W325">
        <v>154126627.88783681</v>
      </c>
      <c r="X325">
        <v>1.6248812200000001E-2</v>
      </c>
      <c r="Y325">
        <v>1.6248812200000001E-2</v>
      </c>
      <c r="Z325">
        <v>1034714</v>
      </c>
      <c r="AA325">
        <v>5956366.8556487141</v>
      </c>
      <c r="AB325">
        <v>1305.5076315537001</v>
      </c>
      <c r="AC325" t="s">
        <v>7799</v>
      </c>
      <c r="AD325">
        <v>79039.296352736797</v>
      </c>
      <c r="AE325" t="s">
        <v>7799</v>
      </c>
      <c r="AF325">
        <v>530.62264058530002</v>
      </c>
      <c r="AG325" t="s">
        <v>7799</v>
      </c>
      <c r="AH325">
        <v>3054.5471054609002</v>
      </c>
      <c r="AI325" t="s">
        <v>7799</v>
      </c>
      <c r="AJ325">
        <v>6208.5766708784004</v>
      </c>
      <c r="AK325" t="s">
        <v>7799</v>
      </c>
      <c r="AL325" t="s">
        <v>7799</v>
      </c>
    </row>
    <row r="326" spans="1:38" s="221" customFormat="1" x14ac:dyDescent="0.25">
      <c r="A326" s="446" t="str">
        <f t="shared" si="5"/>
        <v>Provinces/territories with available data2020–2021Ambulatory care services</v>
      </c>
      <c r="B326" t="s">
        <v>413</v>
      </c>
      <c r="C326" t="s">
        <v>196</v>
      </c>
      <c r="D326" t="s">
        <v>191</v>
      </c>
      <c r="E326">
        <v>2953665</v>
      </c>
      <c r="F326">
        <v>76847904</v>
      </c>
      <c r="G326">
        <v>3.7012618099999998E-2</v>
      </c>
      <c r="H326">
        <v>347194</v>
      </c>
      <c r="I326">
        <v>75869309</v>
      </c>
      <c r="J326">
        <v>3188506</v>
      </c>
      <c r="K326">
        <v>1813041772</v>
      </c>
      <c r="L326">
        <v>3875291</v>
      </c>
      <c r="M326">
        <v>82109262</v>
      </c>
      <c r="N326">
        <v>17608540</v>
      </c>
      <c r="O326">
        <v>728851743</v>
      </c>
      <c r="P326">
        <v>1633480188</v>
      </c>
      <c r="Q326">
        <v>126228141</v>
      </c>
      <c r="R326">
        <v>347194</v>
      </c>
      <c r="S326">
        <v>3188506</v>
      </c>
      <c r="T326">
        <v>100945809</v>
      </c>
      <c r="U326">
        <v>51767.081538461498</v>
      </c>
      <c r="V326">
        <v>2953665</v>
      </c>
      <c r="W326">
        <v>76847904</v>
      </c>
      <c r="X326">
        <v>3.7012618099999998E-2</v>
      </c>
      <c r="Y326">
        <v>3.7012618099999998E-2</v>
      </c>
      <c r="Z326">
        <v>347194</v>
      </c>
      <c r="AA326">
        <v>3875291</v>
      </c>
      <c r="AB326">
        <v>1514.7</v>
      </c>
      <c r="AC326" t="s">
        <v>7799</v>
      </c>
      <c r="AD326">
        <v>39409.181538461497</v>
      </c>
      <c r="AE326" t="s">
        <v>7799</v>
      </c>
      <c r="AF326">
        <v>178.04820512820001</v>
      </c>
      <c r="AG326" t="s">
        <v>7799</v>
      </c>
      <c r="AH326">
        <v>1987.3287179486999</v>
      </c>
      <c r="AI326" t="s">
        <v>7799</v>
      </c>
      <c r="AJ326">
        <v>1635.1312820513001</v>
      </c>
      <c r="AK326" t="s">
        <v>7799</v>
      </c>
      <c r="AL326" t="s">
        <v>7799</v>
      </c>
    </row>
    <row r="327" spans="1:38" s="221" customFormat="1" x14ac:dyDescent="0.25">
      <c r="A327" s="446" t="str">
        <f t="shared" si="5"/>
        <v>Provinces/territories with available data2020–2021Community health services</v>
      </c>
      <c r="B327" t="s">
        <v>413</v>
      </c>
      <c r="C327" t="s">
        <v>196</v>
      </c>
      <c r="D327" t="s">
        <v>193</v>
      </c>
      <c r="E327">
        <v>595950</v>
      </c>
      <c r="F327">
        <v>22604975</v>
      </c>
      <c r="G327">
        <v>2.5686475899999998E-2</v>
      </c>
      <c r="H327">
        <v>798878</v>
      </c>
      <c r="I327">
        <v>60206818</v>
      </c>
      <c r="J327">
        <v>13064656</v>
      </c>
      <c r="K327">
        <v>856764826</v>
      </c>
      <c r="L327">
        <v>813849</v>
      </c>
      <c r="M327">
        <v>20117749</v>
      </c>
      <c r="N327">
        <v>6178323</v>
      </c>
      <c r="O327">
        <v>215360657</v>
      </c>
      <c r="P327">
        <v>446072925</v>
      </c>
      <c r="Q327">
        <v>19119242</v>
      </c>
      <c r="R327">
        <v>798878</v>
      </c>
      <c r="S327">
        <v>13064656</v>
      </c>
      <c r="T327">
        <v>43242782</v>
      </c>
      <c r="U327">
        <v>22175.785641025599</v>
      </c>
      <c r="V327">
        <v>595950</v>
      </c>
      <c r="W327">
        <v>22604975</v>
      </c>
      <c r="X327">
        <v>2.5686475899999998E-2</v>
      </c>
      <c r="Y327">
        <v>2.5686475899999998E-2</v>
      </c>
      <c r="Z327">
        <v>798878</v>
      </c>
      <c r="AA327">
        <v>813849</v>
      </c>
      <c r="AB327">
        <v>305.61538461539999</v>
      </c>
      <c r="AC327" t="s">
        <v>7799</v>
      </c>
      <c r="AD327">
        <v>11592.2948717949</v>
      </c>
      <c r="AE327" t="s">
        <v>7799</v>
      </c>
      <c r="AF327">
        <v>409.68102564100002</v>
      </c>
      <c r="AG327" t="s">
        <v>7799</v>
      </c>
      <c r="AH327">
        <v>417.35846153850002</v>
      </c>
      <c r="AI327" t="s">
        <v>7799</v>
      </c>
      <c r="AJ327">
        <v>6699.8235897435998</v>
      </c>
      <c r="AK327" t="s">
        <v>7799</v>
      </c>
      <c r="AL327" t="s">
        <v>7799</v>
      </c>
    </row>
    <row r="328" spans="1:38" s="221" customFormat="1" x14ac:dyDescent="0.25">
      <c r="A328" s="446" t="str">
        <f t="shared" si="5"/>
        <v>Provinces/territories with available data2020–2021Diagnostic and therapeutic services</v>
      </c>
      <c r="B328" t="s">
        <v>413</v>
      </c>
      <c r="C328" t="s">
        <v>196</v>
      </c>
      <c r="D328" t="s">
        <v>192</v>
      </c>
      <c r="E328">
        <v>2154921</v>
      </c>
      <c r="F328">
        <v>113336467</v>
      </c>
      <c r="G328">
        <v>1.8658715900000001E-2</v>
      </c>
      <c r="H328">
        <v>98617</v>
      </c>
      <c r="I328">
        <v>43098277</v>
      </c>
      <c r="J328">
        <v>6218602</v>
      </c>
      <c r="K328">
        <v>2532453008</v>
      </c>
      <c r="L328">
        <v>4640689</v>
      </c>
      <c r="M328">
        <v>105260513</v>
      </c>
      <c r="N328">
        <v>24360961</v>
      </c>
      <c r="O328">
        <v>985585214</v>
      </c>
      <c r="P328">
        <v>2349994532</v>
      </c>
      <c r="Q328">
        <v>79863532</v>
      </c>
      <c r="R328">
        <v>98617</v>
      </c>
      <c r="S328">
        <v>6218602</v>
      </c>
      <c r="T328">
        <v>146169568</v>
      </c>
      <c r="U328">
        <v>74958.752820512804</v>
      </c>
      <c r="V328">
        <v>2154921</v>
      </c>
      <c r="W328">
        <v>113336467</v>
      </c>
      <c r="X328">
        <v>1.8658715900000001E-2</v>
      </c>
      <c r="Y328">
        <v>1.8658715900000001E-2</v>
      </c>
      <c r="Z328">
        <v>98617</v>
      </c>
      <c r="AA328">
        <v>4640689</v>
      </c>
      <c r="AB328">
        <v>1105.0876923077001</v>
      </c>
      <c r="AC328" t="s">
        <v>7799</v>
      </c>
      <c r="AD328">
        <v>58121.265128205101</v>
      </c>
      <c r="AE328" t="s">
        <v>7799</v>
      </c>
      <c r="AF328">
        <v>50.5728205128</v>
      </c>
      <c r="AG328" t="s">
        <v>7799</v>
      </c>
      <c r="AH328">
        <v>2379.8405128205</v>
      </c>
      <c r="AI328" t="s">
        <v>7799</v>
      </c>
      <c r="AJ328">
        <v>3189.0266666666998</v>
      </c>
      <c r="AK328" t="s">
        <v>7799</v>
      </c>
      <c r="AL328" t="s">
        <v>7799</v>
      </c>
    </row>
    <row r="329" spans="1:38" s="221" customFormat="1" x14ac:dyDescent="0.25">
      <c r="A329" s="446" t="str">
        <f t="shared" si="5"/>
        <v>Provinces/territories with available data2020–2021Nursing inpatient services</v>
      </c>
      <c r="B329" t="s">
        <v>413</v>
      </c>
      <c r="C329" t="s">
        <v>196</v>
      </c>
      <c r="D329" t="s">
        <v>190</v>
      </c>
      <c r="E329">
        <v>9766749</v>
      </c>
      <c r="F329">
        <v>207247472</v>
      </c>
      <c r="G329">
        <v>4.5005110500000001E-2</v>
      </c>
      <c r="H329">
        <v>1143740</v>
      </c>
      <c r="I329">
        <v>183910149</v>
      </c>
      <c r="J329">
        <v>13919750</v>
      </c>
      <c r="K329">
        <v>4796123977</v>
      </c>
      <c r="L329">
        <v>11994547</v>
      </c>
      <c r="M329">
        <v>232937724</v>
      </c>
      <c r="N329">
        <v>51866938</v>
      </c>
      <c r="O329">
        <v>2053412047</v>
      </c>
      <c r="P329">
        <v>4511779447</v>
      </c>
      <c r="Q329">
        <v>400938866</v>
      </c>
      <c r="R329">
        <v>1143740</v>
      </c>
      <c r="S329">
        <v>13919750</v>
      </c>
      <c r="T329">
        <v>283944649</v>
      </c>
      <c r="U329">
        <v>145612.64051282051</v>
      </c>
      <c r="V329">
        <v>9766749</v>
      </c>
      <c r="W329">
        <v>207247472</v>
      </c>
      <c r="X329">
        <v>4.5005110500000001E-2</v>
      </c>
      <c r="Y329">
        <v>4.5005110500000001E-2</v>
      </c>
      <c r="Z329">
        <v>1143740</v>
      </c>
      <c r="AA329">
        <v>11994547</v>
      </c>
      <c r="AB329">
        <v>5008.5892307692002</v>
      </c>
      <c r="AC329" t="s">
        <v>7799</v>
      </c>
      <c r="AD329">
        <v>106280.7548717949</v>
      </c>
      <c r="AE329" t="s">
        <v>7799</v>
      </c>
      <c r="AF329">
        <v>586.53333333329999</v>
      </c>
      <c r="AG329" t="s">
        <v>7799</v>
      </c>
      <c r="AH329">
        <v>6151.0497435896996</v>
      </c>
      <c r="AI329" t="s">
        <v>7799</v>
      </c>
      <c r="AJ329">
        <v>7138.3333333333003</v>
      </c>
      <c r="AK329" t="s">
        <v>7799</v>
      </c>
      <c r="AL329" t="s">
        <v>7799</v>
      </c>
    </row>
    <row r="330" spans="1:38" s="221" customFormat="1" x14ac:dyDescent="0.25">
      <c r="A330" s="446" t="str">
        <f t="shared" si="5"/>
        <v>Provinces/territories with available data2020–2021Research, education and other services</v>
      </c>
      <c r="B330" t="s">
        <v>413</v>
      </c>
      <c r="C330" t="s">
        <v>196</v>
      </c>
      <c r="D330" t="s">
        <v>194</v>
      </c>
      <c r="E330">
        <v>142182.62141879191</v>
      </c>
      <c r="F330">
        <v>20824527.795103248</v>
      </c>
      <c r="G330">
        <v>6.7813509000000001E-3</v>
      </c>
      <c r="H330">
        <v>238238.2319943273</v>
      </c>
      <c r="I330">
        <v>74288750.051142246</v>
      </c>
      <c r="J330">
        <v>987748.39237997623</v>
      </c>
      <c r="K330">
        <v>582601733.7564832</v>
      </c>
      <c r="L330">
        <v>478522.7588199437</v>
      </c>
      <c r="M330">
        <v>9582375.0817682147</v>
      </c>
      <c r="N330">
        <v>4105633.3343815962</v>
      </c>
      <c r="O330">
        <v>204788505.6355435</v>
      </c>
      <c r="P330">
        <v>344870580.50048733</v>
      </c>
      <c r="Q330">
        <v>6789760.2216942618</v>
      </c>
      <c r="R330">
        <v>238238</v>
      </c>
      <c r="S330">
        <v>987748</v>
      </c>
      <c r="T330">
        <v>26298330.37527794</v>
      </c>
      <c r="U330">
        <v>13486.323269373301</v>
      </c>
      <c r="V330">
        <v>142182.62141879191</v>
      </c>
      <c r="W330">
        <v>20824527.795103248</v>
      </c>
      <c r="X330">
        <v>6.7813509000000001E-3</v>
      </c>
      <c r="Y330">
        <v>6.7813509000000001E-3</v>
      </c>
      <c r="Z330">
        <v>238238</v>
      </c>
      <c r="AA330">
        <v>478522.7588199437</v>
      </c>
      <c r="AB330">
        <v>72.914164830100006</v>
      </c>
      <c r="AC330" t="s">
        <v>7799</v>
      </c>
      <c r="AD330">
        <v>10679.245023129901</v>
      </c>
      <c r="AE330" t="s">
        <v>7799</v>
      </c>
      <c r="AF330">
        <v>122.17345230479999</v>
      </c>
      <c r="AG330" t="s">
        <v>7799</v>
      </c>
      <c r="AH330">
        <v>245.39628657430001</v>
      </c>
      <c r="AI330" t="s">
        <v>7799</v>
      </c>
      <c r="AJ330">
        <v>506.53763711789998</v>
      </c>
      <c r="AK330" t="s">
        <v>7799</v>
      </c>
      <c r="AL330" t="s">
        <v>7799</v>
      </c>
    </row>
    <row r="331" spans="1:38" s="221" customFormat="1" x14ac:dyDescent="0.25">
      <c r="A331" s="446" t="str">
        <f t="shared" si="5"/>
        <v>Provinces/territories with available data2020–2021Total</v>
      </c>
      <c r="B331" t="s">
        <v>413</v>
      </c>
      <c r="C331" t="s">
        <v>196</v>
      </c>
      <c r="D331" t="s">
        <v>73</v>
      </c>
      <c r="E331">
        <v>18159207.502948429</v>
      </c>
      <c r="F331">
        <v>594987973.68294001</v>
      </c>
      <c r="G331">
        <v>2.96163924E-2</v>
      </c>
      <c r="H331">
        <v>3661381.3811357561</v>
      </c>
      <c r="I331">
        <v>706805472.33904302</v>
      </c>
      <c r="J331">
        <v>49485986.900592908</v>
      </c>
      <c r="K331">
        <v>13567091208.068439</v>
      </c>
      <c r="L331">
        <v>27759265.61446866</v>
      </c>
      <c r="M331">
        <v>545233599.04187703</v>
      </c>
      <c r="N331">
        <v>135532969.99611339</v>
      </c>
      <c r="O331">
        <v>5194399537.9329557</v>
      </c>
      <c r="P331">
        <v>11734090027.2514</v>
      </c>
      <c r="Q331">
        <v>703690780.5292567</v>
      </c>
      <c r="R331">
        <v>3661381</v>
      </c>
      <c r="S331">
        <v>49485987</v>
      </c>
      <c r="T331">
        <v>801827519.46373045</v>
      </c>
      <c r="U331">
        <v>411193.59972499002</v>
      </c>
      <c r="V331">
        <v>18159207.502948429</v>
      </c>
      <c r="W331">
        <v>594987973.68294001</v>
      </c>
      <c r="X331">
        <v>2.96163924E-2</v>
      </c>
      <c r="Y331">
        <v>2.96163924E-2</v>
      </c>
      <c r="Z331">
        <v>3661381</v>
      </c>
      <c r="AA331">
        <v>27759265.61446866</v>
      </c>
      <c r="AB331">
        <v>9312.4141040761006</v>
      </c>
      <c r="AC331" t="s">
        <v>7799</v>
      </c>
      <c r="AD331">
        <v>305122.03778612311</v>
      </c>
      <c r="AE331" t="s">
        <v>7799</v>
      </c>
      <c r="AF331">
        <v>1877.6314775055</v>
      </c>
      <c r="AG331" t="s">
        <v>7799</v>
      </c>
      <c r="AH331">
        <v>14235.5208279326</v>
      </c>
      <c r="AI331" t="s">
        <v>7799</v>
      </c>
      <c r="AJ331">
        <v>25377.429179791201</v>
      </c>
      <c r="AK331" t="s">
        <v>7799</v>
      </c>
      <c r="AL331" t="s">
        <v>7799</v>
      </c>
    </row>
    <row r="332" spans="1:38" s="221" customFormat="1" x14ac:dyDescent="0.25">
      <c r="A332" s="446" t="str">
        <f t="shared" si="5"/>
        <v>Provinces/territories with available data2021–2022Administrative and support services</v>
      </c>
      <c r="B332" t="s">
        <v>413</v>
      </c>
      <c r="C332" t="s">
        <v>197</v>
      </c>
      <c r="D332" t="s">
        <v>189</v>
      </c>
      <c r="E332">
        <v>3429112.2723932141</v>
      </c>
      <c r="F332">
        <v>158705741.30859491</v>
      </c>
      <c r="G332">
        <v>2.1149754E-2</v>
      </c>
      <c r="H332">
        <v>1078392.198427889</v>
      </c>
      <c r="I332">
        <v>280897877.60390478</v>
      </c>
      <c r="J332">
        <v>13171416.93499138</v>
      </c>
      <c r="K332">
        <v>2966262384.887125</v>
      </c>
      <c r="L332">
        <v>7164020.6035934677</v>
      </c>
      <c r="M332">
        <v>117602142.86436141</v>
      </c>
      <c r="N332">
        <v>34798408.020351611</v>
      </c>
      <c r="O332">
        <v>1157945493.618469</v>
      </c>
      <c r="P332">
        <v>2571979062.5250502</v>
      </c>
      <c r="Q332">
        <v>89956880.018875241</v>
      </c>
      <c r="R332">
        <v>1078392</v>
      </c>
      <c r="S332">
        <v>13171417</v>
      </c>
      <c r="T332">
        <v>211183070.734759</v>
      </c>
      <c r="U332">
        <v>108299.01063320971</v>
      </c>
      <c r="V332">
        <v>3429112.2723932141</v>
      </c>
      <c r="W332">
        <v>158705741.30859491</v>
      </c>
      <c r="X332">
        <v>2.1149754E-2</v>
      </c>
      <c r="Y332">
        <v>2.1149754E-2</v>
      </c>
      <c r="Z332">
        <v>1078392</v>
      </c>
      <c r="AA332">
        <v>7164020.6035934677</v>
      </c>
      <c r="AB332">
        <v>1758.5191140478</v>
      </c>
      <c r="AC332" t="s">
        <v>7799</v>
      </c>
      <c r="AD332">
        <v>81387.559645433299</v>
      </c>
      <c r="AE332" t="s">
        <v>7799</v>
      </c>
      <c r="AF332">
        <v>553.02164021939996</v>
      </c>
      <c r="AG332" t="s">
        <v>7799</v>
      </c>
      <c r="AH332">
        <v>3673.8567197914999</v>
      </c>
      <c r="AI332" t="s">
        <v>7799</v>
      </c>
      <c r="AJ332">
        <v>6754.5727871750996</v>
      </c>
      <c r="AK332" t="s">
        <v>7799</v>
      </c>
      <c r="AL332" t="s">
        <v>7799</v>
      </c>
    </row>
    <row r="333" spans="1:38" s="221" customFormat="1" x14ac:dyDescent="0.25">
      <c r="A333" s="446" t="str">
        <f t="shared" si="5"/>
        <v>Provinces/territories with available data2021–2022Ambulatory care services</v>
      </c>
      <c r="B333" t="s">
        <v>413</v>
      </c>
      <c r="C333" t="s">
        <v>197</v>
      </c>
      <c r="D333" t="s">
        <v>191</v>
      </c>
      <c r="E333">
        <v>4099205</v>
      </c>
      <c r="F333">
        <v>76936242</v>
      </c>
      <c r="G333">
        <v>5.0585332099999998E-2</v>
      </c>
      <c r="H333">
        <v>517099</v>
      </c>
      <c r="I333">
        <v>111510790</v>
      </c>
      <c r="J333">
        <v>3250995</v>
      </c>
      <c r="K333">
        <v>1823566769</v>
      </c>
      <c r="L333">
        <v>4619746</v>
      </c>
      <c r="M333">
        <v>98582959</v>
      </c>
      <c r="N333">
        <v>19191888</v>
      </c>
      <c r="O333">
        <v>813342710</v>
      </c>
      <c r="P333">
        <v>1654340691</v>
      </c>
      <c r="Q333">
        <v>181716348</v>
      </c>
      <c r="R333">
        <v>517099</v>
      </c>
      <c r="S333">
        <v>3250995</v>
      </c>
      <c r="T333">
        <v>103995429</v>
      </c>
      <c r="U333">
        <v>53330.989230769199</v>
      </c>
      <c r="V333">
        <v>4099205</v>
      </c>
      <c r="W333">
        <v>76936242</v>
      </c>
      <c r="X333">
        <v>5.0585332099999998E-2</v>
      </c>
      <c r="Y333">
        <v>5.0585332099999998E-2</v>
      </c>
      <c r="Z333">
        <v>517099</v>
      </c>
      <c r="AA333">
        <v>4619746</v>
      </c>
      <c r="AB333">
        <v>2102.1564102563998</v>
      </c>
      <c r="AC333" t="s">
        <v>7799</v>
      </c>
      <c r="AD333">
        <v>39454.483076923098</v>
      </c>
      <c r="AE333" t="s">
        <v>7799</v>
      </c>
      <c r="AF333">
        <v>265.17897435899999</v>
      </c>
      <c r="AG333" t="s">
        <v>7799</v>
      </c>
      <c r="AH333">
        <v>2369.1005128205002</v>
      </c>
      <c r="AI333" t="s">
        <v>7799</v>
      </c>
      <c r="AJ333">
        <v>1667.1769230769</v>
      </c>
      <c r="AK333" t="s">
        <v>7799</v>
      </c>
      <c r="AL333" t="s">
        <v>7799</v>
      </c>
    </row>
    <row r="334" spans="1:38" s="221" customFormat="1" x14ac:dyDescent="0.25">
      <c r="A334" s="446" t="str">
        <f t="shared" si="5"/>
        <v>Provinces/territories with available data2021–2022Community health services</v>
      </c>
      <c r="B334" t="s">
        <v>413</v>
      </c>
      <c r="C334" t="s">
        <v>197</v>
      </c>
      <c r="D334" t="s">
        <v>193</v>
      </c>
      <c r="E334">
        <v>822305</v>
      </c>
      <c r="F334">
        <v>25710923</v>
      </c>
      <c r="G334">
        <v>3.0991517499999999E-2</v>
      </c>
      <c r="H334">
        <v>1244102</v>
      </c>
      <c r="I334">
        <v>94750217</v>
      </c>
      <c r="J334">
        <v>13464202</v>
      </c>
      <c r="K334">
        <v>913746120</v>
      </c>
      <c r="L334">
        <v>1070172</v>
      </c>
      <c r="M334">
        <v>26238090</v>
      </c>
      <c r="N334">
        <v>6920191</v>
      </c>
      <c r="O334">
        <v>247311892</v>
      </c>
      <c r="P334">
        <v>492105471</v>
      </c>
      <c r="Q334">
        <v>31021769</v>
      </c>
      <c r="R334">
        <v>1244102</v>
      </c>
      <c r="S334">
        <v>13464202</v>
      </c>
      <c r="T334">
        <v>48161723</v>
      </c>
      <c r="U334">
        <v>24698.319487179499</v>
      </c>
      <c r="V334">
        <v>822305</v>
      </c>
      <c r="W334">
        <v>25710923</v>
      </c>
      <c r="X334">
        <v>3.0991517499999999E-2</v>
      </c>
      <c r="Y334">
        <v>3.0991517499999999E-2</v>
      </c>
      <c r="Z334">
        <v>1244102</v>
      </c>
      <c r="AA334">
        <v>1070172</v>
      </c>
      <c r="AB334">
        <v>421.6948717949</v>
      </c>
      <c r="AC334" t="s">
        <v>7799</v>
      </c>
      <c r="AD334">
        <v>13185.0887179487</v>
      </c>
      <c r="AE334" t="s">
        <v>7799</v>
      </c>
      <c r="AF334">
        <v>638.00102564099996</v>
      </c>
      <c r="AG334" t="s">
        <v>7799</v>
      </c>
      <c r="AH334">
        <v>548.8061538462</v>
      </c>
      <c r="AI334" t="s">
        <v>7799</v>
      </c>
      <c r="AJ334">
        <v>6904.7189743589997</v>
      </c>
      <c r="AK334" t="s">
        <v>7799</v>
      </c>
      <c r="AL334" t="s">
        <v>7799</v>
      </c>
    </row>
    <row r="335" spans="1:38" s="221" customFormat="1" x14ac:dyDescent="0.25">
      <c r="A335" s="446" t="str">
        <f t="shared" si="5"/>
        <v>Provinces/territories with available data2021–2022Diagnostic and therapeutic services</v>
      </c>
      <c r="B335" t="s">
        <v>413</v>
      </c>
      <c r="C335" t="s">
        <v>197</v>
      </c>
      <c r="D335" t="s">
        <v>192</v>
      </c>
      <c r="E335">
        <v>2844383</v>
      </c>
      <c r="F335">
        <v>115145071</v>
      </c>
      <c r="G335">
        <v>2.4107095200000001E-2</v>
      </c>
      <c r="H335">
        <v>94456</v>
      </c>
      <c r="I335">
        <v>46566788</v>
      </c>
      <c r="J335">
        <v>6989888</v>
      </c>
      <c r="K335">
        <v>2660172308</v>
      </c>
      <c r="L335">
        <v>5564379</v>
      </c>
      <c r="M335">
        <v>126368491</v>
      </c>
      <c r="N335">
        <v>26284925</v>
      </c>
      <c r="O335">
        <v>1087492053</v>
      </c>
      <c r="P335">
        <v>2377506536</v>
      </c>
      <c r="Q335">
        <v>121040066</v>
      </c>
      <c r="R335">
        <v>94456</v>
      </c>
      <c r="S335">
        <v>6989888</v>
      </c>
      <c r="T335">
        <v>151358723</v>
      </c>
      <c r="U335">
        <v>77619.857948717996</v>
      </c>
      <c r="V335">
        <v>2844383</v>
      </c>
      <c r="W335">
        <v>115145071</v>
      </c>
      <c r="X335">
        <v>2.4107095200000001E-2</v>
      </c>
      <c r="Y335">
        <v>2.4107095200000001E-2</v>
      </c>
      <c r="Z335">
        <v>94456</v>
      </c>
      <c r="AA335">
        <v>5564379</v>
      </c>
      <c r="AB335">
        <v>1458.6579487178999</v>
      </c>
      <c r="AC335" t="s">
        <v>7799</v>
      </c>
      <c r="AD335">
        <v>59048.754358974402</v>
      </c>
      <c r="AE335" t="s">
        <v>7799</v>
      </c>
      <c r="AF335">
        <v>48.438974358999999</v>
      </c>
      <c r="AG335" t="s">
        <v>7799</v>
      </c>
      <c r="AH335">
        <v>2853.5276923076999</v>
      </c>
      <c r="AI335" t="s">
        <v>7799</v>
      </c>
      <c r="AJ335">
        <v>3584.5579487179002</v>
      </c>
      <c r="AK335" t="s">
        <v>7799</v>
      </c>
      <c r="AL335" t="s">
        <v>7799</v>
      </c>
    </row>
    <row r="336" spans="1:38" s="221" customFormat="1" x14ac:dyDescent="0.25">
      <c r="A336" s="446" t="str">
        <f t="shared" si="5"/>
        <v>Provinces/territories with available data2021–2022Nursing inpatient services</v>
      </c>
      <c r="B336" t="s">
        <v>413</v>
      </c>
      <c r="C336" t="s">
        <v>197</v>
      </c>
      <c r="D336" t="s">
        <v>190</v>
      </c>
      <c r="E336">
        <v>14897682</v>
      </c>
      <c r="F336">
        <v>205087332</v>
      </c>
      <c r="G336">
        <v>6.7721349400000005E-2</v>
      </c>
      <c r="H336">
        <v>1689549</v>
      </c>
      <c r="I336">
        <v>322391606</v>
      </c>
      <c r="J336">
        <v>14389879</v>
      </c>
      <c r="K336">
        <v>4848306757</v>
      </c>
      <c r="L336">
        <v>14074236</v>
      </c>
      <c r="M336">
        <v>274223167</v>
      </c>
      <c r="N336">
        <v>56363121</v>
      </c>
      <c r="O336">
        <v>2274620298</v>
      </c>
      <c r="P336">
        <v>4482861609</v>
      </c>
      <c r="Q336">
        <v>661725936</v>
      </c>
      <c r="R336">
        <v>1689549</v>
      </c>
      <c r="S336">
        <v>14389879</v>
      </c>
      <c r="T336">
        <v>292427563</v>
      </c>
      <c r="U336">
        <v>149962.85282051281</v>
      </c>
      <c r="V336">
        <v>14897682</v>
      </c>
      <c r="W336">
        <v>205087332</v>
      </c>
      <c r="X336">
        <v>6.7721349400000005E-2</v>
      </c>
      <c r="Y336">
        <v>6.7721349400000005E-2</v>
      </c>
      <c r="Z336">
        <v>1689549</v>
      </c>
      <c r="AA336">
        <v>14074236</v>
      </c>
      <c r="AB336">
        <v>7639.8369230769003</v>
      </c>
      <c r="AC336" t="s">
        <v>7799</v>
      </c>
      <c r="AD336">
        <v>105172.9907692308</v>
      </c>
      <c r="AE336" t="s">
        <v>7799</v>
      </c>
      <c r="AF336">
        <v>866.43538461540004</v>
      </c>
      <c r="AG336" t="s">
        <v>7799</v>
      </c>
      <c r="AH336">
        <v>7217.5569230768997</v>
      </c>
      <c r="AI336" t="s">
        <v>7799</v>
      </c>
      <c r="AJ336">
        <v>7379.4251282051</v>
      </c>
      <c r="AK336" t="s">
        <v>7799</v>
      </c>
      <c r="AL336" t="s">
        <v>7799</v>
      </c>
    </row>
    <row r="337" spans="1:38" s="221" customFormat="1" x14ac:dyDescent="0.25">
      <c r="A337" s="446" t="str">
        <f t="shared" si="5"/>
        <v>Provinces/territories with available data2021–2022Research, education and other services</v>
      </c>
      <c r="B337" t="s">
        <v>413</v>
      </c>
      <c r="C337" t="s">
        <v>197</v>
      </c>
      <c r="D337" t="s">
        <v>194</v>
      </c>
      <c r="E337">
        <v>165632.87522833401</v>
      </c>
      <c r="F337">
        <v>20967622.740610629</v>
      </c>
      <c r="G337">
        <v>7.8375466000000001E-3</v>
      </c>
      <c r="H337">
        <v>196870.40686709501</v>
      </c>
      <c r="I337">
        <v>69757542.804407746</v>
      </c>
      <c r="J337">
        <v>987950</v>
      </c>
      <c r="K337">
        <v>612755564.21235108</v>
      </c>
      <c r="L337">
        <v>564013.8438274333</v>
      </c>
      <c r="M337">
        <v>11469682.130225729</v>
      </c>
      <c r="N337">
        <v>4563362.4192163451</v>
      </c>
      <c r="O337">
        <v>233119102.51745069</v>
      </c>
      <c r="P337">
        <v>366758707.27422261</v>
      </c>
      <c r="Q337">
        <v>5526011.7298789043</v>
      </c>
      <c r="R337">
        <v>196870</v>
      </c>
      <c r="S337">
        <v>987950</v>
      </c>
      <c r="T337">
        <v>26881438.4419224</v>
      </c>
      <c r="U337">
        <v>13785.353047139701</v>
      </c>
      <c r="V337">
        <v>165632.87522833401</v>
      </c>
      <c r="W337">
        <v>20967622.740610629</v>
      </c>
      <c r="X337">
        <v>7.8375466000000001E-3</v>
      </c>
      <c r="Y337">
        <v>7.8375466000000001E-3</v>
      </c>
      <c r="Z337">
        <v>196870</v>
      </c>
      <c r="AA337">
        <v>564013.8438274333</v>
      </c>
      <c r="AB337">
        <v>84.939936014500006</v>
      </c>
      <c r="AC337" t="s">
        <v>7799</v>
      </c>
      <c r="AD337">
        <v>10752.627046467</v>
      </c>
      <c r="AE337" t="s">
        <v>7799</v>
      </c>
      <c r="AF337">
        <v>100.9591830088</v>
      </c>
      <c r="AG337" t="s">
        <v>7799</v>
      </c>
      <c r="AH337">
        <v>289.23786862949999</v>
      </c>
      <c r="AI337" t="s">
        <v>7799</v>
      </c>
      <c r="AJ337">
        <v>506.641025641</v>
      </c>
      <c r="AK337" t="s">
        <v>7799</v>
      </c>
      <c r="AL337" t="s">
        <v>7799</v>
      </c>
    </row>
    <row r="338" spans="1:38" s="221" customFormat="1" x14ac:dyDescent="0.25">
      <c r="A338" s="446" t="str">
        <f t="shared" si="5"/>
        <v>Provinces/territories with available data2021–2022Total</v>
      </c>
      <c r="B338" t="s">
        <v>413</v>
      </c>
      <c r="C338" t="s">
        <v>197</v>
      </c>
      <c r="D338" t="s">
        <v>73</v>
      </c>
      <c r="E338">
        <v>26258320.14762155</v>
      </c>
      <c r="F338">
        <v>602552932.04920554</v>
      </c>
      <c r="G338">
        <v>4.1758667700000002E-2</v>
      </c>
      <c r="H338">
        <v>4820468.6052949838</v>
      </c>
      <c r="I338">
        <v>925874821.40831256</v>
      </c>
      <c r="J338">
        <v>52254330.934991382</v>
      </c>
      <c r="K338">
        <v>13824809903.09948</v>
      </c>
      <c r="L338">
        <v>33056567.447420899</v>
      </c>
      <c r="M338">
        <v>654484531.99458718</v>
      </c>
      <c r="N338">
        <v>148121895.43956801</v>
      </c>
      <c r="O338">
        <v>5813831549.1359196</v>
      </c>
      <c r="P338">
        <v>11945552076.799271</v>
      </c>
      <c r="Q338">
        <v>1090987010.748754</v>
      </c>
      <c r="R338">
        <v>4820469</v>
      </c>
      <c r="S338">
        <v>52254331</v>
      </c>
      <c r="T338">
        <v>834007947.1766814</v>
      </c>
      <c r="U338">
        <v>427696.3831675289</v>
      </c>
      <c r="V338">
        <v>26258320.14762155</v>
      </c>
      <c r="W338">
        <v>602552932.04920554</v>
      </c>
      <c r="X338">
        <v>4.1758667700000002E-2</v>
      </c>
      <c r="Y338">
        <v>4.1758667700000002E-2</v>
      </c>
      <c r="Z338">
        <v>4820469</v>
      </c>
      <c r="AA338">
        <v>33056567.447420899</v>
      </c>
      <c r="AB338">
        <v>13465.8052039085</v>
      </c>
      <c r="AC338" t="s">
        <v>7799</v>
      </c>
      <c r="AD338">
        <v>309001.50361497718</v>
      </c>
      <c r="AE338" t="s">
        <v>7799</v>
      </c>
      <c r="AF338">
        <v>2472.0351822026</v>
      </c>
      <c r="AG338" t="s">
        <v>7799</v>
      </c>
      <c r="AH338">
        <v>16952.0858704723</v>
      </c>
      <c r="AI338" t="s">
        <v>7799</v>
      </c>
      <c r="AJ338">
        <v>26797.092787175101</v>
      </c>
      <c r="AK338" t="s">
        <v>7799</v>
      </c>
      <c r="AL338" t="s">
        <v>7799</v>
      </c>
    </row>
    <row r="339" spans="1:38" s="221" customFormat="1" x14ac:dyDescent="0.25">
      <c r="A339" s="446" t="str">
        <f t="shared" si="5"/>
        <v>Provinces/territories with available data2022–2023Administrative and support services</v>
      </c>
      <c r="B339" t="s">
        <v>413</v>
      </c>
      <c r="C339" t="s">
        <v>198</v>
      </c>
      <c r="D339" t="s">
        <v>189</v>
      </c>
      <c r="E339">
        <v>4357085.5231791316</v>
      </c>
      <c r="F339">
        <v>159664250.92454559</v>
      </c>
      <c r="G339">
        <v>2.65641387E-2</v>
      </c>
      <c r="H339">
        <v>1134620.059652379</v>
      </c>
      <c r="I339">
        <v>270399350.59425098</v>
      </c>
      <c r="J339">
        <v>2123633</v>
      </c>
      <c r="K339">
        <v>2803652419</v>
      </c>
      <c r="L339">
        <v>7944260.4723604182</v>
      </c>
      <c r="M339">
        <v>136937362.44898319</v>
      </c>
      <c r="N339">
        <v>34341769.387370557</v>
      </c>
      <c r="O339">
        <v>1202556688.4648941</v>
      </c>
      <c r="P339">
        <v>2836974224.050252</v>
      </c>
      <c r="Q339">
        <v>126763006.6354339</v>
      </c>
      <c r="R339">
        <v>1134620</v>
      </c>
      <c r="S339">
        <v>2123633</v>
      </c>
      <c r="T339">
        <v>216621229.58421499</v>
      </c>
      <c r="U339">
        <v>111087.8100431872</v>
      </c>
      <c r="V339">
        <v>4357085.5231791316</v>
      </c>
      <c r="W339">
        <v>159664250.92454559</v>
      </c>
      <c r="X339">
        <v>2.65641387E-2</v>
      </c>
      <c r="Y339">
        <v>2.65641387E-2</v>
      </c>
      <c r="Z339">
        <v>1134620</v>
      </c>
      <c r="AA339">
        <v>7944260.4723604182</v>
      </c>
      <c r="AB339">
        <v>2234.4028323995999</v>
      </c>
      <c r="AC339" t="s">
        <v>7799</v>
      </c>
      <c r="AD339">
        <v>81879.103038228495</v>
      </c>
      <c r="AE339" t="s">
        <v>7799</v>
      </c>
      <c r="AF339">
        <v>581.85644084739999</v>
      </c>
      <c r="AG339" t="s">
        <v>7799</v>
      </c>
      <c r="AH339">
        <v>4073.9797294156001</v>
      </c>
      <c r="AI339" t="s">
        <v>7799</v>
      </c>
      <c r="AJ339">
        <v>1089.0425641026</v>
      </c>
      <c r="AK339" t="s">
        <v>7799</v>
      </c>
      <c r="AL339" t="s">
        <v>7799</v>
      </c>
    </row>
    <row r="340" spans="1:38" s="221" customFormat="1" x14ac:dyDescent="0.25">
      <c r="A340" s="446" t="str">
        <f t="shared" si="5"/>
        <v>Provinces/territories with available data2022–2023Ambulatory care services</v>
      </c>
      <c r="B340" t="s">
        <v>413</v>
      </c>
      <c r="C340" t="s">
        <v>198</v>
      </c>
      <c r="D340" t="s">
        <v>191</v>
      </c>
      <c r="E340">
        <v>5092324</v>
      </c>
      <c r="F340">
        <v>78335881</v>
      </c>
      <c r="G340">
        <v>6.1038398200000003E-2</v>
      </c>
      <c r="H340">
        <v>787943</v>
      </c>
      <c r="I340">
        <v>218764414</v>
      </c>
      <c r="J340">
        <v>64644</v>
      </c>
      <c r="K340">
        <v>1805454693</v>
      </c>
      <c r="L340">
        <v>5090500</v>
      </c>
      <c r="M340">
        <v>109420941</v>
      </c>
      <c r="N340">
        <v>19699282</v>
      </c>
      <c r="O340">
        <v>857040425</v>
      </c>
      <c r="P340">
        <v>1689860761</v>
      </c>
      <c r="Q340">
        <v>227745130</v>
      </c>
      <c r="R340">
        <v>787943</v>
      </c>
      <c r="S340">
        <v>64644</v>
      </c>
      <c r="T340">
        <v>108469578</v>
      </c>
      <c r="U340">
        <v>55625.424615384603</v>
      </c>
      <c r="V340">
        <v>5092324</v>
      </c>
      <c r="W340">
        <v>78335881</v>
      </c>
      <c r="X340">
        <v>6.1038398200000003E-2</v>
      </c>
      <c r="Y340">
        <v>6.1038398200000003E-2</v>
      </c>
      <c r="Z340">
        <v>787943</v>
      </c>
      <c r="AA340">
        <v>5090500</v>
      </c>
      <c r="AB340">
        <v>2611.4482051281998</v>
      </c>
      <c r="AC340" t="s">
        <v>7799</v>
      </c>
      <c r="AD340">
        <v>40172.246666666702</v>
      </c>
      <c r="AE340" t="s">
        <v>7799</v>
      </c>
      <c r="AF340">
        <v>404.07333333330001</v>
      </c>
      <c r="AG340" t="s">
        <v>7799</v>
      </c>
      <c r="AH340">
        <v>2610.5128205127999</v>
      </c>
      <c r="AI340" t="s">
        <v>7799</v>
      </c>
      <c r="AJ340">
        <v>33.150769230800002</v>
      </c>
      <c r="AK340" t="s">
        <v>7799</v>
      </c>
      <c r="AL340" t="s">
        <v>7799</v>
      </c>
    </row>
    <row r="341" spans="1:38" s="221" customFormat="1" x14ac:dyDescent="0.25">
      <c r="A341" s="446" t="str">
        <f t="shared" si="5"/>
        <v>Provinces/territories with available data2022–2023Community health services</v>
      </c>
      <c r="B341" t="s">
        <v>413</v>
      </c>
      <c r="C341" t="s">
        <v>198</v>
      </c>
      <c r="D341" t="s">
        <v>193</v>
      </c>
      <c r="E341">
        <v>656304</v>
      </c>
      <c r="F341">
        <v>20600704</v>
      </c>
      <c r="G341">
        <v>3.0874711999999999E-2</v>
      </c>
      <c r="H341">
        <v>1429842</v>
      </c>
      <c r="I341">
        <v>101687343</v>
      </c>
      <c r="J341">
        <v>12263420</v>
      </c>
      <c r="K341">
        <v>812989780</v>
      </c>
      <c r="L341">
        <v>1129600</v>
      </c>
      <c r="M341">
        <v>29337206</v>
      </c>
      <c r="N341">
        <v>6616212</v>
      </c>
      <c r="O341">
        <v>251611084</v>
      </c>
      <c r="P341">
        <v>489811149</v>
      </c>
      <c r="Q341">
        <v>30187498</v>
      </c>
      <c r="R341">
        <v>1429842</v>
      </c>
      <c r="S341">
        <v>12263420</v>
      </c>
      <c r="T341">
        <v>44512145</v>
      </c>
      <c r="U341">
        <v>22826.741025641</v>
      </c>
      <c r="V341">
        <v>656304</v>
      </c>
      <c r="W341">
        <v>20600704</v>
      </c>
      <c r="X341">
        <v>3.0874711999999999E-2</v>
      </c>
      <c r="Y341">
        <v>3.0874711999999999E-2</v>
      </c>
      <c r="Z341">
        <v>1429842</v>
      </c>
      <c r="AA341">
        <v>1129600</v>
      </c>
      <c r="AB341">
        <v>336.5661538462</v>
      </c>
      <c r="AC341" t="s">
        <v>7799</v>
      </c>
      <c r="AD341">
        <v>10564.4635897436</v>
      </c>
      <c r="AE341" t="s">
        <v>7799</v>
      </c>
      <c r="AF341">
        <v>733.25230769229995</v>
      </c>
      <c r="AG341" t="s">
        <v>7799</v>
      </c>
      <c r="AH341">
        <v>579.28205128210004</v>
      </c>
      <c r="AI341" t="s">
        <v>7799</v>
      </c>
      <c r="AJ341">
        <v>6288.9333333332997</v>
      </c>
      <c r="AK341" t="s">
        <v>7799</v>
      </c>
      <c r="AL341" t="s">
        <v>7799</v>
      </c>
    </row>
    <row r="342" spans="1:38" s="221" customFormat="1" x14ac:dyDescent="0.25">
      <c r="A342" s="446" t="str">
        <f t="shared" si="5"/>
        <v>Provinces/territories with available data2022–2023Diagnostic and therapeutic services</v>
      </c>
      <c r="B342" t="s">
        <v>413</v>
      </c>
      <c r="C342" t="s">
        <v>198</v>
      </c>
      <c r="D342" t="s">
        <v>192</v>
      </c>
      <c r="E342">
        <v>3283831</v>
      </c>
      <c r="F342">
        <v>114530157</v>
      </c>
      <c r="G342">
        <v>2.7873014500000001E-2</v>
      </c>
      <c r="H342">
        <v>137557</v>
      </c>
      <c r="I342">
        <v>53094944</v>
      </c>
      <c r="J342">
        <v>630634</v>
      </c>
      <c r="K342">
        <v>2529654070</v>
      </c>
      <c r="L342">
        <v>6551462</v>
      </c>
      <c r="M342">
        <v>146217194</v>
      </c>
      <c r="N342">
        <v>26714658</v>
      </c>
      <c r="O342">
        <v>1138510077</v>
      </c>
      <c r="P342">
        <v>2469493450</v>
      </c>
      <c r="Q342">
        <v>137238218</v>
      </c>
      <c r="R342">
        <v>137557</v>
      </c>
      <c r="S342">
        <v>630634</v>
      </c>
      <c r="T342">
        <v>153257722</v>
      </c>
      <c r="U342">
        <v>78593.7035897436</v>
      </c>
      <c r="V342">
        <v>3283831</v>
      </c>
      <c r="W342">
        <v>114530157</v>
      </c>
      <c r="X342">
        <v>2.7873014500000001E-2</v>
      </c>
      <c r="Y342">
        <v>2.7873014500000001E-2</v>
      </c>
      <c r="Z342">
        <v>137557</v>
      </c>
      <c r="AA342">
        <v>6551462</v>
      </c>
      <c r="AB342">
        <v>1684.0158974358999</v>
      </c>
      <c r="AC342" t="s">
        <v>7799</v>
      </c>
      <c r="AD342">
        <v>58733.413846153802</v>
      </c>
      <c r="AE342" t="s">
        <v>7799</v>
      </c>
      <c r="AF342">
        <v>70.542051282100005</v>
      </c>
      <c r="AG342" t="s">
        <v>7799</v>
      </c>
      <c r="AH342">
        <v>3359.7241025641001</v>
      </c>
      <c r="AI342" t="s">
        <v>7799</v>
      </c>
      <c r="AJ342">
        <v>323.40205128209999</v>
      </c>
      <c r="AK342" t="s">
        <v>7799</v>
      </c>
      <c r="AL342" t="s">
        <v>7799</v>
      </c>
    </row>
    <row r="343" spans="1:38" s="221" customFormat="1" x14ac:dyDescent="0.25">
      <c r="A343" s="446" t="str">
        <f t="shared" si="5"/>
        <v>Provinces/territories with available data2022–2023Nursing inpatient services</v>
      </c>
      <c r="B343" t="s">
        <v>413</v>
      </c>
      <c r="C343" t="s">
        <v>198</v>
      </c>
      <c r="D343" t="s">
        <v>190</v>
      </c>
      <c r="E343">
        <v>18568479</v>
      </c>
      <c r="F343">
        <v>204292541</v>
      </c>
      <c r="G343">
        <v>8.3318648499999995E-2</v>
      </c>
      <c r="H343">
        <v>2965629</v>
      </c>
      <c r="I343">
        <v>655819710</v>
      </c>
      <c r="J343">
        <v>277243</v>
      </c>
      <c r="K343">
        <v>4578059825</v>
      </c>
      <c r="L343">
        <v>15117418</v>
      </c>
      <c r="M343">
        <v>293784035</v>
      </c>
      <c r="N343">
        <v>55321599</v>
      </c>
      <c r="O343">
        <v>2337106010</v>
      </c>
      <c r="P343">
        <v>4536592372</v>
      </c>
      <c r="Q343">
        <v>803830753</v>
      </c>
      <c r="R343">
        <v>2965629</v>
      </c>
      <c r="S343">
        <v>277243</v>
      </c>
      <c r="T343">
        <v>300419804</v>
      </c>
      <c r="U343">
        <v>154061.43794871791</v>
      </c>
      <c r="V343">
        <v>18568479</v>
      </c>
      <c r="W343">
        <v>204292541</v>
      </c>
      <c r="X343">
        <v>8.3318648499999995E-2</v>
      </c>
      <c r="Y343">
        <v>8.3318648499999995E-2</v>
      </c>
      <c r="Z343">
        <v>2965629</v>
      </c>
      <c r="AA343">
        <v>15117418</v>
      </c>
      <c r="AB343">
        <v>9522.2969230768995</v>
      </c>
      <c r="AC343" t="s">
        <v>7799</v>
      </c>
      <c r="AD343">
        <v>104765.4056410256</v>
      </c>
      <c r="AE343" t="s">
        <v>7799</v>
      </c>
      <c r="AF343">
        <v>1520.8353846154</v>
      </c>
      <c r="AG343" t="s">
        <v>7799</v>
      </c>
      <c r="AH343">
        <v>7752.5220512820997</v>
      </c>
      <c r="AI343" t="s">
        <v>7799</v>
      </c>
      <c r="AJ343">
        <v>142.1758974359</v>
      </c>
      <c r="AK343" t="s">
        <v>7799</v>
      </c>
      <c r="AL343" t="s">
        <v>7799</v>
      </c>
    </row>
    <row r="344" spans="1:38" s="221" customFormat="1" x14ac:dyDescent="0.25">
      <c r="A344" s="446" t="str">
        <f t="shared" si="5"/>
        <v>Provinces/territories with available data2022–2023Research, education and other services</v>
      </c>
      <c r="B344" t="s">
        <v>413</v>
      </c>
      <c r="C344" t="s">
        <v>198</v>
      </c>
      <c r="D344" t="s">
        <v>194</v>
      </c>
      <c r="E344">
        <v>173689.51369253121</v>
      </c>
      <c r="F344">
        <v>21403110.384670101</v>
      </c>
      <c r="G344">
        <v>8.0498272999999995E-3</v>
      </c>
      <c r="H344">
        <v>175362.3559803337</v>
      </c>
      <c r="I344">
        <v>80056694.216778904</v>
      </c>
      <c r="J344">
        <v>686299</v>
      </c>
      <c r="K344">
        <v>903171890</v>
      </c>
      <c r="L344">
        <v>687656.96299160644</v>
      </c>
      <c r="M344">
        <v>14696348.666267101</v>
      </c>
      <c r="N344">
        <v>4922886.2176315039</v>
      </c>
      <c r="O344">
        <v>271636200.65281558</v>
      </c>
      <c r="P344">
        <v>277116480.20460689</v>
      </c>
      <c r="Q344">
        <v>5085943.4092742149</v>
      </c>
      <c r="R344">
        <v>175362</v>
      </c>
      <c r="S344">
        <v>686299</v>
      </c>
      <c r="T344">
        <v>27732780.273963451</v>
      </c>
      <c r="U344">
        <v>14221.9386020325</v>
      </c>
      <c r="V344">
        <v>173689.51369253121</v>
      </c>
      <c r="W344">
        <v>21403110.384670101</v>
      </c>
      <c r="X344">
        <v>8.0498272999999995E-3</v>
      </c>
      <c r="Y344">
        <v>8.0498272999999995E-3</v>
      </c>
      <c r="Z344">
        <v>175362</v>
      </c>
      <c r="AA344">
        <v>687656.96299160644</v>
      </c>
      <c r="AB344">
        <v>89.0715454833</v>
      </c>
      <c r="AC344" t="s">
        <v>7799</v>
      </c>
      <c r="AD344">
        <v>10975.954043420599</v>
      </c>
      <c r="AE344" t="s">
        <v>7799</v>
      </c>
      <c r="AF344">
        <v>89.929413323199995</v>
      </c>
      <c r="AG344" t="s">
        <v>7799</v>
      </c>
      <c r="AH344">
        <v>352.64459640600001</v>
      </c>
      <c r="AI344" t="s">
        <v>7799</v>
      </c>
      <c r="AJ344">
        <v>351.94820512820002</v>
      </c>
      <c r="AK344" t="s">
        <v>7799</v>
      </c>
      <c r="AL344" t="s">
        <v>7799</v>
      </c>
    </row>
    <row r="345" spans="1:38" s="221" customFormat="1" x14ac:dyDescent="0.25">
      <c r="A345" s="446" t="str">
        <f t="shared" si="5"/>
        <v>Provinces/territories with available data2022–2023Total</v>
      </c>
      <c r="B345" t="s">
        <v>413</v>
      </c>
      <c r="C345" t="s">
        <v>198</v>
      </c>
      <c r="D345" t="s">
        <v>73</v>
      </c>
      <c r="E345">
        <v>32131713.036871661</v>
      </c>
      <c r="F345">
        <v>598826644.30921566</v>
      </c>
      <c r="G345">
        <v>5.0925251499999998E-2</v>
      </c>
      <c r="H345">
        <v>6630953.4156327136</v>
      </c>
      <c r="I345">
        <v>1379822455.8110299</v>
      </c>
      <c r="J345">
        <v>16045873</v>
      </c>
      <c r="K345">
        <v>13432982677</v>
      </c>
      <c r="L345">
        <v>36520897.435352027</v>
      </c>
      <c r="M345">
        <v>730393087.11525035</v>
      </c>
      <c r="N345">
        <v>147616406.60500211</v>
      </c>
      <c r="O345">
        <v>6058460485.1177092</v>
      </c>
      <c r="P345">
        <v>12299848436.25486</v>
      </c>
      <c r="Q345">
        <v>1330850549.044708</v>
      </c>
      <c r="R345">
        <v>6630953</v>
      </c>
      <c r="S345">
        <v>16045873</v>
      </c>
      <c r="T345">
        <v>851013258.85817838</v>
      </c>
      <c r="U345">
        <v>436417.05582470691</v>
      </c>
      <c r="V345">
        <v>32131713.036871661</v>
      </c>
      <c r="W345">
        <v>598826644.30921566</v>
      </c>
      <c r="X345">
        <v>5.0925251499999998E-2</v>
      </c>
      <c r="Y345">
        <v>5.0925251499999998E-2</v>
      </c>
      <c r="Z345">
        <v>6630953</v>
      </c>
      <c r="AA345">
        <v>36520897.435352027</v>
      </c>
      <c r="AB345">
        <v>16477.801557370101</v>
      </c>
      <c r="AC345" t="s">
        <v>7799</v>
      </c>
      <c r="AD345">
        <v>307090.58682523877</v>
      </c>
      <c r="AE345" t="s">
        <v>7799</v>
      </c>
      <c r="AF345">
        <v>3400.4889310937001</v>
      </c>
      <c r="AG345" t="s">
        <v>7799</v>
      </c>
      <c r="AH345">
        <v>18728.665351462601</v>
      </c>
      <c r="AI345" t="s">
        <v>7799</v>
      </c>
      <c r="AJ345">
        <v>8228.6528205127997</v>
      </c>
      <c r="AK345" t="s">
        <v>7799</v>
      </c>
      <c r="AL345" t="s">
        <v>7799</v>
      </c>
    </row>
    <row r="346" spans="1:38" s="221" customFormat="1" x14ac:dyDescent="0.25">
      <c r="A346" s="446" t="str">
        <f t="shared" si="5"/>
        <v>Provinces/territories with available data2023–2024Administrative and support services</v>
      </c>
      <c r="B346" t="s">
        <v>413</v>
      </c>
      <c r="C346" t="s">
        <v>199</v>
      </c>
      <c r="D346" t="s">
        <v>189</v>
      </c>
      <c r="E346">
        <v>4089021.8651224049</v>
      </c>
      <c r="F346">
        <v>169280273.3686026</v>
      </c>
      <c r="G346">
        <v>2.3585617400000002E-2</v>
      </c>
      <c r="H346">
        <v>1090210.1518754601</v>
      </c>
      <c r="I346">
        <v>285092195.24540812</v>
      </c>
      <c r="J346">
        <v>2034781</v>
      </c>
      <c r="K346">
        <v>3011801947</v>
      </c>
      <c r="L346">
        <v>7889804.2119683595</v>
      </c>
      <c r="M346">
        <v>147263830.58995831</v>
      </c>
      <c r="N346">
        <v>35723022.316678353</v>
      </c>
      <c r="O346">
        <v>1347350996.985404</v>
      </c>
      <c r="P346">
        <v>3183063744.2811599</v>
      </c>
      <c r="Q346">
        <v>146046990.95471871</v>
      </c>
      <c r="R346">
        <v>1090210</v>
      </c>
      <c r="S346">
        <v>2034781</v>
      </c>
      <c r="T346" s="493">
        <v>212217308.70227888</v>
      </c>
      <c r="U346" s="493">
        <v>108412.4182387121</v>
      </c>
      <c r="V346">
        <v>4089021.8651224049</v>
      </c>
      <c r="W346">
        <v>169280273.3686026</v>
      </c>
      <c r="X346">
        <v>2.3585617400000002E-2</v>
      </c>
      <c r="Y346">
        <v>2.3585617400000002E-2</v>
      </c>
      <c r="Z346">
        <v>1090210</v>
      </c>
      <c r="AA346">
        <v>7889804.2119683595</v>
      </c>
      <c r="AB346">
        <v>2088.9000588109002</v>
      </c>
      <c r="AC346" t="s">
        <v>7799</v>
      </c>
      <c r="AD346">
        <v>86477.789715761202</v>
      </c>
      <c r="AE346" t="s">
        <v>7799</v>
      </c>
      <c r="AF346">
        <v>556.94005204370001</v>
      </c>
      <c r="AG346" t="s">
        <v>7799</v>
      </c>
      <c r="AH346">
        <v>4030.5513215675001</v>
      </c>
      <c r="AI346" t="s">
        <v>7799</v>
      </c>
      <c r="AJ346">
        <v>1039.4794380587</v>
      </c>
      <c r="AK346" t="s">
        <v>7799</v>
      </c>
      <c r="AL346" t="s">
        <v>7799</v>
      </c>
    </row>
    <row r="347" spans="1:38" s="221" customFormat="1" x14ac:dyDescent="0.25">
      <c r="A347" s="446" t="str">
        <f t="shared" si="5"/>
        <v>Provinces/territories with available data2023–2024Ambulatory care services</v>
      </c>
      <c r="B347" t="s">
        <v>413</v>
      </c>
      <c r="C347" t="s">
        <v>199</v>
      </c>
      <c r="D347" t="s">
        <v>191</v>
      </c>
      <c r="E347">
        <v>5098018</v>
      </c>
      <c r="F347">
        <v>84339829</v>
      </c>
      <c r="G347">
        <v>5.7000678899999997E-2</v>
      </c>
      <c r="H347">
        <v>1027215</v>
      </c>
      <c r="I347">
        <v>290551134</v>
      </c>
      <c r="J347">
        <v>73848</v>
      </c>
      <c r="K347">
        <v>2021802170</v>
      </c>
      <c r="L347">
        <v>4761396</v>
      </c>
      <c r="M347">
        <v>109408099</v>
      </c>
      <c r="N347">
        <v>20179694</v>
      </c>
      <c r="O347">
        <v>948654712</v>
      </c>
      <c r="P347">
        <v>1901861308</v>
      </c>
      <c r="Q347">
        <v>260144771</v>
      </c>
      <c r="R347">
        <v>1027215</v>
      </c>
      <c r="S347">
        <v>73848</v>
      </c>
      <c r="T347" s="493">
        <v>110718604</v>
      </c>
      <c r="U347" s="493">
        <v>56561.228097062602</v>
      </c>
      <c r="V347">
        <v>5098018</v>
      </c>
      <c r="W347">
        <v>84339829</v>
      </c>
      <c r="X347">
        <v>5.7000678899999997E-2</v>
      </c>
      <c r="Y347">
        <v>5.7000678899999997E-2</v>
      </c>
      <c r="Z347">
        <v>1027215</v>
      </c>
      <c r="AA347">
        <v>4761396</v>
      </c>
      <c r="AB347">
        <v>2604.3514687101001</v>
      </c>
      <c r="AC347" t="s">
        <v>7799</v>
      </c>
      <c r="AD347">
        <v>43085.480970625802</v>
      </c>
      <c r="AE347" t="s">
        <v>7799</v>
      </c>
      <c r="AF347">
        <v>524.75862068970002</v>
      </c>
      <c r="AG347" t="s">
        <v>7799</v>
      </c>
      <c r="AH347">
        <v>2432.3862068966</v>
      </c>
      <c r="AI347" t="s">
        <v>7799</v>
      </c>
      <c r="AJ347">
        <v>37.725670498100001</v>
      </c>
      <c r="AK347" t="s">
        <v>7799</v>
      </c>
      <c r="AL347" t="s">
        <v>7799</v>
      </c>
    </row>
    <row r="348" spans="1:38" s="221" customFormat="1" x14ac:dyDescent="0.25">
      <c r="A348" s="446" t="str">
        <f t="shared" si="5"/>
        <v>Provinces/territories with available data2023–2024Community health services</v>
      </c>
      <c r="B348" t="s">
        <v>413</v>
      </c>
      <c r="C348" t="s">
        <v>199</v>
      </c>
      <c r="D348" t="s">
        <v>193</v>
      </c>
      <c r="E348">
        <v>631819</v>
      </c>
      <c r="F348">
        <v>20356933</v>
      </c>
      <c r="G348">
        <v>3.0102742599999999E-2</v>
      </c>
      <c r="H348">
        <v>1584415</v>
      </c>
      <c r="I348">
        <v>105037792</v>
      </c>
      <c r="J348">
        <v>13082664</v>
      </c>
      <c r="K348">
        <v>863955868</v>
      </c>
      <c r="L348">
        <v>1093818</v>
      </c>
      <c r="M348">
        <v>31219704</v>
      </c>
      <c r="N348">
        <v>6773531</v>
      </c>
      <c r="O348">
        <v>280585818</v>
      </c>
      <c r="P348">
        <v>540712498</v>
      </c>
      <c r="Q348">
        <v>36527174</v>
      </c>
      <c r="R348">
        <v>1584415</v>
      </c>
      <c r="S348">
        <v>13082664</v>
      </c>
      <c r="T348" s="493">
        <v>42429362</v>
      </c>
      <c r="U348" s="493">
        <v>21675.280715198001</v>
      </c>
      <c r="V348">
        <v>631819</v>
      </c>
      <c r="W348">
        <v>20356933</v>
      </c>
      <c r="X348">
        <v>3.0102742599999999E-2</v>
      </c>
      <c r="Y348">
        <v>3.0102742599999999E-2</v>
      </c>
      <c r="Z348">
        <v>1584415</v>
      </c>
      <c r="AA348">
        <v>1093818</v>
      </c>
      <c r="AB348">
        <v>322.76832694759997</v>
      </c>
      <c r="AC348" t="s">
        <v>7799</v>
      </c>
      <c r="AD348">
        <v>10399.454916986</v>
      </c>
      <c r="AE348" t="s">
        <v>7799</v>
      </c>
      <c r="AF348">
        <v>809.4074074074</v>
      </c>
      <c r="AG348" t="s">
        <v>7799</v>
      </c>
      <c r="AH348">
        <v>558.78314176250001</v>
      </c>
      <c r="AI348" t="s">
        <v>7799</v>
      </c>
      <c r="AJ348">
        <v>6683.3532567049997</v>
      </c>
      <c r="AK348" t="s">
        <v>7799</v>
      </c>
      <c r="AL348" t="s">
        <v>7799</v>
      </c>
    </row>
    <row r="349" spans="1:38" s="221" customFormat="1" x14ac:dyDescent="0.25">
      <c r="A349" s="446" t="str">
        <f t="shared" si="5"/>
        <v>Provinces/territories with available data2023–2024Diagnostic and therapeutic services</v>
      </c>
      <c r="B349" t="s">
        <v>413</v>
      </c>
      <c r="C349" t="s">
        <v>199</v>
      </c>
      <c r="D349" t="s">
        <v>192</v>
      </c>
      <c r="E349">
        <v>3233951</v>
      </c>
      <c r="F349">
        <v>119743279</v>
      </c>
      <c r="G349">
        <v>2.62971527E-2</v>
      </c>
      <c r="H349">
        <v>226173</v>
      </c>
      <c r="I349">
        <v>77884717</v>
      </c>
      <c r="J349">
        <v>677716</v>
      </c>
      <c r="K349">
        <v>2796179084</v>
      </c>
      <c r="L349">
        <v>5935902</v>
      </c>
      <c r="M349">
        <v>146982905</v>
      </c>
      <c r="N349">
        <v>26740128</v>
      </c>
      <c r="O349">
        <v>1241805523</v>
      </c>
      <c r="P349">
        <v>2707094516</v>
      </c>
      <c r="Q349">
        <v>159493885</v>
      </c>
      <c r="R349">
        <v>226173</v>
      </c>
      <c r="S349">
        <v>677716</v>
      </c>
      <c r="T349" s="493">
        <v>150621247</v>
      </c>
      <c r="U349" s="493">
        <v>76945.720051085606</v>
      </c>
      <c r="V349">
        <v>3233951</v>
      </c>
      <c r="W349">
        <v>119743279</v>
      </c>
      <c r="X349">
        <v>2.62971527E-2</v>
      </c>
      <c r="Y349">
        <v>2.62971527E-2</v>
      </c>
      <c r="Z349">
        <v>226173</v>
      </c>
      <c r="AA349">
        <v>5935902</v>
      </c>
      <c r="AB349">
        <v>1652.0822477649999</v>
      </c>
      <c r="AC349" t="s">
        <v>7799</v>
      </c>
      <c r="AD349">
        <v>61171.534610472503</v>
      </c>
      <c r="AE349" t="s">
        <v>7799</v>
      </c>
      <c r="AF349">
        <v>115.5417624521</v>
      </c>
      <c r="AG349" t="s">
        <v>7799</v>
      </c>
      <c r="AH349">
        <v>3032.3892720306999</v>
      </c>
      <c r="AI349" t="s">
        <v>7799</v>
      </c>
      <c r="AJ349">
        <v>346.21507024269999</v>
      </c>
      <c r="AK349" t="s">
        <v>7799</v>
      </c>
      <c r="AL349" t="s">
        <v>7799</v>
      </c>
    </row>
    <row r="350" spans="1:38" s="221" customFormat="1" x14ac:dyDescent="0.25">
      <c r="A350" s="446" t="str">
        <f t="shared" si="5"/>
        <v>Provinces/territories with available data2023–2024Nursing inpatient services</v>
      </c>
      <c r="B350" t="s">
        <v>413</v>
      </c>
      <c r="C350" t="s">
        <v>199</v>
      </c>
      <c r="D350" t="s">
        <v>190</v>
      </c>
      <c r="E350">
        <v>18754361</v>
      </c>
      <c r="F350">
        <v>219712829</v>
      </c>
      <c r="G350">
        <v>7.8645456399999994E-2</v>
      </c>
      <c r="H350">
        <v>3640655</v>
      </c>
      <c r="I350">
        <v>872737988</v>
      </c>
      <c r="J350">
        <v>277370</v>
      </c>
      <c r="K350">
        <v>5154484000</v>
      </c>
      <c r="L350">
        <v>14059943</v>
      </c>
      <c r="M350">
        <v>295159232</v>
      </c>
      <c r="N350">
        <v>56778195</v>
      </c>
      <c r="O350">
        <v>2590619620</v>
      </c>
      <c r="P350">
        <v>5059323576</v>
      </c>
      <c r="Q350">
        <v>911661796</v>
      </c>
      <c r="R350">
        <v>3640655</v>
      </c>
      <c r="S350">
        <v>277370</v>
      </c>
      <c r="T350" s="493">
        <v>299163410</v>
      </c>
      <c r="U350" s="493">
        <v>152829.32822477652</v>
      </c>
      <c r="V350">
        <v>18754361</v>
      </c>
      <c r="W350">
        <v>219712829</v>
      </c>
      <c r="X350">
        <v>7.8645456399999994E-2</v>
      </c>
      <c r="Y350">
        <v>7.8645456399999994E-2</v>
      </c>
      <c r="Z350">
        <v>3640655</v>
      </c>
      <c r="AA350">
        <v>14059943</v>
      </c>
      <c r="AB350">
        <v>9580.7719029374002</v>
      </c>
      <c r="AC350" t="s">
        <v>7799</v>
      </c>
      <c r="AD350">
        <v>112241.5473818646</v>
      </c>
      <c r="AE350" t="s">
        <v>7799</v>
      </c>
      <c r="AF350">
        <v>1859.8492975734</v>
      </c>
      <c r="AG350" t="s">
        <v>7799</v>
      </c>
      <c r="AH350">
        <v>7182.6017879949004</v>
      </c>
      <c r="AI350" t="s">
        <v>7799</v>
      </c>
      <c r="AJ350">
        <v>141.69604086850001</v>
      </c>
      <c r="AK350" t="s">
        <v>7799</v>
      </c>
      <c r="AL350" t="s">
        <v>7799</v>
      </c>
    </row>
    <row r="351" spans="1:38" s="221" customFormat="1" x14ac:dyDescent="0.25">
      <c r="A351" s="446" t="str">
        <f t="shared" si="5"/>
        <v>Provinces/territories with available data2023–2024Research, education and other services</v>
      </c>
      <c r="B351" t="s">
        <v>413</v>
      </c>
      <c r="C351" t="s">
        <v>199</v>
      </c>
      <c r="D351" t="s">
        <v>194</v>
      </c>
      <c r="E351">
        <v>166080.60634161491</v>
      </c>
      <c r="F351">
        <v>23258232.31019913</v>
      </c>
      <c r="G351">
        <v>7.0900950999999999E-3</v>
      </c>
      <c r="H351">
        <v>251632.72300408469</v>
      </c>
      <c r="I351">
        <v>77360661.040970623</v>
      </c>
      <c r="J351">
        <v>882302</v>
      </c>
      <c r="K351">
        <v>976457006</v>
      </c>
      <c r="L351">
        <v>633522.70339084195</v>
      </c>
      <c r="M351">
        <v>14334857.006544201</v>
      </c>
      <c r="N351">
        <v>5255191.6072240956</v>
      </c>
      <c r="O351">
        <v>285245796.98975688</v>
      </c>
      <c r="P351">
        <v>407773480.3780756</v>
      </c>
      <c r="Q351">
        <v>15147614.68289596</v>
      </c>
      <c r="R351">
        <v>251633</v>
      </c>
      <c r="S351">
        <v>882302</v>
      </c>
      <c r="T351" s="493">
        <v>29813439.246768929</v>
      </c>
      <c r="U351" s="493">
        <v>15230.364877021098</v>
      </c>
      <c r="V351">
        <v>166080.60634161491</v>
      </c>
      <c r="W351">
        <v>23258232.31019913</v>
      </c>
      <c r="X351">
        <v>7.0900950999999999E-3</v>
      </c>
      <c r="Y351">
        <v>7.0900950999999999E-3</v>
      </c>
      <c r="Z351">
        <v>251633</v>
      </c>
      <c r="AA351">
        <v>633522.70339084195</v>
      </c>
      <c r="AB351">
        <v>84.843221630499997</v>
      </c>
      <c r="AC351" t="s">
        <v>7799</v>
      </c>
      <c r="AD351">
        <v>11881.600158466999</v>
      </c>
      <c r="AE351" t="s">
        <v>7799</v>
      </c>
      <c r="AF351">
        <v>128.54800664320001</v>
      </c>
      <c r="AG351" t="s">
        <v>7799</v>
      </c>
      <c r="AH351">
        <v>323.63867350750002</v>
      </c>
      <c r="AI351" t="s">
        <v>7799</v>
      </c>
      <c r="AJ351">
        <v>450.72899106</v>
      </c>
      <c r="AK351" t="s">
        <v>7799</v>
      </c>
      <c r="AL351" t="s">
        <v>7799</v>
      </c>
    </row>
    <row r="352" spans="1:38" s="221" customFormat="1" x14ac:dyDescent="0.25">
      <c r="A352" s="446" t="str">
        <f t="shared" si="5"/>
        <v>Provinces/territories with available data2023–2024Total</v>
      </c>
      <c r="B352" t="s">
        <v>413</v>
      </c>
      <c r="C352" t="s">
        <v>199</v>
      </c>
      <c r="D352" t="s">
        <v>73</v>
      </c>
      <c r="E352">
        <v>31973251.471464019</v>
      </c>
      <c r="F352">
        <v>636691375.67880166</v>
      </c>
      <c r="G352">
        <v>4.7816573799999998E-2</v>
      </c>
      <c r="H352">
        <v>7820300.8748795446</v>
      </c>
      <c r="I352">
        <v>1708664487.2863791</v>
      </c>
      <c r="J352">
        <v>17028681</v>
      </c>
      <c r="K352">
        <v>14824680075</v>
      </c>
      <c r="L352">
        <v>34374385.915359199</v>
      </c>
      <c r="M352">
        <v>744368627.59650254</v>
      </c>
      <c r="N352">
        <v>151449761.92390251</v>
      </c>
      <c r="O352">
        <v>6694262466.9751606</v>
      </c>
      <c r="P352">
        <v>13799829122.659241</v>
      </c>
      <c r="Q352">
        <v>1529022231.637615</v>
      </c>
      <c r="R352">
        <v>7820301</v>
      </c>
      <c r="S352">
        <v>17028681</v>
      </c>
      <c r="T352" s="493">
        <v>844963370.9490478</v>
      </c>
      <c r="U352" s="493">
        <v>431654.34020385589</v>
      </c>
      <c r="V352">
        <v>31973251.471464019</v>
      </c>
      <c r="W352">
        <v>636691375.67880166</v>
      </c>
      <c r="X352">
        <v>4.7816573799999998E-2</v>
      </c>
      <c r="Y352">
        <v>4.7816573799999998E-2</v>
      </c>
      <c r="Z352">
        <v>7820301</v>
      </c>
      <c r="AA352">
        <v>34374385.915359199</v>
      </c>
      <c r="AB352">
        <v>16333.7172268015</v>
      </c>
      <c r="AC352" t="s">
        <v>7799</v>
      </c>
      <c r="AD352">
        <v>325257.40775417711</v>
      </c>
      <c r="AE352" t="s">
        <v>7799</v>
      </c>
      <c r="AF352">
        <v>3995.0451468094998</v>
      </c>
      <c r="AG352" t="s">
        <v>7799</v>
      </c>
      <c r="AH352">
        <v>17560.350403759501</v>
      </c>
      <c r="AI352" t="s">
        <v>7799</v>
      </c>
      <c r="AJ352">
        <v>8699.1984674329997</v>
      </c>
      <c r="AK352" t="s">
        <v>7799</v>
      </c>
      <c r="AL352" t="s">
        <v>7799</v>
      </c>
    </row>
    <row r="353" spans="1:38" s="221" customFormat="1" x14ac:dyDescent="0.25">
      <c r="A353" s="446" t="str">
        <f t="shared" si="5"/>
        <v>Saskatchewan2019–2020Administrative and support services</v>
      </c>
      <c r="B353" t="s">
        <v>426</v>
      </c>
      <c r="C353" t="s">
        <v>195</v>
      </c>
      <c r="D353" t="s">
        <v>189</v>
      </c>
      <c r="E353">
        <v>7227.1234405163004</v>
      </c>
      <c r="F353">
        <v>319195.04745472112</v>
      </c>
      <c r="G353">
        <v>2.21404184E-2</v>
      </c>
      <c r="H353">
        <v>83.780751240200004</v>
      </c>
      <c r="I353">
        <v>3785928.346599305</v>
      </c>
      <c r="J353">
        <v>7986325.9791396596</v>
      </c>
      <c r="K353">
        <v>276667701.41422248</v>
      </c>
      <c r="L353">
        <v>57815.4285260951</v>
      </c>
      <c r="M353">
        <v>25</v>
      </c>
      <c r="N353">
        <v>1868071.9830046131</v>
      </c>
      <c r="O353">
        <v>15023795.50342075</v>
      </c>
      <c r="P353"/>
      <c r="Q353">
        <v>24.9677735484</v>
      </c>
      <c r="R353">
        <v>84</v>
      </c>
      <c r="S353">
        <v>7986326</v>
      </c>
      <c r="T353">
        <v>10180903.913790749</v>
      </c>
      <c r="U353">
        <v>5200.9726251804996</v>
      </c>
      <c r="V353">
        <v>7227.1234405163004</v>
      </c>
      <c r="W353">
        <v>319195.04745472112</v>
      </c>
      <c r="X353">
        <v>2.21404184E-2</v>
      </c>
      <c r="Y353">
        <v>2.21404184E-2</v>
      </c>
      <c r="Z353" t="s">
        <v>5863</v>
      </c>
      <c r="AA353">
        <v>57815.4285260951</v>
      </c>
      <c r="AB353">
        <v>3.6920170833000001</v>
      </c>
      <c r="AC353" t="s">
        <v>7799</v>
      </c>
      <c r="AD353">
        <v>163.06260406370001</v>
      </c>
      <c r="AE353" t="s">
        <v>7799</v>
      </c>
      <c r="AF353">
        <v>4.2799872900000001E-2</v>
      </c>
      <c r="AG353" t="s">
        <v>7800</v>
      </c>
      <c r="AH353">
        <v>29.5353402432</v>
      </c>
      <c r="AI353" t="s">
        <v>7799</v>
      </c>
      <c r="AJ353">
        <v>4079.8600148862001</v>
      </c>
      <c r="AK353" t="s">
        <v>7799</v>
      </c>
      <c r="AL353" t="s">
        <v>7799</v>
      </c>
    </row>
    <row r="354" spans="1:38" s="221" customFormat="1" x14ac:dyDescent="0.25">
      <c r="A354" s="446" t="str">
        <f t="shared" si="5"/>
        <v>Saskatchewan2019–2020Ambulatory care services</v>
      </c>
      <c r="B354" t="s">
        <v>426</v>
      </c>
      <c r="C354" t="s">
        <v>195</v>
      </c>
      <c r="D354" t="s">
        <v>191</v>
      </c>
      <c r="E354">
        <v>1679</v>
      </c>
      <c r="F354">
        <v>100962</v>
      </c>
      <c r="G354">
        <v>1.63579856E-2</v>
      </c>
      <c r="H354">
        <v>336</v>
      </c>
      <c r="I354">
        <v>682010</v>
      </c>
      <c r="J354">
        <v>2999540</v>
      </c>
      <c r="K354">
        <v>162930670</v>
      </c>
      <c r="L354">
        <v>16259</v>
      </c>
      <c r="M354"/>
      <c r="N354">
        <v>783069</v>
      </c>
      <c r="O354">
        <v>6472544</v>
      </c>
      <c r="P354"/>
      <c r="Q354"/>
      <c r="R354">
        <v>336</v>
      </c>
      <c r="S354">
        <v>2999540</v>
      </c>
      <c r="T354">
        <v>3885586</v>
      </c>
      <c r="U354">
        <v>1984.9736909323001</v>
      </c>
      <c r="V354">
        <v>1679</v>
      </c>
      <c r="W354">
        <v>100962</v>
      </c>
      <c r="X354">
        <v>1.63579856E-2</v>
      </c>
      <c r="Y354">
        <v>1.63579856E-2</v>
      </c>
      <c r="Z354" t="s">
        <v>5863</v>
      </c>
      <c r="AA354">
        <v>16259</v>
      </c>
      <c r="AB354">
        <v>0.85772669219999997</v>
      </c>
      <c r="AC354" t="s">
        <v>7799</v>
      </c>
      <c r="AD354">
        <v>51.577011494300002</v>
      </c>
      <c r="AE354" t="s">
        <v>7799</v>
      </c>
      <c r="AF354">
        <v>0.1716475096</v>
      </c>
      <c r="AG354" t="s">
        <v>7800</v>
      </c>
      <c r="AH354">
        <v>8.3060025542999991</v>
      </c>
      <c r="AI354" t="s">
        <v>7799</v>
      </c>
      <c r="AJ354">
        <v>1532.3320561941</v>
      </c>
      <c r="AK354" t="s">
        <v>7799</v>
      </c>
      <c r="AL354" t="s">
        <v>7799</v>
      </c>
    </row>
    <row r="355" spans="1:38" s="221" customFormat="1" x14ac:dyDescent="0.25">
      <c r="A355" s="446" t="str">
        <f t="shared" si="5"/>
        <v>Saskatchewan2019–2020Community health services</v>
      </c>
      <c r="B355" t="s">
        <v>426</v>
      </c>
      <c r="C355" t="s">
        <v>195</v>
      </c>
      <c r="D355" t="s">
        <v>193</v>
      </c>
      <c r="E355">
        <v>8770</v>
      </c>
      <c r="F355">
        <v>123780</v>
      </c>
      <c r="G355">
        <v>6.6163711799999997E-2</v>
      </c>
      <c r="H355"/>
      <c r="I355">
        <v>525538</v>
      </c>
      <c r="J355">
        <v>2026882</v>
      </c>
      <c r="K355">
        <v>88885954</v>
      </c>
      <c r="L355">
        <v>29709</v>
      </c>
      <c r="M355"/>
      <c r="N355">
        <v>416880</v>
      </c>
      <c r="O355">
        <v>6893755</v>
      </c>
      <c r="P355"/>
      <c r="Q355"/>
      <c r="R355" t="s">
        <v>5900</v>
      </c>
      <c r="S355">
        <v>2026882</v>
      </c>
      <c r="T355">
        <v>2576312</v>
      </c>
      <c r="U355">
        <v>1316.1236270754</v>
      </c>
      <c r="V355">
        <v>8770</v>
      </c>
      <c r="W355">
        <v>123780</v>
      </c>
      <c r="X355">
        <v>6.6163711799999997E-2</v>
      </c>
      <c r="Y355">
        <v>6.6163711799999997E-2</v>
      </c>
      <c r="Z355" t="s">
        <v>5900</v>
      </c>
      <c r="AA355">
        <v>29709</v>
      </c>
      <c r="AB355">
        <v>4.4802043423000004</v>
      </c>
      <c r="AC355" t="s">
        <v>7799</v>
      </c>
      <c r="AD355">
        <v>63.233716475100003</v>
      </c>
      <c r="AE355" t="s">
        <v>7799</v>
      </c>
      <c r="AF355"/>
      <c r="AG355" t="s">
        <v>7799</v>
      </c>
      <c r="AH355">
        <v>15.1770114943</v>
      </c>
      <c r="AI355" t="s">
        <v>7799</v>
      </c>
      <c r="AJ355">
        <v>1035.4441890165999</v>
      </c>
      <c r="AK355" t="s">
        <v>7799</v>
      </c>
      <c r="AL355" t="s">
        <v>7799</v>
      </c>
    </row>
    <row r="356" spans="1:38" s="221" customFormat="1" x14ac:dyDescent="0.25">
      <c r="A356" s="446" t="str">
        <f t="shared" si="5"/>
        <v>Saskatchewan2019–2020Diagnostic and therapeutic services</v>
      </c>
      <c r="B356" t="s">
        <v>426</v>
      </c>
      <c r="C356" t="s">
        <v>195</v>
      </c>
      <c r="D356" t="s">
        <v>192</v>
      </c>
      <c r="E356">
        <v>14574</v>
      </c>
      <c r="F356">
        <v>187252</v>
      </c>
      <c r="G356">
        <v>7.2210716199999997E-2</v>
      </c>
      <c r="H356">
        <v>9995</v>
      </c>
      <c r="I356">
        <v>2118452</v>
      </c>
      <c r="J356">
        <v>4209841</v>
      </c>
      <c r="K356">
        <v>200218578</v>
      </c>
      <c r="L356">
        <v>21090</v>
      </c>
      <c r="M356"/>
      <c r="N356">
        <v>955113</v>
      </c>
      <c r="O356">
        <v>8474805</v>
      </c>
      <c r="P356"/>
      <c r="Q356"/>
      <c r="R356">
        <v>9995</v>
      </c>
      <c r="S356">
        <v>4209841</v>
      </c>
      <c r="T356">
        <v>5376775</v>
      </c>
      <c r="U356">
        <v>2746.7560664112002</v>
      </c>
      <c r="V356">
        <v>14574</v>
      </c>
      <c r="W356">
        <v>187252</v>
      </c>
      <c r="X356">
        <v>7.2210716199999997E-2</v>
      </c>
      <c r="Y356">
        <v>7.2210716199999997E-2</v>
      </c>
      <c r="Z356">
        <v>9995</v>
      </c>
      <c r="AA356">
        <v>21090</v>
      </c>
      <c r="AB356">
        <v>7.4452107280000002</v>
      </c>
      <c r="AC356" t="s">
        <v>7799</v>
      </c>
      <c r="AD356">
        <v>95.658748403600001</v>
      </c>
      <c r="AE356" t="s">
        <v>7799</v>
      </c>
      <c r="AF356">
        <v>5.1060025542999998</v>
      </c>
      <c r="AG356" t="s">
        <v>7799</v>
      </c>
      <c r="AH356">
        <v>10.7739463602</v>
      </c>
      <c r="AI356" t="s">
        <v>7799</v>
      </c>
      <c r="AJ356">
        <v>2150.6212005109001</v>
      </c>
      <c r="AK356" t="s">
        <v>7799</v>
      </c>
      <c r="AL356" t="s">
        <v>7799</v>
      </c>
    </row>
    <row r="357" spans="1:38" s="221" customFormat="1" x14ac:dyDescent="0.25">
      <c r="A357" s="446" t="str">
        <f t="shared" si="5"/>
        <v>Saskatchewan2019–2020Nursing inpatient services</v>
      </c>
      <c r="B357" t="s">
        <v>426</v>
      </c>
      <c r="C357" t="s">
        <v>195</v>
      </c>
      <c r="D357" t="s">
        <v>190</v>
      </c>
      <c r="E357">
        <v>11206</v>
      </c>
      <c r="F357">
        <v>304350</v>
      </c>
      <c r="G357">
        <v>3.5511921799999999E-2</v>
      </c>
      <c r="H357">
        <v>4385</v>
      </c>
      <c r="I357">
        <v>1464659</v>
      </c>
      <c r="J357">
        <v>10160237</v>
      </c>
      <c r="K357">
        <v>550927399</v>
      </c>
      <c r="L357">
        <v>57180</v>
      </c>
      <c r="M357"/>
      <c r="N357">
        <v>2588325</v>
      </c>
      <c r="O357">
        <v>23800538</v>
      </c>
      <c r="P357"/>
      <c r="Q357"/>
      <c r="R357">
        <v>4385</v>
      </c>
      <c r="S357">
        <v>10160237</v>
      </c>
      <c r="T357">
        <v>13068503</v>
      </c>
      <c r="U357">
        <v>6676.1190293742002</v>
      </c>
      <c r="V357">
        <v>11206</v>
      </c>
      <c r="W357">
        <v>304350</v>
      </c>
      <c r="X357">
        <v>3.5511921799999999E-2</v>
      </c>
      <c r="Y357">
        <v>3.5511921799999999E-2</v>
      </c>
      <c r="Z357">
        <v>4385</v>
      </c>
      <c r="AA357">
        <v>57180</v>
      </c>
      <c r="AB357">
        <v>5.7246487867000004</v>
      </c>
      <c r="AC357" t="s">
        <v>7799</v>
      </c>
      <c r="AD357">
        <v>155.4789272031</v>
      </c>
      <c r="AE357" t="s">
        <v>7799</v>
      </c>
      <c r="AF357">
        <v>2.2401021711000002</v>
      </c>
      <c r="AG357" t="s">
        <v>7799</v>
      </c>
      <c r="AH357">
        <v>29.210727969299999</v>
      </c>
      <c r="AI357" t="s">
        <v>7799</v>
      </c>
      <c r="AJ357">
        <v>5190.4148148147997</v>
      </c>
      <c r="AK357" t="s">
        <v>7799</v>
      </c>
      <c r="AL357" t="s">
        <v>7799</v>
      </c>
    </row>
    <row r="358" spans="1:38" s="221" customFormat="1" x14ac:dyDescent="0.25">
      <c r="A358" s="446" t="str">
        <f t="shared" si="5"/>
        <v>Saskatchewan2019–2020Research, education and other services</v>
      </c>
      <c r="B358" t="s">
        <v>426</v>
      </c>
      <c r="C358" t="s">
        <v>195</v>
      </c>
      <c r="D358" t="s">
        <v>194</v>
      </c>
      <c r="E358"/>
      <c r="F358">
        <v>1578</v>
      </c>
      <c r="G358"/>
      <c r="H358"/>
      <c r="I358">
        <v>1110900.6903021929</v>
      </c>
      <c r="J358">
        <v>325996.75173825503</v>
      </c>
      <c r="K358">
        <v>11557054.07196093</v>
      </c>
      <c r="L358">
        <v>411.29069139789999</v>
      </c>
      <c r="M358"/>
      <c r="N358">
        <v>70642.474602283095</v>
      </c>
      <c r="O358">
        <v>133033.31413735749</v>
      </c>
      <c r="P358">
        <v>82.671072415799998</v>
      </c>
      <c r="Q358"/>
      <c r="R358" t="s">
        <v>5900</v>
      </c>
      <c r="S358">
        <v>325997</v>
      </c>
      <c r="T358">
        <v>398217.22634053812</v>
      </c>
      <c r="U358">
        <v>203.43153325189999</v>
      </c>
      <c r="V358" t="s">
        <v>74</v>
      </c>
      <c r="W358" t="s">
        <v>5863</v>
      </c>
      <c r="X358" t="s">
        <v>74</v>
      </c>
      <c r="Y358" t="s">
        <v>74</v>
      </c>
      <c r="Z358" t="s">
        <v>5900</v>
      </c>
      <c r="AA358" t="s">
        <v>5863</v>
      </c>
      <c r="AB358"/>
      <c r="AC358" t="s">
        <v>7799</v>
      </c>
      <c r="AD358">
        <v>0.8061302682</v>
      </c>
      <c r="AE358" t="s">
        <v>7800</v>
      </c>
      <c r="AF358"/>
      <c r="AG358" t="s">
        <v>7799</v>
      </c>
      <c r="AH358">
        <v>0.21011018719999999</v>
      </c>
      <c r="AI358" t="s">
        <v>7800</v>
      </c>
      <c r="AJ358">
        <v>166.53729335290001</v>
      </c>
      <c r="AK358" t="s">
        <v>7799</v>
      </c>
      <c r="AL358" t="s">
        <v>7799</v>
      </c>
    </row>
    <row r="359" spans="1:38" s="221" customFormat="1" x14ac:dyDescent="0.25">
      <c r="A359" s="446" t="str">
        <f t="shared" si="5"/>
        <v>Saskatchewan2019–2020Total</v>
      </c>
      <c r="B359" t="s">
        <v>426</v>
      </c>
      <c r="C359" t="s">
        <v>195</v>
      </c>
      <c r="D359" t="s">
        <v>73</v>
      </c>
      <c r="E359">
        <v>43456.123440516298</v>
      </c>
      <c r="F359">
        <v>1037117.0474547209</v>
      </c>
      <c r="G359">
        <v>4.0215808200000001E-2</v>
      </c>
      <c r="H359">
        <v>14799.7807512402</v>
      </c>
      <c r="I359">
        <v>9687488.0369014982</v>
      </c>
      <c r="J359">
        <v>27708822.73087791</v>
      </c>
      <c r="K359">
        <v>1291187356.4861829</v>
      </c>
      <c r="L359">
        <v>182464.71921749311</v>
      </c>
      <c r="M359">
        <v>25</v>
      </c>
      <c r="N359">
        <v>6682101.4576068958</v>
      </c>
      <c r="O359">
        <v>60798470.81755811</v>
      </c>
      <c r="P359">
        <v>82.671072415799998</v>
      </c>
      <c r="Q359">
        <v>24.9677735484</v>
      </c>
      <c r="R359">
        <v>14800</v>
      </c>
      <c r="S359">
        <v>27708823</v>
      </c>
      <c r="T359">
        <v>35486297.14013128</v>
      </c>
      <c r="U359">
        <v>18128.376572225399</v>
      </c>
      <c r="V359">
        <v>43456.123440516298</v>
      </c>
      <c r="W359">
        <v>1037117.0474547209</v>
      </c>
      <c r="X359">
        <v>4.0215808200000001E-2</v>
      </c>
      <c r="Y359">
        <v>4.0215808200000001E-2</v>
      </c>
      <c r="Z359">
        <v>14800</v>
      </c>
      <c r="AA359">
        <v>182464.71921749311</v>
      </c>
      <c r="AB359">
        <v>22.199807632399999</v>
      </c>
      <c r="AC359" t="s">
        <v>7799</v>
      </c>
      <c r="AD359">
        <v>529.81713790790002</v>
      </c>
      <c r="AE359" t="s">
        <v>7799</v>
      </c>
      <c r="AF359">
        <v>7.5605521079000004</v>
      </c>
      <c r="AG359" t="s">
        <v>7799</v>
      </c>
      <c r="AH359">
        <v>93.213138808400004</v>
      </c>
      <c r="AI359" t="s">
        <v>7799</v>
      </c>
      <c r="AJ359">
        <v>14155.209568775401</v>
      </c>
      <c r="AK359" t="s">
        <v>7799</v>
      </c>
      <c r="AL359" t="s">
        <v>7799</v>
      </c>
    </row>
    <row r="360" spans="1:38" s="221" customFormat="1" x14ac:dyDescent="0.25">
      <c r="A360" s="446" t="str">
        <f t="shared" si="5"/>
        <v>Saskatchewan2020–2021Administrative and support services</v>
      </c>
      <c r="B360" t="s">
        <v>426</v>
      </c>
      <c r="C360" t="s">
        <v>196</v>
      </c>
      <c r="D360" t="s">
        <v>189</v>
      </c>
      <c r="E360">
        <v>9290.8406867676003</v>
      </c>
      <c r="F360">
        <v>323793.50109271309</v>
      </c>
      <c r="G360">
        <v>2.78933577E-2</v>
      </c>
      <c r="H360">
        <v>2.6582658460999999</v>
      </c>
      <c r="I360">
        <v>4766890.9287722884</v>
      </c>
      <c r="J360">
        <v>10073368.50821293</v>
      </c>
      <c r="K360">
        <v>297886232.31195498</v>
      </c>
      <c r="L360">
        <v>51550.654996411802</v>
      </c>
      <c r="M360"/>
      <c r="N360">
        <v>2207520.666386704</v>
      </c>
      <c r="O360">
        <v>16140233.970216781</v>
      </c>
      <c r="P360">
        <v>22380.471811837499</v>
      </c>
      <c r="Q360">
        <v>1444766.955724932</v>
      </c>
      <c r="R360">
        <v>3</v>
      </c>
      <c r="S360">
        <v>10073369</v>
      </c>
      <c r="T360">
        <v>12613976.17464496</v>
      </c>
      <c r="U360">
        <v>6468.7057305872004</v>
      </c>
      <c r="V360">
        <v>9290.8406867676003</v>
      </c>
      <c r="W360">
        <v>323793.50109271309</v>
      </c>
      <c r="X360">
        <v>2.78933577E-2</v>
      </c>
      <c r="Y360">
        <v>2.78933577E-2</v>
      </c>
      <c r="Z360" t="s">
        <v>5863</v>
      </c>
      <c r="AA360">
        <v>51550.654996411802</v>
      </c>
      <c r="AB360">
        <v>4.7645336855</v>
      </c>
      <c r="AC360" t="s">
        <v>7799</v>
      </c>
      <c r="AD360">
        <v>166.0479492783</v>
      </c>
      <c r="AE360" t="s">
        <v>7799</v>
      </c>
      <c r="AF360">
        <v>1.3632132999999999E-3</v>
      </c>
      <c r="AG360" t="s">
        <v>7800</v>
      </c>
      <c r="AH360">
        <v>26.436233331499999</v>
      </c>
      <c r="AI360" t="s">
        <v>7799</v>
      </c>
      <c r="AJ360">
        <v>5165.8300042117999</v>
      </c>
      <c r="AK360" t="s">
        <v>7799</v>
      </c>
      <c r="AL360" t="s">
        <v>7799</v>
      </c>
    </row>
    <row r="361" spans="1:38" s="221" customFormat="1" x14ac:dyDescent="0.25">
      <c r="A361" s="446" t="str">
        <f t="shared" si="5"/>
        <v>Saskatchewan2020–2021Ambulatory care services</v>
      </c>
      <c r="B361" t="s">
        <v>426</v>
      </c>
      <c r="C361" t="s">
        <v>196</v>
      </c>
      <c r="D361" t="s">
        <v>191</v>
      </c>
      <c r="E361">
        <v>3724</v>
      </c>
      <c r="F361">
        <v>103075</v>
      </c>
      <c r="G361">
        <v>3.48692403E-2</v>
      </c>
      <c r="H361">
        <v>184</v>
      </c>
      <c r="I361">
        <v>610125</v>
      </c>
      <c r="J361">
        <v>3119189</v>
      </c>
      <c r="K361">
        <v>167941719</v>
      </c>
      <c r="L361">
        <v>15965</v>
      </c>
      <c r="M361"/>
      <c r="N361">
        <v>751266</v>
      </c>
      <c r="O361">
        <v>6549602</v>
      </c>
      <c r="P361"/>
      <c r="Q361"/>
      <c r="R361">
        <v>184</v>
      </c>
      <c r="S361">
        <v>3119189</v>
      </c>
      <c r="T361">
        <v>3977438</v>
      </c>
      <c r="U361">
        <v>2039.7117948718001</v>
      </c>
      <c r="V361">
        <v>3724</v>
      </c>
      <c r="W361">
        <v>103075</v>
      </c>
      <c r="X361">
        <v>3.48692403E-2</v>
      </c>
      <c r="Y361">
        <v>3.48692403E-2</v>
      </c>
      <c r="Z361" t="s">
        <v>5863</v>
      </c>
      <c r="AA361">
        <v>15965</v>
      </c>
      <c r="AB361">
        <v>1.9097435896999999</v>
      </c>
      <c r="AC361" t="s">
        <v>7799</v>
      </c>
      <c r="AD361">
        <v>52.858974359000001</v>
      </c>
      <c r="AE361" t="s">
        <v>7799</v>
      </c>
      <c r="AF361">
        <v>9.4358974400000004E-2</v>
      </c>
      <c r="AG361" t="s">
        <v>7800</v>
      </c>
      <c r="AH361">
        <v>8.1871794871999999</v>
      </c>
      <c r="AI361" t="s">
        <v>7799</v>
      </c>
      <c r="AJ361">
        <v>1599.5841025641</v>
      </c>
      <c r="AK361" t="s">
        <v>7799</v>
      </c>
      <c r="AL361" t="s">
        <v>7799</v>
      </c>
    </row>
    <row r="362" spans="1:38" s="221" customFormat="1" x14ac:dyDescent="0.25">
      <c r="A362" s="446" t="str">
        <f t="shared" si="5"/>
        <v>Saskatchewan2020–2021Community health services</v>
      </c>
      <c r="B362" t="s">
        <v>426</v>
      </c>
      <c r="C362" t="s">
        <v>196</v>
      </c>
      <c r="D362" t="s">
        <v>193</v>
      </c>
      <c r="E362">
        <v>13618</v>
      </c>
      <c r="F362">
        <v>141849</v>
      </c>
      <c r="G362">
        <v>8.7594151800000006E-2</v>
      </c>
      <c r="H362"/>
      <c r="I362">
        <v>725259</v>
      </c>
      <c r="J362">
        <v>2060504</v>
      </c>
      <c r="K362">
        <v>92102127</v>
      </c>
      <c r="L362">
        <v>26756</v>
      </c>
      <c r="M362"/>
      <c r="N362">
        <v>461110</v>
      </c>
      <c r="O362">
        <v>7284728</v>
      </c>
      <c r="P362"/>
      <c r="Q362"/>
      <c r="R362" t="s">
        <v>5900</v>
      </c>
      <c r="S362">
        <v>2060504</v>
      </c>
      <c r="T362">
        <v>2677081</v>
      </c>
      <c r="U362">
        <v>1372.8620512821001</v>
      </c>
      <c r="V362">
        <v>13618</v>
      </c>
      <c r="W362">
        <v>141849</v>
      </c>
      <c r="X362">
        <v>8.7594151800000006E-2</v>
      </c>
      <c r="Y362">
        <v>8.7594151800000006E-2</v>
      </c>
      <c r="Z362" t="s">
        <v>5900</v>
      </c>
      <c r="AA362">
        <v>26756</v>
      </c>
      <c r="AB362">
        <v>6.9835897435999996</v>
      </c>
      <c r="AC362" t="s">
        <v>7799</v>
      </c>
      <c r="AD362">
        <v>72.743076923100006</v>
      </c>
      <c r="AE362" t="s">
        <v>7799</v>
      </c>
      <c r="AF362"/>
      <c r="AG362" t="s">
        <v>7799</v>
      </c>
      <c r="AH362">
        <v>13.721025641000001</v>
      </c>
      <c r="AI362" t="s">
        <v>7799</v>
      </c>
      <c r="AJ362">
        <v>1056.6687179487001</v>
      </c>
      <c r="AK362" t="s">
        <v>7799</v>
      </c>
      <c r="AL362" t="s">
        <v>7799</v>
      </c>
    </row>
    <row r="363" spans="1:38" s="221" customFormat="1" x14ac:dyDescent="0.25">
      <c r="A363" s="446" t="str">
        <f t="shared" si="5"/>
        <v>Saskatchewan2020–2021Diagnostic and therapeutic services</v>
      </c>
      <c r="B363" t="s">
        <v>426</v>
      </c>
      <c r="C363" t="s">
        <v>196</v>
      </c>
      <c r="D363" t="s">
        <v>192</v>
      </c>
      <c r="E363">
        <v>17181</v>
      </c>
      <c r="F363">
        <v>183941</v>
      </c>
      <c r="G363">
        <v>8.5425761500000003E-2</v>
      </c>
      <c r="H363">
        <v>5340</v>
      </c>
      <c r="I363">
        <v>1862014</v>
      </c>
      <c r="J363">
        <v>5568384</v>
      </c>
      <c r="K363">
        <v>212663613</v>
      </c>
      <c r="L363">
        <v>20381</v>
      </c>
      <c r="M363"/>
      <c r="N363">
        <v>1209186</v>
      </c>
      <c r="O363">
        <v>8625699</v>
      </c>
      <c r="P363">
        <v>12</v>
      </c>
      <c r="Q363"/>
      <c r="R363">
        <v>5340</v>
      </c>
      <c r="S363">
        <v>5568384</v>
      </c>
      <c r="T363">
        <v>6984032</v>
      </c>
      <c r="U363">
        <v>3581.5548717949</v>
      </c>
      <c r="V363">
        <v>17181</v>
      </c>
      <c r="W363">
        <v>183941</v>
      </c>
      <c r="X363">
        <v>8.5425761500000003E-2</v>
      </c>
      <c r="Y363">
        <v>8.5425761500000003E-2</v>
      </c>
      <c r="Z363">
        <v>5340</v>
      </c>
      <c r="AA363">
        <v>20381</v>
      </c>
      <c r="AB363">
        <v>8.8107692308000001</v>
      </c>
      <c r="AC363" t="s">
        <v>7799</v>
      </c>
      <c r="AD363">
        <v>94.328717948700003</v>
      </c>
      <c r="AE363" t="s">
        <v>7799</v>
      </c>
      <c r="AF363">
        <v>2.7384615385000002</v>
      </c>
      <c r="AG363" t="s">
        <v>7799</v>
      </c>
      <c r="AH363">
        <v>10.451794871800001</v>
      </c>
      <c r="AI363" t="s">
        <v>7799</v>
      </c>
      <c r="AJ363">
        <v>2855.5815384614998</v>
      </c>
      <c r="AK363" t="s">
        <v>7799</v>
      </c>
      <c r="AL363" t="s">
        <v>7799</v>
      </c>
    </row>
    <row r="364" spans="1:38" s="221" customFormat="1" x14ac:dyDescent="0.25">
      <c r="A364" s="446" t="str">
        <f t="shared" si="5"/>
        <v>Saskatchewan2020–2021Nursing inpatient services</v>
      </c>
      <c r="B364" t="s">
        <v>426</v>
      </c>
      <c r="C364" t="s">
        <v>196</v>
      </c>
      <c r="D364" t="s">
        <v>190</v>
      </c>
      <c r="E364">
        <v>21076</v>
      </c>
      <c r="F364">
        <v>311146</v>
      </c>
      <c r="G364">
        <v>6.3439507300000003E-2</v>
      </c>
      <c r="H364">
        <v>734</v>
      </c>
      <c r="I364">
        <v>869352</v>
      </c>
      <c r="J364">
        <v>13655115</v>
      </c>
      <c r="K364">
        <v>572784781</v>
      </c>
      <c r="L364">
        <v>54165</v>
      </c>
      <c r="M364"/>
      <c r="N364">
        <v>3344659</v>
      </c>
      <c r="O364">
        <v>24275664</v>
      </c>
      <c r="P364">
        <v>9055</v>
      </c>
      <c r="Q364"/>
      <c r="R364">
        <v>734</v>
      </c>
      <c r="S364">
        <v>13655115</v>
      </c>
      <c r="T364">
        <v>17332730</v>
      </c>
      <c r="U364">
        <v>8888.5794871795006</v>
      </c>
      <c r="V364">
        <v>21076</v>
      </c>
      <c r="W364">
        <v>311146</v>
      </c>
      <c r="X364">
        <v>6.3439507300000003E-2</v>
      </c>
      <c r="Y364">
        <v>6.3439507300000003E-2</v>
      </c>
      <c r="Z364" t="s">
        <v>5863</v>
      </c>
      <c r="AA364">
        <v>54165</v>
      </c>
      <c r="AB364">
        <v>10.808205128199999</v>
      </c>
      <c r="AC364" t="s">
        <v>7799</v>
      </c>
      <c r="AD364">
        <v>159.56205128209999</v>
      </c>
      <c r="AE364" t="s">
        <v>7799</v>
      </c>
      <c r="AF364">
        <v>0.37641025639999998</v>
      </c>
      <c r="AG364" t="s">
        <v>7800</v>
      </c>
      <c r="AH364">
        <v>27.776923076900001</v>
      </c>
      <c r="AI364" t="s">
        <v>7799</v>
      </c>
      <c r="AJ364">
        <v>7002.6230769230997</v>
      </c>
      <c r="AK364" t="s">
        <v>7799</v>
      </c>
      <c r="AL364" t="s">
        <v>7799</v>
      </c>
    </row>
    <row r="365" spans="1:38" s="221" customFormat="1" x14ac:dyDescent="0.25">
      <c r="A365" s="446" t="str">
        <f t="shared" si="5"/>
        <v>Saskatchewan2020–2021Research, education and other services</v>
      </c>
      <c r="B365" t="s">
        <v>426</v>
      </c>
      <c r="C365" t="s">
        <v>196</v>
      </c>
      <c r="D365" t="s">
        <v>194</v>
      </c>
      <c r="E365">
        <v>8.5064507076999991</v>
      </c>
      <c r="F365">
        <v>1622.5316531691999</v>
      </c>
      <c r="G365">
        <v>5.2153599E-3</v>
      </c>
      <c r="H365"/>
      <c r="I365">
        <v>658529.1186439821</v>
      </c>
      <c r="J365">
        <v>313097.39237997629</v>
      </c>
      <c r="K365">
        <v>11894470.756483169</v>
      </c>
      <c r="L365">
        <v>310.34533636809999</v>
      </c>
      <c r="M365"/>
      <c r="N365">
        <v>69007.116510708496</v>
      </c>
      <c r="O365">
        <v>206091.39470882219</v>
      </c>
      <c r="P365">
        <v>611.93279778190004</v>
      </c>
      <c r="Q365"/>
      <c r="R365" t="s">
        <v>5900</v>
      </c>
      <c r="S365">
        <v>313097</v>
      </c>
      <c r="T365">
        <v>383735.54699456168</v>
      </c>
      <c r="U365">
        <v>196.78745999719999</v>
      </c>
      <c r="V365" t="s">
        <v>5863</v>
      </c>
      <c r="W365" t="s">
        <v>5863</v>
      </c>
      <c r="X365" t="s">
        <v>5863</v>
      </c>
      <c r="Y365" t="s">
        <v>5863</v>
      </c>
      <c r="Z365" t="s">
        <v>5900</v>
      </c>
      <c r="AA365" t="s">
        <v>5863</v>
      </c>
      <c r="AB365">
        <v>4.3622823999999996E-3</v>
      </c>
      <c r="AC365" t="s">
        <v>7800</v>
      </c>
      <c r="AD365">
        <v>0.83206751440000004</v>
      </c>
      <c r="AE365" t="s">
        <v>7800</v>
      </c>
      <c r="AF365"/>
      <c r="AG365" t="s">
        <v>7799</v>
      </c>
      <c r="AH365">
        <v>0.15915145450000001</v>
      </c>
      <c r="AI365" t="s">
        <v>7800</v>
      </c>
      <c r="AJ365">
        <v>160.5627653231</v>
      </c>
      <c r="AK365" t="s">
        <v>7799</v>
      </c>
      <c r="AL365" t="s">
        <v>7799</v>
      </c>
    </row>
    <row r="366" spans="1:38" s="221" customFormat="1" x14ac:dyDescent="0.25">
      <c r="A366" s="446" t="str">
        <f t="shared" si="5"/>
        <v>Saskatchewan2020–2021Total</v>
      </c>
      <c r="B366" t="s">
        <v>426</v>
      </c>
      <c r="C366" t="s">
        <v>196</v>
      </c>
      <c r="D366" t="s">
        <v>73</v>
      </c>
      <c r="E366">
        <v>64898.347137475197</v>
      </c>
      <c r="F366">
        <v>1065427.0327458819</v>
      </c>
      <c r="G366">
        <v>5.7415633000000001E-2</v>
      </c>
      <c r="H366">
        <v>6260.6582658461002</v>
      </c>
      <c r="I366">
        <v>9492170.0474162698</v>
      </c>
      <c r="J366">
        <v>34789657.900592908</v>
      </c>
      <c r="K366">
        <v>1355272943.0684381</v>
      </c>
      <c r="L366">
        <v>169128.00033277989</v>
      </c>
      <c r="M366"/>
      <c r="N366">
        <v>8042748.7828974128</v>
      </c>
      <c r="O366">
        <v>63082018.364925601</v>
      </c>
      <c r="P366">
        <v>32059.4046096194</v>
      </c>
      <c r="Q366">
        <v>1444766.955724932</v>
      </c>
      <c r="R366">
        <v>6261</v>
      </c>
      <c r="S366">
        <v>34789658</v>
      </c>
      <c r="T366">
        <v>43968992.721639521</v>
      </c>
      <c r="U366">
        <v>22548.2013957126</v>
      </c>
      <c r="V366">
        <v>64898.347137475197</v>
      </c>
      <c r="W366">
        <v>1065427.0327458819</v>
      </c>
      <c r="X366">
        <v>5.7415633000000001E-2</v>
      </c>
      <c r="Y366">
        <v>5.7415633000000001E-2</v>
      </c>
      <c r="Z366">
        <v>6261</v>
      </c>
      <c r="AA366">
        <v>169128.00033277989</v>
      </c>
      <c r="AB366">
        <v>33.281203660199999</v>
      </c>
      <c r="AC366" t="s">
        <v>7799</v>
      </c>
      <c r="AD366">
        <v>546.3728373056</v>
      </c>
      <c r="AE366" t="s">
        <v>7799</v>
      </c>
      <c r="AF366">
        <v>3.2105939824999998</v>
      </c>
      <c r="AG366" t="s">
        <v>7799</v>
      </c>
      <c r="AH366">
        <v>86.732307863000003</v>
      </c>
      <c r="AI366" t="s">
        <v>7799</v>
      </c>
      <c r="AJ366">
        <v>17840.8502054323</v>
      </c>
      <c r="AK366" t="s">
        <v>7799</v>
      </c>
      <c r="AL366" t="s">
        <v>7799</v>
      </c>
    </row>
    <row r="367" spans="1:38" s="221" customFormat="1" x14ac:dyDescent="0.25">
      <c r="A367" s="446" t="str">
        <f t="shared" si="5"/>
        <v>Saskatchewan2021–2022Administrative and support services</v>
      </c>
      <c r="B367" t="s">
        <v>426</v>
      </c>
      <c r="C367" t="s">
        <v>197</v>
      </c>
      <c r="D367" t="s">
        <v>189</v>
      </c>
      <c r="E367">
        <v>9793</v>
      </c>
      <c r="F367">
        <v>337325</v>
      </c>
      <c r="G367">
        <v>2.8212308200000001E-2</v>
      </c>
      <c r="H367"/>
      <c r="I367">
        <v>5293467.0501986174</v>
      </c>
      <c r="J367">
        <v>11142315.93499138</v>
      </c>
      <c r="K367">
        <v>307034977.88712478</v>
      </c>
      <c r="L367">
        <v>62578.986336224298</v>
      </c>
      <c r="M367"/>
      <c r="N367">
        <v>2794280.0796455941</v>
      </c>
      <c r="O367">
        <v>36212435.740500882</v>
      </c>
      <c r="P367">
        <v>10964</v>
      </c>
      <c r="Q367">
        <v>-1537500.7112876601</v>
      </c>
      <c r="R367" t="s">
        <v>5900</v>
      </c>
      <c r="S367">
        <v>11142316</v>
      </c>
      <c r="T367">
        <v>14283714.014636969</v>
      </c>
      <c r="U367">
        <v>7324.9815459677002</v>
      </c>
      <c r="V367">
        <v>9793</v>
      </c>
      <c r="W367">
        <v>337325</v>
      </c>
      <c r="X367">
        <v>2.8212308200000001E-2</v>
      </c>
      <c r="Y367">
        <v>2.8212308200000001E-2</v>
      </c>
      <c r="Z367" t="s">
        <v>5900</v>
      </c>
      <c r="AA367">
        <v>62578.986336224298</v>
      </c>
      <c r="AB367">
        <v>5.0220512820999996</v>
      </c>
      <c r="AC367" t="s">
        <v>7799</v>
      </c>
      <c r="AD367">
        <v>172.9871794872</v>
      </c>
      <c r="AE367" t="s">
        <v>7799</v>
      </c>
      <c r="AF367"/>
      <c r="AG367" t="s">
        <v>7799</v>
      </c>
      <c r="AH367">
        <v>32.091787864700002</v>
      </c>
      <c r="AI367" t="s">
        <v>7799</v>
      </c>
      <c r="AJ367">
        <v>5714.0081717904995</v>
      </c>
      <c r="AK367" t="s">
        <v>7799</v>
      </c>
      <c r="AL367" t="s">
        <v>7799</v>
      </c>
    </row>
    <row r="368" spans="1:38" s="221" customFormat="1" x14ac:dyDescent="0.25">
      <c r="A368" s="446" t="str">
        <f t="shared" si="5"/>
        <v>Saskatchewan2021–2022Ambulatory care services</v>
      </c>
      <c r="B368" t="s">
        <v>426</v>
      </c>
      <c r="C368" t="s">
        <v>197</v>
      </c>
      <c r="D368" t="s">
        <v>191</v>
      </c>
      <c r="E368">
        <v>5931</v>
      </c>
      <c r="F368">
        <v>104991</v>
      </c>
      <c r="G368">
        <v>5.3470006E-2</v>
      </c>
      <c r="H368">
        <v>1684</v>
      </c>
      <c r="I368">
        <v>2060329</v>
      </c>
      <c r="J368">
        <v>3173871</v>
      </c>
      <c r="K368">
        <v>167607989</v>
      </c>
      <c r="L368">
        <v>15916</v>
      </c>
      <c r="M368"/>
      <c r="N368">
        <v>867436</v>
      </c>
      <c r="O368">
        <v>19191533</v>
      </c>
      <c r="P368"/>
      <c r="Q368"/>
      <c r="R368">
        <v>1684</v>
      </c>
      <c r="S368">
        <v>3173871</v>
      </c>
      <c r="T368">
        <v>4153913</v>
      </c>
      <c r="U368">
        <v>2130.2117948718001</v>
      </c>
      <c r="V368">
        <v>5931</v>
      </c>
      <c r="W368">
        <v>104991</v>
      </c>
      <c r="X368">
        <v>5.3470006E-2</v>
      </c>
      <c r="Y368">
        <v>5.3470006E-2</v>
      </c>
      <c r="Z368">
        <v>1684</v>
      </c>
      <c r="AA368">
        <v>15916</v>
      </c>
      <c r="AB368">
        <v>3.0415384615000001</v>
      </c>
      <c r="AC368" t="s">
        <v>7799</v>
      </c>
      <c r="AD368">
        <v>53.841538461500001</v>
      </c>
      <c r="AE368" t="s">
        <v>7799</v>
      </c>
      <c r="AF368">
        <v>0.86358974359999996</v>
      </c>
      <c r="AG368" t="s">
        <v>7799</v>
      </c>
      <c r="AH368">
        <v>8.1620512821000002</v>
      </c>
      <c r="AI368" t="s">
        <v>7799</v>
      </c>
      <c r="AJ368">
        <v>1627.6261538461999</v>
      </c>
      <c r="AK368" t="s">
        <v>7799</v>
      </c>
      <c r="AL368" t="s">
        <v>7799</v>
      </c>
    </row>
    <row r="369" spans="1:38" s="221" customFormat="1" x14ac:dyDescent="0.25">
      <c r="A369" s="446" t="str">
        <f t="shared" si="5"/>
        <v>Saskatchewan2021–2022Community health services</v>
      </c>
      <c r="B369" t="s">
        <v>426</v>
      </c>
      <c r="C369" t="s">
        <v>197</v>
      </c>
      <c r="D369" t="s">
        <v>193</v>
      </c>
      <c r="E369">
        <v>19409</v>
      </c>
      <c r="F369">
        <v>134942</v>
      </c>
      <c r="G369">
        <v>0.1257458649</v>
      </c>
      <c r="H369"/>
      <c r="I369">
        <v>1425237</v>
      </c>
      <c r="J369">
        <v>2071171</v>
      </c>
      <c r="K369">
        <v>73602724</v>
      </c>
      <c r="L369">
        <v>35370</v>
      </c>
      <c r="M369"/>
      <c r="N369">
        <v>658883</v>
      </c>
      <c r="O369">
        <v>13546694</v>
      </c>
      <c r="P369"/>
      <c r="Q369">
        <v>126</v>
      </c>
      <c r="R369" t="s">
        <v>5900</v>
      </c>
      <c r="S369">
        <v>2071171</v>
      </c>
      <c r="T369">
        <v>2884405</v>
      </c>
      <c r="U369">
        <v>1479.1820512821</v>
      </c>
      <c r="V369">
        <v>19409</v>
      </c>
      <c r="W369">
        <v>134942</v>
      </c>
      <c r="X369">
        <v>0.1257458649</v>
      </c>
      <c r="Y369">
        <v>0.1257458649</v>
      </c>
      <c r="Z369" t="s">
        <v>5900</v>
      </c>
      <c r="AA369">
        <v>35370</v>
      </c>
      <c r="AB369">
        <v>9.9533333332999998</v>
      </c>
      <c r="AC369" t="s">
        <v>7799</v>
      </c>
      <c r="AD369">
        <v>69.201025641000001</v>
      </c>
      <c r="AE369" t="s">
        <v>7799</v>
      </c>
      <c r="AF369"/>
      <c r="AG369" t="s">
        <v>7799</v>
      </c>
      <c r="AH369">
        <v>18.1384615385</v>
      </c>
      <c r="AI369" t="s">
        <v>7799</v>
      </c>
      <c r="AJ369">
        <v>1062.138974359</v>
      </c>
      <c r="AK369" t="s">
        <v>7799</v>
      </c>
      <c r="AL369" t="s">
        <v>7799</v>
      </c>
    </row>
    <row r="370" spans="1:38" s="221" customFormat="1" x14ac:dyDescent="0.25">
      <c r="A370" s="446" t="str">
        <f t="shared" si="5"/>
        <v>Saskatchewan2021–2022Diagnostic and therapeutic services</v>
      </c>
      <c r="B370" t="s">
        <v>426</v>
      </c>
      <c r="C370" t="s">
        <v>197</v>
      </c>
      <c r="D370" t="s">
        <v>192</v>
      </c>
      <c r="E370">
        <v>19639</v>
      </c>
      <c r="F370">
        <v>186280</v>
      </c>
      <c r="G370">
        <v>9.5372452299999994E-2</v>
      </c>
      <c r="H370">
        <v>7297</v>
      </c>
      <c r="I370">
        <v>2048951</v>
      </c>
      <c r="J370">
        <v>6302955</v>
      </c>
      <c r="K370">
        <v>240405986</v>
      </c>
      <c r="L370">
        <v>26113</v>
      </c>
      <c r="M370"/>
      <c r="N370">
        <v>1506805</v>
      </c>
      <c r="O370">
        <v>25877577</v>
      </c>
      <c r="P370"/>
      <c r="Q370"/>
      <c r="R370">
        <v>7297</v>
      </c>
      <c r="S370">
        <v>6302955</v>
      </c>
      <c r="T370">
        <v>8022976</v>
      </c>
      <c r="U370">
        <v>4114.3466666667</v>
      </c>
      <c r="V370">
        <v>19639</v>
      </c>
      <c r="W370">
        <v>186280</v>
      </c>
      <c r="X370">
        <v>9.5372452299999994E-2</v>
      </c>
      <c r="Y370">
        <v>9.5372452299999994E-2</v>
      </c>
      <c r="Z370">
        <v>7297</v>
      </c>
      <c r="AA370">
        <v>26113</v>
      </c>
      <c r="AB370">
        <v>10.071282051300001</v>
      </c>
      <c r="AC370" t="s">
        <v>7799</v>
      </c>
      <c r="AD370">
        <v>95.5282051282</v>
      </c>
      <c r="AE370" t="s">
        <v>7799</v>
      </c>
      <c r="AF370">
        <v>3.7420512820999998</v>
      </c>
      <c r="AG370" t="s">
        <v>7799</v>
      </c>
      <c r="AH370">
        <v>13.391282051299999</v>
      </c>
      <c r="AI370" t="s">
        <v>7799</v>
      </c>
      <c r="AJ370">
        <v>3232.2846153845999</v>
      </c>
      <c r="AK370" t="s">
        <v>7799</v>
      </c>
      <c r="AL370" t="s">
        <v>7799</v>
      </c>
    </row>
    <row r="371" spans="1:38" s="221" customFormat="1" x14ac:dyDescent="0.25">
      <c r="A371" s="446" t="str">
        <f t="shared" si="5"/>
        <v>Saskatchewan2021–2022Nursing inpatient services</v>
      </c>
      <c r="B371" t="s">
        <v>426</v>
      </c>
      <c r="C371" t="s">
        <v>197</v>
      </c>
      <c r="D371" t="s">
        <v>190</v>
      </c>
      <c r="E371">
        <v>28878</v>
      </c>
      <c r="F371">
        <v>310307</v>
      </c>
      <c r="G371">
        <v>8.5139378200000004E-2</v>
      </c>
      <c r="H371">
        <v>8454</v>
      </c>
      <c r="I371">
        <v>9100116</v>
      </c>
      <c r="J371">
        <v>14096798</v>
      </c>
      <c r="K371">
        <v>590456234</v>
      </c>
      <c r="L371">
        <v>60121</v>
      </c>
      <c r="M371"/>
      <c r="N371">
        <v>3707636</v>
      </c>
      <c r="O371">
        <v>65680365</v>
      </c>
      <c r="P371">
        <v>964</v>
      </c>
      <c r="Q371">
        <v>1210</v>
      </c>
      <c r="R371">
        <v>8454</v>
      </c>
      <c r="S371">
        <v>14096798</v>
      </c>
      <c r="T371">
        <v>18152073</v>
      </c>
      <c r="U371">
        <v>9308.7553846154005</v>
      </c>
      <c r="V371">
        <v>28878</v>
      </c>
      <c r="W371">
        <v>310307</v>
      </c>
      <c r="X371">
        <v>8.5139378200000004E-2</v>
      </c>
      <c r="Y371">
        <v>8.5139378200000004E-2</v>
      </c>
      <c r="Z371">
        <v>8454</v>
      </c>
      <c r="AA371">
        <v>60121</v>
      </c>
      <c r="AB371">
        <v>14.809230769199999</v>
      </c>
      <c r="AC371" t="s">
        <v>7799</v>
      </c>
      <c r="AD371">
        <v>159.1317948718</v>
      </c>
      <c r="AE371" t="s">
        <v>7799</v>
      </c>
      <c r="AF371">
        <v>4.3353846153999998</v>
      </c>
      <c r="AG371" t="s">
        <v>7799</v>
      </c>
      <c r="AH371">
        <v>30.831282051300001</v>
      </c>
      <c r="AI371" t="s">
        <v>7799</v>
      </c>
      <c r="AJ371">
        <v>7229.1271794872</v>
      </c>
      <c r="AK371" t="s">
        <v>7799</v>
      </c>
      <c r="AL371" t="s">
        <v>7799</v>
      </c>
    </row>
    <row r="372" spans="1:38" s="221" customFormat="1" x14ac:dyDescent="0.25">
      <c r="A372" s="446" t="str">
        <f t="shared" si="5"/>
        <v>Saskatchewan2021–2022Research, education and other services</v>
      </c>
      <c r="B372" t="s">
        <v>426</v>
      </c>
      <c r="C372" t="s">
        <v>197</v>
      </c>
      <c r="D372" t="s">
        <v>194</v>
      </c>
      <c r="E372">
        <v>1</v>
      </c>
      <c r="F372">
        <v>1582</v>
      </c>
      <c r="G372">
        <v>6.3171189999999995E-4</v>
      </c>
      <c r="H372"/>
      <c r="I372">
        <v>808435</v>
      </c>
      <c r="J372">
        <v>330280</v>
      </c>
      <c r="K372">
        <v>11699591.212351041</v>
      </c>
      <c r="L372">
        <v>412</v>
      </c>
      <c r="M372"/>
      <c r="N372">
        <v>81323</v>
      </c>
      <c r="O372">
        <v>1035711.169455479</v>
      </c>
      <c r="P372"/>
      <c r="Q372"/>
      <c r="R372" t="s">
        <v>5900</v>
      </c>
      <c r="S372">
        <v>330280</v>
      </c>
      <c r="T372">
        <v>413186</v>
      </c>
      <c r="U372">
        <v>211.8902564103</v>
      </c>
      <c r="V372" t="s">
        <v>5863</v>
      </c>
      <c r="W372" t="s">
        <v>5863</v>
      </c>
      <c r="X372" t="s">
        <v>5863</v>
      </c>
      <c r="Y372" t="s">
        <v>5863</v>
      </c>
      <c r="Z372" t="s">
        <v>5900</v>
      </c>
      <c r="AA372" t="s">
        <v>5863</v>
      </c>
      <c r="AB372">
        <v>5.1282050000000005E-4</v>
      </c>
      <c r="AC372" t="s">
        <v>7800</v>
      </c>
      <c r="AD372">
        <v>0.81128205129999997</v>
      </c>
      <c r="AE372" t="s">
        <v>7800</v>
      </c>
      <c r="AF372"/>
      <c r="AG372" t="s">
        <v>7799</v>
      </c>
      <c r="AH372">
        <v>0.2112820513</v>
      </c>
      <c r="AI372" t="s">
        <v>7800</v>
      </c>
      <c r="AJ372">
        <v>169.3743589744</v>
      </c>
      <c r="AK372" t="s">
        <v>7799</v>
      </c>
      <c r="AL372" t="s">
        <v>7799</v>
      </c>
    </row>
    <row r="373" spans="1:38" s="221" customFormat="1" x14ac:dyDescent="0.25">
      <c r="A373" s="446" t="str">
        <f t="shared" si="5"/>
        <v>Saskatchewan2021–2022Total</v>
      </c>
      <c r="B373" t="s">
        <v>426</v>
      </c>
      <c r="C373" t="s">
        <v>197</v>
      </c>
      <c r="D373" t="s">
        <v>73</v>
      </c>
      <c r="E373">
        <v>83651</v>
      </c>
      <c r="F373">
        <v>1075427</v>
      </c>
      <c r="G373">
        <v>7.2170293999999996E-2</v>
      </c>
      <c r="H373">
        <v>17435</v>
      </c>
      <c r="I373">
        <v>20736535.050198618</v>
      </c>
      <c r="J373">
        <v>37117390.934991382</v>
      </c>
      <c r="K373">
        <v>1390807502.0994761</v>
      </c>
      <c r="L373">
        <v>200510.9863362243</v>
      </c>
      <c r="M373"/>
      <c r="N373">
        <v>9616363.0796455927</v>
      </c>
      <c r="O373">
        <v>161544315.9099564</v>
      </c>
      <c r="P373">
        <v>11928</v>
      </c>
      <c r="Q373">
        <v>-1536164.7112876601</v>
      </c>
      <c r="R373">
        <v>17435</v>
      </c>
      <c r="S373">
        <v>37117391</v>
      </c>
      <c r="T373">
        <v>47910267.014636979</v>
      </c>
      <c r="U373">
        <v>24569.3676998138</v>
      </c>
      <c r="V373">
        <v>83651</v>
      </c>
      <c r="W373">
        <v>1075427</v>
      </c>
      <c r="X373">
        <v>7.2170293999999996E-2</v>
      </c>
      <c r="Y373">
        <v>7.2170293999999996E-2</v>
      </c>
      <c r="Z373">
        <v>17435</v>
      </c>
      <c r="AA373">
        <v>200510.9863362243</v>
      </c>
      <c r="AB373">
        <v>42.8979487179</v>
      </c>
      <c r="AC373" t="s">
        <v>7799</v>
      </c>
      <c r="AD373">
        <v>551.50102564099996</v>
      </c>
      <c r="AE373" t="s">
        <v>7799</v>
      </c>
      <c r="AF373">
        <v>8.9410256409999995</v>
      </c>
      <c r="AG373" t="s">
        <v>7799</v>
      </c>
      <c r="AH373">
        <v>102.82614683910001</v>
      </c>
      <c r="AI373" t="s">
        <v>7799</v>
      </c>
      <c r="AJ373">
        <v>19034.559453841699</v>
      </c>
      <c r="AK373" t="s">
        <v>7799</v>
      </c>
      <c r="AL373" t="s">
        <v>7799</v>
      </c>
    </row>
    <row r="374" spans="1:38" s="221" customFormat="1" x14ac:dyDescent="0.25">
      <c r="A374" s="446" t="str">
        <f t="shared" si="5"/>
        <v>Saskatchewan2022–2023Administrative and support services</v>
      </c>
      <c r="B374" t="s">
        <v>426</v>
      </c>
      <c r="C374" t="s">
        <v>198</v>
      </c>
      <c r="D374" t="s">
        <v>189</v>
      </c>
      <c r="E374" t="s">
        <v>74</v>
      </c>
      <c r="F374" t="s">
        <v>74</v>
      </c>
      <c r="G374" t="s">
        <v>74</v>
      </c>
      <c r="H374" t="s">
        <v>74</v>
      </c>
      <c r="I374" t="s">
        <v>74</v>
      </c>
      <c r="J374" t="s">
        <v>74</v>
      </c>
      <c r="K374" t="s">
        <v>74</v>
      </c>
      <c r="L374" t="s">
        <v>74</v>
      </c>
      <c r="M374" t="s">
        <v>74</v>
      </c>
      <c r="N374" t="s">
        <v>74</v>
      </c>
      <c r="O374" t="s">
        <v>74</v>
      </c>
      <c r="P374" t="s">
        <v>74</v>
      </c>
      <c r="Q374" t="s">
        <v>74</v>
      </c>
      <c r="R374" t="s">
        <v>74</v>
      </c>
      <c r="S374" t="s">
        <v>74</v>
      </c>
      <c r="T374">
        <v>14999870.689467341</v>
      </c>
      <c r="U374">
        <v>7692.2413792139996</v>
      </c>
      <c r="V374" t="s">
        <v>74</v>
      </c>
      <c r="W374" t="s">
        <v>74</v>
      </c>
      <c r="X374" t="s">
        <v>74</v>
      </c>
      <c r="Y374" t="s">
        <v>74</v>
      </c>
      <c r="Z374" t="s">
        <v>74</v>
      </c>
      <c r="AA374" t="s">
        <v>74</v>
      </c>
      <c r="AB374" t="s">
        <v>74</v>
      </c>
      <c r="AC374" t="s">
        <v>74</v>
      </c>
      <c r="AD374" t="s">
        <v>74</v>
      </c>
      <c r="AE374" t="s">
        <v>74</v>
      </c>
      <c r="AF374" t="s">
        <v>74</v>
      </c>
      <c r="AG374" t="s">
        <v>74</v>
      </c>
      <c r="AH374" t="s">
        <v>74</v>
      </c>
      <c r="AI374" t="s">
        <v>74</v>
      </c>
      <c r="AJ374" t="s">
        <v>74</v>
      </c>
      <c r="AK374" t="s">
        <v>74</v>
      </c>
      <c r="AL374" t="s">
        <v>74</v>
      </c>
    </row>
    <row r="375" spans="1:38" s="221" customFormat="1" x14ac:dyDescent="0.25">
      <c r="A375" s="446" t="str">
        <f t="shared" si="5"/>
        <v>Saskatchewan2022–2023Ambulatory care services</v>
      </c>
      <c r="B375" t="s">
        <v>426</v>
      </c>
      <c r="C375" t="s">
        <v>198</v>
      </c>
      <c r="D375" t="s">
        <v>191</v>
      </c>
      <c r="E375" t="s">
        <v>74</v>
      </c>
      <c r="F375" t="s">
        <v>74</v>
      </c>
      <c r="G375" t="s">
        <v>74</v>
      </c>
      <c r="H375" t="s">
        <v>74</v>
      </c>
      <c r="I375" t="s">
        <v>74</v>
      </c>
      <c r="J375" t="s">
        <v>74</v>
      </c>
      <c r="K375" t="s">
        <v>74</v>
      </c>
      <c r="L375" t="s">
        <v>74</v>
      </c>
      <c r="M375" t="s">
        <v>74</v>
      </c>
      <c r="N375" t="s">
        <v>74</v>
      </c>
      <c r="O375" t="s">
        <v>74</v>
      </c>
      <c r="P375" t="s">
        <v>74</v>
      </c>
      <c r="Q375" t="s">
        <v>74</v>
      </c>
      <c r="R375" t="s">
        <v>74</v>
      </c>
      <c r="S375" t="s">
        <v>74</v>
      </c>
      <c r="T375">
        <v>4489504</v>
      </c>
      <c r="U375">
        <v>2302.3097435896998</v>
      </c>
      <c r="V375" t="s">
        <v>74</v>
      </c>
      <c r="W375" t="s">
        <v>74</v>
      </c>
      <c r="X375" t="s">
        <v>74</v>
      </c>
      <c r="Y375" t="s">
        <v>74</v>
      </c>
      <c r="Z375" t="s">
        <v>74</v>
      </c>
      <c r="AA375" t="s">
        <v>74</v>
      </c>
      <c r="AB375" t="s">
        <v>74</v>
      </c>
      <c r="AC375" t="s">
        <v>74</v>
      </c>
      <c r="AD375" t="s">
        <v>74</v>
      </c>
      <c r="AE375" t="s">
        <v>74</v>
      </c>
      <c r="AF375" t="s">
        <v>74</v>
      </c>
      <c r="AG375" t="s">
        <v>74</v>
      </c>
      <c r="AH375" t="s">
        <v>74</v>
      </c>
      <c r="AI375" t="s">
        <v>74</v>
      </c>
      <c r="AJ375" t="s">
        <v>74</v>
      </c>
      <c r="AK375" t="s">
        <v>74</v>
      </c>
      <c r="AL375" t="s">
        <v>74</v>
      </c>
    </row>
    <row r="376" spans="1:38" s="221" customFormat="1" x14ac:dyDescent="0.25">
      <c r="A376" s="446" t="str">
        <f t="shared" si="5"/>
        <v>Saskatchewan2022–2023Community health services</v>
      </c>
      <c r="B376" t="s">
        <v>426</v>
      </c>
      <c r="C376" t="s">
        <v>198</v>
      </c>
      <c r="D376" t="s">
        <v>193</v>
      </c>
      <c r="E376" t="s">
        <v>74</v>
      </c>
      <c r="F376" t="s">
        <v>74</v>
      </c>
      <c r="G376" t="s">
        <v>74</v>
      </c>
      <c r="H376" t="s">
        <v>74</v>
      </c>
      <c r="I376" t="s">
        <v>74</v>
      </c>
      <c r="J376" t="s">
        <v>74</v>
      </c>
      <c r="K376" t="s">
        <v>74</v>
      </c>
      <c r="L376" t="s">
        <v>74</v>
      </c>
      <c r="M376" t="s">
        <v>74</v>
      </c>
      <c r="N376" t="s">
        <v>74</v>
      </c>
      <c r="O376" t="s">
        <v>74</v>
      </c>
      <c r="P376" t="s">
        <v>74</v>
      </c>
      <c r="Q376" t="s">
        <v>74</v>
      </c>
      <c r="R376" t="s">
        <v>74</v>
      </c>
      <c r="S376" t="s">
        <v>74</v>
      </c>
      <c r="T376">
        <v>2945663</v>
      </c>
      <c r="U376">
        <v>1510.5964102564001</v>
      </c>
      <c r="V376" t="s">
        <v>74</v>
      </c>
      <c r="W376" t="s">
        <v>74</v>
      </c>
      <c r="X376" t="s">
        <v>74</v>
      </c>
      <c r="Y376" t="s">
        <v>74</v>
      </c>
      <c r="Z376" t="s">
        <v>74</v>
      </c>
      <c r="AA376" t="s">
        <v>74</v>
      </c>
      <c r="AB376" t="s">
        <v>74</v>
      </c>
      <c r="AC376" t="s">
        <v>74</v>
      </c>
      <c r="AD376" t="s">
        <v>74</v>
      </c>
      <c r="AE376" t="s">
        <v>74</v>
      </c>
      <c r="AF376" t="s">
        <v>74</v>
      </c>
      <c r="AG376" t="s">
        <v>74</v>
      </c>
      <c r="AH376" t="s">
        <v>74</v>
      </c>
      <c r="AI376" t="s">
        <v>74</v>
      </c>
      <c r="AJ376" t="s">
        <v>74</v>
      </c>
      <c r="AK376" t="s">
        <v>74</v>
      </c>
      <c r="AL376" t="s">
        <v>74</v>
      </c>
    </row>
    <row r="377" spans="1:38" s="221" customFormat="1" x14ac:dyDescent="0.25">
      <c r="A377" s="446" t="str">
        <f t="shared" si="5"/>
        <v>Saskatchewan2022–2023Diagnostic and therapeutic services</v>
      </c>
      <c r="B377" t="s">
        <v>426</v>
      </c>
      <c r="C377" t="s">
        <v>198</v>
      </c>
      <c r="D377" t="s">
        <v>192</v>
      </c>
      <c r="E377" t="s">
        <v>74</v>
      </c>
      <c r="F377" t="s">
        <v>74</v>
      </c>
      <c r="G377" t="s">
        <v>74</v>
      </c>
      <c r="H377" t="s">
        <v>74</v>
      </c>
      <c r="I377" t="s">
        <v>74</v>
      </c>
      <c r="J377" t="s">
        <v>74</v>
      </c>
      <c r="K377" t="s">
        <v>74</v>
      </c>
      <c r="L377" t="s">
        <v>74</v>
      </c>
      <c r="M377" t="s">
        <v>74</v>
      </c>
      <c r="N377" t="s">
        <v>74</v>
      </c>
      <c r="O377" t="s">
        <v>74</v>
      </c>
      <c r="P377" t="s">
        <v>74</v>
      </c>
      <c r="Q377" t="s">
        <v>74</v>
      </c>
      <c r="R377" t="s">
        <v>74</v>
      </c>
      <c r="S377" t="s">
        <v>74</v>
      </c>
      <c r="T377">
        <v>7960885</v>
      </c>
      <c r="U377">
        <v>4082.5051282050999</v>
      </c>
      <c r="V377" t="s">
        <v>74</v>
      </c>
      <c r="W377" t="s">
        <v>74</v>
      </c>
      <c r="X377" t="s">
        <v>74</v>
      </c>
      <c r="Y377" t="s">
        <v>74</v>
      </c>
      <c r="Z377" t="s">
        <v>74</v>
      </c>
      <c r="AA377" t="s">
        <v>74</v>
      </c>
      <c r="AB377" t="s">
        <v>74</v>
      </c>
      <c r="AC377" t="s">
        <v>74</v>
      </c>
      <c r="AD377" t="s">
        <v>74</v>
      </c>
      <c r="AE377" t="s">
        <v>74</v>
      </c>
      <c r="AF377" t="s">
        <v>74</v>
      </c>
      <c r="AG377" t="s">
        <v>74</v>
      </c>
      <c r="AH377" t="s">
        <v>74</v>
      </c>
      <c r="AI377" t="s">
        <v>74</v>
      </c>
      <c r="AJ377" t="s">
        <v>74</v>
      </c>
      <c r="AK377" t="s">
        <v>74</v>
      </c>
      <c r="AL377" t="s">
        <v>74</v>
      </c>
    </row>
    <row r="378" spans="1:38" s="221" customFormat="1" x14ac:dyDescent="0.25">
      <c r="A378" s="446" t="str">
        <f t="shared" si="5"/>
        <v>Saskatchewan2022–2023Nursing inpatient services</v>
      </c>
      <c r="B378" t="s">
        <v>426</v>
      </c>
      <c r="C378" t="s">
        <v>198</v>
      </c>
      <c r="D378" t="s">
        <v>190</v>
      </c>
      <c r="E378" t="s">
        <v>74</v>
      </c>
      <c r="F378" t="s">
        <v>74</v>
      </c>
      <c r="G378" t="s">
        <v>74</v>
      </c>
      <c r="H378" t="s">
        <v>74</v>
      </c>
      <c r="I378" t="s">
        <v>74</v>
      </c>
      <c r="J378" t="s">
        <v>74</v>
      </c>
      <c r="K378" t="s">
        <v>74</v>
      </c>
      <c r="L378" t="s">
        <v>74</v>
      </c>
      <c r="M378" t="s">
        <v>74</v>
      </c>
      <c r="N378" t="s">
        <v>74</v>
      </c>
      <c r="O378" t="s">
        <v>74</v>
      </c>
      <c r="P378" t="s">
        <v>74</v>
      </c>
      <c r="Q378" t="s">
        <v>74</v>
      </c>
      <c r="R378" t="s">
        <v>74</v>
      </c>
      <c r="S378" t="s">
        <v>74</v>
      </c>
      <c r="T378">
        <v>18994313</v>
      </c>
      <c r="U378">
        <v>9740.6733333332995</v>
      </c>
      <c r="V378" t="s">
        <v>74</v>
      </c>
      <c r="W378" t="s">
        <v>74</v>
      </c>
      <c r="X378" t="s">
        <v>74</v>
      </c>
      <c r="Y378" t="s">
        <v>74</v>
      </c>
      <c r="Z378" t="s">
        <v>74</v>
      </c>
      <c r="AA378" t="s">
        <v>74</v>
      </c>
      <c r="AB378" t="s">
        <v>74</v>
      </c>
      <c r="AC378" t="s">
        <v>74</v>
      </c>
      <c r="AD378" t="s">
        <v>74</v>
      </c>
      <c r="AE378" t="s">
        <v>74</v>
      </c>
      <c r="AF378" t="s">
        <v>74</v>
      </c>
      <c r="AG378" t="s">
        <v>74</v>
      </c>
      <c r="AH378" t="s">
        <v>74</v>
      </c>
      <c r="AI378" t="s">
        <v>74</v>
      </c>
      <c r="AJ378" t="s">
        <v>74</v>
      </c>
      <c r="AK378" t="s">
        <v>74</v>
      </c>
      <c r="AL378" t="s">
        <v>74</v>
      </c>
    </row>
    <row r="379" spans="1:38" s="221" customFormat="1" x14ac:dyDescent="0.25">
      <c r="A379" s="446" t="str">
        <f t="shared" si="5"/>
        <v>Saskatchewan2022–2023Research, education and other services</v>
      </c>
      <c r="B379" t="s">
        <v>426</v>
      </c>
      <c r="C379" t="s">
        <v>198</v>
      </c>
      <c r="D379" t="s">
        <v>194</v>
      </c>
      <c r="E379" t="s">
        <v>74</v>
      </c>
      <c r="F379" t="s">
        <v>74</v>
      </c>
      <c r="G379" t="s">
        <v>74</v>
      </c>
      <c r="H379" t="s">
        <v>74</v>
      </c>
      <c r="I379" t="s">
        <v>74</v>
      </c>
      <c r="J379" t="s">
        <v>74</v>
      </c>
      <c r="K379" t="s">
        <v>74</v>
      </c>
      <c r="L379" t="s">
        <v>74</v>
      </c>
      <c r="M379" t="s">
        <v>74</v>
      </c>
      <c r="N379" t="s">
        <v>74</v>
      </c>
      <c r="O379" t="s">
        <v>74</v>
      </c>
      <c r="P379" t="s">
        <v>74</v>
      </c>
      <c r="Q379" t="s">
        <v>74</v>
      </c>
      <c r="R379" t="s">
        <v>74</v>
      </c>
      <c r="S379" t="s">
        <v>74</v>
      </c>
      <c r="T379">
        <v>371432.80198898161</v>
      </c>
      <c r="U379">
        <v>190.47835999430001</v>
      </c>
      <c r="V379" t="s">
        <v>74</v>
      </c>
      <c r="W379" t="s">
        <v>74</v>
      </c>
      <c r="X379" t="s">
        <v>74</v>
      </c>
      <c r="Y379" t="s">
        <v>74</v>
      </c>
      <c r="Z379" t="s">
        <v>74</v>
      </c>
      <c r="AA379" t="s">
        <v>74</v>
      </c>
      <c r="AB379" t="s">
        <v>74</v>
      </c>
      <c r="AC379" t="s">
        <v>74</v>
      </c>
      <c r="AD379" t="s">
        <v>74</v>
      </c>
      <c r="AE379" t="s">
        <v>74</v>
      </c>
      <c r="AF379" t="s">
        <v>74</v>
      </c>
      <c r="AG379" t="s">
        <v>74</v>
      </c>
      <c r="AH379" t="s">
        <v>74</v>
      </c>
      <c r="AI379" t="s">
        <v>74</v>
      </c>
      <c r="AJ379" t="s">
        <v>74</v>
      </c>
      <c r="AK379" t="s">
        <v>74</v>
      </c>
      <c r="AL379" t="s">
        <v>74</v>
      </c>
    </row>
    <row r="380" spans="1:38" s="221" customFormat="1" x14ac:dyDescent="0.25">
      <c r="A380" s="446" t="str">
        <f t="shared" si="5"/>
        <v>Saskatchewan2022–2023Total</v>
      </c>
      <c r="B380" t="s">
        <v>426</v>
      </c>
      <c r="C380" t="s">
        <v>198</v>
      </c>
      <c r="D380" t="s">
        <v>73</v>
      </c>
      <c r="E380" t="s">
        <v>74</v>
      </c>
      <c r="F380" t="s">
        <v>74</v>
      </c>
      <c r="G380" t="s">
        <v>74</v>
      </c>
      <c r="H380" t="s">
        <v>74</v>
      </c>
      <c r="I380" t="s">
        <v>74</v>
      </c>
      <c r="J380" t="s">
        <v>74</v>
      </c>
      <c r="K380" t="s">
        <v>74</v>
      </c>
      <c r="L380" t="s">
        <v>74</v>
      </c>
      <c r="M380" t="s">
        <v>74</v>
      </c>
      <c r="N380" t="s">
        <v>74</v>
      </c>
      <c r="O380" t="s">
        <v>74</v>
      </c>
      <c r="P380" t="s">
        <v>74</v>
      </c>
      <c r="Q380" t="s">
        <v>74</v>
      </c>
      <c r="R380" t="s">
        <v>74</v>
      </c>
      <c r="S380" t="s">
        <v>74</v>
      </c>
      <c r="T380">
        <v>49761668.491456322</v>
      </c>
      <c r="U380">
        <v>25518.804354593001</v>
      </c>
      <c r="V380" t="s">
        <v>74</v>
      </c>
      <c r="W380" t="s">
        <v>74</v>
      </c>
      <c r="X380" t="s">
        <v>74</v>
      </c>
      <c r="Y380" t="s">
        <v>74</v>
      </c>
      <c r="Z380" t="s">
        <v>74</v>
      </c>
      <c r="AA380" t="s">
        <v>74</v>
      </c>
      <c r="AB380" t="s">
        <v>74</v>
      </c>
      <c r="AC380" t="s">
        <v>74</v>
      </c>
      <c r="AD380" t="s">
        <v>74</v>
      </c>
      <c r="AE380" t="s">
        <v>74</v>
      </c>
      <c r="AF380" t="s">
        <v>74</v>
      </c>
      <c r="AG380" t="s">
        <v>74</v>
      </c>
      <c r="AH380" t="s">
        <v>74</v>
      </c>
      <c r="AI380" t="s">
        <v>74</v>
      </c>
      <c r="AJ380" t="s">
        <v>74</v>
      </c>
      <c r="AK380" t="s">
        <v>74</v>
      </c>
      <c r="AL380" t="s">
        <v>74</v>
      </c>
    </row>
    <row r="381" spans="1:38" s="221" customFormat="1" x14ac:dyDescent="0.25">
      <c r="A381" s="446" t="str">
        <f t="shared" si="5"/>
        <v>Saskatchewan2023–2024Administrative and support services</v>
      </c>
      <c r="B381" t="s">
        <v>426</v>
      </c>
      <c r="C381" t="s">
        <v>199</v>
      </c>
      <c r="D381" t="s">
        <v>189</v>
      </c>
      <c r="E381" t="s">
        <v>74</v>
      </c>
      <c r="F381" t="s">
        <v>74</v>
      </c>
      <c r="G381" t="s">
        <v>74</v>
      </c>
      <c r="H381" t="s">
        <v>74</v>
      </c>
      <c r="I381" t="s">
        <v>74</v>
      </c>
      <c r="J381" t="s">
        <v>74</v>
      </c>
      <c r="K381" t="s">
        <v>74</v>
      </c>
      <c r="L381" t="s">
        <v>74</v>
      </c>
      <c r="M381" t="s">
        <v>74</v>
      </c>
      <c r="N381" t="s">
        <v>74</v>
      </c>
      <c r="O381" t="s">
        <v>74</v>
      </c>
      <c r="P381" t="s">
        <v>74</v>
      </c>
      <c r="Q381" t="s">
        <v>74</v>
      </c>
      <c r="R381" t="s">
        <v>74</v>
      </c>
      <c r="S381" t="s">
        <v>74</v>
      </c>
      <c r="T381" s="493" t="s">
        <v>74</v>
      </c>
      <c r="U381" s="493" t="s">
        <v>74</v>
      </c>
      <c r="V381" t="s">
        <v>74</v>
      </c>
      <c r="W381" t="s">
        <v>74</v>
      </c>
      <c r="X381" t="s">
        <v>74</v>
      </c>
      <c r="Y381" t="s">
        <v>74</v>
      </c>
      <c r="Z381" t="s">
        <v>74</v>
      </c>
      <c r="AA381" t="s">
        <v>74</v>
      </c>
      <c r="AB381" t="s">
        <v>74</v>
      </c>
      <c r="AC381" t="s">
        <v>74</v>
      </c>
      <c r="AD381" t="s">
        <v>74</v>
      </c>
      <c r="AE381" t="s">
        <v>74</v>
      </c>
      <c r="AF381" t="s">
        <v>74</v>
      </c>
      <c r="AG381" t="s">
        <v>74</v>
      </c>
      <c r="AH381" t="s">
        <v>74</v>
      </c>
      <c r="AI381" t="s">
        <v>74</v>
      </c>
      <c r="AJ381" t="s">
        <v>74</v>
      </c>
      <c r="AK381" t="s">
        <v>74</v>
      </c>
      <c r="AL381" t="s">
        <v>74</v>
      </c>
    </row>
    <row r="382" spans="1:38" s="221" customFormat="1" x14ac:dyDescent="0.25">
      <c r="A382" s="446" t="str">
        <f t="shared" si="5"/>
        <v>Saskatchewan2023–2024Ambulatory care services</v>
      </c>
      <c r="B382" t="s">
        <v>426</v>
      </c>
      <c r="C382" t="s">
        <v>199</v>
      </c>
      <c r="D382" t="s">
        <v>191</v>
      </c>
      <c r="E382" t="s">
        <v>74</v>
      </c>
      <c r="F382" t="s">
        <v>74</v>
      </c>
      <c r="G382" t="s">
        <v>74</v>
      </c>
      <c r="H382" t="s">
        <v>74</v>
      </c>
      <c r="I382" t="s">
        <v>74</v>
      </c>
      <c r="J382" t="s">
        <v>74</v>
      </c>
      <c r="K382" t="s">
        <v>74</v>
      </c>
      <c r="L382" t="s">
        <v>74</v>
      </c>
      <c r="M382" t="s">
        <v>74</v>
      </c>
      <c r="N382" t="s">
        <v>74</v>
      </c>
      <c r="O382" t="s">
        <v>74</v>
      </c>
      <c r="P382" t="s">
        <v>74</v>
      </c>
      <c r="Q382" t="s">
        <v>74</v>
      </c>
      <c r="R382" t="s">
        <v>74</v>
      </c>
      <c r="S382" t="s">
        <v>74</v>
      </c>
      <c r="T382" s="493" t="s">
        <v>74</v>
      </c>
      <c r="U382" s="493" t="s">
        <v>74</v>
      </c>
      <c r="V382" t="s">
        <v>74</v>
      </c>
      <c r="W382" t="s">
        <v>74</v>
      </c>
      <c r="X382" t="s">
        <v>74</v>
      </c>
      <c r="Y382" t="s">
        <v>74</v>
      </c>
      <c r="Z382" t="s">
        <v>74</v>
      </c>
      <c r="AA382" t="s">
        <v>74</v>
      </c>
      <c r="AB382" t="s">
        <v>74</v>
      </c>
      <c r="AC382" t="s">
        <v>74</v>
      </c>
      <c r="AD382" t="s">
        <v>74</v>
      </c>
      <c r="AE382" t="s">
        <v>74</v>
      </c>
      <c r="AF382" t="s">
        <v>74</v>
      </c>
      <c r="AG382" t="s">
        <v>74</v>
      </c>
      <c r="AH382" t="s">
        <v>74</v>
      </c>
      <c r="AI382" t="s">
        <v>74</v>
      </c>
      <c r="AJ382" t="s">
        <v>74</v>
      </c>
      <c r="AK382" t="s">
        <v>74</v>
      </c>
      <c r="AL382" t="s">
        <v>74</v>
      </c>
    </row>
    <row r="383" spans="1:38" s="221" customFormat="1" x14ac:dyDescent="0.25">
      <c r="A383" s="446" t="str">
        <f t="shared" si="5"/>
        <v>Saskatchewan2023–2024Community health services</v>
      </c>
      <c r="B383" t="s">
        <v>426</v>
      </c>
      <c r="C383" t="s">
        <v>199</v>
      </c>
      <c r="D383" t="s">
        <v>193</v>
      </c>
      <c r="E383" t="s">
        <v>74</v>
      </c>
      <c r="F383" t="s">
        <v>74</v>
      </c>
      <c r="G383" t="s">
        <v>74</v>
      </c>
      <c r="H383" t="s">
        <v>74</v>
      </c>
      <c r="I383" t="s">
        <v>74</v>
      </c>
      <c r="J383" t="s">
        <v>74</v>
      </c>
      <c r="K383" t="s">
        <v>74</v>
      </c>
      <c r="L383" t="s">
        <v>74</v>
      </c>
      <c r="M383" t="s">
        <v>74</v>
      </c>
      <c r="N383" t="s">
        <v>74</v>
      </c>
      <c r="O383" t="s">
        <v>74</v>
      </c>
      <c r="P383" t="s">
        <v>74</v>
      </c>
      <c r="Q383" t="s">
        <v>74</v>
      </c>
      <c r="R383" t="s">
        <v>74</v>
      </c>
      <c r="S383" t="s">
        <v>74</v>
      </c>
      <c r="T383" s="493" t="s">
        <v>74</v>
      </c>
      <c r="U383" s="493" t="s">
        <v>74</v>
      </c>
      <c r="V383" t="s">
        <v>74</v>
      </c>
      <c r="W383" t="s">
        <v>74</v>
      </c>
      <c r="X383" t="s">
        <v>74</v>
      </c>
      <c r="Y383" t="s">
        <v>74</v>
      </c>
      <c r="Z383" t="s">
        <v>74</v>
      </c>
      <c r="AA383" t="s">
        <v>74</v>
      </c>
      <c r="AB383" t="s">
        <v>74</v>
      </c>
      <c r="AC383" t="s">
        <v>74</v>
      </c>
      <c r="AD383" t="s">
        <v>74</v>
      </c>
      <c r="AE383" t="s">
        <v>74</v>
      </c>
      <c r="AF383" t="s">
        <v>74</v>
      </c>
      <c r="AG383" t="s">
        <v>74</v>
      </c>
      <c r="AH383" t="s">
        <v>74</v>
      </c>
      <c r="AI383" t="s">
        <v>74</v>
      </c>
      <c r="AJ383" t="s">
        <v>74</v>
      </c>
      <c r="AK383" t="s">
        <v>74</v>
      </c>
      <c r="AL383" t="s">
        <v>74</v>
      </c>
    </row>
    <row r="384" spans="1:38" s="221" customFormat="1" x14ac:dyDescent="0.25">
      <c r="A384" s="446" t="str">
        <f t="shared" si="5"/>
        <v>Saskatchewan2023–2024Diagnostic and therapeutic services</v>
      </c>
      <c r="B384" t="s">
        <v>426</v>
      </c>
      <c r="C384" t="s">
        <v>199</v>
      </c>
      <c r="D384" t="s">
        <v>192</v>
      </c>
      <c r="E384" t="s">
        <v>74</v>
      </c>
      <c r="F384" t="s">
        <v>74</v>
      </c>
      <c r="G384" t="s">
        <v>74</v>
      </c>
      <c r="H384" t="s">
        <v>74</v>
      </c>
      <c r="I384" t="s">
        <v>74</v>
      </c>
      <c r="J384" t="s">
        <v>74</v>
      </c>
      <c r="K384" t="s">
        <v>74</v>
      </c>
      <c r="L384" t="s">
        <v>74</v>
      </c>
      <c r="M384" t="s">
        <v>74</v>
      </c>
      <c r="N384" t="s">
        <v>74</v>
      </c>
      <c r="O384" t="s">
        <v>74</v>
      </c>
      <c r="P384" t="s">
        <v>74</v>
      </c>
      <c r="Q384" t="s">
        <v>74</v>
      </c>
      <c r="R384" t="s">
        <v>74</v>
      </c>
      <c r="S384" t="s">
        <v>74</v>
      </c>
      <c r="T384" s="493" t="s">
        <v>74</v>
      </c>
      <c r="U384" s="493" t="s">
        <v>74</v>
      </c>
      <c r="V384" t="s">
        <v>74</v>
      </c>
      <c r="W384" t="s">
        <v>74</v>
      </c>
      <c r="X384" t="s">
        <v>74</v>
      </c>
      <c r="Y384" t="s">
        <v>74</v>
      </c>
      <c r="Z384" t="s">
        <v>74</v>
      </c>
      <c r="AA384" t="s">
        <v>74</v>
      </c>
      <c r="AB384" t="s">
        <v>74</v>
      </c>
      <c r="AC384" t="s">
        <v>74</v>
      </c>
      <c r="AD384" t="s">
        <v>74</v>
      </c>
      <c r="AE384" t="s">
        <v>74</v>
      </c>
      <c r="AF384" t="s">
        <v>74</v>
      </c>
      <c r="AG384" t="s">
        <v>74</v>
      </c>
      <c r="AH384" t="s">
        <v>74</v>
      </c>
      <c r="AI384" t="s">
        <v>74</v>
      </c>
      <c r="AJ384" t="s">
        <v>74</v>
      </c>
      <c r="AK384" t="s">
        <v>74</v>
      </c>
      <c r="AL384" t="s">
        <v>74</v>
      </c>
    </row>
    <row r="385" spans="1:38" s="221" customFormat="1" x14ac:dyDescent="0.25">
      <c r="A385" s="446" t="str">
        <f t="shared" si="5"/>
        <v>Saskatchewan2023–2024Nursing inpatient services</v>
      </c>
      <c r="B385" t="s">
        <v>426</v>
      </c>
      <c r="C385" t="s">
        <v>199</v>
      </c>
      <c r="D385" t="s">
        <v>190</v>
      </c>
      <c r="E385" t="s">
        <v>74</v>
      </c>
      <c r="F385" t="s">
        <v>74</v>
      </c>
      <c r="G385" t="s">
        <v>74</v>
      </c>
      <c r="H385" t="s">
        <v>74</v>
      </c>
      <c r="I385" t="s">
        <v>74</v>
      </c>
      <c r="J385" t="s">
        <v>74</v>
      </c>
      <c r="K385" t="s">
        <v>74</v>
      </c>
      <c r="L385" t="s">
        <v>74</v>
      </c>
      <c r="M385" t="s">
        <v>74</v>
      </c>
      <c r="N385" t="s">
        <v>74</v>
      </c>
      <c r="O385" t="s">
        <v>74</v>
      </c>
      <c r="P385" t="s">
        <v>74</v>
      </c>
      <c r="Q385" t="s">
        <v>74</v>
      </c>
      <c r="R385" t="s">
        <v>74</v>
      </c>
      <c r="S385" t="s">
        <v>74</v>
      </c>
      <c r="T385" s="493" t="s">
        <v>74</v>
      </c>
      <c r="U385" s="493" t="s">
        <v>74</v>
      </c>
      <c r="V385" t="s">
        <v>74</v>
      </c>
      <c r="W385" t="s">
        <v>74</v>
      </c>
      <c r="X385" t="s">
        <v>74</v>
      </c>
      <c r="Y385" t="s">
        <v>74</v>
      </c>
      <c r="Z385" t="s">
        <v>74</v>
      </c>
      <c r="AA385" t="s">
        <v>74</v>
      </c>
      <c r="AB385" t="s">
        <v>74</v>
      </c>
      <c r="AC385" t="s">
        <v>74</v>
      </c>
      <c r="AD385" t="s">
        <v>74</v>
      </c>
      <c r="AE385" t="s">
        <v>74</v>
      </c>
      <c r="AF385" t="s">
        <v>74</v>
      </c>
      <c r="AG385" t="s">
        <v>74</v>
      </c>
      <c r="AH385" t="s">
        <v>74</v>
      </c>
      <c r="AI385" t="s">
        <v>74</v>
      </c>
      <c r="AJ385" t="s">
        <v>74</v>
      </c>
      <c r="AK385" t="s">
        <v>74</v>
      </c>
      <c r="AL385" t="s">
        <v>74</v>
      </c>
    </row>
    <row r="386" spans="1:38" s="221" customFormat="1" x14ac:dyDescent="0.25">
      <c r="A386" s="446" t="str">
        <f t="shared" si="5"/>
        <v>Saskatchewan2023–2024Research, education and other services</v>
      </c>
      <c r="B386" t="s">
        <v>426</v>
      </c>
      <c r="C386" t="s">
        <v>199</v>
      </c>
      <c r="D386" t="s">
        <v>194</v>
      </c>
      <c r="E386" t="s">
        <v>74</v>
      </c>
      <c r="F386" t="s">
        <v>74</v>
      </c>
      <c r="G386" t="s">
        <v>74</v>
      </c>
      <c r="H386" t="s">
        <v>74</v>
      </c>
      <c r="I386" t="s">
        <v>74</v>
      </c>
      <c r="J386" t="s">
        <v>74</v>
      </c>
      <c r="K386" t="s">
        <v>74</v>
      </c>
      <c r="L386" t="s">
        <v>74</v>
      </c>
      <c r="M386" t="s">
        <v>74</v>
      </c>
      <c r="N386" t="s">
        <v>74</v>
      </c>
      <c r="O386" t="s">
        <v>74</v>
      </c>
      <c r="P386" t="s">
        <v>74</v>
      </c>
      <c r="Q386" t="s">
        <v>74</v>
      </c>
      <c r="R386" t="s">
        <v>74</v>
      </c>
      <c r="S386" t="s">
        <v>74</v>
      </c>
      <c r="T386" s="493" t="s">
        <v>74</v>
      </c>
      <c r="U386" s="493" t="s">
        <v>74</v>
      </c>
      <c r="V386" t="s">
        <v>74</v>
      </c>
      <c r="W386" t="s">
        <v>74</v>
      </c>
      <c r="X386" t="s">
        <v>74</v>
      </c>
      <c r="Y386" t="s">
        <v>74</v>
      </c>
      <c r="Z386" t="s">
        <v>74</v>
      </c>
      <c r="AA386" t="s">
        <v>74</v>
      </c>
      <c r="AB386" t="s">
        <v>74</v>
      </c>
      <c r="AC386" t="s">
        <v>74</v>
      </c>
      <c r="AD386" t="s">
        <v>74</v>
      </c>
      <c r="AE386" t="s">
        <v>74</v>
      </c>
      <c r="AF386" t="s">
        <v>74</v>
      </c>
      <c r="AG386" t="s">
        <v>74</v>
      </c>
      <c r="AH386" t="s">
        <v>74</v>
      </c>
      <c r="AI386" t="s">
        <v>74</v>
      </c>
      <c r="AJ386" t="s">
        <v>74</v>
      </c>
      <c r="AK386" t="s">
        <v>74</v>
      </c>
      <c r="AL386" t="s">
        <v>74</v>
      </c>
    </row>
    <row r="387" spans="1:38" s="221" customFormat="1" x14ac:dyDescent="0.25">
      <c r="A387" s="446" t="str">
        <f t="shared" si="5"/>
        <v>Saskatchewan2023–2024Total</v>
      </c>
      <c r="B387" t="s">
        <v>426</v>
      </c>
      <c r="C387" t="s">
        <v>199</v>
      </c>
      <c r="D387" t="s">
        <v>73</v>
      </c>
      <c r="E387" t="s">
        <v>74</v>
      </c>
      <c r="F387" t="s">
        <v>74</v>
      </c>
      <c r="G387" t="s">
        <v>74</v>
      </c>
      <c r="H387" t="s">
        <v>74</v>
      </c>
      <c r="I387" t="s">
        <v>74</v>
      </c>
      <c r="J387" t="s">
        <v>74</v>
      </c>
      <c r="K387" t="s">
        <v>74</v>
      </c>
      <c r="L387" t="s">
        <v>74</v>
      </c>
      <c r="M387" t="s">
        <v>74</v>
      </c>
      <c r="N387" t="s">
        <v>74</v>
      </c>
      <c r="O387" t="s">
        <v>74</v>
      </c>
      <c r="P387" t="s">
        <v>74</v>
      </c>
      <c r="Q387" t="s">
        <v>74</v>
      </c>
      <c r="R387" t="s">
        <v>74</v>
      </c>
      <c r="S387" t="s">
        <v>74</v>
      </c>
      <c r="T387" s="493" t="s">
        <v>74</v>
      </c>
      <c r="U387" s="493" t="s">
        <v>74</v>
      </c>
      <c r="V387" t="s">
        <v>74</v>
      </c>
      <c r="W387" t="s">
        <v>74</v>
      </c>
      <c r="X387" t="s">
        <v>74</v>
      </c>
      <c r="Y387" t="s">
        <v>74</v>
      </c>
      <c r="Z387" t="s">
        <v>74</v>
      </c>
      <c r="AA387" t="s">
        <v>74</v>
      </c>
      <c r="AB387" t="s">
        <v>74</v>
      </c>
      <c r="AC387" t="s">
        <v>74</v>
      </c>
      <c r="AD387" t="s">
        <v>74</v>
      </c>
      <c r="AE387" t="s">
        <v>74</v>
      </c>
      <c r="AF387" t="s">
        <v>74</v>
      </c>
      <c r="AG387" t="s">
        <v>74</v>
      </c>
      <c r="AH387" t="s">
        <v>74</v>
      </c>
      <c r="AI387" t="s">
        <v>74</v>
      </c>
      <c r="AJ387" t="s">
        <v>74</v>
      </c>
      <c r="AK387" t="s">
        <v>74</v>
      </c>
      <c r="AL387" t="s">
        <v>74</v>
      </c>
    </row>
    <row r="388" spans="1:38" s="221" customFormat="1" x14ac:dyDescent="0.25">
      <c r="A388" s="446" t="str">
        <f t="shared" ref="A388:A422" si="6">CONCATENATE(B388,C388,D388)</f>
        <v>Yukon2019–2020Administrative and support services</v>
      </c>
      <c r="B388" t="s">
        <v>433</v>
      </c>
      <c r="C388" t="s">
        <v>195</v>
      </c>
      <c r="D388" t="s">
        <v>189</v>
      </c>
      <c r="E388">
        <v>4620</v>
      </c>
      <c r="F388">
        <v>236911</v>
      </c>
      <c r="G388">
        <v>1.9127979400000002E-2</v>
      </c>
      <c r="H388"/>
      <c r="I388"/>
      <c r="J388"/>
      <c r="K388"/>
      <c r="L388">
        <v>10012</v>
      </c>
      <c r="M388">
        <v>358439</v>
      </c>
      <c r="N388">
        <v>38977</v>
      </c>
      <c r="O388">
        <v>1507469</v>
      </c>
      <c r="P388">
        <v>9243020</v>
      </c>
      <c r="Q388">
        <v>499520</v>
      </c>
      <c r="R388" t="s">
        <v>74</v>
      </c>
      <c r="S388" t="s">
        <v>74</v>
      </c>
      <c r="T388">
        <v>280508</v>
      </c>
      <c r="U388">
        <v>143.29910600260001</v>
      </c>
      <c r="V388">
        <v>4620</v>
      </c>
      <c r="W388">
        <v>236911</v>
      </c>
      <c r="X388">
        <v>1.9127979400000002E-2</v>
      </c>
      <c r="Y388">
        <v>1.9127979400000002E-2</v>
      </c>
      <c r="Z388" t="s">
        <v>74</v>
      </c>
      <c r="AA388">
        <v>10012</v>
      </c>
      <c r="AB388">
        <v>2.3601532566999999</v>
      </c>
      <c r="AC388" t="s">
        <v>7799</v>
      </c>
      <c r="AD388">
        <v>121.0273307791</v>
      </c>
      <c r="AE388" t="s">
        <v>7799</v>
      </c>
      <c r="AF388"/>
      <c r="AG388" t="s">
        <v>7799</v>
      </c>
      <c r="AH388">
        <v>5.1146871009000003</v>
      </c>
      <c r="AI388" t="s">
        <v>7799</v>
      </c>
      <c r="AJ388"/>
      <c r="AK388" t="s">
        <v>7799</v>
      </c>
      <c r="AL388" t="s">
        <v>7799</v>
      </c>
    </row>
    <row r="389" spans="1:38" s="221" customFormat="1" x14ac:dyDescent="0.25">
      <c r="A389" s="446" t="str">
        <f t="shared" si="6"/>
        <v>Yukon2019–2020Ambulatory care services</v>
      </c>
      <c r="B389" t="s">
        <v>433</v>
      </c>
      <c r="C389" t="s">
        <v>195</v>
      </c>
      <c r="D389" t="s">
        <v>191</v>
      </c>
      <c r="E389">
        <v>4762</v>
      </c>
      <c r="F389">
        <v>86062</v>
      </c>
      <c r="G389">
        <v>5.24310755E-2</v>
      </c>
      <c r="H389">
        <v>3450</v>
      </c>
      <c r="I389">
        <v>445571</v>
      </c>
      <c r="J389"/>
      <c r="K389"/>
      <c r="L389">
        <v>4705</v>
      </c>
      <c r="M389">
        <v>214921</v>
      </c>
      <c r="N389">
        <v>16315</v>
      </c>
      <c r="O389">
        <v>770881</v>
      </c>
      <c r="P389">
        <v>4418808</v>
      </c>
      <c r="Q389">
        <v>670065</v>
      </c>
      <c r="R389">
        <v>3450</v>
      </c>
      <c r="S389" t="s">
        <v>74</v>
      </c>
      <c r="T389">
        <v>110589</v>
      </c>
      <c r="U389">
        <v>56.495019157100003</v>
      </c>
      <c r="V389">
        <v>4762</v>
      </c>
      <c r="W389">
        <v>86062</v>
      </c>
      <c r="X389">
        <v>5.24310755E-2</v>
      </c>
      <c r="Y389">
        <v>5.24310755E-2</v>
      </c>
      <c r="Z389">
        <v>3450</v>
      </c>
      <c r="AA389">
        <v>4705</v>
      </c>
      <c r="AB389">
        <v>2.4326947636999998</v>
      </c>
      <c r="AC389" t="s">
        <v>7799</v>
      </c>
      <c r="AD389">
        <v>43.9652618135</v>
      </c>
      <c r="AE389" t="s">
        <v>7799</v>
      </c>
      <c r="AF389">
        <v>1.7624521072999999</v>
      </c>
      <c r="AG389" t="s">
        <v>7799</v>
      </c>
      <c r="AH389">
        <v>2.4035759898000002</v>
      </c>
      <c r="AI389" t="s">
        <v>7799</v>
      </c>
      <c r="AJ389"/>
      <c r="AK389" t="s">
        <v>7799</v>
      </c>
      <c r="AL389" t="s">
        <v>7799</v>
      </c>
    </row>
    <row r="390" spans="1:38" s="221" customFormat="1" x14ac:dyDescent="0.25">
      <c r="A390" s="446" t="str">
        <f t="shared" si="6"/>
        <v>Yukon2019–2020Diagnostic and therapeutic services</v>
      </c>
      <c r="B390" t="s">
        <v>433</v>
      </c>
      <c r="C390" t="s">
        <v>195</v>
      </c>
      <c r="D390" t="s">
        <v>192</v>
      </c>
      <c r="E390">
        <v>3070</v>
      </c>
      <c r="F390">
        <v>143273</v>
      </c>
      <c r="G390">
        <v>2.0978113100000001E-2</v>
      </c>
      <c r="H390">
        <v>1336</v>
      </c>
      <c r="I390">
        <v>146113</v>
      </c>
      <c r="J390"/>
      <c r="K390"/>
      <c r="L390">
        <v>5686</v>
      </c>
      <c r="M390">
        <v>240740</v>
      </c>
      <c r="N390">
        <v>23102</v>
      </c>
      <c r="O390">
        <v>1016154</v>
      </c>
      <c r="P390">
        <v>6271040</v>
      </c>
      <c r="Q390">
        <v>365407</v>
      </c>
      <c r="R390">
        <v>1336</v>
      </c>
      <c r="S390" t="s">
        <v>74</v>
      </c>
      <c r="T390">
        <v>170781</v>
      </c>
      <c r="U390">
        <v>87.244444444400003</v>
      </c>
      <c r="V390">
        <v>3070</v>
      </c>
      <c r="W390">
        <v>143273</v>
      </c>
      <c r="X390">
        <v>2.0978113100000001E-2</v>
      </c>
      <c r="Y390">
        <v>2.0978113100000001E-2</v>
      </c>
      <c r="Z390">
        <v>1336</v>
      </c>
      <c r="AA390">
        <v>5686</v>
      </c>
      <c r="AB390">
        <v>1.5683269475999999</v>
      </c>
      <c r="AC390" t="s">
        <v>7799</v>
      </c>
      <c r="AD390">
        <v>73.191826309099994</v>
      </c>
      <c r="AE390" t="s">
        <v>7799</v>
      </c>
      <c r="AF390">
        <v>0.68250319280000005</v>
      </c>
      <c r="AG390" t="s">
        <v>7799</v>
      </c>
      <c r="AH390">
        <v>2.9047254151000002</v>
      </c>
      <c r="AI390" t="s">
        <v>7799</v>
      </c>
      <c r="AJ390"/>
      <c r="AK390" t="s">
        <v>7799</v>
      </c>
      <c r="AL390" t="s">
        <v>7799</v>
      </c>
    </row>
    <row r="391" spans="1:38" s="221" customFormat="1" x14ac:dyDescent="0.25">
      <c r="A391" s="446" t="str">
        <f t="shared" si="6"/>
        <v>Yukon2019–2020Nursing inpatient services</v>
      </c>
      <c r="B391" t="s">
        <v>433</v>
      </c>
      <c r="C391" t="s">
        <v>195</v>
      </c>
      <c r="D391" t="s">
        <v>190</v>
      </c>
      <c r="E391">
        <v>15097</v>
      </c>
      <c r="F391">
        <v>220550</v>
      </c>
      <c r="G391">
        <v>6.4066166800000005E-2</v>
      </c>
      <c r="H391">
        <v>19750</v>
      </c>
      <c r="I391">
        <v>1477472</v>
      </c>
      <c r="J391"/>
      <c r="K391"/>
      <c r="L391">
        <v>10437</v>
      </c>
      <c r="M391">
        <v>481240</v>
      </c>
      <c r="N391">
        <v>33747</v>
      </c>
      <c r="O391">
        <v>1686546</v>
      </c>
      <c r="P391">
        <v>10783551</v>
      </c>
      <c r="Q391">
        <v>1969566</v>
      </c>
      <c r="R391">
        <v>19750</v>
      </c>
      <c r="S391" t="s">
        <v>74</v>
      </c>
      <c r="T391">
        <v>289144</v>
      </c>
      <c r="U391">
        <v>147.7108556833</v>
      </c>
      <c r="V391">
        <v>15097</v>
      </c>
      <c r="W391">
        <v>220550</v>
      </c>
      <c r="X391">
        <v>6.4066166800000005E-2</v>
      </c>
      <c r="Y391">
        <v>6.4066166800000005E-2</v>
      </c>
      <c r="Z391">
        <v>19750</v>
      </c>
      <c r="AA391">
        <v>10437</v>
      </c>
      <c r="AB391">
        <v>7.7123882503000001</v>
      </c>
      <c r="AC391" t="s">
        <v>7799</v>
      </c>
      <c r="AD391">
        <v>112.66922094509999</v>
      </c>
      <c r="AE391" t="s">
        <v>7799</v>
      </c>
      <c r="AF391">
        <v>10.0893997446</v>
      </c>
      <c r="AG391" t="s">
        <v>7799</v>
      </c>
      <c r="AH391">
        <v>5.3318007662999998</v>
      </c>
      <c r="AI391" t="s">
        <v>7799</v>
      </c>
      <c r="AJ391"/>
      <c r="AK391" t="s">
        <v>7799</v>
      </c>
      <c r="AL391" t="s">
        <v>7799</v>
      </c>
    </row>
    <row r="392" spans="1:38" s="221" customFormat="1" x14ac:dyDescent="0.25">
      <c r="A392" s="446" t="str">
        <f t="shared" si="6"/>
        <v>Yukon2019–2020Research, education and other services</v>
      </c>
      <c r="B392" t="s">
        <v>433</v>
      </c>
      <c r="C392" t="s">
        <v>195</v>
      </c>
      <c r="D392" t="s">
        <v>194</v>
      </c>
      <c r="E392">
        <v>132</v>
      </c>
      <c r="F392">
        <v>6499</v>
      </c>
      <c r="G392">
        <v>1.9906499800000001E-2</v>
      </c>
      <c r="H392">
        <v>341</v>
      </c>
      <c r="I392">
        <v>32857</v>
      </c>
      <c r="J392"/>
      <c r="K392"/>
      <c r="L392">
        <v>220</v>
      </c>
      <c r="M392">
        <v>11142</v>
      </c>
      <c r="N392">
        <v>1274</v>
      </c>
      <c r="O392">
        <v>197645</v>
      </c>
      <c r="P392">
        <v>338894</v>
      </c>
      <c r="Q392">
        <v>15574</v>
      </c>
      <c r="R392">
        <v>341</v>
      </c>
      <c r="S392" t="s">
        <v>74</v>
      </c>
      <c r="T392">
        <v>8246</v>
      </c>
      <c r="U392">
        <v>4.2125159641999996</v>
      </c>
      <c r="V392" t="s">
        <v>5863</v>
      </c>
      <c r="W392" t="s">
        <v>5863</v>
      </c>
      <c r="X392" t="s">
        <v>5863</v>
      </c>
      <c r="Y392" t="s">
        <v>5863</v>
      </c>
      <c r="Z392" t="s">
        <v>5863</v>
      </c>
      <c r="AA392" t="s">
        <v>5863</v>
      </c>
      <c r="AB392">
        <v>6.7432950199999994E-2</v>
      </c>
      <c r="AC392" t="s">
        <v>7800</v>
      </c>
      <c r="AD392">
        <v>3.3200510855999998</v>
      </c>
      <c r="AE392" t="s">
        <v>7800</v>
      </c>
      <c r="AF392">
        <v>0.174201788</v>
      </c>
      <c r="AG392" t="s">
        <v>7800</v>
      </c>
      <c r="AH392">
        <v>0.11238825030000001</v>
      </c>
      <c r="AI392" t="s">
        <v>7800</v>
      </c>
      <c r="AJ392"/>
      <c r="AK392" t="s">
        <v>7799</v>
      </c>
      <c r="AL392" t="s">
        <v>7799</v>
      </c>
    </row>
    <row r="393" spans="1:38" s="221" customFormat="1" x14ac:dyDescent="0.25">
      <c r="A393" s="446" t="str">
        <f t="shared" si="6"/>
        <v>Yukon2019–2020Total</v>
      </c>
      <c r="B393" t="s">
        <v>433</v>
      </c>
      <c r="C393" t="s">
        <v>195</v>
      </c>
      <c r="D393" t="s">
        <v>73</v>
      </c>
      <c r="E393">
        <v>27681</v>
      </c>
      <c r="F393">
        <v>693295</v>
      </c>
      <c r="G393">
        <v>3.8393788399999997E-2</v>
      </c>
      <c r="H393">
        <v>24877</v>
      </c>
      <c r="I393">
        <v>2102013</v>
      </c>
      <c r="J393"/>
      <c r="K393"/>
      <c r="L393">
        <v>31060</v>
      </c>
      <c r="M393">
        <v>1306482</v>
      </c>
      <c r="N393">
        <v>113415</v>
      </c>
      <c r="O393">
        <v>5178695</v>
      </c>
      <c r="P393">
        <v>31055313</v>
      </c>
      <c r="Q393">
        <v>3520132</v>
      </c>
      <c r="R393">
        <v>24877</v>
      </c>
      <c r="S393" t="s">
        <v>74</v>
      </c>
      <c r="T393">
        <v>859268</v>
      </c>
      <c r="U393">
        <v>438.96194125160002</v>
      </c>
      <c r="V393">
        <v>27681</v>
      </c>
      <c r="W393">
        <v>693295</v>
      </c>
      <c r="X393">
        <v>3.8393788399999997E-2</v>
      </c>
      <c r="Y393">
        <v>3.8393788399999997E-2</v>
      </c>
      <c r="Z393">
        <v>24877</v>
      </c>
      <c r="AA393">
        <v>31060</v>
      </c>
      <c r="AB393">
        <v>14.140996168599999</v>
      </c>
      <c r="AC393" t="s">
        <v>7799</v>
      </c>
      <c r="AD393">
        <v>354.17369093230002</v>
      </c>
      <c r="AE393" t="s">
        <v>7799</v>
      </c>
      <c r="AF393">
        <v>12.708556832699999</v>
      </c>
      <c r="AG393" t="s">
        <v>7799</v>
      </c>
      <c r="AH393">
        <v>15.8671775223</v>
      </c>
      <c r="AI393" t="s">
        <v>7799</v>
      </c>
      <c r="AJ393"/>
      <c r="AK393" t="s">
        <v>7799</v>
      </c>
      <c r="AL393" t="s">
        <v>7799</v>
      </c>
    </row>
    <row r="394" spans="1:38" s="221" customFormat="1" x14ac:dyDescent="0.25">
      <c r="A394" s="446" t="str">
        <f t="shared" si="6"/>
        <v>Yukon2020–2021Administrative and support services</v>
      </c>
      <c r="B394" t="s">
        <v>433</v>
      </c>
      <c r="C394" t="s">
        <v>196</v>
      </c>
      <c r="D394" t="s">
        <v>189</v>
      </c>
      <c r="E394">
        <v>6975</v>
      </c>
      <c r="F394">
        <v>306808</v>
      </c>
      <c r="G394">
        <v>2.2228737700000001E-2</v>
      </c>
      <c r="H394">
        <v>865</v>
      </c>
      <c r="I394">
        <v>187951</v>
      </c>
      <c r="J394"/>
      <c r="K394"/>
      <c r="L394">
        <v>9600</v>
      </c>
      <c r="M394">
        <v>352234</v>
      </c>
      <c r="N394">
        <v>36743</v>
      </c>
      <c r="O394">
        <v>1496257</v>
      </c>
      <c r="P394">
        <v>12193063</v>
      </c>
      <c r="Q394">
        <v>740267</v>
      </c>
      <c r="R394">
        <v>865</v>
      </c>
      <c r="S394" t="s">
        <v>74</v>
      </c>
      <c r="T394">
        <v>351391</v>
      </c>
      <c r="U394">
        <v>180.20051282049999</v>
      </c>
      <c r="V394">
        <v>6975</v>
      </c>
      <c r="W394">
        <v>306808</v>
      </c>
      <c r="X394">
        <v>2.2228737700000001E-2</v>
      </c>
      <c r="Y394">
        <v>2.2228737700000001E-2</v>
      </c>
      <c r="Z394" t="s">
        <v>5863</v>
      </c>
      <c r="AA394">
        <v>9600</v>
      </c>
      <c r="AB394">
        <v>3.5769230769</v>
      </c>
      <c r="AC394" t="s">
        <v>7799</v>
      </c>
      <c r="AD394">
        <v>157.33743589740001</v>
      </c>
      <c r="AE394" t="s">
        <v>7799</v>
      </c>
      <c r="AF394">
        <v>0.44358974359999997</v>
      </c>
      <c r="AG394" t="s">
        <v>7800</v>
      </c>
      <c r="AH394">
        <v>4.9230769231</v>
      </c>
      <c r="AI394" t="s">
        <v>7799</v>
      </c>
      <c r="AJ394"/>
      <c r="AK394" t="s">
        <v>7799</v>
      </c>
      <c r="AL394" t="s">
        <v>7799</v>
      </c>
    </row>
    <row r="395" spans="1:38" s="221" customFormat="1" x14ac:dyDescent="0.25">
      <c r="A395" s="446" t="str">
        <f t="shared" si="6"/>
        <v>Yukon2020–2021Ambulatory care services</v>
      </c>
      <c r="B395" t="s">
        <v>433</v>
      </c>
      <c r="C395" t="s">
        <v>196</v>
      </c>
      <c r="D395" t="s">
        <v>191</v>
      </c>
      <c r="E395">
        <v>3917</v>
      </c>
      <c r="F395">
        <v>83395</v>
      </c>
      <c r="G395">
        <v>4.4862103700000003E-2</v>
      </c>
      <c r="H395">
        <v>7456</v>
      </c>
      <c r="I395">
        <v>644976</v>
      </c>
      <c r="J395"/>
      <c r="K395"/>
      <c r="L395">
        <v>4307</v>
      </c>
      <c r="M395">
        <v>201641</v>
      </c>
      <c r="N395">
        <v>14081</v>
      </c>
      <c r="O395">
        <v>705585</v>
      </c>
      <c r="P395">
        <v>4299168</v>
      </c>
      <c r="Q395">
        <v>581472</v>
      </c>
      <c r="R395">
        <v>7456</v>
      </c>
      <c r="S395" t="s">
        <v>74</v>
      </c>
      <c r="T395">
        <v>108849</v>
      </c>
      <c r="U395">
        <v>55.82</v>
      </c>
      <c r="V395">
        <v>3917</v>
      </c>
      <c r="W395">
        <v>83395</v>
      </c>
      <c r="X395">
        <v>4.4862103700000003E-2</v>
      </c>
      <c r="Y395">
        <v>4.4862103700000003E-2</v>
      </c>
      <c r="Z395">
        <v>7456</v>
      </c>
      <c r="AA395">
        <v>4307</v>
      </c>
      <c r="AB395">
        <v>2.0087179487000002</v>
      </c>
      <c r="AC395" t="s">
        <v>7799</v>
      </c>
      <c r="AD395">
        <v>42.766666666699997</v>
      </c>
      <c r="AE395" t="s">
        <v>7799</v>
      </c>
      <c r="AF395">
        <v>3.8235897435999999</v>
      </c>
      <c r="AG395" t="s">
        <v>7799</v>
      </c>
      <c r="AH395">
        <v>2.2087179486999999</v>
      </c>
      <c r="AI395" t="s">
        <v>7799</v>
      </c>
      <c r="AJ395"/>
      <c r="AK395" t="s">
        <v>7799</v>
      </c>
      <c r="AL395" t="s">
        <v>7799</v>
      </c>
    </row>
    <row r="396" spans="1:38" s="221" customFormat="1" x14ac:dyDescent="0.25">
      <c r="A396" s="446" t="str">
        <f t="shared" si="6"/>
        <v>Yukon2020–2021Diagnostic and therapeutic services</v>
      </c>
      <c r="B396" t="s">
        <v>433</v>
      </c>
      <c r="C396" t="s">
        <v>196</v>
      </c>
      <c r="D396" t="s">
        <v>192</v>
      </c>
      <c r="E396">
        <v>2952</v>
      </c>
      <c r="F396">
        <v>153631</v>
      </c>
      <c r="G396">
        <v>1.88526213E-2</v>
      </c>
      <c r="H396">
        <v>185</v>
      </c>
      <c r="I396">
        <v>57442</v>
      </c>
      <c r="J396"/>
      <c r="K396"/>
      <c r="L396">
        <v>5938</v>
      </c>
      <c r="M396">
        <v>259238</v>
      </c>
      <c r="N396">
        <v>21663</v>
      </c>
      <c r="O396">
        <v>960883</v>
      </c>
      <c r="P396">
        <v>6828146</v>
      </c>
      <c r="Q396">
        <v>349097</v>
      </c>
      <c r="R396">
        <v>185</v>
      </c>
      <c r="S396" t="s">
        <v>74</v>
      </c>
      <c r="T396">
        <v>178431</v>
      </c>
      <c r="U396">
        <v>91.503076923099997</v>
      </c>
      <c r="V396">
        <v>2952</v>
      </c>
      <c r="W396">
        <v>153631</v>
      </c>
      <c r="X396">
        <v>1.88526213E-2</v>
      </c>
      <c r="Y396">
        <v>1.88526213E-2</v>
      </c>
      <c r="Z396" t="s">
        <v>5863</v>
      </c>
      <c r="AA396">
        <v>5938</v>
      </c>
      <c r="AB396">
        <v>1.5138461538000001</v>
      </c>
      <c r="AC396" t="s">
        <v>7799</v>
      </c>
      <c r="AD396">
        <v>78.785128205099994</v>
      </c>
      <c r="AE396" t="s">
        <v>7799</v>
      </c>
      <c r="AF396">
        <v>9.48717949E-2</v>
      </c>
      <c r="AG396" t="s">
        <v>7800</v>
      </c>
      <c r="AH396">
        <v>3.0451282051000002</v>
      </c>
      <c r="AI396" t="s">
        <v>7799</v>
      </c>
      <c r="AJ396"/>
      <c r="AK396" t="s">
        <v>7799</v>
      </c>
      <c r="AL396" t="s">
        <v>7799</v>
      </c>
    </row>
    <row r="397" spans="1:38" s="221" customFormat="1" x14ac:dyDescent="0.25">
      <c r="A397" s="446" t="str">
        <f t="shared" si="6"/>
        <v>Yukon2020–2021Nursing inpatient services</v>
      </c>
      <c r="B397" t="s">
        <v>433</v>
      </c>
      <c r="C397" t="s">
        <v>196</v>
      </c>
      <c r="D397" t="s">
        <v>190</v>
      </c>
      <c r="E397">
        <v>14898</v>
      </c>
      <c r="F397">
        <v>211012</v>
      </c>
      <c r="G397">
        <v>6.5946615900000005E-2</v>
      </c>
      <c r="H397">
        <v>25253</v>
      </c>
      <c r="I397">
        <v>1986131</v>
      </c>
      <c r="J397"/>
      <c r="K397"/>
      <c r="L397">
        <v>12966</v>
      </c>
      <c r="M397">
        <v>596249</v>
      </c>
      <c r="N397">
        <v>33752</v>
      </c>
      <c r="O397">
        <v>1682369</v>
      </c>
      <c r="P397">
        <v>10545363</v>
      </c>
      <c r="Q397">
        <v>1895633</v>
      </c>
      <c r="R397">
        <v>25253</v>
      </c>
      <c r="S397" t="s">
        <v>74</v>
      </c>
      <c r="T397">
        <v>284915</v>
      </c>
      <c r="U397">
        <v>146.1102564103</v>
      </c>
      <c r="V397">
        <v>14898</v>
      </c>
      <c r="W397">
        <v>211012</v>
      </c>
      <c r="X397">
        <v>6.5946615900000005E-2</v>
      </c>
      <c r="Y397">
        <v>6.5946615900000005E-2</v>
      </c>
      <c r="Z397">
        <v>25253</v>
      </c>
      <c r="AA397">
        <v>12966</v>
      </c>
      <c r="AB397">
        <v>7.64</v>
      </c>
      <c r="AC397" t="s">
        <v>7799</v>
      </c>
      <c r="AD397">
        <v>108.2112820513</v>
      </c>
      <c r="AE397" t="s">
        <v>7799</v>
      </c>
      <c r="AF397">
        <v>12.9502564103</v>
      </c>
      <c r="AG397" t="s">
        <v>7799</v>
      </c>
      <c r="AH397">
        <v>6.6492307691999999</v>
      </c>
      <c r="AI397" t="s">
        <v>7799</v>
      </c>
      <c r="AJ397"/>
      <c r="AK397" t="s">
        <v>7799</v>
      </c>
      <c r="AL397" t="s">
        <v>7799</v>
      </c>
    </row>
    <row r="398" spans="1:38" s="221" customFormat="1" x14ac:dyDescent="0.25">
      <c r="A398" s="446" t="str">
        <f t="shared" si="6"/>
        <v>Yukon2020–2021Research, education and other services</v>
      </c>
      <c r="B398" t="s">
        <v>433</v>
      </c>
      <c r="C398" t="s">
        <v>196</v>
      </c>
      <c r="D398" t="s">
        <v>194</v>
      </c>
      <c r="E398">
        <v>91</v>
      </c>
      <c r="F398">
        <v>7328</v>
      </c>
      <c r="G398">
        <v>1.2265804E-2</v>
      </c>
      <c r="H398">
        <v>185</v>
      </c>
      <c r="I398">
        <v>22942</v>
      </c>
      <c r="J398"/>
      <c r="K398"/>
      <c r="L398">
        <v>88</v>
      </c>
      <c r="M398">
        <v>4233</v>
      </c>
      <c r="N398">
        <v>803</v>
      </c>
      <c r="O398">
        <v>637779</v>
      </c>
      <c r="P398">
        <v>388056</v>
      </c>
      <c r="Q398">
        <v>11612</v>
      </c>
      <c r="R398">
        <v>185</v>
      </c>
      <c r="S398" t="s">
        <v>74</v>
      </c>
      <c r="T398">
        <v>8407</v>
      </c>
      <c r="U398">
        <v>4.3112820513000001</v>
      </c>
      <c r="V398" t="s">
        <v>5863</v>
      </c>
      <c r="W398" t="s">
        <v>5863</v>
      </c>
      <c r="X398" t="s">
        <v>5863</v>
      </c>
      <c r="Y398" t="s">
        <v>5863</v>
      </c>
      <c r="Z398" t="s">
        <v>5863</v>
      </c>
      <c r="AA398" t="s">
        <v>5863</v>
      </c>
      <c r="AB398">
        <v>4.6666666699999998E-2</v>
      </c>
      <c r="AC398" t="s">
        <v>7800</v>
      </c>
      <c r="AD398">
        <v>3.7579487179000002</v>
      </c>
      <c r="AE398" t="s">
        <v>7800</v>
      </c>
      <c r="AF398">
        <v>9.48717949E-2</v>
      </c>
      <c r="AG398" t="s">
        <v>7800</v>
      </c>
      <c r="AH398">
        <v>4.5128205099999999E-2</v>
      </c>
      <c r="AI398" t="s">
        <v>7800</v>
      </c>
      <c r="AJ398"/>
      <c r="AK398" t="s">
        <v>7799</v>
      </c>
      <c r="AL398" t="s">
        <v>7799</v>
      </c>
    </row>
    <row r="399" spans="1:38" s="221" customFormat="1" x14ac:dyDescent="0.25">
      <c r="A399" s="446" t="str">
        <f t="shared" si="6"/>
        <v>Yukon2020–2021Total</v>
      </c>
      <c r="B399" t="s">
        <v>433</v>
      </c>
      <c r="C399" t="s">
        <v>196</v>
      </c>
      <c r="D399" t="s">
        <v>73</v>
      </c>
      <c r="E399">
        <v>28833</v>
      </c>
      <c r="F399">
        <v>762174</v>
      </c>
      <c r="G399">
        <v>3.64510049E-2</v>
      </c>
      <c r="H399">
        <v>33944</v>
      </c>
      <c r="I399">
        <v>2899442</v>
      </c>
      <c r="J399"/>
      <c r="K399"/>
      <c r="L399">
        <v>32899</v>
      </c>
      <c r="M399">
        <v>1413595</v>
      </c>
      <c r="N399">
        <v>107042</v>
      </c>
      <c r="O399">
        <v>5482873</v>
      </c>
      <c r="P399">
        <v>34253796</v>
      </c>
      <c r="Q399">
        <v>3578081</v>
      </c>
      <c r="R399">
        <v>33944</v>
      </c>
      <c r="S399" t="s">
        <v>74</v>
      </c>
      <c r="T399">
        <v>931993</v>
      </c>
      <c r="U399">
        <v>477.94512820509999</v>
      </c>
      <c r="V399">
        <v>28833</v>
      </c>
      <c r="W399">
        <v>762174</v>
      </c>
      <c r="X399">
        <v>3.64510049E-2</v>
      </c>
      <c r="Y399">
        <v>3.64510049E-2</v>
      </c>
      <c r="Z399">
        <v>33944</v>
      </c>
      <c r="AA399">
        <v>32899</v>
      </c>
      <c r="AB399">
        <v>14.7861538462</v>
      </c>
      <c r="AC399" t="s">
        <v>7799</v>
      </c>
      <c r="AD399">
        <v>390.85846153850002</v>
      </c>
      <c r="AE399" t="s">
        <v>7799</v>
      </c>
      <c r="AF399">
        <v>17.407179487200001</v>
      </c>
      <c r="AG399" t="s">
        <v>7799</v>
      </c>
      <c r="AH399">
        <v>16.8712820513</v>
      </c>
      <c r="AI399" t="s">
        <v>7799</v>
      </c>
      <c r="AJ399"/>
      <c r="AK399" t="s">
        <v>7799</v>
      </c>
      <c r="AL399" t="s">
        <v>7799</v>
      </c>
    </row>
    <row r="400" spans="1:38" s="221" customFormat="1" x14ac:dyDescent="0.25">
      <c r="A400" s="446" t="str">
        <f t="shared" si="6"/>
        <v>Yukon2021–2022Administrative and support services</v>
      </c>
      <c r="B400" t="s">
        <v>433</v>
      </c>
      <c r="C400" t="s">
        <v>197</v>
      </c>
      <c r="D400" t="s">
        <v>189</v>
      </c>
      <c r="E400">
        <v>22911</v>
      </c>
      <c r="F400">
        <v>288063</v>
      </c>
      <c r="G400">
        <v>7.3674969600000001E-2</v>
      </c>
      <c r="H400"/>
      <c r="I400">
        <v>64218</v>
      </c>
      <c r="J400"/>
      <c r="K400"/>
      <c r="L400">
        <v>14035</v>
      </c>
      <c r="M400">
        <v>562147</v>
      </c>
      <c r="N400">
        <v>43506</v>
      </c>
      <c r="O400">
        <v>2063814</v>
      </c>
      <c r="P400">
        <v>11914569</v>
      </c>
      <c r="Q400">
        <v>1185311</v>
      </c>
      <c r="R400" t="s">
        <v>5900</v>
      </c>
      <c r="S400" t="s">
        <v>74</v>
      </c>
      <c r="T400">
        <v>354480</v>
      </c>
      <c r="U400">
        <v>181.78461538459999</v>
      </c>
      <c r="V400">
        <v>22911</v>
      </c>
      <c r="W400">
        <v>288063</v>
      </c>
      <c r="X400">
        <v>7.3674969600000001E-2</v>
      </c>
      <c r="Y400">
        <v>7.3674969600000001E-2</v>
      </c>
      <c r="Z400" t="s">
        <v>5900</v>
      </c>
      <c r="AA400">
        <v>14035</v>
      </c>
      <c r="AB400">
        <v>11.7492307692</v>
      </c>
      <c r="AC400" t="s">
        <v>7799</v>
      </c>
      <c r="AD400">
        <v>147.72461538460001</v>
      </c>
      <c r="AE400" t="s">
        <v>7799</v>
      </c>
      <c r="AF400"/>
      <c r="AG400" t="s">
        <v>7799</v>
      </c>
      <c r="AH400">
        <v>7.1974358974000001</v>
      </c>
      <c r="AI400" t="s">
        <v>7799</v>
      </c>
      <c r="AJ400"/>
      <c r="AK400" t="s">
        <v>7799</v>
      </c>
      <c r="AL400" t="s">
        <v>7799</v>
      </c>
    </row>
    <row r="401" spans="1:38" s="221" customFormat="1" x14ac:dyDescent="0.25">
      <c r="A401" s="446" t="str">
        <f t="shared" si="6"/>
        <v>Yukon2021–2022Ambulatory care services</v>
      </c>
      <c r="B401" t="s">
        <v>433</v>
      </c>
      <c r="C401" t="s">
        <v>197</v>
      </c>
      <c r="D401" t="s">
        <v>191</v>
      </c>
      <c r="E401">
        <v>6706</v>
      </c>
      <c r="F401">
        <v>80785</v>
      </c>
      <c r="G401">
        <v>7.6647883799999997E-2</v>
      </c>
      <c r="H401">
        <v>18611</v>
      </c>
      <c r="I401">
        <v>1587012</v>
      </c>
      <c r="J401"/>
      <c r="K401"/>
      <c r="L401">
        <v>4639</v>
      </c>
      <c r="M401">
        <v>218357</v>
      </c>
      <c r="N401">
        <v>11752</v>
      </c>
      <c r="O401">
        <v>707259</v>
      </c>
      <c r="P401">
        <v>3980031</v>
      </c>
      <c r="Q401">
        <v>784266</v>
      </c>
      <c r="R401">
        <v>18611</v>
      </c>
      <c r="S401" t="s">
        <v>74</v>
      </c>
      <c r="T401">
        <v>117854</v>
      </c>
      <c r="U401">
        <v>60.437948717899999</v>
      </c>
      <c r="V401">
        <v>6706</v>
      </c>
      <c r="W401">
        <v>80785</v>
      </c>
      <c r="X401">
        <v>7.6647883799999997E-2</v>
      </c>
      <c r="Y401">
        <v>7.6647883799999997E-2</v>
      </c>
      <c r="Z401">
        <v>18611</v>
      </c>
      <c r="AA401">
        <v>4639</v>
      </c>
      <c r="AB401">
        <v>3.4389743589999999</v>
      </c>
      <c r="AC401" t="s">
        <v>7799</v>
      </c>
      <c r="AD401">
        <v>41.428205128199998</v>
      </c>
      <c r="AE401" t="s">
        <v>7799</v>
      </c>
      <c r="AF401">
        <v>9.5441025640999992</v>
      </c>
      <c r="AG401" t="s">
        <v>7799</v>
      </c>
      <c r="AH401">
        <v>2.3789743589999999</v>
      </c>
      <c r="AI401" t="s">
        <v>7799</v>
      </c>
      <c r="AJ401"/>
      <c r="AK401" t="s">
        <v>7799</v>
      </c>
      <c r="AL401" t="s">
        <v>7799</v>
      </c>
    </row>
    <row r="402" spans="1:38" s="221" customFormat="1" x14ac:dyDescent="0.25">
      <c r="A402" s="446" t="str">
        <f t="shared" si="6"/>
        <v>Yukon2021–2022Diagnostic and therapeutic services</v>
      </c>
      <c r="B402" t="s">
        <v>433</v>
      </c>
      <c r="C402" t="s">
        <v>197</v>
      </c>
      <c r="D402" t="s">
        <v>192</v>
      </c>
      <c r="E402">
        <v>10735</v>
      </c>
      <c r="F402">
        <v>153072</v>
      </c>
      <c r="G402">
        <v>6.5534439900000005E-2</v>
      </c>
      <c r="H402">
        <v>1306</v>
      </c>
      <c r="I402">
        <v>112201</v>
      </c>
      <c r="J402"/>
      <c r="K402"/>
      <c r="L402">
        <v>10006</v>
      </c>
      <c r="M402">
        <v>423105</v>
      </c>
      <c r="N402">
        <v>27020</v>
      </c>
      <c r="O402">
        <v>1368904</v>
      </c>
      <c r="P402">
        <v>7095047</v>
      </c>
      <c r="Q402">
        <v>495286</v>
      </c>
      <c r="R402">
        <v>1306</v>
      </c>
      <c r="S402" t="s">
        <v>74</v>
      </c>
      <c r="T402">
        <v>192133</v>
      </c>
      <c r="U402">
        <v>98.529743589700004</v>
      </c>
      <c r="V402">
        <v>10735</v>
      </c>
      <c r="W402">
        <v>153072</v>
      </c>
      <c r="X402">
        <v>6.5534439900000005E-2</v>
      </c>
      <c r="Y402">
        <v>6.5534439900000005E-2</v>
      </c>
      <c r="Z402">
        <v>1306</v>
      </c>
      <c r="AA402">
        <v>10006</v>
      </c>
      <c r="AB402">
        <v>5.5051282051000001</v>
      </c>
      <c r="AC402" t="s">
        <v>7799</v>
      </c>
      <c r="AD402">
        <v>78.498461538499996</v>
      </c>
      <c r="AE402" t="s">
        <v>7799</v>
      </c>
      <c r="AF402">
        <v>0.66974358970000003</v>
      </c>
      <c r="AG402" t="s">
        <v>7799</v>
      </c>
      <c r="AH402">
        <v>5.1312820513000004</v>
      </c>
      <c r="AI402" t="s">
        <v>7799</v>
      </c>
      <c r="AJ402"/>
      <c r="AK402" t="s">
        <v>7799</v>
      </c>
      <c r="AL402" t="s">
        <v>7799</v>
      </c>
    </row>
    <row r="403" spans="1:38" s="221" customFormat="1" x14ac:dyDescent="0.25">
      <c r="A403" s="446" t="str">
        <f t="shared" si="6"/>
        <v>Yukon2021–2022Nursing inpatient services</v>
      </c>
      <c r="B403" t="s">
        <v>433</v>
      </c>
      <c r="C403" t="s">
        <v>197</v>
      </c>
      <c r="D403" t="s">
        <v>190</v>
      </c>
      <c r="E403">
        <v>18039</v>
      </c>
      <c r="F403">
        <v>203323</v>
      </c>
      <c r="G403">
        <v>8.1490951500000006E-2</v>
      </c>
      <c r="H403">
        <v>34278</v>
      </c>
      <c r="I403">
        <v>2921381</v>
      </c>
      <c r="J403"/>
      <c r="K403"/>
      <c r="L403">
        <v>12654</v>
      </c>
      <c r="M403">
        <v>603548</v>
      </c>
      <c r="N403">
        <v>33585</v>
      </c>
      <c r="O403">
        <v>1915073</v>
      </c>
      <c r="P403">
        <v>9871921</v>
      </c>
      <c r="Q403">
        <v>2429519</v>
      </c>
      <c r="R403">
        <v>34278</v>
      </c>
      <c r="S403" t="s">
        <v>74</v>
      </c>
      <c r="T403">
        <v>289225</v>
      </c>
      <c r="U403">
        <v>148.3205128205</v>
      </c>
      <c r="V403">
        <v>18039</v>
      </c>
      <c r="W403">
        <v>203323</v>
      </c>
      <c r="X403">
        <v>8.1490951500000006E-2</v>
      </c>
      <c r="Y403">
        <v>8.1490951500000006E-2</v>
      </c>
      <c r="Z403">
        <v>34278</v>
      </c>
      <c r="AA403">
        <v>12654</v>
      </c>
      <c r="AB403">
        <v>9.2507692307999996</v>
      </c>
      <c r="AC403" t="s">
        <v>7799</v>
      </c>
      <c r="AD403">
        <v>104.26820512819999</v>
      </c>
      <c r="AE403" t="s">
        <v>7799</v>
      </c>
      <c r="AF403">
        <v>17.578461538500001</v>
      </c>
      <c r="AG403" t="s">
        <v>7799</v>
      </c>
      <c r="AH403">
        <v>6.4892307691999997</v>
      </c>
      <c r="AI403" t="s">
        <v>7799</v>
      </c>
      <c r="AJ403"/>
      <c r="AK403" t="s">
        <v>7799</v>
      </c>
      <c r="AL403" t="s">
        <v>7799</v>
      </c>
    </row>
    <row r="404" spans="1:38" x14ac:dyDescent="0.25">
      <c r="A404" s="446" t="str">
        <f t="shared" si="6"/>
        <v>Yukon2021–2022Research, education and other services</v>
      </c>
      <c r="B404" t="s">
        <v>433</v>
      </c>
      <c r="C404" t="s">
        <v>197</v>
      </c>
      <c r="D404" t="s">
        <v>194</v>
      </c>
      <c r="E404">
        <v>313</v>
      </c>
      <c r="F404">
        <v>5073</v>
      </c>
      <c r="G404">
        <v>5.8113627899999999E-2</v>
      </c>
      <c r="H404"/>
      <c r="I404"/>
      <c r="J404"/>
      <c r="K404"/>
      <c r="L404">
        <v>231</v>
      </c>
      <c r="M404">
        <v>11735</v>
      </c>
      <c r="N404">
        <v>982</v>
      </c>
      <c r="O404">
        <v>47134</v>
      </c>
      <c r="P404">
        <v>292908</v>
      </c>
      <c r="Q404">
        <v>10802</v>
      </c>
      <c r="R404" t="s">
        <v>74</v>
      </c>
      <c r="S404" t="s">
        <v>74</v>
      </c>
      <c r="T404">
        <v>6368</v>
      </c>
      <c r="U404">
        <v>3.2656410255999999</v>
      </c>
      <c r="V404" t="s">
        <v>5863</v>
      </c>
      <c r="W404" t="s">
        <v>5863</v>
      </c>
      <c r="X404" t="s">
        <v>5863</v>
      </c>
      <c r="Y404" t="s">
        <v>5863</v>
      </c>
      <c r="Z404" t="s">
        <v>74</v>
      </c>
      <c r="AA404" t="s">
        <v>5863</v>
      </c>
      <c r="AB404">
        <v>0.16051282049999999</v>
      </c>
      <c r="AC404" t="s">
        <v>7800</v>
      </c>
      <c r="AD404">
        <v>2.6015384615000001</v>
      </c>
      <c r="AE404" t="s">
        <v>7800</v>
      </c>
      <c r="AF404"/>
      <c r="AG404" t="s">
        <v>7799</v>
      </c>
      <c r="AH404">
        <v>0.1184615385</v>
      </c>
      <c r="AI404" t="s">
        <v>7800</v>
      </c>
      <c r="AJ404"/>
      <c r="AK404" t="s">
        <v>7799</v>
      </c>
      <c r="AL404" t="s">
        <v>7799</v>
      </c>
    </row>
    <row r="405" spans="1:38" x14ac:dyDescent="0.25">
      <c r="A405" s="446" t="str">
        <f t="shared" si="6"/>
        <v>Yukon2021–2022Total</v>
      </c>
      <c r="B405" t="s">
        <v>433</v>
      </c>
      <c r="C405" t="s">
        <v>197</v>
      </c>
      <c r="D405" t="s">
        <v>73</v>
      </c>
      <c r="E405">
        <v>58704</v>
      </c>
      <c r="F405">
        <v>730316</v>
      </c>
      <c r="G405">
        <v>7.4401155900000002E-2</v>
      </c>
      <c r="H405">
        <v>54195</v>
      </c>
      <c r="I405">
        <v>4684812</v>
      </c>
      <c r="J405"/>
      <c r="K405"/>
      <c r="L405">
        <v>41565</v>
      </c>
      <c r="M405">
        <v>1818892</v>
      </c>
      <c r="N405">
        <v>116845</v>
      </c>
      <c r="O405">
        <v>6102184</v>
      </c>
      <c r="P405">
        <v>33154476</v>
      </c>
      <c r="Q405">
        <v>4905184</v>
      </c>
      <c r="R405">
        <v>54195</v>
      </c>
      <c r="S405" t="s">
        <v>74</v>
      </c>
      <c r="T405">
        <v>960060</v>
      </c>
      <c r="U405">
        <v>492.33846153849998</v>
      </c>
      <c r="V405">
        <v>58704</v>
      </c>
      <c r="W405">
        <v>730316</v>
      </c>
      <c r="X405">
        <v>7.4401155900000002E-2</v>
      </c>
      <c r="Y405">
        <v>7.4401155900000002E-2</v>
      </c>
      <c r="Z405">
        <v>54195</v>
      </c>
      <c r="AA405">
        <v>41565</v>
      </c>
      <c r="AB405">
        <v>30.104615384599999</v>
      </c>
      <c r="AC405" t="s">
        <v>7799</v>
      </c>
      <c r="AD405">
        <v>374.52102564099999</v>
      </c>
      <c r="AE405" t="s">
        <v>7799</v>
      </c>
      <c r="AF405">
        <v>27.7923076923</v>
      </c>
      <c r="AG405" t="s">
        <v>7799</v>
      </c>
      <c r="AH405">
        <v>21.315384615399999</v>
      </c>
      <c r="AI405" t="s">
        <v>7799</v>
      </c>
      <c r="AJ405"/>
      <c r="AK405" t="s">
        <v>7799</v>
      </c>
      <c r="AL405" t="s">
        <v>7799</v>
      </c>
    </row>
    <row r="406" spans="1:38" x14ac:dyDescent="0.25">
      <c r="A406" s="446" t="str">
        <f t="shared" si="6"/>
        <v>Yukon2022–2023Administrative and support services</v>
      </c>
      <c r="B406" t="s">
        <v>433</v>
      </c>
      <c r="C406" t="s">
        <v>198</v>
      </c>
      <c r="D406" t="s">
        <v>189</v>
      </c>
      <c r="E406">
        <v>23311</v>
      </c>
      <c r="F406">
        <v>263036</v>
      </c>
      <c r="G406">
        <v>8.1408221500000003E-2</v>
      </c>
      <c r="H406"/>
      <c r="I406"/>
      <c r="J406"/>
      <c r="K406"/>
      <c r="L406">
        <v>12978</v>
      </c>
      <c r="M406">
        <v>466757</v>
      </c>
      <c r="N406">
        <v>40317</v>
      </c>
      <c r="O406">
        <v>1976557</v>
      </c>
      <c r="P406">
        <v>11214874</v>
      </c>
      <c r="Q406">
        <v>925560</v>
      </c>
      <c r="R406" t="s">
        <v>74</v>
      </c>
      <c r="S406" t="s">
        <v>74</v>
      </c>
      <c r="T406">
        <v>326664</v>
      </c>
      <c r="U406">
        <v>167.52</v>
      </c>
      <c r="V406">
        <v>23311</v>
      </c>
      <c r="W406">
        <v>263036</v>
      </c>
      <c r="X406">
        <v>8.1408221500000003E-2</v>
      </c>
      <c r="Y406">
        <v>8.1408221500000003E-2</v>
      </c>
      <c r="Z406" t="s">
        <v>74</v>
      </c>
      <c r="AA406">
        <v>12978</v>
      </c>
      <c r="AB406">
        <v>11.9543589744</v>
      </c>
      <c r="AC406" t="s">
        <v>7799</v>
      </c>
      <c r="AD406">
        <v>134.8902564103</v>
      </c>
      <c r="AE406" t="s">
        <v>7799</v>
      </c>
      <c r="AF406"/>
      <c r="AG406" t="s">
        <v>7799</v>
      </c>
      <c r="AH406">
        <v>6.6553846154</v>
      </c>
      <c r="AI406" t="s">
        <v>7799</v>
      </c>
      <c r="AJ406"/>
      <c r="AK406" t="s">
        <v>7799</v>
      </c>
      <c r="AL406" t="s">
        <v>7799</v>
      </c>
    </row>
    <row r="407" spans="1:38" x14ac:dyDescent="0.25">
      <c r="A407" s="446" t="str">
        <f t="shared" si="6"/>
        <v>Yukon2022–2023Ambulatory care services</v>
      </c>
      <c r="B407" t="s">
        <v>433</v>
      </c>
      <c r="C407" t="s">
        <v>198</v>
      </c>
      <c r="D407" t="s">
        <v>191</v>
      </c>
      <c r="E407">
        <v>7490</v>
      </c>
      <c r="F407">
        <v>78608</v>
      </c>
      <c r="G407">
        <v>8.6993890700000007E-2</v>
      </c>
      <c r="H407">
        <v>21730</v>
      </c>
      <c r="I407">
        <v>2662864</v>
      </c>
      <c r="J407"/>
      <c r="K407"/>
      <c r="L407">
        <v>4526</v>
      </c>
      <c r="M407">
        <v>223209</v>
      </c>
      <c r="N407">
        <v>13897</v>
      </c>
      <c r="O407">
        <v>823927</v>
      </c>
      <c r="P407">
        <v>4085160</v>
      </c>
      <c r="Q407">
        <v>867476</v>
      </c>
      <c r="R407">
        <v>21730</v>
      </c>
      <c r="S407" t="s">
        <v>74</v>
      </c>
      <c r="T407">
        <v>121725</v>
      </c>
      <c r="U407">
        <v>62.423076923099998</v>
      </c>
      <c r="V407">
        <v>7490</v>
      </c>
      <c r="W407">
        <v>78608</v>
      </c>
      <c r="X407">
        <v>8.6993890700000007E-2</v>
      </c>
      <c r="Y407">
        <v>8.6993890700000007E-2</v>
      </c>
      <c r="Z407">
        <v>21730</v>
      </c>
      <c r="AA407">
        <v>4526</v>
      </c>
      <c r="AB407">
        <v>3.8410256409999999</v>
      </c>
      <c r="AC407" t="s">
        <v>7799</v>
      </c>
      <c r="AD407">
        <v>40.311794871799997</v>
      </c>
      <c r="AE407" t="s">
        <v>7799</v>
      </c>
      <c r="AF407">
        <v>11.1435897436</v>
      </c>
      <c r="AG407" t="s">
        <v>7799</v>
      </c>
      <c r="AH407">
        <v>2.3210256409999999</v>
      </c>
      <c r="AI407" t="s">
        <v>7799</v>
      </c>
      <c r="AJ407"/>
      <c r="AK407" t="s">
        <v>7799</v>
      </c>
      <c r="AL407" t="s">
        <v>7799</v>
      </c>
    </row>
    <row r="408" spans="1:38" x14ac:dyDescent="0.25">
      <c r="A408" s="446" t="str">
        <f t="shared" si="6"/>
        <v>Yukon2022–2023Diagnostic and therapeutic services</v>
      </c>
      <c r="B408" t="s">
        <v>433</v>
      </c>
      <c r="C408" t="s">
        <v>198</v>
      </c>
      <c r="D408" t="s">
        <v>192</v>
      </c>
      <c r="E408">
        <v>12773</v>
      </c>
      <c r="F408">
        <v>153632</v>
      </c>
      <c r="G408">
        <v>7.6758510899999993E-2</v>
      </c>
      <c r="H408">
        <v>2990</v>
      </c>
      <c r="I408">
        <v>311317</v>
      </c>
      <c r="J408"/>
      <c r="K408"/>
      <c r="L408">
        <v>8387</v>
      </c>
      <c r="M408">
        <v>367054</v>
      </c>
      <c r="N408">
        <v>27424</v>
      </c>
      <c r="O408">
        <v>1370297</v>
      </c>
      <c r="P408">
        <v>7243591</v>
      </c>
      <c r="Q408">
        <v>524594</v>
      </c>
      <c r="R408">
        <v>2990</v>
      </c>
      <c r="S408" t="s">
        <v>74</v>
      </c>
      <c r="T408">
        <v>196819</v>
      </c>
      <c r="U408">
        <v>100.93282051280001</v>
      </c>
      <c r="V408">
        <v>12773</v>
      </c>
      <c r="W408">
        <v>153632</v>
      </c>
      <c r="X408">
        <v>7.6758510899999993E-2</v>
      </c>
      <c r="Y408">
        <v>7.6758510899999993E-2</v>
      </c>
      <c r="Z408">
        <v>2990</v>
      </c>
      <c r="AA408">
        <v>8387</v>
      </c>
      <c r="AB408">
        <v>6.5502564103000003</v>
      </c>
      <c r="AC408" t="s">
        <v>7799</v>
      </c>
      <c r="AD408">
        <v>78.7856410256</v>
      </c>
      <c r="AE408" t="s">
        <v>7799</v>
      </c>
      <c r="AF408">
        <v>1.5333333333000001</v>
      </c>
      <c r="AG408" t="s">
        <v>7799</v>
      </c>
      <c r="AH408">
        <v>4.3010256409999998</v>
      </c>
      <c r="AI408" t="s">
        <v>7799</v>
      </c>
      <c r="AJ408"/>
      <c r="AK408" t="s">
        <v>7799</v>
      </c>
      <c r="AL408" t="s">
        <v>7799</v>
      </c>
    </row>
    <row r="409" spans="1:38" x14ac:dyDescent="0.25">
      <c r="A409" s="446" t="str">
        <f t="shared" si="6"/>
        <v>Yukon2022–2023Nursing inpatient services</v>
      </c>
      <c r="B409" t="s">
        <v>433</v>
      </c>
      <c r="C409" t="s">
        <v>198</v>
      </c>
      <c r="D409" t="s">
        <v>190</v>
      </c>
      <c r="E409">
        <v>21612</v>
      </c>
      <c r="F409">
        <v>207347</v>
      </c>
      <c r="G409">
        <v>9.4392445800000002E-2</v>
      </c>
      <c r="H409">
        <v>54047</v>
      </c>
      <c r="I409">
        <v>5620304</v>
      </c>
      <c r="J409"/>
      <c r="K409"/>
      <c r="L409">
        <v>15053</v>
      </c>
      <c r="M409">
        <v>684861</v>
      </c>
      <c r="N409">
        <v>37092</v>
      </c>
      <c r="O409">
        <v>2140546</v>
      </c>
      <c r="P409">
        <v>10136715</v>
      </c>
      <c r="Q409">
        <v>2594511</v>
      </c>
      <c r="R409">
        <v>54047</v>
      </c>
      <c r="S409" t="s">
        <v>74</v>
      </c>
      <c r="T409">
        <v>320098</v>
      </c>
      <c r="U409">
        <v>164.15282051279999</v>
      </c>
      <c r="V409">
        <v>21612</v>
      </c>
      <c r="W409">
        <v>207347</v>
      </c>
      <c r="X409">
        <v>9.4392445800000002E-2</v>
      </c>
      <c r="Y409">
        <v>9.4392445800000002E-2</v>
      </c>
      <c r="Z409">
        <v>54047</v>
      </c>
      <c r="AA409">
        <v>15053</v>
      </c>
      <c r="AB409">
        <v>11.0830769231</v>
      </c>
      <c r="AC409" t="s">
        <v>7799</v>
      </c>
      <c r="AD409">
        <v>106.3317948718</v>
      </c>
      <c r="AE409" t="s">
        <v>7799</v>
      </c>
      <c r="AF409">
        <v>27.7164102564</v>
      </c>
      <c r="AG409" t="s">
        <v>7799</v>
      </c>
      <c r="AH409">
        <v>7.7194871794999997</v>
      </c>
      <c r="AI409" t="s">
        <v>7799</v>
      </c>
      <c r="AJ409"/>
      <c r="AK409" t="s">
        <v>7799</v>
      </c>
      <c r="AL409" t="s">
        <v>7799</v>
      </c>
    </row>
    <row r="410" spans="1:38" x14ac:dyDescent="0.25">
      <c r="A410" s="446" t="str">
        <f t="shared" si="6"/>
        <v>Yukon2022–2023Research, education and other services</v>
      </c>
      <c r="B410" t="s">
        <v>433</v>
      </c>
      <c r="C410" t="s">
        <v>198</v>
      </c>
      <c r="D410" t="s">
        <v>194</v>
      </c>
      <c r="E410">
        <v>363</v>
      </c>
      <c r="F410">
        <v>6156</v>
      </c>
      <c r="G410">
        <v>5.5683387000000001E-2</v>
      </c>
      <c r="H410"/>
      <c r="I410"/>
      <c r="J410"/>
      <c r="K410"/>
      <c r="L410">
        <v>458</v>
      </c>
      <c r="M410">
        <v>6895</v>
      </c>
      <c r="N410">
        <v>1521</v>
      </c>
      <c r="O410">
        <v>72447</v>
      </c>
      <c r="P410">
        <v>305557</v>
      </c>
      <c r="Q410">
        <v>13774</v>
      </c>
      <c r="R410" t="s">
        <v>74</v>
      </c>
      <c r="S410" t="s">
        <v>74</v>
      </c>
      <c r="T410">
        <v>8040</v>
      </c>
      <c r="U410">
        <v>4.1230769231000002</v>
      </c>
      <c r="V410" t="s">
        <v>5863</v>
      </c>
      <c r="W410" t="s">
        <v>5863</v>
      </c>
      <c r="X410" t="s">
        <v>5863</v>
      </c>
      <c r="Y410" t="s">
        <v>5863</v>
      </c>
      <c r="Z410" t="s">
        <v>74</v>
      </c>
      <c r="AA410" t="s">
        <v>5863</v>
      </c>
      <c r="AB410">
        <v>0.1861538462</v>
      </c>
      <c r="AC410" t="s">
        <v>7800</v>
      </c>
      <c r="AD410">
        <v>3.1569230769000001</v>
      </c>
      <c r="AE410" t="s">
        <v>7800</v>
      </c>
      <c r="AF410"/>
      <c r="AG410" t="s">
        <v>7799</v>
      </c>
      <c r="AH410">
        <v>0.23487179490000001</v>
      </c>
      <c r="AI410" t="s">
        <v>7800</v>
      </c>
      <c r="AJ410"/>
      <c r="AK410" t="s">
        <v>7799</v>
      </c>
      <c r="AL410" t="s">
        <v>7799</v>
      </c>
    </row>
    <row r="411" spans="1:38" x14ac:dyDescent="0.25">
      <c r="A411" s="446" t="str">
        <f t="shared" si="6"/>
        <v>Yukon2022–2023Total</v>
      </c>
      <c r="B411" t="s">
        <v>433</v>
      </c>
      <c r="C411" t="s">
        <v>198</v>
      </c>
      <c r="D411" t="s">
        <v>73</v>
      </c>
      <c r="E411">
        <v>65549</v>
      </c>
      <c r="F411">
        <v>708779</v>
      </c>
      <c r="G411">
        <v>8.4652756999999995E-2</v>
      </c>
      <c r="H411">
        <v>78767</v>
      </c>
      <c r="I411">
        <v>8594485</v>
      </c>
      <c r="J411"/>
      <c r="K411"/>
      <c r="L411">
        <v>41402</v>
      </c>
      <c r="M411">
        <v>1748776</v>
      </c>
      <c r="N411">
        <v>120251</v>
      </c>
      <c r="O411">
        <v>6383774</v>
      </c>
      <c r="P411">
        <v>32985897</v>
      </c>
      <c r="Q411">
        <v>4925915</v>
      </c>
      <c r="R411">
        <v>78767</v>
      </c>
      <c r="S411" t="s">
        <v>74</v>
      </c>
      <c r="T411">
        <v>973346</v>
      </c>
      <c r="U411">
        <v>499.15179487180001</v>
      </c>
      <c r="V411">
        <v>65549</v>
      </c>
      <c r="W411">
        <v>708779</v>
      </c>
      <c r="X411">
        <v>8.4652756999999995E-2</v>
      </c>
      <c r="Y411">
        <v>8.4652756999999995E-2</v>
      </c>
      <c r="Z411">
        <v>78767</v>
      </c>
      <c r="AA411">
        <v>41402</v>
      </c>
      <c r="AB411">
        <v>33.614871794899997</v>
      </c>
      <c r="AC411" t="s">
        <v>7799</v>
      </c>
      <c r="AD411">
        <v>363.47641025640002</v>
      </c>
      <c r="AE411" t="s">
        <v>7799</v>
      </c>
      <c r="AF411">
        <v>40.393333333299999</v>
      </c>
      <c r="AG411" t="s">
        <v>7799</v>
      </c>
      <c r="AH411">
        <v>21.231794871799998</v>
      </c>
      <c r="AI411" t="s">
        <v>7799</v>
      </c>
      <c r="AJ411"/>
      <c r="AK411" t="s">
        <v>7799</v>
      </c>
      <c r="AL411" t="s">
        <v>7799</v>
      </c>
    </row>
    <row r="412" spans="1:38" x14ac:dyDescent="0.25">
      <c r="A412" s="446" t="str">
        <f t="shared" si="6"/>
        <v>Yukon2023–2024Administrative and support services</v>
      </c>
      <c r="B412" t="s">
        <v>433</v>
      </c>
      <c r="C412" t="s">
        <v>199</v>
      </c>
      <c r="D412" t="s">
        <v>189</v>
      </c>
      <c r="E412">
        <v>18841</v>
      </c>
      <c r="F412">
        <v>261086</v>
      </c>
      <c r="G412">
        <v>6.7306833600000004E-2</v>
      </c>
      <c r="H412"/>
      <c r="I412"/>
      <c r="J412"/>
      <c r="K412"/>
      <c r="L412">
        <v>13303</v>
      </c>
      <c r="M412">
        <v>506206</v>
      </c>
      <c r="N412">
        <v>41691</v>
      </c>
      <c r="O412">
        <v>2073139</v>
      </c>
      <c r="P412">
        <v>12823689</v>
      </c>
      <c r="Q412">
        <v>721432</v>
      </c>
      <c r="R412" t="s">
        <v>74</v>
      </c>
      <c r="S412" t="s">
        <v>74</v>
      </c>
      <c r="T412">
        <v>321618</v>
      </c>
      <c r="U412">
        <v>164.30038314180001</v>
      </c>
      <c r="V412">
        <v>18841</v>
      </c>
      <c r="W412">
        <v>261086</v>
      </c>
      <c r="X412">
        <v>6.7306833600000004E-2</v>
      </c>
      <c r="Y412">
        <v>6.7306833600000004E-2</v>
      </c>
      <c r="Z412" t="s">
        <v>74</v>
      </c>
      <c r="AA412">
        <v>13303</v>
      </c>
      <c r="AB412">
        <v>9.6250319285000003</v>
      </c>
      <c r="AC412" t="s">
        <v>7799</v>
      </c>
      <c r="AD412">
        <v>133.37726692210001</v>
      </c>
      <c r="AE412" t="s">
        <v>7799</v>
      </c>
      <c r="AF412"/>
      <c r="AG412" t="s">
        <v>7799</v>
      </c>
      <c r="AH412">
        <v>6.7959131545</v>
      </c>
      <c r="AI412" t="s">
        <v>7799</v>
      </c>
      <c r="AJ412"/>
      <c r="AK412" t="s">
        <v>7799</v>
      </c>
      <c r="AL412" t="s">
        <v>7799</v>
      </c>
    </row>
    <row r="413" spans="1:38" x14ac:dyDescent="0.25">
      <c r="A413" s="446" t="str">
        <f t="shared" si="6"/>
        <v>Yukon2023–2024Ambulatory care services</v>
      </c>
      <c r="B413" t="s">
        <v>433</v>
      </c>
      <c r="C413" t="s">
        <v>199</v>
      </c>
      <c r="D413" t="s">
        <v>191</v>
      </c>
      <c r="E413">
        <v>4350</v>
      </c>
      <c r="F413">
        <v>78267</v>
      </c>
      <c r="G413">
        <v>5.2652601799999997E-2</v>
      </c>
      <c r="H413"/>
      <c r="I413">
        <v>3501083</v>
      </c>
      <c r="J413"/>
      <c r="K413"/>
      <c r="L413">
        <v>3798</v>
      </c>
      <c r="M413">
        <v>183692</v>
      </c>
      <c r="N413">
        <v>12808</v>
      </c>
      <c r="O413">
        <v>767152</v>
      </c>
      <c r="P413">
        <v>4595716</v>
      </c>
      <c r="Q413">
        <v>639841</v>
      </c>
      <c r="R413" t="s">
        <v>5900</v>
      </c>
      <c r="S413" t="s">
        <v>74</v>
      </c>
      <c r="T413">
        <v>95425</v>
      </c>
      <c r="U413">
        <v>48.748403576000001</v>
      </c>
      <c r="V413">
        <v>4350</v>
      </c>
      <c r="W413">
        <v>78267</v>
      </c>
      <c r="X413">
        <v>5.2652601799999997E-2</v>
      </c>
      <c r="Y413">
        <v>5.2652601799999997E-2</v>
      </c>
      <c r="Z413" t="s">
        <v>5900</v>
      </c>
      <c r="AA413">
        <v>3798</v>
      </c>
      <c r="AB413">
        <v>2.2222222222000001</v>
      </c>
      <c r="AC413" t="s">
        <v>7799</v>
      </c>
      <c r="AD413">
        <v>39.983141762499997</v>
      </c>
      <c r="AE413" t="s">
        <v>7799</v>
      </c>
      <c r="AF413"/>
      <c r="AG413" t="s">
        <v>7799</v>
      </c>
      <c r="AH413">
        <v>1.9402298850999999</v>
      </c>
      <c r="AI413" t="s">
        <v>7799</v>
      </c>
      <c r="AJ413"/>
      <c r="AK413" t="s">
        <v>7799</v>
      </c>
      <c r="AL413" t="s">
        <v>7799</v>
      </c>
    </row>
    <row r="414" spans="1:38" x14ac:dyDescent="0.25">
      <c r="A414" s="446" t="str">
        <f t="shared" si="6"/>
        <v>Yukon2023–2024Diagnostic and therapeutic services</v>
      </c>
      <c r="B414" t="s">
        <v>433</v>
      </c>
      <c r="C414" t="s">
        <v>199</v>
      </c>
      <c r="D414" t="s">
        <v>192</v>
      </c>
      <c r="E414">
        <v>10809</v>
      </c>
      <c r="F414">
        <v>152783</v>
      </c>
      <c r="G414">
        <v>6.6072913100000005E-2</v>
      </c>
      <c r="H414"/>
      <c r="I414">
        <v>968527</v>
      </c>
      <c r="J414"/>
      <c r="K414"/>
      <c r="L414">
        <v>7770</v>
      </c>
      <c r="M414">
        <v>369940</v>
      </c>
      <c r="N414">
        <v>25640</v>
      </c>
      <c r="O414">
        <v>1387716</v>
      </c>
      <c r="P414">
        <v>8092457</v>
      </c>
      <c r="Q414">
        <v>465823</v>
      </c>
      <c r="R414" t="s">
        <v>5900</v>
      </c>
      <c r="S414" t="s">
        <v>74</v>
      </c>
      <c r="T414">
        <v>189232</v>
      </c>
      <c r="U414">
        <v>96.670242656400006</v>
      </c>
      <c r="V414">
        <v>10809</v>
      </c>
      <c r="W414">
        <v>152783</v>
      </c>
      <c r="X414">
        <v>6.6072913100000005E-2</v>
      </c>
      <c r="Y414">
        <v>6.6072913100000005E-2</v>
      </c>
      <c r="Z414" t="s">
        <v>5900</v>
      </c>
      <c r="AA414">
        <v>7770</v>
      </c>
      <c r="AB414">
        <v>5.5218390805000004</v>
      </c>
      <c r="AC414" t="s">
        <v>7799</v>
      </c>
      <c r="AD414">
        <v>78.050063856999998</v>
      </c>
      <c r="AE414" t="s">
        <v>7799</v>
      </c>
      <c r="AF414"/>
      <c r="AG414" t="s">
        <v>7799</v>
      </c>
      <c r="AH414">
        <v>3.969348659</v>
      </c>
      <c r="AI414" t="s">
        <v>7799</v>
      </c>
      <c r="AJ414"/>
      <c r="AK414" t="s">
        <v>7799</v>
      </c>
      <c r="AL414" t="s">
        <v>7799</v>
      </c>
    </row>
    <row r="415" spans="1:38" x14ac:dyDescent="0.25">
      <c r="A415" s="446" t="str">
        <f t="shared" si="6"/>
        <v>Yukon2023–2024Nursing inpatient services</v>
      </c>
      <c r="B415" t="s">
        <v>433</v>
      </c>
      <c r="C415" t="s">
        <v>199</v>
      </c>
      <c r="D415" t="s">
        <v>190</v>
      </c>
      <c r="E415">
        <v>12710</v>
      </c>
      <c r="F415">
        <v>202600</v>
      </c>
      <c r="G415">
        <v>5.9031164400000002E-2</v>
      </c>
      <c r="H415"/>
      <c r="I415">
        <v>6988798</v>
      </c>
      <c r="J415"/>
      <c r="K415"/>
      <c r="L415">
        <v>12211</v>
      </c>
      <c r="M415">
        <v>600526</v>
      </c>
      <c r="N415">
        <v>33471</v>
      </c>
      <c r="O415">
        <v>1957509</v>
      </c>
      <c r="P415">
        <v>11522695</v>
      </c>
      <c r="Q415">
        <v>1845855</v>
      </c>
      <c r="R415" t="s">
        <v>5900</v>
      </c>
      <c r="S415" t="s">
        <v>74</v>
      </c>
      <c r="T415">
        <v>248781</v>
      </c>
      <c r="U415">
        <v>127.0911877395</v>
      </c>
      <c r="V415">
        <v>12710</v>
      </c>
      <c r="W415">
        <v>202600</v>
      </c>
      <c r="X415">
        <v>5.9031164400000002E-2</v>
      </c>
      <c r="Y415">
        <v>5.9031164400000002E-2</v>
      </c>
      <c r="Z415" t="s">
        <v>5900</v>
      </c>
      <c r="AA415">
        <v>12211</v>
      </c>
      <c r="AB415">
        <v>6.4929757343999999</v>
      </c>
      <c r="AC415" t="s">
        <v>7799</v>
      </c>
      <c r="AD415">
        <v>103.4993614304</v>
      </c>
      <c r="AE415" t="s">
        <v>7799</v>
      </c>
      <c r="AF415"/>
      <c r="AG415" t="s">
        <v>7799</v>
      </c>
      <c r="AH415">
        <v>6.2380587484000003</v>
      </c>
      <c r="AI415" t="s">
        <v>7799</v>
      </c>
      <c r="AJ415"/>
      <c r="AK415" t="s">
        <v>7799</v>
      </c>
      <c r="AL415" t="s">
        <v>7799</v>
      </c>
    </row>
    <row r="416" spans="1:38" x14ac:dyDescent="0.25">
      <c r="A416" s="446" t="str">
        <f t="shared" si="6"/>
        <v>Yukon2023–2024Research, education and other services</v>
      </c>
      <c r="B416" t="s">
        <v>433</v>
      </c>
      <c r="C416" t="s">
        <v>199</v>
      </c>
      <c r="D416" t="s">
        <v>194</v>
      </c>
      <c r="E416">
        <v>199</v>
      </c>
      <c r="F416">
        <v>3090</v>
      </c>
      <c r="G416">
        <v>6.0504712699999998E-2</v>
      </c>
      <c r="H416"/>
      <c r="I416"/>
      <c r="J416"/>
      <c r="K416"/>
      <c r="L416">
        <v>121</v>
      </c>
      <c r="M416">
        <v>10227</v>
      </c>
      <c r="N416">
        <v>660</v>
      </c>
      <c r="O416">
        <v>-165038</v>
      </c>
      <c r="P416">
        <v>183437</v>
      </c>
      <c r="Q416">
        <v>455</v>
      </c>
      <c r="R416" t="s">
        <v>74</v>
      </c>
      <c r="S416" t="s">
        <v>74</v>
      </c>
      <c r="T416">
        <v>3949</v>
      </c>
      <c r="U416">
        <v>2.0173690932000001</v>
      </c>
      <c r="V416" t="s">
        <v>5863</v>
      </c>
      <c r="W416" t="s">
        <v>5863</v>
      </c>
      <c r="X416" t="s">
        <v>5863</v>
      </c>
      <c r="Y416" t="s">
        <v>5863</v>
      </c>
      <c r="Z416" t="s">
        <v>74</v>
      </c>
      <c r="AA416" t="s">
        <v>5863</v>
      </c>
      <c r="AB416">
        <v>0.10166028100000001</v>
      </c>
      <c r="AC416" t="s">
        <v>7800</v>
      </c>
      <c r="AD416">
        <v>1.5785440612999999</v>
      </c>
      <c r="AE416" t="s">
        <v>7800</v>
      </c>
      <c r="AF416"/>
      <c r="AG416" t="s">
        <v>7799</v>
      </c>
      <c r="AH416">
        <v>6.1813537699999997E-2</v>
      </c>
      <c r="AI416" t="s">
        <v>7800</v>
      </c>
      <c r="AJ416"/>
      <c r="AK416" t="s">
        <v>7799</v>
      </c>
      <c r="AL416" t="s">
        <v>7799</v>
      </c>
    </row>
    <row r="417" spans="1:38" x14ac:dyDescent="0.25">
      <c r="A417" s="446" t="str">
        <f t="shared" si="6"/>
        <v>Yukon2023–2024Total</v>
      </c>
      <c r="B417" t="s">
        <v>433</v>
      </c>
      <c r="C417" t="s">
        <v>199</v>
      </c>
      <c r="D417" t="s">
        <v>73</v>
      </c>
      <c r="E417">
        <v>46909</v>
      </c>
      <c r="F417">
        <v>697826</v>
      </c>
      <c r="G417">
        <v>6.2987505599999993E-2</v>
      </c>
      <c r="H417"/>
      <c r="I417">
        <v>11458408</v>
      </c>
      <c r="J417"/>
      <c r="K417"/>
      <c r="L417">
        <v>37203</v>
      </c>
      <c r="M417">
        <v>1670591</v>
      </c>
      <c r="N417">
        <v>114270</v>
      </c>
      <c r="O417">
        <v>6020478</v>
      </c>
      <c r="P417">
        <v>37217994</v>
      </c>
      <c r="Q417">
        <v>3673406</v>
      </c>
      <c r="R417" t="s">
        <v>5900</v>
      </c>
      <c r="S417" t="s">
        <v>74</v>
      </c>
      <c r="T417">
        <v>859005</v>
      </c>
      <c r="U417">
        <v>438.82758620689998</v>
      </c>
      <c r="V417">
        <v>46909</v>
      </c>
      <c r="W417">
        <v>697826</v>
      </c>
      <c r="X417">
        <v>6.2987505599999993E-2</v>
      </c>
      <c r="Y417">
        <v>6.2987505599999993E-2</v>
      </c>
      <c r="Z417" t="s">
        <v>5900</v>
      </c>
      <c r="AA417">
        <v>37203</v>
      </c>
      <c r="AB417">
        <v>23.963729246500002</v>
      </c>
      <c r="AC417" t="s">
        <v>7799</v>
      </c>
      <c r="AD417">
        <v>356.48837803319998</v>
      </c>
      <c r="AE417" t="s">
        <v>7799</v>
      </c>
      <c r="AF417"/>
      <c r="AG417" t="s">
        <v>7799</v>
      </c>
      <c r="AH417">
        <v>19.005363984700001</v>
      </c>
      <c r="AI417" t="s">
        <v>7799</v>
      </c>
      <c r="AJ417"/>
      <c r="AK417" t="s">
        <v>7799</v>
      </c>
      <c r="AL417" t="s">
        <v>7799</v>
      </c>
    </row>
    <row r="418" spans="1:38" x14ac:dyDescent="0.25">
      <c r="A418" s="446" t="str">
        <f t="shared" si="6"/>
        <v/>
      </c>
      <c r="T418" s="463"/>
    </row>
    <row r="419" spans="1:38" x14ac:dyDescent="0.25">
      <c r="A419" s="446" t="str">
        <f t="shared" si="6"/>
        <v/>
      </c>
      <c r="T419" s="463"/>
    </row>
    <row r="420" spans="1:38" x14ac:dyDescent="0.25">
      <c r="A420" s="446" t="str">
        <f t="shared" si="6"/>
        <v/>
      </c>
      <c r="T420" s="463"/>
    </row>
    <row r="421" spans="1:38" x14ac:dyDescent="0.25">
      <c r="A421" s="446" t="str">
        <f t="shared" si="6"/>
        <v/>
      </c>
      <c r="T421" s="463"/>
    </row>
    <row r="422" spans="1:38" x14ac:dyDescent="0.25">
      <c r="A422" s="446" t="str">
        <f t="shared" si="6"/>
        <v/>
      </c>
      <c r="T422" s="463"/>
    </row>
  </sheetData>
  <autoFilter ref="A2:AK422" xr:uid="{00000000-0001-0000-1900-000000000000}"/>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2"/>
  <dimension ref="A1:K1282"/>
  <sheetViews>
    <sheetView showGridLines="0" zoomScaleNormal="100" workbookViewId="0">
      <pane ySplit="2" topLeftCell="A3" activePane="bottomLeft" state="frozen"/>
      <selection pane="bottomLeft"/>
    </sheetView>
  </sheetViews>
  <sheetFormatPr defaultColWidth="9" defaultRowHeight="13.8" x14ac:dyDescent="0.25"/>
  <cols>
    <col min="1" max="1" width="23.09765625" style="34" customWidth="1"/>
    <col min="2" max="2" width="6.09765625" style="34" bestFit="1" customWidth="1"/>
    <col min="3" max="3" width="33" style="34" bestFit="1" customWidth="1"/>
    <col min="4" max="4" width="25.59765625" style="34" bestFit="1" customWidth="1"/>
    <col min="5" max="5" width="11" style="34" bestFit="1" customWidth="1"/>
    <col min="6" max="6" width="14" style="34" bestFit="1" customWidth="1"/>
    <col min="7" max="7" width="9" style="34" bestFit="1" customWidth="1"/>
    <col min="8" max="8" width="9.09765625" style="34" bestFit="1" customWidth="1"/>
    <col min="9" max="9" width="11.59765625" style="34" bestFit="1" customWidth="1"/>
    <col min="10" max="11" width="11.59765625" style="59" bestFit="1" customWidth="1"/>
    <col min="12" max="16384" width="9" style="34"/>
  </cols>
  <sheetData>
    <row r="1" spans="1:11" s="264" customFormat="1" x14ac:dyDescent="0.25">
      <c r="A1" s="263">
        <v>1</v>
      </c>
      <c r="B1" s="263">
        <v>2</v>
      </c>
      <c r="C1" s="263">
        <v>3</v>
      </c>
      <c r="D1" s="263">
        <v>4</v>
      </c>
      <c r="E1" s="263">
        <v>5</v>
      </c>
      <c r="F1" s="263">
        <v>6</v>
      </c>
      <c r="G1" s="263">
        <v>7</v>
      </c>
      <c r="H1" s="263">
        <v>8</v>
      </c>
      <c r="I1" s="263">
        <v>9</v>
      </c>
      <c r="J1" s="327">
        <v>10</v>
      </c>
      <c r="K1" s="327">
        <v>11</v>
      </c>
    </row>
    <row r="2" spans="1:11" s="219" customFormat="1" ht="43.2" x14ac:dyDescent="0.25">
      <c r="A2" s="323" t="s">
        <v>346</v>
      </c>
      <c r="B2" s="324" t="s">
        <v>41</v>
      </c>
      <c r="C2" s="325" t="s">
        <v>5901</v>
      </c>
      <c r="D2" s="325" t="s">
        <v>38</v>
      </c>
      <c r="E2" s="325" t="s">
        <v>5902</v>
      </c>
      <c r="F2" s="325" t="s">
        <v>5903</v>
      </c>
      <c r="G2" s="325" t="s">
        <v>5904</v>
      </c>
      <c r="H2" s="325" t="s">
        <v>5905</v>
      </c>
      <c r="I2" s="325" t="s">
        <v>5906</v>
      </c>
      <c r="J2" s="326" t="s">
        <v>5907</v>
      </c>
      <c r="K2" s="326" t="s">
        <v>5908</v>
      </c>
    </row>
    <row r="3" spans="1:11" customFormat="1" x14ac:dyDescent="0.25">
      <c r="A3" t="s">
        <v>5909</v>
      </c>
      <c r="B3">
        <v>2014</v>
      </c>
      <c r="C3" t="s">
        <v>124</v>
      </c>
      <c r="D3" t="s">
        <v>4780</v>
      </c>
      <c r="E3">
        <v>9520</v>
      </c>
      <c r="F3" t="s">
        <v>74</v>
      </c>
      <c r="G3" t="s">
        <v>74</v>
      </c>
      <c r="H3" t="s">
        <v>74</v>
      </c>
      <c r="I3" t="s">
        <v>74</v>
      </c>
      <c r="J3" t="s">
        <v>74</v>
      </c>
      <c r="K3" t="s">
        <v>74</v>
      </c>
    </row>
    <row r="4" spans="1:11" customFormat="1" x14ac:dyDescent="0.25">
      <c r="A4" t="s">
        <v>5910</v>
      </c>
      <c r="B4">
        <v>2014</v>
      </c>
      <c r="C4" t="s">
        <v>123</v>
      </c>
      <c r="D4" t="s">
        <v>4780</v>
      </c>
      <c r="E4">
        <v>10692</v>
      </c>
      <c r="F4" t="s">
        <v>74</v>
      </c>
      <c r="G4" t="s">
        <v>74</v>
      </c>
      <c r="H4" t="s">
        <v>74</v>
      </c>
      <c r="I4" t="s">
        <v>74</v>
      </c>
      <c r="J4" t="s">
        <v>74</v>
      </c>
      <c r="K4" t="s">
        <v>74</v>
      </c>
    </row>
    <row r="5" spans="1:11" customFormat="1" x14ac:dyDescent="0.25">
      <c r="A5" t="s">
        <v>5911</v>
      </c>
      <c r="B5">
        <v>2014</v>
      </c>
      <c r="C5" t="s">
        <v>369</v>
      </c>
      <c r="D5" t="s">
        <v>4780</v>
      </c>
      <c r="E5">
        <v>2593</v>
      </c>
      <c r="F5" t="s">
        <v>74</v>
      </c>
      <c r="G5" t="s">
        <v>74</v>
      </c>
      <c r="H5" t="s">
        <v>74</v>
      </c>
      <c r="I5" t="s">
        <v>74</v>
      </c>
      <c r="J5" t="s">
        <v>74</v>
      </c>
      <c r="K5" t="s">
        <v>74</v>
      </c>
    </row>
    <row r="6" spans="1:11" customFormat="1" x14ac:dyDescent="0.25">
      <c r="A6" t="s">
        <v>5912</v>
      </c>
      <c r="B6">
        <v>2014</v>
      </c>
      <c r="C6" t="s">
        <v>376</v>
      </c>
      <c r="D6" t="s">
        <v>4780</v>
      </c>
      <c r="E6">
        <v>1727</v>
      </c>
      <c r="F6" t="s">
        <v>74</v>
      </c>
      <c r="G6" t="s">
        <v>74</v>
      </c>
      <c r="H6" t="s">
        <v>74</v>
      </c>
      <c r="I6" t="s">
        <v>74</v>
      </c>
      <c r="J6" t="s">
        <v>74</v>
      </c>
      <c r="K6" t="s">
        <v>74</v>
      </c>
    </row>
    <row r="7" spans="1:11" customFormat="1" x14ac:dyDescent="0.25">
      <c r="A7" t="s">
        <v>5913</v>
      </c>
      <c r="B7">
        <v>2014</v>
      </c>
      <c r="C7" t="s">
        <v>382</v>
      </c>
      <c r="D7" t="s">
        <v>4780</v>
      </c>
      <c r="E7">
        <v>1304</v>
      </c>
      <c r="F7" t="s">
        <v>74</v>
      </c>
      <c r="G7" t="s">
        <v>74</v>
      </c>
      <c r="H7" t="s">
        <v>74</v>
      </c>
      <c r="I7" t="s">
        <v>74</v>
      </c>
      <c r="J7" t="s">
        <v>74</v>
      </c>
      <c r="K7" t="s">
        <v>74</v>
      </c>
    </row>
    <row r="8" spans="1:11" customFormat="1" x14ac:dyDescent="0.25">
      <c r="A8" t="s">
        <v>5914</v>
      </c>
      <c r="B8">
        <v>2014</v>
      </c>
      <c r="C8" t="s">
        <v>388</v>
      </c>
      <c r="D8" t="s">
        <v>4780</v>
      </c>
      <c r="E8">
        <v>44</v>
      </c>
      <c r="F8" t="s">
        <v>74</v>
      </c>
      <c r="G8" t="s">
        <v>74</v>
      </c>
      <c r="H8" t="s">
        <v>74</v>
      </c>
      <c r="I8" t="s">
        <v>74</v>
      </c>
      <c r="J8" t="s">
        <v>74</v>
      </c>
      <c r="K8" t="s">
        <v>74</v>
      </c>
    </row>
    <row r="9" spans="1:11" customFormat="1" x14ac:dyDescent="0.25">
      <c r="A9" t="s">
        <v>5915</v>
      </c>
      <c r="B9">
        <v>2014</v>
      </c>
      <c r="C9" t="s">
        <v>394</v>
      </c>
      <c r="D9" t="s">
        <v>4780</v>
      </c>
      <c r="E9">
        <v>2458</v>
      </c>
      <c r="F9" t="s">
        <v>74</v>
      </c>
      <c r="G9" t="s">
        <v>74</v>
      </c>
      <c r="H9" t="s">
        <v>74</v>
      </c>
      <c r="I9" t="s">
        <v>74</v>
      </c>
      <c r="J9" t="s">
        <v>74</v>
      </c>
      <c r="K9" t="s">
        <v>74</v>
      </c>
    </row>
    <row r="10" spans="1:11" customFormat="1" x14ac:dyDescent="0.25">
      <c r="A10" t="s">
        <v>5916</v>
      </c>
      <c r="B10">
        <v>2014</v>
      </c>
      <c r="C10" t="s">
        <v>400</v>
      </c>
      <c r="D10" t="s">
        <v>4780</v>
      </c>
      <c r="E10">
        <v>12</v>
      </c>
      <c r="F10" t="s">
        <v>74</v>
      </c>
      <c r="G10" t="s">
        <v>74</v>
      </c>
      <c r="H10" t="s">
        <v>74</v>
      </c>
      <c r="I10" t="s">
        <v>74</v>
      </c>
      <c r="J10" t="s">
        <v>74</v>
      </c>
      <c r="K10" t="s">
        <v>74</v>
      </c>
    </row>
    <row r="11" spans="1:11" customFormat="1" x14ac:dyDescent="0.25">
      <c r="A11" t="s">
        <v>5917</v>
      </c>
      <c r="B11">
        <v>2014</v>
      </c>
      <c r="C11" t="s">
        <v>43</v>
      </c>
      <c r="D11" t="s">
        <v>4780</v>
      </c>
      <c r="E11">
        <v>29368</v>
      </c>
      <c r="F11" t="s">
        <v>74</v>
      </c>
      <c r="G11" t="s">
        <v>74</v>
      </c>
      <c r="H11" t="s">
        <v>74</v>
      </c>
      <c r="I11" t="s">
        <v>74</v>
      </c>
      <c r="J11" t="s">
        <v>74</v>
      </c>
      <c r="K11" t="s">
        <v>74</v>
      </c>
    </row>
    <row r="12" spans="1:11" customFormat="1" x14ac:dyDescent="0.25">
      <c r="A12" t="s">
        <v>5918</v>
      </c>
      <c r="B12">
        <v>2014</v>
      </c>
      <c r="C12" t="s">
        <v>187</v>
      </c>
      <c r="D12" t="s">
        <v>4780</v>
      </c>
      <c r="E12">
        <v>262</v>
      </c>
      <c r="F12" t="s">
        <v>74</v>
      </c>
      <c r="G12" t="s">
        <v>74</v>
      </c>
      <c r="H12" t="s">
        <v>74</v>
      </c>
      <c r="I12" t="s">
        <v>74</v>
      </c>
      <c r="J12" t="s">
        <v>74</v>
      </c>
      <c r="K12" t="s">
        <v>74</v>
      </c>
    </row>
    <row r="13" spans="1:11" customFormat="1" x14ac:dyDescent="0.25">
      <c r="A13" t="s">
        <v>5919</v>
      </c>
      <c r="B13">
        <v>2014</v>
      </c>
      <c r="C13" t="s">
        <v>413</v>
      </c>
      <c r="D13" t="s">
        <v>4780</v>
      </c>
      <c r="E13">
        <v>79905</v>
      </c>
      <c r="F13" t="s">
        <v>74</v>
      </c>
      <c r="G13" t="s">
        <v>74</v>
      </c>
      <c r="H13" t="s">
        <v>74</v>
      </c>
      <c r="I13" t="s">
        <v>74</v>
      </c>
      <c r="J13" t="s">
        <v>74</v>
      </c>
      <c r="K13" t="s">
        <v>74</v>
      </c>
    </row>
    <row r="14" spans="1:11" customFormat="1" x14ac:dyDescent="0.25">
      <c r="A14" t="s">
        <v>5920</v>
      </c>
      <c r="B14">
        <v>2014</v>
      </c>
      <c r="C14" t="s">
        <v>420</v>
      </c>
      <c r="D14" t="s">
        <v>4780</v>
      </c>
      <c r="E14">
        <v>19706</v>
      </c>
      <c r="F14" t="s">
        <v>74</v>
      </c>
      <c r="G14" t="s">
        <v>74</v>
      </c>
      <c r="H14" t="s">
        <v>74</v>
      </c>
      <c r="I14" t="s">
        <v>74</v>
      </c>
      <c r="J14" t="s">
        <v>74</v>
      </c>
      <c r="K14" t="s">
        <v>74</v>
      </c>
    </row>
    <row r="15" spans="1:11" customFormat="1" x14ac:dyDescent="0.25">
      <c r="A15" t="s">
        <v>5921</v>
      </c>
      <c r="B15">
        <v>2014</v>
      </c>
      <c r="C15" t="s">
        <v>426</v>
      </c>
      <c r="D15" t="s">
        <v>4780</v>
      </c>
      <c r="E15">
        <v>2147</v>
      </c>
      <c r="F15" t="s">
        <v>74</v>
      </c>
      <c r="G15" t="s">
        <v>74</v>
      </c>
      <c r="H15" t="s">
        <v>74</v>
      </c>
      <c r="I15" t="s">
        <v>74</v>
      </c>
      <c r="J15" t="s">
        <v>74</v>
      </c>
      <c r="K15" t="s">
        <v>74</v>
      </c>
    </row>
    <row r="16" spans="1:11" customFormat="1" x14ac:dyDescent="0.25">
      <c r="A16" t="s">
        <v>5922</v>
      </c>
      <c r="B16">
        <v>2014</v>
      </c>
      <c r="C16" t="s">
        <v>433</v>
      </c>
      <c r="D16" t="s">
        <v>4780</v>
      </c>
      <c r="E16">
        <v>72</v>
      </c>
      <c r="F16" t="s">
        <v>74</v>
      </c>
      <c r="G16" t="s">
        <v>74</v>
      </c>
      <c r="H16" t="s">
        <v>74</v>
      </c>
      <c r="I16" t="s">
        <v>74</v>
      </c>
      <c r="J16" t="s">
        <v>74</v>
      </c>
      <c r="K16" t="s">
        <v>74</v>
      </c>
    </row>
    <row r="17" spans="1:11" customFormat="1" x14ac:dyDescent="0.25">
      <c r="A17" t="s">
        <v>5923</v>
      </c>
      <c r="B17">
        <v>2014</v>
      </c>
      <c r="C17" t="s">
        <v>124</v>
      </c>
      <c r="D17" t="s">
        <v>848</v>
      </c>
      <c r="E17">
        <v>4914</v>
      </c>
      <c r="F17" t="s">
        <v>74</v>
      </c>
      <c r="G17" t="s">
        <v>74</v>
      </c>
      <c r="H17" t="s">
        <v>74</v>
      </c>
      <c r="I17" t="s">
        <v>74</v>
      </c>
      <c r="J17" t="s">
        <v>74</v>
      </c>
      <c r="K17" t="s">
        <v>74</v>
      </c>
    </row>
    <row r="18" spans="1:11" customFormat="1" x14ac:dyDescent="0.25">
      <c r="A18" t="s">
        <v>5924</v>
      </c>
      <c r="B18">
        <v>2014</v>
      </c>
      <c r="C18" t="s">
        <v>123</v>
      </c>
      <c r="D18" t="s">
        <v>848</v>
      </c>
      <c r="E18">
        <v>5808</v>
      </c>
      <c r="F18" t="s">
        <v>74</v>
      </c>
      <c r="G18" t="s">
        <v>74</v>
      </c>
      <c r="H18" t="s">
        <v>74</v>
      </c>
      <c r="I18" t="s">
        <v>74</v>
      </c>
      <c r="J18" t="s">
        <v>74</v>
      </c>
      <c r="K18" t="s">
        <v>74</v>
      </c>
    </row>
    <row r="19" spans="1:11" customFormat="1" x14ac:dyDescent="0.25">
      <c r="A19" t="s">
        <v>5925</v>
      </c>
      <c r="B19">
        <v>2014</v>
      </c>
      <c r="C19" t="s">
        <v>369</v>
      </c>
      <c r="D19" t="s">
        <v>848</v>
      </c>
      <c r="E19">
        <v>1360</v>
      </c>
      <c r="F19" t="s">
        <v>74</v>
      </c>
      <c r="G19" t="s">
        <v>74</v>
      </c>
      <c r="H19" t="s">
        <v>74</v>
      </c>
      <c r="I19" t="s">
        <v>74</v>
      </c>
      <c r="J19" t="s">
        <v>74</v>
      </c>
      <c r="K19" t="s">
        <v>74</v>
      </c>
    </row>
    <row r="20" spans="1:11" customFormat="1" x14ac:dyDescent="0.25">
      <c r="A20" t="s">
        <v>5926</v>
      </c>
      <c r="B20">
        <v>2014</v>
      </c>
      <c r="C20" t="s">
        <v>376</v>
      </c>
      <c r="D20" t="s">
        <v>848</v>
      </c>
      <c r="E20">
        <v>932</v>
      </c>
      <c r="F20" t="s">
        <v>74</v>
      </c>
      <c r="G20" t="s">
        <v>74</v>
      </c>
      <c r="H20" t="s">
        <v>74</v>
      </c>
      <c r="I20" t="s">
        <v>74</v>
      </c>
      <c r="J20" t="s">
        <v>74</v>
      </c>
      <c r="K20" t="s">
        <v>74</v>
      </c>
    </row>
    <row r="21" spans="1:11" customFormat="1" x14ac:dyDescent="0.25">
      <c r="A21" t="s">
        <v>5927</v>
      </c>
      <c r="B21">
        <v>2014</v>
      </c>
      <c r="C21" t="s">
        <v>382</v>
      </c>
      <c r="D21" t="s">
        <v>848</v>
      </c>
      <c r="E21">
        <v>680</v>
      </c>
      <c r="F21" t="s">
        <v>74</v>
      </c>
      <c r="G21" t="s">
        <v>74</v>
      </c>
      <c r="H21" t="s">
        <v>74</v>
      </c>
      <c r="I21" t="s">
        <v>74</v>
      </c>
      <c r="J21" t="s">
        <v>74</v>
      </c>
      <c r="K21" t="s">
        <v>74</v>
      </c>
    </row>
    <row r="22" spans="1:11" customFormat="1" x14ac:dyDescent="0.25">
      <c r="A22" t="s">
        <v>5928</v>
      </c>
      <c r="B22">
        <v>2014</v>
      </c>
      <c r="C22" t="s">
        <v>388</v>
      </c>
      <c r="D22" t="s">
        <v>848</v>
      </c>
      <c r="E22">
        <v>34</v>
      </c>
      <c r="F22" t="s">
        <v>74</v>
      </c>
      <c r="G22" t="s">
        <v>74</v>
      </c>
      <c r="H22" t="s">
        <v>74</v>
      </c>
      <c r="I22" t="s">
        <v>74</v>
      </c>
      <c r="J22" t="s">
        <v>74</v>
      </c>
      <c r="K22" t="s">
        <v>74</v>
      </c>
    </row>
    <row r="23" spans="1:11" customFormat="1" x14ac:dyDescent="0.25">
      <c r="A23" t="s">
        <v>5929</v>
      </c>
      <c r="B23">
        <v>2014</v>
      </c>
      <c r="C23" t="s">
        <v>394</v>
      </c>
      <c r="D23" t="s">
        <v>848</v>
      </c>
      <c r="E23">
        <v>1235</v>
      </c>
      <c r="F23" t="s">
        <v>74</v>
      </c>
      <c r="G23" t="s">
        <v>74</v>
      </c>
      <c r="H23" t="s">
        <v>74</v>
      </c>
      <c r="I23" t="s">
        <v>74</v>
      </c>
      <c r="J23" t="s">
        <v>74</v>
      </c>
      <c r="K23" t="s">
        <v>74</v>
      </c>
    </row>
    <row r="24" spans="1:11" customFormat="1" x14ac:dyDescent="0.25">
      <c r="A24" t="s">
        <v>5930</v>
      </c>
      <c r="B24">
        <v>2014</v>
      </c>
      <c r="C24" t="s">
        <v>400</v>
      </c>
      <c r="D24" t="s">
        <v>848</v>
      </c>
      <c r="E24">
        <v>11</v>
      </c>
      <c r="F24" t="s">
        <v>74</v>
      </c>
      <c r="G24" t="s">
        <v>74</v>
      </c>
      <c r="H24" t="s">
        <v>74</v>
      </c>
      <c r="I24" t="s">
        <v>74</v>
      </c>
      <c r="J24" t="s">
        <v>74</v>
      </c>
      <c r="K24" t="s">
        <v>74</v>
      </c>
    </row>
    <row r="25" spans="1:11" customFormat="1" x14ac:dyDescent="0.25">
      <c r="A25" t="s">
        <v>5931</v>
      </c>
      <c r="B25">
        <v>2014</v>
      </c>
      <c r="C25" t="s">
        <v>43</v>
      </c>
      <c r="D25" t="s">
        <v>848</v>
      </c>
      <c r="E25">
        <v>14695</v>
      </c>
      <c r="F25" t="s">
        <v>74</v>
      </c>
      <c r="G25" t="s">
        <v>74</v>
      </c>
      <c r="H25" t="s">
        <v>74</v>
      </c>
      <c r="I25" t="s">
        <v>74</v>
      </c>
      <c r="J25" t="s">
        <v>74</v>
      </c>
      <c r="K25" t="s">
        <v>74</v>
      </c>
    </row>
    <row r="26" spans="1:11" customFormat="1" x14ac:dyDescent="0.25">
      <c r="A26" t="s">
        <v>5932</v>
      </c>
      <c r="B26">
        <v>2014</v>
      </c>
      <c r="C26" t="s">
        <v>187</v>
      </c>
      <c r="D26" t="s">
        <v>848</v>
      </c>
      <c r="E26">
        <v>145</v>
      </c>
      <c r="F26" t="s">
        <v>74</v>
      </c>
      <c r="G26" t="s">
        <v>74</v>
      </c>
      <c r="H26" t="s">
        <v>74</v>
      </c>
      <c r="I26" t="s">
        <v>74</v>
      </c>
      <c r="J26" t="s">
        <v>74</v>
      </c>
      <c r="K26" t="s">
        <v>74</v>
      </c>
    </row>
    <row r="27" spans="1:11" customFormat="1" x14ac:dyDescent="0.25">
      <c r="A27" t="s">
        <v>5933</v>
      </c>
      <c r="B27">
        <v>2014</v>
      </c>
      <c r="C27" t="s">
        <v>413</v>
      </c>
      <c r="D27" t="s">
        <v>848</v>
      </c>
      <c r="E27">
        <v>40781</v>
      </c>
      <c r="F27" t="s">
        <v>74</v>
      </c>
      <c r="G27" t="s">
        <v>74</v>
      </c>
      <c r="H27" t="s">
        <v>74</v>
      </c>
      <c r="I27" t="s">
        <v>74</v>
      </c>
      <c r="J27" t="s">
        <v>74</v>
      </c>
      <c r="K27" t="s">
        <v>74</v>
      </c>
    </row>
    <row r="28" spans="1:11" customFormat="1" x14ac:dyDescent="0.25">
      <c r="A28" t="s">
        <v>5934</v>
      </c>
      <c r="B28">
        <v>2014</v>
      </c>
      <c r="C28" t="s">
        <v>420</v>
      </c>
      <c r="D28" t="s">
        <v>848</v>
      </c>
      <c r="E28">
        <v>9706</v>
      </c>
      <c r="F28" t="s">
        <v>74</v>
      </c>
      <c r="G28" t="s">
        <v>74</v>
      </c>
      <c r="H28" t="s">
        <v>74</v>
      </c>
      <c r="I28" t="s">
        <v>74</v>
      </c>
      <c r="J28" t="s">
        <v>74</v>
      </c>
      <c r="K28" t="s">
        <v>74</v>
      </c>
    </row>
    <row r="29" spans="1:11" customFormat="1" x14ac:dyDescent="0.25">
      <c r="A29" t="s">
        <v>5935</v>
      </c>
      <c r="B29">
        <v>2014</v>
      </c>
      <c r="C29" t="s">
        <v>426</v>
      </c>
      <c r="D29" t="s">
        <v>848</v>
      </c>
      <c r="E29">
        <v>1199</v>
      </c>
      <c r="F29" t="s">
        <v>74</v>
      </c>
      <c r="G29" t="s">
        <v>74</v>
      </c>
      <c r="H29" t="s">
        <v>74</v>
      </c>
      <c r="I29" t="s">
        <v>74</v>
      </c>
      <c r="J29" t="s">
        <v>74</v>
      </c>
      <c r="K29" t="s">
        <v>74</v>
      </c>
    </row>
    <row r="30" spans="1:11" customFormat="1" x14ac:dyDescent="0.25">
      <c r="A30" t="s">
        <v>5936</v>
      </c>
      <c r="B30">
        <v>2014</v>
      </c>
      <c r="C30" t="s">
        <v>433</v>
      </c>
      <c r="D30" t="s">
        <v>848</v>
      </c>
      <c r="E30">
        <v>62</v>
      </c>
      <c r="F30" t="s">
        <v>74</v>
      </c>
      <c r="G30" t="s">
        <v>74</v>
      </c>
      <c r="H30" t="s">
        <v>74</v>
      </c>
      <c r="I30" t="s">
        <v>74</v>
      </c>
      <c r="J30" t="s">
        <v>74</v>
      </c>
      <c r="K30" t="s">
        <v>74</v>
      </c>
    </row>
    <row r="31" spans="1:11" customFormat="1" x14ac:dyDescent="0.25">
      <c r="A31" t="s">
        <v>5937</v>
      </c>
      <c r="B31">
        <v>2014</v>
      </c>
      <c r="C31" t="s">
        <v>124</v>
      </c>
      <c r="D31" t="s">
        <v>354</v>
      </c>
      <c r="E31">
        <v>11323</v>
      </c>
      <c r="F31">
        <v>1798</v>
      </c>
      <c r="G31">
        <v>839</v>
      </c>
      <c r="H31">
        <v>9525</v>
      </c>
      <c r="I31">
        <v>10080</v>
      </c>
      <c r="J31">
        <v>0.15879183961847571</v>
      </c>
      <c r="K31">
        <v>7.4096970767464451E-2</v>
      </c>
    </row>
    <row r="32" spans="1:11" customFormat="1" x14ac:dyDescent="0.25">
      <c r="A32" t="s">
        <v>5938</v>
      </c>
      <c r="B32">
        <v>2014</v>
      </c>
      <c r="C32" t="s">
        <v>123</v>
      </c>
      <c r="D32" t="s">
        <v>354</v>
      </c>
      <c r="E32">
        <v>10601</v>
      </c>
      <c r="F32">
        <v>392</v>
      </c>
      <c r="G32">
        <v>681</v>
      </c>
      <c r="H32">
        <v>10209</v>
      </c>
      <c r="I32">
        <v>10264</v>
      </c>
      <c r="J32">
        <v>3.6977643618526547E-2</v>
      </c>
      <c r="K32">
        <v>6.4239222714838229E-2</v>
      </c>
    </row>
    <row r="33" spans="1:11" customFormat="1" x14ac:dyDescent="0.25">
      <c r="A33" t="s">
        <v>5939</v>
      </c>
      <c r="B33">
        <v>2014</v>
      </c>
      <c r="C33" t="s">
        <v>369</v>
      </c>
      <c r="D33" t="s">
        <v>354</v>
      </c>
      <c r="E33">
        <v>3099</v>
      </c>
      <c r="F33">
        <v>238</v>
      </c>
      <c r="G33">
        <v>186</v>
      </c>
      <c r="H33">
        <v>2861</v>
      </c>
      <c r="I33">
        <v>2968</v>
      </c>
      <c r="J33">
        <v>7.6798967408841567E-2</v>
      </c>
      <c r="K33">
        <v>6.0019361084220707E-2</v>
      </c>
    </row>
    <row r="34" spans="1:11" customFormat="1" x14ac:dyDescent="0.25">
      <c r="A34" t="s">
        <v>5940</v>
      </c>
      <c r="B34">
        <v>2014</v>
      </c>
      <c r="C34" t="s">
        <v>376</v>
      </c>
      <c r="D34" t="s">
        <v>354</v>
      </c>
      <c r="E34">
        <v>3132</v>
      </c>
      <c r="F34">
        <v>305</v>
      </c>
      <c r="G34">
        <v>227</v>
      </c>
      <c r="H34">
        <v>2827</v>
      </c>
      <c r="I34">
        <v>2966</v>
      </c>
      <c r="J34">
        <v>9.7381864623243927E-2</v>
      </c>
      <c r="K34">
        <v>7.2477650063856966E-2</v>
      </c>
    </row>
    <row r="35" spans="1:11" customFormat="1" x14ac:dyDescent="0.25">
      <c r="A35" t="s">
        <v>5941</v>
      </c>
      <c r="B35">
        <v>2014</v>
      </c>
      <c r="C35" t="s">
        <v>382</v>
      </c>
      <c r="D35" t="s">
        <v>354</v>
      </c>
      <c r="E35">
        <v>2271</v>
      </c>
      <c r="F35">
        <v>116</v>
      </c>
      <c r="G35">
        <v>152</v>
      </c>
      <c r="H35">
        <v>2155</v>
      </c>
      <c r="I35">
        <v>2221</v>
      </c>
      <c r="J35">
        <v>5.1078819903126377E-2</v>
      </c>
      <c r="K35">
        <v>6.6930867459269044E-2</v>
      </c>
    </row>
    <row r="36" spans="1:11" customFormat="1" x14ac:dyDescent="0.25">
      <c r="A36" t="s">
        <v>5942</v>
      </c>
      <c r="B36">
        <v>2014</v>
      </c>
      <c r="C36" t="s">
        <v>388</v>
      </c>
      <c r="D36" t="s">
        <v>354</v>
      </c>
      <c r="E36">
        <v>125</v>
      </c>
      <c r="F36">
        <v>29</v>
      </c>
      <c r="G36">
        <v>35</v>
      </c>
      <c r="H36">
        <v>96</v>
      </c>
      <c r="I36">
        <v>103</v>
      </c>
      <c r="J36">
        <v>0.23200000000000001</v>
      </c>
      <c r="K36">
        <v>0.28000000000000003</v>
      </c>
    </row>
    <row r="37" spans="1:11" customFormat="1" x14ac:dyDescent="0.25">
      <c r="A37" t="s">
        <v>5943</v>
      </c>
      <c r="B37">
        <v>2014</v>
      </c>
      <c r="C37" t="s">
        <v>394</v>
      </c>
      <c r="D37" t="s">
        <v>354</v>
      </c>
      <c r="E37">
        <v>3797</v>
      </c>
      <c r="F37">
        <v>290</v>
      </c>
      <c r="G37">
        <v>255</v>
      </c>
      <c r="H37">
        <v>3507</v>
      </c>
      <c r="I37">
        <v>3664</v>
      </c>
      <c r="J37">
        <v>7.6376086383987352E-2</v>
      </c>
      <c r="K37">
        <v>6.715828285488544E-2</v>
      </c>
    </row>
    <row r="38" spans="1:11" customFormat="1" x14ac:dyDescent="0.25">
      <c r="A38" t="s">
        <v>5944</v>
      </c>
      <c r="B38">
        <v>2014</v>
      </c>
      <c r="C38" t="s">
        <v>400</v>
      </c>
      <c r="D38" t="s">
        <v>354</v>
      </c>
      <c r="E38">
        <v>84</v>
      </c>
      <c r="F38" t="s">
        <v>74</v>
      </c>
      <c r="G38" t="s">
        <v>74</v>
      </c>
      <c r="H38" t="s">
        <v>74</v>
      </c>
      <c r="I38" t="s">
        <v>74</v>
      </c>
      <c r="J38" t="s">
        <v>74</v>
      </c>
      <c r="K38" t="s">
        <v>74</v>
      </c>
    </row>
    <row r="39" spans="1:11" customFormat="1" x14ac:dyDescent="0.25">
      <c r="A39" t="s">
        <v>5945</v>
      </c>
      <c r="B39">
        <v>2014</v>
      </c>
      <c r="C39" t="s">
        <v>43</v>
      </c>
      <c r="D39" t="s">
        <v>354</v>
      </c>
      <c r="E39">
        <v>41528</v>
      </c>
      <c r="F39">
        <v>3569</v>
      </c>
      <c r="G39">
        <v>2236</v>
      </c>
      <c r="H39">
        <v>37959</v>
      </c>
      <c r="I39">
        <v>37248</v>
      </c>
      <c r="J39">
        <v>8.5942015026006555E-2</v>
      </c>
      <c r="K39">
        <v>5.3843190136775188E-2</v>
      </c>
    </row>
    <row r="40" spans="1:11" customFormat="1" x14ac:dyDescent="0.25">
      <c r="A40" t="s">
        <v>5946</v>
      </c>
      <c r="B40">
        <v>2014</v>
      </c>
      <c r="C40" t="s">
        <v>187</v>
      </c>
      <c r="D40" t="s">
        <v>354</v>
      </c>
      <c r="E40">
        <v>626</v>
      </c>
      <c r="F40">
        <v>59</v>
      </c>
      <c r="G40">
        <v>26</v>
      </c>
      <c r="H40">
        <v>567</v>
      </c>
      <c r="I40">
        <v>527</v>
      </c>
      <c r="J40">
        <v>9.4249201277955275E-2</v>
      </c>
      <c r="K40">
        <v>4.1533546325878593E-2</v>
      </c>
    </row>
    <row r="41" spans="1:11" customFormat="1" x14ac:dyDescent="0.25">
      <c r="A41" t="s">
        <v>5947</v>
      </c>
      <c r="B41">
        <v>2014</v>
      </c>
      <c r="C41" t="s">
        <v>413</v>
      </c>
      <c r="D41" t="s">
        <v>354</v>
      </c>
      <c r="E41">
        <v>108026</v>
      </c>
      <c r="F41" t="s">
        <v>74</v>
      </c>
      <c r="G41" t="s">
        <v>74</v>
      </c>
      <c r="H41" t="s">
        <v>74</v>
      </c>
      <c r="I41">
        <v>98132</v>
      </c>
      <c r="J41" t="s">
        <v>74</v>
      </c>
      <c r="K41" t="s">
        <v>74</v>
      </c>
    </row>
    <row r="42" spans="1:11" customFormat="1" x14ac:dyDescent="0.25">
      <c r="A42" t="s">
        <v>5948</v>
      </c>
      <c r="B42">
        <v>2014</v>
      </c>
      <c r="C42" t="s">
        <v>420</v>
      </c>
      <c r="D42" t="s">
        <v>354</v>
      </c>
      <c r="E42">
        <v>28028</v>
      </c>
      <c r="F42">
        <v>3020</v>
      </c>
      <c r="G42">
        <v>2409</v>
      </c>
      <c r="H42">
        <v>25008</v>
      </c>
      <c r="I42">
        <v>24852</v>
      </c>
      <c r="J42">
        <v>0.10774939346367921</v>
      </c>
      <c r="K42">
        <v>8.5949764521193087E-2</v>
      </c>
    </row>
    <row r="43" spans="1:11" customFormat="1" x14ac:dyDescent="0.25">
      <c r="A43" t="s">
        <v>5949</v>
      </c>
      <c r="B43">
        <v>2014</v>
      </c>
      <c r="C43" t="s">
        <v>426</v>
      </c>
      <c r="D43" t="s">
        <v>354</v>
      </c>
      <c r="E43">
        <v>3306</v>
      </c>
      <c r="F43">
        <v>403</v>
      </c>
      <c r="G43">
        <v>227</v>
      </c>
      <c r="H43">
        <v>2903</v>
      </c>
      <c r="I43">
        <v>3134</v>
      </c>
      <c r="J43">
        <v>0.1218995765275257</v>
      </c>
      <c r="K43">
        <v>6.8663036902601338E-2</v>
      </c>
    </row>
    <row r="44" spans="1:11" customFormat="1" x14ac:dyDescent="0.25">
      <c r="A44" t="s">
        <v>5950</v>
      </c>
      <c r="B44">
        <v>2014</v>
      </c>
      <c r="C44" t="s">
        <v>433</v>
      </c>
      <c r="D44" t="s">
        <v>354</v>
      </c>
      <c r="E44">
        <v>106</v>
      </c>
      <c r="F44">
        <v>17</v>
      </c>
      <c r="G44">
        <v>11</v>
      </c>
      <c r="H44">
        <v>89</v>
      </c>
      <c r="I44">
        <v>105</v>
      </c>
      <c r="J44">
        <v>0.160377358490566</v>
      </c>
      <c r="K44">
        <v>0.1037735849056604</v>
      </c>
    </row>
    <row r="45" spans="1:11" customFormat="1" x14ac:dyDescent="0.25">
      <c r="A45" t="s">
        <v>5951</v>
      </c>
      <c r="B45">
        <v>2014</v>
      </c>
      <c r="C45" t="s">
        <v>124</v>
      </c>
      <c r="D45" t="s">
        <v>356</v>
      </c>
      <c r="E45">
        <v>378</v>
      </c>
      <c r="F45">
        <v>52</v>
      </c>
      <c r="G45">
        <v>22</v>
      </c>
      <c r="H45">
        <v>326</v>
      </c>
      <c r="I45">
        <v>358</v>
      </c>
      <c r="J45">
        <v>0.13756613756613759</v>
      </c>
      <c r="K45">
        <v>5.8201058201058198E-2</v>
      </c>
    </row>
    <row r="46" spans="1:11" customFormat="1" x14ac:dyDescent="0.25">
      <c r="A46" t="s">
        <v>5952</v>
      </c>
      <c r="B46">
        <v>2014</v>
      </c>
      <c r="C46" t="s">
        <v>123</v>
      </c>
      <c r="D46" t="s">
        <v>356</v>
      </c>
      <c r="E46">
        <v>290</v>
      </c>
      <c r="F46">
        <v>52</v>
      </c>
      <c r="G46">
        <v>22</v>
      </c>
      <c r="H46">
        <v>238</v>
      </c>
      <c r="I46">
        <v>245</v>
      </c>
      <c r="J46">
        <v>0.1793103448275862</v>
      </c>
      <c r="K46">
        <v>7.586206896551724E-2</v>
      </c>
    </row>
    <row r="47" spans="1:11" customFormat="1" x14ac:dyDescent="0.25">
      <c r="A47" t="s">
        <v>5953</v>
      </c>
      <c r="B47">
        <v>2014</v>
      </c>
      <c r="C47" t="s">
        <v>369</v>
      </c>
      <c r="D47" t="s">
        <v>356</v>
      </c>
      <c r="E47">
        <v>129</v>
      </c>
      <c r="F47">
        <v>25</v>
      </c>
      <c r="G47">
        <v>6</v>
      </c>
      <c r="H47">
        <v>104</v>
      </c>
      <c r="I47">
        <v>121</v>
      </c>
      <c r="J47">
        <v>0.19379844961240311</v>
      </c>
      <c r="K47">
        <v>4.6511627906976737E-2</v>
      </c>
    </row>
    <row r="48" spans="1:11" customFormat="1" x14ac:dyDescent="0.25">
      <c r="A48" t="s">
        <v>5954</v>
      </c>
      <c r="B48">
        <v>2014</v>
      </c>
      <c r="C48" t="s">
        <v>376</v>
      </c>
      <c r="D48" t="s">
        <v>356</v>
      </c>
      <c r="E48">
        <v>113</v>
      </c>
      <c r="F48">
        <v>13</v>
      </c>
      <c r="G48">
        <v>15</v>
      </c>
      <c r="H48">
        <v>100</v>
      </c>
      <c r="I48">
        <v>105</v>
      </c>
      <c r="J48">
        <v>0.1150442477876106</v>
      </c>
      <c r="K48">
        <v>0.13274336283185839</v>
      </c>
    </row>
    <row r="49" spans="1:11" customFormat="1" x14ac:dyDescent="0.25">
      <c r="A49" t="s">
        <v>5955</v>
      </c>
      <c r="B49">
        <v>2014</v>
      </c>
      <c r="C49" t="s">
        <v>382</v>
      </c>
      <c r="D49" t="s">
        <v>356</v>
      </c>
      <c r="E49">
        <v>127</v>
      </c>
      <c r="F49">
        <v>7</v>
      </c>
      <c r="G49">
        <v>3</v>
      </c>
      <c r="H49">
        <v>120</v>
      </c>
      <c r="I49">
        <v>126</v>
      </c>
      <c r="J49">
        <v>5.5118110236220472E-2</v>
      </c>
      <c r="K49">
        <v>2.3622047244094491E-2</v>
      </c>
    </row>
    <row r="50" spans="1:11" customFormat="1" x14ac:dyDescent="0.25">
      <c r="A50" t="s">
        <v>5956</v>
      </c>
      <c r="B50">
        <v>2014</v>
      </c>
      <c r="C50" t="s">
        <v>391</v>
      </c>
      <c r="D50" t="s">
        <v>356</v>
      </c>
      <c r="E50">
        <v>41</v>
      </c>
      <c r="F50" t="s">
        <v>5863</v>
      </c>
      <c r="G50">
        <v>8</v>
      </c>
      <c r="H50" t="s">
        <v>5863</v>
      </c>
      <c r="I50">
        <v>41</v>
      </c>
      <c r="J50" t="s">
        <v>5863</v>
      </c>
      <c r="K50" t="s">
        <v>74</v>
      </c>
    </row>
    <row r="51" spans="1:11" customFormat="1" x14ac:dyDescent="0.25">
      <c r="A51" t="s">
        <v>5957</v>
      </c>
      <c r="B51">
        <v>2014</v>
      </c>
      <c r="C51" t="s">
        <v>394</v>
      </c>
      <c r="D51" t="s">
        <v>356</v>
      </c>
      <c r="E51">
        <v>146</v>
      </c>
      <c r="F51">
        <v>15</v>
      </c>
      <c r="G51">
        <v>9</v>
      </c>
      <c r="H51">
        <v>131</v>
      </c>
      <c r="I51">
        <v>142</v>
      </c>
      <c r="J51">
        <v>0.1027397260273973</v>
      </c>
      <c r="K51">
        <v>6.1643835616438353E-2</v>
      </c>
    </row>
    <row r="52" spans="1:11" customFormat="1" x14ac:dyDescent="0.25">
      <c r="A52" t="s">
        <v>5958</v>
      </c>
      <c r="B52">
        <v>2014</v>
      </c>
      <c r="C52" t="s">
        <v>43</v>
      </c>
      <c r="D52" t="s">
        <v>356</v>
      </c>
      <c r="E52">
        <v>2303</v>
      </c>
      <c r="F52">
        <v>226</v>
      </c>
      <c r="G52">
        <v>47</v>
      </c>
      <c r="H52">
        <v>2077</v>
      </c>
      <c r="I52">
        <v>2199</v>
      </c>
      <c r="J52">
        <v>9.8132870169344327E-2</v>
      </c>
      <c r="K52">
        <v>2.0408163265306121E-2</v>
      </c>
    </row>
    <row r="53" spans="1:11" customFormat="1" x14ac:dyDescent="0.25">
      <c r="A53" t="s">
        <v>5959</v>
      </c>
      <c r="B53">
        <v>2014</v>
      </c>
      <c r="C53" t="s">
        <v>187</v>
      </c>
      <c r="D53" t="s">
        <v>356</v>
      </c>
      <c r="E53">
        <v>14</v>
      </c>
      <c r="F53">
        <v>9</v>
      </c>
      <c r="G53">
        <v>2</v>
      </c>
      <c r="H53">
        <v>5</v>
      </c>
      <c r="I53">
        <v>12</v>
      </c>
      <c r="J53">
        <v>0.6428571428571429</v>
      </c>
      <c r="K53">
        <v>0.14285714285714279</v>
      </c>
    </row>
    <row r="54" spans="1:11" customFormat="1" x14ac:dyDescent="0.25">
      <c r="A54" t="s">
        <v>5960</v>
      </c>
      <c r="B54">
        <v>2014</v>
      </c>
      <c r="C54" t="s">
        <v>413</v>
      </c>
      <c r="D54" t="s">
        <v>356</v>
      </c>
      <c r="E54">
        <v>3966</v>
      </c>
      <c r="F54" t="s">
        <v>74</v>
      </c>
      <c r="G54" t="s">
        <v>74</v>
      </c>
      <c r="H54" t="s">
        <v>74</v>
      </c>
      <c r="I54">
        <v>3768</v>
      </c>
      <c r="J54" t="s">
        <v>74</v>
      </c>
      <c r="K54" t="s">
        <v>74</v>
      </c>
    </row>
    <row r="55" spans="1:11" customFormat="1" x14ac:dyDescent="0.25">
      <c r="A55" t="s">
        <v>5961</v>
      </c>
      <c r="B55">
        <v>2014</v>
      </c>
      <c r="C55" t="s">
        <v>420</v>
      </c>
      <c r="D55" t="s">
        <v>356</v>
      </c>
      <c r="E55">
        <v>250</v>
      </c>
      <c r="F55">
        <v>53</v>
      </c>
      <c r="G55">
        <v>4</v>
      </c>
      <c r="H55">
        <v>197</v>
      </c>
      <c r="I55">
        <v>250</v>
      </c>
      <c r="J55">
        <v>0.21199999999999999</v>
      </c>
      <c r="K55">
        <v>1.6E-2</v>
      </c>
    </row>
    <row r="56" spans="1:11" customFormat="1" x14ac:dyDescent="0.25">
      <c r="A56" t="s">
        <v>5962</v>
      </c>
      <c r="B56">
        <v>2014</v>
      </c>
      <c r="C56" t="s">
        <v>426</v>
      </c>
      <c r="D56" t="s">
        <v>356</v>
      </c>
      <c r="E56">
        <v>169</v>
      </c>
      <c r="F56">
        <v>19</v>
      </c>
      <c r="G56">
        <v>9</v>
      </c>
      <c r="H56">
        <v>150</v>
      </c>
      <c r="I56">
        <v>163</v>
      </c>
      <c r="J56">
        <v>0.1124260355029586</v>
      </c>
      <c r="K56">
        <v>5.3254437869822487E-2</v>
      </c>
    </row>
    <row r="57" spans="1:11" customFormat="1" x14ac:dyDescent="0.25">
      <c r="A57" t="s">
        <v>5963</v>
      </c>
      <c r="B57">
        <v>2014</v>
      </c>
      <c r="C57" t="s">
        <v>433</v>
      </c>
      <c r="D57" t="s">
        <v>356</v>
      </c>
      <c r="E57">
        <v>6</v>
      </c>
      <c r="F57">
        <v>2</v>
      </c>
      <c r="G57">
        <v>1</v>
      </c>
      <c r="H57">
        <v>4</v>
      </c>
      <c r="I57">
        <v>6</v>
      </c>
      <c r="J57">
        <v>0.33333333333333331</v>
      </c>
      <c r="K57">
        <v>0.16666666666666671</v>
      </c>
    </row>
    <row r="58" spans="1:11" customFormat="1" x14ac:dyDescent="0.25">
      <c r="A58" t="s">
        <v>5964</v>
      </c>
      <c r="B58">
        <v>2014</v>
      </c>
      <c r="C58" t="s">
        <v>124</v>
      </c>
      <c r="D58" t="s">
        <v>95</v>
      </c>
      <c r="E58">
        <v>1947</v>
      </c>
      <c r="F58">
        <v>228</v>
      </c>
      <c r="G58">
        <v>121</v>
      </c>
      <c r="H58">
        <v>1719</v>
      </c>
      <c r="I58">
        <v>1859</v>
      </c>
      <c r="J58">
        <v>0.1171032357473035</v>
      </c>
      <c r="K58">
        <v>6.2146892655367228E-2</v>
      </c>
    </row>
    <row r="59" spans="1:11" customFormat="1" x14ac:dyDescent="0.25">
      <c r="A59" t="s">
        <v>5965</v>
      </c>
      <c r="B59">
        <v>2014</v>
      </c>
      <c r="C59" t="s">
        <v>123</v>
      </c>
      <c r="D59" t="s">
        <v>95</v>
      </c>
      <c r="E59">
        <v>2025</v>
      </c>
      <c r="F59">
        <v>205</v>
      </c>
      <c r="G59">
        <v>122</v>
      </c>
      <c r="H59">
        <v>1820</v>
      </c>
      <c r="I59">
        <v>1977</v>
      </c>
      <c r="J59">
        <v>0.1012345679012346</v>
      </c>
      <c r="K59">
        <v>6.0246913580246912E-2</v>
      </c>
    </row>
    <row r="60" spans="1:11" customFormat="1" x14ac:dyDescent="0.25">
      <c r="A60" t="s">
        <v>5966</v>
      </c>
      <c r="B60">
        <v>2014</v>
      </c>
      <c r="C60" t="s">
        <v>369</v>
      </c>
      <c r="D60" t="s">
        <v>95</v>
      </c>
      <c r="E60">
        <v>635</v>
      </c>
      <c r="F60">
        <v>36</v>
      </c>
      <c r="G60">
        <v>76</v>
      </c>
      <c r="H60">
        <v>599</v>
      </c>
      <c r="I60">
        <v>630</v>
      </c>
      <c r="J60">
        <v>5.6692913385826771E-2</v>
      </c>
      <c r="K60">
        <v>0.1196850393700787</v>
      </c>
    </row>
    <row r="61" spans="1:11" customFormat="1" x14ac:dyDescent="0.25">
      <c r="A61" t="s">
        <v>5967</v>
      </c>
      <c r="B61">
        <v>2014</v>
      </c>
      <c r="C61" t="s">
        <v>376</v>
      </c>
      <c r="D61" t="s">
        <v>95</v>
      </c>
      <c r="E61">
        <v>329</v>
      </c>
      <c r="F61">
        <v>38</v>
      </c>
      <c r="G61">
        <v>23</v>
      </c>
      <c r="H61">
        <v>291</v>
      </c>
      <c r="I61">
        <v>323</v>
      </c>
      <c r="J61">
        <v>0.11550151975683889</v>
      </c>
      <c r="K61">
        <v>6.9908814589665649E-2</v>
      </c>
    </row>
    <row r="62" spans="1:11" customFormat="1" x14ac:dyDescent="0.25">
      <c r="A62" t="s">
        <v>5968</v>
      </c>
      <c r="B62">
        <v>2014</v>
      </c>
      <c r="C62" t="s">
        <v>382</v>
      </c>
      <c r="D62" t="s">
        <v>95</v>
      </c>
      <c r="E62">
        <v>192</v>
      </c>
      <c r="F62">
        <v>22</v>
      </c>
      <c r="G62">
        <v>38</v>
      </c>
      <c r="H62">
        <v>170</v>
      </c>
      <c r="I62">
        <v>187</v>
      </c>
      <c r="J62">
        <v>0.1145833333333333</v>
      </c>
      <c r="K62">
        <v>0.19791666666666671</v>
      </c>
    </row>
    <row r="63" spans="1:11" customFormat="1" x14ac:dyDescent="0.25">
      <c r="A63" t="s">
        <v>5969</v>
      </c>
      <c r="B63">
        <v>2014</v>
      </c>
      <c r="C63" t="s">
        <v>388</v>
      </c>
      <c r="D63" t="s">
        <v>95</v>
      </c>
      <c r="E63">
        <v>17</v>
      </c>
      <c r="F63">
        <v>3</v>
      </c>
      <c r="G63">
        <v>3</v>
      </c>
      <c r="H63">
        <v>14</v>
      </c>
      <c r="I63">
        <v>17</v>
      </c>
      <c r="J63">
        <v>0.1764705882352941</v>
      </c>
      <c r="K63">
        <v>0.1764705882352941</v>
      </c>
    </row>
    <row r="64" spans="1:11" customFormat="1" x14ac:dyDescent="0.25">
      <c r="A64" t="s">
        <v>5970</v>
      </c>
      <c r="B64">
        <v>2014</v>
      </c>
      <c r="C64" t="s">
        <v>394</v>
      </c>
      <c r="D64" t="s">
        <v>95</v>
      </c>
      <c r="E64">
        <v>481</v>
      </c>
      <c r="F64">
        <v>38</v>
      </c>
      <c r="G64">
        <v>27</v>
      </c>
      <c r="H64">
        <v>443</v>
      </c>
      <c r="I64">
        <v>443</v>
      </c>
      <c r="J64">
        <v>7.9002079002079006E-2</v>
      </c>
      <c r="K64">
        <v>5.6133056133056143E-2</v>
      </c>
    </row>
    <row r="65" spans="1:11" customFormat="1" x14ac:dyDescent="0.25">
      <c r="A65" t="s">
        <v>5971</v>
      </c>
      <c r="B65">
        <v>2014</v>
      </c>
      <c r="C65" t="s">
        <v>400</v>
      </c>
      <c r="D65" t="s">
        <v>95</v>
      </c>
      <c r="E65">
        <v>4</v>
      </c>
      <c r="F65">
        <v>1</v>
      </c>
      <c r="G65">
        <v>1</v>
      </c>
      <c r="H65">
        <v>3</v>
      </c>
      <c r="I65">
        <v>4</v>
      </c>
      <c r="J65">
        <v>0.25</v>
      </c>
      <c r="K65">
        <v>0.25</v>
      </c>
    </row>
    <row r="66" spans="1:11" customFormat="1" x14ac:dyDescent="0.25">
      <c r="A66" t="s">
        <v>5972</v>
      </c>
      <c r="B66">
        <v>2014</v>
      </c>
      <c r="C66" t="s">
        <v>43</v>
      </c>
      <c r="D66" t="s">
        <v>95</v>
      </c>
      <c r="E66">
        <v>5226</v>
      </c>
      <c r="F66">
        <v>445</v>
      </c>
      <c r="G66">
        <v>281</v>
      </c>
      <c r="H66">
        <v>4781</v>
      </c>
      <c r="I66">
        <v>5008</v>
      </c>
      <c r="J66">
        <v>8.5151167240719486E-2</v>
      </c>
      <c r="K66">
        <v>5.3769613471106009E-2</v>
      </c>
    </row>
    <row r="67" spans="1:11" customFormat="1" x14ac:dyDescent="0.25">
      <c r="A67" t="s">
        <v>5973</v>
      </c>
      <c r="B67">
        <v>2014</v>
      </c>
      <c r="C67" t="s">
        <v>187</v>
      </c>
      <c r="D67" t="s">
        <v>95</v>
      </c>
      <c r="E67">
        <v>51</v>
      </c>
      <c r="F67">
        <v>5</v>
      </c>
      <c r="G67">
        <v>5</v>
      </c>
      <c r="H67">
        <v>46</v>
      </c>
      <c r="I67">
        <v>50</v>
      </c>
      <c r="J67">
        <v>9.8039215686274508E-2</v>
      </c>
      <c r="K67">
        <v>9.8039215686274508E-2</v>
      </c>
    </row>
    <row r="68" spans="1:11" customFormat="1" x14ac:dyDescent="0.25">
      <c r="A68" t="s">
        <v>5974</v>
      </c>
      <c r="B68">
        <v>2014</v>
      </c>
      <c r="C68" t="s">
        <v>413</v>
      </c>
      <c r="D68" t="s">
        <v>95</v>
      </c>
      <c r="E68">
        <v>15977</v>
      </c>
      <c r="F68" t="s">
        <v>74</v>
      </c>
      <c r="G68" t="s">
        <v>74</v>
      </c>
      <c r="H68" t="s">
        <v>74</v>
      </c>
      <c r="I68">
        <v>15073</v>
      </c>
      <c r="J68" t="s">
        <v>74</v>
      </c>
      <c r="K68" t="s">
        <v>74</v>
      </c>
    </row>
    <row r="69" spans="1:11" customFormat="1" x14ac:dyDescent="0.25">
      <c r="A69" t="s">
        <v>5975</v>
      </c>
      <c r="B69">
        <v>2014</v>
      </c>
      <c r="C69" t="s">
        <v>420</v>
      </c>
      <c r="D69" t="s">
        <v>95</v>
      </c>
      <c r="E69">
        <v>4711</v>
      </c>
      <c r="F69">
        <v>319</v>
      </c>
      <c r="G69">
        <v>161</v>
      </c>
      <c r="H69">
        <v>4392</v>
      </c>
      <c r="I69">
        <v>4219</v>
      </c>
      <c r="J69">
        <v>6.7713861175971127E-2</v>
      </c>
      <c r="K69">
        <v>3.4175334323922731E-2</v>
      </c>
    </row>
    <row r="70" spans="1:11" customFormat="1" x14ac:dyDescent="0.25">
      <c r="A70" t="s">
        <v>5976</v>
      </c>
      <c r="B70">
        <v>2014</v>
      </c>
      <c r="C70" t="s">
        <v>426</v>
      </c>
      <c r="D70" t="s">
        <v>95</v>
      </c>
      <c r="E70">
        <v>341</v>
      </c>
      <c r="F70">
        <v>44</v>
      </c>
      <c r="G70">
        <v>52</v>
      </c>
      <c r="H70">
        <v>297</v>
      </c>
      <c r="I70">
        <v>339</v>
      </c>
      <c r="J70">
        <v>0.1290322580645161</v>
      </c>
      <c r="K70">
        <v>0.15249266862170091</v>
      </c>
    </row>
    <row r="71" spans="1:11" customFormat="1" x14ac:dyDescent="0.25">
      <c r="A71" t="s">
        <v>5977</v>
      </c>
      <c r="B71">
        <v>2014</v>
      </c>
      <c r="C71" t="s">
        <v>433</v>
      </c>
      <c r="D71" t="s">
        <v>95</v>
      </c>
      <c r="E71">
        <v>18</v>
      </c>
      <c r="F71">
        <v>5</v>
      </c>
      <c r="G71">
        <v>2</v>
      </c>
      <c r="H71">
        <v>13</v>
      </c>
      <c r="I71">
        <v>17</v>
      </c>
      <c r="J71">
        <v>0.27777777777777779</v>
      </c>
      <c r="K71">
        <v>0.1111111111111111</v>
      </c>
    </row>
    <row r="72" spans="1:11" customFormat="1" x14ac:dyDescent="0.25">
      <c r="A72" t="s">
        <v>5978</v>
      </c>
      <c r="B72">
        <v>2014</v>
      </c>
      <c r="C72" t="s">
        <v>124</v>
      </c>
      <c r="D72" t="s">
        <v>98</v>
      </c>
      <c r="E72">
        <v>4590</v>
      </c>
      <c r="F72">
        <v>415</v>
      </c>
      <c r="G72">
        <v>267</v>
      </c>
      <c r="H72">
        <v>4175</v>
      </c>
      <c r="I72">
        <v>4381</v>
      </c>
      <c r="J72">
        <v>9.0413943355119819E-2</v>
      </c>
      <c r="K72">
        <v>5.8169934640522877E-2</v>
      </c>
    </row>
    <row r="73" spans="1:11" customFormat="1" x14ac:dyDescent="0.25">
      <c r="A73" t="s">
        <v>5979</v>
      </c>
      <c r="B73">
        <v>2014</v>
      </c>
      <c r="C73" t="s">
        <v>123</v>
      </c>
      <c r="D73" t="s">
        <v>98</v>
      </c>
      <c r="E73">
        <v>5061</v>
      </c>
      <c r="F73">
        <v>568</v>
      </c>
      <c r="G73">
        <v>256</v>
      </c>
      <c r="H73">
        <v>4493</v>
      </c>
      <c r="I73">
        <v>4678</v>
      </c>
      <c r="J73">
        <v>0.1122307844299546</v>
      </c>
      <c r="K73">
        <v>5.0582888757162617E-2</v>
      </c>
    </row>
    <row r="74" spans="1:11" customFormat="1" x14ac:dyDescent="0.25">
      <c r="A74" t="s">
        <v>5980</v>
      </c>
      <c r="B74">
        <v>2014</v>
      </c>
      <c r="C74" t="s">
        <v>369</v>
      </c>
      <c r="D74" t="s">
        <v>98</v>
      </c>
      <c r="E74">
        <v>1428</v>
      </c>
      <c r="F74">
        <v>86</v>
      </c>
      <c r="G74">
        <v>84</v>
      </c>
      <c r="H74">
        <v>1342</v>
      </c>
      <c r="I74">
        <v>1400</v>
      </c>
      <c r="J74">
        <v>6.0224089635854343E-2</v>
      </c>
      <c r="K74">
        <v>5.8823529411764712E-2</v>
      </c>
    </row>
    <row r="75" spans="1:11" customFormat="1" x14ac:dyDescent="0.25">
      <c r="A75" t="s">
        <v>5981</v>
      </c>
      <c r="B75">
        <v>2014</v>
      </c>
      <c r="C75" t="s">
        <v>376</v>
      </c>
      <c r="D75" t="s">
        <v>98</v>
      </c>
      <c r="E75">
        <v>845</v>
      </c>
      <c r="F75" t="s">
        <v>74</v>
      </c>
      <c r="G75" t="s">
        <v>74</v>
      </c>
      <c r="H75" t="s">
        <v>74</v>
      </c>
      <c r="I75" t="s">
        <v>74</v>
      </c>
      <c r="J75" t="s">
        <v>74</v>
      </c>
      <c r="K75" t="s">
        <v>74</v>
      </c>
    </row>
    <row r="76" spans="1:11" customFormat="1" x14ac:dyDescent="0.25">
      <c r="A76" t="s">
        <v>5982</v>
      </c>
      <c r="B76">
        <v>2014</v>
      </c>
      <c r="C76" t="s">
        <v>382</v>
      </c>
      <c r="D76" t="s">
        <v>98</v>
      </c>
      <c r="E76">
        <v>698</v>
      </c>
      <c r="F76">
        <v>37</v>
      </c>
      <c r="G76">
        <v>27</v>
      </c>
      <c r="H76">
        <v>661</v>
      </c>
      <c r="I76">
        <v>692</v>
      </c>
      <c r="J76">
        <v>5.300859598853868E-2</v>
      </c>
      <c r="K76">
        <v>3.8681948424068767E-2</v>
      </c>
    </row>
    <row r="77" spans="1:11" customFormat="1" x14ac:dyDescent="0.25">
      <c r="A77" t="s">
        <v>5983</v>
      </c>
      <c r="B77">
        <v>2014</v>
      </c>
      <c r="C77" t="s">
        <v>388</v>
      </c>
      <c r="D77" t="s">
        <v>98</v>
      </c>
      <c r="E77">
        <v>31</v>
      </c>
      <c r="F77">
        <v>12</v>
      </c>
      <c r="G77">
        <v>12</v>
      </c>
      <c r="H77">
        <v>19</v>
      </c>
      <c r="I77">
        <v>30</v>
      </c>
      <c r="J77">
        <v>0.38709677419354838</v>
      </c>
      <c r="K77">
        <v>0.38709677419354838</v>
      </c>
    </row>
    <row r="78" spans="1:11" customFormat="1" x14ac:dyDescent="0.25">
      <c r="A78" t="s">
        <v>5984</v>
      </c>
      <c r="B78">
        <v>2014</v>
      </c>
      <c r="C78" t="s">
        <v>394</v>
      </c>
      <c r="D78" t="s">
        <v>98</v>
      </c>
      <c r="E78">
        <v>1310</v>
      </c>
      <c r="F78">
        <v>88</v>
      </c>
      <c r="G78">
        <v>75</v>
      </c>
      <c r="H78">
        <v>1222</v>
      </c>
      <c r="I78">
        <v>1281</v>
      </c>
      <c r="J78">
        <v>6.7175572519083973E-2</v>
      </c>
      <c r="K78">
        <v>5.7251908396946563E-2</v>
      </c>
    </row>
    <row r="79" spans="1:11" customFormat="1" x14ac:dyDescent="0.25">
      <c r="A79" t="s">
        <v>5985</v>
      </c>
      <c r="B79">
        <v>2014</v>
      </c>
      <c r="C79" t="s">
        <v>400</v>
      </c>
      <c r="D79" t="s">
        <v>98</v>
      </c>
      <c r="E79">
        <v>27</v>
      </c>
      <c r="F79" t="s">
        <v>74</v>
      </c>
      <c r="G79" t="s">
        <v>74</v>
      </c>
      <c r="H79" t="s">
        <v>74</v>
      </c>
      <c r="I79" t="s">
        <v>74</v>
      </c>
      <c r="J79" t="s">
        <v>74</v>
      </c>
      <c r="K79" t="s">
        <v>74</v>
      </c>
    </row>
    <row r="80" spans="1:11" customFormat="1" x14ac:dyDescent="0.25">
      <c r="A80" t="s">
        <v>5986</v>
      </c>
      <c r="B80">
        <v>2014</v>
      </c>
      <c r="C80" t="s">
        <v>43</v>
      </c>
      <c r="D80" t="s">
        <v>98</v>
      </c>
      <c r="E80">
        <v>13805</v>
      </c>
      <c r="F80">
        <v>870</v>
      </c>
      <c r="G80">
        <v>403</v>
      </c>
      <c r="H80">
        <v>12935</v>
      </c>
      <c r="I80">
        <v>13207</v>
      </c>
      <c r="J80">
        <v>6.3020644693951466E-2</v>
      </c>
      <c r="K80">
        <v>2.919232162260051E-2</v>
      </c>
    </row>
    <row r="81" spans="1:11" customFormat="1" x14ac:dyDescent="0.25">
      <c r="A81" t="s">
        <v>5987</v>
      </c>
      <c r="B81">
        <v>2014</v>
      </c>
      <c r="C81" t="s">
        <v>187</v>
      </c>
      <c r="D81" t="s">
        <v>98</v>
      </c>
      <c r="E81">
        <v>181</v>
      </c>
      <c r="F81">
        <v>15</v>
      </c>
      <c r="G81">
        <v>11</v>
      </c>
      <c r="H81">
        <v>166</v>
      </c>
      <c r="I81">
        <v>177</v>
      </c>
      <c r="J81">
        <v>8.2872928176795577E-2</v>
      </c>
      <c r="K81">
        <v>6.0773480662983423E-2</v>
      </c>
    </row>
    <row r="82" spans="1:11" customFormat="1" x14ac:dyDescent="0.25">
      <c r="A82" t="s">
        <v>5988</v>
      </c>
      <c r="B82">
        <v>2014</v>
      </c>
      <c r="C82" t="s">
        <v>413</v>
      </c>
      <c r="D82" t="s">
        <v>98</v>
      </c>
      <c r="E82">
        <v>38059</v>
      </c>
      <c r="F82" t="s">
        <v>74</v>
      </c>
      <c r="G82" t="s">
        <v>74</v>
      </c>
      <c r="H82" t="s">
        <v>74</v>
      </c>
      <c r="I82">
        <v>27261</v>
      </c>
      <c r="J82" t="s">
        <v>74</v>
      </c>
      <c r="K82" t="s">
        <v>74</v>
      </c>
    </row>
    <row r="83" spans="1:11" customFormat="1" x14ac:dyDescent="0.25">
      <c r="A83" t="s">
        <v>5989</v>
      </c>
      <c r="B83">
        <v>2014</v>
      </c>
      <c r="C83" t="s">
        <v>420</v>
      </c>
      <c r="D83" t="s">
        <v>98</v>
      </c>
      <c r="E83">
        <v>8600</v>
      </c>
      <c r="F83" t="s">
        <v>74</v>
      </c>
      <c r="G83" t="s">
        <v>74</v>
      </c>
      <c r="H83" t="s">
        <v>74</v>
      </c>
      <c r="I83" t="s">
        <v>74</v>
      </c>
      <c r="J83" t="s">
        <v>74</v>
      </c>
      <c r="K83" t="s">
        <v>74</v>
      </c>
    </row>
    <row r="84" spans="1:11" customFormat="1" x14ac:dyDescent="0.25">
      <c r="A84" t="s">
        <v>5990</v>
      </c>
      <c r="B84">
        <v>2014</v>
      </c>
      <c r="C84" t="s">
        <v>426</v>
      </c>
      <c r="D84" t="s">
        <v>98</v>
      </c>
      <c r="E84">
        <v>1444</v>
      </c>
      <c r="F84">
        <v>103</v>
      </c>
      <c r="G84">
        <v>70</v>
      </c>
      <c r="H84">
        <v>1341</v>
      </c>
      <c r="I84">
        <v>1415</v>
      </c>
      <c r="J84">
        <v>7.1329639889196675E-2</v>
      </c>
      <c r="K84">
        <v>4.8476454293628811E-2</v>
      </c>
    </row>
    <row r="85" spans="1:11" customFormat="1" x14ac:dyDescent="0.25">
      <c r="A85" t="s">
        <v>5991</v>
      </c>
      <c r="B85">
        <v>2014</v>
      </c>
      <c r="C85" t="s">
        <v>433</v>
      </c>
      <c r="D85" t="s">
        <v>98</v>
      </c>
      <c r="E85">
        <v>39</v>
      </c>
      <c r="F85" t="s">
        <v>74</v>
      </c>
      <c r="G85" t="s">
        <v>74</v>
      </c>
      <c r="H85" t="s">
        <v>74</v>
      </c>
      <c r="I85" t="s">
        <v>74</v>
      </c>
      <c r="J85" t="s">
        <v>74</v>
      </c>
      <c r="K85" t="s">
        <v>74</v>
      </c>
    </row>
    <row r="86" spans="1:11" customFormat="1" x14ac:dyDescent="0.25">
      <c r="A86" t="s">
        <v>5992</v>
      </c>
      <c r="B86">
        <v>2014</v>
      </c>
      <c r="C86" t="s">
        <v>124</v>
      </c>
      <c r="D86" t="s">
        <v>102</v>
      </c>
      <c r="E86">
        <v>2477</v>
      </c>
      <c r="F86">
        <v>243</v>
      </c>
      <c r="G86">
        <v>115</v>
      </c>
      <c r="H86">
        <v>2234</v>
      </c>
      <c r="I86">
        <v>2453</v>
      </c>
      <c r="J86">
        <v>9.8102543399273309E-2</v>
      </c>
      <c r="K86">
        <v>4.6427129592248692E-2</v>
      </c>
    </row>
    <row r="87" spans="1:11" customFormat="1" x14ac:dyDescent="0.25">
      <c r="A87" t="s">
        <v>5993</v>
      </c>
      <c r="B87">
        <v>2014</v>
      </c>
      <c r="C87" t="s">
        <v>123</v>
      </c>
      <c r="D87" t="s">
        <v>102</v>
      </c>
      <c r="E87">
        <v>3288</v>
      </c>
      <c r="F87">
        <v>239</v>
      </c>
      <c r="G87">
        <v>162</v>
      </c>
      <c r="H87">
        <v>3049</v>
      </c>
      <c r="I87">
        <v>3206</v>
      </c>
      <c r="J87">
        <v>7.2688564476885639E-2</v>
      </c>
      <c r="K87">
        <v>4.9270072992700732E-2</v>
      </c>
    </row>
    <row r="88" spans="1:11" customFormat="1" x14ac:dyDescent="0.25">
      <c r="A88" t="s">
        <v>5994</v>
      </c>
      <c r="B88">
        <v>2014</v>
      </c>
      <c r="C88" t="s">
        <v>369</v>
      </c>
      <c r="D88" t="s">
        <v>102</v>
      </c>
      <c r="E88">
        <v>689</v>
      </c>
      <c r="F88">
        <v>94</v>
      </c>
      <c r="G88">
        <v>64</v>
      </c>
      <c r="H88">
        <v>595</v>
      </c>
      <c r="I88">
        <v>689</v>
      </c>
      <c r="J88">
        <v>0.13642960812772131</v>
      </c>
      <c r="K88">
        <v>9.2888243831640058E-2</v>
      </c>
    </row>
    <row r="89" spans="1:11" customFormat="1" x14ac:dyDescent="0.25">
      <c r="A89" t="s">
        <v>5995</v>
      </c>
      <c r="B89">
        <v>2014</v>
      </c>
      <c r="C89" t="s">
        <v>376</v>
      </c>
      <c r="D89" t="s">
        <v>102</v>
      </c>
      <c r="E89">
        <v>493</v>
      </c>
      <c r="F89">
        <v>33</v>
      </c>
      <c r="G89">
        <v>13</v>
      </c>
      <c r="H89">
        <v>460</v>
      </c>
      <c r="I89">
        <v>489</v>
      </c>
      <c r="J89">
        <v>6.6937119675456389E-2</v>
      </c>
      <c r="K89">
        <v>2.6369168356997971E-2</v>
      </c>
    </row>
    <row r="90" spans="1:11" customFormat="1" x14ac:dyDescent="0.25">
      <c r="A90" t="s">
        <v>5996</v>
      </c>
      <c r="B90">
        <v>2014</v>
      </c>
      <c r="C90" t="s">
        <v>382</v>
      </c>
      <c r="D90" t="s">
        <v>102</v>
      </c>
      <c r="E90">
        <v>259</v>
      </c>
      <c r="F90">
        <v>25</v>
      </c>
      <c r="G90">
        <v>23</v>
      </c>
      <c r="H90">
        <v>234</v>
      </c>
      <c r="I90">
        <v>256</v>
      </c>
      <c r="J90">
        <v>9.6525096525096526E-2</v>
      </c>
      <c r="K90">
        <v>8.8803088803088806E-2</v>
      </c>
    </row>
    <row r="91" spans="1:11" customFormat="1" x14ac:dyDescent="0.25">
      <c r="A91" t="s">
        <v>5997</v>
      </c>
      <c r="B91">
        <v>2014</v>
      </c>
      <c r="C91" t="s">
        <v>394</v>
      </c>
      <c r="D91" t="s">
        <v>102</v>
      </c>
      <c r="E91">
        <v>639</v>
      </c>
      <c r="F91">
        <v>59</v>
      </c>
      <c r="G91">
        <v>46</v>
      </c>
      <c r="H91">
        <v>580</v>
      </c>
      <c r="I91">
        <v>611</v>
      </c>
      <c r="J91">
        <v>9.2331768388106417E-2</v>
      </c>
      <c r="K91">
        <v>7.1987480438184662E-2</v>
      </c>
    </row>
    <row r="92" spans="1:11" customFormat="1" x14ac:dyDescent="0.25">
      <c r="A92" t="s">
        <v>5998</v>
      </c>
      <c r="B92">
        <v>2014</v>
      </c>
      <c r="C92" t="s">
        <v>43</v>
      </c>
      <c r="D92" t="s">
        <v>102</v>
      </c>
      <c r="E92">
        <v>7815</v>
      </c>
      <c r="F92">
        <v>746</v>
      </c>
      <c r="G92">
        <v>448</v>
      </c>
      <c r="H92">
        <v>7069</v>
      </c>
      <c r="I92">
        <v>7454</v>
      </c>
      <c r="J92">
        <v>9.5457453614843243E-2</v>
      </c>
      <c r="K92">
        <v>5.7325655790147152E-2</v>
      </c>
    </row>
    <row r="93" spans="1:11" customFormat="1" x14ac:dyDescent="0.25">
      <c r="A93" t="s">
        <v>5999</v>
      </c>
      <c r="B93">
        <v>2014</v>
      </c>
      <c r="C93" t="s">
        <v>187</v>
      </c>
      <c r="D93" t="s">
        <v>102</v>
      </c>
      <c r="E93" t="s">
        <v>74</v>
      </c>
      <c r="F93" t="s">
        <v>74</v>
      </c>
      <c r="G93" t="s">
        <v>74</v>
      </c>
      <c r="H93" t="s">
        <v>74</v>
      </c>
      <c r="I93" t="s">
        <v>74</v>
      </c>
      <c r="J93" t="s">
        <v>74</v>
      </c>
      <c r="K93" t="s">
        <v>74</v>
      </c>
    </row>
    <row r="94" spans="1:11" customFormat="1" x14ac:dyDescent="0.25">
      <c r="A94" t="s">
        <v>6000</v>
      </c>
      <c r="B94">
        <v>2014</v>
      </c>
      <c r="C94" t="s">
        <v>413</v>
      </c>
      <c r="D94" t="s">
        <v>102</v>
      </c>
      <c r="E94">
        <v>20842</v>
      </c>
      <c r="F94" t="s">
        <v>74</v>
      </c>
      <c r="G94" t="s">
        <v>74</v>
      </c>
      <c r="H94" t="s">
        <v>74</v>
      </c>
      <c r="I94">
        <v>20223</v>
      </c>
      <c r="J94" t="s">
        <v>74</v>
      </c>
      <c r="K94" t="s">
        <v>74</v>
      </c>
    </row>
    <row r="95" spans="1:11" customFormat="1" x14ac:dyDescent="0.25">
      <c r="A95" t="s">
        <v>6001</v>
      </c>
      <c r="B95">
        <v>2014</v>
      </c>
      <c r="C95" t="s">
        <v>420</v>
      </c>
      <c r="D95" t="s">
        <v>102</v>
      </c>
      <c r="E95">
        <v>4464</v>
      </c>
      <c r="F95">
        <v>476</v>
      </c>
      <c r="G95">
        <v>305</v>
      </c>
      <c r="H95">
        <v>3988</v>
      </c>
      <c r="I95">
        <v>4358</v>
      </c>
      <c r="J95">
        <v>0.10663082437275979</v>
      </c>
      <c r="K95">
        <v>6.832437275985663E-2</v>
      </c>
    </row>
    <row r="96" spans="1:11" customFormat="1" x14ac:dyDescent="0.25">
      <c r="A96" t="s">
        <v>6002</v>
      </c>
      <c r="B96">
        <v>2014</v>
      </c>
      <c r="C96" t="s">
        <v>426</v>
      </c>
      <c r="D96" t="s">
        <v>102</v>
      </c>
      <c r="E96">
        <v>680</v>
      </c>
      <c r="F96">
        <v>65</v>
      </c>
      <c r="G96">
        <v>39</v>
      </c>
      <c r="H96">
        <v>615</v>
      </c>
      <c r="I96">
        <v>671</v>
      </c>
      <c r="J96">
        <v>9.5588235294117641E-2</v>
      </c>
      <c r="K96">
        <v>5.7352941176470593E-2</v>
      </c>
    </row>
    <row r="97" spans="1:11" customFormat="1" x14ac:dyDescent="0.25">
      <c r="A97" t="s">
        <v>6003</v>
      </c>
      <c r="B97">
        <v>2014</v>
      </c>
      <c r="C97" t="s">
        <v>433</v>
      </c>
      <c r="D97" t="s">
        <v>102</v>
      </c>
      <c r="E97">
        <v>38</v>
      </c>
      <c r="F97" t="s">
        <v>5863</v>
      </c>
      <c r="G97" t="s">
        <v>5863</v>
      </c>
      <c r="H97" t="s">
        <v>5863</v>
      </c>
      <c r="I97">
        <v>36</v>
      </c>
      <c r="J97" t="s">
        <v>5863</v>
      </c>
      <c r="K97" t="s">
        <v>5863</v>
      </c>
    </row>
    <row r="98" spans="1:11" customFormat="1" x14ac:dyDescent="0.25">
      <c r="A98" t="s">
        <v>6004</v>
      </c>
      <c r="B98">
        <v>2014</v>
      </c>
      <c r="C98" t="s">
        <v>124</v>
      </c>
      <c r="D98" t="s">
        <v>42</v>
      </c>
      <c r="E98">
        <v>32537</v>
      </c>
      <c r="F98">
        <v>1959</v>
      </c>
      <c r="G98">
        <v>1948</v>
      </c>
      <c r="H98">
        <v>30578</v>
      </c>
      <c r="I98">
        <v>32050</v>
      </c>
      <c r="J98">
        <v>6.0208378154101481E-2</v>
      </c>
      <c r="K98">
        <v>5.9870301502904393E-2</v>
      </c>
    </row>
    <row r="99" spans="1:11" customFormat="1" x14ac:dyDescent="0.25">
      <c r="A99" t="s">
        <v>6005</v>
      </c>
      <c r="B99">
        <v>2014</v>
      </c>
      <c r="C99" t="s">
        <v>123</v>
      </c>
      <c r="D99" t="s">
        <v>42</v>
      </c>
      <c r="E99">
        <v>35088</v>
      </c>
      <c r="F99">
        <v>2685</v>
      </c>
      <c r="G99">
        <v>2489</v>
      </c>
      <c r="H99">
        <v>32403</v>
      </c>
      <c r="I99">
        <v>32249</v>
      </c>
      <c r="J99">
        <v>7.6521887824897397E-2</v>
      </c>
      <c r="K99">
        <v>7.0935932512539907E-2</v>
      </c>
    </row>
    <row r="100" spans="1:11" customFormat="1" x14ac:dyDescent="0.25">
      <c r="A100" t="s">
        <v>6006</v>
      </c>
      <c r="B100">
        <v>2014</v>
      </c>
      <c r="C100" t="s">
        <v>369</v>
      </c>
      <c r="D100" t="s">
        <v>42</v>
      </c>
      <c r="E100">
        <v>12492</v>
      </c>
      <c r="F100">
        <v>762</v>
      </c>
      <c r="G100">
        <v>633</v>
      </c>
      <c r="H100">
        <v>11730</v>
      </c>
      <c r="I100">
        <v>12148</v>
      </c>
      <c r="J100">
        <v>6.0999039385206531E-2</v>
      </c>
      <c r="K100">
        <v>5.0672430355427477E-2</v>
      </c>
    </row>
    <row r="101" spans="1:11" customFormat="1" x14ac:dyDescent="0.25">
      <c r="A101" t="s">
        <v>6007</v>
      </c>
      <c r="B101">
        <v>2014</v>
      </c>
      <c r="C101" t="s">
        <v>376</v>
      </c>
      <c r="D101" t="s">
        <v>42</v>
      </c>
      <c r="E101">
        <v>8302</v>
      </c>
      <c r="F101">
        <v>432</v>
      </c>
      <c r="G101">
        <v>577</v>
      </c>
      <c r="H101">
        <v>7870</v>
      </c>
      <c r="I101">
        <v>7986</v>
      </c>
      <c r="J101">
        <v>5.2035654059262831E-2</v>
      </c>
      <c r="K101">
        <v>6.9501324981932067E-2</v>
      </c>
    </row>
    <row r="102" spans="1:11" customFormat="1" x14ac:dyDescent="0.25">
      <c r="A102" t="s">
        <v>6008</v>
      </c>
      <c r="B102">
        <v>2014</v>
      </c>
      <c r="C102" t="s">
        <v>382</v>
      </c>
      <c r="D102" t="s">
        <v>42</v>
      </c>
      <c r="E102">
        <v>6003</v>
      </c>
      <c r="F102">
        <v>424</v>
      </c>
      <c r="G102">
        <v>447</v>
      </c>
      <c r="H102">
        <v>5579</v>
      </c>
      <c r="I102">
        <v>5933</v>
      </c>
      <c r="J102">
        <v>7.0631350991171085E-2</v>
      </c>
      <c r="K102">
        <v>7.4462768615692149E-2</v>
      </c>
    </row>
    <row r="103" spans="1:11" customFormat="1" x14ac:dyDescent="0.25">
      <c r="A103" t="s">
        <v>6009</v>
      </c>
      <c r="B103">
        <v>2014</v>
      </c>
      <c r="C103" t="s">
        <v>391</v>
      </c>
      <c r="D103" t="s">
        <v>42</v>
      </c>
      <c r="E103">
        <v>1164</v>
      </c>
      <c r="F103">
        <v>245</v>
      </c>
      <c r="G103">
        <v>228</v>
      </c>
      <c r="H103">
        <v>919</v>
      </c>
      <c r="I103">
        <v>1063</v>
      </c>
      <c r="J103">
        <v>0.21048109965635739</v>
      </c>
      <c r="K103">
        <v>0.19587628865979381</v>
      </c>
    </row>
    <row r="104" spans="1:11" customFormat="1" x14ac:dyDescent="0.25">
      <c r="A104" t="s">
        <v>6010</v>
      </c>
      <c r="B104">
        <v>2014</v>
      </c>
      <c r="C104" t="s">
        <v>394</v>
      </c>
      <c r="D104" t="s">
        <v>42</v>
      </c>
      <c r="E104">
        <v>9523</v>
      </c>
      <c r="F104">
        <v>746</v>
      </c>
      <c r="G104">
        <v>714</v>
      </c>
      <c r="H104">
        <v>8777</v>
      </c>
      <c r="I104">
        <v>9162</v>
      </c>
      <c r="J104">
        <v>7.8336658615982352E-2</v>
      </c>
      <c r="K104">
        <v>7.4976372991704301E-2</v>
      </c>
    </row>
    <row r="105" spans="1:11" customFormat="1" x14ac:dyDescent="0.25">
      <c r="A105" t="s">
        <v>6011</v>
      </c>
      <c r="B105">
        <v>2014</v>
      </c>
      <c r="C105" t="s">
        <v>43</v>
      </c>
      <c r="D105" t="s">
        <v>42</v>
      </c>
      <c r="E105">
        <v>102247</v>
      </c>
      <c r="F105">
        <v>4293</v>
      </c>
      <c r="G105">
        <v>4742</v>
      </c>
      <c r="H105">
        <v>97954</v>
      </c>
      <c r="I105">
        <v>95458</v>
      </c>
      <c r="J105">
        <v>4.1986561952917931E-2</v>
      </c>
      <c r="K105">
        <v>4.637788883781431E-2</v>
      </c>
    </row>
    <row r="106" spans="1:11" customFormat="1" x14ac:dyDescent="0.25">
      <c r="A106" t="s">
        <v>6012</v>
      </c>
      <c r="B106">
        <v>2014</v>
      </c>
      <c r="C106" t="s">
        <v>187</v>
      </c>
      <c r="D106" t="s">
        <v>42</v>
      </c>
      <c r="E106">
        <v>1611</v>
      </c>
      <c r="F106">
        <v>114</v>
      </c>
      <c r="G106">
        <v>122</v>
      </c>
      <c r="H106">
        <v>1497</v>
      </c>
      <c r="I106">
        <v>1537</v>
      </c>
      <c r="J106">
        <v>7.0763500931098691E-2</v>
      </c>
      <c r="K106">
        <v>7.5729360645561766E-2</v>
      </c>
    </row>
    <row r="107" spans="1:11" customFormat="1" x14ac:dyDescent="0.25">
      <c r="A107" t="s">
        <v>6013</v>
      </c>
      <c r="B107">
        <v>2014</v>
      </c>
      <c r="C107" t="s">
        <v>413</v>
      </c>
      <c r="D107" t="s">
        <v>42</v>
      </c>
      <c r="E107">
        <v>289320</v>
      </c>
      <c r="F107" t="s">
        <v>74</v>
      </c>
      <c r="G107" t="s">
        <v>74</v>
      </c>
      <c r="H107" t="s">
        <v>74</v>
      </c>
      <c r="I107">
        <v>276480</v>
      </c>
      <c r="J107" t="s">
        <v>74</v>
      </c>
      <c r="K107" t="s">
        <v>74</v>
      </c>
    </row>
    <row r="108" spans="1:11" customFormat="1" x14ac:dyDescent="0.25">
      <c r="A108" t="s">
        <v>6014</v>
      </c>
      <c r="B108">
        <v>2014</v>
      </c>
      <c r="C108" t="s">
        <v>420</v>
      </c>
      <c r="D108" t="s">
        <v>42</v>
      </c>
      <c r="E108">
        <v>69667</v>
      </c>
      <c r="F108">
        <v>4790</v>
      </c>
      <c r="G108">
        <v>4520</v>
      </c>
      <c r="H108">
        <v>64877</v>
      </c>
      <c r="I108">
        <v>68321</v>
      </c>
      <c r="J108">
        <v>6.875565188683308E-2</v>
      </c>
      <c r="K108">
        <v>6.4880072344151468E-2</v>
      </c>
    </row>
    <row r="109" spans="1:11" customFormat="1" x14ac:dyDescent="0.25">
      <c r="A109" t="s">
        <v>6015</v>
      </c>
      <c r="B109">
        <v>2014</v>
      </c>
      <c r="C109" t="s">
        <v>426</v>
      </c>
      <c r="D109" t="s">
        <v>42</v>
      </c>
      <c r="E109">
        <v>10291</v>
      </c>
      <c r="F109">
        <v>782</v>
      </c>
      <c r="G109">
        <v>632</v>
      </c>
      <c r="H109">
        <v>9509</v>
      </c>
      <c r="I109">
        <v>10179</v>
      </c>
      <c r="J109">
        <v>7.598872801477019E-2</v>
      </c>
      <c r="K109">
        <v>6.1412885045185113E-2</v>
      </c>
    </row>
    <row r="110" spans="1:11" customFormat="1" x14ac:dyDescent="0.25">
      <c r="A110" t="s">
        <v>6016</v>
      </c>
      <c r="B110">
        <v>2014</v>
      </c>
      <c r="C110" t="s">
        <v>433</v>
      </c>
      <c r="D110" t="s">
        <v>42</v>
      </c>
      <c r="E110">
        <v>395</v>
      </c>
      <c r="F110">
        <v>73</v>
      </c>
      <c r="G110">
        <v>59</v>
      </c>
      <c r="H110">
        <v>322</v>
      </c>
      <c r="I110">
        <v>394</v>
      </c>
      <c r="J110">
        <v>0.18481012658227849</v>
      </c>
      <c r="K110">
        <v>0.1493670886075949</v>
      </c>
    </row>
    <row r="111" spans="1:11" customFormat="1" x14ac:dyDescent="0.25">
      <c r="A111" t="s">
        <v>6017</v>
      </c>
      <c r="B111">
        <v>2014</v>
      </c>
      <c r="C111" t="s">
        <v>124</v>
      </c>
      <c r="D111" t="s">
        <v>361</v>
      </c>
      <c r="E111">
        <v>1308</v>
      </c>
      <c r="F111">
        <v>103</v>
      </c>
      <c r="G111">
        <v>106</v>
      </c>
      <c r="H111">
        <v>1205</v>
      </c>
      <c r="I111">
        <v>1292</v>
      </c>
      <c r="J111">
        <v>7.8746177370030576E-2</v>
      </c>
      <c r="K111">
        <v>8.1039755351681952E-2</v>
      </c>
    </row>
    <row r="112" spans="1:11" customFormat="1" x14ac:dyDescent="0.25">
      <c r="A112" t="s">
        <v>6018</v>
      </c>
      <c r="B112">
        <v>2014</v>
      </c>
      <c r="C112" t="s">
        <v>123</v>
      </c>
      <c r="D112" t="s">
        <v>361</v>
      </c>
      <c r="E112">
        <v>2525</v>
      </c>
      <c r="F112">
        <v>246</v>
      </c>
      <c r="G112">
        <v>192</v>
      </c>
      <c r="H112">
        <v>2279</v>
      </c>
      <c r="I112">
        <v>2401</v>
      </c>
      <c r="J112">
        <v>9.7425742574257429E-2</v>
      </c>
      <c r="K112">
        <v>7.6039603960396038E-2</v>
      </c>
    </row>
    <row r="113" spans="1:11" customFormat="1" x14ac:dyDescent="0.25">
      <c r="A113" t="s">
        <v>6019</v>
      </c>
      <c r="B113">
        <v>2014</v>
      </c>
      <c r="C113" t="s">
        <v>369</v>
      </c>
      <c r="D113" t="s">
        <v>361</v>
      </c>
      <c r="E113">
        <v>990</v>
      </c>
      <c r="F113">
        <v>75</v>
      </c>
      <c r="G113">
        <v>72</v>
      </c>
      <c r="H113">
        <v>915</v>
      </c>
      <c r="I113">
        <v>947</v>
      </c>
      <c r="J113">
        <v>7.575757575757576E-2</v>
      </c>
      <c r="K113">
        <v>7.2727272727272724E-2</v>
      </c>
    </row>
    <row r="114" spans="1:11" customFormat="1" x14ac:dyDescent="0.25">
      <c r="A114" t="s">
        <v>6020</v>
      </c>
      <c r="B114">
        <v>2014</v>
      </c>
      <c r="C114" t="s">
        <v>413</v>
      </c>
      <c r="D114" t="s">
        <v>361</v>
      </c>
      <c r="E114">
        <v>5689</v>
      </c>
      <c r="F114" t="s">
        <v>74</v>
      </c>
      <c r="G114" t="s">
        <v>74</v>
      </c>
      <c r="H114" t="s">
        <v>74</v>
      </c>
      <c r="I114">
        <v>5466</v>
      </c>
      <c r="J114" t="s">
        <v>74</v>
      </c>
      <c r="K114" t="s">
        <v>74</v>
      </c>
    </row>
    <row r="115" spans="1:11" customFormat="1" x14ac:dyDescent="0.25">
      <c r="A115" t="s">
        <v>6021</v>
      </c>
      <c r="B115">
        <v>2014</v>
      </c>
      <c r="C115" t="s">
        <v>426</v>
      </c>
      <c r="D115" t="s">
        <v>361</v>
      </c>
      <c r="E115">
        <v>866</v>
      </c>
      <c r="F115">
        <v>62</v>
      </c>
      <c r="G115">
        <v>70</v>
      </c>
      <c r="H115">
        <v>804</v>
      </c>
      <c r="I115">
        <v>826</v>
      </c>
      <c r="J115">
        <v>7.1593533487297925E-2</v>
      </c>
      <c r="K115">
        <v>8.0831408775981523E-2</v>
      </c>
    </row>
    <row r="116" spans="1:11" customFormat="1" x14ac:dyDescent="0.25">
      <c r="A116" t="s">
        <v>6022</v>
      </c>
      <c r="B116">
        <v>2014</v>
      </c>
      <c r="C116" t="s">
        <v>433</v>
      </c>
      <c r="D116" t="s">
        <v>361</v>
      </c>
      <c r="E116" t="s">
        <v>74</v>
      </c>
      <c r="F116" t="s">
        <v>74</v>
      </c>
      <c r="G116" t="s">
        <v>74</v>
      </c>
      <c r="H116" t="s">
        <v>74</v>
      </c>
      <c r="I116" t="s">
        <v>74</v>
      </c>
      <c r="J116" t="s">
        <v>74</v>
      </c>
      <c r="K116" t="s">
        <v>74</v>
      </c>
    </row>
    <row r="117" spans="1:11" customFormat="1" x14ac:dyDescent="0.25">
      <c r="A117" t="s">
        <v>6023</v>
      </c>
      <c r="B117">
        <v>2014</v>
      </c>
      <c r="C117" t="s">
        <v>124</v>
      </c>
      <c r="D117" t="s">
        <v>889</v>
      </c>
      <c r="E117">
        <v>4606</v>
      </c>
      <c r="F117" t="s">
        <v>74</v>
      </c>
      <c r="G117" t="s">
        <v>74</v>
      </c>
      <c r="H117" t="s">
        <v>74</v>
      </c>
      <c r="I117" t="s">
        <v>74</v>
      </c>
      <c r="J117" t="s">
        <v>74</v>
      </c>
      <c r="K117" t="s">
        <v>74</v>
      </c>
    </row>
    <row r="118" spans="1:11" customFormat="1" x14ac:dyDescent="0.25">
      <c r="A118" t="s">
        <v>6024</v>
      </c>
      <c r="B118">
        <v>2014</v>
      </c>
      <c r="C118" t="s">
        <v>123</v>
      </c>
      <c r="D118" t="s">
        <v>889</v>
      </c>
      <c r="E118">
        <v>4884</v>
      </c>
      <c r="F118" t="s">
        <v>74</v>
      </c>
      <c r="G118" t="s">
        <v>74</v>
      </c>
      <c r="H118" t="s">
        <v>74</v>
      </c>
      <c r="I118" t="s">
        <v>74</v>
      </c>
      <c r="J118" t="s">
        <v>74</v>
      </c>
      <c r="K118" t="s">
        <v>74</v>
      </c>
    </row>
    <row r="119" spans="1:11" customFormat="1" x14ac:dyDescent="0.25">
      <c r="A119" t="s">
        <v>6025</v>
      </c>
      <c r="B119">
        <v>2014</v>
      </c>
      <c r="C119" t="s">
        <v>369</v>
      </c>
      <c r="D119" t="s">
        <v>889</v>
      </c>
      <c r="E119">
        <v>1233</v>
      </c>
      <c r="F119" t="s">
        <v>74</v>
      </c>
      <c r="G119" t="s">
        <v>74</v>
      </c>
      <c r="H119" t="s">
        <v>74</v>
      </c>
      <c r="I119" t="s">
        <v>74</v>
      </c>
      <c r="J119" t="s">
        <v>74</v>
      </c>
      <c r="K119" t="s">
        <v>74</v>
      </c>
    </row>
    <row r="120" spans="1:11" customFormat="1" x14ac:dyDescent="0.25">
      <c r="A120" t="s">
        <v>6026</v>
      </c>
      <c r="B120">
        <v>2014</v>
      </c>
      <c r="C120" t="s">
        <v>376</v>
      </c>
      <c r="D120" t="s">
        <v>889</v>
      </c>
      <c r="E120">
        <v>795</v>
      </c>
      <c r="F120" t="s">
        <v>74</v>
      </c>
      <c r="G120" t="s">
        <v>74</v>
      </c>
      <c r="H120" t="s">
        <v>74</v>
      </c>
      <c r="I120" t="s">
        <v>74</v>
      </c>
      <c r="J120" t="s">
        <v>74</v>
      </c>
      <c r="K120" t="s">
        <v>74</v>
      </c>
    </row>
    <row r="121" spans="1:11" customFormat="1" x14ac:dyDescent="0.25">
      <c r="A121" t="s">
        <v>6027</v>
      </c>
      <c r="B121">
        <v>2014</v>
      </c>
      <c r="C121" t="s">
        <v>382</v>
      </c>
      <c r="D121" t="s">
        <v>889</v>
      </c>
      <c r="E121">
        <v>624</v>
      </c>
      <c r="F121" t="s">
        <v>74</v>
      </c>
      <c r="G121" t="s">
        <v>74</v>
      </c>
      <c r="H121" t="s">
        <v>74</v>
      </c>
      <c r="I121" t="s">
        <v>74</v>
      </c>
      <c r="J121" t="s">
        <v>74</v>
      </c>
      <c r="K121" t="s">
        <v>74</v>
      </c>
    </row>
    <row r="122" spans="1:11" customFormat="1" x14ac:dyDescent="0.25">
      <c r="A122" t="s">
        <v>6028</v>
      </c>
      <c r="B122">
        <v>2014</v>
      </c>
      <c r="C122" t="s">
        <v>388</v>
      </c>
      <c r="D122" t="s">
        <v>889</v>
      </c>
      <c r="E122">
        <v>10</v>
      </c>
      <c r="F122" t="s">
        <v>74</v>
      </c>
      <c r="G122" t="s">
        <v>74</v>
      </c>
      <c r="H122" t="s">
        <v>74</v>
      </c>
      <c r="I122" t="s">
        <v>74</v>
      </c>
      <c r="J122" t="s">
        <v>74</v>
      </c>
      <c r="K122" t="s">
        <v>74</v>
      </c>
    </row>
    <row r="123" spans="1:11" customFormat="1" x14ac:dyDescent="0.25">
      <c r="A123" t="s">
        <v>6029</v>
      </c>
      <c r="B123">
        <v>2014</v>
      </c>
      <c r="C123" t="s">
        <v>394</v>
      </c>
      <c r="D123" t="s">
        <v>889</v>
      </c>
      <c r="E123">
        <v>1223</v>
      </c>
      <c r="F123" t="s">
        <v>74</v>
      </c>
      <c r="G123" t="s">
        <v>74</v>
      </c>
      <c r="H123" t="s">
        <v>74</v>
      </c>
      <c r="I123" t="s">
        <v>74</v>
      </c>
      <c r="J123" t="s">
        <v>74</v>
      </c>
      <c r="K123" t="s">
        <v>74</v>
      </c>
    </row>
    <row r="124" spans="1:11" customFormat="1" x14ac:dyDescent="0.25">
      <c r="A124" t="s">
        <v>6030</v>
      </c>
      <c r="B124">
        <v>2014</v>
      </c>
      <c r="C124" t="s">
        <v>400</v>
      </c>
      <c r="D124" t="s">
        <v>889</v>
      </c>
      <c r="E124">
        <v>1</v>
      </c>
      <c r="F124" t="s">
        <v>74</v>
      </c>
      <c r="G124" t="s">
        <v>74</v>
      </c>
      <c r="H124" t="s">
        <v>74</v>
      </c>
      <c r="I124" t="s">
        <v>74</v>
      </c>
      <c r="J124" t="s">
        <v>74</v>
      </c>
      <c r="K124" t="s">
        <v>74</v>
      </c>
    </row>
    <row r="125" spans="1:11" customFormat="1" x14ac:dyDescent="0.25">
      <c r="A125" t="s">
        <v>6031</v>
      </c>
      <c r="B125">
        <v>2014</v>
      </c>
      <c r="C125" t="s">
        <v>43</v>
      </c>
      <c r="D125" t="s">
        <v>889</v>
      </c>
      <c r="E125">
        <v>14673</v>
      </c>
      <c r="F125" t="s">
        <v>74</v>
      </c>
      <c r="G125" t="s">
        <v>74</v>
      </c>
      <c r="H125" t="s">
        <v>74</v>
      </c>
      <c r="I125" t="s">
        <v>74</v>
      </c>
      <c r="J125" t="s">
        <v>74</v>
      </c>
      <c r="K125" t="s">
        <v>74</v>
      </c>
    </row>
    <row r="126" spans="1:11" customFormat="1" x14ac:dyDescent="0.25">
      <c r="A126" t="s">
        <v>6032</v>
      </c>
      <c r="B126">
        <v>2014</v>
      </c>
      <c r="C126" t="s">
        <v>187</v>
      </c>
      <c r="D126" t="s">
        <v>889</v>
      </c>
      <c r="E126">
        <v>117</v>
      </c>
      <c r="F126" t="s">
        <v>74</v>
      </c>
      <c r="G126" t="s">
        <v>74</v>
      </c>
      <c r="H126" t="s">
        <v>74</v>
      </c>
      <c r="I126" t="s">
        <v>74</v>
      </c>
      <c r="J126" t="s">
        <v>74</v>
      </c>
      <c r="K126" t="s">
        <v>74</v>
      </c>
    </row>
    <row r="127" spans="1:11" customFormat="1" x14ac:dyDescent="0.25">
      <c r="A127" t="s">
        <v>6033</v>
      </c>
      <c r="B127">
        <v>2014</v>
      </c>
      <c r="C127" t="s">
        <v>413</v>
      </c>
      <c r="D127" t="s">
        <v>889</v>
      </c>
      <c r="E127">
        <v>39124</v>
      </c>
      <c r="F127" t="s">
        <v>74</v>
      </c>
      <c r="G127" t="s">
        <v>74</v>
      </c>
      <c r="H127" t="s">
        <v>74</v>
      </c>
      <c r="I127" t="s">
        <v>74</v>
      </c>
      <c r="J127" t="s">
        <v>74</v>
      </c>
      <c r="K127" t="s">
        <v>74</v>
      </c>
    </row>
    <row r="128" spans="1:11" customFormat="1" x14ac:dyDescent="0.25">
      <c r="A128" t="s">
        <v>6034</v>
      </c>
      <c r="B128">
        <v>2014</v>
      </c>
      <c r="C128" t="s">
        <v>420</v>
      </c>
      <c r="D128" t="s">
        <v>889</v>
      </c>
      <c r="E128">
        <v>10000</v>
      </c>
      <c r="F128" t="s">
        <v>74</v>
      </c>
      <c r="G128" t="s">
        <v>74</v>
      </c>
      <c r="H128" t="s">
        <v>74</v>
      </c>
      <c r="I128" t="s">
        <v>74</v>
      </c>
      <c r="J128" t="s">
        <v>74</v>
      </c>
      <c r="K128" t="s">
        <v>74</v>
      </c>
    </row>
    <row r="129" spans="1:11" customFormat="1" x14ac:dyDescent="0.25">
      <c r="A129" t="s">
        <v>6035</v>
      </c>
      <c r="B129">
        <v>2014</v>
      </c>
      <c r="C129" t="s">
        <v>426</v>
      </c>
      <c r="D129" t="s">
        <v>889</v>
      </c>
      <c r="E129">
        <v>948</v>
      </c>
      <c r="F129" t="s">
        <v>74</v>
      </c>
      <c r="G129" t="s">
        <v>74</v>
      </c>
      <c r="H129" t="s">
        <v>74</v>
      </c>
      <c r="I129" t="s">
        <v>74</v>
      </c>
      <c r="J129" t="s">
        <v>74</v>
      </c>
      <c r="K129" t="s">
        <v>74</v>
      </c>
    </row>
    <row r="130" spans="1:11" customFormat="1" x14ac:dyDescent="0.25">
      <c r="A130" t="s">
        <v>6036</v>
      </c>
      <c r="B130">
        <v>2014</v>
      </c>
      <c r="C130" t="s">
        <v>433</v>
      </c>
      <c r="D130" t="s">
        <v>889</v>
      </c>
      <c r="E130">
        <v>10</v>
      </c>
      <c r="F130" t="s">
        <v>74</v>
      </c>
      <c r="G130" t="s">
        <v>74</v>
      </c>
      <c r="H130" t="s">
        <v>74</v>
      </c>
      <c r="I130" t="s">
        <v>74</v>
      </c>
      <c r="J130" t="s">
        <v>74</v>
      </c>
      <c r="K130" t="s">
        <v>74</v>
      </c>
    </row>
    <row r="131" spans="1:11" customFormat="1" x14ac:dyDescent="0.25">
      <c r="A131" t="s">
        <v>6037</v>
      </c>
      <c r="B131">
        <v>2015</v>
      </c>
      <c r="C131" t="s">
        <v>124</v>
      </c>
      <c r="D131" t="s">
        <v>4780</v>
      </c>
      <c r="E131">
        <v>10013</v>
      </c>
      <c r="F131" t="s">
        <v>74</v>
      </c>
      <c r="G131" t="s">
        <v>74</v>
      </c>
      <c r="H131" t="s">
        <v>74</v>
      </c>
      <c r="I131" t="s">
        <v>74</v>
      </c>
      <c r="J131" t="s">
        <v>74</v>
      </c>
      <c r="K131" t="s">
        <v>74</v>
      </c>
    </row>
    <row r="132" spans="1:11" customFormat="1" x14ac:dyDescent="0.25">
      <c r="A132" t="s">
        <v>6038</v>
      </c>
      <c r="B132">
        <v>2015</v>
      </c>
      <c r="C132" t="s">
        <v>123</v>
      </c>
      <c r="D132" t="s">
        <v>4780</v>
      </c>
      <c r="E132">
        <v>10917</v>
      </c>
      <c r="F132" t="s">
        <v>74</v>
      </c>
      <c r="G132" t="s">
        <v>74</v>
      </c>
      <c r="H132" t="s">
        <v>74</v>
      </c>
      <c r="I132" t="s">
        <v>74</v>
      </c>
      <c r="J132" t="s">
        <v>74</v>
      </c>
      <c r="K132" t="s">
        <v>74</v>
      </c>
    </row>
    <row r="133" spans="1:11" customFormat="1" x14ac:dyDescent="0.25">
      <c r="A133" t="s">
        <v>6039</v>
      </c>
      <c r="B133">
        <v>2015</v>
      </c>
      <c r="C133" t="s">
        <v>369</v>
      </c>
      <c r="D133" t="s">
        <v>4780</v>
      </c>
      <c r="E133">
        <v>2659</v>
      </c>
      <c r="F133" t="s">
        <v>74</v>
      </c>
      <c r="G133" t="s">
        <v>74</v>
      </c>
      <c r="H133" t="s">
        <v>74</v>
      </c>
      <c r="I133" t="s">
        <v>74</v>
      </c>
      <c r="J133" t="s">
        <v>74</v>
      </c>
      <c r="K133" t="s">
        <v>74</v>
      </c>
    </row>
    <row r="134" spans="1:11" customFormat="1" x14ac:dyDescent="0.25">
      <c r="A134" t="s">
        <v>6040</v>
      </c>
      <c r="B134">
        <v>2015</v>
      </c>
      <c r="C134" t="s">
        <v>376</v>
      </c>
      <c r="D134" t="s">
        <v>4780</v>
      </c>
      <c r="E134">
        <v>1674</v>
      </c>
      <c r="F134" t="s">
        <v>74</v>
      </c>
      <c r="G134" t="s">
        <v>74</v>
      </c>
      <c r="H134" t="s">
        <v>74</v>
      </c>
      <c r="I134" t="s">
        <v>74</v>
      </c>
      <c r="J134" t="s">
        <v>74</v>
      </c>
      <c r="K134" t="s">
        <v>74</v>
      </c>
    </row>
    <row r="135" spans="1:11" customFormat="1" x14ac:dyDescent="0.25">
      <c r="A135" t="s">
        <v>6041</v>
      </c>
      <c r="B135">
        <v>2015</v>
      </c>
      <c r="C135" t="s">
        <v>382</v>
      </c>
      <c r="D135" t="s">
        <v>4780</v>
      </c>
      <c r="E135">
        <v>1282</v>
      </c>
      <c r="F135" t="s">
        <v>74</v>
      </c>
      <c r="G135" t="s">
        <v>74</v>
      </c>
      <c r="H135" t="s">
        <v>74</v>
      </c>
      <c r="I135" t="s">
        <v>74</v>
      </c>
      <c r="J135" t="s">
        <v>74</v>
      </c>
      <c r="K135" t="s">
        <v>74</v>
      </c>
    </row>
    <row r="136" spans="1:11" customFormat="1" x14ac:dyDescent="0.25">
      <c r="A136" t="s">
        <v>6042</v>
      </c>
      <c r="B136">
        <v>2015</v>
      </c>
      <c r="C136" t="s">
        <v>388</v>
      </c>
      <c r="D136" t="s">
        <v>4780</v>
      </c>
      <c r="E136">
        <v>37</v>
      </c>
      <c r="F136" t="s">
        <v>74</v>
      </c>
      <c r="G136" t="s">
        <v>74</v>
      </c>
      <c r="H136" t="s">
        <v>74</v>
      </c>
      <c r="I136" t="s">
        <v>74</v>
      </c>
      <c r="J136" t="s">
        <v>74</v>
      </c>
      <c r="K136" t="s">
        <v>74</v>
      </c>
    </row>
    <row r="137" spans="1:11" customFormat="1" x14ac:dyDescent="0.25">
      <c r="A137" t="s">
        <v>6043</v>
      </c>
      <c r="B137">
        <v>2015</v>
      </c>
      <c r="C137" t="s">
        <v>394</v>
      </c>
      <c r="D137" t="s">
        <v>4780</v>
      </c>
      <c r="E137">
        <v>2465</v>
      </c>
      <c r="F137" t="s">
        <v>74</v>
      </c>
      <c r="G137" t="s">
        <v>74</v>
      </c>
      <c r="H137" t="s">
        <v>74</v>
      </c>
      <c r="I137" t="s">
        <v>74</v>
      </c>
      <c r="J137" t="s">
        <v>74</v>
      </c>
      <c r="K137" t="s">
        <v>74</v>
      </c>
    </row>
    <row r="138" spans="1:11" customFormat="1" x14ac:dyDescent="0.25">
      <c r="A138" t="s">
        <v>6044</v>
      </c>
      <c r="B138">
        <v>2015</v>
      </c>
      <c r="C138" t="s">
        <v>400</v>
      </c>
      <c r="D138" t="s">
        <v>4780</v>
      </c>
      <c r="E138">
        <v>10</v>
      </c>
      <c r="F138" t="s">
        <v>74</v>
      </c>
      <c r="G138" t="s">
        <v>74</v>
      </c>
      <c r="H138" t="s">
        <v>74</v>
      </c>
      <c r="I138" t="s">
        <v>74</v>
      </c>
      <c r="J138" t="s">
        <v>74</v>
      </c>
      <c r="K138" t="s">
        <v>74</v>
      </c>
    </row>
    <row r="139" spans="1:11" customFormat="1" x14ac:dyDescent="0.25">
      <c r="A139" t="s">
        <v>6045</v>
      </c>
      <c r="B139">
        <v>2015</v>
      </c>
      <c r="C139" t="s">
        <v>43</v>
      </c>
      <c r="D139" t="s">
        <v>4780</v>
      </c>
      <c r="E139">
        <v>30494</v>
      </c>
      <c r="F139" t="s">
        <v>74</v>
      </c>
      <c r="G139" t="s">
        <v>74</v>
      </c>
      <c r="H139" t="s">
        <v>74</v>
      </c>
      <c r="I139" t="s">
        <v>74</v>
      </c>
      <c r="J139" t="s">
        <v>74</v>
      </c>
      <c r="K139" t="s">
        <v>74</v>
      </c>
    </row>
    <row r="140" spans="1:11" customFormat="1" x14ac:dyDescent="0.25">
      <c r="A140" t="s">
        <v>6046</v>
      </c>
      <c r="B140">
        <v>2015</v>
      </c>
      <c r="C140" t="s">
        <v>187</v>
      </c>
      <c r="D140" t="s">
        <v>4780</v>
      </c>
      <c r="E140">
        <v>266</v>
      </c>
      <c r="F140" t="s">
        <v>74</v>
      </c>
      <c r="G140" t="s">
        <v>74</v>
      </c>
      <c r="H140" t="s">
        <v>74</v>
      </c>
      <c r="I140" t="s">
        <v>74</v>
      </c>
      <c r="J140" t="s">
        <v>74</v>
      </c>
      <c r="K140" t="s">
        <v>74</v>
      </c>
    </row>
    <row r="141" spans="1:11" customFormat="1" x14ac:dyDescent="0.25">
      <c r="A141" t="s">
        <v>6047</v>
      </c>
      <c r="B141">
        <v>2015</v>
      </c>
      <c r="C141" t="s">
        <v>413</v>
      </c>
      <c r="D141" t="s">
        <v>4780</v>
      </c>
      <c r="E141">
        <v>82198</v>
      </c>
      <c r="F141" t="s">
        <v>74</v>
      </c>
      <c r="G141" t="s">
        <v>74</v>
      </c>
      <c r="H141" t="s">
        <v>74</v>
      </c>
      <c r="I141" t="s">
        <v>74</v>
      </c>
      <c r="J141" t="s">
        <v>74</v>
      </c>
      <c r="K141" t="s">
        <v>74</v>
      </c>
    </row>
    <row r="142" spans="1:11" customFormat="1" x14ac:dyDescent="0.25">
      <c r="A142" t="s">
        <v>6048</v>
      </c>
      <c r="B142">
        <v>2015</v>
      </c>
      <c r="C142" t="s">
        <v>420</v>
      </c>
      <c r="D142" t="s">
        <v>4780</v>
      </c>
      <c r="E142">
        <v>20055</v>
      </c>
      <c r="F142" t="s">
        <v>74</v>
      </c>
      <c r="G142" t="s">
        <v>74</v>
      </c>
      <c r="H142" t="s">
        <v>74</v>
      </c>
      <c r="I142" t="s">
        <v>74</v>
      </c>
      <c r="J142" t="s">
        <v>74</v>
      </c>
      <c r="K142" t="s">
        <v>74</v>
      </c>
    </row>
    <row r="143" spans="1:11" customFormat="1" x14ac:dyDescent="0.25">
      <c r="A143" t="s">
        <v>6049</v>
      </c>
      <c r="B143">
        <v>2015</v>
      </c>
      <c r="C143" t="s">
        <v>426</v>
      </c>
      <c r="D143" t="s">
        <v>4780</v>
      </c>
      <c r="E143">
        <v>2247</v>
      </c>
      <c r="F143" t="s">
        <v>74</v>
      </c>
      <c r="G143" t="s">
        <v>74</v>
      </c>
      <c r="H143" t="s">
        <v>74</v>
      </c>
      <c r="I143" t="s">
        <v>74</v>
      </c>
      <c r="J143" t="s">
        <v>74</v>
      </c>
      <c r="K143" t="s">
        <v>74</v>
      </c>
    </row>
    <row r="144" spans="1:11" customFormat="1" x14ac:dyDescent="0.25">
      <c r="A144" t="s">
        <v>6050</v>
      </c>
      <c r="B144">
        <v>2015</v>
      </c>
      <c r="C144" t="s">
        <v>433</v>
      </c>
      <c r="D144" t="s">
        <v>4780</v>
      </c>
      <c r="E144">
        <v>79</v>
      </c>
      <c r="F144" t="s">
        <v>74</v>
      </c>
      <c r="G144" t="s">
        <v>74</v>
      </c>
      <c r="H144" t="s">
        <v>74</v>
      </c>
      <c r="I144" t="s">
        <v>74</v>
      </c>
      <c r="J144" t="s">
        <v>74</v>
      </c>
      <c r="K144" t="s">
        <v>74</v>
      </c>
    </row>
    <row r="145" spans="1:11" customFormat="1" x14ac:dyDescent="0.25">
      <c r="A145" t="s">
        <v>6051</v>
      </c>
      <c r="B145">
        <v>2015</v>
      </c>
      <c r="C145" t="s">
        <v>124</v>
      </c>
      <c r="D145" t="s">
        <v>848</v>
      </c>
      <c r="E145">
        <v>5209</v>
      </c>
      <c r="F145" t="s">
        <v>74</v>
      </c>
      <c r="G145" t="s">
        <v>74</v>
      </c>
      <c r="H145" t="s">
        <v>74</v>
      </c>
      <c r="I145" t="s">
        <v>74</v>
      </c>
      <c r="J145" t="s">
        <v>74</v>
      </c>
      <c r="K145" t="s">
        <v>74</v>
      </c>
    </row>
    <row r="146" spans="1:11" customFormat="1" x14ac:dyDescent="0.25">
      <c r="A146" t="s">
        <v>6052</v>
      </c>
      <c r="B146">
        <v>2015</v>
      </c>
      <c r="C146" t="s">
        <v>123</v>
      </c>
      <c r="D146" t="s">
        <v>848</v>
      </c>
      <c r="E146">
        <v>5852</v>
      </c>
      <c r="F146" t="s">
        <v>74</v>
      </c>
      <c r="G146" t="s">
        <v>74</v>
      </c>
      <c r="H146" t="s">
        <v>74</v>
      </c>
      <c r="I146" t="s">
        <v>74</v>
      </c>
      <c r="J146" t="s">
        <v>74</v>
      </c>
      <c r="K146" t="s">
        <v>74</v>
      </c>
    </row>
    <row r="147" spans="1:11" customFormat="1" x14ac:dyDescent="0.25">
      <c r="A147" t="s">
        <v>6053</v>
      </c>
      <c r="B147">
        <v>2015</v>
      </c>
      <c r="C147" t="s">
        <v>369</v>
      </c>
      <c r="D147" t="s">
        <v>848</v>
      </c>
      <c r="E147">
        <v>1386</v>
      </c>
      <c r="F147" t="s">
        <v>74</v>
      </c>
      <c r="G147" t="s">
        <v>74</v>
      </c>
      <c r="H147" t="s">
        <v>74</v>
      </c>
      <c r="I147" t="s">
        <v>74</v>
      </c>
      <c r="J147" t="s">
        <v>74</v>
      </c>
      <c r="K147" t="s">
        <v>74</v>
      </c>
    </row>
    <row r="148" spans="1:11" customFormat="1" x14ac:dyDescent="0.25">
      <c r="A148" t="s">
        <v>6054</v>
      </c>
      <c r="B148">
        <v>2015</v>
      </c>
      <c r="C148" t="s">
        <v>376</v>
      </c>
      <c r="D148" t="s">
        <v>848</v>
      </c>
      <c r="E148">
        <v>914</v>
      </c>
      <c r="F148" t="s">
        <v>74</v>
      </c>
      <c r="G148" t="s">
        <v>74</v>
      </c>
      <c r="H148" t="s">
        <v>74</v>
      </c>
      <c r="I148" t="s">
        <v>74</v>
      </c>
      <c r="J148" t="s">
        <v>74</v>
      </c>
      <c r="K148" t="s">
        <v>74</v>
      </c>
    </row>
    <row r="149" spans="1:11" customFormat="1" x14ac:dyDescent="0.25">
      <c r="A149" t="s">
        <v>6055</v>
      </c>
      <c r="B149">
        <v>2015</v>
      </c>
      <c r="C149" t="s">
        <v>382</v>
      </c>
      <c r="D149" t="s">
        <v>848</v>
      </c>
      <c r="E149">
        <v>666</v>
      </c>
      <c r="F149" t="s">
        <v>74</v>
      </c>
      <c r="G149" t="s">
        <v>74</v>
      </c>
      <c r="H149" t="s">
        <v>74</v>
      </c>
      <c r="I149" t="s">
        <v>74</v>
      </c>
      <c r="J149" t="s">
        <v>74</v>
      </c>
      <c r="K149" t="s">
        <v>74</v>
      </c>
    </row>
    <row r="150" spans="1:11" customFormat="1" x14ac:dyDescent="0.25">
      <c r="A150" t="s">
        <v>6056</v>
      </c>
      <c r="B150">
        <v>2015</v>
      </c>
      <c r="C150" t="s">
        <v>388</v>
      </c>
      <c r="D150" t="s">
        <v>848</v>
      </c>
      <c r="E150">
        <v>30</v>
      </c>
      <c r="F150" t="s">
        <v>74</v>
      </c>
      <c r="G150" t="s">
        <v>74</v>
      </c>
      <c r="H150" t="s">
        <v>74</v>
      </c>
      <c r="I150" t="s">
        <v>74</v>
      </c>
      <c r="J150" t="s">
        <v>74</v>
      </c>
      <c r="K150" t="s">
        <v>74</v>
      </c>
    </row>
    <row r="151" spans="1:11" customFormat="1" x14ac:dyDescent="0.25">
      <c r="A151" t="s">
        <v>6057</v>
      </c>
      <c r="B151">
        <v>2015</v>
      </c>
      <c r="C151" t="s">
        <v>394</v>
      </c>
      <c r="D151" t="s">
        <v>848</v>
      </c>
      <c r="E151">
        <v>1241</v>
      </c>
      <c r="F151" t="s">
        <v>74</v>
      </c>
      <c r="G151" t="s">
        <v>74</v>
      </c>
      <c r="H151" t="s">
        <v>74</v>
      </c>
      <c r="I151" t="s">
        <v>74</v>
      </c>
      <c r="J151" t="s">
        <v>74</v>
      </c>
      <c r="K151" t="s">
        <v>74</v>
      </c>
    </row>
    <row r="152" spans="1:11" customFormat="1" x14ac:dyDescent="0.25">
      <c r="A152" t="s">
        <v>6058</v>
      </c>
      <c r="B152">
        <v>2015</v>
      </c>
      <c r="C152" t="s">
        <v>400</v>
      </c>
      <c r="D152" t="s">
        <v>848</v>
      </c>
      <c r="E152">
        <v>9</v>
      </c>
      <c r="F152" t="s">
        <v>74</v>
      </c>
      <c r="G152" t="s">
        <v>74</v>
      </c>
      <c r="H152" t="s">
        <v>74</v>
      </c>
      <c r="I152" t="s">
        <v>74</v>
      </c>
      <c r="J152" t="s">
        <v>74</v>
      </c>
      <c r="K152" t="s">
        <v>74</v>
      </c>
    </row>
    <row r="153" spans="1:11" customFormat="1" x14ac:dyDescent="0.25">
      <c r="A153" t="s">
        <v>6059</v>
      </c>
      <c r="B153">
        <v>2015</v>
      </c>
      <c r="C153" t="s">
        <v>43</v>
      </c>
      <c r="D153" t="s">
        <v>848</v>
      </c>
      <c r="E153">
        <v>15077</v>
      </c>
      <c r="F153" t="s">
        <v>74</v>
      </c>
      <c r="G153" t="s">
        <v>74</v>
      </c>
      <c r="H153" t="s">
        <v>74</v>
      </c>
      <c r="I153" t="s">
        <v>74</v>
      </c>
      <c r="J153" t="s">
        <v>74</v>
      </c>
      <c r="K153" t="s">
        <v>74</v>
      </c>
    </row>
    <row r="154" spans="1:11" customFormat="1" x14ac:dyDescent="0.25">
      <c r="A154" t="s">
        <v>6060</v>
      </c>
      <c r="B154">
        <v>2015</v>
      </c>
      <c r="C154" t="s">
        <v>187</v>
      </c>
      <c r="D154" t="s">
        <v>848</v>
      </c>
      <c r="E154">
        <v>147</v>
      </c>
      <c r="F154" t="s">
        <v>74</v>
      </c>
      <c r="G154" t="s">
        <v>74</v>
      </c>
      <c r="H154" t="s">
        <v>74</v>
      </c>
      <c r="I154" t="s">
        <v>74</v>
      </c>
      <c r="J154" t="s">
        <v>74</v>
      </c>
      <c r="K154" t="s">
        <v>74</v>
      </c>
    </row>
    <row r="155" spans="1:11" customFormat="1" x14ac:dyDescent="0.25">
      <c r="A155" t="s">
        <v>6061</v>
      </c>
      <c r="B155">
        <v>2015</v>
      </c>
      <c r="C155" t="s">
        <v>413</v>
      </c>
      <c r="D155" t="s">
        <v>848</v>
      </c>
      <c r="E155">
        <v>41551</v>
      </c>
      <c r="F155" t="s">
        <v>74</v>
      </c>
      <c r="G155" t="s">
        <v>74</v>
      </c>
      <c r="H155" t="s">
        <v>74</v>
      </c>
      <c r="I155" t="s">
        <v>74</v>
      </c>
      <c r="J155" t="s">
        <v>74</v>
      </c>
      <c r="K155" t="s">
        <v>74</v>
      </c>
    </row>
    <row r="156" spans="1:11" customFormat="1" x14ac:dyDescent="0.25">
      <c r="A156" t="s">
        <v>6062</v>
      </c>
      <c r="B156">
        <v>2015</v>
      </c>
      <c r="C156" t="s">
        <v>420</v>
      </c>
      <c r="D156" t="s">
        <v>848</v>
      </c>
      <c r="E156">
        <v>9703</v>
      </c>
      <c r="F156" t="s">
        <v>74</v>
      </c>
      <c r="G156" t="s">
        <v>74</v>
      </c>
      <c r="H156" t="s">
        <v>74</v>
      </c>
      <c r="I156" t="s">
        <v>74</v>
      </c>
      <c r="J156" t="s">
        <v>74</v>
      </c>
      <c r="K156" t="s">
        <v>74</v>
      </c>
    </row>
    <row r="157" spans="1:11" customFormat="1" x14ac:dyDescent="0.25">
      <c r="A157" t="s">
        <v>6063</v>
      </c>
      <c r="B157">
        <v>2015</v>
      </c>
      <c r="C157" t="s">
        <v>426</v>
      </c>
      <c r="D157" t="s">
        <v>848</v>
      </c>
      <c r="E157">
        <v>1249</v>
      </c>
      <c r="F157" t="s">
        <v>74</v>
      </c>
      <c r="G157" t="s">
        <v>74</v>
      </c>
      <c r="H157" t="s">
        <v>74</v>
      </c>
      <c r="I157" t="s">
        <v>74</v>
      </c>
      <c r="J157" t="s">
        <v>74</v>
      </c>
      <c r="K157" t="s">
        <v>74</v>
      </c>
    </row>
    <row r="158" spans="1:11" customFormat="1" x14ac:dyDescent="0.25">
      <c r="A158" t="s">
        <v>6064</v>
      </c>
      <c r="B158">
        <v>2015</v>
      </c>
      <c r="C158" t="s">
        <v>433</v>
      </c>
      <c r="D158" t="s">
        <v>848</v>
      </c>
      <c r="E158">
        <v>68</v>
      </c>
      <c r="F158" t="s">
        <v>74</v>
      </c>
      <c r="G158" t="s">
        <v>74</v>
      </c>
      <c r="H158" t="s">
        <v>74</v>
      </c>
      <c r="I158" t="s">
        <v>74</v>
      </c>
      <c r="J158" t="s">
        <v>74</v>
      </c>
      <c r="K158" t="s">
        <v>74</v>
      </c>
    </row>
    <row r="159" spans="1:11" customFormat="1" x14ac:dyDescent="0.25">
      <c r="A159" t="s">
        <v>6065</v>
      </c>
      <c r="B159">
        <v>2015</v>
      </c>
      <c r="C159" t="s">
        <v>124</v>
      </c>
      <c r="D159" t="s">
        <v>354</v>
      </c>
      <c r="E159">
        <v>12330</v>
      </c>
      <c r="F159">
        <v>1846</v>
      </c>
      <c r="G159">
        <v>790</v>
      </c>
      <c r="H159">
        <v>10484</v>
      </c>
      <c r="I159">
        <v>10801</v>
      </c>
      <c r="J159">
        <v>0.14971613949716139</v>
      </c>
      <c r="K159">
        <v>6.4071370640713707E-2</v>
      </c>
    </row>
    <row r="160" spans="1:11" customFormat="1" x14ac:dyDescent="0.25">
      <c r="A160" t="s">
        <v>6066</v>
      </c>
      <c r="B160">
        <v>2015</v>
      </c>
      <c r="C160" t="s">
        <v>123</v>
      </c>
      <c r="D160" t="s">
        <v>354</v>
      </c>
      <c r="E160">
        <v>11619</v>
      </c>
      <c r="F160">
        <v>1699</v>
      </c>
      <c r="G160">
        <v>856</v>
      </c>
      <c r="H160">
        <v>9920</v>
      </c>
      <c r="I160">
        <v>10483</v>
      </c>
      <c r="J160">
        <v>0.14622600912298819</v>
      </c>
      <c r="K160">
        <v>7.3672433083742148E-2</v>
      </c>
    </row>
    <row r="161" spans="1:11" customFormat="1" x14ac:dyDescent="0.25">
      <c r="A161" t="s">
        <v>6067</v>
      </c>
      <c r="B161">
        <v>2015</v>
      </c>
      <c r="C161" t="s">
        <v>369</v>
      </c>
      <c r="D161" t="s">
        <v>354</v>
      </c>
      <c r="E161">
        <v>3202</v>
      </c>
      <c r="F161">
        <v>289</v>
      </c>
      <c r="G161">
        <v>233</v>
      </c>
      <c r="H161">
        <v>2913</v>
      </c>
      <c r="I161">
        <v>3032</v>
      </c>
      <c r="J161">
        <v>9.0256089943785131E-2</v>
      </c>
      <c r="K161">
        <v>7.2767020612117428E-2</v>
      </c>
    </row>
    <row r="162" spans="1:11" customFormat="1" x14ac:dyDescent="0.25">
      <c r="A162" t="s">
        <v>6068</v>
      </c>
      <c r="B162">
        <v>2015</v>
      </c>
      <c r="C162" t="s">
        <v>376</v>
      </c>
      <c r="D162" t="s">
        <v>354</v>
      </c>
      <c r="E162">
        <v>3279</v>
      </c>
      <c r="F162">
        <v>374</v>
      </c>
      <c r="G162">
        <v>222</v>
      </c>
      <c r="H162">
        <v>2905</v>
      </c>
      <c r="I162">
        <v>3061</v>
      </c>
      <c r="J162">
        <v>0.114059164379384</v>
      </c>
      <c r="K162">
        <v>6.7703568161024699E-2</v>
      </c>
    </row>
    <row r="163" spans="1:11" customFormat="1" x14ac:dyDescent="0.25">
      <c r="A163" t="s">
        <v>6069</v>
      </c>
      <c r="B163">
        <v>2015</v>
      </c>
      <c r="C163" t="s">
        <v>382</v>
      </c>
      <c r="D163" t="s">
        <v>354</v>
      </c>
      <c r="E163">
        <v>2304</v>
      </c>
      <c r="F163">
        <v>185</v>
      </c>
      <c r="G163">
        <v>167</v>
      </c>
      <c r="H163">
        <v>2119</v>
      </c>
      <c r="I163">
        <v>2245</v>
      </c>
      <c r="J163">
        <v>8.0295138888888895E-2</v>
      </c>
      <c r="K163">
        <v>7.2482638888888895E-2</v>
      </c>
    </row>
    <row r="164" spans="1:11" customFormat="1" x14ac:dyDescent="0.25">
      <c r="A164" t="s">
        <v>6070</v>
      </c>
      <c r="B164">
        <v>2015</v>
      </c>
      <c r="C164" t="s">
        <v>388</v>
      </c>
      <c r="D164" t="s">
        <v>354</v>
      </c>
      <c r="E164">
        <v>108</v>
      </c>
      <c r="F164">
        <v>18</v>
      </c>
      <c r="G164">
        <v>16</v>
      </c>
      <c r="H164">
        <v>90</v>
      </c>
      <c r="I164">
        <v>105</v>
      </c>
      <c r="J164">
        <v>0.16666666666666671</v>
      </c>
      <c r="K164">
        <v>0.14814814814814811</v>
      </c>
    </row>
    <row r="165" spans="1:11" customFormat="1" x14ac:dyDescent="0.25">
      <c r="A165" t="s">
        <v>6071</v>
      </c>
      <c r="B165">
        <v>2015</v>
      </c>
      <c r="C165" t="s">
        <v>394</v>
      </c>
      <c r="D165" t="s">
        <v>354</v>
      </c>
      <c r="E165">
        <v>3908</v>
      </c>
      <c r="F165">
        <v>366</v>
      </c>
      <c r="G165">
        <v>285</v>
      </c>
      <c r="H165">
        <v>3542</v>
      </c>
      <c r="I165">
        <v>3774</v>
      </c>
      <c r="J165">
        <v>9.365404298874104E-2</v>
      </c>
      <c r="K165">
        <v>7.2927328556806545E-2</v>
      </c>
    </row>
    <row r="166" spans="1:11" customFormat="1" x14ac:dyDescent="0.25">
      <c r="A166" t="s">
        <v>6072</v>
      </c>
      <c r="B166">
        <v>2015</v>
      </c>
      <c r="C166" t="s">
        <v>400</v>
      </c>
      <c r="D166" t="s">
        <v>354</v>
      </c>
      <c r="E166">
        <v>99</v>
      </c>
      <c r="F166" t="s">
        <v>74</v>
      </c>
      <c r="G166" t="s">
        <v>74</v>
      </c>
      <c r="H166" t="s">
        <v>74</v>
      </c>
      <c r="I166" t="s">
        <v>74</v>
      </c>
      <c r="J166" t="s">
        <v>74</v>
      </c>
      <c r="K166" t="s">
        <v>74</v>
      </c>
    </row>
    <row r="167" spans="1:11" customFormat="1" x14ac:dyDescent="0.25">
      <c r="A167" t="s">
        <v>6073</v>
      </c>
      <c r="B167">
        <v>2015</v>
      </c>
      <c r="C167" t="s">
        <v>43</v>
      </c>
      <c r="D167" t="s">
        <v>354</v>
      </c>
      <c r="E167">
        <v>43656</v>
      </c>
      <c r="F167">
        <v>4364</v>
      </c>
      <c r="G167">
        <v>2120</v>
      </c>
      <c r="H167">
        <v>39292</v>
      </c>
      <c r="I167">
        <v>39069</v>
      </c>
      <c r="J167">
        <v>9.9963349825911679E-2</v>
      </c>
      <c r="K167">
        <v>4.8561480667033169E-2</v>
      </c>
    </row>
    <row r="168" spans="1:11" customFormat="1" x14ac:dyDescent="0.25">
      <c r="A168" t="s">
        <v>6074</v>
      </c>
      <c r="B168">
        <v>2015</v>
      </c>
      <c r="C168" t="s">
        <v>187</v>
      </c>
      <c r="D168" t="s">
        <v>354</v>
      </c>
      <c r="E168">
        <v>644</v>
      </c>
      <c r="F168">
        <v>44</v>
      </c>
      <c r="G168">
        <v>37</v>
      </c>
      <c r="H168">
        <v>600</v>
      </c>
      <c r="I168">
        <v>548</v>
      </c>
      <c r="J168">
        <v>6.8322981366459631E-2</v>
      </c>
      <c r="K168">
        <v>5.745341614906832E-2</v>
      </c>
    </row>
    <row r="169" spans="1:11" customFormat="1" x14ac:dyDescent="0.25">
      <c r="A169" t="s">
        <v>6075</v>
      </c>
      <c r="B169">
        <v>2015</v>
      </c>
      <c r="C169" t="s">
        <v>413</v>
      </c>
      <c r="D169" t="s">
        <v>354</v>
      </c>
      <c r="E169">
        <v>113476</v>
      </c>
      <c r="F169" t="s">
        <v>74</v>
      </c>
      <c r="G169" t="s">
        <v>74</v>
      </c>
      <c r="H169" t="s">
        <v>74</v>
      </c>
      <c r="I169">
        <v>101327</v>
      </c>
      <c r="J169" t="s">
        <v>74</v>
      </c>
      <c r="K169" t="s">
        <v>74</v>
      </c>
    </row>
    <row r="170" spans="1:11" customFormat="1" x14ac:dyDescent="0.25">
      <c r="A170" t="s">
        <v>6076</v>
      </c>
      <c r="B170">
        <v>2015</v>
      </c>
      <c r="C170" t="s">
        <v>420</v>
      </c>
      <c r="D170" t="s">
        <v>354</v>
      </c>
      <c r="E170">
        <v>28712</v>
      </c>
      <c r="F170">
        <v>3093</v>
      </c>
      <c r="G170">
        <v>2526</v>
      </c>
      <c r="H170">
        <v>25619</v>
      </c>
      <c r="I170">
        <v>24867</v>
      </c>
      <c r="J170">
        <v>0.1077249930342714</v>
      </c>
      <c r="K170">
        <v>8.7977152410142104E-2</v>
      </c>
    </row>
    <row r="171" spans="1:11" customFormat="1" x14ac:dyDescent="0.25">
      <c r="A171" t="s">
        <v>6077</v>
      </c>
      <c r="B171">
        <v>2015</v>
      </c>
      <c r="C171" t="s">
        <v>426</v>
      </c>
      <c r="D171" t="s">
        <v>354</v>
      </c>
      <c r="E171">
        <v>3503</v>
      </c>
      <c r="F171">
        <v>424</v>
      </c>
      <c r="G171">
        <v>274</v>
      </c>
      <c r="H171">
        <v>3079</v>
      </c>
      <c r="I171">
        <v>3230</v>
      </c>
      <c r="J171">
        <v>0.1210391093348558</v>
      </c>
      <c r="K171">
        <v>7.8218669711675709E-2</v>
      </c>
    </row>
    <row r="172" spans="1:11" customFormat="1" x14ac:dyDescent="0.25">
      <c r="A172" t="s">
        <v>6078</v>
      </c>
      <c r="B172">
        <v>2015</v>
      </c>
      <c r="C172" t="s">
        <v>433</v>
      </c>
      <c r="D172" t="s">
        <v>354</v>
      </c>
      <c r="E172">
        <v>112</v>
      </c>
      <c r="F172">
        <v>17</v>
      </c>
      <c r="G172">
        <v>12</v>
      </c>
      <c r="H172">
        <v>95</v>
      </c>
      <c r="I172">
        <v>112</v>
      </c>
      <c r="J172">
        <v>0.1517857142857143</v>
      </c>
      <c r="K172">
        <v>0.1071428571428571</v>
      </c>
    </row>
    <row r="173" spans="1:11" customFormat="1" x14ac:dyDescent="0.25">
      <c r="A173" t="s">
        <v>6079</v>
      </c>
      <c r="B173">
        <v>2015</v>
      </c>
      <c r="C173" t="s">
        <v>124</v>
      </c>
      <c r="D173" t="s">
        <v>356</v>
      </c>
      <c r="E173">
        <v>414</v>
      </c>
      <c r="F173">
        <v>58</v>
      </c>
      <c r="G173">
        <v>26</v>
      </c>
      <c r="H173">
        <v>356</v>
      </c>
      <c r="I173">
        <v>377</v>
      </c>
      <c r="J173">
        <v>0.14009661835748791</v>
      </c>
      <c r="K173">
        <v>6.280193236714976E-2</v>
      </c>
    </row>
    <row r="174" spans="1:11" customFormat="1" x14ac:dyDescent="0.25">
      <c r="A174" t="s">
        <v>6080</v>
      </c>
      <c r="B174">
        <v>2015</v>
      </c>
      <c r="C174" t="s">
        <v>123</v>
      </c>
      <c r="D174" t="s">
        <v>356</v>
      </c>
      <c r="E174">
        <v>315</v>
      </c>
      <c r="F174">
        <v>47</v>
      </c>
      <c r="G174">
        <v>12</v>
      </c>
      <c r="H174">
        <v>268</v>
      </c>
      <c r="I174">
        <v>236</v>
      </c>
      <c r="J174">
        <v>0.1492063492063492</v>
      </c>
      <c r="K174">
        <v>3.8095238095238099E-2</v>
      </c>
    </row>
    <row r="175" spans="1:11" customFormat="1" x14ac:dyDescent="0.25">
      <c r="A175" t="s">
        <v>6081</v>
      </c>
      <c r="B175">
        <v>2015</v>
      </c>
      <c r="C175" t="s">
        <v>369</v>
      </c>
      <c r="D175" t="s">
        <v>356</v>
      </c>
      <c r="E175">
        <v>152</v>
      </c>
      <c r="F175">
        <v>29</v>
      </c>
      <c r="G175">
        <v>10</v>
      </c>
      <c r="H175">
        <v>123</v>
      </c>
      <c r="I175">
        <v>148</v>
      </c>
      <c r="J175">
        <v>0.19078947368421051</v>
      </c>
      <c r="K175">
        <v>6.5789473684210523E-2</v>
      </c>
    </row>
    <row r="176" spans="1:11" customFormat="1" x14ac:dyDescent="0.25">
      <c r="A176" t="s">
        <v>6082</v>
      </c>
      <c r="B176">
        <v>2015</v>
      </c>
      <c r="C176" t="s">
        <v>376</v>
      </c>
      <c r="D176" t="s">
        <v>356</v>
      </c>
      <c r="E176">
        <v>109</v>
      </c>
      <c r="F176">
        <v>11</v>
      </c>
      <c r="G176">
        <v>7</v>
      </c>
      <c r="H176">
        <v>98</v>
      </c>
      <c r="I176">
        <v>106</v>
      </c>
      <c r="J176">
        <v>0.1009174311926606</v>
      </c>
      <c r="K176">
        <v>6.4220183486238536E-2</v>
      </c>
    </row>
    <row r="177" spans="1:11" customFormat="1" x14ac:dyDescent="0.25">
      <c r="A177" t="s">
        <v>6083</v>
      </c>
      <c r="B177">
        <v>2015</v>
      </c>
      <c r="C177" t="s">
        <v>382</v>
      </c>
      <c r="D177" t="s">
        <v>356</v>
      </c>
      <c r="E177">
        <v>136</v>
      </c>
      <c r="F177">
        <v>12</v>
      </c>
      <c r="G177" t="s">
        <v>74</v>
      </c>
      <c r="H177">
        <v>124</v>
      </c>
      <c r="I177">
        <v>136</v>
      </c>
      <c r="J177">
        <v>8.8235294117647065E-2</v>
      </c>
      <c r="K177" t="s">
        <v>74</v>
      </c>
    </row>
    <row r="178" spans="1:11" customFormat="1" x14ac:dyDescent="0.25">
      <c r="A178" t="s">
        <v>6084</v>
      </c>
      <c r="B178">
        <v>2015</v>
      </c>
      <c r="C178" t="s">
        <v>391</v>
      </c>
      <c r="D178" t="s">
        <v>356</v>
      </c>
      <c r="E178">
        <v>48</v>
      </c>
      <c r="F178">
        <v>15</v>
      </c>
      <c r="G178">
        <v>13</v>
      </c>
      <c r="H178">
        <v>33</v>
      </c>
      <c r="I178">
        <v>45</v>
      </c>
      <c r="J178">
        <v>0.3125</v>
      </c>
      <c r="K178">
        <v>0.27083333333333331</v>
      </c>
    </row>
    <row r="179" spans="1:11" customFormat="1" x14ac:dyDescent="0.25">
      <c r="A179" t="s">
        <v>6085</v>
      </c>
      <c r="B179">
        <v>2015</v>
      </c>
      <c r="C179" t="s">
        <v>394</v>
      </c>
      <c r="D179" t="s">
        <v>356</v>
      </c>
      <c r="E179">
        <v>149</v>
      </c>
      <c r="F179">
        <v>12</v>
      </c>
      <c r="G179">
        <v>12</v>
      </c>
      <c r="H179">
        <v>137</v>
      </c>
      <c r="I179">
        <v>143</v>
      </c>
      <c r="J179">
        <v>8.0536912751677847E-2</v>
      </c>
      <c r="K179">
        <v>8.0536912751677847E-2</v>
      </c>
    </row>
    <row r="180" spans="1:11" customFormat="1" x14ac:dyDescent="0.25">
      <c r="A180" t="s">
        <v>6086</v>
      </c>
      <c r="B180">
        <v>2015</v>
      </c>
      <c r="C180" t="s">
        <v>43</v>
      </c>
      <c r="D180" t="s">
        <v>356</v>
      </c>
      <c r="E180">
        <v>2520</v>
      </c>
      <c r="F180">
        <v>264</v>
      </c>
      <c r="G180">
        <v>59</v>
      </c>
      <c r="H180">
        <v>2256</v>
      </c>
      <c r="I180">
        <v>2405</v>
      </c>
      <c r="J180">
        <v>0.10476190476190481</v>
      </c>
      <c r="K180">
        <v>2.3412698412698409E-2</v>
      </c>
    </row>
    <row r="181" spans="1:11" customFormat="1" x14ac:dyDescent="0.25">
      <c r="A181" t="s">
        <v>6087</v>
      </c>
      <c r="B181">
        <v>2015</v>
      </c>
      <c r="C181" t="s">
        <v>187</v>
      </c>
      <c r="D181" t="s">
        <v>356</v>
      </c>
      <c r="E181">
        <v>17</v>
      </c>
      <c r="F181">
        <v>5</v>
      </c>
      <c r="G181">
        <v>4</v>
      </c>
      <c r="H181">
        <v>12</v>
      </c>
      <c r="I181">
        <v>14</v>
      </c>
      <c r="J181">
        <v>0.29411764705882348</v>
      </c>
      <c r="K181">
        <v>0.23529411764705879</v>
      </c>
    </row>
    <row r="182" spans="1:11" customFormat="1" x14ac:dyDescent="0.25">
      <c r="A182" t="s">
        <v>6088</v>
      </c>
      <c r="B182">
        <v>2015</v>
      </c>
      <c r="C182" t="s">
        <v>413</v>
      </c>
      <c r="D182" t="s">
        <v>356</v>
      </c>
      <c r="E182">
        <v>4356</v>
      </c>
      <c r="F182" t="s">
        <v>74</v>
      </c>
      <c r="G182" t="s">
        <v>74</v>
      </c>
      <c r="H182" t="s">
        <v>74</v>
      </c>
      <c r="I182">
        <v>4090</v>
      </c>
      <c r="J182" t="s">
        <v>74</v>
      </c>
      <c r="K182" t="s">
        <v>74</v>
      </c>
    </row>
    <row r="183" spans="1:11" customFormat="1" x14ac:dyDescent="0.25">
      <c r="A183" t="s">
        <v>6089</v>
      </c>
      <c r="B183">
        <v>2015</v>
      </c>
      <c r="C183" t="s">
        <v>420</v>
      </c>
      <c r="D183" t="s">
        <v>356</v>
      </c>
      <c r="E183">
        <v>305</v>
      </c>
      <c r="F183">
        <v>59</v>
      </c>
      <c r="G183">
        <v>6</v>
      </c>
      <c r="H183">
        <v>246</v>
      </c>
      <c r="I183">
        <v>303</v>
      </c>
      <c r="J183">
        <v>0.19344262295081971</v>
      </c>
      <c r="K183">
        <v>1.9672131147540989E-2</v>
      </c>
    </row>
    <row r="184" spans="1:11" customFormat="1" x14ac:dyDescent="0.25">
      <c r="A184" t="s">
        <v>6090</v>
      </c>
      <c r="B184">
        <v>2015</v>
      </c>
      <c r="C184" t="s">
        <v>426</v>
      </c>
      <c r="D184" t="s">
        <v>356</v>
      </c>
      <c r="E184">
        <v>186</v>
      </c>
      <c r="F184">
        <v>26</v>
      </c>
      <c r="G184">
        <v>9</v>
      </c>
      <c r="H184">
        <v>160</v>
      </c>
      <c r="I184">
        <v>172</v>
      </c>
      <c r="J184">
        <v>0.1397849462365591</v>
      </c>
      <c r="K184">
        <v>4.8387096774193547E-2</v>
      </c>
    </row>
    <row r="185" spans="1:11" customFormat="1" x14ac:dyDescent="0.25">
      <c r="A185" t="s">
        <v>6091</v>
      </c>
      <c r="B185">
        <v>2015</v>
      </c>
      <c r="C185" t="s">
        <v>433</v>
      </c>
      <c r="D185" t="s">
        <v>356</v>
      </c>
      <c r="E185">
        <v>5</v>
      </c>
      <c r="F185">
        <v>0</v>
      </c>
      <c r="G185">
        <v>1</v>
      </c>
      <c r="H185">
        <v>5</v>
      </c>
      <c r="I185">
        <v>5</v>
      </c>
      <c r="J185">
        <v>0</v>
      </c>
      <c r="K185">
        <v>0.2</v>
      </c>
    </row>
    <row r="186" spans="1:11" customFormat="1" x14ac:dyDescent="0.25">
      <c r="A186" t="s">
        <v>6092</v>
      </c>
      <c r="B186">
        <v>2015</v>
      </c>
      <c r="C186" t="s">
        <v>124</v>
      </c>
      <c r="D186" t="s">
        <v>95</v>
      </c>
      <c r="E186">
        <v>2036</v>
      </c>
      <c r="F186">
        <v>210</v>
      </c>
      <c r="G186">
        <v>134</v>
      </c>
      <c r="H186">
        <v>1826</v>
      </c>
      <c r="I186">
        <v>1919</v>
      </c>
      <c r="J186">
        <v>0.1031434184675835</v>
      </c>
      <c r="K186">
        <v>6.5815324165029471E-2</v>
      </c>
    </row>
    <row r="187" spans="1:11" customFormat="1" x14ac:dyDescent="0.25">
      <c r="A187" t="s">
        <v>6093</v>
      </c>
      <c r="B187">
        <v>2015</v>
      </c>
      <c r="C187" t="s">
        <v>123</v>
      </c>
      <c r="D187" t="s">
        <v>95</v>
      </c>
      <c r="E187">
        <v>2112</v>
      </c>
      <c r="F187">
        <v>209</v>
      </c>
      <c r="G187">
        <v>141</v>
      </c>
      <c r="H187">
        <v>1903</v>
      </c>
      <c r="I187">
        <v>2077</v>
      </c>
      <c r="J187">
        <v>9.8958333333333329E-2</v>
      </c>
      <c r="K187">
        <v>6.6761363636363633E-2</v>
      </c>
    </row>
    <row r="188" spans="1:11" customFormat="1" x14ac:dyDescent="0.25">
      <c r="A188" t="s">
        <v>6094</v>
      </c>
      <c r="B188">
        <v>2015</v>
      </c>
      <c r="C188" t="s">
        <v>369</v>
      </c>
      <c r="D188" t="s">
        <v>95</v>
      </c>
      <c r="E188">
        <v>646</v>
      </c>
      <c r="F188">
        <v>87</v>
      </c>
      <c r="G188">
        <v>64</v>
      </c>
      <c r="H188">
        <v>559</v>
      </c>
      <c r="I188">
        <v>645</v>
      </c>
      <c r="J188">
        <v>0.1346749226006192</v>
      </c>
      <c r="K188">
        <v>9.9071207430340563E-2</v>
      </c>
    </row>
    <row r="189" spans="1:11" customFormat="1" x14ac:dyDescent="0.25">
      <c r="A189" t="s">
        <v>6095</v>
      </c>
      <c r="B189">
        <v>2015</v>
      </c>
      <c r="C189" t="s">
        <v>376</v>
      </c>
      <c r="D189" t="s">
        <v>95</v>
      </c>
      <c r="E189">
        <v>344</v>
      </c>
      <c r="F189">
        <v>38</v>
      </c>
      <c r="G189">
        <v>32</v>
      </c>
      <c r="H189">
        <v>306</v>
      </c>
      <c r="I189">
        <v>336</v>
      </c>
      <c r="J189">
        <v>0.1104651162790698</v>
      </c>
      <c r="K189">
        <v>9.3023255813953487E-2</v>
      </c>
    </row>
    <row r="190" spans="1:11" customFormat="1" x14ac:dyDescent="0.25">
      <c r="A190" t="s">
        <v>6096</v>
      </c>
      <c r="B190">
        <v>2015</v>
      </c>
      <c r="C190" t="s">
        <v>382</v>
      </c>
      <c r="D190" t="s">
        <v>95</v>
      </c>
      <c r="E190">
        <v>205</v>
      </c>
      <c r="F190">
        <v>51</v>
      </c>
      <c r="G190">
        <v>10</v>
      </c>
      <c r="H190">
        <v>154</v>
      </c>
      <c r="I190">
        <v>201</v>
      </c>
      <c r="J190">
        <v>0.24878048780487799</v>
      </c>
      <c r="K190">
        <v>4.878048780487805E-2</v>
      </c>
    </row>
    <row r="191" spans="1:11" customFormat="1" x14ac:dyDescent="0.25">
      <c r="A191" t="s">
        <v>6097</v>
      </c>
      <c r="B191">
        <v>2015</v>
      </c>
      <c r="C191" t="s">
        <v>388</v>
      </c>
      <c r="D191" t="s">
        <v>95</v>
      </c>
      <c r="E191">
        <v>17</v>
      </c>
      <c r="F191">
        <v>3</v>
      </c>
      <c r="G191">
        <v>2</v>
      </c>
      <c r="H191">
        <v>14</v>
      </c>
      <c r="I191">
        <v>17</v>
      </c>
      <c r="J191">
        <v>0.1764705882352941</v>
      </c>
      <c r="K191">
        <v>0.1176470588235294</v>
      </c>
    </row>
    <row r="192" spans="1:11" customFormat="1" x14ac:dyDescent="0.25">
      <c r="A192" t="s">
        <v>6098</v>
      </c>
      <c r="B192">
        <v>2015</v>
      </c>
      <c r="C192" t="s">
        <v>394</v>
      </c>
      <c r="D192" t="s">
        <v>95</v>
      </c>
      <c r="E192">
        <v>495</v>
      </c>
      <c r="F192">
        <v>41</v>
      </c>
      <c r="G192">
        <v>25</v>
      </c>
      <c r="H192">
        <v>454</v>
      </c>
      <c r="I192">
        <v>441</v>
      </c>
      <c r="J192">
        <v>8.2828282828282834E-2</v>
      </c>
      <c r="K192">
        <v>5.0505050505050497E-2</v>
      </c>
    </row>
    <row r="193" spans="1:11" customFormat="1" x14ac:dyDescent="0.25">
      <c r="A193" t="s">
        <v>6099</v>
      </c>
      <c r="B193">
        <v>2015</v>
      </c>
      <c r="C193" t="s">
        <v>400</v>
      </c>
      <c r="D193" t="s">
        <v>95</v>
      </c>
      <c r="E193">
        <v>3</v>
      </c>
      <c r="F193">
        <v>0</v>
      </c>
      <c r="G193">
        <v>0</v>
      </c>
      <c r="H193">
        <v>3</v>
      </c>
      <c r="I193">
        <v>3</v>
      </c>
      <c r="J193">
        <v>0</v>
      </c>
      <c r="K193">
        <v>0</v>
      </c>
    </row>
    <row r="194" spans="1:11" customFormat="1" x14ac:dyDescent="0.25">
      <c r="A194" t="s">
        <v>6100</v>
      </c>
      <c r="B194">
        <v>2015</v>
      </c>
      <c r="C194" t="s">
        <v>43</v>
      </c>
      <c r="D194" t="s">
        <v>95</v>
      </c>
      <c r="E194">
        <v>5457</v>
      </c>
      <c r="F194">
        <v>512</v>
      </c>
      <c r="G194">
        <v>348</v>
      </c>
      <c r="H194">
        <v>4945</v>
      </c>
      <c r="I194">
        <v>5168</v>
      </c>
      <c r="J194">
        <v>9.3824445666116918E-2</v>
      </c>
      <c r="K194">
        <v>6.3771302913688835E-2</v>
      </c>
    </row>
    <row r="195" spans="1:11" customFormat="1" x14ac:dyDescent="0.25">
      <c r="A195" t="s">
        <v>6101</v>
      </c>
      <c r="B195">
        <v>2015</v>
      </c>
      <c r="C195" t="s">
        <v>187</v>
      </c>
      <c r="D195" t="s">
        <v>95</v>
      </c>
      <c r="E195">
        <v>58</v>
      </c>
      <c r="F195">
        <v>12</v>
      </c>
      <c r="G195">
        <v>2</v>
      </c>
      <c r="H195">
        <v>46</v>
      </c>
      <c r="I195">
        <v>57</v>
      </c>
      <c r="J195">
        <v>0.2068965517241379</v>
      </c>
      <c r="K195">
        <v>3.4482758620689648E-2</v>
      </c>
    </row>
    <row r="196" spans="1:11" customFormat="1" x14ac:dyDescent="0.25">
      <c r="A196" t="s">
        <v>6102</v>
      </c>
      <c r="B196">
        <v>2015</v>
      </c>
      <c r="C196" t="s">
        <v>413</v>
      </c>
      <c r="D196" t="s">
        <v>95</v>
      </c>
      <c r="E196">
        <v>16552</v>
      </c>
      <c r="F196" t="s">
        <v>74</v>
      </c>
      <c r="G196" t="s">
        <v>74</v>
      </c>
      <c r="H196" t="s">
        <v>74</v>
      </c>
      <c r="I196">
        <v>15541</v>
      </c>
      <c r="J196" t="s">
        <v>74</v>
      </c>
      <c r="K196" t="s">
        <v>74</v>
      </c>
    </row>
    <row r="197" spans="1:11" customFormat="1" x14ac:dyDescent="0.25">
      <c r="A197" t="s">
        <v>6103</v>
      </c>
      <c r="B197">
        <v>2015</v>
      </c>
      <c r="C197" t="s">
        <v>420</v>
      </c>
      <c r="D197" t="s">
        <v>95</v>
      </c>
      <c r="E197">
        <v>4826</v>
      </c>
      <c r="F197">
        <v>276</v>
      </c>
      <c r="G197">
        <v>219</v>
      </c>
      <c r="H197">
        <v>4550</v>
      </c>
      <c r="I197">
        <v>4330</v>
      </c>
      <c r="J197">
        <v>5.7190219643597183E-2</v>
      </c>
      <c r="K197">
        <v>4.5379196021549939E-2</v>
      </c>
    </row>
    <row r="198" spans="1:11" customFormat="1" x14ac:dyDescent="0.25">
      <c r="A198" t="s">
        <v>6104</v>
      </c>
      <c r="B198">
        <v>2015</v>
      </c>
      <c r="C198" t="s">
        <v>426</v>
      </c>
      <c r="D198" t="s">
        <v>95</v>
      </c>
      <c r="E198">
        <v>334</v>
      </c>
      <c r="F198">
        <v>45</v>
      </c>
      <c r="G198">
        <v>34</v>
      </c>
      <c r="H198">
        <v>289</v>
      </c>
      <c r="I198">
        <v>330</v>
      </c>
      <c r="J198">
        <v>0.1347305389221557</v>
      </c>
      <c r="K198">
        <v>0.1017964071856287</v>
      </c>
    </row>
    <row r="199" spans="1:11" customFormat="1" x14ac:dyDescent="0.25">
      <c r="A199" t="s">
        <v>6105</v>
      </c>
      <c r="B199">
        <v>2015</v>
      </c>
      <c r="C199" t="s">
        <v>433</v>
      </c>
      <c r="D199" t="s">
        <v>95</v>
      </c>
      <c r="E199">
        <v>19</v>
      </c>
      <c r="F199">
        <v>3</v>
      </c>
      <c r="G199">
        <v>4</v>
      </c>
      <c r="H199">
        <v>16</v>
      </c>
      <c r="I199">
        <v>17</v>
      </c>
      <c r="J199">
        <v>0.15789473684210531</v>
      </c>
      <c r="K199">
        <v>0.2105263157894737</v>
      </c>
    </row>
    <row r="200" spans="1:11" customFormat="1" x14ac:dyDescent="0.25">
      <c r="A200" t="s">
        <v>6106</v>
      </c>
      <c r="B200">
        <v>2015</v>
      </c>
      <c r="C200" t="s">
        <v>124</v>
      </c>
      <c r="D200" t="s">
        <v>98</v>
      </c>
      <c r="E200">
        <v>4818</v>
      </c>
      <c r="F200">
        <v>495</v>
      </c>
      <c r="G200">
        <v>225</v>
      </c>
      <c r="H200">
        <v>4323</v>
      </c>
      <c r="I200">
        <v>4529</v>
      </c>
      <c r="J200">
        <v>0.1027397260273973</v>
      </c>
      <c r="K200">
        <v>4.6699875466998747E-2</v>
      </c>
    </row>
    <row r="201" spans="1:11" customFormat="1" x14ac:dyDescent="0.25">
      <c r="A201" t="s">
        <v>6107</v>
      </c>
      <c r="B201">
        <v>2015</v>
      </c>
      <c r="C201" t="s">
        <v>123</v>
      </c>
      <c r="D201" t="s">
        <v>98</v>
      </c>
      <c r="E201">
        <v>5197</v>
      </c>
      <c r="F201">
        <v>392</v>
      </c>
      <c r="G201">
        <v>372</v>
      </c>
      <c r="H201">
        <v>4805</v>
      </c>
      <c r="I201">
        <v>4775</v>
      </c>
      <c r="J201">
        <v>7.5428131614392921E-2</v>
      </c>
      <c r="K201">
        <v>7.1579757552434092E-2</v>
      </c>
    </row>
    <row r="202" spans="1:11" customFormat="1" x14ac:dyDescent="0.25">
      <c r="A202" t="s">
        <v>6108</v>
      </c>
      <c r="B202">
        <v>2015</v>
      </c>
      <c r="C202" t="s">
        <v>369</v>
      </c>
      <c r="D202" t="s">
        <v>98</v>
      </c>
      <c r="E202">
        <v>1450</v>
      </c>
      <c r="F202">
        <v>106</v>
      </c>
      <c r="G202">
        <v>49</v>
      </c>
      <c r="H202">
        <v>1344</v>
      </c>
      <c r="I202">
        <v>1415</v>
      </c>
      <c r="J202">
        <v>7.3103448275862071E-2</v>
      </c>
      <c r="K202">
        <v>3.3793103448275859E-2</v>
      </c>
    </row>
    <row r="203" spans="1:11" customFormat="1" x14ac:dyDescent="0.25">
      <c r="A203" t="s">
        <v>6109</v>
      </c>
      <c r="B203">
        <v>2015</v>
      </c>
      <c r="C203" t="s">
        <v>376</v>
      </c>
      <c r="D203" t="s">
        <v>98</v>
      </c>
      <c r="E203">
        <v>861</v>
      </c>
      <c r="F203" t="s">
        <v>74</v>
      </c>
      <c r="G203">
        <v>37</v>
      </c>
      <c r="H203" t="s">
        <v>74</v>
      </c>
      <c r="I203">
        <v>777</v>
      </c>
      <c r="J203" t="s">
        <v>74</v>
      </c>
      <c r="K203" t="s">
        <v>74</v>
      </c>
    </row>
    <row r="204" spans="1:11" customFormat="1" x14ac:dyDescent="0.25">
      <c r="A204" t="s">
        <v>6110</v>
      </c>
      <c r="B204">
        <v>2015</v>
      </c>
      <c r="C204" t="s">
        <v>382</v>
      </c>
      <c r="D204" t="s">
        <v>98</v>
      </c>
      <c r="E204">
        <v>718</v>
      </c>
      <c r="F204">
        <v>47</v>
      </c>
      <c r="G204">
        <v>29</v>
      </c>
      <c r="H204">
        <v>671</v>
      </c>
      <c r="I204">
        <v>705</v>
      </c>
      <c r="J204">
        <v>6.545961002785515E-2</v>
      </c>
      <c r="K204">
        <v>4.0389972144846797E-2</v>
      </c>
    </row>
    <row r="205" spans="1:11" customFormat="1" x14ac:dyDescent="0.25">
      <c r="A205" t="s">
        <v>6111</v>
      </c>
      <c r="B205">
        <v>2015</v>
      </c>
      <c r="C205" t="s">
        <v>388</v>
      </c>
      <c r="D205" t="s">
        <v>98</v>
      </c>
      <c r="E205">
        <v>30</v>
      </c>
      <c r="F205">
        <v>11</v>
      </c>
      <c r="G205">
        <v>6</v>
      </c>
      <c r="H205">
        <v>19</v>
      </c>
      <c r="I205">
        <v>30</v>
      </c>
      <c r="J205">
        <v>0.36666666666666659</v>
      </c>
      <c r="K205">
        <v>0.2</v>
      </c>
    </row>
    <row r="206" spans="1:11" customFormat="1" x14ac:dyDescent="0.25">
      <c r="A206" t="s">
        <v>6112</v>
      </c>
      <c r="B206">
        <v>2015</v>
      </c>
      <c r="C206" t="s">
        <v>394</v>
      </c>
      <c r="D206" t="s">
        <v>98</v>
      </c>
      <c r="E206">
        <v>1325</v>
      </c>
      <c r="F206">
        <v>90</v>
      </c>
      <c r="G206">
        <v>79</v>
      </c>
      <c r="H206">
        <v>1235</v>
      </c>
      <c r="I206">
        <v>1277</v>
      </c>
      <c r="J206">
        <v>6.7924528301886791E-2</v>
      </c>
      <c r="K206">
        <v>5.9622641509433957E-2</v>
      </c>
    </row>
    <row r="207" spans="1:11" customFormat="1" x14ac:dyDescent="0.25">
      <c r="A207" t="s">
        <v>6113</v>
      </c>
      <c r="B207">
        <v>2015</v>
      </c>
      <c r="C207" t="s">
        <v>400</v>
      </c>
      <c r="D207" t="s">
        <v>98</v>
      </c>
      <c r="E207">
        <v>10</v>
      </c>
      <c r="F207" t="s">
        <v>74</v>
      </c>
      <c r="G207" t="s">
        <v>74</v>
      </c>
      <c r="H207" t="s">
        <v>74</v>
      </c>
      <c r="I207" t="s">
        <v>74</v>
      </c>
      <c r="J207" t="s">
        <v>74</v>
      </c>
      <c r="K207" t="s">
        <v>74</v>
      </c>
    </row>
    <row r="208" spans="1:11" customFormat="1" x14ac:dyDescent="0.25">
      <c r="A208" t="s">
        <v>6114</v>
      </c>
      <c r="B208">
        <v>2015</v>
      </c>
      <c r="C208" t="s">
        <v>43</v>
      </c>
      <c r="D208" t="s">
        <v>98</v>
      </c>
      <c r="E208">
        <v>14390</v>
      </c>
      <c r="F208">
        <v>988</v>
      </c>
      <c r="G208">
        <v>359</v>
      </c>
      <c r="H208">
        <v>13402</v>
      </c>
      <c r="I208">
        <v>13704</v>
      </c>
      <c r="J208">
        <v>6.8658790826963162E-2</v>
      </c>
      <c r="K208">
        <v>2.4947880472550379E-2</v>
      </c>
    </row>
    <row r="209" spans="1:11" customFormat="1" x14ac:dyDescent="0.25">
      <c r="A209" t="s">
        <v>6115</v>
      </c>
      <c r="B209">
        <v>2015</v>
      </c>
      <c r="C209" t="s">
        <v>187</v>
      </c>
      <c r="D209" t="s">
        <v>98</v>
      </c>
      <c r="E209">
        <v>181</v>
      </c>
      <c r="F209">
        <v>11</v>
      </c>
      <c r="G209">
        <v>6</v>
      </c>
      <c r="H209">
        <v>170</v>
      </c>
      <c r="I209">
        <v>181</v>
      </c>
      <c r="J209">
        <v>6.0773480662983423E-2</v>
      </c>
      <c r="K209">
        <v>3.3149171270718231E-2</v>
      </c>
    </row>
    <row r="210" spans="1:11" customFormat="1" x14ac:dyDescent="0.25">
      <c r="A210" t="s">
        <v>6116</v>
      </c>
      <c r="B210">
        <v>2015</v>
      </c>
      <c r="C210" t="s">
        <v>413</v>
      </c>
      <c r="D210" t="s">
        <v>98</v>
      </c>
      <c r="E210">
        <v>39263</v>
      </c>
      <c r="F210" t="s">
        <v>74</v>
      </c>
      <c r="G210" t="s">
        <v>74</v>
      </c>
      <c r="H210" t="s">
        <v>74</v>
      </c>
      <c r="I210">
        <v>28894</v>
      </c>
      <c r="J210" t="s">
        <v>74</v>
      </c>
      <c r="K210" t="s">
        <v>74</v>
      </c>
    </row>
    <row r="211" spans="1:11" customFormat="1" x14ac:dyDescent="0.25">
      <c r="A211" t="s">
        <v>6117</v>
      </c>
      <c r="B211">
        <v>2015</v>
      </c>
      <c r="C211" t="s">
        <v>420</v>
      </c>
      <c r="D211" t="s">
        <v>98</v>
      </c>
      <c r="E211">
        <v>8743</v>
      </c>
      <c r="F211" t="s">
        <v>74</v>
      </c>
      <c r="G211" t="s">
        <v>74</v>
      </c>
      <c r="H211" t="s">
        <v>74</v>
      </c>
      <c r="I211" t="s">
        <v>74</v>
      </c>
      <c r="J211" t="s">
        <v>74</v>
      </c>
      <c r="K211" t="s">
        <v>74</v>
      </c>
    </row>
    <row r="212" spans="1:11" customFormat="1" x14ac:dyDescent="0.25">
      <c r="A212" t="s">
        <v>6118</v>
      </c>
      <c r="B212">
        <v>2015</v>
      </c>
      <c r="C212" t="s">
        <v>426</v>
      </c>
      <c r="D212" t="s">
        <v>98</v>
      </c>
      <c r="E212">
        <v>1492</v>
      </c>
      <c r="F212">
        <v>118</v>
      </c>
      <c r="G212">
        <v>71</v>
      </c>
      <c r="H212">
        <v>1374</v>
      </c>
      <c r="I212">
        <v>1467</v>
      </c>
      <c r="J212">
        <v>7.9088471849865949E-2</v>
      </c>
      <c r="K212">
        <v>4.7587131367292222E-2</v>
      </c>
    </row>
    <row r="213" spans="1:11" customFormat="1" x14ac:dyDescent="0.25">
      <c r="A213" t="s">
        <v>6119</v>
      </c>
      <c r="B213">
        <v>2015</v>
      </c>
      <c r="C213" t="s">
        <v>433</v>
      </c>
      <c r="D213" t="s">
        <v>98</v>
      </c>
      <c r="E213">
        <v>48</v>
      </c>
      <c r="F213" t="s">
        <v>74</v>
      </c>
      <c r="G213" t="s">
        <v>74</v>
      </c>
      <c r="H213" t="s">
        <v>74</v>
      </c>
      <c r="I213">
        <v>34</v>
      </c>
      <c r="J213" t="s">
        <v>74</v>
      </c>
      <c r="K213" t="s">
        <v>74</v>
      </c>
    </row>
    <row r="214" spans="1:11" customFormat="1" x14ac:dyDescent="0.25">
      <c r="A214" t="s">
        <v>6120</v>
      </c>
      <c r="B214">
        <v>2015</v>
      </c>
      <c r="C214" t="s">
        <v>124</v>
      </c>
      <c r="D214" t="s">
        <v>102</v>
      </c>
      <c r="E214">
        <v>2627</v>
      </c>
      <c r="F214">
        <v>265</v>
      </c>
      <c r="G214">
        <v>123</v>
      </c>
      <c r="H214">
        <v>2362</v>
      </c>
      <c r="I214">
        <v>2596</v>
      </c>
      <c r="J214">
        <v>0.1008755234107347</v>
      </c>
      <c r="K214">
        <v>4.6821469356680627E-2</v>
      </c>
    </row>
    <row r="215" spans="1:11" customFormat="1" x14ac:dyDescent="0.25">
      <c r="A215" t="s">
        <v>6121</v>
      </c>
      <c r="B215">
        <v>2015</v>
      </c>
      <c r="C215" t="s">
        <v>123</v>
      </c>
      <c r="D215" t="s">
        <v>102</v>
      </c>
      <c r="E215">
        <v>3404</v>
      </c>
      <c r="F215">
        <v>278</v>
      </c>
      <c r="G215">
        <v>165</v>
      </c>
      <c r="H215">
        <v>3126</v>
      </c>
      <c r="I215">
        <v>3321</v>
      </c>
      <c r="J215">
        <v>8.1668625146886012E-2</v>
      </c>
      <c r="K215">
        <v>4.8472385428907173E-2</v>
      </c>
    </row>
    <row r="216" spans="1:11" customFormat="1" x14ac:dyDescent="0.25">
      <c r="A216" t="s">
        <v>6122</v>
      </c>
      <c r="B216">
        <v>2015</v>
      </c>
      <c r="C216" t="s">
        <v>369</v>
      </c>
      <c r="D216" t="s">
        <v>102</v>
      </c>
      <c r="E216">
        <v>707</v>
      </c>
      <c r="F216">
        <v>82</v>
      </c>
      <c r="G216">
        <v>56</v>
      </c>
      <c r="H216">
        <v>625</v>
      </c>
      <c r="I216">
        <v>707</v>
      </c>
      <c r="J216">
        <v>0.115983026874116</v>
      </c>
      <c r="K216">
        <v>7.9207920792079209E-2</v>
      </c>
    </row>
    <row r="217" spans="1:11" customFormat="1" x14ac:dyDescent="0.25">
      <c r="A217" t="s">
        <v>6123</v>
      </c>
      <c r="B217">
        <v>2015</v>
      </c>
      <c r="C217" t="s">
        <v>376</v>
      </c>
      <c r="D217" t="s">
        <v>102</v>
      </c>
      <c r="E217">
        <v>509</v>
      </c>
      <c r="F217">
        <v>29</v>
      </c>
      <c r="G217">
        <v>27</v>
      </c>
      <c r="H217">
        <v>480</v>
      </c>
      <c r="I217">
        <v>506</v>
      </c>
      <c r="J217">
        <v>5.6974459724950882E-2</v>
      </c>
      <c r="K217">
        <v>5.304518664047151E-2</v>
      </c>
    </row>
    <row r="218" spans="1:11" customFormat="1" x14ac:dyDescent="0.25">
      <c r="A218" t="s">
        <v>6124</v>
      </c>
      <c r="B218">
        <v>2015</v>
      </c>
      <c r="C218" t="s">
        <v>382</v>
      </c>
      <c r="D218" t="s">
        <v>102</v>
      </c>
      <c r="E218">
        <v>269</v>
      </c>
      <c r="F218">
        <v>33</v>
      </c>
      <c r="G218">
        <v>16</v>
      </c>
      <c r="H218">
        <v>236</v>
      </c>
      <c r="I218">
        <v>265</v>
      </c>
      <c r="J218">
        <v>0.12267657992565061</v>
      </c>
      <c r="K218">
        <v>5.9479553903345722E-2</v>
      </c>
    </row>
    <row r="219" spans="1:11" customFormat="1" x14ac:dyDescent="0.25">
      <c r="A219" t="s">
        <v>6125</v>
      </c>
      <c r="B219">
        <v>2015</v>
      </c>
      <c r="C219" t="s">
        <v>394</v>
      </c>
      <c r="D219" t="s">
        <v>102</v>
      </c>
      <c r="E219">
        <v>653</v>
      </c>
      <c r="F219">
        <v>60</v>
      </c>
      <c r="G219">
        <v>52</v>
      </c>
      <c r="H219">
        <v>593</v>
      </c>
      <c r="I219">
        <v>653</v>
      </c>
      <c r="J219">
        <v>9.1883614088820828E-2</v>
      </c>
      <c r="K219">
        <v>7.9632465543644712E-2</v>
      </c>
    </row>
    <row r="220" spans="1:11" customFormat="1" x14ac:dyDescent="0.25">
      <c r="A220" t="s">
        <v>6126</v>
      </c>
      <c r="B220">
        <v>2015</v>
      </c>
      <c r="C220" t="s">
        <v>43</v>
      </c>
      <c r="D220" t="s">
        <v>102</v>
      </c>
      <c r="E220">
        <v>8161</v>
      </c>
      <c r="F220">
        <v>794</v>
      </c>
      <c r="G220">
        <v>430</v>
      </c>
      <c r="H220">
        <v>7367</v>
      </c>
      <c r="I220">
        <v>7733</v>
      </c>
      <c r="J220">
        <v>9.7291998529591958E-2</v>
      </c>
      <c r="K220">
        <v>5.2689621369930148E-2</v>
      </c>
    </row>
    <row r="221" spans="1:11" customFormat="1" x14ac:dyDescent="0.25">
      <c r="A221" t="s">
        <v>6127</v>
      </c>
      <c r="B221">
        <v>2015</v>
      </c>
      <c r="C221" t="s">
        <v>187</v>
      </c>
      <c r="D221" t="s">
        <v>102</v>
      </c>
      <c r="E221">
        <v>75</v>
      </c>
      <c r="F221" t="s">
        <v>74</v>
      </c>
      <c r="G221">
        <v>4</v>
      </c>
      <c r="H221" t="s">
        <v>74</v>
      </c>
      <c r="I221">
        <v>75</v>
      </c>
      <c r="J221" t="s">
        <v>74</v>
      </c>
      <c r="K221" t="s">
        <v>74</v>
      </c>
    </row>
    <row r="222" spans="1:11" customFormat="1" x14ac:dyDescent="0.25">
      <c r="A222" t="s">
        <v>6128</v>
      </c>
      <c r="B222">
        <v>2015</v>
      </c>
      <c r="C222" t="s">
        <v>413</v>
      </c>
      <c r="D222" t="s">
        <v>102</v>
      </c>
      <c r="E222">
        <v>21776</v>
      </c>
      <c r="F222" t="s">
        <v>74</v>
      </c>
      <c r="G222" t="s">
        <v>74</v>
      </c>
      <c r="H222" t="s">
        <v>74</v>
      </c>
      <c r="I222">
        <v>21117</v>
      </c>
      <c r="J222" t="s">
        <v>74</v>
      </c>
      <c r="K222" t="s">
        <v>74</v>
      </c>
    </row>
    <row r="223" spans="1:11" customFormat="1" x14ac:dyDescent="0.25">
      <c r="A223" t="s">
        <v>6129</v>
      </c>
      <c r="B223">
        <v>2015</v>
      </c>
      <c r="C223" t="s">
        <v>420</v>
      </c>
      <c r="D223" t="s">
        <v>102</v>
      </c>
      <c r="E223">
        <v>4627</v>
      </c>
      <c r="F223">
        <v>468</v>
      </c>
      <c r="G223">
        <v>285</v>
      </c>
      <c r="H223">
        <v>4159</v>
      </c>
      <c r="I223">
        <v>4538</v>
      </c>
      <c r="J223">
        <v>0.1011454506159499</v>
      </c>
      <c r="K223">
        <v>6.1594985952020738E-2</v>
      </c>
    </row>
    <row r="224" spans="1:11" customFormat="1" x14ac:dyDescent="0.25">
      <c r="A224" t="s">
        <v>6130</v>
      </c>
      <c r="B224">
        <v>2015</v>
      </c>
      <c r="C224" t="s">
        <v>426</v>
      </c>
      <c r="D224" t="s">
        <v>102</v>
      </c>
      <c r="E224">
        <v>706</v>
      </c>
      <c r="F224">
        <v>65</v>
      </c>
      <c r="G224">
        <v>38</v>
      </c>
      <c r="H224">
        <v>641</v>
      </c>
      <c r="I224">
        <v>690</v>
      </c>
      <c r="J224">
        <v>9.2067988668555242E-2</v>
      </c>
      <c r="K224">
        <v>5.3824362606232287E-2</v>
      </c>
    </row>
    <row r="225" spans="1:11" customFormat="1" x14ac:dyDescent="0.25">
      <c r="A225" t="s">
        <v>6131</v>
      </c>
      <c r="B225">
        <v>2015</v>
      </c>
      <c r="C225" t="s">
        <v>433</v>
      </c>
      <c r="D225" t="s">
        <v>102</v>
      </c>
      <c r="E225">
        <v>38</v>
      </c>
      <c r="F225" t="s">
        <v>5863</v>
      </c>
      <c r="G225">
        <v>0</v>
      </c>
      <c r="H225" t="s">
        <v>5863</v>
      </c>
      <c r="I225">
        <v>33</v>
      </c>
      <c r="J225" t="s">
        <v>5863</v>
      </c>
      <c r="K225" t="s">
        <v>74</v>
      </c>
    </row>
    <row r="226" spans="1:11" customFormat="1" x14ac:dyDescent="0.25">
      <c r="A226" t="s">
        <v>6132</v>
      </c>
      <c r="B226">
        <v>2015</v>
      </c>
      <c r="C226" t="s">
        <v>124</v>
      </c>
      <c r="D226" t="s">
        <v>42</v>
      </c>
      <c r="E226">
        <v>34764</v>
      </c>
      <c r="F226">
        <v>4175</v>
      </c>
      <c r="G226">
        <v>2239</v>
      </c>
      <c r="H226">
        <v>30589</v>
      </c>
      <c r="I226">
        <v>33773</v>
      </c>
      <c r="J226">
        <v>0.1200955010930848</v>
      </c>
      <c r="K226">
        <v>6.4405707053273503E-2</v>
      </c>
    </row>
    <row r="227" spans="1:11" customFormat="1" x14ac:dyDescent="0.25">
      <c r="A227" t="s">
        <v>6133</v>
      </c>
      <c r="B227">
        <v>2015</v>
      </c>
      <c r="C227" t="s">
        <v>123</v>
      </c>
      <c r="D227" t="s">
        <v>42</v>
      </c>
      <c r="E227">
        <v>35397</v>
      </c>
      <c r="F227">
        <v>2798</v>
      </c>
      <c r="G227">
        <v>2171</v>
      </c>
      <c r="H227">
        <v>32599</v>
      </c>
      <c r="I227">
        <v>33545</v>
      </c>
      <c r="J227">
        <v>7.9046246857078284E-2</v>
      </c>
      <c r="K227">
        <v>6.1332881317625793E-2</v>
      </c>
    </row>
    <row r="228" spans="1:11" customFormat="1" x14ac:dyDescent="0.25">
      <c r="A228" t="s">
        <v>6134</v>
      </c>
      <c r="B228">
        <v>2015</v>
      </c>
      <c r="C228" t="s">
        <v>369</v>
      </c>
      <c r="D228" t="s">
        <v>42</v>
      </c>
      <c r="E228">
        <v>12634</v>
      </c>
      <c r="F228">
        <v>775</v>
      </c>
      <c r="G228">
        <v>594</v>
      </c>
      <c r="H228">
        <v>11859</v>
      </c>
      <c r="I228">
        <v>12165</v>
      </c>
      <c r="J228">
        <v>6.1342409371537121E-2</v>
      </c>
      <c r="K228">
        <v>4.7015988602184582E-2</v>
      </c>
    </row>
    <row r="229" spans="1:11" customFormat="1" x14ac:dyDescent="0.25">
      <c r="A229" t="s">
        <v>6135</v>
      </c>
      <c r="B229">
        <v>2015</v>
      </c>
      <c r="C229" t="s">
        <v>376</v>
      </c>
      <c r="D229" t="s">
        <v>42</v>
      </c>
      <c r="E229">
        <v>8240</v>
      </c>
      <c r="F229">
        <v>515</v>
      </c>
      <c r="G229">
        <v>577</v>
      </c>
      <c r="H229">
        <v>7725</v>
      </c>
      <c r="I229">
        <v>7855</v>
      </c>
      <c r="J229">
        <v>6.25E-2</v>
      </c>
      <c r="K229">
        <v>7.0024271844660188E-2</v>
      </c>
    </row>
    <row r="230" spans="1:11" customFormat="1" x14ac:dyDescent="0.25">
      <c r="A230" t="s">
        <v>6136</v>
      </c>
      <c r="B230">
        <v>2015</v>
      </c>
      <c r="C230" t="s">
        <v>382</v>
      </c>
      <c r="D230" t="s">
        <v>42</v>
      </c>
      <c r="E230">
        <v>6008</v>
      </c>
      <c r="F230">
        <v>452</v>
      </c>
      <c r="G230">
        <v>415</v>
      </c>
      <c r="H230">
        <v>5556</v>
      </c>
      <c r="I230">
        <v>5936</v>
      </c>
      <c r="J230">
        <v>7.5233022636484681E-2</v>
      </c>
      <c r="K230">
        <v>6.9074567243675097E-2</v>
      </c>
    </row>
    <row r="231" spans="1:11" customFormat="1" x14ac:dyDescent="0.25">
      <c r="A231" t="s">
        <v>6137</v>
      </c>
      <c r="B231">
        <v>2015</v>
      </c>
      <c r="C231" t="s">
        <v>391</v>
      </c>
      <c r="D231" t="s">
        <v>42</v>
      </c>
      <c r="E231">
        <v>1153</v>
      </c>
      <c r="F231">
        <v>217</v>
      </c>
      <c r="G231">
        <v>222</v>
      </c>
      <c r="H231">
        <v>936</v>
      </c>
      <c r="I231">
        <v>980</v>
      </c>
      <c r="J231">
        <v>0.18820468343451871</v>
      </c>
      <c r="K231">
        <v>0.19254119687771029</v>
      </c>
    </row>
    <row r="232" spans="1:11" customFormat="1" x14ac:dyDescent="0.25">
      <c r="A232" t="s">
        <v>6138</v>
      </c>
      <c r="B232">
        <v>2015</v>
      </c>
      <c r="C232" t="s">
        <v>394</v>
      </c>
      <c r="D232" t="s">
        <v>42</v>
      </c>
      <c r="E232">
        <v>9524</v>
      </c>
      <c r="F232">
        <v>715</v>
      </c>
      <c r="G232">
        <v>759</v>
      </c>
      <c r="H232">
        <v>8809</v>
      </c>
      <c r="I232">
        <v>9153</v>
      </c>
      <c r="J232">
        <v>7.5073498530029398E-2</v>
      </c>
      <c r="K232">
        <v>7.9693406131877365E-2</v>
      </c>
    </row>
    <row r="233" spans="1:11" customFormat="1" x14ac:dyDescent="0.25">
      <c r="A233" t="s">
        <v>6139</v>
      </c>
      <c r="B233">
        <v>2015</v>
      </c>
      <c r="C233" t="s">
        <v>43</v>
      </c>
      <c r="D233" t="s">
        <v>42</v>
      </c>
      <c r="E233">
        <v>102490</v>
      </c>
      <c r="F233">
        <v>4985</v>
      </c>
      <c r="G233">
        <v>4698</v>
      </c>
      <c r="H233">
        <v>97505</v>
      </c>
      <c r="I233">
        <v>95659</v>
      </c>
      <c r="J233">
        <v>4.863889159918041E-2</v>
      </c>
      <c r="K233">
        <v>4.5838618401795303E-2</v>
      </c>
    </row>
    <row r="234" spans="1:11" customFormat="1" x14ac:dyDescent="0.25">
      <c r="A234" t="s">
        <v>6140</v>
      </c>
      <c r="B234">
        <v>2015</v>
      </c>
      <c r="C234" t="s">
        <v>187</v>
      </c>
      <c r="D234" t="s">
        <v>42</v>
      </c>
      <c r="E234">
        <v>1586</v>
      </c>
      <c r="F234">
        <v>97</v>
      </c>
      <c r="G234">
        <v>125</v>
      </c>
      <c r="H234">
        <v>1489</v>
      </c>
      <c r="I234">
        <v>1523</v>
      </c>
      <c r="J234">
        <v>6.1160151324085747E-2</v>
      </c>
      <c r="K234">
        <v>7.8814627994955866E-2</v>
      </c>
    </row>
    <row r="235" spans="1:11" customFormat="1" x14ac:dyDescent="0.25">
      <c r="A235" t="s">
        <v>6141</v>
      </c>
      <c r="B235">
        <v>2015</v>
      </c>
      <c r="C235" t="s">
        <v>413</v>
      </c>
      <c r="D235" t="s">
        <v>42</v>
      </c>
      <c r="E235">
        <v>292464</v>
      </c>
      <c r="F235" t="s">
        <v>74</v>
      </c>
      <c r="G235" t="s">
        <v>74</v>
      </c>
      <c r="H235" t="s">
        <v>74</v>
      </c>
      <c r="I235">
        <v>279470</v>
      </c>
      <c r="J235" t="s">
        <v>74</v>
      </c>
      <c r="K235" t="s">
        <v>74</v>
      </c>
    </row>
    <row r="236" spans="1:11" customFormat="1" x14ac:dyDescent="0.25">
      <c r="A236" t="s">
        <v>6142</v>
      </c>
      <c r="B236">
        <v>2015</v>
      </c>
      <c r="C236" t="s">
        <v>420</v>
      </c>
      <c r="D236" t="s">
        <v>42</v>
      </c>
      <c r="E236">
        <v>70042</v>
      </c>
      <c r="F236">
        <v>4895</v>
      </c>
      <c r="G236">
        <v>4413</v>
      </c>
      <c r="H236">
        <v>65147</v>
      </c>
      <c r="I236">
        <v>68435</v>
      </c>
      <c r="J236">
        <v>6.9886639444904489E-2</v>
      </c>
      <c r="K236">
        <v>6.300505411039091E-2</v>
      </c>
    </row>
    <row r="237" spans="1:11" customFormat="1" x14ac:dyDescent="0.25">
      <c r="A237" t="s">
        <v>6143</v>
      </c>
      <c r="B237">
        <v>2015</v>
      </c>
      <c r="C237" t="s">
        <v>426</v>
      </c>
      <c r="D237" t="s">
        <v>42</v>
      </c>
      <c r="E237">
        <v>10226</v>
      </c>
      <c r="F237">
        <v>567</v>
      </c>
      <c r="G237">
        <v>691</v>
      </c>
      <c r="H237">
        <v>9659</v>
      </c>
      <c r="I237">
        <v>10054</v>
      </c>
      <c r="J237">
        <v>5.5446900058673969E-2</v>
      </c>
      <c r="K237">
        <v>6.7572853510659101E-2</v>
      </c>
    </row>
    <row r="238" spans="1:11" customFormat="1" x14ac:dyDescent="0.25">
      <c r="A238" t="s">
        <v>6144</v>
      </c>
      <c r="B238">
        <v>2015</v>
      </c>
      <c r="C238" t="s">
        <v>433</v>
      </c>
      <c r="D238" t="s">
        <v>42</v>
      </c>
      <c r="E238">
        <v>400</v>
      </c>
      <c r="F238">
        <v>64</v>
      </c>
      <c r="G238">
        <v>71</v>
      </c>
      <c r="H238">
        <v>336</v>
      </c>
      <c r="I238">
        <v>392</v>
      </c>
      <c r="J238">
        <v>0.16</v>
      </c>
      <c r="K238">
        <v>0.17749999999999999</v>
      </c>
    </row>
    <row r="239" spans="1:11" customFormat="1" x14ac:dyDescent="0.25">
      <c r="A239" t="s">
        <v>6145</v>
      </c>
      <c r="B239">
        <v>2015</v>
      </c>
      <c r="C239" t="s">
        <v>124</v>
      </c>
      <c r="D239" t="s">
        <v>361</v>
      </c>
      <c r="E239">
        <v>1308</v>
      </c>
      <c r="F239">
        <v>106</v>
      </c>
      <c r="G239">
        <v>103</v>
      </c>
      <c r="H239">
        <v>1202</v>
      </c>
      <c r="I239">
        <v>1285</v>
      </c>
      <c r="J239">
        <v>8.1039755351681952E-2</v>
      </c>
      <c r="K239">
        <v>7.8746177370030576E-2</v>
      </c>
    </row>
    <row r="240" spans="1:11" customFormat="1" x14ac:dyDescent="0.25">
      <c r="A240" t="s">
        <v>6146</v>
      </c>
      <c r="B240">
        <v>2015</v>
      </c>
      <c r="C240" t="s">
        <v>123</v>
      </c>
      <c r="D240" t="s">
        <v>361</v>
      </c>
      <c r="E240">
        <v>2584</v>
      </c>
      <c r="F240">
        <v>251</v>
      </c>
      <c r="G240">
        <v>172</v>
      </c>
      <c r="H240">
        <v>2333</v>
      </c>
      <c r="I240">
        <v>2401</v>
      </c>
      <c r="J240">
        <v>9.7136222910216716E-2</v>
      </c>
      <c r="K240">
        <v>6.6563467492260067E-2</v>
      </c>
    </row>
    <row r="241" spans="1:11" customFormat="1" x14ac:dyDescent="0.25">
      <c r="A241" t="s">
        <v>6147</v>
      </c>
      <c r="B241">
        <v>2015</v>
      </c>
      <c r="C241" t="s">
        <v>369</v>
      </c>
      <c r="D241" t="s">
        <v>361</v>
      </c>
      <c r="E241">
        <v>996</v>
      </c>
      <c r="F241">
        <v>78</v>
      </c>
      <c r="G241">
        <v>79</v>
      </c>
      <c r="H241">
        <v>918</v>
      </c>
      <c r="I241">
        <v>938</v>
      </c>
      <c r="J241">
        <v>7.8313253012048195E-2</v>
      </c>
      <c r="K241">
        <v>7.9317269076305222E-2</v>
      </c>
    </row>
    <row r="242" spans="1:11" customFormat="1" x14ac:dyDescent="0.25">
      <c r="A242" t="s">
        <v>6148</v>
      </c>
      <c r="B242">
        <v>2015</v>
      </c>
      <c r="C242" t="s">
        <v>413</v>
      </c>
      <c r="D242" t="s">
        <v>361</v>
      </c>
      <c r="E242">
        <v>5771</v>
      </c>
      <c r="F242" t="s">
        <v>74</v>
      </c>
      <c r="G242" t="s">
        <v>74</v>
      </c>
      <c r="H242" t="s">
        <v>74</v>
      </c>
      <c r="I242">
        <v>5465</v>
      </c>
      <c r="J242" t="s">
        <v>74</v>
      </c>
      <c r="K242" t="s">
        <v>74</v>
      </c>
    </row>
    <row r="243" spans="1:11" customFormat="1" x14ac:dyDescent="0.25">
      <c r="A243" t="s">
        <v>6149</v>
      </c>
      <c r="B243">
        <v>2015</v>
      </c>
      <c r="C243" t="s">
        <v>426</v>
      </c>
      <c r="D243" t="s">
        <v>361</v>
      </c>
      <c r="E243">
        <v>878</v>
      </c>
      <c r="F243">
        <v>82</v>
      </c>
      <c r="G243">
        <v>66</v>
      </c>
      <c r="H243">
        <v>796</v>
      </c>
      <c r="I243">
        <v>841</v>
      </c>
      <c r="J243">
        <v>9.3394077448747156E-2</v>
      </c>
      <c r="K243">
        <v>7.5170842824601361E-2</v>
      </c>
    </row>
    <row r="244" spans="1:11" customFormat="1" x14ac:dyDescent="0.25">
      <c r="A244" t="s">
        <v>6150</v>
      </c>
      <c r="B244">
        <v>2015</v>
      </c>
      <c r="C244" t="s">
        <v>433</v>
      </c>
      <c r="D244" t="s">
        <v>361</v>
      </c>
      <c r="E244">
        <v>5</v>
      </c>
      <c r="F244" t="s">
        <v>74</v>
      </c>
      <c r="G244" t="s">
        <v>74</v>
      </c>
      <c r="H244" t="s">
        <v>74</v>
      </c>
      <c r="I244" t="s">
        <v>74</v>
      </c>
      <c r="J244" t="s">
        <v>74</v>
      </c>
      <c r="K244" t="s">
        <v>74</v>
      </c>
    </row>
    <row r="245" spans="1:11" customFormat="1" x14ac:dyDescent="0.25">
      <c r="A245" t="s">
        <v>6151</v>
      </c>
      <c r="B245">
        <v>2015</v>
      </c>
      <c r="C245" t="s">
        <v>124</v>
      </c>
      <c r="D245" t="s">
        <v>889</v>
      </c>
      <c r="E245">
        <v>4804</v>
      </c>
      <c r="F245" t="s">
        <v>74</v>
      </c>
      <c r="G245" t="s">
        <v>74</v>
      </c>
      <c r="H245" t="s">
        <v>74</v>
      </c>
      <c r="I245" t="s">
        <v>74</v>
      </c>
      <c r="J245" t="s">
        <v>74</v>
      </c>
      <c r="K245" t="s">
        <v>74</v>
      </c>
    </row>
    <row r="246" spans="1:11" customFormat="1" x14ac:dyDescent="0.25">
      <c r="A246" t="s">
        <v>6152</v>
      </c>
      <c r="B246">
        <v>2015</v>
      </c>
      <c r="C246" t="s">
        <v>123</v>
      </c>
      <c r="D246" t="s">
        <v>889</v>
      </c>
      <c r="E246">
        <v>5065</v>
      </c>
      <c r="F246" t="s">
        <v>74</v>
      </c>
      <c r="G246" t="s">
        <v>74</v>
      </c>
      <c r="H246" t="s">
        <v>74</v>
      </c>
      <c r="I246" t="s">
        <v>74</v>
      </c>
      <c r="J246" t="s">
        <v>74</v>
      </c>
      <c r="K246" t="s">
        <v>74</v>
      </c>
    </row>
    <row r="247" spans="1:11" customFormat="1" x14ac:dyDescent="0.25">
      <c r="A247" t="s">
        <v>6153</v>
      </c>
      <c r="B247">
        <v>2015</v>
      </c>
      <c r="C247" t="s">
        <v>369</v>
      </c>
      <c r="D247" t="s">
        <v>889</v>
      </c>
      <c r="E247">
        <v>1273</v>
      </c>
      <c r="F247" t="s">
        <v>74</v>
      </c>
      <c r="G247" t="s">
        <v>74</v>
      </c>
      <c r="H247" t="s">
        <v>74</v>
      </c>
      <c r="I247" t="s">
        <v>74</v>
      </c>
      <c r="J247" t="s">
        <v>74</v>
      </c>
      <c r="K247" t="s">
        <v>74</v>
      </c>
    </row>
    <row r="248" spans="1:11" customFormat="1" x14ac:dyDescent="0.25">
      <c r="A248" t="s">
        <v>6154</v>
      </c>
      <c r="B248">
        <v>2015</v>
      </c>
      <c r="C248" t="s">
        <v>376</v>
      </c>
      <c r="D248" t="s">
        <v>889</v>
      </c>
      <c r="E248">
        <v>760</v>
      </c>
      <c r="F248" t="s">
        <v>74</v>
      </c>
      <c r="G248" t="s">
        <v>74</v>
      </c>
      <c r="H248" t="s">
        <v>74</v>
      </c>
      <c r="I248" t="s">
        <v>74</v>
      </c>
      <c r="J248" t="s">
        <v>74</v>
      </c>
      <c r="K248" t="s">
        <v>74</v>
      </c>
    </row>
    <row r="249" spans="1:11" customFormat="1" x14ac:dyDescent="0.25">
      <c r="A249" t="s">
        <v>6155</v>
      </c>
      <c r="B249">
        <v>2015</v>
      </c>
      <c r="C249" t="s">
        <v>382</v>
      </c>
      <c r="D249" t="s">
        <v>889</v>
      </c>
      <c r="E249">
        <v>616</v>
      </c>
      <c r="F249" t="s">
        <v>74</v>
      </c>
      <c r="G249" t="s">
        <v>74</v>
      </c>
      <c r="H249" t="s">
        <v>74</v>
      </c>
      <c r="I249" t="s">
        <v>74</v>
      </c>
      <c r="J249" t="s">
        <v>74</v>
      </c>
      <c r="K249" t="s">
        <v>74</v>
      </c>
    </row>
    <row r="250" spans="1:11" customFormat="1" x14ac:dyDescent="0.25">
      <c r="A250" t="s">
        <v>6156</v>
      </c>
      <c r="B250">
        <v>2015</v>
      </c>
      <c r="C250" t="s">
        <v>388</v>
      </c>
      <c r="D250" t="s">
        <v>889</v>
      </c>
      <c r="E250">
        <v>7</v>
      </c>
      <c r="F250" t="s">
        <v>74</v>
      </c>
      <c r="G250" t="s">
        <v>74</v>
      </c>
      <c r="H250" t="s">
        <v>74</v>
      </c>
      <c r="I250" t="s">
        <v>74</v>
      </c>
      <c r="J250" t="s">
        <v>74</v>
      </c>
      <c r="K250" t="s">
        <v>74</v>
      </c>
    </row>
    <row r="251" spans="1:11" customFormat="1" x14ac:dyDescent="0.25">
      <c r="A251" t="s">
        <v>6157</v>
      </c>
      <c r="B251">
        <v>2015</v>
      </c>
      <c r="C251" t="s">
        <v>394</v>
      </c>
      <c r="D251" t="s">
        <v>889</v>
      </c>
      <c r="E251">
        <v>1224</v>
      </c>
      <c r="F251" t="s">
        <v>74</v>
      </c>
      <c r="G251" t="s">
        <v>74</v>
      </c>
      <c r="H251" t="s">
        <v>74</v>
      </c>
      <c r="I251" t="s">
        <v>74</v>
      </c>
      <c r="J251" t="s">
        <v>74</v>
      </c>
      <c r="K251" t="s">
        <v>74</v>
      </c>
    </row>
    <row r="252" spans="1:11" customFormat="1" x14ac:dyDescent="0.25">
      <c r="A252" t="s">
        <v>6158</v>
      </c>
      <c r="B252">
        <v>2015</v>
      </c>
      <c r="C252" t="s">
        <v>400</v>
      </c>
      <c r="D252" t="s">
        <v>889</v>
      </c>
      <c r="E252">
        <v>1</v>
      </c>
      <c r="F252" t="s">
        <v>74</v>
      </c>
      <c r="G252" t="s">
        <v>74</v>
      </c>
      <c r="H252" t="s">
        <v>74</v>
      </c>
      <c r="I252" t="s">
        <v>74</v>
      </c>
      <c r="J252" t="s">
        <v>74</v>
      </c>
      <c r="K252" t="s">
        <v>74</v>
      </c>
    </row>
    <row r="253" spans="1:11" customFormat="1" x14ac:dyDescent="0.25">
      <c r="A253" t="s">
        <v>6159</v>
      </c>
      <c r="B253">
        <v>2015</v>
      </c>
      <c r="C253" t="s">
        <v>43</v>
      </c>
      <c r="D253" t="s">
        <v>889</v>
      </c>
      <c r="E253">
        <v>15417</v>
      </c>
      <c r="F253" t="s">
        <v>74</v>
      </c>
      <c r="G253" t="s">
        <v>74</v>
      </c>
      <c r="H253" t="s">
        <v>74</v>
      </c>
      <c r="I253" t="s">
        <v>74</v>
      </c>
      <c r="J253" t="s">
        <v>74</v>
      </c>
      <c r="K253" t="s">
        <v>74</v>
      </c>
    </row>
    <row r="254" spans="1:11" customFormat="1" x14ac:dyDescent="0.25">
      <c r="A254" t="s">
        <v>6160</v>
      </c>
      <c r="B254">
        <v>2015</v>
      </c>
      <c r="C254" t="s">
        <v>187</v>
      </c>
      <c r="D254" t="s">
        <v>889</v>
      </c>
      <c r="E254">
        <v>119</v>
      </c>
      <c r="F254" t="s">
        <v>74</v>
      </c>
      <c r="G254" t="s">
        <v>74</v>
      </c>
      <c r="H254" t="s">
        <v>74</v>
      </c>
      <c r="I254" t="s">
        <v>74</v>
      </c>
      <c r="J254" t="s">
        <v>74</v>
      </c>
      <c r="K254" t="s">
        <v>74</v>
      </c>
    </row>
    <row r="255" spans="1:11" customFormat="1" x14ac:dyDescent="0.25">
      <c r="A255" t="s">
        <v>6161</v>
      </c>
      <c r="B255">
        <v>2015</v>
      </c>
      <c r="C255" t="s">
        <v>413</v>
      </c>
      <c r="D255" t="s">
        <v>889</v>
      </c>
      <c r="E255">
        <v>40647</v>
      </c>
      <c r="F255" t="s">
        <v>74</v>
      </c>
      <c r="G255" t="s">
        <v>74</v>
      </c>
      <c r="H255" t="s">
        <v>74</v>
      </c>
      <c r="I255" t="s">
        <v>74</v>
      </c>
      <c r="J255" t="s">
        <v>74</v>
      </c>
      <c r="K255" t="s">
        <v>74</v>
      </c>
    </row>
    <row r="256" spans="1:11" customFormat="1" x14ac:dyDescent="0.25">
      <c r="A256" t="s">
        <v>6162</v>
      </c>
      <c r="B256">
        <v>2015</v>
      </c>
      <c r="C256" t="s">
        <v>420</v>
      </c>
      <c r="D256" t="s">
        <v>889</v>
      </c>
      <c r="E256">
        <v>10352</v>
      </c>
      <c r="F256" t="s">
        <v>74</v>
      </c>
      <c r="G256" t="s">
        <v>74</v>
      </c>
      <c r="H256" t="s">
        <v>74</v>
      </c>
      <c r="I256" t="s">
        <v>74</v>
      </c>
      <c r="J256" t="s">
        <v>74</v>
      </c>
      <c r="K256" t="s">
        <v>74</v>
      </c>
    </row>
    <row r="257" spans="1:11" customFormat="1" x14ac:dyDescent="0.25">
      <c r="A257" t="s">
        <v>6163</v>
      </c>
      <c r="B257">
        <v>2015</v>
      </c>
      <c r="C257" t="s">
        <v>426</v>
      </c>
      <c r="D257" t="s">
        <v>889</v>
      </c>
      <c r="E257">
        <v>998</v>
      </c>
      <c r="F257" t="s">
        <v>74</v>
      </c>
      <c r="G257" t="s">
        <v>74</v>
      </c>
      <c r="H257" t="s">
        <v>74</v>
      </c>
      <c r="I257" t="s">
        <v>74</v>
      </c>
      <c r="J257" t="s">
        <v>74</v>
      </c>
      <c r="K257" t="s">
        <v>74</v>
      </c>
    </row>
    <row r="258" spans="1:11" customFormat="1" x14ac:dyDescent="0.25">
      <c r="A258" t="s">
        <v>6164</v>
      </c>
      <c r="B258">
        <v>2015</v>
      </c>
      <c r="C258" t="s">
        <v>433</v>
      </c>
      <c r="D258" t="s">
        <v>889</v>
      </c>
      <c r="E258">
        <v>11</v>
      </c>
      <c r="F258" t="s">
        <v>74</v>
      </c>
      <c r="G258" t="s">
        <v>74</v>
      </c>
      <c r="H258" t="s">
        <v>74</v>
      </c>
      <c r="I258" t="s">
        <v>74</v>
      </c>
      <c r="J258" t="s">
        <v>74</v>
      </c>
      <c r="K258" t="s">
        <v>74</v>
      </c>
    </row>
    <row r="259" spans="1:11" customFormat="1" x14ac:dyDescent="0.25">
      <c r="A259" t="s">
        <v>6165</v>
      </c>
      <c r="B259">
        <v>2016</v>
      </c>
      <c r="C259" t="s">
        <v>124</v>
      </c>
      <c r="D259" t="s">
        <v>4780</v>
      </c>
      <c r="E259">
        <v>10292</v>
      </c>
      <c r="F259" t="s">
        <v>74</v>
      </c>
      <c r="G259" t="s">
        <v>74</v>
      </c>
      <c r="H259" t="s">
        <v>74</v>
      </c>
      <c r="I259" t="s">
        <v>74</v>
      </c>
      <c r="J259" t="s">
        <v>74</v>
      </c>
      <c r="K259" t="s">
        <v>74</v>
      </c>
    </row>
    <row r="260" spans="1:11" customFormat="1" x14ac:dyDescent="0.25">
      <c r="A260" t="s">
        <v>6166</v>
      </c>
      <c r="B260">
        <v>2016</v>
      </c>
      <c r="C260" t="s">
        <v>123</v>
      </c>
      <c r="D260" t="s">
        <v>4780</v>
      </c>
      <c r="E260">
        <v>11547</v>
      </c>
      <c r="F260" t="s">
        <v>74</v>
      </c>
      <c r="G260" t="s">
        <v>74</v>
      </c>
      <c r="H260" t="s">
        <v>74</v>
      </c>
      <c r="I260" t="s">
        <v>74</v>
      </c>
      <c r="J260" t="s">
        <v>74</v>
      </c>
      <c r="K260" t="s">
        <v>74</v>
      </c>
    </row>
    <row r="261" spans="1:11" customFormat="1" x14ac:dyDescent="0.25">
      <c r="A261" t="s">
        <v>6167</v>
      </c>
      <c r="B261">
        <v>2016</v>
      </c>
      <c r="C261" t="s">
        <v>369</v>
      </c>
      <c r="D261" t="s">
        <v>4780</v>
      </c>
      <c r="E261">
        <v>2748</v>
      </c>
      <c r="F261" t="s">
        <v>74</v>
      </c>
      <c r="G261" t="s">
        <v>74</v>
      </c>
      <c r="H261" t="s">
        <v>74</v>
      </c>
      <c r="I261" t="s">
        <v>74</v>
      </c>
      <c r="J261" t="s">
        <v>74</v>
      </c>
      <c r="K261" t="s">
        <v>74</v>
      </c>
    </row>
    <row r="262" spans="1:11" customFormat="1" x14ac:dyDescent="0.25">
      <c r="A262" t="s">
        <v>6168</v>
      </c>
      <c r="B262">
        <v>2016</v>
      </c>
      <c r="C262" t="s">
        <v>376</v>
      </c>
      <c r="D262" t="s">
        <v>4780</v>
      </c>
      <c r="E262">
        <v>1735</v>
      </c>
      <c r="F262" t="s">
        <v>74</v>
      </c>
      <c r="G262" t="s">
        <v>74</v>
      </c>
      <c r="H262" t="s">
        <v>74</v>
      </c>
      <c r="I262" t="s">
        <v>74</v>
      </c>
      <c r="J262" t="s">
        <v>74</v>
      </c>
      <c r="K262" t="s">
        <v>74</v>
      </c>
    </row>
    <row r="263" spans="1:11" customFormat="1" x14ac:dyDescent="0.25">
      <c r="A263" t="s">
        <v>6169</v>
      </c>
      <c r="B263">
        <v>2016</v>
      </c>
      <c r="C263" t="s">
        <v>382</v>
      </c>
      <c r="D263" t="s">
        <v>4780</v>
      </c>
      <c r="E263">
        <v>1315</v>
      </c>
      <c r="F263" t="s">
        <v>74</v>
      </c>
      <c r="G263" t="s">
        <v>74</v>
      </c>
      <c r="H263" t="s">
        <v>74</v>
      </c>
      <c r="I263" t="s">
        <v>74</v>
      </c>
      <c r="J263" t="s">
        <v>74</v>
      </c>
      <c r="K263" t="s">
        <v>74</v>
      </c>
    </row>
    <row r="264" spans="1:11" customFormat="1" x14ac:dyDescent="0.25">
      <c r="A264" t="s">
        <v>6170</v>
      </c>
      <c r="B264">
        <v>2016</v>
      </c>
      <c r="C264" t="s">
        <v>388</v>
      </c>
      <c r="D264" t="s">
        <v>4780</v>
      </c>
      <c r="E264">
        <v>33</v>
      </c>
      <c r="F264" t="s">
        <v>74</v>
      </c>
      <c r="G264" t="s">
        <v>74</v>
      </c>
      <c r="H264" t="s">
        <v>74</v>
      </c>
      <c r="I264" t="s">
        <v>74</v>
      </c>
      <c r="J264" t="s">
        <v>74</v>
      </c>
      <c r="K264" t="s">
        <v>74</v>
      </c>
    </row>
    <row r="265" spans="1:11" customFormat="1" x14ac:dyDescent="0.25">
      <c r="A265" t="s">
        <v>6171</v>
      </c>
      <c r="B265">
        <v>2016</v>
      </c>
      <c r="C265" t="s">
        <v>394</v>
      </c>
      <c r="D265" t="s">
        <v>4780</v>
      </c>
      <c r="E265">
        <v>2457</v>
      </c>
      <c r="F265" t="s">
        <v>74</v>
      </c>
      <c r="G265" t="s">
        <v>74</v>
      </c>
      <c r="H265" t="s">
        <v>74</v>
      </c>
      <c r="I265" t="s">
        <v>74</v>
      </c>
      <c r="J265" t="s">
        <v>74</v>
      </c>
      <c r="K265" t="s">
        <v>74</v>
      </c>
    </row>
    <row r="266" spans="1:11" customFormat="1" x14ac:dyDescent="0.25">
      <c r="A266" t="s">
        <v>6172</v>
      </c>
      <c r="B266">
        <v>2016</v>
      </c>
      <c r="C266" t="s">
        <v>400</v>
      </c>
      <c r="D266" t="s">
        <v>4780</v>
      </c>
      <c r="E266">
        <v>8</v>
      </c>
      <c r="F266" t="s">
        <v>74</v>
      </c>
      <c r="G266" t="s">
        <v>74</v>
      </c>
      <c r="H266" t="s">
        <v>74</v>
      </c>
      <c r="I266" t="s">
        <v>74</v>
      </c>
      <c r="J266" t="s">
        <v>74</v>
      </c>
      <c r="K266" t="s">
        <v>74</v>
      </c>
    </row>
    <row r="267" spans="1:11" customFormat="1" x14ac:dyDescent="0.25">
      <c r="A267" t="s">
        <v>6173</v>
      </c>
      <c r="B267">
        <v>2016</v>
      </c>
      <c r="C267" t="s">
        <v>43</v>
      </c>
      <c r="D267" t="s">
        <v>4780</v>
      </c>
      <c r="E267">
        <v>31017</v>
      </c>
      <c r="F267" t="s">
        <v>74</v>
      </c>
      <c r="G267" t="s">
        <v>74</v>
      </c>
      <c r="H267" t="s">
        <v>74</v>
      </c>
      <c r="I267" t="s">
        <v>74</v>
      </c>
      <c r="J267" t="s">
        <v>74</v>
      </c>
      <c r="K267" t="s">
        <v>74</v>
      </c>
    </row>
    <row r="268" spans="1:11" customFormat="1" x14ac:dyDescent="0.25">
      <c r="A268" t="s">
        <v>6174</v>
      </c>
      <c r="B268">
        <v>2016</v>
      </c>
      <c r="C268" t="s">
        <v>187</v>
      </c>
      <c r="D268" t="s">
        <v>4780</v>
      </c>
      <c r="E268">
        <v>279</v>
      </c>
      <c r="F268" t="s">
        <v>74</v>
      </c>
      <c r="G268" t="s">
        <v>74</v>
      </c>
      <c r="H268" t="s">
        <v>74</v>
      </c>
      <c r="I268" t="s">
        <v>74</v>
      </c>
      <c r="J268" t="s">
        <v>74</v>
      </c>
      <c r="K268" t="s">
        <v>74</v>
      </c>
    </row>
    <row r="269" spans="1:11" customFormat="1" x14ac:dyDescent="0.25">
      <c r="A269" t="s">
        <v>6175</v>
      </c>
      <c r="B269">
        <v>2016</v>
      </c>
      <c r="C269" t="s">
        <v>413</v>
      </c>
      <c r="D269" t="s">
        <v>4780</v>
      </c>
      <c r="E269">
        <v>84063</v>
      </c>
      <c r="F269" t="s">
        <v>74</v>
      </c>
      <c r="G269" t="s">
        <v>74</v>
      </c>
      <c r="H269" t="s">
        <v>74</v>
      </c>
      <c r="I269" t="s">
        <v>74</v>
      </c>
      <c r="J269" t="s">
        <v>74</v>
      </c>
      <c r="K269" t="s">
        <v>74</v>
      </c>
    </row>
    <row r="270" spans="1:11" customFormat="1" x14ac:dyDescent="0.25">
      <c r="A270" t="s">
        <v>6176</v>
      </c>
      <c r="B270">
        <v>2016</v>
      </c>
      <c r="C270" t="s">
        <v>420</v>
      </c>
      <c r="D270" t="s">
        <v>4780</v>
      </c>
      <c r="E270">
        <v>20270</v>
      </c>
      <c r="F270" t="s">
        <v>74</v>
      </c>
      <c r="G270" t="s">
        <v>74</v>
      </c>
      <c r="H270" t="s">
        <v>74</v>
      </c>
      <c r="I270" t="s">
        <v>74</v>
      </c>
      <c r="J270" t="s">
        <v>74</v>
      </c>
      <c r="K270" t="s">
        <v>74</v>
      </c>
    </row>
    <row r="271" spans="1:11" customFormat="1" x14ac:dyDescent="0.25">
      <c r="A271" t="s">
        <v>6177</v>
      </c>
      <c r="B271">
        <v>2016</v>
      </c>
      <c r="C271" t="s">
        <v>426</v>
      </c>
      <c r="D271" t="s">
        <v>4780</v>
      </c>
      <c r="E271">
        <v>2284</v>
      </c>
      <c r="F271" t="s">
        <v>74</v>
      </c>
      <c r="G271" t="s">
        <v>74</v>
      </c>
      <c r="H271" t="s">
        <v>74</v>
      </c>
      <c r="I271" t="s">
        <v>74</v>
      </c>
      <c r="J271" t="s">
        <v>74</v>
      </c>
      <c r="K271" t="s">
        <v>74</v>
      </c>
    </row>
    <row r="272" spans="1:11" customFormat="1" x14ac:dyDescent="0.25">
      <c r="A272" t="s">
        <v>6178</v>
      </c>
      <c r="B272">
        <v>2016</v>
      </c>
      <c r="C272" t="s">
        <v>433</v>
      </c>
      <c r="D272" t="s">
        <v>4780</v>
      </c>
      <c r="E272">
        <v>78</v>
      </c>
      <c r="F272" t="s">
        <v>74</v>
      </c>
      <c r="G272" t="s">
        <v>74</v>
      </c>
      <c r="H272" t="s">
        <v>74</v>
      </c>
      <c r="I272" t="s">
        <v>74</v>
      </c>
      <c r="J272" t="s">
        <v>74</v>
      </c>
      <c r="K272" t="s">
        <v>74</v>
      </c>
    </row>
    <row r="273" spans="1:11" customFormat="1" x14ac:dyDescent="0.25">
      <c r="A273" t="s">
        <v>6179</v>
      </c>
      <c r="B273">
        <v>2016</v>
      </c>
      <c r="C273" t="s">
        <v>124</v>
      </c>
      <c r="D273" t="s">
        <v>848</v>
      </c>
      <c r="E273">
        <v>5318</v>
      </c>
      <c r="F273" t="s">
        <v>74</v>
      </c>
      <c r="G273" t="s">
        <v>74</v>
      </c>
      <c r="H273" t="s">
        <v>74</v>
      </c>
      <c r="I273" t="s">
        <v>74</v>
      </c>
      <c r="J273" t="s">
        <v>74</v>
      </c>
      <c r="K273" t="s">
        <v>74</v>
      </c>
    </row>
    <row r="274" spans="1:11" customFormat="1" x14ac:dyDescent="0.25">
      <c r="A274" t="s">
        <v>6180</v>
      </c>
      <c r="B274">
        <v>2016</v>
      </c>
      <c r="C274" t="s">
        <v>123</v>
      </c>
      <c r="D274" t="s">
        <v>848</v>
      </c>
      <c r="E274">
        <v>6189</v>
      </c>
      <c r="F274" t="s">
        <v>74</v>
      </c>
      <c r="G274" t="s">
        <v>74</v>
      </c>
      <c r="H274" t="s">
        <v>74</v>
      </c>
      <c r="I274" t="s">
        <v>74</v>
      </c>
      <c r="J274" t="s">
        <v>74</v>
      </c>
      <c r="K274" t="s">
        <v>74</v>
      </c>
    </row>
    <row r="275" spans="1:11" customFormat="1" x14ac:dyDescent="0.25">
      <c r="A275" t="s">
        <v>6181</v>
      </c>
      <c r="B275">
        <v>2016</v>
      </c>
      <c r="C275" t="s">
        <v>369</v>
      </c>
      <c r="D275" t="s">
        <v>848</v>
      </c>
      <c r="E275">
        <v>1423</v>
      </c>
      <c r="F275" t="s">
        <v>74</v>
      </c>
      <c r="G275" t="s">
        <v>74</v>
      </c>
      <c r="H275" t="s">
        <v>74</v>
      </c>
      <c r="I275" t="s">
        <v>74</v>
      </c>
      <c r="J275" t="s">
        <v>74</v>
      </c>
      <c r="K275" t="s">
        <v>74</v>
      </c>
    </row>
    <row r="276" spans="1:11" customFormat="1" x14ac:dyDescent="0.25">
      <c r="A276" t="s">
        <v>6182</v>
      </c>
      <c r="B276">
        <v>2016</v>
      </c>
      <c r="C276" t="s">
        <v>376</v>
      </c>
      <c r="D276" t="s">
        <v>848</v>
      </c>
      <c r="E276">
        <v>960</v>
      </c>
      <c r="F276" t="s">
        <v>74</v>
      </c>
      <c r="G276" t="s">
        <v>74</v>
      </c>
      <c r="H276" t="s">
        <v>74</v>
      </c>
      <c r="I276" t="s">
        <v>74</v>
      </c>
      <c r="J276" t="s">
        <v>74</v>
      </c>
      <c r="K276" t="s">
        <v>74</v>
      </c>
    </row>
    <row r="277" spans="1:11" customFormat="1" x14ac:dyDescent="0.25">
      <c r="A277" t="s">
        <v>6183</v>
      </c>
      <c r="B277">
        <v>2016</v>
      </c>
      <c r="C277" t="s">
        <v>382</v>
      </c>
      <c r="D277" t="s">
        <v>848</v>
      </c>
      <c r="E277">
        <v>682</v>
      </c>
      <c r="F277" t="s">
        <v>74</v>
      </c>
      <c r="G277" t="s">
        <v>74</v>
      </c>
      <c r="H277" t="s">
        <v>74</v>
      </c>
      <c r="I277" t="s">
        <v>74</v>
      </c>
      <c r="J277" t="s">
        <v>74</v>
      </c>
      <c r="K277" t="s">
        <v>74</v>
      </c>
    </row>
    <row r="278" spans="1:11" customFormat="1" x14ac:dyDescent="0.25">
      <c r="A278" t="s">
        <v>6184</v>
      </c>
      <c r="B278">
        <v>2016</v>
      </c>
      <c r="C278" t="s">
        <v>388</v>
      </c>
      <c r="D278" t="s">
        <v>848</v>
      </c>
      <c r="E278">
        <v>25</v>
      </c>
      <c r="F278" t="s">
        <v>74</v>
      </c>
      <c r="G278" t="s">
        <v>74</v>
      </c>
      <c r="H278" t="s">
        <v>74</v>
      </c>
      <c r="I278" t="s">
        <v>74</v>
      </c>
      <c r="J278" t="s">
        <v>74</v>
      </c>
      <c r="K278" t="s">
        <v>74</v>
      </c>
    </row>
    <row r="279" spans="1:11" customFormat="1" x14ac:dyDescent="0.25">
      <c r="A279" t="s">
        <v>6185</v>
      </c>
      <c r="B279">
        <v>2016</v>
      </c>
      <c r="C279" t="s">
        <v>394</v>
      </c>
      <c r="D279" t="s">
        <v>848</v>
      </c>
      <c r="E279">
        <v>1215</v>
      </c>
      <c r="F279" t="s">
        <v>74</v>
      </c>
      <c r="G279" t="s">
        <v>74</v>
      </c>
      <c r="H279" t="s">
        <v>74</v>
      </c>
      <c r="I279" t="s">
        <v>74</v>
      </c>
      <c r="J279" t="s">
        <v>74</v>
      </c>
      <c r="K279" t="s">
        <v>74</v>
      </c>
    </row>
    <row r="280" spans="1:11" customFormat="1" x14ac:dyDescent="0.25">
      <c r="A280" t="s">
        <v>6186</v>
      </c>
      <c r="B280">
        <v>2016</v>
      </c>
      <c r="C280" t="s">
        <v>400</v>
      </c>
      <c r="D280" t="s">
        <v>848</v>
      </c>
      <c r="E280">
        <v>7</v>
      </c>
      <c r="F280" t="s">
        <v>74</v>
      </c>
      <c r="G280" t="s">
        <v>74</v>
      </c>
      <c r="H280" t="s">
        <v>74</v>
      </c>
      <c r="I280" t="s">
        <v>74</v>
      </c>
      <c r="J280" t="s">
        <v>74</v>
      </c>
      <c r="K280" t="s">
        <v>74</v>
      </c>
    </row>
    <row r="281" spans="1:11" customFormat="1" x14ac:dyDescent="0.25">
      <c r="A281" t="s">
        <v>6187</v>
      </c>
      <c r="B281">
        <v>2016</v>
      </c>
      <c r="C281" t="s">
        <v>43</v>
      </c>
      <c r="D281" t="s">
        <v>848</v>
      </c>
      <c r="E281">
        <v>15417</v>
      </c>
      <c r="F281" t="s">
        <v>74</v>
      </c>
      <c r="G281" t="s">
        <v>74</v>
      </c>
      <c r="H281" t="s">
        <v>74</v>
      </c>
      <c r="I281" t="s">
        <v>74</v>
      </c>
      <c r="J281" t="s">
        <v>74</v>
      </c>
      <c r="K281" t="s">
        <v>74</v>
      </c>
    </row>
    <row r="282" spans="1:11" customFormat="1" x14ac:dyDescent="0.25">
      <c r="A282" t="s">
        <v>6188</v>
      </c>
      <c r="B282">
        <v>2016</v>
      </c>
      <c r="C282" t="s">
        <v>187</v>
      </c>
      <c r="D282" t="s">
        <v>848</v>
      </c>
      <c r="E282">
        <v>152</v>
      </c>
      <c r="F282" t="s">
        <v>74</v>
      </c>
      <c r="G282" t="s">
        <v>74</v>
      </c>
      <c r="H282" t="s">
        <v>74</v>
      </c>
      <c r="I282" t="s">
        <v>74</v>
      </c>
      <c r="J282" t="s">
        <v>74</v>
      </c>
      <c r="K282" t="s">
        <v>74</v>
      </c>
    </row>
    <row r="283" spans="1:11" customFormat="1" x14ac:dyDescent="0.25">
      <c r="A283" t="s">
        <v>6189</v>
      </c>
      <c r="B283">
        <v>2016</v>
      </c>
      <c r="C283" t="s">
        <v>413</v>
      </c>
      <c r="D283" t="s">
        <v>848</v>
      </c>
      <c r="E283">
        <v>42522</v>
      </c>
      <c r="F283" t="s">
        <v>74</v>
      </c>
      <c r="G283" t="s">
        <v>74</v>
      </c>
      <c r="H283" t="s">
        <v>74</v>
      </c>
      <c r="I283" t="s">
        <v>74</v>
      </c>
      <c r="J283" t="s">
        <v>74</v>
      </c>
      <c r="K283" t="s">
        <v>74</v>
      </c>
    </row>
    <row r="284" spans="1:11" customFormat="1" x14ac:dyDescent="0.25">
      <c r="A284" t="s">
        <v>6190</v>
      </c>
      <c r="B284">
        <v>2016</v>
      </c>
      <c r="C284" t="s">
        <v>420</v>
      </c>
      <c r="D284" t="s">
        <v>848</v>
      </c>
      <c r="E284">
        <v>9823</v>
      </c>
      <c r="F284" t="s">
        <v>74</v>
      </c>
      <c r="G284" t="s">
        <v>74</v>
      </c>
      <c r="H284" t="s">
        <v>74</v>
      </c>
      <c r="I284" t="s">
        <v>74</v>
      </c>
      <c r="J284" t="s">
        <v>74</v>
      </c>
      <c r="K284" t="s">
        <v>74</v>
      </c>
    </row>
    <row r="285" spans="1:11" customFormat="1" x14ac:dyDescent="0.25">
      <c r="A285" t="s">
        <v>6191</v>
      </c>
      <c r="B285">
        <v>2016</v>
      </c>
      <c r="C285" t="s">
        <v>426</v>
      </c>
      <c r="D285" t="s">
        <v>848</v>
      </c>
      <c r="E285">
        <v>1243</v>
      </c>
      <c r="F285" t="s">
        <v>74</v>
      </c>
      <c r="G285" t="s">
        <v>74</v>
      </c>
      <c r="H285" t="s">
        <v>74</v>
      </c>
      <c r="I285" t="s">
        <v>74</v>
      </c>
      <c r="J285" t="s">
        <v>74</v>
      </c>
      <c r="K285" t="s">
        <v>74</v>
      </c>
    </row>
    <row r="286" spans="1:11" customFormat="1" x14ac:dyDescent="0.25">
      <c r="A286" t="s">
        <v>6192</v>
      </c>
      <c r="B286">
        <v>2016</v>
      </c>
      <c r="C286" t="s">
        <v>433</v>
      </c>
      <c r="D286" t="s">
        <v>848</v>
      </c>
      <c r="E286">
        <v>68</v>
      </c>
      <c r="F286" t="s">
        <v>74</v>
      </c>
      <c r="G286" t="s">
        <v>74</v>
      </c>
      <c r="H286" t="s">
        <v>74</v>
      </c>
      <c r="I286" t="s">
        <v>74</v>
      </c>
      <c r="J286" t="s">
        <v>74</v>
      </c>
      <c r="K286" t="s">
        <v>74</v>
      </c>
    </row>
    <row r="287" spans="1:11" customFormat="1" x14ac:dyDescent="0.25">
      <c r="A287" t="s">
        <v>6193</v>
      </c>
      <c r="B287">
        <v>2016</v>
      </c>
      <c r="C287" t="s">
        <v>124</v>
      </c>
      <c r="D287" t="s">
        <v>354</v>
      </c>
      <c r="E287">
        <v>13261</v>
      </c>
      <c r="F287">
        <v>1721</v>
      </c>
      <c r="G287">
        <v>974</v>
      </c>
      <c r="H287">
        <v>11540</v>
      </c>
      <c r="I287">
        <v>11631</v>
      </c>
      <c r="J287">
        <v>0.12977905135359319</v>
      </c>
      <c r="K287">
        <v>7.344845788402081E-2</v>
      </c>
    </row>
    <row r="288" spans="1:11" customFormat="1" x14ac:dyDescent="0.25">
      <c r="A288" t="s">
        <v>6194</v>
      </c>
      <c r="B288">
        <v>2016</v>
      </c>
      <c r="C288" t="s">
        <v>123</v>
      </c>
      <c r="D288" t="s">
        <v>354</v>
      </c>
      <c r="E288">
        <v>11775</v>
      </c>
      <c r="F288">
        <v>1012</v>
      </c>
      <c r="G288">
        <v>853</v>
      </c>
      <c r="H288">
        <v>10763</v>
      </c>
      <c r="I288">
        <v>10832</v>
      </c>
      <c r="J288">
        <v>8.59447983014862E-2</v>
      </c>
      <c r="K288">
        <v>7.244161358811041E-2</v>
      </c>
    </row>
    <row r="289" spans="1:11" customFormat="1" x14ac:dyDescent="0.25">
      <c r="A289" t="s">
        <v>6195</v>
      </c>
      <c r="B289">
        <v>2016</v>
      </c>
      <c r="C289" t="s">
        <v>369</v>
      </c>
      <c r="D289" t="s">
        <v>354</v>
      </c>
      <c r="E289">
        <v>3235</v>
      </c>
      <c r="F289">
        <v>266</v>
      </c>
      <c r="G289">
        <v>199</v>
      </c>
      <c r="H289">
        <v>2969</v>
      </c>
      <c r="I289">
        <v>3103</v>
      </c>
      <c r="J289">
        <v>8.2225656877897985E-2</v>
      </c>
      <c r="K289">
        <v>6.1514683153013908E-2</v>
      </c>
    </row>
    <row r="290" spans="1:11" customFormat="1" x14ac:dyDescent="0.25">
      <c r="A290" t="s">
        <v>6196</v>
      </c>
      <c r="B290">
        <v>2016</v>
      </c>
      <c r="C290" t="s">
        <v>376</v>
      </c>
      <c r="D290" t="s">
        <v>354</v>
      </c>
      <c r="E290">
        <v>3345</v>
      </c>
      <c r="F290">
        <v>288</v>
      </c>
      <c r="G290">
        <v>317</v>
      </c>
      <c r="H290">
        <v>3057</v>
      </c>
      <c r="I290">
        <v>3139</v>
      </c>
      <c r="J290">
        <v>8.6098654708520184E-2</v>
      </c>
      <c r="K290">
        <v>9.4768310911808665E-2</v>
      </c>
    </row>
    <row r="291" spans="1:11" customFormat="1" x14ac:dyDescent="0.25">
      <c r="A291" t="s">
        <v>6197</v>
      </c>
      <c r="B291">
        <v>2016</v>
      </c>
      <c r="C291" t="s">
        <v>382</v>
      </c>
      <c r="D291" t="s">
        <v>354</v>
      </c>
      <c r="E291">
        <v>2347</v>
      </c>
      <c r="F291">
        <v>210</v>
      </c>
      <c r="G291">
        <v>173</v>
      </c>
      <c r="H291">
        <v>2137</v>
      </c>
      <c r="I291">
        <v>2273</v>
      </c>
      <c r="J291">
        <v>8.9475926714955259E-2</v>
      </c>
      <c r="K291">
        <v>7.3711120579463149E-2</v>
      </c>
    </row>
    <row r="292" spans="1:11" customFormat="1" x14ac:dyDescent="0.25">
      <c r="A292" t="s">
        <v>6198</v>
      </c>
      <c r="B292">
        <v>2016</v>
      </c>
      <c r="C292" t="s">
        <v>388</v>
      </c>
      <c r="D292" t="s">
        <v>354</v>
      </c>
      <c r="E292">
        <v>133</v>
      </c>
      <c r="F292">
        <v>41</v>
      </c>
      <c r="G292">
        <v>25</v>
      </c>
      <c r="H292">
        <v>92</v>
      </c>
      <c r="I292">
        <v>116</v>
      </c>
      <c r="J292">
        <v>0.30827067669172931</v>
      </c>
      <c r="K292">
        <v>0.18796992481203009</v>
      </c>
    </row>
    <row r="293" spans="1:11" customFormat="1" x14ac:dyDescent="0.25">
      <c r="A293" t="s">
        <v>6199</v>
      </c>
      <c r="B293">
        <v>2016</v>
      </c>
      <c r="C293" t="s">
        <v>394</v>
      </c>
      <c r="D293" t="s">
        <v>354</v>
      </c>
      <c r="E293">
        <v>4014</v>
      </c>
      <c r="F293">
        <v>391</v>
      </c>
      <c r="G293">
        <v>272</v>
      </c>
      <c r="H293">
        <v>3623</v>
      </c>
      <c r="I293">
        <v>3850</v>
      </c>
      <c r="J293">
        <v>9.7409068261086196E-2</v>
      </c>
      <c r="K293">
        <v>6.7762830094668658E-2</v>
      </c>
    </row>
    <row r="294" spans="1:11" customFormat="1" x14ac:dyDescent="0.25">
      <c r="A294" t="s">
        <v>6200</v>
      </c>
      <c r="B294">
        <v>2016</v>
      </c>
      <c r="C294" t="s">
        <v>400</v>
      </c>
      <c r="D294" t="s">
        <v>354</v>
      </c>
      <c r="E294">
        <v>97</v>
      </c>
      <c r="F294" t="s">
        <v>74</v>
      </c>
      <c r="G294" t="s">
        <v>74</v>
      </c>
      <c r="H294" t="s">
        <v>74</v>
      </c>
      <c r="I294" t="s">
        <v>74</v>
      </c>
      <c r="J294" t="s">
        <v>74</v>
      </c>
      <c r="K294" t="s">
        <v>74</v>
      </c>
    </row>
    <row r="295" spans="1:11" customFormat="1" x14ac:dyDescent="0.25">
      <c r="A295" t="s">
        <v>6201</v>
      </c>
      <c r="B295">
        <v>2016</v>
      </c>
      <c r="C295" t="s">
        <v>43</v>
      </c>
      <c r="D295" t="s">
        <v>354</v>
      </c>
      <c r="E295">
        <v>46252</v>
      </c>
      <c r="F295">
        <v>4716</v>
      </c>
      <c r="G295">
        <v>2420</v>
      </c>
      <c r="H295">
        <v>41536</v>
      </c>
      <c r="I295">
        <v>41468</v>
      </c>
      <c r="J295">
        <v>0.1019631583499092</v>
      </c>
      <c r="K295">
        <v>5.2322061748681141E-2</v>
      </c>
    </row>
    <row r="296" spans="1:11" customFormat="1" x14ac:dyDescent="0.25">
      <c r="A296" t="s">
        <v>6202</v>
      </c>
      <c r="B296">
        <v>2016</v>
      </c>
      <c r="C296" t="s">
        <v>187</v>
      </c>
      <c r="D296" t="s">
        <v>354</v>
      </c>
      <c r="E296">
        <v>651</v>
      </c>
      <c r="F296">
        <v>44</v>
      </c>
      <c r="G296">
        <v>33</v>
      </c>
      <c r="H296">
        <v>607</v>
      </c>
      <c r="I296">
        <v>578</v>
      </c>
      <c r="J296">
        <v>6.7588325652841785E-2</v>
      </c>
      <c r="K296">
        <v>5.0691244239631339E-2</v>
      </c>
    </row>
    <row r="297" spans="1:11" customFormat="1" x14ac:dyDescent="0.25">
      <c r="A297" t="s">
        <v>6203</v>
      </c>
      <c r="B297">
        <v>2016</v>
      </c>
      <c r="C297" t="s">
        <v>413</v>
      </c>
      <c r="D297" t="s">
        <v>354</v>
      </c>
      <c r="E297">
        <v>116605</v>
      </c>
      <c r="F297" t="s">
        <v>74</v>
      </c>
      <c r="G297" t="s">
        <v>74</v>
      </c>
      <c r="H297" t="s">
        <v>74</v>
      </c>
      <c r="I297">
        <v>105109</v>
      </c>
      <c r="J297" t="s">
        <v>74</v>
      </c>
      <c r="K297" t="s">
        <v>74</v>
      </c>
    </row>
    <row r="298" spans="1:11" customFormat="1" x14ac:dyDescent="0.25">
      <c r="A298" t="s">
        <v>6204</v>
      </c>
      <c r="B298">
        <v>2016</v>
      </c>
      <c r="C298" t="s">
        <v>420</v>
      </c>
      <c r="D298" t="s">
        <v>354</v>
      </c>
      <c r="E298">
        <v>27854</v>
      </c>
      <c r="F298">
        <v>1668</v>
      </c>
      <c r="G298">
        <v>2789</v>
      </c>
      <c r="H298">
        <v>26186</v>
      </c>
      <c r="I298">
        <v>24620</v>
      </c>
      <c r="J298">
        <v>5.988367918431823E-2</v>
      </c>
      <c r="K298">
        <v>0.1001292453507575</v>
      </c>
    </row>
    <row r="299" spans="1:11" customFormat="1" x14ac:dyDescent="0.25">
      <c r="A299" t="s">
        <v>6205</v>
      </c>
      <c r="B299">
        <v>2016</v>
      </c>
      <c r="C299" t="s">
        <v>426</v>
      </c>
      <c r="D299" t="s">
        <v>354</v>
      </c>
      <c r="E299">
        <v>3526</v>
      </c>
      <c r="F299">
        <v>297</v>
      </c>
      <c r="G299">
        <v>300</v>
      </c>
      <c r="H299">
        <v>3229</v>
      </c>
      <c r="I299">
        <v>3389</v>
      </c>
      <c r="J299">
        <v>8.4231423709585931E-2</v>
      </c>
      <c r="K299">
        <v>8.508224617129892E-2</v>
      </c>
    </row>
    <row r="300" spans="1:11" customFormat="1" x14ac:dyDescent="0.25">
      <c r="A300" t="s">
        <v>6206</v>
      </c>
      <c r="B300">
        <v>2016</v>
      </c>
      <c r="C300" t="s">
        <v>433</v>
      </c>
      <c r="D300" t="s">
        <v>354</v>
      </c>
      <c r="E300">
        <v>115</v>
      </c>
      <c r="F300">
        <v>15</v>
      </c>
      <c r="G300">
        <v>115</v>
      </c>
      <c r="H300">
        <v>100</v>
      </c>
      <c r="I300">
        <v>110</v>
      </c>
      <c r="J300">
        <v>0.13043478260869559</v>
      </c>
      <c r="K300">
        <v>1</v>
      </c>
    </row>
    <row r="301" spans="1:11" customFormat="1" x14ac:dyDescent="0.25">
      <c r="A301" t="s">
        <v>6207</v>
      </c>
      <c r="B301">
        <v>2016</v>
      </c>
      <c r="C301" t="s">
        <v>124</v>
      </c>
      <c r="D301" t="s">
        <v>356</v>
      </c>
      <c r="E301">
        <v>449</v>
      </c>
      <c r="F301">
        <v>61</v>
      </c>
      <c r="G301">
        <v>23</v>
      </c>
      <c r="H301">
        <v>388</v>
      </c>
      <c r="I301">
        <v>427</v>
      </c>
      <c r="J301">
        <v>0.13585746102449889</v>
      </c>
      <c r="K301">
        <v>5.1224944320712687E-2</v>
      </c>
    </row>
    <row r="302" spans="1:11" customFormat="1" x14ac:dyDescent="0.25">
      <c r="A302" t="s">
        <v>6208</v>
      </c>
      <c r="B302">
        <v>2016</v>
      </c>
      <c r="C302" t="s">
        <v>123</v>
      </c>
      <c r="D302" t="s">
        <v>356</v>
      </c>
      <c r="E302">
        <v>385</v>
      </c>
      <c r="F302">
        <v>82</v>
      </c>
      <c r="G302">
        <v>26</v>
      </c>
      <c r="H302">
        <v>303</v>
      </c>
      <c r="I302">
        <v>269</v>
      </c>
      <c r="J302">
        <v>0.212987012987013</v>
      </c>
      <c r="K302">
        <v>6.7532467532467527E-2</v>
      </c>
    </row>
    <row r="303" spans="1:11" customFormat="1" x14ac:dyDescent="0.25">
      <c r="A303" t="s">
        <v>6209</v>
      </c>
      <c r="B303">
        <v>2016</v>
      </c>
      <c r="C303" t="s">
        <v>369</v>
      </c>
      <c r="D303" t="s">
        <v>356</v>
      </c>
      <c r="E303">
        <v>163</v>
      </c>
      <c r="F303">
        <v>21</v>
      </c>
      <c r="G303">
        <v>1</v>
      </c>
      <c r="H303">
        <v>142</v>
      </c>
      <c r="I303">
        <v>162</v>
      </c>
      <c r="J303">
        <v>0.12883435582822089</v>
      </c>
      <c r="K303">
        <v>6.1349693251533744E-3</v>
      </c>
    </row>
    <row r="304" spans="1:11" customFormat="1" x14ac:dyDescent="0.25">
      <c r="A304" t="s">
        <v>6210</v>
      </c>
      <c r="B304">
        <v>2016</v>
      </c>
      <c r="C304" t="s">
        <v>376</v>
      </c>
      <c r="D304" t="s">
        <v>356</v>
      </c>
      <c r="E304">
        <v>117</v>
      </c>
      <c r="F304">
        <v>15</v>
      </c>
      <c r="G304">
        <v>7</v>
      </c>
      <c r="H304">
        <v>102</v>
      </c>
      <c r="I304">
        <v>113</v>
      </c>
      <c r="J304">
        <v>0.12820512820512819</v>
      </c>
      <c r="K304">
        <v>5.9829059829059832E-2</v>
      </c>
    </row>
    <row r="305" spans="1:11" customFormat="1" x14ac:dyDescent="0.25">
      <c r="A305" t="s">
        <v>6211</v>
      </c>
      <c r="B305">
        <v>2016</v>
      </c>
      <c r="C305" t="s">
        <v>382</v>
      </c>
      <c r="D305" t="s">
        <v>356</v>
      </c>
      <c r="E305">
        <v>149</v>
      </c>
      <c r="F305" t="s">
        <v>74</v>
      </c>
      <c r="G305">
        <v>5</v>
      </c>
      <c r="H305" t="s">
        <v>74</v>
      </c>
      <c r="I305">
        <v>148</v>
      </c>
      <c r="J305" t="s">
        <v>74</v>
      </c>
      <c r="K305" t="s">
        <v>74</v>
      </c>
    </row>
    <row r="306" spans="1:11" customFormat="1" x14ac:dyDescent="0.25">
      <c r="A306" t="s">
        <v>6212</v>
      </c>
      <c r="B306">
        <v>2016</v>
      </c>
      <c r="C306" t="s">
        <v>391</v>
      </c>
      <c r="D306" t="s">
        <v>356</v>
      </c>
      <c r="E306">
        <v>45</v>
      </c>
      <c r="F306">
        <v>10</v>
      </c>
      <c r="G306">
        <v>5</v>
      </c>
      <c r="H306">
        <v>35</v>
      </c>
      <c r="I306">
        <v>38</v>
      </c>
      <c r="J306">
        <v>0.22222222222222221</v>
      </c>
      <c r="K306">
        <v>0.1111111111111111</v>
      </c>
    </row>
    <row r="307" spans="1:11" customFormat="1" x14ac:dyDescent="0.25">
      <c r="A307" t="s">
        <v>6213</v>
      </c>
      <c r="B307">
        <v>2016</v>
      </c>
      <c r="C307" t="s">
        <v>394</v>
      </c>
      <c r="D307" t="s">
        <v>356</v>
      </c>
      <c r="E307">
        <v>146</v>
      </c>
      <c r="F307">
        <v>9</v>
      </c>
      <c r="G307">
        <v>12</v>
      </c>
      <c r="H307">
        <v>137</v>
      </c>
      <c r="I307">
        <v>141</v>
      </c>
      <c r="J307">
        <v>6.1643835616438353E-2</v>
      </c>
      <c r="K307">
        <v>8.2191780821917804E-2</v>
      </c>
    </row>
    <row r="308" spans="1:11" customFormat="1" x14ac:dyDescent="0.25">
      <c r="A308" t="s">
        <v>6214</v>
      </c>
      <c r="B308">
        <v>2016</v>
      </c>
      <c r="C308" t="s">
        <v>43</v>
      </c>
      <c r="D308" t="s">
        <v>356</v>
      </c>
      <c r="E308">
        <v>2769</v>
      </c>
      <c r="F308">
        <v>308</v>
      </c>
      <c r="G308">
        <v>74</v>
      </c>
      <c r="H308">
        <v>2461</v>
      </c>
      <c r="I308">
        <v>2646</v>
      </c>
      <c r="J308">
        <v>0.11123149151318169</v>
      </c>
      <c r="K308">
        <v>2.672444925966053E-2</v>
      </c>
    </row>
    <row r="309" spans="1:11" customFormat="1" x14ac:dyDescent="0.25">
      <c r="A309" t="s">
        <v>6215</v>
      </c>
      <c r="B309">
        <v>2016</v>
      </c>
      <c r="C309" t="s">
        <v>187</v>
      </c>
      <c r="D309" t="s">
        <v>356</v>
      </c>
      <c r="E309">
        <v>22</v>
      </c>
      <c r="F309">
        <v>9</v>
      </c>
      <c r="G309">
        <v>1</v>
      </c>
      <c r="H309">
        <v>13</v>
      </c>
      <c r="I309">
        <v>22</v>
      </c>
      <c r="J309">
        <v>0.40909090909090912</v>
      </c>
      <c r="K309">
        <v>4.5454545454545463E-2</v>
      </c>
    </row>
    <row r="310" spans="1:11" customFormat="1" x14ac:dyDescent="0.25">
      <c r="A310" t="s">
        <v>6216</v>
      </c>
      <c r="B310">
        <v>2016</v>
      </c>
      <c r="C310" t="s">
        <v>413</v>
      </c>
      <c r="D310" t="s">
        <v>356</v>
      </c>
      <c r="E310">
        <v>4836</v>
      </c>
      <c r="F310" t="s">
        <v>74</v>
      </c>
      <c r="G310" t="s">
        <v>74</v>
      </c>
      <c r="H310" t="s">
        <v>74</v>
      </c>
      <c r="I310">
        <v>4540</v>
      </c>
      <c r="J310" t="s">
        <v>74</v>
      </c>
      <c r="K310" t="s">
        <v>74</v>
      </c>
    </row>
    <row r="311" spans="1:11" customFormat="1" x14ac:dyDescent="0.25">
      <c r="A311" t="s">
        <v>6217</v>
      </c>
      <c r="B311">
        <v>2016</v>
      </c>
      <c r="C311" t="s">
        <v>420</v>
      </c>
      <c r="D311" t="s">
        <v>356</v>
      </c>
      <c r="E311">
        <v>380</v>
      </c>
      <c r="F311">
        <v>81</v>
      </c>
      <c r="G311">
        <v>8</v>
      </c>
      <c r="H311">
        <v>299</v>
      </c>
      <c r="I311">
        <v>378</v>
      </c>
      <c r="J311">
        <v>0.2131578947368421</v>
      </c>
      <c r="K311">
        <v>2.1052631578947371E-2</v>
      </c>
    </row>
    <row r="312" spans="1:11" customFormat="1" x14ac:dyDescent="0.25">
      <c r="A312" t="s">
        <v>6218</v>
      </c>
      <c r="B312">
        <v>2016</v>
      </c>
      <c r="C312" t="s">
        <v>426</v>
      </c>
      <c r="D312" t="s">
        <v>356</v>
      </c>
      <c r="E312">
        <v>206</v>
      </c>
      <c r="F312">
        <v>29</v>
      </c>
      <c r="G312">
        <v>14</v>
      </c>
      <c r="H312">
        <v>177</v>
      </c>
      <c r="I312">
        <v>192</v>
      </c>
      <c r="J312">
        <v>0.14077669902912621</v>
      </c>
      <c r="K312">
        <v>6.7961165048543687E-2</v>
      </c>
    </row>
    <row r="313" spans="1:11" customFormat="1" x14ac:dyDescent="0.25">
      <c r="A313" t="s">
        <v>6219</v>
      </c>
      <c r="B313">
        <v>2016</v>
      </c>
      <c r="C313" t="s">
        <v>433</v>
      </c>
      <c r="D313" t="s">
        <v>356</v>
      </c>
      <c r="E313">
        <v>5</v>
      </c>
      <c r="F313">
        <v>1</v>
      </c>
      <c r="G313">
        <v>0</v>
      </c>
      <c r="H313">
        <v>4</v>
      </c>
      <c r="I313">
        <v>4</v>
      </c>
      <c r="J313">
        <v>0.2</v>
      </c>
      <c r="K313">
        <v>0</v>
      </c>
    </row>
    <row r="314" spans="1:11" customFormat="1" x14ac:dyDescent="0.25">
      <c r="A314" t="s">
        <v>6220</v>
      </c>
      <c r="B314">
        <v>2016</v>
      </c>
      <c r="C314" t="s">
        <v>124</v>
      </c>
      <c r="D314" t="s">
        <v>95</v>
      </c>
      <c r="E314">
        <v>2072</v>
      </c>
      <c r="F314">
        <v>170</v>
      </c>
      <c r="G314">
        <v>115</v>
      </c>
      <c r="H314">
        <v>1902</v>
      </c>
      <c r="I314">
        <v>1907</v>
      </c>
      <c r="J314">
        <v>8.2046332046332049E-2</v>
      </c>
      <c r="K314">
        <v>5.5501930501930502E-2</v>
      </c>
    </row>
    <row r="315" spans="1:11" customFormat="1" x14ac:dyDescent="0.25">
      <c r="A315" t="s">
        <v>6221</v>
      </c>
      <c r="B315">
        <v>2016</v>
      </c>
      <c r="C315" t="s">
        <v>123</v>
      </c>
      <c r="D315" t="s">
        <v>95</v>
      </c>
      <c r="E315">
        <v>2213</v>
      </c>
      <c r="F315">
        <v>242</v>
      </c>
      <c r="G315">
        <v>134</v>
      </c>
      <c r="H315">
        <v>1971</v>
      </c>
      <c r="I315">
        <v>2178</v>
      </c>
      <c r="J315">
        <v>0.1093538183461365</v>
      </c>
      <c r="K315">
        <v>6.05512878445549E-2</v>
      </c>
    </row>
    <row r="316" spans="1:11" customFormat="1" x14ac:dyDescent="0.25">
      <c r="A316" t="s">
        <v>6222</v>
      </c>
      <c r="B316">
        <v>2016</v>
      </c>
      <c r="C316" t="s">
        <v>369</v>
      </c>
      <c r="D316" t="s">
        <v>95</v>
      </c>
      <c r="E316">
        <v>632</v>
      </c>
      <c r="F316">
        <v>50</v>
      </c>
      <c r="G316">
        <v>67</v>
      </c>
      <c r="H316">
        <v>582</v>
      </c>
      <c r="I316">
        <v>629</v>
      </c>
      <c r="J316">
        <v>7.9113924050632917E-2</v>
      </c>
      <c r="K316">
        <v>0.1060126582278481</v>
      </c>
    </row>
    <row r="317" spans="1:11" customFormat="1" x14ac:dyDescent="0.25">
      <c r="A317" t="s">
        <v>6223</v>
      </c>
      <c r="B317">
        <v>2016</v>
      </c>
      <c r="C317" t="s">
        <v>376</v>
      </c>
      <c r="D317" t="s">
        <v>95</v>
      </c>
      <c r="E317">
        <v>357</v>
      </c>
      <c r="F317">
        <v>45</v>
      </c>
      <c r="G317">
        <v>28</v>
      </c>
      <c r="H317">
        <v>312</v>
      </c>
      <c r="I317">
        <v>347</v>
      </c>
      <c r="J317">
        <v>0.1260504201680672</v>
      </c>
      <c r="K317">
        <v>7.8431372549019607E-2</v>
      </c>
    </row>
    <row r="318" spans="1:11" customFormat="1" x14ac:dyDescent="0.25">
      <c r="A318" t="s">
        <v>6224</v>
      </c>
      <c r="B318">
        <v>2016</v>
      </c>
      <c r="C318" t="s">
        <v>382</v>
      </c>
      <c r="D318" t="s">
        <v>95</v>
      </c>
      <c r="E318">
        <v>208</v>
      </c>
      <c r="F318">
        <v>13</v>
      </c>
      <c r="G318">
        <v>15</v>
      </c>
      <c r="H318">
        <v>195</v>
      </c>
      <c r="I318">
        <v>206</v>
      </c>
      <c r="J318">
        <v>6.25E-2</v>
      </c>
      <c r="K318">
        <v>7.2115384615384609E-2</v>
      </c>
    </row>
    <row r="319" spans="1:11" customFormat="1" x14ac:dyDescent="0.25">
      <c r="A319" t="s">
        <v>6225</v>
      </c>
      <c r="B319">
        <v>2016</v>
      </c>
      <c r="C319" t="s">
        <v>388</v>
      </c>
      <c r="D319" t="s">
        <v>95</v>
      </c>
      <c r="E319">
        <v>16</v>
      </c>
      <c r="F319">
        <v>1</v>
      </c>
      <c r="G319">
        <v>7</v>
      </c>
      <c r="H319">
        <v>15</v>
      </c>
      <c r="I319">
        <v>16</v>
      </c>
      <c r="J319">
        <v>6.25E-2</v>
      </c>
      <c r="K319">
        <v>0.4375</v>
      </c>
    </row>
    <row r="320" spans="1:11" customFormat="1" x14ac:dyDescent="0.25">
      <c r="A320" t="s">
        <v>6226</v>
      </c>
      <c r="B320">
        <v>2016</v>
      </c>
      <c r="C320" t="s">
        <v>394</v>
      </c>
      <c r="D320" t="s">
        <v>95</v>
      </c>
      <c r="E320">
        <v>516</v>
      </c>
      <c r="F320">
        <v>46</v>
      </c>
      <c r="G320">
        <v>28</v>
      </c>
      <c r="H320">
        <v>470</v>
      </c>
      <c r="I320">
        <v>453</v>
      </c>
      <c r="J320">
        <v>8.9147286821705432E-2</v>
      </c>
      <c r="K320">
        <v>5.4263565891472867E-2</v>
      </c>
    </row>
    <row r="321" spans="1:11" customFormat="1" x14ac:dyDescent="0.25">
      <c r="A321" t="s">
        <v>6227</v>
      </c>
      <c r="B321">
        <v>2016</v>
      </c>
      <c r="C321" t="s">
        <v>400</v>
      </c>
      <c r="D321" t="s">
        <v>95</v>
      </c>
      <c r="E321">
        <v>4</v>
      </c>
      <c r="F321">
        <v>1</v>
      </c>
      <c r="G321">
        <v>0</v>
      </c>
      <c r="H321">
        <v>3</v>
      </c>
      <c r="I321">
        <v>4</v>
      </c>
      <c r="J321">
        <v>0.25</v>
      </c>
      <c r="K321">
        <v>0</v>
      </c>
    </row>
    <row r="322" spans="1:11" customFormat="1" x14ac:dyDescent="0.25">
      <c r="A322" t="s">
        <v>6228</v>
      </c>
      <c r="B322">
        <v>2016</v>
      </c>
      <c r="C322" t="s">
        <v>43</v>
      </c>
      <c r="D322" t="s">
        <v>95</v>
      </c>
      <c r="E322">
        <v>5616</v>
      </c>
      <c r="F322">
        <v>507</v>
      </c>
      <c r="G322">
        <v>303</v>
      </c>
      <c r="H322">
        <v>5109</v>
      </c>
      <c r="I322">
        <v>5440</v>
      </c>
      <c r="J322">
        <v>9.0277777777777776E-2</v>
      </c>
      <c r="K322">
        <v>5.3952991452991463E-2</v>
      </c>
    </row>
    <row r="323" spans="1:11" customFormat="1" x14ac:dyDescent="0.25">
      <c r="A323" t="s">
        <v>6229</v>
      </c>
      <c r="B323">
        <v>2016</v>
      </c>
      <c r="C323" t="s">
        <v>187</v>
      </c>
      <c r="D323" t="s">
        <v>95</v>
      </c>
      <c r="E323">
        <v>62</v>
      </c>
      <c r="F323">
        <v>6</v>
      </c>
      <c r="G323">
        <v>6</v>
      </c>
      <c r="H323">
        <v>56</v>
      </c>
      <c r="I323">
        <v>61</v>
      </c>
      <c r="J323">
        <v>9.6774193548387094E-2</v>
      </c>
      <c r="K323">
        <v>9.6774193548387094E-2</v>
      </c>
    </row>
    <row r="324" spans="1:11" customFormat="1" x14ac:dyDescent="0.25">
      <c r="A324" t="s">
        <v>6230</v>
      </c>
      <c r="B324">
        <v>2016</v>
      </c>
      <c r="C324" t="s">
        <v>413</v>
      </c>
      <c r="D324" t="s">
        <v>95</v>
      </c>
      <c r="E324">
        <v>17034</v>
      </c>
      <c r="F324" t="s">
        <v>74</v>
      </c>
      <c r="G324" t="s">
        <v>74</v>
      </c>
      <c r="H324" t="s">
        <v>74</v>
      </c>
      <c r="I324">
        <v>16047</v>
      </c>
      <c r="J324" t="s">
        <v>74</v>
      </c>
      <c r="K324" t="s">
        <v>74</v>
      </c>
    </row>
    <row r="325" spans="1:11" customFormat="1" x14ac:dyDescent="0.25">
      <c r="A325" t="s">
        <v>6231</v>
      </c>
      <c r="B325">
        <v>2016</v>
      </c>
      <c r="C325" t="s">
        <v>420</v>
      </c>
      <c r="D325" t="s">
        <v>95</v>
      </c>
      <c r="E325">
        <v>4980</v>
      </c>
      <c r="F325">
        <v>373</v>
      </c>
      <c r="G325">
        <v>186</v>
      </c>
      <c r="H325">
        <v>4607</v>
      </c>
      <c r="I325">
        <v>4455</v>
      </c>
      <c r="J325">
        <v>7.4899598393574296E-2</v>
      </c>
      <c r="K325">
        <v>3.7349397590361447E-2</v>
      </c>
    </row>
    <row r="326" spans="1:11" customFormat="1" x14ac:dyDescent="0.25">
      <c r="A326" t="s">
        <v>6232</v>
      </c>
      <c r="B326">
        <v>2016</v>
      </c>
      <c r="C326" t="s">
        <v>426</v>
      </c>
      <c r="D326" t="s">
        <v>95</v>
      </c>
      <c r="E326">
        <v>340</v>
      </c>
      <c r="F326">
        <v>40</v>
      </c>
      <c r="G326">
        <v>38</v>
      </c>
      <c r="H326">
        <v>300</v>
      </c>
      <c r="I326">
        <v>334</v>
      </c>
      <c r="J326">
        <v>0.1176470588235294</v>
      </c>
      <c r="K326">
        <v>0.1117647058823529</v>
      </c>
    </row>
    <row r="327" spans="1:11" customFormat="1" x14ac:dyDescent="0.25">
      <c r="A327" t="s">
        <v>6233</v>
      </c>
      <c r="B327">
        <v>2016</v>
      </c>
      <c r="C327" t="s">
        <v>433</v>
      </c>
      <c r="D327" t="s">
        <v>95</v>
      </c>
      <c r="E327">
        <v>18</v>
      </c>
      <c r="F327">
        <v>3</v>
      </c>
      <c r="G327">
        <v>6</v>
      </c>
      <c r="H327">
        <v>15</v>
      </c>
      <c r="I327">
        <v>17</v>
      </c>
      <c r="J327">
        <v>0.16666666666666671</v>
      </c>
      <c r="K327">
        <v>0.33333333333333331</v>
      </c>
    </row>
    <row r="328" spans="1:11" customFormat="1" x14ac:dyDescent="0.25">
      <c r="A328" t="s">
        <v>6234</v>
      </c>
      <c r="B328">
        <v>2016</v>
      </c>
      <c r="C328" t="s">
        <v>124</v>
      </c>
      <c r="D328" t="s">
        <v>98</v>
      </c>
      <c r="E328">
        <v>5120</v>
      </c>
      <c r="F328">
        <v>527</v>
      </c>
      <c r="G328">
        <v>331</v>
      </c>
      <c r="H328">
        <v>4593</v>
      </c>
      <c r="I328">
        <v>4765</v>
      </c>
      <c r="J328">
        <v>0.10292968750000001</v>
      </c>
      <c r="K328">
        <v>6.4648437500000003E-2</v>
      </c>
    </row>
    <row r="329" spans="1:11" customFormat="1" x14ac:dyDescent="0.25">
      <c r="A329" t="s">
        <v>6235</v>
      </c>
      <c r="B329">
        <v>2016</v>
      </c>
      <c r="C329" t="s">
        <v>123</v>
      </c>
      <c r="D329" t="s">
        <v>98</v>
      </c>
      <c r="E329">
        <v>5188</v>
      </c>
      <c r="F329">
        <v>363</v>
      </c>
      <c r="G329">
        <v>193</v>
      </c>
      <c r="H329">
        <v>4825</v>
      </c>
      <c r="I329">
        <v>4820</v>
      </c>
      <c r="J329">
        <v>6.9969159599074793E-2</v>
      </c>
      <c r="K329">
        <v>3.7201233616037013E-2</v>
      </c>
    </row>
    <row r="330" spans="1:11" customFormat="1" x14ac:dyDescent="0.25">
      <c r="A330" t="s">
        <v>6236</v>
      </c>
      <c r="B330">
        <v>2016</v>
      </c>
      <c r="C330" t="s">
        <v>369</v>
      </c>
      <c r="D330" t="s">
        <v>98</v>
      </c>
      <c r="E330">
        <v>1524</v>
      </c>
      <c r="F330">
        <v>123</v>
      </c>
      <c r="G330">
        <v>65</v>
      </c>
      <c r="H330">
        <v>1401</v>
      </c>
      <c r="I330">
        <v>1479</v>
      </c>
      <c r="J330">
        <v>8.070866141732283E-2</v>
      </c>
      <c r="K330">
        <v>4.2650918635170607E-2</v>
      </c>
    </row>
    <row r="331" spans="1:11" customFormat="1" x14ac:dyDescent="0.25">
      <c r="A331" t="s">
        <v>6237</v>
      </c>
      <c r="B331">
        <v>2016</v>
      </c>
      <c r="C331" t="s">
        <v>376</v>
      </c>
      <c r="D331" t="s">
        <v>98</v>
      </c>
      <c r="E331">
        <v>865</v>
      </c>
      <c r="F331">
        <v>41</v>
      </c>
      <c r="G331">
        <v>34</v>
      </c>
      <c r="H331">
        <v>824</v>
      </c>
      <c r="I331">
        <v>833</v>
      </c>
      <c r="J331">
        <v>4.7398843930635842E-2</v>
      </c>
      <c r="K331">
        <v>3.9306358381502891E-2</v>
      </c>
    </row>
    <row r="332" spans="1:11" customFormat="1" x14ac:dyDescent="0.25">
      <c r="A332" t="s">
        <v>6238</v>
      </c>
      <c r="B332">
        <v>2016</v>
      </c>
      <c r="C332" t="s">
        <v>382</v>
      </c>
      <c r="D332" t="s">
        <v>98</v>
      </c>
      <c r="E332">
        <v>752</v>
      </c>
      <c r="F332">
        <v>63</v>
      </c>
      <c r="G332">
        <v>67</v>
      </c>
      <c r="H332">
        <v>689</v>
      </c>
      <c r="I332">
        <v>742</v>
      </c>
      <c r="J332">
        <v>8.3776595744680854E-2</v>
      </c>
      <c r="K332">
        <v>8.9095744680851061E-2</v>
      </c>
    </row>
    <row r="333" spans="1:11" customFormat="1" x14ac:dyDescent="0.25">
      <c r="A333" t="s">
        <v>6239</v>
      </c>
      <c r="B333">
        <v>2016</v>
      </c>
      <c r="C333" t="s">
        <v>388</v>
      </c>
      <c r="D333" t="s">
        <v>98</v>
      </c>
      <c r="E333">
        <v>34</v>
      </c>
      <c r="F333">
        <v>10</v>
      </c>
      <c r="G333">
        <v>5</v>
      </c>
      <c r="H333">
        <v>24</v>
      </c>
      <c r="I333">
        <v>33</v>
      </c>
      <c r="J333">
        <v>0.29411764705882348</v>
      </c>
      <c r="K333">
        <v>0.1470588235294118</v>
      </c>
    </row>
    <row r="334" spans="1:11" customFormat="1" x14ac:dyDescent="0.25">
      <c r="A334" t="s">
        <v>6240</v>
      </c>
      <c r="B334">
        <v>2016</v>
      </c>
      <c r="C334" t="s">
        <v>394</v>
      </c>
      <c r="D334" t="s">
        <v>98</v>
      </c>
      <c r="E334">
        <v>1322</v>
      </c>
      <c r="F334">
        <v>76</v>
      </c>
      <c r="G334">
        <v>67</v>
      </c>
      <c r="H334">
        <v>1246</v>
      </c>
      <c r="I334">
        <v>1277</v>
      </c>
      <c r="J334">
        <v>5.7488653555219357E-2</v>
      </c>
      <c r="K334">
        <v>5.0680786686838127E-2</v>
      </c>
    </row>
    <row r="335" spans="1:11" customFormat="1" x14ac:dyDescent="0.25">
      <c r="A335" t="s">
        <v>6241</v>
      </c>
      <c r="B335">
        <v>2016</v>
      </c>
      <c r="C335" t="s">
        <v>400</v>
      </c>
      <c r="D335" t="s">
        <v>98</v>
      </c>
      <c r="E335">
        <v>37</v>
      </c>
      <c r="F335" t="s">
        <v>74</v>
      </c>
      <c r="G335" t="s">
        <v>74</v>
      </c>
      <c r="H335" t="s">
        <v>74</v>
      </c>
      <c r="I335" t="s">
        <v>74</v>
      </c>
      <c r="J335" t="s">
        <v>74</v>
      </c>
      <c r="K335" t="s">
        <v>74</v>
      </c>
    </row>
    <row r="336" spans="1:11" customFormat="1" x14ac:dyDescent="0.25">
      <c r="A336" t="s">
        <v>6242</v>
      </c>
      <c r="B336">
        <v>2016</v>
      </c>
      <c r="C336" t="s">
        <v>43</v>
      </c>
      <c r="D336" t="s">
        <v>98</v>
      </c>
      <c r="E336">
        <v>14952</v>
      </c>
      <c r="F336">
        <v>921</v>
      </c>
      <c r="G336">
        <v>425</v>
      </c>
      <c r="H336">
        <v>14031</v>
      </c>
      <c r="I336">
        <v>14411</v>
      </c>
      <c r="J336">
        <v>6.1597110754414118E-2</v>
      </c>
      <c r="K336">
        <v>2.8424291064740499E-2</v>
      </c>
    </row>
    <row r="337" spans="1:11" customFormat="1" x14ac:dyDescent="0.25">
      <c r="A337" t="s">
        <v>6243</v>
      </c>
      <c r="B337">
        <v>2016</v>
      </c>
      <c r="C337" t="s">
        <v>187</v>
      </c>
      <c r="D337" t="s">
        <v>98</v>
      </c>
      <c r="E337">
        <v>188</v>
      </c>
      <c r="F337">
        <v>13</v>
      </c>
      <c r="G337">
        <v>3</v>
      </c>
      <c r="H337">
        <v>175</v>
      </c>
      <c r="I337">
        <v>181</v>
      </c>
      <c r="J337">
        <v>6.9148936170212769E-2</v>
      </c>
      <c r="K337">
        <v>1.5957446808510641E-2</v>
      </c>
    </row>
    <row r="338" spans="1:11" customFormat="1" x14ac:dyDescent="0.25">
      <c r="A338" t="s">
        <v>6244</v>
      </c>
      <c r="B338">
        <v>2016</v>
      </c>
      <c r="C338" t="s">
        <v>413</v>
      </c>
      <c r="D338" t="s">
        <v>98</v>
      </c>
      <c r="E338">
        <v>40888</v>
      </c>
      <c r="F338" t="s">
        <v>74</v>
      </c>
      <c r="G338" t="s">
        <v>74</v>
      </c>
      <c r="H338" t="s">
        <v>74</v>
      </c>
      <c r="I338">
        <v>30061</v>
      </c>
      <c r="J338" t="s">
        <v>74</v>
      </c>
      <c r="K338" t="s">
        <v>74</v>
      </c>
    </row>
    <row r="339" spans="1:11" customFormat="1" x14ac:dyDescent="0.25">
      <c r="A339" t="s">
        <v>6245</v>
      </c>
      <c r="B339">
        <v>2016</v>
      </c>
      <c r="C339" t="s">
        <v>420</v>
      </c>
      <c r="D339" t="s">
        <v>98</v>
      </c>
      <c r="E339">
        <v>9310</v>
      </c>
      <c r="F339" t="s">
        <v>74</v>
      </c>
      <c r="G339" t="s">
        <v>74</v>
      </c>
      <c r="H339" t="s">
        <v>74</v>
      </c>
      <c r="I339" t="s">
        <v>74</v>
      </c>
      <c r="J339" t="s">
        <v>74</v>
      </c>
      <c r="K339" t="s">
        <v>74</v>
      </c>
    </row>
    <row r="340" spans="1:11" customFormat="1" x14ac:dyDescent="0.25">
      <c r="A340" t="s">
        <v>6246</v>
      </c>
      <c r="B340">
        <v>2016</v>
      </c>
      <c r="C340" t="s">
        <v>426</v>
      </c>
      <c r="D340" t="s">
        <v>98</v>
      </c>
      <c r="E340">
        <v>1554</v>
      </c>
      <c r="F340">
        <v>133</v>
      </c>
      <c r="G340">
        <v>78</v>
      </c>
      <c r="H340">
        <v>1421</v>
      </c>
      <c r="I340">
        <v>1520</v>
      </c>
      <c r="J340">
        <v>8.5585585585585586E-2</v>
      </c>
      <c r="K340">
        <v>5.019305019305019E-2</v>
      </c>
    </row>
    <row r="341" spans="1:11" customFormat="1" x14ac:dyDescent="0.25">
      <c r="A341" t="s">
        <v>6247</v>
      </c>
      <c r="B341">
        <v>2016</v>
      </c>
      <c r="C341" t="s">
        <v>433</v>
      </c>
      <c r="D341" t="s">
        <v>98</v>
      </c>
      <c r="E341">
        <v>42</v>
      </c>
      <c r="F341" t="s">
        <v>74</v>
      </c>
      <c r="G341" t="s">
        <v>74</v>
      </c>
      <c r="H341" t="s">
        <v>74</v>
      </c>
      <c r="I341" t="s">
        <v>74</v>
      </c>
      <c r="J341" t="s">
        <v>74</v>
      </c>
      <c r="K341" t="s">
        <v>74</v>
      </c>
    </row>
    <row r="342" spans="1:11" customFormat="1" x14ac:dyDescent="0.25">
      <c r="A342" t="s">
        <v>6248</v>
      </c>
      <c r="B342">
        <v>2016</v>
      </c>
      <c r="C342" t="s">
        <v>124</v>
      </c>
      <c r="D342" t="s">
        <v>102</v>
      </c>
      <c r="E342">
        <v>2770</v>
      </c>
      <c r="F342">
        <v>266</v>
      </c>
      <c r="G342">
        <v>178</v>
      </c>
      <c r="H342">
        <v>2504</v>
      </c>
      <c r="I342">
        <v>2751</v>
      </c>
      <c r="J342">
        <v>9.6028880866425997E-2</v>
      </c>
      <c r="K342">
        <v>6.4259927797833932E-2</v>
      </c>
    </row>
    <row r="343" spans="1:11" customFormat="1" x14ac:dyDescent="0.25">
      <c r="A343" t="s">
        <v>6249</v>
      </c>
      <c r="B343">
        <v>2016</v>
      </c>
      <c r="C343" t="s">
        <v>123</v>
      </c>
      <c r="D343" t="s">
        <v>102</v>
      </c>
      <c r="E343">
        <v>3538</v>
      </c>
      <c r="F343">
        <v>299</v>
      </c>
      <c r="G343">
        <v>149</v>
      </c>
      <c r="H343">
        <v>3239</v>
      </c>
      <c r="I343">
        <v>3404</v>
      </c>
      <c r="J343">
        <v>8.4511023176936123E-2</v>
      </c>
      <c r="K343">
        <v>4.2114188807235733E-2</v>
      </c>
    </row>
    <row r="344" spans="1:11" customFormat="1" x14ac:dyDescent="0.25">
      <c r="A344" t="s">
        <v>6250</v>
      </c>
      <c r="B344">
        <v>2016</v>
      </c>
      <c r="C344" t="s">
        <v>369</v>
      </c>
      <c r="D344" t="s">
        <v>102</v>
      </c>
      <c r="E344">
        <v>730</v>
      </c>
      <c r="F344">
        <v>79</v>
      </c>
      <c r="G344">
        <v>58</v>
      </c>
      <c r="H344">
        <v>651</v>
      </c>
      <c r="I344">
        <v>729</v>
      </c>
      <c r="J344">
        <v>0.10821917808219179</v>
      </c>
      <c r="K344">
        <v>7.9452054794520555E-2</v>
      </c>
    </row>
    <row r="345" spans="1:11" customFormat="1" x14ac:dyDescent="0.25">
      <c r="A345" t="s">
        <v>6251</v>
      </c>
      <c r="B345">
        <v>2016</v>
      </c>
      <c r="C345" t="s">
        <v>376</v>
      </c>
      <c r="D345" t="s">
        <v>102</v>
      </c>
      <c r="E345">
        <v>516</v>
      </c>
      <c r="F345">
        <v>34</v>
      </c>
      <c r="G345">
        <v>25</v>
      </c>
      <c r="H345">
        <v>482</v>
      </c>
      <c r="I345">
        <v>513</v>
      </c>
      <c r="J345">
        <v>6.589147286821706E-2</v>
      </c>
      <c r="K345">
        <v>4.8449612403100778E-2</v>
      </c>
    </row>
    <row r="346" spans="1:11" customFormat="1" x14ac:dyDescent="0.25">
      <c r="A346" t="s">
        <v>6252</v>
      </c>
      <c r="B346">
        <v>2016</v>
      </c>
      <c r="C346" t="s">
        <v>382</v>
      </c>
      <c r="D346" t="s">
        <v>102</v>
      </c>
      <c r="E346">
        <v>279</v>
      </c>
      <c r="F346">
        <v>26</v>
      </c>
      <c r="G346">
        <v>17</v>
      </c>
      <c r="H346">
        <v>253</v>
      </c>
      <c r="I346">
        <v>273</v>
      </c>
      <c r="J346">
        <v>9.3189964157706098E-2</v>
      </c>
      <c r="K346">
        <v>6.093189964157706E-2</v>
      </c>
    </row>
    <row r="347" spans="1:11" customFormat="1" x14ac:dyDescent="0.25">
      <c r="A347" t="s">
        <v>6253</v>
      </c>
      <c r="B347">
        <v>2016</v>
      </c>
      <c r="C347" t="s">
        <v>394</v>
      </c>
      <c r="D347" t="s">
        <v>102</v>
      </c>
      <c r="E347">
        <v>671</v>
      </c>
      <c r="F347">
        <v>70</v>
      </c>
      <c r="G347">
        <v>48</v>
      </c>
      <c r="H347">
        <v>601</v>
      </c>
      <c r="I347">
        <v>671</v>
      </c>
      <c r="J347">
        <v>0.10432190760059611</v>
      </c>
      <c r="K347">
        <v>7.1535022354694486E-2</v>
      </c>
    </row>
    <row r="348" spans="1:11" customFormat="1" x14ac:dyDescent="0.25">
      <c r="A348" t="s">
        <v>6254</v>
      </c>
      <c r="B348">
        <v>2016</v>
      </c>
      <c r="C348" t="s">
        <v>43</v>
      </c>
      <c r="D348" t="s">
        <v>102</v>
      </c>
      <c r="E348">
        <v>8513</v>
      </c>
      <c r="F348">
        <v>782</v>
      </c>
      <c r="G348">
        <v>436</v>
      </c>
      <c r="H348">
        <v>7731</v>
      </c>
      <c r="I348">
        <v>8161</v>
      </c>
      <c r="J348">
        <v>9.1859508986256319E-2</v>
      </c>
      <c r="K348">
        <v>5.1215787618935749E-2</v>
      </c>
    </row>
    <row r="349" spans="1:11" customFormat="1" x14ac:dyDescent="0.25">
      <c r="A349" t="s">
        <v>6255</v>
      </c>
      <c r="B349">
        <v>2016</v>
      </c>
      <c r="C349" t="s">
        <v>187</v>
      </c>
      <c r="D349" t="s">
        <v>102</v>
      </c>
      <c r="E349">
        <v>91</v>
      </c>
      <c r="F349">
        <v>20</v>
      </c>
      <c r="G349">
        <v>6</v>
      </c>
      <c r="H349">
        <v>71</v>
      </c>
      <c r="I349">
        <v>89</v>
      </c>
      <c r="J349">
        <v>0.2197802197802198</v>
      </c>
      <c r="K349">
        <v>6.5934065934065936E-2</v>
      </c>
    </row>
    <row r="350" spans="1:11" customFormat="1" x14ac:dyDescent="0.25">
      <c r="A350" t="s">
        <v>6256</v>
      </c>
      <c r="B350">
        <v>2016</v>
      </c>
      <c r="C350" t="s">
        <v>413</v>
      </c>
      <c r="D350" t="s">
        <v>102</v>
      </c>
      <c r="E350">
        <v>22391</v>
      </c>
      <c r="F350" t="s">
        <v>74</v>
      </c>
      <c r="G350" t="s">
        <v>74</v>
      </c>
      <c r="H350" t="s">
        <v>74</v>
      </c>
      <c r="I350">
        <v>21807</v>
      </c>
      <c r="J350" t="s">
        <v>74</v>
      </c>
      <c r="K350" t="s">
        <v>74</v>
      </c>
    </row>
    <row r="351" spans="1:11" customFormat="1" x14ac:dyDescent="0.25">
      <c r="A351" t="s">
        <v>6257</v>
      </c>
      <c r="B351">
        <v>2016</v>
      </c>
      <c r="C351" t="s">
        <v>420</v>
      </c>
      <c r="D351" t="s">
        <v>102</v>
      </c>
      <c r="E351">
        <v>4505</v>
      </c>
      <c r="F351">
        <v>163</v>
      </c>
      <c r="G351">
        <v>327</v>
      </c>
      <c r="H351">
        <v>4342</v>
      </c>
      <c r="I351">
        <v>4455</v>
      </c>
      <c r="J351">
        <v>3.6182019977802439E-2</v>
      </c>
      <c r="K351">
        <v>7.2586015538290791E-2</v>
      </c>
    </row>
    <row r="352" spans="1:11" customFormat="1" x14ac:dyDescent="0.25">
      <c r="A352" t="s">
        <v>6258</v>
      </c>
      <c r="B352">
        <v>2016</v>
      </c>
      <c r="C352" t="s">
        <v>426</v>
      </c>
      <c r="D352" t="s">
        <v>102</v>
      </c>
      <c r="E352">
        <v>733</v>
      </c>
      <c r="F352">
        <v>65</v>
      </c>
      <c r="G352">
        <v>54</v>
      </c>
      <c r="H352">
        <v>668</v>
      </c>
      <c r="I352">
        <v>719</v>
      </c>
      <c r="J352">
        <v>8.8676671214188263E-2</v>
      </c>
      <c r="K352">
        <v>7.3669849931787171E-2</v>
      </c>
    </row>
    <row r="353" spans="1:11" customFormat="1" x14ac:dyDescent="0.25">
      <c r="A353" t="s">
        <v>6259</v>
      </c>
      <c r="B353">
        <v>2016</v>
      </c>
      <c r="C353" t="s">
        <v>433</v>
      </c>
      <c r="D353" t="s">
        <v>102</v>
      </c>
      <c r="E353">
        <v>45</v>
      </c>
      <c r="F353">
        <v>7</v>
      </c>
      <c r="G353" t="s">
        <v>74</v>
      </c>
      <c r="H353">
        <v>38</v>
      </c>
      <c r="I353">
        <v>42</v>
      </c>
      <c r="J353">
        <v>0.15555555555555561</v>
      </c>
      <c r="K353" t="s">
        <v>74</v>
      </c>
    </row>
    <row r="354" spans="1:11" customFormat="1" x14ac:dyDescent="0.25">
      <c r="A354" t="s">
        <v>6260</v>
      </c>
      <c r="B354">
        <v>2016</v>
      </c>
      <c r="C354" t="s">
        <v>124</v>
      </c>
      <c r="D354" t="s">
        <v>42</v>
      </c>
      <c r="E354">
        <v>34992</v>
      </c>
      <c r="F354">
        <v>2467</v>
      </c>
      <c r="G354">
        <v>2153</v>
      </c>
      <c r="H354">
        <v>32525</v>
      </c>
      <c r="I354">
        <v>34651</v>
      </c>
      <c r="J354">
        <v>7.0501828989483317E-2</v>
      </c>
      <c r="K354">
        <v>6.1528349336991313E-2</v>
      </c>
    </row>
    <row r="355" spans="1:11" customFormat="1" x14ac:dyDescent="0.25">
      <c r="A355" t="s">
        <v>6261</v>
      </c>
      <c r="B355">
        <v>2016</v>
      </c>
      <c r="C355" t="s">
        <v>123</v>
      </c>
      <c r="D355" t="s">
        <v>42</v>
      </c>
      <c r="E355">
        <v>36506</v>
      </c>
      <c r="F355">
        <v>3280</v>
      </c>
      <c r="G355">
        <v>2058</v>
      </c>
      <c r="H355">
        <v>33226</v>
      </c>
      <c r="I355">
        <v>34405</v>
      </c>
      <c r="J355">
        <v>8.9848244124253546E-2</v>
      </c>
      <c r="K355">
        <v>5.637429463649811E-2</v>
      </c>
    </row>
    <row r="356" spans="1:11" customFormat="1" x14ac:dyDescent="0.25">
      <c r="A356" t="s">
        <v>6262</v>
      </c>
      <c r="B356">
        <v>2016</v>
      </c>
      <c r="C356" t="s">
        <v>369</v>
      </c>
      <c r="D356" t="s">
        <v>42</v>
      </c>
      <c r="E356">
        <v>12707</v>
      </c>
      <c r="F356">
        <v>667</v>
      </c>
      <c r="G356">
        <v>78</v>
      </c>
      <c r="H356">
        <v>12040</v>
      </c>
      <c r="I356">
        <v>12203</v>
      </c>
      <c r="J356">
        <v>5.2490753128197058E-2</v>
      </c>
      <c r="K356">
        <v>6.1383489415282912E-3</v>
      </c>
    </row>
    <row r="357" spans="1:11" customFormat="1" x14ac:dyDescent="0.25">
      <c r="A357" t="s">
        <v>6263</v>
      </c>
      <c r="B357">
        <v>2016</v>
      </c>
      <c r="C357" t="s">
        <v>376</v>
      </c>
      <c r="D357" t="s">
        <v>42</v>
      </c>
      <c r="E357">
        <v>8033</v>
      </c>
      <c r="F357">
        <v>370</v>
      </c>
      <c r="G357">
        <v>527</v>
      </c>
      <c r="H357">
        <v>7663</v>
      </c>
      <c r="I357">
        <v>7716</v>
      </c>
      <c r="J357">
        <v>4.6060002489729857E-2</v>
      </c>
      <c r="K357">
        <v>6.5604381924561181E-2</v>
      </c>
    </row>
    <row r="358" spans="1:11" customFormat="1" x14ac:dyDescent="0.25">
      <c r="A358" t="s">
        <v>6264</v>
      </c>
      <c r="B358">
        <v>2016</v>
      </c>
      <c r="C358" t="s">
        <v>382</v>
      </c>
      <c r="D358" t="s">
        <v>42</v>
      </c>
      <c r="E358">
        <v>6023</v>
      </c>
      <c r="F358">
        <v>448</v>
      </c>
      <c r="G358">
        <v>437</v>
      </c>
      <c r="H358">
        <v>5819</v>
      </c>
      <c r="I358">
        <v>5901</v>
      </c>
      <c r="J358">
        <v>7.1485559278761768E-2</v>
      </c>
      <c r="K358">
        <v>6.973033349289931E-2</v>
      </c>
    </row>
    <row r="359" spans="1:11" customFormat="1" x14ac:dyDescent="0.25">
      <c r="A359" t="s">
        <v>6265</v>
      </c>
      <c r="B359">
        <v>2016</v>
      </c>
      <c r="C359" t="s">
        <v>391</v>
      </c>
      <c r="D359" t="s">
        <v>42</v>
      </c>
      <c r="E359">
        <v>1135</v>
      </c>
      <c r="F359">
        <v>204</v>
      </c>
      <c r="G359">
        <v>197</v>
      </c>
      <c r="H359">
        <v>931</v>
      </c>
      <c r="I359">
        <v>991</v>
      </c>
      <c r="J359">
        <v>0.17973568281938329</v>
      </c>
      <c r="K359">
        <v>0.17356828193832599</v>
      </c>
    </row>
    <row r="360" spans="1:11" customFormat="1" x14ac:dyDescent="0.25">
      <c r="A360" t="s">
        <v>6266</v>
      </c>
      <c r="B360">
        <v>2016</v>
      </c>
      <c r="C360" t="s">
        <v>394</v>
      </c>
      <c r="D360" t="s">
        <v>42</v>
      </c>
      <c r="E360">
        <v>9489</v>
      </c>
      <c r="F360">
        <v>724</v>
      </c>
      <c r="G360">
        <v>774</v>
      </c>
      <c r="H360">
        <v>8765</v>
      </c>
      <c r="I360">
        <v>9111</v>
      </c>
      <c r="J360">
        <v>7.6298872378543575E-2</v>
      </c>
      <c r="K360">
        <v>8.1568131520708187E-2</v>
      </c>
    </row>
    <row r="361" spans="1:11" customFormat="1" x14ac:dyDescent="0.25">
      <c r="A361" t="s">
        <v>6267</v>
      </c>
      <c r="B361">
        <v>2016</v>
      </c>
      <c r="C361" t="s">
        <v>43</v>
      </c>
      <c r="D361" t="s">
        <v>42</v>
      </c>
      <c r="E361">
        <v>102006</v>
      </c>
      <c r="F361">
        <v>4214</v>
      </c>
      <c r="G361">
        <v>4877</v>
      </c>
      <c r="H361">
        <v>97792</v>
      </c>
      <c r="I361">
        <v>95609</v>
      </c>
      <c r="J361">
        <v>4.1311295413995253E-2</v>
      </c>
      <c r="K361">
        <v>4.7810913083544113E-2</v>
      </c>
    </row>
    <row r="362" spans="1:11" customFormat="1" x14ac:dyDescent="0.25">
      <c r="A362" t="s">
        <v>6268</v>
      </c>
      <c r="B362">
        <v>2016</v>
      </c>
      <c r="C362" t="s">
        <v>187</v>
      </c>
      <c r="D362" t="s">
        <v>42</v>
      </c>
      <c r="E362">
        <v>1611</v>
      </c>
      <c r="F362">
        <v>150</v>
      </c>
      <c r="G362">
        <v>131</v>
      </c>
      <c r="H362">
        <v>1461</v>
      </c>
      <c r="I362">
        <v>1517</v>
      </c>
      <c r="J362">
        <v>9.3109869646182494E-2</v>
      </c>
      <c r="K362">
        <v>8.131595282433271E-2</v>
      </c>
    </row>
    <row r="363" spans="1:11" customFormat="1" x14ac:dyDescent="0.25">
      <c r="A363" t="s">
        <v>6269</v>
      </c>
      <c r="B363">
        <v>2016</v>
      </c>
      <c r="C363" t="s">
        <v>413</v>
      </c>
      <c r="D363" t="s">
        <v>42</v>
      </c>
      <c r="E363">
        <v>294022</v>
      </c>
      <c r="F363" t="s">
        <v>74</v>
      </c>
      <c r="G363" t="s">
        <v>74</v>
      </c>
      <c r="H363" t="s">
        <v>74</v>
      </c>
      <c r="I363">
        <v>280932</v>
      </c>
      <c r="J363" t="s">
        <v>74</v>
      </c>
      <c r="K363" t="s">
        <v>74</v>
      </c>
    </row>
    <row r="364" spans="1:11" customFormat="1" x14ac:dyDescent="0.25">
      <c r="A364" t="s">
        <v>6270</v>
      </c>
      <c r="B364">
        <v>2016</v>
      </c>
      <c r="C364" t="s">
        <v>420</v>
      </c>
      <c r="D364" t="s">
        <v>42</v>
      </c>
      <c r="E364">
        <v>70600</v>
      </c>
      <c r="F364">
        <v>4971</v>
      </c>
      <c r="G364">
        <v>4819</v>
      </c>
      <c r="H364">
        <v>65629</v>
      </c>
      <c r="I364">
        <v>68164</v>
      </c>
      <c r="J364">
        <v>7.041076487252125E-2</v>
      </c>
      <c r="K364">
        <v>6.8257790368271953E-2</v>
      </c>
    </row>
    <row r="365" spans="1:11" customFormat="1" x14ac:dyDescent="0.25">
      <c r="A365" t="s">
        <v>6271</v>
      </c>
      <c r="B365">
        <v>2016</v>
      </c>
      <c r="C365" t="s">
        <v>426</v>
      </c>
      <c r="D365" t="s">
        <v>42</v>
      </c>
      <c r="E365">
        <v>10507</v>
      </c>
      <c r="F365">
        <v>972</v>
      </c>
      <c r="G365">
        <v>597</v>
      </c>
      <c r="H365">
        <v>9535</v>
      </c>
      <c r="I365">
        <v>10264</v>
      </c>
      <c r="J365">
        <v>9.2509755401161131E-2</v>
      </c>
      <c r="K365">
        <v>5.6819263348244033E-2</v>
      </c>
    </row>
    <row r="366" spans="1:11" customFormat="1" x14ac:dyDescent="0.25">
      <c r="A366" t="s">
        <v>6272</v>
      </c>
      <c r="B366">
        <v>2016</v>
      </c>
      <c r="C366" t="s">
        <v>433</v>
      </c>
      <c r="D366" t="s">
        <v>42</v>
      </c>
      <c r="E366">
        <v>413</v>
      </c>
      <c r="F366">
        <v>84</v>
      </c>
      <c r="G366">
        <v>46</v>
      </c>
      <c r="H366">
        <v>329</v>
      </c>
      <c r="I366">
        <v>400</v>
      </c>
      <c r="J366">
        <v>0.20338983050847459</v>
      </c>
      <c r="K366">
        <v>0.1113801452784504</v>
      </c>
    </row>
    <row r="367" spans="1:11" customFormat="1" x14ac:dyDescent="0.25">
      <c r="A367" t="s">
        <v>6273</v>
      </c>
      <c r="B367">
        <v>2016</v>
      </c>
      <c r="C367" t="s">
        <v>124</v>
      </c>
      <c r="D367" t="s">
        <v>361</v>
      </c>
      <c r="E367">
        <v>1314</v>
      </c>
      <c r="F367">
        <v>109</v>
      </c>
      <c r="G367">
        <v>102</v>
      </c>
      <c r="H367">
        <v>1205</v>
      </c>
      <c r="I367">
        <v>1265</v>
      </c>
      <c r="J367">
        <v>8.2952815829528154E-2</v>
      </c>
      <c r="K367">
        <v>7.7625570776255703E-2</v>
      </c>
    </row>
    <row r="368" spans="1:11" customFormat="1" x14ac:dyDescent="0.25">
      <c r="A368" t="s">
        <v>6274</v>
      </c>
      <c r="B368">
        <v>2016</v>
      </c>
      <c r="C368" t="s">
        <v>123</v>
      </c>
      <c r="D368" t="s">
        <v>361</v>
      </c>
      <c r="E368">
        <v>2672</v>
      </c>
      <c r="F368">
        <v>260</v>
      </c>
      <c r="G368">
        <v>198</v>
      </c>
      <c r="H368">
        <v>2412</v>
      </c>
      <c r="I368">
        <v>2528</v>
      </c>
      <c r="J368">
        <v>9.730538922155689E-2</v>
      </c>
      <c r="K368">
        <v>7.410179640718563E-2</v>
      </c>
    </row>
    <row r="369" spans="1:11" customFormat="1" x14ac:dyDescent="0.25">
      <c r="A369" t="s">
        <v>6275</v>
      </c>
      <c r="B369">
        <v>2016</v>
      </c>
      <c r="C369" t="s">
        <v>369</v>
      </c>
      <c r="D369" t="s">
        <v>361</v>
      </c>
      <c r="E369">
        <v>1022</v>
      </c>
      <c r="F369">
        <v>105</v>
      </c>
      <c r="G369">
        <v>75</v>
      </c>
      <c r="H369">
        <v>917</v>
      </c>
      <c r="I369">
        <v>979</v>
      </c>
      <c r="J369">
        <v>0.1027397260273973</v>
      </c>
      <c r="K369">
        <v>7.3385518590998039E-2</v>
      </c>
    </row>
    <row r="370" spans="1:11" customFormat="1" x14ac:dyDescent="0.25">
      <c r="A370" t="s">
        <v>6276</v>
      </c>
      <c r="B370">
        <v>2016</v>
      </c>
      <c r="C370" t="s">
        <v>413</v>
      </c>
      <c r="D370" t="s">
        <v>361</v>
      </c>
      <c r="E370">
        <v>5863</v>
      </c>
      <c r="F370" t="s">
        <v>74</v>
      </c>
      <c r="G370" t="s">
        <v>74</v>
      </c>
      <c r="H370" t="s">
        <v>74</v>
      </c>
      <c r="I370">
        <v>5597</v>
      </c>
      <c r="J370" t="s">
        <v>74</v>
      </c>
      <c r="K370" t="s">
        <v>74</v>
      </c>
    </row>
    <row r="371" spans="1:11" customFormat="1" x14ac:dyDescent="0.25">
      <c r="A371" t="s">
        <v>6277</v>
      </c>
      <c r="B371">
        <v>2016</v>
      </c>
      <c r="C371" t="s">
        <v>426</v>
      </c>
      <c r="D371" t="s">
        <v>361</v>
      </c>
      <c r="E371">
        <v>851</v>
      </c>
      <c r="F371">
        <v>39</v>
      </c>
      <c r="G371">
        <v>60</v>
      </c>
      <c r="H371">
        <v>812</v>
      </c>
      <c r="I371">
        <v>825</v>
      </c>
      <c r="J371">
        <v>4.5828437132784963E-2</v>
      </c>
      <c r="K371">
        <v>7.0505287896592245E-2</v>
      </c>
    </row>
    <row r="372" spans="1:11" customFormat="1" x14ac:dyDescent="0.25">
      <c r="A372" t="s">
        <v>6278</v>
      </c>
      <c r="B372">
        <v>2016</v>
      </c>
      <c r="C372" t="s">
        <v>433</v>
      </c>
      <c r="D372" t="s">
        <v>361</v>
      </c>
      <c r="E372">
        <v>4</v>
      </c>
      <c r="F372" t="s">
        <v>74</v>
      </c>
      <c r="G372" t="s">
        <v>74</v>
      </c>
      <c r="H372" t="s">
        <v>74</v>
      </c>
      <c r="I372" t="s">
        <v>74</v>
      </c>
      <c r="J372" t="s">
        <v>74</v>
      </c>
      <c r="K372" t="s">
        <v>74</v>
      </c>
    </row>
    <row r="373" spans="1:11" customFormat="1" x14ac:dyDescent="0.25">
      <c r="A373" t="s">
        <v>6279</v>
      </c>
      <c r="B373">
        <v>2016</v>
      </c>
      <c r="C373" t="s">
        <v>124</v>
      </c>
      <c r="D373" t="s">
        <v>889</v>
      </c>
      <c r="E373">
        <v>4974</v>
      </c>
      <c r="F373" t="s">
        <v>74</v>
      </c>
      <c r="G373" t="s">
        <v>74</v>
      </c>
      <c r="H373" t="s">
        <v>74</v>
      </c>
      <c r="I373" t="s">
        <v>74</v>
      </c>
      <c r="J373" t="s">
        <v>74</v>
      </c>
      <c r="K373" t="s">
        <v>74</v>
      </c>
    </row>
    <row r="374" spans="1:11" customFormat="1" x14ac:dyDescent="0.25">
      <c r="A374" t="s">
        <v>6280</v>
      </c>
      <c r="B374">
        <v>2016</v>
      </c>
      <c r="C374" t="s">
        <v>123</v>
      </c>
      <c r="D374" t="s">
        <v>889</v>
      </c>
      <c r="E374">
        <v>5358</v>
      </c>
      <c r="F374" t="s">
        <v>74</v>
      </c>
      <c r="G374" t="s">
        <v>74</v>
      </c>
      <c r="H374" t="s">
        <v>74</v>
      </c>
      <c r="I374" t="s">
        <v>74</v>
      </c>
      <c r="J374" t="s">
        <v>74</v>
      </c>
      <c r="K374" t="s">
        <v>74</v>
      </c>
    </row>
    <row r="375" spans="1:11" customFormat="1" x14ac:dyDescent="0.25">
      <c r="A375" t="s">
        <v>6281</v>
      </c>
      <c r="B375">
        <v>2016</v>
      </c>
      <c r="C375" t="s">
        <v>369</v>
      </c>
      <c r="D375" t="s">
        <v>889</v>
      </c>
      <c r="E375">
        <v>1325</v>
      </c>
      <c r="F375" t="s">
        <v>74</v>
      </c>
      <c r="G375" t="s">
        <v>74</v>
      </c>
      <c r="H375" t="s">
        <v>74</v>
      </c>
      <c r="I375" t="s">
        <v>74</v>
      </c>
      <c r="J375" t="s">
        <v>74</v>
      </c>
      <c r="K375" t="s">
        <v>74</v>
      </c>
    </row>
    <row r="376" spans="1:11" customFormat="1" x14ac:dyDescent="0.25">
      <c r="A376" t="s">
        <v>6282</v>
      </c>
      <c r="B376">
        <v>2016</v>
      </c>
      <c r="C376" t="s">
        <v>376</v>
      </c>
      <c r="D376" t="s">
        <v>889</v>
      </c>
      <c r="E376">
        <v>775</v>
      </c>
      <c r="F376" t="s">
        <v>74</v>
      </c>
      <c r="G376" t="s">
        <v>74</v>
      </c>
      <c r="H376" t="s">
        <v>74</v>
      </c>
      <c r="I376" t="s">
        <v>74</v>
      </c>
      <c r="J376" t="s">
        <v>74</v>
      </c>
      <c r="K376" t="s">
        <v>74</v>
      </c>
    </row>
    <row r="377" spans="1:11" customFormat="1" x14ac:dyDescent="0.25">
      <c r="A377" t="s">
        <v>6283</v>
      </c>
      <c r="B377">
        <v>2016</v>
      </c>
      <c r="C377" t="s">
        <v>382</v>
      </c>
      <c r="D377" t="s">
        <v>889</v>
      </c>
      <c r="E377">
        <v>633</v>
      </c>
      <c r="F377" t="s">
        <v>74</v>
      </c>
      <c r="G377" t="s">
        <v>74</v>
      </c>
      <c r="H377" t="s">
        <v>74</v>
      </c>
      <c r="I377" t="s">
        <v>74</v>
      </c>
      <c r="J377" t="s">
        <v>74</v>
      </c>
      <c r="K377" t="s">
        <v>74</v>
      </c>
    </row>
    <row r="378" spans="1:11" customFormat="1" x14ac:dyDescent="0.25">
      <c r="A378" t="s">
        <v>6284</v>
      </c>
      <c r="B378">
        <v>2016</v>
      </c>
      <c r="C378" t="s">
        <v>388</v>
      </c>
      <c r="D378" t="s">
        <v>889</v>
      </c>
      <c r="E378">
        <v>8</v>
      </c>
      <c r="F378" t="s">
        <v>74</v>
      </c>
      <c r="G378" t="s">
        <v>74</v>
      </c>
      <c r="H378" t="s">
        <v>74</v>
      </c>
      <c r="I378" t="s">
        <v>74</v>
      </c>
      <c r="J378" t="s">
        <v>74</v>
      </c>
      <c r="K378" t="s">
        <v>74</v>
      </c>
    </row>
    <row r="379" spans="1:11" customFormat="1" x14ac:dyDescent="0.25">
      <c r="A379" t="s">
        <v>6285</v>
      </c>
      <c r="B379">
        <v>2016</v>
      </c>
      <c r="C379" t="s">
        <v>394</v>
      </c>
      <c r="D379" t="s">
        <v>889</v>
      </c>
      <c r="E379">
        <v>1242</v>
      </c>
      <c r="F379" t="s">
        <v>74</v>
      </c>
      <c r="G379" t="s">
        <v>74</v>
      </c>
      <c r="H379" t="s">
        <v>74</v>
      </c>
      <c r="I379" t="s">
        <v>74</v>
      </c>
      <c r="J379" t="s">
        <v>74</v>
      </c>
      <c r="K379" t="s">
        <v>74</v>
      </c>
    </row>
    <row r="380" spans="1:11" customFormat="1" x14ac:dyDescent="0.25">
      <c r="A380" t="s">
        <v>6286</v>
      </c>
      <c r="B380">
        <v>2016</v>
      </c>
      <c r="C380" t="s">
        <v>400</v>
      </c>
      <c r="D380" t="s">
        <v>889</v>
      </c>
      <c r="E380">
        <v>1</v>
      </c>
      <c r="F380" t="s">
        <v>74</v>
      </c>
      <c r="G380" t="s">
        <v>74</v>
      </c>
      <c r="H380" t="s">
        <v>74</v>
      </c>
      <c r="I380" t="s">
        <v>74</v>
      </c>
      <c r="J380" t="s">
        <v>74</v>
      </c>
      <c r="K380" t="s">
        <v>74</v>
      </c>
    </row>
    <row r="381" spans="1:11" customFormat="1" x14ac:dyDescent="0.25">
      <c r="A381" t="s">
        <v>6287</v>
      </c>
      <c r="B381">
        <v>2016</v>
      </c>
      <c r="C381" t="s">
        <v>43</v>
      </c>
      <c r="D381" t="s">
        <v>889</v>
      </c>
      <c r="E381">
        <v>15600</v>
      </c>
      <c r="F381" t="s">
        <v>74</v>
      </c>
      <c r="G381" t="s">
        <v>74</v>
      </c>
      <c r="H381" t="s">
        <v>74</v>
      </c>
      <c r="I381" t="s">
        <v>74</v>
      </c>
      <c r="J381" t="s">
        <v>74</v>
      </c>
      <c r="K381" t="s">
        <v>74</v>
      </c>
    </row>
    <row r="382" spans="1:11" customFormat="1" x14ac:dyDescent="0.25">
      <c r="A382" t="s">
        <v>6288</v>
      </c>
      <c r="B382">
        <v>2016</v>
      </c>
      <c r="C382" t="s">
        <v>187</v>
      </c>
      <c r="D382" t="s">
        <v>889</v>
      </c>
      <c r="E382">
        <v>127</v>
      </c>
      <c r="F382" t="s">
        <v>74</v>
      </c>
      <c r="G382" t="s">
        <v>74</v>
      </c>
      <c r="H382" t="s">
        <v>74</v>
      </c>
      <c r="I382" t="s">
        <v>74</v>
      </c>
      <c r="J382" t="s">
        <v>74</v>
      </c>
      <c r="K382" t="s">
        <v>74</v>
      </c>
    </row>
    <row r="383" spans="1:11" customFormat="1" x14ac:dyDescent="0.25">
      <c r="A383" t="s">
        <v>6289</v>
      </c>
      <c r="B383">
        <v>2016</v>
      </c>
      <c r="C383" t="s">
        <v>413</v>
      </c>
      <c r="D383" t="s">
        <v>889</v>
      </c>
      <c r="E383">
        <v>41541</v>
      </c>
      <c r="F383" t="s">
        <v>74</v>
      </c>
      <c r="G383" t="s">
        <v>74</v>
      </c>
      <c r="H383" t="s">
        <v>74</v>
      </c>
      <c r="I383" t="s">
        <v>74</v>
      </c>
      <c r="J383" t="s">
        <v>74</v>
      </c>
      <c r="K383" t="s">
        <v>74</v>
      </c>
    </row>
    <row r="384" spans="1:11" customFormat="1" x14ac:dyDescent="0.25">
      <c r="A384" t="s">
        <v>6290</v>
      </c>
      <c r="B384">
        <v>2016</v>
      </c>
      <c r="C384" t="s">
        <v>420</v>
      </c>
      <c r="D384" t="s">
        <v>889</v>
      </c>
      <c r="E384">
        <v>10447</v>
      </c>
      <c r="F384" t="s">
        <v>74</v>
      </c>
      <c r="G384" t="s">
        <v>74</v>
      </c>
      <c r="H384" t="s">
        <v>74</v>
      </c>
      <c r="I384" t="s">
        <v>74</v>
      </c>
      <c r="J384" t="s">
        <v>74</v>
      </c>
      <c r="K384" t="s">
        <v>74</v>
      </c>
    </row>
    <row r="385" spans="1:11" customFormat="1" x14ac:dyDescent="0.25">
      <c r="A385" t="s">
        <v>6291</v>
      </c>
      <c r="B385">
        <v>2016</v>
      </c>
      <c r="C385" t="s">
        <v>426</v>
      </c>
      <c r="D385" t="s">
        <v>889</v>
      </c>
      <c r="E385">
        <v>1041</v>
      </c>
      <c r="F385" t="s">
        <v>74</v>
      </c>
      <c r="G385" t="s">
        <v>74</v>
      </c>
      <c r="H385" t="s">
        <v>74</v>
      </c>
      <c r="I385" t="s">
        <v>74</v>
      </c>
      <c r="J385" t="s">
        <v>74</v>
      </c>
      <c r="K385" t="s">
        <v>74</v>
      </c>
    </row>
    <row r="386" spans="1:11" customFormat="1" x14ac:dyDescent="0.25">
      <c r="A386" t="s">
        <v>6292</v>
      </c>
      <c r="B386">
        <v>2016</v>
      </c>
      <c r="C386" t="s">
        <v>433</v>
      </c>
      <c r="D386" t="s">
        <v>889</v>
      </c>
      <c r="E386">
        <v>10</v>
      </c>
      <c r="F386" t="s">
        <v>74</v>
      </c>
      <c r="G386" t="s">
        <v>74</v>
      </c>
      <c r="H386" t="s">
        <v>74</v>
      </c>
      <c r="I386" t="s">
        <v>74</v>
      </c>
      <c r="J386" t="s">
        <v>74</v>
      </c>
      <c r="K386" t="s">
        <v>74</v>
      </c>
    </row>
    <row r="387" spans="1:11" customFormat="1" x14ac:dyDescent="0.25">
      <c r="A387" t="s">
        <v>6293</v>
      </c>
      <c r="B387">
        <v>2017</v>
      </c>
      <c r="C387" t="s">
        <v>124</v>
      </c>
      <c r="D387" t="s">
        <v>4780</v>
      </c>
      <c r="E387">
        <v>10677</v>
      </c>
      <c r="F387" t="s">
        <v>74</v>
      </c>
      <c r="G387" t="s">
        <v>74</v>
      </c>
      <c r="H387" t="s">
        <v>74</v>
      </c>
      <c r="I387" t="s">
        <v>74</v>
      </c>
      <c r="J387" t="s">
        <v>74</v>
      </c>
      <c r="K387" t="s">
        <v>74</v>
      </c>
    </row>
    <row r="388" spans="1:11" customFormat="1" x14ac:dyDescent="0.25">
      <c r="A388" t="s">
        <v>6294</v>
      </c>
      <c r="B388">
        <v>2017</v>
      </c>
      <c r="C388" t="s">
        <v>123</v>
      </c>
      <c r="D388" t="s">
        <v>4780</v>
      </c>
      <c r="E388">
        <v>11803</v>
      </c>
      <c r="F388" t="s">
        <v>74</v>
      </c>
      <c r="G388" t="s">
        <v>74</v>
      </c>
      <c r="H388" t="s">
        <v>74</v>
      </c>
      <c r="I388" t="s">
        <v>74</v>
      </c>
      <c r="J388" t="s">
        <v>74</v>
      </c>
      <c r="K388" t="s">
        <v>74</v>
      </c>
    </row>
    <row r="389" spans="1:11" customFormat="1" x14ac:dyDescent="0.25">
      <c r="A389" t="s">
        <v>6295</v>
      </c>
      <c r="B389">
        <v>2017</v>
      </c>
      <c r="C389" t="s">
        <v>369</v>
      </c>
      <c r="D389" t="s">
        <v>4780</v>
      </c>
      <c r="E389">
        <v>2833</v>
      </c>
      <c r="F389" t="s">
        <v>74</v>
      </c>
      <c r="G389" t="s">
        <v>74</v>
      </c>
      <c r="H389" t="s">
        <v>74</v>
      </c>
      <c r="I389" t="s">
        <v>74</v>
      </c>
      <c r="J389" t="s">
        <v>74</v>
      </c>
      <c r="K389" t="s">
        <v>74</v>
      </c>
    </row>
    <row r="390" spans="1:11" customFormat="1" x14ac:dyDescent="0.25">
      <c r="A390" t="s">
        <v>6296</v>
      </c>
      <c r="B390">
        <v>2017</v>
      </c>
      <c r="C390" t="s">
        <v>376</v>
      </c>
      <c r="D390" t="s">
        <v>4780</v>
      </c>
      <c r="E390">
        <v>1797</v>
      </c>
      <c r="F390" t="s">
        <v>74</v>
      </c>
      <c r="G390" t="s">
        <v>74</v>
      </c>
      <c r="H390" t="s">
        <v>74</v>
      </c>
      <c r="I390" t="s">
        <v>74</v>
      </c>
      <c r="J390" t="s">
        <v>74</v>
      </c>
      <c r="K390" t="s">
        <v>74</v>
      </c>
    </row>
    <row r="391" spans="1:11" customFormat="1" x14ac:dyDescent="0.25">
      <c r="A391" t="s">
        <v>6297</v>
      </c>
      <c r="B391">
        <v>2017</v>
      </c>
      <c r="C391" t="s">
        <v>382</v>
      </c>
      <c r="D391" t="s">
        <v>4780</v>
      </c>
      <c r="E391">
        <v>1347</v>
      </c>
      <c r="F391" t="s">
        <v>74</v>
      </c>
      <c r="G391" t="s">
        <v>74</v>
      </c>
      <c r="H391" t="s">
        <v>74</v>
      </c>
      <c r="I391" t="s">
        <v>74</v>
      </c>
      <c r="J391" t="s">
        <v>74</v>
      </c>
      <c r="K391" t="s">
        <v>74</v>
      </c>
    </row>
    <row r="392" spans="1:11" customFormat="1" x14ac:dyDescent="0.25">
      <c r="A392" t="s">
        <v>6298</v>
      </c>
      <c r="B392">
        <v>2017</v>
      </c>
      <c r="C392" t="s">
        <v>388</v>
      </c>
      <c r="D392" t="s">
        <v>4780</v>
      </c>
      <c r="E392">
        <v>35</v>
      </c>
      <c r="F392" t="s">
        <v>74</v>
      </c>
      <c r="G392" t="s">
        <v>74</v>
      </c>
      <c r="H392" t="s">
        <v>74</v>
      </c>
      <c r="I392" t="s">
        <v>74</v>
      </c>
      <c r="J392" t="s">
        <v>74</v>
      </c>
      <c r="K392" t="s">
        <v>74</v>
      </c>
    </row>
    <row r="393" spans="1:11" customFormat="1" x14ac:dyDescent="0.25">
      <c r="A393" t="s">
        <v>6299</v>
      </c>
      <c r="B393">
        <v>2017</v>
      </c>
      <c r="C393" t="s">
        <v>394</v>
      </c>
      <c r="D393" t="s">
        <v>4780</v>
      </c>
      <c r="E393">
        <v>2455</v>
      </c>
      <c r="F393" t="s">
        <v>74</v>
      </c>
      <c r="G393" t="s">
        <v>74</v>
      </c>
      <c r="H393" t="s">
        <v>74</v>
      </c>
      <c r="I393" t="s">
        <v>74</v>
      </c>
      <c r="J393" t="s">
        <v>74</v>
      </c>
      <c r="K393" t="s">
        <v>74</v>
      </c>
    </row>
    <row r="394" spans="1:11" customFormat="1" x14ac:dyDescent="0.25">
      <c r="A394" t="s">
        <v>6300</v>
      </c>
      <c r="B394">
        <v>2017</v>
      </c>
      <c r="C394" t="s">
        <v>400</v>
      </c>
      <c r="D394" t="s">
        <v>4780</v>
      </c>
      <c r="E394">
        <v>8</v>
      </c>
      <c r="F394" t="s">
        <v>74</v>
      </c>
      <c r="G394" t="s">
        <v>74</v>
      </c>
      <c r="H394" t="s">
        <v>74</v>
      </c>
      <c r="I394" t="s">
        <v>74</v>
      </c>
      <c r="J394" t="s">
        <v>74</v>
      </c>
      <c r="K394" t="s">
        <v>74</v>
      </c>
    </row>
    <row r="395" spans="1:11" customFormat="1" x14ac:dyDescent="0.25">
      <c r="A395" t="s">
        <v>6301</v>
      </c>
      <c r="B395">
        <v>2017</v>
      </c>
      <c r="C395" t="s">
        <v>43</v>
      </c>
      <c r="D395" t="s">
        <v>4780</v>
      </c>
      <c r="E395">
        <v>32055</v>
      </c>
      <c r="F395" t="s">
        <v>74</v>
      </c>
      <c r="G395" t="s">
        <v>74</v>
      </c>
      <c r="H395" t="s">
        <v>74</v>
      </c>
      <c r="I395" t="s">
        <v>74</v>
      </c>
      <c r="J395" t="s">
        <v>74</v>
      </c>
      <c r="K395" t="s">
        <v>74</v>
      </c>
    </row>
    <row r="396" spans="1:11" customFormat="1" x14ac:dyDescent="0.25">
      <c r="A396" t="s">
        <v>6302</v>
      </c>
      <c r="B396">
        <v>2017</v>
      </c>
      <c r="C396" t="s">
        <v>187</v>
      </c>
      <c r="D396" t="s">
        <v>4780</v>
      </c>
      <c r="E396">
        <v>289</v>
      </c>
      <c r="F396" t="s">
        <v>74</v>
      </c>
      <c r="G396" t="s">
        <v>74</v>
      </c>
      <c r="H396" t="s">
        <v>74</v>
      </c>
      <c r="I396" t="s">
        <v>74</v>
      </c>
      <c r="J396" t="s">
        <v>74</v>
      </c>
      <c r="K396" t="s">
        <v>74</v>
      </c>
    </row>
    <row r="397" spans="1:11" customFormat="1" x14ac:dyDescent="0.25">
      <c r="A397" t="s">
        <v>6303</v>
      </c>
      <c r="B397">
        <v>2017</v>
      </c>
      <c r="C397" t="s">
        <v>413</v>
      </c>
      <c r="D397" t="s">
        <v>4780</v>
      </c>
      <c r="E397">
        <v>86643</v>
      </c>
      <c r="F397" t="s">
        <v>74</v>
      </c>
      <c r="G397" t="s">
        <v>74</v>
      </c>
      <c r="H397" t="s">
        <v>74</v>
      </c>
      <c r="I397" t="s">
        <v>74</v>
      </c>
      <c r="J397" t="s">
        <v>74</v>
      </c>
      <c r="K397" t="s">
        <v>74</v>
      </c>
    </row>
    <row r="398" spans="1:11" customFormat="1" x14ac:dyDescent="0.25">
      <c r="A398" t="s">
        <v>6304</v>
      </c>
      <c r="B398">
        <v>2017</v>
      </c>
      <c r="C398" t="s">
        <v>420</v>
      </c>
      <c r="D398" t="s">
        <v>4780</v>
      </c>
      <c r="E398">
        <v>20908</v>
      </c>
      <c r="F398" t="s">
        <v>74</v>
      </c>
      <c r="G398" t="s">
        <v>74</v>
      </c>
      <c r="H398" t="s">
        <v>74</v>
      </c>
      <c r="I398" t="s">
        <v>74</v>
      </c>
      <c r="J398" t="s">
        <v>74</v>
      </c>
      <c r="K398" t="s">
        <v>74</v>
      </c>
    </row>
    <row r="399" spans="1:11" customFormat="1" x14ac:dyDescent="0.25">
      <c r="A399" t="s">
        <v>6305</v>
      </c>
      <c r="B399">
        <v>2017</v>
      </c>
      <c r="C399" t="s">
        <v>426</v>
      </c>
      <c r="D399" t="s">
        <v>4780</v>
      </c>
      <c r="E399">
        <v>2359</v>
      </c>
      <c r="F399" t="s">
        <v>74</v>
      </c>
      <c r="G399" t="s">
        <v>74</v>
      </c>
      <c r="H399" t="s">
        <v>74</v>
      </c>
      <c r="I399" t="s">
        <v>74</v>
      </c>
      <c r="J399" t="s">
        <v>74</v>
      </c>
      <c r="K399" t="s">
        <v>74</v>
      </c>
    </row>
    <row r="400" spans="1:11" customFormat="1" x14ac:dyDescent="0.25">
      <c r="A400" t="s">
        <v>6306</v>
      </c>
      <c r="B400">
        <v>2017</v>
      </c>
      <c r="C400" t="s">
        <v>433</v>
      </c>
      <c r="D400" t="s">
        <v>4780</v>
      </c>
      <c r="E400">
        <v>77</v>
      </c>
      <c r="F400" t="s">
        <v>74</v>
      </c>
      <c r="G400" t="s">
        <v>74</v>
      </c>
      <c r="H400" t="s">
        <v>74</v>
      </c>
      <c r="I400" t="s">
        <v>74</v>
      </c>
      <c r="J400" t="s">
        <v>74</v>
      </c>
      <c r="K400" t="s">
        <v>74</v>
      </c>
    </row>
    <row r="401" spans="1:11" customFormat="1" x14ac:dyDescent="0.25">
      <c r="A401" t="s">
        <v>6307</v>
      </c>
      <c r="B401">
        <v>2017</v>
      </c>
      <c r="C401" t="s">
        <v>124</v>
      </c>
      <c r="D401" t="s">
        <v>848</v>
      </c>
      <c r="E401">
        <v>5521</v>
      </c>
      <c r="F401" t="s">
        <v>74</v>
      </c>
      <c r="G401" t="s">
        <v>74</v>
      </c>
      <c r="H401" t="s">
        <v>74</v>
      </c>
      <c r="I401" t="s">
        <v>74</v>
      </c>
      <c r="J401" t="s">
        <v>74</v>
      </c>
      <c r="K401" t="s">
        <v>74</v>
      </c>
    </row>
    <row r="402" spans="1:11" customFormat="1" x14ac:dyDescent="0.25">
      <c r="A402" t="s">
        <v>6308</v>
      </c>
      <c r="B402">
        <v>2017</v>
      </c>
      <c r="C402" t="s">
        <v>123</v>
      </c>
      <c r="D402" t="s">
        <v>848</v>
      </c>
      <c r="E402">
        <v>6372</v>
      </c>
      <c r="F402" t="s">
        <v>74</v>
      </c>
      <c r="G402" t="s">
        <v>74</v>
      </c>
      <c r="H402" t="s">
        <v>74</v>
      </c>
      <c r="I402" t="s">
        <v>74</v>
      </c>
      <c r="J402" t="s">
        <v>74</v>
      </c>
      <c r="K402" t="s">
        <v>74</v>
      </c>
    </row>
    <row r="403" spans="1:11" customFormat="1" x14ac:dyDescent="0.25">
      <c r="A403" t="s">
        <v>6309</v>
      </c>
      <c r="B403">
        <v>2017</v>
      </c>
      <c r="C403" t="s">
        <v>369</v>
      </c>
      <c r="D403" t="s">
        <v>848</v>
      </c>
      <c r="E403">
        <v>1481</v>
      </c>
      <c r="F403" t="s">
        <v>74</v>
      </c>
      <c r="G403" t="s">
        <v>74</v>
      </c>
      <c r="H403" t="s">
        <v>74</v>
      </c>
      <c r="I403" t="s">
        <v>74</v>
      </c>
      <c r="J403" t="s">
        <v>74</v>
      </c>
      <c r="K403" t="s">
        <v>74</v>
      </c>
    </row>
    <row r="404" spans="1:11" customFormat="1" x14ac:dyDescent="0.25">
      <c r="A404" t="s">
        <v>6310</v>
      </c>
      <c r="B404">
        <v>2017</v>
      </c>
      <c r="C404" t="s">
        <v>376</v>
      </c>
      <c r="D404" t="s">
        <v>848</v>
      </c>
      <c r="E404">
        <v>988</v>
      </c>
      <c r="F404" t="s">
        <v>74</v>
      </c>
      <c r="G404" t="s">
        <v>74</v>
      </c>
      <c r="H404" t="s">
        <v>74</v>
      </c>
      <c r="I404" t="s">
        <v>74</v>
      </c>
      <c r="J404" t="s">
        <v>74</v>
      </c>
      <c r="K404" t="s">
        <v>74</v>
      </c>
    </row>
    <row r="405" spans="1:11" customFormat="1" x14ac:dyDescent="0.25">
      <c r="A405" t="s">
        <v>6311</v>
      </c>
      <c r="B405">
        <v>2017</v>
      </c>
      <c r="C405" t="s">
        <v>382</v>
      </c>
      <c r="D405" t="s">
        <v>848</v>
      </c>
      <c r="E405">
        <v>728</v>
      </c>
      <c r="F405" t="s">
        <v>74</v>
      </c>
      <c r="G405" t="s">
        <v>74</v>
      </c>
      <c r="H405" t="s">
        <v>74</v>
      </c>
      <c r="I405" t="s">
        <v>74</v>
      </c>
      <c r="J405" t="s">
        <v>74</v>
      </c>
      <c r="K405" t="s">
        <v>74</v>
      </c>
    </row>
    <row r="406" spans="1:11" customFormat="1" x14ac:dyDescent="0.25">
      <c r="A406" t="s">
        <v>6312</v>
      </c>
      <c r="B406">
        <v>2017</v>
      </c>
      <c r="C406" t="s">
        <v>388</v>
      </c>
      <c r="D406" t="s">
        <v>848</v>
      </c>
      <c r="E406">
        <v>27</v>
      </c>
      <c r="F406" t="s">
        <v>74</v>
      </c>
      <c r="G406" t="s">
        <v>74</v>
      </c>
      <c r="H406" t="s">
        <v>74</v>
      </c>
      <c r="I406" t="s">
        <v>74</v>
      </c>
      <c r="J406" t="s">
        <v>74</v>
      </c>
      <c r="K406" t="s">
        <v>74</v>
      </c>
    </row>
    <row r="407" spans="1:11" customFormat="1" x14ac:dyDescent="0.25">
      <c r="A407" t="s">
        <v>6313</v>
      </c>
      <c r="B407">
        <v>2017</v>
      </c>
      <c r="C407" t="s">
        <v>394</v>
      </c>
      <c r="D407" t="s">
        <v>848</v>
      </c>
      <c r="E407">
        <v>1233</v>
      </c>
      <c r="F407" t="s">
        <v>74</v>
      </c>
      <c r="G407" t="s">
        <v>74</v>
      </c>
      <c r="H407" t="s">
        <v>74</v>
      </c>
      <c r="I407" t="s">
        <v>74</v>
      </c>
      <c r="J407" t="s">
        <v>74</v>
      </c>
      <c r="K407" t="s">
        <v>74</v>
      </c>
    </row>
    <row r="408" spans="1:11" customFormat="1" x14ac:dyDescent="0.25">
      <c r="A408" t="s">
        <v>6314</v>
      </c>
      <c r="B408">
        <v>2017</v>
      </c>
      <c r="C408" t="s">
        <v>400</v>
      </c>
      <c r="D408" t="s">
        <v>848</v>
      </c>
      <c r="E408">
        <v>6</v>
      </c>
      <c r="F408" t="s">
        <v>74</v>
      </c>
      <c r="G408" t="s">
        <v>74</v>
      </c>
      <c r="H408" t="s">
        <v>74</v>
      </c>
      <c r="I408" t="s">
        <v>74</v>
      </c>
      <c r="J408" t="s">
        <v>74</v>
      </c>
      <c r="K408" t="s">
        <v>74</v>
      </c>
    </row>
    <row r="409" spans="1:11" customFormat="1" x14ac:dyDescent="0.25">
      <c r="A409" t="s">
        <v>6315</v>
      </c>
      <c r="B409">
        <v>2017</v>
      </c>
      <c r="C409" t="s">
        <v>43</v>
      </c>
      <c r="D409" t="s">
        <v>848</v>
      </c>
      <c r="E409">
        <v>16088</v>
      </c>
      <c r="F409" t="s">
        <v>74</v>
      </c>
      <c r="G409" t="s">
        <v>74</v>
      </c>
      <c r="H409" t="s">
        <v>74</v>
      </c>
      <c r="I409" t="s">
        <v>74</v>
      </c>
      <c r="J409" t="s">
        <v>74</v>
      </c>
      <c r="K409" t="s">
        <v>74</v>
      </c>
    </row>
    <row r="410" spans="1:11" customFormat="1" x14ac:dyDescent="0.25">
      <c r="A410" t="s">
        <v>6316</v>
      </c>
      <c r="B410">
        <v>2017</v>
      </c>
      <c r="C410" t="s">
        <v>187</v>
      </c>
      <c r="D410" t="s">
        <v>848</v>
      </c>
      <c r="E410">
        <v>158</v>
      </c>
      <c r="F410" t="s">
        <v>74</v>
      </c>
      <c r="G410" t="s">
        <v>74</v>
      </c>
      <c r="H410" t="s">
        <v>74</v>
      </c>
      <c r="I410" t="s">
        <v>74</v>
      </c>
      <c r="J410" t="s">
        <v>74</v>
      </c>
      <c r="K410" t="s">
        <v>74</v>
      </c>
    </row>
    <row r="411" spans="1:11" customFormat="1" x14ac:dyDescent="0.25">
      <c r="A411" t="s">
        <v>6317</v>
      </c>
      <c r="B411">
        <v>2017</v>
      </c>
      <c r="C411" t="s">
        <v>413</v>
      </c>
      <c r="D411" t="s">
        <v>848</v>
      </c>
      <c r="E411">
        <v>44191</v>
      </c>
      <c r="F411" t="s">
        <v>74</v>
      </c>
      <c r="G411" t="s">
        <v>74</v>
      </c>
      <c r="H411" t="s">
        <v>74</v>
      </c>
      <c r="I411" t="s">
        <v>74</v>
      </c>
      <c r="J411" t="s">
        <v>74</v>
      </c>
      <c r="K411" t="s">
        <v>74</v>
      </c>
    </row>
    <row r="412" spans="1:11" customFormat="1" x14ac:dyDescent="0.25">
      <c r="A412" t="s">
        <v>6318</v>
      </c>
      <c r="B412">
        <v>2017</v>
      </c>
      <c r="C412" t="s">
        <v>420</v>
      </c>
      <c r="D412" t="s">
        <v>848</v>
      </c>
      <c r="E412">
        <v>10200</v>
      </c>
      <c r="F412" t="s">
        <v>74</v>
      </c>
      <c r="G412" t="s">
        <v>74</v>
      </c>
      <c r="H412" t="s">
        <v>74</v>
      </c>
      <c r="I412" t="s">
        <v>74</v>
      </c>
      <c r="J412" t="s">
        <v>74</v>
      </c>
      <c r="K412" t="s">
        <v>74</v>
      </c>
    </row>
    <row r="413" spans="1:11" customFormat="1" x14ac:dyDescent="0.25">
      <c r="A413" t="s">
        <v>6319</v>
      </c>
      <c r="B413">
        <v>2017</v>
      </c>
      <c r="C413" t="s">
        <v>426</v>
      </c>
      <c r="D413" t="s">
        <v>848</v>
      </c>
      <c r="E413">
        <v>1322</v>
      </c>
      <c r="F413" t="s">
        <v>74</v>
      </c>
      <c r="G413" t="s">
        <v>74</v>
      </c>
      <c r="H413" t="s">
        <v>74</v>
      </c>
      <c r="I413" t="s">
        <v>74</v>
      </c>
      <c r="J413" t="s">
        <v>74</v>
      </c>
      <c r="K413" t="s">
        <v>74</v>
      </c>
    </row>
    <row r="414" spans="1:11" customFormat="1" x14ac:dyDescent="0.25">
      <c r="A414" t="s">
        <v>6320</v>
      </c>
      <c r="B414">
        <v>2017</v>
      </c>
      <c r="C414" t="s">
        <v>433</v>
      </c>
      <c r="D414" t="s">
        <v>848</v>
      </c>
      <c r="E414">
        <v>67</v>
      </c>
      <c r="F414" t="s">
        <v>74</v>
      </c>
      <c r="G414" t="s">
        <v>74</v>
      </c>
      <c r="H414" t="s">
        <v>74</v>
      </c>
      <c r="I414" t="s">
        <v>74</v>
      </c>
      <c r="J414" t="s">
        <v>74</v>
      </c>
      <c r="K414" t="s">
        <v>74</v>
      </c>
    </row>
    <row r="415" spans="1:11" customFormat="1" x14ac:dyDescent="0.25">
      <c r="A415" t="s">
        <v>6321</v>
      </c>
      <c r="B415">
        <v>2017</v>
      </c>
      <c r="C415" t="s">
        <v>124</v>
      </c>
      <c r="D415" t="s">
        <v>354</v>
      </c>
      <c r="E415">
        <v>13958</v>
      </c>
      <c r="F415">
        <v>1671</v>
      </c>
      <c r="G415">
        <v>873</v>
      </c>
      <c r="H415">
        <v>12287</v>
      </c>
      <c r="I415">
        <v>12272</v>
      </c>
      <c r="J415">
        <v>0.1197162917323399</v>
      </c>
      <c r="K415">
        <v>6.2544777188708989E-2</v>
      </c>
    </row>
    <row r="416" spans="1:11" customFormat="1" x14ac:dyDescent="0.25">
      <c r="A416" t="s">
        <v>6322</v>
      </c>
      <c r="B416">
        <v>2017</v>
      </c>
      <c r="C416" t="s">
        <v>123</v>
      </c>
      <c r="D416" t="s">
        <v>354</v>
      </c>
      <c r="E416">
        <v>11982</v>
      </c>
      <c r="F416">
        <v>1060</v>
      </c>
      <c r="G416">
        <v>772</v>
      </c>
      <c r="H416">
        <v>10922</v>
      </c>
      <c r="I416">
        <v>10657</v>
      </c>
      <c r="J416">
        <v>8.8466032381906187E-2</v>
      </c>
      <c r="K416">
        <v>6.4429978300784507E-2</v>
      </c>
    </row>
    <row r="417" spans="1:11" customFormat="1" x14ac:dyDescent="0.25">
      <c r="A417" t="s">
        <v>6323</v>
      </c>
      <c r="B417">
        <v>2017</v>
      </c>
      <c r="C417" t="s">
        <v>369</v>
      </c>
      <c r="D417" t="s">
        <v>354</v>
      </c>
      <c r="E417">
        <v>3313</v>
      </c>
      <c r="F417">
        <v>277</v>
      </c>
      <c r="G417">
        <v>230</v>
      </c>
      <c r="H417">
        <v>3036</v>
      </c>
      <c r="I417">
        <v>3171</v>
      </c>
      <c r="J417">
        <v>8.36100211288862E-2</v>
      </c>
      <c r="K417">
        <v>6.9423483247811654E-2</v>
      </c>
    </row>
    <row r="418" spans="1:11" customFormat="1" x14ac:dyDescent="0.25">
      <c r="A418" t="s">
        <v>6324</v>
      </c>
      <c r="B418">
        <v>2017</v>
      </c>
      <c r="C418" t="s">
        <v>376</v>
      </c>
      <c r="D418" t="s">
        <v>354</v>
      </c>
      <c r="E418">
        <v>3252</v>
      </c>
      <c r="F418">
        <v>224</v>
      </c>
      <c r="G418">
        <v>255</v>
      </c>
      <c r="H418">
        <v>3028</v>
      </c>
      <c r="I418">
        <v>3145</v>
      </c>
      <c r="J418">
        <v>6.8880688806888066E-2</v>
      </c>
      <c r="K418">
        <v>7.8413284132841335E-2</v>
      </c>
    </row>
    <row r="419" spans="1:11" customFormat="1" x14ac:dyDescent="0.25">
      <c r="A419" t="s">
        <v>6325</v>
      </c>
      <c r="B419">
        <v>2017</v>
      </c>
      <c r="C419" t="s">
        <v>382</v>
      </c>
      <c r="D419" t="s">
        <v>354</v>
      </c>
      <c r="E419">
        <v>2403</v>
      </c>
      <c r="F419">
        <v>229</v>
      </c>
      <c r="G419">
        <v>244</v>
      </c>
      <c r="H419">
        <v>2174</v>
      </c>
      <c r="I419">
        <v>2303</v>
      </c>
      <c r="J419">
        <v>9.5297544735746989E-2</v>
      </c>
      <c r="K419">
        <v>0.1015397419891802</v>
      </c>
    </row>
    <row r="420" spans="1:11" customFormat="1" x14ac:dyDescent="0.25">
      <c r="A420" t="s">
        <v>6326</v>
      </c>
      <c r="B420">
        <v>2017</v>
      </c>
      <c r="C420" t="s">
        <v>388</v>
      </c>
      <c r="D420" t="s">
        <v>354</v>
      </c>
      <c r="E420">
        <v>131</v>
      </c>
      <c r="F420">
        <v>23</v>
      </c>
      <c r="G420">
        <v>28</v>
      </c>
      <c r="H420">
        <v>108</v>
      </c>
      <c r="I420">
        <v>107</v>
      </c>
      <c r="J420">
        <v>0.17557251908396951</v>
      </c>
      <c r="K420">
        <v>0.2137404580152672</v>
      </c>
    </row>
    <row r="421" spans="1:11" customFormat="1" x14ac:dyDescent="0.25">
      <c r="A421" t="s">
        <v>6327</v>
      </c>
      <c r="B421">
        <v>2017</v>
      </c>
      <c r="C421" t="s">
        <v>394</v>
      </c>
      <c r="D421" t="s">
        <v>354</v>
      </c>
      <c r="E421">
        <v>4142</v>
      </c>
      <c r="F421">
        <v>400</v>
      </c>
      <c r="G421">
        <v>319</v>
      </c>
      <c r="H421">
        <v>3742</v>
      </c>
      <c r="I421">
        <v>3994</v>
      </c>
      <c r="J421">
        <v>9.6571704490584262E-2</v>
      </c>
      <c r="K421">
        <v>7.7015934331240946E-2</v>
      </c>
    </row>
    <row r="422" spans="1:11" customFormat="1" x14ac:dyDescent="0.25">
      <c r="A422" t="s">
        <v>6328</v>
      </c>
      <c r="B422">
        <v>2017</v>
      </c>
      <c r="C422" t="s">
        <v>400</v>
      </c>
      <c r="D422" t="s">
        <v>354</v>
      </c>
      <c r="E422">
        <v>118</v>
      </c>
      <c r="F422" t="s">
        <v>74</v>
      </c>
      <c r="G422" t="s">
        <v>74</v>
      </c>
      <c r="H422" t="s">
        <v>74</v>
      </c>
      <c r="I422" t="s">
        <v>74</v>
      </c>
      <c r="J422" t="s">
        <v>74</v>
      </c>
      <c r="K422" t="s">
        <v>74</v>
      </c>
    </row>
    <row r="423" spans="1:11" customFormat="1" x14ac:dyDescent="0.25">
      <c r="A423" t="s">
        <v>6329</v>
      </c>
      <c r="B423">
        <v>2017</v>
      </c>
      <c r="C423" t="s">
        <v>43</v>
      </c>
      <c r="D423" t="s">
        <v>354</v>
      </c>
      <c r="E423">
        <v>48045</v>
      </c>
      <c r="F423">
        <v>4213</v>
      </c>
      <c r="G423">
        <v>2733</v>
      </c>
      <c r="H423">
        <v>43832</v>
      </c>
      <c r="I423">
        <v>43053</v>
      </c>
      <c r="J423">
        <v>8.7688625247164115E-2</v>
      </c>
      <c r="K423">
        <v>5.6884171089603502E-2</v>
      </c>
    </row>
    <row r="424" spans="1:11" customFormat="1" x14ac:dyDescent="0.25">
      <c r="A424" t="s">
        <v>6330</v>
      </c>
      <c r="B424">
        <v>2017</v>
      </c>
      <c r="C424" t="s">
        <v>187</v>
      </c>
      <c r="D424" t="s">
        <v>354</v>
      </c>
      <c r="E424">
        <v>670</v>
      </c>
      <c r="F424">
        <v>52</v>
      </c>
      <c r="G424">
        <v>31</v>
      </c>
      <c r="H424">
        <v>618</v>
      </c>
      <c r="I424">
        <v>601</v>
      </c>
      <c r="J424">
        <v>7.7611940298507459E-2</v>
      </c>
      <c r="K424">
        <v>4.6268656716417909E-2</v>
      </c>
    </row>
    <row r="425" spans="1:11" customFormat="1" x14ac:dyDescent="0.25">
      <c r="A425" t="s">
        <v>6331</v>
      </c>
      <c r="B425">
        <v>2017</v>
      </c>
      <c r="C425" t="s">
        <v>413</v>
      </c>
      <c r="D425" t="s">
        <v>354</v>
      </c>
      <c r="E425">
        <v>119077</v>
      </c>
      <c r="F425" t="s">
        <v>74</v>
      </c>
      <c r="G425" t="s">
        <v>74</v>
      </c>
      <c r="H425" t="s">
        <v>74</v>
      </c>
      <c r="I425">
        <v>106864</v>
      </c>
      <c r="J425" t="s">
        <v>74</v>
      </c>
      <c r="K425" t="s">
        <v>74</v>
      </c>
    </row>
    <row r="426" spans="1:11" customFormat="1" x14ac:dyDescent="0.25">
      <c r="A426" t="s">
        <v>6332</v>
      </c>
      <c r="B426">
        <v>2017</v>
      </c>
      <c r="C426" t="s">
        <v>420</v>
      </c>
      <c r="D426" t="s">
        <v>354</v>
      </c>
      <c r="E426">
        <v>27299</v>
      </c>
      <c r="F426">
        <v>2234</v>
      </c>
      <c r="G426">
        <v>2008</v>
      </c>
      <c r="H426">
        <v>25065</v>
      </c>
      <c r="I426">
        <v>24169</v>
      </c>
      <c r="J426">
        <v>8.1834499432213631E-2</v>
      </c>
      <c r="K426">
        <v>7.3555807905051465E-2</v>
      </c>
    </row>
    <row r="427" spans="1:11" customFormat="1" x14ac:dyDescent="0.25">
      <c r="A427" t="s">
        <v>6333</v>
      </c>
      <c r="B427">
        <v>2017</v>
      </c>
      <c r="C427" t="s">
        <v>426</v>
      </c>
      <c r="D427" t="s">
        <v>354</v>
      </c>
      <c r="E427">
        <v>3630</v>
      </c>
      <c r="F427">
        <v>404</v>
      </c>
      <c r="G427">
        <v>343</v>
      </c>
      <c r="H427">
        <v>3226</v>
      </c>
      <c r="I427">
        <v>3392</v>
      </c>
      <c r="J427">
        <v>0.1112947658402204</v>
      </c>
      <c r="K427">
        <v>9.4490358126721768E-2</v>
      </c>
    </row>
    <row r="428" spans="1:11" customFormat="1" x14ac:dyDescent="0.25">
      <c r="A428" t="s">
        <v>6334</v>
      </c>
      <c r="B428">
        <v>2017</v>
      </c>
      <c r="C428" t="s">
        <v>433</v>
      </c>
      <c r="D428" t="s">
        <v>354</v>
      </c>
      <c r="E428">
        <v>134</v>
      </c>
      <c r="F428" t="s">
        <v>74</v>
      </c>
      <c r="G428" t="s">
        <v>74</v>
      </c>
      <c r="H428" t="s">
        <v>74</v>
      </c>
      <c r="I428" t="s">
        <v>74</v>
      </c>
      <c r="J428" t="s">
        <v>74</v>
      </c>
      <c r="K428" t="s">
        <v>74</v>
      </c>
    </row>
    <row r="429" spans="1:11" customFormat="1" x14ac:dyDescent="0.25">
      <c r="A429" t="s">
        <v>6335</v>
      </c>
      <c r="B429">
        <v>2017</v>
      </c>
      <c r="C429" t="s">
        <v>124</v>
      </c>
      <c r="D429" t="s">
        <v>356</v>
      </c>
      <c r="E429">
        <v>481</v>
      </c>
      <c r="F429">
        <v>55</v>
      </c>
      <c r="G429">
        <v>24</v>
      </c>
      <c r="H429">
        <v>426</v>
      </c>
      <c r="I429">
        <v>462</v>
      </c>
      <c r="J429">
        <v>0.11434511434511439</v>
      </c>
      <c r="K429">
        <v>4.9896049896049899E-2</v>
      </c>
    </row>
    <row r="430" spans="1:11" customFormat="1" x14ac:dyDescent="0.25">
      <c r="A430" t="s">
        <v>6336</v>
      </c>
      <c r="B430">
        <v>2017</v>
      </c>
      <c r="C430" t="s">
        <v>123</v>
      </c>
      <c r="D430" t="s">
        <v>356</v>
      </c>
      <c r="E430">
        <v>418</v>
      </c>
      <c r="F430">
        <v>59</v>
      </c>
      <c r="G430">
        <v>20</v>
      </c>
      <c r="H430">
        <v>359</v>
      </c>
      <c r="I430">
        <v>322</v>
      </c>
      <c r="J430">
        <v>0.14114832535885169</v>
      </c>
      <c r="K430">
        <v>4.784688995215311E-2</v>
      </c>
    </row>
    <row r="431" spans="1:11" customFormat="1" x14ac:dyDescent="0.25">
      <c r="A431" t="s">
        <v>6337</v>
      </c>
      <c r="B431">
        <v>2017</v>
      </c>
      <c r="C431" t="s">
        <v>369</v>
      </c>
      <c r="D431" t="s">
        <v>356</v>
      </c>
      <c r="E431">
        <v>178</v>
      </c>
      <c r="F431">
        <v>16</v>
      </c>
      <c r="G431">
        <v>3</v>
      </c>
      <c r="H431">
        <v>162</v>
      </c>
      <c r="I431">
        <v>167</v>
      </c>
      <c r="J431">
        <v>8.98876404494382E-2</v>
      </c>
      <c r="K431">
        <v>1.6853932584269659E-2</v>
      </c>
    </row>
    <row r="432" spans="1:11" customFormat="1" x14ac:dyDescent="0.25">
      <c r="A432" t="s">
        <v>6338</v>
      </c>
      <c r="B432">
        <v>2017</v>
      </c>
      <c r="C432" t="s">
        <v>376</v>
      </c>
      <c r="D432" t="s">
        <v>356</v>
      </c>
      <c r="E432">
        <v>125</v>
      </c>
      <c r="F432">
        <v>15</v>
      </c>
      <c r="G432">
        <v>11</v>
      </c>
      <c r="H432">
        <v>110</v>
      </c>
      <c r="I432">
        <v>121</v>
      </c>
      <c r="J432">
        <v>0.12</v>
      </c>
      <c r="K432">
        <v>8.7999999999999995E-2</v>
      </c>
    </row>
    <row r="433" spans="1:11" customFormat="1" x14ac:dyDescent="0.25">
      <c r="A433" t="s">
        <v>6339</v>
      </c>
      <c r="B433">
        <v>2017</v>
      </c>
      <c r="C433" t="s">
        <v>382</v>
      </c>
      <c r="D433" t="s">
        <v>356</v>
      </c>
      <c r="E433">
        <v>165</v>
      </c>
      <c r="F433">
        <v>21</v>
      </c>
      <c r="G433">
        <v>15</v>
      </c>
      <c r="H433">
        <v>144</v>
      </c>
      <c r="I433">
        <v>163</v>
      </c>
      <c r="J433">
        <v>0.12727272727272729</v>
      </c>
      <c r="K433">
        <v>9.0909090909090912E-2</v>
      </c>
    </row>
    <row r="434" spans="1:11" customFormat="1" x14ac:dyDescent="0.25">
      <c r="A434" t="s">
        <v>6340</v>
      </c>
      <c r="B434">
        <v>2017</v>
      </c>
      <c r="C434" t="s">
        <v>391</v>
      </c>
      <c r="D434" t="s">
        <v>356</v>
      </c>
      <c r="E434">
        <v>57</v>
      </c>
      <c r="F434">
        <v>17</v>
      </c>
      <c r="G434">
        <v>9</v>
      </c>
      <c r="H434">
        <v>40</v>
      </c>
      <c r="I434">
        <v>55</v>
      </c>
      <c r="J434">
        <v>0.2982456140350877</v>
      </c>
      <c r="K434">
        <v>0.15789473684210531</v>
      </c>
    </row>
    <row r="435" spans="1:11" customFormat="1" x14ac:dyDescent="0.25">
      <c r="A435" t="s">
        <v>6341</v>
      </c>
      <c r="B435">
        <v>2017</v>
      </c>
      <c r="C435" t="s">
        <v>394</v>
      </c>
      <c r="D435" t="s">
        <v>356</v>
      </c>
      <c r="E435">
        <v>163</v>
      </c>
      <c r="F435">
        <v>29</v>
      </c>
      <c r="G435">
        <v>9</v>
      </c>
      <c r="H435">
        <v>134</v>
      </c>
      <c r="I435">
        <v>157</v>
      </c>
      <c r="J435">
        <v>0.17791411042944791</v>
      </c>
      <c r="K435">
        <v>5.5214723926380369E-2</v>
      </c>
    </row>
    <row r="436" spans="1:11" customFormat="1" x14ac:dyDescent="0.25">
      <c r="A436" t="s">
        <v>6342</v>
      </c>
      <c r="B436">
        <v>2017</v>
      </c>
      <c r="C436" t="s">
        <v>43</v>
      </c>
      <c r="D436" t="s">
        <v>356</v>
      </c>
      <c r="E436">
        <v>3011</v>
      </c>
      <c r="F436">
        <v>316</v>
      </c>
      <c r="G436">
        <v>84</v>
      </c>
      <c r="H436">
        <v>2695</v>
      </c>
      <c r="I436">
        <v>2855</v>
      </c>
      <c r="J436">
        <v>0.10494852208568579</v>
      </c>
      <c r="K436">
        <v>2.789770840252408E-2</v>
      </c>
    </row>
    <row r="437" spans="1:11" customFormat="1" x14ac:dyDescent="0.25">
      <c r="A437" t="s">
        <v>6343</v>
      </c>
      <c r="B437">
        <v>2017</v>
      </c>
      <c r="C437" t="s">
        <v>187</v>
      </c>
      <c r="D437" t="s">
        <v>356</v>
      </c>
      <c r="E437">
        <v>24</v>
      </c>
      <c r="F437">
        <v>3</v>
      </c>
      <c r="G437">
        <v>1</v>
      </c>
      <c r="H437">
        <v>21</v>
      </c>
      <c r="I437">
        <v>24</v>
      </c>
      <c r="J437">
        <v>0.125</v>
      </c>
      <c r="K437">
        <v>4.1666666666666657E-2</v>
      </c>
    </row>
    <row r="438" spans="1:11" customFormat="1" x14ac:dyDescent="0.25">
      <c r="A438" t="s">
        <v>6344</v>
      </c>
      <c r="B438">
        <v>2017</v>
      </c>
      <c r="C438" t="s">
        <v>413</v>
      </c>
      <c r="D438" t="s">
        <v>356</v>
      </c>
      <c r="E438">
        <v>5276</v>
      </c>
      <c r="F438" t="s">
        <v>74</v>
      </c>
      <c r="G438" t="s">
        <v>74</v>
      </c>
      <c r="H438" t="s">
        <v>74</v>
      </c>
      <c r="I438">
        <v>4967</v>
      </c>
      <c r="J438" t="s">
        <v>74</v>
      </c>
      <c r="K438" t="s">
        <v>74</v>
      </c>
    </row>
    <row r="439" spans="1:11" customFormat="1" x14ac:dyDescent="0.25">
      <c r="A439" t="s">
        <v>6345</v>
      </c>
      <c r="B439">
        <v>2017</v>
      </c>
      <c r="C439" t="s">
        <v>420</v>
      </c>
      <c r="D439" t="s">
        <v>356</v>
      </c>
      <c r="E439">
        <v>431</v>
      </c>
      <c r="F439">
        <v>59</v>
      </c>
      <c r="G439">
        <v>8</v>
      </c>
      <c r="H439">
        <v>372</v>
      </c>
      <c r="I439">
        <v>431</v>
      </c>
      <c r="J439">
        <v>0.1368909512761021</v>
      </c>
      <c r="K439">
        <v>1.8561484918793499E-2</v>
      </c>
    </row>
    <row r="440" spans="1:11" customFormat="1" x14ac:dyDescent="0.25">
      <c r="A440" t="s">
        <v>6346</v>
      </c>
      <c r="B440">
        <v>2017</v>
      </c>
      <c r="C440" t="s">
        <v>426</v>
      </c>
      <c r="D440" t="s">
        <v>356</v>
      </c>
      <c r="E440">
        <v>216</v>
      </c>
      <c r="F440">
        <v>24</v>
      </c>
      <c r="G440">
        <v>9</v>
      </c>
      <c r="H440">
        <v>192</v>
      </c>
      <c r="I440">
        <v>204</v>
      </c>
      <c r="J440">
        <v>0.1111111111111111</v>
      </c>
      <c r="K440">
        <v>4.1666666666666657E-2</v>
      </c>
    </row>
    <row r="441" spans="1:11" customFormat="1" x14ac:dyDescent="0.25">
      <c r="A441" t="s">
        <v>6347</v>
      </c>
      <c r="B441">
        <v>2017</v>
      </c>
      <c r="C441" t="s">
        <v>433</v>
      </c>
      <c r="D441" t="s">
        <v>356</v>
      </c>
      <c r="E441">
        <v>7</v>
      </c>
      <c r="F441">
        <v>2</v>
      </c>
      <c r="G441">
        <v>2</v>
      </c>
      <c r="H441">
        <v>5</v>
      </c>
      <c r="I441">
        <v>6</v>
      </c>
      <c r="J441">
        <v>0.2857142857142857</v>
      </c>
      <c r="K441">
        <v>0.2857142857142857</v>
      </c>
    </row>
    <row r="442" spans="1:11" customFormat="1" x14ac:dyDescent="0.25">
      <c r="A442" t="s">
        <v>6348</v>
      </c>
      <c r="B442">
        <v>2017</v>
      </c>
      <c r="C442" t="s">
        <v>124</v>
      </c>
      <c r="D442" t="s">
        <v>95</v>
      </c>
      <c r="E442">
        <v>2145</v>
      </c>
      <c r="F442">
        <v>188</v>
      </c>
      <c r="G442">
        <v>122</v>
      </c>
      <c r="H442">
        <v>1957</v>
      </c>
      <c r="I442">
        <v>1962</v>
      </c>
      <c r="J442">
        <v>8.7645687645687642E-2</v>
      </c>
      <c r="K442">
        <v>5.6876456876456878E-2</v>
      </c>
    </row>
    <row r="443" spans="1:11" customFormat="1" x14ac:dyDescent="0.25">
      <c r="A443" t="s">
        <v>6349</v>
      </c>
      <c r="B443">
        <v>2017</v>
      </c>
      <c r="C443" t="s">
        <v>123</v>
      </c>
      <c r="D443" t="s">
        <v>95</v>
      </c>
      <c r="E443">
        <v>2307</v>
      </c>
      <c r="F443">
        <v>228</v>
      </c>
      <c r="G443">
        <v>163</v>
      </c>
      <c r="H443">
        <v>2079</v>
      </c>
      <c r="I443">
        <v>2276</v>
      </c>
      <c r="J443">
        <v>9.8829648894668401E-2</v>
      </c>
      <c r="K443">
        <v>7.0654529692241008E-2</v>
      </c>
    </row>
    <row r="444" spans="1:11" customFormat="1" x14ac:dyDescent="0.25">
      <c r="A444" t="s">
        <v>6350</v>
      </c>
      <c r="B444">
        <v>2017</v>
      </c>
      <c r="C444" t="s">
        <v>369</v>
      </c>
      <c r="D444" t="s">
        <v>95</v>
      </c>
      <c r="E444">
        <v>649</v>
      </c>
      <c r="F444">
        <v>84</v>
      </c>
      <c r="G444">
        <v>64</v>
      </c>
      <c r="H444">
        <v>565</v>
      </c>
      <c r="I444">
        <v>641</v>
      </c>
      <c r="J444">
        <v>0.12942989214175649</v>
      </c>
      <c r="K444">
        <v>9.861325115562404E-2</v>
      </c>
    </row>
    <row r="445" spans="1:11" customFormat="1" x14ac:dyDescent="0.25">
      <c r="A445" t="s">
        <v>6351</v>
      </c>
      <c r="B445">
        <v>2017</v>
      </c>
      <c r="C445" t="s">
        <v>376</v>
      </c>
      <c r="D445" t="s">
        <v>95</v>
      </c>
      <c r="E445">
        <v>368</v>
      </c>
      <c r="F445">
        <v>39</v>
      </c>
      <c r="G445">
        <v>29</v>
      </c>
      <c r="H445">
        <v>329</v>
      </c>
      <c r="I445">
        <v>364</v>
      </c>
      <c r="J445">
        <v>0.1059782608695652</v>
      </c>
      <c r="K445">
        <v>7.880434782608696E-2</v>
      </c>
    </row>
    <row r="446" spans="1:11" customFormat="1" x14ac:dyDescent="0.25">
      <c r="A446" t="s">
        <v>6352</v>
      </c>
      <c r="B446">
        <v>2017</v>
      </c>
      <c r="C446" t="s">
        <v>382</v>
      </c>
      <c r="D446" t="s">
        <v>95</v>
      </c>
      <c r="E446">
        <v>205</v>
      </c>
      <c r="F446">
        <v>12</v>
      </c>
      <c r="G446" t="s">
        <v>74</v>
      </c>
      <c r="H446">
        <v>193</v>
      </c>
      <c r="I446">
        <v>203</v>
      </c>
      <c r="J446">
        <v>5.8536585365853662E-2</v>
      </c>
      <c r="K446" t="s">
        <v>74</v>
      </c>
    </row>
    <row r="447" spans="1:11" customFormat="1" x14ac:dyDescent="0.25">
      <c r="A447" t="s">
        <v>6353</v>
      </c>
      <c r="B447">
        <v>2017</v>
      </c>
      <c r="C447" t="s">
        <v>388</v>
      </c>
      <c r="D447" t="s">
        <v>95</v>
      </c>
      <c r="E447">
        <v>11</v>
      </c>
      <c r="F447">
        <v>2</v>
      </c>
      <c r="G447">
        <v>1</v>
      </c>
      <c r="H447">
        <v>9</v>
      </c>
      <c r="I447">
        <v>11</v>
      </c>
      <c r="J447">
        <v>0.1818181818181818</v>
      </c>
      <c r="K447">
        <v>9.0909090909090912E-2</v>
      </c>
    </row>
    <row r="448" spans="1:11" customFormat="1" x14ac:dyDescent="0.25">
      <c r="A448" t="s">
        <v>6354</v>
      </c>
      <c r="B448">
        <v>2017</v>
      </c>
      <c r="C448" t="s">
        <v>394</v>
      </c>
      <c r="D448" t="s">
        <v>95</v>
      </c>
      <c r="E448">
        <v>531</v>
      </c>
      <c r="F448">
        <v>43</v>
      </c>
      <c r="G448">
        <v>43</v>
      </c>
      <c r="H448">
        <v>488</v>
      </c>
      <c r="I448">
        <v>468</v>
      </c>
      <c r="J448">
        <v>8.0979284369114876E-2</v>
      </c>
      <c r="K448">
        <v>8.0979284369114876E-2</v>
      </c>
    </row>
    <row r="449" spans="1:11" customFormat="1" x14ac:dyDescent="0.25">
      <c r="A449" t="s">
        <v>6355</v>
      </c>
      <c r="B449">
        <v>2017</v>
      </c>
      <c r="C449" t="s">
        <v>400</v>
      </c>
      <c r="D449" t="s">
        <v>95</v>
      </c>
      <c r="E449">
        <v>6</v>
      </c>
      <c r="F449">
        <v>2</v>
      </c>
      <c r="G449">
        <v>2</v>
      </c>
      <c r="H449">
        <v>4</v>
      </c>
      <c r="I449">
        <v>5</v>
      </c>
      <c r="J449">
        <v>0.33333333333333331</v>
      </c>
      <c r="K449">
        <v>0.33333333333333331</v>
      </c>
    </row>
    <row r="450" spans="1:11" customFormat="1" x14ac:dyDescent="0.25">
      <c r="A450" t="s">
        <v>6356</v>
      </c>
      <c r="B450">
        <v>2017</v>
      </c>
      <c r="C450" t="s">
        <v>43</v>
      </c>
      <c r="D450" t="s">
        <v>95</v>
      </c>
      <c r="E450">
        <v>5835</v>
      </c>
      <c r="F450">
        <v>522</v>
      </c>
      <c r="G450">
        <v>326</v>
      </c>
      <c r="H450">
        <v>5313</v>
      </c>
      <c r="I450">
        <v>5597</v>
      </c>
      <c r="J450">
        <v>8.9460154241645246E-2</v>
      </c>
      <c r="K450">
        <v>5.5869751499571553E-2</v>
      </c>
    </row>
    <row r="451" spans="1:11" customFormat="1" x14ac:dyDescent="0.25">
      <c r="A451" t="s">
        <v>6357</v>
      </c>
      <c r="B451">
        <v>2017</v>
      </c>
      <c r="C451" t="s">
        <v>187</v>
      </c>
      <c r="D451" t="s">
        <v>95</v>
      </c>
      <c r="E451">
        <v>64</v>
      </c>
      <c r="F451">
        <v>8</v>
      </c>
      <c r="G451">
        <v>8</v>
      </c>
      <c r="H451">
        <v>56</v>
      </c>
      <c r="I451">
        <v>64</v>
      </c>
      <c r="J451">
        <v>0.125</v>
      </c>
      <c r="K451">
        <v>0.125</v>
      </c>
    </row>
    <row r="452" spans="1:11" customFormat="1" x14ac:dyDescent="0.25">
      <c r="A452" t="s">
        <v>6358</v>
      </c>
      <c r="B452">
        <v>2017</v>
      </c>
      <c r="C452" t="s">
        <v>413</v>
      </c>
      <c r="D452" t="s">
        <v>95</v>
      </c>
      <c r="E452">
        <v>17675</v>
      </c>
      <c r="F452" t="s">
        <v>74</v>
      </c>
      <c r="G452" t="s">
        <v>74</v>
      </c>
      <c r="H452" t="s">
        <v>74</v>
      </c>
      <c r="I452">
        <v>16621</v>
      </c>
      <c r="J452" t="s">
        <v>74</v>
      </c>
      <c r="K452" t="s">
        <v>74</v>
      </c>
    </row>
    <row r="453" spans="1:11" customFormat="1" x14ac:dyDescent="0.25">
      <c r="A453" t="s">
        <v>6359</v>
      </c>
      <c r="B453">
        <v>2017</v>
      </c>
      <c r="C453" t="s">
        <v>420</v>
      </c>
      <c r="D453" t="s">
        <v>95</v>
      </c>
      <c r="E453">
        <v>5193</v>
      </c>
      <c r="F453">
        <v>399</v>
      </c>
      <c r="G453">
        <v>194</v>
      </c>
      <c r="H453">
        <v>4794</v>
      </c>
      <c r="I453">
        <v>4677</v>
      </c>
      <c r="J453">
        <v>7.6834199884459844E-2</v>
      </c>
      <c r="K453">
        <v>3.7357981898709799E-2</v>
      </c>
    </row>
    <row r="454" spans="1:11" customFormat="1" x14ac:dyDescent="0.25">
      <c r="A454" t="s">
        <v>6360</v>
      </c>
      <c r="B454">
        <v>2017</v>
      </c>
      <c r="C454" t="s">
        <v>426</v>
      </c>
      <c r="D454" t="s">
        <v>95</v>
      </c>
      <c r="E454">
        <v>345</v>
      </c>
      <c r="F454">
        <v>43</v>
      </c>
      <c r="G454">
        <v>32</v>
      </c>
      <c r="H454">
        <v>302</v>
      </c>
      <c r="I454">
        <v>341</v>
      </c>
      <c r="J454">
        <v>0.1246376811594203</v>
      </c>
      <c r="K454">
        <v>9.2753623188405798E-2</v>
      </c>
    </row>
    <row r="455" spans="1:11" customFormat="1" x14ac:dyDescent="0.25">
      <c r="A455" t="s">
        <v>6361</v>
      </c>
      <c r="B455">
        <v>2017</v>
      </c>
      <c r="C455" t="s">
        <v>433</v>
      </c>
      <c r="D455" t="s">
        <v>95</v>
      </c>
      <c r="E455">
        <v>16</v>
      </c>
      <c r="F455">
        <v>4</v>
      </c>
      <c r="G455">
        <v>6</v>
      </c>
      <c r="H455">
        <v>12</v>
      </c>
      <c r="I455">
        <v>12</v>
      </c>
      <c r="J455">
        <v>0.25</v>
      </c>
      <c r="K455">
        <v>0.375</v>
      </c>
    </row>
    <row r="456" spans="1:11" customFormat="1" x14ac:dyDescent="0.25">
      <c r="A456" t="s">
        <v>6362</v>
      </c>
      <c r="B456">
        <v>2017</v>
      </c>
      <c r="C456" t="s">
        <v>124</v>
      </c>
      <c r="D456" t="s">
        <v>98</v>
      </c>
      <c r="E456">
        <v>5276</v>
      </c>
      <c r="F456">
        <v>487</v>
      </c>
      <c r="G456">
        <v>339</v>
      </c>
      <c r="H456">
        <v>4789</v>
      </c>
      <c r="I456">
        <v>4917</v>
      </c>
      <c r="J456">
        <v>9.2304776345716447E-2</v>
      </c>
      <c r="K456">
        <v>6.4253222137983318E-2</v>
      </c>
    </row>
    <row r="457" spans="1:11" customFormat="1" x14ac:dyDescent="0.25">
      <c r="A457" t="s">
        <v>6363</v>
      </c>
      <c r="B457">
        <v>2017</v>
      </c>
      <c r="C457" t="s">
        <v>123</v>
      </c>
      <c r="D457" t="s">
        <v>98</v>
      </c>
      <c r="E457">
        <v>5532</v>
      </c>
      <c r="F457">
        <v>537</v>
      </c>
      <c r="G457">
        <v>245</v>
      </c>
      <c r="H457">
        <v>4995</v>
      </c>
      <c r="I457">
        <v>5142</v>
      </c>
      <c r="J457">
        <v>9.707158351409978E-2</v>
      </c>
      <c r="K457">
        <v>4.428778018799711E-2</v>
      </c>
    </row>
    <row r="458" spans="1:11" customFormat="1" x14ac:dyDescent="0.25">
      <c r="A458" t="s">
        <v>6364</v>
      </c>
      <c r="B458">
        <v>2017</v>
      </c>
      <c r="C458" t="s">
        <v>369</v>
      </c>
      <c r="D458" t="s">
        <v>98</v>
      </c>
      <c r="E458">
        <v>1575</v>
      </c>
      <c r="F458">
        <v>116</v>
      </c>
      <c r="G458">
        <v>61</v>
      </c>
      <c r="H458">
        <v>1459</v>
      </c>
      <c r="I458">
        <v>1539</v>
      </c>
      <c r="J458">
        <v>7.3650793650793647E-2</v>
      </c>
      <c r="K458">
        <v>3.8730158730158733E-2</v>
      </c>
    </row>
    <row r="459" spans="1:11" customFormat="1" x14ac:dyDescent="0.25">
      <c r="A459" t="s">
        <v>6365</v>
      </c>
      <c r="B459">
        <v>2017</v>
      </c>
      <c r="C459" t="s">
        <v>376</v>
      </c>
      <c r="D459" t="s">
        <v>98</v>
      </c>
      <c r="E459">
        <v>913</v>
      </c>
      <c r="F459">
        <v>82</v>
      </c>
      <c r="G459">
        <v>57</v>
      </c>
      <c r="H459">
        <v>831</v>
      </c>
      <c r="I459">
        <v>857</v>
      </c>
      <c r="J459">
        <v>8.9813800657174148E-2</v>
      </c>
      <c r="K459">
        <v>6.2431544359255201E-2</v>
      </c>
    </row>
    <row r="460" spans="1:11" customFormat="1" x14ac:dyDescent="0.25">
      <c r="A460" t="s">
        <v>6366</v>
      </c>
      <c r="B460">
        <v>2017</v>
      </c>
      <c r="C460" t="s">
        <v>382</v>
      </c>
      <c r="D460" t="s">
        <v>98</v>
      </c>
      <c r="E460">
        <v>734</v>
      </c>
      <c r="F460">
        <v>49</v>
      </c>
      <c r="G460">
        <v>35</v>
      </c>
      <c r="H460">
        <v>685</v>
      </c>
      <c r="I460">
        <v>725</v>
      </c>
      <c r="J460">
        <v>6.67574931880109E-2</v>
      </c>
      <c r="K460">
        <v>4.7683923705722067E-2</v>
      </c>
    </row>
    <row r="461" spans="1:11" customFormat="1" x14ac:dyDescent="0.25">
      <c r="A461" t="s">
        <v>6367</v>
      </c>
      <c r="B461">
        <v>2017</v>
      </c>
      <c r="C461" t="s">
        <v>388</v>
      </c>
      <c r="D461" t="s">
        <v>98</v>
      </c>
      <c r="E461">
        <v>41</v>
      </c>
      <c r="F461">
        <v>12</v>
      </c>
      <c r="G461">
        <v>6</v>
      </c>
      <c r="H461">
        <v>29</v>
      </c>
      <c r="I461">
        <v>41</v>
      </c>
      <c r="J461">
        <v>0.29268292682926828</v>
      </c>
      <c r="K461">
        <v>0.14634146341463411</v>
      </c>
    </row>
    <row r="462" spans="1:11" customFormat="1" x14ac:dyDescent="0.25">
      <c r="A462" t="s">
        <v>6368</v>
      </c>
      <c r="B462">
        <v>2017</v>
      </c>
      <c r="C462" t="s">
        <v>394</v>
      </c>
      <c r="D462" t="s">
        <v>98</v>
      </c>
      <c r="E462">
        <v>1321</v>
      </c>
      <c r="F462">
        <v>66</v>
      </c>
      <c r="G462">
        <v>69</v>
      </c>
      <c r="H462">
        <v>1255</v>
      </c>
      <c r="I462">
        <v>1264</v>
      </c>
      <c r="J462">
        <v>4.9962149886449661E-2</v>
      </c>
      <c r="K462">
        <v>5.2233156699470103E-2</v>
      </c>
    </row>
    <row r="463" spans="1:11" customFormat="1" x14ac:dyDescent="0.25">
      <c r="A463" t="s">
        <v>6369</v>
      </c>
      <c r="B463">
        <v>2017</v>
      </c>
      <c r="C463" t="s">
        <v>400</v>
      </c>
      <c r="D463" t="s">
        <v>98</v>
      </c>
      <c r="E463">
        <v>31</v>
      </c>
      <c r="F463" t="s">
        <v>74</v>
      </c>
      <c r="G463" t="s">
        <v>74</v>
      </c>
      <c r="H463" t="s">
        <v>74</v>
      </c>
      <c r="I463" t="s">
        <v>74</v>
      </c>
      <c r="J463" t="s">
        <v>74</v>
      </c>
      <c r="K463" t="s">
        <v>74</v>
      </c>
    </row>
    <row r="464" spans="1:11" customFormat="1" x14ac:dyDescent="0.25">
      <c r="A464" t="s">
        <v>6370</v>
      </c>
      <c r="B464">
        <v>2017</v>
      </c>
      <c r="C464" t="s">
        <v>43</v>
      </c>
      <c r="D464" t="s">
        <v>98</v>
      </c>
      <c r="E464">
        <v>15413</v>
      </c>
      <c r="F464">
        <v>886</v>
      </c>
      <c r="G464">
        <v>418</v>
      </c>
      <c r="H464">
        <v>14527</v>
      </c>
      <c r="I464">
        <v>14680</v>
      </c>
      <c r="J464">
        <v>5.74839421267761E-2</v>
      </c>
      <c r="K464">
        <v>2.7119963667034321E-2</v>
      </c>
    </row>
    <row r="465" spans="1:11" customFormat="1" x14ac:dyDescent="0.25">
      <c r="A465" t="s">
        <v>6371</v>
      </c>
      <c r="B465">
        <v>2017</v>
      </c>
      <c r="C465" t="s">
        <v>187</v>
      </c>
      <c r="D465" t="s">
        <v>98</v>
      </c>
      <c r="E465">
        <v>187</v>
      </c>
      <c r="F465">
        <v>2</v>
      </c>
      <c r="G465">
        <v>4</v>
      </c>
      <c r="H465">
        <v>185</v>
      </c>
      <c r="I465">
        <v>185</v>
      </c>
      <c r="J465">
        <v>1.06951871657754E-2</v>
      </c>
      <c r="K465">
        <v>2.1390374331550801E-2</v>
      </c>
    </row>
    <row r="466" spans="1:11" customFormat="1" x14ac:dyDescent="0.25">
      <c r="A466" t="s">
        <v>6372</v>
      </c>
      <c r="B466">
        <v>2017</v>
      </c>
      <c r="C466" t="s">
        <v>413</v>
      </c>
      <c r="D466" t="s">
        <v>98</v>
      </c>
      <c r="E466">
        <v>41843</v>
      </c>
      <c r="F466" t="s">
        <v>74</v>
      </c>
      <c r="G466" t="s">
        <v>74</v>
      </c>
      <c r="H466" t="s">
        <v>74</v>
      </c>
      <c r="I466">
        <v>30917</v>
      </c>
      <c r="J466" t="s">
        <v>74</v>
      </c>
      <c r="K466" t="s">
        <v>74</v>
      </c>
    </row>
    <row r="467" spans="1:11" customFormat="1" x14ac:dyDescent="0.25">
      <c r="A467" t="s">
        <v>6373</v>
      </c>
      <c r="B467">
        <v>2017</v>
      </c>
      <c r="C467" t="s">
        <v>420</v>
      </c>
      <c r="D467" t="s">
        <v>98</v>
      </c>
      <c r="E467">
        <v>9161</v>
      </c>
      <c r="F467" t="s">
        <v>74</v>
      </c>
      <c r="G467" t="s">
        <v>74</v>
      </c>
      <c r="H467" t="s">
        <v>74</v>
      </c>
      <c r="I467" t="s">
        <v>74</v>
      </c>
      <c r="J467" t="s">
        <v>74</v>
      </c>
      <c r="K467" t="s">
        <v>74</v>
      </c>
    </row>
    <row r="468" spans="1:11" customFormat="1" x14ac:dyDescent="0.25">
      <c r="A468" t="s">
        <v>6374</v>
      </c>
      <c r="B468">
        <v>2017</v>
      </c>
      <c r="C468" t="s">
        <v>426</v>
      </c>
      <c r="D468" t="s">
        <v>98</v>
      </c>
      <c r="E468">
        <v>1606</v>
      </c>
      <c r="F468">
        <v>130</v>
      </c>
      <c r="G468">
        <v>74</v>
      </c>
      <c r="H468">
        <v>1476</v>
      </c>
      <c r="I468">
        <v>1567</v>
      </c>
      <c r="J468">
        <v>8.0946450809464512E-2</v>
      </c>
      <c r="K468">
        <v>4.6077210460772101E-2</v>
      </c>
    </row>
    <row r="469" spans="1:11" customFormat="1" x14ac:dyDescent="0.25">
      <c r="A469" t="s">
        <v>6375</v>
      </c>
      <c r="B469">
        <v>2017</v>
      </c>
      <c r="C469" t="s">
        <v>433</v>
      </c>
      <c r="D469" t="s">
        <v>98</v>
      </c>
      <c r="E469">
        <v>53</v>
      </c>
      <c r="F469" t="s">
        <v>74</v>
      </c>
      <c r="G469" t="s">
        <v>74</v>
      </c>
      <c r="H469" t="s">
        <v>74</v>
      </c>
      <c r="I469" t="s">
        <v>74</v>
      </c>
      <c r="J469" t="s">
        <v>74</v>
      </c>
      <c r="K469" t="s">
        <v>74</v>
      </c>
    </row>
    <row r="470" spans="1:11" customFormat="1" x14ac:dyDescent="0.25">
      <c r="A470" t="s">
        <v>6376</v>
      </c>
      <c r="B470">
        <v>2017</v>
      </c>
      <c r="C470" t="s">
        <v>124</v>
      </c>
      <c r="D470" t="s">
        <v>102</v>
      </c>
      <c r="E470">
        <v>2846</v>
      </c>
      <c r="F470">
        <v>254</v>
      </c>
      <c r="G470">
        <v>153</v>
      </c>
      <c r="H470">
        <v>2592</v>
      </c>
      <c r="I470">
        <v>2806</v>
      </c>
      <c r="J470">
        <v>8.9248067463106109E-2</v>
      </c>
      <c r="K470">
        <v>5.3759662684469432E-2</v>
      </c>
    </row>
    <row r="471" spans="1:11" customFormat="1" x14ac:dyDescent="0.25">
      <c r="A471" t="s">
        <v>6377</v>
      </c>
      <c r="B471">
        <v>2017</v>
      </c>
      <c r="C471" t="s">
        <v>123</v>
      </c>
      <c r="D471" t="s">
        <v>102</v>
      </c>
      <c r="E471">
        <v>3690</v>
      </c>
      <c r="F471">
        <v>301</v>
      </c>
      <c r="G471">
        <v>191</v>
      </c>
      <c r="H471">
        <v>3389</v>
      </c>
      <c r="I471">
        <v>3587</v>
      </c>
      <c r="J471">
        <v>8.1571815718157178E-2</v>
      </c>
      <c r="K471">
        <v>5.1761517615176153E-2</v>
      </c>
    </row>
    <row r="472" spans="1:11" customFormat="1" x14ac:dyDescent="0.25">
      <c r="A472" t="s">
        <v>6378</v>
      </c>
      <c r="B472">
        <v>2017</v>
      </c>
      <c r="C472" t="s">
        <v>369</v>
      </c>
      <c r="D472" t="s">
        <v>102</v>
      </c>
      <c r="E472">
        <v>760</v>
      </c>
      <c r="F472">
        <v>88</v>
      </c>
      <c r="G472">
        <v>74</v>
      </c>
      <c r="H472">
        <v>672</v>
      </c>
      <c r="I472">
        <v>758</v>
      </c>
      <c r="J472">
        <v>0.1157894736842105</v>
      </c>
      <c r="K472">
        <v>9.7368421052631576E-2</v>
      </c>
    </row>
    <row r="473" spans="1:11" customFormat="1" x14ac:dyDescent="0.25">
      <c r="A473" t="s">
        <v>6379</v>
      </c>
      <c r="B473">
        <v>2017</v>
      </c>
      <c r="C473" t="s">
        <v>376</v>
      </c>
      <c r="D473" t="s">
        <v>102</v>
      </c>
      <c r="E473">
        <v>509</v>
      </c>
      <c r="F473">
        <v>18</v>
      </c>
      <c r="G473">
        <v>35</v>
      </c>
      <c r="H473">
        <v>491</v>
      </c>
      <c r="I473">
        <v>504</v>
      </c>
      <c r="J473">
        <v>3.536345776031434E-2</v>
      </c>
      <c r="K473">
        <v>6.8762278978389005E-2</v>
      </c>
    </row>
    <row r="474" spans="1:11" customFormat="1" x14ac:dyDescent="0.25">
      <c r="A474" t="s">
        <v>6380</v>
      </c>
      <c r="B474">
        <v>2017</v>
      </c>
      <c r="C474" t="s">
        <v>382</v>
      </c>
      <c r="D474" t="s">
        <v>102</v>
      </c>
      <c r="E474">
        <v>284</v>
      </c>
      <c r="F474">
        <v>22</v>
      </c>
      <c r="G474">
        <v>13</v>
      </c>
      <c r="H474">
        <v>262</v>
      </c>
      <c r="I474">
        <v>280</v>
      </c>
      <c r="J474">
        <v>7.746478873239436E-2</v>
      </c>
      <c r="K474">
        <v>4.5774647887323952E-2</v>
      </c>
    </row>
    <row r="475" spans="1:11" customFormat="1" x14ac:dyDescent="0.25">
      <c r="A475" t="s">
        <v>6381</v>
      </c>
      <c r="B475">
        <v>2017</v>
      </c>
      <c r="C475" t="s">
        <v>394</v>
      </c>
      <c r="D475" t="s">
        <v>102</v>
      </c>
      <c r="E475">
        <v>695</v>
      </c>
      <c r="F475">
        <v>72</v>
      </c>
      <c r="G475">
        <v>42</v>
      </c>
      <c r="H475">
        <v>623</v>
      </c>
      <c r="I475">
        <v>695</v>
      </c>
      <c r="J475">
        <v>0.1035971223021583</v>
      </c>
      <c r="K475">
        <v>6.0431654676258988E-2</v>
      </c>
    </row>
    <row r="476" spans="1:11" customFormat="1" x14ac:dyDescent="0.25">
      <c r="A476" t="s">
        <v>6382</v>
      </c>
      <c r="B476">
        <v>2017</v>
      </c>
      <c r="C476" t="s">
        <v>43</v>
      </c>
      <c r="D476" t="s">
        <v>102</v>
      </c>
      <c r="E476">
        <v>8748</v>
      </c>
      <c r="F476">
        <v>671</v>
      </c>
      <c r="G476">
        <v>423</v>
      </c>
      <c r="H476">
        <v>8077</v>
      </c>
      <c r="I476">
        <v>8490</v>
      </c>
      <c r="J476">
        <v>7.6703246456332877E-2</v>
      </c>
      <c r="K476">
        <v>4.8353909465020578E-2</v>
      </c>
    </row>
    <row r="477" spans="1:11" customFormat="1" x14ac:dyDescent="0.25">
      <c r="A477" t="s">
        <v>6383</v>
      </c>
      <c r="B477">
        <v>2017</v>
      </c>
      <c r="C477" t="s">
        <v>187</v>
      </c>
      <c r="D477" t="s">
        <v>102</v>
      </c>
      <c r="E477">
        <v>94</v>
      </c>
      <c r="F477">
        <v>9</v>
      </c>
      <c r="G477">
        <v>17</v>
      </c>
      <c r="H477">
        <v>85</v>
      </c>
      <c r="I477">
        <v>89</v>
      </c>
      <c r="J477">
        <v>9.5744680851063829E-2</v>
      </c>
      <c r="K477">
        <v>0.18085106382978719</v>
      </c>
    </row>
    <row r="478" spans="1:11" customFormat="1" x14ac:dyDescent="0.25">
      <c r="A478" t="s">
        <v>6384</v>
      </c>
      <c r="B478">
        <v>2017</v>
      </c>
      <c r="C478" t="s">
        <v>413</v>
      </c>
      <c r="D478" t="s">
        <v>102</v>
      </c>
      <c r="E478">
        <v>22985</v>
      </c>
      <c r="F478" t="s">
        <v>74</v>
      </c>
      <c r="G478" t="s">
        <v>74</v>
      </c>
      <c r="H478" t="s">
        <v>74</v>
      </c>
      <c r="I478">
        <v>22477</v>
      </c>
      <c r="J478" t="s">
        <v>74</v>
      </c>
      <c r="K478" t="s">
        <v>74</v>
      </c>
    </row>
    <row r="479" spans="1:11" customFormat="1" x14ac:dyDescent="0.25">
      <c r="A479" t="s">
        <v>6385</v>
      </c>
      <c r="B479">
        <v>2017</v>
      </c>
      <c r="C479" t="s">
        <v>420</v>
      </c>
      <c r="D479" t="s">
        <v>102</v>
      </c>
      <c r="E479">
        <v>4628</v>
      </c>
      <c r="F479">
        <v>450</v>
      </c>
      <c r="G479">
        <v>161</v>
      </c>
      <c r="H479">
        <v>4178</v>
      </c>
      <c r="I479">
        <v>4548</v>
      </c>
      <c r="J479">
        <v>9.7234226447709599E-2</v>
      </c>
      <c r="K479">
        <v>3.4788245462402757E-2</v>
      </c>
    </row>
    <row r="480" spans="1:11" customFormat="1" x14ac:dyDescent="0.25">
      <c r="A480" t="s">
        <v>6386</v>
      </c>
      <c r="B480">
        <v>2017</v>
      </c>
      <c r="C480" t="s">
        <v>426</v>
      </c>
      <c r="D480" t="s">
        <v>102</v>
      </c>
      <c r="E480">
        <v>731</v>
      </c>
      <c r="F480">
        <v>52</v>
      </c>
      <c r="G480">
        <v>50</v>
      </c>
      <c r="H480">
        <v>679</v>
      </c>
      <c r="I480">
        <v>720</v>
      </c>
      <c r="J480">
        <v>7.1135430916552667E-2</v>
      </c>
      <c r="K480">
        <v>6.8399452804377564E-2</v>
      </c>
    </row>
    <row r="481" spans="1:11" customFormat="1" x14ac:dyDescent="0.25">
      <c r="A481" t="s">
        <v>6387</v>
      </c>
      <c r="B481">
        <v>2017</v>
      </c>
      <c r="C481" t="s">
        <v>433</v>
      </c>
      <c r="D481" t="s">
        <v>102</v>
      </c>
      <c r="E481" t="s">
        <v>74</v>
      </c>
      <c r="F481" t="s">
        <v>74</v>
      </c>
      <c r="G481" t="s">
        <v>74</v>
      </c>
      <c r="H481" t="s">
        <v>74</v>
      </c>
      <c r="I481" t="s">
        <v>74</v>
      </c>
      <c r="J481" t="s">
        <v>74</v>
      </c>
      <c r="K481" t="s">
        <v>74</v>
      </c>
    </row>
    <row r="482" spans="1:11" customFormat="1" x14ac:dyDescent="0.25">
      <c r="A482" t="s">
        <v>6388</v>
      </c>
      <c r="B482">
        <v>2017</v>
      </c>
      <c r="C482" t="s">
        <v>124</v>
      </c>
      <c r="D482" t="s">
        <v>42</v>
      </c>
      <c r="E482">
        <v>35448</v>
      </c>
      <c r="F482">
        <v>2609</v>
      </c>
      <c r="G482">
        <v>2163</v>
      </c>
      <c r="H482">
        <v>32839</v>
      </c>
      <c r="I482">
        <v>34356</v>
      </c>
      <c r="J482">
        <v>7.3600767321146468E-2</v>
      </c>
      <c r="K482">
        <v>6.1018957345971563E-2</v>
      </c>
    </row>
    <row r="483" spans="1:11" customFormat="1" x14ac:dyDescent="0.25">
      <c r="A483" t="s">
        <v>6389</v>
      </c>
      <c r="B483">
        <v>2017</v>
      </c>
      <c r="C483" t="s">
        <v>123</v>
      </c>
      <c r="D483" t="s">
        <v>42</v>
      </c>
      <c r="E483">
        <v>37355</v>
      </c>
      <c r="F483">
        <v>2907</v>
      </c>
      <c r="G483">
        <v>2639</v>
      </c>
      <c r="H483">
        <v>34448</v>
      </c>
      <c r="I483">
        <v>35207</v>
      </c>
      <c r="J483">
        <v>7.7820907509034934E-2</v>
      </c>
      <c r="K483">
        <v>7.0646499799223661E-2</v>
      </c>
    </row>
    <row r="484" spans="1:11" customFormat="1" x14ac:dyDescent="0.25">
      <c r="A484" t="s">
        <v>6390</v>
      </c>
      <c r="B484">
        <v>2017</v>
      </c>
      <c r="C484" t="s">
        <v>369</v>
      </c>
      <c r="D484" t="s">
        <v>42</v>
      </c>
      <c r="E484">
        <v>13126</v>
      </c>
      <c r="F484">
        <v>497</v>
      </c>
      <c r="G484">
        <v>647</v>
      </c>
      <c r="H484">
        <v>12629</v>
      </c>
      <c r="I484">
        <v>12282</v>
      </c>
      <c r="J484">
        <v>3.7863781807100413E-2</v>
      </c>
      <c r="K484">
        <v>4.9291482553710193E-2</v>
      </c>
    </row>
    <row r="485" spans="1:11" customFormat="1" x14ac:dyDescent="0.25">
      <c r="A485" t="s">
        <v>6391</v>
      </c>
      <c r="B485">
        <v>2017</v>
      </c>
      <c r="C485" t="s">
        <v>376</v>
      </c>
      <c r="D485" t="s">
        <v>42</v>
      </c>
      <c r="E485">
        <v>8045</v>
      </c>
      <c r="F485">
        <v>539</v>
      </c>
      <c r="G485">
        <v>536</v>
      </c>
      <c r="H485">
        <v>7506</v>
      </c>
      <c r="I485">
        <v>7759</v>
      </c>
      <c r="J485">
        <v>6.6998135487880667E-2</v>
      </c>
      <c r="K485">
        <v>6.662523306401491E-2</v>
      </c>
    </row>
    <row r="486" spans="1:11" customFormat="1" x14ac:dyDescent="0.25">
      <c r="A486" t="s">
        <v>6392</v>
      </c>
      <c r="B486">
        <v>2017</v>
      </c>
      <c r="C486" t="s">
        <v>382</v>
      </c>
      <c r="D486" t="s">
        <v>42</v>
      </c>
      <c r="E486">
        <v>5969</v>
      </c>
      <c r="F486">
        <v>383</v>
      </c>
      <c r="G486">
        <v>477</v>
      </c>
      <c r="H486">
        <v>5586</v>
      </c>
      <c r="I486">
        <v>5855</v>
      </c>
      <c r="J486">
        <v>6.4164851733958791E-2</v>
      </c>
      <c r="K486">
        <v>7.9912883230021783E-2</v>
      </c>
    </row>
    <row r="487" spans="1:11" customFormat="1" x14ac:dyDescent="0.25">
      <c r="A487" t="s">
        <v>6393</v>
      </c>
      <c r="B487">
        <v>2017</v>
      </c>
      <c r="C487" t="s">
        <v>391</v>
      </c>
      <c r="D487" t="s">
        <v>42</v>
      </c>
      <c r="E487">
        <v>1013</v>
      </c>
      <c r="F487">
        <v>75</v>
      </c>
      <c r="G487">
        <v>221</v>
      </c>
      <c r="H487">
        <v>938</v>
      </c>
      <c r="I487">
        <v>990</v>
      </c>
      <c r="J487">
        <v>7.4037512339585387E-2</v>
      </c>
      <c r="K487">
        <v>0.2181638696939783</v>
      </c>
    </row>
    <row r="488" spans="1:11" customFormat="1" x14ac:dyDescent="0.25">
      <c r="A488" t="s">
        <v>6394</v>
      </c>
      <c r="B488">
        <v>2017</v>
      </c>
      <c r="C488" t="s">
        <v>394</v>
      </c>
      <c r="D488" t="s">
        <v>42</v>
      </c>
      <c r="E488">
        <v>9498</v>
      </c>
      <c r="F488">
        <v>783</v>
      </c>
      <c r="G488">
        <v>848</v>
      </c>
      <c r="H488">
        <v>8715</v>
      </c>
      <c r="I488">
        <v>9073</v>
      </c>
      <c r="J488">
        <v>8.2438408085912823E-2</v>
      </c>
      <c r="K488">
        <v>8.9281954095599067E-2</v>
      </c>
    </row>
    <row r="489" spans="1:11" customFormat="1" x14ac:dyDescent="0.25">
      <c r="A489" t="s">
        <v>6395</v>
      </c>
      <c r="B489">
        <v>2017</v>
      </c>
      <c r="C489" t="s">
        <v>43</v>
      </c>
      <c r="D489" t="s">
        <v>42</v>
      </c>
      <c r="E489">
        <v>101912</v>
      </c>
      <c r="F489">
        <v>4783</v>
      </c>
      <c r="G489">
        <v>4997</v>
      </c>
      <c r="H489">
        <v>97129</v>
      </c>
      <c r="I489">
        <v>94948</v>
      </c>
      <c r="J489">
        <v>4.6932647774550591E-2</v>
      </c>
      <c r="K489">
        <v>4.9032498626265797E-2</v>
      </c>
    </row>
    <row r="490" spans="1:11" customFormat="1" x14ac:dyDescent="0.25">
      <c r="A490" t="s">
        <v>6396</v>
      </c>
      <c r="B490">
        <v>2017</v>
      </c>
      <c r="C490" t="s">
        <v>187</v>
      </c>
      <c r="D490" t="s">
        <v>42</v>
      </c>
      <c r="E490">
        <v>1628</v>
      </c>
      <c r="F490">
        <v>148</v>
      </c>
      <c r="G490">
        <v>128</v>
      </c>
      <c r="H490">
        <v>1480</v>
      </c>
      <c r="I490">
        <v>1547</v>
      </c>
      <c r="J490">
        <v>9.0909090909090912E-2</v>
      </c>
      <c r="K490">
        <v>7.8624078624078622E-2</v>
      </c>
    </row>
    <row r="491" spans="1:11" customFormat="1" x14ac:dyDescent="0.25">
      <c r="A491" t="s">
        <v>6397</v>
      </c>
      <c r="B491">
        <v>2017</v>
      </c>
      <c r="C491" t="s">
        <v>413</v>
      </c>
      <c r="D491" t="s">
        <v>42</v>
      </c>
      <c r="E491">
        <v>295755</v>
      </c>
      <c r="F491" t="s">
        <v>74</v>
      </c>
      <c r="G491" t="s">
        <v>74</v>
      </c>
      <c r="H491" t="s">
        <v>74</v>
      </c>
      <c r="I491">
        <v>281365</v>
      </c>
      <c r="J491" t="s">
        <v>74</v>
      </c>
      <c r="K491" t="s">
        <v>74</v>
      </c>
    </row>
    <row r="492" spans="1:11" customFormat="1" x14ac:dyDescent="0.25">
      <c r="A492" t="s">
        <v>6398</v>
      </c>
      <c r="B492">
        <v>2017</v>
      </c>
      <c r="C492" t="s">
        <v>420</v>
      </c>
      <c r="D492" t="s">
        <v>42</v>
      </c>
      <c r="E492">
        <v>70629</v>
      </c>
      <c r="F492">
        <v>4848</v>
      </c>
      <c r="G492">
        <v>4161</v>
      </c>
      <c r="H492">
        <v>65781</v>
      </c>
      <c r="I492">
        <v>68498</v>
      </c>
      <c r="J492">
        <v>6.864036019198913E-2</v>
      </c>
      <c r="K492">
        <v>5.8913477466762947E-2</v>
      </c>
    </row>
    <row r="493" spans="1:11" customFormat="1" x14ac:dyDescent="0.25">
      <c r="A493" t="s">
        <v>6399</v>
      </c>
      <c r="B493">
        <v>2017</v>
      </c>
      <c r="C493" t="s">
        <v>426</v>
      </c>
      <c r="D493" t="s">
        <v>42</v>
      </c>
      <c r="E493">
        <v>10677</v>
      </c>
      <c r="F493">
        <v>767</v>
      </c>
      <c r="G493">
        <v>672</v>
      </c>
      <c r="H493">
        <v>9910</v>
      </c>
      <c r="I493">
        <v>10416</v>
      </c>
      <c r="J493">
        <v>7.1836658237332582E-2</v>
      </c>
      <c r="K493">
        <v>6.2939027816802467E-2</v>
      </c>
    </row>
    <row r="494" spans="1:11" customFormat="1" x14ac:dyDescent="0.25">
      <c r="A494" t="s">
        <v>6400</v>
      </c>
      <c r="B494">
        <v>2017</v>
      </c>
      <c r="C494" t="s">
        <v>433</v>
      </c>
      <c r="D494" t="s">
        <v>42</v>
      </c>
      <c r="E494">
        <v>455</v>
      </c>
      <c r="F494">
        <v>88</v>
      </c>
      <c r="G494">
        <v>78</v>
      </c>
      <c r="H494">
        <v>367</v>
      </c>
      <c r="I494">
        <v>434</v>
      </c>
      <c r="J494">
        <v>0.19340659340659341</v>
      </c>
      <c r="K494">
        <v>0.1714285714285714</v>
      </c>
    </row>
    <row r="495" spans="1:11" customFormat="1" x14ac:dyDescent="0.25">
      <c r="A495" t="s">
        <v>6401</v>
      </c>
      <c r="B495">
        <v>2017</v>
      </c>
      <c r="C495" t="s">
        <v>124</v>
      </c>
      <c r="D495" t="s">
        <v>361</v>
      </c>
      <c r="E495">
        <v>1317</v>
      </c>
      <c r="F495">
        <v>105</v>
      </c>
      <c r="G495">
        <v>93</v>
      </c>
      <c r="H495">
        <v>1212</v>
      </c>
      <c r="I495">
        <v>1276</v>
      </c>
      <c r="J495">
        <v>7.9726651480637817E-2</v>
      </c>
      <c r="K495">
        <v>7.0615034168564919E-2</v>
      </c>
    </row>
    <row r="496" spans="1:11" customFormat="1" x14ac:dyDescent="0.25">
      <c r="A496" t="s">
        <v>6402</v>
      </c>
      <c r="B496">
        <v>2017</v>
      </c>
      <c r="C496" t="s">
        <v>123</v>
      </c>
      <c r="D496" t="s">
        <v>361</v>
      </c>
      <c r="E496">
        <v>2719</v>
      </c>
      <c r="F496">
        <v>245</v>
      </c>
      <c r="G496">
        <v>199</v>
      </c>
      <c r="H496">
        <v>2474</v>
      </c>
      <c r="I496">
        <v>2526</v>
      </c>
      <c r="J496">
        <v>9.0106656859139392E-2</v>
      </c>
      <c r="K496">
        <v>7.3188672305994851E-2</v>
      </c>
    </row>
    <row r="497" spans="1:11" customFormat="1" x14ac:dyDescent="0.25">
      <c r="A497" t="s">
        <v>6403</v>
      </c>
      <c r="B497">
        <v>2017</v>
      </c>
      <c r="C497" t="s">
        <v>369</v>
      </c>
      <c r="D497" t="s">
        <v>361</v>
      </c>
      <c r="E497">
        <v>1054</v>
      </c>
      <c r="F497">
        <v>107</v>
      </c>
      <c r="G497">
        <v>85</v>
      </c>
      <c r="H497">
        <v>947</v>
      </c>
      <c r="I497">
        <v>1002</v>
      </c>
      <c r="J497">
        <v>0.10151802656546489</v>
      </c>
      <c r="K497">
        <v>8.0645161290322578E-2</v>
      </c>
    </row>
    <row r="498" spans="1:11" customFormat="1" x14ac:dyDescent="0.25">
      <c r="A498" t="s">
        <v>6404</v>
      </c>
      <c r="B498">
        <v>2017</v>
      </c>
      <c r="C498" t="s">
        <v>413</v>
      </c>
      <c r="D498" t="s">
        <v>361</v>
      </c>
      <c r="E498">
        <v>5937</v>
      </c>
      <c r="F498" t="s">
        <v>74</v>
      </c>
      <c r="G498" t="s">
        <v>74</v>
      </c>
      <c r="H498" t="s">
        <v>74</v>
      </c>
      <c r="I498">
        <v>5591</v>
      </c>
      <c r="J498" t="s">
        <v>74</v>
      </c>
      <c r="K498" t="s">
        <v>74</v>
      </c>
    </row>
    <row r="499" spans="1:11" customFormat="1" x14ac:dyDescent="0.25">
      <c r="A499" t="s">
        <v>6405</v>
      </c>
      <c r="B499">
        <v>2017</v>
      </c>
      <c r="C499" t="s">
        <v>426</v>
      </c>
      <c r="D499" t="s">
        <v>361</v>
      </c>
      <c r="E499">
        <v>847</v>
      </c>
      <c r="F499">
        <v>56</v>
      </c>
      <c r="G499">
        <v>71</v>
      </c>
      <c r="H499">
        <v>791</v>
      </c>
      <c r="I499">
        <v>787</v>
      </c>
      <c r="J499">
        <v>6.6115702479338845E-2</v>
      </c>
      <c r="K499">
        <v>8.3825265643447458E-2</v>
      </c>
    </row>
    <row r="500" spans="1:11" customFormat="1" x14ac:dyDescent="0.25">
      <c r="A500" t="s">
        <v>6406</v>
      </c>
      <c r="B500">
        <v>2017</v>
      </c>
      <c r="C500" t="s">
        <v>433</v>
      </c>
      <c r="D500" t="s">
        <v>361</v>
      </c>
      <c r="E500" t="s">
        <v>74</v>
      </c>
      <c r="F500" t="s">
        <v>74</v>
      </c>
      <c r="G500" t="s">
        <v>74</v>
      </c>
      <c r="H500" t="s">
        <v>74</v>
      </c>
      <c r="I500" t="s">
        <v>74</v>
      </c>
      <c r="J500" t="s">
        <v>74</v>
      </c>
      <c r="K500" t="s">
        <v>74</v>
      </c>
    </row>
    <row r="501" spans="1:11" customFormat="1" x14ac:dyDescent="0.25">
      <c r="A501" t="s">
        <v>6407</v>
      </c>
      <c r="B501">
        <v>2017</v>
      </c>
      <c r="C501" t="s">
        <v>124</v>
      </c>
      <c r="D501" t="s">
        <v>889</v>
      </c>
      <c r="E501">
        <v>5156</v>
      </c>
      <c r="F501" t="s">
        <v>74</v>
      </c>
      <c r="G501" t="s">
        <v>74</v>
      </c>
      <c r="H501" t="s">
        <v>74</v>
      </c>
      <c r="I501" t="s">
        <v>74</v>
      </c>
      <c r="J501" t="s">
        <v>74</v>
      </c>
      <c r="K501" t="s">
        <v>74</v>
      </c>
    </row>
    <row r="502" spans="1:11" customFormat="1" x14ac:dyDescent="0.25">
      <c r="A502" t="s">
        <v>6408</v>
      </c>
      <c r="B502">
        <v>2017</v>
      </c>
      <c r="C502" t="s">
        <v>123</v>
      </c>
      <c r="D502" t="s">
        <v>889</v>
      </c>
      <c r="E502">
        <v>5431</v>
      </c>
      <c r="F502" t="s">
        <v>74</v>
      </c>
      <c r="G502" t="s">
        <v>74</v>
      </c>
      <c r="H502" t="s">
        <v>74</v>
      </c>
      <c r="I502" t="s">
        <v>74</v>
      </c>
      <c r="J502" t="s">
        <v>74</v>
      </c>
      <c r="K502" t="s">
        <v>74</v>
      </c>
    </row>
    <row r="503" spans="1:11" customFormat="1" x14ac:dyDescent="0.25">
      <c r="A503" t="s">
        <v>6409</v>
      </c>
      <c r="B503">
        <v>2017</v>
      </c>
      <c r="C503" t="s">
        <v>369</v>
      </c>
      <c r="D503" t="s">
        <v>889</v>
      </c>
      <c r="E503">
        <v>1352</v>
      </c>
      <c r="F503" t="s">
        <v>74</v>
      </c>
      <c r="G503" t="s">
        <v>74</v>
      </c>
      <c r="H503" t="s">
        <v>74</v>
      </c>
      <c r="I503" t="s">
        <v>74</v>
      </c>
      <c r="J503" t="s">
        <v>74</v>
      </c>
      <c r="K503" t="s">
        <v>74</v>
      </c>
    </row>
    <row r="504" spans="1:11" customFormat="1" x14ac:dyDescent="0.25">
      <c r="A504" t="s">
        <v>6410</v>
      </c>
      <c r="B504">
        <v>2017</v>
      </c>
      <c r="C504" t="s">
        <v>376</v>
      </c>
      <c r="D504" t="s">
        <v>889</v>
      </c>
      <c r="E504">
        <v>809</v>
      </c>
      <c r="F504" t="s">
        <v>74</v>
      </c>
      <c r="G504" t="s">
        <v>74</v>
      </c>
      <c r="H504" t="s">
        <v>74</v>
      </c>
      <c r="I504" t="s">
        <v>74</v>
      </c>
      <c r="J504" t="s">
        <v>74</v>
      </c>
      <c r="K504" t="s">
        <v>74</v>
      </c>
    </row>
    <row r="505" spans="1:11" customFormat="1" x14ac:dyDescent="0.25">
      <c r="A505" t="s">
        <v>6411</v>
      </c>
      <c r="B505">
        <v>2017</v>
      </c>
      <c r="C505" t="s">
        <v>382</v>
      </c>
      <c r="D505" t="s">
        <v>889</v>
      </c>
      <c r="E505">
        <v>619</v>
      </c>
      <c r="F505" t="s">
        <v>74</v>
      </c>
      <c r="G505" t="s">
        <v>74</v>
      </c>
      <c r="H505" t="s">
        <v>74</v>
      </c>
      <c r="I505" t="s">
        <v>74</v>
      </c>
      <c r="J505" t="s">
        <v>74</v>
      </c>
      <c r="K505" t="s">
        <v>74</v>
      </c>
    </row>
    <row r="506" spans="1:11" customFormat="1" x14ac:dyDescent="0.25">
      <c r="A506" t="s">
        <v>6412</v>
      </c>
      <c r="B506">
        <v>2017</v>
      </c>
      <c r="C506" t="s">
        <v>388</v>
      </c>
      <c r="D506" t="s">
        <v>889</v>
      </c>
      <c r="E506">
        <v>8</v>
      </c>
      <c r="F506" t="s">
        <v>74</v>
      </c>
      <c r="G506" t="s">
        <v>74</v>
      </c>
      <c r="H506" t="s">
        <v>74</v>
      </c>
      <c r="I506" t="s">
        <v>74</v>
      </c>
      <c r="J506" t="s">
        <v>74</v>
      </c>
      <c r="K506" t="s">
        <v>74</v>
      </c>
    </row>
    <row r="507" spans="1:11" customFormat="1" x14ac:dyDescent="0.25">
      <c r="A507" t="s">
        <v>6413</v>
      </c>
      <c r="B507">
        <v>2017</v>
      </c>
      <c r="C507" t="s">
        <v>394</v>
      </c>
      <c r="D507" t="s">
        <v>889</v>
      </c>
      <c r="E507">
        <v>1222</v>
      </c>
      <c r="F507" t="s">
        <v>74</v>
      </c>
      <c r="G507" t="s">
        <v>74</v>
      </c>
      <c r="H507" t="s">
        <v>74</v>
      </c>
      <c r="I507" t="s">
        <v>74</v>
      </c>
      <c r="J507" t="s">
        <v>74</v>
      </c>
      <c r="K507" t="s">
        <v>74</v>
      </c>
    </row>
    <row r="508" spans="1:11" customFormat="1" x14ac:dyDescent="0.25">
      <c r="A508" t="s">
        <v>6414</v>
      </c>
      <c r="B508">
        <v>2017</v>
      </c>
      <c r="C508" t="s">
        <v>400</v>
      </c>
      <c r="D508" t="s">
        <v>889</v>
      </c>
      <c r="E508">
        <v>2</v>
      </c>
      <c r="F508" t="s">
        <v>74</v>
      </c>
      <c r="G508" t="s">
        <v>74</v>
      </c>
      <c r="H508" t="s">
        <v>74</v>
      </c>
      <c r="I508" t="s">
        <v>74</v>
      </c>
      <c r="J508" t="s">
        <v>74</v>
      </c>
      <c r="K508" t="s">
        <v>74</v>
      </c>
    </row>
    <row r="509" spans="1:11" customFormat="1" x14ac:dyDescent="0.25">
      <c r="A509" t="s">
        <v>6415</v>
      </c>
      <c r="B509">
        <v>2017</v>
      </c>
      <c r="C509" t="s">
        <v>43</v>
      </c>
      <c r="D509" t="s">
        <v>889</v>
      </c>
      <c r="E509">
        <v>15967</v>
      </c>
      <c r="F509" t="s">
        <v>74</v>
      </c>
      <c r="G509" t="s">
        <v>74</v>
      </c>
      <c r="H509" t="s">
        <v>74</v>
      </c>
      <c r="I509" t="s">
        <v>74</v>
      </c>
      <c r="J509" t="s">
        <v>74</v>
      </c>
      <c r="K509" t="s">
        <v>74</v>
      </c>
    </row>
    <row r="510" spans="1:11" customFormat="1" x14ac:dyDescent="0.25">
      <c r="A510" t="s">
        <v>6416</v>
      </c>
      <c r="B510">
        <v>2017</v>
      </c>
      <c r="C510" t="s">
        <v>187</v>
      </c>
      <c r="D510" t="s">
        <v>889</v>
      </c>
      <c r="E510">
        <v>131</v>
      </c>
      <c r="F510" t="s">
        <v>74</v>
      </c>
      <c r="G510" t="s">
        <v>74</v>
      </c>
      <c r="H510" t="s">
        <v>74</v>
      </c>
      <c r="I510" t="s">
        <v>74</v>
      </c>
      <c r="J510" t="s">
        <v>74</v>
      </c>
      <c r="K510" t="s">
        <v>74</v>
      </c>
    </row>
    <row r="511" spans="1:11" customFormat="1" x14ac:dyDescent="0.25">
      <c r="A511" t="s">
        <v>6417</v>
      </c>
      <c r="B511">
        <v>2017</v>
      </c>
      <c r="C511" t="s">
        <v>413</v>
      </c>
      <c r="D511" t="s">
        <v>889</v>
      </c>
      <c r="E511">
        <v>42452</v>
      </c>
      <c r="F511" t="s">
        <v>74</v>
      </c>
      <c r="G511" t="s">
        <v>74</v>
      </c>
      <c r="H511" t="s">
        <v>74</v>
      </c>
      <c r="I511" t="s">
        <v>74</v>
      </c>
      <c r="J511" t="s">
        <v>74</v>
      </c>
      <c r="K511" t="s">
        <v>74</v>
      </c>
    </row>
    <row r="512" spans="1:11" customFormat="1" x14ac:dyDescent="0.25">
      <c r="A512" t="s">
        <v>6418</v>
      </c>
      <c r="B512">
        <v>2017</v>
      </c>
      <c r="C512" t="s">
        <v>420</v>
      </c>
      <c r="D512" t="s">
        <v>889</v>
      </c>
      <c r="E512">
        <v>10708</v>
      </c>
      <c r="F512" t="s">
        <v>74</v>
      </c>
      <c r="G512" t="s">
        <v>74</v>
      </c>
      <c r="H512" t="s">
        <v>74</v>
      </c>
      <c r="I512" t="s">
        <v>74</v>
      </c>
      <c r="J512" t="s">
        <v>74</v>
      </c>
      <c r="K512" t="s">
        <v>74</v>
      </c>
    </row>
    <row r="513" spans="1:11" customFormat="1" x14ac:dyDescent="0.25">
      <c r="A513" t="s">
        <v>6419</v>
      </c>
      <c r="B513">
        <v>2017</v>
      </c>
      <c r="C513" t="s">
        <v>426</v>
      </c>
      <c r="D513" t="s">
        <v>889</v>
      </c>
      <c r="E513">
        <v>1037</v>
      </c>
      <c r="F513" t="s">
        <v>74</v>
      </c>
      <c r="G513" t="s">
        <v>74</v>
      </c>
      <c r="H513" t="s">
        <v>74</v>
      </c>
      <c r="I513" t="s">
        <v>74</v>
      </c>
      <c r="J513" t="s">
        <v>74</v>
      </c>
      <c r="K513" t="s">
        <v>74</v>
      </c>
    </row>
    <row r="514" spans="1:11" customFormat="1" x14ac:dyDescent="0.25">
      <c r="A514" t="s">
        <v>6420</v>
      </c>
      <c r="B514">
        <v>2017</v>
      </c>
      <c r="C514" t="s">
        <v>433</v>
      </c>
      <c r="D514" t="s">
        <v>889</v>
      </c>
      <c r="E514">
        <v>10</v>
      </c>
      <c r="F514" t="s">
        <v>74</v>
      </c>
      <c r="G514" t="s">
        <v>74</v>
      </c>
      <c r="H514" t="s">
        <v>74</v>
      </c>
      <c r="I514" t="s">
        <v>74</v>
      </c>
      <c r="J514" t="s">
        <v>74</v>
      </c>
      <c r="K514" t="s">
        <v>74</v>
      </c>
    </row>
    <row r="515" spans="1:11" customFormat="1" x14ac:dyDescent="0.25">
      <c r="A515" t="s">
        <v>6421</v>
      </c>
      <c r="B515">
        <v>2018</v>
      </c>
      <c r="C515" t="s">
        <v>124</v>
      </c>
      <c r="D515" t="s">
        <v>4780</v>
      </c>
      <c r="E515">
        <v>10803</v>
      </c>
      <c r="F515" t="s">
        <v>74</v>
      </c>
      <c r="G515" t="s">
        <v>74</v>
      </c>
      <c r="H515" t="s">
        <v>74</v>
      </c>
      <c r="I515" t="s">
        <v>74</v>
      </c>
      <c r="J515" t="s">
        <v>74</v>
      </c>
      <c r="K515" t="s">
        <v>74</v>
      </c>
    </row>
    <row r="516" spans="1:11" customFormat="1" x14ac:dyDescent="0.25">
      <c r="A516" t="s">
        <v>6422</v>
      </c>
      <c r="B516">
        <v>2018</v>
      </c>
      <c r="C516" t="s">
        <v>123</v>
      </c>
      <c r="D516" t="s">
        <v>4780</v>
      </c>
      <c r="E516">
        <v>12553</v>
      </c>
      <c r="F516" t="s">
        <v>74</v>
      </c>
      <c r="G516" t="s">
        <v>74</v>
      </c>
      <c r="H516" t="s">
        <v>74</v>
      </c>
      <c r="I516" t="s">
        <v>74</v>
      </c>
      <c r="J516" t="s">
        <v>74</v>
      </c>
      <c r="K516" t="s">
        <v>74</v>
      </c>
    </row>
    <row r="517" spans="1:11" customFormat="1" x14ac:dyDescent="0.25">
      <c r="A517" t="s">
        <v>6423</v>
      </c>
      <c r="B517">
        <v>2018</v>
      </c>
      <c r="C517" t="s">
        <v>369</v>
      </c>
      <c r="D517" t="s">
        <v>4780</v>
      </c>
      <c r="E517">
        <v>2918</v>
      </c>
      <c r="F517" t="s">
        <v>74</v>
      </c>
      <c r="G517" t="s">
        <v>74</v>
      </c>
      <c r="H517" t="s">
        <v>74</v>
      </c>
      <c r="I517" t="s">
        <v>74</v>
      </c>
      <c r="J517" t="s">
        <v>74</v>
      </c>
      <c r="K517" t="s">
        <v>74</v>
      </c>
    </row>
    <row r="518" spans="1:11" customFormat="1" x14ac:dyDescent="0.25">
      <c r="A518" t="s">
        <v>6424</v>
      </c>
      <c r="B518">
        <v>2018</v>
      </c>
      <c r="C518" t="s">
        <v>376</v>
      </c>
      <c r="D518" t="s">
        <v>4780</v>
      </c>
      <c r="E518">
        <v>1885</v>
      </c>
      <c r="F518" t="s">
        <v>74</v>
      </c>
      <c r="G518" t="s">
        <v>74</v>
      </c>
      <c r="H518" t="s">
        <v>74</v>
      </c>
      <c r="I518" t="s">
        <v>74</v>
      </c>
      <c r="J518" t="s">
        <v>74</v>
      </c>
      <c r="K518" t="s">
        <v>74</v>
      </c>
    </row>
    <row r="519" spans="1:11" customFormat="1" x14ac:dyDescent="0.25">
      <c r="A519" t="s">
        <v>6425</v>
      </c>
      <c r="B519">
        <v>2018</v>
      </c>
      <c r="C519" t="s">
        <v>382</v>
      </c>
      <c r="D519" t="s">
        <v>4780</v>
      </c>
      <c r="E519">
        <v>1414</v>
      </c>
      <c r="F519" t="s">
        <v>74</v>
      </c>
      <c r="G519" t="s">
        <v>74</v>
      </c>
      <c r="H519" t="s">
        <v>74</v>
      </c>
      <c r="I519" t="s">
        <v>74</v>
      </c>
      <c r="J519" t="s">
        <v>74</v>
      </c>
      <c r="K519" t="s">
        <v>74</v>
      </c>
    </row>
    <row r="520" spans="1:11" customFormat="1" x14ac:dyDescent="0.25">
      <c r="A520" t="s">
        <v>6426</v>
      </c>
      <c r="B520">
        <v>2018</v>
      </c>
      <c r="C520" t="s">
        <v>388</v>
      </c>
      <c r="D520" t="s">
        <v>4780</v>
      </c>
      <c r="E520">
        <v>41</v>
      </c>
      <c r="F520" t="s">
        <v>74</v>
      </c>
      <c r="G520" t="s">
        <v>74</v>
      </c>
      <c r="H520" t="s">
        <v>74</v>
      </c>
      <c r="I520" t="s">
        <v>74</v>
      </c>
      <c r="J520" t="s">
        <v>74</v>
      </c>
      <c r="K520" t="s">
        <v>74</v>
      </c>
    </row>
    <row r="521" spans="1:11" customFormat="1" x14ac:dyDescent="0.25">
      <c r="A521" t="s">
        <v>6427</v>
      </c>
      <c r="B521">
        <v>2018</v>
      </c>
      <c r="C521" t="s">
        <v>394</v>
      </c>
      <c r="D521" t="s">
        <v>4780</v>
      </c>
      <c r="E521">
        <v>2616</v>
      </c>
      <c r="F521" t="s">
        <v>74</v>
      </c>
      <c r="G521" t="s">
        <v>74</v>
      </c>
      <c r="H521" t="s">
        <v>74</v>
      </c>
      <c r="I521" t="s">
        <v>74</v>
      </c>
      <c r="J521" t="s">
        <v>74</v>
      </c>
      <c r="K521" t="s">
        <v>74</v>
      </c>
    </row>
    <row r="522" spans="1:11" customFormat="1" x14ac:dyDescent="0.25">
      <c r="A522" t="s">
        <v>6428</v>
      </c>
      <c r="B522">
        <v>2018</v>
      </c>
      <c r="C522" t="s">
        <v>400</v>
      </c>
      <c r="D522" t="s">
        <v>4780</v>
      </c>
      <c r="E522">
        <v>17</v>
      </c>
      <c r="F522" t="s">
        <v>74</v>
      </c>
      <c r="G522" t="s">
        <v>74</v>
      </c>
      <c r="H522" t="s">
        <v>74</v>
      </c>
      <c r="I522" t="s">
        <v>74</v>
      </c>
      <c r="J522" t="s">
        <v>74</v>
      </c>
      <c r="K522" t="s">
        <v>74</v>
      </c>
    </row>
    <row r="523" spans="1:11" customFormat="1" x14ac:dyDescent="0.25">
      <c r="A523" t="s">
        <v>6429</v>
      </c>
      <c r="B523">
        <v>2018</v>
      </c>
      <c r="C523" t="s">
        <v>43</v>
      </c>
      <c r="D523" t="s">
        <v>4780</v>
      </c>
      <c r="E523">
        <v>33872</v>
      </c>
      <c r="F523" t="s">
        <v>74</v>
      </c>
      <c r="G523" t="s">
        <v>74</v>
      </c>
      <c r="H523" t="s">
        <v>74</v>
      </c>
      <c r="I523" t="s">
        <v>74</v>
      </c>
      <c r="J523" t="s">
        <v>74</v>
      </c>
      <c r="K523" t="s">
        <v>74</v>
      </c>
    </row>
    <row r="524" spans="1:11" customFormat="1" x14ac:dyDescent="0.25">
      <c r="A524" t="s">
        <v>6430</v>
      </c>
      <c r="B524">
        <v>2018</v>
      </c>
      <c r="C524" t="s">
        <v>187</v>
      </c>
      <c r="D524" t="s">
        <v>4780</v>
      </c>
      <c r="E524">
        <v>305</v>
      </c>
      <c r="F524" t="s">
        <v>74</v>
      </c>
      <c r="G524" t="s">
        <v>74</v>
      </c>
      <c r="H524" t="s">
        <v>74</v>
      </c>
      <c r="I524" t="s">
        <v>74</v>
      </c>
      <c r="J524" t="s">
        <v>74</v>
      </c>
      <c r="K524" t="s">
        <v>74</v>
      </c>
    </row>
    <row r="525" spans="1:11" customFormat="1" x14ac:dyDescent="0.25">
      <c r="A525" t="s">
        <v>6431</v>
      </c>
      <c r="B525">
        <v>2018</v>
      </c>
      <c r="C525" t="s">
        <v>413</v>
      </c>
      <c r="D525" t="s">
        <v>4780</v>
      </c>
      <c r="E525">
        <v>89772</v>
      </c>
      <c r="F525" t="s">
        <v>74</v>
      </c>
      <c r="G525" t="s">
        <v>74</v>
      </c>
      <c r="H525" t="s">
        <v>74</v>
      </c>
      <c r="I525" t="s">
        <v>74</v>
      </c>
      <c r="J525" t="s">
        <v>74</v>
      </c>
      <c r="K525" t="s">
        <v>74</v>
      </c>
    </row>
    <row r="526" spans="1:11" customFormat="1" x14ac:dyDescent="0.25">
      <c r="A526" t="s">
        <v>6432</v>
      </c>
      <c r="B526">
        <v>2018</v>
      </c>
      <c r="C526" t="s">
        <v>420</v>
      </c>
      <c r="D526" t="s">
        <v>4780</v>
      </c>
      <c r="E526">
        <v>20878</v>
      </c>
      <c r="F526" t="s">
        <v>74</v>
      </c>
      <c r="G526" t="s">
        <v>74</v>
      </c>
      <c r="H526" t="s">
        <v>74</v>
      </c>
      <c r="I526" t="s">
        <v>74</v>
      </c>
      <c r="J526" t="s">
        <v>74</v>
      </c>
      <c r="K526" t="s">
        <v>74</v>
      </c>
    </row>
    <row r="527" spans="1:11" customFormat="1" x14ac:dyDescent="0.25">
      <c r="A527" t="s">
        <v>6433</v>
      </c>
      <c r="B527">
        <v>2018</v>
      </c>
      <c r="C527" t="s">
        <v>426</v>
      </c>
      <c r="D527" t="s">
        <v>4780</v>
      </c>
      <c r="E527">
        <v>2393</v>
      </c>
      <c r="F527" t="s">
        <v>74</v>
      </c>
      <c r="G527" t="s">
        <v>74</v>
      </c>
      <c r="H527" t="s">
        <v>74</v>
      </c>
      <c r="I527" t="s">
        <v>74</v>
      </c>
      <c r="J527" t="s">
        <v>74</v>
      </c>
      <c r="K527" t="s">
        <v>74</v>
      </c>
    </row>
    <row r="528" spans="1:11" customFormat="1" x14ac:dyDescent="0.25">
      <c r="A528" t="s">
        <v>6434</v>
      </c>
      <c r="B528">
        <v>2018</v>
      </c>
      <c r="C528" t="s">
        <v>433</v>
      </c>
      <c r="D528" t="s">
        <v>4780</v>
      </c>
      <c r="E528">
        <v>77</v>
      </c>
      <c r="F528" t="s">
        <v>74</v>
      </c>
      <c r="G528" t="s">
        <v>74</v>
      </c>
      <c r="H528" t="s">
        <v>74</v>
      </c>
      <c r="I528" t="s">
        <v>74</v>
      </c>
      <c r="J528" t="s">
        <v>74</v>
      </c>
      <c r="K528" t="s">
        <v>74</v>
      </c>
    </row>
    <row r="529" spans="1:11" customFormat="1" x14ac:dyDescent="0.25">
      <c r="A529" t="s">
        <v>6435</v>
      </c>
      <c r="B529">
        <v>2018</v>
      </c>
      <c r="C529" t="s">
        <v>124</v>
      </c>
      <c r="D529" t="s">
        <v>848</v>
      </c>
      <c r="E529">
        <v>5486</v>
      </c>
      <c r="F529" t="s">
        <v>74</v>
      </c>
      <c r="G529" t="s">
        <v>74</v>
      </c>
      <c r="H529" t="s">
        <v>74</v>
      </c>
      <c r="I529" t="s">
        <v>74</v>
      </c>
      <c r="J529" t="s">
        <v>74</v>
      </c>
      <c r="K529" t="s">
        <v>74</v>
      </c>
    </row>
    <row r="530" spans="1:11" customFormat="1" x14ac:dyDescent="0.25">
      <c r="A530" t="s">
        <v>6436</v>
      </c>
      <c r="B530">
        <v>2018</v>
      </c>
      <c r="C530" t="s">
        <v>123</v>
      </c>
      <c r="D530" t="s">
        <v>848</v>
      </c>
      <c r="E530">
        <v>6721</v>
      </c>
      <c r="F530" t="s">
        <v>74</v>
      </c>
      <c r="G530" t="s">
        <v>74</v>
      </c>
      <c r="H530" t="s">
        <v>74</v>
      </c>
      <c r="I530" t="s">
        <v>74</v>
      </c>
      <c r="J530" t="s">
        <v>74</v>
      </c>
      <c r="K530" t="s">
        <v>74</v>
      </c>
    </row>
    <row r="531" spans="1:11" customFormat="1" x14ac:dyDescent="0.25">
      <c r="A531" t="s">
        <v>6437</v>
      </c>
      <c r="B531">
        <v>2018</v>
      </c>
      <c r="C531" t="s">
        <v>369</v>
      </c>
      <c r="D531" t="s">
        <v>848</v>
      </c>
      <c r="E531">
        <v>1488</v>
      </c>
      <c r="F531" t="s">
        <v>74</v>
      </c>
      <c r="G531" t="s">
        <v>74</v>
      </c>
      <c r="H531" t="s">
        <v>74</v>
      </c>
      <c r="I531" t="s">
        <v>74</v>
      </c>
      <c r="J531" t="s">
        <v>74</v>
      </c>
      <c r="K531" t="s">
        <v>74</v>
      </c>
    </row>
    <row r="532" spans="1:11" customFormat="1" x14ac:dyDescent="0.25">
      <c r="A532" t="s">
        <v>6438</v>
      </c>
      <c r="B532">
        <v>2018</v>
      </c>
      <c r="C532" t="s">
        <v>376</v>
      </c>
      <c r="D532" t="s">
        <v>848</v>
      </c>
      <c r="E532">
        <v>1026</v>
      </c>
      <c r="F532" t="s">
        <v>74</v>
      </c>
      <c r="G532" t="s">
        <v>74</v>
      </c>
      <c r="H532" t="s">
        <v>74</v>
      </c>
      <c r="I532" t="s">
        <v>74</v>
      </c>
      <c r="J532" t="s">
        <v>74</v>
      </c>
      <c r="K532" t="s">
        <v>74</v>
      </c>
    </row>
    <row r="533" spans="1:11" customFormat="1" x14ac:dyDescent="0.25">
      <c r="A533" t="s">
        <v>6439</v>
      </c>
      <c r="B533">
        <v>2018</v>
      </c>
      <c r="C533" t="s">
        <v>382</v>
      </c>
      <c r="D533" t="s">
        <v>848</v>
      </c>
      <c r="E533">
        <v>724</v>
      </c>
      <c r="F533" t="s">
        <v>74</v>
      </c>
      <c r="G533" t="s">
        <v>74</v>
      </c>
      <c r="H533" t="s">
        <v>74</v>
      </c>
      <c r="I533" t="s">
        <v>74</v>
      </c>
      <c r="J533" t="s">
        <v>74</v>
      </c>
      <c r="K533" t="s">
        <v>74</v>
      </c>
    </row>
    <row r="534" spans="1:11" customFormat="1" x14ac:dyDescent="0.25">
      <c r="A534" t="s">
        <v>6440</v>
      </c>
      <c r="B534">
        <v>2018</v>
      </c>
      <c r="C534" t="s">
        <v>388</v>
      </c>
      <c r="D534" t="s">
        <v>848</v>
      </c>
      <c r="E534">
        <v>35</v>
      </c>
      <c r="F534" t="s">
        <v>74</v>
      </c>
      <c r="G534" t="s">
        <v>74</v>
      </c>
      <c r="H534" t="s">
        <v>74</v>
      </c>
      <c r="I534" t="s">
        <v>74</v>
      </c>
      <c r="J534" t="s">
        <v>74</v>
      </c>
      <c r="K534" t="s">
        <v>74</v>
      </c>
    </row>
    <row r="535" spans="1:11" customFormat="1" x14ac:dyDescent="0.25">
      <c r="A535" t="s">
        <v>6441</v>
      </c>
      <c r="B535">
        <v>2018</v>
      </c>
      <c r="C535" t="s">
        <v>394</v>
      </c>
      <c r="D535" t="s">
        <v>848</v>
      </c>
      <c r="E535">
        <v>1292</v>
      </c>
      <c r="F535" t="s">
        <v>74</v>
      </c>
      <c r="G535" t="s">
        <v>74</v>
      </c>
      <c r="H535" t="s">
        <v>74</v>
      </c>
      <c r="I535" t="s">
        <v>74</v>
      </c>
      <c r="J535" t="s">
        <v>74</v>
      </c>
      <c r="K535" t="s">
        <v>74</v>
      </c>
    </row>
    <row r="536" spans="1:11" customFormat="1" x14ac:dyDescent="0.25">
      <c r="A536" t="s">
        <v>6442</v>
      </c>
      <c r="B536">
        <v>2018</v>
      </c>
      <c r="C536" t="s">
        <v>400</v>
      </c>
      <c r="D536" t="s">
        <v>848</v>
      </c>
      <c r="E536">
        <v>12</v>
      </c>
      <c r="F536" t="s">
        <v>74</v>
      </c>
      <c r="G536" t="s">
        <v>74</v>
      </c>
      <c r="H536" t="s">
        <v>74</v>
      </c>
      <c r="I536" t="s">
        <v>74</v>
      </c>
      <c r="J536" t="s">
        <v>74</v>
      </c>
      <c r="K536" t="s">
        <v>74</v>
      </c>
    </row>
    <row r="537" spans="1:11" customFormat="1" x14ac:dyDescent="0.25">
      <c r="A537" t="s">
        <v>6443</v>
      </c>
      <c r="B537">
        <v>2018</v>
      </c>
      <c r="C537" t="s">
        <v>43</v>
      </c>
      <c r="D537" t="s">
        <v>848</v>
      </c>
      <c r="E537">
        <v>16814</v>
      </c>
      <c r="F537" t="s">
        <v>74</v>
      </c>
      <c r="G537" t="s">
        <v>74</v>
      </c>
      <c r="H537" t="s">
        <v>74</v>
      </c>
      <c r="I537" t="s">
        <v>74</v>
      </c>
      <c r="J537" t="s">
        <v>74</v>
      </c>
      <c r="K537" t="s">
        <v>74</v>
      </c>
    </row>
    <row r="538" spans="1:11" customFormat="1" x14ac:dyDescent="0.25">
      <c r="A538" t="s">
        <v>6444</v>
      </c>
      <c r="B538">
        <v>2018</v>
      </c>
      <c r="C538" t="s">
        <v>187</v>
      </c>
      <c r="D538" t="s">
        <v>848</v>
      </c>
      <c r="E538">
        <v>174</v>
      </c>
      <c r="F538" t="s">
        <v>74</v>
      </c>
      <c r="G538" t="s">
        <v>74</v>
      </c>
      <c r="H538" t="s">
        <v>74</v>
      </c>
      <c r="I538" t="s">
        <v>74</v>
      </c>
      <c r="J538" t="s">
        <v>74</v>
      </c>
      <c r="K538" t="s">
        <v>74</v>
      </c>
    </row>
    <row r="539" spans="1:11" customFormat="1" x14ac:dyDescent="0.25">
      <c r="A539" t="s">
        <v>6445</v>
      </c>
      <c r="B539">
        <v>2018</v>
      </c>
      <c r="C539" t="s">
        <v>413</v>
      </c>
      <c r="D539" t="s">
        <v>848</v>
      </c>
      <c r="E539">
        <v>45450</v>
      </c>
      <c r="F539" t="s">
        <v>74</v>
      </c>
      <c r="G539" t="s">
        <v>74</v>
      </c>
      <c r="H539" t="s">
        <v>74</v>
      </c>
      <c r="I539" t="s">
        <v>74</v>
      </c>
      <c r="J539" t="s">
        <v>74</v>
      </c>
      <c r="K539" t="s">
        <v>74</v>
      </c>
    </row>
    <row r="540" spans="1:11" customFormat="1" x14ac:dyDescent="0.25">
      <c r="A540" t="s">
        <v>6446</v>
      </c>
      <c r="B540">
        <v>2018</v>
      </c>
      <c r="C540" t="s">
        <v>420</v>
      </c>
      <c r="D540" t="s">
        <v>848</v>
      </c>
      <c r="E540">
        <v>10292</v>
      </c>
      <c r="F540" t="s">
        <v>74</v>
      </c>
      <c r="G540" t="s">
        <v>74</v>
      </c>
      <c r="H540" t="s">
        <v>74</v>
      </c>
      <c r="I540" t="s">
        <v>74</v>
      </c>
      <c r="J540" t="s">
        <v>74</v>
      </c>
      <c r="K540" t="s">
        <v>74</v>
      </c>
    </row>
    <row r="541" spans="1:11" customFormat="1" x14ac:dyDescent="0.25">
      <c r="A541" t="s">
        <v>6447</v>
      </c>
      <c r="B541">
        <v>2018</v>
      </c>
      <c r="C541" t="s">
        <v>426</v>
      </c>
      <c r="D541" t="s">
        <v>848</v>
      </c>
      <c r="E541">
        <v>1322</v>
      </c>
      <c r="F541" t="s">
        <v>74</v>
      </c>
      <c r="G541" t="s">
        <v>74</v>
      </c>
      <c r="H541" t="s">
        <v>74</v>
      </c>
      <c r="I541" t="s">
        <v>74</v>
      </c>
      <c r="J541" t="s">
        <v>74</v>
      </c>
      <c r="K541" t="s">
        <v>74</v>
      </c>
    </row>
    <row r="542" spans="1:11" customFormat="1" x14ac:dyDescent="0.25">
      <c r="A542" t="s">
        <v>6448</v>
      </c>
      <c r="B542">
        <v>2018</v>
      </c>
      <c r="C542" t="s">
        <v>433</v>
      </c>
      <c r="D542" t="s">
        <v>848</v>
      </c>
      <c r="E542">
        <v>64</v>
      </c>
      <c r="F542" t="s">
        <v>74</v>
      </c>
      <c r="G542" t="s">
        <v>74</v>
      </c>
      <c r="H542" t="s">
        <v>74</v>
      </c>
      <c r="I542" t="s">
        <v>74</v>
      </c>
      <c r="J542" t="s">
        <v>74</v>
      </c>
      <c r="K542" t="s">
        <v>74</v>
      </c>
    </row>
    <row r="543" spans="1:11" customFormat="1" x14ac:dyDescent="0.25">
      <c r="A543" t="s">
        <v>353</v>
      </c>
      <c r="B543">
        <v>2018</v>
      </c>
      <c r="C543" t="s">
        <v>124</v>
      </c>
      <c r="D543" t="s">
        <v>354</v>
      </c>
      <c r="E543">
        <v>14805</v>
      </c>
      <c r="F543">
        <v>1720</v>
      </c>
      <c r="G543">
        <v>1003</v>
      </c>
      <c r="H543">
        <v>13085</v>
      </c>
      <c r="I543">
        <v>12324</v>
      </c>
      <c r="J543">
        <v>0.116176967240797</v>
      </c>
      <c r="K543">
        <v>6.7747382640999665E-2</v>
      </c>
    </row>
    <row r="544" spans="1:11" customFormat="1" x14ac:dyDescent="0.25">
      <c r="A544" t="s">
        <v>362</v>
      </c>
      <c r="B544">
        <v>2018</v>
      </c>
      <c r="C544" t="s">
        <v>123</v>
      </c>
      <c r="D544" t="s">
        <v>354</v>
      </c>
      <c r="E544">
        <v>12152</v>
      </c>
      <c r="F544">
        <v>942</v>
      </c>
      <c r="G544">
        <v>904</v>
      </c>
      <c r="H544">
        <v>11210</v>
      </c>
      <c r="I544">
        <v>11514</v>
      </c>
      <c r="J544">
        <v>7.7518104015799866E-2</v>
      </c>
      <c r="K544">
        <v>7.4391046741277153E-2</v>
      </c>
    </row>
    <row r="545" spans="1:11" customFormat="1" x14ac:dyDescent="0.25">
      <c r="A545" t="s">
        <v>368</v>
      </c>
      <c r="B545">
        <v>2018</v>
      </c>
      <c r="C545" t="s">
        <v>369</v>
      </c>
      <c r="D545" t="s">
        <v>354</v>
      </c>
      <c r="E545">
        <v>3373</v>
      </c>
      <c r="F545">
        <v>290</v>
      </c>
      <c r="G545">
        <v>206</v>
      </c>
      <c r="H545">
        <v>3083</v>
      </c>
      <c r="I545">
        <v>3229</v>
      </c>
      <c r="J545">
        <v>8.5976875185294996E-2</v>
      </c>
      <c r="K545">
        <v>6.1073228579899198E-2</v>
      </c>
    </row>
    <row r="546" spans="1:11" customFormat="1" x14ac:dyDescent="0.25">
      <c r="A546" t="s">
        <v>375</v>
      </c>
      <c r="B546">
        <v>2018</v>
      </c>
      <c r="C546" t="s">
        <v>376</v>
      </c>
      <c r="D546" t="s">
        <v>354</v>
      </c>
      <c r="E546">
        <v>3394</v>
      </c>
      <c r="F546">
        <v>397</v>
      </c>
      <c r="G546" t="s">
        <v>74</v>
      </c>
      <c r="H546">
        <v>2997</v>
      </c>
      <c r="I546">
        <v>3224</v>
      </c>
      <c r="J546">
        <v>0.1169711255156158</v>
      </c>
      <c r="K546" t="s">
        <v>74</v>
      </c>
    </row>
    <row r="547" spans="1:11" customFormat="1" x14ac:dyDescent="0.25">
      <c r="A547" t="s">
        <v>381</v>
      </c>
      <c r="B547">
        <v>2018</v>
      </c>
      <c r="C547" t="s">
        <v>382</v>
      </c>
      <c r="D547" t="s">
        <v>354</v>
      </c>
      <c r="E547">
        <v>2376</v>
      </c>
      <c r="F547">
        <v>217</v>
      </c>
      <c r="G547">
        <v>217</v>
      </c>
      <c r="H547">
        <v>2159</v>
      </c>
      <c r="I547">
        <v>2296</v>
      </c>
      <c r="J547">
        <v>9.1329966329966331E-2</v>
      </c>
      <c r="K547">
        <v>9.1329966329966331E-2</v>
      </c>
    </row>
    <row r="548" spans="1:11" customFormat="1" x14ac:dyDescent="0.25">
      <c r="A548" t="s">
        <v>387</v>
      </c>
      <c r="B548">
        <v>2018</v>
      </c>
      <c r="C548" t="s">
        <v>388</v>
      </c>
      <c r="D548" t="s">
        <v>354</v>
      </c>
      <c r="E548">
        <v>121</v>
      </c>
      <c r="F548">
        <v>18</v>
      </c>
      <c r="G548">
        <v>28</v>
      </c>
      <c r="H548">
        <v>103</v>
      </c>
      <c r="I548">
        <v>107</v>
      </c>
      <c r="J548">
        <v>0.1487603305785124</v>
      </c>
      <c r="K548">
        <v>0.23140495867768601</v>
      </c>
    </row>
    <row r="549" spans="1:11" customFormat="1" x14ac:dyDescent="0.25">
      <c r="A549" t="s">
        <v>393</v>
      </c>
      <c r="B549">
        <v>2018</v>
      </c>
      <c r="C549" t="s">
        <v>394</v>
      </c>
      <c r="D549" t="s">
        <v>354</v>
      </c>
      <c r="E549">
        <v>4252</v>
      </c>
      <c r="F549">
        <v>429</v>
      </c>
      <c r="G549">
        <v>368</v>
      </c>
      <c r="H549">
        <v>3823</v>
      </c>
      <c r="I549">
        <v>4044</v>
      </c>
      <c r="J549">
        <v>0.10089369708372529</v>
      </c>
      <c r="K549">
        <v>8.6547507055503292E-2</v>
      </c>
    </row>
    <row r="550" spans="1:11" customFormat="1" x14ac:dyDescent="0.25">
      <c r="A550" t="s">
        <v>399</v>
      </c>
      <c r="B550">
        <v>2018</v>
      </c>
      <c r="C550" t="s">
        <v>400</v>
      </c>
      <c r="D550" t="s">
        <v>354</v>
      </c>
      <c r="E550">
        <v>132</v>
      </c>
      <c r="F550" t="s">
        <v>74</v>
      </c>
      <c r="G550" t="s">
        <v>74</v>
      </c>
      <c r="H550" t="s">
        <v>74</v>
      </c>
      <c r="I550" t="s">
        <v>74</v>
      </c>
      <c r="J550" t="s">
        <v>74</v>
      </c>
      <c r="K550" t="s">
        <v>74</v>
      </c>
    </row>
    <row r="551" spans="1:11" customFormat="1" x14ac:dyDescent="0.25">
      <c r="A551" t="s">
        <v>402</v>
      </c>
      <c r="B551">
        <v>2018</v>
      </c>
      <c r="C551" t="s">
        <v>43</v>
      </c>
      <c r="D551" t="s">
        <v>354</v>
      </c>
      <c r="E551">
        <v>49968</v>
      </c>
      <c r="F551">
        <v>4656</v>
      </c>
      <c r="G551">
        <v>2910</v>
      </c>
      <c r="H551">
        <v>45312</v>
      </c>
      <c r="I551">
        <v>45267</v>
      </c>
      <c r="J551">
        <v>9.3179634966378488E-2</v>
      </c>
      <c r="K551">
        <v>5.8237271853986548E-2</v>
      </c>
    </row>
    <row r="552" spans="1:11" customFormat="1" x14ac:dyDescent="0.25">
      <c r="A552" t="s">
        <v>407</v>
      </c>
      <c r="B552">
        <v>2018</v>
      </c>
      <c r="C552" t="s">
        <v>187</v>
      </c>
      <c r="D552" t="s">
        <v>354</v>
      </c>
      <c r="E552">
        <v>725</v>
      </c>
      <c r="F552">
        <v>86</v>
      </c>
      <c r="G552" t="s">
        <v>74</v>
      </c>
      <c r="H552">
        <v>639</v>
      </c>
      <c r="I552">
        <v>619</v>
      </c>
      <c r="J552">
        <v>0.1186206896551724</v>
      </c>
      <c r="K552" t="s">
        <v>74</v>
      </c>
    </row>
    <row r="553" spans="1:11" customFormat="1" x14ac:dyDescent="0.25">
      <c r="A553" t="s">
        <v>412</v>
      </c>
      <c r="B553">
        <v>2018</v>
      </c>
      <c r="C553" t="s">
        <v>413</v>
      </c>
      <c r="D553" t="s">
        <v>354</v>
      </c>
      <c r="E553">
        <v>122746</v>
      </c>
      <c r="F553" t="s">
        <v>74</v>
      </c>
      <c r="G553" t="s">
        <v>74</v>
      </c>
      <c r="H553" t="s">
        <v>74</v>
      </c>
      <c r="I553">
        <v>109446</v>
      </c>
      <c r="J553" t="s">
        <v>74</v>
      </c>
      <c r="K553" t="s">
        <v>74</v>
      </c>
    </row>
    <row r="554" spans="1:11" customFormat="1" x14ac:dyDescent="0.25">
      <c r="A554" t="s">
        <v>419</v>
      </c>
      <c r="B554">
        <v>2018</v>
      </c>
      <c r="C554" t="s">
        <v>420</v>
      </c>
      <c r="D554" t="s">
        <v>354</v>
      </c>
      <c r="E554">
        <v>27604</v>
      </c>
      <c r="F554">
        <v>2313</v>
      </c>
      <c r="G554">
        <v>2059</v>
      </c>
      <c r="H554">
        <v>25291</v>
      </c>
      <c r="I554">
        <v>23416</v>
      </c>
      <c r="J554">
        <v>8.3792204028401679E-2</v>
      </c>
      <c r="K554">
        <v>7.4590639037820608E-2</v>
      </c>
    </row>
    <row r="555" spans="1:11" customFormat="1" x14ac:dyDescent="0.25">
      <c r="A555" t="s">
        <v>425</v>
      </c>
      <c r="B555">
        <v>2018</v>
      </c>
      <c r="C555" t="s">
        <v>426</v>
      </c>
      <c r="D555" t="s">
        <v>354</v>
      </c>
      <c r="E555">
        <v>3649</v>
      </c>
      <c r="F555">
        <v>362</v>
      </c>
      <c r="G555">
        <v>376</v>
      </c>
      <c r="H555">
        <v>3287</v>
      </c>
      <c r="I555">
        <v>3406</v>
      </c>
      <c r="J555">
        <v>9.9205261715538506E-2</v>
      </c>
      <c r="K555">
        <v>0.1030419292956975</v>
      </c>
    </row>
    <row r="556" spans="1:11" customFormat="1" x14ac:dyDescent="0.25">
      <c r="A556" t="s">
        <v>432</v>
      </c>
      <c r="B556">
        <v>2018</v>
      </c>
      <c r="C556" t="s">
        <v>433</v>
      </c>
      <c r="D556" t="s">
        <v>354</v>
      </c>
      <c r="E556">
        <v>195</v>
      </c>
      <c r="F556" t="s">
        <v>74</v>
      </c>
      <c r="G556" t="s">
        <v>74</v>
      </c>
      <c r="H556" t="s">
        <v>74</v>
      </c>
      <c r="I556" t="s">
        <v>74</v>
      </c>
      <c r="J556" t="s">
        <v>74</v>
      </c>
      <c r="K556" t="s">
        <v>74</v>
      </c>
    </row>
    <row r="557" spans="1:11" customFormat="1" x14ac:dyDescent="0.25">
      <c r="A557" t="s">
        <v>355</v>
      </c>
      <c r="B557">
        <v>2018</v>
      </c>
      <c r="C557" t="s">
        <v>124</v>
      </c>
      <c r="D557" t="s">
        <v>356</v>
      </c>
      <c r="E557">
        <v>529</v>
      </c>
      <c r="F557">
        <v>72</v>
      </c>
      <c r="G557">
        <v>28</v>
      </c>
      <c r="H557">
        <v>457</v>
      </c>
      <c r="I557">
        <v>504</v>
      </c>
      <c r="J557">
        <v>0.13610586011342149</v>
      </c>
      <c r="K557">
        <v>5.2930056710775053E-2</v>
      </c>
    </row>
    <row r="558" spans="1:11" customFormat="1" x14ac:dyDescent="0.25">
      <c r="A558" t="s">
        <v>363</v>
      </c>
      <c r="B558">
        <v>2018</v>
      </c>
      <c r="C558" t="s">
        <v>123</v>
      </c>
      <c r="D558" t="s">
        <v>356</v>
      </c>
      <c r="E558">
        <v>465</v>
      </c>
      <c r="F558">
        <v>67</v>
      </c>
      <c r="G558">
        <v>24</v>
      </c>
      <c r="H558">
        <v>398</v>
      </c>
      <c r="I558">
        <v>356</v>
      </c>
      <c r="J558">
        <v>0.1440860215053763</v>
      </c>
      <c r="K558">
        <v>5.1612903225806452E-2</v>
      </c>
    </row>
    <row r="559" spans="1:11" customFormat="1" x14ac:dyDescent="0.25">
      <c r="A559" t="s">
        <v>370</v>
      </c>
      <c r="B559">
        <v>2018</v>
      </c>
      <c r="C559" t="s">
        <v>369</v>
      </c>
      <c r="D559" t="s">
        <v>356</v>
      </c>
      <c r="E559">
        <v>193</v>
      </c>
      <c r="F559">
        <v>18</v>
      </c>
      <c r="G559">
        <v>6</v>
      </c>
      <c r="H559">
        <v>175</v>
      </c>
      <c r="I559">
        <v>174</v>
      </c>
      <c r="J559">
        <v>9.3264248704663211E-2</v>
      </c>
      <c r="K559">
        <v>3.10880829015544E-2</v>
      </c>
    </row>
    <row r="560" spans="1:11" customFormat="1" x14ac:dyDescent="0.25">
      <c r="A560" t="s">
        <v>377</v>
      </c>
      <c r="B560">
        <v>2018</v>
      </c>
      <c r="C560" t="s">
        <v>376</v>
      </c>
      <c r="D560" t="s">
        <v>356</v>
      </c>
      <c r="E560">
        <v>130</v>
      </c>
      <c r="F560">
        <v>16</v>
      </c>
      <c r="G560">
        <v>9</v>
      </c>
      <c r="H560">
        <v>114</v>
      </c>
      <c r="I560">
        <v>126</v>
      </c>
      <c r="J560">
        <v>0.1230769230769231</v>
      </c>
      <c r="K560">
        <v>6.9230769230769235E-2</v>
      </c>
    </row>
    <row r="561" spans="1:11" customFormat="1" x14ac:dyDescent="0.25">
      <c r="A561" t="s">
        <v>383</v>
      </c>
      <c r="B561">
        <v>2018</v>
      </c>
      <c r="C561" t="s">
        <v>382</v>
      </c>
      <c r="D561" t="s">
        <v>356</v>
      </c>
      <c r="E561">
        <v>168</v>
      </c>
      <c r="F561">
        <v>18</v>
      </c>
      <c r="G561">
        <v>16</v>
      </c>
      <c r="H561">
        <v>150</v>
      </c>
      <c r="I561">
        <v>164</v>
      </c>
      <c r="J561">
        <v>0.1071428571428571</v>
      </c>
      <c r="K561">
        <v>9.5238095238095233E-2</v>
      </c>
    </row>
    <row r="562" spans="1:11" customFormat="1" x14ac:dyDescent="0.25">
      <c r="A562" t="s">
        <v>390</v>
      </c>
      <c r="B562">
        <v>2018</v>
      </c>
      <c r="C562" t="s">
        <v>391</v>
      </c>
      <c r="D562" t="s">
        <v>356</v>
      </c>
      <c r="E562">
        <v>50</v>
      </c>
      <c r="F562" t="s">
        <v>5863</v>
      </c>
      <c r="G562">
        <v>10</v>
      </c>
      <c r="H562" t="s">
        <v>5863</v>
      </c>
      <c r="I562">
        <v>50</v>
      </c>
      <c r="J562" t="s">
        <v>5863</v>
      </c>
      <c r="K562" t="s">
        <v>74</v>
      </c>
    </row>
    <row r="563" spans="1:11" customFormat="1" x14ac:dyDescent="0.25">
      <c r="A563" t="s">
        <v>395</v>
      </c>
      <c r="B563">
        <v>2018</v>
      </c>
      <c r="C563" t="s">
        <v>394</v>
      </c>
      <c r="D563" t="s">
        <v>356</v>
      </c>
      <c r="E563">
        <v>182</v>
      </c>
      <c r="F563">
        <v>28</v>
      </c>
      <c r="G563">
        <v>8</v>
      </c>
      <c r="H563">
        <v>154</v>
      </c>
      <c r="I563">
        <v>175</v>
      </c>
      <c r="J563">
        <v>0.15384615384615391</v>
      </c>
      <c r="K563">
        <v>4.3956043956043959E-2</v>
      </c>
    </row>
    <row r="564" spans="1:11" customFormat="1" x14ac:dyDescent="0.25">
      <c r="A564" t="s">
        <v>403</v>
      </c>
      <c r="B564">
        <v>2018</v>
      </c>
      <c r="C564" t="s">
        <v>43</v>
      </c>
      <c r="D564" t="s">
        <v>356</v>
      </c>
      <c r="E564">
        <v>3206</v>
      </c>
      <c r="F564">
        <v>279</v>
      </c>
      <c r="G564">
        <v>69</v>
      </c>
      <c r="H564">
        <v>2927</v>
      </c>
      <c r="I564">
        <v>3032</v>
      </c>
      <c r="J564">
        <v>8.7024329382407992E-2</v>
      </c>
      <c r="K564">
        <v>2.1522145976294451E-2</v>
      </c>
    </row>
    <row r="565" spans="1:11" customFormat="1" x14ac:dyDescent="0.25">
      <c r="A565" t="s">
        <v>408</v>
      </c>
      <c r="B565">
        <v>2018</v>
      </c>
      <c r="C565" t="s">
        <v>187</v>
      </c>
      <c r="D565" t="s">
        <v>356</v>
      </c>
      <c r="E565">
        <v>29</v>
      </c>
      <c r="F565">
        <v>6</v>
      </c>
      <c r="G565">
        <v>1</v>
      </c>
      <c r="H565">
        <v>23</v>
      </c>
      <c r="I565">
        <v>28</v>
      </c>
      <c r="J565">
        <v>0.2068965517241379</v>
      </c>
      <c r="K565">
        <v>3.4482758620689648E-2</v>
      </c>
    </row>
    <row r="566" spans="1:11" customFormat="1" x14ac:dyDescent="0.25">
      <c r="A566" t="s">
        <v>414</v>
      </c>
      <c r="B566">
        <v>2018</v>
      </c>
      <c r="C566" t="s">
        <v>413</v>
      </c>
      <c r="D566" t="s">
        <v>356</v>
      </c>
      <c r="E566">
        <v>5697</v>
      </c>
      <c r="F566" t="s">
        <v>74</v>
      </c>
      <c r="G566" t="s">
        <v>74</v>
      </c>
      <c r="H566" t="s">
        <v>74</v>
      </c>
      <c r="I566">
        <v>5335</v>
      </c>
      <c r="J566" t="s">
        <v>74</v>
      </c>
      <c r="K566" t="s">
        <v>74</v>
      </c>
    </row>
    <row r="567" spans="1:11" customFormat="1" x14ac:dyDescent="0.25">
      <c r="A567" t="s">
        <v>421</v>
      </c>
      <c r="B567">
        <v>2018</v>
      </c>
      <c r="C567" t="s">
        <v>420</v>
      </c>
      <c r="D567" t="s">
        <v>356</v>
      </c>
      <c r="E567">
        <v>509</v>
      </c>
      <c r="F567">
        <v>86</v>
      </c>
      <c r="G567">
        <v>17</v>
      </c>
      <c r="H567">
        <v>423</v>
      </c>
      <c r="I567">
        <v>503</v>
      </c>
      <c r="J567">
        <v>0.16895874263261301</v>
      </c>
      <c r="K567">
        <v>3.3398821218074658E-2</v>
      </c>
    </row>
    <row r="568" spans="1:11" customFormat="1" x14ac:dyDescent="0.25">
      <c r="A568" t="s">
        <v>427</v>
      </c>
      <c r="B568">
        <v>2018</v>
      </c>
      <c r="C568" t="s">
        <v>426</v>
      </c>
      <c r="D568" t="s">
        <v>356</v>
      </c>
      <c r="E568">
        <v>228</v>
      </c>
      <c r="F568">
        <v>21</v>
      </c>
      <c r="G568">
        <v>11</v>
      </c>
      <c r="H568">
        <v>207</v>
      </c>
      <c r="I568">
        <v>215</v>
      </c>
      <c r="J568">
        <v>9.2105263157894732E-2</v>
      </c>
      <c r="K568">
        <v>4.8245614035087717E-2</v>
      </c>
    </row>
    <row r="569" spans="1:11" customFormat="1" x14ac:dyDescent="0.25">
      <c r="A569" t="s">
        <v>434</v>
      </c>
      <c r="B569">
        <v>2018</v>
      </c>
      <c r="C569" t="s">
        <v>433</v>
      </c>
      <c r="D569" t="s">
        <v>356</v>
      </c>
      <c r="E569">
        <v>8</v>
      </c>
      <c r="F569">
        <v>3</v>
      </c>
      <c r="G569">
        <v>0</v>
      </c>
      <c r="H569">
        <v>5</v>
      </c>
      <c r="I569">
        <v>8</v>
      </c>
      <c r="J569">
        <v>0.375</v>
      </c>
      <c r="K569">
        <v>0</v>
      </c>
    </row>
    <row r="570" spans="1:11" customFormat="1" x14ac:dyDescent="0.25">
      <c r="A570" t="s">
        <v>357</v>
      </c>
      <c r="B570">
        <v>2018</v>
      </c>
      <c r="C570" t="s">
        <v>124</v>
      </c>
      <c r="D570" t="s">
        <v>95</v>
      </c>
      <c r="E570">
        <v>2209</v>
      </c>
      <c r="F570">
        <v>186</v>
      </c>
      <c r="G570">
        <v>131</v>
      </c>
      <c r="H570">
        <v>2023</v>
      </c>
      <c r="I570">
        <v>2025</v>
      </c>
      <c r="J570">
        <v>8.4200995925758262E-2</v>
      </c>
      <c r="K570">
        <v>5.9302851969216842E-2</v>
      </c>
    </row>
    <row r="571" spans="1:11" customFormat="1" x14ac:dyDescent="0.25">
      <c r="A571" t="s">
        <v>364</v>
      </c>
      <c r="B571">
        <v>2018</v>
      </c>
      <c r="C571" t="s">
        <v>123</v>
      </c>
      <c r="D571" t="s">
        <v>95</v>
      </c>
      <c r="E571">
        <v>2383</v>
      </c>
      <c r="F571">
        <v>239</v>
      </c>
      <c r="G571">
        <v>142</v>
      </c>
      <c r="H571">
        <v>2144</v>
      </c>
      <c r="I571">
        <v>2349</v>
      </c>
      <c r="J571">
        <v>0.1002937473772556</v>
      </c>
      <c r="K571">
        <v>5.9588753671842222E-2</v>
      </c>
    </row>
    <row r="572" spans="1:11" customFormat="1" x14ac:dyDescent="0.25">
      <c r="A572" t="s">
        <v>371</v>
      </c>
      <c r="B572">
        <v>2018</v>
      </c>
      <c r="C572" t="s">
        <v>369</v>
      </c>
      <c r="D572" t="s">
        <v>95</v>
      </c>
      <c r="E572">
        <v>676</v>
      </c>
      <c r="F572">
        <v>91</v>
      </c>
      <c r="G572">
        <v>64</v>
      </c>
      <c r="H572">
        <v>585</v>
      </c>
      <c r="I572">
        <v>672</v>
      </c>
      <c r="J572">
        <v>0.13461538461538461</v>
      </c>
      <c r="K572">
        <v>9.4674556213017749E-2</v>
      </c>
    </row>
    <row r="573" spans="1:11" customFormat="1" x14ac:dyDescent="0.25">
      <c r="A573" t="s">
        <v>378</v>
      </c>
      <c r="B573">
        <v>2018</v>
      </c>
      <c r="C573" t="s">
        <v>376</v>
      </c>
      <c r="D573" t="s">
        <v>95</v>
      </c>
      <c r="E573">
        <v>373</v>
      </c>
      <c r="F573">
        <v>34</v>
      </c>
      <c r="G573">
        <v>24</v>
      </c>
      <c r="H573">
        <v>339</v>
      </c>
      <c r="I573">
        <v>366</v>
      </c>
      <c r="J573">
        <v>9.1152815013404831E-2</v>
      </c>
      <c r="K573">
        <v>6.4343163538873996E-2</v>
      </c>
    </row>
    <row r="574" spans="1:11" customFormat="1" x14ac:dyDescent="0.25">
      <c r="A574" t="s">
        <v>384</v>
      </c>
      <c r="B574">
        <v>2018</v>
      </c>
      <c r="C574" t="s">
        <v>382</v>
      </c>
      <c r="D574" t="s">
        <v>95</v>
      </c>
      <c r="E574">
        <v>214</v>
      </c>
      <c r="F574" t="s">
        <v>74</v>
      </c>
      <c r="G574">
        <v>9</v>
      </c>
      <c r="H574" t="s">
        <v>74</v>
      </c>
      <c r="I574">
        <v>209</v>
      </c>
      <c r="J574" t="s">
        <v>74</v>
      </c>
      <c r="K574" t="s">
        <v>74</v>
      </c>
    </row>
    <row r="575" spans="1:11" customFormat="1" x14ac:dyDescent="0.25">
      <c r="A575" t="s">
        <v>389</v>
      </c>
      <c r="B575">
        <v>2018</v>
      </c>
      <c r="C575" t="s">
        <v>388</v>
      </c>
      <c r="D575" t="s">
        <v>95</v>
      </c>
      <c r="E575">
        <v>17</v>
      </c>
      <c r="F575">
        <v>7</v>
      </c>
      <c r="G575">
        <v>3</v>
      </c>
      <c r="H575">
        <v>10</v>
      </c>
      <c r="I575">
        <v>17</v>
      </c>
      <c r="J575">
        <v>0.41176470588235292</v>
      </c>
      <c r="K575">
        <v>0.1764705882352941</v>
      </c>
    </row>
    <row r="576" spans="1:11" customFormat="1" x14ac:dyDescent="0.25">
      <c r="A576" t="s">
        <v>396</v>
      </c>
      <c r="B576">
        <v>2018</v>
      </c>
      <c r="C576" t="s">
        <v>394</v>
      </c>
      <c r="D576" t="s">
        <v>95</v>
      </c>
      <c r="E576">
        <v>542</v>
      </c>
      <c r="F576">
        <v>54</v>
      </c>
      <c r="G576">
        <v>35</v>
      </c>
      <c r="H576">
        <v>488</v>
      </c>
      <c r="I576">
        <v>529</v>
      </c>
      <c r="J576">
        <v>9.9630996309963096E-2</v>
      </c>
      <c r="K576">
        <v>6.4575645756457564E-2</v>
      </c>
    </row>
    <row r="577" spans="1:11" customFormat="1" x14ac:dyDescent="0.25">
      <c r="A577" t="s">
        <v>401</v>
      </c>
      <c r="B577">
        <v>2018</v>
      </c>
      <c r="C577" t="s">
        <v>400</v>
      </c>
      <c r="D577" t="s">
        <v>95</v>
      </c>
      <c r="E577">
        <v>4</v>
      </c>
      <c r="F577">
        <v>0</v>
      </c>
      <c r="G577">
        <v>0</v>
      </c>
      <c r="H577">
        <v>4</v>
      </c>
      <c r="I577">
        <v>3</v>
      </c>
      <c r="J577">
        <v>0</v>
      </c>
      <c r="K577">
        <v>0</v>
      </c>
    </row>
    <row r="578" spans="1:11" customFormat="1" x14ac:dyDescent="0.25">
      <c r="A578" t="s">
        <v>404</v>
      </c>
      <c r="B578">
        <v>2018</v>
      </c>
      <c r="C578" t="s">
        <v>43</v>
      </c>
      <c r="D578" t="s">
        <v>95</v>
      </c>
      <c r="E578">
        <v>6017</v>
      </c>
      <c r="F578">
        <v>508</v>
      </c>
      <c r="G578">
        <v>307</v>
      </c>
      <c r="H578">
        <v>5509</v>
      </c>
      <c r="I578">
        <v>5864</v>
      </c>
      <c r="J578">
        <v>8.4427455542629218E-2</v>
      </c>
      <c r="K578">
        <v>5.102210403855742E-2</v>
      </c>
    </row>
    <row r="579" spans="1:11" customFormat="1" x14ac:dyDescent="0.25">
      <c r="A579" t="s">
        <v>409</v>
      </c>
      <c r="B579">
        <v>2018</v>
      </c>
      <c r="C579" t="s">
        <v>187</v>
      </c>
      <c r="D579" t="s">
        <v>95</v>
      </c>
      <c r="E579">
        <v>66</v>
      </c>
      <c r="F579">
        <v>10</v>
      </c>
      <c r="G579">
        <v>4</v>
      </c>
      <c r="H579">
        <v>56</v>
      </c>
      <c r="I579">
        <v>66</v>
      </c>
      <c r="J579">
        <v>0.15151515151515149</v>
      </c>
      <c r="K579">
        <v>6.0606060606060608E-2</v>
      </c>
    </row>
    <row r="580" spans="1:11" customFormat="1" x14ac:dyDescent="0.25">
      <c r="A580" t="s">
        <v>415</v>
      </c>
      <c r="B580">
        <v>2018</v>
      </c>
      <c r="C580" t="s">
        <v>413</v>
      </c>
      <c r="D580" t="s">
        <v>95</v>
      </c>
      <c r="E580">
        <v>18254</v>
      </c>
      <c r="F580" t="s">
        <v>74</v>
      </c>
      <c r="G580" t="s">
        <v>74</v>
      </c>
      <c r="H580" t="s">
        <v>74</v>
      </c>
      <c r="I580">
        <v>17334</v>
      </c>
      <c r="J580" t="s">
        <v>74</v>
      </c>
      <c r="K580" t="s">
        <v>74</v>
      </c>
    </row>
    <row r="581" spans="1:11" customFormat="1" x14ac:dyDescent="0.25">
      <c r="A581" t="s">
        <v>422</v>
      </c>
      <c r="B581">
        <v>2018</v>
      </c>
      <c r="C581" t="s">
        <v>420</v>
      </c>
      <c r="D581" t="s">
        <v>95</v>
      </c>
      <c r="E581">
        <v>5386</v>
      </c>
      <c r="F581">
        <v>387</v>
      </c>
      <c r="G581">
        <v>180</v>
      </c>
      <c r="H581">
        <v>4999</v>
      </c>
      <c r="I581">
        <v>4873</v>
      </c>
      <c r="J581">
        <v>7.1852952098031941E-2</v>
      </c>
      <c r="K581">
        <v>3.3419977720014857E-2</v>
      </c>
    </row>
    <row r="582" spans="1:11" customFormat="1" x14ac:dyDescent="0.25">
      <c r="A582" t="s">
        <v>428</v>
      </c>
      <c r="B582">
        <v>2018</v>
      </c>
      <c r="C582" t="s">
        <v>426</v>
      </c>
      <c r="D582" t="s">
        <v>95</v>
      </c>
      <c r="E582">
        <v>349</v>
      </c>
      <c r="F582">
        <v>36</v>
      </c>
      <c r="G582">
        <v>29</v>
      </c>
      <c r="H582">
        <v>313</v>
      </c>
      <c r="I582">
        <v>346</v>
      </c>
      <c r="J582">
        <v>0.1031518624641834</v>
      </c>
      <c r="K582">
        <v>8.3094555873925502E-2</v>
      </c>
    </row>
    <row r="583" spans="1:11" customFormat="1" x14ac:dyDescent="0.25">
      <c r="A583" t="s">
        <v>435</v>
      </c>
      <c r="B583">
        <v>2018</v>
      </c>
      <c r="C583" t="s">
        <v>433</v>
      </c>
      <c r="D583" t="s">
        <v>95</v>
      </c>
      <c r="E583">
        <v>18</v>
      </c>
      <c r="F583">
        <v>8</v>
      </c>
      <c r="G583">
        <v>0</v>
      </c>
      <c r="H583">
        <v>10</v>
      </c>
      <c r="I583">
        <v>15</v>
      </c>
      <c r="J583">
        <v>0.44444444444444442</v>
      </c>
      <c r="K583">
        <v>0</v>
      </c>
    </row>
    <row r="584" spans="1:11" customFormat="1" x14ac:dyDescent="0.25">
      <c r="A584" t="s">
        <v>6449</v>
      </c>
      <c r="B584">
        <v>2018</v>
      </c>
      <c r="C584" t="s">
        <v>124</v>
      </c>
      <c r="D584" t="s">
        <v>98</v>
      </c>
      <c r="E584">
        <v>5435</v>
      </c>
      <c r="F584">
        <v>498</v>
      </c>
      <c r="G584">
        <v>310</v>
      </c>
      <c r="H584">
        <v>4937</v>
      </c>
      <c r="I584">
        <v>5122</v>
      </c>
      <c r="J584">
        <v>9.1628334866605335E-2</v>
      </c>
      <c r="K584">
        <v>5.7037718491260353E-2</v>
      </c>
    </row>
    <row r="585" spans="1:11" customFormat="1" x14ac:dyDescent="0.25">
      <c r="A585" t="s">
        <v>6450</v>
      </c>
      <c r="B585">
        <v>2018</v>
      </c>
      <c r="C585" t="s">
        <v>123</v>
      </c>
      <c r="D585" t="s">
        <v>98</v>
      </c>
      <c r="E585">
        <v>5677</v>
      </c>
      <c r="F585">
        <v>390</v>
      </c>
      <c r="G585">
        <v>289</v>
      </c>
      <c r="H585">
        <v>5287</v>
      </c>
      <c r="I585">
        <v>5335</v>
      </c>
      <c r="J585">
        <v>6.8698256121190765E-2</v>
      </c>
      <c r="K585">
        <v>5.090716927954906E-2</v>
      </c>
    </row>
    <row r="586" spans="1:11" customFormat="1" x14ac:dyDescent="0.25">
      <c r="A586" t="s">
        <v>6451</v>
      </c>
      <c r="B586">
        <v>2018</v>
      </c>
      <c r="C586" t="s">
        <v>369</v>
      </c>
      <c r="D586" t="s">
        <v>98</v>
      </c>
      <c r="E586">
        <v>1620</v>
      </c>
      <c r="F586">
        <v>106</v>
      </c>
      <c r="G586">
        <v>84</v>
      </c>
      <c r="H586">
        <v>1514</v>
      </c>
      <c r="I586">
        <v>1587</v>
      </c>
      <c r="J586">
        <v>6.5432098765432101E-2</v>
      </c>
      <c r="K586">
        <v>5.185185185185185E-2</v>
      </c>
    </row>
    <row r="587" spans="1:11" customFormat="1" x14ac:dyDescent="0.25">
      <c r="A587" t="s">
        <v>6452</v>
      </c>
      <c r="B587">
        <v>2018</v>
      </c>
      <c r="C587" t="s">
        <v>376</v>
      </c>
      <c r="D587" t="s">
        <v>98</v>
      </c>
      <c r="E587">
        <v>914</v>
      </c>
      <c r="F587">
        <v>58</v>
      </c>
      <c r="G587">
        <v>54</v>
      </c>
      <c r="H587">
        <v>856</v>
      </c>
      <c r="I587">
        <v>872</v>
      </c>
      <c r="J587">
        <v>6.3457330415754923E-2</v>
      </c>
      <c r="K587">
        <v>5.9080962800875277E-2</v>
      </c>
    </row>
    <row r="588" spans="1:11" customFormat="1" x14ac:dyDescent="0.25">
      <c r="A588" t="s">
        <v>6453</v>
      </c>
      <c r="B588">
        <v>2018</v>
      </c>
      <c r="C588" t="s">
        <v>382</v>
      </c>
      <c r="D588" t="s">
        <v>98</v>
      </c>
      <c r="E588">
        <v>756</v>
      </c>
      <c r="F588">
        <v>57</v>
      </c>
      <c r="G588">
        <v>47</v>
      </c>
      <c r="H588">
        <v>699</v>
      </c>
      <c r="I588">
        <v>739</v>
      </c>
      <c r="J588">
        <v>7.5396825396825393E-2</v>
      </c>
      <c r="K588">
        <v>6.2169312169312173E-2</v>
      </c>
    </row>
    <row r="589" spans="1:11" customFormat="1" x14ac:dyDescent="0.25">
      <c r="A589" t="s">
        <v>6454</v>
      </c>
      <c r="B589">
        <v>2018</v>
      </c>
      <c r="C589" t="s">
        <v>388</v>
      </c>
      <c r="D589" t="s">
        <v>98</v>
      </c>
      <c r="E589">
        <v>42</v>
      </c>
      <c r="F589">
        <v>7</v>
      </c>
      <c r="G589">
        <v>9</v>
      </c>
      <c r="H589">
        <v>35</v>
      </c>
      <c r="I589">
        <v>42</v>
      </c>
      <c r="J589">
        <v>0.16666666666666671</v>
      </c>
      <c r="K589">
        <v>0.2142857142857143</v>
      </c>
    </row>
    <row r="590" spans="1:11" customFormat="1" x14ac:dyDescent="0.25">
      <c r="A590" t="s">
        <v>6455</v>
      </c>
      <c r="B590">
        <v>2018</v>
      </c>
      <c r="C590" t="s">
        <v>394</v>
      </c>
      <c r="D590" t="s">
        <v>98</v>
      </c>
      <c r="E590">
        <v>1336</v>
      </c>
      <c r="F590">
        <v>84</v>
      </c>
      <c r="G590">
        <v>87</v>
      </c>
      <c r="H590">
        <v>1252</v>
      </c>
      <c r="I590">
        <v>1282</v>
      </c>
      <c r="J590">
        <v>6.2874251497005984E-2</v>
      </c>
      <c r="K590">
        <v>6.5119760479041916E-2</v>
      </c>
    </row>
    <row r="591" spans="1:11" customFormat="1" x14ac:dyDescent="0.25">
      <c r="A591" t="s">
        <v>6456</v>
      </c>
      <c r="B591">
        <v>2018</v>
      </c>
      <c r="C591" t="s">
        <v>400</v>
      </c>
      <c r="D591" t="s">
        <v>98</v>
      </c>
      <c r="E591">
        <v>42</v>
      </c>
      <c r="F591" t="s">
        <v>74</v>
      </c>
      <c r="G591" t="s">
        <v>74</v>
      </c>
      <c r="H591" t="s">
        <v>74</v>
      </c>
      <c r="I591" t="s">
        <v>74</v>
      </c>
      <c r="J591" t="s">
        <v>74</v>
      </c>
      <c r="K591" t="s">
        <v>74</v>
      </c>
    </row>
    <row r="592" spans="1:11" customFormat="1" x14ac:dyDescent="0.25">
      <c r="A592" t="s">
        <v>6457</v>
      </c>
      <c r="B592">
        <v>2018</v>
      </c>
      <c r="C592" t="s">
        <v>43</v>
      </c>
      <c r="D592" t="s">
        <v>98</v>
      </c>
      <c r="E592">
        <v>15890</v>
      </c>
      <c r="F592">
        <v>895</v>
      </c>
      <c r="G592" t="s">
        <v>74</v>
      </c>
      <c r="H592">
        <v>14995</v>
      </c>
      <c r="I592">
        <v>14984</v>
      </c>
      <c r="J592">
        <v>5.6324732536186278E-2</v>
      </c>
      <c r="K592" t="s">
        <v>74</v>
      </c>
    </row>
    <row r="593" spans="1:11" customFormat="1" x14ac:dyDescent="0.25">
      <c r="A593" t="s">
        <v>6458</v>
      </c>
      <c r="B593">
        <v>2018</v>
      </c>
      <c r="C593" t="s">
        <v>187</v>
      </c>
      <c r="D593" t="s">
        <v>98</v>
      </c>
      <c r="E593">
        <v>191</v>
      </c>
      <c r="F593">
        <v>8</v>
      </c>
      <c r="G593">
        <v>5</v>
      </c>
      <c r="H593">
        <v>183</v>
      </c>
      <c r="I593">
        <v>188</v>
      </c>
      <c r="J593">
        <v>4.1884816753926697E-2</v>
      </c>
      <c r="K593">
        <v>2.6178010471204188E-2</v>
      </c>
    </row>
    <row r="594" spans="1:11" customFormat="1" x14ac:dyDescent="0.25">
      <c r="A594" t="s">
        <v>6459</v>
      </c>
      <c r="B594">
        <v>2018</v>
      </c>
      <c r="C594" t="s">
        <v>413</v>
      </c>
      <c r="D594" t="s">
        <v>98</v>
      </c>
      <c r="E594">
        <v>42877</v>
      </c>
      <c r="F594" t="s">
        <v>74</v>
      </c>
      <c r="G594" t="s">
        <v>74</v>
      </c>
      <c r="H594" t="s">
        <v>74</v>
      </c>
      <c r="I594">
        <v>31760</v>
      </c>
      <c r="J594" t="s">
        <v>74</v>
      </c>
      <c r="K594" t="s">
        <v>74</v>
      </c>
    </row>
    <row r="595" spans="1:11" customFormat="1" x14ac:dyDescent="0.25">
      <c r="A595" t="s">
        <v>6460</v>
      </c>
      <c r="B595">
        <v>2018</v>
      </c>
      <c r="C595" t="s">
        <v>420</v>
      </c>
      <c r="D595" t="s">
        <v>98</v>
      </c>
      <c r="E595">
        <v>9263</v>
      </c>
      <c r="F595" t="s">
        <v>74</v>
      </c>
      <c r="G595" t="s">
        <v>74</v>
      </c>
      <c r="H595" t="s">
        <v>74</v>
      </c>
      <c r="I595" t="s">
        <v>74</v>
      </c>
      <c r="J595" t="s">
        <v>74</v>
      </c>
      <c r="K595" t="s">
        <v>74</v>
      </c>
    </row>
    <row r="596" spans="1:11" customFormat="1" x14ac:dyDescent="0.25">
      <c r="A596" t="s">
        <v>6461</v>
      </c>
      <c r="B596">
        <v>2018</v>
      </c>
      <c r="C596" t="s">
        <v>426</v>
      </c>
      <c r="D596" t="s">
        <v>98</v>
      </c>
      <c r="E596">
        <v>1645</v>
      </c>
      <c r="F596">
        <v>113</v>
      </c>
      <c r="G596">
        <v>76</v>
      </c>
      <c r="H596">
        <v>1532</v>
      </c>
      <c r="I596">
        <v>1609</v>
      </c>
      <c r="J596">
        <v>6.8693009118541037E-2</v>
      </c>
      <c r="K596">
        <v>4.6200607902735558E-2</v>
      </c>
    </row>
    <row r="597" spans="1:11" customFormat="1" x14ac:dyDescent="0.25">
      <c r="A597" t="s">
        <v>6462</v>
      </c>
      <c r="B597">
        <v>2018</v>
      </c>
      <c r="C597" t="s">
        <v>433</v>
      </c>
      <c r="D597" t="s">
        <v>98</v>
      </c>
      <c r="E597">
        <v>66</v>
      </c>
      <c r="F597" t="s">
        <v>74</v>
      </c>
      <c r="G597" t="s">
        <v>74</v>
      </c>
      <c r="H597" t="s">
        <v>74</v>
      </c>
      <c r="I597" t="s">
        <v>74</v>
      </c>
      <c r="J597" t="s">
        <v>74</v>
      </c>
      <c r="K597" t="s">
        <v>74</v>
      </c>
    </row>
    <row r="598" spans="1:11" customFormat="1" x14ac:dyDescent="0.25">
      <c r="A598" t="s">
        <v>358</v>
      </c>
      <c r="B598">
        <v>2018</v>
      </c>
      <c r="C598" t="s">
        <v>124</v>
      </c>
      <c r="D598" t="s">
        <v>102</v>
      </c>
      <c r="E598">
        <v>2972</v>
      </c>
      <c r="F598">
        <v>279</v>
      </c>
      <c r="G598">
        <v>156</v>
      </c>
      <c r="H598">
        <v>2693</v>
      </c>
      <c r="I598">
        <v>2921</v>
      </c>
      <c r="J598">
        <v>9.387617765814267E-2</v>
      </c>
      <c r="K598">
        <v>5.2489905787348592E-2</v>
      </c>
    </row>
    <row r="599" spans="1:11" customFormat="1" x14ac:dyDescent="0.25">
      <c r="A599" t="s">
        <v>365</v>
      </c>
      <c r="B599">
        <v>2018</v>
      </c>
      <c r="C599" t="s">
        <v>123</v>
      </c>
      <c r="D599" t="s">
        <v>102</v>
      </c>
      <c r="E599">
        <v>3824</v>
      </c>
      <c r="F599">
        <v>325</v>
      </c>
      <c r="G599">
        <v>235</v>
      </c>
      <c r="H599">
        <v>3499</v>
      </c>
      <c r="I599">
        <v>3771</v>
      </c>
      <c r="J599">
        <v>8.4989539748953971E-2</v>
      </c>
      <c r="K599">
        <v>6.1453974895397487E-2</v>
      </c>
    </row>
    <row r="600" spans="1:11" customFormat="1" x14ac:dyDescent="0.25">
      <c r="A600" t="s">
        <v>372</v>
      </c>
      <c r="B600">
        <v>2018</v>
      </c>
      <c r="C600" t="s">
        <v>369</v>
      </c>
      <c r="D600" t="s">
        <v>102</v>
      </c>
      <c r="E600">
        <v>789</v>
      </c>
      <c r="F600">
        <v>103</v>
      </c>
      <c r="G600">
        <v>79</v>
      </c>
      <c r="H600">
        <v>686</v>
      </c>
      <c r="I600">
        <v>784</v>
      </c>
      <c r="J600">
        <v>0.1305449936628644</v>
      </c>
      <c r="K600">
        <v>0.10012674271229401</v>
      </c>
    </row>
    <row r="601" spans="1:11" customFormat="1" x14ac:dyDescent="0.25">
      <c r="A601" t="s">
        <v>379</v>
      </c>
      <c r="B601">
        <v>2018</v>
      </c>
      <c r="C601" t="s">
        <v>376</v>
      </c>
      <c r="D601" t="s">
        <v>102</v>
      </c>
      <c r="E601">
        <v>541</v>
      </c>
      <c r="F601">
        <v>67</v>
      </c>
      <c r="G601">
        <v>9</v>
      </c>
      <c r="H601">
        <v>474</v>
      </c>
      <c r="I601">
        <v>541</v>
      </c>
      <c r="J601">
        <v>0.12384473197781889</v>
      </c>
      <c r="K601">
        <v>1.6635859519408502E-2</v>
      </c>
    </row>
    <row r="602" spans="1:11" customFormat="1" x14ac:dyDescent="0.25">
      <c r="A602" t="s">
        <v>385</v>
      </c>
      <c r="B602">
        <v>2018</v>
      </c>
      <c r="C602" t="s">
        <v>382</v>
      </c>
      <c r="D602" t="s">
        <v>102</v>
      </c>
      <c r="E602">
        <v>294</v>
      </c>
      <c r="F602">
        <v>23</v>
      </c>
      <c r="G602">
        <v>18</v>
      </c>
      <c r="H602">
        <v>271</v>
      </c>
      <c r="I602">
        <v>289</v>
      </c>
      <c r="J602">
        <v>7.8231292517006806E-2</v>
      </c>
      <c r="K602">
        <v>6.1224489795918373E-2</v>
      </c>
    </row>
    <row r="603" spans="1:11" customFormat="1" x14ac:dyDescent="0.25">
      <c r="A603" t="s">
        <v>397</v>
      </c>
      <c r="B603">
        <v>2018</v>
      </c>
      <c r="C603" t="s">
        <v>394</v>
      </c>
      <c r="D603" t="s">
        <v>102</v>
      </c>
      <c r="E603">
        <v>719</v>
      </c>
      <c r="F603">
        <v>66</v>
      </c>
      <c r="G603" t="s">
        <v>74</v>
      </c>
      <c r="H603">
        <v>653</v>
      </c>
      <c r="I603">
        <v>719</v>
      </c>
      <c r="J603">
        <v>9.1794158553546598E-2</v>
      </c>
      <c r="K603" t="s">
        <v>74</v>
      </c>
    </row>
    <row r="604" spans="1:11" customFormat="1" x14ac:dyDescent="0.25">
      <c r="A604" t="s">
        <v>405</v>
      </c>
      <c r="B604">
        <v>2018</v>
      </c>
      <c r="C604" t="s">
        <v>43</v>
      </c>
      <c r="D604" t="s">
        <v>102</v>
      </c>
      <c r="E604">
        <v>9227</v>
      </c>
      <c r="F604">
        <v>902</v>
      </c>
      <c r="G604">
        <v>457</v>
      </c>
      <c r="H604">
        <v>8325</v>
      </c>
      <c r="I604">
        <v>8392</v>
      </c>
      <c r="J604">
        <v>9.7756583938441527E-2</v>
      </c>
      <c r="K604">
        <v>4.9528557494310177E-2</v>
      </c>
    </row>
    <row r="605" spans="1:11" customFormat="1" x14ac:dyDescent="0.25">
      <c r="A605" t="s">
        <v>410</v>
      </c>
      <c r="B605">
        <v>2018</v>
      </c>
      <c r="C605" t="s">
        <v>187</v>
      </c>
      <c r="D605" t="s">
        <v>102</v>
      </c>
      <c r="E605">
        <v>85</v>
      </c>
      <c r="F605">
        <v>8</v>
      </c>
      <c r="G605">
        <v>7</v>
      </c>
      <c r="H605">
        <v>77</v>
      </c>
      <c r="I605">
        <v>73</v>
      </c>
      <c r="J605">
        <v>9.4117647058823528E-2</v>
      </c>
      <c r="K605">
        <v>8.2352941176470587E-2</v>
      </c>
    </row>
    <row r="606" spans="1:11" customFormat="1" x14ac:dyDescent="0.25">
      <c r="A606" t="s">
        <v>416</v>
      </c>
      <c r="B606">
        <v>2018</v>
      </c>
      <c r="C606" t="s">
        <v>413</v>
      </c>
      <c r="D606" t="s">
        <v>102</v>
      </c>
      <c r="E606">
        <v>24661</v>
      </c>
      <c r="F606" t="s">
        <v>74</v>
      </c>
      <c r="G606" t="s">
        <v>74</v>
      </c>
      <c r="H606" t="s">
        <v>74</v>
      </c>
      <c r="I606">
        <v>23389</v>
      </c>
      <c r="J606" t="s">
        <v>74</v>
      </c>
      <c r="K606" t="s">
        <v>74</v>
      </c>
    </row>
    <row r="607" spans="1:11" customFormat="1" x14ac:dyDescent="0.25">
      <c r="A607" t="s">
        <v>423</v>
      </c>
      <c r="B607">
        <v>2018</v>
      </c>
      <c r="C607" t="s">
        <v>420</v>
      </c>
      <c r="D607" t="s">
        <v>102</v>
      </c>
      <c r="E607">
        <v>5410</v>
      </c>
      <c r="F607">
        <v>943</v>
      </c>
      <c r="G607">
        <v>277</v>
      </c>
      <c r="H607">
        <v>4467</v>
      </c>
      <c r="I607">
        <v>5163</v>
      </c>
      <c r="J607">
        <v>0.17430683918669129</v>
      </c>
      <c r="K607">
        <v>5.1201478743068393E-2</v>
      </c>
    </row>
    <row r="608" spans="1:11" customFormat="1" x14ac:dyDescent="0.25">
      <c r="A608" t="s">
        <v>429</v>
      </c>
      <c r="B608">
        <v>2018</v>
      </c>
      <c r="C608" t="s">
        <v>426</v>
      </c>
      <c r="D608" t="s">
        <v>102</v>
      </c>
      <c r="E608">
        <v>746</v>
      </c>
      <c r="F608">
        <v>65</v>
      </c>
      <c r="G608">
        <v>54</v>
      </c>
      <c r="H608">
        <v>681</v>
      </c>
      <c r="I608">
        <v>736</v>
      </c>
      <c r="J608">
        <v>8.7131367292225204E-2</v>
      </c>
      <c r="K608">
        <v>7.2386058981233251E-2</v>
      </c>
    </row>
    <row r="609" spans="1:11" customFormat="1" x14ac:dyDescent="0.25">
      <c r="A609" t="s">
        <v>436</v>
      </c>
      <c r="B609">
        <v>2018</v>
      </c>
      <c r="C609" t="s">
        <v>433</v>
      </c>
      <c r="D609" t="s">
        <v>102</v>
      </c>
      <c r="E609">
        <v>54</v>
      </c>
      <c r="F609" t="s">
        <v>74</v>
      </c>
      <c r="G609" t="s">
        <v>74</v>
      </c>
      <c r="H609" t="s">
        <v>74</v>
      </c>
      <c r="I609" t="s">
        <v>74</v>
      </c>
      <c r="J609" t="s">
        <v>74</v>
      </c>
      <c r="K609" t="s">
        <v>74</v>
      </c>
    </row>
    <row r="610" spans="1:11" customFormat="1" x14ac:dyDescent="0.25">
      <c r="A610" t="s">
        <v>359</v>
      </c>
      <c r="B610">
        <v>2018</v>
      </c>
      <c r="C610" t="s">
        <v>124</v>
      </c>
      <c r="D610" t="s">
        <v>42</v>
      </c>
      <c r="E610">
        <v>35691</v>
      </c>
      <c r="F610">
        <v>2406</v>
      </c>
      <c r="G610">
        <v>2243</v>
      </c>
      <c r="H610">
        <v>33285</v>
      </c>
      <c r="I610">
        <v>34079</v>
      </c>
      <c r="J610">
        <v>6.7411952593090699E-2</v>
      </c>
      <c r="K610">
        <v>6.2844974923650224E-2</v>
      </c>
    </row>
    <row r="611" spans="1:11" customFormat="1" x14ac:dyDescent="0.25">
      <c r="A611" t="s">
        <v>366</v>
      </c>
      <c r="B611">
        <v>2018</v>
      </c>
      <c r="C611" t="s">
        <v>123</v>
      </c>
      <c r="D611" t="s">
        <v>42</v>
      </c>
      <c r="E611">
        <v>37592</v>
      </c>
      <c r="F611">
        <v>2876</v>
      </c>
      <c r="G611">
        <v>2804</v>
      </c>
      <c r="H611">
        <v>34716</v>
      </c>
      <c r="I611">
        <v>35495</v>
      </c>
      <c r="J611">
        <v>7.6505639497765482E-2</v>
      </c>
      <c r="K611">
        <v>7.4590338369865936E-2</v>
      </c>
    </row>
    <row r="612" spans="1:11" customFormat="1" x14ac:dyDescent="0.25">
      <c r="A612" t="s">
        <v>373</v>
      </c>
      <c r="B612">
        <v>2018</v>
      </c>
      <c r="C612" t="s">
        <v>369</v>
      </c>
      <c r="D612" t="s">
        <v>42</v>
      </c>
      <c r="E612">
        <v>13172</v>
      </c>
      <c r="F612">
        <v>693</v>
      </c>
      <c r="G612">
        <v>717</v>
      </c>
      <c r="H612">
        <v>12479</v>
      </c>
      <c r="I612">
        <v>11670</v>
      </c>
      <c r="J612">
        <v>5.2611600364409351E-2</v>
      </c>
      <c r="K612">
        <v>5.4433647130276347E-2</v>
      </c>
    </row>
    <row r="613" spans="1:11" customFormat="1" x14ac:dyDescent="0.25">
      <c r="A613" t="s">
        <v>380</v>
      </c>
      <c r="B613">
        <v>2018</v>
      </c>
      <c r="C613" t="s">
        <v>376</v>
      </c>
      <c r="D613" t="s">
        <v>42</v>
      </c>
      <c r="E613">
        <v>8037</v>
      </c>
      <c r="F613">
        <v>528</v>
      </c>
      <c r="G613">
        <v>554</v>
      </c>
      <c r="H613">
        <v>7509</v>
      </c>
      <c r="I613">
        <v>7713</v>
      </c>
      <c r="J613">
        <v>6.5696155281821572E-2</v>
      </c>
      <c r="K613">
        <v>6.8931193231305213E-2</v>
      </c>
    </row>
    <row r="614" spans="1:11" customFormat="1" x14ac:dyDescent="0.25">
      <c r="A614" t="s">
        <v>386</v>
      </c>
      <c r="B614">
        <v>2018</v>
      </c>
      <c r="C614" t="s">
        <v>382</v>
      </c>
      <c r="D614" t="s">
        <v>42</v>
      </c>
      <c r="E614">
        <v>5869</v>
      </c>
      <c r="F614">
        <v>377</v>
      </c>
      <c r="G614">
        <v>464</v>
      </c>
      <c r="H614">
        <v>5492</v>
      </c>
      <c r="I614">
        <v>5737</v>
      </c>
      <c r="J614">
        <v>6.4235815300732663E-2</v>
      </c>
      <c r="K614">
        <v>7.9059464985517122E-2</v>
      </c>
    </row>
    <row r="615" spans="1:11" customFormat="1" x14ac:dyDescent="0.25">
      <c r="A615" t="s">
        <v>392</v>
      </c>
      <c r="B615">
        <v>2018</v>
      </c>
      <c r="C615" t="s">
        <v>391</v>
      </c>
      <c r="D615" t="s">
        <v>42</v>
      </c>
      <c r="E615">
        <v>811</v>
      </c>
      <c r="F615">
        <v>19</v>
      </c>
      <c r="G615">
        <v>127</v>
      </c>
      <c r="H615">
        <v>792</v>
      </c>
      <c r="I615">
        <v>801</v>
      </c>
      <c r="J615">
        <v>2.3427866831072751E-2</v>
      </c>
      <c r="K615">
        <v>0.156596794081381</v>
      </c>
    </row>
    <row r="616" spans="1:11" customFormat="1" x14ac:dyDescent="0.25">
      <c r="A616" t="s">
        <v>398</v>
      </c>
      <c r="B616">
        <v>2018</v>
      </c>
      <c r="C616" t="s">
        <v>394</v>
      </c>
      <c r="D616" t="s">
        <v>42</v>
      </c>
      <c r="E616">
        <v>9442</v>
      </c>
      <c r="F616">
        <v>792</v>
      </c>
      <c r="G616">
        <v>792</v>
      </c>
      <c r="H616">
        <v>8650</v>
      </c>
      <c r="I616">
        <v>8997</v>
      </c>
      <c r="J616">
        <v>8.3880533785214997E-2</v>
      </c>
      <c r="K616">
        <v>8.3880533785214997E-2</v>
      </c>
    </row>
    <row r="617" spans="1:11" customFormat="1" x14ac:dyDescent="0.25">
      <c r="A617" t="s">
        <v>406</v>
      </c>
      <c r="B617">
        <v>2018</v>
      </c>
      <c r="C617" t="s">
        <v>43</v>
      </c>
      <c r="D617" t="s">
        <v>42</v>
      </c>
      <c r="E617">
        <v>102396</v>
      </c>
      <c r="F617">
        <v>5481</v>
      </c>
      <c r="G617">
        <v>4794</v>
      </c>
      <c r="H617">
        <v>96915</v>
      </c>
      <c r="I617">
        <v>95814</v>
      </c>
      <c r="J617">
        <v>5.3527481542247742E-2</v>
      </c>
      <c r="K617">
        <v>4.6818235087308098E-2</v>
      </c>
    </row>
    <row r="618" spans="1:11" customFormat="1" x14ac:dyDescent="0.25">
      <c r="A618" t="s">
        <v>411</v>
      </c>
      <c r="B618">
        <v>2018</v>
      </c>
      <c r="C618" t="s">
        <v>187</v>
      </c>
      <c r="D618" t="s">
        <v>42</v>
      </c>
      <c r="E618">
        <v>1666</v>
      </c>
      <c r="F618">
        <v>166</v>
      </c>
      <c r="G618">
        <v>114</v>
      </c>
      <c r="H618">
        <v>1500</v>
      </c>
      <c r="I618">
        <v>1560</v>
      </c>
      <c r="J618">
        <v>9.9639855942376954E-2</v>
      </c>
      <c r="K618">
        <v>6.8427370948379349E-2</v>
      </c>
    </row>
    <row r="619" spans="1:11" customFormat="1" x14ac:dyDescent="0.25">
      <c r="A619" t="s">
        <v>417</v>
      </c>
      <c r="B619">
        <v>2018</v>
      </c>
      <c r="C619" t="s">
        <v>413</v>
      </c>
      <c r="D619" t="s">
        <v>42</v>
      </c>
      <c r="E619">
        <v>297456</v>
      </c>
      <c r="F619" t="s">
        <v>74</v>
      </c>
      <c r="G619" t="s">
        <v>74</v>
      </c>
      <c r="H619" t="s">
        <v>74</v>
      </c>
      <c r="I619">
        <v>282394</v>
      </c>
      <c r="J619" t="s">
        <v>74</v>
      </c>
      <c r="K619" t="s">
        <v>74</v>
      </c>
    </row>
    <row r="620" spans="1:11" customFormat="1" x14ac:dyDescent="0.25">
      <c r="A620" t="s">
        <v>424</v>
      </c>
      <c r="B620">
        <v>2018</v>
      </c>
      <c r="C620" t="s">
        <v>420</v>
      </c>
      <c r="D620" t="s">
        <v>42</v>
      </c>
      <c r="E620">
        <v>71479</v>
      </c>
      <c r="F620">
        <v>5011</v>
      </c>
      <c r="G620">
        <v>3957</v>
      </c>
      <c r="H620">
        <v>66468</v>
      </c>
      <c r="I620">
        <v>69526</v>
      </c>
      <c r="J620">
        <v>7.0104506218609655E-2</v>
      </c>
      <c r="K620">
        <v>5.5358916604876962E-2</v>
      </c>
    </row>
    <row r="621" spans="1:11" customFormat="1" x14ac:dyDescent="0.25">
      <c r="A621" t="s">
        <v>430</v>
      </c>
      <c r="B621">
        <v>2018</v>
      </c>
      <c r="C621" t="s">
        <v>426</v>
      </c>
      <c r="D621" t="s">
        <v>42</v>
      </c>
      <c r="E621">
        <v>10825</v>
      </c>
      <c r="F621">
        <v>820</v>
      </c>
      <c r="G621">
        <v>621</v>
      </c>
      <c r="H621">
        <v>10005</v>
      </c>
      <c r="I621">
        <v>10538</v>
      </c>
      <c r="J621">
        <v>7.5750577367205543E-2</v>
      </c>
      <c r="K621">
        <v>5.7367205542725168E-2</v>
      </c>
    </row>
    <row r="622" spans="1:11" customFormat="1" x14ac:dyDescent="0.25">
      <c r="A622" t="s">
        <v>437</v>
      </c>
      <c r="B622">
        <v>2018</v>
      </c>
      <c r="C622" t="s">
        <v>433</v>
      </c>
      <c r="D622" t="s">
        <v>42</v>
      </c>
      <c r="E622">
        <v>476</v>
      </c>
      <c r="F622">
        <v>99</v>
      </c>
      <c r="G622">
        <v>111</v>
      </c>
      <c r="H622">
        <v>377</v>
      </c>
      <c r="I622">
        <v>464</v>
      </c>
      <c r="J622">
        <v>0.20798319327731091</v>
      </c>
      <c r="K622">
        <v>0.2331932773109244</v>
      </c>
    </row>
    <row r="623" spans="1:11" customFormat="1" x14ac:dyDescent="0.25">
      <c r="A623" t="s">
        <v>360</v>
      </c>
      <c r="B623">
        <v>2018</v>
      </c>
      <c r="C623" t="s">
        <v>124</v>
      </c>
      <c r="D623" t="s">
        <v>361</v>
      </c>
      <c r="E623">
        <v>1334</v>
      </c>
      <c r="F623">
        <v>110</v>
      </c>
      <c r="G623">
        <v>90</v>
      </c>
      <c r="H623">
        <v>1224</v>
      </c>
      <c r="I623">
        <v>1295</v>
      </c>
      <c r="J623">
        <v>8.2458770614692659E-2</v>
      </c>
      <c r="K623">
        <v>6.7466266866566718E-2</v>
      </c>
    </row>
    <row r="624" spans="1:11" customFormat="1" x14ac:dyDescent="0.25">
      <c r="A624" t="s">
        <v>367</v>
      </c>
      <c r="B624">
        <v>2018</v>
      </c>
      <c r="C624" t="s">
        <v>123</v>
      </c>
      <c r="D624" t="s">
        <v>361</v>
      </c>
      <c r="E624">
        <v>2787</v>
      </c>
      <c r="F624">
        <v>267</v>
      </c>
      <c r="G624" t="s">
        <v>74</v>
      </c>
      <c r="H624">
        <v>2520</v>
      </c>
      <c r="I624">
        <v>2638</v>
      </c>
      <c r="J624">
        <v>9.5801937567276646E-2</v>
      </c>
      <c r="K624" t="s">
        <v>74</v>
      </c>
    </row>
    <row r="625" spans="1:11" customFormat="1" x14ac:dyDescent="0.25">
      <c r="A625" t="s">
        <v>374</v>
      </c>
      <c r="B625">
        <v>2018</v>
      </c>
      <c r="C625" t="s">
        <v>369</v>
      </c>
      <c r="D625" t="s">
        <v>361</v>
      </c>
      <c r="E625">
        <v>1077</v>
      </c>
      <c r="F625">
        <v>108</v>
      </c>
      <c r="G625">
        <v>99</v>
      </c>
      <c r="H625">
        <v>969</v>
      </c>
      <c r="I625">
        <v>992</v>
      </c>
      <c r="J625">
        <v>0.1002785515320334</v>
      </c>
      <c r="K625">
        <v>9.1922005571030641E-2</v>
      </c>
    </row>
    <row r="626" spans="1:11" customFormat="1" x14ac:dyDescent="0.25">
      <c r="A626" t="s">
        <v>418</v>
      </c>
      <c r="B626">
        <v>2018</v>
      </c>
      <c r="C626" t="s">
        <v>413</v>
      </c>
      <c r="D626" t="s">
        <v>361</v>
      </c>
      <c r="E626">
        <v>6028</v>
      </c>
      <c r="F626" t="s">
        <v>74</v>
      </c>
      <c r="G626" t="s">
        <v>74</v>
      </c>
      <c r="H626" t="s">
        <v>74</v>
      </c>
      <c r="I626">
        <v>5680</v>
      </c>
      <c r="J626" t="s">
        <v>74</v>
      </c>
      <c r="K626" t="s">
        <v>74</v>
      </c>
    </row>
    <row r="627" spans="1:11" customFormat="1" x14ac:dyDescent="0.25">
      <c r="A627" t="s">
        <v>431</v>
      </c>
      <c r="B627">
        <v>2018</v>
      </c>
      <c r="C627" t="s">
        <v>426</v>
      </c>
      <c r="D627" t="s">
        <v>361</v>
      </c>
      <c r="E627">
        <v>825</v>
      </c>
      <c r="F627">
        <v>49</v>
      </c>
      <c r="G627">
        <v>58</v>
      </c>
      <c r="H627">
        <v>776</v>
      </c>
      <c r="I627">
        <v>755</v>
      </c>
      <c r="J627">
        <v>5.9393939393939388E-2</v>
      </c>
      <c r="K627">
        <v>7.0303030303030298E-2</v>
      </c>
    </row>
    <row r="628" spans="1:11" customFormat="1" x14ac:dyDescent="0.25">
      <c r="A628" t="s">
        <v>438</v>
      </c>
      <c r="B628">
        <v>2018</v>
      </c>
      <c r="C628" t="s">
        <v>433</v>
      </c>
      <c r="D628" t="s">
        <v>361</v>
      </c>
      <c r="E628">
        <v>5</v>
      </c>
      <c r="F628" t="s">
        <v>74</v>
      </c>
      <c r="G628" t="s">
        <v>74</v>
      </c>
      <c r="H628" t="s">
        <v>74</v>
      </c>
      <c r="I628" t="s">
        <v>74</v>
      </c>
      <c r="J628" t="s">
        <v>74</v>
      </c>
      <c r="K628" t="s">
        <v>74</v>
      </c>
    </row>
    <row r="629" spans="1:11" customFormat="1" x14ac:dyDescent="0.25">
      <c r="A629" t="s">
        <v>6463</v>
      </c>
      <c r="B629">
        <v>2018</v>
      </c>
      <c r="C629" t="s">
        <v>124</v>
      </c>
      <c r="D629" t="s">
        <v>889</v>
      </c>
      <c r="E629">
        <v>5317</v>
      </c>
      <c r="F629" t="s">
        <v>74</v>
      </c>
      <c r="G629" t="s">
        <v>74</v>
      </c>
      <c r="H629" t="s">
        <v>74</v>
      </c>
      <c r="I629" t="s">
        <v>74</v>
      </c>
      <c r="J629" t="s">
        <v>74</v>
      </c>
      <c r="K629" t="s">
        <v>74</v>
      </c>
    </row>
    <row r="630" spans="1:11" customFormat="1" x14ac:dyDescent="0.25">
      <c r="A630" t="s">
        <v>6464</v>
      </c>
      <c r="B630">
        <v>2018</v>
      </c>
      <c r="C630" t="s">
        <v>123</v>
      </c>
      <c r="D630" t="s">
        <v>889</v>
      </c>
      <c r="E630">
        <v>5832</v>
      </c>
      <c r="F630" t="s">
        <v>74</v>
      </c>
      <c r="G630" t="s">
        <v>74</v>
      </c>
      <c r="H630" t="s">
        <v>74</v>
      </c>
      <c r="I630" t="s">
        <v>74</v>
      </c>
      <c r="J630" t="s">
        <v>74</v>
      </c>
      <c r="K630" t="s">
        <v>74</v>
      </c>
    </row>
    <row r="631" spans="1:11" customFormat="1" x14ac:dyDescent="0.25">
      <c r="A631" t="s">
        <v>6465</v>
      </c>
      <c r="B631">
        <v>2018</v>
      </c>
      <c r="C631" t="s">
        <v>369</v>
      </c>
      <c r="D631" t="s">
        <v>889</v>
      </c>
      <c r="E631">
        <v>1430</v>
      </c>
      <c r="F631" t="s">
        <v>74</v>
      </c>
      <c r="G631" t="s">
        <v>74</v>
      </c>
      <c r="H631" t="s">
        <v>74</v>
      </c>
      <c r="I631" t="s">
        <v>74</v>
      </c>
      <c r="J631" t="s">
        <v>74</v>
      </c>
      <c r="K631" t="s">
        <v>74</v>
      </c>
    </row>
    <row r="632" spans="1:11" customFormat="1" x14ac:dyDescent="0.25">
      <c r="A632" t="s">
        <v>6466</v>
      </c>
      <c r="B632">
        <v>2018</v>
      </c>
      <c r="C632" t="s">
        <v>376</v>
      </c>
      <c r="D632" t="s">
        <v>889</v>
      </c>
      <c r="E632">
        <v>859</v>
      </c>
      <c r="F632" t="s">
        <v>74</v>
      </c>
      <c r="G632" t="s">
        <v>74</v>
      </c>
      <c r="H632" t="s">
        <v>74</v>
      </c>
      <c r="I632" t="s">
        <v>74</v>
      </c>
      <c r="J632" t="s">
        <v>74</v>
      </c>
      <c r="K632" t="s">
        <v>74</v>
      </c>
    </row>
    <row r="633" spans="1:11" customFormat="1" x14ac:dyDescent="0.25">
      <c r="A633" t="s">
        <v>6467</v>
      </c>
      <c r="B633">
        <v>2018</v>
      </c>
      <c r="C633" t="s">
        <v>382</v>
      </c>
      <c r="D633" t="s">
        <v>889</v>
      </c>
      <c r="E633">
        <v>690</v>
      </c>
      <c r="F633" t="s">
        <v>74</v>
      </c>
      <c r="G633" t="s">
        <v>74</v>
      </c>
      <c r="H633" t="s">
        <v>74</v>
      </c>
      <c r="I633" t="s">
        <v>74</v>
      </c>
      <c r="J633" t="s">
        <v>74</v>
      </c>
      <c r="K633" t="s">
        <v>74</v>
      </c>
    </row>
    <row r="634" spans="1:11" customFormat="1" x14ac:dyDescent="0.25">
      <c r="A634" t="s">
        <v>6468</v>
      </c>
      <c r="B634">
        <v>2018</v>
      </c>
      <c r="C634" t="s">
        <v>388</v>
      </c>
      <c r="D634" t="s">
        <v>889</v>
      </c>
      <c r="E634">
        <v>6</v>
      </c>
      <c r="F634" t="s">
        <v>74</v>
      </c>
      <c r="G634" t="s">
        <v>74</v>
      </c>
      <c r="H634" t="s">
        <v>74</v>
      </c>
      <c r="I634" t="s">
        <v>74</v>
      </c>
      <c r="J634" t="s">
        <v>74</v>
      </c>
      <c r="K634" t="s">
        <v>74</v>
      </c>
    </row>
    <row r="635" spans="1:11" customFormat="1" x14ac:dyDescent="0.25">
      <c r="A635" t="s">
        <v>6469</v>
      </c>
      <c r="B635">
        <v>2018</v>
      </c>
      <c r="C635" t="s">
        <v>394</v>
      </c>
      <c r="D635" t="s">
        <v>889</v>
      </c>
      <c r="E635">
        <v>1324</v>
      </c>
      <c r="F635" t="s">
        <v>74</v>
      </c>
      <c r="G635" t="s">
        <v>74</v>
      </c>
      <c r="H635" t="s">
        <v>74</v>
      </c>
      <c r="I635" t="s">
        <v>74</v>
      </c>
      <c r="J635" t="s">
        <v>74</v>
      </c>
      <c r="K635" t="s">
        <v>74</v>
      </c>
    </row>
    <row r="636" spans="1:11" customFormat="1" x14ac:dyDescent="0.25">
      <c r="A636" t="s">
        <v>6470</v>
      </c>
      <c r="B636">
        <v>2018</v>
      </c>
      <c r="C636" t="s">
        <v>400</v>
      </c>
      <c r="D636" t="s">
        <v>889</v>
      </c>
      <c r="E636">
        <v>5</v>
      </c>
      <c r="F636" t="s">
        <v>74</v>
      </c>
      <c r="G636" t="s">
        <v>74</v>
      </c>
      <c r="H636" t="s">
        <v>74</v>
      </c>
      <c r="I636" t="s">
        <v>74</v>
      </c>
      <c r="J636" t="s">
        <v>74</v>
      </c>
      <c r="K636" t="s">
        <v>74</v>
      </c>
    </row>
    <row r="637" spans="1:11" customFormat="1" x14ac:dyDescent="0.25">
      <c r="A637" t="s">
        <v>6471</v>
      </c>
      <c r="B637">
        <v>2018</v>
      </c>
      <c r="C637" t="s">
        <v>43</v>
      </c>
      <c r="D637" t="s">
        <v>889</v>
      </c>
      <c r="E637">
        <v>17058</v>
      </c>
      <c r="F637" t="s">
        <v>74</v>
      </c>
      <c r="G637" t="s">
        <v>74</v>
      </c>
      <c r="H637" t="s">
        <v>74</v>
      </c>
      <c r="I637" t="s">
        <v>74</v>
      </c>
      <c r="J637" t="s">
        <v>74</v>
      </c>
      <c r="K637" t="s">
        <v>74</v>
      </c>
    </row>
    <row r="638" spans="1:11" customFormat="1" x14ac:dyDescent="0.25">
      <c r="A638" t="s">
        <v>6472</v>
      </c>
      <c r="B638">
        <v>2018</v>
      </c>
      <c r="C638" t="s">
        <v>187</v>
      </c>
      <c r="D638" t="s">
        <v>889</v>
      </c>
      <c r="E638">
        <v>131</v>
      </c>
      <c r="F638" t="s">
        <v>74</v>
      </c>
      <c r="G638" t="s">
        <v>74</v>
      </c>
      <c r="H638" t="s">
        <v>74</v>
      </c>
      <c r="I638" t="s">
        <v>74</v>
      </c>
      <c r="J638" t="s">
        <v>74</v>
      </c>
      <c r="K638" t="s">
        <v>74</v>
      </c>
    </row>
    <row r="639" spans="1:11" customFormat="1" x14ac:dyDescent="0.25">
      <c r="A639" t="s">
        <v>6473</v>
      </c>
      <c r="B639">
        <v>2018</v>
      </c>
      <c r="C639" t="s">
        <v>413</v>
      </c>
      <c r="D639" t="s">
        <v>889</v>
      </c>
      <c r="E639">
        <v>44322</v>
      </c>
      <c r="F639" t="s">
        <v>74</v>
      </c>
      <c r="G639" t="s">
        <v>74</v>
      </c>
      <c r="H639" t="s">
        <v>74</v>
      </c>
      <c r="I639" t="s">
        <v>74</v>
      </c>
      <c r="J639" t="s">
        <v>74</v>
      </c>
      <c r="K639" t="s">
        <v>74</v>
      </c>
    </row>
    <row r="640" spans="1:11" customFormat="1" x14ac:dyDescent="0.25">
      <c r="A640" t="s">
        <v>6474</v>
      </c>
      <c r="B640">
        <v>2018</v>
      </c>
      <c r="C640" t="s">
        <v>420</v>
      </c>
      <c r="D640" t="s">
        <v>889</v>
      </c>
      <c r="E640">
        <v>10586</v>
      </c>
      <c r="F640" t="s">
        <v>74</v>
      </c>
      <c r="G640" t="s">
        <v>74</v>
      </c>
      <c r="H640" t="s">
        <v>74</v>
      </c>
      <c r="I640" t="s">
        <v>74</v>
      </c>
      <c r="J640" t="s">
        <v>74</v>
      </c>
      <c r="K640" t="s">
        <v>74</v>
      </c>
    </row>
    <row r="641" spans="1:11" customFormat="1" x14ac:dyDescent="0.25">
      <c r="A641" t="s">
        <v>6475</v>
      </c>
      <c r="B641">
        <v>2018</v>
      </c>
      <c r="C641" t="s">
        <v>426</v>
      </c>
      <c r="D641" t="s">
        <v>889</v>
      </c>
      <c r="E641">
        <v>1071</v>
      </c>
      <c r="F641" t="s">
        <v>74</v>
      </c>
      <c r="G641" t="s">
        <v>74</v>
      </c>
      <c r="H641" t="s">
        <v>74</v>
      </c>
      <c r="I641" t="s">
        <v>74</v>
      </c>
      <c r="J641" t="s">
        <v>74</v>
      </c>
      <c r="K641" t="s">
        <v>74</v>
      </c>
    </row>
    <row r="642" spans="1:11" customFormat="1" x14ac:dyDescent="0.25">
      <c r="A642" t="s">
        <v>6476</v>
      </c>
      <c r="B642">
        <v>2018</v>
      </c>
      <c r="C642" t="s">
        <v>433</v>
      </c>
      <c r="D642" t="s">
        <v>889</v>
      </c>
      <c r="E642">
        <v>13</v>
      </c>
      <c r="F642" t="s">
        <v>74</v>
      </c>
      <c r="G642" t="s">
        <v>74</v>
      </c>
      <c r="H642" t="s">
        <v>74</v>
      </c>
      <c r="I642" t="s">
        <v>74</v>
      </c>
      <c r="J642" t="s">
        <v>74</v>
      </c>
      <c r="K642" t="s">
        <v>74</v>
      </c>
    </row>
    <row r="643" spans="1:11" customFormat="1" x14ac:dyDescent="0.25">
      <c r="A643" t="s">
        <v>6477</v>
      </c>
      <c r="B643">
        <v>2019</v>
      </c>
      <c r="C643" t="s">
        <v>124</v>
      </c>
      <c r="D643" t="s">
        <v>4780</v>
      </c>
      <c r="E643">
        <v>11203</v>
      </c>
      <c r="F643" t="s">
        <v>74</v>
      </c>
      <c r="G643" t="s">
        <v>74</v>
      </c>
      <c r="H643" t="s">
        <v>74</v>
      </c>
      <c r="I643" t="s">
        <v>74</v>
      </c>
      <c r="J643" t="s">
        <v>74</v>
      </c>
      <c r="K643" t="s">
        <v>74</v>
      </c>
    </row>
    <row r="644" spans="1:11" customFormat="1" x14ac:dyDescent="0.25">
      <c r="A644" t="s">
        <v>6478</v>
      </c>
      <c r="B644">
        <v>2019</v>
      </c>
      <c r="C644" t="s">
        <v>123</v>
      </c>
      <c r="D644" t="s">
        <v>4780</v>
      </c>
      <c r="E644">
        <v>12757</v>
      </c>
      <c r="F644" t="s">
        <v>74</v>
      </c>
      <c r="G644" t="s">
        <v>74</v>
      </c>
      <c r="H644" t="s">
        <v>74</v>
      </c>
      <c r="I644" t="s">
        <v>74</v>
      </c>
      <c r="J644" t="s">
        <v>74</v>
      </c>
      <c r="K644" t="s">
        <v>74</v>
      </c>
    </row>
    <row r="645" spans="1:11" customFormat="1" x14ac:dyDescent="0.25">
      <c r="A645" t="s">
        <v>6479</v>
      </c>
      <c r="B645">
        <v>2019</v>
      </c>
      <c r="C645" t="s">
        <v>369</v>
      </c>
      <c r="D645" t="s">
        <v>4780</v>
      </c>
      <c r="E645">
        <v>2979</v>
      </c>
      <c r="F645" t="s">
        <v>74</v>
      </c>
      <c r="G645" t="s">
        <v>74</v>
      </c>
      <c r="H645" t="s">
        <v>74</v>
      </c>
      <c r="I645" t="s">
        <v>74</v>
      </c>
      <c r="J645" t="s">
        <v>74</v>
      </c>
      <c r="K645" t="s">
        <v>74</v>
      </c>
    </row>
    <row r="646" spans="1:11" customFormat="1" x14ac:dyDescent="0.25">
      <c r="A646" t="s">
        <v>6480</v>
      </c>
      <c r="B646">
        <v>2019</v>
      </c>
      <c r="C646" t="s">
        <v>376</v>
      </c>
      <c r="D646" t="s">
        <v>4780</v>
      </c>
      <c r="E646">
        <v>1923</v>
      </c>
      <c r="F646" t="s">
        <v>74</v>
      </c>
      <c r="G646" t="s">
        <v>74</v>
      </c>
      <c r="H646" t="s">
        <v>74</v>
      </c>
      <c r="I646" t="s">
        <v>74</v>
      </c>
      <c r="J646" t="s">
        <v>74</v>
      </c>
      <c r="K646" t="s">
        <v>74</v>
      </c>
    </row>
    <row r="647" spans="1:11" customFormat="1" x14ac:dyDescent="0.25">
      <c r="A647" t="s">
        <v>6481</v>
      </c>
      <c r="B647">
        <v>2019</v>
      </c>
      <c r="C647" t="s">
        <v>382</v>
      </c>
      <c r="D647" t="s">
        <v>4780</v>
      </c>
      <c r="E647">
        <v>1357</v>
      </c>
      <c r="F647" t="s">
        <v>74</v>
      </c>
      <c r="G647" t="s">
        <v>74</v>
      </c>
      <c r="H647" t="s">
        <v>74</v>
      </c>
      <c r="I647" t="s">
        <v>74</v>
      </c>
      <c r="J647" t="s">
        <v>74</v>
      </c>
      <c r="K647" t="s">
        <v>74</v>
      </c>
    </row>
    <row r="648" spans="1:11" customFormat="1" x14ac:dyDescent="0.25">
      <c r="A648" t="s">
        <v>6482</v>
      </c>
      <c r="B648">
        <v>2019</v>
      </c>
      <c r="C648" t="s">
        <v>388</v>
      </c>
      <c r="D648" t="s">
        <v>4780</v>
      </c>
      <c r="E648">
        <v>44</v>
      </c>
      <c r="F648" t="s">
        <v>74</v>
      </c>
      <c r="G648" t="s">
        <v>74</v>
      </c>
      <c r="H648" t="s">
        <v>74</v>
      </c>
      <c r="I648" t="s">
        <v>74</v>
      </c>
      <c r="J648" t="s">
        <v>74</v>
      </c>
      <c r="K648" t="s">
        <v>74</v>
      </c>
    </row>
    <row r="649" spans="1:11" customFormat="1" x14ac:dyDescent="0.25">
      <c r="A649" t="s">
        <v>6483</v>
      </c>
      <c r="B649">
        <v>2019</v>
      </c>
      <c r="C649" t="s">
        <v>394</v>
      </c>
      <c r="D649" t="s">
        <v>4780</v>
      </c>
      <c r="E649">
        <v>2624</v>
      </c>
      <c r="F649" t="s">
        <v>74</v>
      </c>
      <c r="G649" t="s">
        <v>74</v>
      </c>
      <c r="H649" t="s">
        <v>74</v>
      </c>
      <c r="I649" t="s">
        <v>74</v>
      </c>
      <c r="J649" t="s">
        <v>74</v>
      </c>
      <c r="K649" t="s">
        <v>74</v>
      </c>
    </row>
    <row r="650" spans="1:11" customFormat="1" x14ac:dyDescent="0.25">
      <c r="A650" t="s">
        <v>6484</v>
      </c>
      <c r="B650">
        <v>2019</v>
      </c>
      <c r="C650" t="s">
        <v>400</v>
      </c>
      <c r="D650" t="s">
        <v>4780</v>
      </c>
      <c r="E650">
        <v>21</v>
      </c>
      <c r="F650" t="s">
        <v>74</v>
      </c>
      <c r="G650" t="s">
        <v>74</v>
      </c>
      <c r="H650" t="s">
        <v>74</v>
      </c>
      <c r="I650" t="s">
        <v>74</v>
      </c>
      <c r="J650" t="s">
        <v>74</v>
      </c>
      <c r="K650" t="s">
        <v>74</v>
      </c>
    </row>
    <row r="651" spans="1:11" customFormat="1" x14ac:dyDescent="0.25">
      <c r="A651" t="s">
        <v>6485</v>
      </c>
      <c r="B651">
        <v>2019</v>
      </c>
      <c r="C651" t="s">
        <v>43</v>
      </c>
      <c r="D651" t="s">
        <v>4780</v>
      </c>
      <c r="E651">
        <v>34091</v>
      </c>
      <c r="F651" t="s">
        <v>74</v>
      </c>
      <c r="G651" t="s">
        <v>74</v>
      </c>
      <c r="H651" t="s">
        <v>74</v>
      </c>
      <c r="I651" t="s">
        <v>74</v>
      </c>
      <c r="J651" t="s">
        <v>74</v>
      </c>
      <c r="K651" t="s">
        <v>74</v>
      </c>
    </row>
    <row r="652" spans="1:11" customFormat="1" x14ac:dyDescent="0.25">
      <c r="A652" t="s">
        <v>6486</v>
      </c>
      <c r="B652">
        <v>2019</v>
      </c>
      <c r="C652" t="s">
        <v>187</v>
      </c>
      <c r="D652" t="s">
        <v>4780</v>
      </c>
      <c r="E652">
        <v>323</v>
      </c>
      <c r="F652" t="s">
        <v>74</v>
      </c>
      <c r="G652" t="s">
        <v>74</v>
      </c>
      <c r="H652" t="s">
        <v>74</v>
      </c>
      <c r="I652" t="s">
        <v>74</v>
      </c>
      <c r="J652" t="s">
        <v>74</v>
      </c>
      <c r="K652" t="s">
        <v>74</v>
      </c>
    </row>
    <row r="653" spans="1:11" customFormat="1" x14ac:dyDescent="0.25">
      <c r="A653" t="s">
        <v>6487</v>
      </c>
      <c r="B653">
        <v>2019</v>
      </c>
      <c r="C653" t="s">
        <v>413</v>
      </c>
      <c r="D653" t="s">
        <v>4780</v>
      </c>
      <c r="E653">
        <v>91372</v>
      </c>
      <c r="F653" t="s">
        <v>74</v>
      </c>
      <c r="G653" t="s">
        <v>74</v>
      </c>
      <c r="H653" t="s">
        <v>74</v>
      </c>
      <c r="I653" t="s">
        <v>74</v>
      </c>
      <c r="J653" t="s">
        <v>74</v>
      </c>
      <c r="K653" t="s">
        <v>74</v>
      </c>
    </row>
    <row r="654" spans="1:11" customFormat="1" x14ac:dyDescent="0.25">
      <c r="A654" t="s">
        <v>6488</v>
      </c>
      <c r="B654">
        <v>2019</v>
      </c>
      <c r="C654" t="s">
        <v>420</v>
      </c>
      <c r="D654" t="s">
        <v>4780</v>
      </c>
      <c r="E654">
        <v>21485</v>
      </c>
      <c r="F654" t="s">
        <v>74</v>
      </c>
      <c r="G654" t="s">
        <v>74</v>
      </c>
      <c r="H654" t="s">
        <v>74</v>
      </c>
      <c r="I654" t="s">
        <v>74</v>
      </c>
      <c r="J654" t="s">
        <v>74</v>
      </c>
      <c r="K654" t="s">
        <v>74</v>
      </c>
    </row>
    <row r="655" spans="1:11" customFormat="1" x14ac:dyDescent="0.25">
      <c r="A655" t="s">
        <v>6489</v>
      </c>
      <c r="B655">
        <v>2019</v>
      </c>
      <c r="C655" t="s">
        <v>426</v>
      </c>
      <c r="D655" t="s">
        <v>4780</v>
      </c>
      <c r="E655">
        <v>2486</v>
      </c>
      <c r="F655" t="s">
        <v>74</v>
      </c>
      <c r="G655" t="s">
        <v>74</v>
      </c>
      <c r="H655" t="s">
        <v>74</v>
      </c>
      <c r="I655" t="s">
        <v>74</v>
      </c>
      <c r="J655" t="s">
        <v>74</v>
      </c>
      <c r="K655" t="s">
        <v>74</v>
      </c>
    </row>
    <row r="656" spans="1:11" customFormat="1" x14ac:dyDescent="0.25">
      <c r="A656" t="s">
        <v>6490</v>
      </c>
      <c r="B656">
        <v>2019</v>
      </c>
      <c r="C656" t="s">
        <v>433</v>
      </c>
      <c r="D656" t="s">
        <v>4780</v>
      </c>
      <c r="E656">
        <v>79</v>
      </c>
      <c r="F656" t="s">
        <v>74</v>
      </c>
      <c r="G656" t="s">
        <v>74</v>
      </c>
      <c r="H656" t="s">
        <v>74</v>
      </c>
      <c r="I656" t="s">
        <v>74</v>
      </c>
      <c r="J656" t="s">
        <v>74</v>
      </c>
      <c r="K656" t="s">
        <v>74</v>
      </c>
    </row>
    <row r="657" spans="1:11" customFormat="1" x14ac:dyDescent="0.25">
      <c r="A657" t="s">
        <v>6491</v>
      </c>
      <c r="B657">
        <v>2019</v>
      </c>
      <c r="C657" t="s">
        <v>124</v>
      </c>
      <c r="D657" t="s">
        <v>848</v>
      </c>
      <c r="E657">
        <v>5597</v>
      </c>
      <c r="F657" t="s">
        <v>74</v>
      </c>
      <c r="G657" t="s">
        <v>74</v>
      </c>
      <c r="H657" t="s">
        <v>74</v>
      </c>
      <c r="I657" t="s">
        <v>74</v>
      </c>
      <c r="J657" t="s">
        <v>74</v>
      </c>
      <c r="K657" t="s">
        <v>74</v>
      </c>
    </row>
    <row r="658" spans="1:11" customFormat="1" x14ac:dyDescent="0.25">
      <c r="A658" t="s">
        <v>6492</v>
      </c>
      <c r="B658">
        <v>2019</v>
      </c>
      <c r="C658" t="s">
        <v>123</v>
      </c>
      <c r="D658" t="s">
        <v>848</v>
      </c>
      <c r="E658">
        <v>6687</v>
      </c>
      <c r="F658" t="s">
        <v>74</v>
      </c>
      <c r="G658" t="s">
        <v>74</v>
      </c>
      <c r="H658" t="s">
        <v>74</v>
      </c>
      <c r="I658" t="s">
        <v>74</v>
      </c>
      <c r="J658" t="s">
        <v>74</v>
      </c>
      <c r="K658" t="s">
        <v>74</v>
      </c>
    </row>
    <row r="659" spans="1:11" customFormat="1" x14ac:dyDescent="0.25">
      <c r="A659" t="s">
        <v>6493</v>
      </c>
      <c r="B659">
        <v>2019</v>
      </c>
      <c r="C659" t="s">
        <v>369</v>
      </c>
      <c r="D659" t="s">
        <v>848</v>
      </c>
      <c r="E659">
        <v>1491</v>
      </c>
      <c r="F659" t="s">
        <v>74</v>
      </c>
      <c r="G659" t="s">
        <v>74</v>
      </c>
      <c r="H659" t="s">
        <v>74</v>
      </c>
      <c r="I659" t="s">
        <v>74</v>
      </c>
      <c r="J659" t="s">
        <v>74</v>
      </c>
      <c r="K659" t="s">
        <v>74</v>
      </c>
    </row>
    <row r="660" spans="1:11" customFormat="1" x14ac:dyDescent="0.25">
      <c r="A660" t="s">
        <v>6494</v>
      </c>
      <c r="B660">
        <v>2019</v>
      </c>
      <c r="C660" t="s">
        <v>376</v>
      </c>
      <c r="D660" t="s">
        <v>848</v>
      </c>
      <c r="E660">
        <v>1058</v>
      </c>
      <c r="F660" t="s">
        <v>74</v>
      </c>
      <c r="G660" t="s">
        <v>74</v>
      </c>
      <c r="H660" t="s">
        <v>74</v>
      </c>
      <c r="I660" t="s">
        <v>74</v>
      </c>
      <c r="J660" t="s">
        <v>74</v>
      </c>
      <c r="K660" t="s">
        <v>74</v>
      </c>
    </row>
    <row r="661" spans="1:11" customFormat="1" x14ac:dyDescent="0.25">
      <c r="A661" t="s">
        <v>6495</v>
      </c>
      <c r="B661">
        <v>2019</v>
      </c>
      <c r="C661" t="s">
        <v>382</v>
      </c>
      <c r="D661" t="s">
        <v>848</v>
      </c>
      <c r="E661">
        <v>692</v>
      </c>
      <c r="F661" t="s">
        <v>74</v>
      </c>
      <c r="G661" t="s">
        <v>74</v>
      </c>
      <c r="H661" t="s">
        <v>74</v>
      </c>
      <c r="I661" t="s">
        <v>74</v>
      </c>
      <c r="J661" t="s">
        <v>74</v>
      </c>
      <c r="K661" t="s">
        <v>74</v>
      </c>
    </row>
    <row r="662" spans="1:11" customFormat="1" x14ac:dyDescent="0.25">
      <c r="A662" t="s">
        <v>6496</v>
      </c>
      <c r="B662">
        <v>2019</v>
      </c>
      <c r="C662" t="s">
        <v>388</v>
      </c>
      <c r="D662" t="s">
        <v>848</v>
      </c>
      <c r="E662">
        <v>37</v>
      </c>
      <c r="F662" t="s">
        <v>74</v>
      </c>
      <c r="G662" t="s">
        <v>74</v>
      </c>
      <c r="H662" t="s">
        <v>74</v>
      </c>
      <c r="I662" t="s">
        <v>74</v>
      </c>
      <c r="J662" t="s">
        <v>74</v>
      </c>
      <c r="K662" t="s">
        <v>74</v>
      </c>
    </row>
    <row r="663" spans="1:11" customFormat="1" x14ac:dyDescent="0.25">
      <c r="A663" t="s">
        <v>6497</v>
      </c>
      <c r="B663">
        <v>2019</v>
      </c>
      <c r="C663" t="s">
        <v>394</v>
      </c>
      <c r="D663" t="s">
        <v>848</v>
      </c>
      <c r="E663">
        <v>1295</v>
      </c>
      <c r="F663" t="s">
        <v>74</v>
      </c>
      <c r="G663" t="s">
        <v>74</v>
      </c>
      <c r="H663" t="s">
        <v>74</v>
      </c>
      <c r="I663" t="s">
        <v>74</v>
      </c>
      <c r="J663" t="s">
        <v>74</v>
      </c>
      <c r="K663" t="s">
        <v>74</v>
      </c>
    </row>
    <row r="664" spans="1:11" customFormat="1" x14ac:dyDescent="0.25">
      <c r="A664" t="s">
        <v>6498</v>
      </c>
      <c r="B664">
        <v>2019</v>
      </c>
      <c r="C664" t="s">
        <v>400</v>
      </c>
      <c r="D664" t="s">
        <v>848</v>
      </c>
      <c r="E664">
        <v>17</v>
      </c>
      <c r="F664" t="s">
        <v>74</v>
      </c>
      <c r="G664" t="s">
        <v>74</v>
      </c>
      <c r="H664" t="s">
        <v>74</v>
      </c>
      <c r="I664" t="s">
        <v>74</v>
      </c>
      <c r="J664" t="s">
        <v>74</v>
      </c>
      <c r="K664" t="s">
        <v>74</v>
      </c>
    </row>
    <row r="665" spans="1:11" customFormat="1" x14ac:dyDescent="0.25">
      <c r="A665" t="s">
        <v>6499</v>
      </c>
      <c r="B665">
        <v>2019</v>
      </c>
      <c r="C665" t="s">
        <v>43</v>
      </c>
      <c r="D665" t="s">
        <v>848</v>
      </c>
      <c r="E665">
        <v>16863</v>
      </c>
      <c r="F665" t="s">
        <v>74</v>
      </c>
      <c r="G665" t="s">
        <v>74</v>
      </c>
      <c r="H665" t="s">
        <v>74</v>
      </c>
      <c r="I665" t="s">
        <v>74</v>
      </c>
      <c r="J665" t="s">
        <v>74</v>
      </c>
      <c r="K665" t="s">
        <v>74</v>
      </c>
    </row>
    <row r="666" spans="1:11" customFormat="1" x14ac:dyDescent="0.25">
      <c r="A666" t="s">
        <v>6500</v>
      </c>
      <c r="B666">
        <v>2019</v>
      </c>
      <c r="C666" t="s">
        <v>187</v>
      </c>
      <c r="D666" t="s">
        <v>848</v>
      </c>
      <c r="E666">
        <v>176</v>
      </c>
      <c r="F666" t="s">
        <v>74</v>
      </c>
      <c r="G666" t="s">
        <v>74</v>
      </c>
      <c r="H666" t="s">
        <v>74</v>
      </c>
      <c r="I666" t="s">
        <v>74</v>
      </c>
      <c r="J666" t="s">
        <v>74</v>
      </c>
      <c r="K666" t="s">
        <v>74</v>
      </c>
    </row>
    <row r="667" spans="1:11" customFormat="1" x14ac:dyDescent="0.25">
      <c r="A667" t="s">
        <v>6501</v>
      </c>
      <c r="B667">
        <v>2019</v>
      </c>
      <c r="C667" t="s">
        <v>413</v>
      </c>
      <c r="D667" t="s">
        <v>848</v>
      </c>
      <c r="E667">
        <v>46131</v>
      </c>
      <c r="F667" t="s">
        <v>74</v>
      </c>
      <c r="G667" t="s">
        <v>74</v>
      </c>
      <c r="H667" t="s">
        <v>74</v>
      </c>
      <c r="I667" t="s">
        <v>74</v>
      </c>
      <c r="J667" t="s">
        <v>74</v>
      </c>
      <c r="K667" t="s">
        <v>74</v>
      </c>
    </row>
    <row r="668" spans="1:11" customFormat="1" x14ac:dyDescent="0.25">
      <c r="A668" t="s">
        <v>6502</v>
      </c>
      <c r="B668">
        <v>2019</v>
      </c>
      <c r="C668" t="s">
        <v>420</v>
      </c>
      <c r="D668" t="s">
        <v>848</v>
      </c>
      <c r="E668">
        <v>10786</v>
      </c>
      <c r="F668" t="s">
        <v>74</v>
      </c>
      <c r="G668" t="s">
        <v>74</v>
      </c>
      <c r="H668" t="s">
        <v>74</v>
      </c>
      <c r="I668" t="s">
        <v>74</v>
      </c>
      <c r="J668" t="s">
        <v>74</v>
      </c>
      <c r="K668" t="s">
        <v>74</v>
      </c>
    </row>
    <row r="669" spans="1:11" customFormat="1" x14ac:dyDescent="0.25">
      <c r="A669" t="s">
        <v>6503</v>
      </c>
      <c r="B669">
        <v>2019</v>
      </c>
      <c r="C669" t="s">
        <v>426</v>
      </c>
      <c r="D669" t="s">
        <v>848</v>
      </c>
      <c r="E669">
        <v>1365</v>
      </c>
      <c r="F669" t="s">
        <v>74</v>
      </c>
      <c r="G669" t="s">
        <v>74</v>
      </c>
      <c r="H669" t="s">
        <v>74</v>
      </c>
      <c r="I669" t="s">
        <v>74</v>
      </c>
      <c r="J669" t="s">
        <v>74</v>
      </c>
      <c r="K669" t="s">
        <v>74</v>
      </c>
    </row>
    <row r="670" spans="1:11" customFormat="1" x14ac:dyDescent="0.25">
      <c r="A670" t="s">
        <v>6504</v>
      </c>
      <c r="B670">
        <v>2019</v>
      </c>
      <c r="C670" t="s">
        <v>433</v>
      </c>
      <c r="D670" t="s">
        <v>848</v>
      </c>
      <c r="E670">
        <v>67</v>
      </c>
      <c r="F670" t="s">
        <v>74</v>
      </c>
      <c r="G670" t="s">
        <v>74</v>
      </c>
      <c r="H670" t="s">
        <v>74</v>
      </c>
      <c r="I670" t="s">
        <v>74</v>
      </c>
      <c r="J670" t="s">
        <v>74</v>
      </c>
      <c r="K670" t="s">
        <v>74</v>
      </c>
    </row>
    <row r="671" spans="1:11" customFormat="1" x14ac:dyDescent="0.25">
      <c r="A671" t="s">
        <v>439</v>
      </c>
      <c r="B671">
        <v>2019</v>
      </c>
      <c r="C671" t="s">
        <v>124</v>
      </c>
      <c r="D671" t="s">
        <v>354</v>
      </c>
      <c r="E671">
        <v>15513</v>
      </c>
      <c r="F671">
        <v>1711</v>
      </c>
      <c r="G671">
        <v>945</v>
      </c>
      <c r="H671">
        <v>13802</v>
      </c>
      <c r="I671">
        <v>13546</v>
      </c>
      <c r="J671">
        <v>0.1102945916328241</v>
      </c>
      <c r="K671">
        <v>6.0916650551150649E-2</v>
      </c>
    </row>
    <row r="672" spans="1:11" customFormat="1" x14ac:dyDescent="0.25">
      <c r="A672" t="s">
        <v>445</v>
      </c>
      <c r="B672">
        <v>2019</v>
      </c>
      <c r="C672" t="s">
        <v>123</v>
      </c>
      <c r="D672" t="s">
        <v>354</v>
      </c>
      <c r="E672">
        <v>12351</v>
      </c>
      <c r="F672">
        <v>1103</v>
      </c>
      <c r="G672">
        <v>1033</v>
      </c>
      <c r="H672">
        <v>11248</v>
      </c>
      <c r="I672">
        <v>11821</v>
      </c>
      <c r="J672">
        <v>8.9304509756295031E-2</v>
      </c>
      <c r="K672">
        <v>8.3636952473483933E-2</v>
      </c>
    </row>
    <row r="673" spans="1:11" customFormat="1" x14ac:dyDescent="0.25">
      <c r="A673" t="s">
        <v>451</v>
      </c>
      <c r="B673">
        <v>2019</v>
      </c>
      <c r="C673" t="s">
        <v>369</v>
      </c>
      <c r="D673" t="s">
        <v>354</v>
      </c>
      <c r="E673">
        <v>3518</v>
      </c>
      <c r="F673">
        <v>351</v>
      </c>
      <c r="G673">
        <v>218</v>
      </c>
      <c r="H673">
        <v>3167</v>
      </c>
      <c r="I673">
        <v>3376</v>
      </c>
      <c r="J673">
        <v>9.9772598067083565E-2</v>
      </c>
      <c r="K673">
        <v>6.196702671972712E-2</v>
      </c>
    </row>
    <row r="674" spans="1:11" customFormat="1" x14ac:dyDescent="0.25">
      <c r="A674" t="s">
        <v>457</v>
      </c>
      <c r="B674">
        <v>2019</v>
      </c>
      <c r="C674" t="s">
        <v>376</v>
      </c>
      <c r="D674" t="s">
        <v>354</v>
      </c>
      <c r="E674">
        <v>3286</v>
      </c>
      <c r="F674" t="s">
        <v>74</v>
      </c>
      <c r="G674" t="s">
        <v>74</v>
      </c>
      <c r="H674" t="s">
        <v>74</v>
      </c>
      <c r="I674" t="s">
        <v>74</v>
      </c>
      <c r="J674" t="s">
        <v>74</v>
      </c>
      <c r="K674" t="s">
        <v>74</v>
      </c>
    </row>
    <row r="675" spans="1:11" customFormat="1" x14ac:dyDescent="0.25">
      <c r="A675" t="s">
        <v>462</v>
      </c>
      <c r="B675">
        <v>2019</v>
      </c>
      <c r="C675" t="s">
        <v>382</v>
      </c>
      <c r="D675" t="s">
        <v>354</v>
      </c>
      <c r="E675">
        <v>2390</v>
      </c>
      <c r="F675">
        <v>231</v>
      </c>
      <c r="G675">
        <v>207</v>
      </c>
      <c r="H675">
        <v>2159</v>
      </c>
      <c r="I675">
        <v>2313</v>
      </c>
      <c r="J675">
        <v>9.6652719665271961E-2</v>
      </c>
      <c r="K675">
        <v>8.6610878661087867E-2</v>
      </c>
    </row>
    <row r="676" spans="1:11" customFormat="1" x14ac:dyDescent="0.25">
      <c r="A676" t="s">
        <v>467</v>
      </c>
      <c r="B676">
        <v>2019</v>
      </c>
      <c r="C676" t="s">
        <v>388</v>
      </c>
      <c r="D676" t="s">
        <v>354</v>
      </c>
      <c r="E676">
        <v>115</v>
      </c>
      <c r="F676">
        <v>22</v>
      </c>
      <c r="G676">
        <v>15</v>
      </c>
      <c r="H676">
        <v>93</v>
      </c>
      <c r="I676">
        <v>111</v>
      </c>
      <c r="J676">
        <v>0.19130434782608699</v>
      </c>
      <c r="K676">
        <v>0.13043478260869559</v>
      </c>
    </row>
    <row r="677" spans="1:11" customFormat="1" x14ac:dyDescent="0.25">
      <c r="A677" t="s">
        <v>471</v>
      </c>
      <c r="B677">
        <v>2019</v>
      </c>
      <c r="C677" t="s">
        <v>394</v>
      </c>
      <c r="D677" t="s">
        <v>354</v>
      </c>
      <c r="E677">
        <v>4318</v>
      </c>
      <c r="F677">
        <v>434</v>
      </c>
      <c r="G677">
        <v>396</v>
      </c>
      <c r="H677">
        <v>3884</v>
      </c>
      <c r="I677">
        <v>4114</v>
      </c>
      <c r="J677">
        <v>0.1005094951366373</v>
      </c>
      <c r="K677">
        <v>9.1709124594719776E-2</v>
      </c>
    </row>
    <row r="678" spans="1:11" customFormat="1" x14ac:dyDescent="0.25">
      <c r="A678" t="s">
        <v>476</v>
      </c>
      <c r="B678">
        <v>2019</v>
      </c>
      <c r="C678" t="s">
        <v>400</v>
      </c>
      <c r="D678" t="s">
        <v>354</v>
      </c>
      <c r="E678">
        <v>146</v>
      </c>
      <c r="F678" t="s">
        <v>74</v>
      </c>
      <c r="G678" t="s">
        <v>74</v>
      </c>
      <c r="H678" t="s">
        <v>74</v>
      </c>
      <c r="I678" t="s">
        <v>74</v>
      </c>
      <c r="J678" t="s">
        <v>74</v>
      </c>
      <c r="K678" t="s">
        <v>74</v>
      </c>
    </row>
    <row r="679" spans="1:11" customFormat="1" x14ac:dyDescent="0.25">
      <c r="A679" t="s">
        <v>478</v>
      </c>
      <c r="B679">
        <v>2019</v>
      </c>
      <c r="C679" t="s">
        <v>43</v>
      </c>
      <c r="D679" t="s">
        <v>354</v>
      </c>
      <c r="E679">
        <v>52809</v>
      </c>
      <c r="F679">
        <v>5751</v>
      </c>
      <c r="G679">
        <v>3127</v>
      </c>
      <c r="H679">
        <v>47058</v>
      </c>
      <c r="I679">
        <v>47729</v>
      </c>
      <c r="J679">
        <v>0.1089018917230018</v>
      </c>
      <c r="K679">
        <v>5.9213391656725178E-2</v>
      </c>
    </row>
    <row r="680" spans="1:11" customFormat="1" x14ac:dyDescent="0.25">
      <c r="A680" t="s">
        <v>483</v>
      </c>
      <c r="B680">
        <v>2019</v>
      </c>
      <c r="C680" t="s">
        <v>187</v>
      </c>
      <c r="D680" t="s">
        <v>354</v>
      </c>
      <c r="E680">
        <v>742</v>
      </c>
      <c r="F680" t="s">
        <v>74</v>
      </c>
      <c r="G680">
        <v>36</v>
      </c>
      <c r="H680" t="s">
        <v>74</v>
      </c>
      <c r="I680">
        <v>669</v>
      </c>
      <c r="J680" t="s">
        <v>74</v>
      </c>
      <c r="K680" t="s">
        <v>74</v>
      </c>
    </row>
    <row r="681" spans="1:11" customFormat="1" x14ac:dyDescent="0.25">
      <c r="A681" t="s">
        <v>488</v>
      </c>
      <c r="B681">
        <v>2019</v>
      </c>
      <c r="C681" t="s">
        <v>413</v>
      </c>
      <c r="D681" t="s">
        <v>354</v>
      </c>
      <c r="E681">
        <v>126957</v>
      </c>
      <c r="F681" t="s">
        <v>74</v>
      </c>
      <c r="G681" t="s">
        <v>74</v>
      </c>
      <c r="H681" t="s">
        <v>74</v>
      </c>
      <c r="I681">
        <v>111086</v>
      </c>
      <c r="J681" t="s">
        <v>74</v>
      </c>
      <c r="K681" t="s">
        <v>74</v>
      </c>
    </row>
    <row r="682" spans="1:11" customFormat="1" x14ac:dyDescent="0.25">
      <c r="A682" t="s">
        <v>494</v>
      </c>
      <c r="B682">
        <v>2019</v>
      </c>
      <c r="C682" t="s">
        <v>420</v>
      </c>
      <c r="D682" t="s">
        <v>354</v>
      </c>
      <c r="E682">
        <v>27844</v>
      </c>
      <c r="F682">
        <v>2299</v>
      </c>
      <c r="G682">
        <v>143</v>
      </c>
      <c r="H682">
        <v>25545</v>
      </c>
      <c r="I682">
        <v>24369</v>
      </c>
      <c r="J682">
        <v>8.256715989082028E-2</v>
      </c>
      <c r="K682">
        <v>5.1357563568452808E-3</v>
      </c>
    </row>
    <row r="683" spans="1:11" customFormat="1" x14ac:dyDescent="0.25">
      <c r="A683" t="s">
        <v>499</v>
      </c>
      <c r="B683">
        <v>2019</v>
      </c>
      <c r="C683" t="s">
        <v>426</v>
      </c>
      <c r="D683" t="s">
        <v>354</v>
      </c>
      <c r="E683">
        <v>3700</v>
      </c>
      <c r="F683">
        <v>427</v>
      </c>
      <c r="G683">
        <v>311</v>
      </c>
      <c r="H683">
        <v>3273</v>
      </c>
      <c r="I683">
        <v>3038</v>
      </c>
      <c r="J683">
        <v>0.11540540540540541</v>
      </c>
      <c r="K683">
        <v>8.4054054054054056E-2</v>
      </c>
    </row>
    <row r="684" spans="1:11" customFormat="1" x14ac:dyDescent="0.25">
      <c r="A684" t="s">
        <v>505</v>
      </c>
      <c r="B684">
        <v>2019</v>
      </c>
      <c r="C684" t="s">
        <v>433</v>
      </c>
      <c r="D684" t="s">
        <v>354</v>
      </c>
      <c r="E684">
        <v>225</v>
      </c>
      <c r="F684" t="s">
        <v>74</v>
      </c>
      <c r="G684" t="s">
        <v>74</v>
      </c>
      <c r="H684" t="s">
        <v>74</v>
      </c>
      <c r="I684" t="s">
        <v>74</v>
      </c>
      <c r="J684" t="s">
        <v>74</v>
      </c>
      <c r="K684" t="s">
        <v>74</v>
      </c>
    </row>
    <row r="685" spans="1:11" customFormat="1" x14ac:dyDescent="0.25">
      <c r="A685" t="s">
        <v>440</v>
      </c>
      <c r="B685">
        <v>2019</v>
      </c>
      <c r="C685" t="s">
        <v>124</v>
      </c>
      <c r="D685" t="s">
        <v>356</v>
      </c>
      <c r="E685">
        <v>571</v>
      </c>
      <c r="F685">
        <v>70</v>
      </c>
      <c r="G685">
        <v>23</v>
      </c>
      <c r="H685">
        <v>501</v>
      </c>
      <c r="I685">
        <v>549</v>
      </c>
      <c r="J685">
        <v>0.1225919439579685</v>
      </c>
      <c r="K685">
        <v>4.0280210157618207E-2</v>
      </c>
    </row>
    <row r="686" spans="1:11" customFormat="1" x14ac:dyDescent="0.25">
      <c r="A686" t="s">
        <v>446</v>
      </c>
      <c r="B686">
        <v>2019</v>
      </c>
      <c r="C686" t="s">
        <v>123</v>
      </c>
      <c r="D686" t="s">
        <v>356</v>
      </c>
      <c r="E686">
        <v>514</v>
      </c>
      <c r="F686">
        <v>73</v>
      </c>
      <c r="G686">
        <v>36</v>
      </c>
      <c r="H686">
        <v>441</v>
      </c>
      <c r="I686">
        <v>472</v>
      </c>
      <c r="J686">
        <v>0.14202334630350191</v>
      </c>
      <c r="K686">
        <v>7.0038910505836577E-2</v>
      </c>
    </row>
    <row r="687" spans="1:11" customFormat="1" x14ac:dyDescent="0.25">
      <c r="A687" t="s">
        <v>452</v>
      </c>
      <c r="B687">
        <v>2019</v>
      </c>
      <c r="C687" t="s">
        <v>369</v>
      </c>
      <c r="D687" t="s">
        <v>356</v>
      </c>
      <c r="E687">
        <v>217</v>
      </c>
      <c r="F687">
        <v>30</v>
      </c>
      <c r="G687">
        <v>10</v>
      </c>
      <c r="H687">
        <v>187</v>
      </c>
      <c r="I687" t="s">
        <v>74</v>
      </c>
      <c r="J687">
        <v>0.13824884792626729</v>
      </c>
      <c r="K687">
        <v>4.6082949308755762E-2</v>
      </c>
    </row>
    <row r="688" spans="1:11" customFormat="1" x14ac:dyDescent="0.25">
      <c r="A688" t="s">
        <v>458</v>
      </c>
      <c r="B688">
        <v>2019</v>
      </c>
      <c r="C688" t="s">
        <v>376</v>
      </c>
      <c r="D688" t="s">
        <v>356</v>
      </c>
      <c r="E688">
        <v>139</v>
      </c>
      <c r="F688">
        <v>18</v>
      </c>
      <c r="G688">
        <v>4</v>
      </c>
      <c r="H688">
        <v>121</v>
      </c>
      <c r="I688">
        <v>135</v>
      </c>
      <c r="J688">
        <v>0.12949640287769781</v>
      </c>
      <c r="K688">
        <v>2.8776978417266189E-2</v>
      </c>
    </row>
    <row r="689" spans="1:11" customFormat="1" x14ac:dyDescent="0.25">
      <c r="A689" t="s">
        <v>463</v>
      </c>
      <c r="B689">
        <v>2019</v>
      </c>
      <c r="C689" t="s">
        <v>382</v>
      </c>
      <c r="D689" t="s">
        <v>356</v>
      </c>
      <c r="E689">
        <v>183</v>
      </c>
      <c r="F689">
        <v>31</v>
      </c>
      <c r="G689">
        <v>13</v>
      </c>
      <c r="H689">
        <v>152</v>
      </c>
      <c r="I689">
        <v>180</v>
      </c>
      <c r="J689">
        <v>0.1693989071038251</v>
      </c>
      <c r="K689">
        <v>7.1038251366120214E-2</v>
      </c>
    </row>
    <row r="690" spans="1:11" customFormat="1" x14ac:dyDescent="0.25">
      <c r="A690" t="s">
        <v>469</v>
      </c>
      <c r="B690">
        <v>2019</v>
      </c>
      <c r="C690" t="s">
        <v>391</v>
      </c>
      <c r="D690" t="s">
        <v>356</v>
      </c>
      <c r="E690">
        <v>47</v>
      </c>
      <c r="F690">
        <v>7</v>
      </c>
      <c r="G690" t="s">
        <v>5863</v>
      </c>
      <c r="H690">
        <v>40</v>
      </c>
      <c r="I690">
        <v>45</v>
      </c>
      <c r="J690">
        <v>0.14893617021276601</v>
      </c>
      <c r="K690" t="s">
        <v>5863</v>
      </c>
    </row>
    <row r="691" spans="1:11" customFormat="1" x14ac:dyDescent="0.25">
      <c r="A691" t="s">
        <v>472</v>
      </c>
      <c r="B691">
        <v>2019</v>
      </c>
      <c r="C691" t="s">
        <v>394</v>
      </c>
      <c r="D691" t="s">
        <v>356</v>
      </c>
      <c r="E691">
        <v>204</v>
      </c>
      <c r="F691">
        <v>30</v>
      </c>
      <c r="G691">
        <v>12</v>
      </c>
      <c r="H691">
        <v>174</v>
      </c>
      <c r="I691">
        <v>201</v>
      </c>
      <c r="J691">
        <v>0.1470588235294118</v>
      </c>
      <c r="K691">
        <v>5.8823529411764712E-2</v>
      </c>
    </row>
    <row r="692" spans="1:11" customFormat="1" x14ac:dyDescent="0.25">
      <c r="A692" t="s">
        <v>479</v>
      </c>
      <c r="B692">
        <v>2019</v>
      </c>
      <c r="C692" t="s">
        <v>43</v>
      </c>
      <c r="D692" t="s">
        <v>356</v>
      </c>
      <c r="E692">
        <v>3451</v>
      </c>
      <c r="F692">
        <v>314</v>
      </c>
      <c r="G692">
        <v>92</v>
      </c>
      <c r="H692">
        <v>3137</v>
      </c>
      <c r="I692">
        <v>3273</v>
      </c>
      <c r="J692">
        <v>9.0988119385685309E-2</v>
      </c>
      <c r="K692">
        <v>2.6658939437844101E-2</v>
      </c>
    </row>
    <row r="693" spans="1:11" customFormat="1" x14ac:dyDescent="0.25">
      <c r="A693" t="s">
        <v>484</v>
      </c>
      <c r="B693">
        <v>2019</v>
      </c>
      <c r="C693" t="s">
        <v>187</v>
      </c>
      <c r="D693" t="s">
        <v>356</v>
      </c>
      <c r="E693">
        <v>43</v>
      </c>
      <c r="F693">
        <v>15</v>
      </c>
      <c r="G693">
        <v>1</v>
      </c>
      <c r="H693">
        <v>28</v>
      </c>
      <c r="I693">
        <v>38</v>
      </c>
      <c r="J693">
        <v>0.34883720930232559</v>
      </c>
      <c r="K693">
        <v>2.3255813953488368E-2</v>
      </c>
    </row>
    <row r="694" spans="1:11" customFormat="1" x14ac:dyDescent="0.25">
      <c r="A694" t="s">
        <v>489</v>
      </c>
      <c r="B694">
        <v>2019</v>
      </c>
      <c r="C694" t="s">
        <v>413</v>
      </c>
      <c r="D694" t="s">
        <v>356</v>
      </c>
      <c r="E694">
        <v>6160</v>
      </c>
      <c r="F694" t="s">
        <v>74</v>
      </c>
      <c r="G694" t="s">
        <v>74</v>
      </c>
      <c r="H694" t="s">
        <v>74</v>
      </c>
      <c r="I694">
        <v>5677</v>
      </c>
      <c r="J694" t="s">
        <v>74</v>
      </c>
      <c r="K694" t="s">
        <v>74</v>
      </c>
    </row>
    <row r="695" spans="1:11" customFormat="1" x14ac:dyDescent="0.25">
      <c r="A695" t="s">
        <v>495</v>
      </c>
      <c r="B695">
        <v>2019</v>
      </c>
      <c r="C695" t="s">
        <v>420</v>
      </c>
      <c r="D695" t="s">
        <v>356</v>
      </c>
      <c r="E695">
        <v>545</v>
      </c>
      <c r="F695">
        <v>53</v>
      </c>
      <c r="G695">
        <v>13</v>
      </c>
      <c r="H695">
        <v>492</v>
      </c>
      <c r="I695">
        <v>542</v>
      </c>
      <c r="J695">
        <v>9.7247706422018354E-2</v>
      </c>
      <c r="K695">
        <v>2.385321100917431E-2</v>
      </c>
    </row>
    <row r="696" spans="1:11" customFormat="1" x14ac:dyDescent="0.25">
      <c r="A696" t="s">
        <v>500</v>
      </c>
      <c r="B696">
        <v>2019</v>
      </c>
      <c r="C696" t="s">
        <v>426</v>
      </c>
      <c r="D696" t="s">
        <v>356</v>
      </c>
      <c r="E696">
        <v>236</v>
      </c>
      <c r="F696">
        <v>19</v>
      </c>
      <c r="G696">
        <v>18</v>
      </c>
      <c r="H696">
        <v>217</v>
      </c>
      <c r="I696">
        <v>232</v>
      </c>
      <c r="J696">
        <v>8.050847457627118E-2</v>
      </c>
      <c r="K696">
        <v>7.6271186440677971E-2</v>
      </c>
    </row>
    <row r="697" spans="1:11" customFormat="1" x14ac:dyDescent="0.25">
      <c r="A697" t="s">
        <v>506</v>
      </c>
      <c r="B697">
        <v>2019</v>
      </c>
      <c r="C697" t="s">
        <v>433</v>
      </c>
      <c r="D697" t="s">
        <v>356</v>
      </c>
      <c r="E697">
        <v>10</v>
      </c>
      <c r="F697">
        <v>2</v>
      </c>
      <c r="G697">
        <v>2</v>
      </c>
      <c r="H697">
        <v>8</v>
      </c>
      <c r="I697">
        <v>10</v>
      </c>
      <c r="J697">
        <v>0.2</v>
      </c>
      <c r="K697">
        <v>0.2</v>
      </c>
    </row>
    <row r="698" spans="1:11" customFormat="1" x14ac:dyDescent="0.25">
      <c r="A698" t="s">
        <v>441</v>
      </c>
      <c r="B698">
        <v>2019</v>
      </c>
      <c r="C698" t="s">
        <v>124</v>
      </c>
      <c r="D698" t="s">
        <v>95</v>
      </c>
      <c r="E698">
        <v>2260</v>
      </c>
      <c r="F698">
        <v>182</v>
      </c>
      <c r="G698" t="s">
        <v>74</v>
      </c>
      <c r="H698">
        <v>2078</v>
      </c>
      <c r="I698">
        <v>2235</v>
      </c>
      <c r="J698">
        <v>8.0530973451327439E-2</v>
      </c>
      <c r="K698" t="s">
        <v>74</v>
      </c>
    </row>
    <row r="699" spans="1:11" customFormat="1" x14ac:dyDescent="0.25">
      <c r="A699" t="s">
        <v>447</v>
      </c>
      <c r="B699">
        <v>2019</v>
      </c>
      <c r="C699" t="s">
        <v>123</v>
      </c>
      <c r="D699" t="s">
        <v>95</v>
      </c>
      <c r="E699">
        <v>2491</v>
      </c>
      <c r="F699">
        <v>250</v>
      </c>
      <c r="G699" t="s">
        <v>74</v>
      </c>
      <c r="H699">
        <v>2241</v>
      </c>
      <c r="I699">
        <v>2463</v>
      </c>
      <c r="J699">
        <v>0.1003613006824568</v>
      </c>
      <c r="K699" t="s">
        <v>74</v>
      </c>
    </row>
    <row r="700" spans="1:11" customFormat="1" x14ac:dyDescent="0.25">
      <c r="A700" t="s">
        <v>453</v>
      </c>
      <c r="B700">
        <v>2019</v>
      </c>
      <c r="C700" t="s">
        <v>369</v>
      </c>
      <c r="D700" t="s">
        <v>95</v>
      </c>
      <c r="E700">
        <v>690</v>
      </c>
      <c r="F700">
        <v>78</v>
      </c>
      <c r="G700">
        <v>62</v>
      </c>
      <c r="H700">
        <v>612</v>
      </c>
      <c r="I700">
        <v>685</v>
      </c>
      <c r="J700">
        <v>0.11304347826086961</v>
      </c>
      <c r="K700">
        <v>8.9855072463768115E-2</v>
      </c>
    </row>
    <row r="701" spans="1:11" customFormat="1" x14ac:dyDescent="0.25">
      <c r="A701" t="s">
        <v>459</v>
      </c>
      <c r="B701">
        <v>2019</v>
      </c>
      <c r="C701" t="s">
        <v>376</v>
      </c>
      <c r="D701" t="s">
        <v>95</v>
      </c>
      <c r="E701">
        <v>403</v>
      </c>
      <c r="F701">
        <v>54</v>
      </c>
      <c r="G701">
        <v>33</v>
      </c>
      <c r="H701">
        <v>349</v>
      </c>
      <c r="I701">
        <v>391</v>
      </c>
      <c r="J701">
        <v>0.13399503722084369</v>
      </c>
      <c r="K701">
        <v>8.1885856079404462E-2</v>
      </c>
    </row>
    <row r="702" spans="1:11" customFormat="1" x14ac:dyDescent="0.25">
      <c r="A702" t="s">
        <v>464</v>
      </c>
      <c r="B702">
        <v>2019</v>
      </c>
      <c r="C702" t="s">
        <v>382</v>
      </c>
      <c r="D702" t="s">
        <v>95</v>
      </c>
      <c r="E702">
        <v>215</v>
      </c>
      <c r="F702">
        <v>10</v>
      </c>
      <c r="G702">
        <v>7</v>
      </c>
      <c r="H702">
        <v>205</v>
      </c>
      <c r="I702">
        <v>209</v>
      </c>
      <c r="J702">
        <v>4.6511627906976737E-2</v>
      </c>
      <c r="K702">
        <v>3.255813953488372E-2</v>
      </c>
    </row>
    <row r="703" spans="1:11" customFormat="1" x14ac:dyDescent="0.25">
      <c r="A703" t="s">
        <v>468</v>
      </c>
      <c r="B703">
        <v>2019</v>
      </c>
      <c r="C703" t="s">
        <v>388</v>
      </c>
      <c r="D703" t="s">
        <v>95</v>
      </c>
      <c r="E703">
        <v>19</v>
      </c>
      <c r="F703">
        <v>5</v>
      </c>
      <c r="G703">
        <v>3</v>
      </c>
      <c r="H703">
        <v>14</v>
      </c>
      <c r="I703">
        <v>19</v>
      </c>
      <c r="J703">
        <v>0.26315789473684209</v>
      </c>
      <c r="K703">
        <v>0.15789473684210531</v>
      </c>
    </row>
    <row r="704" spans="1:11" customFormat="1" x14ac:dyDescent="0.25">
      <c r="A704" t="s">
        <v>473</v>
      </c>
      <c r="B704">
        <v>2019</v>
      </c>
      <c r="C704" t="s">
        <v>394</v>
      </c>
      <c r="D704" t="s">
        <v>95</v>
      </c>
      <c r="E704">
        <v>571</v>
      </c>
      <c r="F704">
        <v>64</v>
      </c>
      <c r="G704">
        <v>27</v>
      </c>
      <c r="H704">
        <v>507</v>
      </c>
      <c r="I704">
        <v>559</v>
      </c>
      <c r="J704">
        <v>0.11208406304728551</v>
      </c>
      <c r="K704">
        <v>4.7285464098073562E-2</v>
      </c>
    </row>
    <row r="705" spans="1:11" customFormat="1" x14ac:dyDescent="0.25">
      <c r="A705" t="s">
        <v>477</v>
      </c>
      <c r="B705">
        <v>2019</v>
      </c>
      <c r="C705" t="s">
        <v>400</v>
      </c>
      <c r="D705" t="s">
        <v>95</v>
      </c>
      <c r="E705">
        <v>6</v>
      </c>
      <c r="F705">
        <v>2</v>
      </c>
      <c r="G705">
        <v>1</v>
      </c>
      <c r="H705">
        <v>4</v>
      </c>
      <c r="I705">
        <v>6</v>
      </c>
      <c r="J705">
        <v>0.33333333333333331</v>
      </c>
      <c r="K705">
        <v>0.16666666666666671</v>
      </c>
    </row>
    <row r="706" spans="1:11" customFormat="1" x14ac:dyDescent="0.25">
      <c r="A706" t="s">
        <v>480</v>
      </c>
      <c r="B706">
        <v>2019</v>
      </c>
      <c r="C706" t="s">
        <v>43</v>
      </c>
      <c r="D706" t="s">
        <v>95</v>
      </c>
      <c r="E706">
        <v>6235</v>
      </c>
      <c r="F706">
        <v>525</v>
      </c>
      <c r="G706">
        <v>359</v>
      </c>
      <c r="H706">
        <v>5710</v>
      </c>
      <c r="I706">
        <v>6108</v>
      </c>
      <c r="J706">
        <v>8.4202085004009622E-2</v>
      </c>
      <c r="K706">
        <v>5.7578187650360872E-2</v>
      </c>
    </row>
    <row r="707" spans="1:11" customFormat="1" x14ac:dyDescent="0.25">
      <c r="A707" t="s">
        <v>485</v>
      </c>
      <c r="B707">
        <v>2019</v>
      </c>
      <c r="C707" t="s">
        <v>187</v>
      </c>
      <c r="D707" t="s">
        <v>95</v>
      </c>
      <c r="E707">
        <v>70</v>
      </c>
      <c r="F707">
        <v>8</v>
      </c>
      <c r="G707">
        <v>4</v>
      </c>
      <c r="H707">
        <v>62</v>
      </c>
      <c r="I707">
        <v>70</v>
      </c>
      <c r="J707">
        <v>0.1142857142857143</v>
      </c>
      <c r="K707">
        <v>5.7142857142857141E-2</v>
      </c>
    </row>
    <row r="708" spans="1:11" customFormat="1" x14ac:dyDescent="0.25">
      <c r="A708" t="s">
        <v>490</v>
      </c>
      <c r="B708">
        <v>2019</v>
      </c>
      <c r="C708" t="s">
        <v>413</v>
      </c>
      <c r="D708" t="s">
        <v>95</v>
      </c>
      <c r="E708">
        <v>18906</v>
      </c>
      <c r="F708" t="s">
        <v>74</v>
      </c>
      <c r="G708" t="s">
        <v>74</v>
      </c>
      <c r="H708" t="s">
        <v>74</v>
      </c>
      <c r="I708">
        <v>18166</v>
      </c>
      <c r="J708" t="s">
        <v>74</v>
      </c>
      <c r="K708" t="s">
        <v>74</v>
      </c>
    </row>
    <row r="709" spans="1:11" customFormat="1" x14ac:dyDescent="0.25">
      <c r="A709" t="s">
        <v>496</v>
      </c>
      <c r="B709">
        <v>2019</v>
      </c>
      <c r="C709" t="s">
        <v>420</v>
      </c>
      <c r="D709" t="s">
        <v>95</v>
      </c>
      <c r="E709">
        <v>5560</v>
      </c>
      <c r="F709">
        <v>354</v>
      </c>
      <c r="G709">
        <v>215</v>
      </c>
      <c r="H709">
        <v>5206</v>
      </c>
      <c r="I709">
        <v>5041</v>
      </c>
      <c r="J709">
        <v>6.3669064748201443E-2</v>
      </c>
      <c r="K709">
        <v>3.8669064748201441E-2</v>
      </c>
    </row>
    <row r="710" spans="1:11" customFormat="1" x14ac:dyDescent="0.25">
      <c r="A710" t="s">
        <v>501</v>
      </c>
      <c r="B710">
        <v>2019</v>
      </c>
      <c r="C710" t="s">
        <v>426</v>
      </c>
      <c r="D710" t="s">
        <v>95</v>
      </c>
      <c r="E710">
        <v>359</v>
      </c>
      <c r="F710">
        <v>39</v>
      </c>
      <c r="G710">
        <v>14</v>
      </c>
      <c r="H710">
        <v>320</v>
      </c>
      <c r="I710">
        <v>357</v>
      </c>
      <c r="J710">
        <v>0.1086350974930362</v>
      </c>
      <c r="K710">
        <v>3.8997214484679667E-2</v>
      </c>
    </row>
    <row r="711" spans="1:11" customFormat="1" x14ac:dyDescent="0.25">
      <c r="A711" t="s">
        <v>507</v>
      </c>
      <c r="B711">
        <v>2019</v>
      </c>
      <c r="C711" t="s">
        <v>433</v>
      </c>
      <c r="D711" t="s">
        <v>95</v>
      </c>
      <c r="E711">
        <v>27</v>
      </c>
      <c r="F711">
        <v>9</v>
      </c>
      <c r="G711">
        <v>3</v>
      </c>
      <c r="H711">
        <v>18</v>
      </c>
      <c r="I711">
        <v>23</v>
      </c>
      <c r="J711">
        <v>0.33333333333333331</v>
      </c>
      <c r="K711">
        <v>0.1111111111111111</v>
      </c>
    </row>
    <row r="712" spans="1:11" customFormat="1" x14ac:dyDescent="0.25">
      <c r="A712" t="s">
        <v>6505</v>
      </c>
      <c r="B712">
        <v>2019</v>
      </c>
      <c r="C712" t="s">
        <v>124</v>
      </c>
      <c r="D712" t="s">
        <v>98</v>
      </c>
      <c r="E712">
        <v>5562</v>
      </c>
      <c r="F712">
        <v>437</v>
      </c>
      <c r="G712">
        <v>245</v>
      </c>
      <c r="H712">
        <v>5125</v>
      </c>
      <c r="I712">
        <v>5221</v>
      </c>
      <c r="J712">
        <v>7.856886012225818E-2</v>
      </c>
      <c r="K712">
        <v>4.4048903272204253E-2</v>
      </c>
    </row>
    <row r="713" spans="1:11" customFormat="1" x14ac:dyDescent="0.25">
      <c r="A713" t="s">
        <v>6506</v>
      </c>
      <c r="B713">
        <v>2019</v>
      </c>
      <c r="C713" t="s">
        <v>123</v>
      </c>
      <c r="D713" t="s">
        <v>98</v>
      </c>
      <c r="E713">
        <v>5737</v>
      </c>
      <c r="F713">
        <v>349</v>
      </c>
      <c r="G713">
        <v>174</v>
      </c>
      <c r="H713">
        <v>5388</v>
      </c>
      <c r="I713">
        <v>5357</v>
      </c>
      <c r="J713">
        <v>6.0833188077392367E-2</v>
      </c>
      <c r="K713">
        <v>3.0329440474115388E-2</v>
      </c>
    </row>
    <row r="714" spans="1:11" customFormat="1" x14ac:dyDescent="0.25">
      <c r="A714" t="s">
        <v>6507</v>
      </c>
      <c r="B714">
        <v>2019</v>
      </c>
      <c r="C714" t="s">
        <v>369</v>
      </c>
      <c r="D714" t="s">
        <v>98</v>
      </c>
      <c r="E714">
        <v>1639</v>
      </c>
      <c r="F714">
        <v>103</v>
      </c>
      <c r="G714">
        <v>90</v>
      </c>
      <c r="H714">
        <v>1536</v>
      </c>
      <c r="I714">
        <v>1593</v>
      </c>
      <c r="J714">
        <v>6.2843197071384985E-2</v>
      </c>
      <c r="K714">
        <v>5.4911531421598533E-2</v>
      </c>
    </row>
    <row r="715" spans="1:11" customFormat="1" x14ac:dyDescent="0.25">
      <c r="A715" t="s">
        <v>6508</v>
      </c>
      <c r="B715">
        <v>2019</v>
      </c>
      <c r="C715" t="s">
        <v>376</v>
      </c>
      <c r="D715" t="s">
        <v>98</v>
      </c>
      <c r="E715">
        <v>917</v>
      </c>
      <c r="F715">
        <v>57</v>
      </c>
      <c r="G715">
        <v>34</v>
      </c>
      <c r="H715">
        <v>860</v>
      </c>
      <c r="I715">
        <v>896</v>
      </c>
      <c r="J715">
        <v>6.2159214830970547E-2</v>
      </c>
      <c r="K715">
        <v>3.7077426390403491E-2</v>
      </c>
    </row>
    <row r="716" spans="1:11" customFormat="1" x14ac:dyDescent="0.25">
      <c r="A716" t="s">
        <v>6509</v>
      </c>
      <c r="B716">
        <v>2019</v>
      </c>
      <c r="C716" t="s">
        <v>382</v>
      </c>
      <c r="D716" t="s">
        <v>98</v>
      </c>
      <c r="E716">
        <v>752</v>
      </c>
      <c r="F716">
        <v>43</v>
      </c>
      <c r="G716">
        <v>41</v>
      </c>
      <c r="H716">
        <v>709</v>
      </c>
      <c r="I716">
        <v>736</v>
      </c>
      <c r="J716">
        <v>5.7180851063829793E-2</v>
      </c>
      <c r="K716">
        <v>5.4521276595744683E-2</v>
      </c>
    </row>
    <row r="717" spans="1:11" customFormat="1" x14ac:dyDescent="0.25">
      <c r="A717" t="s">
        <v>6510</v>
      </c>
      <c r="B717">
        <v>2019</v>
      </c>
      <c r="C717" t="s">
        <v>388</v>
      </c>
      <c r="D717" t="s">
        <v>98</v>
      </c>
      <c r="E717">
        <v>44</v>
      </c>
      <c r="F717">
        <v>11</v>
      </c>
      <c r="G717">
        <v>9</v>
      </c>
      <c r="H717">
        <v>33</v>
      </c>
      <c r="I717">
        <v>44</v>
      </c>
      <c r="J717">
        <v>0.25</v>
      </c>
      <c r="K717">
        <v>0.20454545454545461</v>
      </c>
    </row>
    <row r="718" spans="1:11" customFormat="1" x14ac:dyDescent="0.25">
      <c r="A718" t="s">
        <v>6511</v>
      </c>
      <c r="B718">
        <v>2019</v>
      </c>
      <c r="C718" t="s">
        <v>394</v>
      </c>
      <c r="D718" t="s">
        <v>98</v>
      </c>
      <c r="E718">
        <v>1329</v>
      </c>
      <c r="F718">
        <v>80</v>
      </c>
      <c r="G718">
        <v>46</v>
      </c>
      <c r="H718">
        <v>1249</v>
      </c>
      <c r="I718">
        <v>1284</v>
      </c>
      <c r="J718">
        <v>6.019563581640331E-2</v>
      </c>
      <c r="K718">
        <v>3.4612490594431902E-2</v>
      </c>
    </row>
    <row r="719" spans="1:11" customFormat="1" x14ac:dyDescent="0.25">
      <c r="A719" t="s">
        <v>6512</v>
      </c>
      <c r="B719">
        <v>2019</v>
      </c>
      <c r="C719" t="s">
        <v>400</v>
      </c>
      <c r="D719" t="s">
        <v>98</v>
      </c>
      <c r="E719">
        <v>44</v>
      </c>
      <c r="F719" t="s">
        <v>74</v>
      </c>
      <c r="G719" t="s">
        <v>74</v>
      </c>
      <c r="H719" t="s">
        <v>74</v>
      </c>
      <c r="I719" t="s">
        <v>74</v>
      </c>
      <c r="J719" t="s">
        <v>74</v>
      </c>
      <c r="K719" t="s">
        <v>74</v>
      </c>
    </row>
    <row r="720" spans="1:11" customFormat="1" x14ac:dyDescent="0.25">
      <c r="A720" t="s">
        <v>6513</v>
      </c>
      <c r="B720">
        <v>2019</v>
      </c>
      <c r="C720" t="s">
        <v>43</v>
      </c>
      <c r="D720" t="s">
        <v>98</v>
      </c>
      <c r="E720">
        <v>16311</v>
      </c>
      <c r="F720" t="s">
        <v>74</v>
      </c>
      <c r="G720">
        <v>502</v>
      </c>
      <c r="H720" t="s">
        <v>74</v>
      </c>
      <c r="I720">
        <v>15362</v>
      </c>
      <c r="J720" t="s">
        <v>74</v>
      </c>
      <c r="K720" t="s">
        <v>74</v>
      </c>
    </row>
    <row r="721" spans="1:11" customFormat="1" x14ac:dyDescent="0.25">
      <c r="A721" t="s">
        <v>6514</v>
      </c>
      <c r="B721">
        <v>2019</v>
      </c>
      <c r="C721" t="s">
        <v>187</v>
      </c>
      <c r="D721" t="s">
        <v>98</v>
      </c>
      <c r="E721">
        <v>198</v>
      </c>
      <c r="F721">
        <v>12</v>
      </c>
      <c r="G721" t="s">
        <v>74</v>
      </c>
      <c r="H721">
        <v>186</v>
      </c>
      <c r="I721">
        <v>195</v>
      </c>
      <c r="J721">
        <v>6.0606060606060608E-2</v>
      </c>
      <c r="K721" t="s">
        <v>74</v>
      </c>
    </row>
    <row r="722" spans="1:11" customFormat="1" x14ac:dyDescent="0.25">
      <c r="A722" t="s">
        <v>6515</v>
      </c>
      <c r="B722">
        <v>2019</v>
      </c>
      <c r="C722" t="s">
        <v>413</v>
      </c>
      <c r="D722" t="s">
        <v>98</v>
      </c>
      <c r="E722">
        <v>43744</v>
      </c>
      <c r="F722" t="s">
        <v>74</v>
      </c>
      <c r="G722" t="s">
        <v>74</v>
      </c>
      <c r="H722" t="s">
        <v>74</v>
      </c>
      <c r="I722">
        <v>32333</v>
      </c>
      <c r="J722" t="s">
        <v>74</v>
      </c>
      <c r="K722" t="s">
        <v>74</v>
      </c>
    </row>
    <row r="723" spans="1:11" customFormat="1" x14ac:dyDescent="0.25">
      <c r="A723" t="s">
        <v>6516</v>
      </c>
      <c r="B723">
        <v>2019</v>
      </c>
      <c r="C723" t="s">
        <v>420</v>
      </c>
      <c r="D723" t="s">
        <v>98</v>
      </c>
      <c r="E723">
        <v>9460</v>
      </c>
      <c r="F723" t="s">
        <v>74</v>
      </c>
      <c r="G723" t="s">
        <v>74</v>
      </c>
      <c r="H723" t="s">
        <v>74</v>
      </c>
      <c r="I723" t="s">
        <v>74</v>
      </c>
      <c r="J723" t="s">
        <v>74</v>
      </c>
      <c r="K723" t="s">
        <v>74</v>
      </c>
    </row>
    <row r="724" spans="1:11" customFormat="1" x14ac:dyDescent="0.25">
      <c r="A724" t="s">
        <v>6517</v>
      </c>
      <c r="B724">
        <v>2019</v>
      </c>
      <c r="C724" t="s">
        <v>426</v>
      </c>
      <c r="D724" t="s">
        <v>98</v>
      </c>
      <c r="E724">
        <v>1685</v>
      </c>
      <c r="F724">
        <v>116</v>
      </c>
      <c r="G724">
        <v>86</v>
      </c>
      <c r="H724">
        <v>1569</v>
      </c>
      <c r="I724">
        <v>1645</v>
      </c>
      <c r="J724">
        <v>6.8842729970326408E-2</v>
      </c>
      <c r="K724">
        <v>5.1038575667655788E-2</v>
      </c>
    </row>
    <row r="725" spans="1:11" customFormat="1" x14ac:dyDescent="0.25">
      <c r="A725" t="s">
        <v>6518</v>
      </c>
      <c r="B725">
        <v>2019</v>
      </c>
      <c r="C725" t="s">
        <v>433</v>
      </c>
      <c r="D725" t="s">
        <v>98</v>
      </c>
      <c r="E725">
        <v>66</v>
      </c>
      <c r="F725" t="s">
        <v>74</v>
      </c>
      <c r="G725" t="s">
        <v>74</v>
      </c>
      <c r="H725" t="s">
        <v>74</v>
      </c>
      <c r="I725" t="s">
        <v>74</v>
      </c>
      <c r="J725" t="s">
        <v>74</v>
      </c>
      <c r="K725" t="s">
        <v>74</v>
      </c>
    </row>
    <row r="726" spans="1:11" customFormat="1" x14ac:dyDescent="0.25">
      <c r="A726" t="s">
        <v>442</v>
      </c>
      <c r="B726">
        <v>2019</v>
      </c>
      <c r="C726" t="s">
        <v>124</v>
      </c>
      <c r="D726" t="s">
        <v>102</v>
      </c>
      <c r="E726">
        <v>3086</v>
      </c>
      <c r="F726">
        <v>270</v>
      </c>
      <c r="G726">
        <v>149</v>
      </c>
      <c r="H726">
        <v>2816</v>
      </c>
      <c r="I726">
        <v>3027</v>
      </c>
      <c r="J726">
        <v>8.7491898898250167E-2</v>
      </c>
      <c r="K726">
        <v>4.8282566429034349E-2</v>
      </c>
    </row>
    <row r="727" spans="1:11" customFormat="1" x14ac:dyDescent="0.25">
      <c r="A727" t="s">
        <v>448</v>
      </c>
      <c r="B727">
        <v>2019</v>
      </c>
      <c r="C727" t="s">
        <v>123</v>
      </c>
      <c r="D727" t="s">
        <v>102</v>
      </c>
      <c r="E727">
        <v>3915</v>
      </c>
      <c r="F727">
        <v>326</v>
      </c>
      <c r="G727">
        <v>176</v>
      </c>
      <c r="H727">
        <v>3589</v>
      </c>
      <c r="I727">
        <v>3885</v>
      </c>
      <c r="J727">
        <v>8.3269476372924645E-2</v>
      </c>
      <c r="K727">
        <v>4.4955300127713919E-2</v>
      </c>
    </row>
    <row r="728" spans="1:11" customFormat="1" x14ac:dyDescent="0.25">
      <c r="A728" t="s">
        <v>454</v>
      </c>
      <c r="B728">
        <v>2019</v>
      </c>
      <c r="C728" t="s">
        <v>369</v>
      </c>
      <c r="D728" t="s">
        <v>102</v>
      </c>
      <c r="E728">
        <v>814</v>
      </c>
      <c r="F728">
        <v>104</v>
      </c>
      <c r="G728">
        <v>64</v>
      </c>
      <c r="H728">
        <v>710</v>
      </c>
      <c r="I728">
        <v>813</v>
      </c>
      <c r="J728">
        <v>0.12776412776412779</v>
      </c>
      <c r="K728">
        <v>7.8624078624078622E-2</v>
      </c>
    </row>
    <row r="729" spans="1:11" customFormat="1" x14ac:dyDescent="0.25">
      <c r="A729" t="s">
        <v>460</v>
      </c>
      <c r="B729">
        <v>2019</v>
      </c>
      <c r="C729" t="s">
        <v>376</v>
      </c>
      <c r="D729" t="s">
        <v>102</v>
      </c>
      <c r="E729">
        <v>578</v>
      </c>
      <c r="F729">
        <v>46</v>
      </c>
      <c r="G729">
        <v>8</v>
      </c>
      <c r="H729">
        <v>532</v>
      </c>
      <c r="I729">
        <v>576</v>
      </c>
      <c r="J729">
        <v>7.9584775086505188E-2</v>
      </c>
      <c r="K729">
        <v>1.384083044982699E-2</v>
      </c>
    </row>
    <row r="730" spans="1:11" customFormat="1" x14ac:dyDescent="0.25">
      <c r="A730" t="s">
        <v>465</v>
      </c>
      <c r="B730">
        <v>2019</v>
      </c>
      <c r="C730" t="s">
        <v>382</v>
      </c>
      <c r="D730" t="s">
        <v>102</v>
      </c>
      <c r="E730">
        <v>300</v>
      </c>
      <c r="F730">
        <v>24</v>
      </c>
      <c r="G730">
        <v>23</v>
      </c>
      <c r="H730">
        <v>276</v>
      </c>
      <c r="I730">
        <v>293</v>
      </c>
      <c r="J730">
        <v>0.08</v>
      </c>
      <c r="K730">
        <v>7.6666666666666661E-2</v>
      </c>
    </row>
    <row r="731" spans="1:11" customFormat="1" x14ac:dyDescent="0.25">
      <c r="A731" t="s">
        <v>474</v>
      </c>
      <c r="B731">
        <v>2019</v>
      </c>
      <c r="C731" t="s">
        <v>394</v>
      </c>
      <c r="D731" t="s">
        <v>102</v>
      </c>
      <c r="E731">
        <v>754</v>
      </c>
      <c r="F731" t="s">
        <v>74</v>
      </c>
      <c r="G731">
        <v>45</v>
      </c>
      <c r="H731" t="s">
        <v>74</v>
      </c>
      <c r="I731" t="s">
        <v>74</v>
      </c>
      <c r="J731" t="s">
        <v>74</v>
      </c>
      <c r="K731" t="s">
        <v>74</v>
      </c>
    </row>
    <row r="732" spans="1:11" customFormat="1" x14ac:dyDescent="0.25">
      <c r="A732" t="s">
        <v>481</v>
      </c>
      <c r="B732">
        <v>2019</v>
      </c>
      <c r="C732" t="s">
        <v>43</v>
      </c>
      <c r="D732" t="s">
        <v>102</v>
      </c>
      <c r="E732">
        <v>9532</v>
      </c>
      <c r="F732">
        <v>762</v>
      </c>
      <c r="G732">
        <v>359</v>
      </c>
      <c r="H732">
        <v>8770</v>
      </c>
      <c r="I732">
        <v>9082</v>
      </c>
      <c r="J732">
        <v>7.9941250524548882E-2</v>
      </c>
      <c r="K732">
        <v>3.7662610155266472E-2</v>
      </c>
    </row>
    <row r="733" spans="1:11" customFormat="1" x14ac:dyDescent="0.25">
      <c r="A733" t="s">
        <v>486</v>
      </c>
      <c r="B733">
        <v>2019</v>
      </c>
      <c r="C733" t="s">
        <v>187</v>
      </c>
      <c r="D733" t="s">
        <v>102</v>
      </c>
      <c r="E733">
        <v>104</v>
      </c>
      <c r="F733">
        <v>26</v>
      </c>
      <c r="G733">
        <v>8</v>
      </c>
      <c r="H733">
        <v>78</v>
      </c>
      <c r="I733">
        <v>97</v>
      </c>
      <c r="J733">
        <v>0.25</v>
      </c>
      <c r="K733">
        <v>7.6923076923076927E-2</v>
      </c>
    </row>
    <row r="734" spans="1:11" customFormat="1" x14ac:dyDescent="0.25">
      <c r="A734" t="s">
        <v>491</v>
      </c>
      <c r="B734">
        <v>2019</v>
      </c>
      <c r="C734" t="s">
        <v>413</v>
      </c>
      <c r="D734" t="s">
        <v>102</v>
      </c>
      <c r="E734">
        <v>25305</v>
      </c>
      <c r="F734" t="s">
        <v>74</v>
      </c>
      <c r="G734" t="s">
        <v>74</v>
      </c>
      <c r="H734" t="s">
        <v>74</v>
      </c>
      <c r="I734">
        <v>18511</v>
      </c>
      <c r="J734" t="s">
        <v>74</v>
      </c>
      <c r="K734" t="s">
        <v>74</v>
      </c>
    </row>
    <row r="735" spans="1:11" customFormat="1" x14ac:dyDescent="0.25">
      <c r="A735" t="s">
        <v>497</v>
      </c>
      <c r="B735">
        <v>2019</v>
      </c>
      <c r="C735" t="s">
        <v>420</v>
      </c>
      <c r="D735" t="s">
        <v>102</v>
      </c>
      <c r="E735">
        <v>5424</v>
      </c>
      <c r="F735">
        <v>291</v>
      </c>
      <c r="G735">
        <v>429</v>
      </c>
      <c r="H735">
        <v>5133</v>
      </c>
      <c r="I735" t="s">
        <v>74</v>
      </c>
      <c r="J735">
        <v>5.3650442477876113E-2</v>
      </c>
      <c r="K735">
        <v>7.9092920353982299E-2</v>
      </c>
    </row>
    <row r="736" spans="1:11" customFormat="1" x14ac:dyDescent="0.25">
      <c r="A736" t="s">
        <v>502</v>
      </c>
      <c r="B736">
        <v>2019</v>
      </c>
      <c r="C736" t="s">
        <v>426</v>
      </c>
      <c r="D736" t="s">
        <v>102</v>
      </c>
      <c r="E736">
        <v>746</v>
      </c>
      <c r="F736">
        <v>54</v>
      </c>
      <c r="G736">
        <v>50</v>
      </c>
      <c r="H736">
        <v>692</v>
      </c>
      <c r="I736">
        <v>738</v>
      </c>
      <c r="J736">
        <v>7.2386058981233251E-2</v>
      </c>
      <c r="K736">
        <v>6.7024128686327081E-2</v>
      </c>
    </row>
    <row r="737" spans="1:11" customFormat="1" x14ac:dyDescent="0.25">
      <c r="A737" t="s">
        <v>508</v>
      </c>
      <c r="B737">
        <v>2019</v>
      </c>
      <c r="C737" t="s">
        <v>433</v>
      </c>
      <c r="D737" t="s">
        <v>102</v>
      </c>
      <c r="E737">
        <v>52</v>
      </c>
      <c r="F737" t="s">
        <v>74</v>
      </c>
      <c r="G737" t="s">
        <v>74</v>
      </c>
      <c r="H737" t="s">
        <v>74</v>
      </c>
      <c r="I737" t="s">
        <v>74</v>
      </c>
      <c r="J737" t="s">
        <v>74</v>
      </c>
      <c r="K737" t="s">
        <v>74</v>
      </c>
    </row>
    <row r="738" spans="1:11" customFormat="1" x14ac:dyDescent="0.25">
      <c r="A738" t="s">
        <v>443</v>
      </c>
      <c r="B738">
        <v>2019</v>
      </c>
      <c r="C738" t="s">
        <v>124</v>
      </c>
      <c r="D738" t="s">
        <v>42</v>
      </c>
      <c r="E738">
        <v>35907</v>
      </c>
      <c r="F738">
        <v>2459</v>
      </c>
      <c r="G738">
        <v>2101</v>
      </c>
      <c r="H738">
        <v>33448</v>
      </c>
      <c r="I738">
        <v>34372</v>
      </c>
      <c r="J738">
        <v>6.8482468599437435E-2</v>
      </c>
      <c r="K738">
        <v>5.8512267802935357E-2</v>
      </c>
    </row>
    <row r="739" spans="1:11" customFormat="1" x14ac:dyDescent="0.25">
      <c r="A739" t="s">
        <v>449</v>
      </c>
      <c r="B739">
        <v>2019</v>
      </c>
      <c r="C739" t="s">
        <v>123</v>
      </c>
      <c r="D739" t="s">
        <v>42</v>
      </c>
      <c r="E739">
        <v>38041</v>
      </c>
      <c r="F739">
        <v>3253</v>
      </c>
      <c r="G739">
        <v>2476</v>
      </c>
      <c r="H739">
        <v>34788</v>
      </c>
      <c r="I739">
        <v>35516</v>
      </c>
      <c r="J739">
        <v>8.5512999132514922E-2</v>
      </c>
      <c r="K739">
        <v>6.5087668568123869E-2</v>
      </c>
    </row>
    <row r="740" spans="1:11" customFormat="1" x14ac:dyDescent="0.25">
      <c r="A740" t="s">
        <v>455</v>
      </c>
      <c r="B740">
        <v>2019</v>
      </c>
      <c r="C740" t="s">
        <v>369</v>
      </c>
      <c r="D740" t="s">
        <v>42</v>
      </c>
      <c r="E740">
        <v>12995</v>
      </c>
      <c r="F740">
        <v>540</v>
      </c>
      <c r="G740">
        <v>728</v>
      </c>
      <c r="H740">
        <v>12455</v>
      </c>
      <c r="I740" t="s">
        <v>74</v>
      </c>
      <c r="J740">
        <v>4.1554444016929593E-2</v>
      </c>
      <c r="K740">
        <v>5.6021546748749519E-2</v>
      </c>
    </row>
    <row r="741" spans="1:11" customFormat="1" x14ac:dyDescent="0.25">
      <c r="A741" t="s">
        <v>461</v>
      </c>
      <c r="B741">
        <v>2019</v>
      </c>
      <c r="C741" t="s">
        <v>376</v>
      </c>
      <c r="D741" t="s">
        <v>42</v>
      </c>
      <c r="E741">
        <v>8019</v>
      </c>
      <c r="F741">
        <v>536</v>
      </c>
      <c r="G741">
        <v>570</v>
      </c>
      <c r="H741">
        <v>7483</v>
      </c>
      <c r="I741">
        <v>7749</v>
      </c>
      <c r="J741">
        <v>6.6841252026437217E-2</v>
      </c>
      <c r="K741">
        <v>7.1081182192293299E-2</v>
      </c>
    </row>
    <row r="742" spans="1:11" customFormat="1" x14ac:dyDescent="0.25">
      <c r="A742" t="s">
        <v>466</v>
      </c>
      <c r="B742">
        <v>2019</v>
      </c>
      <c r="C742" t="s">
        <v>382</v>
      </c>
      <c r="D742" t="s">
        <v>42</v>
      </c>
      <c r="E742">
        <v>5771</v>
      </c>
      <c r="F742">
        <v>366</v>
      </c>
      <c r="G742">
        <v>374</v>
      </c>
      <c r="H742">
        <v>5405</v>
      </c>
      <c r="I742">
        <v>5674</v>
      </c>
      <c r="J742">
        <v>6.3420551031017153E-2</v>
      </c>
      <c r="K742">
        <v>6.4806792583607692E-2</v>
      </c>
    </row>
    <row r="743" spans="1:11" customFormat="1" x14ac:dyDescent="0.25">
      <c r="A743" t="s">
        <v>470</v>
      </c>
      <c r="B743">
        <v>2019</v>
      </c>
      <c r="C743" t="s">
        <v>391</v>
      </c>
      <c r="D743" t="s">
        <v>42</v>
      </c>
      <c r="E743">
        <v>743</v>
      </c>
      <c r="F743">
        <v>59</v>
      </c>
      <c r="G743">
        <v>83</v>
      </c>
      <c r="H743">
        <v>684</v>
      </c>
      <c r="I743">
        <v>728</v>
      </c>
      <c r="J743">
        <v>7.9407806191117092E-2</v>
      </c>
      <c r="K743">
        <v>0.1117092866756393</v>
      </c>
    </row>
    <row r="744" spans="1:11" customFormat="1" x14ac:dyDescent="0.25">
      <c r="A744" t="s">
        <v>475</v>
      </c>
      <c r="B744">
        <v>2019</v>
      </c>
      <c r="C744" t="s">
        <v>394</v>
      </c>
      <c r="D744" t="s">
        <v>42</v>
      </c>
      <c r="E744">
        <v>9508</v>
      </c>
      <c r="F744">
        <v>858</v>
      </c>
      <c r="G744">
        <v>784</v>
      </c>
      <c r="H744">
        <v>8650</v>
      </c>
      <c r="I744">
        <v>9061</v>
      </c>
      <c r="J744">
        <v>9.0239798064787546E-2</v>
      </c>
      <c r="K744">
        <v>8.2456878418174173E-2</v>
      </c>
    </row>
    <row r="745" spans="1:11" customFormat="1" x14ac:dyDescent="0.25">
      <c r="A745" t="s">
        <v>482</v>
      </c>
      <c r="B745">
        <v>2019</v>
      </c>
      <c r="C745" t="s">
        <v>43</v>
      </c>
      <c r="D745" t="s">
        <v>42</v>
      </c>
      <c r="E745">
        <v>103877</v>
      </c>
      <c r="F745">
        <v>6275</v>
      </c>
      <c r="G745">
        <v>4963</v>
      </c>
      <c r="H745">
        <v>97602</v>
      </c>
      <c r="I745">
        <v>97575</v>
      </c>
      <c r="J745">
        <v>6.0407982517785459E-2</v>
      </c>
      <c r="K745">
        <v>4.777766011725406E-2</v>
      </c>
    </row>
    <row r="746" spans="1:11" customFormat="1" x14ac:dyDescent="0.25">
      <c r="A746" t="s">
        <v>487</v>
      </c>
      <c r="B746">
        <v>2019</v>
      </c>
      <c r="C746" t="s">
        <v>187</v>
      </c>
      <c r="D746" t="s">
        <v>42</v>
      </c>
      <c r="E746">
        <v>1704</v>
      </c>
      <c r="F746">
        <v>152</v>
      </c>
      <c r="G746">
        <v>113</v>
      </c>
      <c r="H746">
        <v>1552</v>
      </c>
      <c r="I746">
        <v>1612</v>
      </c>
      <c r="J746">
        <v>8.9201877934272297E-2</v>
      </c>
      <c r="K746">
        <v>6.6314553990610328E-2</v>
      </c>
    </row>
    <row r="747" spans="1:11" customFormat="1" x14ac:dyDescent="0.25">
      <c r="A747" t="s">
        <v>492</v>
      </c>
      <c r="B747">
        <v>2019</v>
      </c>
      <c r="C747" t="s">
        <v>413</v>
      </c>
      <c r="D747" t="s">
        <v>42</v>
      </c>
      <c r="E747">
        <v>300680</v>
      </c>
      <c r="F747" t="s">
        <v>74</v>
      </c>
      <c r="G747" t="s">
        <v>74</v>
      </c>
      <c r="H747" t="s">
        <v>74</v>
      </c>
      <c r="I747">
        <v>273617</v>
      </c>
      <c r="J747" t="s">
        <v>74</v>
      </c>
      <c r="K747" t="s">
        <v>74</v>
      </c>
    </row>
    <row r="748" spans="1:11" customFormat="1" x14ac:dyDescent="0.25">
      <c r="A748" t="s">
        <v>498</v>
      </c>
      <c r="B748">
        <v>2019</v>
      </c>
      <c r="C748" t="s">
        <v>420</v>
      </c>
      <c r="D748" t="s">
        <v>42</v>
      </c>
      <c r="E748">
        <v>72695</v>
      </c>
      <c r="F748">
        <v>5173</v>
      </c>
      <c r="G748">
        <v>4252</v>
      </c>
      <c r="H748">
        <v>67522</v>
      </c>
      <c r="I748">
        <v>70217</v>
      </c>
      <c r="J748">
        <v>7.116032739528165E-2</v>
      </c>
      <c r="K748">
        <v>5.8490955361441638E-2</v>
      </c>
    </row>
    <row r="749" spans="1:11" customFormat="1" x14ac:dyDescent="0.25">
      <c r="A749" t="s">
        <v>503</v>
      </c>
      <c r="B749">
        <v>2019</v>
      </c>
      <c r="C749" t="s">
        <v>426</v>
      </c>
      <c r="D749" t="s">
        <v>42</v>
      </c>
      <c r="E749">
        <v>10940</v>
      </c>
      <c r="F749">
        <v>736</v>
      </c>
      <c r="G749">
        <v>592</v>
      </c>
      <c r="H749">
        <v>10204</v>
      </c>
      <c r="I749">
        <v>10637</v>
      </c>
      <c r="J749">
        <v>6.7276051188299824E-2</v>
      </c>
      <c r="K749">
        <v>5.4113345521023773E-2</v>
      </c>
    </row>
    <row r="750" spans="1:11" customFormat="1" x14ac:dyDescent="0.25">
      <c r="A750" t="s">
        <v>509</v>
      </c>
      <c r="B750">
        <v>2019</v>
      </c>
      <c r="C750" t="s">
        <v>433</v>
      </c>
      <c r="D750" t="s">
        <v>42</v>
      </c>
      <c r="E750">
        <v>480</v>
      </c>
      <c r="F750">
        <v>115</v>
      </c>
      <c r="G750">
        <v>76</v>
      </c>
      <c r="H750">
        <v>365</v>
      </c>
      <c r="I750">
        <v>476</v>
      </c>
      <c r="J750">
        <v>0.23958333333333329</v>
      </c>
      <c r="K750">
        <v>0.1583333333333333</v>
      </c>
    </row>
    <row r="751" spans="1:11" customFormat="1" x14ac:dyDescent="0.25">
      <c r="A751" t="s">
        <v>444</v>
      </c>
      <c r="B751">
        <v>2019</v>
      </c>
      <c r="C751" t="s">
        <v>124</v>
      </c>
      <c r="D751" t="s">
        <v>361</v>
      </c>
      <c r="E751">
        <v>1349</v>
      </c>
      <c r="F751">
        <v>105</v>
      </c>
      <c r="G751">
        <v>92</v>
      </c>
      <c r="H751">
        <v>1244</v>
      </c>
      <c r="I751">
        <v>1308</v>
      </c>
      <c r="J751">
        <v>7.783543365455893E-2</v>
      </c>
      <c r="K751">
        <v>6.8198665678280201E-2</v>
      </c>
    </row>
    <row r="752" spans="1:11" customFormat="1" x14ac:dyDescent="0.25">
      <c r="A752" t="s">
        <v>450</v>
      </c>
      <c r="B752">
        <v>2019</v>
      </c>
      <c r="C752" t="s">
        <v>123</v>
      </c>
      <c r="D752" t="s">
        <v>361</v>
      </c>
      <c r="E752">
        <v>2827</v>
      </c>
      <c r="F752" t="s">
        <v>74</v>
      </c>
      <c r="G752">
        <v>143</v>
      </c>
      <c r="H752" t="s">
        <v>74</v>
      </c>
      <c r="I752">
        <v>2680</v>
      </c>
      <c r="J752" t="s">
        <v>74</v>
      </c>
      <c r="K752" t="s">
        <v>74</v>
      </c>
    </row>
    <row r="753" spans="1:11" customFormat="1" x14ac:dyDescent="0.25">
      <c r="A753" t="s">
        <v>456</v>
      </c>
      <c r="B753">
        <v>2019</v>
      </c>
      <c r="C753" t="s">
        <v>369</v>
      </c>
      <c r="D753" t="s">
        <v>361</v>
      </c>
      <c r="E753">
        <v>1064</v>
      </c>
      <c r="F753">
        <v>86</v>
      </c>
      <c r="G753">
        <v>90</v>
      </c>
      <c r="H753">
        <v>978</v>
      </c>
      <c r="I753">
        <v>968</v>
      </c>
      <c r="J753">
        <v>8.0827067669172928E-2</v>
      </c>
      <c r="K753">
        <v>8.4586466165413529E-2</v>
      </c>
    </row>
    <row r="754" spans="1:11" customFormat="1" x14ac:dyDescent="0.25">
      <c r="A754" t="s">
        <v>493</v>
      </c>
      <c r="B754">
        <v>2019</v>
      </c>
      <c r="C754" t="s">
        <v>413</v>
      </c>
      <c r="D754" t="s">
        <v>361</v>
      </c>
      <c r="E754">
        <v>6050</v>
      </c>
      <c r="F754" t="s">
        <v>74</v>
      </c>
      <c r="G754" t="s">
        <v>74</v>
      </c>
      <c r="H754" t="s">
        <v>74</v>
      </c>
      <c r="I754">
        <v>5668</v>
      </c>
      <c r="J754" t="s">
        <v>74</v>
      </c>
      <c r="K754" t="s">
        <v>74</v>
      </c>
    </row>
    <row r="755" spans="1:11" customFormat="1" x14ac:dyDescent="0.25">
      <c r="A755" t="s">
        <v>504</v>
      </c>
      <c r="B755">
        <v>2019</v>
      </c>
      <c r="C755" t="s">
        <v>426</v>
      </c>
      <c r="D755" t="s">
        <v>361</v>
      </c>
      <c r="E755">
        <v>802</v>
      </c>
      <c r="F755">
        <v>35</v>
      </c>
      <c r="G755">
        <v>54</v>
      </c>
      <c r="H755">
        <v>767</v>
      </c>
      <c r="I755">
        <v>712</v>
      </c>
      <c r="J755">
        <v>4.3640897755610968E-2</v>
      </c>
      <c r="K755">
        <v>6.7331670822942641E-2</v>
      </c>
    </row>
    <row r="756" spans="1:11" customFormat="1" x14ac:dyDescent="0.25">
      <c r="A756" t="s">
        <v>510</v>
      </c>
      <c r="B756">
        <v>2019</v>
      </c>
      <c r="C756" t="s">
        <v>433</v>
      </c>
      <c r="D756" t="s">
        <v>361</v>
      </c>
      <c r="E756">
        <v>8</v>
      </c>
      <c r="F756" t="s">
        <v>74</v>
      </c>
      <c r="G756" t="s">
        <v>74</v>
      </c>
      <c r="H756" t="s">
        <v>74</v>
      </c>
      <c r="I756" t="s">
        <v>74</v>
      </c>
      <c r="J756" t="s">
        <v>74</v>
      </c>
      <c r="K756" t="s">
        <v>74</v>
      </c>
    </row>
    <row r="757" spans="1:11" customFormat="1" x14ac:dyDescent="0.25">
      <c r="A757" t="s">
        <v>6519</v>
      </c>
      <c r="B757">
        <v>2019</v>
      </c>
      <c r="C757" t="s">
        <v>124</v>
      </c>
      <c r="D757" t="s">
        <v>889</v>
      </c>
      <c r="E757">
        <v>5606</v>
      </c>
      <c r="F757" t="s">
        <v>74</v>
      </c>
      <c r="G757" t="s">
        <v>74</v>
      </c>
      <c r="H757" t="s">
        <v>74</v>
      </c>
      <c r="I757" t="s">
        <v>74</v>
      </c>
      <c r="J757" t="s">
        <v>74</v>
      </c>
      <c r="K757" t="s">
        <v>74</v>
      </c>
    </row>
    <row r="758" spans="1:11" customFormat="1" x14ac:dyDescent="0.25">
      <c r="A758" t="s">
        <v>6520</v>
      </c>
      <c r="B758">
        <v>2019</v>
      </c>
      <c r="C758" t="s">
        <v>123</v>
      </c>
      <c r="D758" t="s">
        <v>889</v>
      </c>
      <c r="E758">
        <v>6070</v>
      </c>
      <c r="F758" t="s">
        <v>74</v>
      </c>
      <c r="G758" t="s">
        <v>74</v>
      </c>
      <c r="H758" t="s">
        <v>74</v>
      </c>
      <c r="I758" t="s">
        <v>74</v>
      </c>
      <c r="J758" t="s">
        <v>74</v>
      </c>
      <c r="K758" t="s">
        <v>74</v>
      </c>
    </row>
    <row r="759" spans="1:11" customFormat="1" x14ac:dyDescent="0.25">
      <c r="A759" t="s">
        <v>6521</v>
      </c>
      <c r="B759">
        <v>2019</v>
      </c>
      <c r="C759" t="s">
        <v>369</v>
      </c>
      <c r="D759" t="s">
        <v>889</v>
      </c>
      <c r="E759">
        <v>1488</v>
      </c>
      <c r="F759" t="s">
        <v>74</v>
      </c>
      <c r="G759" t="s">
        <v>74</v>
      </c>
      <c r="H759" t="s">
        <v>74</v>
      </c>
      <c r="I759" t="s">
        <v>74</v>
      </c>
      <c r="J759" t="s">
        <v>74</v>
      </c>
      <c r="K759" t="s">
        <v>74</v>
      </c>
    </row>
    <row r="760" spans="1:11" customFormat="1" x14ac:dyDescent="0.25">
      <c r="A760" t="s">
        <v>6522</v>
      </c>
      <c r="B760">
        <v>2019</v>
      </c>
      <c r="C760" t="s">
        <v>376</v>
      </c>
      <c r="D760" t="s">
        <v>889</v>
      </c>
      <c r="E760">
        <v>865</v>
      </c>
      <c r="F760" t="s">
        <v>74</v>
      </c>
      <c r="G760" t="s">
        <v>74</v>
      </c>
      <c r="H760" t="s">
        <v>74</v>
      </c>
      <c r="I760" t="s">
        <v>74</v>
      </c>
      <c r="J760" t="s">
        <v>74</v>
      </c>
      <c r="K760" t="s">
        <v>74</v>
      </c>
    </row>
    <row r="761" spans="1:11" customFormat="1" x14ac:dyDescent="0.25">
      <c r="A761" t="s">
        <v>6523</v>
      </c>
      <c r="B761">
        <v>2019</v>
      </c>
      <c r="C761" t="s">
        <v>382</v>
      </c>
      <c r="D761" t="s">
        <v>889</v>
      </c>
      <c r="E761">
        <v>665</v>
      </c>
      <c r="F761" t="s">
        <v>74</v>
      </c>
      <c r="G761" t="s">
        <v>74</v>
      </c>
      <c r="H761" t="s">
        <v>74</v>
      </c>
      <c r="I761" t="s">
        <v>74</v>
      </c>
      <c r="J761" t="s">
        <v>74</v>
      </c>
      <c r="K761" t="s">
        <v>74</v>
      </c>
    </row>
    <row r="762" spans="1:11" customFormat="1" x14ac:dyDescent="0.25">
      <c r="A762" t="s">
        <v>6524</v>
      </c>
      <c r="B762">
        <v>2019</v>
      </c>
      <c r="C762" t="s">
        <v>388</v>
      </c>
      <c r="D762" t="s">
        <v>889</v>
      </c>
      <c r="E762">
        <v>7</v>
      </c>
      <c r="F762" t="s">
        <v>74</v>
      </c>
      <c r="G762" t="s">
        <v>74</v>
      </c>
      <c r="H762" t="s">
        <v>74</v>
      </c>
      <c r="I762" t="s">
        <v>74</v>
      </c>
      <c r="J762" t="s">
        <v>74</v>
      </c>
      <c r="K762" t="s">
        <v>74</v>
      </c>
    </row>
    <row r="763" spans="1:11" customFormat="1" x14ac:dyDescent="0.25">
      <c r="A763" t="s">
        <v>6525</v>
      </c>
      <c r="B763">
        <v>2019</v>
      </c>
      <c r="C763" t="s">
        <v>394</v>
      </c>
      <c r="D763" t="s">
        <v>889</v>
      </c>
      <c r="E763">
        <v>1329</v>
      </c>
      <c r="F763" t="s">
        <v>74</v>
      </c>
      <c r="G763" t="s">
        <v>74</v>
      </c>
      <c r="H763" t="s">
        <v>74</v>
      </c>
      <c r="I763" t="s">
        <v>74</v>
      </c>
      <c r="J763" t="s">
        <v>74</v>
      </c>
      <c r="K763" t="s">
        <v>74</v>
      </c>
    </row>
    <row r="764" spans="1:11" customFormat="1" x14ac:dyDescent="0.25">
      <c r="A764" t="s">
        <v>6526</v>
      </c>
      <c r="B764">
        <v>2019</v>
      </c>
      <c r="C764" t="s">
        <v>400</v>
      </c>
      <c r="D764" t="s">
        <v>889</v>
      </c>
      <c r="E764">
        <v>4</v>
      </c>
      <c r="F764" t="s">
        <v>74</v>
      </c>
      <c r="G764" t="s">
        <v>74</v>
      </c>
      <c r="H764" t="s">
        <v>74</v>
      </c>
      <c r="I764" t="s">
        <v>74</v>
      </c>
      <c r="J764" t="s">
        <v>74</v>
      </c>
      <c r="K764" t="s">
        <v>74</v>
      </c>
    </row>
    <row r="765" spans="1:11" customFormat="1" x14ac:dyDescent="0.25">
      <c r="A765" t="s">
        <v>6527</v>
      </c>
      <c r="B765">
        <v>2019</v>
      </c>
      <c r="C765" t="s">
        <v>43</v>
      </c>
      <c r="D765" t="s">
        <v>889</v>
      </c>
      <c r="E765">
        <v>17228</v>
      </c>
      <c r="F765" t="s">
        <v>74</v>
      </c>
      <c r="G765" t="s">
        <v>74</v>
      </c>
      <c r="H765" t="s">
        <v>74</v>
      </c>
      <c r="I765" t="s">
        <v>74</v>
      </c>
      <c r="J765" t="s">
        <v>74</v>
      </c>
      <c r="K765" t="s">
        <v>74</v>
      </c>
    </row>
    <row r="766" spans="1:11" customFormat="1" x14ac:dyDescent="0.25">
      <c r="A766" t="s">
        <v>6528</v>
      </c>
      <c r="B766">
        <v>2019</v>
      </c>
      <c r="C766" t="s">
        <v>187</v>
      </c>
      <c r="D766" t="s">
        <v>889</v>
      </c>
      <c r="E766">
        <v>147</v>
      </c>
      <c r="F766" t="s">
        <v>74</v>
      </c>
      <c r="G766" t="s">
        <v>74</v>
      </c>
      <c r="H766" t="s">
        <v>74</v>
      </c>
      <c r="I766" t="s">
        <v>74</v>
      </c>
      <c r="J766" t="s">
        <v>74</v>
      </c>
      <c r="K766" t="s">
        <v>74</v>
      </c>
    </row>
    <row r="767" spans="1:11" customFormat="1" x14ac:dyDescent="0.25">
      <c r="A767" t="s">
        <v>6529</v>
      </c>
      <c r="B767">
        <v>2019</v>
      </c>
      <c r="C767" t="s">
        <v>413</v>
      </c>
      <c r="D767" t="s">
        <v>889</v>
      </c>
      <c r="E767">
        <v>45241</v>
      </c>
      <c r="F767" t="s">
        <v>74</v>
      </c>
      <c r="G767" t="s">
        <v>74</v>
      </c>
      <c r="H767" t="s">
        <v>74</v>
      </c>
      <c r="I767" t="s">
        <v>74</v>
      </c>
      <c r="J767" t="s">
        <v>74</v>
      </c>
      <c r="K767" t="s">
        <v>74</v>
      </c>
    </row>
    <row r="768" spans="1:11" customFormat="1" x14ac:dyDescent="0.25">
      <c r="A768" t="s">
        <v>6530</v>
      </c>
      <c r="B768">
        <v>2019</v>
      </c>
      <c r="C768" t="s">
        <v>420</v>
      </c>
      <c r="D768" t="s">
        <v>889</v>
      </c>
      <c r="E768">
        <v>10699</v>
      </c>
      <c r="F768" t="s">
        <v>74</v>
      </c>
      <c r="G768" t="s">
        <v>74</v>
      </c>
      <c r="H768" t="s">
        <v>74</v>
      </c>
      <c r="I768" t="s">
        <v>74</v>
      </c>
      <c r="J768" t="s">
        <v>74</v>
      </c>
      <c r="K768" t="s">
        <v>74</v>
      </c>
    </row>
    <row r="769" spans="1:11" customFormat="1" x14ac:dyDescent="0.25">
      <c r="A769" t="s">
        <v>6531</v>
      </c>
      <c r="B769">
        <v>2019</v>
      </c>
      <c r="C769" t="s">
        <v>426</v>
      </c>
      <c r="D769" t="s">
        <v>889</v>
      </c>
      <c r="E769">
        <v>1121</v>
      </c>
      <c r="F769" t="s">
        <v>74</v>
      </c>
      <c r="G769" t="s">
        <v>74</v>
      </c>
      <c r="H769" t="s">
        <v>74</v>
      </c>
      <c r="I769" t="s">
        <v>74</v>
      </c>
      <c r="J769" t="s">
        <v>74</v>
      </c>
      <c r="K769" t="s">
        <v>74</v>
      </c>
    </row>
    <row r="770" spans="1:11" customFormat="1" x14ac:dyDescent="0.25">
      <c r="A770" t="s">
        <v>6532</v>
      </c>
      <c r="B770">
        <v>2019</v>
      </c>
      <c r="C770" t="s">
        <v>433</v>
      </c>
      <c r="D770" t="s">
        <v>889</v>
      </c>
      <c r="E770">
        <v>12</v>
      </c>
      <c r="F770" t="s">
        <v>74</v>
      </c>
      <c r="G770" t="s">
        <v>74</v>
      </c>
      <c r="H770" t="s">
        <v>74</v>
      </c>
      <c r="I770" t="s">
        <v>74</v>
      </c>
      <c r="J770" t="s">
        <v>74</v>
      </c>
      <c r="K770" t="s">
        <v>74</v>
      </c>
    </row>
    <row r="771" spans="1:11" customFormat="1" x14ac:dyDescent="0.25">
      <c r="A771" t="s">
        <v>6533</v>
      </c>
      <c r="B771">
        <v>2020</v>
      </c>
      <c r="C771" t="s">
        <v>124</v>
      </c>
      <c r="D771" t="s">
        <v>4780</v>
      </c>
      <c r="E771">
        <v>11196</v>
      </c>
      <c r="F771" t="s">
        <v>74</v>
      </c>
      <c r="G771" t="s">
        <v>74</v>
      </c>
      <c r="H771" t="s">
        <v>74</v>
      </c>
      <c r="I771" t="s">
        <v>74</v>
      </c>
      <c r="J771" t="s">
        <v>74</v>
      </c>
      <c r="K771" t="s">
        <v>74</v>
      </c>
    </row>
    <row r="772" spans="1:11" customFormat="1" x14ac:dyDescent="0.25">
      <c r="A772" t="s">
        <v>6534</v>
      </c>
      <c r="B772">
        <v>2020</v>
      </c>
      <c r="C772" t="s">
        <v>123</v>
      </c>
      <c r="D772" t="s">
        <v>4780</v>
      </c>
      <c r="E772">
        <v>13073</v>
      </c>
      <c r="F772" t="s">
        <v>74</v>
      </c>
      <c r="G772" t="s">
        <v>74</v>
      </c>
      <c r="H772" t="s">
        <v>74</v>
      </c>
      <c r="I772" t="s">
        <v>74</v>
      </c>
      <c r="J772" t="s">
        <v>74</v>
      </c>
      <c r="K772" t="s">
        <v>74</v>
      </c>
    </row>
    <row r="773" spans="1:11" customFormat="1" x14ac:dyDescent="0.25">
      <c r="A773" t="s">
        <v>6535</v>
      </c>
      <c r="B773">
        <v>2020</v>
      </c>
      <c r="C773" t="s">
        <v>369</v>
      </c>
      <c r="D773" t="s">
        <v>4780</v>
      </c>
      <c r="E773">
        <v>2987</v>
      </c>
      <c r="F773" t="s">
        <v>74</v>
      </c>
      <c r="G773" t="s">
        <v>74</v>
      </c>
      <c r="H773" t="s">
        <v>74</v>
      </c>
      <c r="I773" t="s">
        <v>74</v>
      </c>
      <c r="J773" t="s">
        <v>74</v>
      </c>
      <c r="K773" t="s">
        <v>74</v>
      </c>
    </row>
    <row r="774" spans="1:11" customFormat="1" x14ac:dyDescent="0.25">
      <c r="A774" t="s">
        <v>6536</v>
      </c>
      <c r="B774">
        <v>2020</v>
      </c>
      <c r="C774" t="s">
        <v>376</v>
      </c>
      <c r="D774" t="s">
        <v>4780</v>
      </c>
      <c r="E774">
        <v>1949</v>
      </c>
      <c r="F774" t="s">
        <v>74</v>
      </c>
      <c r="G774" t="s">
        <v>74</v>
      </c>
      <c r="H774" t="s">
        <v>74</v>
      </c>
      <c r="I774" t="s">
        <v>74</v>
      </c>
      <c r="J774" t="s">
        <v>74</v>
      </c>
      <c r="K774" t="s">
        <v>74</v>
      </c>
    </row>
    <row r="775" spans="1:11" customFormat="1" x14ac:dyDescent="0.25">
      <c r="A775" t="s">
        <v>6537</v>
      </c>
      <c r="B775">
        <v>2020</v>
      </c>
      <c r="C775" t="s">
        <v>382</v>
      </c>
      <c r="D775" t="s">
        <v>4780</v>
      </c>
      <c r="E775">
        <v>1361</v>
      </c>
      <c r="F775" t="s">
        <v>74</v>
      </c>
      <c r="G775" t="s">
        <v>74</v>
      </c>
      <c r="H775" t="s">
        <v>74</v>
      </c>
      <c r="I775" t="s">
        <v>74</v>
      </c>
      <c r="J775" t="s">
        <v>74</v>
      </c>
      <c r="K775" t="s">
        <v>74</v>
      </c>
    </row>
    <row r="776" spans="1:11" customFormat="1" x14ac:dyDescent="0.25">
      <c r="A776" t="s">
        <v>6538</v>
      </c>
      <c r="B776">
        <v>2020</v>
      </c>
      <c r="C776" t="s">
        <v>388</v>
      </c>
      <c r="D776" t="s">
        <v>4780</v>
      </c>
      <c r="E776">
        <v>52</v>
      </c>
      <c r="F776" t="s">
        <v>74</v>
      </c>
      <c r="G776" t="s">
        <v>74</v>
      </c>
      <c r="H776" t="s">
        <v>74</v>
      </c>
      <c r="I776" t="s">
        <v>74</v>
      </c>
      <c r="J776" t="s">
        <v>74</v>
      </c>
      <c r="K776" t="s">
        <v>74</v>
      </c>
    </row>
    <row r="777" spans="1:11" customFormat="1" x14ac:dyDescent="0.25">
      <c r="A777" t="s">
        <v>6539</v>
      </c>
      <c r="B777">
        <v>2020</v>
      </c>
      <c r="C777" t="s">
        <v>394</v>
      </c>
      <c r="D777" t="s">
        <v>4780</v>
      </c>
      <c r="E777">
        <v>2719</v>
      </c>
      <c r="F777" t="s">
        <v>74</v>
      </c>
      <c r="G777" t="s">
        <v>74</v>
      </c>
      <c r="H777" t="s">
        <v>74</v>
      </c>
      <c r="I777" t="s">
        <v>74</v>
      </c>
      <c r="J777" t="s">
        <v>74</v>
      </c>
      <c r="K777" t="s">
        <v>74</v>
      </c>
    </row>
    <row r="778" spans="1:11" customFormat="1" x14ac:dyDescent="0.25">
      <c r="A778" t="s">
        <v>6540</v>
      </c>
      <c r="B778">
        <v>2020</v>
      </c>
      <c r="C778" t="s">
        <v>400</v>
      </c>
      <c r="D778" t="s">
        <v>4780</v>
      </c>
      <c r="E778">
        <v>25</v>
      </c>
      <c r="F778" t="s">
        <v>74</v>
      </c>
      <c r="G778" t="s">
        <v>74</v>
      </c>
      <c r="H778" t="s">
        <v>74</v>
      </c>
      <c r="I778" t="s">
        <v>74</v>
      </c>
      <c r="J778" t="s">
        <v>74</v>
      </c>
      <c r="K778" t="s">
        <v>74</v>
      </c>
    </row>
    <row r="779" spans="1:11" customFormat="1" x14ac:dyDescent="0.25">
      <c r="A779" t="s">
        <v>6541</v>
      </c>
      <c r="B779">
        <v>2020</v>
      </c>
      <c r="C779" t="s">
        <v>43</v>
      </c>
      <c r="D779" t="s">
        <v>4780</v>
      </c>
      <c r="E779">
        <v>33830</v>
      </c>
      <c r="F779" t="s">
        <v>74</v>
      </c>
      <c r="G779" t="s">
        <v>74</v>
      </c>
      <c r="H779" t="s">
        <v>74</v>
      </c>
      <c r="I779" t="s">
        <v>74</v>
      </c>
      <c r="J779" t="s">
        <v>74</v>
      </c>
      <c r="K779" t="s">
        <v>74</v>
      </c>
    </row>
    <row r="780" spans="1:11" customFormat="1" x14ac:dyDescent="0.25">
      <c r="A780" t="s">
        <v>6542</v>
      </c>
      <c r="B780">
        <v>2020</v>
      </c>
      <c r="C780" t="s">
        <v>187</v>
      </c>
      <c r="D780" t="s">
        <v>4780</v>
      </c>
      <c r="E780">
        <v>322</v>
      </c>
      <c r="F780" t="s">
        <v>74</v>
      </c>
      <c r="G780" t="s">
        <v>74</v>
      </c>
      <c r="H780" t="s">
        <v>74</v>
      </c>
      <c r="I780" t="s">
        <v>74</v>
      </c>
      <c r="J780" t="s">
        <v>74</v>
      </c>
      <c r="K780" t="s">
        <v>74</v>
      </c>
    </row>
    <row r="781" spans="1:11" customFormat="1" x14ac:dyDescent="0.25">
      <c r="A781" t="s">
        <v>6543</v>
      </c>
      <c r="B781">
        <v>2020</v>
      </c>
      <c r="C781" t="s">
        <v>413</v>
      </c>
      <c r="D781" t="s">
        <v>4780</v>
      </c>
      <c r="E781">
        <v>92173</v>
      </c>
      <c r="F781" t="s">
        <v>74</v>
      </c>
      <c r="G781" t="s">
        <v>74</v>
      </c>
      <c r="H781" t="s">
        <v>74</v>
      </c>
      <c r="I781" t="s">
        <v>74</v>
      </c>
      <c r="J781" t="s">
        <v>74</v>
      </c>
      <c r="K781" t="s">
        <v>74</v>
      </c>
    </row>
    <row r="782" spans="1:11" customFormat="1" x14ac:dyDescent="0.25">
      <c r="A782" t="s">
        <v>6544</v>
      </c>
      <c r="B782">
        <v>2020</v>
      </c>
      <c r="C782" t="s">
        <v>420</v>
      </c>
      <c r="D782" t="s">
        <v>4780</v>
      </c>
      <c r="E782">
        <v>22038</v>
      </c>
      <c r="F782" t="s">
        <v>74</v>
      </c>
      <c r="G782" t="s">
        <v>74</v>
      </c>
      <c r="H782" t="s">
        <v>74</v>
      </c>
      <c r="I782" t="s">
        <v>74</v>
      </c>
      <c r="J782" t="s">
        <v>74</v>
      </c>
      <c r="K782" t="s">
        <v>74</v>
      </c>
    </row>
    <row r="783" spans="1:11" customFormat="1" x14ac:dyDescent="0.25">
      <c r="A783" t="s">
        <v>6545</v>
      </c>
      <c r="B783">
        <v>2020</v>
      </c>
      <c r="C783" t="s">
        <v>426</v>
      </c>
      <c r="D783" t="s">
        <v>4780</v>
      </c>
      <c r="E783">
        <v>2536</v>
      </c>
      <c r="F783" t="s">
        <v>74</v>
      </c>
      <c r="G783" t="s">
        <v>74</v>
      </c>
      <c r="H783" t="s">
        <v>74</v>
      </c>
      <c r="I783" t="s">
        <v>74</v>
      </c>
      <c r="J783" t="s">
        <v>74</v>
      </c>
      <c r="K783" t="s">
        <v>74</v>
      </c>
    </row>
    <row r="784" spans="1:11" customFormat="1" x14ac:dyDescent="0.25">
      <c r="A784" t="s">
        <v>6546</v>
      </c>
      <c r="B784">
        <v>2020</v>
      </c>
      <c r="C784" t="s">
        <v>433</v>
      </c>
      <c r="D784" t="s">
        <v>4780</v>
      </c>
      <c r="E784">
        <v>85</v>
      </c>
      <c r="F784" t="s">
        <v>74</v>
      </c>
      <c r="G784" t="s">
        <v>74</v>
      </c>
      <c r="H784" t="s">
        <v>74</v>
      </c>
      <c r="I784" t="s">
        <v>74</v>
      </c>
      <c r="J784" t="s">
        <v>74</v>
      </c>
      <c r="K784" t="s">
        <v>74</v>
      </c>
    </row>
    <row r="785" spans="1:11" customFormat="1" x14ac:dyDescent="0.25">
      <c r="A785" t="s">
        <v>6547</v>
      </c>
      <c r="B785">
        <v>2020</v>
      </c>
      <c r="C785" t="s">
        <v>124</v>
      </c>
      <c r="D785" t="s">
        <v>848</v>
      </c>
      <c r="E785">
        <v>5495</v>
      </c>
      <c r="F785" t="s">
        <v>74</v>
      </c>
      <c r="G785" t="s">
        <v>74</v>
      </c>
      <c r="H785" t="s">
        <v>74</v>
      </c>
      <c r="I785" t="s">
        <v>74</v>
      </c>
      <c r="J785" t="s">
        <v>74</v>
      </c>
      <c r="K785" t="s">
        <v>74</v>
      </c>
    </row>
    <row r="786" spans="1:11" customFormat="1" x14ac:dyDescent="0.25">
      <c r="A786" t="s">
        <v>6548</v>
      </c>
      <c r="B786">
        <v>2020</v>
      </c>
      <c r="C786" t="s">
        <v>123</v>
      </c>
      <c r="D786" t="s">
        <v>848</v>
      </c>
      <c r="E786">
        <v>6884</v>
      </c>
      <c r="F786" t="s">
        <v>74</v>
      </c>
      <c r="G786" t="s">
        <v>74</v>
      </c>
      <c r="H786" t="s">
        <v>74</v>
      </c>
      <c r="I786" t="s">
        <v>74</v>
      </c>
      <c r="J786" t="s">
        <v>74</v>
      </c>
      <c r="K786" t="s">
        <v>74</v>
      </c>
    </row>
    <row r="787" spans="1:11" customFormat="1" x14ac:dyDescent="0.25">
      <c r="A787" t="s">
        <v>6549</v>
      </c>
      <c r="B787">
        <v>2020</v>
      </c>
      <c r="C787" t="s">
        <v>369</v>
      </c>
      <c r="D787" t="s">
        <v>848</v>
      </c>
      <c r="E787">
        <v>1494</v>
      </c>
      <c r="F787" t="s">
        <v>74</v>
      </c>
      <c r="G787" t="s">
        <v>74</v>
      </c>
      <c r="H787" t="s">
        <v>74</v>
      </c>
      <c r="I787" t="s">
        <v>74</v>
      </c>
      <c r="J787" t="s">
        <v>74</v>
      </c>
      <c r="K787" t="s">
        <v>74</v>
      </c>
    </row>
    <row r="788" spans="1:11" customFormat="1" x14ac:dyDescent="0.25">
      <c r="A788" t="s">
        <v>6550</v>
      </c>
      <c r="B788">
        <v>2020</v>
      </c>
      <c r="C788" t="s">
        <v>376</v>
      </c>
      <c r="D788" t="s">
        <v>848</v>
      </c>
      <c r="E788">
        <v>1072</v>
      </c>
      <c r="F788" t="s">
        <v>74</v>
      </c>
      <c r="G788" t="s">
        <v>74</v>
      </c>
      <c r="H788" t="s">
        <v>74</v>
      </c>
      <c r="I788" t="s">
        <v>74</v>
      </c>
      <c r="J788" t="s">
        <v>74</v>
      </c>
      <c r="K788" t="s">
        <v>74</v>
      </c>
    </row>
    <row r="789" spans="1:11" customFormat="1" x14ac:dyDescent="0.25">
      <c r="A789" t="s">
        <v>6551</v>
      </c>
      <c r="B789">
        <v>2020</v>
      </c>
      <c r="C789" t="s">
        <v>382</v>
      </c>
      <c r="D789" t="s">
        <v>848</v>
      </c>
      <c r="E789">
        <v>684</v>
      </c>
      <c r="F789" t="s">
        <v>74</v>
      </c>
      <c r="G789" t="s">
        <v>74</v>
      </c>
      <c r="H789" t="s">
        <v>74</v>
      </c>
      <c r="I789" t="s">
        <v>74</v>
      </c>
      <c r="J789" t="s">
        <v>74</v>
      </c>
      <c r="K789" t="s">
        <v>74</v>
      </c>
    </row>
    <row r="790" spans="1:11" customFormat="1" x14ac:dyDescent="0.25">
      <c r="A790" t="s">
        <v>6552</v>
      </c>
      <c r="B790">
        <v>2020</v>
      </c>
      <c r="C790" t="s">
        <v>388</v>
      </c>
      <c r="D790" t="s">
        <v>848</v>
      </c>
      <c r="E790">
        <v>40</v>
      </c>
      <c r="F790" t="s">
        <v>74</v>
      </c>
      <c r="G790" t="s">
        <v>74</v>
      </c>
      <c r="H790" t="s">
        <v>74</v>
      </c>
      <c r="I790" t="s">
        <v>74</v>
      </c>
      <c r="J790" t="s">
        <v>74</v>
      </c>
      <c r="K790" t="s">
        <v>74</v>
      </c>
    </row>
    <row r="791" spans="1:11" customFormat="1" x14ac:dyDescent="0.25">
      <c r="A791" t="s">
        <v>6553</v>
      </c>
      <c r="B791">
        <v>2020</v>
      </c>
      <c r="C791" t="s">
        <v>394</v>
      </c>
      <c r="D791" t="s">
        <v>848</v>
      </c>
      <c r="E791">
        <v>1365</v>
      </c>
      <c r="F791" t="s">
        <v>74</v>
      </c>
      <c r="G791" t="s">
        <v>74</v>
      </c>
      <c r="H791" t="s">
        <v>74</v>
      </c>
      <c r="I791" t="s">
        <v>74</v>
      </c>
      <c r="J791" t="s">
        <v>74</v>
      </c>
      <c r="K791" t="s">
        <v>74</v>
      </c>
    </row>
    <row r="792" spans="1:11" customFormat="1" x14ac:dyDescent="0.25">
      <c r="A792" t="s">
        <v>6554</v>
      </c>
      <c r="B792">
        <v>2020</v>
      </c>
      <c r="C792" t="s">
        <v>400</v>
      </c>
      <c r="D792" t="s">
        <v>848</v>
      </c>
      <c r="E792">
        <v>21</v>
      </c>
      <c r="F792" t="s">
        <v>74</v>
      </c>
      <c r="G792" t="s">
        <v>74</v>
      </c>
      <c r="H792" t="s">
        <v>74</v>
      </c>
      <c r="I792" t="s">
        <v>74</v>
      </c>
      <c r="J792" t="s">
        <v>74</v>
      </c>
      <c r="K792" t="s">
        <v>74</v>
      </c>
    </row>
    <row r="793" spans="1:11" customFormat="1" x14ac:dyDescent="0.25">
      <c r="A793" t="s">
        <v>6555</v>
      </c>
      <c r="B793">
        <v>2020</v>
      </c>
      <c r="C793" t="s">
        <v>43</v>
      </c>
      <c r="D793" t="s">
        <v>848</v>
      </c>
      <c r="E793">
        <v>16990</v>
      </c>
      <c r="F793" t="s">
        <v>74</v>
      </c>
      <c r="G793" t="s">
        <v>74</v>
      </c>
      <c r="H793" t="s">
        <v>74</v>
      </c>
      <c r="I793" t="s">
        <v>74</v>
      </c>
      <c r="J793" t="s">
        <v>74</v>
      </c>
      <c r="K793" t="s">
        <v>74</v>
      </c>
    </row>
    <row r="794" spans="1:11" customFormat="1" x14ac:dyDescent="0.25">
      <c r="A794" t="s">
        <v>6556</v>
      </c>
      <c r="B794">
        <v>2020</v>
      </c>
      <c r="C794" t="s">
        <v>187</v>
      </c>
      <c r="D794" t="s">
        <v>848</v>
      </c>
      <c r="E794">
        <v>175</v>
      </c>
      <c r="F794" t="s">
        <v>74</v>
      </c>
      <c r="G794" t="s">
        <v>74</v>
      </c>
      <c r="H794" t="s">
        <v>74</v>
      </c>
      <c r="I794" t="s">
        <v>74</v>
      </c>
      <c r="J794" t="s">
        <v>74</v>
      </c>
      <c r="K794" t="s">
        <v>74</v>
      </c>
    </row>
    <row r="795" spans="1:11" customFormat="1" x14ac:dyDescent="0.25">
      <c r="A795" t="s">
        <v>6557</v>
      </c>
      <c r="B795">
        <v>2020</v>
      </c>
      <c r="C795" t="s">
        <v>413</v>
      </c>
      <c r="D795" t="s">
        <v>848</v>
      </c>
      <c r="E795">
        <v>46797</v>
      </c>
      <c r="F795" t="s">
        <v>74</v>
      </c>
      <c r="G795" t="s">
        <v>74</v>
      </c>
      <c r="H795" t="s">
        <v>74</v>
      </c>
      <c r="I795" t="s">
        <v>74</v>
      </c>
      <c r="J795" t="s">
        <v>74</v>
      </c>
      <c r="K795" t="s">
        <v>74</v>
      </c>
    </row>
    <row r="796" spans="1:11" customFormat="1" x14ac:dyDescent="0.25">
      <c r="A796" t="s">
        <v>6558</v>
      </c>
      <c r="B796">
        <v>2020</v>
      </c>
      <c r="C796" t="s">
        <v>420</v>
      </c>
      <c r="D796" t="s">
        <v>848</v>
      </c>
      <c r="E796">
        <v>11098</v>
      </c>
      <c r="F796" t="s">
        <v>74</v>
      </c>
      <c r="G796" t="s">
        <v>74</v>
      </c>
      <c r="H796" t="s">
        <v>74</v>
      </c>
      <c r="I796" t="s">
        <v>74</v>
      </c>
      <c r="J796" t="s">
        <v>74</v>
      </c>
      <c r="K796" t="s">
        <v>74</v>
      </c>
    </row>
    <row r="797" spans="1:11" customFormat="1" x14ac:dyDescent="0.25">
      <c r="A797" t="s">
        <v>6559</v>
      </c>
      <c r="B797">
        <v>2020</v>
      </c>
      <c r="C797" t="s">
        <v>426</v>
      </c>
      <c r="D797" t="s">
        <v>848</v>
      </c>
      <c r="E797">
        <v>1408</v>
      </c>
      <c r="F797" t="s">
        <v>74</v>
      </c>
      <c r="G797" t="s">
        <v>74</v>
      </c>
      <c r="H797" t="s">
        <v>74</v>
      </c>
      <c r="I797" t="s">
        <v>74</v>
      </c>
      <c r="J797" t="s">
        <v>74</v>
      </c>
      <c r="K797" t="s">
        <v>74</v>
      </c>
    </row>
    <row r="798" spans="1:11" customFormat="1" x14ac:dyDescent="0.25">
      <c r="A798" t="s">
        <v>6560</v>
      </c>
      <c r="B798">
        <v>2020</v>
      </c>
      <c r="C798" t="s">
        <v>433</v>
      </c>
      <c r="D798" t="s">
        <v>848</v>
      </c>
      <c r="E798">
        <v>71</v>
      </c>
      <c r="F798" t="s">
        <v>74</v>
      </c>
      <c r="G798" t="s">
        <v>74</v>
      </c>
      <c r="H798" t="s">
        <v>74</v>
      </c>
      <c r="I798" t="s">
        <v>74</v>
      </c>
      <c r="J798" t="s">
        <v>74</v>
      </c>
      <c r="K798" t="s">
        <v>74</v>
      </c>
    </row>
    <row r="799" spans="1:11" customFormat="1" x14ac:dyDescent="0.25">
      <c r="A799" t="s">
        <v>511</v>
      </c>
      <c r="B799">
        <v>2020</v>
      </c>
      <c r="C799" t="s">
        <v>124</v>
      </c>
      <c r="D799" t="s">
        <v>354</v>
      </c>
      <c r="E799">
        <v>15902</v>
      </c>
      <c r="F799">
        <v>1334</v>
      </c>
      <c r="G799">
        <v>948</v>
      </c>
      <c r="H799">
        <v>14568</v>
      </c>
      <c r="I799">
        <v>14407</v>
      </c>
      <c r="J799">
        <v>8.3888819016475921E-2</v>
      </c>
      <c r="K799">
        <v>5.9615142749339697E-2</v>
      </c>
    </row>
    <row r="800" spans="1:11" customFormat="1" x14ac:dyDescent="0.25">
      <c r="A800" t="s">
        <v>517</v>
      </c>
      <c r="B800">
        <v>2020</v>
      </c>
      <c r="C800" t="s">
        <v>123</v>
      </c>
      <c r="D800" t="s">
        <v>354</v>
      </c>
      <c r="E800">
        <v>12769</v>
      </c>
      <c r="F800">
        <v>1451</v>
      </c>
      <c r="G800">
        <v>793</v>
      </c>
      <c r="H800">
        <v>11318</v>
      </c>
      <c r="I800">
        <v>11814</v>
      </c>
      <c r="J800">
        <v>0.11363458375753779</v>
      </c>
      <c r="K800">
        <v>6.2103531991542019E-2</v>
      </c>
    </row>
    <row r="801" spans="1:11" customFormat="1" x14ac:dyDescent="0.25">
      <c r="A801" t="s">
        <v>523</v>
      </c>
      <c r="B801">
        <v>2020</v>
      </c>
      <c r="C801" t="s">
        <v>369</v>
      </c>
      <c r="D801" t="s">
        <v>354</v>
      </c>
      <c r="E801">
        <v>3562</v>
      </c>
      <c r="F801">
        <v>262</v>
      </c>
      <c r="G801">
        <v>172</v>
      </c>
      <c r="H801">
        <v>3300</v>
      </c>
      <c r="I801">
        <v>3402</v>
      </c>
      <c r="J801">
        <v>7.3554183043234134E-2</v>
      </c>
      <c r="K801">
        <v>4.8287478944413251E-2</v>
      </c>
    </row>
    <row r="802" spans="1:11" customFormat="1" x14ac:dyDescent="0.25">
      <c r="A802" t="s">
        <v>529</v>
      </c>
      <c r="B802">
        <v>2020</v>
      </c>
      <c r="C802" t="s">
        <v>376</v>
      </c>
      <c r="D802" t="s">
        <v>354</v>
      </c>
      <c r="E802">
        <v>3076</v>
      </c>
      <c r="F802" t="s">
        <v>74</v>
      </c>
      <c r="G802">
        <v>544</v>
      </c>
      <c r="H802" t="s">
        <v>74</v>
      </c>
      <c r="I802">
        <v>2952</v>
      </c>
      <c r="J802" t="s">
        <v>74</v>
      </c>
      <c r="K802" t="s">
        <v>74</v>
      </c>
    </row>
    <row r="803" spans="1:11" customFormat="1" x14ac:dyDescent="0.25">
      <c r="A803" t="s">
        <v>534</v>
      </c>
      <c r="B803">
        <v>2020</v>
      </c>
      <c r="C803" t="s">
        <v>382</v>
      </c>
      <c r="D803" t="s">
        <v>354</v>
      </c>
      <c r="E803">
        <v>2391</v>
      </c>
      <c r="F803">
        <v>208</v>
      </c>
      <c r="G803">
        <v>171</v>
      </c>
      <c r="H803">
        <v>2183</v>
      </c>
      <c r="I803">
        <v>2251</v>
      </c>
      <c r="J803">
        <v>8.6992890004182352E-2</v>
      </c>
      <c r="K803">
        <v>7.1518193224592227E-2</v>
      </c>
    </row>
    <row r="804" spans="1:11" customFormat="1" x14ac:dyDescent="0.25">
      <c r="A804" t="s">
        <v>539</v>
      </c>
      <c r="B804">
        <v>2020</v>
      </c>
      <c r="C804" t="s">
        <v>388</v>
      </c>
      <c r="D804" t="s">
        <v>354</v>
      </c>
      <c r="E804">
        <v>145</v>
      </c>
      <c r="F804">
        <v>45</v>
      </c>
      <c r="G804" t="s">
        <v>74</v>
      </c>
      <c r="H804">
        <v>100</v>
      </c>
      <c r="I804">
        <v>135</v>
      </c>
      <c r="J804">
        <v>0.31034482758620691</v>
      </c>
      <c r="K804" t="s">
        <v>74</v>
      </c>
    </row>
    <row r="805" spans="1:11" customFormat="1" x14ac:dyDescent="0.25">
      <c r="A805" t="s">
        <v>543</v>
      </c>
      <c r="B805">
        <v>2020</v>
      </c>
      <c r="C805" t="s">
        <v>394</v>
      </c>
      <c r="D805" t="s">
        <v>354</v>
      </c>
      <c r="E805">
        <v>4439</v>
      </c>
      <c r="F805">
        <v>517</v>
      </c>
      <c r="G805">
        <v>367</v>
      </c>
      <c r="H805">
        <v>3922</v>
      </c>
      <c r="I805">
        <v>4146</v>
      </c>
      <c r="J805">
        <v>0.1164676728993016</v>
      </c>
      <c r="K805">
        <v>8.2676278441090337E-2</v>
      </c>
    </row>
    <row r="806" spans="1:11" customFormat="1" x14ac:dyDescent="0.25">
      <c r="A806" t="s">
        <v>548</v>
      </c>
      <c r="B806">
        <v>2020</v>
      </c>
      <c r="C806" t="s">
        <v>400</v>
      </c>
      <c r="D806" t="s">
        <v>354</v>
      </c>
      <c r="E806">
        <v>177</v>
      </c>
      <c r="F806" t="s">
        <v>74</v>
      </c>
      <c r="G806" t="s">
        <v>74</v>
      </c>
      <c r="H806" t="s">
        <v>74</v>
      </c>
      <c r="I806" t="s">
        <v>74</v>
      </c>
      <c r="J806" t="s">
        <v>74</v>
      </c>
      <c r="K806" t="s">
        <v>74</v>
      </c>
    </row>
    <row r="807" spans="1:11" customFormat="1" x14ac:dyDescent="0.25">
      <c r="A807" t="s">
        <v>550</v>
      </c>
      <c r="B807">
        <v>2020</v>
      </c>
      <c r="C807" t="s">
        <v>43</v>
      </c>
      <c r="D807" t="s">
        <v>354</v>
      </c>
      <c r="E807">
        <v>54103</v>
      </c>
      <c r="F807">
        <v>4421</v>
      </c>
      <c r="G807">
        <v>3170</v>
      </c>
      <c r="H807">
        <v>49682</v>
      </c>
      <c r="I807">
        <v>49061</v>
      </c>
      <c r="J807">
        <v>8.1714507513446569E-2</v>
      </c>
      <c r="K807">
        <v>5.8591944993808112E-2</v>
      </c>
    </row>
    <row r="808" spans="1:11" customFormat="1" x14ac:dyDescent="0.25">
      <c r="A808" t="s">
        <v>555</v>
      </c>
      <c r="B808">
        <v>2020</v>
      </c>
      <c r="C808" t="s">
        <v>187</v>
      </c>
      <c r="D808" t="s">
        <v>354</v>
      </c>
      <c r="E808">
        <v>770</v>
      </c>
      <c r="F808">
        <v>64</v>
      </c>
      <c r="G808">
        <v>62</v>
      </c>
      <c r="H808">
        <v>706</v>
      </c>
      <c r="I808">
        <v>748</v>
      </c>
      <c r="J808">
        <v>8.3116883116883117E-2</v>
      </c>
      <c r="K808">
        <v>8.0519480519480519E-2</v>
      </c>
    </row>
    <row r="809" spans="1:11" customFormat="1" x14ac:dyDescent="0.25">
      <c r="A809" t="s">
        <v>560</v>
      </c>
      <c r="B809">
        <v>2020</v>
      </c>
      <c r="C809" t="s">
        <v>413</v>
      </c>
      <c r="D809" t="s">
        <v>354</v>
      </c>
      <c r="E809">
        <v>130729</v>
      </c>
      <c r="F809" t="s">
        <v>74</v>
      </c>
      <c r="G809" t="s">
        <v>74</v>
      </c>
      <c r="H809" t="s">
        <v>74</v>
      </c>
      <c r="I809">
        <v>118554</v>
      </c>
      <c r="J809" t="s">
        <v>74</v>
      </c>
      <c r="K809" t="s">
        <v>74</v>
      </c>
    </row>
    <row r="810" spans="1:11" customFormat="1" x14ac:dyDescent="0.25">
      <c r="A810" t="s">
        <v>566</v>
      </c>
      <c r="B810">
        <v>2020</v>
      </c>
      <c r="C810" t="s">
        <v>420</v>
      </c>
      <c r="D810" t="s">
        <v>354</v>
      </c>
      <c r="E810">
        <v>29398</v>
      </c>
      <c r="F810">
        <v>1697</v>
      </c>
      <c r="G810">
        <v>3212</v>
      </c>
      <c r="H810">
        <v>27701</v>
      </c>
      <c r="I810">
        <v>26005</v>
      </c>
      <c r="J810">
        <v>5.772501530716375E-2</v>
      </c>
      <c r="K810">
        <v>0.10925913327437239</v>
      </c>
    </row>
    <row r="811" spans="1:11" customFormat="1" x14ac:dyDescent="0.25">
      <c r="A811" t="s">
        <v>571</v>
      </c>
      <c r="B811">
        <v>2020</v>
      </c>
      <c r="C811" t="s">
        <v>426</v>
      </c>
      <c r="D811" t="s">
        <v>354</v>
      </c>
      <c r="E811">
        <v>3770</v>
      </c>
      <c r="F811">
        <v>381</v>
      </c>
      <c r="G811">
        <v>374</v>
      </c>
      <c r="H811">
        <v>3389</v>
      </c>
      <c r="I811">
        <v>3633</v>
      </c>
      <c r="J811">
        <v>0.10106100795755971</v>
      </c>
      <c r="K811">
        <v>9.9204244031830244E-2</v>
      </c>
    </row>
    <row r="812" spans="1:11" customFormat="1" x14ac:dyDescent="0.25">
      <c r="A812" t="s">
        <v>577</v>
      </c>
      <c r="B812">
        <v>2020</v>
      </c>
      <c r="C812" t="s">
        <v>433</v>
      </c>
      <c r="D812" t="s">
        <v>354</v>
      </c>
      <c r="E812">
        <v>227</v>
      </c>
      <c r="F812" t="s">
        <v>74</v>
      </c>
      <c r="G812" t="s">
        <v>74</v>
      </c>
      <c r="H812" t="s">
        <v>74</v>
      </c>
      <c r="I812" t="s">
        <v>74</v>
      </c>
      <c r="J812" t="s">
        <v>74</v>
      </c>
      <c r="K812" t="s">
        <v>74</v>
      </c>
    </row>
    <row r="813" spans="1:11" customFormat="1" x14ac:dyDescent="0.25">
      <c r="A813" t="s">
        <v>512</v>
      </c>
      <c r="B813">
        <v>2020</v>
      </c>
      <c r="C813" t="s">
        <v>124</v>
      </c>
      <c r="D813" t="s">
        <v>356</v>
      </c>
      <c r="E813">
        <v>602</v>
      </c>
      <c r="F813">
        <v>54</v>
      </c>
      <c r="G813">
        <v>33</v>
      </c>
      <c r="H813">
        <v>548</v>
      </c>
      <c r="I813">
        <v>568</v>
      </c>
      <c r="J813">
        <v>8.9700996677740868E-2</v>
      </c>
      <c r="K813">
        <v>5.4817275747508297E-2</v>
      </c>
    </row>
    <row r="814" spans="1:11" customFormat="1" x14ac:dyDescent="0.25">
      <c r="A814" t="s">
        <v>518</v>
      </c>
      <c r="B814">
        <v>2020</v>
      </c>
      <c r="C814" t="s">
        <v>123</v>
      </c>
      <c r="D814" t="s">
        <v>356</v>
      </c>
      <c r="E814">
        <v>540</v>
      </c>
      <c r="F814">
        <v>62</v>
      </c>
      <c r="G814">
        <v>22</v>
      </c>
      <c r="H814">
        <v>478</v>
      </c>
      <c r="I814">
        <v>505</v>
      </c>
      <c r="J814">
        <v>0.1148148148148148</v>
      </c>
      <c r="K814">
        <v>4.0740740740740737E-2</v>
      </c>
    </row>
    <row r="815" spans="1:11" customFormat="1" x14ac:dyDescent="0.25">
      <c r="A815" t="s">
        <v>524</v>
      </c>
      <c r="B815">
        <v>2020</v>
      </c>
      <c r="C815" t="s">
        <v>369</v>
      </c>
      <c r="D815" t="s">
        <v>356</v>
      </c>
      <c r="E815">
        <v>233</v>
      </c>
      <c r="F815">
        <v>26</v>
      </c>
      <c r="G815">
        <v>4</v>
      </c>
      <c r="H815">
        <v>207</v>
      </c>
      <c r="I815" t="s">
        <v>74</v>
      </c>
      <c r="J815">
        <v>0.111587982832618</v>
      </c>
      <c r="K815">
        <v>1.716738197424893E-2</v>
      </c>
    </row>
    <row r="816" spans="1:11" customFormat="1" x14ac:dyDescent="0.25">
      <c r="A816" t="s">
        <v>530</v>
      </c>
      <c r="B816">
        <v>2020</v>
      </c>
      <c r="C816" t="s">
        <v>376</v>
      </c>
      <c r="D816" t="s">
        <v>356</v>
      </c>
      <c r="E816">
        <v>148</v>
      </c>
      <c r="F816">
        <v>13</v>
      </c>
      <c r="G816">
        <v>5</v>
      </c>
      <c r="H816">
        <v>135</v>
      </c>
      <c r="I816">
        <v>144</v>
      </c>
      <c r="J816">
        <v>8.7837837837837843E-2</v>
      </c>
      <c r="K816">
        <v>3.3783783783783793E-2</v>
      </c>
    </row>
    <row r="817" spans="1:11" customFormat="1" x14ac:dyDescent="0.25">
      <c r="A817" t="s">
        <v>535</v>
      </c>
      <c r="B817">
        <v>2020</v>
      </c>
      <c r="C817" t="s">
        <v>382</v>
      </c>
      <c r="D817" t="s">
        <v>356</v>
      </c>
      <c r="E817">
        <v>191</v>
      </c>
      <c r="F817">
        <v>21</v>
      </c>
      <c r="G817">
        <v>11</v>
      </c>
      <c r="H817">
        <v>170</v>
      </c>
      <c r="I817">
        <v>189</v>
      </c>
      <c r="J817">
        <v>0.1099476439790576</v>
      </c>
      <c r="K817">
        <v>5.7591623036649213E-2</v>
      </c>
    </row>
    <row r="818" spans="1:11" customFormat="1" x14ac:dyDescent="0.25">
      <c r="A818" t="s">
        <v>541</v>
      </c>
      <c r="B818">
        <v>2020</v>
      </c>
      <c r="C818" t="s">
        <v>391</v>
      </c>
      <c r="D818" t="s">
        <v>356</v>
      </c>
      <c r="E818">
        <v>79</v>
      </c>
      <c r="F818" t="s">
        <v>5863</v>
      </c>
      <c r="G818">
        <v>15</v>
      </c>
      <c r="H818" t="s">
        <v>5863</v>
      </c>
      <c r="I818">
        <v>53</v>
      </c>
      <c r="J818" t="s">
        <v>5863</v>
      </c>
      <c r="K818" t="s">
        <v>74</v>
      </c>
    </row>
    <row r="819" spans="1:11" customFormat="1" x14ac:dyDescent="0.25">
      <c r="A819" t="s">
        <v>544</v>
      </c>
      <c r="B819">
        <v>2020</v>
      </c>
      <c r="C819" t="s">
        <v>394</v>
      </c>
      <c r="D819" t="s">
        <v>356</v>
      </c>
      <c r="E819">
        <v>220</v>
      </c>
      <c r="F819">
        <v>28</v>
      </c>
      <c r="G819">
        <v>18</v>
      </c>
      <c r="H819">
        <v>192</v>
      </c>
      <c r="I819">
        <v>209</v>
      </c>
      <c r="J819">
        <v>0.12727272727272729</v>
      </c>
      <c r="K819">
        <v>8.1818181818181818E-2</v>
      </c>
    </row>
    <row r="820" spans="1:11" customFormat="1" x14ac:dyDescent="0.25">
      <c r="A820" t="s">
        <v>551</v>
      </c>
      <c r="B820">
        <v>2020</v>
      </c>
      <c r="C820" t="s">
        <v>43</v>
      </c>
      <c r="D820" t="s">
        <v>356</v>
      </c>
      <c r="E820">
        <v>3681</v>
      </c>
      <c r="F820">
        <v>322</v>
      </c>
      <c r="G820">
        <v>96</v>
      </c>
      <c r="H820">
        <v>3359</v>
      </c>
      <c r="I820">
        <v>3454</v>
      </c>
      <c r="J820">
        <v>8.7476229285520235E-2</v>
      </c>
      <c r="K820">
        <v>2.6079869600651999E-2</v>
      </c>
    </row>
    <row r="821" spans="1:11" customFormat="1" x14ac:dyDescent="0.25">
      <c r="A821" t="s">
        <v>556</v>
      </c>
      <c r="B821">
        <v>2020</v>
      </c>
      <c r="C821" t="s">
        <v>187</v>
      </c>
      <c r="D821" t="s">
        <v>356</v>
      </c>
      <c r="E821">
        <v>49</v>
      </c>
      <c r="F821">
        <v>7</v>
      </c>
      <c r="G821">
        <v>4</v>
      </c>
      <c r="H821">
        <v>42</v>
      </c>
      <c r="I821">
        <v>45</v>
      </c>
      <c r="J821">
        <v>0.14285714285714279</v>
      </c>
      <c r="K821">
        <v>8.1632653061224483E-2</v>
      </c>
    </row>
    <row r="822" spans="1:11" customFormat="1" x14ac:dyDescent="0.25">
      <c r="A822" t="s">
        <v>561</v>
      </c>
      <c r="B822">
        <v>2020</v>
      </c>
      <c r="C822" t="s">
        <v>413</v>
      </c>
      <c r="D822" t="s">
        <v>356</v>
      </c>
      <c r="E822">
        <v>6683</v>
      </c>
      <c r="F822" t="s">
        <v>74</v>
      </c>
      <c r="G822" t="s">
        <v>74</v>
      </c>
      <c r="H822" t="s">
        <v>74</v>
      </c>
      <c r="I822">
        <v>6086</v>
      </c>
      <c r="J822" t="s">
        <v>74</v>
      </c>
      <c r="K822" t="s">
        <v>74</v>
      </c>
    </row>
    <row r="823" spans="1:11" customFormat="1" x14ac:dyDescent="0.25">
      <c r="A823" t="s">
        <v>567</v>
      </c>
      <c r="B823">
        <v>2020</v>
      </c>
      <c r="C823" t="s">
        <v>420</v>
      </c>
      <c r="D823" t="s">
        <v>356</v>
      </c>
      <c r="E823">
        <v>686</v>
      </c>
      <c r="F823">
        <v>154</v>
      </c>
      <c r="G823">
        <v>11</v>
      </c>
      <c r="H823">
        <v>532</v>
      </c>
      <c r="I823">
        <v>679</v>
      </c>
      <c r="J823">
        <v>0.22448979591836729</v>
      </c>
      <c r="K823">
        <v>1.6034985422740521E-2</v>
      </c>
    </row>
    <row r="824" spans="1:11" customFormat="1" x14ac:dyDescent="0.25">
      <c r="A824" t="s">
        <v>572</v>
      </c>
      <c r="B824">
        <v>2020</v>
      </c>
      <c r="C824" t="s">
        <v>426</v>
      </c>
      <c r="D824" t="s">
        <v>356</v>
      </c>
      <c r="E824">
        <v>240</v>
      </c>
      <c r="F824">
        <v>22</v>
      </c>
      <c r="G824">
        <v>14</v>
      </c>
      <c r="H824">
        <v>218</v>
      </c>
      <c r="I824">
        <v>226</v>
      </c>
      <c r="J824">
        <v>9.166666666666666E-2</v>
      </c>
      <c r="K824">
        <v>5.8333333333333327E-2</v>
      </c>
    </row>
    <row r="825" spans="1:11" customFormat="1" x14ac:dyDescent="0.25">
      <c r="A825" t="s">
        <v>578</v>
      </c>
      <c r="B825">
        <v>2020</v>
      </c>
      <c r="C825" t="s">
        <v>433</v>
      </c>
      <c r="D825" t="s">
        <v>356</v>
      </c>
      <c r="E825">
        <v>14</v>
      </c>
      <c r="F825">
        <v>6</v>
      </c>
      <c r="G825">
        <v>0</v>
      </c>
      <c r="H825">
        <v>8</v>
      </c>
      <c r="I825">
        <v>14</v>
      </c>
      <c r="J825">
        <v>0.42857142857142849</v>
      </c>
      <c r="K825">
        <v>0</v>
      </c>
    </row>
    <row r="826" spans="1:11" customFormat="1" x14ac:dyDescent="0.25">
      <c r="A826" t="s">
        <v>513</v>
      </c>
      <c r="B826">
        <v>2020</v>
      </c>
      <c r="C826" t="s">
        <v>124</v>
      </c>
      <c r="D826" t="s">
        <v>95</v>
      </c>
      <c r="E826">
        <v>2294</v>
      </c>
      <c r="F826" t="s">
        <v>74</v>
      </c>
      <c r="G826">
        <v>155</v>
      </c>
      <c r="H826" t="s">
        <v>74</v>
      </c>
      <c r="I826">
        <v>2227</v>
      </c>
      <c r="J826" t="s">
        <v>74</v>
      </c>
      <c r="K826" t="s">
        <v>74</v>
      </c>
    </row>
    <row r="827" spans="1:11" customFormat="1" x14ac:dyDescent="0.25">
      <c r="A827" t="s">
        <v>519</v>
      </c>
      <c r="B827">
        <v>2020</v>
      </c>
      <c r="C827" t="s">
        <v>123</v>
      </c>
      <c r="D827" t="s">
        <v>95</v>
      </c>
      <c r="E827">
        <v>2535</v>
      </c>
      <c r="F827" t="s">
        <v>74</v>
      </c>
      <c r="G827">
        <v>144</v>
      </c>
      <c r="H827" t="s">
        <v>74</v>
      </c>
      <c r="I827">
        <v>2501</v>
      </c>
      <c r="J827" t="s">
        <v>74</v>
      </c>
      <c r="K827" t="s">
        <v>74</v>
      </c>
    </row>
    <row r="828" spans="1:11" customFormat="1" x14ac:dyDescent="0.25">
      <c r="A828" t="s">
        <v>525</v>
      </c>
      <c r="B828">
        <v>2020</v>
      </c>
      <c r="C828" t="s">
        <v>369</v>
      </c>
      <c r="D828" t="s">
        <v>95</v>
      </c>
      <c r="E828">
        <v>722</v>
      </c>
      <c r="F828">
        <v>94</v>
      </c>
      <c r="G828">
        <v>62</v>
      </c>
      <c r="H828">
        <v>628</v>
      </c>
      <c r="I828">
        <v>713</v>
      </c>
      <c r="J828">
        <v>0.13019390581717449</v>
      </c>
      <c r="K828">
        <v>8.5872576177285317E-2</v>
      </c>
    </row>
    <row r="829" spans="1:11" customFormat="1" x14ac:dyDescent="0.25">
      <c r="A829" t="s">
        <v>531</v>
      </c>
      <c r="B829">
        <v>2020</v>
      </c>
      <c r="C829" t="s">
        <v>376</v>
      </c>
      <c r="D829" t="s">
        <v>95</v>
      </c>
      <c r="E829">
        <v>402</v>
      </c>
      <c r="F829">
        <v>32</v>
      </c>
      <c r="G829">
        <v>30</v>
      </c>
      <c r="H829">
        <v>370</v>
      </c>
      <c r="I829">
        <v>393</v>
      </c>
      <c r="J829">
        <v>7.9601990049751242E-2</v>
      </c>
      <c r="K829">
        <v>7.4626865671641784E-2</v>
      </c>
    </row>
    <row r="830" spans="1:11" customFormat="1" x14ac:dyDescent="0.25">
      <c r="A830" t="s">
        <v>536</v>
      </c>
      <c r="B830">
        <v>2020</v>
      </c>
      <c r="C830" t="s">
        <v>382</v>
      </c>
      <c r="D830" t="s">
        <v>95</v>
      </c>
      <c r="E830">
        <v>220</v>
      </c>
      <c r="F830">
        <v>12</v>
      </c>
      <c r="G830">
        <v>14</v>
      </c>
      <c r="H830">
        <v>208</v>
      </c>
      <c r="I830">
        <v>217</v>
      </c>
      <c r="J830">
        <v>5.4545454545454543E-2</v>
      </c>
      <c r="K830">
        <v>6.363636363636363E-2</v>
      </c>
    </row>
    <row r="831" spans="1:11" customFormat="1" x14ac:dyDescent="0.25">
      <c r="A831" t="s">
        <v>540</v>
      </c>
      <c r="B831">
        <v>2020</v>
      </c>
      <c r="C831" t="s">
        <v>388</v>
      </c>
      <c r="D831" t="s">
        <v>95</v>
      </c>
      <c r="E831">
        <v>26</v>
      </c>
      <c r="F831">
        <v>10</v>
      </c>
      <c r="G831">
        <v>5</v>
      </c>
      <c r="H831">
        <v>16</v>
      </c>
      <c r="I831">
        <v>25</v>
      </c>
      <c r="J831">
        <v>0.38461538461538458</v>
      </c>
      <c r="K831">
        <v>0.19230769230769229</v>
      </c>
    </row>
    <row r="832" spans="1:11" customFormat="1" x14ac:dyDescent="0.25">
      <c r="A832" t="s">
        <v>545</v>
      </c>
      <c r="B832">
        <v>2020</v>
      </c>
      <c r="C832" t="s">
        <v>394</v>
      </c>
      <c r="D832" t="s">
        <v>95</v>
      </c>
      <c r="E832">
        <v>590</v>
      </c>
      <c r="F832">
        <v>46</v>
      </c>
      <c r="G832">
        <v>27</v>
      </c>
      <c r="H832">
        <v>544</v>
      </c>
      <c r="I832">
        <v>581</v>
      </c>
      <c r="J832">
        <v>7.796610169491526E-2</v>
      </c>
      <c r="K832">
        <v>4.576271186440678E-2</v>
      </c>
    </row>
    <row r="833" spans="1:11" customFormat="1" x14ac:dyDescent="0.25">
      <c r="A833" t="s">
        <v>549</v>
      </c>
      <c r="B833">
        <v>2020</v>
      </c>
      <c r="C833" t="s">
        <v>400</v>
      </c>
      <c r="D833" t="s">
        <v>95</v>
      </c>
      <c r="E833">
        <v>5</v>
      </c>
      <c r="F833">
        <v>0</v>
      </c>
      <c r="G833">
        <v>1</v>
      </c>
      <c r="H833">
        <v>5</v>
      </c>
      <c r="I833">
        <v>5</v>
      </c>
      <c r="J833">
        <v>0</v>
      </c>
      <c r="K833">
        <v>0.2</v>
      </c>
    </row>
    <row r="834" spans="1:11" customFormat="1" x14ac:dyDescent="0.25">
      <c r="A834" t="s">
        <v>552</v>
      </c>
      <c r="B834">
        <v>2020</v>
      </c>
      <c r="C834" t="s">
        <v>43</v>
      </c>
      <c r="D834" t="s">
        <v>95</v>
      </c>
      <c r="E834">
        <v>6328</v>
      </c>
      <c r="F834">
        <v>452</v>
      </c>
      <c r="G834">
        <v>313</v>
      </c>
      <c r="H834">
        <v>5876</v>
      </c>
      <c r="I834">
        <v>6205</v>
      </c>
      <c r="J834">
        <v>7.1428571428571425E-2</v>
      </c>
      <c r="K834">
        <v>4.9462705436156773E-2</v>
      </c>
    </row>
    <row r="835" spans="1:11" customFormat="1" x14ac:dyDescent="0.25">
      <c r="A835" t="s">
        <v>557</v>
      </c>
      <c r="B835">
        <v>2020</v>
      </c>
      <c r="C835" t="s">
        <v>187</v>
      </c>
      <c r="D835" t="s">
        <v>95</v>
      </c>
      <c r="E835">
        <v>75</v>
      </c>
      <c r="F835">
        <v>9</v>
      </c>
      <c r="G835">
        <v>4</v>
      </c>
      <c r="H835">
        <v>66</v>
      </c>
      <c r="I835">
        <v>75</v>
      </c>
      <c r="J835">
        <v>0.12</v>
      </c>
      <c r="K835">
        <v>5.3333333333333337E-2</v>
      </c>
    </row>
    <row r="836" spans="1:11" customFormat="1" x14ac:dyDescent="0.25">
      <c r="A836" t="s">
        <v>562</v>
      </c>
      <c r="B836">
        <v>2020</v>
      </c>
      <c r="C836" t="s">
        <v>413</v>
      </c>
      <c r="D836" t="s">
        <v>95</v>
      </c>
      <c r="E836">
        <v>19312</v>
      </c>
      <c r="F836" t="s">
        <v>74</v>
      </c>
      <c r="G836" t="s">
        <v>74</v>
      </c>
      <c r="H836" t="s">
        <v>74</v>
      </c>
      <c r="I836">
        <v>18362</v>
      </c>
      <c r="J836" t="s">
        <v>74</v>
      </c>
      <c r="K836" t="s">
        <v>74</v>
      </c>
    </row>
    <row r="837" spans="1:11" customFormat="1" x14ac:dyDescent="0.25">
      <c r="A837" t="s">
        <v>568</v>
      </c>
      <c r="B837">
        <v>2020</v>
      </c>
      <c r="C837" t="s">
        <v>420</v>
      </c>
      <c r="D837" t="s">
        <v>95</v>
      </c>
      <c r="E837">
        <v>5700</v>
      </c>
      <c r="F837">
        <v>355</v>
      </c>
      <c r="G837">
        <v>206</v>
      </c>
      <c r="H837">
        <v>5345</v>
      </c>
      <c r="I837">
        <v>5017</v>
      </c>
      <c r="J837">
        <v>6.2280701754385957E-2</v>
      </c>
      <c r="K837">
        <v>3.614035087719298E-2</v>
      </c>
    </row>
    <row r="838" spans="1:11" customFormat="1" x14ac:dyDescent="0.25">
      <c r="A838" t="s">
        <v>573</v>
      </c>
      <c r="B838">
        <v>2020</v>
      </c>
      <c r="C838" t="s">
        <v>426</v>
      </c>
      <c r="D838" t="s">
        <v>95</v>
      </c>
      <c r="E838">
        <v>387</v>
      </c>
      <c r="F838">
        <v>42</v>
      </c>
      <c r="G838">
        <v>10</v>
      </c>
      <c r="H838">
        <v>345</v>
      </c>
      <c r="I838">
        <v>376</v>
      </c>
      <c r="J838">
        <v>0.10852713178294569</v>
      </c>
      <c r="K838">
        <v>2.5839793281653749E-2</v>
      </c>
    </row>
    <row r="839" spans="1:11" customFormat="1" x14ac:dyDescent="0.25">
      <c r="A839" t="s">
        <v>579</v>
      </c>
      <c r="B839">
        <v>2020</v>
      </c>
      <c r="C839" t="s">
        <v>433</v>
      </c>
      <c r="D839" t="s">
        <v>95</v>
      </c>
      <c r="E839">
        <v>28</v>
      </c>
      <c r="F839">
        <v>4</v>
      </c>
      <c r="G839">
        <v>0</v>
      </c>
      <c r="H839">
        <v>24</v>
      </c>
      <c r="I839">
        <v>27</v>
      </c>
      <c r="J839">
        <v>0.14285714285714279</v>
      </c>
      <c r="K839">
        <v>0</v>
      </c>
    </row>
    <row r="840" spans="1:11" customFormat="1" x14ac:dyDescent="0.25">
      <c r="A840" t="s">
        <v>6561</v>
      </c>
      <c r="B840">
        <v>2020</v>
      </c>
      <c r="C840" t="s">
        <v>124</v>
      </c>
      <c r="D840" t="s">
        <v>98</v>
      </c>
      <c r="E840">
        <v>5575</v>
      </c>
      <c r="F840">
        <v>258</v>
      </c>
      <c r="G840">
        <v>260</v>
      </c>
      <c r="H840">
        <v>5317</v>
      </c>
      <c r="I840">
        <v>5357</v>
      </c>
      <c r="J840">
        <v>4.6278026905829599E-2</v>
      </c>
      <c r="K840">
        <v>4.663677130044843E-2</v>
      </c>
    </row>
    <row r="841" spans="1:11" customFormat="1" x14ac:dyDescent="0.25">
      <c r="A841" t="s">
        <v>6562</v>
      </c>
      <c r="B841">
        <v>2020</v>
      </c>
      <c r="C841" t="s">
        <v>123</v>
      </c>
      <c r="D841" t="s">
        <v>98</v>
      </c>
      <c r="E841">
        <v>5909</v>
      </c>
      <c r="F841">
        <v>346</v>
      </c>
      <c r="G841">
        <v>207</v>
      </c>
      <c r="H841">
        <v>5563</v>
      </c>
      <c r="I841">
        <v>5522</v>
      </c>
      <c r="J841">
        <v>5.8554746996107632E-2</v>
      </c>
      <c r="K841">
        <v>3.503130817397191E-2</v>
      </c>
    </row>
    <row r="842" spans="1:11" customFormat="1" x14ac:dyDescent="0.25">
      <c r="A842" t="s">
        <v>6563</v>
      </c>
      <c r="B842">
        <v>2020</v>
      </c>
      <c r="C842" t="s">
        <v>369</v>
      </c>
      <c r="D842" t="s">
        <v>98</v>
      </c>
      <c r="E842">
        <v>1662</v>
      </c>
      <c r="F842">
        <v>113</v>
      </c>
      <c r="G842">
        <v>109</v>
      </c>
      <c r="H842">
        <v>1549</v>
      </c>
      <c r="I842">
        <v>1626</v>
      </c>
      <c r="J842">
        <v>6.7990373044524668E-2</v>
      </c>
      <c r="K842">
        <v>6.5583634175691935E-2</v>
      </c>
    </row>
    <row r="843" spans="1:11" customFormat="1" x14ac:dyDescent="0.25">
      <c r="A843" t="s">
        <v>6564</v>
      </c>
      <c r="B843">
        <v>2020</v>
      </c>
      <c r="C843" t="s">
        <v>376</v>
      </c>
      <c r="D843" t="s">
        <v>98</v>
      </c>
      <c r="E843">
        <v>902</v>
      </c>
      <c r="F843">
        <v>19</v>
      </c>
      <c r="G843">
        <v>0</v>
      </c>
      <c r="H843">
        <v>883</v>
      </c>
      <c r="I843">
        <v>886</v>
      </c>
      <c r="J843">
        <v>2.1064301552106431E-2</v>
      </c>
      <c r="K843">
        <v>0</v>
      </c>
    </row>
    <row r="844" spans="1:11" customFormat="1" x14ac:dyDescent="0.25">
      <c r="A844" t="s">
        <v>6565</v>
      </c>
      <c r="B844">
        <v>2020</v>
      </c>
      <c r="C844" t="s">
        <v>382</v>
      </c>
      <c r="D844" t="s">
        <v>98</v>
      </c>
      <c r="E844">
        <v>756</v>
      </c>
      <c r="F844">
        <v>45</v>
      </c>
      <c r="G844">
        <v>1</v>
      </c>
      <c r="H844">
        <v>711</v>
      </c>
      <c r="I844">
        <v>744</v>
      </c>
      <c r="J844">
        <v>5.9523809523809521E-2</v>
      </c>
      <c r="K844">
        <v>1.3227513227513229E-3</v>
      </c>
    </row>
    <row r="845" spans="1:11" customFormat="1" x14ac:dyDescent="0.25">
      <c r="A845" t="s">
        <v>6566</v>
      </c>
      <c r="B845">
        <v>2020</v>
      </c>
      <c r="C845" t="s">
        <v>388</v>
      </c>
      <c r="D845" t="s">
        <v>98</v>
      </c>
      <c r="E845">
        <v>44</v>
      </c>
      <c r="F845">
        <v>9</v>
      </c>
      <c r="G845">
        <v>6</v>
      </c>
      <c r="H845">
        <v>35</v>
      </c>
      <c r="I845">
        <v>43</v>
      </c>
      <c r="J845">
        <v>0.20454545454545461</v>
      </c>
      <c r="K845">
        <v>0.13636363636363641</v>
      </c>
    </row>
    <row r="846" spans="1:11" customFormat="1" x14ac:dyDescent="0.25">
      <c r="A846" t="s">
        <v>6567</v>
      </c>
      <c r="B846">
        <v>2020</v>
      </c>
      <c r="C846" t="s">
        <v>394</v>
      </c>
      <c r="D846" t="s">
        <v>98</v>
      </c>
      <c r="E846">
        <v>1391</v>
      </c>
      <c r="F846">
        <v>108</v>
      </c>
      <c r="G846">
        <v>70</v>
      </c>
      <c r="H846">
        <v>1283</v>
      </c>
      <c r="I846">
        <v>1326</v>
      </c>
      <c r="J846">
        <v>7.7641984184040252E-2</v>
      </c>
      <c r="K846">
        <v>5.0323508267433502E-2</v>
      </c>
    </row>
    <row r="847" spans="1:11" customFormat="1" x14ac:dyDescent="0.25">
      <c r="A847" t="s">
        <v>6568</v>
      </c>
      <c r="B847">
        <v>2020</v>
      </c>
      <c r="C847" t="s">
        <v>400</v>
      </c>
      <c r="D847" t="s">
        <v>98</v>
      </c>
      <c r="E847">
        <v>38</v>
      </c>
      <c r="F847" t="s">
        <v>74</v>
      </c>
      <c r="G847" t="s">
        <v>74</v>
      </c>
      <c r="H847" t="s">
        <v>74</v>
      </c>
      <c r="I847" t="s">
        <v>74</v>
      </c>
      <c r="J847" t="s">
        <v>74</v>
      </c>
      <c r="K847" t="s">
        <v>74</v>
      </c>
    </row>
    <row r="848" spans="1:11" customFormat="1" x14ac:dyDescent="0.25">
      <c r="A848" t="s">
        <v>6569</v>
      </c>
      <c r="B848">
        <v>2020</v>
      </c>
      <c r="C848" t="s">
        <v>43</v>
      </c>
      <c r="D848" t="s">
        <v>98</v>
      </c>
      <c r="E848">
        <v>16332</v>
      </c>
      <c r="F848">
        <v>523</v>
      </c>
      <c r="G848">
        <v>484</v>
      </c>
      <c r="H848">
        <v>15809</v>
      </c>
      <c r="I848">
        <v>15454</v>
      </c>
      <c r="J848">
        <v>3.2023022287533683E-2</v>
      </c>
      <c r="K848">
        <v>2.963507225079598E-2</v>
      </c>
    </row>
    <row r="849" spans="1:11" customFormat="1" x14ac:dyDescent="0.25">
      <c r="A849" t="s">
        <v>6570</v>
      </c>
      <c r="B849">
        <v>2020</v>
      </c>
      <c r="C849" t="s">
        <v>187</v>
      </c>
      <c r="D849" t="s">
        <v>98</v>
      </c>
      <c r="E849">
        <v>207</v>
      </c>
      <c r="F849" t="s">
        <v>74</v>
      </c>
      <c r="G849" t="s">
        <v>74</v>
      </c>
      <c r="H849" t="s">
        <v>74</v>
      </c>
      <c r="I849" t="s">
        <v>74</v>
      </c>
      <c r="J849" t="s">
        <v>74</v>
      </c>
      <c r="K849" t="s">
        <v>74</v>
      </c>
    </row>
    <row r="850" spans="1:11" customFormat="1" x14ac:dyDescent="0.25">
      <c r="A850" t="s">
        <v>6571</v>
      </c>
      <c r="B850">
        <v>2020</v>
      </c>
      <c r="C850" t="s">
        <v>413</v>
      </c>
      <c r="D850" t="s">
        <v>98</v>
      </c>
      <c r="E850">
        <v>44094</v>
      </c>
      <c r="F850" t="s">
        <v>74</v>
      </c>
      <c r="G850" t="s">
        <v>74</v>
      </c>
      <c r="H850" t="s">
        <v>74</v>
      </c>
      <c r="I850">
        <v>32583</v>
      </c>
      <c r="J850" t="s">
        <v>74</v>
      </c>
      <c r="K850" t="s">
        <v>74</v>
      </c>
    </row>
    <row r="851" spans="1:11" customFormat="1" x14ac:dyDescent="0.25">
      <c r="A851" t="s">
        <v>6572</v>
      </c>
      <c r="B851">
        <v>2020</v>
      </c>
      <c r="C851" t="s">
        <v>420</v>
      </c>
      <c r="D851" t="s">
        <v>98</v>
      </c>
      <c r="E851">
        <v>9568</v>
      </c>
      <c r="F851" t="s">
        <v>74</v>
      </c>
      <c r="G851" t="s">
        <v>74</v>
      </c>
      <c r="H851" t="s">
        <v>74</v>
      </c>
      <c r="I851" t="s">
        <v>74</v>
      </c>
      <c r="J851" t="s">
        <v>74</v>
      </c>
      <c r="K851" t="s">
        <v>74</v>
      </c>
    </row>
    <row r="852" spans="1:11" customFormat="1" x14ac:dyDescent="0.25">
      <c r="A852" t="s">
        <v>6573</v>
      </c>
      <c r="B852">
        <v>2020</v>
      </c>
      <c r="C852" t="s">
        <v>426</v>
      </c>
      <c r="D852" t="s">
        <v>98</v>
      </c>
      <c r="E852">
        <v>1650</v>
      </c>
      <c r="F852">
        <v>51</v>
      </c>
      <c r="G852">
        <v>99</v>
      </c>
      <c r="H852">
        <v>1599</v>
      </c>
      <c r="I852">
        <v>1625</v>
      </c>
      <c r="J852">
        <v>3.090909090909091E-2</v>
      </c>
      <c r="K852">
        <v>0.06</v>
      </c>
    </row>
    <row r="853" spans="1:11" customFormat="1" x14ac:dyDescent="0.25">
      <c r="A853" t="s">
        <v>6574</v>
      </c>
      <c r="B853">
        <v>2020</v>
      </c>
      <c r="C853" t="s">
        <v>433</v>
      </c>
      <c r="D853" t="s">
        <v>98</v>
      </c>
      <c r="E853">
        <v>60</v>
      </c>
      <c r="F853" t="s">
        <v>74</v>
      </c>
      <c r="G853" t="s">
        <v>74</v>
      </c>
      <c r="H853" t="s">
        <v>74</v>
      </c>
      <c r="I853" t="s">
        <v>74</v>
      </c>
      <c r="J853" t="s">
        <v>74</v>
      </c>
      <c r="K853" t="s">
        <v>74</v>
      </c>
    </row>
    <row r="854" spans="1:11" customFormat="1" x14ac:dyDescent="0.25">
      <c r="A854" t="s">
        <v>514</v>
      </c>
      <c r="B854">
        <v>2020</v>
      </c>
      <c r="C854" t="s">
        <v>124</v>
      </c>
      <c r="D854" t="s">
        <v>102</v>
      </c>
      <c r="E854">
        <v>3199</v>
      </c>
      <c r="F854">
        <v>262</v>
      </c>
      <c r="G854">
        <v>162</v>
      </c>
      <c r="H854">
        <v>2937</v>
      </c>
      <c r="I854">
        <v>3149</v>
      </c>
      <c r="J854">
        <v>8.1900593935604879E-2</v>
      </c>
      <c r="K854">
        <v>5.0640825257893089E-2</v>
      </c>
    </row>
    <row r="855" spans="1:11" customFormat="1" x14ac:dyDescent="0.25">
      <c r="A855" t="s">
        <v>520</v>
      </c>
      <c r="B855">
        <v>2020</v>
      </c>
      <c r="C855" t="s">
        <v>123</v>
      </c>
      <c r="D855" t="s">
        <v>102</v>
      </c>
      <c r="E855">
        <v>4103</v>
      </c>
      <c r="F855">
        <v>364</v>
      </c>
      <c r="G855">
        <v>125</v>
      </c>
      <c r="H855">
        <v>3739</v>
      </c>
      <c r="I855">
        <v>4053</v>
      </c>
      <c r="J855">
        <v>8.8715573970265665E-2</v>
      </c>
      <c r="K855">
        <v>3.046551303923958E-2</v>
      </c>
    </row>
    <row r="856" spans="1:11" customFormat="1" x14ac:dyDescent="0.25">
      <c r="A856" t="s">
        <v>526</v>
      </c>
      <c r="B856">
        <v>2020</v>
      </c>
      <c r="C856" t="s">
        <v>369</v>
      </c>
      <c r="D856" t="s">
        <v>102</v>
      </c>
      <c r="E856">
        <v>876</v>
      </c>
      <c r="F856">
        <v>126</v>
      </c>
      <c r="G856">
        <v>67</v>
      </c>
      <c r="H856">
        <v>750</v>
      </c>
      <c r="I856">
        <v>872</v>
      </c>
      <c r="J856">
        <v>0.14383561643835621</v>
      </c>
      <c r="K856">
        <v>7.6484018264840178E-2</v>
      </c>
    </row>
    <row r="857" spans="1:11" customFormat="1" x14ac:dyDescent="0.25">
      <c r="A857" t="s">
        <v>532</v>
      </c>
      <c r="B857">
        <v>2020</v>
      </c>
      <c r="C857" t="s">
        <v>376</v>
      </c>
      <c r="D857" t="s">
        <v>102</v>
      </c>
      <c r="E857">
        <v>616</v>
      </c>
      <c r="F857">
        <v>46</v>
      </c>
      <c r="G857">
        <v>53</v>
      </c>
      <c r="H857">
        <v>570</v>
      </c>
      <c r="I857">
        <v>614</v>
      </c>
      <c r="J857">
        <v>7.4675324675324672E-2</v>
      </c>
      <c r="K857">
        <v>8.603896103896104E-2</v>
      </c>
    </row>
    <row r="858" spans="1:11" customFormat="1" x14ac:dyDescent="0.25">
      <c r="A858" t="s">
        <v>537</v>
      </c>
      <c r="B858">
        <v>2020</v>
      </c>
      <c r="C858" t="s">
        <v>382</v>
      </c>
      <c r="D858" t="s">
        <v>102</v>
      </c>
      <c r="E858">
        <v>305</v>
      </c>
      <c r="F858">
        <v>28</v>
      </c>
      <c r="G858">
        <v>18</v>
      </c>
      <c r="H858">
        <v>277</v>
      </c>
      <c r="I858">
        <v>299</v>
      </c>
      <c r="J858">
        <v>9.1803278688524587E-2</v>
      </c>
      <c r="K858">
        <v>5.9016393442622953E-2</v>
      </c>
    </row>
    <row r="859" spans="1:11" customFormat="1" x14ac:dyDescent="0.25">
      <c r="A859" t="s">
        <v>546</v>
      </c>
      <c r="B859">
        <v>2020</v>
      </c>
      <c r="C859" t="s">
        <v>394</v>
      </c>
      <c r="D859" t="s">
        <v>102</v>
      </c>
      <c r="E859">
        <v>786</v>
      </c>
      <c r="F859">
        <v>77</v>
      </c>
      <c r="G859">
        <v>72</v>
      </c>
      <c r="H859">
        <v>709</v>
      </c>
      <c r="I859">
        <v>781</v>
      </c>
      <c r="J859">
        <v>9.796437659033079E-2</v>
      </c>
      <c r="K859">
        <v>9.1603053435114504E-2</v>
      </c>
    </row>
    <row r="860" spans="1:11" customFormat="1" x14ac:dyDescent="0.25">
      <c r="A860" t="s">
        <v>553</v>
      </c>
      <c r="B860">
        <v>2020</v>
      </c>
      <c r="C860" t="s">
        <v>43</v>
      </c>
      <c r="D860" t="s">
        <v>102</v>
      </c>
      <c r="E860">
        <v>9933</v>
      </c>
      <c r="F860">
        <v>760</v>
      </c>
      <c r="G860">
        <v>470</v>
      </c>
      <c r="H860">
        <v>9173</v>
      </c>
      <c r="I860">
        <v>9524</v>
      </c>
      <c r="J860">
        <v>7.6512634652169537E-2</v>
      </c>
      <c r="K860">
        <v>4.7317024061210113E-2</v>
      </c>
    </row>
    <row r="861" spans="1:11" customFormat="1" x14ac:dyDescent="0.25">
      <c r="A861" t="s">
        <v>558</v>
      </c>
      <c r="B861">
        <v>2020</v>
      </c>
      <c r="C861" t="s">
        <v>187</v>
      </c>
      <c r="D861" t="s">
        <v>102</v>
      </c>
      <c r="E861">
        <v>107</v>
      </c>
      <c r="F861">
        <v>11</v>
      </c>
      <c r="G861">
        <v>4</v>
      </c>
      <c r="H861">
        <v>96</v>
      </c>
      <c r="I861">
        <v>102</v>
      </c>
      <c r="J861">
        <v>0.10280373831775701</v>
      </c>
      <c r="K861">
        <v>3.7383177570093462E-2</v>
      </c>
    </row>
    <row r="862" spans="1:11" customFormat="1" x14ac:dyDescent="0.25">
      <c r="A862" t="s">
        <v>563</v>
      </c>
      <c r="B862">
        <v>2020</v>
      </c>
      <c r="C862" t="s">
        <v>413</v>
      </c>
      <c r="D862" t="s">
        <v>102</v>
      </c>
      <c r="E862">
        <v>26046</v>
      </c>
      <c r="F862" t="s">
        <v>74</v>
      </c>
      <c r="G862" t="s">
        <v>74</v>
      </c>
      <c r="H862" t="s">
        <v>74</v>
      </c>
      <c r="I862">
        <v>25342</v>
      </c>
      <c r="J862" t="s">
        <v>74</v>
      </c>
      <c r="K862" t="s">
        <v>74</v>
      </c>
    </row>
    <row r="863" spans="1:11" customFormat="1" x14ac:dyDescent="0.25">
      <c r="A863" t="s">
        <v>569</v>
      </c>
      <c r="B863">
        <v>2020</v>
      </c>
      <c r="C863" t="s">
        <v>420</v>
      </c>
      <c r="D863" t="s">
        <v>102</v>
      </c>
      <c r="E863">
        <v>5308</v>
      </c>
      <c r="F863">
        <v>313</v>
      </c>
      <c r="G863">
        <v>368</v>
      </c>
      <c r="H863">
        <v>4995</v>
      </c>
      <c r="I863">
        <v>5195</v>
      </c>
      <c r="J863">
        <v>5.8967596081386589E-2</v>
      </c>
      <c r="K863">
        <v>6.9329314242652595E-2</v>
      </c>
    </row>
    <row r="864" spans="1:11" customFormat="1" x14ac:dyDescent="0.25">
      <c r="A864" t="s">
        <v>574</v>
      </c>
      <c r="B864">
        <v>2020</v>
      </c>
      <c r="C864" t="s">
        <v>426</v>
      </c>
      <c r="D864" t="s">
        <v>102</v>
      </c>
      <c r="E864">
        <v>754</v>
      </c>
      <c r="F864">
        <v>58</v>
      </c>
      <c r="G864">
        <v>46</v>
      </c>
      <c r="H864">
        <v>696</v>
      </c>
      <c r="I864">
        <v>753</v>
      </c>
      <c r="J864">
        <v>7.6923076923076927E-2</v>
      </c>
      <c r="K864">
        <v>6.1007957559681698E-2</v>
      </c>
    </row>
    <row r="865" spans="1:11" customFormat="1" x14ac:dyDescent="0.25">
      <c r="A865" t="s">
        <v>580</v>
      </c>
      <c r="B865">
        <v>2020</v>
      </c>
      <c r="C865" t="s">
        <v>433</v>
      </c>
      <c r="D865" t="s">
        <v>102</v>
      </c>
      <c r="E865">
        <v>59</v>
      </c>
      <c r="F865" t="s">
        <v>74</v>
      </c>
      <c r="G865" t="s">
        <v>74</v>
      </c>
      <c r="H865" t="s">
        <v>74</v>
      </c>
      <c r="I865" t="s">
        <v>74</v>
      </c>
      <c r="J865" t="s">
        <v>74</v>
      </c>
      <c r="K865" t="s">
        <v>74</v>
      </c>
    </row>
    <row r="866" spans="1:11" customFormat="1" x14ac:dyDescent="0.25">
      <c r="A866" t="s">
        <v>515</v>
      </c>
      <c r="B866">
        <v>2020</v>
      </c>
      <c r="C866" t="s">
        <v>124</v>
      </c>
      <c r="D866" t="s">
        <v>42</v>
      </c>
      <c r="E866">
        <v>36394</v>
      </c>
      <c r="F866">
        <v>2588</v>
      </c>
      <c r="G866">
        <v>2496</v>
      </c>
      <c r="H866">
        <v>33806</v>
      </c>
      <c r="I866">
        <v>34627</v>
      </c>
      <c r="J866">
        <v>7.111062263010387E-2</v>
      </c>
      <c r="K866">
        <v>6.8582733417596312E-2</v>
      </c>
    </row>
    <row r="867" spans="1:11" customFormat="1" x14ac:dyDescent="0.25">
      <c r="A867" t="s">
        <v>521</v>
      </c>
      <c r="B867">
        <v>2020</v>
      </c>
      <c r="C867" t="s">
        <v>123</v>
      </c>
      <c r="D867" t="s">
        <v>42</v>
      </c>
      <c r="E867">
        <v>38863</v>
      </c>
      <c r="F867">
        <v>3298</v>
      </c>
      <c r="G867">
        <v>2040</v>
      </c>
      <c r="H867">
        <v>35565</v>
      </c>
      <c r="I867">
        <v>35880</v>
      </c>
      <c r="J867">
        <v>8.4862208270076941E-2</v>
      </c>
      <c r="K867">
        <v>5.2492087589738307E-2</v>
      </c>
    </row>
    <row r="868" spans="1:11" customFormat="1" x14ac:dyDescent="0.25">
      <c r="A868" t="s">
        <v>527</v>
      </c>
      <c r="B868">
        <v>2020</v>
      </c>
      <c r="C868" t="s">
        <v>369</v>
      </c>
      <c r="D868" t="s">
        <v>42</v>
      </c>
      <c r="E868">
        <v>12856</v>
      </c>
      <c r="F868">
        <v>589</v>
      </c>
      <c r="G868">
        <v>671</v>
      </c>
      <c r="H868">
        <v>12267</v>
      </c>
      <c r="I868" t="s">
        <v>74</v>
      </c>
      <c r="J868">
        <v>4.5815183571873058E-2</v>
      </c>
      <c r="K868">
        <v>5.2193528313627877E-2</v>
      </c>
    </row>
    <row r="869" spans="1:11" customFormat="1" x14ac:dyDescent="0.25">
      <c r="A869" t="s">
        <v>533</v>
      </c>
      <c r="B869">
        <v>2020</v>
      </c>
      <c r="C869" t="s">
        <v>376</v>
      </c>
      <c r="D869" t="s">
        <v>42</v>
      </c>
      <c r="E869">
        <v>7974</v>
      </c>
      <c r="F869">
        <v>525</v>
      </c>
      <c r="G869">
        <v>626</v>
      </c>
      <c r="H869">
        <v>7449</v>
      </c>
      <c r="I869">
        <v>7695</v>
      </c>
      <c r="J869">
        <v>6.5838976674191127E-2</v>
      </c>
      <c r="K869">
        <v>7.850514171055932E-2</v>
      </c>
    </row>
    <row r="870" spans="1:11" customFormat="1" x14ac:dyDescent="0.25">
      <c r="A870" t="s">
        <v>538</v>
      </c>
      <c r="B870">
        <v>2020</v>
      </c>
      <c r="C870" t="s">
        <v>382</v>
      </c>
      <c r="D870" t="s">
        <v>42</v>
      </c>
      <c r="E870">
        <v>5835</v>
      </c>
      <c r="F870">
        <v>438</v>
      </c>
      <c r="G870">
        <v>375</v>
      </c>
      <c r="H870">
        <v>5397</v>
      </c>
      <c r="I870">
        <v>5725</v>
      </c>
      <c r="J870">
        <v>7.5064267352185091E-2</v>
      </c>
      <c r="K870">
        <v>6.4267352185089971E-2</v>
      </c>
    </row>
    <row r="871" spans="1:11" customFormat="1" x14ac:dyDescent="0.25">
      <c r="A871" t="s">
        <v>542</v>
      </c>
      <c r="B871">
        <v>2020</v>
      </c>
      <c r="C871" t="s">
        <v>391</v>
      </c>
      <c r="D871" t="s">
        <v>42</v>
      </c>
      <c r="E871">
        <v>1368</v>
      </c>
      <c r="F871">
        <v>708</v>
      </c>
      <c r="G871">
        <v>222</v>
      </c>
      <c r="H871">
        <v>660</v>
      </c>
      <c r="I871">
        <v>1083</v>
      </c>
      <c r="J871">
        <v>0.51754385964912286</v>
      </c>
      <c r="K871">
        <v>0.162280701754386</v>
      </c>
    </row>
    <row r="872" spans="1:11" customFormat="1" x14ac:dyDescent="0.25">
      <c r="A872" t="s">
        <v>547</v>
      </c>
      <c r="B872">
        <v>2020</v>
      </c>
      <c r="C872" t="s">
        <v>394</v>
      </c>
      <c r="D872" t="s">
        <v>42</v>
      </c>
      <c r="E872">
        <v>9783</v>
      </c>
      <c r="F872">
        <v>1059</v>
      </c>
      <c r="G872">
        <v>718</v>
      </c>
      <c r="H872">
        <v>8724</v>
      </c>
      <c r="I872">
        <v>9310</v>
      </c>
      <c r="J872">
        <v>0.1082490033731984</v>
      </c>
      <c r="K872">
        <v>7.3392619850761523E-2</v>
      </c>
    </row>
    <row r="873" spans="1:11" customFormat="1" x14ac:dyDescent="0.25">
      <c r="A873" t="s">
        <v>554</v>
      </c>
      <c r="B873">
        <v>2020</v>
      </c>
      <c r="C873" t="s">
        <v>43</v>
      </c>
      <c r="D873" t="s">
        <v>42</v>
      </c>
      <c r="E873">
        <v>104976</v>
      </c>
      <c r="F873">
        <v>6062</v>
      </c>
      <c r="G873">
        <v>4947</v>
      </c>
      <c r="H873">
        <v>98914</v>
      </c>
      <c r="I873">
        <v>97920</v>
      </c>
      <c r="J873">
        <v>5.7746532540771223E-2</v>
      </c>
      <c r="K873">
        <v>4.712505715592135E-2</v>
      </c>
    </row>
    <row r="874" spans="1:11" customFormat="1" x14ac:dyDescent="0.25">
      <c r="A874" t="s">
        <v>559</v>
      </c>
      <c r="B874">
        <v>2020</v>
      </c>
      <c r="C874" t="s">
        <v>187</v>
      </c>
      <c r="D874" t="s">
        <v>42</v>
      </c>
      <c r="E874">
        <v>1707</v>
      </c>
      <c r="F874">
        <v>116</v>
      </c>
      <c r="G874">
        <v>120</v>
      </c>
      <c r="H874">
        <v>1591</v>
      </c>
      <c r="I874">
        <v>1610</v>
      </c>
      <c r="J874">
        <v>6.795547744581136E-2</v>
      </c>
      <c r="K874">
        <v>7.0298769771529004E-2</v>
      </c>
    </row>
    <row r="875" spans="1:11" customFormat="1" x14ac:dyDescent="0.25">
      <c r="A875" t="s">
        <v>564</v>
      </c>
      <c r="B875">
        <v>2020</v>
      </c>
      <c r="C875" t="s">
        <v>413</v>
      </c>
      <c r="D875" t="s">
        <v>42</v>
      </c>
      <c r="E875">
        <v>304807</v>
      </c>
      <c r="F875" t="s">
        <v>74</v>
      </c>
      <c r="G875" t="s">
        <v>74</v>
      </c>
      <c r="H875" t="s">
        <v>74</v>
      </c>
      <c r="I875">
        <v>275659</v>
      </c>
      <c r="J875" t="s">
        <v>74</v>
      </c>
      <c r="K875" t="s">
        <v>74</v>
      </c>
    </row>
    <row r="876" spans="1:11" customFormat="1" x14ac:dyDescent="0.25">
      <c r="A876" t="s">
        <v>570</v>
      </c>
      <c r="B876">
        <v>2020</v>
      </c>
      <c r="C876" t="s">
        <v>420</v>
      </c>
      <c r="D876" t="s">
        <v>42</v>
      </c>
      <c r="E876">
        <v>73337</v>
      </c>
      <c r="F876">
        <v>4894</v>
      </c>
      <c r="G876">
        <v>4063</v>
      </c>
      <c r="H876">
        <v>68443</v>
      </c>
      <c r="I876">
        <v>70539</v>
      </c>
      <c r="J876">
        <v>6.673302698501439E-2</v>
      </c>
      <c r="K876">
        <v>5.5401775365777173E-2</v>
      </c>
    </row>
    <row r="877" spans="1:11" customFormat="1" x14ac:dyDescent="0.25">
      <c r="A877" t="s">
        <v>575</v>
      </c>
      <c r="B877">
        <v>2020</v>
      </c>
      <c r="C877" t="s">
        <v>426</v>
      </c>
      <c r="D877" t="s">
        <v>42</v>
      </c>
      <c r="E877">
        <v>11182</v>
      </c>
      <c r="F877">
        <v>834</v>
      </c>
      <c r="G877">
        <v>626</v>
      </c>
      <c r="H877">
        <v>10348</v>
      </c>
      <c r="I877">
        <v>10753</v>
      </c>
      <c r="J877">
        <v>7.4584153103201573E-2</v>
      </c>
      <c r="K877">
        <v>5.5982829547487033E-2</v>
      </c>
    </row>
    <row r="878" spans="1:11" customFormat="1" x14ac:dyDescent="0.25">
      <c r="A878" t="s">
        <v>581</v>
      </c>
      <c r="B878">
        <v>2020</v>
      </c>
      <c r="C878" t="s">
        <v>433</v>
      </c>
      <c r="D878" t="s">
        <v>42</v>
      </c>
      <c r="E878">
        <v>532</v>
      </c>
      <c r="F878">
        <v>128</v>
      </c>
      <c r="G878">
        <v>120</v>
      </c>
      <c r="H878">
        <v>404</v>
      </c>
      <c r="I878">
        <v>517</v>
      </c>
      <c r="J878">
        <v>0.24060150375939851</v>
      </c>
      <c r="K878">
        <v>0.22556390977443611</v>
      </c>
    </row>
    <row r="879" spans="1:11" customFormat="1" x14ac:dyDescent="0.25">
      <c r="A879" t="s">
        <v>516</v>
      </c>
      <c r="B879">
        <v>2020</v>
      </c>
      <c r="C879" t="s">
        <v>124</v>
      </c>
      <c r="D879" t="s">
        <v>361</v>
      </c>
      <c r="E879">
        <v>1368</v>
      </c>
      <c r="F879">
        <v>111</v>
      </c>
      <c r="G879">
        <v>107</v>
      </c>
      <c r="H879">
        <v>1257</v>
      </c>
      <c r="I879">
        <v>1337</v>
      </c>
      <c r="J879">
        <v>8.1140350877192985E-2</v>
      </c>
      <c r="K879">
        <v>7.8216374269005851E-2</v>
      </c>
    </row>
    <row r="880" spans="1:11" customFormat="1" x14ac:dyDescent="0.25">
      <c r="A880" t="s">
        <v>522</v>
      </c>
      <c r="B880">
        <v>2020</v>
      </c>
      <c r="C880" t="s">
        <v>123</v>
      </c>
      <c r="D880" t="s">
        <v>361</v>
      </c>
      <c r="E880">
        <v>2906</v>
      </c>
      <c r="F880">
        <v>222</v>
      </c>
      <c r="G880">
        <v>131</v>
      </c>
      <c r="H880">
        <v>2684</v>
      </c>
      <c r="I880">
        <v>2762</v>
      </c>
      <c r="J880">
        <v>7.6393668272539572E-2</v>
      </c>
      <c r="K880">
        <v>4.5079146593255327E-2</v>
      </c>
    </row>
    <row r="881" spans="1:11" customFormat="1" x14ac:dyDescent="0.25">
      <c r="A881" t="s">
        <v>528</v>
      </c>
      <c r="B881">
        <v>2020</v>
      </c>
      <c r="C881" t="s">
        <v>369</v>
      </c>
      <c r="D881" t="s">
        <v>361</v>
      </c>
      <c r="E881">
        <v>1033</v>
      </c>
      <c r="F881">
        <v>59</v>
      </c>
      <c r="G881">
        <v>65</v>
      </c>
      <c r="H881">
        <v>974</v>
      </c>
      <c r="I881">
        <v>990</v>
      </c>
      <c r="J881">
        <v>5.7115198451113257E-2</v>
      </c>
      <c r="K881">
        <v>6.2923523717328164E-2</v>
      </c>
    </row>
    <row r="882" spans="1:11" customFormat="1" x14ac:dyDescent="0.25">
      <c r="A882" t="s">
        <v>565</v>
      </c>
      <c r="B882">
        <v>2020</v>
      </c>
      <c r="C882" t="s">
        <v>413</v>
      </c>
      <c r="D882" t="s">
        <v>361</v>
      </c>
      <c r="E882">
        <v>6115</v>
      </c>
      <c r="F882" t="s">
        <v>74</v>
      </c>
      <c r="G882" t="s">
        <v>74</v>
      </c>
      <c r="H882" t="s">
        <v>74</v>
      </c>
      <c r="I882">
        <v>5795</v>
      </c>
      <c r="J882" t="s">
        <v>74</v>
      </c>
      <c r="K882" t="s">
        <v>74</v>
      </c>
    </row>
    <row r="883" spans="1:11" customFormat="1" x14ac:dyDescent="0.25">
      <c r="A883" t="s">
        <v>576</v>
      </c>
      <c r="B883">
        <v>2020</v>
      </c>
      <c r="C883" t="s">
        <v>426</v>
      </c>
      <c r="D883" t="s">
        <v>361</v>
      </c>
      <c r="E883">
        <v>799</v>
      </c>
      <c r="F883">
        <v>51</v>
      </c>
      <c r="G883">
        <v>50</v>
      </c>
      <c r="H883">
        <v>748</v>
      </c>
      <c r="I883">
        <v>706</v>
      </c>
      <c r="J883">
        <v>6.3829787234042548E-2</v>
      </c>
      <c r="K883">
        <v>6.2578222778473094E-2</v>
      </c>
    </row>
    <row r="884" spans="1:11" customFormat="1" x14ac:dyDescent="0.25">
      <c r="A884" t="s">
        <v>582</v>
      </c>
      <c r="B884">
        <v>2020</v>
      </c>
      <c r="C884" t="s">
        <v>433</v>
      </c>
      <c r="D884" t="s">
        <v>361</v>
      </c>
      <c r="E884">
        <v>9</v>
      </c>
      <c r="F884" t="s">
        <v>74</v>
      </c>
      <c r="G884" t="s">
        <v>74</v>
      </c>
      <c r="H884" t="s">
        <v>74</v>
      </c>
      <c r="I884" t="s">
        <v>74</v>
      </c>
      <c r="J884" t="s">
        <v>74</v>
      </c>
      <c r="K884" t="s">
        <v>74</v>
      </c>
    </row>
    <row r="885" spans="1:11" customFormat="1" x14ac:dyDescent="0.25">
      <c r="A885" t="s">
        <v>6575</v>
      </c>
      <c r="B885">
        <v>2020</v>
      </c>
      <c r="C885" t="s">
        <v>124</v>
      </c>
      <c r="D885" t="s">
        <v>889</v>
      </c>
      <c r="E885">
        <v>5701</v>
      </c>
      <c r="F885" t="s">
        <v>74</v>
      </c>
      <c r="G885" t="s">
        <v>74</v>
      </c>
      <c r="H885" t="s">
        <v>74</v>
      </c>
      <c r="I885" t="s">
        <v>74</v>
      </c>
      <c r="J885" t="s">
        <v>74</v>
      </c>
      <c r="K885" t="s">
        <v>74</v>
      </c>
    </row>
    <row r="886" spans="1:11" customFormat="1" x14ac:dyDescent="0.25">
      <c r="A886" t="s">
        <v>6576</v>
      </c>
      <c r="B886">
        <v>2020</v>
      </c>
      <c r="C886" t="s">
        <v>123</v>
      </c>
      <c r="D886" t="s">
        <v>889</v>
      </c>
      <c r="E886">
        <v>6189</v>
      </c>
      <c r="F886" t="s">
        <v>74</v>
      </c>
      <c r="G886" t="s">
        <v>74</v>
      </c>
      <c r="H886" t="s">
        <v>74</v>
      </c>
      <c r="I886" t="s">
        <v>74</v>
      </c>
      <c r="J886" t="s">
        <v>74</v>
      </c>
      <c r="K886" t="s">
        <v>74</v>
      </c>
    </row>
    <row r="887" spans="1:11" customFormat="1" x14ac:dyDescent="0.25">
      <c r="A887" t="s">
        <v>6577</v>
      </c>
      <c r="B887">
        <v>2020</v>
      </c>
      <c r="C887" t="s">
        <v>369</v>
      </c>
      <c r="D887" t="s">
        <v>889</v>
      </c>
      <c r="E887">
        <v>1493</v>
      </c>
      <c r="F887" t="s">
        <v>74</v>
      </c>
      <c r="G887" t="s">
        <v>74</v>
      </c>
      <c r="H887" t="s">
        <v>74</v>
      </c>
      <c r="I887" t="s">
        <v>74</v>
      </c>
      <c r="J887" t="s">
        <v>74</v>
      </c>
      <c r="K887" t="s">
        <v>74</v>
      </c>
    </row>
    <row r="888" spans="1:11" customFormat="1" x14ac:dyDescent="0.25">
      <c r="A888" t="s">
        <v>6578</v>
      </c>
      <c r="B888">
        <v>2020</v>
      </c>
      <c r="C888" t="s">
        <v>376</v>
      </c>
      <c r="D888" t="s">
        <v>889</v>
      </c>
      <c r="E888">
        <v>877</v>
      </c>
      <c r="F888" t="s">
        <v>74</v>
      </c>
      <c r="G888" t="s">
        <v>74</v>
      </c>
      <c r="H888" t="s">
        <v>74</v>
      </c>
      <c r="I888" t="s">
        <v>74</v>
      </c>
      <c r="J888" t="s">
        <v>74</v>
      </c>
      <c r="K888" t="s">
        <v>74</v>
      </c>
    </row>
    <row r="889" spans="1:11" customFormat="1" x14ac:dyDescent="0.25">
      <c r="A889" t="s">
        <v>6579</v>
      </c>
      <c r="B889">
        <v>2020</v>
      </c>
      <c r="C889" t="s">
        <v>382</v>
      </c>
      <c r="D889" t="s">
        <v>889</v>
      </c>
      <c r="E889">
        <v>677</v>
      </c>
      <c r="F889" t="s">
        <v>74</v>
      </c>
      <c r="G889" t="s">
        <v>74</v>
      </c>
      <c r="H889" t="s">
        <v>74</v>
      </c>
      <c r="I889" t="s">
        <v>74</v>
      </c>
      <c r="J889" t="s">
        <v>74</v>
      </c>
      <c r="K889" t="s">
        <v>74</v>
      </c>
    </row>
    <row r="890" spans="1:11" customFormat="1" x14ac:dyDescent="0.25">
      <c r="A890" t="s">
        <v>6580</v>
      </c>
      <c r="B890">
        <v>2020</v>
      </c>
      <c r="C890" t="s">
        <v>388</v>
      </c>
      <c r="D890" t="s">
        <v>889</v>
      </c>
      <c r="E890">
        <v>12</v>
      </c>
      <c r="F890" t="s">
        <v>74</v>
      </c>
      <c r="G890" t="s">
        <v>74</v>
      </c>
      <c r="H890" t="s">
        <v>74</v>
      </c>
      <c r="I890" t="s">
        <v>74</v>
      </c>
      <c r="J890" t="s">
        <v>74</v>
      </c>
      <c r="K890" t="s">
        <v>74</v>
      </c>
    </row>
    <row r="891" spans="1:11" customFormat="1" x14ac:dyDescent="0.25">
      <c r="A891" t="s">
        <v>6581</v>
      </c>
      <c r="B891">
        <v>2020</v>
      </c>
      <c r="C891" t="s">
        <v>394</v>
      </c>
      <c r="D891" t="s">
        <v>889</v>
      </c>
      <c r="E891">
        <v>1354</v>
      </c>
      <c r="F891" t="s">
        <v>74</v>
      </c>
      <c r="G891" t="s">
        <v>74</v>
      </c>
      <c r="H891" t="s">
        <v>74</v>
      </c>
      <c r="I891" t="s">
        <v>74</v>
      </c>
      <c r="J891" t="s">
        <v>74</v>
      </c>
      <c r="K891" t="s">
        <v>74</v>
      </c>
    </row>
    <row r="892" spans="1:11" customFormat="1" x14ac:dyDescent="0.25">
      <c r="A892" t="s">
        <v>6582</v>
      </c>
      <c r="B892">
        <v>2020</v>
      </c>
      <c r="C892" t="s">
        <v>400</v>
      </c>
      <c r="D892" t="s">
        <v>889</v>
      </c>
      <c r="E892">
        <v>4</v>
      </c>
      <c r="F892" t="s">
        <v>74</v>
      </c>
      <c r="G892" t="s">
        <v>74</v>
      </c>
      <c r="H892" t="s">
        <v>74</v>
      </c>
      <c r="I892" t="s">
        <v>74</v>
      </c>
      <c r="J892" t="s">
        <v>74</v>
      </c>
      <c r="K892" t="s">
        <v>74</v>
      </c>
    </row>
    <row r="893" spans="1:11" customFormat="1" x14ac:dyDescent="0.25">
      <c r="A893" t="s">
        <v>6583</v>
      </c>
      <c r="B893">
        <v>2020</v>
      </c>
      <c r="C893" t="s">
        <v>43</v>
      </c>
      <c r="D893" t="s">
        <v>889</v>
      </c>
      <c r="E893">
        <v>16840</v>
      </c>
      <c r="F893" t="s">
        <v>74</v>
      </c>
      <c r="G893" t="s">
        <v>74</v>
      </c>
      <c r="H893" t="s">
        <v>74</v>
      </c>
      <c r="I893" t="s">
        <v>74</v>
      </c>
      <c r="J893" t="s">
        <v>74</v>
      </c>
      <c r="K893" t="s">
        <v>74</v>
      </c>
    </row>
    <row r="894" spans="1:11" customFormat="1" x14ac:dyDescent="0.25">
      <c r="A894" t="s">
        <v>6584</v>
      </c>
      <c r="B894">
        <v>2020</v>
      </c>
      <c r="C894" t="s">
        <v>187</v>
      </c>
      <c r="D894" t="s">
        <v>889</v>
      </c>
      <c r="E894">
        <v>147</v>
      </c>
      <c r="F894" t="s">
        <v>74</v>
      </c>
      <c r="G894" t="s">
        <v>74</v>
      </c>
      <c r="H894" t="s">
        <v>74</v>
      </c>
      <c r="I894" t="s">
        <v>74</v>
      </c>
      <c r="J894" t="s">
        <v>74</v>
      </c>
      <c r="K894" t="s">
        <v>74</v>
      </c>
    </row>
    <row r="895" spans="1:11" customFormat="1" x14ac:dyDescent="0.25">
      <c r="A895" t="s">
        <v>6585</v>
      </c>
      <c r="B895">
        <v>2020</v>
      </c>
      <c r="C895" t="s">
        <v>413</v>
      </c>
      <c r="D895" t="s">
        <v>889</v>
      </c>
      <c r="E895">
        <v>45376</v>
      </c>
      <c r="F895" t="s">
        <v>74</v>
      </c>
      <c r="G895" t="s">
        <v>74</v>
      </c>
      <c r="H895" t="s">
        <v>74</v>
      </c>
      <c r="I895" t="s">
        <v>74</v>
      </c>
      <c r="J895" t="s">
        <v>74</v>
      </c>
      <c r="K895" t="s">
        <v>74</v>
      </c>
    </row>
    <row r="896" spans="1:11" customFormat="1" x14ac:dyDescent="0.25">
      <c r="A896" t="s">
        <v>6586</v>
      </c>
      <c r="B896">
        <v>2020</v>
      </c>
      <c r="C896" t="s">
        <v>420</v>
      </c>
      <c r="D896" t="s">
        <v>889</v>
      </c>
      <c r="E896">
        <v>10940</v>
      </c>
      <c r="F896" t="s">
        <v>74</v>
      </c>
      <c r="G896" t="s">
        <v>74</v>
      </c>
      <c r="H896" t="s">
        <v>74</v>
      </c>
      <c r="I896" t="s">
        <v>74</v>
      </c>
      <c r="J896" t="s">
        <v>74</v>
      </c>
      <c r="K896" t="s">
        <v>74</v>
      </c>
    </row>
    <row r="897" spans="1:11" customFormat="1" x14ac:dyDescent="0.25">
      <c r="A897" t="s">
        <v>6587</v>
      </c>
      <c r="B897">
        <v>2020</v>
      </c>
      <c r="C897" t="s">
        <v>426</v>
      </c>
      <c r="D897" t="s">
        <v>889</v>
      </c>
      <c r="E897">
        <v>1128</v>
      </c>
      <c r="F897" t="s">
        <v>74</v>
      </c>
      <c r="G897" t="s">
        <v>74</v>
      </c>
      <c r="H897" t="s">
        <v>74</v>
      </c>
      <c r="I897" t="s">
        <v>74</v>
      </c>
      <c r="J897" t="s">
        <v>74</v>
      </c>
      <c r="K897" t="s">
        <v>74</v>
      </c>
    </row>
    <row r="898" spans="1:11" customFormat="1" x14ac:dyDescent="0.25">
      <c r="A898" t="s">
        <v>6588</v>
      </c>
      <c r="B898">
        <v>2020</v>
      </c>
      <c r="C898" t="s">
        <v>433</v>
      </c>
      <c r="D898" t="s">
        <v>889</v>
      </c>
      <c r="E898">
        <v>14</v>
      </c>
      <c r="F898" t="s">
        <v>74</v>
      </c>
      <c r="G898" t="s">
        <v>74</v>
      </c>
      <c r="H898" t="s">
        <v>74</v>
      </c>
      <c r="I898" t="s">
        <v>74</v>
      </c>
      <c r="J898" t="s">
        <v>74</v>
      </c>
      <c r="K898" t="s">
        <v>74</v>
      </c>
    </row>
    <row r="899" spans="1:11" customFormat="1" x14ac:dyDescent="0.25">
      <c r="A899" t="s">
        <v>6589</v>
      </c>
      <c r="B899">
        <v>2021</v>
      </c>
      <c r="C899" t="s">
        <v>124</v>
      </c>
      <c r="D899" t="s">
        <v>4780</v>
      </c>
      <c r="E899">
        <v>11084</v>
      </c>
      <c r="F899" t="s">
        <v>74</v>
      </c>
      <c r="G899" t="s">
        <v>74</v>
      </c>
      <c r="H899" t="s">
        <v>74</v>
      </c>
      <c r="I899" t="s">
        <v>74</v>
      </c>
      <c r="J899" t="s">
        <v>74</v>
      </c>
      <c r="K899" t="s">
        <v>74</v>
      </c>
    </row>
    <row r="900" spans="1:11" customFormat="1" x14ac:dyDescent="0.25">
      <c r="A900" t="s">
        <v>6590</v>
      </c>
      <c r="B900">
        <v>2021</v>
      </c>
      <c r="C900" t="s">
        <v>123</v>
      </c>
      <c r="D900" t="s">
        <v>4780</v>
      </c>
      <c r="E900">
        <v>13540</v>
      </c>
      <c r="F900" t="s">
        <v>74</v>
      </c>
      <c r="G900" t="s">
        <v>74</v>
      </c>
      <c r="H900" t="s">
        <v>74</v>
      </c>
      <c r="I900" t="s">
        <v>74</v>
      </c>
      <c r="J900" t="s">
        <v>74</v>
      </c>
      <c r="K900" t="s">
        <v>74</v>
      </c>
    </row>
    <row r="901" spans="1:11" customFormat="1" x14ac:dyDescent="0.25">
      <c r="A901" t="s">
        <v>6591</v>
      </c>
      <c r="B901">
        <v>2021</v>
      </c>
      <c r="C901" t="s">
        <v>369</v>
      </c>
      <c r="D901" t="s">
        <v>4780</v>
      </c>
      <c r="E901">
        <v>2996</v>
      </c>
      <c r="F901" t="s">
        <v>74</v>
      </c>
      <c r="G901" t="s">
        <v>74</v>
      </c>
      <c r="H901" t="s">
        <v>74</v>
      </c>
      <c r="I901" t="s">
        <v>74</v>
      </c>
      <c r="J901" t="s">
        <v>74</v>
      </c>
      <c r="K901" t="s">
        <v>74</v>
      </c>
    </row>
    <row r="902" spans="1:11" customFormat="1" x14ac:dyDescent="0.25">
      <c r="A902" t="s">
        <v>6592</v>
      </c>
      <c r="B902">
        <v>2021</v>
      </c>
      <c r="C902" t="s">
        <v>376</v>
      </c>
      <c r="D902" t="s">
        <v>4780</v>
      </c>
      <c r="E902">
        <v>2022</v>
      </c>
      <c r="F902" t="s">
        <v>74</v>
      </c>
      <c r="G902" t="s">
        <v>74</v>
      </c>
      <c r="H902" t="s">
        <v>74</v>
      </c>
      <c r="I902" t="s">
        <v>74</v>
      </c>
      <c r="J902" t="s">
        <v>74</v>
      </c>
      <c r="K902" t="s">
        <v>74</v>
      </c>
    </row>
    <row r="903" spans="1:11" customFormat="1" x14ac:dyDescent="0.25">
      <c r="A903" t="s">
        <v>6593</v>
      </c>
      <c r="B903">
        <v>2021</v>
      </c>
      <c r="C903" t="s">
        <v>382</v>
      </c>
      <c r="D903" t="s">
        <v>4780</v>
      </c>
      <c r="E903">
        <v>1378</v>
      </c>
      <c r="F903" t="s">
        <v>74</v>
      </c>
      <c r="G903" t="s">
        <v>74</v>
      </c>
      <c r="H903" t="s">
        <v>74</v>
      </c>
      <c r="I903" t="s">
        <v>74</v>
      </c>
      <c r="J903" t="s">
        <v>74</v>
      </c>
      <c r="K903" t="s">
        <v>74</v>
      </c>
    </row>
    <row r="904" spans="1:11" customFormat="1" x14ac:dyDescent="0.25">
      <c r="A904" t="s">
        <v>6594</v>
      </c>
      <c r="B904">
        <v>2021</v>
      </c>
      <c r="C904" t="s">
        <v>388</v>
      </c>
      <c r="D904" t="s">
        <v>4780</v>
      </c>
      <c r="E904">
        <v>53</v>
      </c>
      <c r="F904" t="s">
        <v>74</v>
      </c>
      <c r="G904" t="s">
        <v>74</v>
      </c>
      <c r="H904" t="s">
        <v>74</v>
      </c>
      <c r="I904" t="s">
        <v>74</v>
      </c>
      <c r="J904" t="s">
        <v>74</v>
      </c>
      <c r="K904" t="s">
        <v>74</v>
      </c>
    </row>
    <row r="905" spans="1:11" customFormat="1" x14ac:dyDescent="0.25">
      <c r="A905" t="s">
        <v>6595</v>
      </c>
      <c r="B905">
        <v>2021</v>
      </c>
      <c r="C905" t="s">
        <v>394</v>
      </c>
      <c r="D905" t="s">
        <v>4780</v>
      </c>
      <c r="E905">
        <v>2736</v>
      </c>
      <c r="F905" t="s">
        <v>74</v>
      </c>
      <c r="G905" t="s">
        <v>74</v>
      </c>
      <c r="H905" t="s">
        <v>74</v>
      </c>
      <c r="I905" t="s">
        <v>74</v>
      </c>
      <c r="J905" t="s">
        <v>74</v>
      </c>
      <c r="K905" t="s">
        <v>74</v>
      </c>
    </row>
    <row r="906" spans="1:11" customFormat="1" x14ac:dyDescent="0.25">
      <c r="A906" t="s">
        <v>6596</v>
      </c>
      <c r="B906">
        <v>2021</v>
      </c>
      <c r="C906" t="s">
        <v>400</v>
      </c>
      <c r="D906" t="s">
        <v>4780</v>
      </c>
      <c r="E906">
        <v>22</v>
      </c>
      <c r="F906" t="s">
        <v>74</v>
      </c>
      <c r="G906" t="s">
        <v>74</v>
      </c>
      <c r="H906" t="s">
        <v>74</v>
      </c>
      <c r="I906" t="s">
        <v>74</v>
      </c>
      <c r="J906" t="s">
        <v>74</v>
      </c>
      <c r="K906" t="s">
        <v>74</v>
      </c>
    </row>
    <row r="907" spans="1:11" customFormat="1" x14ac:dyDescent="0.25">
      <c r="A907" t="s">
        <v>6597</v>
      </c>
      <c r="B907">
        <v>2021</v>
      </c>
      <c r="C907" t="s">
        <v>43</v>
      </c>
      <c r="D907" t="s">
        <v>4780</v>
      </c>
      <c r="E907">
        <v>34860</v>
      </c>
      <c r="F907" t="s">
        <v>74</v>
      </c>
      <c r="G907" t="s">
        <v>74</v>
      </c>
      <c r="H907" t="s">
        <v>74</v>
      </c>
      <c r="I907" t="s">
        <v>74</v>
      </c>
      <c r="J907" t="s">
        <v>74</v>
      </c>
      <c r="K907" t="s">
        <v>74</v>
      </c>
    </row>
    <row r="908" spans="1:11" customFormat="1" x14ac:dyDescent="0.25">
      <c r="A908" t="s">
        <v>6598</v>
      </c>
      <c r="B908">
        <v>2021</v>
      </c>
      <c r="C908" t="s">
        <v>187</v>
      </c>
      <c r="D908" t="s">
        <v>4780</v>
      </c>
      <c r="E908">
        <v>344</v>
      </c>
      <c r="F908" t="s">
        <v>74</v>
      </c>
      <c r="G908" t="s">
        <v>74</v>
      </c>
      <c r="H908" t="s">
        <v>74</v>
      </c>
      <c r="I908" t="s">
        <v>74</v>
      </c>
      <c r="J908" t="s">
        <v>74</v>
      </c>
      <c r="K908" t="s">
        <v>74</v>
      </c>
    </row>
    <row r="909" spans="1:11" customFormat="1" x14ac:dyDescent="0.25">
      <c r="A909" t="s">
        <v>6599</v>
      </c>
      <c r="B909">
        <v>2021</v>
      </c>
      <c r="C909" t="s">
        <v>413</v>
      </c>
      <c r="D909" t="s">
        <v>4780</v>
      </c>
      <c r="E909">
        <v>94119</v>
      </c>
      <c r="F909" t="s">
        <v>74</v>
      </c>
      <c r="G909" t="s">
        <v>74</v>
      </c>
      <c r="H909" t="s">
        <v>74</v>
      </c>
      <c r="I909" t="s">
        <v>74</v>
      </c>
      <c r="J909" t="s">
        <v>74</v>
      </c>
      <c r="K909" t="s">
        <v>74</v>
      </c>
    </row>
    <row r="910" spans="1:11" customFormat="1" x14ac:dyDescent="0.25">
      <c r="A910" t="s">
        <v>6600</v>
      </c>
      <c r="B910">
        <v>2021</v>
      </c>
      <c r="C910" t="s">
        <v>420</v>
      </c>
      <c r="D910" t="s">
        <v>4780</v>
      </c>
      <c r="E910">
        <v>22451</v>
      </c>
      <c r="F910" t="s">
        <v>74</v>
      </c>
      <c r="G910" t="s">
        <v>74</v>
      </c>
      <c r="H910" t="s">
        <v>74</v>
      </c>
      <c r="I910" t="s">
        <v>74</v>
      </c>
      <c r="J910" t="s">
        <v>74</v>
      </c>
      <c r="K910" t="s">
        <v>74</v>
      </c>
    </row>
    <row r="911" spans="1:11" customFormat="1" x14ac:dyDescent="0.25">
      <c r="A911" t="s">
        <v>6601</v>
      </c>
      <c r="B911">
        <v>2021</v>
      </c>
      <c r="C911" t="s">
        <v>426</v>
      </c>
      <c r="D911" t="s">
        <v>4780</v>
      </c>
      <c r="E911">
        <v>2548</v>
      </c>
      <c r="F911" t="s">
        <v>74</v>
      </c>
      <c r="G911" t="s">
        <v>74</v>
      </c>
      <c r="H911" t="s">
        <v>74</v>
      </c>
      <c r="I911" t="s">
        <v>74</v>
      </c>
      <c r="J911" t="s">
        <v>74</v>
      </c>
      <c r="K911" t="s">
        <v>74</v>
      </c>
    </row>
    <row r="912" spans="1:11" customFormat="1" x14ac:dyDescent="0.25">
      <c r="A912" t="s">
        <v>6602</v>
      </c>
      <c r="B912">
        <v>2021</v>
      </c>
      <c r="C912" t="s">
        <v>433</v>
      </c>
      <c r="D912" t="s">
        <v>4780</v>
      </c>
      <c r="E912">
        <v>85</v>
      </c>
      <c r="F912" t="s">
        <v>74</v>
      </c>
      <c r="G912" t="s">
        <v>74</v>
      </c>
      <c r="H912" t="s">
        <v>74</v>
      </c>
      <c r="I912" t="s">
        <v>74</v>
      </c>
      <c r="J912" t="s">
        <v>74</v>
      </c>
      <c r="K912" t="s">
        <v>74</v>
      </c>
    </row>
    <row r="913" spans="1:11" customFormat="1" x14ac:dyDescent="0.25">
      <c r="A913" t="s">
        <v>6603</v>
      </c>
      <c r="B913">
        <v>2021</v>
      </c>
      <c r="C913" t="s">
        <v>124</v>
      </c>
      <c r="D913" t="s">
        <v>848</v>
      </c>
      <c r="E913">
        <v>5422</v>
      </c>
      <c r="F913" t="s">
        <v>74</v>
      </c>
      <c r="G913" t="s">
        <v>74</v>
      </c>
      <c r="H913" t="s">
        <v>74</v>
      </c>
      <c r="I913" t="s">
        <v>74</v>
      </c>
      <c r="J913" t="s">
        <v>74</v>
      </c>
      <c r="K913" t="s">
        <v>74</v>
      </c>
    </row>
    <row r="914" spans="1:11" customFormat="1" x14ac:dyDescent="0.25">
      <c r="A914" t="s">
        <v>6604</v>
      </c>
      <c r="B914">
        <v>2021</v>
      </c>
      <c r="C914" t="s">
        <v>123</v>
      </c>
      <c r="D914" t="s">
        <v>848</v>
      </c>
      <c r="E914">
        <v>7118</v>
      </c>
      <c r="F914" t="s">
        <v>74</v>
      </c>
      <c r="G914" t="s">
        <v>74</v>
      </c>
      <c r="H914" t="s">
        <v>74</v>
      </c>
      <c r="I914" t="s">
        <v>74</v>
      </c>
      <c r="J914" t="s">
        <v>74</v>
      </c>
      <c r="K914" t="s">
        <v>74</v>
      </c>
    </row>
    <row r="915" spans="1:11" customFormat="1" x14ac:dyDescent="0.25">
      <c r="A915" t="s">
        <v>6605</v>
      </c>
      <c r="B915">
        <v>2021</v>
      </c>
      <c r="C915" t="s">
        <v>369</v>
      </c>
      <c r="D915" t="s">
        <v>848</v>
      </c>
      <c r="E915">
        <v>1505</v>
      </c>
      <c r="F915" t="s">
        <v>74</v>
      </c>
      <c r="G915" t="s">
        <v>74</v>
      </c>
      <c r="H915" t="s">
        <v>74</v>
      </c>
      <c r="I915" t="s">
        <v>74</v>
      </c>
      <c r="J915" t="s">
        <v>74</v>
      </c>
      <c r="K915" t="s">
        <v>74</v>
      </c>
    </row>
    <row r="916" spans="1:11" customFormat="1" x14ac:dyDescent="0.25">
      <c r="A916" t="s">
        <v>6606</v>
      </c>
      <c r="B916">
        <v>2021</v>
      </c>
      <c r="C916" t="s">
        <v>376</v>
      </c>
      <c r="D916" t="s">
        <v>848</v>
      </c>
      <c r="E916">
        <v>1103</v>
      </c>
      <c r="F916" t="s">
        <v>74</v>
      </c>
      <c r="G916" t="s">
        <v>74</v>
      </c>
      <c r="H916" t="s">
        <v>74</v>
      </c>
      <c r="I916" t="s">
        <v>74</v>
      </c>
      <c r="J916" t="s">
        <v>74</v>
      </c>
      <c r="K916" t="s">
        <v>74</v>
      </c>
    </row>
    <row r="917" spans="1:11" customFormat="1" x14ac:dyDescent="0.25">
      <c r="A917" t="s">
        <v>6607</v>
      </c>
      <c r="B917">
        <v>2021</v>
      </c>
      <c r="C917" t="s">
        <v>382</v>
      </c>
      <c r="D917" t="s">
        <v>848</v>
      </c>
      <c r="E917">
        <v>695</v>
      </c>
      <c r="F917" t="s">
        <v>74</v>
      </c>
      <c r="G917" t="s">
        <v>74</v>
      </c>
      <c r="H917" t="s">
        <v>74</v>
      </c>
      <c r="I917" t="s">
        <v>74</v>
      </c>
      <c r="J917" t="s">
        <v>74</v>
      </c>
      <c r="K917" t="s">
        <v>74</v>
      </c>
    </row>
    <row r="918" spans="1:11" customFormat="1" x14ac:dyDescent="0.25">
      <c r="A918" t="s">
        <v>6608</v>
      </c>
      <c r="B918">
        <v>2021</v>
      </c>
      <c r="C918" t="s">
        <v>388</v>
      </c>
      <c r="D918" t="s">
        <v>848</v>
      </c>
      <c r="E918">
        <v>42</v>
      </c>
      <c r="F918" t="s">
        <v>74</v>
      </c>
      <c r="G918" t="s">
        <v>74</v>
      </c>
      <c r="H918" t="s">
        <v>74</v>
      </c>
      <c r="I918" t="s">
        <v>74</v>
      </c>
      <c r="J918" t="s">
        <v>74</v>
      </c>
      <c r="K918" t="s">
        <v>74</v>
      </c>
    </row>
    <row r="919" spans="1:11" customFormat="1" x14ac:dyDescent="0.25">
      <c r="A919" t="s">
        <v>6609</v>
      </c>
      <c r="B919">
        <v>2021</v>
      </c>
      <c r="C919" t="s">
        <v>394</v>
      </c>
      <c r="D919" t="s">
        <v>848</v>
      </c>
      <c r="E919">
        <v>1374</v>
      </c>
      <c r="F919" t="s">
        <v>74</v>
      </c>
      <c r="G919" t="s">
        <v>74</v>
      </c>
      <c r="H919" t="s">
        <v>74</v>
      </c>
      <c r="I919" t="s">
        <v>74</v>
      </c>
      <c r="J919" t="s">
        <v>74</v>
      </c>
      <c r="K919" t="s">
        <v>74</v>
      </c>
    </row>
    <row r="920" spans="1:11" customFormat="1" x14ac:dyDescent="0.25">
      <c r="A920" t="s">
        <v>6610</v>
      </c>
      <c r="B920">
        <v>2021</v>
      </c>
      <c r="C920" t="s">
        <v>400</v>
      </c>
      <c r="D920" t="s">
        <v>848</v>
      </c>
      <c r="E920">
        <v>18</v>
      </c>
      <c r="F920" t="s">
        <v>74</v>
      </c>
      <c r="G920" t="s">
        <v>74</v>
      </c>
      <c r="H920" t="s">
        <v>74</v>
      </c>
      <c r="I920" t="s">
        <v>74</v>
      </c>
      <c r="J920" t="s">
        <v>74</v>
      </c>
      <c r="K920" t="s">
        <v>74</v>
      </c>
    </row>
    <row r="921" spans="1:11" customFormat="1" x14ac:dyDescent="0.25">
      <c r="A921" t="s">
        <v>6611</v>
      </c>
      <c r="B921">
        <v>2021</v>
      </c>
      <c r="C921" t="s">
        <v>43</v>
      </c>
      <c r="D921" t="s">
        <v>848</v>
      </c>
      <c r="E921">
        <v>17220</v>
      </c>
      <c r="F921" t="s">
        <v>74</v>
      </c>
      <c r="G921" t="s">
        <v>74</v>
      </c>
      <c r="H921" t="s">
        <v>74</v>
      </c>
      <c r="I921" t="s">
        <v>74</v>
      </c>
      <c r="J921" t="s">
        <v>74</v>
      </c>
      <c r="K921" t="s">
        <v>74</v>
      </c>
    </row>
    <row r="922" spans="1:11" customFormat="1" x14ac:dyDescent="0.25">
      <c r="A922" t="s">
        <v>6612</v>
      </c>
      <c r="B922">
        <v>2021</v>
      </c>
      <c r="C922" t="s">
        <v>187</v>
      </c>
      <c r="D922" t="s">
        <v>848</v>
      </c>
      <c r="E922">
        <v>186</v>
      </c>
      <c r="F922" t="s">
        <v>74</v>
      </c>
      <c r="G922" t="s">
        <v>74</v>
      </c>
      <c r="H922" t="s">
        <v>74</v>
      </c>
      <c r="I922" t="s">
        <v>74</v>
      </c>
      <c r="J922" t="s">
        <v>74</v>
      </c>
      <c r="K922" t="s">
        <v>74</v>
      </c>
    </row>
    <row r="923" spans="1:11" customFormat="1" x14ac:dyDescent="0.25">
      <c r="A923" t="s">
        <v>6613</v>
      </c>
      <c r="B923">
        <v>2021</v>
      </c>
      <c r="C923" t="s">
        <v>413</v>
      </c>
      <c r="D923" t="s">
        <v>848</v>
      </c>
      <c r="E923">
        <v>47449</v>
      </c>
      <c r="F923" t="s">
        <v>74</v>
      </c>
      <c r="G923" t="s">
        <v>74</v>
      </c>
      <c r="H923" t="s">
        <v>74</v>
      </c>
      <c r="I923" t="s">
        <v>74</v>
      </c>
      <c r="J923" t="s">
        <v>74</v>
      </c>
      <c r="K923" t="s">
        <v>74</v>
      </c>
    </row>
    <row r="924" spans="1:11" customFormat="1" x14ac:dyDescent="0.25">
      <c r="A924" t="s">
        <v>6614</v>
      </c>
      <c r="B924">
        <v>2021</v>
      </c>
      <c r="C924" t="s">
        <v>420</v>
      </c>
      <c r="D924" t="s">
        <v>848</v>
      </c>
      <c r="E924">
        <v>11334</v>
      </c>
      <c r="F924" t="s">
        <v>74</v>
      </c>
      <c r="G924" t="s">
        <v>74</v>
      </c>
      <c r="H924" t="s">
        <v>74</v>
      </c>
      <c r="I924" t="s">
        <v>74</v>
      </c>
      <c r="J924" t="s">
        <v>74</v>
      </c>
      <c r="K924" t="s">
        <v>74</v>
      </c>
    </row>
    <row r="925" spans="1:11" customFormat="1" x14ac:dyDescent="0.25">
      <c r="A925" t="s">
        <v>6615</v>
      </c>
      <c r="B925">
        <v>2021</v>
      </c>
      <c r="C925" t="s">
        <v>426</v>
      </c>
      <c r="D925" t="s">
        <v>848</v>
      </c>
      <c r="E925">
        <v>1361</v>
      </c>
      <c r="F925" t="s">
        <v>74</v>
      </c>
      <c r="G925" t="s">
        <v>74</v>
      </c>
      <c r="H925" t="s">
        <v>74</v>
      </c>
      <c r="I925" t="s">
        <v>74</v>
      </c>
      <c r="J925" t="s">
        <v>74</v>
      </c>
      <c r="K925" t="s">
        <v>74</v>
      </c>
    </row>
    <row r="926" spans="1:11" customFormat="1" x14ac:dyDescent="0.25">
      <c r="A926" t="s">
        <v>6616</v>
      </c>
      <c r="B926">
        <v>2021</v>
      </c>
      <c r="C926" t="s">
        <v>433</v>
      </c>
      <c r="D926" t="s">
        <v>848</v>
      </c>
      <c r="E926">
        <v>71</v>
      </c>
      <c r="F926" t="s">
        <v>74</v>
      </c>
      <c r="G926" t="s">
        <v>74</v>
      </c>
      <c r="H926" t="s">
        <v>74</v>
      </c>
      <c r="I926" t="s">
        <v>74</v>
      </c>
      <c r="J926" t="s">
        <v>74</v>
      </c>
      <c r="K926" t="s">
        <v>74</v>
      </c>
    </row>
    <row r="927" spans="1:11" customFormat="1" x14ac:dyDescent="0.25">
      <c r="A927" t="s">
        <v>583</v>
      </c>
      <c r="B927">
        <v>2021</v>
      </c>
      <c r="C927" t="s">
        <v>124</v>
      </c>
      <c r="D927" t="s">
        <v>354</v>
      </c>
      <c r="E927">
        <v>16498</v>
      </c>
      <c r="F927">
        <v>1544</v>
      </c>
      <c r="G927">
        <v>1169</v>
      </c>
      <c r="H927">
        <v>14954</v>
      </c>
      <c r="I927">
        <v>15159</v>
      </c>
      <c r="J927">
        <v>9.3587101466844472E-2</v>
      </c>
      <c r="K927">
        <v>7.0857073584676925E-2</v>
      </c>
    </row>
    <row r="928" spans="1:11" customFormat="1" x14ac:dyDescent="0.25">
      <c r="A928" t="s">
        <v>589</v>
      </c>
      <c r="B928">
        <v>2021</v>
      </c>
      <c r="C928" t="s">
        <v>123</v>
      </c>
      <c r="D928" t="s">
        <v>354</v>
      </c>
      <c r="E928">
        <v>13409</v>
      </c>
      <c r="F928">
        <v>1433</v>
      </c>
      <c r="G928">
        <v>1011</v>
      </c>
      <c r="H928">
        <v>11976</v>
      </c>
      <c r="I928">
        <v>12806</v>
      </c>
      <c r="J928">
        <v>0.1068685211425162</v>
      </c>
      <c r="K928">
        <v>7.5397121336415837E-2</v>
      </c>
    </row>
    <row r="929" spans="1:11" customFormat="1" x14ac:dyDescent="0.25">
      <c r="A929" t="s">
        <v>595</v>
      </c>
      <c r="B929">
        <v>2021</v>
      </c>
      <c r="C929" t="s">
        <v>369</v>
      </c>
      <c r="D929" t="s">
        <v>354</v>
      </c>
      <c r="E929">
        <v>3693</v>
      </c>
      <c r="F929">
        <v>303</v>
      </c>
      <c r="G929">
        <v>240</v>
      </c>
      <c r="H929">
        <v>3390</v>
      </c>
      <c r="I929">
        <v>3595</v>
      </c>
      <c r="J929">
        <v>8.2047116165718928E-2</v>
      </c>
      <c r="K929">
        <v>6.4987814784727857E-2</v>
      </c>
    </row>
    <row r="930" spans="1:11" customFormat="1" x14ac:dyDescent="0.25">
      <c r="A930" t="s">
        <v>601</v>
      </c>
      <c r="B930">
        <v>2021</v>
      </c>
      <c r="C930" t="s">
        <v>376</v>
      </c>
      <c r="D930" t="s">
        <v>354</v>
      </c>
      <c r="E930">
        <v>3422</v>
      </c>
      <c r="F930">
        <v>890</v>
      </c>
      <c r="G930">
        <v>10</v>
      </c>
      <c r="H930">
        <v>2532</v>
      </c>
      <c r="I930">
        <v>3145</v>
      </c>
      <c r="J930">
        <v>0.26008182349503223</v>
      </c>
      <c r="K930">
        <v>2.9222676797194618E-3</v>
      </c>
    </row>
    <row r="931" spans="1:11" customFormat="1" x14ac:dyDescent="0.25">
      <c r="A931" t="s">
        <v>606</v>
      </c>
      <c r="B931">
        <v>2021</v>
      </c>
      <c r="C931" t="s">
        <v>382</v>
      </c>
      <c r="D931" t="s">
        <v>354</v>
      </c>
      <c r="E931">
        <v>2428</v>
      </c>
      <c r="F931">
        <v>208</v>
      </c>
      <c r="G931">
        <v>214</v>
      </c>
      <c r="H931">
        <v>2220</v>
      </c>
      <c r="I931">
        <v>2339</v>
      </c>
      <c r="J931">
        <v>8.5667215815486003E-2</v>
      </c>
      <c r="K931">
        <v>8.8138385502471175E-2</v>
      </c>
    </row>
    <row r="932" spans="1:11" customFormat="1" x14ac:dyDescent="0.25">
      <c r="A932" t="s">
        <v>611</v>
      </c>
      <c r="B932">
        <v>2021</v>
      </c>
      <c r="C932" t="s">
        <v>388</v>
      </c>
      <c r="D932" t="s">
        <v>354</v>
      </c>
      <c r="E932">
        <v>194</v>
      </c>
      <c r="F932" t="s">
        <v>74</v>
      </c>
      <c r="G932" t="s">
        <v>74</v>
      </c>
      <c r="H932" t="s">
        <v>74</v>
      </c>
      <c r="I932" t="s">
        <v>74</v>
      </c>
      <c r="J932" t="s">
        <v>74</v>
      </c>
      <c r="K932" t="s">
        <v>74</v>
      </c>
    </row>
    <row r="933" spans="1:11" customFormat="1" x14ac:dyDescent="0.25">
      <c r="A933" t="s">
        <v>615</v>
      </c>
      <c r="B933">
        <v>2021</v>
      </c>
      <c r="C933" t="s">
        <v>394</v>
      </c>
      <c r="D933" t="s">
        <v>354</v>
      </c>
      <c r="E933">
        <v>4537</v>
      </c>
      <c r="F933">
        <v>465</v>
      </c>
      <c r="G933">
        <v>384</v>
      </c>
      <c r="H933">
        <v>4072</v>
      </c>
      <c r="I933">
        <v>4315</v>
      </c>
      <c r="J933">
        <v>0.10249063257659249</v>
      </c>
      <c r="K933">
        <v>8.4637425611637646E-2</v>
      </c>
    </row>
    <row r="934" spans="1:11" customFormat="1" x14ac:dyDescent="0.25">
      <c r="A934" t="s">
        <v>620</v>
      </c>
      <c r="B934">
        <v>2021</v>
      </c>
      <c r="C934" t="s">
        <v>400</v>
      </c>
      <c r="D934" t="s">
        <v>354</v>
      </c>
      <c r="E934">
        <v>240</v>
      </c>
      <c r="F934" t="s">
        <v>74</v>
      </c>
      <c r="G934" t="s">
        <v>74</v>
      </c>
      <c r="H934" t="s">
        <v>74</v>
      </c>
      <c r="I934" t="s">
        <v>74</v>
      </c>
      <c r="J934" t="s">
        <v>74</v>
      </c>
      <c r="K934" t="s">
        <v>74</v>
      </c>
    </row>
    <row r="935" spans="1:11" customFormat="1" x14ac:dyDescent="0.25">
      <c r="A935" t="s">
        <v>622</v>
      </c>
      <c r="B935">
        <v>2021</v>
      </c>
      <c r="C935" t="s">
        <v>43</v>
      </c>
      <c r="D935" t="s">
        <v>354</v>
      </c>
      <c r="E935">
        <v>54984</v>
      </c>
      <c r="F935">
        <v>4051</v>
      </c>
      <c r="G935">
        <v>3705</v>
      </c>
      <c r="H935">
        <v>50933</v>
      </c>
      <c r="I935">
        <v>49781</v>
      </c>
      <c r="J935">
        <v>7.3675978466462969E-2</v>
      </c>
      <c r="K935">
        <v>6.7383238760366657E-2</v>
      </c>
    </row>
    <row r="936" spans="1:11" customFormat="1" x14ac:dyDescent="0.25">
      <c r="A936" t="s">
        <v>627</v>
      </c>
      <c r="B936">
        <v>2021</v>
      </c>
      <c r="C936" t="s">
        <v>187</v>
      </c>
      <c r="D936" t="s">
        <v>354</v>
      </c>
      <c r="E936">
        <v>785</v>
      </c>
      <c r="F936">
        <v>77</v>
      </c>
      <c r="G936">
        <v>68</v>
      </c>
      <c r="H936">
        <v>708</v>
      </c>
      <c r="I936">
        <v>710</v>
      </c>
      <c r="J936">
        <v>9.8089171974522299E-2</v>
      </c>
      <c r="K936">
        <v>8.6624203821656046E-2</v>
      </c>
    </row>
    <row r="937" spans="1:11" customFormat="1" x14ac:dyDescent="0.25">
      <c r="A937" t="s">
        <v>632</v>
      </c>
      <c r="B937">
        <v>2021</v>
      </c>
      <c r="C937" t="s">
        <v>413</v>
      </c>
      <c r="D937" t="s">
        <v>354</v>
      </c>
      <c r="E937">
        <v>132152</v>
      </c>
      <c r="F937" t="s">
        <v>74</v>
      </c>
      <c r="G937" t="s">
        <v>74</v>
      </c>
      <c r="H937" t="s">
        <v>74</v>
      </c>
      <c r="I937">
        <v>120552</v>
      </c>
      <c r="J937" t="s">
        <v>74</v>
      </c>
      <c r="K937" t="s">
        <v>74</v>
      </c>
    </row>
    <row r="938" spans="1:11" customFormat="1" x14ac:dyDescent="0.25">
      <c r="A938" t="s">
        <v>638</v>
      </c>
      <c r="B938">
        <v>2021</v>
      </c>
      <c r="C938" t="s">
        <v>420</v>
      </c>
      <c r="D938" t="s">
        <v>354</v>
      </c>
      <c r="E938">
        <v>28034</v>
      </c>
      <c r="F938">
        <v>1848</v>
      </c>
      <c r="G938">
        <v>1788</v>
      </c>
      <c r="H938">
        <v>26186</v>
      </c>
      <c r="I938">
        <v>25177</v>
      </c>
      <c r="J938">
        <v>6.5919954341157161E-2</v>
      </c>
      <c r="K938">
        <v>6.3779696083327383E-2</v>
      </c>
    </row>
    <row r="939" spans="1:11" customFormat="1" x14ac:dyDescent="0.25">
      <c r="A939" t="s">
        <v>643</v>
      </c>
      <c r="B939">
        <v>2021</v>
      </c>
      <c r="C939" t="s">
        <v>426</v>
      </c>
      <c r="D939" t="s">
        <v>354</v>
      </c>
      <c r="E939">
        <v>3683</v>
      </c>
      <c r="F939">
        <v>287</v>
      </c>
      <c r="G939">
        <v>411</v>
      </c>
      <c r="H939">
        <v>3396</v>
      </c>
      <c r="I939">
        <v>3525</v>
      </c>
      <c r="J939">
        <v>7.7925604127070322E-2</v>
      </c>
      <c r="K939">
        <v>0.1115938093945153</v>
      </c>
    </row>
    <row r="940" spans="1:11" customFormat="1" x14ac:dyDescent="0.25">
      <c r="A940" t="s">
        <v>649</v>
      </c>
      <c r="B940">
        <v>2021</v>
      </c>
      <c r="C940" t="s">
        <v>433</v>
      </c>
      <c r="D940" t="s">
        <v>354</v>
      </c>
      <c r="E940">
        <v>245</v>
      </c>
      <c r="F940" t="s">
        <v>74</v>
      </c>
      <c r="G940" t="s">
        <v>74</v>
      </c>
      <c r="H940" t="s">
        <v>74</v>
      </c>
      <c r="I940" t="s">
        <v>74</v>
      </c>
      <c r="J940" t="s">
        <v>74</v>
      </c>
      <c r="K940" t="s">
        <v>74</v>
      </c>
    </row>
    <row r="941" spans="1:11" customFormat="1" x14ac:dyDescent="0.25">
      <c r="A941" t="s">
        <v>584</v>
      </c>
      <c r="B941">
        <v>2021</v>
      </c>
      <c r="C941" t="s">
        <v>124</v>
      </c>
      <c r="D941" t="s">
        <v>356</v>
      </c>
      <c r="E941">
        <v>633</v>
      </c>
      <c r="F941">
        <v>64</v>
      </c>
      <c r="G941">
        <v>35</v>
      </c>
      <c r="H941">
        <v>569</v>
      </c>
      <c r="I941">
        <v>599</v>
      </c>
      <c r="J941">
        <v>0.10110584518167461</v>
      </c>
      <c r="K941">
        <v>5.5292259083728278E-2</v>
      </c>
    </row>
    <row r="942" spans="1:11" customFormat="1" x14ac:dyDescent="0.25">
      <c r="A942" t="s">
        <v>590</v>
      </c>
      <c r="B942">
        <v>2021</v>
      </c>
      <c r="C942" t="s">
        <v>123</v>
      </c>
      <c r="D942" t="s">
        <v>356</v>
      </c>
      <c r="E942">
        <v>648</v>
      </c>
      <c r="F942">
        <v>130</v>
      </c>
      <c r="G942">
        <v>26</v>
      </c>
      <c r="H942">
        <v>518</v>
      </c>
      <c r="I942">
        <v>629</v>
      </c>
      <c r="J942">
        <v>0.20061728395061729</v>
      </c>
      <c r="K942">
        <v>4.0123456790123448E-2</v>
      </c>
    </row>
    <row r="943" spans="1:11" customFormat="1" x14ac:dyDescent="0.25">
      <c r="A943" t="s">
        <v>596</v>
      </c>
      <c r="B943">
        <v>2021</v>
      </c>
      <c r="C943" t="s">
        <v>369</v>
      </c>
      <c r="D943" t="s">
        <v>356</v>
      </c>
      <c r="E943">
        <v>275</v>
      </c>
      <c r="F943">
        <v>24</v>
      </c>
      <c r="G943">
        <v>12</v>
      </c>
      <c r="H943">
        <v>251</v>
      </c>
      <c r="I943" t="s">
        <v>74</v>
      </c>
      <c r="J943">
        <v>8.727272727272728E-2</v>
      </c>
      <c r="K943">
        <v>4.363636363636364E-2</v>
      </c>
    </row>
    <row r="944" spans="1:11" customFormat="1" x14ac:dyDescent="0.25">
      <c r="A944" t="s">
        <v>602</v>
      </c>
      <c r="B944">
        <v>2021</v>
      </c>
      <c r="C944" t="s">
        <v>376</v>
      </c>
      <c r="D944" t="s">
        <v>356</v>
      </c>
      <c r="E944">
        <v>159</v>
      </c>
      <c r="F944">
        <v>16</v>
      </c>
      <c r="G944">
        <v>9</v>
      </c>
      <c r="H944">
        <v>143</v>
      </c>
      <c r="I944">
        <v>152</v>
      </c>
      <c r="J944">
        <v>0.1006289308176101</v>
      </c>
      <c r="K944">
        <v>5.6603773584905662E-2</v>
      </c>
    </row>
    <row r="945" spans="1:11" customFormat="1" x14ac:dyDescent="0.25">
      <c r="A945" t="s">
        <v>607</v>
      </c>
      <c r="B945">
        <v>2021</v>
      </c>
      <c r="C945" t="s">
        <v>382</v>
      </c>
      <c r="D945" t="s">
        <v>356</v>
      </c>
      <c r="E945">
        <v>207</v>
      </c>
      <c r="F945">
        <v>27</v>
      </c>
      <c r="G945">
        <v>12</v>
      </c>
      <c r="H945">
        <v>180</v>
      </c>
      <c r="I945">
        <v>205</v>
      </c>
      <c r="J945">
        <v>0.13043478260869559</v>
      </c>
      <c r="K945">
        <v>5.7971014492753617E-2</v>
      </c>
    </row>
    <row r="946" spans="1:11" customFormat="1" x14ac:dyDescent="0.25">
      <c r="A946" t="s">
        <v>613</v>
      </c>
      <c r="B946">
        <v>2021</v>
      </c>
      <c r="C946" t="s">
        <v>391</v>
      </c>
      <c r="D946" t="s">
        <v>356</v>
      </c>
      <c r="E946">
        <v>94</v>
      </c>
      <c r="F946">
        <v>30</v>
      </c>
      <c r="G946">
        <v>13</v>
      </c>
      <c r="H946">
        <v>64</v>
      </c>
      <c r="I946">
        <v>61</v>
      </c>
      <c r="J946">
        <v>0.31914893617021278</v>
      </c>
      <c r="K946">
        <v>0.13829787234042551</v>
      </c>
    </row>
    <row r="947" spans="1:11" customFormat="1" x14ac:dyDescent="0.25">
      <c r="A947" t="s">
        <v>616</v>
      </c>
      <c r="B947">
        <v>2021</v>
      </c>
      <c r="C947" t="s">
        <v>394</v>
      </c>
      <c r="D947" t="s">
        <v>356</v>
      </c>
      <c r="E947">
        <v>240</v>
      </c>
      <c r="F947">
        <v>38</v>
      </c>
      <c r="G947">
        <v>12</v>
      </c>
      <c r="H947">
        <v>202</v>
      </c>
      <c r="I947">
        <v>228</v>
      </c>
      <c r="J947">
        <v>0.1583333333333333</v>
      </c>
      <c r="K947">
        <v>0.05</v>
      </c>
    </row>
    <row r="948" spans="1:11" customFormat="1" x14ac:dyDescent="0.25">
      <c r="A948" t="s">
        <v>623</v>
      </c>
      <c r="B948">
        <v>2021</v>
      </c>
      <c r="C948" t="s">
        <v>43</v>
      </c>
      <c r="D948" t="s">
        <v>356</v>
      </c>
      <c r="E948">
        <v>3861</v>
      </c>
      <c r="F948">
        <v>276</v>
      </c>
      <c r="G948">
        <v>134</v>
      </c>
      <c r="H948">
        <v>3585</v>
      </c>
      <c r="I948">
        <v>3649</v>
      </c>
      <c r="J948">
        <v>7.1484071484071487E-2</v>
      </c>
      <c r="K948">
        <v>3.4706034706034707E-2</v>
      </c>
    </row>
    <row r="949" spans="1:11" customFormat="1" x14ac:dyDescent="0.25">
      <c r="A949" t="s">
        <v>628</v>
      </c>
      <c r="B949">
        <v>2021</v>
      </c>
      <c r="C949" t="s">
        <v>187</v>
      </c>
      <c r="D949" t="s">
        <v>356</v>
      </c>
      <c r="E949">
        <v>53</v>
      </c>
      <c r="F949">
        <v>8</v>
      </c>
      <c r="G949">
        <v>0</v>
      </c>
      <c r="H949">
        <v>45</v>
      </c>
      <c r="I949" t="s">
        <v>74</v>
      </c>
      <c r="J949">
        <v>0.15094339622641509</v>
      </c>
      <c r="K949">
        <v>0</v>
      </c>
    </row>
    <row r="950" spans="1:11" customFormat="1" x14ac:dyDescent="0.25">
      <c r="A950" t="s">
        <v>633</v>
      </c>
      <c r="B950">
        <v>2021</v>
      </c>
      <c r="C950" t="s">
        <v>413</v>
      </c>
      <c r="D950" t="s">
        <v>356</v>
      </c>
      <c r="E950">
        <v>7400</v>
      </c>
      <c r="F950" t="s">
        <v>74</v>
      </c>
      <c r="G950" t="s">
        <v>74</v>
      </c>
      <c r="H950" t="s">
        <v>74</v>
      </c>
      <c r="I950">
        <v>6724</v>
      </c>
      <c r="J950" t="s">
        <v>74</v>
      </c>
      <c r="K950" t="s">
        <v>74</v>
      </c>
    </row>
    <row r="951" spans="1:11" customFormat="1" x14ac:dyDescent="0.25">
      <c r="A951" t="s">
        <v>639</v>
      </c>
      <c r="B951">
        <v>2021</v>
      </c>
      <c r="C951" t="s">
        <v>420</v>
      </c>
      <c r="D951" t="s">
        <v>356</v>
      </c>
      <c r="E951">
        <v>946</v>
      </c>
      <c r="F951">
        <v>271</v>
      </c>
      <c r="G951">
        <v>16</v>
      </c>
      <c r="H951">
        <v>675</v>
      </c>
      <c r="I951">
        <v>939</v>
      </c>
      <c r="J951">
        <v>0.28646934460887952</v>
      </c>
      <c r="K951">
        <v>1.6913319238900631E-2</v>
      </c>
    </row>
    <row r="952" spans="1:11" customFormat="1" x14ac:dyDescent="0.25">
      <c r="A952" t="s">
        <v>644</v>
      </c>
      <c r="B952">
        <v>2021</v>
      </c>
      <c r="C952" t="s">
        <v>426</v>
      </c>
      <c r="D952" t="s">
        <v>356</v>
      </c>
      <c r="E952">
        <v>260</v>
      </c>
      <c r="F952">
        <v>34</v>
      </c>
      <c r="G952">
        <v>12</v>
      </c>
      <c r="H952">
        <v>226</v>
      </c>
      <c r="I952">
        <v>240</v>
      </c>
      <c r="J952">
        <v>0.1307692307692308</v>
      </c>
      <c r="K952">
        <v>4.6153846153846163E-2</v>
      </c>
    </row>
    <row r="953" spans="1:11" customFormat="1" x14ac:dyDescent="0.25">
      <c r="A953" t="s">
        <v>650</v>
      </c>
      <c r="B953">
        <v>2021</v>
      </c>
      <c r="C953" t="s">
        <v>433</v>
      </c>
      <c r="D953" t="s">
        <v>356</v>
      </c>
      <c r="E953">
        <v>24</v>
      </c>
      <c r="F953">
        <v>10</v>
      </c>
      <c r="G953">
        <v>7</v>
      </c>
      <c r="H953">
        <v>14</v>
      </c>
      <c r="I953">
        <v>22</v>
      </c>
      <c r="J953">
        <v>0.41666666666666669</v>
      </c>
      <c r="K953">
        <v>0.29166666666666669</v>
      </c>
    </row>
    <row r="954" spans="1:11" customFormat="1" x14ac:dyDescent="0.25">
      <c r="A954" t="s">
        <v>585</v>
      </c>
      <c r="B954">
        <v>2021</v>
      </c>
      <c r="C954" t="s">
        <v>124</v>
      </c>
      <c r="D954" t="s">
        <v>95</v>
      </c>
      <c r="E954">
        <v>2303</v>
      </c>
      <c r="F954">
        <v>164</v>
      </c>
      <c r="G954">
        <v>120</v>
      </c>
      <c r="H954">
        <v>2139</v>
      </c>
      <c r="I954">
        <v>2284</v>
      </c>
      <c r="J954">
        <v>7.121146330872774E-2</v>
      </c>
      <c r="K954">
        <v>5.2105948762483707E-2</v>
      </c>
    </row>
    <row r="955" spans="1:11" customFormat="1" x14ac:dyDescent="0.25">
      <c r="A955" t="s">
        <v>591</v>
      </c>
      <c r="B955">
        <v>2021</v>
      </c>
      <c r="C955" t="s">
        <v>123</v>
      </c>
      <c r="D955" t="s">
        <v>95</v>
      </c>
      <c r="E955">
        <v>2736</v>
      </c>
      <c r="F955">
        <v>345</v>
      </c>
      <c r="G955">
        <v>173</v>
      </c>
      <c r="H955">
        <v>2391</v>
      </c>
      <c r="I955">
        <v>2697</v>
      </c>
      <c r="J955">
        <v>0.12609649122807021</v>
      </c>
      <c r="K955">
        <v>6.3230994152046791E-2</v>
      </c>
    </row>
    <row r="956" spans="1:11" customFormat="1" x14ac:dyDescent="0.25">
      <c r="A956" t="s">
        <v>597</v>
      </c>
      <c r="B956">
        <v>2021</v>
      </c>
      <c r="C956" t="s">
        <v>369</v>
      </c>
      <c r="D956" t="s">
        <v>95</v>
      </c>
      <c r="E956">
        <v>753</v>
      </c>
      <c r="F956">
        <v>93</v>
      </c>
      <c r="G956">
        <v>68</v>
      </c>
      <c r="H956">
        <v>660</v>
      </c>
      <c r="I956">
        <v>748</v>
      </c>
      <c r="J956">
        <v>0.1235059760956175</v>
      </c>
      <c r="K956">
        <v>9.0305444887118197E-2</v>
      </c>
    </row>
    <row r="957" spans="1:11" customFormat="1" x14ac:dyDescent="0.25">
      <c r="A957" t="s">
        <v>603</v>
      </c>
      <c r="B957">
        <v>2021</v>
      </c>
      <c r="C957" t="s">
        <v>376</v>
      </c>
      <c r="D957" t="s">
        <v>95</v>
      </c>
      <c r="E957">
        <v>411</v>
      </c>
      <c r="F957">
        <v>39</v>
      </c>
      <c r="G957">
        <v>29</v>
      </c>
      <c r="H957">
        <v>372</v>
      </c>
      <c r="I957">
        <v>394</v>
      </c>
      <c r="J957">
        <v>9.4890510948905105E-2</v>
      </c>
      <c r="K957">
        <v>7.0559610705596104E-2</v>
      </c>
    </row>
    <row r="958" spans="1:11" customFormat="1" x14ac:dyDescent="0.25">
      <c r="A958" t="s">
        <v>608</v>
      </c>
      <c r="B958">
        <v>2021</v>
      </c>
      <c r="C958" t="s">
        <v>382</v>
      </c>
      <c r="D958" t="s">
        <v>95</v>
      </c>
      <c r="E958">
        <v>222</v>
      </c>
      <c r="F958">
        <v>16</v>
      </c>
      <c r="G958">
        <v>8</v>
      </c>
      <c r="H958">
        <v>206</v>
      </c>
      <c r="I958">
        <v>214</v>
      </c>
      <c r="J958">
        <v>7.2072072072072071E-2</v>
      </c>
      <c r="K958">
        <v>3.6036036036036043E-2</v>
      </c>
    </row>
    <row r="959" spans="1:11" customFormat="1" x14ac:dyDescent="0.25">
      <c r="A959" t="s">
        <v>612</v>
      </c>
      <c r="B959">
        <v>2021</v>
      </c>
      <c r="C959" t="s">
        <v>388</v>
      </c>
      <c r="D959" t="s">
        <v>95</v>
      </c>
      <c r="E959">
        <v>22</v>
      </c>
      <c r="F959">
        <v>1</v>
      </c>
      <c r="G959">
        <v>6</v>
      </c>
      <c r="H959">
        <v>21</v>
      </c>
      <c r="I959">
        <v>21</v>
      </c>
      <c r="J959">
        <v>4.5454545454545463E-2</v>
      </c>
      <c r="K959">
        <v>0.27272727272727271</v>
      </c>
    </row>
    <row r="960" spans="1:11" customFormat="1" x14ac:dyDescent="0.25">
      <c r="A960" t="s">
        <v>617</v>
      </c>
      <c r="B960">
        <v>2021</v>
      </c>
      <c r="C960" t="s">
        <v>394</v>
      </c>
      <c r="D960" t="s">
        <v>95</v>
      </c>
      <c r="E960">
        <v>650</v>
      </c>
      <c r="F960">
        <v>87</v>
      </c>
      <c r="G960">
        <v>37</v>
      </c>
      <c r="H960">
        <v>563</v>
      </c>
      <c r="I960">
        <v>626</v>
      </c>
      <c r="J960">
        <v>0.13384615384615381</v>
      </c>
      <c r="K960">
        <v>5.6923076923076923E-2</v>
      </c>
    </row>
    <row r="961" spans="1:11" customFormat="1" x14ac:dyDescent="0.25">
      <c r="A961" t="s">
        <v>621</v>
      </c>
      <c r="B961">
        <v>2021</v>
      </c>
      <c r="C961" t="s">
        <v>400</v>
      </c>
      <c r="D961" t="s">
        <v>95</v>
      </c>
      <c r="E961">
        <v>7</v>
      </c>
      <c r="F961">
        <v>3</v>
      </c>
      <c r="G961">
        <v>3</v>
      </c>
      <c r="H961">
        <v>4</v>
      </c>
      <c r="I961">
        <v>7</v>
      </c>
      <c r="J961">
        <v>0.42857142857142849</v>
      </c>
      <c r="K961">
        <v>0.42857142857142849</v>
      </c>
    </row>
    <row r="962" spans="1:11" customFormat="1" x14ac:dyDescent="0.25">
      <c r="A962" t="s">
        <v>624</v>
      </c>
      <c r="B962">
        <v>2021</v>
      </c>
      <c r="C962" t="s">
        <v>43</v>
      </c>
      <c r="D962" t="s">
        <v>95</v>
      </c>
      <c r="E962">
        <v>6559</v>
      </c>
      <c r="F962">
        <v>544</v>
      </c>
      <c r="G962">
        <v>367</v>
      </c>
      <c r="H962">
        <v>6015</v>
      </c>
      <c r="I962">
        <v>6424</v>
      </c>
      <c r="J962">
        <v>8.2939472480561063E-2</v>
      </c>
      <c r="K962">
        <v>5.5953651471260857E-2</v>
      </c>
    </row>
    <row r="963" spans="1:11" customFormat="1" x14ac:dyDescent="0.25">
      <c r="A963" t="s">
        <v>629</v>
      </c>
      <c r="B963">
        <v>2021</v>
      </c>
      <c r="C963" t="s">
        <v>187</v>
      </c>
      <c r="D963" t="s">
        <v>95</v>
      </c>
      <c r="E963">
        <v>81</v>
      </c>
      <c r="F963">
        <v>10</v>
      </c>
      <c r="G963">
        <v>9</v>
      </c>
      <c r="H963">
        <v>71</v>
      </c>
      <c r="I963">
        <v>81</v>
      </c>
      <c r="J963">
        <v>0.1234567901234568</v>
      </c>
      <c r="K963">
        <v>0.1111111111111111</v>
      </c>
    </row>
    <row r="964" spans="1:11" customFormat="1" x14ac:dyDescent="0.25">
      <c r="A964" t="s">
        <v>634</v>
      </c>
      <c r="B964">
        <v>2021</v>
      </c>
      <c r="C964" t="s">
        <v>413</v>
      </c>
      <c r="D964" t="s">
        <v>95</v>
      </c>
      <c r="E964">
        <v>20067</v>
      </c>
      <c r="F964" t="s">
        <v>74</v>
      </c>
      <c r="G964" t="s">
        <v>74</v>
      </c>
      <c r="H964" t="s">
        <v>74</v>
      </c>
      <c r="I964">
        <v>19105</v>
      </c>
      <c r="J964" t="s">
        <v>74</v>
      </c>
      <c r="K964" t="s">
        <v>74</v>
      </c>
    </row>
    <row r="965" spans="1:11" customFormat="1" x14ac:dyDescent="0.25">
      <c r="A965" t="s">
        <v>640</v>
      </c>
      <c r="B965">
        <v>2021</v>
      </c>
      <c r="C965" t="s">
        <v>420</v>
      </c>
      <c r="D965" t="s">
        <v>95</v>
      </c>
      <c r="E965">
        <v>5886</v>
      </c>
      <c r="F965">
        <v>392</v>
      </c>
      <c r="G965">
        <v>203</v>
      </c>
      <c r="H965">
        <v>5494</v>
      </c>
      <c r="I965">
        <v>5186</v>
      </c>
      <c r="J965">
        <v>6.6598708800543666E-2</v>
      </c>
      <c r="K965">
        <v>3.4488617057424398E-2</v>
      </c>
    </row>
    <row r="966" spans="1:11" customFormat="1" x14ac:dyDescent="0.25">
      <c r="A966" t="s">
        <v>645</v>
      </c>
      <c r="B966">
        <v>2021</v>
      </c>
      <c r="C966" t="s">
        <v>426</v>
      </c>
      <c r="D966" t="s">
        <v>95</v>
      </c>
      <c r="E966">
        <v>406</v>
      </c>
      <c r="F966">
        <v>29</v>
      </c>
      <c r="G966">
        <v>16</v>
      </c>
      <c r="H966">
        <v>377</v>
      </c>
      <c r="I966">
        <v>393</v>
      </c>
      <c r="J966">
        <v>7.1428571428571425E-2</v>
      </c>
      <c r="K966">
        <v>3.9408866995073892E-2</v>
      </c>
    </row>
    <row r="967" spans="1:11" customFormat="1" x14ac:dyDescent="0.25">
      <c r="A967" t="s">
        <v>651</v>
      </c>
      <c r="B967">
        <v>2021</v>
      </c>
      <c r="C967" t="s">
        <v>433</v>
      </c>
      <c r="D967" t="s">
        <v>95</v>
      </c>
      <c r="E967">
        <v>31</v>
      </c>
      <c r="F967">
        <v>3</v>
      </c>
      <c r="G967">
        <v>4</v>
      </c>
      <c r="H967">
        <v>28</v>
      </c>
      <c r="I967">
        <v>30</v>
      </c>
      <c r="J967">
        <v>9.6774193548387094E-2</v>
      </c>
      <c r="K967">
        <v>0.1290322580645161</v>
      </c>
    </row>
    <row r="968" spans="1:11" customFormat="1" x14ac:dyDescent="0.25">
      <c r="A968" t="s">
        <v>6617</v>
      </c>
      <c r="B968">
        <v>2021</v>
      </c>
      <c r="C968" t="s">
        <v>124</v>
      </c>
      <c r="D968" t="s">
        <v>98</v>
      </c>
      <c r="E968">
        <v>5814</v>
      </c>
      <c r="F968">
        <v>499</v>
      </c>
      <c r="G968">
        <v>270</v>
      </c>
      <c r="H968">
        <v>5315</v>
      </c>
      <c r="I968">
        <v>5596</v>
      </c>
      <c r="J968">
        <v>8.5827313381492951E-2</v>
      </c>
      <c r="K968">
        <v>4.6439628482972138E-2</v>
      </c>
    </row>
    <row r="969" spans="1:11" customFormat="1" x14ac:dyDescent="0.25">
      <c r="A969" t="s">
        <v>6618</v>
      </c>
      <c r="B969">
        <v>2021</v>
      </c>
      <c r="C969" t="s">
        <v>123</v>
      </c>
      <c r="D969" t="s">
        <v>98</v>
      </c>
      <c r="E969">
        <v>6421</v>
      </c>
      <c r="F969">
        <v>719</v>
      </c>
      <c r="G969">
        <v>262</v>
      </c>
      <c r="H969">
        <v>5702</v>
      </c>
      <c r="I969">
        <v>5906</v>
      </c>
      <c r="J969">
        <v>0.11197632767481699</v>
      </c>
      <c r="K969">
        <v>4.0803613144370039E-2</v>
      </c>
    </row>
    <row r="970" spans="1:11" customFormat="1" x14ac:dyDescent="0.25">
      <c r="A970" t="s">
        <v>6619</v>
      </c>
      <c r="B970">
        <v>2021</v>
      </c>
      <c r="C970" t="s">
        <v>369</v>
      </c>
      <c r="D970" t="s">
        <v>98</v>
      </c>
      <c r="E970">
        <v>1628</v>
      </c>
      <c r="F970">
        <v>75</v>
      </c>
      <c r="G970">
        <v>82</v>
      </c>
      <c r="H970">
        <v>1553</v>
      </c>
      <c r="I970">
        <v>1606</v>
      </c>
      <c r="J970">
        <v>4.6068796068796068E-2</v>
      </c>
      <c r="K970">
        <v>5.0368550368550369E-2</v>
      </c>
    </row>
    <row r="971" spans="1:11" customFormat="1" x14ac:dyDescent="0.25">
      <c r="A971" t="s">
        <v>6620</v>
      </c>
      <c r="B971">
        <v>2021</v>
      </c>
      <c r="C971" t="s">
        <v>376</v>
      </c>
      <c r="D971" t="s">
        <v>98</v>
      </c>
      <c r="E971">
        <v>902</v>
      </c>
      <c r="F971">
        <v>0</v>
      </c>
      <c r="G971">
        <v>100</v>
      </c>
      <c r="H971">
        <v>902</v>
      </c>
      <c r="I971">
        <v>885</v>
      </c>
      <c r="J971">
        <v>0</v>
      </c>
      <c r="K971">
        <v>0.11086474501108649</v>
      </c>
    </row>
    <row r="972" spans="1:11" customFormat="1" x14ac:dyDescent="0.25">
      <c r="A972" t="s">
        <v>6621</v>
      </c>
      <c r="B972">
        <v>2021</v>
      </c>
      <c r="C972" t="s">
        <v>382</v>
      </c>
      <c r="D972" t="s">
        <v>98</v>
      </c>
      <c r="E972">
        <v>755</v>
      </c>
      <c r="F972">
        <v>0</v>
      </c>
      <c r="G972">
        <v>70</v>
      </c>
      <c r="H972">
        <v>755</v>
      </c>
      <c r="I972">
        <v>743</v>
      </c>
      <c r="J972">
        <v>0</v>
      </c>
      <c r="K972">
        <v>9.2715231788079472E-2</v>
      </c>
    </row>
    <row r="973" spans="1:11" customFormat="1" x14ac:dyDescent="0.25">
      <c r="A973" t="s">
        <v>6622</v>
      </c>
      <c r="B973">
        <v>2021</v>
      </c>
      <c r="C973" t="s">
        <v>388</v>
      </c>
      <c r="D973" t="s">
        <v>98</v>
      </c>
      <c r="E973">
        <v>48</v>
      </c>
      <c r="F973">
        <v>10</v>
      </c>
      <c r="G973">
        <v>10</v>
      </c>
      <c r="H973">
        <v>38</v>
      </c>
      <c r="I973">
        <v>46</v>
      </c>
      <c r="J973">
        <v>0.20833333333333329</v>
      </c>
      <c r="K973">
        <v>0.20833333333333329</v>
      </c>
    </row>
    <row r="974" spans="1:11" customFormat="1" x14ac:dyDescent="0.25">
      <c r="A974" t="s">
        <v>6623</v>
      </c>
      <c r="B974">
        <v>2021</v>
      </c>
      <c r="C974" t="s">
        <v>394</v>
      </c>
      <c r="D974" t="s">
        <v>98</v>
      </c>
      <c r="E974">
        <v>1400</v>
      </c>
      <c r="F974">
        <v>79</v>
      </c>
      <c r="G974">
        <v>69</v>
      </c>
      <c r="H974">
        <v>1321</v>
      </c>
      <c r="I974">
        <v>1334</v>
      </c>
      <c r="J974">
        <v>5.6428571428571432E-2</v>
      </c>
      <c r="K974">
        <v>4.9285714285714287E-2</v>
      </c>
    </row>
    <row r="975" spans="1:11" customFormat="1" x14ac:dyDescent="0.25">
      <c r="A975" t="s">
        <v>6624</v>
      </c>
      <c r="B975">
        <v>2021</v>
      </c>
      <c r="C975" t="s">
        <v>400</v>
      </c>
      <c r="D975" t="s">
        <v>98</v>
      </c>
      <c r="E975">
        <v>40</v>
      </c>
      <c r="F975" t="s">
        <v>74</v>
      </c>
      <c r="G975" t="s">
        <v>74</v>
      </c>
      <c r="H975" t="s">
        <v>74</v>
      </c>
      <c r="I975" t="s">
        <v>74</v>
      </c>
      <c r="J975" t="s">
        <v>74</v>
      </c>
      <c r="K975" t="s">
        <v>74</v>
      </c>
    </row>
    <row r="976" spans="1:11" customFormat="1" x14ac:dyDescent="0.25">
      <c r="A976" t="s">
        <v>6625</v>
      </c>
      <c r="B976">
        <v>2021</v>
      </c>
      <c r="C976" t="s">
        <v>43</v>
      </c>
      <c r="D976" t="s">
        <v>98</v>
      </c>
      <c r="E976">
        <v>16768</v>
      </c>
      <c r="F976">
        <v>920</v>
      </c>
      <c r="G976">
        <v>497</v>
      </c>
      <c r="H976">
        <v>15848</v>
      </c>
      <c r="I976">
        <v>15895</v>
      </c>
      <c r="J976">
        <v>5.4866412213740459E-2</v>
      </c>
      <c r="K976">
        <v>2.9639790076335881E-2</v>
      </c>
    </row>
    <row r="977" spans="1:11" customFormat="1" x14ac:dyDescent="0.25">
      <c r="A977" t="s">
        <v>6626</v>
      </c>
      <c r="B977">
        <v>2021</v>
      </c>
      <c r="C977" t="s">
        <v>187</v>
      </c>
      <c r="D977" t="s">
        <v>98</v>
      </c>
      <c r="E977">
        <v>206</v>
      </c>
      <c r="F977" t="s">
        <v>74</v>
      </c>
      <c r="G977">
        <v>3</v>
      </c>
      <c r="H977" t="s">
        <v>74</v>
      </c>
      <c r="I977">
        <v>200</v>
      </c>
      <c r="J977" t="s">
        <v>74</v>
      </c>
      <c r="K977" t="s">
        <v>74</v>
      </c>
    </row>
    <row r="978" spans="1:11" customFormat="1" x14ac:dyDescent="0.25">
      <c r="A978" t="s">
        <v>6627</v>
      </c>
      <c r="B978">
        <v>2021</v>
      </c>
      <c r="C978" t="s">
        <v>413</v>
      </c>
      <c r="D978" t="s">
        <v>98</v>
      </c>
      <c r="E978" s="10">
        <v>45647</v>
      </c>
      <c r="F978" t="s">
        <v>74</v>
      </c>
      <c r="G978" t="s">
        <v>74</v>
      </c>
      <c r="H978" t="s">
        <v>74</v>
      </c>
      <c r="I978">
        <v>33880</v>
      </c>
      <c r="J978" t="s">
        <v>74</v>
      </c>
      <c r="K978" t="s">
        <v>74</v>
      </c>
    </row>
    <row r="979" spans="1:11" customFormat="1" x14ac:dyDescent="0.25">
      <c r="A979" t="s">
        <v>6628</v>
      </c>
      <c r="B979">
        <v>2021</v>
      </c>
      <c r="C979" t="s">
        <v>420</v>
      </c>
      <c r="D979" t="s">
        <v>98</v>
      </c>
      <c r="E979">
        <v>9915</v>
      </c>
      <c r="F979" t="s">
        <v>74</v>
      </c>
      <c r="G979" t="s">
        <v>74</v>
      </c>
      <c r="H979" t="s">
        <v>74</v>
      </c>
      <c r="I979" t="s">
        <v>74</v>
      </c>
      <c r="J979" t="s">
        <v>74</v>
      </c>
      <c r="K979" t="s">
        <v>74</v>
      </c>
    </row>
    <row r="980" spans="1:11" customFormat="1" x14ac:dyDescent="0.25">
      <c r="A980" t="s">
        <v>6629</v>
      </c>
      <c r="B980">
        <v>2021</v>
      </c>
      <c r="C980" t="s">
        <v>426</v>
      </c>
      <c r="D980" t="s">
        <v>98</v>
      </c>
      <c r="E980">
        <v>1691</v>
      </c>
      <c r="F980">
        <v>140</v>
      </c>
      <c r="G980">
        <v>77</v>
      </c>
      <c r="H980">
        <v>1551</v>
      </c>
      <c r="I980">
        <v>1669</v>
      </c>
      <c r="J980">
        <v>8.2791247782377286E-2</v>
      </c>
      <c r="K980">
        <v>4.5535186280307512E-2</v>
      </c>
    </row>
    <row r="981" spans="1:11" customFormat="1" x14ac:dyDescent="0.25">
      <c r="A981" t="s">
        <v>6630</v>
      </c>
      <c r="B981">
        <v>2021</v>
      </c>
      <c r="C981" t="s">
        <v>433</v>
      </c>
      <c r="D981" t="s">
        <v>98</v>
      </c>
      <c r="E981" s="10">
        <v>59</v>
      </c>
      <c r="F981" t="s">
        <v>74</v>
      </c>
      <c r="G981" t="s">
        <v>74</v>
      </c>
      <c r="H981" t="s">
        <v>74</v>
      </c>
      <c r="I981" t="s">
        <v>74</v>
      </c>
      <c r="J981" t="s">
        <v>74</v>
      </c>
      <c r="K981" t="s">
        <v>74</v>
      </c>
    </row>
    <row r="982" spans="1:11" customFormat="1" x14ac:dyDescent="0.25">
      <c r="A982" t="s">
        <v>586</v>
      </c>
      <c r="B982">
        <v>2021</v>
      </c>
      <c r="C982" t="s">
        <v>124</v>
      </c>
      <c r="D982" t="s">
        <v>102</v>
      </c>
      <c r="E982">
        <v>3293</v>
      </c>
      <c r="F982">
        <v>256</v>
      </c>
      <c r="G982">
        <v>154</v>
      </c>
      <c r="H982">
        <v>3037</v>
      </c>
      <c r="I982">
        <v>3229</v>
      </c>
      <c r="J982">
        <v>7.7740662010324937E-2</v>
      </c>
      <c r="K982">
        <v>4.6765866990586089E-2</v>
      </c>
    </row>
    <row r="983" spans="1:11" customFormat="1" x14ac:dyDescent="0.25">
      <c r="A983" t="s">
        <v>592</v>
      </c>
      <c r="B983">
        <v>2021</v>
      </c>
      <c r="C983" t="s">
        <v>123</v>
      </c>
      <c r="D983" t="s">
        <v>102</v>
      </c>
      <c r="E983">
        <v>4385</v>
      </c>
      <c r="F983">
        <v>407</v>
      </c>
      <c r="G983">
        <v>185</v>
      </c>
      <c r="H983">
        <v>3978</v>
      </c>
      <c r="I983">
        <v>4339</v>
      </c>
      <c r="J983">
        <v>9.281641961231471E-2</v>
      </c>
      <c r="K983">
        <v>4.2189281641961229E-2</v>
      </c>
    </row>
    <row r="984" spans="1:11" customFormat="1" x14ac:dyDescent="0.25">
      <c r="A984" t="s">
        <v>598</v>
      </c>
      <c r="B984">
        <v>2021</v>
      </c>
      <c r="C984" t="s">
        <v>369</v>
      </c>
      <c r="D984" t="s">
        <v>102</v>
      </c>
      <c r="E984">
        <v>922</v>
      </c>
      <c r="F984">
        <v>113</v>
      </c>
      <c r="G984">
        <v>80</v>
      </c>
      <c r="H984">
        <v>809</v>
      </c>
      <c r="I984">
        <v>922</v>
      </c>
      <c r="J984">
        <v>0.1225596529284165</v>
      </c>
      <c r="K984">
        <v>8.6767895878524945E-2</v>
      </c>
    </row>
    <row r="985" spans="1:11" customFormat="1" x14ac:dyDescent="0.25">
      <c r="A985" t="s">
        <v>604</v>
      </c>
      <c r="B985">
        <v>2021</v>
      </c>
      <c r="C985" t="s">
        <v>376</v>
      </c>
      <c r="D985" t="s">
        <v>102</v>
      </c>
      <c r="E985">
        <v>603</v>
      </c>
      <c r="F985">
        <v>40</v>
      </c>
      <c r="G985">
        <v>27</v>
      </c>
      <c r="H985">
        <v>563</v>
      </c>
      <c r="I985">
        <v>596</v>
      </c>
      <c r="J985">
        <v>6.633499170812604E-2</v>
      </c>
      <c r="K985">
        <v>4.4776119402985072E-2</v>
      </c>
    </row>
    <row r="986" spans="1:11" customFormat="1" x14ac:dyDescent="0.25">
      <c r="A986" t="s">
        <v>609</v>
      </c>
      <c r="B986">
        <v>2021</v>
      </c>
      <c r="C986" t="s">
        <v>382</v>
      </c>
      <c r="D986" t="s">
        <v>102</v>
      </c>
      <c r="E986">
        <v>311</v>
      </c>
      <c r="F986">
        <v>24</v>
      </c>
      <c r="G986">
        <v>21</v>
      </c>
      <c r="H986">
        <v>287</v>
      </c>
      <c r="I986">
        <v>304</v>
      </c>
      <c r="J986">
        <v>7.7170418006430874E-2</v>
      </c>
      <c r="K986">
        <v>6.7524115755627015E-2</v>
      </c>
    </row>
    <row r="987" spans="1:11" customFormat="1" x14ac:dyDescent="0.25">
      <c r="A987" t="s">
        <v>618</v>
      </c>
      <c r="B987">
        <v>2021</v>
      </c>
      <c r="C987" t="s">
        <v>394</v>
      </c>
      <c r="D987" t="s">
        <v>102</v>
      </c>
      <c r="E987">
        <v>805</v>
      </c>
      <c r="F987">
        <v>91</v>
      </c>
      <c r="G987">
        <v>49</v>
      </c>
      <c r="H987">
        <v>714</v>
      </c>
      <c r="I987">
        <v>793</v>
      </c>
      <c r="J987">
        <v>0.11304347826086961</v>
      </c>
      <c r="K987">
        <v>6.0869565217391307E-2</v>
      </c>
    </row>
    <row r="988" spans="1:11" customFormat="1" x14ac:dyDescent="0.25">
      <c r="A988" t="s">
        <v>625</v>
      </c>
      <c r="B988">
        <v>2021</v>
      </c>
      <c r="C988" t="s">
        <v>43</v>
      </c>
      <c r="D988" t="s">
        <v>102</v>
      </c>
      <c r="E988">
        <v>10289</v>
      </c>
      <c r="F988">
        <v>826</v>
      </c>
      <c r="G988">
        <v>440</v>
      </c>
      <c r="H988">
        <v>9463</v>
      </c>
      <c r="I988">
        <v>9668</v>
      </c>
      <c r="J988">
        <v>8.0279910584118958E-2</v>
      </c>
      <c r="K988">
        <v>4.2764117018174751E-2</v>
      </c>
    </row>
    <row r="989" spans="1:11" customFormat="1" x14ac:dyDescent="0.25">
      <c r="A989" t="s">
        <v>630</v>
      </c>
      <c r="B989">
        <v>2021</v>
      </c>
      <c r="C989" t="s">
        <v>187</v>
      </c>
      <c r="D989" t="s">
        <v>102</v>
      </c>
      <c r="E989">
        <v>114</v>
      </c>
      <c r="F989">
        <v>11</v>
      </c>
      <c r="G989">
        <v>6</v>
      </c>
      <c r="H989">
        <v>103</v>
      </c>
      <c r="I989">
        <v>111</v>
      </c>
      <c r="J989">
        <v>9.6491228070175433E-2</v>
      </c>
      <c r="K989">
        <v>5.2631578947368418E-2</v>
      </c>
    </row>
    <row r="990" spans="1:11" customFormat="1" x14ac:dyDescent="0.25">
      <c r="A990" t="s">
        <v>635</v>
      </c>
      <c r="B990">
        <v>2021</v>
      </c>
      <c r="C990" t="s">
        <v>413</v>
      </c>
      <c r="D990" t="s">
        <v>102</v>
      </c>
      <c r="E990">
        <v>27028</v>
      </c>
      <c r="F990" t="s">
        <v>74</v>
      </c>
      <c r="G990" t="s">
        <v>74</v>
      </c>
      <c r="H990" t="s">
        <v>74</v>
      </c>
      <c r="I990">
        <v>26066</v>
      </c>
      <c r="J990" t="s">
        <v>74</v>
      </c>
      <c r="K990" t="s">
        <v>74</v>
      </c>
    </row>
    <row r="991" spans="1:11" customFormat="1" x14ac:dyDescent="0.25">
      <c r="A991" t="s">
        <v>641</v>
      </c>
      <c r="B991">
        <v>2021</v>
      </c>
      <c r="C991" t="s">
        <v>420</v>
      </c>
      <c r="D991" t="s">
        <v>102</v>
      </c>
      <c r="E991">
        <v>5468</v>
      </c>
      <c r="F991">
        <v>528</v>
      </c>
      <c r="G991">
        <v>354</v>
      </c>
      <c r="H991">
        <v>4940</v>
      </c>
      <c r="I991">
        <v>5332</v>
      </c>
      <c r="J991">
        <v>9.6561814191660572E-2</v>
      </c>
      <c r="K991">
        <v>6.4740307242136058E-2</v>
      </c>
    </row>
    <row r="992" spans="1:11" customFormat="1" x14ac:dyDescent="0.25">
      <c r="A992" t="s">
        <v>646</v>
      </c>
      <c r="B992">
        <v>2021</v>
      </c>
      <c r="C992" t="s">
        <v>426</v>
      </c>
      <c r="D992" t="s">
        <v>102</v>
      </c>
      <c r="E992">
        <v>776</v>
      </c>
      <c r="F992">
        <v>68</v>
      </c>
      <c r="G992">
        <v>49</v>
      </c>
      <c r="H992">
        <v>708</v>
      </c>
      <c r="I992">
        <v>772</v>
      </c>
      <c r="J992">
        <v>8.7628865979381437E-2</v>
      </c>
      <c r="K992">
        <v>6.3144329896907214E-2</v>
      </c>
    </row>
    <row r="993" spans="1:11" customFormat="1" x14ac:dyDescent="0.25">
      <c r="A993" t="s">
        <v>652</v>
      </c>
      <c r="B993">
        <v>2021</v>
      </c>
      <c r="C993" t="s">
        <v>433</v>
      </c>
      <c r="D993" t="s">
        <v>102</v>
      </c>
      <c r="E993">
        <v>62</v>
      </c>
      <c r="F993" t="s">
        <v>74</v>
      </c>
      <c r="G993" t="s">
        <v>74</v>
      </c>
      <c r="H993" t="s">
        <v>74</v>
      </c>
      <c r="I993" t="s">
        <v>74</v>
      </c>
      <c r="J993" t="s">
        <v>74</v>
      </c>
      <c r="K993" t="s">
        <v>74</v>
      </c>
    </row>
    <row r="994" spans="1:11" customFormat="1" x14ac:dyDescent="0.25">
      <c r="A994" t="s">
        <v>587</v>
      </c>
      <c r="B994">
        <v>2021</v>
      </c>
      <c r="C994" t="s">
        <v>124</v>
      </c>
      <c r="D994" t="s">
        <v>42</v>
      </c>
      <c r="E994">
        <v>36288</v>
      </c>
      <c r="F994">
        <v>2390</v>
      </c>
      <c r="G994">
        <v>2577</v>
      </c>
      <c r="H994">
        <v>33898</v>
      </c>
      <c r="I994">
        <v>34380</v>
      </c>
      <c r="J994">
        <v>6.5861992945326284E-2</v>
      </c>
      <c r="K994">
        <v>7.1015211640211642E-2</v>
      </c>
    </row>
    <row r="995" spans="1:11" customFormat="1" x14ac:dyDescent="0.25">
      <c r="A995" t="s">
        <v>593</v>
      </c>
      <c r="B995">
        <v>2021</v>
      </c>
      <c r="C995" t="s">
        <v>123</v>
      </c>
      <c r="D995" t="s">
        <v>42</v>
      </c>
      <c r="E995">
        <v>40343</v>
      </c>
      <c r="F995">
        <v>3520</v>
      </c>
      <c r="G995">
        <v>2653</v>
      </c>
      <c r="H995">
        <v>36823</v>
      </c>
      <c r="I995">
        <v>38288</v>
      </c>
      <c r="J995">
        <v>8.7251815680539371E-2</v>
      </c>
      <c r="K995">
        <v>6.5761098579679253E-2</v>
      </c>
    </row>
    <row r="996" spans="1:11" customFormat="1" x14ac:dyDescent="0.25">
      <c r="A996" t="s">
        <v>599</v>
      </c>
      <c r="B996">
        <v>2021</v>
      </c>
      <c r="C996" t="s">
        <v>369</v>
      </c>
      <c r="D996" t="s">
        <v>42</v>
      </c>
      <c r="E996">
        <v>13149</v>
      </c>
      <c r="F996">
        <v>564</v>
      </c>
      <c r="G996">
        <v>674</v>
      </c>
      <c r="H996">
        <v>12585</v>
      </c>
      <c r="I996" t="s">
        <v>74</v>
      </c>
      <c r="J996">
        <v>4.2892995665069593E-2</v>
      </c>
      <c r="K996">
        <v>5.1258650847973229E-2</v>
      </c>
    </row>
    <row r="997" spans="1:11" customFormat="1" x14ac:dyDescent="0.25">
      <c r="A997" t="s">
        <v>605</v>
      </c>
      <c r="B997">
        <v>2021</v>
      </c>
      <c r="C997" t="s">
        <v>376</v>
      </c>
      <c r="D997" t="s">
        <v>42</v>
      </c>
      <c r="E997">
        <v>8045</v>
      </c>
      <c r="F997">
        <v>697</v>
      </c>
      <c r="G997">
        <v>677</v>
      </c>
      <c r="H997">
        <v>7348</v>
      </c>
      <c r="I997">
        <v>7535</v>
      </c>
      <c r="J997">
        <v>8.6637663144810445E-2</v>
      </c>
      <c r="K997">
        <v>8.4151646985705403E-2</v>
      </c>
    </row>
    <row r="998" spans="1:11" customFormat="1" x14ac:dyDescent="0.25">
      <c r="A998" t="s">
        <v>610</v>
      </c>
      <c r="B998">
        <v>2021</v>
      </c>
      <c r="C998" t="s">
        <v>382</v>
      </c>
      <c r="D998" t="s">
        <v>42</v>
      </c>
      <c r="E998">
        <v>5944</v>
      </c>
      <c r="F998">
        <v>484</v>
      </c>
      <c r="G998">
        <v>448</v>
      </c>
      <c r="H998">
        <v>5460</v>
      </c>
      <c r="I998">
        <v>5834</v>
      </c>
      <c r="J998">
        <v>8.1426648721399736E-2</v>
      </c>
      <c r="K998">
        <v>7.5370121130551818E-2</v>
      </c>
    </row>
    <row r="999" spans="1:11" customFormat="1" x14ac:dyDescent="0.25">
      <c r="A999" t="s">
        <v>614</v>
      </c>
      <c r="B999">
        <v>2021</v>
      </c>
      <c r="C999" t="s">
        <v>391</v>
      </c>
      <c r="D999" t="s">
        <v>42</v>
      </c>
      <c r="E999">
        <v>1489</v>
      </c>
      <c r="F999">
        <v>343</v>
      </c>
      <c r="G999">
        <v>266</v>
      </c>
      <c r="H999">
        <v>1146</v>
      </c>
      <c r="I999">
        <v>1170</v>
      </c>
      <c r="J999">
        <v>0.23035594358629949</v>
      </c>
      <c r="K999">
        <v>0.17864338482202821</v>
      </c>
    </row>
    <row r="1000" spans="1:11" customFormat="1" x14ac:dyDescent="0.25">
      <c r="A1000" t="s">
        <v>619</v>
      </c>
      <c r="B1000">
        <v>2021</v>
      </c>
      <c r="C1000" t="s">
        <v>394</v>
      </c>
      <c r="D1000" t="s">
        <v>42</v>
      </c>
      <c r="E1000">
        <v>10218</v>
      </c>
      <c r="F1000">
        <v>1153</v>
      </c>
      <c r="G1000">
        <v>948</v>
      </c>
      <c r="H1000">
        <v>9065</v>
      </c>
      <c r="I1000">
        <v>9543</v>
      </c>
      <c r="J1000">
        <v>0.1128400861225289</v>
      </c>
      <c r="K1000">
        <v>9.2777451556077514E-2</v>
      </c>
    </row>
    <row r="1001" spans="1:11" customFormat="1" x14ac:dyDescent="0.25">
      <c r="A1001" t="s">
        <v>626</v>
      </c>
      <c r="B1001">
        <v>2021</v>
      </c>
      <c r="C1001" t="s">
        <v>43</v>
      </c>
      <c r="D1001" t="s">
        <v>42</v>
      </c>
      <c r="E1001">
        <v>106595</v>
      </c>
      <c r="F1001">
        <v>6566</v>
      </c>
      <c r="G1001">
        <v>5212</v>
      </c>
      <c r="H1001">
        <v>100029</v>
      </c>
      <c r="I1001">
        <v>98899</v>
      </c>
      <c r="J1001">
        <v>6.1597635911628118E-2</v>
      </c>
      <c r="K1001">
        <v>4.8895351564332293E-2</v>
      </c>
    </row>
    <row r="1002" spans="1:11" customFormat="1" x14ac:dyDescent="0.25">
      <c r="A1002" t="s">
        <v>631</v>
      </c>
      <c r="B1002">
        <v>2021</v>
      </c>
      <c r="C1002" t="s">
        <v>187</v>
      </c>
      <c r="D1002" t="s">
        <v>42</v>
      </c>
      <c r="E1002">
        <v>1744</v>
      </c>
      <c r="F1002">
        <v>157</v>
      </c>
      <c r="G1002">
        <v>96</v>
      </c>
      <c r="H1002">
        <v>1587</v>
      </c>
      <c r="I1002" t="s">
        <v>74</v>
      </c>
      <c r="J1002">
        <v>9.0022935779816515E-2</v>
      </c>
      <c r="K1002">
        <v>5.5045871559633031E-2</v>
      </c>
    </row>
    <row r="1003" spans="1:11" customFormat="1" x14ac:dyDescent="0.25">
      <c r="A1003" t="s">
        <v>636</v>
      </c>
      <c r="B1003">
        <v>2021</v>
      </c>
      <c r="C1003" t="s">
        <v>413</v>
      </c>
      <c r="D1003" t="s">
        <v>42</v>
      </c>
      <c r="E1003">
        <v>312382</v>
      </c>
      <c r="F1003" t="s">
        <v>74</v>
      </c>
      <c r="G1003" t="s">
        <v>74</v>
      </c>
      <c r="H1003" t="s">
        <v>74</v>
      </c>
      <c r="I1003">
        <v>280097</v>
      </c>
      <c r="J1003" t="s">
        <v>74</v>
      </c>
      <c r="K1003" t="s">
        <v>74</v>
      </c>
    </row>
    <row r="1004" spans="1:11" customFormat="1" x14ac:dyDescent="0.25">
      <c r="A1004" t="s">
        <v>642</v>
      </c>
      <c r="B1004">
        <v>2021</v>
      </c>
      <c r="C1004" t="s">
        <v>420</v>
      </c>
      <c r="D1004" t="s">
        <v>42</v>
      </c>
      <c r="E1004">
        <v>76712</v>
      </c>
      <c r="F1004">
        <v>7438</v>
      </c>
      <c r="G1004">
        <v>4720</v>
      </c>
      <c r="H1004">
        <v>69274</v>
      </c>
      <c r="I1004">
        <v>73062</v>
      </c>
      <c r="J1004">
        <v>9.6960058400250293E-2</v>
      </c>
      <c r="K1004">
        <v>6.1528835123579102E-2</v>
      </c>
    </row>
    <row r="1005" spans="1:11" customFormat="1" x14ac:dyDescent="0.25">
      <c r="A1005" t="s">
        <v>647</v>
      </c>
      <c r="B1005">
        <v>2021</v>
      </c>
      <c r="C1005" t="s">
        <v>426</v>
      </c>
      <c r="D1005" t="s">
        <v>42</v>
      </c>
      <c r="E1005">
        <v>11307</v>
      </c>
      <c r="F1005">
        <v>751</v>
      </c>
      <c r="G1005">
        <v>574</v>
      </c>
      <c r="H1005">
        <v>10556</v>
      </c>
      <c r="I1005">
        <v>10843</v>
      </c>
      <c r="J1005">
        <v>6.641903245776952E-2</v>
      </c>
      <c r="K1005">
        <v>5.0765012823914393E-2</v>
      </c>
    </row>
    <row r="1006" spans="1:11" customFormat="1" x14ac:dyDescent="0.25">
      <c r="A1006" t="s">
        <v>653</v>
      </c>
      <c r="B1006">
        <v>2021</v>
      </c>
      <c r="C1006" t="s">
        <v>433</v>
      </c>
      <c r="D1006" t="s">
        <v>42</v>
      </c>
      <c r="E1006">
        <v>548</v>
      </c>
      <c r="F1006">
        <v>136</v>
      </c>
      <c r="G1006">
        <v>103</v>
      </c>
      <c r="H1006">
        <v>412</v>
      </c>
      <c r="I1006">
        <v>543</v>
      </c>
      <c r="J1006">
        <v>0.2481751824817518</v>
      </c>
      <c r="K1006">
        <v>0.18795620437956201</v>
      </c>
    </row>
    <row r="1007" spans="1:11" customFormat="1" x14ac:dyDescent="0.25">
      <c r="A1007" t="s">
        <v>588</v>
      </c>
      <c r="B1007">
        <v>2021</v>
      </c>
      <c r="C1007" t="s">
        <v>124</v>
      </c>
      <c r="D1007" t="s">
        <v>361</v>
      </c>
      <c r="E1007">
        <v>1364</v>
      </c>
      <c r="F1007">
        <v>103</v>
      </c>
      <c r="G1007">
        <v>114</v>
      </c>
      <c r="H1007">
        <v>1261</v>
      </c>
      <c r="I1007">
        <v>1327</v>
      </c>
      <c r="J1007">
        <v>7.5513196480938419E-2</v>
      </c>
      <c r="K1007">
        <v>8.357771260997067E-2</v>
      </c>
    </row>
    <row r="1008" spans="1:11" customFormat="1" x14ac:dyDescent="0.25">
      <c r="A1008" t="s">
        <v>594</v>
      </c>
      <c r="B1008">
        <v>2021</v>
      </c>
      <c r="C1008" t="s">
        <v>123</v>
      </c>
      <c r="D1008" t="s">
        <v>361</v>
      </c>
      <c r="E1008">
        <v>3082</v>
      </c>
      <c r="F1008">
        <v>307</v>
      </c>
      <c r="G1008">
        <v>157</v>
      </c>
      <c r="H1008">
        <v>2775</v>
      </c>
      <c r="I1008">
        <v>2978</v>
      </c>
      <c r="J1008">
        <v>9.9610642439974043E-2</v>
      </c>
      <c r="K1008">
        <v>5.0940947436729403E-2</v>
      </c>
    </row>
    <row r="1009" spans="1:11" customFormat="1" x14ac:dyDescent="0.25">
      <c r="A1009" t="s">
        <v>600</v>
      </c>
      <c r="B1009">
        <v>2021</v>
      </c>
      <c r="C1009" t="s">
        <v>369</v>
      </c>
      <c r="D1009" t="s">
        <v>361</v>
      </c>
      <c r="E1009">
        <v>1112</v>
      </c>
      <c r="F1009">
        <v>144</v>
      </c>
      <c r="G1009">
        <v>62</v>
      </c>
      <c r="H1009">
        <v>968</v>
      </c>
      <c r="I1009">
        <v>1020</v>
      </c>
      <c r="J1009">
        <v>0.12949640287769781</v>
      </c>
      <c r="K1009">
        <v>5.5755395683453238E-2</v>
      </c>
    </row>
    <row r="1010" spans="1:11" customFormat="1" x14ac:dyDescent="0.25">
      <c r="A1010" t="s">
        <v>637</v>
      </c>
      <c r="B1010">
        <v>2021</v>
      </c>
      <c r="C1010" t="s">
        <v>413</v>
      </c>
      <c r="D1010" t="s">
        <v>361</v>
      </c>
      <c r="E1010">
        <v>6337</v>
      </c>
      <c r="F1010" t="s">
        <v>74</v>
      </c>
      <c r="G1010" t="s">
        <v>74</v>
      </c>
      <c r="H1010" t="s">
        <v>74</v>
      </c>
      <c r="I1010">
        <v>6038</v>
      </c>
      <c r="J1010" t="s">
        <v>74</v>
      </c>
      <c r="K1010" t="s">
        <v>74</v>
      </c>
    </row>
    <row r="1011" spans="1:11" customFormat="1" x14ac:dyDescent="0.25">
      <c r="A1011" t="s">
        <v>648</v>
      </c>
      <c r="B1011">
        <v>2021</v>
      </c>
      <c r="C1011" t="s">
        <v>426</v>
      </c>
      <c r="D1011" t="s">
        <v>361</v>
      </c>
      <c r="E1011">
        <v>769</v>
      </c>
      <c r="F1011">
        <v>20</v>
      </c>
      <c r="G1011">
        <v>74</v>
      </c>
      <c r="H1011">
        <v>749</v>
      </c>
      <c r="I1011">
        <v>713</v>
      </c>
      <c r="J1011">
        <v>2.600780234070221E-2</v>
      </c>
      <c r="K1011">
        <v>9.6228868660598182E-2</v>
      </c>
    </row>
    <row r="1012" spans="1:11" customFormat="1" x14ac:dyDescent="0.25">
      <c r="A1012" t="s">
        <v>654</v>
      </c>
      <c r="B1012">
        <v>2021</v>
      </c>
      <c r="C1012" t="s">
        <v>433</v>
      </c>
      <c r="D1012" t="s">
        <v>361</v>
      </c>
      <c r="E1012">
        <v>10</v>
      </c>
      <c r="F1012" t="s">
        <v>74</v>
      </c>
      <c r="G1012" t="s">
        <v>74</v>
      </c>
      <c r="H1012" t="s">
        <v>74</v>
      </c>
      <c r="I1012" t="s">
        <v>74</v>
      </c>
      <c r="J1012" t="s">
        <v>74</v>
      </c>
      <c r="K1012" t="s">
        <v>74</v>
      </c>
    </row>
    <row r="1013" spans="1:11" customFormat="1" x14ac:dyDescent="0.25">
      <c r="A1013" t="s">
        <v>6631</v>
      </c>
      <c r="B1013">
        <v>2021</v>
      </c>
      <c r="C1013" t="s">
        <v>124</v>
      </c>
      <c r="D1013" t="s">
        <v>889</v>
      </c>
      <c r="E1013">
        <v>5662</v>
      </c>
      <c r="F1013" t="s">
        <v>74</v>
      </c>
      <c r="G1013" t="s">
        <v>74</v>
      </c>
      <c r="H1013" t="s">
        <v>74</v>
      </c>
      <c r="I1013" t="s">
        <v>74</v>
      </c>
      <c r="J1013" t="s">
        <v>74</v>
      </c>
      <c r="K1013" t="s">
        <v>74</v>
      </c>
    </row>
    <row r="1014" spans="1:11" customFormat="1" x14ac:dyDescent="0.25">
      <c r="A1014" t="s">
        <v>6632</v>
      </c>
      <c r="B1014">
        <v>2021</v>
      </c>
      <c r="C1014" t="s">
        <v>123</v>
      </c>
      <c r="D1014" t="s">
        <v>889</v>
      </c>
      <c r="E1014">
        <v>6422</v>
      </c>
      <c r="F1014" t="s">
        <v>74</v>
      </c>
      <c r="G1014" t="s">
        <v>74</v>
      </c>
      <c r="H1014" t="s">
        <v>74</v>
      </c>
      <c r="I1014" t="s">
        <v>74</v>
      </c>
      <c r="J1014" t="s">
        <v>74</v>
      </c>
      <c r="K1014" t="s">
        <v>74</v>
      </c>
    </row>
    <row r="1015" spans="1:11" customFormat="1" x14ac:dyDescent="0.25">
      <c r="A1015" t="s">
        <v>6633</v>
      </c>
      <c r="B1015">
        <v>2021</v>
      </c>
      <c r="C1015" t="s">
        <v>369</v>
      </c>
      <c r="D1015" t="s">
        <v>889</v>
      </c>
      <c r="E1015">
        <v>1491</v>
      </c>
      <c r="F1015" t="s">
        <v>74</v>
      </c>
      <c r="G1015" t="s">
        <v>74</v>
      </c>
      <c r="H1015" t="s">
        <v>74</v>
      </c>
      <c r="I1015" t="s">
        <v>74</v>
      </c>
      <c r="J1015" t="s">
        <v>74</v>
      </c>
      <c r="K1015" t="s">
        <v>74</v>
      </c>
    </row>
    <row r="1016" spans="1:11" customFormat="1" x14ac:dyDescent="0.25">
      <c r="A1016" t="s">
        <v>6634</v>
      </c>
      <c r="B1016">
        <v>2021</v>
      </c>
      <c r="C1016" t="s">
        <v>376</v>
      </c>
      <c r="D1016" t="s">
        <v>889</v>
      </c>
      <c r="E1016">
        <v>919</v>
      </c>
      <c r="F1016" t="s">
        <v>74</v>
      </c>
      <c r="G1016" t="s">
        <v>74</v>
      </c>
      <c r="H1016" t="s">
        <v>74</v>
      </c>
      <c r="I1016" t="s">
        <v>74</v>
      </c>
      <c r="J1016" t="s">
        <v>74</v>
      </c>
      <c r="K1016" t="s">
        <v>74</v>
      </c>
    </row>
    <row r="1017" spans="1:11" customFormat="1" x14ac:dyDescent="0.25">
      <c r="A1017" t="s">
        <v>6635</v>
      </c>
      <c r="B1017">
        <v>2021</v>
      </c>
      <c r="C1017" t="s">
        <v>382</v>
      </c>
      <c r="D1017" t="s">
        <v>889</v>
      </c>
      <c r="E1017">
        <v>683</v>
      </c>
      <c r="F1017" t="s">
        <v>74</v>
      </c>
      <c r="G1017" t="s">
        <v>74</v>
      </c>
      <c r="H1017" t="s">
        <v>74</v>
      </c>
      <c r="I1017" t="s">
        <v>74</v>
      </c>
      <c r="J1017" t="s">
        <v>74</v>
      </c>
      <c r="K1017" t="s">
        <v>74</v>
      </c>
    </row>
    <row r="1018" spans="1:11" customFormat="1" x14ac:dyDescent="0.25">
      <c r="A1018" t="s">
        <v>6636</v>
      </c>
      <c r="B1018">
        <v>2021</v>
      </c>
      <c r="C1018" t="s">
        <v>388</v>
      </c>
      <c r="D1018" t="s">
        <v>889</v>
      </c>
      <c r="E1018">
        <v>11</v>
      </c>
      <c r="F1018" t="s">
        <v>74</v>
      </c>
      <c r="G1018" t="s">
        <v>74</v>
      </c>
      <c r="H1018" t="s">
        <v>74</v>
      </c>
      <c r="I1018" t="s">
        <v>74</v>
      </c>
      <c r="J1018" t="s">
        <v>74</v>
      </c>
      <c r="K1018" t="s">
        <v>74</v>
      </c>
    </row>
    <row r="1019" spans="1:11" customFormat="1" x14ac:dyDescent="0.25">
      <c r="A1019" t="s">
        <v>6637</v>
      </c>
      <c r="B1019">
        <v>2021</v>
      </c>
      <c r="C1019" t="s">
        <v>394</v>
      </c>
      <c r="D1019" t="s">
        <v>889</v>
      </c>
      <c r="E1019">
        <v>1362</v>
      </c>
      <c r="F1019" t="s">
        <v>74</v>
      </c>
      <c r="G1019" t="s">
        <v>74</v>
      </c>
      <c r="H1019" t="s">
        <v>74</v>
      </c>
      <c r="I1019" t="s">
        <v>74</v>
      </c>
      <c r="J1019" t="s">
        <v>74</v>
      </c>
      <c r="K1019" t="s">
        <v>74</v>
      </c>
    </row>
    <row r="1020" spans="1:11" customFormat="1" x14ac:dyDescent="0.25">
      <c r="A1020" t="s">
        <v>6638</v>
      </c>
      <c r="B1020">
        <v>2021</v>
      </c>
      <c r="C1020" t="s">
        <v>400</v>
      </c>
      <c r="D1020" t="s">
        <v>889</v>
      </c>
      <c r="E1020">
        <v>4</v>
      </c>
      <c r="F1020" t="s">
        <v>74</v>
      </c>
      <c r="G1020" t="s">
        <v>74</v>
      </c>
      <c r="H1020" t="s">
        <v>74</v>
      </c>
      <c r="I1020" t="s">
        <v>74</v>
      </c>
      <c r="J1020" t="s">
        <v>74</v>
      </c>
      <c r="K1020" t="s">
        <v>74</v>
      </c>
    </row>
    <row r="1021" spans="1:11" customFormat="1" x14ac:dyDescent="0.25">
      <c r="A1021" t="s">
        <v>6639</v>
      </c>
      <c r="B1021">
        <v>2021</v>
      </c>
      <c r="C1021" t="s">
        <v>43</v>
      </c>
      <c r="D1021" t="s">
        <v>889</v>
      </c>
      <c r="E1021">
        <v>17640</v>
      </c>
      <c r="F1021" t="s">
        <v>74</v>
      </c>
      <c r="G1021" t="s">
        <v>74</v>
      </c>
      <c r="H1021" t="s">
        <v>74</v>
      </c>
      <c r="I1021" t="s">
        <v>74</v>
      </c>
      <c r="J1021" t="s">
        <v>74</v>
      </c>
      <c r="K1021" t="s">
        <v>74</v>
      </c>
    </row>
    <row r="1022" spans="1:11" customFormat="1" x14ac:dyDescent="0.25">
      <c r="A1022" t="s">
        <v>6640</v>
      </c>
      <c r="B1022">
        <v>2021</v>
      </c>
      <c r="C1022" t="s">
        <v>187</v>
      </c>
      <c r="D1022" t="s">
        <v>889</v>
      </c>
      <c r="E1022">
        <v>158</v>
      </c>
      <c r="F1022" t="s">
        <v>74</v>
      </c>
      <c r="G1022" t="s">
        <v>74</v>
      </c>
      <c r="H1022" t="s">
        <v>74</v>
      </c>
      <c r="I1022" t="s">
        <v>74</v>
      </c>
      <c r="J1022" t="s">
        <v>74</v>
      </c>
      <c r="K1022" t="s">
        <v>74</v>
      </c>
    </row>
    <row r="1023" spans="1:11" customFormat="1" x14ac:dyDescent="0.25">
      <c r="A1023" t="s">
        <v>6641</v>
      </c>
      <c r="B1023">
        <v>2021</v>
      </c>
      <c r="C1023" t="s">
        <v>413</v>
      </c>
      <c r="D1023" t="s">
        <v>889</v>
      </c>
      <c r="E1023">
        <v>46670</v>
      </c>
      <c r="F1023" t="s">
        <v>74</v>
      </c>
      <c r="G1023" t="s">
        <v>74</v>
      </c>
      <c r="H1023" t="s">
        <v>74</v>
      </c>
      <c r="I1023" t="s">
        <v>74</v>
      </c>
      <c r="J1023" t="s">
        <v>74</v>
      </c>
      <c r="K1023" t="s">
        <v>74</v>
      </c>
    </row>
    <row r="1024" spans="1:11" customFormat="1" x14ac:dyDescent="0.25">
      <c r="A1024" t="s">
        <v>6642</v>
      </c>
      <c r="B1024">
        <v>2021</v>
      </c>
      <c r="C1024" t="s">
        <v>420</v>
      </c>
      <c r="D1024" t="s">
        <v>889</v>
      </c>
      <c r="E1024">
        <v>11117</v>
      </c>
      <c r="F1024" t="s">
        <v>74</v>
      </c>
      <c r="G1024" t="s">
        <v>74</v>
      </c>
      <c r="H1024" t="s">
        <v>74</v>
      </c>
      <c r="I1024" t="s">
        <v>74</v>
      </c>
      <c r="J1024" t="s">
        <v>74</v>
      </c>
      <c r="K1024" t="s">
        <v>74</v>
      </c>
    </row>
    <row r="1025" spans="1:11" customFormat="1" x14ac:dyDescent="0.25">
      <c r="A1025" t="s">
        <v>6643</v>
      </c>
      <c r="B1025">
        <v>2021</v>
      </c>
      <c r="C1025" t="s">
        <v>426</v>
      </c>
      <c r="D1025" t="s">
        <v>889</v>
      </c>
      <c r="E1025">
        <v>1187</v>
      </c>
      <c r="F1025" t="s">
        <v>74</v>
      </c>
      <c r="G1025" t="s">
        <v>74</v>
      </c>
      <c r="H1025" t="s">
        <v>74</v>
      </c>
      <c r="I1025" t="s">
        <v>74</v>
      </c>
      <c r="J1025" t="s">
        <v>74</v>
      </c>
      <c r="K1025" t="s">
        <v>74</v>
      </c>
    </row>
    <row r="1026" spans="1:11" customFormat="1" x14ac:dyDescent="0.25">
      <c r="A1026" t="s">
        <v>6644</v>
      </c>
      <c r="B1026">
        <v>2021</v>
      </c>
      <c r="C1026" t="s">
        <v>433</v>
      </c>
      <c r="D1026" t="s">
        <v>889</v>
      </c>
      <c r="E1026">
        <v>14</v>
      </c>
      <c r="F1026" t="s">
        <v>74</v>
      </c>
      <c r="G1026" t="s">
        <v>74</v>
      </c>
      <c r="H1026" t="s">
        <v>74</v>
      </c>
      <c r="I1026" t="s">
        <v>74</v>
      </c>
      <c r="J1026" t="s">
        <v>74</v>
      </c>
      <c r="K1026" t="s">
        <v>74</v>
      </c>
    </row>
    <row r="1027" spans="1:11" customFormat="1" x14ac:dyDescent="0.25">
      <c r="A1027" t="s">
        <v>6645</v>
      </c>
      <c r="B1027">
        <v>2022</v>
      </c>
      <c r="C1027" t="s">
        <v>124</v>
      </c>
      <c r="D1027" t="s">
        <v>4780</v>
      </c>
      <c r="E1027">
        <v>11078</v>
      </c>
      <c r="F1027" t="s">
        <v>74</v>
      </c>
      <c r="G1027" t="s">
        <v>74</v>
      </c>
      <c r="H1027" t="s">
        <v>74</v>
      </c>
      <c r="I1027" t="s">
        <v>74</v>
      </c>
      <c r="J1027" t="s">
        <v>74</v>
      </c>
      <c r="K1027" t="s">
        <v>74</v>
      </c>
    </row>
    <row r="1028" spans="1:11" customFormat="1" x14ac:dyDescent="0.25">
      <c r="A1028" t="s">
        <v>6646</v>
      </c>
      <c r="B1028">
        <v>2022</v>
      </c>
      <c r="C1028" t="s">
        <v>123</v>
      </c>
      <c r="D1028" t="s">
        <v>4780</v>
      </c>
      <c r="E1028">
        <v>14353</v>
      </c>
      <c r="F1028" t="s">
        <v>74</v>
      </c>
      <c r="G1028" t="s">
        <v>74</v>
      </c>
      <c r="H1028" t="s">
        <v>74</v>
      </c>
      <c r="I1028" t="s">
        <v>74</v>
      </c>
      <c r="J1028" t="s">
        <v>74</v>
      </c>
      <c r="K1028" t="s">
        <v>74</v>
      </c>
    </row>
    <row r="1029" spans="1:11" customFormat="1" x14ac:dyDescent="0.25">
      <c r="A1029" t="s">
        <v>6647</v>
      </c>
      <c r="B1029">
        <v>2022</v>
      </c>
      <c r="C1029" t="s">
        <v>369</v>
      </c>
      <c r="D1029" t="s">
        <v>4780</v>
      </c>
      <c r="E1029">
        <v>3031</v>
      </c>
      <c r="F1029" t="s">
        <v>74</v>
      </c>
      <c r="G1029" t="s">
        <v>74</v>
      </c>
      <c r="H1029" t="s">
        <v>74</v>
      </c>
      <c r="I1029" t="s">
        <v>74</v>
      </c>
      <c r="J1029" t="s">
        <v>74</v>
      </c>
      <c r="K1029" t="s">
        <v>74</v>
      </c>
    </row>
    <row r="1030" spans="1:11" customFormat="1" x14ac:dyDescent="0.25">
      <c r="A1030" t="s">
        <v>6648</v>
      </c>
      <c r="B1030">
        <v>2022</v>
      </c>
      <c r="C1030" t="s">
        <v>376</v>
      </c>
      <c r="D1030" t="s">
        <v>4780</v>
      </c>
      <c r="E1030">
        <v>2163</v>
      </c>
      <c r="F1030" t="s">
        <v>74</v>
      </c>
      <c r="G1030" t="s">
        <v>74</v>
      </c>
      <c r="H1030" t="s">
        <v>74</v>
      </c>
      <c r="I1030" t="s">
        <v>74</v>
      </c>
      <c r="J1030" t="s">
        <v>74</v>
      </c>
      <c r="K1030" t="s">
        <v>74</v>
      </c>
    </row>
    <row r="1031" spans="1:11" customFormat="1" x14ac:dyDescent="0.25">
      <c r="A1031" t="s">
        <v>6649</v>
      </c>
      <c r="B1031">
        <v>2022</v>
      </c>
      <c r="C1031" t="s">
        <v>382</v>
      </c>
      <c r="D1031" t="s">
        <v>4780</v>
      </c>
      <c r="E1031">
        <v>1415</v>
      </c>
      <c r="F1031" t="s">
        <v>74</v>
      </c>
      <c r="G1031" t="s">
        <v>74</v>
      </c>
      <c r="H1031" t="s">
        <v>74</v>
      </c>
      <c r="I1031" t="s">
        <v>74</v>
      </c>
      <c r="J1031" t="s">
        <v>74</v>
      </c>
      <c r="K1031" t="s">
        <v>74</v>
      </c>
    </row>
    <row r="1032" spans="1:11" customFormat="1" x14ac:dyDescent="0.25">
      <c r="A1032" t="s">
        <v>6650</v>
      </c>
      <c r="B1032">
        <v>2022</v>
      </c>
      <c r="C1032" t="s">
        <v>388</v>
      </c>
      <c r="D1032" t="s">
        <v>4780</v>
      </c>
      <c r="E1032">
        <v>57</v>
      </c>
      <c r="F1032" t="s">
        <v>74</v>
      </c>
      <c r="G1032" t="s">
        <v>74</v>
      </c>
      <c r="H1032" t="s">
        <v>74</v>
      </c>
      <c r="I1032" t="s">
        <v>74</v>
      </c>
      <c r="J1032" t="s">
        <v>74</v>
      </c>
      <c r="K1032" t="s">
        <v>74</v>
      </c>
    </row>
    <row r="1033" spans="1:11" customFormat="1" x14ac:dyDescent="0.25">
      <c r="A1033" t="s">
        <v>6651</v>
      </c>
      <c r="B1033">
        <v>2022</v>
      </c>
      <c r="C1033" t="s">
        <v>394</v>
      </c>
      <c r="D1033" t="s">
        <v>4780</v>
      </c>
      <c r="E1033">
        <v>2758</v>
      </c>
      <c r="F1033" t="s">
        <v>74</v>
      </c>
      <c r="G1033" t="s">
        <v>74</v>
      </c>
      <c r="H1033" t="s">
        <v>74</v>
      </c>
      <c r="I1033" t="s">
        <v>74</v>
      </c>
      <c r="J1033" t="s">
        <v>74</v>
      </c>
      <c r="K1033" t="s">
        <v>74</v>
      </c>
    </row>
    <row r="1034" spans="1:11" customFormat="1" x14ac:dyDescent="0.25">
      <c r="A1034" t="s">
        <v>6652</v>
      </c>
      <c r="B1034">
        <v>2022</v>
      </c>
      <c r="C1034" t="s">
        <v>400</v>
      </c>
      <c r="D1034" t="s">
        <v>4780</v>
      </c>
      <c r="E1034">
        <v>29</v>
      </c>
      <c r="F1034" t="s">
        <v>74</v>
      </c>
      <c r="G1034" t="s">
        <v>74</v>
      </c>
      <c r="H1034" t="s">
        <v>74</v>
      </c>
      <c r="I1034" t="s">
        <v>74</v>
      </c>
      <c r="J1034" t="s">
        <v>74</v>
      </c>
      <c r="K1034" t="s">
        <v>74</v>
      </c>
    </row>
    <row r="1035" spans="1:11" customFormat="1" x14ac:dyDescent="0.25">
      <c r="A1035" t="s">
        <v>6653</v>
      </c>
      <c r="B1035">
        <v>2022</v>
      </c>
      <c r="C1035" t="s">
        <v>43</v>
      </c>
      <c r="D1035" t="s">
        <v>4780</v>
      </c>
      <c r="E1035">
        <v>35320</v>
      </c>
      <c r="F1035" t="s">
        <v>74</v>
      </c>
      <c r="G1035" t="s">
        <v>74</v>
      </c>
      <c r="H1035" t="s">
        <v>74</v>
      </c>
      <c r="I1035" t="s">
        <v>74</v>
      </c>
      <c r="J1035" t="s">
        <v>74</v>
      </c>
      <c r="K1035" t="s">
        <v>74</v>
      </c>
    </row>
    <row r="1036" spans="1:11" customFormat="1" x14ac:dyDescent="0.25">
      <c r="A1036" t="s">
        <v>6654</v>
      </c>
      <c r="B1036">
        <v>2022</v>
      </c>
      <c r="C1036" t="s">
        <v>187</v>
      </c>
      <c r="D1036" t="s">
        <v>4780</v>
      </c>
      <c r="E1036">
        <v>356</v>
      </c>
      <c r="F1036" t="s">
        <v>74</v>
      </c>
      <c r="G1036" t="s">
        <v>74</v>
      </c>
      <c r="H1036" t="s">
        <v>74</v>
      </c>
      <c r="I1036" t="s">
        <v>74</v>
      </c>
      <c r="J1036" t="s">
        <v>74</v>
      </c>
      <c r="K1036" t="s">
        <v>74</v>
      </c>
    </row>
    <row r="1037" spans="1:11" customFormat="1" x14ac:dyDescent="0.25">
      <c r="A1037" t="s">
        <v>6655</v>
      </c>
      <c r="B1037">
        <v>2022</v>
      </c>
      <c r="C1037" t="s">
        <v>413</v>
      </c>
      <c r="D1037" t="s">
        <v>4780</v>
      </c>
      <c r="E1037">
        <v>96020</v>
      </c>
      <c r="F1037" t="s">
        <v>74</v>
      </c>
      <c r="G1037" t="s">
        <v>74</v>
      </c>
      <c r="H1037" t="s">
        <v>74</v>
      </c>
      <c r="I1037" t="s">
        <v>74</v>
      </c>
      <c r="J1037" t="s">
        <v>74</v>
      </c>
      <c r="K1037" t="s">
        <v>74</v>
      </c>
    </row>
    <row r="1038" spans="1:11" customFormat="1" x14ac:dyDescent="0.25">
      <c r="A1038" t="s">
        <v>6656</v>
      </c>
      <c r="B1038">
        <v>2022</v>
      </c>
      <c r="C1038" t="s">
        <v>420</v>
      </c>
      <c r="D1038" t="s">
        <v>4780</v>
      </c>
      <c r="E1038">
        <v>22765</v>
      </c>
      <c r="F1038" t="s">
        <v>74</v>
      </c>
      <c r="G1038" t="s">
        <v>74</v>
      </c>
      <c r="H1038" t="s">
        <v>74</v>
      </c>
      <c r="I1038" t="s">
        <v>74</v>
      </c>
      <c r="J1038" t="s">
        <v>74</v>
      </c>
      <c r="K1038" t="s">
        <v>74</v>
      </c>
    </row>
    <row r="1039" spans="1:11" customFormat="1" x14ac:dyDescent="0.25">
      <c r="A1039" t="s">
        <v>6657</v>
      </c>
      <c r="B1039">
        <v>2022</v>
      </c>
      <c r="C1039" t="s">
        <v>426</v>
      </c>
      <c r="D1039" t="s">
        <v>4780</v>
      </c>
      <c r="E1039">
        <v>2606</v>
      </c>
      <c r="F1039" t="s">
        <v>74</v>
      </c>
      <c r="G1039" t="s">
        <v>74</v>
      </c>
      <c r="H1039" t="s">
        <v>74</v>
      </c>
      <c r="I1039" t="s">
        <v>74</v>
      </c>
      <c r="J1039" t="s">
        <v>74</v>
      </c>
      <c r="K1039" t="s">
        <v>74</v>
      </c>
    </row>
    <row r="1040" spans="1:11" customFormat="1" x14ac:dyDescent="0.25">
      <c r="A1040" t="s">
        <v>6658</v>
      </c>
      <c r="B1040">
        <v>2022</v>
      </c>
      <c r="C1040" t="s">
        <v>433</v>
      </c>
      <c r="D1040" t="s">
        <v>4780</v>
      </c>
      <c r="E1040">
        <v>89</v>
      </c>
      <c r="F1040" t="s">
        <v>74</v>
      </c>
      <c r="G1040" t="s">
        <v>74</v>
      </c>
      <c r="H1040" t="s">
        <v>74</v>
      </c>
      <c r="I1040" t="s">
        <v>74</v>
      </c>
      <c r="J1040" t="s">
        <v>74</v>
      </c>
      <c r="K1040" t="s">
        <v>74</v>
      </c>
    </row>
    <row r="1041" spans="1:11" customFormat="1" x14ac:dyDescent="0.25">
      <c r="A1041" t="s">
        <v>6659</v>
      </c>
      <c r="B1041">
        <v>2022</v>
      </c>
      <c r="C1041" t="s">
        <v>124</v>
      </c>
      <c r="D1041" t="s">
        <v>848</v>
      </c>
      <c r="E1041">
        <v>5417</v>
      </c>
      <c r="F1041" t="s">
        <v>74</v>
      </c>
      <c r="G1041" t="s">
        <v>74</v>
      </c>
      <c r="H1041" t="s">
        <v>74</v>
      </c>
      <c r="I1041" t="s">
        <v>74</v>
      </c>
      <c r="J1041" t="s">
        <v>74</v>
      </c>
      <c r="K1041" t="s">
        <v>74</v>
      </c>
    </row>
    <row r="1042" spans="1:11" customFormat="1" x14ac:dyDescent="0.25">
      <c r="A1042" t="s">
        <v>6660</v>
      </c>
      <c r="B1042">
        <v>2022</v>
      </c>
      <c r="C1042" t="s">
        <v>123</v>
      </c>
      <c r="D1042" t="s">
        <v>848</v>
      </c>
      <c r="E1042">
        <v>7523</v>
      </c>
      <c r="F1042" t="s">
        <v>74</v>
      </c>
      <c r="G1042" t="s">
        <v>74</v>
      </c>
      <c r="H1042" t="s">
        <v>74</v>
      </c>
      <c r="I1042" t="s">
        <v>74</v>
      </c>
      <c r="J1042" t="s">
        <v>74</v>
      </c>
      <c r="K1042" t="s">
        <v>74</v>
      </c>
    </row>
    <row r="1043" spans="1:11" customFormat="1" x14ac:dyDescent="0.25">
      <c r="A1043" t="s">
        <v>6661</v>
      </c>
      <c r="B1043">
        <v>2022</v>
      </c>
      <c r="C1043" t="s">
        <v>369</v>
      </c>
      <c r="D1043" t="s">
        <v>848</v>
      </c>
      <c r="E1043">
        <v>1570</v>
      </c>
      <c r="F1043" t="s">
        <v>74</v>
      </c>
      <c r="G1043" t="s">
        <v>74</v>
      </c>
      <c r="H1043" t="s">
        <v>74</v>
      </c>
      <c r="I1043" t="s">
        <v>74</v>
      </c>
      <c r="J1043" t="s">
        <v>74</v>
      </c>
      <c r="K1043" t="s">
        <v>74</v>
      </c>
    </row>
    <row r="1044" spans="1:11" customFormat="1" x14ac:dyDescent="0.25">
      <c r="A1044" t="s">
        <v>6662</v>
      </c>
      <c r="B1044">
        <v>2022</v>
      </c>
      <c r="C1044" t="s">
        <v>376</v>
      </c>
      <c r="D1044" t="s">
        <v>848</v>
      </c>
      <c r="E1044">
        <v>1124</v>
      </c>
      <c r="F1044" t="s">
        <v>74</v>
      </c>
      <c r="G1044" t="s">
        <v>74</v>
      </c>
      <c r="H1044" t="s">
        <v>74</v>
      </c>
      <c r="I1044" t="s">
        <v>74</v>
      </c>
      <c r="J1044" t="s">
        <v>74</v>
      </c>
      <c r="K1044" t="s">
        <v>74</v>
      </c>
    </row>
    <row r="1045" spans="1:11" customFormat="1" x14ac:dyDescent="0.25">
      <c r="A1045" t="s">
        <v>6663</v>
      </c>
      <c r="B1045">
        <v>2022</v>
      </c>
      <c r="C1045" t="s">
        <v>382</v>
      </c>
      <c r="D1045" t="s">
        <v>848</v>
      </c>
      <c r="E1045">
        <v>702</v>
      </c>
      <c r="F1045" t="s">
        <v>74</v>
      </c>
      <c r="G1045" t="s">
        <v>74</v>
      </c>
      <c r="H1045" t="s">
        <v>74</v>
      </c>
      <c r="I1045" t="s">
        <v>74</v>
      </c>
      <c r="J1045" t="s">
        <v>74</v>
      </c>
      <c r="K1045" t="s">
        <v>74</v>
      </c>
    </row>
    <row r="1046" spans="1:11" customFormat="1" x14ac:dyDescent="0.25">
      <c r="A1046" t="s">
        <v>6664</v>
      </c>
      <c r="B1046">
        <v>2022</v>
      </c>
      <c r="C1046" t="s">
        <v>388</v>
      </c>
      <c r="D1046" t="s">
        <v>848</v>
      </c>
      <c r="E1046">
        <v>45</v>
      </c>
      <c r="F1046" t="s">
        <v>74</v>
      </c>
      <c r="G1046" t="s">
        <v>74</v>
      </c>
      <c r="H1046" t="s">
        <v>74</v>
      </c>
      <c r="I1046" t="s">
        <v>74</v>
      </c>
      <c r="J1046" t="s">
        <v>74</v>
      </c>
      <c r="K1046" t="s">
        <v>74</v>
      </c>
    </row>
    <row r="1047" spans="1:11" customFormat="1" x14ac:dyDescent="0.25">
      <c r="A1047" t="s">
        <v>6665</v>
      </c>
      <c r="B1047">
        <v>2022</v>
      </c>
      <c r="C1047" t="s">
        <v>394</v>
      </c>
      <c r="D1047" t="s">
        <v>848</v>
      </c>
      <c r="E1047">
        <v>1346</v>
      </c>
      <c r="F1047" t="s">
        <v>74</v>
      </c>
      <c r="G1047" t="s">
        <v>74</v>
      </c>
      <c r="H1047" t="s">
        <v>74</v>
      </c>
      <c r="I1047" t="s">
        <v>74</v>
      </c>
      <c r="J1047" t="s">
        <v>74</v>
      </c>
      <c r="K1047" t="s">
        <v>74</v>
      </c>
    </row>
    <row r="1048" spans="1:11" customFormat="1" x14ac:dyDescent="0.25">
      <c r="A1048" t="s">
        <v>6666</v>
      </c>
      <c r="B1048">
        <v>2022</v>
      </c>
      <c r="C1048" t="s">
        <v>400</v>
      </c>
      <c r="D1048" t="s">
        <v>848</v>
      </c>
      <c r="E1048">
        <v>25</v>
      </c>
      <c r="F1048" t="s">
        <v>74</v>
      </c>
      <c r="G1048" t="s">
        <v>74</v>
      </c>
      <c r="H1048" t="s">
        <v>74</v>
      </c>
      <c r="I1048" t="s">
        <v>74</v>
      </c>
      <c r="J1048" t="s">
        <v>74</v>
      </c>
      <c r="K1048" t="s">
        <v>74</v>
      </c>
    </row>
    <row r="1049" spans="1:11" customFormat="1" x14ac:dyDescent="0.25">
      <c r="A1049" t="s">
        <v>6667</v>
      </c>
      <c r="B1049">
        <v>2022</v>
      </c>
      <c r="C1049" t="s">
        <v>43</v>
      </c>
      <c r="D1049" t="s">
        <v>848</v>
      </c>
      <c r="E1049">
        <v>17416</v>
      </c>
      <c r="F1049" t="s">
        <v>74</v>
      </c>
      <c r="G1049" t="s">
        <v>74</v>
      </c>
      <c r="H1049" t="s">
        <v>74</v>
      </c>
      <c r="I1049" t="s">
        <v>74</v>
      </c>
      <c r="J1049" t="s">
        <v>74</v>
      </c>
      <c r="K1049" t="s">
        <v>74</v>
      </c>
    </row>
    <row r="1050" spans="1:11" customFormat="1" x14ac:dyDescent="0.25">
      <c r="A1050" t="s">
        <v>6668</v>
      </c>
      <c r="B1050">
        <v>2022</v>
      </c>
      <c r="C1050" t="s">
        <v>187</v>
      </c>
      <c r="D1050" t="s">
        <v>848</v>
      </c>
      <c r="E1050">
        <v>195</v>
      </c>
      <c r="F1050" t="s">
        <v>74</v>
      </c>
      <c r="G1050" t="s">
        <v>74</v>
      </c>
      <c r="H1050" t="s">
        <v>74</v>
      </c>
      <c r="I1050" t="s">
        <v>74</v>
      </c>
      <c r="J1050" t="s">
        <v>74</v>
      </c>
      <c r="K1050" t="s">
        <v>74</v>
      </c>
    </row>
    <row r="1051" spans="1:11" customFormat="1" x14ac:dyDescent="0.25">
      <c r="A1051" t="s">
        <v>6669</v>
      </c>
      <c r="B1051">
        <v>2022</v>
      </c>
      <c r="C1051" t="s">
        <v>413</v>
      </c>
      <c r="D1051" t="s">
        <v>848</v>
      </c>
      <c r="E1051">
        <v>48292</v>
      </c>
      <c r="F1051" t="s">
        <v>74</v>
      </c>
      <c r="G1051" t="s">
        <v>74</v>
      </c>
      <c r="H1051" t="s">
        <v>74</v>
      </c>
      <c r="I1051" t="s">
        <v>74</v>
      </c>
      <c r="J1051" t="s">
        <v>74</v>
      </c>
      <c r="K1051" t="s">
        <v>74</v>
      </c>
    </row>
    <row r="1052" spans="1:11" customFormat="1" x14ac:dyDescent="0.25">
      <c r="A1052" t="s">
        <v>6670</v>
      </c>
      <c r="B1052">
        <v>2022</v>
      </c>
      <c r="C1052" t="s">
        <v>420</v>
      </c>
      <c r="D1052" t="s">
        <v>848</v>
      </c>
      <c r="E1052">
        <v>11449</v>
      </c>
      <c r="F1052" t="s">
        <v>74</v>
      </c>
      <c r="G1052" t="s">
        <v>74</v>
      </c>
      <c r="H1052" t="s">
        <v>74</v>
      </c>
      <c r="I1052" t="s">
        <v>74</v>
      </c>
      <c r="J1052" t="s">
        <v>74</v>
      </c>
      <c r="K1052" t="s">
        <v>74</v>
      </c>
    </row>
    <row r="1053" spans="1:11" customFormat="1" x14ac:dyDescent="0.25">
      <c r="A1053" t="s">
        <v>6671</v>
      </c>
      <c r="B1053">
        <v>2022</v>
      </c>
      <c r="C1053" t="s">
        <v>426</v>
      </c>
      <c r="D1053" t="s">
        <v>848</v>
      </c>
      <c r="E1053">
        <v>1406</v>
      </c>
      <c r="F1053" t="s">
        <v>74</v>
      </c>
      <c r="G1053" t="s">
        <v>74</v>
      </c>
      <c r="H1053" t="s">
        <v>74</v>
      </c>
      <c r="I1053" t="s">
        <v>74</v>
      </c>
      <c r="J1053" t="s">
        <v>74</v>
      </c>
      <c r="K1053" t="s">
        <v>74</v>
      </c>
    </row>
    <row r="1054" spans="1:11" customFormat="1" x14ac:dyDescent="0.25">
      <c r="A1054" t="s">
        <v>6672</v>
      </c>
      <c r="B1054">
        <v>2022</v>
      </c>
      <c r="C1054" t="s">
        <v>433</v>
      </c>
      <c r="D1054" t="s">
        <v>848</v>
      </c>
      <c r="E1054">
        <v>74</v>
      </c>
      <c r="F1054" t="s">
        <v>74</v>
      </c>
      <c r="G1054" t="s">
        <v>74</v>
      </c>
      <c r="H1054" t="s">
        <v>74</v>
      </c>
      <c r="I1054" t="s">
        <v>74</v>
      </c>
      <c r="J1054" t="s">
        <v>74</v>
      </c>
      <c r="K1054" t="s">
        <v>74</v>
      </c>
    </row>
    <row r="1055" spans="1:11" customFormat="1" x14ac:dyDescent="0.25">
      <c r="A1055" t="s">
        <v>655</v>
      </c>
      <c r="B1055">
        <v>2022</v>
      </c>
      <c r="C1055" t="s">
        <v>124</v>
      </c>
      <c r="D1055" t="s">
        <v>354</v>
      </c>
      <c r="E1055">
        <v>17251</v>
      </c>
      <c r="F1055">
        <v>1922</v>
      </c>
      <c r="G1055">
        <v>1308</v>
      </c>
      <c r="H1055">
        <v>15329</v>
      </c>
      <c r="I1055">
        <v>15511</v>
      </c>
      <c r="J1055">
        <v>0.1114138310822561</v>
      </c>
      <c r="K1055">
        <v>7.5821691496145149E-2</v>
      </c>
    </row>
    <row r="1056" spans="1:11" customFormat="1" x14ac:dyDescent="0.25">
      <c r="A1056" t="s">
        <v>661</v>
      </c>
      <c r="B1056">
        <v>2022</v>
      </c>
      <c r="C1056" t="s">
        <v>123</v>
      </c>
      <c r="D1056" t="s">
        <v>354</v>
      </c>
      <c r="E1056">
        <v>13627</v>
      </c>
      <c r="F1056">
        <v>1229</v>
      </c>
      <c r="G1056">
        <v>976</v>
      </c>
      <c r="H1056">
        <v>12398</v>
      </c>
      <c r="I1056">
        <v>13144</v>
      </c>
      <c r="J1056">
        <v>9.0188596169369639E-2</v>
      </c>
      <c r="K1056">
        <v>7.1622514126366776E-2</v>
      </c>
    </row>
    <row r="1057" spans="1:11" customFormat="1" x14ac:dyDescent="0.25">
      <c r="A1057" t="s">
        <v>667</v>
      </c>
      <c r="B1057">
        <v>2022</v>
      </c>
      <c r="C1057" t="s">
        <v>369</v>
      </c>
      <c r="D1057" t="s">
        <v>354</v>
      </c>
      <c r="E1057">
        <v>3667</v>
      </c>
      <c r="F1057">
        <v>214</v>
      </c>
      <c r="G1057">
        <v>242</v>
      </c>
      <c r="H1057">
        <v>3453</v>
      </c>
      <c r="I1057">
        <v>3524</v>
      </c>
      <c r="J1057">
        <v>5.8358331060812653E-2</v>
      </c>
      <c r="K1057">
        <v>6.5994000545404968E-2</v>
      </c>
    </row>
    <row r="1058" spans="1:11" customFormat="1" x14ac:dyDescent="0.25">
      <c r="A1058" t="s">
        <v>673</v>
      </c>
      <c r="B1058">
        <v>2022</v>
      </c>
      <c r="C1058" t="s">
        <v>376</v>
      </c>
      <c r="D1058" t="s">
        <v>354</v>
      </c>
      <c r="E1058">
        <v>3545</v>
      </c>
      <c r="F1058">
        <v>133</v>
      </c>
      <c r="G1058">
        <v>348</v>
      </c>
      <c r="H1058">
        <v>3412</v>
      </c>
      <c r="I1058">
        <v>3278</v>
      </c>
      <c r="J1058">
        <v>3.751763046544429E-2</v>
      </c>
      <c r="K1058">
        <v>9.8166431593794082E-2</v>
      </c>
    </row>
    <row r="1059" spans="1:11" customFormat="1" x14ac:dyDescent="0.25">
      <c r="A1059" t="s">
        <v>678</v>
      </c>
      <c r="B1059">
        <v>2022</v>
      </c>
      <c r="C1059" t="s">
        <v>382</v>
      </c>
      <c r="D1059" t="s">
        <v>354</v>
      </c>
      <c r="E1059">
        <v>2480</v>
      </c>
      <c r="F1059">
        <v>266</v>
      </c>
      <c r="G1059">
        <v>243</v>
      </c>
      <c r="H1059">
        <v>2214</v>
      </c>
      <c r="I1059">
        <v>2368</v>
      </c>
      <c r="J1059">
        <v>0.107258064516129</v>
      </c>
      <c r="K1059">
        <v>9.7983870967741929E-2</v>
      </c>
    </row>
    <row r="1060" spans="1:11" customFormat="1" x14ac:dyDescent="0.25">
      <c r="A1060" t="s">
        <v>683</v>
      </c>
      <c r="B1060">
        <v>2022</v>
      </c>
      <c r="C1060" t="s">
        <v>388</v>
      </c>
      <c r="D1060" t="s">
        <v>354</v>
      </c>
      <c r="E1060">
        <v>189</v>
      </c>
      <c r="F1060" t="s">
        <v>74</v>
      </c>
      <c r="G1060">
        <v>32</v>
      </c>
      <c r="H1060" t="s">
        <v>74</v>
      </c>
      <c r="I1060">
        <v>181</v>
      </c>
      <c r="J1060" t="s">
        <v>74</v>
      </c>
      <c r="K1060" t="s">
        <v>74</v>
      </c>
    </row>
    <row r="1061" spans="1:11" customFormat="1" x14ac:dyDescent="0.25">
      <c r="A1061" t="s">
        <v>687</v>
      </c>
      <c r="B1061">
        <v>2022</v>
      </c>
      <c r="C1061" t="s">
        <v>394</v>
      </c>
      <c r="D1061" t="s">
        <v>354</v>
      </c>
      <c r="E1061">
        <v>4678</v>
      </c>
      <c r="F1061">
        <v>525</v>
      </c>
      <c r="G1061">
        <v>519</v>
      </c>
      <c r="H1061">
        <v>4153</v>
      </c>
      <c r="I1061">
        <v>4458</v>
      </c>
      <c r="J1061">
        <v>0.1122274476271911</v>
      </c>
      <c r="K1061">
        <v>0.1109448482257375</v>
      </c>
    </row>
    <row r="1062" spans="1:11" customFormat="1" x14ac:dyDescent="0.25">
      <c r="A1062" t="s">
        <v>692</v>
      </c>
      <c r="B1062">
        <v>2022</v>
      </c>
      <c r="C1062" t="s">
        <v>400</v>
      </c>
      <c r="D1062" t="s">
        <v>354</v>
      </c>
      <c r="E1062">
        <v>267</v>
      </c>
      <c r="F1062" t="s">
        <v>74</v>
      </c>
      <c r="G1062" t="s">
        <v>74</v>
      </c>
      <c r="H1062" t="s">
        <v>74</v>
      </c>
      <c r="I1062" t="s">
        <v>74</v>
      </c>
      <c r="J1062" t="s">
        <v>74</v>
      </c>
      <c r="K1062" t="s">
        <v>74</v>
      </c>
    </row>
    <row r="1063" spans="1:11" customFormat="1" x14ac:dyDescent="0.25">
      <c r="A1063" t="s">
        <v>694</v>
      </c>
      <c r="B1063">
        <v>2022</v>
      </c>
      <c r="C1063" t="s">
        <v>43</v>
      </c>
      <c r="D1063" t="s">
        <v>354</v>
      </c>
      <c r="E1063">
        <v>56595</v>
      </c>
      <c r="F1063">
        <v>5316</v>
      </c>
      <c r="G1063">
        <v>4132</v>
      </c>
      <c r="H1063">
        <v>51279</v>
      </c>
      <c r="I1063">
        <v>51369</v>
      </c>
      <c r="J1063">
        <v>9.3930559236681685E-2</v>
      </c>
      <c r="K1063">
        <v>7.300998321406485E-2</v>
      </c>
    </row>
    <row r="1064" spans="1:11" customFormat="1" x14ac:dyDescent="0.25">
      <c r="A1064" t="s">
        <v>699</v>
      </c>
      <c r="B1064">
        <v>2022</v>
      </c>
      <c r="C1064" t="s">
        <v>187</v>
      </c>
      <c r="D1064" t="s">
        <v>354</v>
      </c>
      <c r="E1064">
        <v>797</v>
      </c>
      <c r="F1064">
        <v>80</v>
      </c>
      <c r="G1064">
        <v>77</v>
      </c>
      <c r="H1064">
        <v>717</v>
      </c>
      <c r="I1064">
        <v>761</v>
      </c>
      <c r="J1064">
        <v>0.1003764115432873</v>
      </c>
      <c r="K1064">
        <v>9.6612296110414053E-2</v>
      </c>
    </row>
    <row r="1065" spans="1:11" customFormat="1" x14ac:dyDescent="0.25">
      <c r="A1065" t="s">
        <v>704</v>
      </c>
      <c r="B1065">
        <v>2022</v>
      </c>
      <c r="C1065" t="s">
        <v>413</v>
      </c>
      <c r="D1065" t="s">
        <v>354</v>
      </c>
      <c r="E1065">
        <v>135582</v>
      </c>
      <c r="F1065" t="s">
        <v>74</v>
      </c>
      <c r="G1065" t="s">
        <v>74</v>
      </c>
      <c r="H1065" t="s">
        <v>74</v>
      </c>
      <c r="I1065">
        <v>123086</v>
      </c>
      <c r="J1065" t="s">
        <v>74</v>
      </c>
      <c r="K1065" t="s">
        <v>74</v>
      </c>
    </row>
    <row r="1066" spans="1:11" customFormat="1" x14ac:dyDescent="0.25">
      <c r="A1066" t="s">
        <v>710</v>
      </c>
      <c r="B1066">
        <v>2022</v>
      </c>
      <c r="C1066" t="s">
        <v>420</v>
      </c>
      <c r="D1066" t="s">
        <v>354</v>
      </c>
      <c r="E1066">
        <v>28495</v>
      </c>
      <c r="F1066">
        <v>2249</v>
      </c>
      <c r="G1066">
        <v>2132</v>
      </c>
      <c r="H1066">
        <v>26246</v>
      </c>
      <c r="I1066">
        <v>24951</v>
      </c>
      <c r="J1066">
        <v>7.8926127390770304E-2</v>
      </c>
      <c r="K1066">
        <v>7.4820143884892082E-2</v>
      </c>
    </row>
    <row r="1067" spans="1:11" customFormat="1" x14ac:dyDescent="0.25">
      <c r="A1067" t="s">
        <v>715</v>
      </c>
      <c r="B1067">
        <v>2022</v>
      </c>
      <c r="C1067" t="s">
        <v>426</v>
      </c>
      <c r="D1067" t="s">
        <v>354</v>
      </c>
      <c r="E1067">
        <v>3737</v>
      </c>
      <c r="F1067">
        <v>465</v>
      </c>
      <c r="G1067">
        <v>347</v>
      </c>
      <c r="H1067">
        <v>3272</v>
      </c>
      <c r="I1067">
        <v>3541</v>
      </c>
      <c r="J1067">
        <v>0.12443136205512439</v>
      </c>
      <c r="K1067">
        <v>9.2855231469092858E-2</v>
      </c>
    </row>
    <row r="1068" spans="1:11" customFormat="1" x14ac:dyDescent="0.25">
      <c r="A1068" t="s">
        <v>721</v>
      </c>
      <c r="B1068">
        <v>2022</v>
      </c>
      <c r="C1068" t="s">
        <v>433</v>
      </c>
      <c r="D1068" t="s">
        <v>354</v>
      </c>
      <c r="E1068">
        <v>254</v>
      </c>
      <c r="F1068" t="s">
        <v>74</v>
      </c>
      <c r="G1068" t="s">
        <v>74</v>
      </c>
      <c r="H1068" t="s">
        <v>74</v>
      </c>
      <c r="I1068" t="s">
        <v>74</v>
      </c>
      <c r="J1068" t="s">
        <v>74</v>
      </c>
      <c r="K1068" t="s">
        <v>74</v>
      </c>
    </row>
    <row r="1069" spans="1:11" customFormat="1" x14ac:dyDescent="0.25">
      <c r="A1069" t="s">
        <v>656</v>
      </c>
      <c r="B1069">
        <v>2022</v>
      </c>
      <c r="C1069" t="s">
        <v>124</v>
      </c>
      <c r="D1069" t="s">
        <v>356</v>
      </c>
      <c r="E1069">
        <v>674</v>
      </c>
      <c r="F1069">
        <v>76</v>
      </c>
      <c r="G1069">
        <v>41</v>
      </c>
      <c r="H1069">
        <v>598</v>
      </c>
      <c r="I1069">
        <v>613</v>
      </c>
      <c r="J1069">
        <v>0.1127596439169139</v>
      </c>
      <c r="K1069">
        <v>6.0830860534124627E-2</v>
      </c>
    </row>
    <row r="1070" spans="1:11" customFormat="1" x14ac:dyDescent="0.25">
      <c r="A1070" t="s">
        <v>662</v>
      </c>
      <c r="B1070">
        <v>2022</v>
      </c>
      <c r="C1070" t="s">
        <v>123</v>
      </c>
      <c r="D1070" t="s">
        <v>356</v>
      </c>
      <c r="E1070">
        <v>761</v>
      </c>
      <c r="F1070">
        <v>139</v>
      </c>
      <c r="G1070">
        <v>19</v>
      </c>
      <c r="H1070">
        <v>622</v>
      </c>
      <c r="I1070">
        <v>729</v>
      </c>
      <c r="J1070">
        <v>0.1826544021024967</v>
      </c>
      <c r="K1070">
        <v>2.4967148488830481E-2</v>
      </c>
    </row>
    <row r="1071" spans="1:11" customFormat="1" x14ac:dyDescent="0.25">
      <c r="A1071" t="s">
        <v>668</v>
      </c>
      <c r="B1071">
        <v>2022</v>
      </c>
      <c r="C1071" t="s">
        <v>369</v>
      </c>
      <c r="D1071" t="s">
        <v>356</v>
      </c>
      <c r="E1071">
        <v>306</v>
      </c>
      <c r="F1071">
        <v>43</v>
      </c>
      <c r="G1071">
        <v>18</v>
      </c>
      <c r="H1071">
        <v>263</v>
      </c>
      <c r="I1071" t="s">
        <v>74</v>
      </c>
      <c r="J1071">
        <v>0.14052287581699349</v>
      </c>
      <c r="K1071">
        <v>5.8823529411764712E-2</v>
      </c>
    </row>
    <row r="1072" spans="1:11" customFormat="1" x14ac:dyDescent="0.25">
      <c r="A1072" t="s">
        <v>674</v>
      </c>
      <c r="B1072">
        <v>2022</v>
      </c>
      <c r="C1072" t="s">
        <v>376</v>
      </c>
      <c r="D1072" t="s">
        <v>356</v>
      </c>
      <c r="E1072">
        <v>171</v>
      </c>
      <c r="F1072">
        <v>21</v>
      </c>
      <c r="G1072">
        <v>7</v>
      </c>
      <c r="H1072">
        <v>150</v>
      </c>
      <c r="I1072">
        <v>161</v>
      </c>
      <c r="J1072">
        <v>0.1228070175438596</v>
      </c>
      <c r="K1072">
        <v>4.0935672514619881E-2</v>
      </c>
    </row>
    <row r="1073" spans="1:11" customFormat="1" x14ac:dyDescent="0.25">
      <c r="A1073" t="s">
        <v>679</v>
      </c>
      <c r="B1073">
        <v>2022</v>
      </c>
      <c r="C1073" t="s">
        <v>382</v>
      </c>
      <c r="D1073" t="s">
        <v>356</v>
      </c>
      <c r="E1073">
        <v>231</v>
      </c>
      <c r="F1073">
        <v>36</v>
      </c>
      <c r="G1073">
        <v>7</v>
      </c>
      <c r="H1073">
        <v>195</v>
      </c>
      <c r="I1073">
        <v>229</v>
      </c>
      <c r="J1073">
        <v>0.15584415584415581</v>
      </c>
      <c r="K1073">
        <v>3.03030303030303E-2</v>
      </c>
    </row>
    <row r="1074" spans="1:11" customFormat="1" x14ac:dyDescent="0.25">
      <c r="A1074" t="s">
        <v>685</v>
      </c>
      <c r="B1074">
        <v>2022</v>
      </c>
      <c r="C1074" t="s">
        <v>391</v>
      </c>
      <c r="D1074" t="s">
        <v>356</v>
      </c>
      <c r="E1074">
        <v>110</v>
      </c>
      <c r="F1074">
        <v>29</v>
      </c>
      <c r="G1074">
        <v>19</v>
      </c>
      <c r="H1074">
        <v>81</v>
      </c>
      <c r="I1074" t="s">
        <v>74</v>
      </c>
      <c r="J1074">
        <v>0.26363636363636361</v>
      </c>
      <c r="K1074">
        <v>0.1727272727272727</v>
      </c>
    </row>
    <row r="1075" spans="1:11" customFormat="1" x14ac:dyDescent="0.25">
      <c r="A1075" t="s">
        <v>688</v>
      </c>
      <c r="B1075">
        <v>2022</v>
      </c>
      <c r="C1075" t="s">
        <v>394</v>
      </c>
      <c r="D1075" t="s">
        <v>356</v>
      </c>
      <c r="E1075">
        <v>274</v>
      </c>
      <c r="F1075">
        <v>46</v>
      </c>
      <c r="G1075">
        <v>15</v>
      </c>
      <c r="H1075">
        <v>228</v>
      </c>
      <c r="I1075">
        <v>258</v>
      </c>
      <c r="J1075">
        <v>0.16788321167883211</v>
      </c>
      <c r="K1075">
        <v>5.4744525547445258E-2</v>
      </c>
    </row>
    <row r="1076" spans="1:11" customFormat="1" x14ac:dyDescent="0.25">
      <c r="A1076" t="s">
        <v>695</v>
      </c>
      <c r="B1076">
        <v>2022</v>
      </c>
      <c r="C1076" t="s">
        <v>43</v>
      </c>
      <c r="D1076" t="s">
        <v>356</v>
      </c>
      <c r="E1076">
        <v>4135</v>
      </c>
      <c r="F1076">
        <v>408</v>
      </c>
      <c r="G1076">
        <v>118</v>
      </c>
      <c r="H1076">
        <v>3727</v>
      </c>
      <c r="I1076">
        <v>3896</v>
      </c>
      <c r="J1076">
        <v>9.8669891172914151E-2</v>
      </c>
      <c r="K1076">
        <v>2.8536880290205562E-2</v>
      </c>
    </row>
    <row r="1077" spans="1:11" customFormat="1" x14ac:dyDescent="0.25">
      <c r="A1077" t="s">
        <v>700</v>
      </c>
      <c r="B1077">
        <v>2022</v>
      </c>
      <c r="C1077" t="s">
        <v>187</v>
      </c>
      <c r="D1077" t="s">
        <v>356</v>
      </c>
      <c r="E1077">
        <v>60</v>
      </c>
      <c r="F1077">
        <v>7</v>
      </c>
      <c r="G1077">
        <v>2</v>
      </c>
      <c r="H1077">
        <v>53</v>
      </c>
      <c r="I1077">
        <v>58</v>
      </c>
      <c r="J1077">
        <v>0.1166666666666667</v>
      </c>
      <c r="K1077">
        <v>3.3333333333333333E-2</v>
      </c>
    </row>
    <row r="1078" spans="1:11" customFormat="1" x14ac:dyDescent="0.25">
      <c r="A1078" t="s">
        <v>705</v>
      </c>
      <c r="B1078">
        <v>2022</v>
      </c>
      <c r="C1078" t="s">
        <v>413</v>
      </c>
      <c r="D1078" t="s">
        <v>356</v>
      </c>
      <c r="E1078">
        <v>8206</v>
      </c>
      <c r="F1078" t="s">
        <v>74</v>
      </c>
      <c r="G1078" t="s">
        <v>74</v>
      </c>
      <c r="H1078" t="s">
        <v>74</v>
      </c>
      <c r="I1078">
        <v>7399</v>
      </c>
      <c r="J1078" t="s">
        <v>74</v>
      </c>
      <c r="K1078" t="s">
        <v>74</v>
      </c>
    </row>
    <row r="1079" spans="1:11" customFormat="1" x14ac:dyDescent="0.25">
      <c r="A1079" t="s">
        <v>711</v>
      </c>
      <c r="B1079">
        <v>2022</v>
      </c>
      <c r="C1079" t="s">
        <v>420</v>
      </c>
      <c r="D1079" t="s">
        <v>356</v>
      </c>
      <c r="E1079">
        <v>1183</v>
      </c>
      <c r="F1079">
        <v>253</v>
      </c>
      <c r="G1079">
        <v>21</v>
      </c>
      <c r="H1079">
        <v>930</v>
      </c>
      <c r="I1079">
        <v>1172</v>
      </c>
      <c r="J1079">
        <v>0.21386306001690619</v>
      </c>
      <c r="K1079">
        <v>1.7751479289940829E-2</v>
      </c>
    </row>
    <row r="1080" spans="1:11" customFormat="1" x14ac:dyDescent="0.25">
      <c r="A1080" t="s">
        <v>716</v>
      </c>
      <c r="B1080">
        <v>2022</v>
      </c>
      <c r="C1080" t="s">
        <v>426</v>
      </c>
      <c r="D1080" t="s">
        <v>356</v>
      </c>
      <c r="E1080">
        <v>279</v>
      </c>
      <c r="F1080">
        <v>31</v>
      </c>
      <c r="G1080">
        <v>30</v>
      </c>
      <c r="H1080">
        <v>248</v>
      </c>
      <c r="I1080">
        <v>263</v>
      </c>
      <c r="J1080">
        <v>0.1111111111111111</v>
      </c>
      <c r="K1080">
        <v>0.1075268817204301</v>
      </c>
    </row>
    <row r="1081" spans="1:11" customFormat="1" x14ac:dyDescent="0.25">
      <c r="A1081" t="s">
        <v>722</v>
      </c>
      <c r="B1081">
        <v>2022</v>
      </c>
      <c r="C1081" t="s">
        <v>433</v>
      </c>
      <c r="D1081" t="s">
        <v>356</v>
      </c>
      <c r="E1081">
        <v>22</v>
      </c>
      <c r="F1081">
        <v>5</v>
      </c>
      <c r="G1081">
        <v>5</v>
      </c>
      <c r="H1081">
        <v>17</v>
      </c>
      <c r="I1081">
        <v>20</v>
      </c>
      <c r="J1081">
        <v>0.22727272727272729</v>
      </c>
      <c r="K1081">
        <v>0.22727272727272729</v>
      </c>
    </row>
    <row r="1082" spans="1:11" customFormat="1" x14ac:dyDescent="0.25">
      <c r="A1082" t="s">
        <v>657</v>
      </c>
      <c r="B1082">
        <v>2022</v>
      </c>
      <c r="C1082" t="s">
        <v>124</v>
      </c>
      <c r="D1082" t="s">
        <v>95</v>
      </c>
      <c r="E1082">
        <v>2356</v>
      </c>
      <c r="F1082">
        <v>173</v>
      </c>
      <c r="G1082">
        <v>94</v>
      </c>
      <c r="H1082">
        <v>2183</v>
      </c>
      <c r="I1082">
        <v>2296</v>
      </c>
      <c r="J1082">
        <v>7.3429541595925296E-2</v>
      </c>
      <c r="K1082">
        <v>3.9898132427843798E-2</v>
      </c>
    </row>
    <row r="1083" spans="1:11" customFormat="1" x14ac:dyDescent="0.25">
      <c r="A1083" t="s">
        <v>663</v>
      </c>
      <c r="B1083">
        <v>2022</v>
      </c>
      <c r="C1083" t="s">
        <v>123</v>
      </c>
      <c r="D1083" t="s">
        <v>95</v>
      </c>
      <c r="E1083">
        <v>2844</v>
      </c>
      <c r="F1083">
        <v>281</v>
      </c>
      <c r="G1083">
        <v>152</v>
      </c>
      <c r="H1083">
        <v>2563</v>
      </c>
      <c r="I1083">
        <v>2744</v>
      </c>
      <c r="J1083">
        <v>9.8804500703234877E-2</v>
      </c>
      <c r="K1083">
        <v>5.3445850914205353E-2</v>
      </c>
    </row>
    <row r="1084" spans="1:11" customFormat="1" x14ac:dyDescent="0.25">
      <c r="A1084" t="s">
        <v>669</v>
      </c>
      <c r="B1084">
        <v>2022</v>
      </c>
      <c r="C1084" t="s">
        <v>369</v>
      </c>
      <c r="D1084" t="s">
        <v>95</v>
      </c>
      <c r="E1084">
        <v>785</v>
      </c>
      <c r="F1084">
        <v>100</v>
      </c>
      <c r="G1084">
        <v>64</v>
      </c>
      <c r="H1084">
        <v>685</v>
      </c>
      <c r="I1084">
        <v>773</v>
      </c>
      <c r="J1084">
        <v>0.12738853503184711</v>
      </c>
      <c r="K1084">
        <v>8.1528662420382161E-2</v>
      </c>
    </row>
    <row r="1085" spans="1:11" customFormat="1" x14ac:dyDescent="0.25">
      <c r="A1085" t="s">
        <v>675</v>
      </c>
      <c r="B1085">
        <v>2022</v>
      </c>
      <c r="C1085" t="s">
        <v>376</v>
      </c>
      <c r="D1085" t="s">
        <v>95</v>
      </c>
      <c r="E1085">
        <v>423</v>
      </c>
      <c r="F1085">
        <v>41</v>
      </c>
      <c r="G1085">
        <v>24</v>
      </c>
      <c r="H1085">
        <v>382</v>
      </c>
      <c r="I1085">
        <v>410</v>
      </c>
      <c r="J1085">
        <v>9.6926713947990545E-2</v>
      </c>
      <c r="K1085">
        <v>5.6737588652482268E-2</v>
      </c>
    </row>
    <row r="1086" spans="1:11" customFormat="1" x14ac:dyDescent="0.25">
      <c r="A1086" t="s">
        <v>680</v>
      </c>
      <c r="B1086">
        <v>2022</v>
      </c>
      <c r="C1086" t="s">
        <v>382</v>
      </c>
      <c r="D1086" t="s">
        <v>95</v>
      </c>
      <c r="E1086">
        <v>238</v>
      </c>
      <c r="F1086">
        <v>24</v>
      </c>
      <c r="G1086">
        <v>7</v>
      </c>
      <c r="H1086">
        <v>214</v>
      </c>
      <c r="I1086">
        <v>234</v>
      </c>
      <c r="J1086">
        <v>0.1008403361344538</v>
      </c>
      <c r="K1086">
        <v>2.9411764705882349E-2</v>
      </c>
    </row>
    <row r="1087" spans="1:11" customFormat="1" x14ac:dyDescent="0.25">
      <c r="A1087" t="s">
        <v>684</v>
      </c>
      <c r="B1087">
        <v>2022</v>
      </c>
      <c r="C1087" t="s">
        <v>388</v>
      </c>
      <c r="D1087" t="s">
        <v>95</v>
      </c>
      <c r="E1087">
        <v>20</v>
      </c>
      <c r="F1087">
        <v>4</v>
      </c>
      <c r="G1087">
        <v>3</v>
      </c>
      <c r="H1087">
        <v>16</v>
      </c>
      <c r="I1087">
        <v>19</v>
      </c>
      <c r="J1087">
        <v>0.2</v>
      </c>
      <c r="K1087">
        <v>0.15</v>
      </c>
    </row>
    <row r="1088" spans="1:11" customFormat="1" x14ac:dyDescent="0.25">
      <c r="A1088" t="s">
        <v>689</v>
      </c>
      <c r="B1088">
        <v>2022</v>
      </c>
      <c r="C1088" t="s">
        <v>394</v>
      </c>
      <c r="D1088" t="s">
        <v>95</v>
      </c>
      <c r="E1088">
        <v>699</v>
      </c>
      <c r="F1088">
        <v>86</v>
      </c>
      <c r="G1088">
        <v>38</v>
      </c>
      <c r="H1088">
        <v>613</v>
      </c>
      <c r="I1088">
        <v>681</v>
      </c>
      <c r="J1088">
        <v>0.123032904148784</v>
      </c>
      <c r="K1088">
        <v>5.4363376251788269E-2</v>
      </c>
    </row>
    <row r="1089" spans="1:11" customFormat="1" x14ac:dyDescent="0.25">
      <c r="A1089" t="s">
        <v>693</v>
      </c>
      <c r="B1089">
        <v>2022</v>
      </c>
      <c r="C1089" t="s">
        <v>400</v>
      </c>
      <c r="D1089" t="s">
        <v>95</v>
      </c>
      <c r="E1089">
        <v>4</v>
      </c>
      <c r="F1089">
        <v>0</v>
      </c>
      <c r="G1089">
        <v>0</v>
      </c>
      <c r="H1089">
        <v>4</v>
      </c>
      <c r="I1089">
        <v>4</v>
      </c>
      <c r="J1089">
        <v>0</v>
      </c>
      <c r="K1089">
        <v>0</v>
      </c>
    </row>
    <row r="1090" spans="1:11" customFormat="1" x14ac:dyDescent="0.25">
      <c r="A1090" t="s">
        <v>696</v>
      </c>
      <c r="B1090">
        <v>2022</v>
      </c>
      <c r="C1090" t="s">
        <v>43</v>
      </c>
      <c r="D1090" t="s">
        <v>95</v>
      </c>
      <c r="E1090">
        <v>6716</v>
      </c>
      <c r="F1090">
        <v>524</v>
      </c>
      <c r="G1090">
        <v>291</v>
      </c>
      <c r="H1090">
        <v>6192</v>
      </c>
      <c r="I1090">
        <v>6568</v>
      </c>
      <c r="J1090">
        <v>7.802263251935676E-2</v>
      </c>
      <c r="K1090">
        <v>4.332936271590232E-2</v>
      </c>
    </row>
    <row r="1091" spans="1:11" customFormat="1" x14ac:dyDescent="0.25">
      <c r="A1091" t="s">
        <v>701</v>
      </c>
      <c r="B1091">
        <v>2022</v>
      </c>
      <c r="C1091" t="s">
        <v>187</v>
      </c>
      <c r="D1091" t="s">
        <v>95</v>
      </c>
      <c r="E1091">
        <v>84</v>
      </c>
      <c r="F1091">
        <v>12</v>
      </c>
      <c r="G1091">
        <v>5</v>
      </c>
      <c r="H1091">
        <v>72</v>
      </c>
      <c r="I1091">
        <v>83</v>
      </c>
      <c r="J1091">
        <v>0.14285714285714279</v>
      </c>
      <c r="K1091">
        <v>5.9523809523809521E-2</v>
      </c>
    </row>
    <row r="1092" spans="1:11" customFormat="1" x14ac:dyDescent="0.25">
      <c r="A1092" t="s">
        <v>706</v>
      </c>
      <c r="B1092">
        <v>2022</v>
      </c>
      <c r="C1092" t="s">
        <v>413</v>
      </c>
      <c r="D1092" t="s">
        <v>95</v>
      </c>
      <c r="E1092">
        <v>20690</v>
      </c>
      <c r="F1092" t="s">
        <v>74</v>
      </c>
      <c r="G1092" t="s">
        <v>74</v>
      </c>
      <c r="H1092" t="s">
        <v>74</v>
      </c>
      <c r="I1092">
        <v>19528</v>
      </c>
      <c r="J1092" t="s">
        <v>74</v>
      </c>
      <c r="K1092" t="s">
        <v>74</v>
      </c>
    </row>
    <row r="1093" spans="1:11" customFormat="1" x14ac:dyDescent="0.25">
      <c r="A1093" t="s">
        <v>712</v>
      </c>
      <c r="B1093">
        <v>2022</v>
      </c>
      <c r="C1093" t="s">
        <v>420</v>
      </c>
      <c r="D1093" t="s">
        <v>95</v>
      </c>
      <c r="E1093">
        <v>6083</v>
      </c>
      <c r="F1093">
        <v>400</v>
      </c>
      <c r="G1093">
        <v>211</v>
      </c>
      <c r="H1093">
        <v>5683</v>
      </c>
      <c r="I1093">
        <v>5288</v>
      </c>
      <c r="J1093">
        <v>6.5757027782344241E-2</v>
      </c>
      <c r="K1093">
        <v>3.4686832155186587E-2</v>
      </c>
    </row>
    <row r="1094" spans="1:11" customFormat="1" x14ac:dyDescent="0.25">
      <c r="A1094" t="s">
        <v>717</v>
      </c>
      <c r="B1094">
        <v>2022</v>
      </c>
      <c r="C1094" t="s">
        <v>426</v>
      </c>
      <c r="D1094" t="s">
        <v>95</v>
      </c>
      <c r="E1094">
        <v>409</v>
      </c>
      <c r="F1094">
        <v>19</v>
      </c>
      <c r="G1094">
        <v>22</v>
      </c>
      <c r="H1094">
        <v>390</v>
      </c>
      <c r="I1094">
        <v>399</v>
      </c>
      <c r="J1094">
        <v>4.6454767726161368E-2</v>
      </c>
      <c r="K1094">
        <v>5.3789731051344741E-2</v>
      </c>
    </row>
    <row r="1095" spans="1:11" customFormat="1" x14ac:dyDescent="0.25">
      <c r="A1095" t="s">
        <v>723</v>
      </c>
      <c r="B1095">
        <v>2022</v>
      </c>
      <c r="C1095" t="s">
        <v>433</v>
      </c>
      <c r="D1095" t="s">
        <v>95</v>
      </c>
      <c r="E1095">
        <v>29</v>
      </c>
      <c r="F1095">
        <v>2</v>
      </c>
      <c r="G1095">
        <v>2</v>
      </c>
      <c r="H1095">
        <v>27</v>
      </c>
      <c r="I1095">
        <v>29</v>
      </c>
      <c r="J1095">
        <v>6.8965517241379309E-2</v>
      </c>
      <c r="K1095">
        <v>6.8965517241379309E-2</v>
      </c>
    </row>
    <row r="1096" spans="1:11" customFormat="1" x14ac:dyDescent="0.25">
      <c r="A1096" t="s">
        <v>6673</v>
      </c>
      <c r="B1096">
        <v>2022</v>
      </c>
      <c r="C1096" t="s">
        <v>124</v>
      </c>
      <c r="D1096" t="s">
        <v>98</v>
      </c>
      <c r="E1096">
        <v>5917</v>
      </c>
      <c r="F1096">
        <v>373</v>
      </c>
      <c r="G1096">
        <v>213</v>
      </c>
      <c r="H1096">
        <v>5544</v>
      </c>
      <c r="I1096">
        <v>5721</v>
      </c>
      <c r="J1096">
        <v>6.3038702044955208E-2</v>
      </c>
      <c r="K1096">
        <v>3.599797194524252E-2</v>
      </c>
    </row>
    <row r="1097" spans="1:11" customFormat="1" x14ac:dyDescent="0.25">
      <c r="A1097" t="s">
        <v>6674</v>
      </c>
      <c r="B1097">
        <v>2022</v>
      </c>
      <c r="C1097" t="s">
        <v>123</v>
      </c>
      <c r="D1097" t="s">
        <v>98</v>
      </c>
      <c r="E1097">
        <v>6462</v>
      </c>
      <c r="F1097">
        <v>303</v>
      </c>
      <c r="G1097">
        <v>293</v>
      </c>
      <c r="H1097">
        <v>6159</v>
      </c>
      <c r="I1097">
        <v>5943</v>
      </c>
      <c r="J1097">
        <v>4.688950789229341E-2</v>
      </c>
      <c r="K1097">
        <v>4.5341999380996603E-2</v>
      </c>
    </row>
    <row r="1098" spans="1:11" customFormat="1" x14ac:dyDescent="0.25">
      <c r="A1098" t="s">
        <v>6675</v>
      </c>
      <c r="B1098">
        <v>2022</v>
      </c>
      <c r="C1098" t="s">
        <v>369</v>
      </c>
      <c r="D1098" t="s">
        <v>98</v>
      </c>
      <c r="E1098">
        <v>1631</v>
      </c>
      <c r="F1098">
        <v>85</v>
      </c>
      <c r="G1098">
        <v>121</v>
      </c>
      <c r="H1098">
        <v>1546</v>
      </c>
      <c r="I1098">
        <v>1600</v>
      </c>
      <c r="J1098">
        <v>5.2115266707541387E-2</v>
      </c>
      <c r="K1098">
        <v>7.4187614960147155E-2</v>
      </c>
    </row>
    <row r="1099" spans="1:11" customFormat="1" x14ac:dyDescent="0.25">
      <c r="A1099" t="s">
        <v>6676</v>
      </c>
      <c r="B1099">
        <v>2022</v>
      </c>
      <c r="C1099" t="s">
        <v>376</v>
      </c>
      <c r="D1099" t="s">
        <v>98</v>
      </c>
      <c r="E1099">
        <v>916</v>
      </c>
      <c r="F1099">
        <v>114</v>
      </c>
      <c r="G1099">
        <v>32</v>
      </c>
      <c r="H1099">
        <v>802</v>
      </c>
      <c r="I1099">
        <v>905</v>
      </c>
      <c r="J1099">
        <v>0.12445414847161571</v>
      </c>
      <c r="K1099">
        <v>3.4934497816593878E-2</v>
      </c>
    </row>
    <row r="1100" spans="1:11" customFormat="1" x14ac:dyDescent="0.25">
      <c r="A1100" t="s">
        <v>6677</v>
      </c>
      <c r="B1100">
        <v>2022</v>
      </c>
      <c r="C1100" t="s">
        <v>382</v>
      </c>
      <c r="D1100" t="s">
        <v>98</v>
      </c>
      <c r="E1100">
        <v>766</v>
      </c>
      <c r="F1100">
        <v>81</v>
      </c>
      <c r="G1100">
        <v>52</v>
      </c>
      <c r="H1100">
        <v>685</v>
      </c>
      <c r="I1100">
        <v>761</v>
      </c>
      <c r="J1100">
        <v>0.1057441253263708</v>
      </c>
      <c r="K1100">
        <v>6.7885117493472591E-2</v>
      </c>
    </row>
    <row r="1101" spans="1:11" customFormat="1" x14ac:dyDescent="0.25">
      <c r="A1101" t="s">
        <v>6678</v>
      </c>
      <c r="B1101">
        <v>2022</v>
      </c>
      <c r="C1101" t="s">
        <v>388</v>
      </c>
      <c r="D1101" t="s">
        <v>98</v>
      </c>
      <c r="E1101">
        <v>52</v>
      </c>
      <c r="F1101">
        <v>14</v>
      </c>
      <c r="G1101">
        <v>15</v>
      </c>
      <c r="H1101">
        <v>38</v>
      </c>
      <c r="I1101">
        <v>45</v>
      </c>
      <c r="J1101">
        <v>0.26923076923076922</v>
      </c>
      <c r="K1101">
        <v>0.28846153846153838</v>
      </c>
    </row>
    <row r="1102" spans="1:11" customFormat="1" x14ac:dyDescent="0.25">
      <c r="A1102" t="s">
        <v>6679</v>
      </c>
      <c r="B1102">
        <v>2022</v>
      </c>
      <c r="C1102" t="s">
        <v>394</v>
      </c>
      <c r="D1102" t="s">
        <v>98</v>
      </c>
      <c r="E1102">
        <v>1418</v>
      </c>
      <c r="F1102">
        <v>87</v>
      </c>
      <c r="G1102">
        <v>67</v>
      </c>
      <c r="H1102">
        <v>1331</v>
      </c>
      <c r="I1102">
        <v>1365</v>
      </c>
      <c r="J1102">
        <v>6.1354019746121299E-2</v>
      </c>
      <c r="K1102">
        <v>4.7249647390691117E-2</v>
      </c>
    </row>
    <row r="1103" spans="1:11" customFormat="1" x14ac:dyDescent="0.25">
      <c r="A1103" t="s">
        <v>6680</v>
      </c>
      <c r="B1103">
        <v>2022</v>
      </c>
      <c r="C1103" t="s">
        <v>400</v>
      </c>
      <c r="D1103" t="s">
        <v>98</v>
      </c>
      <c r="E1103">
        <v>53</v>
      </c>
      <c r="F1103" t="s">
        <v>74</v>
      </c>
      <c r="G1103" t="s">
        <v>74</v>
      </c>
      <c r="H1103" t="s">
        <v>74</v>
      </c>
      <c r="I1103" t="s">
        <v>74</v>
      </c>
      <c r="J1103" t="s">
        <v>74</v>
      </c>
      <c r="K1103" t="s">
        <v>74</v>
      </c>
    </row>
    <row r="1104" spans="1:11" customFormat="1" x14ac:dyDescent="0.25">
      <c r="A1104" t="s">
        <v>6681</v>
      </c>
      <c r="B1104">
        <v>2022</v>
      </c>
      <c r="C1104" t="s">
        <v>43</v>
      </c>
      <c r="D1104" t="s">
        <v>98</v>
      </c>
      <c r="E1104">
        <v>17182</v>
      </c>
      <c r="F1104">
        <v>911</v>
      </c>
      <c r="G1104">
        <v>455</v>
      </c>
      <c r="H1104">
        <v>16271</v>
      </c>
      <c r="I1104">
        <v>16004</v>
      </c>
      <c r="J1104">
        <v>5.3020602956582473E-2</v>
      </c>
      <c r="K1104">
        <v>2.648120125712955E-2</v>
      </c>
    </row>
    <row r="1105" spans="1:11" customFormat="1" x14ac:dyDescent="0.25">
      <c r="A1105" t="s">
        <v>6682</v>
      </c>
      <c r="B1105">
        <v>2022</v>
      </c>
      <c r="C1105" t="s">
        <v>187</v>
      </c>
      <c r="D1105" t="s">
        <v>98</v>
      </c>
      <c r="E1105">
        <v>215</v>
      </c>
      <c r="F1105">
        <v>12</v>
      </c>
      <c r="G1105">
        <v>12</v>
      </c>
      <c r="H1105">
        <v>203</v>
      </c>
      <c r="I1105">
        <v>213</v>
      </c>
      <c r="J1105">
        <v>5.5813953488372092E-2</v>
      </c>
      <c r="K1105">
        <v>5.5813953488372092E-2</v>
      </c>
    </row>
    <row r="1106" spans="1:11" customFormat="1" x14ac:dyDescent="0.25">
      <c r="A1106" t="s">
        <v>6683</v>
      </c>
      <c r="B1106">
        <v>2022</v>
      </c>
      <c r="C1106" t="s">
        <v>413</v>
      </c>
      <c r="D1106" t="s">
        <v>98</v>
      </c>
      <c r="E1106" s="10">
        <v>46661</v>
      </c>
      <c r="F1106" t="s">
        <v>74</v>
      </c>
      <c r="G1106" t="s">
        <v>74</v>
      </c>
      <c r="H1106" t="s">
        <v>74</v>
      </c>
      <c r="I1106">
        <v>34256</v>
      </c>
      <c r="J1106" t="s">
        <v>74</v>
      </c>
      <c r="K1106" t="s">
        <v>74</v>
      </c>
    </row>
    <row r="1107" spans="1:11" customFormat="1" x14ac:dyDescent="0.25">
      <c r="A1107" t="s">
        <v>6684</v>
      </c>
      <c r="B1107">
        <v>2022</v>
      </c>
      <c r="C1107" t="s">
        <v>420</v>
      </c>
      <c r="D1107" t="s">
        <v>98</v>
      </c>
      <c r="E1107">
        <v>10271</v>
      </c>
      <c r="F1107" t="s">
        <v>74</v>
      </c>
      <c r="G1107" t="s">
        <v>74</v>
      </c>
      <c r="H1107" t="s">
        <v>74</v>
      </c>
      <c r="I1107" t="s">
        <v>74</v>
      </c>
      <c r="J1107" t="s">
        <v>74</v>
      </c>
      <c r="K1107" t="s">
        <v>74</v>
      </c>
    </row>
    <row r="1108" spans="1:11" customFormat="1" x14ac:dyDescent="0.25">
      <c r="A1108" t="s">
        <v>6685</v>
      </c>
      <c r="B1108">
        <v>2022</v>
      </c>
      <c r="C1108" t="s">
        <v>426</v>
      </c>
      <c r="D1108" t="s">
        <v>98</v>
      </c>
      <c r="E1108">
        <v>1723</v>
      </c>
      <c r="F1108">
        <v>109</v>
      </c>
      <c r="G1108">
        <v>87</v>
      </c>
      <c r="H1108">
        <v>1614</v>
      </c>
      <c r="I1108">
        <v>1699</v>
      </c>
      <c r="J1108">
        <v>6.32617527568195E-2</v>
      </c>
      <c r="K1108">
        <v>5.0493325594892627E-2</v>
      </c>
    </row>
    <row r="1109" spans="1:11" customFormat="1" x14ac:dyDescent="0.25">
      <c r="A1109" t="s">
        <v>6686</v>
      </c>
      <c r="B1109">
        <v>2022</v>
      </c>
      <c r="C1109" t="s">
        <v>433</v>
      </c>
      <c r="D1109" t="s">
        <v>98</v>
      </c>
      <c r="E1109" s="10">
        <v>55</v>
      </c>
      <c r="F1109" t="s">
        <v>74</v>
      </c>
      <c r="G1109" t="s">
        <v>74</v>
      </c>
      <c r="H1109" t="s">
        <v>74</v>
      </c>
      <c r="I1109" t="s">
        <v>74</v>
      </c>
      <c r="J1109" t="s">
        <v>74</v>
      </c>
      <c r="K1109" t="s">
        <v>74</v>
      </c>
    </row>
    <row r="1110" spans="1:11" customFormat="1" x14ac:dyDescent="0.25">
      <c r="A1110" t="s">
        <v>658</v>
      </c>
      <c r="B1110">
        <v>2022</v>
      </c>
      <c r="C1110" t="s">
        <v>124</v>
      </c>
      <c r="D1110" t="s">
        <v>102</v>
      </c>
      <c r="E1110">
        <v>3421</v>
      </c>
      <c r="F1110">
        <v>282</v>
      </c>
      <c r="G1110">
        <v>175</v>
      </c>
      <c r="H1110">
        <v>3139</v>
      </c>
      <c r="I1110">
        <v>3322</v>
      </c>
      <c r="J1110">
        <v>8.2432037415960252E-2</v>
      </c>
      <c r="K1110">
        <v>5.1154633148202282E-2</v>
      </c>
    </row>
    <row r="1111" spans="1:11" customFormat="1" x14ac:dyDescent="0.25">
      <c r="A1111" t="s">
        <v>664</v>
      </c>
      <c r="B1111">
        <v>2022</v>
      </c>
      <c r="C1111" t="s">
        <v>123</v>
      </c>
      <c r="D1111" t="s">
        <v>102</v>
      </c>
      <c r="E1111">
        <v>4628</v>
      </c>
      <c r="F1111">
        <v>428</v>
      </c>
      <c r="G1111">
        <v>158</v>
      </c>
      <c r="H1111">
        <v>4200</v>
      </c>
      <c r="I1111">
        <v>4554</v>
      </c>
      <c r="J1111">
        <v>9.248055315471046E-2</v>
      </c>
      <c r="K1111">
        <v>3.4140017286084699E-2</v>
      </c>
    </row>
    <row r="1112" spans="1:11" customFormat="1" x14ac:dyDescent="0.25">
      <c r="A1112" t="s">
        <v>670</v>
      </c>
      <c r="B1112">
        <v>2022</v>
      </c>
      <c r="C1112" t="s">
        <v>369</v>
      </c>
      <c r="D1112" t="s">
        <v>102</v>
      </c>
      <c r="E1112">
        <v>940</v>
      </c>
      <c r="F1112">
        <v>98</v>
      </c>
      <c r="G1112">
        <v>60</v>
      </c>
      <c r="H1112">
        <v>842</v>
      </c>
      <c r="I1112">
        <v>931</v>
      </c>
      <c r="J1112">
        <v>0.1042553191489362</v>
      </c>
      <c r="K1112">
        <v>6.3829787234042548E-2</v>
      </c>
    </row>
    <row r="1113" spans="1:11" customFormat="1" x14ac:dyDescent="0.25">
      <c r="A1113" t="s">
        <v>676</v>
      </c>
      <c r="B1113">
        <v>2022</v>
      </c>
      <c r="C1113" t="s">
        <v>376</v>
      </c>
      <c r="D1113" t="s">
        <v>102</v>
      </c>
      <c r="E1113">
        <v>608</v>
      </c>
      <c r="F1113">
        <v>32</v>
      </c>
      <c r="G1113">
        <v>23</v>
      </c>
      <c r="H1113">
        <v>576</v>
      </c>
      <c r="I1113">
        <v>605</v>
      </c>
      <c r="J1113">
        <v>5.2631578947368418E-2</v>
      </c>
      <c r="K1113">
        <v>3.7828947368421052E-2</v>
      </c>
    </row>
    <row r="1114" spans="1:11" customFormat="1" x14ac:dyDescent="0.25">
      <c r="A1114" t="s">
        <v>681</v>
      </c>
      <c r="B1114">
        <v>2022</v>
      </c>
      <c r="C1114" t="s">
        <v>382</v>
      </c>
      <c r="D1114" t="s">
        <v>102</v>
      </c>
      <c r="E1114">
        <v>321</v>
      </c>
      <c r="F1114">
        <v>31</v>
      </c>
      <c r="G1114">
        <v>17</v>
      </c>
      <c r="H1114">
        <v>290</v>
      </c>
      <c r="I1114">
        <v>313</v>
      </c>
      <c r="J1114">
        <v>9.657320872274143E-2</v>
      </c>
      <c r="K1114">
        <v>5.2959501557632398E-2</v>
      </c>
    </row>
    <row r="1115" spans="1:11" customFormat="1" x14ac:dyDescent="0.25">
      <c r="A1115" t="s">
        <v>690</v>
      </c>
      <c r="B1115">
        <v>2022</v>
      </c>
      <c r="C1115" t="s">
        <v>394</v>
      </c>
      <c r="D1115" t="s">
        <v>102</v>
      </c>
      <c r="E1115">
        <v>842</v>
      </c>
      <c r="F1115">
        <v>86</v>
      </c>
      <c r="G1115">
        <v>30</v>
      </c>
      <c r="H1115">
        <v>756</v>
      </c>
      <c r="I1115">
        <v>838</v>
      </c>
      <c r="J1115">
        <v>0.10213776722090261</v>
      </c>
      <c r="K1115">
        <v>3.5629453681710208E-2</v>
      </c>
    </row>
    <row r="1116" spans="1:11" customFormat="1" x14ac:dyDescent="0.25">
      <c r="A1116" t="s">
        <v>697</v>
      </c>
      <c r="B1116">
        <v>2022</v>
      </c>
      <c r="C1116" t="s">
        <v>43</v>
      </c>
      <c r="D1116" t="s">
        <v>102</v>
      </c>
      <c r="E1116">
        <v>10634</v>
      </c>
      <c r="F1116">
        <v>785</v>
      </c>
      <c r="G1116">
        <v>446</v>
      </c>
      <c r="H1116">
        <v>9849</v>
      </c>
      <c r="I1116">
        <v>10210</v>
      </c>
      <c r="J1116">
        <v>7.381982320857626E-2</v>
      </c>
      <c r="K1116">
        <v>4.1940944141433137E-2</v>
      </c>
    </row>
    <row r="1117" spans="1:11" customFormat="1" x14ac:dyDescent="0.25">
      <c r="A1117" t="s">
        <v>702</v>
      </c>
      <c r="B1117">
        <v>2022</v>
      </c>
      <c r="C1117" t="s">
        <v>187</v>
      </c>
      <c r="D1117" t="s">
        <v>102</v>
      </c>
      <c r="E1117">
        <v>128</v>
      </c>
      <c r="F1117">
        <v>20</v>
      </c>
      <c r="G1117">
        <v>2</v>
      </c>
      <c r="H1117">
        <v>108</v>
      </c>
      <c r="I1117">
        <v>125</v>
      </c>
      <c r="J1117">
        <v>0.15625</v>
      </c>
      <c r="K1117">
        <v>1.5625E-2</v>
      </c>
    </row>
    <row r="1118" spans="1:11" customFormat="1" x14ac:dyDescent="0.25">
      <c r="A1118" t="s">
        <v>707</v>
      </c>
      <c r="B1118">
        <v>2022</v>
      </c>
      <c r="C1118" t="s">
        <v>413</v>
      </c>
      <c r="D1118" t="s">
        <v>102</v>
      </c>
      <c r="E1118">
        <v>28059</v>
      </c>
      <c r="F1118" t="s">
        <v>74</v>
      </c>
      <c r="G1118" t="s">
        <v>74</v>
      </c>
      <c r="H1118" t="s">
        <v>74</v>
      </c>
      <c r="I1118">
        <v>27217</v>
      </c>
      <c r="J1118" t="s">
        <v>74</v>
      </c>
      <c r="K1118" t="s">
        <v>74</v>
      </c>
    </row>
    <row r="1119" spans="1:11" customFormat="1" x14ac:dyDescent="0.25">
      <c r="A1119" t="s">
        <v>713</v>
      </c>
      <c r="B1119">
        <v>2022</v>
      </c>
      <c r="C1119" t="s">
        <v>420</v>
      </c>
      <c r="D1119" t="s">
        <v>102</v>
      </c>
      <c r="E1119">
        <v>5664</v>
      </c>
      <c r="F1119">
        <v>550</v>
      </c>
      <c r="G1119">
        <v>354</v>
      </c>
      <c r="H1119">
        <v>5114</v>
      </c>
      <c r="I1119">
        <v>5520</v>
      </c>
      <c r="J1119">
        <v>9.71045197740113E-2</v>
      </c>
      <c r="K1119">
        <v>6.25E-2</v>
      </c>
    </row>
    <row r="1120" spans="1:11" customFormat="1" x14ac:dyDescent="0.25">
      <c r="A1120" t="s">
        <v>718</v>
      </c>
      <c r="B1120">
        <v>2022</v>
      </c>
      <c r="C1120" t="s">
        <v>426</v>
      </c>
      <c r="D1120" t="s">
        <v>102</v>
      </c>
      <c r="E1120">
        <v>803</v>
      </c>
      <c r="F1120">
        <v>76</v>
      </c>
      <c r="G1120">
        <v>63</v>
      </c>
      <c r="H1120">
        <v>727</v>
      </c>
      <c r="I1120">
        <v>799</v>
      </c>
      <c r="J1120">
        <v>9.4645080946450813E-2</v>
      </c>
      <c r="K1120">
        <v>7.8455790784557902E-2</v>
      </c>
    </row>
    <row r="1121" spans="1:11" customFormat="1" x14ac:dyDescent="0.25">
      <c r="A1121" t="s">
        <v>724</v>
      </c>
      <c r="B1121">
        <v>2022</v>
      </c>
      <c r="C1121" t="s">
        <v>433</v>
      </c>
      <c r="D1121" t="s">
        <v>102</v>
      </c>
      <c r="E1121">
        <v>70</v>
      </c>
      <c r="F1121" t="s">
        <v>74</v>
      </c>
      <c r="G1121" t="s">
        <v>74</v>
      </c>
      <c r="H1121" t="s">
        <v>74</v>
      </c>
      <c r="I1121" t="s">
        <v>74</v>
      </c>
      <c r="J1121" t="s">
        <v>74</v>
      </c>
      <c r="K1121" t="s">
        <v>74</v>
      </c>
    </row>
    <row r="1122" spans="1:11" customFormat="1" x14ac:dyDescent="0.25">
      <c r="A1122" t="s">
        <v>659</v>
      </c>
      <c r="B1122">
        <v>2022</v>
      </c>
      <c r="C1122" t="s">
        <v>124</v>
      </c>
      <c r="D1122" t="s">
        <v>42</v>
      </c>
      <c r="E1122">
        <v>36302</v>
      </c>
      <c r="F1122">
        <v>2591</v>
      </c>
      <c r="G1122">
        <v>2608</v>
      </c>
      <c r="H1122">
        <v>33711</v>
      </c>
      <c r="I1122">
        <v>34399</v>
      </c>
      <c r="J1122">
        <v>7.1373478045286765E-2</v>
      </c>
      <c r="K1122">
        <v>7.1841771803206431E-2</v>
      </c>
    </row>
    <row r="1123" spans="1:11" customFormat="1" x14ac:dyDescent="0.25">
      <c r="A1123" t="s">
        <v>665</v>
      </c>
      <c r="B1123">
        <v>2022</v>
      </c>
      <c r="C1123" t="s">
        <v>123</v>
      </c>
      <c r="D1123" t="s">
        <v>42</v>
      </c>
      <c r="E1123">
        <v>40891</v>
      </c>
      <c r="F1123">
        <v>3201</v>
      </c>
      <c r="G1123">
        <v>2231</v>
      </c>
      <c r="H1123">
        <v>37690</v>
      </c>
      <c r="I1123">
        <v>38935</v>
      </c>
      <c r="J1123">
        <v>7.8281284390208108E-2</v>
      </c>
      <c r="K1123">
        <v>5.4559683059842018E-2</v>
      </c>
    </row>
    <row r="1124" spans="1:11" customFormat="1" x14ac:dyDescent="0.25">
      <c r="A1124" t="s">
        <v>671</v>
      </c>
      <c r="B1124">
        <v>2022</v>
      </c>
      <c r="C1124" t="s">
        <v>369</v>
      </c>
      <c r="D1124" t="s">
        <v>42</v>
      </c>
      <c r="E1124">
        <v>13283</v>
      </c>
      <c r="F1124">
        <v>808</v>
      </c>
      <c r="G1124">
        <v>607</v>
      </c>
      <c r="H1124">
        <v>12475</v>
      </c>
      <c r="I1124" t="s">
        <v>74</v>
      </c>
      <c r="J1124">
        <v>6.0829631860272529E-2</v>
      </c>
      <c r="K1124">
        <v>4.5697508093051273E-2</v>
      </c>
    </row>
    <row r="1125" spans="1:11" customFormat="1" x14ac:dyDescent="0.25">
      <c r="A1125" t="s">
        <v>677</v>
      </c>
      <c r="B1125">
        <v>2022</v>
      </c>
      <c r="C1125" t="s">
        <v>376</v>
      </c>
      <c r="D1125" t="s">
        <v>42</v>
      </c>
      <c r="E1125">
        <v>8019</v>
      </c>
      <c r="F1125">
        <v>651</v>
      </c>
      <c r="G1125">
        <v>864</v>
      </c>
      <c r="H1125">
        <v>7368</v>
      </c>
      <c r="I1125">
        <v>7422</v>
      </c>
      <c r="J1125">
        <v>8.118219229330341E-2</v>
      </c>
      <c r="K1125">
        <v>0.1077441077441077</v>
      </c>
    </row>
    <row r="1126" spans="1:11" customFormat="1" x14ac:dyDescent="0.25">
      <c r="A1126" t="s">
        <v>682</v>
      </c>
      <c r="B1126">
        <v>2022</v>
      </c>
      <c r="C1126" t="s">
        <v>382</v>
      </c>
      <c r="D1126" t="s">
        <v>42</v>
      </c>
      <c r="E1126">
        <v>5927</v>
      </c>
      <c r="F1126">
        <v>431</v>
      </c>
      <c r="G1126">
        <v>410</v>
      </c>
      <c r="H1126">
        <v>5496</v>
      </c>
      <c r="I1126">
        <v>5829</v>
      </c>
      <c r="J1126">
        <v>7.2718069849839723E-2</v>
      </c>
      <c r="K1126">
        <v>6.9174962038130589E-2</v>
      </c>
    </row>
    <row r="1127" spans="1:11" customFormat="1" x14ac:dyDescent="0.25">
      <c r="A1127" t="s">
        <v>686</v>
      </c>
      <c r="B1127">
        <v>2022</v>
      </c>
      <c r="C1127" t="s">
        <v>391</v>
      </c>
      <c r="D1127" t="s">
        <v>42</v>
      </c>
      <c r="E1127">
        <v>1597</v>
      </c>
      <c r="F1127">
        <v>374</v>
      </c>
      <c r="G1127">
        <v>308</v>
      </c>
      <c r="H1127">
        <v>1223</v>
      </c>
      <c r="I1127">
        <v>1323</v>
      </c>
      <c r="J1127">
        <v>0.23418910457107081</v>
      </c>
      <c r="K1127">
        <v>0.1928616155291171</v>
      </c>
    </row>
    <row r="1128" spans="1:11" customFormat="1" x14ac:dyDescent="0.25">
      <c r="A1128" t="s">
        <v>691</v>
      </c>
      <c r="B1128">
        <v>2022</v>
      </c>
      <c r="C1128" t="s">
        <v>394</v>
      </c>
      <c r="D1128" t="s">
        <v>42</v>
      </c>
      <c r="E1128">
        <v>10334</v>
      </c>
      <c r="F1128">
        <v>1064</v>
      </c>
      <c r="G1128">
        <v>1000</v>
      </c>
      <c r="H1128">
        <v>9270</v>
      </c>
      <c r="I1128">
        <v>9727</v>
      </c>
      <c r="J1128">
        <v>0.1029610992839172</v>
      </c>
      <c r="K1128">
        <v>9.6767950454809362E-2</v>
      </c>
    </row>
    <row r="1129" spans="1:11" customFormat="1" x14ac:dyDescent="0.25">
      <c r="A1129" t="s">
        <v>698</v>
      </c>
      <c r="B1129">
        <v>2022</v>
      </c>
      <c r="C1129" t="s">
        <v>43</v>
      </c>
      <c r="D1129" t="s">
        <v>42</v>
      </c>
      <c r="E1129">
        <v>108040</v>
      </c>
      <c r="F1129">
        <v>6657</v>
      </c>
      <c r="G1129">
        <v>5709</v>
      </c>
      <c r="H1129">
        <v>101383</v>
      </c>
      <c r="I1129">
        <v>99839</v>
      </c>
      <c r="J1129">
        <v>6.1616068122917443E-2</v>
      </c>
      <c r="K1129">
        <v>5.2841540170307302E-2</v>
      </c>
    </row>
    <row r="1130" spans="1:11" customFormat="1" x14ac:dyDescent="0.25">
      <c r="A1130" t="s">
        <v>703</v>
      </c>
      <c r="B1130">
        <v>2022</v>
      </c>
      <c r="C1130" t="s">
        <v>187</v>
      </c>
      <c r="D1130" t="s">
        <v>42</v>
      </c>
      <c r="E1130">
        <v>1837</v>
      </c>
      <c r="F1130">
        <v>189</v>
      </c>
      <c r="G1130">
        <v>114</v>
      </c>
      <c r="H1130">
        <v>1648</v>
      </c>
      <c r="I1130" t="s">
        <v>74</v>
      </c>
      <c r="J1130">
        <v>0.1028851388132825</v>
      </c>
      <c r="K1130">
        <v>6.2057702776265648E-2</v>
      </c>
    </row>
    <row r="1131" spans="1:11" customFormat="1" x14ac:dyDescent="0.25">
      <c r="A1131" t="s">
        <v>708</v>
      </c>
      <c r="B1131">
        <v>2022</v>
      </c>
      <c r="C1131" t="s">
        <v>413</v>
      </c>
      <c r="D1131" t="s">
        <v>42</v>
      </c>
      <c r="E1131">
        <v>315715</v>
      </c>
      <c r="F1131" t="s">
        <v>74</v>
      </c>
      <c r="G1131" t="s">
        <v>74</v>
      </c>
      <c r="H1131" t="s">
        <v>74</v>
      </c>
      <c r="I1131">
        <v>283071</v>
      </c>
      <c r="J1131" t="s">
        <v>74</v>
      </c>
      <c r="K1131" t="s">
        <v>74</v>
      </c>
    </row>
    <row r="1132" spans="1:11" customFormat="1" x14ac:dyDescent="0.25">
      <c r="A1132" t="s">
        <v>714</v>
      </c>
      <c r="B1132">
        <v>2022</v>
      </c>
      <c r="C1132" t="s">
        <v>420</v>
      </c>
      <c r="D1132" t="s">
        <v>42</v>
      </c>
      <c r="E1132">
        <v>77261</v>
      </c>
      <c r="F1132">
        <v>5269</v>
      </c>
      <c r="G1132">
        <v>4584</v>
      </c>
      <c r="H1132">
        <v>71992</v>
      </c>
      <c r="I1132">
        <v>73818</v>
      </c>
      <c r="J1132">
        <v>6.8197408783215341E-2</v>
      </c>
      <c r="K1132">
        <v>5.9331357347173867E-2</v>
      </c>
    </row>
    <row r="1133" spans="1:11" customFormat="1" x14ac:dyDescent="0.25">
      <c r="A1133" t="s">
        <v>719</v>
      </c>
      <c r="B1133">
        <v>2022</v>
      </c>
      <c r="C1133" t="s">
        <v>426</v>
      </c>
      <c r="D1133" t="s">
        <v>42</v>
      </c>
      <c r="E1133">
        <v>11564</v>
      </c>
      <c r="F1133">
        <v>831</v>
      </c>
      <c r="G1133">
        <v>663</v>
      </c>
      <c r="H1133">
        <v>10733</v>
      </c>
      <c r="I1133">
        <v>11140</v>
      </c>
      <c r="J1133">
        <v>7.1860947768938088E-2</v>
      </c>
      <c r="K1133">
        <v>5.733310273261847E-2</v>
      </c>
    </row>
    <row r="1134" spans="1:11" customFormat="1" x14ac:dyDescent="0.25">
      <c r="A1134" t="s">
        <v>725</v>
      </c>
      <c r="B1134">
        <v>2022</v>
      </c>
      <c r="C1134" t="s">
        <v>433</v>
      </c>
      <c r="D1134" t="s">
        <v>42</v>
      </c>
      <c r="E1134">
        <v>660</v>
      </c>
      <c r="F1134">
        <v>215</v>
      </c>
      <c r="G1134">
        <v>181</v>
      </c>
      <c r="H1134">
        <v>445</v>
      </c>
      <c r="I1134">
        <v>639</v>
      </c>
      <c r="J1134">
        <v>0.32575757575757569</v>
      </c>
      <c r="K1134">
        <v>0.27424242424242418</v>
      </c>
    </row>
    <row r="1135" spans="1:11" customFormat="1" x14ac:dyDescent="0.25">
      <c r="A1135" t="s">
        <v>660</v>
      </c>
      <c r="B1135">
        <v>2022</v>
      </c>
      <c r="C1135" t="s">
        <v>124</v>
      </c>
      <c r="D1135" t="s">
        <v>361</v>
      </c>
      <c r="E1135">
        <v>1390</v>
      </c>
      <c r="F1135">
        <v>140</v>
      </c>
      <c r="G1135">
        <v>86</v>
      </c>
      <c r="H1135">
        <v>1250</v>
      </c>
      <c r="I1135">
        <v>1373</v>
      </c>
      <c r="J1135">
        <v>0.10071942446043169</v>
      </c>
      <c r="K1135">
        <v>6.1870503597122303E-2</v>
      </c>
    </row>
    <row r="1136" spans="1:11" customFormat="1" x14ac:dyDescent="0.25">
      <c r="A1136" t="s">
        <v>666</v>
      </c>
      <c r="B1136">
        <v>2022</v>
      </c>
      <c r="C1136" t="s">
        <v>123</v>
      </c>
      <c r="D1136" t="s">
        <v>361</v>
      </c>
      <c r="E1136">
        <v>3203</v>
      </c>
      <c r="F1136">
        <v>278</v>
      </c>
      <c r="G1136">
        <v>143</v>
      </c>
      <c r="H1136">
        <v>2925</v>
      </c>
      <c r="I1136">
        <v>3092</v>
      </c>
      <c r="J1136">
        <v>8.6793630970964722E-2</v>
      </c>
      <c r="K1136">
        <v>4.4645644708086171E-2</v>
      </c>
    </row>
    <row r="1137" spans="1:11" customFormat="1" x14ac:dyDescent="0.25">
      <c r="A1137" t="s">
        <v>672</v>
      </c>
      <c r="B1137">
        <v>2022</v>
      </c>
      <c r="C1137" t="s">
        <v>369</v>
      </c>
      <c r="D1137" t="s">
        <v>361</v>
      </c>
      <c r="E1137">
        <v>1138</v>
      </c>
      <c r="F1137">
        <v>88</v>
      </c>
      <c r="G1137">
        <v>60</v>
      </c>
      <c r="H1137">
        <v>1050</v>
      </c>
      <c r="I1137">
        <v>1045</v>
      </c>
      <c r="J1137">
        <v>7.7328646748681895E-2</v>
      </c>
      <c r="K1137">
        <v>5.272407732864675E-2</v>
      </c>
    </row>
    <row r="1138" spans="1:11" customFormat="1" x14ac:dyDescent="0.25">
      <c r="A1138" t="s">
        <v>709</v>
      </c>
      <c r="B1138">
        <v>2022</v>
      </c>
      <c r="C1138" t="s">
        <v>413</v>
      </c>
      <c r="D1138" t="s">
        <v>361</v>
      </c>
      <c r="E1138">
        <v>6511</v>
      </c>
      <c r="F1138" t="s">
        <v>74</v>
      </c>
      <c r="G1138" t="s">
        <v>74</v>
      </c>
      <c r="H1138" t="s">
        <v>74</v>
      </c>
      <c r="I1138">
        <v>6189</v>
      </c>
      <c r="J1138" t="s">
        <v>74</v>
      </c>
      <c r="K1138" t="s">
        <v>74</v>
      </c>
    </row>
    <row r="1139" spans="1:11" customFormat="1" x14ac:dyDescent="0.25">
      <c r="A1139" t="s">
        <v>720</v>
      </c>
      <c r="B1139">
        <v>2022</v>
      </c>
      <c r="C1139" t="s">
        <v>426</v>
      </c>
      <c r="D1139" t="s">
        <v>361</v>
      </c>
      <c r="E1139">
        <v>772</v>
      </c>
      <c r="F1139">
        <v>77</v>
      </c>
      <c r="G1139">
        <v>42</v>
      </c>
      <c r="H1139">
        <v>695</v>
      </c>
      <c r="I1139">
        <v>679</v>
      </c>
      <c r="J1139">
        <v>9.974093264248704E-2</v>
      </c>
      <c r="K1139">
        <v>5.4404145077720213E-2</v>
      </c>
    </row>
    <row r="1140" spans="1:11" customFormat="1" x14ac:dyDescent="0.25">
      <c r="A1140" t="s">
        <v>726</v>
      </c>
      <c r="B1140">
        <v>2022</v>
      </c>
      <c r="C1140" t="s">
        <v>433</v>
      </c>
      <c r="D1140" t="s">
        <v>361</v>
      </c>
      <c r="E1140">
        <v>8</v>
      </c>
      <c r="F1140" t="s">
        <v>74</v>
      </c>
      <c r="G1140" t="s">
        <v>74</v>
      </c>
      <c r="H1140" t="s">
        <v>74</v>
      </c>
      <c r="I1140" t="s">
        <v>74</v>
      </c>
      <c r="J1140" t="s">
        <v>74</v>
      </c>
      <c r="K1140" t="s">
        <v>74</v>
      </c>
    </row>
    <row r="1141" spans="1:11" customFormat="1" x14ac:dyDescent="0.25">
      <c r="A1141" t="s">
        <v>6687</v>
      </c>
      <c r="B1141">
        <v>2022</v>
      </c>
      <c r="C1141" t="s">
        <v>124</v>
      </c>
      <c r="D1141" t="s">
        <v>889</v>
      </c>
      <c r="E1141">
        <v>5661</v>
      </c>
      <c r="F1141" t="s">
        <v>74</v>
      </c>
      <c r="G1141" t="s">
        <v>74</v>
      </c>
      <c r="H1141" t="s">
        <v>74</v>
      </c>
      <c r="I1141" t="s">
        <v>74</v>
      </c>
      <c r="J1141" t="s">
        <v>74</v>
      </c>
      <c r="K1141" t="s">
        <v>74</v>
      </c>
    </row>
    <row r="1142" spans="1:11" customFormat="1" x14ac:dyDescent="0.25">
      <c r="A1142" t="s">
        <v>6688</v>
      </c>
      <c r="B1142">
        <v>2022</v>
      </c>
      <c r="C1142" t="s">
        <v>123</v>
      </c>
      <c r="D1142" t="s">
        <v>889</v>
      </c>
      <c r="E1142">
        <v>6830</v>
      </c>
      <c r="F1142" t="s">
        <v>74</v>
      </c>
      <c r="G1142" t="s">
        <v>74</v>
      </c>
      <c r="H1142" t="s">
        <v>74</v>
      </c>
      <c r="I1142" t="s">
        <v>74</v>
      </c>
      <c r="J1142" t="s">
        <v>74</v>
      </c>
      <c r="K1142" t="s">
        <v>74</v>
      </c>
    </row>
    <row r="1143" spans="1:11" customFormat="1" x14ac:dyDescent="0.25">
      <c r="A1143" t="s">
        <v>6689</v>
      </c>
      <c r="B1143">
        <v>2022</v>
      </c>
      <c r="C1143" t="s">
        <v>369</v>
      </c>
      <c r="D1143" t="s">
        <v>889</v>
      </c>
      <c r="E1143">
        <v>1461</v>
      </c>
      <c r="F1143" t="s">
        <v>74</v>
      </c>
      <c r="G1143" t="s">
        <v>74</v>
      </c>
      <c r="H1143" t="s">
        <v>74</v>
      </c>
      <c r="I1143" t="s">
        <v>74</v>
      </c>
      <c r="J1143" t="s">
        <v>74</v>
      </c>
      <c r="K1143" t="s">
        <v>74</v>
      </c>
    </row>
    <row r="1144" spans="1:11" customFormat="1" x14ac:dyDescent="0.25">
      <c r="A1144" t="s">
        <v>6690</v>
      </c>
      <c r="B1144">
        <v>2022</v>
      </c>
      <c r="C1144" t="s">
        <v>376</v>
      </c>
      <c r="D1144" t="s">
        <v>889</v>
      </c>
      <c r="E1144">
        <v>1039</v>
      </c>
      <c r="F1144" t="s">
        <v>74</v>
      </c>
      <c r="G1144" t="s">
        <v>74</v>
      </c>
      <c r="H1144" t="s">
        <v>74</v>
      </c>
      <c r="I1144" t="s">
        <v>74</v>
      </c>
      <c r="J1144" t="s">
        <v>74</v>
      </c>
      <c r="K1144" t="s">
        <v>74</v>
      </c>
    </row>
    <row r="1145" spans="1:11" customFormat="1" x14ac:dyDescent="0.25">
      <c r="A1145" t="s">
        <v>6691</v>
      </c>
      <c r="B1145">
        <v>2022</v>
      </c>
      <c r="C1145" t="s">
        <v>382</v>
      </c>
      <c r="D1145" t="s">
        <v>889</v>
      </c>
      <c r="E1145">
        <v>713</v>
      </c>
      <c r="F1145" t="s">
        <v>74</v>
      </c>
      <c r="G1145" t="s">
        <v>74</v>
      </c>
      <c r="H1145" t="s">
        <v>74</v>
      </c>
      <c r="I1145" t="s">
        <v>74</v>
      </c>
      <c r="J1145" t="s">
        <v>74</v>
      </c>
      <c r="K1145" t="s">
        <v>74</v>
      </c>
    </row>
    <row r="1146" spans="1:11" customFormat="1" x14ac:dyDescent="0.25">
      <c r="A1146" t="s">
        <v>6692</v>
      </c>
      <c r="B1146">
        <v>2022</v>
      </c>
      <c r="C1146" t="s">
        <v>388</v>
      </c>
      <c r="D1146" t="s">
        <v>889</v>
      </c>
      <c r="E1146">
        <v>12</v>
      </c>
      <c r="F1146" t="s">
        <v>74</v>
      </c>
      <c r="G1146" t="s">
        <v>74</v>
      </c>
      <c r="H1146" t="s">
        <v>74</v>
      </c>
      <c r="I1146" t="s">
        <v>74</v>
      </c>
      <c r="J1146" t="s">
        <v>74</v>
      </c>
      <c r="K1146" t="s">
        <v>74</v>
      </c>
    </row>
    <row r="1147" spans="1:11" customFormat="1" x14ac:dyDescent="0.25">
      <c r="A1147" t="s">
        <v>6693</v>
      </c>
      <c r="B1147">
        <v>2022</v>
      </c>
      <c r="C1147" t="s">
        <v>394</v>
      </c>
      <c r="D1147" t="s">
        <v>889</v>
      </c>
      <c r="E1147">
        <v>1412</v>
      </c>
      <c r="F1147" t="s">
        <v>74</v>
      </c>
      <c r="G1147" t="s">
        <v>74</v>
      </c>
      <c r="H1147" t="s">
        <v>74</v>
      </c>
      <c r="I1147" t="s">
        <v>74</v>
      </c>
      <c r="J1147" t="s">
        <v>74</v>
      </c>
      <c r="K1147" t="s">
        <v>74</v>
      </c>
    </row>
    <row r="1148" spans="1:11" customFormat="1" x14ac:dyDescent="0.25">
      <c r="A1148" t="s">
        <v>6694</v>
      </c>
      <c r="B1148">
        <v>2022</v>
      </c>
      <c r="C1148" t="s">
        <v>400</v>
      </c>
      <c r="D1148" t="s">
        <v>889</v>
      </c>
      <c r="E1148">
        <v>4</v>
      </c>
      <c r="F1148" t="s">
        <v>74</v>
      </c>
      <c r="G1148" t="s">
        <v>74</v>
      </c>
      <c r="H1148" t="s">
        <v>74</v>
      </c>
      <c r="I1148" t="s">
        <v>74</v>
      </c>
      <c r="J1148" t="s">
        <v>74</v>
      </c>
      <c r="K1148" t="s">
        <v>74</v>
      </c>
    </row>
    <row r="1149" spans="1:11" customFormat="1" x14ac:dyDescent="0.25">
      <c r="A1149" t="s">
        <v>6695</v>
      </c>
      <c r="B1149">
        <v>2022</v>
      </c>
      <c r="C1149" t="s">
        <v>43</v>
      </c>
      <c r="D1149" t="s">
        <v>889</v>
      </c>
      <c r="E1149">
        <v>17904</v>
      </c>
      <c r="F1149" t="s">
        <v>74</v>
      </c>
      <c r="G1149" t="s">
        <v>74</v>
      </c>
      <c r="H1149" t="s">
        <v>74</v>
      </c>
      <c r="I1149" t="s">
        <v>74</v>
      </c>
      <c r="J1149" t="s">
        <v>74</v>
      </c>
      <c r="K1149" t="s">
        <v>74</v>
      </c>
    </row>
    <row r="1150" spans="1:11" customFormat="1" x14ac:dyDescent="0.25">
      <c r="A1150" t="s">
        <v>6696</v>
      </c>
      <c r="B1150">
        <v>2022</v>
      </c>
      <c r="C1150" t="s">
        <v>187</v>
      </c>
      <c r="D1150" t="s">
        <v>889</v>
      </c>
      <c r="E1150">
        <v>161</v>
      </c>
      <c r="F1150" t="s">
        <v>74</v>
      </c>
      <c r="G1150" t="s">
        <v>74</v>
      </c>
      <c r="H1150" t="s">
        <v>74</v>
      </c>
      <c r="I1150" t="s">
        <v>74</v>
      </c>
      <c r="J1150" t="s">
        <v>74</v>
      </c>
      <c r="K1150" t="s">
        <v>74</v>
      </c>
    </row>
    <row r="1151" spans="1:11" customFormat="1" x14ac:dyDescent="0.25">
      <c r="A1151" t="s">
        <v>6697</v>
      </c>
      <c r="B1151">
        <v>2022</v>
      </c>
      <c r="C1151" t="s">
        <v>413</v>
      </c>
      <c r="D1151" t="s">
        <v>889</v>
      </c>
      <c r="E1151">
        <v>47728</v>
      </c>
      <c r="F1151" t="s">
        <v>74</v>
      </c>
      <c r="G1151" t="s">
        <v>74</v>
      </c>
      <c r="H1151" t="s">
        <v>74</v>
      </c>
      <c r="I1151" t="s">
        <v>74</v>
      </c>
      <c r="J1151" t="s">
        <v>74</v>
      </c>
      <c r="K1151" t="s">
        <v>74</v>
      </c>
    </row>
    <row r="1152" spans="1:11" customFormat="1" x14ac:dyDescent="0.25">
      <c r="A1152" t="s">
        <v>6698</v>
      </c>
      <c r="B1152">
        <v>2022</v>
      </c>
      <c r="C1152" t="s">
        <v>420</v>
      </c>
      <c r="D1152" t="s">
        <v>889</v>
      </c>
      <c r="E1152">
        <v>11316</v>
      </c>
      <c r="F1152" t="s">
        <v>74</v>
      </c>
      <c r="G1152" t="s">
        <v>74</v>
      </c>
      <c r="H1152" t="s">
        <v>74</v>
      </c>
      <c r="I1152" t="s">
        <v>74</v>
      </c>
      <c r="J1152" t="s">
        <v>74</v>
      </c>
      <c r="K1152" t="s">
        <v>74</v>
      </c>
    </row>
    <row r="1153" spans="1:11" customFormat="1" x14ac:dyDescent="0.25">
      <c r="A1153" t="s">
        <v>6699</v>
      </c>
      <c r="B1153">
        <v>2022</v>
      </c>
      <c r="C1153" t="s">
        <v>426</v>
      </c>
      <c r="D1153" t="s">
        <v>889</v>
      </c>
      <c r="E1153">
        <v>1200</v>
      </c>
      <c r="F1153" t="s">
        <v>74</v>
      </c>
      <c r="G1153" t="s">
        <v>74</v>
      </c>
      <c r="H1153" t="s">
        <v>74</v>
      </c>
      <c r="I1153" t="s">
        <v>74</v>
      </c>
      <c r="J1153" t="s">
        <v>74</v>
      </c>
      <c r="K1153" t="s">
        <v>74</v>
      </c>
    </row>
    <row r="1154" spans="1:11" customFormat="1" x14ac:dyDescent="0.25">
      <c r="A1154" t="s">
        <v>6700</v>
      </c>
      <c r="B1154">
        <v>2022</v>
      </c>
      <c r="C1154" t="s">
        <v>433</v>
      </c>
      <c r="D1154" t="s">
        <v>889</v>
      </c>
      <c r="E1154">
        <v>15</v>
      </c>
      <c r="F1154" t="s">
        <v>74</v>
      </c>
      <c r="G1154" t="s">
        <v>74</v>
      </c>
      <c r="H1154" t="s">
        <v>74</v>
      </c>
      <c r="I1154" t="s">
        <v>74</v>
      </c>
      <c r="J1154" t="s">
        <v>74</v>
      </c>
      <c r="K1154" t="s">
        <v>74</v>
      </c>
    </row>
    <row r="1155" spans="1:11" customFormat="1" x14ac:dyDescent="0.25">
      <c r="A1155" t="s">
        <v>6701</v>
      </c>
      <c r="B1155">
        <v>2023</v>
      </c>
      <c r="C1155" t="s">
        <v>124</v>
      </c>
      <c r="D1155" t="s">
        <v>4780</v>
      </c>
      <c r="E1155">
        <v>11275</v>
      </c>
      <c r="F1155" t="s">
        <v>74</v>
      </c>
      <c r="G1155" t="s">
        <v>74</v>
      </c>
      <c r="H1155" t="s">
        <v>74</v>
      </c>
      <c r="I1155" t="s">
        <v>74</v>
      </c>
      <c r="J1155" t="s">
        <v>74</v>
      </c>
      <c r="K1155" t="s">
        <v>74</v>
      </c>
    </row>
    <row r="1156" spans="1:11" customFormat="1" x14ac:dyDescent="0.25">
      <c r="A1156" t="s">
        <v>6702</v>
      </c>
      <c r="B1156">
        <v>2023</v>
      </c>
      <c r="C1156" t="s">
        <v>123</v>
      </c>
      <c r="D1156" t="s">
        <v>4780</v>
      </c>
      <c r="E1156">
        <v>15023</v>
      </c>
      <c r="F1156" t="s">
        <v>74</v>
      </c>
      <c r="G1156" t="s">
        <v>74</v>
      </c>
      <c r="H1156" t="s">
        <v>74</v>
      </c>
      <c r="I1156" t="s">
        <v>74</v>
      </c>
      <c r="J1156" t="s">
        <v>74</v>
      </c>
      <c r="K1156" t="s">
        <v>74</v>
      </c>
    </row>
    <row r="1157" spans="1:11" customFormat="1" x14ac:dyDescent="0.25">
      <c r="A1157" t="s">
        <v>6703</v>
      </c>
      <c r="B1157">
        <v>2023</v>
      </c>
      <c r="C1157" t="s">
        <v>369</v>
      </c>
      <c r="D1157" t="s">
        <v>4780</v>
      </c>
      <c r="E1157">
        <v>3187</v>
      </c>
      <c r="F1157" t="s">
        <v>74</v>
      </c>
      <c r="G1157" t="s">
        <v>74</v>
      </c>
      <c r="H1157" t="s">
        <v>74</v>
      </c>
      <c r="I1157" t="s">
        <v>74</v>
      </c>
      <c r="J1157" t="s">
        <v>74</v>
      </c>
      <c r="K1157" t="s">
        <v>74</v>
      </c>
    </row>
    <row r="1158" spans="1:11" customFormat="1" x14ac:dyDescent="0.25">
      <c r="A1158" t="s">
        <v>6704</v>
      </c>
      <c r="B1158">
        <v>2023</v>
      </c>
      <c r="C1158" t="s">
        <v>376</v>
      </c>
      <c r="D1158" t="s">
        <v>4780</v>
      </c>
      <c r="E1158">
        <v>2214</v>
      </c>
      <c r="F1158" t="s">
        <v>74</v>
      </c>
      <c r="G1158" t="s">
        <v>74</v>
      </c>
      <c r="H1158" t="s">
        <v>74</v>
      </c>
      <c r="I1158" t="s">
        <v>74</v>
      </c>
      <c r="J1158" t="s">
        <v>74</v>
      </c>
      <c r="K1158" t="s">
        <v>74</v>
      </c>
    </row>
    <row r="1159" spans="1:11" customFormat="1" x14ac:dyDescent="0.25">
      <c r="A1159" t="s">
        <v>6705</v>
      </c>
      <c r="B1159">
        <v>2023</v>
      </c>
      <c r="C1159" t="s">
        <v>382</v>
      </c>
      <c r="D1159" t="s">
        <v>4780</v>
      </c>
      <c r="E1159">
        <v>1399</v>
      </c>
      <c r="F1159" t="s">
        <v>74</v>
      </c>
      <c r="G1159" t="s">
        <v>74</v>
      </c>
      <c r="H1159" t="s">
        <v>74</v>
      </c>
      <c r="I1159" t="s">
        <v>74</v>
      </c>
      <c r="J1159" t="s">
        <v>74</v>
      </c>
      <c r="K1159" t="s">
        <v>74</v>
      </c>
    </row>
    <row r="1160" spans="1:11" customFormat="1" x14ac:dyDescent="0.25">
      <c r="A1160" t="s">
        <v>6706</v>
      </c>
      <c r="B1160">
        <v>2023</v>
      </c>
      <c r="C1160" t="s">
        <v>388</v>
      </c>
      <c r="D1160" t="s">
        <v>4780</v>
      </c>
      <c r="E1160">
        <v>59</v>
      </c>
      <c r="F1160" t="s">
        <v>74</v>
      </c>
      <c r="G1160" t="s">
        <v>74</v>
      </c>
      <c r="H1160" t="s">
        <v>74</v>
      </c>
      <c r="I1160" t="s">
        <v>74</v>
      </c>
      <c r="J1160" t="s">
        <v>74</v>
      </c>
      <c r="K1160" t="s">
        <v>74</v>
      </c>
    </row>
    <row r="1161" spans="1:11" customFormat="1" x14ac:dyDescent="0.25">
      <c r="A1161" t="s">
        <v>6707</v>
      </c>
      <c r="B1161">
        <v>2023</v>
      </c>
      <c r="C1161" t="s">
        <v>394</v>
      </c>
      <c r="D1161" t="s">
        <v>4780</v>
      </c>
      <c r="E1161">
        <v>2759</v>
      </c>
      <c r="F1161" t="s">
        <v>74</v>
      </c>
      <c r="G1161" t="s">
        <v>74</v>
      </c>
      <c r="H1161" t="s">
        <v>74</v>
      </c>
      <c r="I1161" t="s">
        <v>74</v>
      </c>
      <c r="J1161" t="s">
        <v>74</v>
      </c>
      <c r="K1161" t="s">
        <v>74</v>
      </c>
    </row>
    <row r="1162" spans="1:11" customFormat="1" x14ac:dyDescent="0.25">
      <c r="A1162" t="s">
        <v>6708</v>
      </c>
      <c r="B1162">
        <v>2023</v>
      </c>
      <c r="C1162" t="s">
        <v>400</v>
      </c>
      <c r="D1162" t="s">
        <v>4780</v>
      </c>
      <c r="E1162">
        <v>29</v>
      </c>
      <c r="F1162" t="s">
        <v>74</v>
      </c>
      <c r="G1162" t="s">
        <v>74</v>
      </c>
      <c r="H1162" t="s">
        <v>74</v>
      </c>
      <c r="I1162" t="s">
        <v>74</v>
      </c>
      <c r="J1162" t="s">
        <v>74</v>
      </c>
      <c r="K1162" t="s">
        <v>74</v>
      </c>
    </row>
    <row r="1163" spans="1:11" customFormat="1" x14ac:dyDescent="0.25">
      <c r="A1163" t="s">
        <v>6709</v>
      </c>
      <c r="B1163">
        <v>2023</v>
      </c>
      <c r="C1163" t="s">
        <v>43</v>
      </c>
      <c r="D1163" t="s">
        <v>4780</v>
      </c>
      <c r="E1163">
        <v>35215</v>
      </c>
      <c r="F1163" t="s">
        <v>74</v>
      </c>
      <c r="G1163" t="s">
        <v>74</v>
      </c>
      <c r="H1163" t="s">
        <v>74</v>
      </c>
      <c r="I1163" t="s">
        <v>74</v>
      </c>
      <c r="J1163" t="s">
        <v>74</v>
      </c>
      <c r="K1163" t="s">
        <v>74</v>
      </c>
    </row>
    <row r="1164" spans="1:11" customFormat="1" x14ac:dyDescent="0.25">
      <c r="A1164" t="s">
        <v>6710</v>
      </c>
      <c r="B1164">
        <v>2023</v>
      </c>
      <c r="C1164" t="s">
        <v>187</v>
      </c>
      <c r="D1164" t="s">
        <v>4780</v>
      </c>
      <c r="E1164">
        <v>373</v>
      </c>
      <c r="F1164" t="s">
        <v>74</v>
      </c>
      <c r="G1164" t="s">
        <v>74</v>
      </c>
      <c r="H1164" t="s">
        <v>74</v>
      </c>
      <c r="I1164" t="s">
        <v>74</v>
      </c>
      <c r="J1164" t="s">
        <v>74</v>
      </c>
      <c r="K1164" t="s">
        <v>74</v>
      </c>
    </row>
    <row r="1165" spans="1:11" customFormat="1" x14ac:dyDescent="0.25">
      <c r="A1165" t="s">
        <v>6711</v>
      </c>
      <c r="B1165">
        <v>2023</v>
      </c>
      <c r="C1165" t="s">
        <v>413</v>
      </c>
      <c r="D1165" t="s">
        <v>4780</v>
      </c>
      <c r="E1165">
        <v>97384</v>
      </c>
      <c r="F1165" t="s">
        <v>74</v>
      </c>
      <c r="G1165" t="s">
        <v>74</v>
      </c>
      <c r="H1165" t="s">
        <v>74</v>
      </c>
      <c r="I1165" t="s">
        <v>74</v>
      </c>
      <c r="J1165" t="s">
        <v>74</v>
      </c>
      <c r="K1165" t="s">
        <v>74</v>
      </c>
    </row>
    <row r="1166" spans="1:11" customFormat="1" x14ac:dyDescent="0.25">
      <c r="A1166" t="s">
        <v>6712</v>
      </c>
      <c r="B1166">
        <v>2023</v>
      </c>
      <c r="C1166" t="s">
        <v>420</v>
      </c>
      <c r="D1166" t="s">
        <v>4780</v>
      </c>
      <c r="E1166">
        <v>23082</v>
      </c>
      <c r="F1166" t="s">
        <v>74</v>
      </c>
      <c r="G1166" t="s">
        <v>74</v>
      </c>
      <c r="H1166" t="s">
        <v>74</v>
      </c>
      <c r="I1166" t="s">
        <v>74</v>
      </c>
      <c r="J1166" t="s">
        <v>74</v>
      </c>
      <c r="K1166" t="s">
        <v>74</v>
      </c>
    </row>
    <row r="1167" spans="1:11" customFormat="1" x14ac:dyDescent="0.25">
      <c r="A1167" t="s">
        <v>6713</v>
      </c>
      <c r="B1167">
        <v>2023</v>
      </c>
      <c r="C1167" t="s">
        <v>426</v>
      </c>
      <c r="D1167" t="s">
        <v>4780</v>
      </c>
      <c r="E1167">
        <v>2677</v>
      </c>
      <c r="F1167" t="s">
        <v>74</v>
      </c>
      <c r="G1167" t="s">
        <v>74</v>
      </c>
      <c r="H1167" t="s">
        <v>74</v>
      </c>
      <c r="I1167" t="s">
        <v>74</v>
      </c>
      <c r="J1167" t="s">
        <v>74</v>
      </c>
      <c r="K1167" t="s">
        <v>74</v>
      </c>
    </row>
    <row r="1168" spans="1:11" customFormat="1" x14ac:dyDescent="0.25">
      <c r="A1168" t="s">
        <v>6714</v>
      </c>
      <c r="B1168">
        <v>2023</v>
      </c>
      <c r="C1168" t="s">
        <v>433</v>
      </c>
      <c r="D1168" t="s">
        <v>4780</v>
      </c>
      <c r="E1168">
        <v>92</v>
      </c>
      <c r="F1168" t="s">
        <v>74</v>
      </c>
      <c r="G1168" t="s">
        <v>74</v>
      </c>
      <c r="H1168" t="s">
        <v>74</v>
      </c>
      <c r="I1168" t="s">
        <v>74</v>
      </c>
      <c r="J1168" t="s">
        <v>74</v>
      </c>
      <c r="K1168" t="s">
        <v>74</v>
      </c>
    </row>
    <row r="1169" spans="1:11" customFormat="1" x14ac:dyDescent="0.25">
      <c r="A1169" t="s">
        <v>6715</v>
      </c>
      <c r="B1169">
        <v>2023</v>
      </c>
      <c r="C1169" t="s">
        <v>124</v>
      </c>
      <c r="D1169" t="s">
        <v>848</v>
      </c>
      <c r="E1169">
        <v>5452</v>
      </c>
      <c r="F1169" t="s">
        <v>74</v>
      </c>
      <c r="G1169" t="s">
        <v>74</v>
      </c>
      <c r="H1169" t="s">
        <v>74</v>
      </c>
      <c r="I1169" t="s">
        <v>74</v>
      </c>
      <c r="J1169" t="s">
        <v>74</v>
      </c>
      <c r="K1169" t="s">
        <v>74</v>
      </c>
    </row>
    <row r="1170" spans="1:11" customFormat="1" x14ac:dyDescent="0.25">
      <c r="A1170" t="s">
        <v>6716</v>
      </c>
      <c r="B1170">
        <v>2023</v>
      </c>
      <c r="C1170" t="s">
        <v>123</v>
      </c>
      <c r="D1170" t="s">
        <v>848</v>
      </c>
      <c r="E1170">
        <v>7615</v>
      </c>
      <c r="F1170" t="s">
        <v>74</v>
      </c>
      <c r="G1170" t="s">
        <v>74</v>
      </c>
      <c r="H1170" t="s">
        <v>74</v>
      </c>
      <c r="I1170" t="s">
        <v>74</v>
      </c>
      <c r="J1170" t="s">
        <v>74</v>
      </c>
      <c r="K1170" t="s">
        <v>74</v>
      </c>
    </row>
    <row r="1171" spans="1:11" customFormat="1" x14ac:dyDescent="0.25">
      <c r="A1171" t="s">
        <v>6717</v>
      </c>
      <c r="B1171">
        <v>2023</v>
      </c>
      <c r="C1171" t="s">
        <v>369</v>
      </c>
      <c r="D1171" t="s">
        <v>848</v>
      </c>
      <c r="E1171">
        <v>1562</v>
      </c>
      <c r="F1171" t="s">
        <v>74</v>
      </c>
      <c r="G1171" t="s">
        <v>74</v>
      </c>
      <c r="H1171" t="s">
        <v>74</v>
      </c>
      <c r="I1171" t="s">
        <v>74</v>
      </c>
      <c r="J1171" t="s">
        <v>74</v>
      </c>
      <c r="K1171" t="s">
        <v>74</v>
      </c>
    </row>
    <row r="1172" spans="1:11" customFormat="1" x14ac:dyDescent="0.25">
      <c r="A1172" t="s">
        <v>6718</v>
      </c>
      <c r="B1172">
        <v>2023</v>
      </c>
      <c r="C1172" t="s">
        <v>376</v>
      </c>
      <c r="D1172" t="s">
        <v>848</v>
      </c>
      <c r="E1172">
        <v>1181</v>
      </c>
      <c r="F1172" t="s">
        <v>74</v>
      </c>
      <c r="G1172" t="s">
        <v>74</v>
      </c>
      <c r="H1172" t="s">
        <v>74</v>
      </c>
      <c r="I1172" t="s">
        <v>74</v>
      </c>
      <c r="J1172" t="s">
        <v>74</v>
      </c>
      <c r="K1172" t="s">
        <v>74</v>
      </c>
    </row>
    <row r="1173" spans="1:11" customFormat="1" x14ac:dyDescent="0.25">
      <c r="A1173" t="s">
        <v>6719</v>
      </c>
      <c r="B1173">
        <v>2023</v>
      </c>
      <c r="C1173" t="s">
        <v>382</v>
      </c>
      <c r="D1173" t="s">
        <v>848</v>
      </c>
      <c r="E1173">
        <v>666</v>
      </c>
      <c r="F1173" t="s">
        <v>74</v>
      </c>
      <c r="G1173" t="s">
        <v>74</v>
      </c>
      <c r="H1173" t="s">
        <v>74</v>
      </c>
      <c r="I1173" t="s">
        <v>74</v>
      </c>
      <c r="J1173" t="s">
        <v>74</v>
      </c>
      <c r="K1173" t="s">
        <v>74</v>
      </c>
    </row>
    <row r="1174" spans="1:11" customFormat="1" x14ac:dyDescent="0.25">
      <c r="A1174" t="s">
        <v>6720</v>
      </c>
      <c r="B1174">
        <v>2023</v>
      </c>
      <c r="C1174" t="s">
        <v>388</v>
      </c>
      <c r="D1174" t="s">
        <v>848</v>
      </c>
      <c r="E1174">
        <v>46</v>
      </c>
      <c r="F1174" t="s">
        <v>74</v>
      </c>
      <c r="G1174" t="s">
        <v>74</v>
      </c>
      <c r="H1174" t="s">
        <v>74</v>
      </c>
      <c r="I1174" t="s">
        <v>74</v>
      </c>
      <c r="J1174" t="s">
        <v>74</v>
      </c>
      <c r="K1174" t="s">
        <v>74</v>
      </c>
    </row>
    <row r="1175" spans="1:11" customFormat="1" x14ac:dyDescent="0.25">
      <c r="A1175" t="s">
        <v>6721</v>
      </c>
      <c r="B1175">
        <v>2023</v>
      </c>
      <c r="C1175" t="s">
        <v>394</v>
      </c>
      <c r="D1175" t="s">
        <v>848</v>
      </c>
      <c r="E1175">
        <v>1279</v>
      </c>
      <c r="F1175" t="s">
        <v>74</v>
      </c>
      <c r="G1175" t="s">
        <v>74</v>
      </c>
      <c r="H1175" t="s">
        <v>74</v>
      </c>
      <c r="I1175" t="s">
        <v>74</v>
      </c>
      <c r="J1175" t="s">
        <v>74</v>
      </c>
      <c r="K1175" t="s">
        <v>74</v>
      </c>
    </row>
    <row r="1176" spans="1:11" customFormat="1" x14ac:dyDescent="0.25">
      <c r="A1176" t="s">
        <v>6722</v>
      </c>
      <c r="B1176">
        <v>2023</v>
      </c>
      <c r="C1176" t="s">
        <v>400</v>
      </c>
      <c r="D1176" t="s">
        <v>848</v>
      </c>
      <c r="E1176">
        <v>25</v>
      </c>
      <c r="F1176" t="s">
        <v>74</v>
      </c>
      <c r="G1176" t="s">
        <v>74</v>
      </c>
      <c r="H1176" t="s">
        <v>74</v>
      </c>
      <c r="I1176" t="s">
        <v>74</v>
      </c>
      <c r="J1176" t="s">
        <v>74</v>
      </c>
      <c r="K1176" t="s">
        <v>74</v>
      </c>
    </row>
    <row r="1177" spans="1:11" customFormat="1" x14ac:dyDescent="0.25">
      <c r="A1177" t="s">
        <v>6723</v>
      </c>
      <c r="B1177">
        <v>2023</v>
      </c>
      <c r="C1177" t="s">
        <v>43</v>
      </c>
      <c r="D1177" t="s">
        <v>848</v>
      </c>
      <c r="E1177">
        <v>17178</v>
      </c>
      <c r="F1177" t="s">
        <v>74</v>
      </c>
      <c r="G1177" t="s">
        <v>74</v>
      </c>
      <c r="H1177" t="s">
        <v>74</v>
      </c>
      <c r="I1177" t="s">
        <v>74</v>
      </c>
      <c r="J1177" t="s">
        <v>74</v>
      </c>
      <c r="K1177" t="s">
        <v>74</v>
      </c>
    </row>
    <row r="1178" spans="1:11" customFormat="1" x14ac:dyDescent="0.25">
      <c r="A1178" t="s">
        <v>6724</v>
      </c>
      <c r="B1178">
        <v>2023</v>
      </c>
      <c r="C1178" t="s">
        <v>187</v>
      </c>
      <c r="D1178" t="s">
        <v>848</v>
      </c>
      <c r="E1178">
        <v>205</v>
      </c>
      <c r="F1178" t="s">
        <v>74</v>
      </c>
      <c r="G1178" t="s">
        <v>74</v>
      </c>
      <c r="H1178" t="s">
        <v>74</v>
      </c>
      <c r="I1178" t="s">
        <v>74</v>
      </c>
      <c r="J1178" t="s">
        <v>74</v>
      </c>
      <c r="K1178" t="s">
        <v>74</v>
      </c>
    </row>
    <row r="1179" spans="1:11" customFormat="1" x14ac:dyDescent="0.25">
      <c r="A1179" t="s">
        <v>6725</v>
      </c>
      <c r="B1179">
        <v>2023</v>
      </c>
      <c r="C1179" t="s">
        <v>413</v>
      </c>
      <c r="D1179" t="s">
        <v>848</v>
      </c>
      <c r="E1179">
        <v>48264</v>
      </c>
      <c r="F1179" t="s">
        <v>74</v>
      </c>
      <c r="G1179" t="s">
        <v>74</v>
      </c>
      <c r="H1179" t="s">
        <v>74</v>
      </c>
      <c r="I1179" t="s">
        <v>74</v>
      </c>
      <c r="J1179" t="s">
        <v>74</v>
      </c>
      <c r="K1179" t="s">
        <v>74</v>
      </c>
    </row>
    <row r="1180" spans="1:11" customFormat="1" x14ac:dyDescent="0.25">
      <c r="A1180" t="s">
        <v>6726</v>
      </c>
      <c r="B1180">
        <v>2023</v>
      </c>
      <c r="C1180" t="s">
        <v>420</v>
      </c>
      <c r="D1180" t="s">
        <v>848</v>
      </c>
      <c r="E1180">
        <v>11549</v>
      </c>
      <c r="F1180" t="s">
        <v>74</v>
      </c>
      <c r="G1180" t="s">
        <v>74</v>
      </c>
      <c r="H1180" t="s">
        <v>74</v>
      </c>
      <c r="I1180" t="s">
        <v>74</v>
      </c>
      <c r="J1180" t="s">
        <v>74</v>
      </c>
      <c r="K1180" t="s">
        <v>74</v>
      </c>
    </row>
    <row r="1181" spans="1:11" customFormat="1" x14ac:dyDescent="0.25">
      <c r="A1181" t="s">
        <v>6727</v>
      </c>
      <c r="B1181">
        <v>2023</v>
      </c>
      <c r="C1181" t="s">
        <v>426</v>
      </c>
      <c r="D1181" t="s">
        <v>848</v>
      </c>
      <c r="E1181">
        <v>1431</v>
      </c>
      <c r="F1181" t="s">
        <v>74</v>
      </c>
      <c r="G1181" t="s">
        <v>74</v>
      </c>
      <c r="H1181" t="s">
        <v>74</v>
      </c>
      <c r="I1181" t="s">
        <v>74</v>
      </c>
      <c r="J1181" t="s">
        <v>74</v>
      </c>
      <c r="K1181" t="s">
        <v>74</v>
      </c>
    </row>
    <row r="1182" spans="1:11" customFormat="1" x14ac:dyDescent="0.25">
      <c r="A1182" t="s">
        <v>6728</v>
      </c>
      <c r="B1182">
        <v>2023</v>
      </c>
      <c r="C1182" t="s">
        <v>433</v>
      </c>
      <c r="D1182" t="s">
        <v>848</v>
      </c>
      <c r="E1182">
        <v>75</v>
      </c>
      <c r="F1182" t="s">
        <v>74</v>
      </c>
      <c r="G1182" t="s">
        <v>74</v>
      </c>
      <c r="H1182" t="s">
        <v>74</v>
      </c>
      <c r="I1182" t="s">
        <v>74</v>
      </c>
      <c r="J1182" t="s">
        <v>74</v>
      </c>
      <c r="K1182" t="s">
        <v>74</v>
      </c>
    </row>
    <row r="1183" spans="1:11" customFormat="1" x14ac:dyDescent="0.25">
      <c r="A1183" t="s">
        <v>727</v>
      </c>
      <c r="B1183">
        <v>2023</v>
      </c>
      <c r="C1183" t="s">
        <v>124</v>
      </c>
      <c r="D1183" t="s">
        <v>354</v>
      </c>
      <c r="E1183">
        <v>18166</v>
      </c>
      <c r="F1183">
        <v>2223</v>
      </c>
      <c r="G1183" t="s">
        <v>74</v>
      </c>
      <c r="H1183">
        <v>15943</v>
      </c>
      <c r="I1183">
        <v>16094</v>
      </c>
      <c r="J1183">
        <v>0.12237146317296051</v>
      </c>
      <c r="K1183" t="s">
        <v>74</v>
      </c>
    </row>
    <row r="1184" spans="1:11" customFormat="1" x14ac:dyDescent="0.25">
      <c r="A1184" t="s">
        <v>733</v>
      </c>
      <c r="B1184">
        <v>2023</v>
      </c>
      <c r="C1184" t="s">
        <v>123</v>
      </c>
      <c r="D1184" t="s">
        <v>354</v>
      </c>
      <c r="E1184">
        <v>13883</v>
      </c>
      <c r="F1184">
        <v>1232</v>
      </c>
      <c r="G1184" t="s">
        <v>74</v>
      </c>
      <c r="H1184">
        <v>12651</v>
      </c>
      <c r="I1184">
        <v>13239</v>
      </c>
      <c r="J1184">
        <v>8.8741626449614641E-2</v>
      </c>
      <c r="K1184" t="s">
        <v>74</v>
      </c>
    </row>
    <row r="1185" spans="1:11" customFormat="1" x14ac:dyDescent="0.25">
      <c r="A1185" t="s">
        <v>739</v>
      </c>
      <c r="B1185">
        <v>2023</v>
      </c>
      <c r="C1185" t="s">
        <v>369</v>
      </c>
      <c r="D1185" t="s">
        <v>354</v>
      </c>
      <c r="E1185">
        <v>3784</v>
      </c>
      <c r="F1185">
        <v>359</v>
      </c>
      <c r="G1185" t="s">
        <v>74</v>
      </c>
      <c r="H1185">
        <v>3425</v>
      </c>
      <c r="I1185">
        <v>3534</v>
      </c>
      <c r="J1185">
        <v>9.4873150105708251E-2</v>
      </c>
      <c r="K1185" t="s">
        <v>74</v>
      </c>
    </row>
    <row r="1186" spans="1:11" customFormat="1" x14ac:dyDescent="0.25">
      <c r="A1186" t="s">
        <v>745</v>
      </c>
      <c r="B1186">
        <v>2023</v>
      </c>
      <c r="C1186" t="s">
        <v>376</v>
      </c>
      <c r="D1186" t="s">
        <v>354</v>
      </c>
      <c r="E1186">
        <v>3678</v>
      </c>
      <c r="F1186">
        <v>481</v>
      </c>
      <c r="G1186" t="s">
        <v>74</v>
      </c>
      <c r="H1186">
        <v>3197</v>
      </c>
      <c r="I1186">
        <v>3423</v>
      </c>
      <c r="J1186">
        <v>0.13077759651984769</v>
      </c>
      <c r="K1186" t="s">
        <v>74</v>
      </c>
    </row>
    <row r="1187" spans="1:11" customFormat="1" x14ac:dyDescent="0.25">
      <c r="A1187" t="s">
        <v>750</v>
      </c>
      <c r="B1187">
        <v>2023</v>
      </c>
      <c r="C1187" t="s">
        <v>382</v>
      </c>
      <c r="D1187" t="s">
        <v>354</v>
      </c>
      <c r="E1187">
        <v>2432</v>
      </c>
      <c r="F1187">
        <v>195</v>
      </c>
      <c r="G1187" t="s">
        <v>74</v>
      </c>
      <c r="H1187">
        <v>2237</v>
      </c>
      <c r="I1187">
        <v>2235</v>
      </c>
      <c r="J1187">
        <v>8.0180921052631582E-2</v>
      </c>
      <c r="K1187" t="s">
        <v>74</v>
      </c>
    </row>
    <row r="1188" spans="1:11" customFormat="1" x14ac:dyDescent="0.25">
      <c r="A1188" t="s">
        <v>755</v>
      </c>
      <c r="B1188">
        <v>2023</v>
      </c>
      <c r="C1188" t="s">
        <v>388</v>
      </c>
      <c r="D1188" t="s">
        <v>354</v>
      </c>
      <c r="E1188">
        <v>166</v>
      </c>
      <c r="F1188">
        <v>9</v>
      </c>
      <c r="G1188" t="s">
        <v>74</v>
      </c>
      <c r="H1188">
        <v>157</v>
      </c>
      <c r="I1188">
        <v>164</v>
      </c>
      <c r="J1188">
        <v>5.4216867469879519E-2</v>
      </c>
      <c r="K1188" t="s">
        <v>74</v>
      </c>
    </row>
    <row r="1189" spans="1:11" customFormat="1" x14ac:dyDescent="0.25">
      <c r="A1189" t="s">
        <v>759</v>
      </c>
      <c r="B1189">
        <v>2023</v>
      </c>
      <c r="C1189" t="s">
        <v>394</v>
      </c>
      <c r="D1189" t="s">
        <v>354</v>
      </c>
      <c r="E1189">
        <v>4645</v>
      </c>
      <c r="F1189">
        <v>486</v>
      </c>
      <c r="G1189" t="s">
        <v>74</v>
      </c>
      <c r="H1189">
        <v>4159</v>
      </c>
      <c r="I1189">
        <v>4408</v>
      </c>
      <c r="J1189">
        <v>0.1046286329386437</v>
      </c>
      <c r="K1189" t="s">
        <v>74</v>
      </c>
    </row>
    <row r="1190" spans="1:11" customFormat="1" x14ac:dyDescent="0.25">
      <c r="A1190" t="s">
        <v>764</v>
      </c>
      <c r="B1190">
        <v>2023</v>
      </c>
      <c r="C1190" t="s">
        <v>400</v>
      </c>
      <c r="D1190" t="s">
        <v>354</v>
      </c>
      <c r="E1190">
        <v>316</v>
      </c>
      <c r="F1190" t="s">
        <v>74</v>
      </c>
      <c r="G1190" t="s">
        <v>74</v>
      </c>
      <c r="H1190" t="s">
        <v>74</v>
      </c>
      <c r="I1190" t="s">
        <v>74</v>
      </c>
      <c r="J1190" t="s">
        <v>74</v>
      </c>
      <c r="K1190" t="s">
        <v>74</v>
      </c>
    </row>
    <row r="1191" spans="1:11" customFormat="1" x14ac:dyDescent="0.25">
      <c r="A1191" t="s">
        <v>766</v>
      </c>
      <c r="B1191">
        <v>2023</v>
      </c>
      <c r="C1191" t="s">
        <v>43</v>
      </c>
      <c r="D1191" t="s">
        <v>354</v>
      </c>
      <c r="E1191">
        <v>58257</v>
      </c>
      <c r="F1191">
        <v>5794</v>
      </c>
      <c r="G1191" t="s">
        <v>74</v>
      </c>
      <c r="H1191">
        <v>52463</v>
      </c>
      <c r="I1191">
        <v>52686</v>
      </c>
      <c r="J1191">
        <v>9.9455859381705203E-2</v>
      </c>
      <c r="K1191" t="s">
        <v>74</v>
      </c>
    </row>
    <row r="1192" spans="1:11" customFormat="1" x14ac:dyDescent="0.25">
      <c r="A1192" t="s">
        <v>771</v>
      </c>
      <c r="B1192">
        <v>2023</v>
      </c>
      <c r="C1192" t="s">
        <v>187</v>
      </c>
      <c r="D1192" t="s">
        <v>354</v>
      </c>
      <c r="E1192">
        <v>794</v>
      </c>
      <c r="F1192">
        <v>74</v>
      </c>
      <c r="G1192" t="s">
        <v>74</v>
      </c>
      <c r="H1192">
        <v>720</v>
      </c>
      <c r="I1192">
        <v>735</v>
      </c>
      <c r="J1192">
        <v>9.3198992443324941E-2</v>
      </c>
      <c r="K1192" t="s">
        <v>74</v>
      </c>
    </row>
    <row r="1193" spans="1:11" customFormat="1" x14ac:dyDescent="0.25">
      <c r="A1193" t="s">
        <v>776</v>
      </c>
      <c r="B1193">
        <v>2023</v>
      </c>
      <c r="C1193" t="s">
        <v>413</v>
      </c>
      <c r="D1193" t="s">
        <v>354</v>
      </c>
      <c r="E1193">
        <v>140285</v>
      </c>
      <c r="F1193" t="s">
        <v>74</v>
      </c>
      <c r="G1193" t="s">
        <v>74</v>
      </c>
      <c r="H1193" t="s">
        <v>74</v>
      </c>
      <c r="I1193">
        <v>125635</v>
      </c>
      <c r="J1193" t="s">
        <v>74</v>
      </c>
      <c r="K1193" t="s">
        <v>74</v>
      </c>
    </row>
    <row r="1194" spans="1:11" customFormat="1" x14ac:dyDescent="0.25">
      <c r="A1194" t="s">
        <v>782</v>
      </c>
      <c r="B1194">
        <v>2023</v>
      </c>
      <c r="C1194" t="s">
        <v>420</v>
      </c>
      <c r="D1194" t="s">
        <v>354</v>
      </c>
      <c r="E1194">
        <v>29990</v>
      </c>
      <c r="F1194">
        <v>3627</v>
      </c>
      <c r="G1194" t="s">
        <v>74</v>
      </c>
      <c r="H1194">
        <v>26363</v>
      </c>
      <c r="I1194">
        <v>25460</v>
      </c>
      <c r="J1194">
        <v>0.1209403134378126</v>
      </c>
      <c r="K1194" t="s">
        <v>74</v>
      </c>
    </row>
    <row r="1195" spans="1:11" customFormat="1" x14ac:dyDescent="0.25">
      <c r="A1195" t="s">
        <v>787</v>
      </c>
      <c r="B1195">
        <v>2023</v>
      </c>
      <c r="C1195" t="s">
        <v>426</v>
      </c>
      <c r="D1195" t="s">
        <v>354</v>
      </c>
      <c r="E1195">
        <v>3920</v>
      </c>
      <c r="F1195">
        <v>530</v>
      </c>
      <c r="G1195" t="s">
        <v>74</v>
      </c>
      <c r="H1195">
        <v>3390</v>
      </c>
      <c r="I1195">
        <v>3657</v>
      </c>
      <c r="J1195">
        <v>0.1352040816326531</v>
      </c>
      <c r="K1195" t="s">
        <v>74</v>
      </c>
    </row>
    <row r="1196" spans="1:11" customFormat="1" x14ac:dyDescent="0.25">
      <c r="A1196" t="s">
        <v>793</v>
      </c>
      <c r="B1196">
        <v>2023</v>
      </c>
      <c r="C1196" t="s">
        <v>433</v>
      </c>
      <c r="D1196" t="s">
        <v>354</v>
      </c>
      <c r="E1196">
        <v>254</v>
      </c>
      <c r="F1196" t="s">
        <v>74</v>
      </c>
      <c r="G1196" t="s">
        <v>74</v>
      </c>
      <c r="H1196" t="s">
        <v>74</v>
      </c>
      <c r="I1196" t="s">
        <v>74</v>
      </c>
      <c r="J1196" t="s">
        <v>74</v>
      </c>
      <c r="K1196" t="s">
        <v>74</v>
      </c>
    </row>
    <row r="1197" spans="1:11" customFormat="1" x14ac:dyDescent="0.25">
      <c r="A1197" t="s">
        <v>728</v>
      </c>
      <c r="B1197">
        <v>2023</v>
      </c>
      <c r="C1197" t="s">
        <v>124</v>
      </c>
      <c r="D1197" t="s">
        <v>356</v>
      </c>
      <c r="E1197">
        <v>722</v>
      </c>
      <c r="F1197">
        <v>89</v>
      </c>
      <c r="G1197" t="s">
        <v>74</v>
      </c>
      <c r="H1197">
        <v>633</v>
      </c>
      <c r="I1197">
        <v>680</v>
      </c>
      <c r="J1197">
        <v>0.1232686980609418</v>
      </c>
      <c r="K1197" t="s">
        <v>74</v>
      </c>
    </row>
    <row r="1198" spans="1:11" customFormat="1" x14ac:dyDescent="0.25">
      <c r="A1198" t="s">
        <v>734</v>
      </c>
      <c r="B1198">
        <v>2023</v>
      </c>
      <c r="C1198" t="s">
        <v>123</v>
      </c>
      <c r="D1198" t="s">
        <v>356</v>
      </c>
      <c r="E1198">
        <v>885</v>
      </c>
      <c r="F1198">
        <v>143</v>
      </c>
      <c r="G1198" t="s">
        <v>74</v>
      </c>
      <c r="H1198">
        <v>742</v>
      </c>
      <c r="I1198">
        <v>858</v>
      </c>
      <c r="J1198">
        <v>0.16158192090395479</v>
      </c>
      <c r="K1198" t="s">
        <v>74</v>
      </c>
    </row>
    <row r="1199" spans="1:11" customFormat="1" x14ac:dyDescent="0.25">
      <c r="A1199" t="s">
        <v>740</v>
      </c>
      <c r="B1199">
        <v>2023</v>
      </c>
      <c r="C1199" t="s">
        <v>369</v>
      </c>
      <c r="D1199" t="s">
        <v>356</v>
      </c>
      <c r="E1199">
        <v>316</v>
      </c>
      <c r="F1199">
        <v>28</v>
      </c>
      <c r="G1199" t="s">
        <v>74</v>
      </c>
      <c r="H1199">
        <v>288</v>
      </c>
      <c r="I1199" t="s">
        <v>74</v>
      </c>
      <c r="J1199">
        <v>8.8607594936708861E-2</v>
      </c>
      <c r="K1199" t="s">
        <v>74</v>
      </c>
    </row>
    <row r="1200" spans="1:11" customFormat="1" x14ac:dyDescent="0.25">
      <c r="A1200" t="s">
        <v>746</v>
      </c>
      <c r="B1200">
        <v>2023</v>
      </c>
      <c r="C1200" t="s">
        <v>376</v>
      </c>
      <c r="D1200" t="s">
        <v>356</v>
      </c>
      <c r="E1200">
        <v>193</v>
      </c>
      <c r="F1200">
        <v>29</v>
      </c>
      <c r="G1200" t="s">
        <v>74</v>
      </c>
      <c r="H1200">
        <v>164</v>
      </c>
      <c r="I1200">
        <v>191</v>
      </c>
      <c r="J1200">
        <v>0.15025906735751299</v>
      </c>
      <c r="K1200" t="s">
        <v>74</v>
      </c>
    </row>
    <row r="1201" spans="1:11" customFormat="1" x14ac:dyDescent="0.25">
      <c r="A1201" t="s">
        <v>751</v>
      </c>
      <c r="B1201">
        <v>2023</v>
      </c>
      <c r="C1201" t="s">
        <v>382</v>
      </c>
      <c r="D1201" t="s">
        <v>356</v>
      </c>
      <c r="E1201">
        <v>260</v>
      </c>
      <c r="F1201">
        <v>36</v>
      </c>
      <c r="G1201" t="s">
        <v>74</v>
      </c>
      <c r="H1201">
        <v>224</v>
      </c>
      <c r="I1201">
        <v>258</v>
      </c>
      <c r="J1201">
        <v>0.1384615384615385</v>
      </c>
      <c r="K1201" t="s">
        <v>74</v>
      </c>
    </row>
    <row r="1202" spans="1:11" customFormat="1" x14ac:dyDescent="0.25">
      <c r="A1202" t="s">
        <v>757</v>
      </c>
      <c r="B1202">
        <v>2023</v>
      </c>
      <c r="C1202" t="s">
        <v>391</v>
      </c>
      <c r="D1202" t="s">
        <v>356</v>
      </c>
      <c r="E1202">
        <v>119</v>
      </c>
      <c r="F1202">
        <v>28</v>
      </c>
      <c r="G1202" t="s">
        <v>74</v>
      </c>
      <c r="H1202">
        <v>91</v>
      </c>
      <c r="I1202">
        <v>87</v>
      </c>
      <c r="J1202">
        <v>0.23529411764705879</v>
      </c>
      <c r="K1202" t="s">
        <v>74</v>
      </c>
    </row>
    <row r="1203" spans="1:11" customFormat="1" x14ac:dyDescent="0.25">
      <c r="A1203" t="s">
        <v>760</v>
      </c>
      <c r="B1203">
        <v>2023</v>
      </c>
      <c r="C1203" t="s">
        <v>394</v>
      </c>
      <c r="D1203" t="s">
        <v>356</v>
      </c>
      <c r="E1203">
        <v>330</v>
      </c>
      <c r="F1203">
        <v>71</v>
      </c>
      <c r="G1203" t="s">
        <v>74</v>
      </c>
      <c r="H1203">
        <v>259</v>
      </c>
      <c r="I1203">
        <v>314</v>
      </c>
      <c r="J1203">
        <v>0.21515151515151509</v>
      </c>
      <c r="K1203" t="s">
        <v>74</v>
      </c>
    </row>
    <row r="1204" spans="1:11" customFormat="1" x14ac:dyDescent="0.25">
      <c r="A1204" t="s">
        <v>767</v>
      </c>
      <c r="B1204">
        <v>2023</v>
      </c>
      <c r="C1204" t="s">
        <v>43</v>
      </c>
      <c r="D1204" t="s">
        <v>356</v>
      </c>
      <c r="E1204">
        <v>4407</v>
      </c>
      <c r="F1204">
        <v>390</v>
      </c>
      <c r="G1204" t="s">
        <v>74</v>
      </c>
      <c r="H1204">
        <v>4017</v>
      </c>
      <c r="I1204">
        <v>4169</v>
      </c>
      <c r="J1204">
        <v>8.8495575221238937E-2</v>
      </c>
      <c r="K1204" t="s">
        <v>74</v>
      </c>
    </row>
    <row r="1205" spans="1:11" customFormat="1" x14ac:dyDescent="0.25">
      <c r="A1205" t="s">
        <v>772</v>
      </c>
      <c r="B1205">
        <v>2023</v>
      </c>
      <c r="C1205" t="s">
        <v>187</v>
      </c>
      <c r="D1205" t="s">
        <v>356</v>
      </c>
      <c r="E1205">
        <v>71</v>
      </c>
      <c r="F1205">
        <v>13</v>
      </c>
      <c r="G1205" t="s">
        <v>74</v>
      </c>
      <c r="H1205">
        <v>58</v>
      </c>
      <c r="I1205">
        <v>71</v>
      </c>
      <c r="J1205">
        <v>0.18309859154929581</v>
      </c>
      <c r="K1205" t="s">
        <v>74</v>
      </c>
    </row>
    <row r="1206" spans="1:11" customFormat="1" x14ac:dyDescent="0.25">
      <c r="A1206" t="s">
        <v>777</v>
      </c>
      <c r="B1206">
        <v>2023</v>
      </c>
      <c r="C1206" t="s">
        <v>413</v>
      </c>
      <c r="D1206" t="s">
        <v>356</v>
      </c>
      <c r="E1206">
        <v>8999</v>
      </c>
      <c r="F1206" t="s">
        <v>74</v>
      </c>
      <c r="G1206" t="s">
        <v>74</v>
      </c>
      <c r="H1206" t="s">
        <v>74</v>
      </c>
      <c r="I1206">
        <v>8302</v>
      </c>
      <c r="J1206" t="s">
        <v>74</v>
      </c>
      <c r="K1206" t="s">
        <v>74</v>
      </c>
    </row>
    <row r="1207" spans="1:11" customFormat="1" x14ac:dyDescent="0.25">
      <c r="A1207" t="s">
        <v>783</v>
      </c>
      <c r="B1207">
        <v>2023</v>
      </c>
      <c r="C1207" t="s">
        <v>420</v>
      </c>
      <c r="D1207" t="s">
        <v>356</v>
      </c>
      <c r="E1207">
        <v>1411</v>
      </c>
      <c r="F1207">
        <v>249</v>
      </c>
      <c r="G1207" t="s">
        <v>74</v>
      </c>
      <c r="H1207">
        <v>1162</v>
      </c>
      <c r="I1207">
        <v>1402</v>
      </c>
      <c r="J1207">
        <v>0.1764705882352941</v>
      </c>
      <c r="K1207" t="s">
        <v>74</v>
      </c>
    </row>
    <row r="1208" spans="1:11" customFormat="1" x14ac:dyDescent="0.25">
      <c r="A1208" t="s">
        <v>788</v>
      </c>
      <c r="B1208">
        <v>2023</v>
      </c>
      <c r="C1208" t="s">
        <v>426</v>
      </c>
      <c r="D1208" t="s">
        <v>356</v>
      </c>
      <c r="E1208">
        <v>266</v>
      </c>
      <c r="F1208">
        <v>17</v>
      </c>
      <c r="G1208" t="s">
        <v>74</v>
      </c>
      <c r="H1208">
        <v>249</v>
      </c>
      <c r="I1208">
        <v>254</v>
      </c>
      <c r="J1208">
        <v>6.3909774436090222E-2</v>
      </c>
      <c r="K1208" t="s">
        <v>74</v>
      </c>
    </row>
    <row r="1209" spans="1:11" customFormat="1" x14ac:dyDescent="0.25">
      <c r="A1209" t="s">
        <v>794</v>
      </c>
      <c r="B1209">
        <v>2023</v>
      </c>
      <c r="C1209" t="s">
        <v>433</v>
      </c>
      <c r="D1209" t="s">
        <v>356</v>
      </c>
      <c r="E1209">
        <v>19</v>
      </c>
      <c r="F1209">
        <v>2</v>
      </c>
      <c r="G1209" t="s">
        <v>74</v>
      </c>
      <c r="H1209">
        <v>17</v>
      </c>
      <c r="I1209">
        <v>18</v>
      </c>
      <c r="J1209">
        <v>0.10526315789473679</v>
      </c>
      <c r="K1209" t="s">
        <v>74</v>
      </c>
    </row>
    <row r="1210" spans="1:11" customFormat="1" x14ac:dyDescent="0.25">
      <c r="A1210" t="s">
        <v>729</v>
      </c>
      <c r="B1210">
        <v>2023</v>
      </c>
      <c r="C1210" t="s">
        <v>124</v>
      </c>
      <c r="D1210" t="s">
        <v>95</v>
      </c>
      <c r="E1210">
        <v>2429</v>
      </c>
      <c r="F1210">
        <v>167</v>
      </c>
      <c r="G1210" t="s">
        <v>74</v>
      </c>
      <c r="H1210">
        <v>2262</v>
      </c>
      <c r="I1210">
        <v>2380</v>
      </c>
      <c r="J1210">
        <v>6.8752573075339649E-2</v>
      </c>
      <c r="K1210" t="s">
        <v>74</v>
      </c>
    </row>
    <row r="1211" spans="1:11" customFormat="1" x14ac:dyDescent="0.25">
      <c r="A1211" t="s">
        <v>735</v>
      </c>
      <c r="B1211">
        <v>2023</v>
      </c>
      <c r="C1211" t="s">
        <v>123</v>
      </c>
      <c r="D1211" t="s">
        <v>95</v>
      </c>
      <c r="E1211">
        <v>2941</v>
      </c>
      <c r="F1211">
        <v>249</v>
      </c>
      <c r="G1211" t="s">
        <v>74</v>
      </c>
      <c r="H1211">
        <v>2692</v>
      </c>
      <c r="I1211">
        <v>2816</v>
      </c>
      <c r="J1211">
        <v>8.4665079904794285E-2</v>
      </c>
      <c r="K1211" t="s">
        <v>74</v>
      </c>
    </row>
    <row r="1212" spans="1:11" customFormat="1" x14ac:dyDescent="0.25">
      <c r="A1212" t="s">
        <v>741</v>
      </c>
      <c r="B1212">
        <v>2023</v>
      </c>
      <c r="C1212" t="s">
        <v>369</v>
      </c>
      <c r="D1212" t="s">
        <v>95</v>
      </c>
      <c r="E1212">
        <v>815</v>
      </c>
      <c r="F1212">
        <v>94</v>
      </c>
      <c r="G1212" t="s">
        <v>74</v>
      </c>
      <c r="H1212">
        <v>721</v>
      </c>
      <c r="I1212">
        <v>806</v>
      </c>
      <c r="J1212">
        <v>0.11533742331288339</v>
      </c>
      <c r="K1212" t="s">
        <v>74</v>
      </c>
    </row>
    <row r="1213" spans="1:11" customFormat="1" x14ac:dyDescent="0.25">
      <c r="A1213" t="s">
        <v>747</v>
      </c>
      <c r="B1213">
        <v>2023</v>
      </c>
      <c r="C1213" t="s">
        <v>376</v>
      </c>
      <c r="D1213" t="s">
        <v>95</v>
      </c>
      <c r="E1213">
        <v>439</v>
      </c>
      <c r="F1213">
        <v>40</v>
      </c>
      <c r="G1213" t="s">
        <v>74</v>
      </c>
      <c r="H1213">
        <v>399</v>
      </c>
      <c r="I1213">
        <v>424</v>
      </c>
      <c r="J1213">
        <v>9.1116173120728935E-2</v>
      </c>
      <c r="K1213" t="s">
        <v>74</v>
      </c>
    </row>
    <row r="1214" spans="1:11" customFormat="1" x14ac:dyDescent="0.25">
      <c r="A1214" t="s">
        <v>752</v>
      </c>
      <c r="B1214">
        <v>2023</v>
      </c>
      <c r="C1214" t="s">
        <v>382</v>
      </c>
      <c r="D1214" t="s">
        <v>95</v>
      </c>
      <c r="E1214">
        <v>247</v>
      </c>
      <c r="F1214">
        <v>16</v>
      </c>
      <c r="G1214" t="s">
        <v>74</v>
      </c>
      <c r="H1214">
        <v>231</v>
      </c>
      <c r="I1214">
        <v>244</v>
      </c>
      <c r="J1214">
        <v>6.4777327935222673E-2</v>
      </c>
      <c r="K1214" t="s">
        <v>74</v>
      </c>
    </row>
    <row r="1215" spans="1:11" customFormat="1" x14ac:dyDescent="0.25">
      <c r="A1215" t="s">
        <v>756</v>
      </c>
      <c r="B1215">
        <v>2023</v>
      </c>
      <c r="C1215" t="s">
        <v>388</v>
      </c>
      <c r="D1215" t="s">
        <v>95</v>
      </c>
      <c r="E1215">
        <v>20</v>
      </c>
      <c r="F1215">
        <v>3</v>
      </c>
      <c r="G1215" t="s">
        <v>74</v>
      </c>
      <c r="H1215">
        <v>17</v>
      </c>
      <c r="I1215" t="s">
        <v>74</v>
      </c>
      <c r="J1215">
        <v>0.15</v>
      </c>
      <c r="K1215" t="s">
        <v>74</v>
      </c>
    </row>
    <row r="1216" spans="1:11" customFormat="1" x14ac:dyDescent="0.25">
      <c r="A1216" t="s">
        <v>761</v>
      </c>
      <c r="B1216">
        <v>2023</v>
      </c>
      <c r="C1216" t="s">
        <v>394</v>
      </c>
      <c r="D1216" t="s">
        <v>95</v>
      </c>
      <c r="E1216">
        <v>719</v>
      </c>
      <c r="F1216">
        <v>58</v>
      </c>
      <c r="G1216" t="s">
        <v>74</v>
      </c>
      <c r="H1216">
        <v>661</v>
      </c>
      <c r="I1216">
        <v>711</v>
      </c>
      <c r="J1216">
        <v>8.0667593880389424E-2</v>
      </c>
      <c r="K1216" t="s">
        <v>74</v>
      </c>
    </row>
    <row r="1217" spans="1:11" customFormat="1" x14ac:dyDescent="0.25">
      <c r="A1217" t="s">
        <v>765</v>
      </c>
      <c r="B1217">
        <v>2023</v>
      </c>
      <c r="C1217" t="s">
        <v>400</v>
      </c>
      <c r="D1217" t="s">
        <v>95</v>
      </c>
      <c r="E1217">
        <v>5</v>
      </c>
      <c r="F1217">
        <v>1</v>
      </c>
      <c r="G1217" t="s">
        <v>74</v>
      </c>
      <c r="H1217">
        <v>4</v>
      </c>
      <c r="I1217" t="s">
        <v>74</v>
      </c>
      <c r="J1217">
        <v>0.2</v>
      </c>
      <c r="K1217" t="s">
        <v>74</v>
      </c>
    </row>
    <row r="1218" spans="1:11" customFormat="1" x14ac:dyDescent="0.25">
      <c r="A1218" t="s">
        <v>768</v>
      </c>
      <c r="B1218">
        <v>2023</v>
      </c>
      <c r="C1218" t="s">
        <v>43</v>
      </c>
      <c r="D1218" t="s">
        <v>95</v>
      </c>
      <c r="E1218">
        <v>6939</v>
      </c>
      <c r="F1218">
        <v>514</v>
      </c>
      <c r="G1218" t="s">
        <v>74</v>
      </c>
      <c r="H1218">
        <v>6425</v>
      </c>
      <c r="I1218">
        <v>6783</v>
      </c>
      <c r="J1218">
        <v>7.407407407407407E-2</v>
      </c>
      <c r="K1218" t="s">
        <v>74</v>
      </c>
    </row>
    <row r="1219" spans="1:11" customFormat="1" x14ac:dyDescent="0.25">
      <c r="A1219" t="s">
        <v>773</v>
      </c>
      <c r="B1219">
        <v>2023</v>
      </c>
      <c r="C1219" t="s">
        <v>187</v>
      </c>
      <c r="D1219" t="s">
        <v>95</v>
      </c>
      <c r="E1219">
        <v>91</v>
      </c>
      <c r="F1219">
        <v>12</v>
      </c>
      <c r="G1219" t="s">
        <v>74</v>
      </c>
      <c r="H1219">
        <v>79</v>
      </c>
      <c r="I1219">
        <v>86</v>
      </c>
      <c r="J1219">
        <v>0.1318681318681319</v>
      </c>
      <c r="K1219" t="s">
        <v>74</v>
      </c>
    </row>
    <row r="1220" spans="1:11" customFormat="1" x14ac:dyDescent="0.25">
      <c r="A1220" t="s">
        <v>778</v>
      </c>
      <c r="B1220">
        <v>2023</v>
      </c>
      <c r="C1220" t="s">
        <v>413</v>
      </c>
      <c r="D1220" t="s">
        <v>95</v>
      </c>
      <c r="E1220">
        <v>21331</v>
      </c>
      <c r="F1220" t="s">
        <v>74</v>
      </c>
      <c r="G1220" t="s">
        <v>74</v>
      </c>
      <c r="H1220" t="s">
        <v>74</v>
      </c>
      <c r="I1220">
        <v>20125</v>
      </c>
      <c r="J1220" t="s">
        <v>74</v>
      </c>
      <c r="K1220" t="s">
        <v>74</v>
      </c>
    </row>
    <row r="1221" spans="1:11" customFormat="1" x14ac:dyDescent="0.25">
      <c r="A1221" t="s">
        <v>784</v>
      </c>
      <c r="B1221">
        <v>2023</v>
      </c>
      <c r="C1221" t="s">
        <v>420</v>
      </c>
      <c r="D1221" t="s">
        <v>95</v>
      </c>
      <c r="E1221">
        <v>6249</v>
      </c>
      <c r="F1221">
        <v>377</v>
      </c>
      <c r="G1221" t="s">
        <v>74</v>
      </c>
      <c r="H1221">
        <v>5872</v>
      </c>
      <c r="I1221">
        <v>5472</v>
      </c>
      <c r="J1221">
        <v>6.0329652744439112E-2</v>
      </c>
      <c r="K1221" t="s">
        <v>74</v>
      </c>
    </row>
    <row r="1222" spans="1:11" customFormat="1" x14ac:dyDescent="0.25">
      <c r="A1222" t="s">
        <v>789</v>
      </c>
      <c r="B1222">
        <v>2023</v>
      </c>
      <c r="C1222" t="s">
        <v>426</v>
      </c>
      <c r="D1222" t="s">
        <v>95</v>
      </c>
      <c r="E1222">
        <v>407</v>
      </c>
      <c r="F1222">
        <v>20</v>
      </c>
      <c r="G1222" t="s">
        <v>74</v>
      </c>
      <c r="H1222">
        <v>387</v>
      </c>
      <c r="I1222">
        <v>403</v>
      </c>
      <c r="J1222">
        <v>4.9140049140049137E-2</v>
      </c>
      <c r="K1222" t="s">
        <v>74</v>
      </c>
    </row>
    <row r="1223" spans="1:11" customFormat="1" x14ac:dyDescent="0.25">
      <c r="A1223" t="s">
        <v>795</v>
      </c>
      <c r="B1223">
        <v>2023</v>
      </c>
      <c r="C1223" t="s">
        <v>433</v>
      </c>
      <c r="D1223" t="s">
        <v>95</v>
      </c>
      <c r="E1223">
        <v>30</v>
      </c>
      <c r="F1223">
        <v>3</v>
      </c>
      <c r="G1223" t="s">
        <v>74</v>
      </c>
      <c r="H1223">
        <v>27</v>
      </c>
      <c r="I1223" t="s">
        <v>74</v>
      </c>
      <c r="J1223">
        <v>0.1</v>
      </c>
      <c r="K1223" t="s">
        <v>74</v>
      </c>
    </row>
    <row r="1224" spans="1:11" customFormat="1" x14ac:dyDescent="0.25">
      <c r="A1224" t="s">
        <v>6729</v>
      </c>
      <c r="B1224">
        <v>2023</v>
      </c>
      <c r="C1224" t="s">
        <v>124</v>
      </c>
      <c r="D1224" t="s">
        <v>98</v>
      </c>
      <c r="E1224">
        <v>6045</v>
      </c>
      <c r="F1224">
        <v>341</v>
      </c>
      <c r="G1224" t="s">
        <v>74</v>
      </c>
      <c r="H1224">
        <v>5704</v>
      </c>
      <c r="I1224">
        <v>5858</v>
      </c>
      <c r="J1224">
        <v>5.6410256410256411E-2</v>
      </c>
      <c r="K1224" t="s">
        <v>74</v>
      </c>
    </row>
    <row r="1225" spans="1:11" customFormat="1" x14ac:dyDescent="0.25">
      <c r="A1225" t="s">
        <v>6730</v>
      </c>
      <c r="B1225">
        <v>2023</v>
      </c>
      <c r="C1225" t="s">
        <v>123</v>
      </c>
      <c r="D1225" t="s">
        <v>98</v>
      </c>
      <c r="E1225">
        <v>6568</v>
      </c>
      <c r="F1225">
        <v>399</v>
      </c>
      <c r="G1225" t="s">
        <v>74</v>
      </c>
      <c r="H1225">
        <v>6169</v>
      </c>
      <c r="I1225">
        <v>6185</v>
      </c>
      <c r="J1225">
        <v>6.0749086479902563E-2</v>
      </c>
      <c r="K1225" t="s">
        <v>74</v>
      </c>
    </row>
    <row r="1226" spans="1:11" customFormat="1" x14ac:dyDescent="0.25">
      <c r="A1226" t="s">
        <v>6731</v>
      </c>
      <c r="B1226">
        <v>2023</v>
      </c>
      <c r="C1226" t="s">
        <v>369</v>
      </c>
      <c r="D1226" t="s">
        <v>98</v>
      </c>
      <c r="E1226">
        <v>1629</v>
      </c>
      <c r="F1226">
        <v>119</v>
      </c>
      <c r="G1226" t="s">
        <v>74</v>
      </c>
      <c r="H1226">
        <v>1510</v>
      </c>
      <c r="I1226">
        <v>1602</v>
      </c>
      <c r="J1226">
        <v>7.3050951503990172E-2</v>
      </c>
      <c r="K1226" t="s">
        <v>74</v>
      </c>
    </row>
    <row r="1227" spans="1:11" customFormat="1" x14ac:dyDescent="0.25">
      <c r="A1227" t="s">
        <v>6732</v>
      </c>
      <c r="B1227">
        <v>2023</v>
      </c>
      <c r="C1227" t="s">
        <v>376</v>
      </c>
      <c r="D1227" t="s">
        <v>98</v>
      </c>
      <c r="E1227">
        <v>944</v>
      </c>
      <c r="F1227">
        <v>60</v>
      </c>
      <c r="G1227" t="s">
        <v>74</v>
      </c>
      <c r="H1227">
        <v>884</v>
      </c>
      <c r="I1227">
        <v>936</v>
      </c>
      <c r="J1227">
        <v>6.3559322033898302E-2</v>
      </c>
      <c r="K1227" t="s">
        <v>74</v>
      </c>
    </row>
    <row r="1228" spans="1:11" customFormat="1" x14ac:dyDescent="0.25">
      <c r="A1228" t="s">
        <v>6733</v>
      </c>
      <c r="B1228">
        <v>2023</v>
      </c>
      <c r="C1228" t="s">
        <v>382</v>
      </c>
      <c r="D1228" t="s">
        <v>98</v>
      </c>
      <c r="E1228">
        <v>765</v>
      </c>
      <c r="F1228">
        <v>51</v>
      </c>
      <c r="G1228" t="s">
        <v>74</v>
      </c>
      <c r="H1228">
        <v>714</v>
      </c>
      <c r="I1228" t="s">
        <v>74</v>
      </c>
      <c r="J1228">
        <v>6.6666666666666666E-2</v>
      </c>
      <c r="K1228" t="s">
        <v>74</v>
      </c>
    </row>
    <row r="1229" spans="1:11" customFormat="1" x14ac:dyDescent="0.25">
      <c r="A1229" t="s">
        <v>6734</v>
      </c>
      <c r="B1229">
        <v>2023</v>
      </c>
      <c r="C1229" t="s">
        <v>388</v>
      </c>
      <c r="D1229" t="s">
        <v>98</v>
      </c>
      <c r="E1229">
        <v>48</v>
      </c>
      <c r="F1229">
        <v>11</v>
      </c>
      <c r="G1229" t="s">
        <v>74</v>
      </c>
      <c r="H1229">
        <v>37</v>
      </c>
      <c r="I1229">
        <v>44</v>
      </c>
      <c r="J1229">
        <v>0.22916666666666671</v>
      </c>
      <c r="K1229" t="s">
        <v>74</v>
      </c>
    </row>
    <row r="1230" spans="1:11" customFormat="1" x14ac:dyDescent="0.25">
      <c r="A1230" t="s">
        <v>6735</v>
      </c>
      <c r="B1230">
        <v>2023</v>
      </c>
      <c r="C1230" t="s">
        <v>394</v>
      </c>
      <c r="D1230" t="s">
        <v>98</v>
      </c>
      <c r="E1230">
        <v>1481</v>
      </c>
      <c r="F1230">
        <v>130</v>
      </c>
      <c r="G1230" t="s">
        <v>74</v>
      </c>
      <c r="H1230">
        <v>1351</v>
      </c>
      <c r="I1230">
        <v>1403</v>
      </c>
      <c r="J1230">
        <v>8.7778528021607016E-2</v>
      </c>
      <c r="K1230" t="s">
        <v>74</v>
      </c>
    </row>
    <row r="1231" spans="1:11" customFormat="1" x14ac:dyDescent="0.25">
      <c r="A1231" t="s">
        <v>6736</v>
      </c>
      <c r="B1231">
        <v>2023</v>
      </c>
      <c r="C1231" t="s">
        <v>400</v>
      </c>
      <c r="D1231" t="s">
        <v>98</v>
      </c>
      <c r="E1231">
        <v>47</v>
      </c>
      <c r="F1231" t="s">
        <v>74</v>
      </c>
      <c r="G1231" t="s">
        <v>74</v>
      </c>
      <c r="H1231" t="s">
        <v>74</v>
      </c>
      <c r="I1231" t="s">
        <v>74</v>
      </c>
      <c r="J1231" t="s">
        <v>74</v>
      </c>
      <c r="K1231" t="s">
        <v>74</v>
      </c>
    </row>
    <row r="1232" spans="1:11" customFormat="1" x14ac:dyDescent="0.25">
      <c r="A1232" t="s">
        <v>6737</v>
      </c>
      <c r="B1232">
        <v>2023</v>
      </c>
      <c r="C1232" t="s">
        <v>43</v>
      </c>
      <c r="D1232" t="s">
        <v>98</v>
      </c>
      <c r="E1232">
        <v>17564</v>
      </c>
      <c r="F1232">
        <v>837</v>
      </c>
      <c r="G1232" t="s">
        <v>74</v>
      </c>
      <c r="H1232">
        <v>16727</v>
      </c>
      <c r="I1232">
        <v>16352</v>
      </c>
      <c r="J1232">
        <v>4.7654292871783202E-2</v>
      </c>
      <c r="K1232" t="s">
        <v>74</v>
      </c>
    </row>
    <row r="1233" spans="1:11" customFormat="1" x14ac:dyDescent="0.25">
      <c r="A1233" t="s">
        <v>6738</v>
      </c>
      <c r="B1233">
        <v>2023</v>
      </c>
      <c r="C1233" t="s">
        <v>187</v>
      </c>
      <c r="D1233" t="s">
        <v>98</v>
      </c>
      <c r="E1233">
        <v>219</v>
      </c>
      <c r="F1233">
        <v>16</v>
      </c>
      <c r="G1233" t="s">
        <v>74</v>
      </c>
      <c r="H1233">
        <v>203</v>
      </c>
      <c r="I1233">
        <v>217</v>
      </c>
      <c r="J1233">
        <v>7.3059360730593603E-2</v>
      </c>
      <c r="K1233" t="s">
        <v>74</v>
      </c>
    </row>
    <row r="1234" spans="1:11" customFormat="1" x14ac:dyDescent="0.25">
      <c r="A1234" t="s">
        <v>6739</v>
      </c>
      <c r="B1234">
        <v>2023</v>
      </c>
      <c r="C1234" t="s">
        <v>413</v>
      </c>
      <c r="D1234" t="s">
        <v>98</v>
      </c>
      <c r="E1234">
        <v>48312</v>
      </c>
      <c r="F1234" t="s">
        <v>74</v>
      </c>
      <c r="G1234" t="s">
        <v>74</v>
      </c>
      <c r="H1234" t="s">
        <v>74</v>
      </c>
      <c r="I1234">
        <v>34310</v>
      </c>
      <c r="J1234" t="s">
        <v>74</v>
      </c>
      <c r="K1234" t="s">
        <v>74</v>
      </c>
    </row>
    <row r="1235" spans="1:11" customFormat="1" x14ac:dyDescent="0.25">
      <c r="A1235" t="s">
        <v>6740</v>
      </c>
      <c r="B1235">
        <v>2023</v>
      </c>
      <c r="C1235" t="s">
        <v>420</v>
      </c>
      <c r="D1235" t="s">
        <v>98</v>
      </c>
      <c r="E1235">
        <v>11217</v>
      </c>
      <c r="F1235" t="s">
        <v>74</v>
      </c>
      <c r="G1235" t="s">
        <v>74</v>
      </c>
      <c r="H1235" t="s">
        <v>74</v>
      </c>
      <c r="I1235" t="s">
        <v>74</v>
      </c>
      <c r="J1235" t="s">
        <v>74</v>
      </c>
      <c r="K1235" t="s">
        <v>74</v>
      </c>
    </row>
    <row r="1236" spans="1:11" customFormat="1" x14ac:dyDescent="0.25">
      <c r="A1236" t="s">
        <v>6741</v>
      </c>
      <c r="B1236">
        <v>2023</v>
      </c>
      <c r="C1236" t="s">
        <v>426</v>
      </c>
      <c r="D1236" t="s">
        <v>98</v>
      </c>
      <c r="E1236">
        <v>1727</v>
      </c>
      <c r="F1236">
        <v>91</v>
      </c>
      <c r="G1236" t="s">
        <v>74</v>
      </c>
      <c r="H1236">
        <v>1636</v>
      </c>
      <c r="I1236">
        <v>1713</v>
      </c>
      <c r="J1236">
        <v>5.2692530399536773E-2</v>
      </c>
      <c r="K1236" t="s">
        <v>74</v>
      </c>
    </row>
    <row r="1237" spans="1:11" customFormat="1" x14ac:dyDescent="0.25">
      <c r="A1237" t="s">
        <v>6742</v>
      </c>
      <c r="B1237">
        <v>2023</v>
      </c>
      <c r="C1237" t="s">
        <v>433</v>
      </c>
      <c r="D1237" t="s">
        <v>98</v>
      </c>
      <c r="E1237">
        <v>58</v>
      </c>
      <c r="F1237" t="s">
        <v>74</v>
      </c>
      <c r="G1237" t="s">
        <v>74</v>
      </c>
      <c r="H1237" t="s">
        <v>74</v>
      </c>
      <c r="I1237" t="s">
        <v>74</v>
      </c>
      <c r="J1237" t="s">
        <v>74</v>
      </c>
      <c r="K1237" t="s">
        <v>74</v>
      </c>
    </row>
    <row r="1238" spans="1:11" customFormat="1" x14ac:dyDescent="0.25">
      <c r="A1238" t="s">
        <v>730</v>
      </c>
      <c r="B1238">
        <v>2023</v>
      </c>
      <c r="C1238" t="s">
        <v>124</v>
      </c>
      <c r="D1238" t="s">
        <v>102</v>
      </c>
      <c r="E1238">
        <v>3536</v>
      </c>
      <c r="F1238">
        <v>290</v>
      </c>
      <c r="G1238" t="s">
        <v>74</v>
      </c>
      <c r="H1238">
        <v>3246</v>
      </c>
      <c r="I1238">
        <v>3412</v>
      </c>
      <c r="J1238">
        <v>8.2013574660633484E-2</v>
      </c>
      <c r="K1238" t="s">
        <v>74</v>
      </c>
    </row>
    <row r="1239" spans="1:11" customFormat="1" x14ac:dyDescent="0.25">
      <c r="A1239" t="s">
        <v>736</v>
      </c>
      <c r="B1239">
        <v>2023</v>
      </c>
      <c r="C1239" t="s">
        <v>123</v>
      </c>
      <c r="D1239" t="s">
        <v>102</v>
      </c>
      <c r="E1239">
        <v>4865</v>
      </c>
      <c r="F1239">
        <v>395</v>
      </c>
      <c r="G1239" t="s">
        <v>74</v>
      </c>
      <c r="H1239">
        <v>4470</v>
      </c>
      <c r="I1239">
        <v>4781</v>
      </c>
      <c r="J1239">
        <v>8.1192189105858167E-2</v>
      </c>
      <c r="K1239" t="s">
        <v>74</v>
      </c>
    </row>
    <row r="1240" spans="1:11" customFormat="1" x14ac:dyDescent="0.25">
      <c r="A1240" t="s">
        <v>742</v>
      </c>
      <c r="B1240">
        <v>2023</v>
      </c>
      <c r="C1240" t="s">
        <v>369</v>
      </c>
      <c r="D1240" t="s">
        <v>102</v>
      </c>
      <c r="E1240">
        <v>982</v>
      </c>
      <c r="F1240">
        <v>102</v>
      </c>
      <c r="G1240" t="s">
        <v>74</v>
      </c>
      <c r="H1240">
        <v>880</v>
      </c>
      <c r="I1240">
        <v>981</v>
      </c>
      <c r="J1240">
        <v>0.1038696537678208</v>
      </c>
      <c r="K1240" t="s">
        <v>74</v>
      </c>
    </row>
    <row r="1241" spans="1:11" customFormat="1" x14ac:dyDescent="0.25">
      <c r="A1241" t="s">
        <v>748</v>
      </c>
      <c r="B1241">
        <v>2023</v>
      </c>
      <c r="C1241" t="s">
        <v>376</v>
      </c>
      <c r="D1241" t="s">
        <v>102</v>
      </c>
      <c r="E1241">
        <v>618</v>
      </c>
      <c r="F1241">
        <v>33</v>
      </c>
      <c r="G1241" t="s">
        <v>74</v>
      </c>
      <c r="H1241">
        <v>585</v>
      </c>
      <c r="I1241">
        <v>617</v>
      </c>
      <c r="J1241">
        <v>5.3398058252427182E-2</v>
      </c>
      <c r="K1241" t="s">
        <v>74</v>
      </c>
    </row>
    <row r="1242" spans="1:11" customFormat="1" x14ac:dyDescent="0.25">
      <c r="A1242" t="s">
        <v>753</v>
      </c>
      <c r="B1242">
        <v>2023</v>
      </c>
      <c r="C1242" t="s">
        <v>382</v>
      </c>
      <c r="D1242" t="s">
        <v>102</v>
      </c>
      <c r="E1242">
        <v>330</v>
      </c>
      <c r="F1242">
        <v>26</v>
      </c>
      <c r="G1242" t="s">
        <v>74</v>
      </c>
      <c r="H1242">
        <v>304</v>
      </c>
      <c r="I1242">
        <v>321</v>
      </c>
      <c r="J1242">
        <v>7.8787878787878782E-2</v>
      </c>
      <c r="K1242" t="s">
        <v>74</v>
      </c>
    </row>
    <row r="1243" spans="1:11" customFormat="1" x14ac:dyDescent="0.25">
      <c r="A1243" t="s">
        <v>762</v>
      </c>
      <c r="B1243">
        <v>2023</v>
      </c>
      <c r="C1243" t="s">
        <v>394</v>
      </c>
      <c r="D1243" t="s">
        <v>102</v>
      </c>
      <c r="E1243">
        <v>904</v>
      </c>
      <c r="F1243">
        <v>92</v>
      </c>
      <c r="G1243" t="s">
        <v>74</v>
      </c>
      <c r="H1243">
        <v>812</v>
      </c>
      <c r="I1243">
        <v>893</v>
      </c>
      <c r="J1243">
        <v>0.1017699115044248</v>
      </c>
      <c r="K1243" t="s">
        <v>74</v>
      </c>
    </row>
    <row r="1244" spans="1:11" customFormat="1" x14ac:dyDescent="0.25">
      <c r="A1244" t="s">
        <v>769</v>
      </c>
      <c r="B1244">
        <v>2023</v>
      </c>
      <c r="C1244" t="s">
        <v>43</v>
      </c>
      <c r="D1244" t="s">
        <v>102</v>
      </c>
      <c r="E1244">
        <v>11105</v>
      </c>
      <c r="F1244">
        <v>917</v>
      </c>
      <c r="G1244" t="s">
        <v>74</v>
      </c>
      <c r="H1244">
        <v>10188</v>
      </c>
      <c r="I1244">
        <v>10613</v>
      </c>
      <c r="J1244">
        <v>8.2575416479063482E-2</v>
      </c>
      <c r="K1244" t="s">
        <v>74</v>
      </c>
    </row>
    <row r="1245" spans="1:11" customFormat="1" x14ac:dyDescent="0.25">
      <c r="A1245" t="s">
        <v>774</v>
      </c>
      <c r="B1245">
        <v>2023</v>
      </c>
      <c r="C1245" t="s">
        <v>187</v>
      </c>
      <c r="D1245" t="s">
        <v>102</v>
      </c>
      <c r="E1245">
        <v>133</v>
      </c>
      <c r="F1245">
        <v>7</v>
      </c>
      <c r="G1245" t="s">
        <v>74</v>
      </c>
      <c r="H1245">
        <v>126</v>
      </c>
      <c r="I1245">
        <v>130</v>
      </c>
      <c r="J1245">
        <v>5.2631578947368418E-2</v>
      </c>
      <c r="K1245" t="s">
        <v>74</v>
      </c>
    </row>
    <row r="1246" spans="1:11" customFormat="1" x14ac:dyDescent="0.25">
      <c r="A1246" t="s">
        <v>779</v>
      </c>
      <c r="B1246">
        <v>2023</v>
      </c>
      <c r="C1246" t="s">
        <v>413</v>
      </c>
      <c r="D1246" t="s">
        <v>102</v>
      </c>
      <c r="E1246">
        <v>29153</v>
      </c>
      <c r="F1246" t="s">
        <v>74</v>
      </c>
      <c r="G1246" t="s">
        <v>74</v>
      </c>
      <c r="H1246" t="s">
        <v>74</v>
      </c>
      <c r="I1246">
        <v>28229</v>
      </c>
      <c r="J1246" t="s">
        <v>74</v>
      </c>
      <c r="K1246" t="s">
        <v>74</v>
      </c>
    </row>
    <row r="1247" spans="1:11" customFormat="1" x14ac:dyDescent="0.25">
      <c r="A1247" t="s">
        <v>785</v>
      </c>
      <c r="B1247">
        <v>2023</v>
      </c>
      <c r="C1247" t="s">
        <v>420</v>
      </c>
      <c r="D1247" t="s">
        <v>102</v>
      </c>
      <c r="E1247">
        <v>5813</v>
      </c>
      <c r="F1247">
        <v>503</v>
      </c>
      <c r="G1247" t="s">
        <v>74</v>
      </c>
      <c r="H1247">
        <v>5310</v>
      </c>
      <c r="I1247">
        <v>5680</v>
      </c>
      <c r="J1247">
        <v>8.6530190951316019E-2</v>
      </c>
      <c r="K1247" t="s">
        <v>74</v>
      </c>
    </row>
    <row r="1248" spans="1:11" customFormat="1" x14ac:dyDescent="0.25">
      <c r="A1248" t="s">
        <v>790</v>
      </c>
      <c r="B1248">
        <v>2023</v>
      </c>
      <c r="C1248" t="s">
        <v>426</v>
      </c>
      <c r="D1248" t="s">
        <v>102</v>
      </c>
      <c r="E1248">
        <v>813</v>
      </c>
      <c r="F1248">
        <v>73</v>
      </c>
      <c r="G1248" t="s">
        <v>74</v>
      </c>
      <c r="H1248">
        <v>740</v>
      </c>
      <c r="I1248">
        <v>801</v>
      </c>
      <c r="J1248">
        <v>8.9790897908979095E-2</v>
      </c>
      <c r="K1248" t="s">
        <v>74</v>
      </c>
    </row>
    <row r="1249" spans="1:11" customFormat="1" x14ac:dyDescent="0.25">
      <c r="A1249" t="s">
        <v>796</v>
      </c>
      <c r="B1249">
        <v>2023</v>
      </c>
      <c r="C1249" t="s">
        <v>433</v>
      </c>
      <c r="D1249" t="s">
        <v>102</v>
      </c>
      <c r="E1249">
        <v>54</v>
      </c>
      <c r="F1249" t="s">
        <v>74</v>
      </c>
      <c r="G1249" t="s">
        <v>74</v>
      </c>
      <c r="H1249" t="s">
        <v>74</v>
      </c>
      <c r="I1249" t="s">
        <v>74</v>
      </c>
      <c r="J1249" t="s">
        <v>74</v>
      </c>
      <c r="K1249" t="s">
        <v>74</v>
      </c>
    </row>
    <row r="1250" spans="1:11" customFormat="1" x14ac:dyDescent="0.25">
      <c r="A1250" t="s">
        <v>731</v>
      </c>
      <c r="B1250">
        <v>2023</v>
      </c>
      <c r="C1250" t="s">
        <v>124</v>
      </c>
      <c r="D1250" t="s">
        <v>42</v>
      </c>
      <c r="E1250">
        <v>37202</v>
      </c>
      <c r="F1250">
        <v>3508</v>
      </c>
      <c r="G1250" t="s">
        <v>74</v>
      </c>
      <c r="H1250">
        <v>33694</v>
      </c>
      <c r="I1250">
        <v>34471</v>
      </c>
      <c r="J1250">
        <v>9.4296005591097257E-2</v>
      </c>
      <c r="K1250" t="s">
        <v>74</v>
      </c>
    </row>
    <row r="1251" spans="1:11" customFormat="1" x14ac:dyDescent="0.25">
      <c r="A1251" t="s">
        <v>737</v>
      </c>
      <c r="B1251">
        <v>2023</v>
      </c>
      <c r="C1251" t="s">
        <v>123</v>
      </c>
      <c r="D1251" t="s">
        <v>42</v>
      </c>
      <c r="E1251">
        <v>41893</v>
      </c>
      <c r="F1251">
        <v>3233</v>
      </c>
      <c r="G1251" t="s">
        <v>74</v>
      </c>
      <c r="H1251">
        <v>38660</v>
      </c>
      <c r="I1251">
        <v>39516</v>
      </c>
      <c r="J1251">
        <v>7.7172797364714871E-2</v>
      </c>
      <c r="K1251" t="s">
        <v>74</v>
      </c>
    </row>
    <row r="1252" spans="1:11" customFormat="1" x14ac:dyDescent="0.25">
      <c r="A1252" t="s">
        <v>743</v>
      </c>
      <c r="B1252">
        <v>2023</v>
      </c>
      <c r="C1252" t="s">
        <v>369</v>
      </c>
      <c r="D1252" t="s">
        <v>42</v>
      </c>
      <c r="E1252">
        <v>13460</v>
      </c>
      <c r="F1252">
        <v>784</v>
      </c>
      <c r="G1252" t="s">
        <v>74</v>
      </c>
      <c r="H1252">
        <v>12676</v>
      </c>
      <c r="I1252" t="s">
        <v>74</v>
      </c>
      <c r="J1252">
        <v>5.8246656760772661E-2</v>
      </c>
      <c r="K1252" t="s">
        <v>74</v>
      </c>
    </row>
    <row r="1253" spans="1:11" customFormat="1" x14ac:dyDescent="0.25">
      <c r="A1253" t="s">
        <v>749</v>
      </c>
      <c r="B1253">
        <v>2023</v>
      </c>
      <c r="C1253" t="s">
        <v>376</v>
      </c>
      <c r="D1253" t="s">
        <v>42</v>
      </c>
      <c r="E1253">
        <v>7976</v>
      </c>
      <c r="F1253">
        <v>821</v>
      </c>
      <c r="G1253" t="s">
        <v>74</v>
      </c>
      <c r="H1253">
        <v>7155</v>
      </c>
      <c r="I1253">
        <v>7490</v>
      </c>
      <c r="J1253">
        <v>0.1029338014042126</v>
      </c>
      <c r="K1253" t="s">
        <v>74</v>
      </c>
    </row>
    <row r="1254" spans="1:11" customFormat="1" x14ac:dyDescent="0.25">
      <c r="A1254" t="s">
        <v>754</v>
      </c>
      <c r="B1254">
        <v>2023</v>
      </c>
      <c r="C1254" t="s">
        <v>382</v>
      </c>
      <c r="D1254" t="s">
        <v>42</v>
      </c>
      <c r="E1254">
        <v>6102</v>
      </c>
      <c r="F1254">
        <v>585</v>
      </c>
      <c r="G1254" t="s">
        <v>74</v>
      </c>
      <c r="H1254">
        <v>5517</v>
      </c>
      <c r="I1254">
        <v>5932</v>
      </c>
      <c r="J1254">
        <v>9.5870206489675522E-2</v>
      </c>
      <c r="K1254" t="s">
        <v>74</v>
      </c>
    </row>
    <row r="1255" spans="1:11" customFormat="1" x14ac:dyDescent="0.25">
      <c r="A1255" t="s">
        <v>758</v>
      </c>
      <c r="B1255">
        <v>2023</v>
      </c>
      <c r="C1255" t="s">
        <v>391</v>
      </c>
      <c r="D1255" t="s">
        <v>42</v>
      </c>
      <c r="E1255">
        <v>1619</v>
      </c>
      <c r="F1255">
        <v>330</v>
      </c>
      <c r="G1255" t="s">
        <v>74</v>
      </c>
      <c r="H1255">
        <v>1289</v>
      </c>
      <c r="I1255">
        <v>1286</v>
      </c>
      <c r="J1255">
        <v>0.20382952439777641</v>
      </c>
      <c r="K1255" t="s">
        <v>74</v>
      </c>
    </row>
    <row r="1256" spans="1:11" customFormat="1" x14ac:dyDescent="0.25">
      <c r="A1256" t="s">
        <v>763</v>
      </c>
      <c r="B1256">
        <v>2023</v>
      </c>
      <c r="C1256" t="s">
        <v>394</v>
      </c>
      <c r="D1256" t="s">
        <v>42</v>
      </c>
      <c r="E1256">
        <v>10633</v>
      </c>
      <c r="F1256">
        <v>1299</v>
      </c>
      <c r="G1256" t="s">
        <v>74</v>
      </c>
      <c r="H1256">
        <v>9334</v>
      </c>
      <c r="I1256">
        <v>9939</v>
      </c>
      <c r="J1256">
        <v>0.1221668390858648</v>
      </c>
      <c r="K1256" t="s">
        <v>74</v>
      </c>
    </row>
    <row r="1257" spans="1:11" customFormat="1" x14ac:dyDescent="0.25">
      <c r="A1257" t="s">
        <v>770</v>
      </c>
      <c r="B1257">
        <v>2023</v>
      </c>
      <c r="C1257" t="s">
        <v>43</v>
      </c>
      <c r="D1257" t="s">
        <v>42</v>
      </c>
      <c r="E1257">
        <v>110510</v>
      </c>
      <c r="F1257">
        <v>8179</v>
      </c>
      <c r="G1257" t="s">
        <v>74</v>
      </c>
      <c r="H1257">
        <v>102331</v>
      </c>
      <c r="I1257">
        <v>101599</v>
      </c>
      <c r="J1257">
        <v>7.4011401683105604E-2</v>
      </c>
      <c r="K1257" t="s">
        <v>74</v>
      </c>
    </row>
    <row r="1258" spans="1:11" customFormat="1" x14ac:dyDescent="0.25">
      <c r="A1258" t="s">
        <v>775</v>
      </c>
      <c r="B1258">
        <v>2023</v>
      </c>
      <c r="C1258" t="s">
        <v>187</v>
      </c>
      <c r="D1258" t="s">
        <v>42</v>
      </c>
      <c r="E1258">
        <v>1910</v>
      </c>
      <c r="F1258">
        <v>187</v>
      </c>
      <c r="G1258" t="s">
        <v>74</v>
      </c>
      <c r="H1258">
        <v>1723</v>
      </c>
      <c r="I1258">
        <v>1869</v>
      </c>
      <c r="J1258">
        <v>9.7905759162303665E-2</v>
      </c>
      <c r="K1258" t="s">
        <v>74</v>
      </c>
    </row>
    <row r="1259" spans="1:11" customFormat="1" x14ac:dyDescent="0.25">
      <c r="A1259" t="s">
        <v>780</v>
      </c>
      <c r="B1259">
        <v>2023</v>
      </c>
      <c r="C1259" t="s">
        <v>413</v>
      </c>
      <c r="D1259" t="s">
        <v>42</v>
      </c>
      <c r="E1259">
        <v>321971</v>
      </c>
      <c r="F1259" t="s">
        <v>74</v>
      </c>
      <c r="G1259" t="s">
        <v>74</v>
      </c>
      <c r="H1259" t="s">
        <v>74</v>
      </c>
      <c r="I1259">
        <v>289640</v>
      </c>
      <c r="J1259" t="s">
        <v>74</v>
      </c>
      <c r="K1259" t="s">
        <v>74</v>
      </c>
    </row>
    <row r="1260" spans="1:11" customFormat="1" x14ac:dyDescent="0.25">
      <c r="A1260" t="s">
        <v>786</v>
      </c>
      <c r="B1260">
        <v>2023</v>
      </c>
      <c r="C1260" t="s">
        <v>420</v>
      </c>
      <c r="D1260" t="s">
        <v>42</v>
      </c>
      <c r="E1260">
        <v>78255</v>
      </c>
      <c r="F1260">
        <v>5578</v>
      </c>
      <c r="G1260" t="s">
        <v>74</v>
      </c>
      <c r="H1260">
        <v>72677</v>
      </c>
      <c r="I1260">
        <v>75735</v>
      </c>
      <c r="J1260">
        <v>7.1279790428726605E-2</v>
      </c>
      <c r="K1260" t="s">
        <v>74</v>
      </c>
    </row>
    <row r="1261" spans="1:11" customFormat="1" x14ac:dyDescent="0.25">
      <c r="A1261" t="s">
        <v>791</v>
      </c>
      <c r="B1261">
        <v>2023</v>
      </c>
      <c r="C1261" t="s">
        <v>426</v>
      </c>
      <c r="D1261" t="s">
        <v>42</v>
      </c>
      <c r="E1261">
        <v>11760</v>
      </c>
      <c r="F1261">
        <v>859</v>
      </c>
      <c r="G1261" t="s">
        <v>74</v>
      </c>
      <c r="H1261">
        <v>10901</v>
      </c>
      <c r="I1261">
        <v>11180</v>
      </c>
      <c r="J1261">
        <v>7.3044217687074836E-2</v>
      </c>
      <c r="K1261" t="s">
        <v>74</v>
      </c>
    </row>
    <row r="1262" spans="1:11" customFormat="1" x14ac:dyDescent="0.25">
      <c r="A1262" t="s">
        <v>797</v>
      </c>
      <c r="B1262">
        <v>2023</v>
      </c>
      <c r="C1262" t="s">
        <v>433</v>
      </c>
      <c r="D1262" t="s">
        <v>42</v>
      </c>
      <c r="E1262">
        <v>651</v>
      </c>
      <c r="F1262">
        <v>172</v>
      </c>
      <c r="G1262" t="s">
        <v>74</v>
      </c>
      <c r="H1262">
        <v>479</v>
      </c>
      <c r="I1262">
        <v>623</v>
      </c>
      <c r="J1262">
        <v>0.2642089093701997</v>
      </c>
      <c r="K1262" t="s">
        <v>74</v>
      </c>
    </row>
    <row r="1263" spans="1:11" customFormat="1" x14ac:dyDescent="0.25">
      <c r="A1263" t="s">
        <v>732</v>
      </c>
      <c r="B1263">
        <v>2023</v>
      </c>
      <c r="C1263" t="s">
        <v>124</v>
      </c>
      <c r="D1263" t="s">
        <v>361</v>
      </c>
      <c r="E1263">
        <v>1430</v>
      </c>
      <c r="F1263">
        <v>126</v>
      </c>
      <c r="G1263" t="s">
        <v>74</v>
      </c>
      <c r="H1263">
        <v>1304</v>
      </c>
      <c r="I1263">
        <v>1419</v>
      </c>
      <c r="J1263">
        <v>8.8111888111888109E-2</v>
      </c>
      <c r="K1263" t="s">
        <v>74</v>
      </c>
    </row>
    <row r="1264" spans="1:11" customFormat="1" x14ac:dyDescent="0.25">
      <c r="A1264" t="s">
        <v>738</v>
      </c>
      <c r="B1264">
        <v>2023</v>
      </c>
      <c r="C1264" t="s">
        <v>123</v>
      </c>
      <c r="D1264" t="s">
        <v>361</v>
      </c>
      <c r="E1264">
        <v>3314</v>
      </c>
      <c r="F1264">
        <v>254</v>
      </c>
      <c r="G1264" t="s">
        <v>74</v>
      </c>
      <c r="H1264">
        <v>3060</v>
      </c>
      <c r="I1264">
        <v>3178</v>
      </c>
      <c r="J1264">
        <v>7.6644538322269168E-2</v>
      </c>
      <c r="K1264" t="s">
        <v>74</v>
      </c>
    </row>
    <row r="1265" spans="1:11" customFormat="1" x14ac:dyDescent="0.25">
      <c r="A1265" t="s">
        <v>744</v>
      </c>
      <c r="B1265">
        <v>2023</v>
      </c>
      <c r="C1265" t="s">
        <v>369</v>
      </c>
      <c r="D1265" t="s">
        <v>361</v>
      </c>
      <c r="E1265">
        <v>1168</v>
      </c>
      <c r="F1265">
        <v>90</v>
      </c>
      <c r="G1265" t="s">
        <v>74</v>
      </c>
      <c r="H1265">
        <v>1078</v>
      </c>
      <c r="I1265">
        <v>1080</v>
      </c>
      <c r="J1265">
        <v>7.7054794520547948E-2</v>
      </c>
      <c r="K1265" t="s">
        <v>74</v>
      </c>
    </row>
    <row r="1266" spans="1:11" customFormat="1" x14ac:dyDescent="0.25">
      <c r="A1266" t="s">
        <v>781</v>
      </c>
      <c r="B1266">
        <v>2023</v>
      </c>
      <c r="C1266" t="s">
        <v>413</v>
      </c>
      <c r="D1266" t="s">
        <v>361</v>
      </c>
      <c r="E1266">
        <v>6725</v>
      </c>
      <c r="F1266" t="s">
        <v>74</v>
      </c>
      <c r="G1266" t="s">
        <v>74</v>
      </c>
      <c r="H1266" t="s">
        <v>74</v>
      </c>
      <c r="I1266">
        <v>6369</v>
      </c>
      <c r="J1266" t="s">
        <v>74</v>
      </c>
      <c r="K1266" t="s">
        <v>74</v>
      </c>
    </row>
    <row r="1267" spans="1:11" customFormat="1" x14ac:dyDescent="0.25">
      <c r="A1267" t="s">
        <v>792</v>
      </c>
      <c r="B1267">
        <v>2023</v>
      </c>
      <c r="C1267" t="s">
        <v>426</v>
      </c>
      <c r="D1267" t="s">
        <v>361</v>
      </c>
      <c r="E1267">
        <v>788</v>
      </c>
      <c r="F1267">
        <v>58</v>
      </c>
      <c r="G1267" t="s">
        <v>74</v>
      </c>
      <c r="H1267">
        <v>730</v>
      </c>
      <c r="I1267">
        <v>692</v>
      </c>
      <c r="J1267">
        <v>7.3604060913705582E-2</v>
      </c>
      <c r="K1267" t="s">
        <v>74</v>
      </c>
    </row>
    <row r="1268" spans="1:11" customFormat="1" x14ac:dyDescent="0.25">
      <c r="A1268" t="s">
        <v>798</v>
      </c>
      <c r="B1268">
        <v>2023</v>
      </c>
      <c r="C1268" t="s">
        <v>433</v>
      </c>
      <c r="D1268" t="s">
        <v>361</v>
      </c>
      <c r="E1268">
        <v>25</v>
      </c>
      <c r="F1268" t="s">
        <v>74</v>
      </c>
      <c r="G1268" t="s">
        <v>74</v>
      </c>
      <c r="H1268" t="s">
        <v>74</v>
      </c>
      <c r="I1268" t="s">
        <v>74</v>
      </c>
      <c r="J1268" t="s">
        <v>74</v>
      </c>
      <c r="K1268" t="s">
        <v>74</v>
      </c>
    </row>
    <row r="1269" spans="1:11" customFormat="1" x14ac:dyDescent="0.25">
      <c r="A1269" t="s">
        <v>6743</v>
      </c>
      <c r="B1269">
        <v>2023</v>
      </c>
      <c r="C1269" t="s">
        <v>124</v>
      </c>
      <c r="D1269" t="s">
        <v>889</v>
      </c>
      <c r="E1269">
        <v>5823</v>
      </c>
      <c r="F1269" t="s">
        <v>74</v>
      </c>
      <c r="G1269" t="s">
        <v>74</v>
      </c>
      <c r="H1269" t="s">
        <v>74</v>
      </c>
      <c r="I1269" t="s">
        <v>74</v>
      </c>
      <c r="J1269" t="s">
        <v>74</v>
      </c>
      <c r="K1269" t="s">
        <v>74</v>
      </c>
    </row>
    <row r="1270" spans="1:11" customFormat="1" x14ac:dyDescent="0.25">
      <c r="A1270" t="s">
        <v>6744</v>
      </c>
      <c r="B1270">
        <v>2023</v>
      </c>
      <c r="C1270" t="s">
        <v>123</v>
      </c>
      <c r="D1270" t="s">
        <v>889</v>
      </c>
      <c r="E1270">
        <v>7408</v>
      </c>
      <c r="F1270" t="s">
        <v>74</v>
      </c>
      <c r="G1270" t="s">
        <v>74</v>
      </c>
      <c r="H1270" t="s">
        <v>74</v>
      </c>
      <c r="I1270" t="s">
        <v>74</v>
      </c>
      <c r="J1270" t="s">
        <v>74</v>
      </c>
      <c r="K1270" t="s">
        <v>74</v>
      </c>
    </row>
    <row r="1271" spans="1:11" customFormat="1" x14ac:dyDescent="0.25">
      <c r="A1271" t="s">
        <v>6745</v>
      </c>
      <c r="B1271">
        <v>2023</v>
      </c>
      <c r="C1271" t="s">
        <v>369</v>
      </c>
      <c r="D1271" t="s">
        <v>889</v>
      </c>
      <c r="E1271">
        <v>1625</v>
      </c>
      <c r="F1271" t="s">
        <v>74</v>
      </c>
      <c r="G1271" t="s">
        <v>74</v>
      </c>
      <c r="H1271" t="s">
        <v>74</v>
      </c>
      <c r="I1271" t="s">
        <v>74</v>
      </c>
      <c r="J1271" t="s">
        <v>74</v>
      </c>
      <c r="K1271" t="s">
        <v>74</v>
      </c>
    </row>
    <row r="1272" spans="1:11" customFormat="1" x14ac:dyDescent="0.25">
      <c r="A1272" t="s">
        <v>6746</v>
      </c>
      <c r="B1272">
        <v>2023</v>
      </c>
      <c r="C1272" t="s">
        <v>376</v>
      </c>
      <c r="D1272" t="s">
        <v>889</v>
      </c>
      <c r="E1272">
        <v>1033</v>
      </c>
      <c r="F1272" t="s">
        <v>74</v>
      </c>
      <c r="G1272" t="s">
        <v>74</v>
      </c>
      <c r="H1272" t="s">
        <v>74</v>
      </c>
      <c r="I1272" t="s">
        <v>74</v>
      </c>
      <c r="J1272" t="s">
        <v>74</v>
      </c>
      <c r="K1272" t="s">
        <v>74</v>
      </c>
    </row>
    <row r="1273" spans="1:11" customFormat="1" x14ac:dyDescent="0.25">
      <c r="A1273" t="s">
        <v>6747</v>
      </c>
      <c r="B1273">
        <v>2023</v>
      </c>
      <c r="C1273" t="s">
        <v>382</v>
      </c>
      <c r="D1273" t="s">
        <v>889</v>
      </c>
      <c r="E1273">
        <v>733</v>
      </c>
      <c r="F1273" t="s">
        <v>74</v>
      </c>
      <c r="G1273" t="s">
        <v>74</v>
      </c>
      <c r="H1273" t="s">
        <v>74</v>
      </c>
      <c r="I1273" t="s">
        <v>74</v>
      </c>
      <c r="J1273" t="s">
        <v>74</v>
      </c>
      <c r="K1273" t="s">
        <v>74</v>
      </c>
    </row>
    <row r="1274" spans="1:11" customFormat="1" x14ac:dyDescent="0.25">
      <c r="A1274" t="s">
        <v>6748</v>
      </c>
      <c r="B1274">
        <v>2023</v>
      </c>
      <c r="C1274" t="s">
        <v>388</v>
      </c>
      <c r="D1274" t="s">
        <v>889</v>
      </c>
      <c r="E1274">
        <v>13</v>
      </c>
      <c r="F1274" t="s">
        <v>74</v>
      </c>
      <c r="G1274" t="s">
        <v>74</v>
      </c>
      <c r="H1274" t="s">
        <v>74</v>
      </c>
      <c r="I1274" t="s">
        <v>74</v>
      </c>
      <c r="J1274" t="s">
        <v>74</v>
      </c>
      <c r="K1274" t="s">
        <v>74</v>
      </c>
    </row>
    <row r="1275" spans="1:11" customFormat="1" x14ac:dyDescent="0.25">
      <c r="A1275" t="s">
        <v>6749</v>
      </c>
      <c r="B1275">
        <v>2023</v>
      </c>
      <c r="C1275" t="s">
        <v>394</v>
      </c>
      <c r="D1275" t="s">
        <v>889</v>
      </c>
      <c r="E1275">
        <v>1480</v>
      </c>
      <c r="F1275" t="s">
        <v>74</v>
      </c>
      <c r="G1275" t="s">
        <v>74</v>
      </c>
      <c r="H1275" t="s">
        <v>74</v>
      </c>
      <c r="I1275" t="s">
        <v>74</v>
      </c>
      <c r="J1275" t="s">
        <v>74</v>
      </c>
      <c r="K1275" t="s">
        <v>74</v>
      </c>
    </row>
    <row r="1276" spans="1:11" customFormat="1" x14ac:dyDescent="0.25">
      <c r="A1276" t="s">
        <v>6750</v>
      </c>
      <c r="B1276">
        <v>2023</v>
      </c>
      <c r="C1276" t="s">
        <v>400</v>
      </c>
      <c r="D1276" t="s">
        <v>889</v>
      </c>
      <c r="E1276">
        <v>4</v>
      </c>
      <c r="F1276" t="s">
        <v>74</v>
      </c>
      <c r="G1276" t="s">
        <v>74</v>
      </c>
      <c r="H1276" t="s">
        <v>74</v>
      </c>
      <c r="I1276" t="s">
        <v>74</v>
      </c>
      <c r="J1276" t="s">
        <v>74</v>
      </c>
      <c r="K1276" t="s">
        <v>74</v>
      </c>
    </row>
    <row r="1277" spans="1:11" customFormat="1" x14ac:dyDescent="0.25">
      <c r="A1277" t="s">
        <v>6751</v>
      </c>
      <c r="B1277">
        <v>2023</v>
      </c>
      <c r="C1277" t="s">
        <v>43</v>
      </c>
      <c r="D1277" t="s">
        <v>889</v>
      </c>
      <c r="E1277">
        <v>18037</v>
      </c>
      <c r="F1277" t="s">
        <v>74</v>
      </c>
      <c r="G1277" t="s">
        <v>74</v>
      </c>
      <c r="H1277" t="s">
        <v>74</v>
      </c>
      <c r="I1277" t="s">
        <v>74</v>
      </c>
      <c r="J1277" t="s">
        <v>74</v>
      </c>
      <c r="K1277" t="s">
        <v>74</v>
      </c>
    </row>
    <row r="1278" spans="1:11" customFormat="1" x14ac:dyDescent="0.25">
      <c r="A1278" t="s">
        <v>6752</v>
      </c>
      <c r="B1278">
        <v>2023</v>
      </c>
      <c r="C1278" t="s">
        <v>187</v>
      </c>
      <c r="D1278" t="s">
        <v>889</v>
      </c>
      <c r="E1278">
        <v>168</v>
      </c>
      <c r="F1278" t="s">
        <v>74</v>
      </c>
      <c r="G1278" t="s">
        <v>74</v>
      </c>
      <c r="H1278" t="s">
        <v>74</v>
      </c>
      <c r="I1278" t="s">
        <v>74</v>
      </c>
      <c r="J1278" t="s">
        <v>74</v>
      </c>
      <c r="K1278" t="s">
        <v>74</v>
      </c>
    </row>
    <row r="1279" spans="1:11" customFormat="1" x14ac:dyDescent="0.25">
      <c r="A1279" t="s">
        <v>6753</v>
      </c>
      <c r="B1279">
        <v>2023</v>
      </c>
      <c r="C1279" t="s">
        <v>413</v>
      </c>
      <c r="D1279" t="s">
        <v>889</v>
      </c>
      <c r="E1279">
        <v>49120</v>
      </c>
      <c r="F1279" t="s">
        <v>74</v>
      </c>
      <c r="G1279" t="s">
        <v>74</v>
      </c>
      <c r="H1279" t="s">
        <v>74</v>
      </c>
      <c r="I1279" t="s">
        <v>74</v>
      </c>
      <c r="J1279" t="s">
        <v>74</v>
      </c>
      <c r="K1279" t="s">
        <v>74</v>
      </c>
    </row>
    <row r="1280" spans="1:11" customFormat="1" x14ac:dyDescent="0.25">
      <c r="A1280" t="s">
        <v>6754</v>
      </c>
      <c r="B1280">
        <v>2023</v>
      </c>
      <c r="C1280" t="s">
        <v>420</v>
      </c>
      <c r="D1280" t="s">
        <v>889</v>
      </c>
      <c r="E1280">
        <v>11533</v>
      </c>
      <c r="F1280" t="s">
        <v>74</v>
      </c>
      <c r="G1280" t="s">
        <v>74</v>
      </c>
      <c r="H1280" t="s">
        <v>74</v>
      </c>
      <c r="I1280" t="s">
        <v>74</v>
      </c>
      <c r="J1280" t="s">
        <v>74</v>
      </c>
      <c r="K1280" t="s">
        <v>74</v>
      </c>
    </row>
    <row r="1281" spans="1:11" customFormat="1" x14ac:dyDescent="0.25">
      <c r="A1281" t="s">
        <v>6755</v>
      </c>
      <c r="B1281">
        <v>2023</v>
      </c>
      <c r="C1281" t="s">
        <v>426</v>
      </c>
      <c r="D1281" t="s">
        <v>889</v>
      </c>
      <c r="E1281">
        <v>1246</v>
      </c>
      <c r="F1281" t="s">
        <v>74</v>
      </c>
      <c r="G1281" t="s">
        <v>74</v>
      </c>
      <c r="H1281" t="s">
        <v>74</v>
      </c>
      <c r="I1281" t="s">
        <v>74</v>
      </c>
      <c r="J1281" t="s">
        <v>74</v>
      </c>
      <c r="K1281" t="s">
        <v>74</v>
      </c>
    </row>
    <row r="1282" spans="1:11" customFormat="1" x14ac:dyDescent="0.25">
      <c r="A1282" t="s">
        <v>6756</v>
      </c>
      <c r="B1282">
        <v>2023</v>
      </c>
      <c r="C1282" t="s">
        <v>433</v>
      </c>
      <c r="D1282" t="s">
        <v>889</v>
      </c>
      <c r="E1282">
        <v>17</v>
      </c>
      <c r="F1282" t="s">
        <v>74</v>
      </c>
      <c r="G1282" t="s">
        <v>74</v>
      </c>
      <c r="H1282" t="s">
        <v>74</v>
      </c>
      <c r="I1282" t="s">
        <v>74</v>
      </c>
      <c r="J1282" t="s">
        <v>74</v>
      </c>
      <c r="K1282" t="s">
        <v>74</v>
      </c>
    </row>
  </sheetData>
  <autoFilter ref="A2:K1282" xr:uid="{00000000-0009-0000-0000-000011000000}"/>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1AD0-A9A2-4195-A35D-6178B0580E6D}">
  <sheetPr codeName="Sheet12"/>
  <dimension ref="A1:I1468"/>
  <sheetViews>
    <sheetView showGridLines="0" zoomScaleNormal="100" workbookViewId="0">
      <pane ySplit="2" topLeftCell="A3" activePane="bottomLeft" state="frozen"/>
      <selection pane="bottomLeft"/>
    </sheetView>
  </sheetViews>
  <sheetFormatPr defaultRowHeight="13.8" x14ac:dyDescent="0.25"/>
  <cols>
    <col min="1" max="1" width="7.5" customWidth="1"/>
    <col min="2" max="2" width="6.09765625" bestFit="1" customWidth="1"/>
    <col min="3" max="3" width="23.59765625" style="2" bestFit="1" customWidth="1"/>
    <col min="4" max="4" width="72.09765625" style="153" bestFit="1" customWidth="1"/>
    <col min="5" max="5" width="8.09765625" bestFit="1" customWidth="1"/>
    <col min="6" max="6" width="10.59765625" bestFit="1" customWidth="1"/>
    <col min="7" max="7" width="10.09765625" style="81" bestFit="1" customWidth="1"/>
    <col min="8" max="8" width="18.09765625" style="4" bestFit="1" customWidth="1"/>
    <col min="9" max="9" width="21.09765625" style="4" bestFit="1" customWidth="1"/>
  </cols>
  <sheetData>
    <row r="1" spans="1:9" s="296" customFormat="1" x14ac:dyDescent="0.25">
      <c r="A1" s="296">
        <v>1</v>
      </c>
      <c r="B1" s="296">
        <v>2</v>
      </c>
      <c r="C1" s="296">
        <v>3</v>
      </c>
      <c r="D1" s="329">
        <v>4</v>
      </c>
      <c r="E1" s="296">
        <v>5</v>
      </c>
      <c r="F1" s="296">
        <v>6</v>
      </c>
      <c r="G1" s="321">
        <v>7</v>
      </c>
      <c r="H1" s="330">
        <v>8</v>
      </c>
      <c r="I1" s="330">
        <v>9</v>
      </c>
    </row>
    <row r="2" spans="1:9" s="221" customFormat="1" ht="14.4" x14ac:dyDescent="0.25">
      <c r="A2" s="328" t="s">
        <v>346</v>
      </c>
      <c r="B2" s="328" t="s">
        <v>41</v>
      </c>
      <c r="C2" s="328" t="s">
        <v>6757</v>
      </c>
      <c r="D2" s="328" t="s">
        <v>6758</v>
      </c>
      <c r="E2" s="328" t="s">
        <v>6759</v>
      </c>
      <c r="F2" s="328" t="s">
        <v>940</v>
      </c>
      <c r="G2" s="328" t="s">
        <v>6760</v>
      </c>
      <c r="H2" s="328" t="s">
        <v>6761</v>
      </c>
      <c r="I2" s="328" t="s">
        <v>6762</v>
      </c>
    </row>
    <row r="3" spans="1:9" x14ac:dyDescent="0.25">
      <c r="A3" t="s">
        <v>6763</v>
      </c>
      <c r="B3">
        <v>2015</v>
      </c>
      <c r="C3" t="s">
        <v>124</v>
      </c>
      <c r="D3" t="s">
        <v>318</v>
      </c>
      <c r="E3" t="s">
        <v>74</v>
      </c>
      <c r="F3" t="s">
        <v>74</v>
      </c>
      <c r="G3">
        <v>3040</v>
      </c>
      <c r="H3" t="s">
        <v>74</v>
      </c>
      <c r="I3" t="s">
        <v>74</v>
      </c>
    </row>
    <row r="4" spans="1:9" x14ac:dyDescent="0.25">
      <c r="A4" t="s">
        <v>6764</v>
      </c>
      <c r="B4">
        <v>2016</v>
      </c>
      <c r="C4" t="s">
        <v>124</v>
      </c>
      <c r="D4" t="s">
        <v>318</v>
      </c>
      <c r="E4" t="s">
        <v>74</v>
      </c>
      <c r="F4" t="s">
        <v>74</v>
      </c>
      <c r="G4">
        <v>2575</v>
      </c>
      <c r="H4" t="s">
        <v>74</v>
      </c>
      <c r="I4">
        <v>-0.15296052631578949</v>
      </c>
    </row>
    <row r="5" spans="1:9" x14ac:dyDescent="0.25">
      <c r="A5" t="s">
        <v>6765</v>
      </c>
      <c r="B5">
        <v>2017</v>
      </c>
      <c r="C5" t="s">
        <v>124</v>
      </c>
      <c r="D5" t="s">
        <v>318</v>
      </c>
      <c r="E5" t="s">
        <v>74</v>
      </c>
      <c r="F5" t="s">
        <v>74</v>
      </c>
      <c r="G5" t="s">
        <v>74</v>
      </c>
      <c r="H5" t="s">
        <v>74</v>
      </c>
      <c r="I5" t="s">
        <v>74</v>
      </c>
    </row>
    <row r="6" spans="1:9" x14ac:dyDescent="0.25">
      <c r="A6" t="s">
        <v>6766</v>
      </c>
      <c r="B6">
        <v>2018</v>
      </c>
      <c r="C6" t="s">
        <v>124</v>
      </c>
      <c r="D6" t="s">
        <v>318</v>
      </c>
      <c r="E6" t="s">
        <v>74</v>
      </c>
      <c r="F6" t="s">
        <v>74</v>
      </c>
      <c r="G6">
        <v>4245</v>
      </c>
      <c r="H6" t="s">
        <v>74</v>
      </c>
      <c r="I6" t="s">
        <v>74</v>
      </c>
    </row>
    <row r="7" spans="1:9" x14ac:dyDescent="0.25">
      <c r="A7" t="s">
        <v>6767</v>
      </c>
      <c r="B7">
        <v>2019</v>
      </c>
      <c r="C7" t="s">
        <v>124</v>
      </c>
      <c r="D7" t="s">
        <v>318</v>
      </c>
      <c r="E7" t="s">
        <v>74</v>
      </c>
      <c r="F7" t="s">
        <v>74</v>
      </c>
      <c r="G7">
        <v>3200</v>
      </c>
      <c r="H7" t="s">
        <v>74</v>
      </c>
      <c r="I7">
        <v>-0.2461719670200235</v>
      </c>
    </row>
    <row r="8" spans="1:9" x14ac:dyDescent="0.25">
      <c r="A8" t="s">
        <v>6768</v>
      </c>
      <c r="B8">
        <v>2020</v>
      </c>
      <c r="C8" t="s">
        <v>124</v>
      </c>
      <c r="D8" t="s">
        <v>318</v>
      </c>
      <c r="E8" t="s">
        <v>74</v>
      </c>
      <c r="F8" t="s">
        <v>74</v>
      </c>
      <c r="G8">
        <v>4150</v>
      </c>
      <c r="H8" t="s">
        <v>74</v>
      </c>
      <c r="I8">
        <v>0.296875</v>
      </c>
    </row>
    <row r="9" spans="1:9" x14ac:dyDescent="0.25">
      <c r="A9" t="s">
        <v>6769</v>
      </c>
      <c r="B9">
        <v>2021</v>
      </c>
      <c r="C9" t="s">
        <v>124</v>
      </c>
      <c r="D9" t="s">
        <v>318</v>
      </c>
      <c r="E9" t="s">
        <v>74</v>
      </c>
      <c r="F9" t="s">
        <v>74</v>
      </c>
      <c r="G9" t="s">
        <v>74</v>
      </c>
      <c r="H9" t="s">
        <v>74</v>
      </c>
      <c r="I9" t="s">
        <v>74</v>
      </c>
    </row>
    <row r="10" spans="1:9" x14ac:dyDescent="0.25">
      <c r="A10" t="s">
        <v>6770</v>
      </c>
      <c r="B10">
        <v>2022</v>
      </c>
      <c r="C10" t="s">
        <v>124</v>
      </c>
      <c r="D10" t="s">
        <v>318</v>
      </c>
      <c r="E10" t="s">
        <v>74</v>
      </c>
      <c r="F10" t="s">
        <v>74</v>
      </c>
      <c r="G10">
        <v>7500</v>
      </c>
      <c r="H10" t="s">
        <v>74</v>
      </c>
      <c r="I10" t="s">
        <v>74</v>
      </c>
    </row>
    <row r="11" spans="1:9" x14ac:dyDescent="0.25">
      <c r="A11" t="s">
        <v>6771</v>
      </c>
      <c r="B11">
        <v>2023</v>
      </c>
      <c r="C11" t="s">
        <v>124</v>
      </c>
      <c r="D11" t="s">
        <v>318</v>
      </c>
      <c r="E11" t="s">
        <v>74</v>
      </c>
      <c r="F11" t="s">
        <v>74</v>
      </c>
      <c r="G11">
        <v>7435</v>
      </c>
      <c r="H11" t="s">
        <v>74</v>
      </c>
      <c r="I11">
        <v>-8.6666666666667114E-3</v>
      </c>
    </row>
    <row r="12" spans="1:9" x14ac:dyDescent="0.25">
      <c r="A12" t="s">
        <v>6065</v>
      </c>
      <c r="B12">
        <v>2015</v>
      </c>
      <c r="C12" t="s">
        <v>124</v>
      </c>
      <c r="D12" t="s">
        <v>354</v>
      </c>
      <c r="E12">
        <v>12330</v>
      </c>
      <c r="F12">
        <v>10801</v>
      </c>
      <c r="G12">
        <v>135</v>
      </c>
      <c r="H12">
        <v>4.3999999999999997E-2</v>
      </c>
      <c r="I12" t="s">
        <v>74</v>
      </c>
    </row>
    <row r="13" spans="1:9" x14ac:dyDescent="0.25">
      <c r="A13" t="s">
        <v>6193</v>
      </c>
      <c r="B13">
        <v>2016</v>
      </c>
      <c r="C13" t="s">
        <v>124</v>
      </c>
      <c r="D13" t="s">
        <v>354</v>
      </c>
      <c r="E13">
        <v>13261</v>
      </c>
      <c r="F13">
        <v>11631</v>
      </c>
      <c r="G13">
        <v>115</v>
      </c>
      <c r="H13">
        <v>4.3999999999999997E-2</v>
      </c>
      <c r="I13">
        <v>-0.14814814814814811</v>
      </c>
    </row>
    <row r="14" spans="1:9" x14ac:dyDescent="0.25">
      <c r="A14" t="s">
        <v>6321</v>
      </c>
      <c r="B14">
        <v>2017</v>
      </c>
      <c r="C14" t="s">
        <v>124</v>
      </c>
      <c r="D14" t="s">
        <v>354</v>
      </c>
      <c r="E14">
        <v>13958</v>
      </c>
      <c r="F14">
        <v>12272</v>
      </c>
      <c r="G14">
        <v>150</v>
      </c>
      <c r="H14" t="s">
        <v>74</v>
      </c>
      <c r="I14">
        <v>0.30434782608695649</v>
      </c>
    </row>
    <row r="15" spans="1:9" x14ac:dyDescent="0.25">
      <c r="A15" t="s">
        <v>353</v>
      </c>
      <c r="B15">
        <v>2018</v>
      </c>
      <c r="C15" t="s">
        <v>124</v>
      </c>
      <c r="D15" t="s">
        <v>354</v>
      </c>
      <c r="E15">
        <v>14805</v>
      </c>
      <c r="F15">
        <v>12324</v>
      </c>
      <c r="G15">
        <v>160</v>
      </c>
      <c r="H15">
        <v>3.7999999999999999E-2</v>
      </c>
      <c r="I15">
        <v>6.6666666666666652E-2</v>
      </c>
    </row>
    <row r="16" spans="1:9" x14ac:dyDescent="0.25">
      <c r="A16" t="s">
        <v>439</v>
      </c>
      <c r="B16">
        <v>2019</v>
      </c>
      <c r="C16" t="s">
        <v>124</v>
      </c>
      <c r="D16" t="s">
        <v>354</v>
      </c>
      <c r="E16">
        <v>15513</v>
      </c>
      <c r="F16">
        <v>13546</v>
      </c>
      <c r="G16">
        <v>115</v>
      </c>
      <c r="H16">
        <v>3.6999999999999998E-2</v>
      </c>
      <c r="I16">
        <v>-0.28125</v>
      </c>
    </row>
    <row r="17" spans="1:9" x14ac:dyDescent="0.25">
      <c r="A17" t="s">
        <v>511</v>
      </c>
      <c r="B17">
        <v>2020</v>
      </c>
      <c r="C17" t="s">
        <v>124</v>
      </c>
      <c r="D17" t="s">
        <v>354</v>
      </c>
      <c r="E17">
        <v>15902</v>
      </c>
      <c r="F17">
        <v>14407</v>
      </c>
      <c r="G17">
        <v>290</v>
      </c>
      <c r="H17">
        <v>7.0000000000000007E-2</v>
      </c>
      <c r="I17">
        <v>1.5217391304347829</v>
      </c>
    </row>
    <row r="18" spans="1:9" x14ac:dyDescent="0.25">
      <c r="A18" t="s">
        <v>583</v>
      </c>
      <c r="B18">
        <v>2021</v>
      </c>
      <c r="C18" t="s">
        <v>124</v>
      </c>
      <c r="D18" t="s">
        <v>354</v>
      </c>
      <c r="E18">
        <v>16498</v>
      </c>
      <c r="F18">
        <v>15159</v>
      </c>
      <c r="G18">
        <v>455</v>
      </c>
      <c r="H18" t="s">
        <v>74</v>
      </c>
      <c r="I18">
        <v>0.56896551724137923</v>
      </c>
    </row>
    <row r="19" spans="1:9" x14ac:dyDescent="0.25">
      <c r="A19" t="s">
        <v>655</v>
      </c>
      <c r="B19">
        <v>2022</v>
      </c>
      <c r="C19" t="s">
        <v>124</v>
      </c>
      <c r="D19" t="s">
        <v>354</v>
      </c>
      <c r="E19">
        <v>17251</v>
      </c>
      <c r="F19">
        <v>15511</v>
      </c>
      <c r="G19">
        <v>440</v>
      </c>
      <c r="H19">
        <v>5.8000000000000003E-2</v>
      </c>
      <c r="I19">
        <v>-3.2967032967032961E-2</v>
      </c>
    </row>
    <row r="20" spans="1:9" x14ac:dyDescent="0.25">
      <c r="A20" t="s">
        <v>727</v>
      </c>
      <c r="B20">
        <v>2023</v>
      </c>
      <c r="C20" t="s">
        <v>124</v>
      </c>
      <c r="D20" t="s">
        <v>354</v>
      </c>
      <c r="E20">
        <v>18166</v>
      </c>
      <c r="F20">
        <v>16094</v>
      </c>
      <c r="G20">
        <v>525</v>
      </c>
      <c r="H20">
        <v>7.0000000000000007E-2</v>
      </c>
      <c r="I20">
        <v>0.19318181818181809</v>
      </c>
    </row>
    <row r="21" spans="1:9" x14ac:dyDescent="0.25">
      <c r="A21" t="s">
        <v>6772</v>
      </c>
      <c r="B21">
        <v>2015</v>
      </c>
      <c r="C21" t="s">
        <v>124</v>
      </c>
      <c r="D21" t="s">
        <v>325</v>
      </c>
      <c r="E21" t="s">
        <v>74</v>
      </c>
      <c r="F21" t="s">
        <v>74</v>
      </c>
      <c r="G21" t="s">
        <v>74</v>
      </c>
      <c r="H21" t="s">
        <v>74</v>
      </c>
      <c r="I21" t="s">
        <v>74</v>
      </c>
    </row>
    <row r="22" spans="1:9" x14ac:dyDescent="0.25">
      <c r="A22" t="s">
        <v>6773</v>
      </c>
      <c r="B22">
        <v>2016</v>
      </c>
      <c r="C22" t="s">
        <v>124</v>
      </c>
      <c r="D22" t="s">
        <v>325</v>
      </c>
      <c r="E22" t="s">
        <v>74</v>
      </c>
      <c r="F22" t="s">
        <v>74</v>
      </c>
      <c r="G22" t="s">
        <v>74</v>
      </c>
      <c r="H22" t="s">
        <v>74</v>
      </c>
      <c r="I22" t="s">
        <v>74</v>
      </c>
    </row>
    <row r="23" spans="1:9" x14ac:dyDescent="0.25">
      <c r="A23" t="s">
        <v>6774</v>
      </c>
      <c r="B23">
        <v>2017</v>
      </c>
      <c r="C23" t="s">
        <v>124</v>
      </c>
      <c r="D23" t="s">
        <v>325</v>
      </c>
      <c r="E23" t="s">
        <v>74</v>
      </c>
      <c r="F23" t="s">
        <v>74</v>
      </c>
      <c r="G23" t="s">
        <v>74</v>
      </c>
      <c r="H23" t="s">
        <v>74</v>
      </c>
      <c r="I23" t="s">
        <v>74</v>
      </c>
    </row>
    <row r="24" spans="1:9" x14ac:dyDescent="0.25">
      <c r="A24" t="s">
        <v>6775</v>
      </c>
      <c r="B24">
        <v>2018</v>
      </c>
      <c r="C24" t="s">
        <v>124</v>
      </c>
      <c r="D24" t="s">
        <v>325</v>
      </c>
      <c r="E24" t="s">
        <v>74</v>
      </c>
      <c r="F24" t="s">
        <v>74</v>
      </c>
      <c r="G24" t="s">
        <v>74</v>
      </c>
      <c r="H24" t="s">
        <v>74</v>
      </c>
      <c r="I24" t="s">
        <v>74</v>
      </c>
    </row>
    <row r="25" spans="1:9" x14ac:dyDescent="0.25">
      <c r="A25" t="s">
        <v>6776</v>
      </c>
      <c r="B25">
        <v>2019</v>
      </c>
      <c r="C25" t="s">
        <v>124</v>
      </c>
      <c r="D25" t="s">
        <v>325</v>
      </c>
      <c r="E25" t="s">
        <v>74</v>
      </c>
      <c r="F25" t="s">
        <v>74</v>
      </c>
      <c r="G25" t="s">
        <v>74</v>
      </c>
      <c r="H25" t="s">
        <v>74</v>
      </c>
      <c r="I25" t="s">
        <v>74</v>
      </c>
    </row>
    <row r="26" spans="1:9" x14ac:dyDescent="0.25">
      <c r="A26" t="s">
        <v>6777</v>
      </c>
      <c r="B26">
        <v>2020</v>
      </c>
      <c r="C26" t="s">
        <v>124</v>
      </c>
      <c r="D26" t="s">
        <v>325</v>
      </c>
      <c r="E26" t="s">
        <v>74</v>
      </c>
      <c r="F26" t="s">
        <v>74</v>
      </c>
      <c r="G26" t="s">
        <v>74</v>
      </c>
      <c r="H26" t="s">
        <v>74</v>
      </c>
      <c r="I26" t="s">
        <v>74</v>
      </c>
    </row>
    <row r="27" spans="1:9" x14ac:dyDescent="0.25">
      <c r="A27" t="s">
        <v>6778</v>
      </c>
      <c r="B27">
        <v>2021</v>
      </c>
      <c r="C27" t="s">
        <v>124</v>
      </c>
      <c r="D27" t="s">
        <v>325</v>
      </c>
      <c r="E27" t="s">
        <v>74</v>
      </c>
      <c r="F27" t="s">
        <v>74</v>
      </c>
      <c r="G27" t="s">
        <v>74</v>
      </c>
      <c r="H27" t="s">
        <v>74</v>
      </c>
      <c r="I27" t="s">
        <v>74</v>
      </c>
    </row>
    <row r="28" spans="1:9" x14ac:dyDescent="0.25">
      <c r="A28" t="s">
        <v>6779</v>
      </c>
      <c r="B28">
        <v>2022</v>
      </c>
      <c r="C28" t="s">
        <v>124</v>
      </c>
      <c r="D28" t="s">
        <v>325</v>
      </c>
      <c r="E28" t="s">
        <v>74</v>
      </c>
      <c r="F28" t="s">
        <v>74</v>
      </c>
      <c r="G28" t="s">
        <v>74</v>
      </c>
      <c r="H28" t="s">
        <v>74</v>
      </c>
      <c r="I28" t="s">
        <v>74</v>
      </c>
    </row>
    <row r="29" spans="1:9" x14ac:dyDescent="0.25">
      <c r="A29" t="s">
        <v>6780</v>
      </c>
      <c r="B29">
        <v>2023</v>
      </c>
      <c r="C29" t="s">
        <v>124</v>
      </c>
      <c r="D29" t="s">
        <v>325</v>
      </c>
      <c r="E29" t="s">
        <v>74</v>
      </c>
      <c r="F29" t="s">
        <v>74</v>
      </c>
      <c r="G29" t="s">
        <v>74</v>
      </c>
      <c r="H29" t="s">
        <v>74</v>
      </c>
      <c r="I29" t="s">
        <v>74</v>
      </c>
    </row>
    <row r="30" spans="1:9" x14ac:dyDescent="0.25">
      <c r="A30" t="s">
        <v>6781</v>
      </c>
      <c r="B30">
        <v>2015</v>
      </c>
      <c r="C30" t="s">
        <v>124</v>
      </c>
      <c r="D30" t="s">
        <v>6782</v>
      </c>
      <c r="E30" t="s">
        <v>74</v>
      </c>
      <c r="F30" t="s">
        <v>74</v>
      </c>
      <c r="G30">
        <v>475</v>
      </c>
      <c r="H30">
        <v>0.156</v>
      </c>
      <c r="I30" t="s">
        <v>74</v>
      </c>
    </row>
    <row r="31" spans="1:9" x14ac:dyDescent="0.25">
      <c r="A31" t="s">
        <v>6783</v>
      </c>
      <c r="B31">
        <v>2016</v>
      </c>
      <c r="C31" t="s">
        <v>124</v>
      </c>
      <c r="D31" t="s">
        <v>6782</v>
      </c>
      <c r="E31" t="s">
        <v>74</v>
      </c>
      <c r="F31" t="s">
        <v>74</v>
      </c>
      <c r="G31">
        <v>305</v>
      </c>
      <c r="H31">
        <v>0.11899999999999999</v>
      </c>
      <c r="I31">
        <v>-0.35789473684210532</v>
      </c>
    </row>
    <row r="32" spans="1:9" x14ac:dyDescent="0.25">
      <c r="A32" t="s">
        <v>6784</v>
      </c>
      <c r="B32">
        <v>2017</v>
      </c>
      <c r="C32" t="s">
        <v>124</v>
      </c>
      <c r="D32" t="s">
        <v>6782</v>
      </c>
      <c r="E32" t="s">
        <v>74</v>
      </c>
      <c r="F32" t="s">
        <v>74</v>
      </c>
      <c r="G32">
        <v>335</v>
      </c>
      <c r="H32" t="s">
        <v>74</v>
      </c>
      <c r="I32">
        <v>9.8360655737705027E-2</v>
      </c>
    </row>
    <row r="33" spans="1:9" x14ac:dyDescent="0.25">
      <c r="A33" t="s">
        <v>6785</v>
      </c>
      <c r="B33">
        <v>2018</v>
      </c>
      <c r="C33" t="s">
        <v>124</v>
      </c>
      <c r="D33" t="s">
        <v>6782</v>
      </c>
      <c r="E33" t="s">
        <v>74</v>
      </c>
      <c r="F33" t="s">
        <v>74</v>
      </c>
      <c r="G33">
        <v>480</v>
      </c>
      <c r="H33">
        <v>0.114</v>
      </c>
      <c r="I33">
        <v>0.43283582089552231</v>
      </c>
    </row>
    <row r="34" spans="1:9" x14ac:dyDescent="0.25">
      <c r="A34" t="s">
        <v>6786</v>
      </c>
      <c r="B34">
        <v>2019</v>
      </c>
      <c r="C34" t="s">
        <v>124</v>
      </c>
      <c r="D34" t="s">
        <v>6782</v>
      </c>
      <c r="E34" t="s">
        <v>74</v>
      </c>
      <c r="F34" t="s">
        <v>74</v>
      </c>
      <c r="G34">
        <v>300</v>
      </c>
      <c r="H34">
        <v>9.4E-2</v>
      </c>
      <c r="I34">
        <v>-0.375</v>
      </c>
    </row>
    <row r="35" spans="1:9" x14ac:dyDescent="0.25">
      <c r="A35" t="s">
        <v>6787</v>
      </c>
      <c r="B35">
        <v>2020</v>
      </c>
      <c r="C35" t="s">
        <v>124</v>
      </c>
      <c r="D35" t="s">
        <v>6782</v>
      </c>
      <c r="E35" t="s">
        <v>74</v>
      </c>
      <c r="F35" t="s">
        <v>74</v>
      </c>
      <c r="G35">
        <v>490</v>
      </c>
      <c r="H35">
        <v>0.11799999999999999</v>
      </c>
      <c r="I35">
        <v>0.6333333333333333</v>
      </c>
    </row>
    <row r="36" spans="1:9" x14ac:dyDescent="0.25">
      <c r="A36" t="s">
        <v>6788</v>
      </c>
      <c r="B36">
        <v>2021</v>
      </c>
      <c r="C36" t="s">
        <v>124</v>
      </c>
      <c r="D36" t="s">
        <v>6782</v>
      </c>
      <c r="E36" t="s">
        <v>74</v>
      </c>
      <c r="F36" t="s">
        <v>74</v>
      </c>
      <c r="G36">
        <v>890</v>
      </c>
      <c r="H36" t="s">
        <v>74</v>
      </c>
      <c r="I36">
        <v>0.81632653061224492</v>
      </c>
    </row>
    <row r="37" spans="1:9" x14ac:dyDescent="0.25">
      <c r="A37" t="s">
        <v>6789</v>
      </c>
      <c r="B37">
        <v>2022</v>
      </c>
      <c r="C37" t="s">
        <v>124</v>
      </c>
      <c r="D37" t="s">
        <v>6782</v>
      </c>
      <c r="E37" t="s">
        <v>74</v>
      </c>
      <c r="F37" t="s">
        <v>74</v>
      </c>
      <c r="G37">
        <v>825</v>
      </c>
      <c r="H37">
        <v>0.11</v>
      </c>
      <c r="I37">
        <v>-7.3033707865168496E-2</v>
      </c>
    </row>
    <row r="38" spans="1:9" x14ac:dyDescent="0.25">
      <c r="A38" t="s">
        <v>6790</v>
      </c>
      <c r="B38">
        <v>2023</v>
      </c>
      <c r="C38" t="s">
        <v>124</v>
      </c>
      <c r="D38" t="s">
        <v>6782</v>
      </c>
      <c r="E38" t="s">
        <v>74</v>
      </c>
      <c r="F38" t="s">
        <v>74</v>
      </c>
      <c r="G38">
        <v>955</v>
      </c>
      <c r="H38">
        <v>0.128</v>
      </c>
      <c r="I38">
        <v>0.15757575757575751</v>
      </c>
    </row>
    <row r="39" spans="1:9" x14ac:dyDescent="0.25">
      <c r="A39" t="s">
        <v>6079</v>
      </c>
      <c r="B39">
        <v>2015</v>
      </c>
      <c r="C39" t="s">
        <v>124</v>
      </c>
      <c r="D39" t="s">
        <v>356</v>
      </c>
      <c r="E39">
        <v>414</v>
      </c>
      <c r="F39">
        <v>377</v>
      </c>
      <c r="G39" t="s">
        <v>74</v>
      </c>
      <c r="H39" t="s">
        <v>74</v>
      </c>
      <c r="I39" t="s">
        <v>74</v>
      </c>
    </row>
    <row r="40" spans="1:9" x14ac:dyDescent="0.25">
      <c r="A40" t="s">
        <v>6207</v>
      </c>
      <c r="B40">
        <v>2016</v>
      </c>
      <c r="C40" t="s">
        <v>124</v>
      </c>
      <c r="D40" t="s">
        <v>356</v>
      </c>
      <c r="E40">
        <v>449</v>
      </c>
      <c r="F40">
        <v>427</v>
      </c>
      <c r="G40" t="s">
        <v>74</v>
      </c>
      <c r="H40" t="s">
        <v>74</v>
      </c>
      <c r="I40" t="s">
        <v>74</v>
      </c>
    </row>
    <row r="41" spans="1:9" x14ac:dyDescent="0.25">
      <c r="A41" t="s">
        <v>6335</v>
      </c>
      <c r="B41">
        <v>2017</v>
      </c>
      <c r="C41" t="s">
        <v>124</v>
      </c>
      <c r="D41" t="s">
        <v>356</v>
      </c>
      <c r="E41">
        <v>481</v>
      </c>
      <c r="F41">
        <v>462</v>
      </c>
      <c r="G41" t="s">
        <v>74</v>
      </c>
      <c r="H41" t="s">
        <v>74</v>
      </c>
      <c r="I41" t="s">
        <v>74</v>
      </c>
    </row>
    <row r="42" spans="1:9" x14ac:dyDescent="0.25">
      <c r="A42" t="s">
        <v>355</v>
      </c>
      <c r="B42">
        <v>2018</v>
      </c>
      <c r="C42" t="s">
        <v>124</v>
      </c>
      <c r="D42" t="s">
        <v>356</v>
      </c>
      <c r="E42">
        <v>529</v>
      </c>
      <c r="F42">
        <v>504</v>
      </c>
      <c r="G42" t="s">
        <v>6791</v>
      </c>
      <c r="H42" t="s">
        <v>6791</v>
      </c>
      <c r="I42" t="s">
        <v>74</v>
      </c>
    </row>
    <row r="43" spans="1:9" x14ac:dyDescent="0.25">
      <c r="A43" t="s">
        <v>440</v>
      </c>
      <c r="B43">
        <v>2019</v>
      </c>
      <c r="C43" t="s">
        <v>124</v>
      </c>
      <c r="D43" t="s">
        <v>356</v>
      </c>
      <c r="E43">
        <v>571</v>
      </c>
      <c r="F43">
        <v>549</v>
      </c>
      <c r="G43" t="s">
        <v>6791</v>
      </c>
      <c r="H43" t="s">
        <v>6791</v>
      </c>
      <c r="I43" t="s">
        <v>74</v>
      </c>
    </row>
    <row r="44" spans="1:9" x14ac:dyDescent="0.25">
      <c r="A44" t="s">
        <v>512</v>
      </c>
      <c r="B44">
        <v>2020</v>
      </c>
      <c r="C44" t="s">
        <v>124</v>
      </c>
      <c r="D44" t="s">
        <v>356</v>
      </c>
      <c r="E44">
        <v>602</v>
      </c>
      <c r="F44">
        <v>568</v>
      </c>
      <c r="G44">
        <v>30</v>
      </c>
      <c r="H44">
        <v>7.0000000000000001E-3</v>
      </c>
      <c r="I44" t="s">
        <v>74</v>
      </c>
    </row>
    <row r="45" spans="1:9" x14ac:dyDescent="0.25">
      <c r="A45" t="s">
        <v>584</v>
      </c>
      <c r="B45">
        <v>2021</v>
      </c>
      <c r="C45" t="s">
        <v>124</v>
      </c>
      <c r="D45" t="s">
        <v>356</v>
      </c>
      <c r="E45">
        <v>633</v>
      </c>
      <c r="F45">
        <v>599</v>
      </c>
      <c r="G45" t="s">
        <v>6791</v>
      </c>
      <c r="H45" t="s">
        <v>6791</v>
      </c>
      <c r="I45" t="s">
        <v>74</v>
      </c>
    </row>
    <row r="46" spans="1:9" x14ac:dyDescent="0.25">
      <c r="A46" t="s">
        <v>656</v>
      </c>
      <c r="B46">
        <v>2022</v>
      </c>
      <c r="C46" t="s">
        <v>124</v>
      </c>
      <c r="D46" t="s">
        <v>356</v>
      </c>
      <c r="E46">
        <v>674</v>
      </c>
      <c r="F46">
        <v>613</v>
      </c>
      <c r="G46" t="s">
        <v>74</v>
      </c>
      <c r="H46" t="s">
        <v>74</v>
      </c>
      <c r="I46" t="s">
        <v>74</v>
      </c>
    </row>
    <row r="47" spans="1:9" x14ac:dyDescent="0.25">
      <c r="A47" t="s">
        <v>728</v>
      </c>
      <c r="B47">
        <v>2023</v>
      </c>
      <c r="C47" t="s">
        <v>124</v>
      </c>
      <c r="D47" t="s">
        <v>356</v>
      </c>
      <c r="E47">
        <v>722</v>
      </c>
      <c r="F47">
        <v>680</v>
      </c>
      <c r="G47" t="s">
        <v>6791</v>
      </c>
      <c r="H47" t="s">
        <v>6791</v>
      </c>
      <c r="I47" t="s">
        <v>74</v>
      </c>
    </row>
    <row r="48" spans="1:9" x14ac:dyDescent="0.25">
      <c r="A48" t="s">
        <v>6792</v>
      </c>
      <c r="B48">
        <v>2015</v>
      </c>
      <c r="C48" t="s">
        <v>124</v>
      </c>
      <c r="D48" t="s">
        <v>6793</v>
      </c>
      <c r="E48" t="s">
        <v>74</v>
      </c>
      <c r="F48" t="s">
        <v>74</v>
      </c>
      <c r="G48" t="s">
        <v>74</v>
      </c>
      <c r="H48" t="s">
        <v>74</v>
      </c>
      <c r="I48" t="s">
        <v>74</v>
      </c>
    </row>
    <row r="49" spans="1:9" x14ac:dyDescent="0.25">
      <c r="A49" t="s">
        <v>6794</v>
      </c>
      <c r="B49">
        <v>2016</v>
      </c>
      <c r="C49" t="s">
        <v>124</v>
      </c>
      <c r="D49" t="s">
        <v>6793</v>
      </c>
      <c r="E49" t="s">
        <v>74</v>
      </c>
      <c r="F49" t="s">
        <v>74</v>
      </c>
      <c r="G49" t="s">
        <v>74</v>
      </c>
      <c r="H49" t="s">
        <v>74</v>
      </c>
      <c r="I49" t="s">
        <v>74</v>
      </c>
    </row>
    <row r="50" spans="1:9" x14ac:dyDescent="0.25">
      <c r="A50" t="s">
        <v>6795</v>
      </c>
      <c r="B50">
        <v>2017</v>
      </c>
      <c r="C50" t="s">
        <v>124</v>
      </c>
      <c r="D50" t="s">
        <v>6793</v>
      </c>
      <c r="E50" t="s">
        <v>74</v>
      </c>
      <c r="F50" t="s">
        <v>74</v>
      </c>
      <c r="G50" t="s">
        <v>74</v>
      </c>
      <c r="H50" t="s">
        <v>74</v>
      </c>
      <c r="I50" t="s">
        <v>74</v>
      </c>
    </row>
    <row r="51" spans="1:9" x14ac:dyDescent="0.25">
      <c r="A51" t="s">
        <v>6796</v>
      </c>
      <c r="B51">
        <v>2018</v>
      </c>
      <c r="C51" t="s">
        <v>124</v>
      </c>
      <c r="D51" t="s">
        <v>6793</v>
      </c>
      <c r="E51" t="s">
        <v>74</v>
      </c>
      <c r="F51" t="s">
        <v>74</v>
      </c>
      <c r="G51">
        <v>15</v>
      </c>
      <c r="H51">
        <v>3.0000000000000001E-3</v>
      </c>
      <c r="I51" t="s">
        <v>74</v>
      </c>
    </row>
    <row r="52" spans="1:9" x14ac:dyDescent="0.25">
      <c r="A52" t="s">
        <v>6797</v>
      </c>
      <c r="B52">
        <v>2019</v>
      </c>
      <c r="C52" t="s">
        <v>124</v>
      </c>
      <c r="D52" t="s">
        <v>6793</v>
      </c>
      <c r="E52" t="s">
        <v>74</v>
      </c>
      <c r="F52" t="s">
        <v>74</v>
      </c>
      <c r="G52" t="s">
        <v>74</v>
      </c>
      <c r="H52" t="s">
        <v>74</v>
      </c>
      <c r="I52" t="s">
        <v>74</v>
      </c>
    </row>
    <row r="53" spans="1:9" x14ac:dyDescent="0.25">
      <c r="A53" t="s">
        <v>6798</v>
      </c>
      <c r="B53">
        <v>2020</v>
      </c>
      <c r="C53" t="s">
        <v>124</v>
      </c>
      <c r="D53" t="s">
        <v>6793</v>
      </c>
      <c r="E53" t="s">
        <v>74</v>
      </c>
      <c r="F53" t="s">
        <v>74</v>
      </c>
      <c r="G53" t="s">
        <v>74</v>
      </c>
      <c r="H53" t="s">
        <v>74</v>
      </c>
      <c r="I53" t="s">
        <v>74</v>
      </c>
    </row>
    <row r="54" spans="1:9" x14ac:dyDescent="0.25">
      <c r="A54" t="s">
        <v>6799</v>
      </c>
      <c r="B54">
        <v>2021</v>
      </c>
      <c r="C54" t="s">
        <v>124</v>
      </c>
      <c r="D54" t="s">
        <v>6793</v>
      </c>
      <c r="E54" t="s">
        <v>74</v>
      </c>
      <c r="F54" t="s">
        <v>74</v>
      </c>
      <c r="G54" t="s">
        <v>6791</v>
      </c>
      <c r="H54" t="s">
        <v>6791</v>
      </c>
      <c r="I54" t="s">
        <v>74</v>
      </c>
    </row>
    <row r="55" spans="1:9" x14ac:dyDescent="0.25">
      <c r="A55" t="s">
        <v>6800</v>
      </c>
      <c r="B55">
        <v>2022</v>
      </c>
      <c r="C55" t="s">
        <v>124</v>
      </c>
      <c r="D55" t="s">
        <v>6793</v>
      </c>
      <c r="E55" t="s">
        <v>74</v>
      </c>
      <c r="F55" t="s">
        <v>74</v>
      </c>
      <c r="G55" t="s">
        <v>74</v>
      </c>
      <c r="H55" t="s">
        <v>74</v>
      </c>
      <c r="I55" t="s">
        <v>74</v>
      </c>
    </row>
    <row r="56" spans="1:9" x14ac:dyDescent="0.25">
      <c r="A56" t="s">
        <v>6801</v>
      </c>
      <c r="B56">
        <v>2023</v>
      </c>
      <c r="C56" t="s">
        <v>124</v>
      </c>
      <c r="D56" t="s">
        <v>6793</v>
      </c>
      <c r="E56" t="s">
        <v>74</v>
      </c>
      <c r="F56" t="s">
        <v>74</v>
      </c>
      <c r="G56" t="s">
        <v>74</v>
      </c>
      <c r="H56" t="s">
        <v>74</v>
      </c>
      <c r="I56" t="s">
        <v>74</v>
      </c>
    </row>
    <row r="57" spans="1:9" x14ac:dyDescent="0.25">
      <c r="A57" t="s">
        <v>6092</v>
      </c>
      <c r="B57">
        <v>2015</v>
      </c>
      <c r="C57" t="s">
        <v>124</v>
      </c>
      <c r="D57" t="s">
        <v>95</v>
      </c>
      <c r="E57">
        <v>2036</v>
      </c>
      <c r="F57">
        <v>1919</v>
      </c>
      <c r="G57" t="s">
        <v>6791</v>
      </c>
      <c r="H57" t="s">
        <v>6791</v>
      </c>
      <c r="I57" t="s">
        <v>74</v>
      </c>
    </row>
    <row r="58" spans="1:9" x14ac:dyDescent="0.25">
      <c r="A58" t="s">
        <v>6220</v>
      </c>
      <c r="B58">
        <v>2016</v>
      </c>
      <c r="C58" t="s">
        <v>124</v>
      </c>
      <c r="D58" t="s">
        <v>95</v>
      </c>
      <c r="E58">
        <v>2072</v>
      </c>
      <c r="F58">
        <v>1907</v>
      </c>
      <c r="G58">
        <v>15</v>
      </c>
      <c r="H58">
        <v>5.0000000000000001E-3</v>
      </c>
      <c r="I58" t="s">
        <v>74</v>
      </c>
    </row>
    <row r="59" spans="1:9" x14ac:dyDescent="0.25">
      <c r="A59" t="s">
        <v>6348</v>
      </c>
      <c r="B59">
        <v>2017</v>
      </c>
      <c r="C59" t="s">
        <v>124</v>
      </c>
      <c r="D59" t="s">
        <v>95</v>
      </c>
      <c r="E59">
        <v>2145</v>
      </c>
      <c r="F59">
        <v>1962</v>
      </c>
      <c r="G59" t="s">
        <v>74</v>
      </c>
      <c r="H59" t="s">
        <v>74</v>
      </c>
      <c r="I59" t="s">
        <v>74</v>
      </c>
    </row>
    <row r="60" spans="1:9" x14ac:dyDescent="0.25">
      <c r="A60" t="s">
        <v>357</v>
      </c>
      <c r="B60">
        <v>2018</v>
      </c>
      <c r="C60" t="s">
        <v>124</v>
      </c>
      <c r="D60" t="s">
        <v>95</v>
      </c>
      <c r="E60">
        <v>2209</v>
      </c>
      <c r="F60">
        <v>2025</v>
      </c>
      <c r="G60" t="s">
        <v>6791</v>
      </c>
      <c r="H60" t="s">
        <v>6791</v>
      </c>
      <c r="I60" t="s">
        <v>74</v>
      </c>
    </row>
    <row r="61" spans="1:9" x14ac:dyDescent="0.25">
      <c r="A61" t="s">
        <v>441</v>
      </c>
      <c r="B61">
        <v>2019</v>
      </c>
      <c r="C61" t="s">
        <v>124</v>
      </c>
      <c r="D61" t="s">
        <v>95</v>
      </c>
      <c r="E61">
        <v>2260</v>
      </c>
      <c r="F61">
        <v>2235</v>
      </c>
      <c r="G61" t="s">
        <v>74</v>
      </c>
      <c r="H61" t="s">
        <v>74</v>
      </c>
      <c r="I61" t="s">
        <v>74</v>
      </c>
    </row>
    <row r="62" spans="1:9" x14ac:dyDescent="0.25">
      <c r="A62" t="s">
        <v>513</v>
      </c>
      <c r="B62">
        <v>2020</v>
      </c>
      <c r="C62" t="s">
        <v>124</v>
      </c>
      <c r="D62" t="s">
        <v>95</v>
      </c>
      <c r="E62">
        <v>2294</v>
      </c>
      <c r="F62">
        <v>2227</v>
      </c>
      <c r="G62">
        <v>20</v>
      </c>
      <c r="H62">
        <v>4.0000000000000001E-3</v>
      </c>
      <c r="I62" t="s">
        <v>74</v>
      </c>
    </row>
    <row r="63" spans="1:9" x14ac:dyDescent="0.25">
      <c r="A63" t="s">
        <v>585</v>
      </c>
      <c r="B63">
        <v>2021</v>
      </c>
      <c r="C63" t="s">
        <v>124</v>
      </c>
      <c r="D63" t="s">
        <v>95</v>
      </c>
      <c r="E63">
        <v>2303</v>
      </c>
      <c r="F63">
        <v>2284</v>
      </c>
      <c r="G63" t="s">
        <v>6791</v>
      </c>
      <c r="H63" t="s">
        <v>6791</v>
      </c>
      <c r="I63" t="s">
        <v>74</v>
      </c>
    </row>
    <row r="64" spans="1:9" x14ac:dyDescent="0.25">
      <c r="A64" t="s">
        <v>657</v>
      </c>
      <c r="B64">
        <v>2022</v>
      </c>
      <c r="C64" t="s">
        <v>124</v>
      </c>
      <c r="D64" t="s">
        <v>95</v>
      </c>
      <c r="E64">
        <v>2356</v>
      </c>
      <c r="F64">
        <v>2296</v>
      </c>
      <c r="G64">
        <v>70</v>
      </c>
      <c r="H64">
        <v>8.9999999999999993E-3</v>
      </c>
      <c r="I64" t="s">
        <v>74</v>
      </c>
    </row>
    <row r="65" spans="1:9" x14ac:dyDescent="0.25">
      <c r="A65" t="s">
        <v>729</v>
      </c>
      <c r="B65">
        <v>2023</v>
      </c>
      <c r="C65" t="s">
        <v>124</v>
      </c>
      <c r="D65" t="s">
        <v>95</v>
      </c>
      <c r="E65">
        <v>2429</v>
      </c>
      <c r="F65">
        <v>2380</v>
      </c>
      <c r="G65">
        <v>85</v>
      </c>
      <c r="H65">
        <v>1.2E-2</v>
      </c>
      <c r="I65">
        <v>0.21428571428571419</v>
      </c>
    </row>
    <row r="66" spans="1:9" x14ac:dyDescent="0.25">
      <c r="A66" t="s">
        <v>6802</v>
      </c>
      <c r="B66">
        <v>2015</v>
      </c>
      <c r="C66" t="s">
        <v>124</v>
      </c>
      <c r="D66" t="s">
        <v>328</v>
      </c>
      <c r="E66" t="s">
        <v>74</v>
      </c>
      <c r="F66" t="s">
        <v>74</v>
      </c>
      <c r="G66" t="s">
        <v>74</v>
      </c>
      <c r="H66" t="s">
        <v>74</v>
      </c>
      <c r="I66" t="s">
        <v>74</v>
      </c>
    </row>
    <row r="67" spans="1:9" x14ac:dyDescent="0.25">
      <c r="A67" t="s">
        <v>6803</v>
      </c>
      <c r="B67">
        <v>2016</v>
      </c>
      <c r="C67" t="s">
        <v>124</v>
      </c>
      <c r="D67" t="s">
        <v>328</v>
      </c>
      <c r="E67" t="s">
        <v>74</v>
      </c>
      <c r="F67" t="s">
        <v>74</v>
      </c>
      <c r="G67" t="s">
        <v>74</v>
      </c>
      <c r="H67" t="s">
        <v>74</v>
      </c>
      <c r="I67" t="s">
        <v>74</v>
      </c>
    </row>
    <row r="68" spans="1:9" x14ac:dyDescent="0.25">
      <c r="A68" t="s">
        <v>6804</v>
      </c>
      <c r="B68">
        <v>2017</v>
      </c>
      <c r="C68" t="s">
        <v>124</v>
      </c>
      <c r="D68" t="s">
        <v>328</v>
      </c>
      <c r="E68" t="s">
        <v>74</v>
      </c>
      <c r="F68" t="s">
        <v>74</v>
      </c>
      <c r="G68" t="s">
        <v>74</v>
      </c>
      <c r="H68" t="s">
        <v>74</v>
      </c>
      <c r="I68" t="s">
        <v>74</v>
      </c>
    </row>
    <row r="69" spans="1:9" x14ac:dyDescent="0.25">
      <c r="A69" t="s">
        <v>6805</v>
      </c>
      <c r="B69">
        <v>2018</v>
      </c>
      <c r="C69" t="s">
        <v>124</v>
      </c>
      <c r="D69" t="s">
        <v>328</v>
      </c>
      <c r="E69" t="s">
        <v>74</v>
      </c>
      <c r="F69" t="s">
        <v>74</v>
      </c>
      <c r="G69">
        <v>855</v>
      </c>
      <c r="H69">
        <v>0.20200000000000001</v>
      </c>
      <c r="I69" t="s">
        <v>74</v>
      </c>
    </row>
    <row r="70" spans="1:9" x14ac:dyDescent="0.25">
      <c r="A70" t="s">
        <v>6806</v>
      </c>
      <c r="B70">
        <v>2019</v>
      </c>
      <c r="C70" t="s">
        <v>124</v>
      </c>
      <c r="D70" t="s">
        <v>328</v>
      </c>
      <c r="E70" t="s">
        <v>74</v>
      </c>
      <c r="F70" t="s">
        <v>74</v>
      </c>
      <c r="G70" t="s">
        <v>74</v>
      </c>
      <c r="H70" t="s">
        <v>74</v>
      </c>
      <c r="I70" t="s">
        <v>74</v>
      </c>
    </row>
    <row r="71" spans="1:9" x14ac:dyDescent="0.25">
      <c r="A71" t="s">
        <v>6807</v>
      </c>
      <c r="B71">
        <v>2020</v>
      </c>
      <c r="C71" t="s">
        <v>124</v>
      </c>
      <c r="D71" t="s">
        <v>328</v>
      </c>
      <c r="E71" t="s">
        <v>74</v>
      </c>
      <c r="F71" t="s">
        <v>74</v>
      </c>
      <c r="G71" t="s">
        <v>74</v>
      </c>
      <c r="H71" t="s">
        <v>74</v>
      </c>
      <c r="I71" t="s">
        <v>74</v>
      </c>
    </row>
    <row r="72" spans="1:9" x14ac:dyDescent="0.25">
      <c r="A72" t="s">
        <v>6808</v>
      </c>
      <c r="B72">
        <v>2021</v>
      </c>
      <c r="C72" t="s">
        <v>124</v>
      </c>
      <c r="D72" t="s">
        <v>328</v>
      </c>
      <c r="E72" t="s">
        <v>74</v>
      </c>
      <c r="F72" t="s">
        <v>74</v>
      </c>
      <c r="G72" t="s">
        <v>74</v>
      </c>
      <c r="H72" t="s">
        <v>74</v>
      </c>
      <c r="I72" t="s">
        <v>74</v>
      </c>
    </row>
    <row r="73" spans="1:9" x14ac:dyDescent="0.25">
      <c r="A73" t="s">
        <v>6809</v>
      </c>
      <c r="B73">
        <v>2022</v>
      </c>
      <c r="C73" t="s">
        <v>124</v>
      </c>
      <c r="D73" t="s">
        <v>328</v>
      </c>
      <c r="E73" t="s">
        <v>74</v>
      </c>
      <c r="F73" t="s">
        <v>74</v>
      </c>
      <c r="G73" t="s">
        <v>74</v>
      </c>
      <c r="H73" t="s">
        <v>74</v>
      </c>
      <c r="I73" t="s">
        <v>74</v>
      </c>
    </row>
    <row r="74" spans="1:9" x14ac:dyDescent="0.25">
      <c r="A74" t="s">
        <v>6810</v>
      </c>
      <c r="B74">
        <v>2023</v>
      </c>
      <c r="C74" t="s">
        <v>124</v>
      </c>
      <c r="D74" t="s">
        <v>328</v>
      </c>
      <c r="E74" t="s">
        <v>74</v>
      </c>
      <c r="F74" t="s">
        <v>74</v>
      </c>
      <c r="G74" t="s">
        <v>74</v>
      </c>
      <c r="H74" t="s">
        <v>74</v>
      </c>
      <c r="I74" t="s">
        <v>74</v>
      </c>
    </row>
    <row r="75" spans="1:9" x14ac:dyDescent="0.25">
      <c r="A75" t="s">
        <v>6106</v>
      </c>
      <c r="B75">
        <v>2015</v>
      </c>
      <c r="C75" t="s">
        <v>124</v>
      </c>
      <c r="D75" t="s">
        <v>98</v>
      </c>
      <c r="E75">
        <v>4818</v>
      </c>
      <c r="F75">
        <v>4529</v>
      </c>
      <c r="G75" t="s">
        <v>6791</v>
      </c>
      <c r="H75" t="s">
        <v>6791</v>
      </c>
      <c r="I75" t="s">
        <v>74</v>
      </c>
    </row>
    <row r="76" spans="1:9" x14ac:dyDescent="0.25">
      <c r="A76" t="s">
        <v>6234</v>
      </c>
      <c r="B76">
        <v>2016</v>
      </c>
      <c r="C76" t="s">
        <v>124</v>
      </c>
      <c r="D76" t="s">
        <v>98</v>
      </c>
      <c r="E76">
        <v>5120</v>
      </c>
      <c r="F76">
        <v>4765</v>
      </c>
      <c r="G76" t="s">
        <v>6791</v>
      </c>
      <c r="H76" t="s">
        <v>6791</v>
      </c>
      <c r="I76" t="s">
        <v>74</v>
      </c>
    </row>
    <row r="77" spans="1:9" x14ac:dyDescent="0.25">
      <c r="A77" t="s">
        <v>6362</v>
      </c>
      <c r="B77">
        <v>2017</v>
      </c>
      <c r="C77" t="s">
        <v>124</v>
      </c>
      <c r="D77" t="s">
        <v>98</v>
      </c>
      <c r="E77">
        <v>5276</v>
      </c>
      <c r="F77">
        <v>4917</v>
      </c>
      <c r="G77" t="s">
        <v>6791</v>
      </c>
      <c r="H77" t="s">
        <v>6791</v>
      </c>
      <c r="I77" t="s">
        <v>74</v>
      </c>
    </row>
    <row r="78" spans="1:9" x14ac:dyDescent="0.25">
      <c r="A78" t="s">
        <v>6449</v>
      </c>
      <c r="B78">
        <v>2018</v>
      </c>
      <c r="C78" t="s">
        <v>124</v>
      </c>
      <c r="D78" t="s">
        <v>98</v>
      </c>
      <c r="E78">
        <v>5435</v>
      </c>
      <c r="F78">
        <v>5122</v>
      </c>
      <c r="G78" t="s">
        <v>6791</v>
      </c>
      <c r="H78" t="s">
        <v>6791</v>
      </c>
      <c r="I78" t="s">
        <v>74</v>
      </c>
    </row>
    <row r="79" spans="1:9" x14ac:dyDescent="0.25">
      <c r="A79" t="s">
        <v>6505</v>
      </c>
      <c r="B79">
        <v>2019</v>
      </c>
      <c r="C79" t="s">
        <v>124</v>
      </c>
      <c r="D79" t="s">
        <v>98</v>
      </c>
      <c r="E79">
        <v>5562</v>
      </c>
      <c r="F79">
        <v>5221</v>
      </c>
      <c r="G79" t="s">
        <v>6791</v>
      </c>
      <c r="H79" t="s">
        <v>6791</v>
      </c>
      <c r="I79" t="s">
        <v>74</v>
      </c>
    </row>
    <row r="80" spans="1:9" x14ac:dyDescent="0.25">
      <c r="A80" t="s">
        <v>6561</v>
      </c>
      <c r="B80">
        <v>2020</v>
      </c>
      <c r="C80" t="s">
        <v>124</v>
      </c>
      <c r="D80" t="s">
        <v>98</v>
      </c>
      <c r="E80">
        <v>5575</v>
      </c>
      <c r="F80">
        <v>5357</v>
      </c>
      <c r="G80">
        <v>50</v>
      </c>
      <c r="H80">
        <v>1.2999999999999999E-2</v>
      </c>
      <c r="I80" t="s">
        <v>74</v>
      </c>
    </row>
    <row r="81" spans="1:9" x14ac:dyDescent="0.25">
      <c r="A81" t="s">
        <v>6617</v>
      </c>
      <c r="B81">
        <v>2021</v>
      </c>
      <c r="C81" t="s">
        <v>124</v>
      </c>
      <c r="D81" t="s">
        <v>98</v>
      </c>
      <c r="E81">
        <v>5814</v>
      </c>
      <c r="F81">
        <v>5596</v>
      </c>
      <c r="G81" t="s">
        <v>6791</v>
      </c>
      <c r="H81" t="s">
        <v>6791</v>
      </c>
      <c r="I81" t="s">
        <v>74</v>
      </c>
    </row>
    <row r="82" spans="1:9" x14ac:dyDescent="0.25">
      <c r="A82" t="s">
        <v>6673</v>
      </c>
      <c r="B82">
        <v>2022</v>
      </c>
      <c r="C82" t="s">
        <v>124</v>
      </c>
      <c r="D82" t="s">
        <v>98</v>
      </c>
      <c r="E82">
        <v>5917</v>
      </c>
      <c r="F82">
        <v>5721</v>
      </c>
      <c r="G82">
        <v>205</v>
      </c>
      <c r="H82">
        <v>2.8000000000000001E-2</v>
      </c>
      <c r="I82" t="s">
        <v>74</v>
      </c>
    </row>
    <row r="83" spans="1:9" x14ac:dyDescent="0.25">
      <c r="A83" t="s">
        <v>6729</v>
      </c>
      <c r="B83">
        <v>2023</v>
      </c>
      <c r="C83" t="s">
        <v>124</v>
      </c>
      <c r="D83" t="s">
        <v>98</v>
      </c>
      <c r="E83">
        <v>6045</v>
      </c>
      <c r="F83">
        <v>5858</v>
      </c>
      <c r="G83">
        <v>320</v>
      </c>
      <c r="H83">
        <v>4.2999999999999997E-2</v>
      </c>
      <c r="I83">
        <v>0.56097560975609762</v>
      </c>
    </row>
    <row r="84" spans="1:9" x14ac:dyDescent="0.25">
      <c r="A84" t="s">
        <v>6811</v>
      </c>
      <c r="B84">
        <v>2015</v>
      </c>
      <c r="C84" t="s">
        <v>124</v>
      </c>
      <c r="D84" t="s">
        <v>6812</v>
      </c>
      <c r="E84" t="s">
        <v>74</v>
      </c>
      <c r="F84" t="s">
        <v>74</v>
      </c>
      <c r="G84" t="s">
        <v>74</v>
      </c>
      <c r="H84" t="s">
        <v>74</v>
      </c>
      <c r="I84" t="s">
        <v>74</v>
      </c>
    </row>
    <row r="85" spans="1:9" x14ac:dyDescent="0.25">
      <c r="A85" t="s">
        <v>6813</v>
      </c>
      <c r="B85">
        <v>2016</v>
      </c>
      <c r="C85" t="s">
        <v>124</v>
      </c>
      <c r="D85" t="s">
        <v>6812</v>
      </c>
      <c r="E85" t="s">
        <v>74</v>
      </c>
      <c r="F85" t="s">
        <v>74</v>
      </c>
      <c r="G85" t="s">
        <v>74</v>
      </c>
      <c r="H85" t="s">
        <v>74</v>
      </c>
      <c r="I85" t="s">
        <v>74</v>
      </c>
    </row>
    <row r="86" spans="1:9" x14ac:dyDescent="0.25">
      <c r="A86" t="s">
        <v>6814</v>
      </c>
      <c r="B86">
        <v>2017</v>
      </c>
      <c r="C86" t="s">
        <v>124</v>
      </c>
      <c r="D86" t="s">
        <v>6812</v>
      </c>
      <c r="E86" t="s">
        <v>74</v>
      </c>
      <c r="F86" t="s">
        <v>74</v>
      </c>
      <c r="G86" t="s">
        <v>74</v>
      </c>
      <c r="H86" t="s">
        <v>74</v>
      </c>
      <c r="I86" t="s">
        <v>74</v>
      </c>
    </row>
    <row r="87" spans="1:9" x14ac:dyDescent="0.25">
      <c r="A87" t="s">
        <v>6815</v>
      </c>
      <c r="B87">
        <v>2018</v>
      </c>
      <c r="C87" t="s">
        <v>124</v>
      </c>
      <c r="D87" t="s">
        <v>6812</v>
      </c>
      <c r="E87" t="s">
        <v>74</v>
      </c>
      <c r="F87" t="s">
        <v>74</v>
      </c>
      <c r="G87" t="s">
        <v>6791</v>
      </c>
      <c r="H87" t="s">
        <v>6791</v>
      </c>
      <c r="I87" t="s">
        <v>74</v>
      </c>
    </row>
    <row r="88" spans="1:9" x14ac:dyDescent="0.25">
      <c r="A88" t="s">
        <v>6816</v>
      </c>
      <c r="B88">
        <v>2019</v>
      </c>
      <c r="C88" t="s">
        <v>124</v>
      </c>
      <c r="D88" t="s">
        <v>6812</v>
      </c>
      <c r="E88" t="s">
        <v>74</v>
      </c>
      <c r="F88" t="s">
        <v>74</v>
      </c>
      <c r="G88" t="s">
        <v>6791</v>
      </c>
      <c r="H88" t="s">
        <v>6791</v>
      </c>
      <c r="I88" t="s">
        <v>74</v>
      </c>
    </row>
    <row r="89" spans="1:9" x14ac:dyDescent="0.25">
      <c r="A89" t="s">
        <v>6817</v>
      </c>
      <c r="B89">
        <v>2020</v>
      </c>
      <c r="C89" t="s">
        <v>124</v>
      </c>
      <c r="D89" t="s">
        <v>6812</v>
      </c>
      <c r="E89" t="s">
        <v>74</v>
      </c>
      <c r="F89" t="s">
        <v>74</v>
      </c>
      <c r="G89" t="s">
        <v>6791</v>
      </c>
      <c r="H89" t="s">
        <v>6791</v>
      </c>
      <c r="I89" t="s">
        <v>74</v>
      </c>
    </row>
    <row r="90" spans="1:9" x14ac:dyDescent="0.25">
      <c r="A90" t="s">
        <v>6818</v>
      </c>
      <c r="B90">
        <v>2021</v>
      </c>
      <c r="C90" t="s">
        <v>124</v>
      </c>
      <c r="D90" t="s">
        <v>6812</v>
      </c>
      <c r="E90" t="s">
        <v>74</v>
      </c>
      <c r="F90" t="s">
        <v>74</v>
      </c>
      <c r="G90" t="s">
        <v>74</v>
      </c>
      <c r="H90" t="s">
        <v>74</v>
      </c>
      <c r="I90" t="s">
        <v>74</v>
      </c>
    </row>
    <row r="91" spans="1:9" x14ac:dyDescent="0.25">
      <c r="A91" t="s">
        <v>6819</v>
      </c>
      <c r="B91">
        <v>2022</v>
      </c>
      <c r="C91" t="s">
        <v>124</v>
      </c>
      <c r="D91" t="s">
        <v>6812</v>
      </c>
      <c r="E91" t="s">
        <v>74</v>
      </c>
      <c r="F91" t="s">
        <v>74</v>
      </c>
      <c r="G91" t="s">
        <v>74</v>
      </c>
      <c r="H91" t="s">
        <v>74</v>
      </c>
      <c r="I91" t="s">
        <v>74</v>
      </c>
    </row>
    <row r="92" spans="1:9" x14ac:dyDescent="0.25">
      <c r="A92" t="s">
        <v>6820</v>
      </c>
      <c r="B92">
        <v>2023</v>
      </c>
      <c r="C92" t="s">
        <v>124</v>
      </c>
      <c r="D92" t="s">
        <v>6812</v>
      </c>
      <c r="E92" t="s">
        <v>74</v>
      </c>
      <c r="F92" t="s">
        <v>74</v>
      </c>
      <c r="G92" t="s">
        <v>74</v>
      </c>
      <c r="H92" t="s">
        <v>74</v>
      </c>
      <c r="I92" t="s">
        <v>74</v>
      </c>
    </row>
    <row r="93" spans="1:9" x14ac:dyDescent="0.25">
      <c r="A93" t="s">
        <v>6120</v>
      </c>
      <c r="B93">
        <v>2015</v>
      </c>
      <c r="C93" t="s">
        <v>124</v>
      </c>
      <c r="D93" t="s">
        <v>102</v>
      </c>
      <c r="E93">
        <v>2627</v>
      </c>
      <c r="F93">
        <v>2596</v>
      </c>
      <c r="G93" t="s">
        <v>6791</v>
      </c>
      <c r="H93" t="s">
        <v>6791</v>
      </c>
      <c r="I93" t="s">
        <v>74</v>
      </c>
    </row>
    <row r="94" spans="1:9" x14ac:dyDescent="0.25">
      <c r="A94" t="s">
        <v>6248</v>
      </c>
      <c r="B94">
        <v>2016</v>
      </c>
      <c r="C94" t="s">
        <v>124</v>
      </c>
      <c r="D94" t="s">
        <v>102</v>
      </c>
      <c r="E94">
        <v>2770</v>
      </c>
      <c r="F94">
        <v>2751</v>
      </c>
      <c r="G94" t="s">
        <v>6791</v>
      </c>
      <c r="H94" t="s">
        <v>6791</v>
      </c>
      <c r="I94" t="s">
        <v>74</v>
      </c>
    </row>
    <row r="95" spans="1:9" x14ac:dyDescent="0.25">
      <c r="A95" t="s">
        <v>6376</v>
      </c>
      <c r="B95">
        <v>2017</v>
      </c>
      <c r="C95" t="s">
        <v>124</v>
      </c>
      <c r="D95" t="s">
        <v>102</v>
      </c>
      <c r="E95">
        <v>2846</v>
      </c>
      <c r="F95">
        <v>2806</v>
      </c>
      <c r="G95" t="s">
        <v>74</v>
      </c>
      <c r="H95" t="s">
        <v>74</v>
      </c>
      <c r="I95" t="s">
        <v>74</v>
      </c>
    </row>
    <row r="96" spans="1:9" x14ac:dyDescent="0.25">
      <c r="A96" t="s">
        <v>358</v>
      </c>
      <c r="B96">
        <v>2018</v>
      </c>
      <c r="C96" t="s">
        <v>124</v>
      </c>
      <c r="D96" t="s">
        <v>102</v>
      </c>
      <c r="E96">
        <v>2972</v>
      </c>
      <c r="F96">
        <v>2921</v>
      </c>
      <c r="G96" t="s">
        <v>6791</v>
      </c>
      <c r="H96" t="s">
        <v>6791</v>
      </c>
      <c r="I96" t="s">
        <v>74</v>
      </c>
    </row>
    <row r="97" spans="1:9" x14ac:dyDescent="0.25">
      <c r="A97" t="s">
        <v>442</v>
      </c>
      <c r="B97">
        <v>2019</v>
      </c>
      <c r="C97" t="s">
        <v>124</v>
      </c>
      <c r="D97" t="s">
        <v>102</v>
      </c>
      <c r="E97">
        <v>3086</v>
      </c>
      <c r="F97">
        <v>3027</v>
      </c>
      <c r="G97" t="s">
        <v>6791</v>
      </c>
      <c r="H97" t="s">
        <v>6791</v>
      </c>
      <c r="I97" t="s">
        <v>74</v>
      </c>
    </row>
    <row r="98" spans="1:9" x14ac:dyDescent="0.25">
      <c r="A98" t="s">
        <v>514</v>
      </c>
      <c r="B98">
        <v>2020</v>
      </c>
      <c r="C98" t="s">
        <v>124</v>
      </c>
      <c r="D98" t="s">
        <v>102</v>
      </c>
      <c r="E98">
        <v>3199</v>
      </c>
      <c r="F98">
        <v>3149</v>
      </c>
      <c r="G98" t="s">
        <v>74</v>
      </c>
      <c r="H98" t="s">
        <v>74</v>
      </c>
      <c r="I98" t="s">
        <v>74</v>
      </c>
    </row>
    <row r="99" spans="1:9" x14ac:dyDescent="0.25">
      <c r="A99" t="s">
        <v>586</v>
      </c>
      <c r="B99">
        <v>2021</v>
      </c>
      <c r="C99" t="s">
        <v>124</v>
      </c>
      <c r="D99" t="s">
        <v>102</v>
      </c>
      <c r="E99">
        <v>3293</v>
      </c>
      <c r="F99">
        <v>3229</v>
      </c>
      <c r="G99" t="s">
        <v>6791</v>
      </c>
      <c r="H99" t="s">
        <v>6791</v>
      </c>
      <c r="I99" t="s">
        <v>74</v>
      </c>
    </row>
    <row r="100" spans="1:9" x14ac:dyDescent="0.25">
      <c r="A100" t="s">
        <v>658</v>
      </c>
      <c r="B100">
        <v>2022</v>
      </c>
      <c r="C100" t="s">
        <v>124</v>
      </c>
      <c r="D100" t="s">
        <v>102</v>
      </c>
      <c r="E100">
        <v>3421</v>
      </c>
      <c r="F100">
        <v>3322</v>
      </c>
      <c r="G100" t="s">
        <v>6791</v>
      </c>
      <c r="H100" t="s">
        <v>6791</v>
      </c>
      <c r="I100" t="s">
        <v>74</v>
      </c>
    </row>
    <row r="101" spans="1:9" x14ac:dyDescent="0.25">
      <c r="A101" t="s">
        <v>730</v>
      </c>
      <c r="B101">
        <v>2023</v>
      </c>
      <c r="C101" t="s">
        <v>124</v>
      </c>
      <c r="D101" t="s">
        <v>102</v>
      </c>
      <c r="E101">
        <v>3536</v>
      </c>
      <c r="F101">
        <v>3412</v>
      </c>
      <c r="G101">
        <v>140</v>
      </c>
      <c r="H101">
        <v>1.9E-2</v>
      </c>
      <c r="I101" t="s">
        <v>74</v>
      </c>
    </row>
    <row r="102" spans="1:9" x14ac:dyDescent="0.25">
      <c r="A102" t="s">
        <v>6821</v>
      </c>
      <c r="B102">
        <v>2015</v>
      </c>
      <c r="C102" t="s">
        <v>124</v>
      </c>
      <c r="D102" t="s">
        <v>216</v>
      </c>
      <c r="E102">
        <v>36072</v>
      </c>
      <c r="F102">
        <v>35058</v>
      </c>
      <c r="G102" t="s">
        <v>74</v>
      </c>
      <c r="H102" t="s">
        <v>74</v>
      </c>
      <c r="I102" t="s">
        <v>74</v>
      </c>
    </row>
    <row r="103" spans="1:9" x14ac:dyDescent="0.25">
      <c r="A103" t="s">
        <v>6822</v>
      </c>
      <c r="B103">
        <v>2016</v>
      </c>
      <c r="C103" t="s">
        <v>124</v>
      </c>
      <c r="D103" t="s">
        <v>216</v>
      </c>
      <c r="E103">
        <v>36306</v>
      </c>
      <c r="F103">
        <v>35916</v>
      </c>
      <c r="G103" t="s">
        <v>74</v>
      </c>
      <c r="H103" t="s">
        <v>74</v>
      </c>
      <c r="I103" t="s">
        <v>74</v>
      </c>
    </row>
    <row r="104" spans="1:9" x14ac:dyDescent="0.25">
      <c r="A104" t="s">
        <v>6823</v>
      </c>
      <c r="B104">
        <v>2017</v>
      </c>
      <c r="C104" t="s">
        <v>124</v>
      </c>
      <c r="D104" t="s">
        <v>216</v>
      </c>
      <c r="E104">
        <v>36765</v>
      </c>
      <c r="F104">
        <v>35632</v>
      </c>
      <c r="G104" t="s">
        <v>74</v>
      </c>
      <c r="H104" t="s">
        <v>74</v>
      </c>
      <c r="I104" t="s">
        <v>74</v>
      </c>
    </row>
    <row r="105" spans="1:9" x14ac:dyDescent="0.25">
      <c r="A105" t="s">
        <v>6824</v>
      </c>
      <c r="B105">
        <v>2018</v>
      </c>
      <c r="C105" t="s">
        <v>124</v>
      </c>
      <c r="D105" t="s">
        <v>216</v>
      </c>
      <c r="E105">
        <v>37025</v>
      </c>
      <c r="F105">
        <v>35374</v>
      </c>
      <c r="G105">
        <v>480</v>
      </c>
      <c r="H105">
        <v>0.113</v>
      </c>
      <c r="I105" t="s">
        <v>74</v>
      </c>
    </row>
    <row r="106" spans="1:9" x14ac:dyDescent="0.25">
      <c r="A106" t="s">
        <v>6825</v>
      </c>
      <c r="B106">
        <v>2019</v>
      </c>
      <c r="C106" t="s">
        <v>124</v>
      </c>
      <c r="D106" t="s">
        <v>216</v>
      </c>
      <c r="E106">
        <v>37256</v>
      </c>
      <c r="F106">
        <v>35680</v>
      </c>
      <c r="G106" t="s">
        <v>74</v>
      </c>
      <c r="H106" t="s">
        <v>74</v>
      </c>
      <c r="I106" t="s">
        <v>74</v>
      </c>
    </row>
    <row r="107" spans="1:9" x14ac:dyDescent="0.25">
      <c r="A107" t="s">
        <v>6826</v>
      </c>
      <c r="B107">
        <v>2020</v>
      </c>
      <c r="C107" t="s">
        <v>124</v>
      </c>
      <c r="D107" t="s">
        <v>216</v>
      </c>
      <c r="E107">
        <v>37762</v>
      </c>
      <c r="F107">
        <v>35964</v>
      </c>
      <c r="G107" t="s">
        <v>74</v>
      </c>
      <c r="H107" t="s">
        <v>74</v>
      </c>
      <c r="I107" t="s">
        <v>74</v>
      </c>
    </row>
    <row r="108" spans="1:9" x14ac:dyDescent="0.25">
      <c r="A108" t="s">
        <v>6827</v>
      </c>
      <c r="B108">
        <v>2021</v>
      </c>
      <c r="C108" t="s">
        <v>124</v>
      </c>
      <c r="D108" t="s">
        <v>216</v>
      </c>
      <c r="E108">
        <v>37652</v>
      </c>
      <c r="F108">
        <v>35707</v>
      </c>
      <c r="G108" t="s">
        <v>74</v>
      </c>
      <c r="H108" t="s">
        <v>74</v>
      </c>
      <c r="I108" t="s">
        <v>74</v>
      </c>
    </row>
    <row r="109" spans="1:9" x14ac:dyDescent="0.25">
      <c r="A109" t="s">
        <v>6828</v>
      </c>
      <c r="B109">
        <v>2022</v>
      </c>
      <c r="C109" t="s">
        <v>124</v>
      </c>
      <c r="D109" t="s">
        <v>216</v>
      </c>
      <c r="E109">
        <v>37692</v>
      </c>
      <c r="F109">
        <v>35772</v>
      </c>
      <c r="G109" t="s">
        <v>74</v>
      </c>
      <c r="H109" t="s">
        <v>74</v>
      </c>
      <c r="I109" t="s">
        <v>74</v>
      </c>
    </row>
    <row r="110" spans="1:9" x14ac:dyDescent="0.25">
      <c r="A110" t="s">
        <v>6829</v>
      </c>
      <c r="B110">
        <v>2023</v>
      </c>
      <c r="C110" t="s">
        <v>124</v>
      </c>
      <c r="D110" t="s">
        <v>216</v>
      </c>
      <c r="E110">
        <v>38632</v>
      </c>
      <c r="F110">
        <v>35890</v>
      </c>
      <c r="G110" t="s">
        <v>74</v>
      </c>
      <c r="H110" t="s">
        <v>74</v>
      </c>
      <c r="I110" t="s">
        <v>74</v>
      </c>
    </row>
    <row r="111" spans="1:9" x14ac:dyDescent="0.25">
      <c r="A111" t="s">
        <v>6830</v>
      </c>
      <c r="B111">
        <v>2015</v>
      </c>
      <c r="C111" t="s">
        <v>124</v>
      </c>
      <c r="D111" t="s">
        <v>6831</v>
      </c>
      <c r="E111" t="s">
        <v>74</v>
      </c>
      <c r="F111" t="s">
        <v>74</v>
      </c>
      <c r="G111">
        <v>340</v>
      </c>
      <c r="H111">
        <v>0.111</v>
      </c>
      <c r="I111" t="s">
        <v>74</v>
      </c>
    </row>
    <row r="112" spans="1:9" x14ac:dyDescent="0.25">
      <c r="A112" t="s">
        <v>6832</v>
      </c>
      <c r="B112">
        <v>2016</v>
      </c>
      <c r="C112" t="s">
        <v>124</v>
      </c>
      <c r="D112" t="s">
        <v>6831</v>
      </c>
      <c r="E112" t="s">
        <v>74</v>
      </c>
      <c r="F112" t="s">
        <v>74</v>
      </c>
      <c r="G112">
        <v>345</v>
      </c>
      <c r="H112">
        <v>0.13400000000000001</v>
      </c>
      <c r="I112">
        <v>1.4705882352941121E-2</v>
      </c>
    </row>
    <row r="113" spans="1:9" x14ac:dyDescent="0.25">
      <c r="A113" t="s">
        <v>6833</v>
      </c>
      <c r="B113">
        <v>2017</v>
      </c>
      <c r="C113" t="s">
        <v>124</v>
      </c>
      <c r="D113" t="s">
        <v>6831</v>
      </c>
      <c r="E113" t="s">
        <v>74</v>
      </c>
      <c r="F113" t="s">
        <v>74</v>
      </c>
      <c r="G113">
        <v>340</v>
      </c>
      <c r="H113" t="s">
        <v>74</v>
      </c>
      <c r="I113">
        <v>-1.4492753623188359E-2</v>
      </c>
    </row>
    <row r="114" spans="1:9" x14ac:dyDescent="0.25">
      <c r="A114" t="s">
        <v>6834</v>
      </c>
      <c r="B114">
        <v>2018</v>
      </c>
      <c r="C114" t="s">
        <v>124</v>
      </c>
      <c r="D114" t="s">
        <v>6831</v>
      </c>
      <c r="E114" t="s">
        <v>74</v>
      </c>
      <c r="F114" t="s">
        <v>74</v>
      </c>
      <c r="G114">
        <v>465</v>
      </c>
      <c r="H114">
        <v>0.11</v>
      </c>
      <c r="I114">
        <v>0.36764705882352938</v>
      </c>
    </row>
    <row r="115" spans="1:9" x14ac:dyDescent="0.25">
      <c r="A115" t="s">
        <v>6835</v>
      </c>
      <c r="B115">
        <v>2019</v>
      </c>
      <c r="C115" t="s">
        <v>124</v>
      </c>
      <c r="D115" t="s">
        <v>6831</v>
      </c>
      <c r="E115" t="s">
        <v>74</v>
      </c>
      <c r="F115" t="s">
        <v>74</v>
      </c>
      <c r="G115">
        <v>310</v>
      </c>
      <c r="H115">
        <v>9.7000000000000003E-2</v>
      </c>
      <c r="I115">
        <v>-0.33333333333333343</v>
      </c>
    </row>
    <row r="116" spans="1:9" x14ac:dyDescent="0.25">
      <c r="A116" t="s">
        <v>6836</v>
      </c>
      <c r="B116">
        <v>2020</v>
      </c>
      <c r="C116" t="s">
        <v>124</v>
      </c>
      <c r="D116" t="s">
        <v>6831</v>
      </c>
      <c r="E116" t="s">
        <v>74</v>
      </c>
      <c r="F116" t="s">
        <v>74</v>
      </c>
      <c r="G116">
        <v>435</v>
      </c>
      <c r="H116">
        <v>0.105</v>
      </c>
      <c r="I116">
        <v>0.40322580645161299</v>
      </c>
    </row>
    <row r="117" spans="1:9" x14ac:dyDescent="0.25">
      <c r="A117" t="s">
        <v>6837</v>
      </c>
      <c r="B117">
        <v>2021</v>
      </c>
      <c r="C117" t="s">
        <v>124</v>
      </c>
      <c r="D117" t="s">
        <v>6831</v>
      </c>
      <c r="E117" t="s">
        <v>74</v>
      </c>
      <c r="F117" t="s">
        <v>74</v>
      </c>
      <c r="G117">
        <v>520</v>
      </c>
      <c r="H117" t="s">
        <v>74</v>
      </c>
      <c r="I117">
        <v>0.19540229885057481</v>
      </c>
    </row>
    <row r="118" spans="1:9" x14ac:dyDescent="0.25">
      <c r="A118" t="s">
        <v>6838</v>
      </c>
      <c r="B118">
        <v>2022</v>
      </c>
      <c r="C118" t="s">
        <v>124</v>
      </c>
      <c r="D118" t="s">
        <v>6831</v>
      </c>
      <c r="E118" t="s">
        <v>74</v>
      </c>
      <c r="F118" t="s">
        <v>74</v>
      </c>
      <c r="G118">
        <v>1010</v>
      </c>
      <c r="H118">
        <v>0.13400000000000001</v>
      </c>
      <c r="I118">
        <v>0.94230769230769229</v>
      </c>
    </row>
    <row r="119" spans="1:9" x14ac:dyDescent="0.25">
      <c r="A119" t="s">
        <v>6839</v>
      </c>
      <c r="B119">
        <v>2023</v>
      </c>
      <c r="C119" t="s">
        <v>124</v>
      </c>
      <c r="D119" t="s">
        <v>6831</v>
      </c>
      <c r="E119" t="s">
        <v>74</v>
      </c>
      <c r="F119" t="s">
        <v>74</v>
      </c>
      <c r="G119">
        <v>810</v>
      </c>
      <c r="H119">
        <v>0.109</v>
      </c>
      <c r="I119">
        <v>-0.198019801980198</v>
      </c>
    </row>
    <row r="120" spans="1:9" x14ac:dyDescent="0.25">
      <c r="A120" t="s">
        <v>6840</v>
      </c>
      <c r="B120">
        <v>2015</v>
      </c>
      <c r="C120" t="s">
        <v>123</v>
      </c>
      <c r="D120" t="s">
        <v>318</v>
      </c>
      <c r="E120" t="s">
        <v>74</v>
      </c>
      <c r="F120" t="s">
        <v>74</v>
      </c>
      <c r="G120">
        <v>5200</v>
      </c>
      <c r="H120" t="s">
        <v>74</v>
      </c>
      <c r="I120" t="s">
        <v>74</v>
      </c>
    </row>
    <row r="121" spans="1:9" x14ac:dyDescent="0.25">
      <c r="A121" t="s">
        <v>6841</v>
      </c>
      <c r="B121">
        <v>2016</v>
      </c>
      <c r="C121" t="s">
        <v>123</v>
      </c>
      <c r="D121" t="s">
        <v>318</v>
      </c>
      <c r="E121" t="s">
        <v>74</v>
      </c>
      <c r="F121" t="s">
        <v>74</v>
      </c>
      <c r="G121">
        <v>7050</v>
      </c>
      <c r="H121" t="s">
        <v>74</v>
      </c>
      <c r="I121">
        <v>0.35576923076923078</v>
      </c>
    </row>
    <row r="122" spans="1:9" x14ac:dyDescent="0.25">
      <c r="A122" t="s">
        <v>6842</v>
      </c>
      <c r="B122">
        <v>2017</v>
      </c>
      <c r="C122" t="s">
        <v>123</v>
      </c>
      <c r="D122" t="s">
        <v>318</v>
      </c>
      <c r="E122" t="s">
        <v>74</v>
      </c>
      <c r="F122" t="s">
        <v>74</v>
      </c>
      <c r="G122" t="s">
        <v>74</v>
      </c>
      <c r="H122" t="s">
        <v>74</v>
      </c>
      <c r="I122" t="s">
        <v>74</v>
      </c>
    </row>
    <row r="123" spans="1:9" x14ac:dyDescent="0.25">
      <c r="A123" t="s">
        <v>6843</v>
      </c>
      <c r="B123">
        <v>2018</v>
      </c>
      <c r="C123" t="s">
        <v>123</v>
      </c>
      <c r="D123" t="s">
        <v>318</v>
      </c>
      <c r="E123" t="s">
        <v>74</v>
      </c>
      <c r="F123" t="s">
        <v>74</v>
      </c>
      <c r="G123">
        <v>7165</v>
      </c>
      <c r="H123" t="s">
        <v>74</v>
      </c>
      <c r="I123" t="s">
        <v>74</v>
      </c>
    </row>
    <row r="124" spans="1:9" x14ac:dyDescent="0.25">
      <c r="A124" t="s">
        <v>6844</v>
      </c>
      <c r="B124">
        <v>2019</v>
      </c>
      <c r="C124" t="s">
        <v>123</v>
      </c>
      <c r="D124" t="s">
        <v>318</v>
      </c>
      <c r="E124" t="s">
        <v>74</v>
      </c>
      <c r="F124" t="s">
        <v>74</v>
      </c>
      <c r="G124">
        <v>8265</v>
      </c>
      <c r="H124" t="s">
        <v>74</v>
      </c>
      <c r="I124">
        <v>0.15352407536636431</v>
      </c>
    </row>
    <row r="125" spans="1:9" x14ac:dyDescent="0.25">
      <c r="A125" t="s">
        <v>6845</v>
      </c>
      <c r="B125">
        <v>2020</v>
      </c>
      <c r="C125" t="s">
        <v>123</v>
      </c>
      <c r="D125" t="s">
        <v>318</v>
      </c>
      <c r="E125" t="s">
        <v>74</v>
      </c>
      <c r="F125" t="s">
        <v>74</v>
      </c>
      <c r="G125">
        <v>14435</v>
      </c>
      <c r="H125" t="s">
        <v>74</v>
      </c>
      <c r="I125">
        <v>0.74652147610405328</v>
      </c>
    </row>
    <row r="126" spans="1:9" x14ac:dyDescent="0.25">
      <c r="A126" t="s">
        <v>6846</v>
      </c>
      <c r="B126">
        <v>2021</v>
      </c>
      <c r="C126" t="s">
        <v>123</v>
      </c>
      <c r="D126" t="s">
        <v>318</v>
      </c>
      <c r="E126" t="s">
        <v>74</v>
      </c>
      <c r="F126" t="s">
        <v>74</v>
      </c>
      <c r="G126">
        <v>14250</v>
      </c>
      <c r="H126" t="s">
        <v>74</v>
      </c>
      <c r="I126">
        <v>-1.281607204710777E-2</v>
      </c>
    </row>
    <row r="127" spans="1:9" x14ac:dyDescent="0.25">
      <c r="A127" t="s">
        <v>6847</v>
      </c>
      <c r="B127">
        <v>2022</v>
      </c>
      <c r="C127" t="s">
        <v>123</v>
      </c>
      <c r="D127" t="s">
        <v>318</v>
      </c>
      <c r="E127" t="s">
        <v>74</v>
      </c>
      <c r="F127" t="s">
        <v>74</v>
      </c>
      <c r="G127">
        <v>15180</v>
      </c>
      <c r="H127" t="s">
        <v>74</v>
      </c>
      <c r="I127">
        <v>6.5263157894736912E-2</v>
      </c>
    </row>
    <row r="128" spans="1:9" x14ac:dyDescent="0.25">
      <c r="A128" t="s">
        <v>6848</v>
      </c>
      <c r="B128">
        <v>2023</v>
      </c>
      <c r="C128" t="s">
        <v>123</v>
      </c>
      <c r="D128" t="s">
        <v>318</v>
      </c>
      <c r="E128" t="s">
        <v>74</v>
      </c>
      <c r="F128" t="s">
        <v>74</v>
      </c>
      <c r="G128">
        <v>14510</v>
      </c>
      <c r="H128" t="s">
        <v>74</v>
      </c>
      <c r="I128">
        <v>-4.4137022397891967E-2</v>
      </c>
    </row>
    <row r="129" spans="1:9" x14ac:dyDescent="0.25">
      <c r="A129" t="s">
        <v>6066</v>
      </c>
      <c r="B129">
        <v>2015</v>
      </c>
      <c r="C129" t="s">
        <v>123</v>
      </c>
      <c r="D129" t="s">
        <v>354</v>
      </c>
      <c r="E129">
        <v>11619</v>
      </c>
      <c r="F129">
        <v>10483</v>
      </c>
      <c r="G129">
        <v>275</v>
      </c>
      <c r="H129">
        <v>5.2999999999999999E-2</v>
      </c>
      <c r="I129" t="s">
        <v>74</v>
      </c>
    </row>
    <row r="130" spans="1:9" x14ac:dyDescent="0.25">
      <c r="A130" t="s">
        <v>6194</v>
      </c>
      <c r="B130">
        <v>2016</v>
      </c>
      <c r="C130" t="s">
        <v>123</v>
      </c>
      <c r="D130" t="s">
        <v>354</v>
      </c>
      <c r="E130">
        <v>11775</v>
      </c>
      <c r="F130">
        <v>10832</v>
      </c>
      <c r="G130">
        <v>370</v>
      </c>
      <c r="H130">
        <v>5.2999999999999999E-2</v>
      </c>
      <c r="I130">
        <v>0.34545454545454551</v>
      </c>
    </row>
    <row r="131" spans="1:9" x14ac:dyDescent="0.25">
      <c r="A131" t="s">
        <v>6322</v>
      </c>
      <c r="B131">
        <v>2017</v>
      </c>
      <c r="C131" t="s">
        <v>123</v>
      </c>
      <c r="D131" t="s">
        <v>354</v>
      </c>
      <c r="E131">
        <v>11982</v>
      </c>
      <c r="F131">
        <v>10657</v>
      </c>
      <c r="G131">
        <v>320</v>
      </c>
      <c r="H131" t="s">
        <v>74</v>
      </c>
      <c r="I131">
        <v>-0.13513513513513509</v>
      </c>
    </row>
    <row r="132" spans="1:9" x14ac:dyDescent="0.25">
      <c r="A132" t="s">
        <v>362</v>
      </c>
      <c r="B132">
        <v>2018</v>
      </c>
      <c r="C132" t="s">
        <v>123</v>
      </c>
      <c r="D132" t="s">
        <v>354</v>
      </c>
      <c r="E132">
        <v>12152</v>
      </c>
      <c r="F132">
        <v>11514</v>
      </c>
      <c r="G132">
        <v>340</v>
      </c>
      <c r="H132">
        <v>4.8000000000000001E-2</v>
      </c>
      <c r="I132">
        <v>6.25E-2</v>
      </c>
    </row>
    <row r="133" spans="1:9" x14ac:dyDescent="0.25">
      <c r="A133" t="s">
        <v>445</v>
      </c>
      <c r="B133">
        <v>2019</v>
      </c>
      <c r="C133" t="s">
        <v>123</v>
      </c>
      <c r="D133" t="s">
        <v>354</v>
      </c>
      <c r="E133">
        <v>12351</v>
      </c>
      <c r="F133">
        <v>11821</v>
      </c>
      <c r="G133">
        <v>450</v>
      </c>
      <c r="H133">
        <v>5.5E-2</v>
      </c>
      <c r="I133">
        <v>0.32352941176470579</v>
      </c>
    </row>
    <row r="134" spans="1:9" x14ac:dyDescent="0.25">
      <c r="A134" t="s">
        <v>517</v>
      </c>
      <c r="B134">
        <v>2020</v>
      </c>
      <c r="C134" t="s">
        <v>123</v>
      </c>
      <c r="D134" t="s">
        <v>354</v>
      </c>
      <c r="E134">
        <v>12769</v>
      </c>
      <c r="F134">
        <v>11814</v>
      </c>
      <c r="G134">
        <v>975</v>
      </c>
      <c r="H134">
        <v>6.7000000000000004E-2</v>
      </c>
      <c r="I134">
        <v>1.166666666666667</v>
      </c>
    </row>
    <row r="135" spans="1:9" x14ac:dyDescent="0.25">
      <c r="A135" t="s">
        <v>589</v>
      </c>
      <c r="B135">
        <v>2021</v>
      </c>
      <c r="C135" t="s">
        <v>123</v>
      </c>
      <c r="D135" t="s">
        <v>354</v>
      </c>
      <c r="E135">
        <v>13409</v>
      </c>
      <c r="F135">
        <v>12806</v>
      </c>
      <c r="G135">
        <v>1025</v>
      </c>
      <c r="H135">
        <v>7.1999999999999995E-2</v>
      </c>
      <c r="I135">
        <v>5.1282051282051322E-2</v>
      </c>
    </row>
    <row r="136" spans="1:9" x14ac:dyDescent="0.25">
      <c r="A136" t="s">
        <v>661</v>
      </c>
      <c r="B136">
        <v>2022</v>
      </c>
      <c r="C136" t="s">
        <v>123</v>
      </c>
      <c r="D136" t="s">
        <v>354</v>
      </c>
      <c r="E136">
        <v>13627</v>
      </c>
      <c r="F136">
        <v>13144</v>
      </c>
      <c r="G136">
        <v>1175</v>
      </c>
      <c r="H136">
        <v>7.8E-2</v>
      </c>
      <c r="I136">
        <v>0.14634146341463411</v>
      </c>
    </row>
    <row r="137" spans="1:9" x14ac:dyDescent="0.25">
      <c r="A137" t="s">
        <v>733</v>
      </c>
      <c r="B137">
        <v>2023</v>
      </c>
      <c r="C137" t="s">
        <v>123</v>
      </c>
      <c r="D137" t="s">
        <v>354</v>
      </c>
      <c r="E137">
        <v>13883</v>
      </c>
      <c r="F137">
        <v>13239</v>
      </c>
      <c r="G137">
        <v>1565</v>
      </c>
      <c r="H137">
        <v>0.108</v>
      </c>
      <c r="I137">
        <v>0.33191489361702131</v>
      </c>
    </row>
    <row r="138" spans="1:9" x14ac:dyDescent="0.25">
      <c r="A138" t="s">
        <v>6849</v>
      </c>
      <c r="B138">
        <v>2015</v>
      </c>
      <c r="C138" t="s">
        <v>123</v>
      </c>
      <c r="D138" t="s">
        <v>325</v>
      </c>
      <c r="E138" t="s">
        <v>74</v>
      </c>
      <c r="F138" t="s">
        <v>74</v>
      </c>
      <c r="G138">
        <v>870</v>
      </c>
      <c r="H138">
        <v>0.16700000000000001</v>
      </c>
      <c r="I138" t="s">
        <v>74</v>
      </c>
    </row>
    <row r="139" spans="1:9" x14ac:dyDescent="0.25">
      <c r="A139" t="s">
        <v>6850</v>
      </c>
      <c r="B139">
        <v>2016</v>
      </c>
      <c r="C139" t="s">
        <v>123</v>
      </c>
      <c r="D139" t="s">
        <v>325</v>
      </c>
      <c r="E139" t="s">
        <v>74</v>
      </c>
      <c r="F139" t="s">
        <v>74</v>
      </c>
      <c r="G139">
        <v>1070</v>
      </c>
      <c r="H139">
        <v>0.152</v>
      </c>
      <c r="I139">
        <v>0.22988505747126431</v>
      </c>
    </row>
    <row r="140" spans="1:9" x14ac:dyDescent="0.25">
      <c r="A140" t="s">
        <v>6851</v>
      </c>
      <c r="B140">
        <v>2017</v>
      </c>
      <c r="C140" t="s">
        <v>123</v>
      </c>
      <c r="D140" t="s">
        <v>325</v>
      </c>
      <c r="E140" t="s">
        <v>74</v>
      </c>
      <c r="F140" t="s">
        <v>74</v>
      </c>
      <c r="G140" t="s">
        <v>74</v>
      </c>
      <c r="H140" t="s">
        <v>74</v>
      </c>
      <c r="I140" t="s">
        <v>74</v>
      </c>
    </row>
    <row r="141" spans="1:9" x14ac:dyDescent="0.25">
      <c r="A141" t="s">
        <v>6852</v>
      </c>
      <c r="B141">
        <v>2018</v>
      </c>
      <c r="C141" t="s">
        <v>123</v>
      </c>
      <c r="D141" t="s">
        <v>325</v>
      </c>
      <c r="E141" t="s">
        <v>74</v>
      </c>
      <c r="F141" t="s">
        <v>74</v>
      </c>
      <c r="G141">
        <v>1715</v>
      </c>
      <c r="H141">
        <v>0.23899999999999999</v>
      </c>
      <c r="I141" t="s">
        <v>74</v>
      </c>
    </row>
    <row r="142" spans="1:9" x14ac:dyDescent="0.25">
      <c r="A142" t="s">
        <v>6853</v>
      </c>
      <c r="B142">
        <v>2019</v>
      </c>
      <c r="C142" t="s">
        <v>123</v>
      </c>
      <c r="D142" t="s">
        <v>325</v>
      </c>
      <c r="E142" t="s">
        <v>74</v>
      </c>
      <c r="F142" t="s">
        <v>74</v>
      </c>
      <c r="G142">
        <v>1525</v>
      </c>
      <c r="H142">
        <v>0.185</v>
      </c>
      <c r="I142">
        <v>-0.1107871720116618</v>
      </c>
    </row>
    <row r="143" spans="1:9" x14ac:dyDescent="0.25">
      <c r="A143" t="s">
        <v>6854</v>
      </c>
      <c r="B143">
        <v>2020</v>
      </c>
      <c r="C143" t="s">
        <v>123</v>
      </c>
      <c r="D143" t="s">
        <v>325</v>
      </c>
      <c r="E143" t="s">
        <v>74</v>
      </c>
      <c r="F143" t="s">
        <v>74</v>
      </c>
      <c r="G143">
        <v>2235</v>
      </c>
      <c r="H143">
        <v>0.155</v>
      </c>
      <c r="I143">
        <v>0.46557377049180332</v>
      </c>
    </row>
    <row r="144" spans="1:9" x14ac:dyDescent="0.25">
      <c r="A144" t="s">
        <v>6855</v>
      </c>
      <c r="B144">
        <v>2021</v>
      </c>
      <c r="C144" t="s">
        <v>123</v>
      </c>
      <c r="D144" t="s">
        <v>325</v>
      </c>
      <c r="E144" t="s">
        <v>74</v>
      </c>
      <c r="F144" t="s">
        <v>74</v>
      </c>
      <c r="G144">
        <v>2655</v>
      </c>
      <c r="H144">
        <v>0.186</v>
      </c>
      <c r="I144">
        <v>0.1879194630872483</v>
      </c>
    </row>
    <row r="145" spans="1:9" x14ac:dyDescent="0.25">
      <c r="A145" t="s">
        <v>6856</v>
      </c>
      <c r="B145">
        <v>2022</v>
      </c>
      <c r="C145" t="s">
        <v>123</v>
      </c>
      <c r="D145" t="s">
        <v>325</v>
      </c>
      <c r="E145" t="s">
        <v>74</v>
      </c>
      <c r="F145" t="s">
        <v>74</v>
      </c>
      <c r="G145">
        <v>3700</v>
      </c>
      <c r="H145">
        <v>0.24399999999999999</v>
      </c>
      <c r="I145">
        <v>0.39359698681732591</v>
      </c>
    </row>
    <row r="146" spans="1:9" x14ac:dyDescent="0.25">
      <c r="A146" t="s">
        <v>6857</v>
      </c>
      <c r="B146">
        <v>2023</v>
      </c>
      <c r="C146" t="s">
        <v>123</v>
      </c>
      <c r="D146" t="s">
        <v>325</v>
      </c>
      <c r="E146" t="s">
        <v>74</v>
      </c>
      <c r="F146" t="s">
        <v>74</v>
      </c>
      <c r="G146">
        <v>3005</v>
      </c>
      <c r="H146">
        <v>0.20699999999999999</v>
      </c>
      <c r="I146">
        <v>-0.18783783783783781</v>
      </c>
    </row>
    <row r="147" spans="1:9" x14ac:dyDescent="0.25">
      <c r="A147" t="s">
        <v>6858</v>
      </c>
      <c r="B147">
        <v>2015</v>
      </c>
      <c r="C147" t="s">
        <v>123</v>
      </c>
      <c r="D147" t="s">
        <v>6782</v>
      </c>
      <c r="E147" t="s">
        <v>74</v>
      </c>
      <c r="F147" t="s">
        <v>74</v>
      </c>
      <c r="G147">
        <v>950</v>
      </c>
      <c r="H147">
        <v>0.183</v>
      </c>
      <c r="I147" t="s">
        <v>74</v>
      </c>
    </row>
    <row r="148" spans="1:9" x14ac:dyDescent="0.25">
      <c r="A148" t="s">
        <v>6859</v>
      </c>
      <c r="B148">
        <v>2016</v>
      </c>
      <c r="C148" t="s">
        <v>123</v>
      </c>
      <c r="D148" t="s">
        <v>6782</v>
      </c>
      <c r="E148" t="s">
        <v>74</v>
      </c>
      <c r="F148" t="s">
        <v>74</v>
      </c>
      <c r="G148">
        <v>765</v>
      </c>
      <c r="H148">
        <v>0.109</v>
      </c>
      <c r="I148">
        <v>-0.19473684210526321</v>
      </c>
    </row>
    <row r="149" spans="1:9" x14ac:dyDescent="0.25">
      <c r="A149" t="s">
        <v>6860</v>
      </c>
      <c r="B149">
        <v>2017</v>
      </c>
      <c r="C149" t="s">
        <v>123</v>
      </c>
      <c r="D149" t="s">
        <v>6782</v>
      </c>
      <c r="E149" t="s">
        <v>74</v>
      </c>
      <c r="F149" t="s">
        <v>74</v>
      </c>
      <c r="G149">
        <v>705</v>
      </c>
      <c r="H149" t="s">
        <v>74</v>
      </c>
      <c r="I149">
        <v>-7.8431372549019662E-2</v>
      </c>
    </row>
    <row r="150" spans="1:9" x14ac:dyDescent="0.25">
      <c r="A150" t="s">
        <v>6861</v>
      </c>
      <c r="B150">
        <v>2018</v>
      </c>
      <c r="C150" t="s">
        <v>123</v>
      </c>
      <c r="D150" t="s">
        <v>6782</v>
      </c>
      <c r="E150" t="s">
        <v>74</v>
      </c>
      <c r="F150" t="s">
        <v>74</v>
      </c>
      <c r="G150">
        <v>820</v>
      </c>
      <c r="H150">
        <v>0.114</v>
      </c>
      <c r="I150">
        <v>0.1631205673758864</v>
      </c>
    </row>
    <row r="151" spans="1:9" x14ac:dyDescent="0.25">
      <c r="A151" t="s">
        <v>6862</v>
      </c>
      <c r="B151">
        <v>2019</v>
      </c>
      <c r="C151" t="s">
        <v>123</v>
      </c>
      <c r="D151" t="s">
        <v>6782</v>
      </c>
      <c r="E151" t="s">
        <v>74</v>
      </c>
      <c r="F151" t="s">
        <v>74</v>
      </c>
      <c r="G151">
        <v>1325</v>
      </c>
      <c r="H151">
        <v>0.16</v>
      </c>
      <c r="I151">
        <v>0.61585365853658547</v>
      </c>
    </row>
    <row r="152" spans="1:9" x14ac:dyDescent="0.25">
      <c r="A152" t="s">
        <v>6863</v>
      </c>
      <c r="B152">
        <v>2020</v>
      </c>
      <c r="C152" t="s">
        <v>123</v>
      </c>
      <c r="D152" t="s">
        <v>6782</v>
      </c>
      <c r="E152" t="s">
        <v>74</v>
      </c>
      <c r="F152" t="s">
        <v>74</v>
      </c>
      <c r="G152">
        <v>2780</v>
      </c>
      <c r="H152">
        <v>0.192</v>
      </c>
      <c r="I152">
        <v>1.09811320754717</v>
      </c>
    </row>
    <row r="153" spans="1:9" x14ac:dyDescent="0.25">
      <c r="A153" t="s">
        <v>6864</v>
      </c>
      <c r="B153">
        <v>2021</v>
      </c>
      <c r="C153" t="s">
        <v>123</v>
      </c>
      <c r="D153" t="s">
        <v>6782</v>
      </c>
      <c r="E153" t="s">
        <v>74</v>
      </c>
      <c r="F153" t="s">
        <v>74</v>
      </c>
      <c r="G153">
        <v>1995</v>
      </c>
      <c r="H153">
        <v>0.14000000000000001</v>
      </c>
      <c r="I153">
        <v>-0.28237410071942448</v>
      </c>
    </row>
    <row r="154" spans="1:9" x14ac:dyDescent="0.25">
      <c r="A154" t="s">
        <v>6865</v>
      </c>
      <c r="B154">
        <v>2022</v>
      </c>
      <c r="C154" t="s">
        <v>123</v>
      </c>
      <c r="D154" t="s">
        <v>6782</v>
      </c>
      <c r="E154" t="s">
        <v>74</v>
      </c>
      <c r="F154" t="s">
        <v>74</v>
      </c>
      <c r="G154">
        <v>1755</v>
      </c>
      <c r="H154">
        <v>0.11600000000000001</v>
      </c>
      <c r="I154">
        <v>-0.1203007518796992</v>
      </c>
    </row>
    <row r="155" spans="1:9" x14ac:dyDescent="0.25">
      <c r="A155" t="s">
        <v>6866</v>
      </c>
      <c r="B155">
        <v>2023</v>
      </c>
      <c r="C155" t="s">
        <v>123</v>
      </c>
      <c r="D155" t="s">
        <v>6782</v>
      </c>
      <c r="E155" t="s">
        <v>74</v>
      </c>
      <c r="F155" t="s">
        <v>74</v>
      </c>
      <c r="G155">
        <v>1565</v>
      </c>
      <c r="H155">
        <v>0.108</v>
      </c>
      <c r="I155">
        <v>-0.10826210826210821</v>
      </c>
    </row>
    <row r="156" spans="1:9" x14ac:dyDescent="0.25">
      <c r="A156" t="s">
        <v>6080</v>
      </c>
      <c r="B156">
        <v>2015</v>
      </c>
      <c r="C156" t="s">
        <v>123</v>
      </c>
      <c r="D156" t="s">
        <v>356</v>
      </c>
      <c r="E156">
        <v>315</v>
      </c>
      <c r="F156">
        <v>236</v>
      </c>
      <c r="G156" t="s">
        <v>6791</v>
      </c>
      <c r="H156" t="s">
        <v>6791</v>
      </c>
      <c r="I156" t="s">
        <v>74</v>
      </c>
    </row>
    <row r="157" spans="1:9" x14ac:dyDescent="0.25">
      <c r="A157" t="s">
        <v>6208</v>
      </c>
      <c r="B157">
        <v>2016</v>
      </c>
      <c r="C157" t="s">
        <v>123</v>
      </c>
      <c r="D157" t="s">
        <v>356</v>
      </c>
      <c r="E157">
        <v>385</v>
      </c>
      <c r="F157">
        <v>269</v>
      </c>
      <c r="G157" t="s">
        <v>74</v>
      </c>
      <c r="H157" t="s">
        <v>74</v>
      </c>
      <c r="I157" t="s">
        <v>74</v>
      </c>
    </row>
    <row r="158" spans="1:9" x14ac:dyDescent="0.25">
      <c r="A158" t="s">
        <v>6336</v>
      </c>
      <c r="B158">
        <v>2017</v>
      </c>
      <c r="C158" t="s">
        <v>123</v>
      </c>
      <c r="D158" t="s">
        <v>356</v>
      </c>
      <c r="E158">
        <v>418</v>
      </c>
      <c r="F158">
        <v>322</v>
      </c>
      <c r="G158" t="s">
        <v>74</v>
      </c>
      <c r="H158" t="s">
        <v>74</v>
      </c>
      <c r="I158" t="s">
        <v>74</v>
      </c>
    </row>
    <row r="159" spans="1:9" x14ac:dyDescent="0.25">
      <c r="A159" t="s">
        <v>363</v>
      </c>
      <c r="B159">
        <v>2018</v>
      </c>
      <c r="C159" t="s">
        <v>123</v>
      </c>
      <c r="D159" t="s">
        <v>356</v>
      </c>
      <c r="E159">
        <v>465</v>
      </c>
      <c r="F159">
        <v>356</v>
      </c>
      <c r="G159">
        <v>20</v>
      </c>
      <c r="H159">
        <v>3.0000000000000001E-3</v>
      </c>
      <c r="I159" t="s">
        <v>74</v>
      </c>
    </row>
    <row r="160" spans="1:9" x14ac:dyDescent="0.25">
      <c r="A160" t="s">
        <v>446</v>
      </c>
      <c r="B160">
        <v>2019</v>
      </c>
      <c r="C160" t="s">
        <v>123</v>
      </c>
      <c r="D160" t="s">
        <v>356</v>
      </c>
      <c r="E160">
        <v>514</v>
      </c>
      <c r="F160">
        <v>472</v>
      </c>
      <c r="G160" t="s">
        <v>74</v>
      </c>
      <c r="H160" t="s">
        <v>74</v>
      </c>
      <c r="I160" t="s">
        <v>74</v>
      </c>
    </row>
    <row r="161" spans="1:9" x14ac:dyDescent="0.25">
      <c r="A161" t="s">
        <v>518</v>
      </c>
      <c r="B161">
        <v>2020</v>
      </c>
      <c r="C161" t="s">
        <v>123</v>
      </c>
      <c r="D161" t="s">
        <v>356</v>
      </c>
      <c r="E161">
        <v>540</v>
      </c>
      <c r="F161">
        <v>505</v>
      </c>
      <c r="G161">
        <v>35</v>
      </c>
      <c r="H161">
        <v>2E-3</v>
      </c>
      <c r="I161" t="s">
        <v>74</v>
      </c>
    </row>
    <row r="162" spans="1:9" x14ac:dyDescent="0.25">
      <c r="A162" t="s">
        <v>590</v>
      </c>
      <c r="B162">
        <v>2021</v>
      </c>
      <c r="C162" t="s">
        <v>123</v>
      </c>
      <c r="D162" t="s">
        <v>356</v>
      </c>
      <c r="E162">
        <v>648</v>
      </c>
      <c r="F162">
        <v>629</v>
      </c>
      <c r="G162" t="s">
        <v>6791</v>
      </c>
      <c r="H162" t="s">
        <v>6791</v>
      </c>
      <c r="I162" t="s">
        <v>74</v>
      </c>
    </row>
    <row r="163" spans="1:9" x14ac:dyDescent="0.25">
      <c r="A163" t="s">
        <v>662</v>
      </c>
      <c r="B163">
        <v>2022</v>
      </c>
      <c r="C163" t="s">
        <v>123</v>
      </c>
      <c r="D163" t="s">
        <v>356</v>
      </c>
      <c r="E163">
        <v>761</v>
      </c>
      <c r="F163">
        <v>729</v>
      </c>
      <c r="G163" t="s">
        <v>6791</v>
      </c>
      <c r="H163" t="s">
        <v>6791</v>
      </c>
      <c r="I163" t="s">
        <v>74</v>
      </c>
    </row>
    <row r="164" spans="1:9" x14ac:dyDescent="0.25">
      <c r="A164" t="s">
        <v>734</v>
      </c>
      <c r="B164">
        <v>2023</v>
      </c>
      <c r="C164" t="s">
        <v>123</v>
      </c>
      <c r="D164" t="s">
        <v>356</v>
      </c>
      <c r="E164">
        <v>885</v>
      </c>
      <c r="F164">
        <v>858</v>
      </c>
      <c r="G164" t="s">
        <v>6791</v>
      </c>
      <c r="H164" t="s">
        <v>6791</v>
      </c>
      <c r="I164" t="s">
        <v>74</v>
      </c>
    </row>
    <row r="165" spans="1:9" x14ac:dyDescent="0.25">
      <c r="A165" t="s">
        <v>6867</v>
      </c>
      <c r="B165">
        <v>2015</v>
      </c>
      <c r="C165" t="s">
        <v>123</v>
      </c>
      <c r="D165" t="s">
        <v>6793</v>
      </c>
      <c r="E165" t="s">
        <v>74</v>
      </c>
      <c r="F165" t="s">
        <v>74</v>
      </c>
      <c r="G165">
        <v>50</v>
      </c>
      <c r="H165">
        <v>0.01</v>
      </c>
      <c r="I165" t="s">
        <v>74</v>
      </c>
    </row>
    <row r="166" spans="1:9" x14ac:dyDescent="0.25">
      <c r="A166" t="s">
        <v>6868</v>
      </c>
      <c r="B166">
        <v>2016</v>
      </c>
      <c r="C166" t="s">
        <v>123</v>
      </c>
      <c r="D166" t="s">
        <v>6793</v>
      </c>
      <c r="E166" t="s">
        <v>74</v>
      </c>
      <c r="F166" t="s">
        <v>74</v>
      </c>
      <c r="G166">
        <v>75</v>
      </c>
      <c r="H166">
        <v>1.0999999999999999E-2</v>
      </c>
      <c r="I166">
        <v>0.5</v>
      </c>
    </row>
    <row r="167" spans="1:9" x14ac:dyDescent="0.25">
      <c r="A167" t="s">
        <v>6869</v>
      </c>
      <c r="B167">
        <v>2017</v>
      </c>
      <c r="C167" t="s">
        <v>123</v>
      </c>
      <c r="D167" t="s">
        <v>6793</v>
      </c>
      <c r="E167" t="s">
        <v>74</v>
      </c>
      <c r="F167" t="s">
        <v>74</v>
      </c>
      <c r="G167" t="s">
        <v>74</v>
      </c>
      <c r="H167" t="s">
        <v>74</v>
      </c>
      <c r="I167" t="s">
        <v>74</v>
      </c>
    </row>
    <row r="168" spans="1:9" x14ac:dyDescent="0.25">
      <c r="A168" t="s">
        <v>6870</v>
      </c>
      <c r="B168">
        <v>2018</v>
      </c>
      <c r="C168" t="s">
        <v>123</v>
      </c>
      <c r="D168" t="s">
        <v>6793</v>
      </c>
      <c r="E168" t="s">
        <v>74</v>
      </c>
      <c r="F168" t="s">
        <v>74</v>
      </c>
      <c r="G168">
        <v>25</v>
      </c>
      <c r="H168">
        <v>4.0000000000000001E-3</v>
      </c>
      <c r="I168" t="s">
        <v>74</v>
      </c>
    </row>
    <row r="169" spans="1:9" x14ac:dyDescent="0.25">
      <c r="A169" t="s">
        <v>6871</v>
      </c>
      <c r="B169">
        <v>2019</v>
      </c>
      <c r="C169" t="s">
        <v>123</v>
      </c>
      <c r="D169" t="s">
        <v>6793</v>
      </c>
      <c r="E169" t="s">
        <v>74</v>
      </c>
      <c r="F169" t="s">
        <v>74</v>
      </c>
      <c r="G169">
        <v>75</v>
      </c>
      <c r="H169">
        <v>8.9999999999999993E-3</v>
      </c>
      <c r="I169">
        <v>2</v>
      </c>
    </row>
    <row r="170" spans="1:9" x14ac:dyDescent="0.25">
      <c r="A170" t="s">
        <v>6872</v>
      </c>
      <c r="B170">
        <v>2020</v>
      </c>
      <c r="C170" t="s">
        <v>123</v>
      </c>
      <c r="D170" t="s">
        <v>6793</v>
      </c>
      <c r="E170" t="s">
        <v>74</v>
      </c>
      <c r="F170" t="s">
        <v>74</v>
      </c>
      <c r="G170">
        <v>160</v>
      </c>
      <c r="H170">
        <v>1.0999999999999999E-2</v>
      </c>
      <c r="I170">
        <v>1.1333333333333331</v>
      </c>
    </row>
    <row r="171" spans="1:9" x14ac:dyDescent="0.25">
      <c r="A171" t="s">
        <v>6873</v>
      </c>
      <c r="B171">
        <v>2021</v>
      </c>
      <c r="C171" t="s">
        <v>123</v>
      </c>
      <c r="D171" t="s">
        <v>6793</v>
      </c>
      <c r="E171" t="s">
        <v>74</v>
      </c>
      <c r="F171" t="s">
        <v>74</v>
      </c>
      <c r="G171" t="s">
        <v>6791</v>
      </c>
      <c r="H171" t="s">
        <v>6791</v>
      </c>
      <c r="I171" t="s">
        <v>74</v>
      </c>
    </row>
    <row r="172" spans="1:9" x14ac:dyDescent="0.25">
      <c r="A172" t="s">
        <v>6874</v>
      </c>
      <c r="B172">
        <v>2022</v>
      </c>
      <c r="C172" t="s">
        <v>123</v>
      </c>
      <c r="D172" t="s">
        <v>6793</v>
      </c>
      <c r="E172" t="s">
        <v>74</v>
      </c>
      <c r="F172" t="s">
        <v>74</v>
      </c>
      <c r="G172" t="s">
        <v>6791</v>
      </c>
      <c r="H172" t="s">
        <v>6791</v>
      </c>
      <c r="I172" t="s">
        <v>74</v>
      </c>
    </row>
    <row r="173" spans="1:9" x14ac:dyDescent="0.25">
      <c r="A173" t="s">
        <v>6875</v>
      </c>
      <c r="B173">
        <v>2023</v>
      </c>
      <c r="C173" t="s">
        <v>123</v>
      </c>
      <c r="D173" t="s">
        <v>6793</v>
      </c>
      <c r="E173" t="s">
        <v>74</v>
      </c>
      <c r="F173" t="s">
        <v>74</v>
      </c>
      <c r="G173" t="s">
        <v>6791</v>
      </c>
      <c r="H173" t="s">
        <v>6791</v>
      </c>
      <c r="I173" t="s">
        <v>74</v>
      </c>
    </row>
    <row r="174" spans="1:9" x14ac:dyDescent="0.25">
      <c r="A174" t="s">
        <v>6093</v>
      </c>
      <c r="B174">
        <v>2015</v>
      </c>
      <c r="C174" t="s">
        <v>123</v>
      </c>
      <c r="D174" t="s">
        <v>95</v>
      </c>
      <c r="E174">
        <v>2112</v>
      </c>
      <c r="F174">
        <v>2077</v>
      </c>
      <c r="G174">
        <v>55</v>
      </c>
      <c r="H174">
        <v>1.0999999999999999E-2</v>
      </c>
      <c r="I174" t="s">
        <v>74</v>
      </c>
    </row>
    <row r="175" spans="1:9" x14ac:dyDescent="0.25">
      <c r="A175" t="s">
        <v>6221</v>
      </c>
      <c r="B175">
        <v>2016</v>
      </c>
      <c r="C175" t="s">
        <v>123</v>
      </c>
      <c r="D175" t="s">
        <v>95</v>
      </c>
      <c r="E175">
        <v>2213</v>
      </c>
      <c r="F175">
        <v>2178</v>
      </c>
      <c r="G175">
        <v>75</v>
      </c>
      <c r="H175">
        <v>1.0999999999999999E-2</v>
      </c>
      <c r="I175">
        <v>0.36363636363636348</v>
      </c>
    </row>
    <row r="176" spans="1:9" x14ac:dyDescent="0.25">
      <c r="A176" t="s">
        <v>6349</v>
      </c>
      <c r="B176">
        <v>2017</v>
      </c>
      <c r="C176" t="s">
        <v>123</v>
      </c>
      <c r="D176" t="s">
        <v>95</v>
      </c>
      <c r="E176">
        <v>2307</v>
      </c>
      <c r="F176">
        <v>2276</v>
      </c>
      <c r="G176">
        <v>45</v>
      </c>
      <c r="H176" t="s">
        <v>74</v>
      </c>
      <c r="I176">
        <v>-0.4</v>
      </c>
    </row>
    <row r="177" spans="1:9" x14ac:dyDescent="0.25">
      <c r="A177" t="s">
        <v>364</v>
      </c>
      <c r="B177">
        <v>2018</v>
      </c>
      <c r="C177" t="s">
        <v>123</v>
      </c>
      <c r="D177" t="s">
        <v>95</v>
      </c>
      <c r="E177">
        <v>2383</v>
      </c>
      <c r="F177">
        <v>2349</v>
      </c>
      <c r="G177">
        <v>60</v>
      </c>
      <c r="H177">
        <v>8.9999999999999993E-3</v>
      </c>
      <c r="I177">
        <v>0.33333333333333331</v>
      </c>
    </row>
    <row r="178" spans="1:9" x14ac:dyDescent="0.25">
      <c r="A178" t="s">
        <v>447</v>
      </c>
      <c r="B178">
        <v>2019</v>
      </c>
      <c r="C178" t="s">
        <v>123</v>
      </c>
      <c r="D178" t="s">
        <v>95</v>
      </c>
      <c r="E178">
        <v>2491</v>
      </c>
      <c r="F178">
        <v>2463</v>
      </c>
      <c r="G178">
        <v>100</v>
      </c>
      <c r="H178">
        <v>1.2E-2</v>
      </c>
      <c r="I178">
        <v>0.66666666666666674</v>
      </c>
    </row>
    <row r="179" spans="1:9" x14ac:dyDescent="0.25">
      <c r="A179" t="s">
        <v>519</v>
      </c>
      <c r="B179">
        <v>2020</v>
      </c>
      <c r="C179" t="s">
        <v>123</v>
      </c>
      <c r="D179" t="s">
        <v>95</v>
      </c>
      <c r="E179">
        <v>2535</v>
      </c>
      <c r="F179">
        <v>2501</v>
      </c>
      <c r="G179">
        <v>210</v>
      </c>
      <c r="H179">
        <v>1.4E-2</v>
      </c>
      <c r="I179">
        <v>1.1000000000000001</v>
      </c>
    </row>
    <row r="180" spans="1:9" x14ac:dyDescent="0.25">
      <c r="A180" t="s">
        <v>591</v>
      </c>
      <c r="B180">
        <v>2021</v>
      </c>
      <c r="C180" t="s">
        <v>123</v>
      </c>
      <c r="D180" t="s">
        <v>95</v>
      </c>
      <c r="E180">
        <v>2736</v>
      </c>
      <c r="F180">
        <v>2697</v>
      </c>
      <c r="G180">
        <v>115</v>
      </c>
      <c r="H180">
        <v>8.0000000000000002E-3</v>
      </c>
      <c r="I180">
        <v>-0.45238095238095227</v>
      </c>
    </row>
    <row r="181" spans="1:9" x14ac:dyDescent="0.25">
      <c r="A181" t="s">
        <v>663</v>
      </c>
      <c r="B181">
        <v>2022</v>
      </c>
      <c r="C181" t="s">
        <v>123</v>
      </c>
      <c r="D181" t="s">
        <v>95</v>
      </c>
      <c r="E181">
        <v>2844</v>
      </c>
      <c r="F181">
        <v>2744</v>
      </c>
      <c r="G181">
        <v>175</v>
      </c>
      <c r="H181">
        <v>1.2E-2</v>
      </c>
      <c r="I181">
        <v>0.52173913043478271</v>
      </c>
    </row>
    <row r="182" spans="1:9" x14ac:dyDescent="0.25">
      <c r="A182" t="s">
        <v>735</v>
      </c>
      <c r="B182">
        <v>2023</v>
      </c>
      <c r="C182" t="s">
        <v>123</v>
      </c>
      <c r="D182" t="s">
        <v>95</v>
      </c>
      <c r="E182">
        <v>2941</v>
      </c>
      <c r="F182">
        <v>2816</v>
      </c>
      <c r="G182">
        <v>190</v>
      </c>
      <c r="H182">
        <v>1.2999999999999999E-2</v>
      </c>
      <c r="I182">
        <v>8.5714285714285632E-2</v>
      </c>
    </row>
    <row r="183" spans="1:9" x14ac:dyDescent="0.25">
      <c r="A183" t="s">
        <v>6876</v>
      </c>
      <c r="B183">
        <v>2015</v>
      </c>
      <c r="C183" t="s">
        <v>123</v>
      </c>
      <c r="D183" t="s">
        <v>328</v>
      </c>
      <c r="E183" t="s">
        <v>74</v>
      </c>
      <c r="F183" t="s">
        <v>74</v>
      </c>
      <c r="G183">
        <v>1170</v>
      </c>
      <c r="H183">
        <v>0.22500000000000001</v>
      </c>
      <c r="I183" t="s">
        <v>74</v>
      </c>
    </row>
    <row r="184" spans="1:9" x14ac:dyDescent="0.25">
      <c r="A184" t="s">
        <v>6877</v>
      </c>
      <c r="B184">
        <v>2016</v>
      </c>
      <c r="C184" t="s">
        <v>123</v>
      </c>
      <c r="D184" t="s">
        <v>328</v>
      </c>
      <c r="E184" t="s">
        <v>74</v>
      </c>
      <c r="F184" t="s">
        <v>74</v>
      </c>
      <c r="G184">
        <v>1345</v>
      </c>
      <c r="H184">
        <v>0.191</v>
      </c>
      <c r="I184">
        <v>0.14957264957264951</v>
      </c>
    </row>
    <row r="185" spans="1:9" x14ac:dyDescent="0.25">
      <c r="A185" t="s">
        <v>6878</v>
      </c>
      <c r="B185">
        <v>2017</v>
      </c>
      <c r="C185" t="s">
        <v>123</v>
      </c>
      <c r="D185" t="s">
        <v>328</v>
      </c>
      <c r="E185" t="s">
        <v>74</v>
      </c>
      <c r="F185" t="s">
        <v>74</v>
      </c>
      <c r="G185" t="s">
        <v>74</v>
      </c>
      <c r="H185" t="s">
        <v>74</v>
      </c>
      <c r="I185" t="s">
        <v>74</v>
      </c>
    </row>
    <row r="186" spans="1:9" x14ac:dyDescent="0.25">
      <c r="A186" t="s">
        <v>6879</v>
      </c>
      <c r="B186">
        <v>2018</v>
      </c>
      <c r="C186" t="s">
        <v>123</v>
      </c>
      <c r="D186" t="s">
        <v>328</v>
      </c>
      <c r="E186" t="s">
        <v>74</v>
      </c>
      <c r="F186" t="s">
        <v>74</v>
      </c>
      <c r="G186">
        <v>1415</v>
      </c>
      <c r="H186">
        <v>0.19800000000000001</v>
      </c>
      <c r="I186" t="s">
        <v>74</v>
      </c>
    </row>
    <row r="187" spans="1:9" x14ac:dyDescent="0.25">
      <c r="A187" t="s">
        <v>6880</v>
      </c>
      <c r="B187">
        <v>2019</v>
      </c>
      <c r="C187" t="s">
        <v>123</v>
      </c>
      <c r="D187" t="s">
        <v>328</v>
      </c>
      <c r="E187" t="s">
        <v>74</v>
      </c>
      <c r="F187" t="s">
        <v>74</v>
      </c>
      <c r="G187">
        <v>1875</v>
      </c>
      <c r="H187">
        <v>0.22700000000000001</v>
      </c>
      <c r="I187">
        <v>0.32508833922261487</v>
      </c>
    </row>
    <row r="188" spans="1:9" x14ac:dyDescent="0.25">
      <c r="A188" t="s">
        <v>6881</v>
      </c>
      <c r="B188">
        <v>2020</v>
      </c>
      <c r="C188" t="s">
        <v>123</v>
      </c>
      <c r="D188" t="s">
        <v>328</v>
      </c>
      <c r="E188" t="s">
        <v>74</v>
      </c>
      <c r="F188" t="s">
        <v>74</v>
      </c>
      <c r="G188">
        <v>3600</v>
      </c>
      <c r="H188">
        <v>0.249</v>
      </c>
      <c r="I188">
        <v>0.91999999999999993</v>
      </c>
    </row>
    <row r="189" spans="1:9" x14ac:dyDescent="0.25">
      <c r="A189" t="s">
        <v>6882</v>
      </c>
      <c r="B189">
        <v>2021</v>
      </c>
      <c r="C189" t="s">
        <v>123</v>
      </c>
      <c r="D189" t="s">
        <v>328</v>
      </c>
      <c r="E189" t="s">
        <v>74</v>
      </c>
      <c r="F189" t="s">
        <v>74</v>
      </c>
      <c r="G189">
        <v>2705</v>
      </c>
      <c r="H189">
        <v>0.19</v>
      </c>
      <c r="I189">
        <v>-0.24861111111111109</v>
      </c>
    </row>
    <row r="190" spans="1:9" x14ac:dyDescent="0.25">
      <c r="A190" t="s">
        <v>6883</v>
      </c>
      <c r="B190">
        <v>2022</v>
      </c>
      <c r="C190" t="s">
        <v>123</v>
      </c>
      <c r="D190" t="s">
        <v>328</v>
      </c>
      <c r="E190" t="s">
        <v>74</v>
      </c>
      <c r="F190" t="s">
        <v>74</v>
      </c>
      <c r="G190">
        <v>2695</v>
      </c>
      <c r="H190">
        <v>0.17799999999999999</v>
      </c>
      <c r="I190">
        <v>-3.6968576709797141E-3</v>
      </c>
    </row>
    <row r="191" spans="1:9" x14ac:dyDescent="0.25">
      <c r="A191" t="s">
        <v>6884</v>
      </c>
      <c r="B191">
        <v>2023</v>
      </c>
      <c r="C191" t="s">
        <v>123</v>
      </c>
      <c r="D191" t="s">
        <v>328</v>
      </c>
      <c r="E191" t="s">
        <v>74</v>
      </c>
      <c r="F191" t="s">
        <v>74</v>
      </c>
      <c r="G191">
        <v>2275</v>
      </c>
      <c r="H191">
        <v>0.157</v>
      </c>
      <c r="I191">
        <v>-0.1558441558441559</v>
      </c>
    </row>
    <row r="192" spans="1:9" x14ac:dyDescent="0.25">
      <c r="A192" t="s">
        <v>6107</v>
      </c>
      <c r="B192">
        <v>2015</v>
      </c>
      <c r="C192" t="s">
        <v>123</v>
      </c>
      <c r="D192" t="s">
        <v>98</v>
      </c>
      <c r="E192">
        <v>5197</v>
      </c>
      <c r="F192">
        <v>4775</v>
      </c>
      <c r="G192" t="s">
        <v>74</v>
      </c>
      <c r="H192" t="s">
        <v>74</v>
      </c>
      <c r="I192" t="s">
        <v>74</v>
      </c>
    </row>
    <row r="193" spans="1:9" x14ac:dyDescent="0.25">
      <c r="A193" t="s">
        <v>6235</v>
      </c>
      <c r="B193">
        <v>2016</v>
      </c>
      <c r="C193" t="s">
        <v>123</v>
      </c>
      <c r="D193" t="s">
        <v>98</v>
      </c>
      <c r="E193">
        <v>5188</v>
      </c>
      <c r="F193">
        <v>4820</v>
      </c>
      <c r="G193">
        <v>95</v>
      </c>
      <c r="H193">
        <v>1.2999999999999999E-2</v>
      </c>
      <c r="I193" t="s">
        <v>74</v>
      </c>
    </row>
    <row r="194" spans="1:9" x14ac:dyDescent="0.25">
      <c r="A194" t="s">
        <v>6363</v>
      </c>
      <c r="B194">
        <v>2017</v>
      </c>
      <c r="C194" t="s">
        <v>123</v>
      </c>
      <c r="D194" t="s">
        <v>98</v>
      </c>
      <c r="E194">
        <v>5532</v>
      </c>
      <c r="F194">
        <v>5142</v>
      </c>
      <c r="G194" t="s">
        <v>74</v>
      </c>
      <c r="H194" t="s">
        <v>74</v>
      </c>
      <c r="I194" t="s">
        <v>74</v>
      </c>
    </row>
    <row r="195" spans="1:9" x14ac:dyDescent="0.25">
      <c r="A195" t="s">
        <v>6450</v>
      </c>
      <c r="B195">
        <v>2018</v>
      </c>
      <c r="C195" t="s">
        <v>123</v>
      </c>
      <c r="D195" t="s">
        <v>98</v>
      </c>
      <c r="E195">
        <v>5677</v>
      </c>
      <c r="F195">
        <v>5335</v>
      </c>
      <c r="G195">
        <v>90</v>
      </c>
      <c r="H195">
        <v>1.2E-2</v>
      </c>
      <c r="I195" t="s">
        <v>74</v>
      </c>
    </row>
    <row r="196" spans="1:9" x14ac:dyDescent="0.25">
      <c r="A196" t="s">
        <v>6506</v>
      </c>
      <c r="B196">
        <v>2019</v>
      </c>
      <c r="C196" t="s">
        <v>123</v>
      </c>
      <c r="D196" t="s">
        <v>98</v>
      </c>
      <c r="E196">
        <v>5737</v>
      </c>
      <c r="F196">
        <v>5357</v>
      </c>
      <c r="G196">
        <v>80</v>
      </c>
      <c r="H196">
        <v>0.01</v>
      </c>
      <c r="I196">
        <v>-0.1111111111111112</v>
      </c>
    </row>
    <row r="197" spans="1:9" x14ac:dyDescent="0.25">
      <c r="A197" t="s">
        <v>6562</v>
      </c>
      <c r="B197">
        <v>2020</v>
      </c>
      <c r="C197" t="s">
        <v>123</v>
      </c>
      <c r="D197" t="s">
        <v>98</v>
      </c>
      <c r="E197">
        <v>5909</v>
      </c>
      <c r="F197">
        <v>5522</v>
      </c>
      <c r="G197">
        <v>110</v>
      </c>
      <c r="H197">
        <v>8.0000000000000002E-3</v>
      </c>
      <c r="I197">
        <v>0.375</v>
      </c>
    </row>
    <row r="198" spans="1:9" x14ac:dyDescent="0.25">
      <c r="A198" t="s">
        <v>6618</v>
      </c>
      <c r="B198">
        <v>2021</v>
      </c>
      <c r="C198" t="s">
        <v>123</v>
      </c>
      <c r="D198" t="s">
        <v>98</v>
      </c>
      <c r="E198">
        <v>6421</v>
      </c>
      <c r="F198">
        <v>5906</v>
      </c>
      <c r="G198">
        <v>250</v>
      </c>
      <c r="H198">
        <v>1.7999999999999999E-2</v>
      </c>
      <c r="I198">
        <v>1.2727272727272729</v>
      </c>
    </row>
    <row r="199" spans="1:9" x14ac:dyDescent="0.25">
      <c r="A199" t="s">
        <v>6674</v>
      </c>
      <c r="B199">
        <v>2022</v>
      </c>
      <c r="C199" t="s">
        <v>123</v>
      </c>
      <c r="D199" t="s">
        <v>98</v>
      </c>
      <c r="E199">
        <v>6462</v>
      </c>
      <c r="F199">
        <v>5943</v>
      </c>
      <c r="G199" t="s">
        <v>6791</v>
      </c>
      <c r="H199" t="s">
        <v>6791</v>
      </c>
      <c r="I199" t="s">
        <v>74</v>
      </c>
    </row>
    <row r="200" spans="1:9" x14ac:dyDescent="0.25">
      <c r="A200" t="s">
        <v>6730</v>
      </c>
      <c r="B200">
        <v>2023</v>
      </c>
      <c r="C200" t="s">
        <v>123</v>
      </c>
      <c r="D200" t="s">
        <v>98</v>
      </c>
      <c r="E200">
        <v>6568</v>
      </c>
      <c r="F200">
        <v>6185</v>
      </c>
      <c r="G200">
        <v>270</v>
      </c>
      <c r="H200">
        <v>1.9E-2</v>
      </c>
      <c r="I200" t="s">
        <v>74</v>
      </c>
    </row>
    <row r="201" spans="1:9" x14ac:dyDescent="0.25">
      <c r="A201" t="s">
        <v>6885</v>
      </c>
      <c r="B201">
        <v>2015</v>
      </c>
      <c r="C201" t="s">
        <v>123</v>
      </c>
      <c r="D201" t="s">
        <v>6812</v>
      </c>
      <c r="E201" t="s">
        <v>74</v>
      </c>
      <c r="F201" t="s">
        <v>74</v>
      </c>
      <c r="G201">
        <v>15</v>
      </c>
      <c r="H201">
        <v>3.0000000000000001E-3</v>
      </c>
      <c r="I201" t="s">
        <v>74</v>
      </c>
    </row>
    <row r="202" spans="1:9" x14ac:dyDescent="0.25">
      <c r="A202" t="s">
        <v>6886</v>
      </c>
      <c r="B202">
        <v>2016</v>
      </c>
      <c r="C202" t="s">
        <v>123</v>
      </c>
      <c r="D202" t="s">
        <v>6812</v>
      </c>
      <c r="E202" t="s">
        <v>74</v>
      </c>
      <c r="F202" t="s">
        <v>74</v>
      </c>
      <c r="G202" t="s">
        <v>74</v>
      </c>
      <c r="H202" t="s">
        <v>74</v>
      </c>
      <c r="I202" t="s">
        <v>74</v>
      </c>
    </row>
    <row r="203" spans="1:9" x14ac:dyDescent="0.25">
      <c r="A203" t="s">
        <v>6887</v>
      </c>
      <c r="B203">
        <v>2017</v>
      </c>
      <c r="C203" t="s">
        <v>123</v>
      </c>
      <c r="D203" t="s">
        <v>6812</v>
      </c>
      <c r="E203" t="s">
        <v>74</v>
      </c>
      <c r="F203" t="s">
        <v>74</v>
      </c>
      <c r="G203" t="s">
        <v>74</v>
      </c>
      <c r="H203" t="s">
        <v>74</v>
      </c>
      <c r="I203" t="s">
        <v>74</v>
      </c>
    </row>
    <row r="204" spans="1:9" x14ac:dyDescent="0.25">
      <c r="A204" t="s">
        <v>6888</v>
      </c>
      <c r="B204">
        <v>2018</v>
      </c>
      <c r="C204" t="s">
        <v>123</v>
      </c>
      <c r="D204" t="s">
        <v>6812</v>
      </c>
      <c r="E204" t="s">
        <v>74</v>
      </c>
      <c r="F204" t="s">
        <v>74</v>
      </c>
      <c r="G204">
        <v>15</v>
      </c>
      <c r="H204">
        <v>2E-3</v>
      </c>
      <c r="I204" t="s">
        <v>74</v>
      </c>
    </row>
    <row r="205" spans="1:9" x14ac:dyDescent="0.25">
      <c r="A205" t="s">
        <v>6889</v>
      </c>
      <c r="B205">
        <v>2019</v>
      </c>
      <c r="C205" t="s">
        <v>123</v>
      </c>
      <c r="D205" t="s">
        <v>6812</v>
      </c>
      <c r="E205" t="s">
        <v>74</v>
      </c>
      <c r="F205" t="s">
        <v>74</v>
      </c>
      <c r="G205" t="s">
        <v>74</v>
      </c>
      <c r="H205" t="s">
        <v>74</v>
      </c>
      <c r="I205" t="s">
        <v>74</v>
      </c>
    </row>
    <row r="206" spans="1:9" x14ac:dyDescent="0.25">
      <c r="A206" t="s">
        <v>6890</v>
      </c>
      <c r="B206">
        <v>2020</v>
      </c>
      <c r="C206" t="s">
        <v>123</v>
      </c>
      <c r="D206" t="s">
        <v>6812</v>
      </c>
      <c r="E206" t="s">
        <v>74</v>
      </c>
      <c r="F206" t="s">
        <v>74</v>
      </c>
      <c r="G206">
        <v>15</v>
      </c>
      <c r="H206">
        <v>1E-3</v>
      </c>
      <c r="I206" t="s">
        <v>74</v>
      </c>
    </row>
    <row r="207" spans="1:9" x14ac:dyDescent="0.25">
      <c r="A207" t="s">
        <v>6891</v>
      </c>
      <c r="B207">
        <v>2021</v>
      </c>
      <c r="C207" t="s">
        <v>123</v>
      </c>
      <c r="D207" t="s">
        <v>6812</v>
      </c>
      <c r="E207" t="s">
        <v>74</v>
      </c>
      <c r="F207" t="s">
        <v>74</v>
      </c>
      <c r="G207" t="s">
        <v>6791</v>
      </c>
      <c r="H207" t="s">
        <v>6791</v>
      </c>
      <c r="I207" t="s">
        <v>74</v>
      </c>
    </row>
    <row r="208" spans="1:9" x14ac:dyDescent="0.25">
      <c r="A208" t="s">
        <v>6892</v>
      </c>
      <c r="B208">
        <v>2022</v>
      </c>
      <c r="C208" t="s">
        <v>123</v>
      </c>
      <c r="D208" t="s">
        <v>6812</v>
      </c>
      <c r="E208" t="s">
        <v>74</v>
      </c>
      <c r="F208" t="s">
        <v>74</v>
      </c>
      <c r="G208" t="s">
        <v>6791</v>
      </c>
      <c r="H208" t="s">
        <v>6791</v>
      </c>
      <c r="I208" t="s">
        <v>74</v>
      </c>
    </row>
    <row r="209" spans="1:9" x14ac:dyDescent="0.25">
      <c r="A209" t="s">
        <v>6893</v>
      </c>
      <c r="B209">
        <v>2023</v>
      </c>
      <c r="C209" t="s">
        <v>123</v>
      </c>
      <c r="D209" t="s">
        <v>6812</v>
      </c>
      <c r="E209" t="s">
        <v>74</v>
      </c>
      <c r="F209" t="s">
        <v>74</v>
      </c>
      <c r="G209" t="s">
        <v>6791</v>
      </c>
      <c r="H209" t="s">
        <v>6791</v>
      </c>
      <c r="I209" t="s">
        <v>74</v>
      </c>
    </row>
    <row r="210" spans="1:9" x14ac:dyDescent="0.25">
      <c r="A210" t="s">
        <v>6121</v>
      </c>
      <c r="B210">
        <v>2015</v>
      </c>
      <c r="C210" t="s">
        <v>123</v>
      </c>
      <c r="D210" t="s">
        <v>102</v>
      </c>
      <c r="E210">
        <v>3404</v>
      </c>
      <c r="F210">
        <v>3321</v>
      </c>
      <c r="G210">
        <v>110</v>
      </c>
      <c r="H210">
        <v>2.1999999999999999E-2</v>
      </c>
      <c r="I210" t="s">
        <v>74</v>
      </c>
    </row>
    <row r="211" spans="1:9" x14ac:dyDescent="0.25">
      <c r="A211" t="s">
        <v>6249</v>
      </c>
      <c r="B211">
        <v>2016</v>
      </c>
      <c r="C211" t="s">
        <v>123</v>
      </c>
      <c r="D211" t="s">
        <v>102</v>
      </c>
      <c r="E211">
        <v>3538</v>
      </c>
      <c r="F211">
        <v>3404</v>
      </c>
      <c r="G211">
        <v>165</v>
      </c>
      <c r="H211">
        <v>2.4E-2</v>
      </c>
      <c r="I211">
        <v>0.5</v>
      </c>
    </row>
    <row r="212" spans="1:9" x14ac:dyDescent="0.25">
      <c r="A212" t="s">
        <v>6377</v>
      </c>
      <c r="B212">
        <v>2017</v>
      </c>
      <c r="C212" t="s">
        <v>123</v>
      </c>
      <c r="D212" t="s">
        <v>102</v>
      </c>
      <c r="E212">
        <v>3690</v>
      </c>
      <c r="F212">
        <v>3587</v>
      </c>
      <c r="G212" t="s">
        <v>74</v>
      </c>
      <c r="H212" t="s">
        <v>74</v>
      </c>
      <c r="I212" t="s">
        <v>74</v>
      </c>
    </row>
    <row r="213" spans="1:9" x14ac:dyDescent="0.25">
      <c r="A213" t="s">
        <v>365</v>
      </c>
      <c r="B213">
        <v>2018</v>
      </c>
      <c r="C213" t="s">
        <v>123</v>
      </c>
      <c r="D213" t="s">
        <v>102</v>
      </c>
      <c r="E213">
        <v>3824</v>
      </c>
      <c r="F213">
        <v>3771</v>
      </c>
      <c r="G213">
        <v>110</v>
      </c>
      <c r="H213">
        <v>1.4999999999999999E-2</v>
      </c>
      <c r="I213" t="s">
        <v>74</v>
      </c>
    </row>
    <row r="214" spans="1:9" x14ac:dyDescent="0.25">
      <c r="A214" t="s">
        <v>448</v>
      </c>
      <c r="B214">
        <v>2019</v>
      </c>
      <c r="C214" t="s">
        <v>123</v>
      </c>
      <c r="D214" t="s">
        <v>102</v>
      </c>
      <c r="E214">
        <v>3915</v>
      </c>
      <c r="F214">
        <v>3885</v>
      </c>
      <c r="G214">
        <v>210</v>
      </c>
      <c r="H214">
        <v>2.5999999999999999E-2</v>
      </c>
      <c r="I214">
        <v>0.90909090909090917</v>
      </c>
    </row>
    <row r="215" spans="1:9" x14ac:dyDescent="0.25">
      <c r="A215" t="s">
        <v>520</v>
      </c>
      <c r="B215">
        <v>2020</v>
      </c>
      <c r="C215" t="s">
        <v>123</v>
      </c>
      <c r="D215" t="s">
        <v>102</v>
      </c>
      <c r="E215">
        <v>4103</v>
      </c>
      <c r="F215">
        <v>4053</v>
      </c>
      <c r="G215">
        <v>245</v>
      </c>
      <c r="H215">
        <v>1.7000000000000001E-2</v>
      </c>
      <c r="I215">
        <v>0.16666666666666671</v>
      </c>
    </row>
    <row r="216" spans="1:9" x14ac:dyDescent="0.25">
      <c r="A216" t="s">
        <v>592</v>
      </c>
      <c r="B216">
        <v>2021</v>
      </c>
      <c r="C216" t="s">
        <v>123</v>
      </c>
      <c r="D216" t="s">
        <v>102</v>
      </c>
      <c r="E216">
        <v>4385</v>
      </c>
      <c r="F216">
        <v>4339</v>
      </c>
      <c r="G216">
        <v>310</v>
      </c>
      <c r="H216">
        <v>2.1999999999999999E-2</v>
      </c>
      <c r="I216">
        <v>0.26530612244897972</v>
      </c>
    </row>
    <row r="217" spans="1:9" x14ac:dyDescent="0.25">
      <c r="A217" t="s">
        <v>664</v>
      </c>
      <c r="B217">
        <v>2022</v>
      </c>
      <c r="C217" t="s">
        <v>123</v>
      </c>
      <c r="D217" t="s">
        <v>102</v>
      </c>
      <c r="E217">
        <v>4628</v>
      </c>
      <c r="F217">
        <v>4554</v>
      </c>
      <c r="G217">
        <v>225</v>
      </c>
      <c r="H217">
        <v>1.4999999999999999E-2</v>
      </c>
      <c r="I217">
        <v>-0.27419354838709681</v>
      </c>
    </row>
    <row r="218" spans="1:9" x14ac:dyDescent="0.25">
      <c r="A218" t="s">
        <v>736</v>
      </c>
      <c r="B218">
        <v>2023</v>
      </c>
      <c r="C218" t="s">
        <v>123</v>
      </c>
      <c r="D218" t="s">
        <v>102</v>
      </c>
      <c r="E218">
        <v>4865</v>
      </c>
      <c r="F218">
        <v>4781</v>
      </c>
      <c r="G218">
        <v>250</v>
      </c>
      <c r="H218">
        <v>1.7000000000000001E-2</v>
      </c>
      <c r="I218">
        <v>0.1111111111111112</v>
      </c>
    </row>
    <row r="219" spans="1:9" x14ac:dyDescent="0.25">
      <c r="A219" t="s">
        <v>6894</v>
      </c>
      <c r="B219">
        <v>2015</v>
      </c>
      <c r="C219" t="s">
        <v>123</v>
      </c>
      <c r="D219" t="s">
        <v>216</v>
      </c>
      <c r="E219">
        <v>37981</v>
      </c>
      <c r="F219">
        <v>35946</v>
      </c>
      <c r="G219">
        <v>1495</v>
      </c>
      <c r="H219">
        <v>0.28699999999999998</v>
      </c>
      <c r="I219" t="s">
        <v>74</v>
      </c>
    </row>
    <row r="220" spans="1:9" x14ac:dyDescent="0.25">
      <c r="A220" t="s">
        <v>6895</v>
      </c>
      <c r="B220">
        <v>2016</v>
      </c>
      <c r="C220" t="s">
        <v>123</v>
      </c>
      <c r="D220" t="s">
        <v>216</v>
      </c>
      <c r="E220">
        <v>39178</v>
      </c>
      <c r="F220">
        <v>36933</v>
      </c>
      <c r="G220">
        <v>2110</v>
      </c>
      <c r="H220">
        <v>0.29899999999999999</v>
      </c>
      <c r="I220">
        <v>0.41137123745819387</v>
      </c>
    </row>
    <row r="221" spans="1:9" x14ac:dyDescent="0.25">
      <c r="A221" t="s">
        <v>6896</v>
      </c>
      <c r="B221">
        <v>2017</v>
      </c>
      <c r="C221" t="s">
        <v>123</v>
      </c>
      <c r="D221" t="s">
        <v>216</v>
      </c>
      <c r="E221">
        <v>40074</v>
      </c>
      <c r="F221">
        <v>37733</v>
      </c>
      <c r="G221" t="s">
        <v>74</v>
      </c>
      <c r="H221" t="s">
        <v>74</v>
      </c>
      <c r="I221" t="s">
        <v>74</v>
      </c>
    </row>
    <row r="222" spans="1:9" x14ac:dyDescent="0.25">
      <c r="A222" t="s">
        <v>6897</v>
      </c>
      <c r="B222">
        <v>2018</v>
      </c>
      <c r="C222" t="s">
        <v>123</v>
      </c>
      <c r="D222" t="s">
        <v>216</v>
      </c>
      <c r="E222">
        <v>40379</v>
      </c>
      <c r="F222">
        <v>38133</v>
      </c>
      <c r="G222">
        <v>1445</v>
      </c>
      <c r="H222">
        <v>0.20200000000000001</v>
      </c>
      <c r="I222" t="s">
        <v>74</v>
      </c>
    </row>
    <row r="223" spans="1:9" x14ac:dyDescent="0.25">
      <c r="A223" t="s">
        <v>6898</v>
      </c>
      <c r="B223">
        <v>2019</v>
      </c>
      <c r="C223" t="s">
        <v>123</v>
      </c>
      <c r="D223" t="s">
        <v>216</v>
      </c>
      <c r="E223">
        <v>40868</v>
      </c>
      <c r="F223">
        <v>38196</v>
      </c>
      <c r="G223">
        <v>2010</v>
      </c>
      <c r="H223">
        <v>0.24299999999999999</v>
      </c>
      <c r="I223">
        <v>0.39100346020761251</v>
      </c>
    </row>
    <row r="224" spans="1:9" x14ac:dyDescent="0.25">
      <c r="A224" t="s">
        <v>6899</v>
      </c>
      <c r="B224">
        <v>2020</v>
      </c>
      <c r="C224" t="s">
        <v>123</v>
      </c>
      <c r="D224" t="s">
        <v>216</v>
      </c>
      <c r="E224">
        <v>41769</v>
      </c>
      <c r="F224">
        <v>38642</v>
      </c>
      <c r="G224">
        <v>4085</v>
      </c>
      <c r="H224">
        <v>0.28299999999999997</v>
      </c>
      <c r="I224">
        <v>1.032338308457712</v>
      </c>
    </row>
    <row r="225" spans="1:9" x14ac:dyDescent="0.25">
      <c r="A225" t="s">
        <v>6900</v>
      </c>
      <c r="B225">
        <v>2021</v>
      </c>
      <c r="C225" t="s">
        <v>123</v>
      </c>
      <c r="D225" t="s">
        <v>216</v>
      </c>
      <c r="E225">
        <v>43425</v>
      </c>
      <c r="F225">
        <v>41266</v>
      </c>
      <c r="G225">
        <v>3875</v>
      </c>
      <c r="H225">
        <v>0.27200000000000002</v>
      </c>
      <c r="I225">
        <v>-5.1407588739290078E-2</v>
      </c>
    </row>
    <row r="226" spans="1:9" x14ac:dyDescent="0.25">
      <c r="A226" t="s">
        <v>6901</v>
      </c>
      <c r="B226">
        <v>2022</v>
      </c>
      <c r="C226" t="s">
        <v>123</v>
      </c>
      <c r="D226" t="s">
        <v>216</v>
      </c>
      <c r="E226">
        <v>44094</v>
      </c>
      <c r="F226">
        <v>42027</v>
      </c>
      <c r="G226">
        <v>3880</v>
      </c>
      <c r="H226">
        <v>0.255</v>
      </c>
      <c r="I226">
        <v>1.290322580645098E-3</v>
      </c>
    </row>
    <row r="227" spans="1:9" x14ac:dyDescent="0.25">
      <c r="A227" t="s">
        <v>6902</v>
      </c>
      <c r="B227">
        <v>2023</v>
      </c>
      <c r="C227" t="s">
        <v>123</v>
      </c>
      <c r="D227" t="s">
        <v>216</v>
      </c>
      <c r="E227">
        <v>45207</v>
      </c>
      <c r="F227">
        <v>42694</v>
      </c>
      <c r="G227">
        <v>4010</v>
      </c>
      <c r="H227">
        <v>0.27600000000000002</v>
      </c>
      <c r="I227">
        <v>3.3505154639175361E-2</v>
      </c>
    </row>
    <row r="228" spans="1:9" x14ac:dyDescent="0.25">
      <c r="A228" t="s">
        <v>6903</v>
      </c>
      <c r="B228">
        <v>2015</v>
      </c>
      <c r="C228" t="s">
        <v>123</v>
      </c>
      <c r="D228" t="s">
        <v>6831</v>
      </c>
      <c r="E228" t="s">
        <v>74</v>
      </c>
      <c r="F228" t="s">
        <v>74</v>
      </c>
      <c r="G228">
        <v>1440</v>
      </c>
      <c r="H228">
        <v>0.27700000000000002</v>
      </c>
      <c r="I228" t="s">
        <v>74</v>
      </c>
    </row>
    <row r="229" spans="1:9" x14ac:dyDescent="0.25">
      <c r="A229" t="s">
        <v>6904</v>
      </c>
      <c r="B229">
        <v>2016</v>
      </c>
      <c r="C229" t="s">
        <v>123</v>
      </c>
      <c r="D229" t="s">
        <v>6831</v>
      </c>
      <c r="E229" t="s">
        <v>74</v>
      </c>
      <c r="F229" t="s">
        <v>74</v>
      </c>
      <c r="G229">
        <v>2035</v>
      </c>
      <c r="H229">
        <v>0.28899999999999998</v>
      </c>
      <c r="I229">
        <v>0.41319444444444442</v>
      </c>
    </row>
    <row r="230" spans="1:9" x14ac:dyDescent="0.25">
      <c r="A230" t="s">
        <v>6905</v>
      </c>
      <c r="B230">
        <v>2017</v>
      </c>
      <c r="C230" t="s">
        <v>123</v>
      </c>
      <c r="D230" t="s">
        <v>6831</v>
      </c>
      <c r="E230" t="s">
        <v>74</v>
      </c>
      <c r="F230" t="s">
        <v>74</v>
      </c>
      <c r="G230">
        <v>1665</v>
      </c>
      <c r="H230" t="s">
        <v>74</v>
      </c>
      <c r="I230">
        <v>-0.1818181818181818</v>
      </c>
    </row>
    <row r="231" spans="1:9" x14ac:dyDescent="0.25">
      <c r="A231" t="s">
        <v>6906</v>
      </c>
      <c r="B231">
        <v>2018</v>
      </c>
      <c r="C231" t="s">
        <v>123</v>
      </c>
      <c r="D231" t="s">
        <v>6831</v>
      </c>
      <c r="E231" t="s">
        <v>74</v>
      </c>
      <c r="F231" t="s">
        <v>74</v>
      </c>
      <c r="G231">
        <v>1420</v>
      </c>
      <c r="H231">
        <v>0.19800000000000001</v>
      </c>
      <c r="I231">
        <v>-0.14714714714714719</v>
      </c>
    </row>
    <row r="232" spans="1:9" x14ac:dyDescent="0.25">
      <c r="A232" t="s">
        <v>6907</v>
      </c>
      <c r="B232">
        <v>2019</v>
      </c>
      <c r="C232" t="s">
        <v>123</v>
      </c>
      <c r="D232" t="s">
        <v>6831</v>
      </c>
      <c r="E232" t="s">
        <v>74</v>
      </c>
      <c r="F232" t="s">
        <v>74</v>
      </c>
      <c r="G232">
        <v>1940</v>
      </c>
      <c r="H232">
        <v>0.23499999999999999</v>
      </c>
      <c r="I232">
        <v>0.36619718309859151</v>
      </c>
    </row>
    <row r="233" spans="1:9" x14ac:dyDescent="0.25">
      <c r="A233" t="s">
        <v>6908</v>
      </c>
      <c r="B233">
        <v>2020</v>
      </c>
      <c r="C233" t="s">
        <v>123</v>
      </c>
      <c r="D233" t="s">
        <v>6831</v>
      </c>
      <c r="E233" t="s">
        <v>74</v>
      </c>
      <c r="F233" t="s">
        <v>74</v>
      </c>
      <c r="G233">
        <v>3925</v>
      </c>
      <c r="H233">
        <v>0.27200000000000002</v>
      </c>
      <c r="I233">
        <v>1.0231958762886599</v>
      </c>
    </row>
    <row r="234" spans="1:9" x14ac:dyDescent="0.25">
      <c r="A234" t="s">
        <v>6909</v>
      </c>
      <c r="B234">
        <v>2021</v>
      </c>
      <c r="C234" t="s">
        <v>123</v>
      </c>
      <c r="D234" t="s">
        <v>6831</v>
      </c>
      <c r="E234" t="s">
        <v>74</v>
      </c>
      <c r="F234" t="s">
        <v>74</v>
      </c>
      <c r="G234">
        <v>3740</v>
      </c>
      <c r="H234">
        <v>0.26300000000000001</v>
      </c>
      <c r="I234">
        <v>-4.7133757961783429E-2</v>
      </c>
    </row>
    <row r="235" spans="1:9" x14ac:dyDescent="0.25">
      <c r="A235" t="s">
        <v>6910</v>
      </c>
      <c r="B235">
        <v>2022</v>
      </c>
      <c r="C235" t="s">
        <v>123</v>
      </c>
      <c r="D235" t="s">
        <v>6831</v>
      </c>
      <c r="E235" t="s">
        <v>74</v>
      </c>
      <c r="F235" t="s">
        <v>74</v>
      </c>
      <c r="G235">
        <v>3785</v>
      </c>
      <c r="H235">
        <v>0.25</v>
      </c>
      <c r="I235">
        <v>1.203208556149726E-2</v>
      </c>
    </row>
    <row r="236" spans="1:9" x14ac:dyDescent="0.25">
      <c r="A236" t="s">
        <v>6911</v>
      </c>
      <c r="B236">
        <v>2023</v>
      </c>
      <c r="C236" t="s">
        <v>123</v>
      </c>
      <c r="D236" t="s">
        <v>6831</v>
      </c>
      <c r="E236" t="s">
        <v>74</v>
      </c>
      <c r="F236" t="s">
        <v>74</v>
      </c>
      <c r="G236">
        <v>3925</v>
      </c>
      <c r="H236">
        <v>0.27100000000000002</v>
      </c>
      <c r="I236">
        <v>3.6988110964332847E-2</v>
      </c>
    </row>
    <row r="237" spans="1:9" x14ac:dyDescent="0.25">
      <c r="A237" t="s">
        <v>6912</v>
      </c>
      <c r="B237">
        <v>2015</v>
      </c>
      <c r="C237" t="s">
        <v>4783</v>
      </c>
      <c r="D237" t="s">
        <v>318</v>
      </c>
      <c r="E237" t="s">
        <v>74</v>
      </c>
      <c r="F237" t="s">
        <v>74</v>
      </c>
      <c r="G237">
        <v>29950</v>
      </c>
      <c r="H237" t="s">
        <v>74</v>
      </c>
      <c r="I237" t="s">
        <v>74</v>
      </c>
    </row>
    <row r="238" spans="1:9" x14ac:dyDescent="0.25">
      <c r="A238" t="s">
        <v>6913</v>
      </c>
      <c r="B238">
        <v>2016</v>
      </c>
      <c r="C238" t="s">
        <v>4783</v>
      </c>
      <c r="D238" t="s">
        <v>318</v>
      </c>
      <c r="E238" t="s">
        <v>74</v>
      </c>
      <c r="F238" t="s">
        <v>74</v>
      </c>
      <c r="G238">
        <v>32095</v>
      </c>
      <c r="H238" t="s">
        <v>74</v>
      </c>
      <c r="I238">
        <v>7.1619365609348895E-2</v>
      </c>
    </row>
    <row r="239" spans="1:9" x14ac:dyDescent="0.25">
      <c r="A239" t="s">
        <v>6914</v>
      </c>
      <c r="B239">
        <v>2017</v>
      </c>
      <c r="C239" t="s">
        <v>4783</v>
      </c>
      <c r="D239" t="s">
        <v>318</v>
      </c>
      <c r="E239" t="s">
        <v>74</v>
      </c>
      <c r="F239" t="s">
        <v>74</v>
      </c>
      <c r="G239">
        <v>39470</v>
      </c>
      <c r="H239" t="s">
        <v>74</v>
      </c>
      <c r="I239">
        <v>0.22978657111699641</v>
      </c>
    </row>
    <row r="240" spans="1:9" x14ac:dyDescent="0.25">
      <c r="A240" t="s">
        <v>6915</v>
      </c>
      <c r="B240">
        <v>2018</v>
      </c>
      <c r="C240" t="s">
        <v>4783</v>
      </c>
      <c r="D240" t="s">
        <v>318</v>
      </c>
      <c r="E240" t="s">
        <v>74</v>
      </c>
      <c r="F240" t="s">
        <v>74</v>
      </c>
      <c r="G240">
        <v>51285</v>
      </c>
      <c r="H240" t="s">
        <v>74</v>
      </c>
      <c r="I240">
        <v>0.29934127185203963</v>
      </c>
    </row>
    <row r="241" spans="1:9" x14ac:dyDescent="0.25">
      <c r="A241" t="s">
        <v>6916</v>
      </c>
      <c r="B241">
        <v>2019</v>
      </c>
      <c r="C241" t="s">
        <v>4783</v>
      </c>
      <c r="D241" t="s">
        <v>318</v>
      </c>
      <c r="E241" t="s">
        <v>74</v>
      </c>
      <c r="F241" t="s">
        <v>74</v>
      </c>
      <c r="G241">
        <v>56370</v>
      </c>
      <c r="H241" t="s">
        <v>74</v>
      </c>
      <c r="I241">
        <v>9.9151798771570654E-2</v>
      </c>
    </row>
    <row r="242" spans="1:9" x14ac:dyDescent="0.25">
      <c r="A242" t="s">
        <v>6917</v>
      </c>
      <c r="B242">
        <v>2020</v>
      </c>
      <c r="C242" t="s">
        <v>4783</v>
      </c>
      <c r="D242" t="s">
        <v>318</v>
      </c>
      <c r="E242" t="s">
        <v>74</v>
      </c>
      <c r="F242" t="s">
        <v>74</v>
      </c>
      <c r="G242">
        <v>86740</v>
      </c>
      <c r="H242" t="s">
        <v>74</v>
      </c>
      <c r="I242">
        <v>0.53876175270533966</v>
      </c>
    </row>
    <row r="243" spans="1:9" x14ac:dyDescent="0.25">
      <c r="A243" t="s">
        <v>6918</v>
      </c>
      <c r="B243">
        <v>2021</v>
      </c>
      <c r="C243" t="s">
        <v>4783</v>
      </c>
      <c r="D243" t="s">
        <v>318</v>
      </c>
      <c r="E243" t="s">
        <v>74</v>
      </c>
      <c r="F243" t="s">
        <v>74</v>
      </c>
      <c r="G243">
        <v>106310</v>
      </c>
      <c r="H243" t="s">
        <v>74</v>
      </c>
      <c r="I243">
        <v>0.22561678579663361</v>
      </c>
    </row>
    <row r="244" spans="1:9" x14ac:dyDescent="0.25">
      <c r="A244" t="s">
        <v>6919</v>
      </c>
      <c r="B244">
        <v>2022</v>
      </c>
      <c r="C244" t="s">
        <v>4783</v>
      </c>
      <c r="D244" t="s">
        <v>318</v>
      </c>
      <c r="E244" t="s">
        <v>74</v>
      </c>
      <c r="F244" t="s">
        <v>74</v>
      </c>
      <c r="G244">
        <v>121260</v>
      </c>
      <c r="H244" t="s">
        <v>74</v>
      </c>
      <c r="I244">
        <v>0.14062646975825421</v>
      </c>
    </row>
    <row r="245" spans="1:9" x14ac:dyDescent="0.25">
      <c r="A245" t="s">
        <v>6920</v>
      </c>
      <c r="B245">
        <v>2023</v>
      </c>
      <c r="C245" t="s">
        <v>4783</v>
      </c>
      <c r="D245" t="s">
        <v>318</v>
      </c>
      <c r="E245" t="s">
        <v>74</v>
      </c>
      <c r="F245" t="s">
        <v>74</v>
      </c>
      <c r="G245">
        <v>118700</v>
      </c>
      <c r="H245" t="s">
        <v>74</v>
      </c>
      <c r="I245">
        <v>-2.111166089394689E-2</v>
      </c>
    </row>
    <row r="246" spans="1:9" x14ac:dyDescent="0.25">
      <c r="A246" t="s">
        <v>6921</v>
      </c>
      <c r="B246">
        <v>2015</v>
      </c>
      <c r="C246" t="s">
        <v>4783</v>
      </c>
      <c r="D246" t="s">
        <v>354</v>
      </c>
      <c r="E246">
        <v>113476</v>
      </c>
      <c r="F246">
        <v>101327</v>
      </c>
      <c r="G246">
        <v>1615</v>
      </c>
      <c r="H246">
        <v>5.3999999999999999E-2</v>
      </c>
      <c r="I246" t="s">
        <v>74</v>
      </c>
    </row>
    <row r="247" spans="1:9" x14ac:dyDescent="0.25">
      <c r="A247" t="s">
        <v>6922</v>
      </c>
      <c r="B247">
        <v>2016</v>
      </c>
      <c r="C247" t="s">
        <v>4783</v>
      </c>
      <c r="D247" t="s">
        <v>354</v>
      </c>
      <c r="E247">
        <v>116605</v>
      </c>
      <c r="F247">
        <v>105109</v>
      </c>
      <c r="G247">
        <v>2275</v>
      </c>
      <c r="H247">
        <v>7.0999999999999994E-2</v>
      </c>
      <c r="I247">
        <v>0.40866873065015491</v>
      </c>
    </row>
    <row r="248" spans="1:9" x14ac:dyDescent="0.25">
      <c r="A248" t="s">
        <v>6923</v>
      </c>
      <c r="B248">
        <v>2017</v>
      </c>
      <c r="C248" t="s">
        <v>4783</v>
      </c>
      <c r="D248" t="s">
        <v>354</v>
      </c>
      <c r="E248">
        <v>119077</v>
      </c>
      <c r="F248">
        <v>106864</v>
      </c>
      <c r="G248">
        <v>2750</v>
      </c>
      <c r="H248">
        <v>7.0000000000000007E-2</v>
      </c>
      <c r="I248">
        <v>0.20879120879120869</v>
      </c>
    </row>
    <row r="249" spans="1:9" x14ac:dyDescent="0.25">
      <c r="A249" t="s">
        <v>6924</v>
      </c>
      <c r="B249">
        <v>2018</v>
      </c>
      <c r="C249" t="s">
        <v>4783</v>
      </c>
      <c r="D249" t="s">
        <v>354</v>
      </c>
      <c r="E249">
        <v>122746</v>
      </c>
      <c r="F249">
        <v>109446</v>
      </c>
      <c r="G249">
        <v>3575</v>
      </c>
      <c r="H249">
        <v>7.0000000000000007E-2</v>
      </c>
      <c r="I249">
        <v>0.3</v>
      </c>
    </row>
    <row r="250" spans="1:9" x14ac:dyDescent="0.25">
      <c r="A250" t="s">
        <v>6925</v>
      </c>
      <c r="B250">
        <v>2019</v>
      </c>
      <c r="C250" t="s">
        <v>4783</v>
      </c>
      <c r="D250" t="s">
        <v>354</v>
      </c>
      <c r="E250">
        <v>126957</v>
      </c>
      <c r="F250">
        <v>111086</v>
      </c>
      <c r="G250">
        <v>3925</v>
      </c>
      <c r="H250">
        <v>7.0000000000000007E-2</v>
      </c>
      <c r="I250">
        <v>9.7902097902097918E-2</v>
      </c>
    </row>
    <row r="251" spans="1:9" x14ac:dyDescent="0.25">
      <c r="A251" t="s">
        <v>6926</v>
      </c>
      <c r="B251">
        <v>2020</v>
      </c>
      <c r="C251" t="s">
        <v>4783</v>
      </c>
      <c r="D251" t="s">
        <v>354</v>
      </c>
      <c r="E251">
        <v>130729</v>
      </c>
      <c r="F251">
        <v>118554</v>
      </c>
      <c r="G251">
        <v>7760</v>
      </c>
      <c r="H251">
        <v>8.8999999999999996E-2</v>
      </c>
      <c r="I251">
        <v>0.97707006369426752</v>
      </c>
    </row>
    <row r="252" spans="1:9" x14ac:dyDescent="0.25">
      <c r="A252" t="s">
        <v>6927</v>
      </c>
      <c r="B252">
        <v>2021</v>
      </c>
      <c r="C252" t="s">
        <v>4783</v>
      </c>
      <c r="D252" t="s">
        <v>354</v>
      </c>
      <c r="E252">
        <v>132152</v>
      </c>
      <c r="F252">
        <v>120552</v>
      </c>
      <c r="G252">
        <v>10330</v>
      </c>
      <c r="H252">
        <v>9.7000000000000003E-2</v>
      </c>
      <c r="I252">
        <v>0.33118556701030921</v>
      </c>
    </row>
    <row r="253" spans="1:9" x14ac:dyDescent="0.25">
      <c r="A253" t="s">
        <v>6928</v>
      </c>
      <c r="B253">
        <v>2022</v>
      </c>
      <c r="C253" t="s">
        <v>4783</v>
      </c>
      <c r="D253" t="s">
        <v>354</v>
      </c>
      <c r="E253">
        <v>135582</v>
      </c>
      <c r="F253">
        <v>123086</v>
      </c>
      <c r="G253">
        <v>12655</v>
      </c>
      <c r="H253">
        <v>0.104</v>
      </c>
      <c r="I253">
        <v>0.22507260406582771</v>
      </c>
    </row>
    <row r="254" spans="1:9" x14ac:dyDescent="0.25">
      <c r="A254" t="s">
        <v>6929</v>
      </c>
      <c r="B254">
        <v>2023</v>
      </c>
      <c r="C254" t="s">
        <v>4783</v>
      </c>
      <c r="D254" t="s">
        <v>354</v>
      </c>
      <c r="E254">
        <v>140285</v>
      </c>
      <c r="F254">
        <v>125635</v>
      </c>
      <c r="G254">
        <v>13185</v>
      </c>
      <c r="H254">
        <v>0.111</v>
      </c>
      <c r="I254">
        <v>4.1880679573291113E-2</v>
      </c>
    </row>
    <row r="255" spans="1:9" x14ac:dyDescent="0.25">
      <c r="A255" t="s">
        <v>6930</v>
      </c>
      <c r="B255">
        <v>2015</v>
      </c>
      <c r="C255" t="s">
        <v>4783</v>
      </c>
      <c r="D255" t="s">
        <v>325</v>
      </c>
      <c r="E255" t="s">
        <v>74</v>
      </c>
      <c r="F255" t="s">
        <v>74</v>
      </c>
      <c r="G255">
        <v>4890</v>
      </c>
      <c r="H255">
        <v>0.16300000000000001</v>
      </c>
      <c r="I255" t="s">
        <v>74</v>
      </c>
    </row>
    <row r="256" spans="1:9" x14ac:dyDescent="0.25">
      <c r="A256" t="s">
        <v>6931</v>
      </c>
      <c r="B256">
        <v>2016</v>
      </c>
      <c r="C256" t="s">
        <v>4783</v>
      </c>
      <c r="D256" t="s">
        <v>325</v>
      </c>
      <c r="E256" t="s">
        <v>74</v>
      </c>
      <c r="F256" t="s">
        <v>74</v>
      </c>
      <c r="G256">
        <v>5030</v>
      </c>
      <c r="H256">
        <v>0.157</v>
      </c>
      <c r="I256">
        <v>2.8629856850715729E-2</v>
      </c>
    </row>
    <row r="257" spans="1:9" x14ac:dyDescent="0.25">
      <c r="A257" t="s">
        <v>6932</v>
      </c>
      <c r="B257">
        <v>2017</v>
      </c>
      <c r="C257" t="s">
        <v>4783</v>
      </c>
      <c r="D257" t="s">
        <v>325</v>
      </c>
      <c r="E257" t="s">
        <v>74</v>
      </c>
      <c r="F257" t="s">
        <v>74</v>
      </c>
      <c r="G257">
        <v>6750</v>
      </c>
      <c r="H257">
        <v>0.17100000000000001</v>
      </c>
      <c r="I257">
        <v>0.34194831013916488</v>
      </c>
    </row>
    <row r="258" spans="1:9" x14ac:dyDescent="0.25">
      <c r="A258" t="s">
        <v>6933</v>
      </c>
      <c r="B258">
        <v>2018</v>
      </c>
      <c r="C258" t="s">
        <v>4783</v>
      </c>
      <c r="D258" t="s">
        <v>325</v>
      </c>
      <c r="E258" t="s">
        <v>74</v>
      </c>
      <c r="F258" t="s">
        <v>74</v>
      </c>
      <c r="G258">
        <v>9580</v>
      </c>
      <c r="H258">
        <v>0.187</v>
      </c>
      <c r="I258">
        <v>0.41925925925925922</v>
      </c>
    </row>
    <row r="259" spans="1:9" x14ac:dyDescent="0.25">
      <c r="A259" t="s">
        <v>6934</v>
      </c>
      <c r="B259">
        <v>2019</v>
      </c>
      <c r="C259" t="s">
        <v>4783</v>
      </c>
      <c r="D259" t="s">
        <v>325</v>
      </c>
      <c r="E259" t="s">
        <v>74</v>
      </c>
      <c r="F259" t="s">
        <v>74</v>
      </c>
      <c r="G259">
        <v>8695</v>
      </c>
      <c r="H259">
        <v>0.154</v>
      </c>
      <c r="I259">
        <v>-9.2379958246346594E-2</v>
      </c>
    </row>
    <row r="260" spans="1:9" x14ac:dyDescent="0.25">
      <c r="A260" t="s">
        <v>6935</v>
      </c>
      <c r="B260">
        <v>2020</v>
      </c>
      <c r="C260" t="s">
        <v>4783</v>
      </c>
      <c r="D260" t="s">
        <v>325</v>
      </c>
      <c r="E260" t="s">
        <v>74</v>
      </c>
      <c r="F260" t="s">
        <v>74</v>
      </c>
      <c r="G260">
        <v>12035</v>
      </c>
      <c r="H260">
        <v>0.13900000000000001</v>
      </c>
      <c r="I260">
        <v>0.38412880966072449</v>
      </c>
    </row>
    <row r="261" spans="1:9" x14ac:dyDescent="0.25">
      <c r="A261" t="s">
        <v>6936</v>
      </c>
      <c r="B261">
        <v>2021</v>
      </c>
      <c r="C261" t="s">
        <v>4783</v>
      </c>
      <c r="D261" t="s">
        <v>325</v>
      </c>
      <c r="E261" t="s">
        <v>74</v>
      </c>
      <c r="F261" t="s">
        <v>74</v>
      </c>
      <c r="G261">
        <v>18255</v>
      </c>
      <c r="H261">
        <v>0.17199999999999999</v>
      </c>
      <c r="I261">
        <v>0.51682592438720398</v>
      </c>
    </row>
    <row r="262" spans="1:9" x14ac:dyDescent="0.25">
      <c r="A262" t="s">
        <v>6937</v>
      </c>
      <c r="B262">
        <v>2022</v>
      </c>
      <c r="C262" t="s">
        <v>4783</v>
      </c>
      <c r="D262" t="s">
        <v>325</v>
      </c>
      <c r="E262" t="s">
        <v>74</v>
      </c>
      <c r="F262" t="s">
        <v>74</v>
      </c>
      <c r="G262">
        <v>21345</v>
      </c>
      <c r="H262">
        <v>0.17599999999999999</v>
      </c>
      <c r="I262">
        <v>0.1692686935086278</v>
      </c>
    </row>
    <row r="263" spans="1:9" x14ac:dyDescent="0.25">
      <c r="A263" t="s">
        <v>6938</v>
      </c>
      <c r="B263">
        <v>2023</v>
      </c>
      <c r="C263" t="s">
        <v>4783</v>
      </c>
      <c r="D263" t="s">
        <v>325</v>
      </c>
      <c r="E263" t="s">
        <v>74</v>
      </c>
      <c r="F263" t="s">
        <v>74</v>
      </c>
      <c r="G263">
        <v>20725</v>
      </c>
      <c r="H263">
        <v>0.17499999999999999</v>
      </c>
      <c r="I263">
        <v>-2.9046615132349522E-2</v>
      </c>
    </row>
    <row r="264" spans="1:9" x14ac:dyDescent="0.25">
      <c r="A264" t="s">
        <v>6939</v>
      </c>
      <c r="B264">
        <v>2015</v>
      </c>
      <c r="C264" t="s">
        <v>4783</v>
      </c>
      <c r="D264" t="s">
        <v>6782</v>
      </c>
      <c r="E264" t="s">
        <v>74</v>
      </c>
      <c r="F264" t="s">
        <v>74</v>
      </c>
      <c r="G264">
        <v>5955</v>
      </c>
      <c r="H264">
        <v>0.19900000000000001</v>
      </c>
      <c r="I264" t="s">
        <v>74</v>
      </c>
    </row>
    <row r="265" spans="1:9" x14ac:dyDescent="0.25">
      <c r="A265" t="s">
        <v>6940</v>
      </c>
      <c r="B265">
        <v>2016</v>
      </c>
      <c r="C265" t="s">
        <v>4783</v>
      </c>
      <c r="D265" t="s">
        <v>6782</v>
      </c>
      <c r="E265" t="s">
        <v>74</v>
      </c>
      <c r="F265" t="s">
        <v>74</v>
      </c>
      <c r="G265">
        <v>5660</v>
      </c>
      <c r="H265">
        <v>0.17599999999999999</v>
      </c>
      <c r="I265">
        <v>-4.9538203190596097E-2</v>
      </c>
    </row>
    <row r="266" spans="1:9" x14ac:dyDescent="0.25">
      <c r="A266" t="s">
        <v>6941</v>
      </c>
      <c r="B266">
        <v>2017</v>
      </c>
      <c r="C266" t="s">
        <v>4783</v>
      </c>
      <c r="D266" t="s">
        <v>6782</v>
      </c>
      <c r="E266" t="s">
        <v>74</v>
      </c>
      <c r="F266" t="s">
        <v>74</v>
      </c>
      <c r="G266">
        <v>7680</v>
      </c>
      <c r="H266">
        <v>0.19500000000000001</v>
      </c>
      <c r="I266">
        <v>0.35689045936395769</v>
      </c>
    </row>
    <row r="267" spans="1:9" x14ac:dyDescent="0.25">
      <c r="A267" t="s">
        <v>6942</v>
      </c>
      <c r="B267">
        <v>2018</v>
      </c>
      <c r="C267" t="s">
        <v>4783</v>
      </c>
      <c r="D267" t="s">
        <v>6782</v>
      </c>
      <c r="E267" t="s">
        <v>74</v>
      </c>
      <c r="F267" t="s">
        <v>74</v>
      </c>
      <c r="G267">
        <v>9855</v>
      </c>
      <c r="H267">
        <v>0.192</v>
      </c>
      <c r="I267">
        <v>0.283203125</v>
      </c>
    </row>
    <row r="268" spans="1:9" x14ac:dyDescent="0.25">
      <c r="A268" t="s">
        <v>6943</v>
      </c>
      <c r="B268">
        <v>2019</v>
      </c>
      <c r="C268" t="s">
        <v>4783</v>
      </c>
      <c r="D268" t="s">
        <v>6782</v>
      </c>
      <c r="E268" t="s">
        <v>74</v>
      </c>
      <c r="F268" t="s">
        <v>74</v>
      </c>
      <c r="G268">
        <v>12260</v>
      </c>
      <c r="H268">
        <v>0.218</v>
      </c>
      <c r="I268">
        <v>0.24403855910705219</v>
      </c>
    </row>
    <row r="269" spans="1:9" x14ac:dyDescent="0.25">
      <c r="A269" t="s">
        <v>6944</v>
      </c>
      <c r="B269">
        <v>2020</v>
      </c>
      <c r="C269" t="s">
        <v>4783</v>
      </c>
      <c r="D269" t="s">
        <v>6782</v>
      </c>
      <c r="E269" t="s">
        <v>74</v>
      </c>
      <c r="F269" t="s">
        <v>74</v>
      </c>
      <c r="G269">
        <v>18635</v>
      </c>
      <c r="H269">
        <v>0.215</v>
      </c>
      <c r="I269">
        <v>0.51998368678629681</v>
      </c>
    </row>
    <row r="270" spans="1:9" x14ac:dyDescent="0.25">
      <c r="A270" t="s">
        <v>6945</v>
      </c>
      <c r="B270">
        <v>2021</v>
      </c>
      <c r="C270" t="s">
        <v>4783</v>
      </c>
      <c r="D270" t="s">
        <v>6782</v>
      </c>
      <c r="E270" t="s">
        <v>74</v>
      </c>
      <c r="F270" t="s">
        <v>74</v>
      </c>
      <c r="G270">
        <v>21495</v>
      </c>
      <c r="H270">
        <v>0.20200000000000001</v>
      </c>
      <c r="I270">
        <v>0.15347464448618189</v>
      </c>
    </row>
    <row r="271" spans="1:9" x14ac:dyDescent="0.25">
      <c r="A271" t="s">
        <v>6946</v>
      </c>
      <c r="B271">
        <v>2022</v>
      </c>
      <c r="C271" t="s">
        <v>4783</v>
      </c>
      <c r="D271" t="s">
        <v>6782</v>
      </c>
      <c r="E271" t="s">
        <v>74</v>
      </c>
      <c r="F271" t="s">
        <v>74</v>
      </c>
      <c r="G271">
        <v>22950</v>
      </c>
      <c r="H271">
        <v>0.189</v>
      </c>
      <c r="I271">
        <v>6.7690160502442476E-2</v>
      </c>
    </row>
    <row r="272" spans="1:9" x14ac:dyDescent="0.25">
      <c r="A272" t="s">
        <v>6947</v>
      </c>
      <c r="B272">
        <v>2023</v>
      </c>
      <c r="C272" t="s">
        <v>4783</v>
      </c>
      <c r="D272" t="s">
        <v>6782</v>
      </c>
      <c r="E272" t="s">
        <v>74</v>
      </c>
      <c r="F272" t="s">
        <v>74</v>
      </c>
      <c r="G272">
        <v>20595</v>
      </c>
      <c r="H272">
        <v>0.17299999999999999</v>
      </c>
      <c r="I272">
        <v>-0.1026143790849673</v>
      </c>
    </row>
    <row r="273" spans="1:9" x14ac:dyDescent="0.25">
      <c r="A273" t="s">
        <v>6948</v>
      </c>
      <c r="B273">
        <v>2015</v>
      </c>
      <c r="C273" t="s">
        <v>4783</v>
      </c>
      <c r="D273" t="s">
        <v>356</v>
      </c>
      <c r="E273">
        <v>4356</v>
      </c>
      <c r="F273">
        <v>4090</v>
      </c>
      <c r="G273">
        <v>70</v>
      </c>
      <c r="H273">
        <v>2E-3</v>
      </c>
      <c r="I273" t="s">
        <v>74</v>
      </c>
    </row>
    <row r="274" spans="1:9" x14ac:dyDescent="0.25">
      <c r="A274" t="s">
        <v>6949</v>
      </c>
      <c r="B274">
        <v>2016</v>
      </c>
      <c r="C274" t="s">
        <v>4783</v>
      </c>
      <c r="D274" t="s">
        <v>356</v>
      </c>
      <c r="E274">
        <v>4836</v>
      </c>
      <c r="F274">
        <v>4540</v>
      </c>
      <c r="G274">
        <v>100</v>
      </c>
      <c r="H274">
        <v>3.0000000000000001E-3</v>
      </c>
      <c r="I274">
        <v>0.4285714285714286</v>
      </c>
    </row>
    <row r="275" spans="1:9" x14ac:dyDescent="0.25">
      <c r="A275" t="s">
        <v>6950</v>
      </c>
      <c r="B275">
        <v>2017</v>
      </c>
      <c r="C275" t="s">
        <v>4783</v>
      </c>
      <c r="D275" t="s">
        <v>356</v>
      </c>
      <c r="E275">
        <v>5276</v>
      </c>
      <c r="F275">
        <v>4967</v>
      </c>
      <c r="G275">
        <v>145</v>
      </c>
      <c r="H275">
        <v>4.0000000000000001E-3</v>
      </c>
      <c r="I275">
        <v>0.45</v>
      </c>
    </row>
    <row r="276" spans="1:9" x14ac:dyDescent="0.25">
      <c r="A276" t="s">
        <v>6951</v>
      </c>
      <c r="B276">
        <v>2018</v>
      </c>
      <c r="C276" t="s">
        <v>4783</v>
      </c>
      <c r="D276" t="s">
        <v>356</v>
      </c>
      <c r="E276">
        <v>5697</v>
      </c>
      <c r="F276">
        <v>5335</v>
      </c>
      <c r="G276">
        <v>265</v>
      </c>
      <c r="H276">
        <v>5.0000000000000001E-3</v>
      </c>
      <c r="I276">
        <v>0.82758620689655182</v>
      </c>
    </row>
    <row r="277" spans="1:9" x14ac:dyDescent="0.25">
      <c r="A277" t="s">
        <v>6952</v>
      </c>
      <c r="B277">
        <v>2019</v>
      </c>
      <c r="C277" t="s">
        <v>4783</v>
      </c>
      <c r="D277" t="s">
        <v>356</v>
      </c>
      <c r="E277">
        <v>6160</v>
      </c>
      <c r="F277">
        <v>5677</v>
      </c>
      <c r="G277">
        <v>260</v>
      </c>
      <c r="H277">
        <v>5.0000000000000001E-3</v>
      </c>
      <c r="I277">
        <v>-1.8867924528301879E-2</v>
      </c>
    </row>
    <row r="278" spans="1:9" x14ac:dyDescent="0.25">
      <c r="A278" t="s">
        <v>6953</v>
      </c>
      <c r="B278">
        <v>2020</v>
      </c>
      <c r="C278" t="s">
        <v>4783</v>
      </c>
      <c r="D278" t="s">
        <v>356</v>
      </c>
      <c r="E278">
        <v>6683</v>
      </c>
      <c r="F278">
        <v>6086</v>
      </c>
      <c r="G278">
        <v>345</v>
      </c>
      <c r="H278">
        <v>4.0000000000000001E-3</v>
      </c>
      <c r="I278">
        <v>0.32692307692307693</v>
      </c>
    </row>
    <row r="279" spans="1:9" x14ac:dyDescent="0.25">
      <c r="A279" t="s">
        <v>6954</v>
      </c>
      <c r="B279">
        <v>2021</v>
      </c>
      <c r="C279" t="s">
        <v>4783</v>
      </c>
      <c r="D279" t="s">
        <v>356</v>
      </c>
      <c r="E279">
        <v>7400</v>
      </c>
      <c r="F279">
        <v>6724</v>
      </c>
      <c r="G279">
        <v>400</v>
      </c>
      <c r="H279">
        <v>4.0000000000000001E-3</v>
      </c>
      <c r="I279">
        <v>0.15942028985507251</v>
      </c>
    </row>
    <row r="280" spans="1:9" x14ac:dyDescent="0.25">
      <c r="A280" t="s">
        <v>6955</v>
      </c>
      <c r="B280">
        <v>2022</v>
      </c>
      <c r="C280" t="s">
        <v>4783</v>
      </c>
      <c r="D280" t="s">
        <v>356</v>
      </c>
      <c r="E280">
        <v>8206</v>
      </c>
      <c r="F280">
        <v>7399</v>
      </c>
      <c r="G280">
        <v>605</v>
      </c>
      <c r="H280">
        <v>5.0000000000000001E-3</v>
      </c>
      <c r="I280">
        <v>0.51249999999999996</v>
      </c>
    </row>
    <row r="281" spans="1:9" x14ac:dyDescent="0.25">
      <c r="A281" t="s">
        <v>6956</v>
      </c>
      <c r="B281">
        <v>2023</v>
      </c>
      <c r="C281" t="s">
        <v>4783</v>
      </c>
      <c r="D281" t="s">
        <v>356</v>
      </c>
      <c r="E281">
        <v>8999</v>
      </c>
      <c r="F281">
        <v>8302</v>
      </c>
      <c r="G281">
        <v>740</v>
      </c>
      <c r="H281">
        <v>6.0000000000000001E-3</v>
      </c>
      <c r="I281">
        <v>0.22314049586776849</v>
      </c>
    </row>
    <row r="282" spans="1:9" x14ac:dyDescent="0.25">
      <c r="A282" t="s">
        <v>6957</v>
      </c>
      <c r="B282">
        <v>2015</v>
      </c>
      <c r="C282" t="s">
        <v>4783</v>
      </c>
      <c r="D282" t="s">
        <v>6793</v>
      </c>
      <c r="E282" t="s">
        <v>74</v>
      </c>
      <c r="F282" t="s">
        <v>74</v>
      </c>
      <c r="G282">
        <v>365</v>
      </c>
      <c r="H282">
        <v>1.2E-2</v>
      </c>
      <c r="I282" t="s">
        <v>74</v>
      </c>
    </row>
    <row r="283" spans="1:9" x14ac:dyDescent="0.25">
      <c r="A283" t="s">
        <v>6958</v>
      </c>
      <c r="B283">
        <v>2016</v>
      </c>
      <c r="C283" t="s">
        <v>4783</v>
      </c>
      <c r="D283" t="s">
        <v>6793</v>
      </c>
      <c r="E283" t="s">
        <v>74</v>
      </c>
      <c r="F283" t="s">
        <v>74</v>
      </c>
      <c r="G283">
        <v>310</v>
      </c>
      <c r="H283">
        <v>0.01</v>
      </c>
      <c r="I283">
        <v>-0.15068493150684939</v>
      </c>
    </row>
    <row r="284" spans="1:9" x14ac:dyDescent="0.25">
      <c r="A284" t="s">
        <v>6959</v>
      </c>
      <c r="B284">
        <v>2017</v>
      </c>
      <c r="C284" t="s">
        <v>4783</v>
      </c>
      <c r="D284" t="s">
        <v>6793</v>
      </c>
      <c r="E284" t="s">
        <v>74</v>
      </c>
      <c r="F284" t="s">
        <v>74</v>
      </c>
      <c r="G284">
        <v>285</v>
      </c>
      <c r="H284">
        <v>7.0000000000000001E-3</v>
      </c>
      <c r="I284">
        <v>-8.064516129032262E-2</v>
      </c>
    </row>
    <row r="285" spans="1:9" x14ac:dyDescent="0.25">
      <c r="A285" t="s">
        <v>6960</v>
      </c>
      <c r="B285">
        <v>2018</v>
      </c>
      <c r="C285" t="s">
        <v>4783</v>
      </c>
      <c r="D285" t="s">
        <v>6793</v>
      </c>
      <c r="E285" t="s">
        <v>74</v>
      </c>
      <c r="F285" t="s">
        <v>74</v>
      </c>
      <c r="G285">
        <v>465</v>
      </c>
      <c r="H285">
        <v>8.9999999999999993E-3</v>
      </c>
      <c r="I285">
        <v>0.63157894736842102</v>
      </c>
    </row>
    <row r="286" spans="1:9" x14ac:dyDescent="0.25">
      <c r="A286" t="s">
        <v>6961</v>
      </c>
      <c r="B286">
        <v>2019</v>
      </c>
      <c r="C286" t="s">
        <v>4783</v>
      </c>
      <c r="D286" t="s">
        <v>6793</v>
      </c>
      <c r="E286" t="s">
        <v>74</v>
      </c>
      <c r="F286" t="s">
        <v>74</v>
      </c>
      <c r="G286">
        <v>560</v>
      </c>
      <c r="H286">
        <v>0.01</v>
      </c>
      <c r="I286">
        <v>0.20430107526881719</v>
      </c>
    </row>
    <row r="287" spans="1:9" x14ac:dyDescent="0.25">
      <c r="A287" t="s">
        <v>6962</v>
      </c>
      <c r="B287">
        <v>2020</v>
      </c>
      <c r="C287" t="s">
        <v>4783</v>
      </c>
      <c r="D287" t="s">
        <v>6793</v>
      </c>
      <c r="E287" t="s">
        <v>74</v>
      </c>
      <c r="F287" t="s">
        <v>74</v>
      </c>
      <c r="G287">
        <v>760</v>
      </c>
      <c r="H287">
        <v>8.9999999999999993E-3</v>
      </c>
      <c r="I287">
        <v>0.35714285714285721</v>
      </c>
    </row>
    <row r="288" spans="1:9" x14ac:dyDescent="0.25">
      <c r="A288" t="s">
        <v>6963</v>
      </c>
      <c r="B288">
        <v>2021</v>
      </c>
      <c r="C288" t="s">
        <v>4783</v>
      </c>
      <c r="D288" t="s">
        <v>6793</v>
      </c>
      <c r="E288" t="s">
        <v>74</v>
      </c>
      <c r="F288" t="s">
        <v>74</v>
      </c>
      <c r="G288">
        <v>790</v>
      </c>
      <c r="H288">
        <v>7.0000000000000001E-3</v>
      </c>
      <c r="I288">
        <v>3.9473684210526327E-2</v>
      </c>
    </row>
    <row r="289" spans="1:9" x14ac:dyDescent="0.25">
      <c r="A289" t="s">
        <v>6964</v>
      </c>
      <c r="B289">
        <v>2022</v>
      </c>
      <c r="C289" t="s">
        <v>4783</v>
      </c>
      <c r="D289" t="s">
        <v>6793</v>
      </c>
      <c r="E289" t="s">
        <v>74</v>
      </c>
      <c r="F289" t="s">
        <v>74</v>
      </c>
      <c r="G289">
        <v>1135</v>
      </c>
      <c r="H289">
        <v>8.9999999999999993E-3</v>
      </c>
      <c r="I289">
        <v>0.43670886075949378</v>
      </c>
    </row>
    <row r="290" spans="1:9" x14ac:dyDescent="0.25">
      <c r="A290" t="s">
        <v>6965</v>
      </c>
      <c r="B290">
        <v>2023</v>
      </c>
      <c r="C290" t="s">
        <v>4783</v>
      </c>
      <c r="D290" t="s">
        <v>6793</v>
      </c>
      <c r="E290" t="s">
        <v>74</v>
      </c>
      <c r="F290" t="s">
        <v>74</v>
      </c>
      <c r="G290">
        <v>1085</v>
      </c>
      <c r="H290">
        <v>8.9999999999999993E-3</v>
      </c>
      <c r="I290">
        <v>-4.4052863436123357E-2</v>
      </c>
    </row>
    <row r="291" spans="1:9" x14ac:dyDescent="0.25">
      <c r="A291" t="s">
        <v>6966</v>
      </c>
      <c r="B291">
        <v>2015</v>
      </c>
      <c r="C291" t="s">
        <v>4783</v>
      </c>
      <c r="D291" t="s">
        <v>95</v>
      </c>
      <c r="E291">
        <v>16552</v>
      </c>
      <c r="F291">
        <v>15541</v>
      </c>
      <c r="G291">
        <v>200</v>
      </c>
      <c r="H291">
        <v>7.0000000000000001E-3</v>
      </c>
      <c r="I291" t="s">
        <v>74</v>
      </c>
    </row>
    <row r="292" spans="1:9" x14ac:dyDescent="0.25">
      <c r="A292" t="s">
        <v>6967</v>
      </c>
      <c r="B292">
        <v>2016</v>
      </c>
      <c r="C292" t="s">
        <v>4783</v>
      </c>
      <c r="D292" t="s">
        <v>95</v>
      </c>
      <c r="E292">
        <v>17034</v>
      </c>
      <c r="F292">
        <v>16047</v>
      </c>
      <c r="G292">
        <v>185</v>
      </c>
      <c r="H292">
        <v>6.0000000000000001E-3</v>
      </c>
      <c r="I292">
        <v>-7.4999999999999956E-2</v>
      </c>
    </row>
    <row r="293" spans="1:9" x14ac:dyDescent="0.25">
      <c r="A293" t="s">
        <v>6968</v>
      </c>
      <c r="B293">
        <v>2017</v>
      </c>
      <c r="C293" t="s">
        <v>4783</v>
      </c>
      <c r="D293" t="s">
        <v>95</v>
      </c>
      <c r="E293">
        <v>17675</v>
      </c>
      <c r="F293">
        <v>16621</v>
      </c>
      <c r="G293">
        <v>225</v>
      </c>
      <c r="H293">
        <v>6.0000000000000001E-3</v>
      </c>
      <c r="I293">
        <v>0.2162162162162162</v>
      </c>
    </row>
    <row r="294" spans="1:9" x14ac:dyDescent="0.25">
      <c r="A294" t="s">
        <v>6969</v>
      </c>
      <c r="B294">
        <v>2018</v>
      </c>
      <c r="C294" t="s">
        <v>4783</v>
      </c>
      <c r="D294" t="s">
        <v>95</v>
      </c>
      <c r="E294">
        <v>18254</v>
      </c>
      <c r="F294">
        <v>17334</v>
      </c>
      <c r="G294">
        <v>330</v>
      </c>
      <c r="H294">
        <v>6.0000000000000001E-3</v>
      </c>
      <c r="I294">
        <v>0.46666666666666662</v>
      </c>
    </row>
    <row r="295" spans="1:9" x14ac:dyDescent="0.25">
      <c r="A295" t="s">
        <v>6970</v>
      </c>
      <c r="B295">
        <v>2019</v>
      </c>
      <c r="C295" t="s">
        <v>4783</v>
      </c>
      <c r="D295" t="s">
        <v>95</v>
      </c>
      <c r="E295">
        <v>18906</v>
      </c>
      <c r="F295">
        <v>18166</v>
      </c>
      <c r="G295">
        <v>515</v>
      </c>
      <c r="H295">
        <v>8.9999999999999993E-3</v>
      </c>
      <c r="I295">
        <v>0.56060606060606055</v>
      </c>
    </row>
    <row r="296" spans="1:9" x14ac:dyDescent="0.25">
      <c r="A296" t="s">
        <v>6971</v>
      </c>
      <c r="B296">
        <v>2020</v>
      </c>
      <c r="C296" t="s">
        <v>4783</v>
      </c>
      <c r="D296" t="s">
        <v>95</v>
      </c>
      <c r="E296">
        <v>19312</v>
      </c>
      <c r="F296">
        <v>18362</v>
      </c>
      <c r="G296">
        <v>715</v>
      </c>
      <c r="H296">
        <v>8.0000000000000002E-3</v>
      </c>
      <c r="I296">
        <v>0.38834951456310679</v>
      </c>
    </row>
    <row r="297" spans="1:9" x14ac:dyDescent="0.25">
      <c r="A297" t="s">
        <v>6972</v>
      </c>
      <c r="B297">
        <v>2021</v>
      </c>
      <c r="C297" t="s">
        <v>4783</v>
      </c>
      <c r="D297" t="s">
        <v>95</v>
      </c>
      <c r="E297">
        <v>20067</v>
      </c>
      <c r="F297">
        <v>19105</v>
      </c>
      <c r="G297">
        <v>870</v>
      </c>
      <c r="H297">
        <v>8.0000000000000002E-3</v>
      </c>
      <c r="I297">
        <v>0.21678321678321691</v>
      </c>
    </row>
    <row r="298" spans="1:9" x14ac:dyDescent="0.25">
      <c r="A298" t="s">
        <v>6973</v>
      </c>
      <c r="B298">
        <v>2022</v>
      </c>
      <c r="C298" t="s">
        <v>4783</v>
      </c>
      <c r="D298" t="s">
        <v>95</v>
      </c>
      <c r="E298">
        <v>20690</v>
      </c>
      <c r="F298">
        <v>19528</v>
      </c>
      <c r="G298">
        <v>1410</v>
      </c>
      <c r="H298">
        <v>1.2E-2</v>
      </c>
      <c r="I298">
        <v>0.6206896551724137</v>
      </c>
    </row>
    <row r="299" spans="1:9" x14ac:dyDescent="0.25">
      <c r="A299" t="s">
        <v>6974</v>
      </c>
      <c r="B299">
        <v>2023</v>
      </c>
      <c r="C299" t="s">
        <v>4783</v>
      </c>
      <c r="D299" t="s">
        <v>95</v>
      </c>
      <c r="E299">
        <v>21331</v>
      </c>
      <c r="F299">
        <v>20125</v>
      </c>
      <c r="G299">
        <v>1405</v>
      </c>
      <c r="H299">
        <v>1.2E-2</v>
      </c>
      <c r="I299">
        <v>-3.546099290780091E-3</v>
      </c>
    </row>
    <row r="300" spans="1:9" x14ac:dyDescent="0.25">
      <c r="A300" t="s">
        <v>6975</v>
      </c>
      <c r="B300">
        <v>2015</v>
      </c>
      <c r="C300" t="s">
        <v>4783</v>
      </c>
      <c r="D300" t="s">
        <v>328</v>
      </c>
      <c r="E300" t="s">
        <v>74</v>
      </c>
      <c r="F300" t="s">
        <v>74</v>
      </c>
      <c r="G300">
        <v>7965</v>
      </c>
      <c r="H300">
        <v>0.26600000000000001</v>
      </c>
      <c r="I300" t="s">
        <v>74</v>
      </c>
    </row>
    <row r="301" spans="1:9" x14ac:dyDescent="0.25">
      <c r="A301" t="s">
        <v>6976</v>
      </c>
      <c r="B301">
        <v>2016</v>
      </c>
      <c r="C301" t="s">
        <v>4783</v>
      </c>
      <c r="D301" t="s">
        <v>328</v>
      </c>
      <c r="E301" t="s">
        <v>74</v>
      </c>
      <c r="F301" t="s">
        <v>74</v>
      </c>
      <c r="G301">
        <v>8075</v>
      </c>
      <c r="H301">
        <v>0.252</v>
      </c>
      <c r="I301">
        <v>1.3810420590081531E-2</v>
      </c>
    </row>
    <row r="302" spans="1:9" x14ac:dyDescent="0.25">
      <c r="A302" t="s">
        <v>6977</v>
      </c>
      <c r="B302">
        <v>2017</v>
      </c>
      <c r="C302" t="s">
        <v>4783</v>
      </c>
      <c r="D302" t="s">
        <v>328</v>
      </c>
      <c r="E302" t="s">
        <v>74</v>
      </c>
      <c r="F302" t="s">
        <v>74</v>
      </c>
      <c r="G302">
        <v>11260</v>
      </c>
      <c r="H302">
        <v>0.28499999999999998</v>
      </c>
      <c r="I302">
        <v>0.39442724458204342</v>
      </c>
    </row>
    <row r="303" spans="1:9" x14ac:dyDescent="0.25">
      <c r="A303" t="s">
        <v>6978</v>
      </c>
      <c r="B303">
        <v>2018</v>
      </c>
      <c r="C303" t="s">
        <v>4783</v>
      </c>
      <c r="D303" t="s">
        <v>328</v>
      </c>
      <c r="E303" t="s">
        <v>74</v>
      </c>
      <c r="F303" t="s">
        <v>74</v>
      </c>
      <c r="G303">
        <v>13985</v>
      </c>
      <c r="H303">
        <v>0.27300000000000002</v>
      </c>
      <c r="I303">
        <v>0.24200710479573709</v>
      </c>
    </row>
    <row r="304" spans="1:9" x14ac:dyDescent="0.25">
      <c r="A304" t="s">
        <v>6979</v>
      </c>
      <c r="B304">
        <v>2019</v>
      </c>
      <c r="C304" t="s">
        <v>4783</v>
      </c>
      <c r="D304" t="s">
        <v>328</v>
      </c>
      <c r="E304" t="s">
        <v>74</v>
      </c>
      <c r="F304" t="s">
        <v>74</v>
      </c>
      <c r="G304">
        <v>17365</v>
      </c>
      <c r="H304">
        <v>0.308</v>
      </c>
      <c r="I304">
        <v>0.24168752234537011</v>
      </c>
    </row>
    <row r="305" spans="1:9" x14ac:dyDescent="0.25">
      <c r="A305" t="s">
        <v>6980</v>
      </c>
      <c r="B305">
        <v>2020</v>
      </c>
      <c r="C305" t="s">
        <v>4783</v>
      </c>
      <c r="D305" t="s">
        <v>328</v>
      </c>
      <c r="E305" t="s">
        <v>74</v>
      </c>
      <c r="F305" t="s">
        <v>74</v>
      </c>
      <c r="G305">
        <v>26675</v>
      </c>
      <c r="H305">
        <v>0.308</v>
      </c>
      <c r="I305">
        <v>0.53613590555715529</v>
      </c>
    </row>
    <row r="306" spans="1:9" x14ac:dyDescent="0.25">
      <c r="A306" t="s">
        <v>6981</v>
      </c>
      <c r="B306">
        <v>2021</v>
      </c>
      <c r="C306" t="s">
        <v>4783</v>
      </c>
      <c r="D306" t="s">
        <v>328</v>
      </c>
      <c r="E306" t="s">
        <v>74</v>
      </c>
      <c r="F306" t="s">
        <v>74</v>
      </c>
      <c r="G306">
        <v>29405</v>
      </c>
      <c r="H306">
        <v>0.27700000000000002</v>
      </c>
      <c r="I306">
        <v>0.1023430178069353</v>
      </c>
    </row>
    <row r="307" spans="1:9" x14ac:dyDescent="0.25">
      <c r="A307" t="s">
        <v>6982</v>
      </c>
      <c r="B307">
        <v>2022</v>
      </c>
      <c r="C307" t="s">
        <v>4783</v>
      </c>
      <c r="D307" t="s">
        <v>328</v>
      </c>
      <c r="E307" t="s">
        <v>74</v>
      </c>
      <c r="F307" t="s">
        <v>74</v>
      </c>
      <c r="G307">
        <v>30305</v>
      </c>
      <c r="H307">
        <v>0.25</v>
      </c>
      <c r="I307">
        <v>3.060703961911249E-2</v>
      </c>
    </row>
    <row r="308" spans="1:9" x14ac:dyDescent="0.25">
      <c r="A308" t="s">
        <v>6983</v>
      </c>
      <c r="B308">
        <v>2023</v>
      </c>
      <c r="C308" t="s">
        <v>4783</v>
      </c>
      <c r="D308" t="s">
        <v>328</v>
      </c>
      <c r="E308" t="s">
        <v>74</v>
      </c>
      <c r="F308" t="s">
        <v>74</v>
      </c>
      <c r="G308">
        <v>26690</v>
      </c>
      <c r="H308">
        <v>0.22500000000000001</v>
      </c>
      <c r="I308">
        <v>-0.1192872463289886</v>
      </c>
    </row>
    <row r="309" spans="1:9" x14ac:dyDescent="0.25">
      <c r="A309" t="s">
        <v>6984</v>
      </c>
      <c r="B309">
        <v>2015</v>
      </c>
      <c r="C309" t="s">
        <v>4783</v>
      </c>
      <c r="D309" t="s">
        <v>98</v>
      </c>
      <c r="E309">
        <v>39263</v>
      </c>
      <c r="F309">
        <v>28894</v>
      </c>
      <c r="G309">
        <v>325</v>
      </c>
      <c r="H309">
        <v>1.0999999999999999E-2</v>
      </c>
      <c r="I309" t="s">
        <v>74</v>
      </c>
    </row>
    <row r="310" spans="1:9" x14ac:dyDescent="0.25">
      <c r="A310" t="s">
        <v>6985</v>
      </c>
      <c r="B310">
        <v>2016</v>
      </c>
      <c r="C310" t="s">
        <v>4783</v>
      </c>
      <c r="D310" t="s">
        <v>98</v>
      </c>
      <c r="E310">
        <v>40888</v>
      </c>
      <c r="F310">
        <v>30061</v>
      </c>
      <c r="G310">
        <v>375</v>
      </c>
      <c r="H310">
        <v>1.2E-2</v>
      </c>
      <c r="I310">
        <v>0.15384615384615369</v>
      </c>
    </row>
    <row r="311" spans="1:9" x14ac:dyDescent="0.25">
      <c r="A311" t="s">
        <v>6986</v>
      </c>
      <c r="B311">
        <v>2017</v>
      </c>
      <c r="C311" t="s">
        <v>4783</v>
      </c>
      <c r="D311" t="s">
        <v>98</v>
      </c>
      <c r="E311">
        <v>41843</v>
      </c>
      <c r="F311">
        <v>30917</v>
      </c>
      <c r="G311">
        <v>300</v>
      </c>
      <c r="H311">
        <v>8.0000000000000002E-3</v>
      </c>
      <c r="I311">
        <v>-0.2</v>
      </c>
    </row>
    <row r="312" spans="1:9" x14ac:dyDescent="0.25">
      <c r="A312" t="s">
        <v>6987</v>
      </c>
      <c r="B312">
        <v>2018</v>
      </c>
      <c r="C312" t="s">
        <v>4783</v>
      </c>
      <c r="D312" t="s">
        <v>98</v>
      </c>
      <c r="E312">
        <v>42877</v>
      </c>
      <c r="F312">
        <v>31760</v>
      </c>
      <c r="G312">
        <v>455</v>
      </c>
      <c r="H312">
        <v>8.9999999999999993E-3</v>
      </c>
      <c r="I312">
        <v>0.51666666666666661</v>
      </c>
    </row>
    <row r="313" spans="1:9" x14ac:dyDescent="0.25">
      <c r="A313" t="s">
        <v>6988</v>
      </c>
      <c r="B313">
        <v>2019</v>
      </c>
      <c r="C313" t="s">
        <v>4783</v>
      </c>
      <c r="D313" t="s">
        <v>98</v>
      </c>
      <c r="E313">
        <v>43744</v>
      </c>
      <c r="F313">
        <v>32333</v>
      </c>
      <c r="G313">
        <v>460</v>
      </c>
      <c r="H313">
        <v>8.0000000000000002E-3</v>
      </c>
      <c r="I313">
        <v>1.098901098901095E-2</v>
      </c>
    </row>
    <row r="314" spans="1:9" x14ac:dyDescent="0.25">
      <c r="A314" t="s">
        <v>6989</v>
      </c>
      <c r="B314">
        <v>2020</v>
      </c>
      <c r="C314" t="s">
        <v>4783</v>
      </c>
      <c r="D314" t="s">
        <v>98</v>
      </c>
      <c r="E314">
        <v>44094</v>
      </c>
      <c r="F314">
        <v>32583</v>
      </c>
      <c r="G314">
        <v>560</v>
      </c>
      <c r="H314">
        <v>6.0000000000000001E-3</v>
      </c>
      <c r="I314">
        <v>0.21739130434782619</v>
      </c>
    </row>
    <row r="315" spans="1:9" x14ac:dyDescent="0.25">
      <c r="A315" t="s">
        <v>6990</v>
      </c>
      <c r="B315">
        <v>2021</v>
      </c>
      <c r="C315" t="s">
        <v>4783</v>
      </c>
      <c r="D315" t="s">
        <v>98</v>
      </c>
      <c r="E315" s="10">
        <v>45647</v>
      </c>
      <c r="F315">
        <v>33880</v>
      </c>
      <c r="G315">
        <v>1040</v>
      </c>
      <c r="H315">
        <v>0.01</v>
      </c>
      <c r="I315">
        <v>0.85714285714285721</v>
      </c>
    </row>
    <row r="316" spans="1:9" x14ac:dyDescent="0.25">
      <c r="A316" t="s">
        <v>6991</v>
      </c>
      <c r="B316">
        <v>2022</v>
      </c>
      <c r="C316" t="s">
        <v>4783</v>
      </c>
      <c r="D316" t="s">
        <v>98</v>
      </c>
      <c r="E316" s="10">
        <v>46661</v>
      </c>
      <c r="F316">
        <v>34256</v>
      </c>
      <c r="G316">
        <v>1455</v>
      </c>
      <c r="H316">
        <v>1.2E-2</v>
      </c>
      <c r="I316">
        <v>0.39903846153846151</v>
      </c>
    </row>
    <row r="317" spans="1:9" x14ac:dyDescent="0.25">
      <c r="A317" t="s">
        <v>6992</v>
      </c>
      <c r="B317">
        <v>2023</v>
      </c>
      <c r="C317" t="s">
        <v>4783</v>
      </c>
      <c r="D317" t="s">
        <v>98</v>
      </c>
      <c r="E317">
        <v>48312</v>
      </c>
      <c r="F317">
        <v>34310</v>
      </c>
      <c r="G317">
        <v>1740</v>
      </c>
      <c r="H317">
        <v>1.4999999999999999E-2</v>
      </c>
      <c r="I317">
        <v>0.19587628865979381</v>
      </c>
    </row>
    <row r="318" spans="1:9" x14ac:dyDescent="0.25">
      <c r="A318" t="s">
        <v>6993</v>
      </c>
      <c r="B318">
        <v>2015</v>
      </c>
      <c r="C318" t="s">
        <v>4783</v>
      </c>
      <c r="D318" t="s">
        <v>6812</v>
      </c>
      <c r="E318" t="s">
        <v>74</v>
      </c>
      <c r="F318" t="s">
        <v>74</v>
      </c>
      <c r="G318">
        <v>160</v>
      </c>
      <c r="H318">
        <v>5.0000000000000001E-3</v>
      </c>
      <c r="I318" t="s">
        <v>74</v>
      </c>
    </row>
    <row r="319" spans="1:9" x14ac:dyDescent="0.25">
      <c r="A319" t="s">
        <v>6994</v>
      </c>
      <c r="B319">
        <v>2016</v>
      </c>
      <c r="C319" t="s">
        <v>4783</v>
      </c>
      <c r="D319" t="s">
        <v>6812</v>
      </c>
      <c r="E319" t="s">
        <v>74</v>
      </c>
      <c r="F319" t="s">
        <v>74</v>
      </c>
      <c r="G319">
        <v>100</v>
      </c>
      <c r="H319">
        <v>3.0000000000000001E-3</v>
      </c>
      <c r="I319">
        <v>-0.375</v>
      </c>
    </row>
    <row r="320" spans="1:9" x14ac:dyDescent="0.25">
      <c r="A320" t="s">
        <v>6995</v>
      </c>
      <c r="B320">
        <v>2017</v>
      </c>
      <c r="C320" t="s">
        <v>4783</v>
      </c>
      <c r="D320" t="s">
        <v>6812</v>
      </c>
      <c r="E320" t="s">
        <v>74</v>
      </c>
      <c r="F320" t="s">
        <v>74</v>
      </c>
      <c r="G320">
        <v>125</v>
      </c>
      <c r="H320">
        <v>3.0000000000000001E-3</v>
      </c>
      <c r="I320">
        <v>0.25</v>
      </c>
    </row>
    <row r="321" spans="1:9" x14ac:dyDescent="0.25">
      <c r="A321" t="s">
        <v>6996</v>
      </c>
      <c r="B321">
        <v>2018</v>
      </c>
      <c r="C321" t="s">
        <v>4783</v>
      </c>
      <c r="D321" t="s">
        <v>6812</v>
      </c>
      <c r="E321" t="s">
        <v>74</v>
      </c>
      <c r="F321" t="s">
        <v>74</v>
      </c>
      <c r="G321">
        <v>150</v>
      </c>
      <c r="H321">
        <v>3.0000000000000001E-3</v>
      </c>
      <c r="I321">
        <v>0.2</v>
      </c>
    </row>
    <row r="322" spans="1:9" x14ac:dyDescent="0.25">
      <c r="A322" t="s">
        <v>6997</v>
      </c>
      <c r="B322">
        <v>2019</v>
      </c>
      <c r="C322" t="s">
        <v>4783</v>
      </c>
      <c r="D322" t="s">
        <v>6812</v>
      </c>
      <c r="E322" t="s">
        <v>74</v>
      </c>
      <c r="F322" t="s">
        <v>74</v>
      </c>
      <c r="G322">
        <v>125</v>
      </c>
      <c r="H322">
        <v>2E-3</v>
      </c>
      <c r="I322">
        <v>-0.1666666666666666</v>
      </c>
    </row>
    <row r="323" spans="1:9" x14ac:dyDescent="0.25">
      <c r="A323" t="s">
        <v>6998</v>
      </c>
      <c r="B323">
        <v>2020</v>
      </c>
      <c r="C323" t="s">
        <v>4783</v>
      </c>
      <c r="D323" t="s">
        <v>6812</v>
      </c>
      <c r="E323" t="s">
        <v>74</v>
      </c>
      <c r="F323" t="s">
        <v>74</v>
      </c>
      <c r="G323">
        <v>110</v>
      </c>
      <c r="H323">
        <v>1E-3</v>
      </c>
      <c r="I323">
        <v>-0.12</v>
      </c>
    </row>
    <row r="324" spans="1:9" x14ac:dyDescent="0.25">
      <c r="A324" t="s">
        <v>6999</v>
      </c>
      <c r="B324">
        <v>2021</v>
      </c>
      <c r="C324" t="s">
        <v>4783</v>
      </c>
      <c r="D324" t="s">
        <v>6812</v>
      </c>
      <c r="E324" t="s">
        <v>74</v>
      </c>
      <c r="F324" t="s">
        <v>74</v>
      </c>
      <c r="G324">
        <v>155</v>
      </c>
      <c r="H324">
        <v>1E-3</v>
      </c>
      <c r="I324">
        <v>0.40909090909090923</v>
      </c>
    </row>
    <row r="325" spans="1:9" x14ac:dyDescent="0.25">
      <c r="A325" t="s">
        <v>7000</v>
      </c>
      <c r="B325">
        <v>2022</v>
      </c>
      <c r="C325" t="s">
        <v>4783</v>
      </c>
      <c r="D325" t="s">
        <v>6812</v>
      </c>
      <c r="E325" t="s">
        <v>74</v>
      </c>
      <c r="F325" t="s">
        <v>74</v>
      </c>
      <c r="G325">
        <v>250</v>
      </c>
      <c r="H325">
        <v>2E-3</v>
      </c>
      <c r="I325">
        <v>0.61290322580645151</v>
      </c>
    </row>
    <row r="326" spans="1:9" x14ac:dyDescent="0.25">
      <c r="A326" t="s">
        <v>7001</v>
      </c>
      <c r="B326">
        <v>2023</v>
      </c>
      <c r="C326" t="s">
        <v>4783</v>
      </c>
      <c r="D326" t="s">
        <v>6812</v>
      </c>
      <c r="E326" t="s">
        <v>74</v>
      </c>
      <c r="F326" t="s">
        <v>74</v>
      </c>
      <c r="G326">
        <v>305</v>
      </c>
      <c r="H326">
        <v>3.0000000000000001E-3</v>
      </c>
      <c r="I326">
        <v>0.22</v>
      </c>
    </row>
    <row r="327" spans="1:9" x14ac:dyDescent="0.25">
      <c r="A327" t="s">
        <v>7002</v>
      </c>
      <c r="B327">
        <v>2015</v>
      </c>
      <c r="C327" t="s">
        <v>4783</v>
      </c>
      <c r="D327" t="s">
        <v>102</v>
      </c>
      <c r="E327">
        <v>21776</v>
      </c>
      <c r="F327">
        <v>21117</v>
      </c>
      <c r="G327">
        <v>390</v>
      </c>
      <c r="H327">
        <v>1.2999999999999999E-2</v>
      </c>
      <c r="I327" t="s">
        <v>74</v>
      </c>
    </row>
    <row r="328" spans="1:9" x14ac:dyDescent="0.25">
      <c r="A328" t="s">
        <v>7003</v>
      </c>
      <c r="B328">
        <v>2016</v>
      </c>
      <c r="C328" t="s">
        <v>4783</v>
      </c>
      <c r="D328" t="s">
        <v>102</v>
      </c>
      <c r="E328">
        <v>22391</v>
      </c>
      <c r="F328">
        <v>21807</v>
      </c>
      <c r="G328">
        <v>380</v>
      </c>
      <c r="H328">
        <v>1.2E-2</v>
      </c>
      <c r="I328">
        <v>-2.5641025641025661E-2</v>
      </c>
    </row>
    <row r="329" spans="1:9" x14ac:dyDescent="0.25">
      <c r="A329" t="s">
        <v>7004</v>
      </c>
      <c r="B329">
        <v>2017</v>
      </c>
      <c r="C329" t="s">
        <v>4783</v>
      </c>
      <c r="D329" t="s">
        <v>102</v>
      </c>
      <c r="E329">
        <v>22985</v>
      </c>
      <c r="F329">
        <v>22477</v>
      </c>
      <c r="G329">
        <v>530</v>
      </c>
      <c r="H329">
        <v>1.2999999999999999E-2</v>
      </c>
      <c r="I329">
        <v>0.39473684210526311</v>
      </c>
    </row>
    <row r="330" spans="1:9" x14ac:dyDescent="0.25">
      <c r="A330" t="s">
        <v>7005</v>
      </c>
      <c r="B330">
        <v>2018</v>
      </c>
      <c r="C330" t="s">
        <v>4783</v>
      </c>
      <c r="D330" t="s">
        <v>102</v>
      </c>
      <c r="E330">
        <v>24661</v>
      </c>
      <c r="F330">
        <v>23389</v>
      </c>
      <c r="G330">
        <v>650</v>
      </c>
      <c r="H330">
        <v>1.2999999999999999E-2</v>
      </c>
      <c r="I330">
        <v>0.22641509433962259</v>
      </c>
    </row>
    <row r="331" spans="1:9" x14ac:dyDescent="0.25">
      <c r="A331" t="s">
        <v>7006</v>
      </c>
      <c r="B331">
        <v>2019</v>
      </c>
      <c r="C331" t="s">
        <v>4783</v>
      </c>
      <c r="D331" t="s">
        <v>102</v>
      </c>
      <c r="E331">
        <v>25305</v>
      </c>
      <c r="F331">
        <v>18511</v>
      </c>
      <c r="G331">
        <v>775</v>
      </c>
      <c r="H331">
        <v>1.4E-2</v>
      </c>
      <c r="I331">
        <v>0.19230769230769229</v>
      </c>
    </row>
    <row r="332" spans="1:9" x14ac:dyDescent="0.25">
      <c r="A332" t="s">
        <v>7007</v>
      </c>
      <c r="B332">
        <v>2020</v>
      </c>
      <c r="C332" t="s">
        <v>4783</v>
      </c>
      <c r="D332" t="s">
        <v>102</v>
      </c>
      <c r="E332">
        <v>26046</v>
      </c>
      <c r="F332">
        <v>25342</v>
      </c>
      <c r="G332">
        <v>1005</v>
      </c>
      <c r="H332">
        <v>1.2E-2</v>
      </c>
      <c r="I332">
        <v>0.29677419354838719</v>
      </c>
    </row>
    <row r="333" spans="1:9" x14ac:dyDescent="0.25">
      <c r="A333" t="s">
        <v>7008</v>
      </c>
      <c r="B333">
        <v>2021</v>
      </c>
      <c r="C333" t="s">
        <v>4783</v>
      </c>
      <c r="D333" t="s">
        <v>102</v>
      </c>
      <c r="E333">
        <v>27028</v>
      </c>
      <c r="F333">
        <v>26066</v>
      </c>
      <c r="G333">
        <v>1435</v>
      </c>
      <c r="H333">
        <v>1.4E-2</v>
      </c>
      <c r="I333">
        <v>0.42786069651741299</v>
      </c>
    </row>
    <row r="334" spans="1:9" x14ac:dyDescent="0.25">
      <c r="A334" t="s">
        <v>7009</v>
      </c>
      <c r="B334">
        <v>2022</v>
      </c>
      <c r="C334" t="s">
        <v>4783</v>
      </c>
      <c r="D334" t="s">
        <v>102</v>
      </c>
      <c r="E334">
        <v>28059</v>
      </c>
      <c r="F334">
        <v>27217</v>
      </c>
      <c r="G334">
        <v>1860</v>
      </c>
      <c r="H334">
        <v>1.4999999999999999E-2</v>
      </c>
      <c r="I334">
        <v>0.29616724738675959</v>
      </c>
    </row>
    <row r="335" spans="1:9" x14ac:dyDescent="0.25">
      <c r="A335" t="s">
        <v>7010</v>
      </c>
      <c r="B335">
        <v>2023</v>
      </c>
      <c r="C335" t="s">
        <v>4783</v>
      </c>
      <c r="D335" t="s">
        <v>102</v>
      </c>
      <c r="E335">
        <v>29153</v>
      </c>
      <c r="F335">
        <v>28229</v>
      </c>
      <c r="G335">
        <v>1780</v>
      </c>
      <c r="H335">
        <v>1.4999999999999999E-2</v>
      </c>
      <c r="I335">
        <v>-4.3010752688171998E-2</v>
      </c>
    </row>
    <row r="336" spans="1:9" x14ac:dyDescent="0.25">
      <c r="A336" t="s">
        <v>7011</v>
      </c>
      <c r="B336">
        <v>2015</v>
      </c>
      <c r="C336" t="s">
        <v>4783</v>
      </c>
      <c r="D336" t="s">
        <v>216</v>
      </c>
      <c r="E336">
        <v>298235</v>
      </c>
      <c r="F336">
        <v>284935</v>
      </c>
      <c r="G336">
        <v>7125</v>
      </c>
      <c r="H336">
        <v>0.23799999999999999</v>
      </c>
      <c r="I336" t="s">
        <v>74</v>
      </c>
    </row>
    <row r="337" spans="1:9" x14ac:dyDescent="0.25">
      <c r="A337" t="s">
        <v>7012</v>
      </c>
      <c r="B337">
        <v>2016</v>
      </c>
      <c r="C337" t="s">
        <v>4783</v>
      </c>
      <c r="D337" t="s">
        <v>216</v>
      </c>
      <c r="E337">
        <v>299885</v>
      </c>
      <c r="F337">
        <v>286529</v>
      </c>
      <c r="G337">
        <v>7585</v>
      </c>
      <c r="H337">
        <v>0.23599999999999999</v>
      </c>
      <c r="I337">
        <v>6.456140350877182E-2</v>
      </c>
    </row>
    <row r="338" spans="1:9" x14ac:dyDescent="0.25">
      <c r="A338" t="s">
        <v>7013</v>
      </c>
      <c r="B338">
        <v>2017</v>
      </c>
      <c r="C338" t="s">
        <v>4783</v>
      </c>
      <c r="D338" t="s">
        <v>216</v>
      </c>
      <c r="E338">
        <v>301692</v>
      </c>
      <c r="F338">
        <v>286956</v>
      </c>
      <c r="G338">
        <v>8480</v>
      </c>
      <c r="H338">
        <v>0.215</v>
      </c>
      <c r="I338">
        <v>0.1179960448253132</v>
      </c>
    </row>
    <row r="339" spans="1:9" x14ac:dyDescent="0.25">
      <c r="A339" t="s">
        <v>7014</v>
      </c>
      <c r="B339">
        <v>2018</v>
      </c>
      <c r="C339" t="s">
        <v>4783</v>
      </c>
      <c r="D339" t="s">
        <v>216</v>
      </c>
      <c r="E339">
        <v>303484</v>
      </c>
      <c r="F339">
        <v>288074</v>
      </c>
      <c r="G339">
        <v>10880</v>
      </c>
      <c r="H339">
        <v>0.21199999999999999</v>
      </c>
      <c r="I339">
        <v>0.28301886792452818</v>
      </c>
    </row>
    <row r="340" spans="1:9" x14ac:dyDescent="0.25">
      <c r="A340" t="s">
        <v>7015</v>
      </c>
      <c r="B340">
        <v>2019</v>
      </c>
      <c r="C340" t="s">
        <v>4783</v>
      </c>
      <c r="D340" t="s">
        <v>216</v>
      </c>
      <c r="E340">
        <v>306730</v>
      </c>
      <c r="F340">
        <v>279285</v>
      </c>
      <c r="G340">
        <v>12595</v>
      </c>
      <c r="H340">
        <v>0.223</v>
      </c>
      <c r="I340">
        <v>0.15762867647058831</v>
      </c>
    </row>
    <row r="341" spans="1:9" x14ac:dyDescent="0.25">
      <c r="A341" t="s">
        <v>7016</v>
      </c>
      <c r="B341">
        <v>2020</v>
      </c>
      <c r="C341" t="s">
        <v>4783</v>
      </c>
      <c r="D341" t="s">
        <v>216</v>
      </c>
      <c r="E341">
        <v>310922</v>
      </c>
      <c r="F341">
        <v>281454</v>
      </c>
      <c r="G341">
        <v>21635</v>
      </c>
      <c r="H341">
        <v>0.249</v>
      </c>
      <c r="I341">
        <v>0.7177451369591108</v>
      </c>
    </row>
    <row r="342" spans="1:9" x14ac:dyDescent="0.25">
      <c r="A342" t="s">
        <v>7017</v>
      </c>
      <c r="B342">
        <v>2021</v>
      </c>
      <c r="C342" t="s">
        <v>4783</v>
      </c>
      <c r="D342" t="s">
        <v>216</v>
      </c>
      <c r="E342">
        <v>318719</v>
      </c>
      <c r="F342">
        <v>286135</v>
      </c>
      <c r="G342">
        <v>23650</v>
      </c>
      <c r="H342">
        <v>0.222</v>
      </c>
      <c r="I342">
        <v>9.3136122024497281E-2</v>
      </c>
    </row>
    <row r="343" spans="1:9" x14ac:dyDescent="0.25">
      <c r="A343" t="s">
        <v>7018</v>
      </c>
      <c r="B343">
        <v>2022</v>
      </c>
      <c r="C343" t="s">
        <v>4783</v>
      </c>
      <c r="D343" t="s">
        <v>216</v>
      </c>
      <c r="E343">
        <v>322226</v>
      </c>
      <c r="F343">
        <v>289260</v>
      </c>
      <c r="G343">
        <v>27960</v>
      </c>
      <c r="H343">
        <v>0.23100000000000001</v>
      </c>
      <c r="I343">
        <v>0.18224101479915439</v>
      </c>
    </row>
    <row r="344" spans="1:9" x14ac:dyDescent="0.25">
      <c r="A344" t="s">
        <v>7019</v>
      </c>
      <c r="B344">
        <v>2023</v>
      </c>
      <c r="C344" t="s">
        <v>4783</v>
      </c>
      <c r="D344" t="s">
        <v>216</v>
      </c>
      <c r="E344">
        <v>328696</v>
      </c>
      <c r="F344">
        <v>296009</v>
      </c>
      <c r="G344">
        <v>30420</v>
      </c>
      <c r="H344">
        <v>0.25600000000000001</v>
      </c>
      <c r="I344">
        <v>8.7982832618025641E-2</v>
      </c>
    </row>
    <row r="345" spans="1:9" x14ac:dyDescent="0.25">
      <c r="A345" t="s">
        <v>7020</v>
      </c>
      <c r="B345">
        <v>2015</v>
      </c>
      <c r="C345" t="s">
        <v>4783</v>
      </c>
      <c r="D345" t="s">
        <v>6831</v>
      </c>
      <c r="E345" t="s">
        <v>74</v>
      </c>
      <c r="F345" t="s">
        <v>74</v>
      </c>
      <c r="G345">
        <v>6760</v>
      </c>
      <c r="H345">
        <v>0.22600000000000001</v>
      </c>
      <c r="I345" t="s">
        <v>74</v>
      </c>
    </row>
    <row r="346" spans="1:9" x14ac:dyDescent="0.25">
      <c r="A346" t="s">
        <v>7021</v>
      </c>
      <c r="B346">
        <v>2016</v>
      </c>
      <c r="C346" t="s">
        <v>4783</v>
      </c>
      <c r="D346" t="s">
        <v>6831</v>
      </c>
      <c r="E346" t="s">
        <v>74</v>
      </c>
      <c r="F346" t="s">
        <v>74</v>
      </c>
      <c r="G346">
        <v>7275</v>
      </c>
      <c r="H346">
        <v>0.22700000000000001</v>
      </c>
      <c r="I346">
        <v>7.6183431952662639E-2</v>
      </c>
    </row>
    <row r="347" spans="1:9" x14ac:dyDescent="0.25">
      <c r="A347" t="s">
        <v>7022</v>
      </c>
      <c r="B347">
        <v>2017</v>
      </c>
      <c r="C347" t="s">
        <v>4783</v>
      </c>
      <c r="D347" t="s">
        <v>6831</v>
      </c>
      <c r="E347" t="s">
        <v>74</v>
      </c>
      <c r="F347" t="s">
        <v>74</v>
      </c>
      <c r="G347">
        <v>8195</v>
      </c>
      <c r="H347">
        <v>0.20799999999999999</v>
      </c>
      <c r="I347">
        <v>0.12646048109965641</v>
      </c>
    </row>
    <row r="348" spans="1:9" x14ac:dyDescent="0.25">
      <c r="A348" t="s">
        <v>7023</v>
      </c>
      <c r="B348">
        <v>2018</v>
      </c>
      <c r="C348" t="s">
        <v>4783</v>
      </c>
      <c r="D348" t="s">
        <v>6831</v>
      </c>
      <c r="E348" t="s">
        <v>74</v>
      </c>
      <c r="F348" t="s">
        <v>74</v>
      </c>
      <c r="G348">
        <v>10415</v>
      </c>
      <c r="H348">
        <v>0.20300000000000001</v>
      </c>
      <c r="I348">
        <v>0.27089688834655279</v>
      </c>
    </row>
    <row r="349" spans="1:9" x14ac:dyDescent="0.25">
      <c r="A349" t="s">
        <v>7024</v>
      </c>
      <c r="B349">
        <v>2019</v>
      </c>
      <c r="C349" t="s">
        <v>4783</v>
      </c>
      <c r="D349" t="s">
        <v>6831</v>
      </c>
      <c r="E349" t="s">
        <v>74</v>
      </c>
      <c r="F349" t="s">
        <v>74</v>
      </c>
      <c r="G349">
        <v>12035</v>
      </c>
      <c r="H349">
        <v>0.214</v>
      </c>
      <c r="I349">
        <v>0.15554488718194909</v>
      </c>
    </row>
    <row r="350" spans="1:9" x14ac:dyDescent="0.25">
      <c r="A350" t="s">
        <v>7025</v>
      </c>
      <c r="B350">
        <v>2020</v>
      </c>
      <c r="C350" t="s">
        <v>4783</v>
      </c>
      <c r="D350" t="s">
        <v>6831</v>
      </c>
      <c r="E350" t="s">
        <v>74</v>
      </c>
      <c r="F350" t="s">
        <v>74</v>
      </c>
      <c r="G350">
        <v>20875</v>
      </c>
      <c r="H350">
        <v>0.24099999999999999</v>
      </c>
      <c r="I350">
        <v>0.73452430411300385</v>
      </c>
    </row>
    <row r="351" spans="1:9" x14ac:dyDescent="0.25">
      <c r="A351" t="s">
        <v>7026</v>
      </c>
      <c r="B351">
        <v>2021</v>
      </c>
      <c r="C351" t="s">
        <v>4783</v>
      </c>
      <c r="D351" t="s">
        <v>6831</v>
      </c>
      <c r="E351" t="s">
        <v>74</v>
      </c>
      <c r="F351" t="s">
        <v>74</v>
      </c>
      <c r="G351">
        <v>22860</v>
      </c>
      <c r="H351">
        <v>0.215</v>
      </c>
      <c r="I351">
        <v>9.5089820359281374E-2</v>
      </c>
    </row>
    <row r="352" spans="1:9" x14ac:dyDescent="0.25">
      <c r="A352" t="s">
        <v>7027</v>
      </c>
      <c r="B352">
        <v>2022</v>
      </c>
      <c r="C352" t="s">
        <v>4783</v>
      </c>
      <c r="D352" t="s">
        <v>6831</v>
      </c>
      <c r="E352" t="s">
        <v>74</v>
      </c>
      <c r="F352" t="s">
        <v>74</v>
      </c>
      <c r="G352">
        <v>26825</v>
      </c>
      <c r="H352">
        <v>0.221</v>
      </c>
      <c r="I352">
        <v>0.17344706911636051</v>
      </c>
    </row>
    <row r="353" spans="1:9" x14ac:dyDescent="0.25">
      <c r="A353" t="s">
        <v>7028</v>
      </c>
      <c r="B353">
        <v>2023</v>
      </c>
      <c r="C353" t="s">
        <v>4783</v>
      </c>
      <c r="D353" t="s">
        <v>6831</v>
      </c>
      <c r="E353" t="s">
        <v>74</v>
      </c>
      <c r="F353" t="s">
        <v>74</v>
      </c>
      <c r="G353">
        <v>29335</v>
      </c>
      <c r="H353">
        <v>0.247</v>
      </c>
      <c r="I353">
        <v>9.3569431500466038E-2</v>
      </c>
    </row>
    <row r="354" spans="1:9" x14ac:dyDescent="0.25">
      <c r="A354" t="s">
        <v>7029</v>
      </c>
      <c r="B354">
        <v>2015</v>
      </c>
      <c r="C354" t="s">
        <v>369</v>
      </c>
      <c r="D354" t="s">
        <v>318</v>
      </c>
      <c r="E354" t="s">
        <v>74</v>
      </c>
      <c r="F354" t="s">
        <v>74</v>
      </c>
      <c r="G354" t="s">
        <v>74</v>
      </c>
      <c r="H354" t="s">
        <v>74</v>
      </c>
      <c r="I354" t="s">
        <v>74</v>
      </c>
    </row>
    <row r="355" spans="1:9" x14ac:dyDescent="0.25">
      <c r="A355" t="s">
        <v>7030</v>
      </c>
      <c r="B355">
        <v>2016</v>
      </c>
      <c r="C355" t="s">
        <v>369</v>
      </c>
      <c r="D355" t="s">
        <v>318</v>
      </c>
      <c r="E355" t="s">
        <v>74</v>
      </c>
      <c r="F355" t="s">
        <v>74</v>
      </c>
      <c r="G355">
        <v>1420</v>
      </c>
      <c r="H355" t="s">
        <v>74</v>
      </c>
      <c r="I355" t="s">
        <v>74</v>
      </c>
    </row>
    <row r="356" spans="1:9" x14ac:dyDescent="0.25">
      <c r="A356" t="s">
        <v>7031</v>
      </c>
      <c r="B356">
        <v>2017</v>
      </c>
      <c r="C356" t="s">
        <v>369</v>
      </c>
      <c r="D356" t="s">
        <v>318</v>
      </c>
      <c r="E356" t="s">
        <v>74</v>
      </c>
      <c r="F356" t="s">
        <v>74</v>
      </c>
      <c r="G356" t="s">
        <v>74</v>
      </c>
      <c r="H356" t="s">
        <v>74</v>
      </c>
      <c r="I356" t="s">
        <v>74</v>
      </c>
    </row>
    <row r="357" spans="1:9" x14ac:dyDescent="0.25">
      <c r="A357" t="s">
        <v>7032</v>
      </c>
      <c r="B357">
        <v>2018</v>
      </c>
      <c r="C357" t="s">
        <v>369</v>
      </c>
      <c r="D357" t="s">
        <v>318</v>
      </c>
      <c r="E357" t="s">
        <v>74</v>
      </c>
      <c r="F357" t="s">
        <v>74</v>
      </c>
      <c r="G357">
        <v>3530</v>
      </c>
      <c r="H357" t="s">
        <v>74</v>
      </c>
      <c r="I357" t="s">
        <v>74</v>
      </c>
    </row>
    <row r="358" spans="1:9" x14ac:dyDescent="0.25">
      <c r="A358" t="s">
        <v>7033</v>
      </c>
      <c r="B358">
        <v>2019</v>
      </c>
      <c r="C358" t="s">
        <v>369</v>
      </c>
      <c r="D358" t="s">
        <v>318</v>
      </c>
      <c r="E358" t="s">
        <v>74</v>
      </c>
      <c r="F358" t="s">
        <v>74</v>
      </c>
      <c r="G358">
        <v>3900</v>
      </c>
      <c r="H358" t="s">
        <v>74</v>
      </c>
      <c r="I358">
        <v>0.10481586402266289</v>
      </c>
    </row>
    <row r="359" spans="1:9" x14ac:dyDescent="0.25">
      <c r="A359" t="s">
        <v>7034</v>
      </c>
      <c r="B359">
        <v>2020</v>
      </c>
      <c r="C359" t="s">
        <v>369</v>
      </c>
      <c r="D359" t="s">
        <v>318</v>
      </c>
      <c r="E359" t="s">
        <v>74</v>
      </c>
      <c r="F359" t="s">
        <v>74</v>
      </c>
      <c r="G359">
        <v>4755</v>
      </c>
      <c r="H359" t="s">
        <v>74</v>
      </c>
      <c r="I359">
        <v>0.21923076923076931</v>
      </c>
    </row>
    <row r="360" spans="1:9" x14ac:dyDescent="0.25">
      <c r="A360" t="s">
        <v>7035</v>
      </c>
      <c r="B360">
        <v>2021</v>
      </c>
      <c r="C360" t="s">
        <v>369</v>
      </c>
      <c r="D360" t="s">
        <v>318</v>
      </c>
      <c r="E360" t="s">
        <v>74</v>
      </c>
      <c r="F360" t="s">
        <v>74</v>
      </c>
      <c r="G360" t="s">
        <v>74</v>
      </c>
      <c r="H360" t="s">
        <v>74</v>
      </c>
      <c r="I360" t="s">
        <v>74</v>
      </c>
    </row>
    <row r="361" spans="1:9" x14ac:dyDescent="0.25">
      <c r="A361" t="s">
        <v>7036</v>
      </c>
      <c r="B361">
        <v>2022</v>
      </c>
      <c r="C361" t="s">
        <v>369</v>
      </c>
      <c r="D361" t="s">
        <v>318</v>
      </c>
      <c r="E361" t="s">
        <v>74</v>
      </c>
      <c r="F361" t="s">
        <v>74</v>
      </c>
      <c r="G361">
        <v>5980</v>
      </c>
      <c r="H361" t="s">
        <v>74</v>
      </c>
      <c r="I361" t="s">
        <v>74</v>
      </c>
    </row>
    <row r="362" spans="1:9" x14ac:dyDescent="0.25">
      <c r="A362" t="s">
        <v>7037</v>
      </c>
      <c r="B362">
        <v>2023</v>
      </c>
      <c r="C362" t="s">
        <v>369</v>
      </c>
      <c r="D362" t="s">
        <v>318</v>
      </c>
      <c r="E362" t="s">
        <v>74</v>
      </c>
      <c r="F362" t="s">
        <v>74</v>
      </c>
      <c r="G362">
        <v>5650</v>
      </c>
      <c r="H362" t="s">
        <v>74</v>
      </c>
      <c r="I362">
        <v>-5.5183946488294278E-2</v>
      </c>
    </row>
    <row r="363" spans="1:9" x14ac:dyDescent="0.25">
      <c r="A363" t="s">
        <v>6067</v>
      </c>
      <c r="B363">
        <v>2015</v>
      </c>
      <c r="C363" t="s">
        <v>369</v>
      </c>
      <c r="D363" t="s">
        <v>354</v>
      </c>
      <c r="E363">
        <v>3202</v>
      </c>
      <c r="F363">
        <v>3032</v>
      </c>
      <c r="G363">
        <v>90</v>
      </c>
      <c r="H363" t="s">
        <v>74</v>
      </c>
      <c r="I363" t="s">
        <v>74</v>
      </c>
    </row>
    <row r="364" spans="1:9" x14ac:dyDescent="0.25">
      <c r="A364" t="s">
        <v>6195</v>
      </c>
      <c r="B364">
        <v>2016</v>
      </c>
      <c r="C364" t="s">
        <v>369</v>
      </c>
      <c r="D364" t="s">
        <v>354</v>
      </c>
      <c r="E364">
        <v>3235</v>
      </c>
      <c r="F364">
        <v>3103</v>
      </c>
      <c r="G364">
        <v>115</v>
      </c>
      <c r="H364">
        <v>8.3000000000000004E-2</v>
      </c>
      <c r="I364">
        <v>0.27777777777777768</v>
      </c>
    </row>
    <row r="365" spans="1:9" x14ac:dyDescent="0.25">
      <c r="A365" t="s">
        <v>6323</v>
      </c>
      <c r="B365">
        <v>2017</v>
      </c>
      <c r="C365" t="s">
        <v>369</v>
      </c>
      <c r="D365" t="s">
        <v>354</v>
      </c>
      <c r="E365">
        <v>3313</v>
      </c>
      <c r="F365">
        <v>3171</v>
      </c>
      <c r="G365">
        <v>365</v>
      </c>
      <c r="H365" t="s">
        <v>74</v>
      </c>
      <c r="I365">
        <v>2.1739130434782612</v>
      </c>
    </row>
    <row r="366" spans="1:9" x14ac:dyDescent="0.25">
      <c r="A366" t="s">
        <v>368</v>
      </c>
      <c r="B366">
        <v>2018</v>
      </c>
      <c r="C366" t="s">
        <v>369</v>
      </c>
      <c r="D366" t="s">
        <v>354</v>
      </c>
      <c r="E366">
        <v>3373</v>
      </c>
      <c r="F366">
        <v>3229</v>
      </c>
      <c r="G366">
        <v>395</v>
      </c>
      <c r="H366">
        <v>0.112</v>
      </c>
      <c r="I366">
        <v>8.2191780821917915E-2</v>
      </c>
    </row>
    <row r="367" spans="1:9" x14ac:dyDescent="0.25">
      <c r="A367" t="s">
        <v>451</v>
      </c>
      <c r="B367">
        <v>2019</v>
      </c>
      <c r="C367" t="s">
        <v>369</v>
      </c>
      <c r="D367" t="s">
        <v>354</v>
      </c>
      <c r="E367">
        <v>3518</v>
      </c>
      <c r="F367">
        <v>3376</v>
      </c>
      <c r="G367">
        <v>415</v>
      </c>
      <c r="H367">
        <v>0.106</v>
      </c>
      <c r="I367">
        <v>5.0632911392405111E-2</v>
      </c>
    </row>
    <row r="368" spans="1:9" x14ac:dyDescent="0.25">
      <c r="A368" t="s">
        <v>523</v>
      </c>
      <c r="B368">
        <v>2020</v>
      </c>
      <c r="C368" t="s">
        <v>369</v>
      </c>
      <c r="D368" t="s">
        <v>354</v>
      </c>
      <c r="E368">
        <v>3562</v>
      </c>
      <c r="F368">
        <v>3402</v>
      </c>
      <c r="G368">
        <v>450</v>
      </c>
      <c r="H368">
        <v>9.4E-2</v>
      </c>
      <c r="I368">
        <v>8.43373493975903E-2</v>
      </c>
    </row>
    <row r="369" spans="1:9" x14ac:dyDescent="0.25">
      <c r="A369" t="s">
        <v>595</v>
      </c>
      <c r="B369">
        <v>2021</v>
      </c>
      <c r="C369" t="s">
        <v>369</v>
      </c>
      <c r="D369" t="s">
        <v>354</v>
      </c>
      <c r="E369">
        <v>3693</v>
      </c>
      <c r="F369">
        <v>3595</v>
      </c>
      <c r="G369">
        <v>410</v>
      </c>
      <c r="H369" t="s">
        <v>74</v>
      </c>
      <c r="I369">
        <v>-8.8888888888888906E-2</v>
      </c>
    </row>
    <row r="370" spans="1:9" x14ac:dyDescent="0.25">
      <c r="A370" t="s">
        <v>667</v>
      </c>
      <c r="B370">
        <v>2022</v>
      </c>
      <c r="C370" t="s">
        <v>369</v>
      </c>
      <c r="D370" t="s">
        <v>354</v>
      </c>
      <c r="E370">
        <v>3667</v>
      </c>
      <c r="F370">
        <v>3524</v>
      </c>
      <c r="G370">
        <v>425</v>
      </c>
      <c r="H370">
        <v>7.0999999999999994E-2</v>
      </c>
      <c r="I370">
        <v>3.6585365853658569E-2</v>
      </c>
    </row>
    <row r="371" spans="1:9" x14ac:dyDescent="0.25">
      <c r="A371" t="s">
        <v>739</v>
      </c>
      <c r="B371">
        <v>2023</v>
      </c>
      <c r="C371" t="s">
        <v>369</v>
      </c>
      <c r="D371" t="s">
        <v>354</v>
      </c>
      <c r="E371">
        <v>3784</v>
      </c>
      <c r="F371">
        <v>3534</v>
      </c>
      <c r="G371">
        <v>470</v>
      </c>
      <c r="H371">
        <v>8.3000000000000004E-2</v>
      </c>
      <c r="I371">
        <v>0.1058823529411765</v>
      </c>
    </row>
    <row r="372" spans="1:9" x14ac:dyDescent="0.25">
      <c r="A372" t="s">
        <v>7038</v>
      </c>
      <c r="B372">
        <v>2015</v>
      </c>
      <c r="C372" t="s">
        <v>369</v>
      </c>
      <c r="D372" t="s">
        <v>325</v>
      </c>
      <c r="E372" t="s">
        <v>74</v>
      </c>
      <c r="F372" t="s">
        <v>74</v>
      </c>
      <c r="G372" t="s">
        <v>74</v>
      </c>
      <c r="H372" t="s">
        <v>74</v>
      </c>
      <c r="I372" t="s">
        <v>74</v>
      </c>
    </row>
    <row r="373" spans="1:9" x14ac:dyDescent="0.25">
      <c r="A373" t="s">
        <v>7039</v>
      </c>
      <c r="B373">
        <v>2016</v>
      </c>
      <c r="C373" t="s">
        <v>369</v>
      </c>
      <c r="D373" t="s">
        <v>325</v>
      </c>
      <c r="E373" t="s">
        <v>74</v>
      </c>
      <c r="F373" t="s">
        <v>74</v>
      </c>
      <c r="G373">
        <v>255</v>
      </c>
      <c r="H373">
        <v>0.18099999999999999</v>
      </c>
      <c r="I373" t="s">
        <v>74</v>
      </c>
    </row>
    <row r="374" spans="1:9" x14ac:dyDescent="0.25">
      <c r="A374" t="s">
        <v>7040</v>
      </c>
      <c r="B374">
        <v>2017</v>
      </c>
      <c r="C374" t="s">
        <v>369</v>
      </c>
      <c r="D374" t="s">
        <v>325</v>
      </c>
      <c r="E374" t="s">
        <v>74</v>
      </c>
      <c r="F374" t="s">
        <v>74</v>
      </c>
      <c r="G374" t="s">
        <v>74</v>
      </c>
      <c r="H374" t="s">
        <v>74</v>
      </c>
      <c r="I374" t="s">
        <v>74</v>
      </c>
    </row>
    <row r="375" spans="1:9" x14ac:dyDescent="0.25">
      <c r="A375" t="s">
        <v>7041</v>
      </c>
      <c r="B375">
        <v>2018</v>
      </c>
      <c r="C375" t="s">
        <v>369</v>
      </c>
      <c r="D375" t="s">
        <v>325</v>
      </c>
      <c r="E375" t="s">
        <v>74</v>
      </c>
      <c r="F375" t="s">
        <v>74</v>
      </c>
      <c r="G375">
        <v>510</v>
      </c>
      <c r="H375">
        <v>0.14499999999999999</v>
      </c>
      <c r="I375" t="s">
        <v>74</v>
      </c>
    </row>
    <row r="376" spans="1:9" x14ac:dyDescent="0.25">
      <c r="A376" t="s">
        <v>7042</v>
      </c>
      <c r="B376">
        <v>2019</v>
      </c>
      <c r="C376" t="s">
        <v>369</v>
      </c>
      <c r="D376" t="s">
        <v>325</v>
      </c>
      <c r="E376" t="s">
        <v>74</v>
      </c>
      <c r="F376" t="s">
        <v>74</v>
      </c>
      <c r="G376">
        <v>360</v>
      </c>
      <c r="H376">
        <v>9.2999999999999999E-2</v>
      </c>
      <c r="I376">
        <v>-0.29411764705882348</v>
      </c>
    </row>
    <row r="377" spans="1:9" x14ac:dyDescent="0.25">
      <c r="A377" t="s">
        <v>7043</v>
      </c>
      <c r="B377">
        <v>2020</v>
      </c>
      <c r="C377" t="s">
        <v>369</v>
      </c>
      <c r="D377" t="s">
        <v>325</v>
      </c>
      <c r="E377" t="s">
        <v>74</v>
      </c>
      <c r="F377" t="s">
        <v>74</v>
      </c>
      <c r="G377">
        <v>465</v>
      </c>
      <c r="H377">
        <v>9.8000000000000004E-2</v>
      </c>
      <c r="I377">
        <v>0.29166666666666669</v>
      </c>
    </row>
    <row r="378" spans="1:9" x14ac:dyDescent="0.25">
      <c r="A378" t="s">
        <v>7044</v>
      </c>
      <c r="B378">
        <v>2021</v>
      </c>
      <c r="C378" t="s">
        <v>369</v>
      </c>
      <c r="D378" t="s">
        <v>325</v>
      </c>
      <c r="E378" t="s">
        <v>74</v>
      </c>
      <c r="F378" t="s">
        <v>74</v>
      </c>
      <c r="G378" t="s">
        <v>74</v>
      </c>
      <c r="H378" t="s">
        <v>74</v>
      </c>
      <c r="I378" t="s">
        <v>74</v>
      </c>
    </row>
    <row r="379" spans="1:9" x14ac:dyDescent="0.25">
      <c r="A379" t="s">
        <v>7045</v>
      </c>
      <c r="B379">
        <v>2022</v>
      </c>
      <c r="C379" t="s">
        <v>369</v>
      </c>
      <c r="D379" t="s">
        <v>325</v>
      </c>
      <c r="E379" t="s">
        <v>74</v>
      </c>
      <c r="F379" t="s">
        <v>74</v>
      </c>
      <c r="G379">
        <v>960</v>
      </c>
      <c r="H379">
        <v>0.16</v>
      </c>
      <c r="I379" t="s">
        <v>74</v>
      </c>
    </row>
    <row r="380" spans="1:9" x14ac:dyDescent="0.25">
      <c r="A380" t="s">
        <v>7046</v>
      </c>
      <c r="B380">
        <v>2023</v>
      </c>
      <c r="C380" t="s">
        <v>369</v>
      </c>
      <c r="D380" t="s">
        <v>325</v>
      </c>
      <c r="E380" t="s">
        <v>74</v>
      </c>
      <c r="F380" t="s">
        <v>74</v>
      </c>
      <c r="G380">
        <v>975</v>
      </c>
      <c r="H380">
        <v>0.17299999999999999</v>
      </c>
      <c r="I380">
        <v>1.5625E-2</v>
      </c>
    </row>
    <row r="381" spans="1:9" x14ac:dyDescent="0.25">
      <c r="A381" t="s">
        <v>7047</v>
      </c>
      <c r="B381">
        <v>2015</v>
      </c>
      <c r="C381" t="s">
        <v>369</v>
      </c>
      <c r="D381" t="s">
        <v>6782</v>
      </c>
      <c r="E381" t="s">
        <v>74</v>
      </c>
      <c r="F381" t="s">
        <v>74</v>
      </c>
      <c r="G381">
        <v>515</v>
      </c>
      <c r="H381" t="s">
        <v>74</v>
      </c>
      <c r="I381" t="s">
        <v>74</v>
      </c>
    </row>
    <row r="382" spans="1:9" x14ac:dyDescent="0.25">
      <c r="A382" t="s">
        <v>7048</v>
      </c>
      <c r="B382">
        <v>2016</v>
      </c>
      <c r="C382" t="s">
        <v>369</v>
      </c>
      <c r="D382" t="s">
        <v>6782</v>
      </c>
      <c r="E382" t="s">
        <v>74</v>
      </c>
      <c r="F382" t="s">
        <v>74</v>
      </c>
      <c r="G382">
        <v>275</v>
      </c>
      <c r="H382">
        <v>0.19400000000000001</v>
      </c>
      <c r="I382">
        <v>-0.46601941747572823</v>
      </c>
    </row>
    <row r="383" spans="1:9" x14ac:dyDescent="0.25">
      <c r="A383" t="s">
        <v>7049</v>
      </c>
      <c r="B383">
        <v>2017</v>
      </c>
      <c r="C383" t="s">
        <v>369</v>
      </c>
      <c r="D383" t="s">
        <v>6782</v>
      </c>
      <c r="E383" t="s">
        <v>74</v>
      </c>
      <c r="F383" t="s">
        <v>74</v>
      </c>
      <c r="G383">
        <v>875</v>
      </c>
      <c r="H383" t="s">
        <v>74</v>
      </c>
      <c r="I383">
        <v>2.1818181818181821</v>
      </c>
    </row>
    <row r="384" spans="1:9" x14ac:dyDescent="0.25">
      <c r="A384" t="s">
        <v>7050</v>
      </c>
      <c r="B384">
        <v>2018</v>
      </c>
      <c r="C384" t="s">
        <v>369</v>
      </c>
      <c r="D384" t="s">
        <v>6782</v>
      </c>
      <c r="E384" t="s">
        <v>74</v>
      </c>
      <c r="F384" t="s">
        <v>74</v>
      </c>
      <c r="G384">
        <v>935</v>
      </c>
      <c r="H384">
        <v>0.26500000000000001</v>
      </c>
      <c r="I384">
        <v>6.8571428571428505E-2</v>
      </c>
    </row>
    <row r="385" spans="1:9" x14ac:dyDescent="0.25">
      <c r="A385" t="s">
        <v>7051</v>
      </c>
      <c r="B385">
        <v>2019</v>
      </c>
      <c r="C385" t="s">
        <v>369</v>
      </c>
      <c r="D385" t="s">
        <v>6782</v>
      </c>
      <c r="E385" t="s">
        <v>74</v>
      </c>
      <c r="F385" t="s">
        <v>74</v>
      </c>
      <c r="G385">
        <v>1010</v>
      </c>
      <c r="H385">
        <v>0.25900000000000001</v>
      </c>
      <c r="I385">
        <v>8.0213903743315607E-2</v>
      </c>
    </row>
    <row r="386" spans="1:9" x14ac:dyDescent="0.25">
      <c r="A386" t="s">
        <v>7052</v>
      </c>
      <c r="B386">
        <v>2020</v>
      </c>
      <c r="C386" t="s">
        <v>369</v>
      </c>
      <c r="D386" t="s">
        <v>6782</v>
      </c>
      <c r="E386" t="s">
        <v>74</v>
      </c>
      <c r="F386" t="s">
        <v>74</v>
      </c>
      <c r="G386">
        <v>1385</v>
      </c>
      <c r="H386">
        <v>0.29099999999999998</v>
      </c>
      <c r="I386">
        <v>0.37128712871287139</v>
      </c>
    </row>
    <row r="387" spans="1:9" x14ac:dyDescent="0.25">
      <c r="A387" t="s">
        <v>7053</v>
      </c>
      <c r="B387">
        <v>2021</v>
      </c>
      <c r="C387" t="s">
        <v>369</v>
      </c>
      <c r="D387" t="s">
        <v>6782</v>
      </c>
      <c r="E387" t="s">
        <v>74</v>
      </c>
      <c r="F387" t="s">
        <v>74</v>
      </c>
      <c r="G387">
        <v>1310</v>
      </c>
      <c r="H387" t="s">
        <v>74</v>
      </c>
      <c r="I387">
        <v>-5.4151624548736448E-2</v>
      </c>
    </row>
    <row r="388" spans="1:9" x14ac:dyDescent="0.25">
      <c r="A388" t="s">
        <v>7054</v>
      </c>
      <c r="B388">
        <v>2022</v>
      </c>
      <c r="C388" t="s">
        <v>369</v>
      </c>
      <c r="D388" t="s">
        <v>6782</v>
      </c>
      <c r="E388" t="s">
        <v>74</v>
      </c>
      <c r="F388" t="s">
        <v>74</v>
      </c>
      <c r="G388">
        <v>1080</v>
      </c>
      <c r="H388">
        <v>0.18099999999999999</v>
      </c>
      <c r="I388">
        <v>-0.1755725190839694</v>
      </c>
    </row>
    <row r="389" spans="1:9" x14ac:dyDescent="0.25">
      <c r="A389" t="s">
        <v>7055</v>
      </c>
      <c r="B389">
        <v>2023</v>
      </c>
      <c r="C389" t="s">
        <v>369</v>
      </c>
      <c r="D389" t="s">
        <v>6782</v>
      </c>
      <c r="E389" t="s">
        <v>74</v>
      </c>
      <c r="F389" t="s">
        <v>74</v>
      </c>
      <c r="G389">
        <v>1335</v>
      </c>
      <c r="H389">
        <v>0.23599999999999999</v>
      </c>
      <c r="I389">
        <v>0.23611111111111119</v>
      </c>
    </row>
    <row r="390" spans="1:9" x14ac:dyDescent="0.25">
      <c r="A390" t="s">
        <v>6209</v>
      </c>
      <c r="B390">
        <v>2016</v>
      </c>
      <c r="C390" t="s">
        <v>369</v>
      </c>
      <c r="D390" t="s">
        <v>356</v>
      </c>
      <c r="E390">
        <v>163</v>
      </c>
      <c r="F390">
        <v>162</v>
      </c>
      <c r="G390" t="s">
        <v>74</v>
      </c>
      <c r="H390" t="s">
        <v>74</v>
      </c>
      <c r="I390" t="s">
        <v>74</v>
      </c>
    </row>
    <row r="391" spans="1:9" x14ac:dyDescent="0.25">
      <c r="A391" t="s">
        <v>6337</v>
      </c>
      <c r="B391">
        <v>2017</v>
      </c>
      <c r="C391" t="s">
        <v>369</v>
      </c>
      <c r="D391" t="s">
        <v>356</v>
      </c>
      <c r="E391">
        <v>178</v>
      </c>
      <c r="F391">
        <v>167</v>
      </c>
      <c r="G391">
        <v>20</v>
      </c>
      <c r="H391" t="s">
        <v>74</v>
      </c>
      <c r="I391" t="s">
        <v>74</v>
      </c>
    </row>
    <row r="392" spans="1:9" x14ac:dyDescent="0.25">
      <c r="A392" t="s">
        <v>370</v>
      </c>
      <c r="B392">
        <v>2018</v>
      </c>
      <c r="C392" t="s">
        <v>369</v>
      </c>
      <c r="D392" t="s">
        <v>356</v>
      </c>
      <c r="E392">
        <v>193</v>
      </c>
      <c r="F392">
        <v>174</v>
      </c>
      <c r="G392">
        <v>5</v>
      </c>
      <c r="H392">
        <v>2E-3</v>
      </c>
      <c r="I392">
        <v>-0.75</v>
      </c>
    </row>
    <row r="393" spans="1:9" x14ac:dyDescent="0.25">
      <c r="A393" t="s">
        <v>452</v>
      </c>
      <c r="B393">
        <v>2019</v>
      </c>
      <c r="C393" t="s">
        <v>369</v>
      </c>
      <c r="D393" t="s">
        <v>356</v>
      </c>
      <c r="E393">
        <v>217</v>
      </c>
      <c r="F393" t="s">
        <v>74</v>
      </c>
      <c r="G393" t="s">
        <v>6791</v>
      </c>
      <c r="H393" t="s">
        <v>6791</v>
      </c>
      <c r="I393" t="s">
        <v>74</v>
      </c>
    </row>
    <row r="394" spans="1:9" x14ac:dyDescent="0.25">
      <c r="A394" t="s">
        <v>524</v>
      </c>
      <c r="B394">
        <v>2020</v>
      </c>
      <c r="C394" t="s">
        <v>369</v>
      </c>
      <c r="D394" t="s">
        <v>356</v>
      </c>
      <c r="E394">
        <v>233</v>
      </c>
      <c r="F394" t="s">
        <v>74</v>
      </c>
      <c r="G394">
        <v>10</v>
      </c>
      <c r="H394">
        <v>2E-3</v>
      </c>
      <c r="I394" t="s">
        <v>74</v>
      </c>
    </row>
    <row r="395" spans="1:9" x14ac:dyDescent="0.25">
      <c r="A395" t="s">
        <v>596</v>
      </c>
      <c r="B395">
        <v>2021</v>
      </c>
      <c r="C395" t="s">
        <v>369</v>
      </c>
      <c r="D395" t="s">
        <v>356</v>
      </c>
      <c r="E395">
        <v>275</v>
      </c>
      <c r="F395" t="s">
        <v>74</v>
      </c>
      <c r="G395" t="s">
        <v>6791</v>
      </c>
      <c r="H395" t="s">
        <v>6791</v>
      </c>
      <c r="I395" t="s">
        <v>74</v>
      </c>
    </row>
    <row r="396" spans="1:9" x14ac:dyDescent="0.25">
      <c r="A396" t="s">
        <v>668</v>
      </c>
      <c r="B396">
        <v>2022</v>
      </c>
      <c r="C396" t="s">
        <v>369</v>
      </c>
      <c r="D396" t="s">
        <v>356</v>
      </c>
      <c r="E396">
        <v>306</v>
      </c>
      <c r="F396" t="s">
        <v>74</v>
      </c>
      <c r="G396" t="s">
        <v>6791</v>
      </c>
      <c r="H396" t="s">
        <v>6791</v>
      </c>
      <c r="I396" t="s">
        <v>74</v>
      </c>
    </row>
    <row r="397" spans="1:9" x14ac:dyDescent="0.25">
      <c r="A397" t="s">
        <v>740</v>
      </c>
      <c r="B397">
        <v>2023</v>
      </c>
      <c r="C397" t="s">
        <v>369</v>
      </c>
      <c r="D397" t="s">
        <v>356</v>
      </c>
      <c r="E397">
        <v>316</v>
      </c>
      <c r="F397" t="s">
        <v>74</v>
      </c>
      <c r="G397" t="s">
        <v>6791</v>
      </c>
      <c r="H397" t="s">
        <v>6791</v>
      </c>
      <c r="I397" t="s">
        <v>74</v>
      </c>
    </row>
    <row r="398" spans="1:9" x14ac:dyDescent="0.25">
      <c r="A398" t="s">
        <v>7056</v>
      </c>
      <c r="B398">
        <v>2015</v>
      </c>
      <c r="C398" t="s">
        <v>369</v>
      </c>
      <c r="D398" t="s">
        <v>6793</v>
      </c>
      <c r="E398" t="s">
        <v>74</v>
      </c>
      <c r="F398" t="s">
        <v>74</v>
      </c>
      <c r="G398" t="s">
        <v>6791</v>
      </c>
      <c r="H398" t="s">
        <v>6791</v>
      </c>
      <c r="I398" t="s">
        <v>74</v>
      </c>
    </row>
    <row r="399" spans="1:9" x14ac:dyDescent="0.25">
      <c r="A399" t="s">
        <v>7057</v>
      </c>
      <c r="B399">
        <v>2016</v>
      </c>
      <c r="C399" t="s">
        <v>369</v>
      </c>
      <c r="D399" t="s">
        <v>6793</v>
      </c>
      <c r="E399" t="s">
        <v>74</v>
      </c>
      <c r="F399" t="s">
        <v>74</v>
      </c>
      <c r="G399" t="s">
        <v>6791</v>
      </c>
      <c r="H399" t="s">
        <v>6791</v>
      </c>
      <c r="I399" t="s">
        <v>74</v>
      </c>
    </row>
    <row r="400" spans="1:9" x14ac:dyDescent="0.25">
      <c r="A400" t="s">
        <v>7058</v>
      </c>
      <c r="B400">
        <v>2017</v>
      </c>
      <c r="C400" t="s">
        <v>369</v>
      </c>
      <c r="D400" t="s">
        <v>6793</v>
      </c>
      <c r="E400" t="s">
        <v>74</v>
      </c>
      <c r="F400" t="s">
        <v>74</v>
      </c>
      <c r="G400">
        <v>30</v>
      </c>
      <c r="H400" t="s">
        <v>74</v>
      </c>
      <c r="I400" t="s">
        <v>74</v>
      </c>
    </row>
    <row r="401" spans="1:9" x14ac:dyDescent="0.25">
      <c r="A401" t="s">
        <v>7059</v>
      </c>
      <c r="B401">
        <v>2018</v>
      </c>
      <c r="C401" t="s">
        <v>369</v>
      </c>
      <c r="D401" t="s">
        <v>6793</v>
      </c>
      <c r="E401" t="s">
        <v>74</v>
      </c>
      <c r="F401" t="s">
        <v>74</v>
      </c>
      <c r="G401">
        <v>15</v>
      </c>
      <c r="H401">
        <v>4.0000000000000001E-3</v>
      </c>
      <c r="I401">
        <v>-0.5</v>
      </c>
    </row>
    <row r="402" spans="1:9" x14ac:dyDescent="0.25">
      <c r="A402" t="s">
        <v>7060</v>
      </c>
      <c r="B402">
        <v>2019</v>
      </c>
      <c r="C402" t="s">
        <v>369</v>
      </c>
      <c r="D402" t="s">
        <v>6793</v>
      </c>
      <c r="E402" t="s">
        <v>74</v>
      </c>
      <c r="F402" t="s">
        <v>74</v>
      </c>
      <c r="G402">
        <v>20</v>
      </c>
      <c r="H402">
        <v>4.0000000000000001E-3</v>
      </c>
      <c r="I402">
        <v>0.33333333333333331</v>
      </c>
    </row>
    <row r="403" spans="1:9" x14ac:dyDescent="0.25">
      <c r="A403" t="s">
        <v>7061</v>
      </c>
      <c r="B403">
        <v>2020</v>
      </c>
      <c r="C403" t="s">
        <v>369</v>
      </c>
      <c r="D403" t="s">
        <v>6793</v>
      </c>
      <c r="E403" t="s">
        <v>74</v>
      </c>
      <c r="F403" t="s">
        <v>74</v>
      </c>
      <c r="G403">
        <v>25</v>
      </c>
      <c r="H403">
        <v>6.0000000000000001E-3</v>
      </c>
      <c r="I403">
        <v>0.25</v>
      </c>
    </row>
    <row r="404" spans="1:9" x14ac:dyDescent="0.25">
      <c r="A404" t="s">
        <v>7062</v>
      </c>
      <c r="B404">
        <v>2021</v>
      </c>
      <c r="C404" t="s">
        <v>369</v>
      </c>
      <c r="D404" t="s">
        <v>6793</v>
      </c>
      <c r="E404" t="s">
        <v>74</v>
      </c>
      <c r="F404" t="s">
        <v>74</v>
      </c>
      <c r="G404">
        <v>30</v>
      </c>
      <c r="H404" t="s">
        <v>74</v>
      </c>
      <c r="I404">
        <v>0.2</v>
      </c>
    </row>
    <row r="405" spans="1:9" x14ac:dyDescent="0.25">
      <c r="A405" t="s">
        <v>7063</v>
      </c>
      <c r="B405">
        <v>2022</v>
      </c>
      <c r="C405" t="s">
        <v>369</v>
      </c>
      <c r="D405" t="s">
        <v>6793</v>
      </c>
      <c r="E405" t="s">
        <v>74</v>
      </c>
      <c r="F405" t="s">
        <v>74</v>
      </c>
      <c r="G405">
        <v>35</v>
      </c>
      <c r="H405">
        <v>6.0000000000000001E-3</v>
      </c>
      <c r="I405">
        <v>0.16666666666666671</v>
      </c>
    </row>
    <row r="406" spans="1:9" x14ac:dyDescent="0.25">
      <c r="A406" t="s">
        <v>7064</v>
      </c>
      <c r="B406">
        <v>2023</v>
      </c>
      <c r="C406" t="s">
        <v>369</v>
      </c>
      <c r="D406" t="s">
        <v>6793</v>
      </c>
      <c r="E406" t="s">
        <v>74</v>
      </c>
      <c r="F406" t="s">
        <v>74</v>
      </c>
      <c r="G406">
        <v>25</v>
      </c>
      <c r="H406">
        <v>5.0000000000000001E-3</v>
      </c>
      <c r="I406">
        <v>-0.2857142857142857</v>
      </c>
    </row>
    <row r="407" spans="1:9" x14ac:dyDescent="0.25">
      <c r="A407" t="s">
        <v>6094</v>
      </c>
      <c r="B407">
        <v>2015</v>
      </c>
      <c r="C407" t="s">
        <v>369</v>
      </c>
      <c r="D407" t="s">
        <v>95</v>
      </c>
      <c r="E407">
        <v>646</v>
      </c>
      <c r="F407">
        <v>645</v>
      </c>
      <c r="G407" t="s">
        <v>74</v>
      </c>
      <c r="H407" t="s">
        <v>74</v>
      </c>
      <c r="I407" t="s">
        <v>74</v>
      </c>
    </row>
    <row r="408" spans="1:9" x14ac:dyDescent="0.25">
      <c r="A408" t="s">
        <v>6222</v>
      </c>
      <c r="B408">
        <v>2016</v>
      </c>
      <c r="C408" t="s">
        <v>369</v>
      </c>
      <c r="D408" t="s">
        <v>95</v>
      </c>
      <c r="E408">
        <v>632</v>
      </c>
      <c r="F408">
        <v>629</v>
      </c>
      <c r="G408" t="s">
        <v>6791</v>
      </c>
      <c r="H408" t="s">
        <v>6791</v>
      </c>
      <c r="I408" t="s">
        <v>74</v>
      </c>
    </row>
    <row r="409" spans="1:9" x14ac:dyDescent="0.25">
      <c r="A409" t="s">
        <v>6350</v>
      </c>
      <c r="B409">
        <v>2017</v>
      </c>
      <c r="C409" t="s">
        <v>369</v>
      </c>
      <c r="D409" t="s">
        <v>95</v>
      </c>
      <c r="E409">
        <v>649</v>
      </c>
      <c r="F409">
        <v>641</v>
      </c>
      <c r="G409" t="s">
        <v>74</v>
      </c>
      <c r="H409" t="s">
        <v>74</v>
      </c>
      <c r="I409" t="s">
        <v>74</v>
      </c>
    </row>
    <row r="410" spans="1:9" x14ac:dyDescent="0.25">
      <c r="A410" t="s">
        <v>371</v>
      </c>
      <c r="B410">
        <v>2018</v>
      </c>
      <c r="C410" t="s">
        <v>369</v>
      </c>
      <c r="D410" t="s">
        <v>95</v>
      </c>
      <c r="E410">
        <v>676</v>
      </c>
      <c r="F410">
        <v>672</v>
      </c>
      <c r="G410">
        <v>20</v>
      </c>
      <c r="H410">
        <v>5.0000000000000001E-3</v>
      </c>
      <c r="I410" t="s">
        <v>74</v>
      </c>
    </row>
    <row r="411" spans="1:9" x14ac:dyDescent="0.25">
      <c r="A411" t="s">
        <v>453</v>
      </c>
      <c r="B411">
        <v>2019</v>
      </c>
      <c r="C411" t="s">
        <v>369</v>
      </c>
      <c r="D411" t="s">
        <v>95</v>
      </c>
      <c r="E411">
        <v>690</v>
      </c>
      <c r="F411">
        <v>685</v>
      </c>
      <c r="G411">
        <v>25</v>
      </c>
      <c r="H411">
        <v>7.0000000000000001E-3</v>
      </c>
      <c r="I411">
        <v>0.25</v>
      </c>
    </row>
    <row r="412" spans="1:9" x14ac:dyDescent="0.25">
      <c r="A412" t="s">
        <v>525</v>
      </c>
      <c r="B412">
        <v>2020</v>
      </c>
      <c r="C412" t="s">
        <v>369</v>
      </c>
      <c r="D412" t="s">
        <v>95</v>
      </c>
      <c r="E412">
        <v>722</v>
      </c>
      <c r="F412">
        <v>713</v>
      </c>
      <c r="G412">
        <v>40</v>
      </c>
      <c r="H412">
        <v>8.9999999999999993E-3</v>
      </c>
      <c r="I412">
        <v>0.60000000000000009</v>
      </c>
    </row>
    <row r="413" spans="1:9" x14ac:dyDescent="0.25">
      <c r="A413" t="s">
        <v>597</v>
      </c>
      <c r="B413">
        <v>2021</v>
      </c>
      <c r="C413" t="s">
        <v>369</v>
      </c>
      <c r="D413" t="s">
        <v>95</v>
      </c>
      <c r="E413">
        <v>753</v>
      </c>
      <c r="F413">
        <v>748</v>
      </c>
      <c r="G413" t="s">
        <v>74</v>
      </c>
      <c r="H413" t="s">
        <v>74</v>
      </c>
      <c r="I413" t="s">
        <v>74</v>
      </c>
    </row>
    <row r="414" spans="1:9" x14ac:dyDescent="0.25">
      <c r="A414" t="s">
        <v>669</v>
      </c>
      <c r="B414">
        <v>2022</v>
      </c>
      <c r="C414" t="s">
        <v>369</v>
      </c>
      <c r="D414" t="s">
        <v>95</v>
      </c>
      <c r="E414">
        <v>785</v>
      </c>
      <c r="F414">
        <v>773</v>
      </c>
      <c r="G414">
        <v>40</v>
      </c>
      <c r="H414">
        <v>7.0000000000000001E-3</v>
      </c>
      <c r="I414" t="s">
        <v>74</v>
      </c>
    </row>
    <row r="415" spans="1:9" x14ac:dyDescent="0.25">
      <c r="A415" t="s">
        <v>741</v>
      </c>
      <c r="B415">
        <v>2023</v>
      </c>
      <c r="C415" t="s">
        <v>369</v>
      </c>
      <c r="D415" t="s">
        <v>95</v>
      </c>
      <c r="E415">
        <v>815</v>
      </c>
      <c r="F415">
        <v>806</v>
      </c>
      <c r="G415">
        <v>35</v>
      </c>
      <c r="H415">
        <v>6.0000000000000001E-3</v>
      </c>
      <c r="I415">
        <v>-0.125</v>
      </c>
    </row>
    <row r="416" spans="1:9" x14ac:dyDescent="0.25">
      <c r="A416" t="s">
        <v>7065</v>
      </c>
      <c r="B416">
        <v>2015</v>
      </c>
      <c r="C416" t="s">
        <v>369</v>
      </c>
      <c r="D416" t="s">
        <v>328</v>
      </c>
      <c r="E416" t="s">
        <v>74</v>
      </c>
      <c r="F416" t="s">
        <v>74</v>
      </c>
      <c r="G416" t="s">
        <v>74</v>
      </c>
      <c r="H416" t="s">
        <v>74</v>
      </c>
      <c r="I416" t="s">
        <v>74</v>
      </c>
    </row>
    <row r="417" spans="1:9" x14ac:dyDescent="0.25">
      <c r="A417" t="s">
        <v>7066</v>
      </c>
      <c r="B417">
        <v>2016</v>
      </c>
      <c r="C417" t="s">
        <v>369</v>
      </c>
      <c r="D417" t="s">
        <v>328</v>
      </c>
      <c r="E417" t="s">
        <v>74</v>
      </c>
      <c r="F417" t="s">
        <v>74</v>
      </c>
      <c r="G417">
        <v>390</v>
      </c>
      <c r="H417">
        <v>0.27500000000000002</v>
      </c>
      <c r="I417" t="s">
        <v>74</v>
      </c>
    </row>
    <row r="418" spans="1:9" x14ac:dyDescent="0.25">
      <c r="A418" t="s">
        <v>7067</v>
      </c>
      <c r="B418">
        <v>2017</v>
      </c>
      <c r="C418" t="s">
        <v>369</v>
      </c>
      <c r="D418" t="s">
        <v>328</v>
      </c>
      <c r="E418" t="s">
        <v>74</v>
      </c>
      <c r="F418" t="s">
        <v>74</v>
      </c>
      <c r="G418" t="s">
        <v>74</v>
      </c>
      <c r="H418" t="s">
        <v>74</v>
      </c>
      <c r="I418" t="s">
        <v>74</v>
      </c>
    </row>
    <row r="419" spans="1:9" x14ac:dyDescent="0.25">
      <c r="A419" t="s">
        <v>7068</v>
      </c>
      <c r="B419">
        <v>2018</v>
      </c>
      <c r="C419" t="s">
        <v>369</v>
      </c>
      <c r="D419" t="s">
        <v>328</v>
      </c>
      <c r="E419" t="s">
        <v>74</v>
      </c>
      <c r="F419" t="s">
        <v>74</v>
      </c>
      <c r="G419">
        <v>1280</v>
      </c>
      <c r="H419">
        <v>0.36299999999999999</v>
      </c>
      <c r="I419" t="s">
        <v>74</v>
      </c>
    </row>
    <row r="420" spans="1:9" x14ac:dyDescent="0.25">
      <c r="A420" t="s">
        <v>7069</v>
      </c>
      <c r="B420">
        <v>2019</v>
      </c>
      <c r="C420" t="s">
        <v>369</v>
      </c>
      <c r="D420" t="s">
        <v>328</v>
      </c>
      <c r="E420" t="s">
        <v>74</v>
      </c>
      <c r="F420" t="s">
        <v>74</v>
      </c>
      <c r="G420">
        <v>1490</v>
      </c>
      <c r="H420">
        <v>0.38200000000000001</v>
      </c>
      <c r="I420">
        <v>0.1640625</v>
      </c>
    </row>
    <row r="421" spans="1:9" x14ac:dyDescent="0.25">
      <c r="A421" t="s">
        <v>7070</v>
      </c>
      <c r="B421">
        <v>2020</v>
      </c>
      <c r="C421" t="s">
        <v>369</v>
      </c>
      <c r="D421" t="s">
        <v>328</v>
      </c>
      <c r="E421" t="s">
        <v>74</v>
      </c>
      <c r="F421" t="s">
        <v>74</v>
      </c>
      <c r="G421">
        <v>1825</v>
      </c>
      <c r="H421">
        <v>0.38300000000000001</v>
      </c>
      <c r="I421">
        <v>0.22483221476510071</v>
      </c>
    </row>
    <row r="422" spans="1:9" x14ac:dyDescent="0.25">
      <c r="A422" t="s">
        <v>7071</v>
      </c>
      <c r="B422">
        <v>2021</v>
      </c>
      <c r="C422" t="s">
        <v>369</v>
      </c>
      <c r="D422" t="s">
        <v>328</v>
      </c>
      <c r="E422" t="s">
        <v>74</v>
      </c>
      <c r="F422" t="s">
        <v>74</v>
      </c>
      <c r="G422" t="s">
        <v>74</v>
      </c>
      <c r="H422" t="s">
        <v>74</v>
      </c>
      <c r="I422" t="s">
        <v>74</v>
      </c>
    </row>
    <row r="423" spans="1:9" x14ac:dyDescent="0.25">
      <c r="A423" t="s">
        <v>7072</v>
      </c>
      <c r="B423">
        <v>2022</v>
      </c>
      <c r="C423" t="s">
        <v>369</v>
      </c>
      <c r="D423" t="s">
        <v>328</v>
      </c>
      <c r="E423" t="s">
        <v>74</v>
      </c>
      <c r="F423" t="s">
        <v>74</v>
      </c>
      <c r="G423">
        <v>1880</v>
      </c>
      <c r="H423">
        <v>0.314</v>
      </c>
      <c r="I423" t="s">
        <v>74</v>
      </c>
    </row>
    <row r="424" spans="1:9" x14ac:dyDescent="0.25">
      <c r="A424" t="s">
        <v>7073</v>
      </c>
      <c r="B424">
        <v>2023</v>
      </c>
      <c r="C424" t="s">
        <v>369</v>
      </c>
      <c r="D424" t="s">
        <v>328</v>
      </c>
      <c r="E424" t="s">
        <v>74</v>
      </c>
      <c r="F424" t="s">
        <v>74</v>
      </c>
      <c r="G424">
        <v>1960</v>
      </c>
      <c r="H424">
        <v>0.34699999999999998</v>
      </c>
      <c r="I424">
        <v>4.2553191489361757E-2</v>
      </c>
    </row>
    <row r="425" spans="1:9" x14ac:dyDescent="0.25">
      <c r="A425" t="s">
        <v>6108</v>
      </c>
      <c r="B425">
        <v>2015</v>
      </c>
      <c r="C425" t="s">
        <v>369</v>
      </c>
      <c r="D425" t="s">
        <v>98</v>
      </c>
      <c r="E425">
        <v>1450</v>
      </c>
      <c r="F425">
        <v>1415</v>
      </c>
      <c r="G425" t="s">
        <v>74</v>
      </c>
      <c r="H425" t="s">
        <v>74</v>
      </c>
      <c r="I425" t="s">
        <v>74</v>
      </c>
    </row>
    <row r="426" spans="1:9" x14ac:dyDescent="0.25">
      <c r="A426" t="s">
        <v>6236</v>
      </c>
      <c r="B426">
        <v>2016</v>
      </c>
      <c r="C426" t="s">
        <v>369</v>
      </c>
      <c r="D426" t="s">
        <v>98</v>
      </c>
      <c r="E426">
        <v>1524</v>
      </c>
      <c r="F426">
        <v>1479</v>
      </c>
      <c r="G426" t="s">
        <v>6791</v>
      </c>
      <c r="H426" t="s">
        <v>6791</v>
      </c>
      <c r="I426" t="s">
        <v>74</v>
      </c>
    </row>
    <row r="427" spans="1:9" x14ac:dyDescent="0.25">
      <c r="A427" t="s">
        <v>6364</v>
      </c>
      <c r="B427">
        <v>2017</v>
      </c>
      <c r="C427" t="s">
        <v>369</v>
      </c>
      <c r="D427" t="s">
        <v>98</v>
      </c>
      <c r="E427">
        <v>1575</v>
      </c>
      <c r="F427">
        <v>1539</v>
      </c>
      <c r="G427" t="s">
        <v>6791</v>
      </c>
      <c r="H427" t="s">
        <v>6791</v>
      </c>
      <c r="I427" t="s">
        <v>74</v>
      </c>
    </row>
    <row r="428" spans="1:9" x14ac:dyDescent="0.25">
      <c r="A428" t="s">
        <v>6451</v>
      </c>
      <c r="B428">
        <v>2018</v>
      </c>
      <c r="C428" t="s">
        <v>369</v>
      </c>
      <c r="D428" t="s">
        <v>98</v>
      </c>
      <c r="E428">
        <v>1620</v>
      </c>
      <c r="F428">
        <v>1587</v>
      </c>
      <c r="G428" t="s">
        <v>74</v>
      </c>
      <c r="H428" t="s">
        <v>74</v>
      </c>
      <c r="I428" t="s">
        <v>74</v>
      </c>
    </row>
    <row r="429" spans="1:9" x14ac:dyDescent="0.25">
      <c r="A429" t="s">
        <v>6507</v>
      </c>
      <c r="B429">
        <v>2019</v>
      </c>
      <c r="C429" t="s">
        <v>369</v>
      </c>
      <c r="D429" t="s">
        <v>98</v>
      </c>
      <c r="E429">
        <v>1639</v>
      </c>
      <c r="F429">
        <v>1593</v>
      </c>
      <c r="G429" t="s">
        <v>74</v>
      </c>
      <c r="H429" t="s">
        <v>74</v>
      </c>
      <c r="I429" t="s">
        <v>74</v>
      </c>
    </row>
    <row r="430" spans="1:9" x14ac:dyDescent="0.25">
      <c r="A430" t="s">
        <v>6563</v>
      </c>
      <c r="B430">
        <v>2020</v>
      </c>
      <c r="C430" t="s">
        <v>369</v>
      </c>
      <c r="D430" t="s">
        <v>98</v>
      </c>
      <c r="E430">
        <v>1662</v>
      </c>
      <c r="F430">
        <v>1626</v>
      </c>
      <c r="G430" t="s">
        <v>74</v>
      </c>
      <c r="H430" t="s">
        <v>74</v>
      </c>
      <c r="I430" t="s">
        <v>74</v>
      </c>
    </row>
    <row r="431" spans="1:9" x14ac:dyDescent="0.25">
      <c r="A431" t="s">
        <v>6619</v>
      </c>
      <c r="B431">
        <v>2021</v>
      </c>
      <c r="C431" t="s">
        <v>369</v>
      </c>
      <c r="D431" t="s">
        <v>98</v>
      </c>
      <c r="E431">
        <v>1628</v>
      </c>
      <c r="F431">
        <v>1606</v>
      </c>
      <c r="G431" t="s">
        <v>6791</v>
      </c>
      <c r="H431" t="s">
        <v>6791</v>
      </c>
      <c r="I431" t="s">
        <v>74</v>
      </c>
    </row>
    <row r="432" spans="1:9" x14ac:dyDescent="0.25">
      <c r="A432" t="s">
        <v>6675</v>
      </c>
      <c r="B432">
        <v>2022</v>
      </c>
      <c r="C432" t="s">
        <v>369</v>
      </c>
      <c r="D432" t="s">
        <v>98</v>
      </c>
      <c r="E432">
        <v>1631</v>
      </c>
      <c r="F432">
        <v>1600</v>
      </c>
      <c r="G432" t="s">
        <v>74</v>
      </c>
      <c r="H432" t="s">
        <v>74</v>
      </c>
      <c r="I432" t="s">
        <v>74</v>
      </c>
    </row>
    <row r="433" spans="1:9" x14ac:dyDescent="0.25">
      <c r="A433" t="s">
        <v>6731</v>
      </c>
      <c r="B433">
        <v>2023</v>
      </c>
      <c r="C433" t="s">
        <v>369</v>
      </c>
      <c r="D433" t="s">
        <v>98</v>
      </c>
      <c r="E433">
        <v>1629</v>
      </c>
      <c r="F433">
        <v>1602</v>
      </c>
      <c r="G433" t="s">
        <v>74</v>
      </c>
      <c r="H433" t="s">
        <v>74</v>
      </c>
      <c r="I433" t="s">
        <v>74</v>
      </c>
    </row>
    <row r="434" spans="1:9" x14ac:dyDescent="0.25">
      <c r="A434" t="s">
        <v>7074</v>
      </c>
      <c r="B434">
        <v>2015</v>
      </c>
      <c r="C434" t="s">
        <v>369</v>
      </c>
      <c r="D434" t="s">
        <v>6812</v>
      </c>
      <c r="E434" t="s">
        <v>74</v>
      </c>
      <c r="F434" t="s">
        <v>74</v>
      </c>
      <c r="G434" t="s">
        <v>74</v>
      </c>
      <c r="H434" t="s">
        <v>74</v>
      </c>
      <c r="I434" t="s">
        <v>74</v>
      </c>
    </row>
    <row r="435" spans="1:9" x14ac:dyDescent="0.25">
      <c r="A435" t="s">
        <v>7075</v>
      </c>
      <c r="B435">
        <v>2016</v>
      </c>
      <c r="C435" t="s">
        <v>369</v>
      </c>
      <c r="D435" t="s">
        <v>6812</v>
      </c>
      <c r="E435" t="s">
        <v>74</v>
      </c>
      <c r="F435" t="s">
        <v>74</v>
      </c>
      <c r="G435" t="s">
        <v>74</v>
      </c>
      <c r="H435" t="s">
        <v>74</v>
      </c>
      <c r="I435" t="s">
        <v>74</v>
      </c>
    </row>
    <row r="436" spans="1:9" x14ac:dyDescent="0.25">
      <c r="A436" t="s">
        <v>7076</v>
      </c>
      <c r="B436">
        <v>2017</v>
      </c>
      <c r="C436" t="s">
        <v>369</v>
      </c>
      <c r="D436" t="s">
        <v>6812</v>
      </c>
      <c r="E436" t="s">
        <v>74</v>
      </c>
      <c r="F436" t="s">
        <v>74</v>
      </c>
      <c r="G436">
        <v>5</v>
      </c>
      <c r="H436" t="s">
        <v>74</v>
      </c>
      <c r="I436" t="s">
        <v>74</v>
      </c>
    </row>
    <row r="437" spans="1:9" x14ac:dyDescent="0.25">
      <c r="A437" t="s">
        <v>7077</v>
      </c>
      <c r="B437">
        <v>2018</v>
      </c>
      <c r="C437" t="s">
        <v>369</v>
      </c>
      <c r="D437" t="s">
        <v>6812</v>
      </c>
      <c r="E437" t="s">
        <v>74</v>
      </c>
      <c r="F437" t="s">
        <v>74</v>
      </c>
      <c r="G437" t="s">
        <v>74</v>
      </c>
      <c r="H437" t="s">
        <v>74</v>
      </c>
      <c r="I437" t="s">
        <v>74</v>
      </c>
    </row>
    <row r="438" spans="1:9" x14ac:dyDescent="0.25">
      <c r="A438" t="s">
        <v>7078</v>
      </c>
      <c r="B438">
        <v>2019</v>
      </c>
      <c r="C438" t="s">
        <v>369</v>
      </c>
      <c r="D438" t="s">
        <v>6812</v>
      </c>
      <c r="E438" t="s">
        <v>74</v>
      </c>
      <c r="F438" t="s">
        <v>74</v>
      </c>
      <c r="G438" t="s">
        <v>6791</v>
      </c>
      <c r="H438" t="s">
        <v>6791</v>
      </c>
      <c r="I438" t="s">
        <v>74</v>
      </c>
    </row>
    <row r="439" spans="1:9" x14ac:dyDescent="0.25">
      <c r="A439" t="s">
        <v>7079</v>
      </c>
      <c r="B439">
        <v>2020</v>
      </c>
      <c r="C439" t="s">
        <v>369</v>
      </c>
      <c r="D439" t="s">
        <v>6812</v>
      </c>
      <c r="E439" t="s">
        <v>74</v>
      </c>
      <c r="F439" t="s">
        <v>74</v>
      </c>
      <c r="G439">
        <v>15</v>
      </c>
      <c r="H439">
        <v>3.0000000000000001E-3</v>
      </c>
      <c r="I439" t="s">
        <v>74</v>
      </c>
    </row>
    <row r="440" spans="1:9" x14ac:dyDescent="0.25">
      <c r="A440" t="s">
        <v>7080</v>
      </c>
      <c r="B440">
        <v>2021</v>
      </c>
      <c r="C440" t="s">
        <v>369</v>
      </c>
      <c r="D440" t="s">
        <v>6812</v>
      </c>
      <c r="E440" t="s">
        <v>74</v>
      </c>
      <c r="F440" t="s">
        <v>74</v>
      </c>
      <c r="G440">
        <v>10</v>
      </c>
      <c r="H440" t="s">
        <v>74</v>
      </c>
      <c r="I440">
        <v>-0.33333333333333343</v>
      </c>
    </row>
    <row r="441" spans="1:9" x14ac:dyDescent="0.25">
      <c r="A441" t="s">
        <v>7081</v>
      </c>
      <c r="B441">
        <v>2022</v>
      </c>
      <c r="C441" t="s">
        <v>369</v>
      </c>
      <c r="D441" t="s">
        <v>6812</v>
      </c>
      <c r="E441" t="s">
        <v>74</v>
      </c>
      <c r="F441" t="s">
        <v>74</v>
      </c>
      <c r="G441" t="s">
        <v>6791</v>
      </c>
      <c r="H441" t="s">
        <v>6791</v>
      </c>
      <c r="I441" t="s">
        <v>74</v>
      </c>
    </row>
    <row r="442" spans="1:9" x14ac:dyDescent="0.25">
      <c r="A442" t="s">
        <v>7082</v>
      </c>
      <c r="B442">
        <v>2023</v>
      </c>
      <c r="C442" t="s">
        <v>369</v>
      </c>
      <c r="D442" t="s">
        <v>6812</v>
      </c>
      <c r="E442" t="s">
        <v>74</v>
      </c>
      <c r="F442" t="s">
        <v>74</v>
      </c>
      <c r="G442" t="s">
        <v>6791</v>
      </c>
      <c r="H442" t="s">
        <v>6791</v>
      </c>
      <c r="I442" t="s">
        <v>74</v>
      </c>
    </row>
    <row r="443" spans="1:9" x14ac:dyDescent="0.25">
      <c r="A443" t="s">
        <v>6122</v>
      </c>
      <c r="B443">
        <v>2015</v>
      </c>
      <c r="C443" t="s">
        <v>369</v>
      </c>
      <c r="D443" t="s">
        <v>102</v>
      </c>
      <c r="E443">
        <v>707</v>
      </c>
      <c r="F443">
        <v>707</v>
      </c>
      <c r="G443" t="s">
        <v>74</v>
      </c>
      <c r="H443" t="s">
        <v>74</v>
      </c>
      <c r="I443" t="s">
        <v>74</v>
      </c>
    </row>
    <row r="444" spans="1:9" x14ac:dyDescent="0.25">
      <c r="A444" t="s">
        <v>6250</v>
      </c>
      <c r="B444">
        <v>2016</v>
      </c>
      <c r="C444" t="s">
        <v>369</v>
      </c>
      <c r="D444" t="s">
        <v>102</v>
      </c>
      <c r="E444">
        <v>730</v>
      </c>
      <c r="F444">
        <v>729</v>
      </c>
      <c r="G444" t="s">
        <v>6791</v>
      </c>
      <c r="H444" t="s">
        <v>6791</v>
      </c>
      <c r="I444" t="s">
        <v>74</v>
      </c>
    </row>
    <row r="445" spans="1:9" x14ac:dyDescent="0.25">
      <c r="A445" t="s">
        <v>6378</v>
      </c>
      <c r="B445">
        <v>2017</v>
      </c>
      <c r="C445" t="s">
        <v>369</v>
      </c>
      <c r="D445" t="s">
        <v>102</v>
      </c>
      <c r="E445">
        <v>760</v>
      </c>
      <c r="F445">
        <v>758</v>
      </c>
      <c r="G445" t="s">
        <v>74</v>
      </c>
      <c r="H445" t="s">
        <v>74</v>
      </c>
      <c r="I445" t="s">
        <v>74</v>
      </c>
    </row>
    <row r="446" spans="1:9" x14ac:dyDescent="0.25">
      <c r="A446" t="s">
        <v>372</v>
      </c>
      <c r="B446">
        <v>2018</v>
      </c>
      <c r="C446" t="s">
        <v>369</v>
      </c>
      <c r="D446" t="s">
        <v>102</v>
      </c>
      <c r="E446">
        <v>789</v>
      </c>
      <c r="F446">
        <v>784</v>
      </c>
      <c r="G446">
        <v>15</v>
      </c>
      <c r="H446">
        <v>5.0000000000000001E-3</v>
      </c>
      <c r="I446" t="s">
        <v>74</v>
      </c>
    </row>
    <row r="447" spans="1:9" x14ac:dyDescent="0.25">
      <c r="A447" t="s">
        <v>454</v>
      </c>
      <c r="B447">
        <v>2019</v>
      </c>
      <c r="C447" t="s">
        <v>369</v>
      </c>
      <c r="D447" t="s">
        <v>102</v>
      </c>
      <c r="E447">
        <v>814</v>
      </c>
      <c r="F447">
        <v>813</v>
      </c>
      <c r="G447">
        <v>20</v>
      </c>
      <c r="H447">
        <v>5.0000000000000001E-3</v>
      </c>
      <c r="I447">
        <v>0.33333333333333331</v>
      </c>
    </row>
    <row r="448" spans="1:9" x14ac:dyDescent="0.25">
      <c r="A448" t="s">
        <v>526</v>
      </c>
      <c r="B448">
        <v>2020</v>
      </c>
      <c r="C448" t="s">
        <v>369</v>
      </c>
      <c r="D448" t="s">
        <v>102</v>
      </c>
      <c r="E448">
        <v>876</v>
      </c>
      <c r="F448">
        <v>872</v>
      </c>
      <c r="G448">
        <v>40</v>
      </c>
      <c r="H448">
        <v>8.0000000000000002E-3</v>
      </c>
      <c r="I448">
        <v>1</v>
      </c>
    </row>
    <row r="449" spans="1:9" x14ac:dyDescent="0.25">
      <c r="A449" t="s">
        <v>598</v>
      </c>
      <c r="B449">
        <v>2021</v>
      </c>
      <c r="C449" t="s">
        <v>369</v>
      </c>
      <c r="D449" t="s">
        <v>102</v>
      </c>
      <c r="E449">
        <v>922</v>
      </c>
      <c r="F449">
        <v>922</v>
      </c>
      <c r="G449" t="s">
        <v>6791</v>
      </c>
      <c r="H449" t="s">
        <v>6791</v>
      </c>
      <c r="I449" t="s">
        <v>74</v>
      </c>
    </row>
    <row r="450" spans="1:9" x14ac:dyDescent="0.25">
      <c r="A450" t="s">
        <v>670</v>
      </c>
      <c r="B450">
        <v>2022</v>
      </c>
      <c r="C450" t="s">
        <v>369</v>
      </c>
      <c r="D450" t="s">
        <v>102</v>
      </c>
      <c r="E450">
        <v>940</v>
      </c>
      <c r="F450">
        <v>931</v>
      </c>
      <c r="G450" t="s">
        <v>6791</v>
      </c>
      <c r="H450" t="s">
        <v>6791</v>
      </c>
      <c r="I450" t="s">
        <v>74</v>
      </c>
    </row>
    <row r="451" spans="1:9" x14ac:dyDescent="0.25">
      <c r="A451" t="s">
        <v>742</v>
      </c>
      <c r="B451">
        <v>2023</v>
      </c>
      <c r="C451" t="s">
        <v>369</v>
      </c>
      <c r="D451" t="s">
        <v>102</v>
      </c>
      <c r="E451">
        <v>982</v>
      </c>
      <c r="F451">
        <v>981</v>
      </c>
      <c r="G451">
        <v>40</v>
      </c>
      <c r="H451">
        <v>7.0000000000000001E-3</v>
      </c>
      <c r="I451" t="s">
        <v>74</v>
      </c>
    </row>
    <row r="452" spans="1:9" x14ac:dyDescent="0.25">
      <c r="A452" t="s">
        <v>7083</v>
      </c>
      <c r="B452">
        <v>2015</v>
      </c>
      <c r="C452" t="s">
        <v>369</v>
      </c>
      <c r="D452" t="s">
        <v>216</v>
      </c>
      <c r="E452">
        <v>13630</v>
      </c>
      <c r="F452">
        <v>13103</v>
      </c>
      <c r="G452" t="s">
        <v>74</v>
      </c>
      <c r="H452" t="s">
        <v>74</v>
      </c>
      <c r="I452" t="s">
        <v>74</v>
      </c>
    </row>
    <row r="453" spans="1:9" x14ac:dyDescent="0.25">
      <c r="A453" t="s">
        <v>7084</v>
      </c>
      <c r="B453">
        <v>2016</v>
      </c>
      <c r="C453" t="s">
        <v>369</v>
      </c>
      <c r="D453" t="s">
        <v>216</v>
      </c>
      <c r="E453">
        <v>13729</v>
      </c>
      <c r="F453">
        <v>13182</v>
      </c>
      <c r="G453">
        <v>235</v>
      </c>
      <c r="H453">
        <v>0.16500000000000001</v>
      </c>
      <c r="I453" t="s">
        <v>74</v>
      </c>
    </row>
    <row r="454" spans="1:9" x14ac:dyDescent="0.25">
      <c r="A454" t="s">
        <v>7085</v>
      </c>
      <c r="B454">
        <v>2017</v>
      </c>
      <c r="C454" t="s">
        <v>369</v>
      </c>
      <c r="D454" t="s">
        <v>216</v>
      </c>
      <c r="E454">
        <v>14180</v>
      </c>
      <c r="F454">
        <v>13284</v>
      </c>
      <c r="G454">
        <v>850</v>
      </c>
      <c r="H454" t="s">
        <v>74</v>
      </c>
      <c r="I454">
        <v>2.6170212765957448</v>
      </c>
    </row>
    <row r="455" spans="1:9" x14ac:dyDescent="0.25">
      <c r="A455" t="s">
        <v>7086</v>
      </c>
      <c r="B455">
        <v>2018</v>
      </c>
      <c r="C455" t="s">
        <v>369</v>
      </c>
      <c r="D455" t="s">
        <v>216</v>
      </c>
      <c r="E455">
        <v>14249</v>
      </c>
      <c r="F455">
        <v>12662</v>
      </c>
      <c r="G455">
        <v>910</v>
      </c>
      <c r="H455">
        <v>0.25800000000000001</v>
      </c>
      <c r="I455">
        <v>7.0588235294117618E-2</v>
      </c>
    </row>
    <row r="456" spans="1:9" x14ac:dyDescent="0.25">
      <c r="A456" t="s">
        <v>7087</v>
      </c>
      <c r="B456">
        <v>2019</v>
      </c>
      <c r="C456" t="s">
        <v>369</v>
      </c>
      <c r="D456" t="s">
        <v>216</v>
      </c>
      <c r="E456">
        <v>14059</v>
      </c>
      <c r="F456" t="s">
        <v>74</v>
      </c>
      <c r="G456">
        <v>1050</v>
      </c>
      <c r="H456">
        <v>0.26900000000000002</v>
      </c>
      <c r="I456">
        <v>0.15384615384615369</v>
      </c>
    </row>
    <row r="457" spans="1:9" x14ac:dyDescent="0.25">
      <c r="A457" t="s">
        <v>7088</v>
      </c>
      <c r="B457">
        <v>2020</v>
      </c>
      <c r="C457" t="s">
        <v>369</v>
      </c>
      <c r="D457" t="s">
        <v>216</v>
      </c>
      <c r="E457">
        <v>13889</v>
      </c>
      <c r="F457" t="s">
        <v>74</v>
      </c>
      <c r="G457">
        <v>1285</v>
      </c>
      <c r="H457">
        <v>0.27</v>
      </c>
      <c r="I457">
        <v>0.2238095238095239</v>
      </c>
    </row>
    <row r="458" spans="1:9" x14ac:dyDescent="0.25">
      <c r="A458" t="s">
        <v>7089</v>
      </c>
      <c r="B458">
        <v>2021</v>
      </c>
      <c r="C458" t="s">
        <v>369</v>
      </c>
      <c r="D458" t="s">
        <v>216</v>
      </c>
      <c r="E458">
        <v>14261</v>
      </c>
      <c r="F458" t="s">
        <v>74</v>
      </c>
      <c r="G458">
        <v>1275</v>
      </c>
      <c r="H458" t="s">
        <v>74</v>
      </c>
      <c r="I458">
        <v>-7.7821011673151466E-3</v>
      </c>
    </row>
    <row r="459" spans="1:9" x14ac:dyDescent="0.25">
      <c r="A459" t="s">
        <v>7090</v>
      </c>
      <c r="B459">
        <v>2022</v>
      </c>
      <c r="C459" t="s">
        <v>369</v>
      </c>
      <c r="D459" t="s">
        <v>216</v>
      </c>
      <c r="E459">
        <v>14421</v>
      </c>
      <c r="F459" t="s">
        <v>74</v>
      </c>
      <c r="G459">
        <v>1410</v>
      </c>
      <c r="H459">
        <v>0.23499999999999999</v>
      </c>
      <c r="I459">
        <v>0.1058823529411765</v>
      </c>
    </row>
    <row r="460" spans="1:9" x14ac:dyDescent="0.25">
      <c r="A460" t="s">
        <v>7091</v>
      </c>
      <c r="B460">
        <v>2023</v>
      </c>
      <c r="C460" t="s">
        <v>369</v>
      </c>
      <c r="D460" t="s">
        <v>216</v>
      </c>
      <c r="E460">
        <v>14628</v>
      </c>
      <c r="F460" t="s">
        <v>74</v>
      </c>
      <c r="G460">
        <v>1300</v>
      </c>
      <c r="H460">
        <v>0.23100000000000001</v>
      </c>
      <c r="I460">
        <v>-7.8014184397163122E-2</v>
      </c>
    </row>
    <row r="461" spans="1:9" x14ac:dyDescent="0.25">
      <c r="A461" t="s">
        <v>7092</v>
      </c>
      <c r="B461">
        <v>2015</v>
      </c>
      <c r="C461" t="s">
        <v>369</v>
      </c>
      <c r="D461" t="s">
        <v>6831</v>
      </c>
      <c r="E461" t="s">
        <v>74</v>
      </c>
      <c r="F461" t="s">
        <v>74</v>
      </c>
      <c r="G461">
        <v>315</v>
      </c>
      <c r="H461" t="s">
        <v>74</v>
      </c>
      <c r="I461" t="s">
        <v>74</v>
      </c>
    </row>
    <row r="462" spans="1:9" x14ac:dyDescent="0.25">
      <c r="A462" t="s">
        <v>7093</v>
      </c>
      <c r="B462">
        <v>2016</v>
      </c>
      <c r="C462" t="s">
        <v>369</v>
      </c>
      <c r="D462" t="s">
        <v>6831</v>
      </c>
      <c r="E462" t="s">
        <v>74</v>
      </c>
      <c r="F462" t="s">
        <v>74</v>
      </c>
      <c r="G462">
        <v>230</v>
      </c>
      <c r="H462">
        <v>0.16200000000000001</v>
      </c>
      <c r="I462">
        <v>-0.26984126984126988</v>
      </c>
    </row>
    <row r="463" spans="1:9" x14ac:dyDescent="0.25">
      <c r="A463" t="s">
        <v>7094</v>
      </c>
      <c r="B463">
        <v>2017</v>
      </c>
      <c r="C463" t="s">
        <v>369</v>
      </c>
      <c r="D463" t="s">
        <v>6831</v>
      </c>
      <c r="E463" t="s">
        <v>74</v>
      </c>
      <c r="F463" t="s">
        <v>74</v>
      </c>
      <c r="G463">
        <v>820</v>
      </c>
      <c r="H463" t="s">
        <v>74</v>
      </c>
      <c r="I463">
        <v>2.5652173913043481</v>
      </c>
    </row>
    <row r="464" spans="1:9" x14ac:dyDescent="0.25">
      <c r="A464" t="s">
        <v>7095</v>
      </c>
      <c r="B464">
        <v>2018</v>
      </c>
      <c r="C464" t="s">
        <v>369</v>
      </c>
      <c r="D464" t="s">
        <v>6831</v>
      </c>
      <c r="E464" t="s">
        <v>74</v>
      </c>
      <c r="F464" t="s">
        <v>74</v>
      </c>
      <c r="G464">
        <v>895</v>
      </c>
      <c r="H464">
        <v>0.254</v>
      </c>
      <c r="I464">
        <v>9.1463414634146423E-2</v>
      </c>
    </row>
    <row r="465" spans="1:9" x14ac:dyDescent="0.25">
      <c r="A465" t="s">
        <v>7096</v>
      </c>
      <c r="B465">
        <v>2019</v>
      </c>
      <c r="C465" t="s">
        <v>369</v>
      </c>
      <c r="D465" t="s">
        <v>6831</v>
      </c>
      <c r="E465" t="s">
        <v>74</v>
      </c>
      <c r="F465" t="s">
        <v>74</v>
      </c>
      <c r="G465">
        <v>1030</v>
      </c>
      <c r="H465">
        <v>0.26400000000000001</v>
      </c>
      <c r="I465">
        <v>0.15083798882681559</v>
      </c>
    </row>
    <row r="466" spans="1:9" x14ac:dyDescent="0.25">
      <c r="A466" t="s">
        <v>7097</v>
      </c>
      <c r="B466">
        <v>2020</v>
      </c>
      <c r="C466" t="s">
        <v>369</v>
      </c>
      <c r="D466" t="s">
        <v>6831</v>
      </c>
      <c r="E466" t="s">
        <v>74</v>
      </c>
      <c r="F466" t="s">
        <v>74</v>
      </c>
      <c r="G466">
        <v>1260</v>
      </c>
      <c r="H466">
        <v>0.26500000000000001</v>
      </c>
      <c r="I466">
        <v>0.22330097087378631</v>
      </c>
    </row>
    <row r="467" spans="1:9" x14ac:dyDescent="0.25">
      <c r="A467" t="s">
        <v>7098</v>
      </c>
      <c r="B467">
        <v>2021</v>
      </c>
      <c r="C467" t="s">
        <v>369</v>
      </c>
      <c r="D467" t="s">
        <v>6831</v>
      </c>
      <c r="E467" t="s">
        <v>74</v>
      </c>
      <c r="F467" t="s">
        <v>74</v>
      </c>
      <c r="G467">
        <v>1245</v>
      </c>
      <c r="H467" t="s">
        <v>74</v>
      </c>
      <c r="I467">
        <v>-1.1904761904761861E-2</v>
      </c>
    </row>
    <row r="468" spans="1:9" x14ac:dyDescent="0.25">
      <c r="A468" t="s">
        <v>7099</v>
      </c>
      <c r="B468">
        <v>2022</v>
      </c>
      <c r="C468" t="s">
        <v>369</v>
      </c>
      <c r="D468" t="s">
        <v>6831</v>
      </c>
      <c r="E468" t="s">
        <v>74</v>
      </c>
      <c r="F468" t="s">
        <v>74</v>
      </c>
      <c r="G468">
        <v>1370</v>
      </c>
      <c r="H468">
        <v>0.22900000000000001</v>
      </c>
      <c r="I468">
        <v>0.1004016064257027</v>
      </c>
    </row>
    <row r="469" spans="1:9" x14ac:dyDescent="0.25">
      <c r="A469" t="s">
        <v>7100</v>
      </c>
      <c r="B469">
        <v>2023</v>
      </c>
      <c r="C469" t="s">
        <v>369</v>
      </c>
      <c r="D469" t="s">
        <v>6831</v>
      </c>
      <c r="E469" t="s">
        <v>74</v>
      </c>
      <c r="F469" t="s">
        <v>74</v>
      </c>
      <c r="G469">
        <v>1275</v>
      </c>
      <c r="H469">
        <v>0.22600000000000001</v>
      </c>
      <c r="I469">
        <v>-6.9343065693430628E-2</v>
      </c>
    </row>
    <row r="470" spans="1:9" x14ac:dyDescent="0.25">
      <c r="A470" t="s">
        <v>7101</v>
      </c>
      <c r="B470">
        <v>2015</v>
      </c>
      <c r="C470" t="s">
        <v>376</v>
      </c>
      <c r="D470" t="s">
        <v>318</v>
      </c>
      <c r="E470" t="s">
        <v>74</v>
      </c>
      <c r="F470" t="s">
        <v>74</v>
      </c>
      <c r="G470" t="s">
        <v>74</v>
      </c>
      <c r="H470" t="s">
        <v>74</v>
      </c>
      <c r="I470" t="s">
        <v>74</v>
      </c>
    </row>
    <row r="471" spans="1:9" x14ac:dyDescent="0.25">
      <c r="A471" t="s">
        <v>7102</v>
      </c>
      <c r="B471">
        <v>2016</v>
      </c>
      <c r="C471" t="s">
        <v>376</v>
      </c>
      <c r="D471" t="s">
        <v>318</v>
      </c>
      <c r="E471" t="s">
        <v>74</v>
      </c>
      <c r="F471" t="s">
        <v>74</v>
      </c>
      <c r="G471" t="s">
        <v>74</v>
      </c>
      <c r="H471" t="s">
        <v>74</v>
      </c>
      <c r="I471" t="s">
        <v>74</v>
      </c>
    </row>
    <row r="472" spans="1:9" x14ac:dyDescent="0.25">
      <c r="A472" t="s">
        <v>7103</v>
      </c>
      <c r="B472">
        <v>2017</v>
      </c>
      <c r="C472" t="s">
        <v>376</v>
      </c>
      <c r="D472" t="s">
        <v>318</v>
      </c>
      <c r="E472" t="s">
        <v>74</v>
      </c>
      <c r="F472" t="s">
        <v>74</v>
      </c>
      <c r="G472" t="s">
        <v>74</v>
      </c>
      <c r="H472" t="s">
        <v>74</v>
      </c>
      <c r="I472" t="s">
        <v>74</v>
      </c>
    </row>
    <row r="473" spans="1:9" x14ac:dyDescent="0.25">
      <c r="A473" t="s">
        <v>7104</v>
      </c>
      <c r="B473">
        <v>2018</v>
      </c>
      <c r="C473" t="s">
        <v>376</v>
      </c>
      <c r="D473" t="s">
        <v>318</v>
      </c>
      <c r="E473" t="s">
        <v>74</v>
      </c>
      <c r="F473" t="s">
        <v>74</v>
      </c>
      <c r="G473">
        <v>875</v>
      </c>
      <c r="H473" t="s">
        <v>74</v>
      </c>
      <c r="I473" t="s">
        <v>74</v>
      </c>
    </row>
    <row r="474" spans="1:9" x14ac:dyDescent="0.25">
      <c r="A474" t="s">
        <v>7105</v>
      </c>
      <c r="B474">
        <v>2019</v>
      </c>
      <c r="C474" t="s">
        <v>376</v>
      </c>
      <c r="D474" t="s">
        <v>318</v>
      </c>
      <c r="E474" t="s">
        <v>74</v>
      </c>
      <c r="F474" t="s">
        <v>74</v>
      </c>
      <c r="G474">
        <v>1250</v>
      </c>
      <c r="H474" t="s">
        <v>74</v>
      </c>
      <c r="I474">
        <v>0.4285714285714286</v>
      </c>
    </row>
    <row r="475" spans="1:9" x14ac:dyDescent="0.25">
      <c r="A475" t="s">
        <v>7106</v>
      </c>
      <c r="B475">
        <v>2020</v>
      </c>
      <c r="C475" t="s">
        <v>376</v>
      </c>
      <c r="D475" t="s">
        <v>318</v>
      </c>
      <c r="E475" t="s">
        <v>74</v>
      </c>
      <c r="F475" t="s">
        <v>74</v>
      </c>
      <c r="G475" t="s">
        <v>74</v>
      </c>
      <c r="H475" t="s">
        <v>74</v>
      </c>
      <c r="I475" t="s">
        <v>74</v>
      </c>
    </row>
    <row r="476" spans="1:9" x14ac:dyDescent="0.25">
      <c r="A476" t="s">
        <v>7107</v>
      </c>
      <c r="B476">
        <v>2021</v>
      </c>
      <c r="C476" t="s">
        <v>376</v>
      </c>
      <c r="D476" t="s">
        <v>318</v>
      </c>
      <c r="E476" t="s">
        <v>74</v>
      </c>
      <c r="F476" t="s">
        <v>74</v>
      </c>
      <c r="G476" t="s">
        <v>74</v>
      </c>
      <c r="H476" t="s">
        <v>74</v>
      </c>
      <c r="I476" t="s">
        <v>74</v>
      </c>
    </row>
    <row r="477" spans="1:9" x14ac:dyDescent="0.25">
      <c r="A477" t="s">
        <v>7108</v>
      </c>
      <c r="B477">
        <v>2022</v>
      </c>
      <c r="C477" t="s">
        <v>376</v>
      </c>
      <c r="D477" t="s">
        <v>318</v>
      </c>
      <c r="E477" t="s">
        <v>74</v>
      </c>
      <c r="F477" t="s">
        <v>74</v>
      </c>
      <c r="G477" t="s">
        <v>74</v>
      </c>
      <c r="H477" t="s">
        <v>74</v>
      </c>
      <c r="I477" t="s">
        <v>74</v>
      </c>
    </row>
    <row r="478" spans="1:9" x14ac:dyDescent="0.25">
      <c r="A478" t="s">
        <v>7109</v>
      </c>
      <c r="B478">
        <v>2023</v>
      </c>
      <c r="C478" t="s">
        <v>376</v>
      </c>
      <c r="D478" t="s">
        <v>318</v>
      </c>
      <c r="E478" t="s">
        <v>74</v>
      </c>
      <c r="F478" t="s">
        <v>74</v>
      </c>
      <c r="G478" t="s">
        <v>74</v>
      </c>
      <c r="H478" t="s">
        <v>74</v>
      </c>
      <c r="I478" t="s">
        <v>74</v>
      </c>
    </row>
    <row r="479" spans="1:9" x14ac:dyDescent="0.25">
      <c r="A479" t="s">
        <v>6068</v>
      </c>
      <c r="B479">
        <v>2015</v>
      </c>
      <c r="C479" t="s">
        <v>376</v>
      </c>
      <c r="D479" t="s">
        <v>354</v>
      </c>
      <c r="E479">
        <v>3279</v>
      </c>
      <c r="F479">
        <v>3061</v>
      </c>
      <c r="G479" t="s">
        <v>74</v>
      </c>
      <c r="H479" t="s">
        <v>74</v>
      </c>
      <c r="I479" t="s">
        <v>74</v>
      </c>
    </row>
    <row r="480" spans="1:9" x14ac:dyDescent="0.25">
      <c r="A480" t="s">
        <v>6196</v>
      </c>
      <c r="B480">
        <v>2016</v>
      </c>
      <c r="C480" t="s">
        <v>376</v>
      </c>
      <c r="D480" t="s">
        <v>354</v>
      </c>
      <c r="E480">
        <v>3345</v>
      </c>
      <c r="F480">
        <v>3139</v>
      </c>
      <c r="G480">
        <v>30</v>
      </c>
      <c r="H480" t="s">
        <v>74</v>
      </c>
      <c r="I480" t="s">
        <v>74</v>
      </c>
    </row>
    <row r="481" spans="1:9" x14ac:dyDescent="0.25">
      <c r="A481" t="s">
        <v>6324</v>
      </c>
      <c r="B481">
        <v>2017</v>
      </c>
      <c r="C481" t="s">
        <v>376</v>
      </c>
      <c r="D481" t="s">
        <v>354</v>
      </c>
      <c r="E481">
        <v>3252</v>
      </c>
      <c r="F481">
        <v>3145</v>
      </c>
      <c r="G481">
        <v>70</v>
      </c>
      <c r="H481" t="s">
        <v>74</v>
      </c>
      <c r="I481">
        <v>1.333333333333333</v>
      </c>
    </row>
    <row r="482" spans="1:9" x14ac:dyDescent="0.25">
      <c r="A482" t="s">
        <v>375</v>
      </c>
      <c r="B482">
        <v>2018</v>
      </c>
      <c r="C482" t="s">
        <v>376</v>
      </c>
      <c r="D482" t="s">
        <v>354</v>
      </c>
      <c r="E482">
        <v>3394</v>
      </c>
      <c r="F482">
        <v>3224</v>
      </c>
      <c r="G482">
        <v>60</v>
      </c>
      <c r="H482">
        <v>6.8000000000000005E-2</v>
      </c>
      <c r="I482">
        <v>-0.1428571428571429</v>
      </c>
    </row>
    <row r="483" spans="1:9" x14ac:dyDescent="0.25">
      <c r="A483" t="s">
        <v>457</v>
      </c>
      <c r="B483">
        <v>2019</v>
      </c>
      <c r="C483" t="s">
        <v>376</v>
      </c>
      <c r="D483" t="s">
        <v>354</v>
      </c>
      <c r="E483">
        <v>3286</v>
      </c>
      <c r="F483" t="s">
        <v>74</v>
      </c>
      <c r="G483">
        <v>70</v>
      </c>
      <c r="H483">
        <v>5.6000000000000001E-2</v>
      </c>
      <c r="I483">
        <v>0.16666666666666671</v>
      </c>
    </row>
    <row r="484" spans="1:9" x14ac:dyDescent="0.25">
      <c r="A484" t="s">
        <v>529</v>
      </c>
      <c r="B484">
        <v>2020</v>
      </c>
      <c r="C484" t="s">
        <v>376</v>
      </c>
      <c r="D484" t="s">
        <v>354</v>
      </c>
      <c r="E484">
        <v>3076</v>
      </c>
      <c r="F484">
        <v>2952</v>
      </c>
      <c r="G484">
        <v>185</v>
      </c>
      <c r="H484" t="s">
        <v>74</v>
      </c>
      <c r="I484">
        <v>1.642857142857143</v>
      </c>
    </row>
    <row r="485" spans="1:9" x14ac:dyDescent="0.25">
      <c r="A485" t="s">
        <v>601</v>
      </c>
      <c r="B485">
        <v>2021</v>
      </c>
      <c r="C485" t="s">
        <v>376</v>
      </c>
      <c r="D485" t="s">
        <v>354</v>
      </c>
      <c r="E485">
        <v>3422</v>
      </c>
      <c r="F485">
        <v>3145</v>
      </c>
      <c r="G485">
        <v>175</v>
      </c>
      <c r="H485" t="s">
        <v>74</v>
      </c>
      <c r="I485">
        <v>-5.4054054054054057E-2</v>
      </c>
    </row>
    <row r="486" spans="1:9" x14ac:dyDescent="0.25">
      <c r="A486" t="s">
        <v>673</v>
      </c>
      <c r="B486">
        <v>2022</v>
      </c>
      <c r="C486" t="s">
        <v>376</v>
      </c>
      <c r="D486" t="s">
        <v>354</v>
      </c>
      <c r="E486">
        <v>3545</v>
      </c>
      <c r="F486">
        <v>3278</v>
      </c>
      <c r="G486">
        <v>220</v>
      </c>
      <c r="H486" t="s">
        <v>74</v>
      </c>
      <c r="I486">
        <v>0.25714285714285712</v>
      </c>
    </row>
    <row r="487" spans="1:9" x14ac:dyDescent="0.25">
      <c r="A487" t="s">
        <v>745</v>
      </c>
      <c r="B487">
        <v>2023</v>
      </c>
      <c r="C487" t="s">
        <v>376</v>
      </c>
      <c r="D487" t="s">
        <v>354</v>
      </c>
      <c r="E487">
        <v>3678</v>
      </c>
      <c r="F487">
        <v>3423</v>
      </c>
      <c r="G487">
        <v>280</v>
      </c>
      <c r="H487" t="s">
        <v>74</v>
      </c>
      <c r="I487">
        <v>0.27272727272727271</v>
      </c>
    </row>
    <row r="488" spans="1:9" x14ac:dyDescent="0.25">
      <c r="A488" t="s">
        <v>7110</v>
      </c>
      <c r="B488">
        <v>2015</v>
      </c>
      <c r="C488" t="s">
        <v>376</v>
      </c>
      <c r="D488" t="s">
        <v>325</v>
      </c>
      <c r="E488" t="s">
        <v>74</v>
      </c>
      <c r="F488" t="s">
        <v>74</v>
      </c>
      <c r="G488" t="s">
        <v>74</v>
      </c>
      <c r="H488" t="s">
        <v>74</v>
      </c>
      <c r="I488" t="s">
        <v>74</v>
      </c>
    </row>
    <row r="489" spans="1:9" x14ac:dyDescent="0.25">
      <c r="A489" t="s">
        <v>7111</v>
      </c>
      <c r="B489">
        <v>2016</v>
      </c>
      <c r="C489" t="s">
        <v>376</v>
      </c>
      <c r="D489" t="s">
        <v>325</v>
      </c>
      <c r="E489" t="s">
        <v>74</v>
      </c>
      <c r="F489" t="s">
        <v>74</v>
      </c>
      <c r="G489" t="s">
        <v>74</v>
      </c>
      <c r="H489" t="s">
        <v>74</v>
      </c>
      <c r="I489" t="s">
        <v>74</v>
      </c>
    </row>
    <row r="490" spans="1:9" x14ac:dyDescent="0.25">
      <c r="A490" t="s">
        <v>7112</v>
      </c>
      <c r="B490">
        <v>2017</v>
      </c>
      <c r="C490" t="s">
        <v>376</v>
      </c>
      <c r="D490" t="s">
        <v>325</v>
      </c>
      <c r="E490" t="s">
        <v>74</v>
      </c>
      <c r="F490" t="s">
        <v>74</v>
      </c>
      <c r="G490" t="s">
        <v>74</v>
      </c>
      <c r="H490" t="s">
        <v>74</v>
      </c>
      <c r="I490" t="s">
        <v>74</v>
      </c>
    </row>
    <row r="491" spans="1:9" x14ac:dyDescent="0.25">
      <c r="A491" t="s">
        <v>7113</v>
      </c>
      <c r="B491">
        <v>2018</v>
      </c>
      <c r="C491" t="s">
        <v>376</v>
      </c>
      <c r="D491" t="s">
        <v>325</v>
      </c>
      <c r="E491" t="s">
        <v>74</v>
      </c>
      <c r="F491" t="s">
        <v>74</v>
      </c>
      <c r="G491">
        <v>160</v>
      </c>
      <c r="H491">
        <v>0.18099999999999999</v>
      </c>
      <c r="I491" t="s">
        <v>74</v>
      </c>
    </row>
    <row r="492" spans="1:9" x14ac:dyDescent="0.25">
      <c r="A492" t="s">
        <v>7114</v>
      </c>
      <c r="B492">
        <v>2019</v>
      </c>
      <c r="C492" t="s">
        <v>376</v>
      </c>
      <c r="D492" t="s">
        <v>325</v>
      </c>
      <c r="E492" t="s">
        <v>74</v>
      </c>
      <c r="F492" t="s">
        <v>74</v>
      </c>
      <c r="G492">
        <v>225</v>
      </c>
      <c r="H492">
        <v>0.18099999999999999</v>
      </c>
      <c r="I492">
        <v>0.40625</v>
      </c>
    </row>
    <row r="493" spans="1:9" x14ac:dyDescent="0.25">
      <c r="A493" t="s">
        <v>7115</v>
      </c>
      <c r="B493">
        <v>2020</v>
      </c>
      <c r="C493" t="s">
        <v>376</v>
      </c>
      <c r="D493" t="s">
        <v>325</v>
      </c>
      <c r="E493" t="s">
        <v>74</v>
      </c>
      <c r="F493" t="s">
        <v>74</v>
      </c>
      <c r="G493" t="s">
        <v>74</v>
      </c>
      <c r="H493" t="s">
        <v>74</v>
      </c>
      <c r="I493" t="s">
        <v>74</v>
      </c>
    </row>
    <row r="494" spans="1:9" x14ac:dyDescent="0.25">
      <c r="A494" t="s">
        <v>7116</v>
      </c>
      <c r="B494">
        <v>2021</v>
      </c>
      <c r="C494" t="s">
        <v>376</v>
      </c>
      <c r="D494" t="s">
        <v>325</v>
      </c>
      <c r="E494" t="s">
        <v>74</v>
      </c>
      <c r="F494" t="s">
        <v>74</v>
      </c>
      <c r="G494" t="s">
        <v>74</v>
      </c>
      <c r="H494" t="s">
        <v>74</v>
      </c>
      <c r="I494" t="s">
        <v>74</v>
      </c>
    </row>
    <row r="495" spans="1:9" x14ac:dyDescent="0.25">
      <c r="A495" t="s">
        <v>7117</v>
      </c>
      <c r="B495">
        <v>2022</v>
      </c>
      <c r="C495" t="s">
        <v>376</v>
      </c>
      <c r="D495" t="s">
        <v>325</v>
      </c>
      <c r="E495" t="s">
        <v>74</v>
      </c>
      <c r="F495" t="s">
        <v>74</v>
      </c>
      <c r="G495" t="s">
        <v>74</v>
      </c>
      <c r="H495" t="s">
        <v>74</v>
      </c>
      <c r="I495" t="s">
        <v>74</v>
      </c>
    </row>
    <row r="496" spans="1:9" x14ac:dyDescent="0.25">
      <c r="A496" t="s">
        <v>7118</v>
      </c>
      <c r="B496">
        <v>2023</v>
      </c>
      <c r="C496" t="s">
        <v>376</v>
      </c>
      <c r="D496" t="s">
        <v>325</v>
      </c>
      <c r="E496" t="s">
        <v>74</v>
      </c>
      <c r="F496" t="s">
        <v>74</v>
      </c>
      <c r="G496" t="s">
        <v>74</v>
      </c>
      <c r="H496" t="s">
        <v>74</v>
      </c>
      <c r="I496" t="s">
        <v>74</v>
      </c>
    </row>
    <row r="497" spans="1:9" x14ac:dyDescent="0.25">
      <c r="A497" t="s">
        <v>7119</v>
      </c>
      <c r="B497">
        <v>2015</v>
      </c>
      <c r="C497" t="s">
        <v>376</v>
      </c>
      <c r="D497" t="s">
        <v>6782</v>
      </c>
      <c r="E497" t="s">
        <v>74</v>
      </c>
      <c r="F497" t="s">
        <v>74</v>
      </c>
      <c r="G497">
        <v>195</v>
      </c>
      <c r="H497" t="s">
        <v>74</v>
      </c>
      <c r="I497" t="s">
        <v>74</v>
      </c>
    </row>
    <row r="498" spans="1:9" x14ac:dyDescent="0.25">
      <c r="A498" t="s">
        <v>7120</v>
      </c>
      <c r="B498">
        <v>2016</v>
      </c>
      <c r="C498" t="s">
        <v>376</v>
      </c>
      <c r="D498" t="s">
        <v>6782</v>
      </c>
      <c r="E498" t="s">
        <v>74</v>
      </c>
      <c r="F498" t="s">
        <v>74</v>
      </c>
      <c r="G498">
        <v>160</v>
      </c>
      <c r="H498" t="s">
        <v>74</v>
      </c>
      <c r="I498">
        <v>-0.17948717948717949</v>
      </c>
    </row>
    <row r="499" spans="1:9" x14ac:dyDescent="0.25">
      <c r="A499" t="s">
        <v>7121</v>
      </c>
      <c r="B499">
        <v>2017</v>
      </c>
      <c r="C499" t="s">
        <v>376</v>
      </c>
      <c r="D499" t="s">
        <v>6782</v>
      </c>
      <c r="E499" t="s">
        <v>74</v>
      </c>
      <c r="F499" t="s">
        <v>74</v>
      </c>
      <c r="G499">
        <v>240</v>
      </c>
      <c r="H499" t="s">
        <v>74</v>
      </c>
      <c r="I499">
        <v>0.5</v>
      </c>
    </row>
    <row r="500" spans="1:9" x14ac:dyDescent="0.25">
      <c r="A500" t="s">
        <v>7122</v>
      </c>
      <c r="B500">
        <v>2018</v>
      </c>
      <c r="C500" t="s">
        <v>376</v>
      </c>
      <c r="D500" t="s">
        <v>6782</v>
      </c>
      <c r="E500" t="s">
        <v>74</v>
      </c>
      <c r="F500" t="s">
        <v>74</v>
      </c>
      <c r="G500">
        <v>200</v>
      </c>
      <c r="H500">
        <v>0.22900000000000001</v>
      </c>
      <c r="I500">
        <v>-0.1666666666666666</v>
      </c>
    </row>
    <row r="501" spans="1:9" x14ac:dyDescent="0.25">
      <c r="A501" t="s">
        <v>7123</v>
      </c>
      <c r="B501">
        <v>2019</v>
      </c>
      <c r="C501" t="s">
        <v>376</v>
      </c>
      <c r="D501" t="s">
        <v>6782</v>
      </c>
      <c r="E501" t="s">
        <v>74</v>
      </c>
      <c r="F501" t="s">
        <v>74</v>
      </c>
      <c r="G501">
        <v>325</v>
      </c>
      <c r="H501">
        <v>0.26</v>
      </c>
      <c r="I501">
        <v>0.625</v>
      </c>
    </row>
    <row r="502" spans="1:9" x14ac:dyDescent="0.25">
      <c r="A502" t="s">
        <v>7124</v>
      </c>
      <c r="B502">
        <v>2020</v>
      </c>
      <c r="C502" t="s">
        <v>376</v>
      </c>
      <c r="D502" t="s">
        <v>6782</v>
      </c>
      <c r="E502" t="s">
        <v>74</v>
      </c>
      <c r="F502" t="s">
        <v>74</v>
      </c>
      <c r="G502">
        <v>350</v>
      </c>
      <c r="H502" t="s">
        <v>74</v>
      </c>
      <c r="I502">
        <v>7.6923076923076872E-2</v>
      </c>
    </row>
    <row r="503" spans="1:9" x14ac:dyDescent="0.25">
      <c r="A503" t="s">
        <v>7125</v>
      </c>
      <c r="B503">
        <v>2021</v>
      </c>
      <c r="C503" t="s">
        <v>376</v>
      </c>
      <c r="D503" t="s">
        <v>6782</v>
      </c>
      <c r="E503" t="s">
        <v>74</v>
      </c>
      <c r="F503" t="s">
        <v>74</v>
      </c>
      <c r="G503">
        <v>505</v>
      </c>
      <c r="H503" t="s">
        <v>74</v>
      </c>
      <c r="I503">
        <v>0.44285714285714278</v>
      </c>
    </row>
    <row r="504" spans="1:9" x14ac:dyDescent="0.25">
      <c r="A504" t="s">
        <v>7126</v>
      </c>
      <c r="B504">
        <v>2022</v>
      </c>
      <c r="C504" t="s">
        <v>376</v>
      </c>
      <c r="D504" t="s">
        <v>6782</v>
      </c>
      <c r="E504" t="s">
        <v>74</v>
      </c>
      <c r="F504" t="s">
        <v>74</v>
      </c>
      <c r="G504">
        <v>525</v>
      </c>
      <c r="H504" t="s">
        <v>74</v>
      </c>
      <c r="I504">
        <v>3.9603960396039639E-2</v>
      </c>
    </row>
    <row r="505" spans="1:9" x14ac:dyDescent="0.25">
      <c r="A505" t="s">
        <v>7127</v>
      </c>
      <c r="B505">
        <v>2023</v>
      </c>
      <c r="C505" t="s">
        <v>376</v>
      </c>
      <c r="D505" t="s">
        <v>6782</v>
      </c>
      <c r="E505" t="s">
        <v>74</v>
      </c>
      <c r="F505" t="s">
        <v>74</v>
      </c>
      <c r="G505">
        <v>470</v>
      </c>
      <c r="H505" t="s">
        <v>74</v>
      </c>
      <c r="I505">
        <v>-0.1047619047619047</v>
      </c>
    </row>
    <row r="506" spans="1:9" x14ac:dyDescent="0.25">
      <c r="A506" t="s">
        <v>6210</v>
      </c>
      <c r="B506">
        <v>2016</v>
      </c>
      <c r="C506" t="s">
        <v>376</v>
      </c>
      <c r="D506" t="s">
        <v>356</v>
      </c>
      <c r="E506">
        <v>117</v>
      </c>
      <c r="F506">
        <v>113</v>
      </c>
      <c r="G506" t="s">
        <v>74</v>
      </c>
      <c r="H506" t="s">
        <v>74</v>
      </c>
      <c r="I506" t="s">
        <v>74</v>
      </c>
    </row>
    <row r="507" spans="1:9" x14ac:dyDescent="0.25">
      <c r="A507" t="s">
        <v>6338</v>
      </c>
      <c r="B507">
        <v>2017</v>
      </c>
      <c r="C507" t="s">
        <v>376</v>
      </c>
      <c r="D507" t="s">
        <v>356</v>
      </c>
      <c r="E507">
        <v>125</v>
      </c>
      <c r="F507">
        <v>121</v>
      </c>
      <c r="G507" t="s">
        <v>74</v>
      </c>
      <c r="H507" t="s">
        <v>74</v>
      </c>
      <c r="I507" t="s">
        <v>74</v>
      </c>
    </row>
    <row r="508" spans="1:9" x14ac:dyDescent="0.25">
      <c r="A508" t="s">
        <v>458</v>
      </c>
      <c r="B508">
        <v>2019</v>
      </c>
      <c r="C508" t="s">
        <v>376</v>
      </c>
      <c r="D508" t="s">
        <v>356</v>
      </c>
      <c r="E508">
        <v>139</v>
      </c>
      <c r="F508">
        <v>135</v>
      </c>
      <c r="G508" t="s">
        <v>74</v>
      </c>
      <c r="H508" t="s">
        <v>74</v>
      </c>
      <c r="I508" t="s">
        <v>74</v>
      </c>
    </row>
    <row r="509" spans="1:9" x14ac:dyDescent="0.25">
      <c r="A509" t="s">
        <v>530</v>
      </c>
      <c r="B509">
        <v>2020</v>
      </c>
      <c r="C509" t="s">
        <v>376</v>
      </c>
      <c r="D509" t="s">
        <v>356</v>
      </c>
      <c r="E509">
        <v>148</v>
      </c>
      <c r="F509">
        <v>144</v>
      </c>
      <c r="G509" t="s">
        <v>74</v>
      </c>
      <c r="H509" t="s">
        <v>74</v>
      </c>
      <c r="I509" t="s">
        <v>74</v>
      </c>
    </row>
    <row r="510" spans="1:9" x14ac:dyDescent="0.25">
      <c r="A510" t="s">
        <v>602</v>
      </c>
      <c r="B510">
        <v>2021</v>
      </c>
      <c r="C510" t="s">
        <v>376</v>
      </c>
      <c r="D510" t="s">
        <v>356</v>
      </c>
      <c r="E510">
        <v>159</v>
      </c>
      <c r="F510">
        <v>152</v>
      </c>
      <c r="G510" t="s">
        <v>6791</v>
      </c>
      <c r="H510" t="s">
        <v>6791</v>
      </c>
      <c r="I510" t="s">
        <v>74</v>
      </c>
    </row>
    <row r="511" spans="1:9" x14ac:dyDescent="0.25">
      <c r="A511" t="s">
        <v>674</v>
      </c>
      <c r="B511">
        <v>2022</v>
      </c>
      <c r="C511" t="s">
        <v>376</v>
      </c>
      <c r="D511" t="s">
        <v>356</v>
      </c>
      <c r="E511">
        <v>171</v>
      </c>
      <c r="F511">
        <v>161</v>
      </c>
      <c r="G511" t="s">
        <v>74</v>
      </c>
      <c r="H511" t="s">
        <v>74</v>
      </c>
      <c r="I511" t="s">
        <v>74</v>
      </c>
    </row>
    <row r="512" spans="1:9" x14ac:dyDescent="0.25">
      <c r="A512" t="s">
        <v>7128</v>
      </c>
      <c r="B512">
        <v>2015</v>
      </c>
      <c r="C512" t="s">
        <v>376</v>
      </c>
      <c r="D512" t="s">
        <v>6793</v>
      </c>
      <c r="E512" t="s">
        <v>74</v>
      </c>
      <c r="F512" t="s">
        <v>74</v>
      </c>
      <c r="G512" t="s">
        <v>74</v>
      </c>
      <c r="H512" t="s">
        <v>74</v>
      </c>
      <c r="I512" t="s">
        <v>74</v>
      </c>
    </row>
    <row r="513" spans="1:9" x14ac:dyDescent="0.25">
      <c r="A513" t="s">
        <v>7129</v>
      </c>
      <c r="B513">
        <v>2016</v>
      </c>
      <c r="C513" t="s">
        <v>376</v>
      </c>
      <c r="D513" t="s">
        <v>6793</v>
      </c>
      <c r="E513" t="s">
        <v>74</v>
      </c>
      <c r="F513" t="s">
        <v>74</v>
      </c>
      <c r="G513" t="s">
        <v>6791</v>
      </c>
      <c r="H513" t="s">
        <v>6791</v>
      </c>
      <c r="I513" t="s">
        <v>74</v>
      </c>
    </row>
    <row r="514" spans="1:9" x14ac:dyDescent="0.25">
      <c r="A514" t="s">
        <v>7130</v>
      </c>
      <c r="B514">
        <v>2017</v>
      </c>
      <c r="C514" t="s">
        <v>376</v>
      </c>
      <c r="D514" t="s">
        <v>6793</v>
      </c>
      <c r="E514" t="s">
        <v>74</v>
      </c>
      <c r="F514" t="s">
        <v>74</v>
      </c>
      <c r="G514" t="s">
        <v>6791</v>
      </c>
      <c r="H514" t="s">
        <v>6791</v>
      </c>
      <c r="I514" t="s">
        <v>74</v>
      </c>
    </row>
    <row r="515" spans="1:9" x14ac:dyDescent="0.25">
      <c r="A515" t="s">
        <v>7131</v>
      </c>
      <c r="B515">
        <v>2018</v>
      </c>
      <c r="C515" t="s">
        <v>376</v>
      </c>
      <c r="D515" t="s">
        <v>6793</v>
      </c>
      <c r="E515" t="s">
        <v>74</v>
      </c>
      <c r="F515" t="s">
        <v>74</v>
      </c>
      <c r="G515" t="s">
        <v>74</v>
      </c>
      <c r="H515" t="s">
        <v>74</v>
      </c>
      <c r="I515" t="s">
        <v>74</v>
      </c>
    </row>
    <row r="516" spans="1:9" x14ac:dyDescent="0.25">
      <c r="A516" t="s">
        <v>7132</v>
      </c>
      <c r="B516">
        <v>2019</v>
      </c>
      <c r="C516" t="s">
        <v>376</v>
      </c>
      <c r="D516" t="s">
        <v>6793</v>
      </c>
      <c r="E516" t="s">
        <v>74</v>
      </c>
      <c r="F516" t="s">
        <v>74</v>
      </c>
      <c r="G516" t="s">
        <v>74</v>
      </c>
      <c r="H516" t="s">
        <v>74</v>
      </c>
      <c r="I516" t="s">
        <v>74</v>
      </c>
    </row>
    <row r="517" spans="1:9" x14ac:dyDescent="0.25">
      <c r="A517" t="s">
        <v>7133</v>
      </c>
      <c r="B517">
        <v>2020</v>
      </c>
      <c r="C517" t="s">
        <v>376</v>
      </c>
      <c r="D517" t="s">
        <v>6793</v>
      </c>
      <c r="E517" t="s">
        <v>74</v>
      </c>
      <c r="F517" t="s">
        <v>74</v>
      </c>
      <c r="G517">
        <v>10</v>
      </c>
      <c r="H517" t="s">
        <v>74</v>
      </c>
      <c r="I517" t="s">
        <v>74</v>
      </c>
    </row>
    <row r="518" spans="1:9" x14ac:dyDescent="0.25">
      <c r="A518" t="s">
        <v>7134</v>
      </c>
      <c r="B518">
        <v>2021</v>
      </c>
      <c r="C518" t="s">
        <v>376</v>
      </c>
      <c r="D518" t="s">
        <v>6793</v>
      </c>
      <c r="E518" t="s">
        <v>74</v>
      </c>
      <c r="F518" t="s">
        <v>74</v>
      </c>
      <c r="G518" t="s">
        <v>6791</v>
      </c>
      <c r="H518" t="s">
        <v>6791</v>
      </c>
      <c r="I518" t="s">
        <v>74</v>
      </c>
    </row>
    <row r="519" spans="1:9" x14ac:dyDescent="0.25">
      <c r="A519" t="s">
        <v>7135</v>
      </c>
      <c r="B519">
        <v>2022</v>
      </c>
      <c r="C519" t="s">
        <v>376</v>
      </c>
      <c r="D519" t="s">
        <v>6793</v>
      </c>
      <c r="E519" t="s">
        <v>74</v>
      </c>
      <c r="F519" t="s">
        <v>74</v>
      </c>
      <c r="G519" t="s">
        <v>6791</v>
      </c>
      <c r="H519" t="s">
        <v>6791</v>
      </c>
      <c r="I519" t="s">
        <v>74</v>
      </c>
    </row>
    <row r="520" spans="1:9" x14ac:dyDescent="0.25">
      <c r="A520" t="s">
        <v>7136</v>
      </c>
      <c r="B520">
        <v>2023</v>
      </c>
      <c r="C520" t="s">
        <v>376</v>
      </c>
      <c r="D520" t="s">
        <v>6793</v>
      </c>
      <c r="E520" t="s">
        <v>74</v>
      </c>
      <c r="F520" t="s">
        <v>74</v>
      </c>
      <c r="G520" t="s">
        <v>6791</v>
      </c>
      <c r="H520" t="s">
        <v>6791</v>
      </c>
      <c r="I520" t="s">
        <v>74</v>
      </c>
    </row>
    <row r="521" spans="1:9" x14ac:dyDescent="0.25">
      <c r="A521" t="s">
        <v>6095</v>
      </c>
      <c r="B521">
        <v>2015</v>
      </c>
      <c r="C521" t="s">
        <v>376</v>
      </c>
      <c r="D521" t="s">
        <v>95</v>
      </c>
      <c r="E521">
        <v>344</v>
      </c>
      <c r="F521">
        <v>336</v>
      </c>
      <c r="G521" t="s">
        <v>74</v>
      </c>
      <c r="H521" t="s">
        <v>74</v>
      </c>
      <c r="I521" t="s">
        <v>74</v>
      </c>
    </row>
    <row r="522" spans="1:9" x14ac:dyDescent="0.25">
      <c r="A522" t="s">
        <v>6223</v>
      </c>
      <c r="B522">
        <v>2016</v>
      </c>
      <c r="C522" t="s">
        <v>376</v>
      </c>
      <c r="D522" t="s">
        <v>95</v>
      </c>
      <c r="E522">
        <v>357</v>
      </c>
      <c r="F522">
        <v>347</v>
      </c>
      <c r="G522" t="s">
        <v>74</v>
      </c>
      <c r="H522" t="s">
        <v>74</v>
      </c>
      <c r="I522" t="s">
        <v>74</v>
      </c>
    </row>
    <row r="523" spans="1:9" x14ac:dyDescent="0.25">
      <c r="A523" t="s">
        <v>6351</v>
      </c>
      <c r="B523">
        <v>2017</v>
      </c>
      <c r="C523" t="s">
        <v>376</v>
      </c>
      <c r="D523" t="s">
        <v>95</v>
      </c>
      <c r="E523">
        <v>368</v>
      </c>
      <c r="F523">
        <v>364</v>
      </c>
      <c r="G523" t="s">
        <v>74</v>
      </c>
      <c r="H523" t="s">
        <v>74</v>
      </c>
      <c r="I523" t="s">
        <v>74</v>
      </c>
    </row>
    <row r="524" spans="1:9" x14ac:dyDescent="0.25">
      <c r="A524" t="s">
        <v>378</v>
      </c>
      <c r="B524">
        <v>2018</v>
      </c>
      <c r="C524" t="s">
        <v>376</v>
      </c>
      <c r="D524" t="s">
        <v>95</v>
      </c>
      <c r="E524">
        <v>373</v>
      </c>
      <c r="F524">
        <v>366</v>
      </c>
      <c r="G524" t="s">
        <v>74</v>
      </c>
      <c r="H524" t="s">
        <v>74</v>
      </c>
      <c r="I524" t="s">
        <v>74</v>
      </c>
    </row>
    <row r="525" spans="1:9" x14ac:dyDescent="0.25">
      <c r="A525" t="s">
        <v>459</v>
      </c>
      <c r="B525">
        <v>2019</v>
      </c>
      <c r="C525" t="s">
        <v>376</v>
      </c>
      <c r="D525" t="s">
        <v>95</v>
      </c>
      <c r="E525">
        <v>403</v>
      </c>
      <c r="F525">
        <v>391</v>
      </c>
      <c r="G525" t="s">
        <v>74</v>
      </c>
      <c r="H525" t="s">
        <v>74</v>
      </c>
      <c r="I525" t="s">
        <v>74</v>
      </c>
    </row>
    <row r="526" spans="1:9" x14ac:dyDescent="0.25">
      <c r="A526" t="s">
        <v>531</v>
      </c>
      <c r="B526">
        <v>2020</v>
      </c>
      <c r="C526" t="s">
        <v>376</v>
      </c>
      <c r="D526" t="s">
        <v>95</v>
      </c>
      <c r="E526">
        <v>402</v>
      </c>
      <c r="F526">
        <v>393</v>
      </c>
      <c r="G526" t="s">
        <v>6791</v>
      </c>
      <c r="H526" t="s">
        <v>6791</v>
      </c>
      <c r="I526" t="s">
        <v>74</v>
      </c>
    </row>
    <row r="527" spans="1:9" x14ac:dyDescent="0.25">
      <c r="A527" t="s">
        <v>603</v>
      </c>
      <c r="B527">
        <v>2021</v>
      </c>
      <c r="C527" t="s">
        <v>376</v>
      </c>
      <c r="D527" t="s">
        <v>95</v>
      </c>
      <c r="E527">
        <v>411</v>
      </c>
      <c r="F527">
        <v>394</v>
      </c>
      <c r="G527" t="s">
        <v>74</v>
      </c>
      <c r="H527" t="s">
        <v>74</v>
      </c>
      <c r="I527" t="s">
        <v>74</v>
      </c>
    </row>
    <row r="528" spans="1:9" x14ac:dyDescent="0.25">
      <c r="A528" t="s">
        <v>675</v>
      </c>
      <c r="B528">
        <v>2022</v>
      </c>
      <c r="C528" t="s">
        <v>376</v>
      </c>
      <c r="D528" t="s">
        <v>95</v>
      </c>
      <c r="E528">
        <v>423</v>
      </c>
      <c r="F528">
        <v>410</v>
      </c>
      <c r="G528" t="s">
        <v>74</v>
      </c>
      <c r="H528" t="s">
        <v>74</v>
      </c>
      <c r="I528" t="s">
        <v>74</v>
      </c>
    </row>
    <row r="529" spans="1:9" x14ac:dyDescent="0.25">
      <c r="A529" t="s">
        <v>747</v>
      </c>
      <c r="B529">
        <v>2023</v>
      </c>
      <c r="C529" t="s">
        <v>376</v>
      </c>
      <c r="D529" t="s">
        <v>95</v>
      </c>
      <c r="E529">
        <v>439</v>
      </c>
      <c r="F529">
        <v>424</v>
      </c>
      <c r="G529" t="s">
        <v>6791</v>
      </c>
      <c r="H529" t="s">
        <v>6791</v>
      </c>
      <c r="I529" t="s">
        <v>74</v>
      </c>
    </row>
    <row r="530" spans="1:9" x14ac:dyDescent="0.25">
      <c r="A530" t="s">
        <v>7137</v>
      </c>
      <c r="B530">
        <v>2015</v>
      </c>
      <c r="C530" t="s">
        <v>376</v>
      </c>
      <c r="D530" t="s">
        <v>328</v>
      </c>
      <c r="E530" t="s">
        <v>74</v>
      </c>
      <c r="F530" t="s">
        <v>74</v>
      </c>
      <c r="G530" t="s">
        <v>74</v>
      </c>
      <c r="H530" t="s">
        <v>74</v>
      </c>
      <c r="I530" t="s">
        <v>74</v>
      </c>
    </row>
    <row r="531" spans="1:9" x14ac:dyDescent="0.25">
      <c r="A531" t="s">
        <v>7138</v>
      </c>
      <c r="B531">
        <v>2016</v>
      </c>
      <c r="C531" t="s">
        <v>376</v>
      </c>
      <c r="D531" t="s">
        <v>328</v>
      </c>
      <c r="E531" t="s">
        <v>74</v>
      </c>
      <c r="F531" t="s">
        <v>74</v>
      </c>
      <c r="G531" t="s">
        <v>74</v>
      </c>
      <c r="H531" t="s">
        <v>74</v>
      </c>
      <c r="I531" t="s">
        <v>74</v>
      </c>
    </row>
    <row r="532" spans="1:9" x14ac:dyDescent="0.25">
      <c r="A532" t="s">
        <v>7139</v>
      </c>
      <c r="B532">
        <v>2017</v>
      </c>
      <c r="C532" t="s">
        <v>376</v>
      </c>
      <c r="D532" t="s">
        <v>328</v>
      </c>
      <c r="E532" t="s">
        <v>74</v>
      </c>
      <c r="F532" t="s">
        <v>74</v>
      </c>
      <c r="G532" t="s">
        <v>74</v>
      </c>
      <c r="H532" t="s">
        <v>74</v>
      </c>
      <c r="I532" t="s">
        <v>74</v>
      </c>
    </row>
    <row r="533" spans="1:9" x14ac:dyDescent="0.25">
      <c r="A533" t="s">
        <v>7140</v>
      </c>
      <c r="B533">
        <v>2018</v>
      </c>
      <c r="C533" t="s">
        <v>376</v>
      </c>
      <c r="D533" t="s">
        <v>328</v>
      </c>
      <c r="E533" t="s">
        <v>74</v>
      </c>
      <c r="F533" t="s">
        <v>74</v>
      </c>
      <c r="G533">
        <v>300</v>
      </c>
      <c r="H533">
        <v>0.34100000000000003</v>
      </c>
      <c r="I533" t="s">
        <v>74</v>
      </c>
    </row>
    <row r="534" spans="1:9" x14ac:dyDescent="0.25">
      <c r="A534" t="s">
        <v>7141</v>
      </c>
      <c r="B534">
        <v>2019</v>
      </c>
      <c r="C534" t="s">
        <v>376</v>
      </c>
      <c r="D534" t="s">
        <v>328</v>
      </c>
      <c r="E534" t="s">
        <v>74</v>
      </c>
      <c r="F534" t="s">
        <v>74</v>
      </c>
      <c r="G534">
        <v>545</v>
      </c>
      <c r="H534">
        <v>0.435</v>
      </c>
      <c r="I534">
        <v>0.81666666666666665</v>
      </c>
    </row>
    <row r="535" spans="1:9" x14ac:dyDescent="0.25">
      <c r="A535" t="s">
        <v>7142</v>
      </c>
      <c r="B535">
        <v>2020</v>
      </c>
      <c r="C535" t="s">
        <v>376</v>
      </c>
      <c r="D535" t="s">
        <v>328</v>
      </c>
      <c r="E535" t="s">
        <v>74</v>
      </c>
      <c r="F535" t="s">
        <v>74</v>
      </c>
      <c r="G535" t="s">
        <v>74</v>
      </c>
      <c r="H535" t="s">
        <v>74</v>
      </c>
      <c r="I535" t="s">
        <v>74</v>
      </c>
    </row>
    <row r="536" spans="1:9" x14ac:dyDescent="0.25">
      <c r="A536" t="s">
        <v>7143</v>
      </c>
      <c r="B536">
        <v>2021</v>
      </c>
      <c r="C536" t="s">
        <v>376</v>
      </c>
      <c r="D536" t="s">
        <v>328</v>
      </c>
      <c r="E536" t="s">
        <v>74</v>
      </c>
      <c r="F536" t="s">
        <v>74</v>
      </c>
      <c r="G536" t="s">
        <v>74</v>
      </c>
      <c r="H536" t="s">
        <v>74</v>
      </c>
      <c r="I536" t="s">
        <v>74</v>
      </c>
    </row>
    <row r="537" spans="1:9" x14ac:dyDescent="0.25">
      <c r="A537" t="s">
        <v>7144</v>
      </c>
      <c r="B537">
        <v>2022</v>
      </c>
      <c r="C537" t="s">
        <v>376</v>
      </c>
      <c r="D537" t="s">
        <v>328</v>
      </c>
      <c r="E537" t="s">
        <v>74</v>
      </c>
      <c r="F537" t="s">
        <v>74</v>
      </c>
      <c r="G537" t="s">
        <v>74</v>
      </c>
      <c r="H537" t="s">
        <v>74</v>
      </c>
      <c r="I537" t="s">
        <v>74</v>
      </c>
    </row>
    <row r="538" spans="1:9" x14ac:dyDescent="0.25">
      <c r="A538" t="s">
        <v>7145</v>
      </c>
      <c r="B538">
        <v>2023</v>
      </c>
      <c r="C538" t="s">
        <v>376</v>
      </c>
      <c r="D538" t="s">
        <v>328</v>
      </c>
      <c r="E538" t="s">
        <v>74</v>
      </c>
      <c r="F538" t="s">
        <v>74</v>
      </c>
      <c r="G538" t="s">
        <v>74</v>
      </c>
      <c r="H538" t="s">
        <v>74</v>
      </c>
      <c r="I538" t="s">
        <v>74</v>
      </c>
    </row>
    <row r="539" spans="1:9" x14ac:dyDescent="0.25">
      <c r="A539" t="s">
        <v>6109</v>
      </c>
      <c r="B539">
        <v>2015</v>
      </c>
      <c r="C539" t="s">
        <v>376</v>
      </c>
      <c r="D539" t="s">
        <v>98</v>
      </c>
      <c r="E539">
        <v>861</v>
      </c>
      <c r="F539">
        <v>777</v>
      </c>
      <c r="G539" t="s">
        <v>74</v>
      </c>
      <c r="H539" t="s">
        <v>74</v>
      </c>
      <c r="I539" t="s">
        <v>74</v>
      </c>
    </row>
    <row r="540" spans="1:9" x14ac:dyDescent="0.25">
      <c r="A540" t="s">
        <v>6237</v>
      </c>
      <c r="B540">
        <v>2016</v>
      </c>
      <c r="C540" t="s">
        <v>376</v>
      </c>
      <c r="D540" t="s">
        <v>98</v>
      </c>
      <c r="E540">
        <v>865</v>
      </c>
      <c r="F540">
        <v>833</v>
      </c>
      <c r="G540" t="s">
        <v>74</v>
      </c>
      <c r="H540" t="s">
        <v>74</v>
      </c>
      <c r="I540" t="s">
        <v>74</v>
      </c>
    </row>
    <row r="541" spans="1:9" x14ac:dyDescent="0.25">
      <c r="A541" t="s">
        <v>6365</v>
      </c>
      <c r="B541">
        <v>2017</v>
      </c>
      <c r="C541" t="s">
        <v>376</v>
      </c>
      <c r="D541" t="s">
        <v>98</v>
      </c>
      <c r="E541">
        <v>913</v>
      </c>
      <c r="F541">
        <v>857</v>
      </c>
      <c r="G541" t="s">
        <v>6791</v>
      </c>
      <c r="H541" t="s">
        <v>6791</v>
      </c>
      <c r="I541" t="s">
        <v>74</v>
      </c>
    </row>
    <row r="542" spans="1:9" x14ac:dyDescent="0.25">
      <c r="A542" t="s">
        <v>6452</v>
      </c>
      <c r="B542">
        <v>2018</v>
      </c>
      <c r="C542" t="s">
        <v>376</v>
      </c>
      <c r="D542" t="s">
        <v>98</v>
      </c>
      <c r="E542">
        <v>914</v>
      </c>
      <c r="F542">
        <v>872</v>
      </c>
      <c r="G542" t="s">
        <v>74</v>
      </c>
      <c r="H542" t="s">
        <v>74</v>
      </c>
      <c r="I542" t="s">
        <v>74</v>
      </c>
    </row>
    <row r="543" spans="1:9" x14ac:dyDescent="0.25">
      <c r="A543" t="s">
        <v>6508</v>
      </c>
      <c r="B543">
        <v>2019</v>
      </c>
      <c r="C543" t="s">
        <v>376</v>
      </c>
      <c r="D543" t="s">
        <v>98</v>
      </c>
      <c r="E543">
        <v>917</v>
      </c>
      <c r="F543">
        <v>896</v>
      </c>
      <c r="G543" t="s">
        <v>74</v>
      </c>
      <c r="H543" t="s">
        <v>74</v>
      </c>
      <c r="I543" t="s">
        <v>74</v>
      </c>
    </row>
    <row r="544" spans="1:9" x14ac:dyDescent="0.25">
      <c r="A544" t="s">
        <v>6564</v>
      </c>
      <c r="B544">
        <v>2020</v>
      </c>
      <c r="C544" t="s">
        <v>376</v>
      </c>
      <c r="D544" t="s">
        <v>98</v>
      </c>
      <c r="E544">
        <v>902</v>
      </c>
      <c r="F544">
        <v>886</v>
      </c>
      <c r="G544">
        <v>25</v>
      </c>
      <c r="H544" t="s">
        <v>74</v>
      </c>
      <c r="I544" t="s">
        <v>74</v>
      </c>
    </row>
    <row r="545" spans="1:9" x14ac:dyDescent="0.25">
      <c r="A545" t="s">
        <v>6620</v>
      </c>
      <c r="B545">
        <v>2021</v>
      </c>
      <c r="C545" t="s">
        <v>376</v>
      </c>
      <c r="D545" t="s">
        <v>98</v>
      </c>
      <c r="E545">
        <v>902</v>
      </c>
      <c r="F545">
        <v>885</v>
      </c>
      <c r="G545" t="s">
        <v>74</v>
      </c>
      <c r="H545" t="s">
        <v>74</v>
      </c>
      <c r="I545" t="s">
        <v>74</v>
      </c>
    </row>
    <row r="546" spans="1:9" x14ac:dyDescent="0.25">
      <c r="A546" t="s">
        <v>6676</v>
      </c>
      <c r="B546">
        <v>2022</v>
      </c>
      <c r="C546" t="s">
        <v>376</v>
      </c>
      <c r="D546" t="s">
        <v>98</v>
      </c>
      <c r="E546">
        <v>916</v>
      </c>
      <c r="F546">
        <v>905</v>
      </c>
      <c r="G546" t="s">
        <v>74</v>
      </c>
      <c r="H546" t="s">
        <v>74</v>
      </c>
      <c r="I546" t="s">
        <v>74</v>
      </c>
    </row>
    <row r="547" spans="1:9" x14ac:dyDescent="0.25">
      <c r="A547" t="s">
        <v>6732</v>
      </c>
      <c r="B547">
        <v>2023</v>
      </c>
      <c r="C547" t="s">
        <v>376</v>
      </c>
      <c r="D547" t="s">
        <v>98</v>
      </c>
      <c r="E547">
        <v>944</v>
      </c>
      <c r="F547">
        <v>936</v>
      </c>
      <c r="G547">
        <v>45</v>
      </c>
      <c r="H547" t="s">
        <v>74</v>
      </c>
      <c r="I547" t="s">
        <v>74</v>
      </c>
    </row>
    <row r="548" spans="1:9" x14ac:dyDescent="0.25">
      <c r="A548" t="s">
        <v>7146</v>
      </c>
      <c r="B548">
        <v>2015</v>
      </c>
      <c r="C548" t="s">
        <v>376</v>
      </c>
      <c r="D548" t="s">
        <v>6812</v>
      </c>
      <c r="E548" t="s">
        <v>74</v>
      </c>
      <c r="F548" t="s">
        <v>74</v>
      </c>
      <c r="G548" t="s">
        <v>74</v>
      </c>
      <c r="H548" t="s">
        <v>74</v>
      </c>
      <c r="I548" t="s">
        <v>74</v>
      </c>
    </row>
    <row r="549" spans="1:9" x14ac:dyDescent="0.25">
      <c r="A549" t="s">
        <v>7147</v>
      </c>
      <c r="B549">
        <v>2016</v>
      </c>
      <c r="C549" t="s">
        <v>376</v>
      </c>
      <c r="D549" t="s">
        <v>6812</v>
      </c>
      <c r="E549" t="s">
        <v>74</v>
      </c>
      <c r="F549" t="s">
        <v>74</v>
      </c>
      <c r="G549" t="s">
        <v>74</v>
      </c>
      <c r="H549" t="s">
        <v>74</v>
      </c>
      <c r="I549" t="s">
        <v>74</v>
      </c>
    </row>
    <row r="550" spans="1:9" x14ac:dyDescent="0.25">
      <c r="A550" t="s">
        <v>7148</v>
      </c>
      <c r="B550">
        <v>2017</v>
      </c>
      <c r="C550" t="s">
        <v>376</v>
      </c>
      <c r="D550" t="s">
        <v>6812</v>
      </c>
      <c r="E550" t="s">
        <v>74</v>
      </c>
      <c r="F550" t="s">
        <v>74</v>
      </c>
      <c r="G550" t="s">
        <v>74</v>
      </c>
      <c r="H550" t="s">
        <v>74</v>
      </c>
      <c r="I550" t="s">
        <v>74</v>
      </c>
    </row>
    <row r="551" spans="1:9" x14ac:dyDescent="0.25">
      <c r="A551" t="s">
        <v>7149</v>
      </c>
      <c r="B551">
        <v>2020</v>
      </c>
      <c r="C551" t="s">
        <v>376</v>
      </c>
      <c r="D551" t="s">
        <v>6812</v>
      </c>
      <c r="E551" t="s">
        <v>74</v>
      </c>
      <c r="F551" t="s">
        <v>74</v>
      </c>
      <c r="G551" t="s">
        <v>74</v>
      </c>
      <c r="H551" t="s">
        <v>74</v>
      </c>
      <c r="I551" t="s">
        <v>74</v>
      </c>
    </row>
    <row r="552" spans="1:9" x14ac:dyDescent="0.25">
      <c r="A552" t="s">
        <v>7150</v>
      </c>
      <c r="B552">
        <v>2021</v>
      </c>
      <c r="C552" t="s">
        <v>376</v>
      </c>
      <c r="D552" t="s">
        <v>6812</v>
      </c>
      <c r="E552" t="s">
        <v>74</v>
      </c>
      <c r="F552" t="s">
        <v>74</v>
      </c>
      <c r="G552" t="s">
        <v>74</v>
      </c>
      <c r="H552" t="s">
        <v>74</v>
      </c>
      <c r="I552" t="s">
        <v>74</v>
      </c>
    </row>
    <row r="553" spans="1:9" x14ac:dyDescent="0.25">
      <c r="A553" t="s">
        <v>7151</v>
      </c>
      <c r="B553">
        <v>2022</v>
      </c>
      <c r="C553" t="s">
        <v>376</v>
      </c>
      <c r="D553" t="s">
        <v>6812</v>
      </c>
      <c r="E553" t="s">
        <v>74</v>
      </c>
      <c r="F553" t="s">
        <v>74</v>
      </c>
      <c r="G553" t="s">
        <v>74</v>
      </c>
      <c r="H553" t="s">
        <v>74</v>
      </c>
      <c r="I553" t="s">
        <v>74</v>
      </c>
    </row>
    <row r="554" spans="1:9" x14ac:dyDescent="0.25">
      <c r="A554" t="s">
        <v>7152</v>
      </c>
      <c r="B554">
        <v>2023</v>
      </c>
      <c r="C554" t="s">
        <v>376</v>
      </c>
      <c r="D554" t="s">
        <v>6812</v>
      </c>
      <c r="E554" t="s">
        <v>74</v>
      </c>
      <c r="F554" t="s">
        <v>74</v>
      </c>
      <c r="G554" t="s">
        <v>74</v>
      </c>
      <c r="H554" t="s">
        <v>74</v>
      </c>
      <c r="I554" t="s">
        <v>74</v>
      </c>
    </row>
    <row r="555" spans="1:9" x14ac:dyDescent="0.25">
      <c r="A555" t="s">
        <v>6123</v>
      </c>
      <c r="B555">
        <v>2015</v>
      </c>
      <c r="C555" t="s">
        <v>376</v>
      </c>
      <c r="D555" t="s">
        <v>102</v>
      </c>
      <c r="E555">
        <v>509</v>
      </c>
      <c r="F555">
        <v>506</v>
      </c>
      <c r="G555" t="s">
        <v>6791</v>
      </c>
      <c r="H555" t="s">
        <v>6791</v>
      </c>
      <c r="I555" t="s">
        <v>74</v>
      </c>
    </row>
    <row r="556" spans="1:9" x14ac:dyDescent="0.25">
      <c r="A556" t="s">
        <v>6251</v>
      </c>
      <c r="B556">
        <v>2016</v>
      </c>
      <c r="C556" t="s">
        <v>376</v>
      </c>
      <c r="D556" t="s">
        <v>102</v>
      </c>
      <c r="E556">
        <v>516</v>
      </c>
      <c r="F556">
        <v>513</v>
      </c>
      <c r="G556" t="s">
        <v>6791</v>
      </c>
      <c r="H556" t="s">
        <v>6791</v>
      </c>
      <c r="I556" t="s">
        <v>74</v>
      </c>
    </row>
    <row r="557" spans="1:9" x14ac:dyDescent="0.25">
      <c r="A557" t="s">
        <v>6379</v>
      </c>
      <c r="B557">
        <v>2017</v>
      </c>
      <c r="C557" t="s">
        <v>376</v>
      </c>
      <c r="D557" t="s">
        <v>102</v>
      </c>
      <c r="E557">
        <v>509</v>
      </c>
      <c r="F557">
        <v>504</v>
      </c>
      <c r="G557" t="s">
        <v>74</v>
      </c>
      <c r="H557" t="s">
        <v>74</v>
      </c>
      <c r="I557" t="s">
        <v>74</v>
      </c>
    </row>
    <row r="558" spans="1:9" x14ac:dyDescent="0.25">
      <c r="A558" t="s">
        <v>379</v>
      </c>
      <c r="B558">
        <v>2018</v>
      </c>
      <c r="C558" t="s">
        <v>376</v>
      </c>
      <c r="D558" t="s">
        <v>102</v>
      </c>
      <c r="E558">
        <v>541</v>
      </c>
      <c r="F558">
        <v>541</v>
      </c>
      <c r="G558" t="s">
        <v>74</v>
      </c>
      <c r="H558" t="s">
        <v>74</v>
      </c>
      <c r="I558" t="s">
        <v>74</v>
      </c>
    </row>
    <row r="559" spans="1:9" x14ac:dyDescent="0.25">
      <c r="A559" t="s">
        <v>460</v>
      </c>
      <c r="B559">
        <v>2019</v>
      </c>
      <c r="C559" t="s">
        <v>376</v>
      </c>
      <c r="D559" t="s">
        <v>102</v>
      </c>
      <c r="E559">
        <v>578</v>
      </c>
      <c r="F559">
        <v>576</v>
      </c>
      <c r="G559" t="s">
        <v>74</v>
      </c>
      <c r="H559" t="s">
        <v>74</v>
      </c>
      <c r="I559" t="s">
        <v>74</v>
      </c>
    </row>
    <row r="560" spans="1:9" x14ac:dyDescent="0.25">
      <c r="A560" t="s">
        <v>532</v>
      </c>
      <c r="B560">
        <v>2020</v>
      </c>
      <c r="C560" t="s">
        <v>376</v>
      </c>
      <c r="D560" t="s">
        <v>102</v>
      </c>
      <c r="E560">
        <v>616</v>
      </c>
      <c r="F560">
        <v>614</v>
      </c>
      <c r="G560">
        <v>35</v>
      </c>
      <c r="H560" t="s">
        <v>74</v>
      </c>
      <c r="I560" t="s">
        <v>74</v>
      </c>
    </row>
    <row r="561" spans="1:9" x14ac:dyDescent="0.25">
      <c r="A561" t="s">
        <v>604</v>
      </c>
      <c r="B561">
        <v>2021</v>
      </c>
      <c r="C561" t="s">
        <v>376</v>
      </c>
      <c r="D561" t="s">
        <v>102</v>
      </c>
      <c r="E561">
        <v>603</v>
      </c>
      <c r="F561">
        <v>596</v>
      </c>
      <c r="G561" t="s">
        <v>74</v>
      </c>
      <c r="H561" t="s">
        <v>74</v>
      </c>
      <c r="I561" t="s">
        <v>74</v>
      </c>
    </row>
    <row r="562" spans="1:9" x14ac:dyDescent="0.25">
      <c r="A562" t="s">
        <v>676</v>
      </c>
      <c r="B562">
        <v>2022</v>
      </c>
      <c r="C562" t="s">
        <v>376</v>
      </c>
      <c r="D562" t="s">
        <v>102</v>
      </c>
      <c r="E562">
        <v>608</v>
      </c>
      <c r="F562">
        <v>605</v>
      </c>
      <c r="G562" t="s">
        <v>74</v>
      </c>
      <c r="H562" t="s">
        <v>74</v>
      </c>
      <c r="I562" t="s">
        <v>74</v>
      </c>
    </row>
    <row r="563" spans="1:9" x14ac:dyDescent="0.25">
      <c r="A563" t="s">
        <v>748</v>
      </c>
      <c r="B563">
        <v>2023</v>
      </c>
      <c r="C563" t="s">
        <v>376</v>
      </c>
      <c r="D563" t="s">
        <v>102</v>
      </c>
      <c r="E563">
        <v>618</v>
      </c>
      <c r="F563">
        <v>617</v>
      </c>
      <c r="G563" t="s">
        <v>74</v>
      </c>
      <c r="H563" t="s">
        <v>74</v>
      </c>
      <c r="I563" t="s">
        <v>74</v>
      </c>
    </row>
    <row r="564" spans="1:9" x14ac:dyDescent="0.25">
      <c r="A564" t="s">
        <v>7153</v>
      </c>
      <c r="B564">
        <v>2015</v>
      </c>
      <c r="C564" t="s">
        <v>376</v>
      </c>
      <c r="D564" t="s">
        <v>216</v>
      </c>
      <c r="E564">
        <v>8240</v>
      </c>
      <c r="F564">
        <v>7855</v>
      </c>
      <c r="G564" t="s">
        <v>74</v>
      </c>
      <c r="H564" t="s">
        <v>74</v>
      </c>
      <c r="I564" t="s">
        <v>74</v>
      </c>
    </row>
    <row r="565" spans="1:9" x14ac:dyDescent="0.25">
      <c r="A565" t="s">
        <v>7154</v>
      </c>
      <c r="B565">
        <v>2016</v>
      </c>
      <c r="C565" t="s">
        <v>376</v>
      </c>
      <c r="D565" t="s">
        <v>216</v>
      </c>
      <c r="E565">
        <v>8033</v>
      </c>
      <c r="F565">
        <v>7716</v>
      </c>
      <c r="G565" t="s">
        <v>74</v>
      </c>
      <c r="H565" t="s">
        <v>74</v>
      </c>
      <c r="I565" t="s">
        <v>74</v>
      </c>
    </row>
    <row r="566" spans="1:9" x14ac:dyDescent="0.25">
      <c r="A566" t="s">
        <v>7155</v>
      </c>
      <c r="B566">
        <v>2017</v>
      </c>
      <c r="C566" t="s">
        <v>376</v>
      </c>
      <c r="D566" t="s">
        <v>216</v>
      </c>
      <c r="E566">
        <v>8045</v>
      </c>
      <c r="F566">
        <v>7759</v>
      </c>
      <c r="G566" t="s">
        <v>74</v>
      </c>
      <c r="H566" t="s">
        <v>74</v>
      </c>
      <c r="I566" t="s">
        <v>74</v>
      </c>
    </row>
    <row r="567" spans="1:9" x14ac:dyDescent="0.25">
      <c r="A567" t="s">
        <v>7156</v>
      </c>
      <c r="B567">
        <v>2018</v>
      </c>
      <c r="C567" t="s">
        <v>376</v>
      </c>
      <c r="D567" t="s">
        <v>216</v>
      </c>
      <c r="E567">
        <v>8037</v>
      </c>
      <c r="F567">
        <v>7713</v>
      </c>
      <c r="G567">
        <v>175</v>
      </c>
      <c r="H567">
        <v>0.2</v>
      </c>
      <c r="I567" t="s">
        <v>74</v>
      </c>
    </row>
    <row r="568" spans="1:9" x14ac:dyDescent="0.25">
      <c r="A568" t="s">
        <v>7157</v>
      </c>
      <c r="B568">
        <v>2019</v>
      </c>
      <c r="C568" t="s">
        <v>376</v>
      </c>
      <c r="D568" t="s">
        <v>216</v>
      </c>
      <c r="E568">
        <v>8019</v>
      </c>
      <c r="F568">
        <v>7749</v>
      </c>
      <c r="G568">
        <v>200</v>
      </c>
      <c r="H568">
        <v>0.161</v>
      </c>
      <c r="I568">
        <v>0.14285714285714279</v>
      </c>
    </row>
    <row r="569" spans="1:9" x14ac:dyDescent="0.25">
      <c r="A569" t="s">
        <v>7158</v>
      </c>
      <c r="B569">
        <v>2020</v>
      </c>
      <c r="C569" t="s">
        <v>376</v>
      </c>
      <c r="D569" t="s">
        <v>216</v>
      </c>
      <c r="E569">
        <v>7974</v>
      </c>
      <c r="F569">
        <v>7695</v>
      </c>
      <c r="G569">
        <v>730</v>
      </c>
      <c r="H569" t="s">
        <v>74</v>
      </c>
      <c r="I569">
        <v>2.65</v>
      </c>
    </row>
    <row r="570" spans="1:9" x14ac:dyDescent="0.25">
      <c r="A570" t="s">
        <v>7159</v>
      </c>
      <c r="B570">
        <v>2021</v>
      </c>
      <c r="C570" t="s">
        <v>376</v>
      </c>
      <c r="D570" t="s">
        <v>216</v>
      </c>
      <c r="E570">
        <v>8045</v>
      </c>
      <c r="F570">
        <v>7535</v>
      </c>
      <c r="G570" t="s">
        <v>74</v>
      </c>
      <c r="H570" t="s">
        <v>74</v>
      </c>
      <c r="I570" t="s">
        <v>74</v>
      </c>
    </row>
    <row r="571" spans="1:9" x14ac:dyDescent="0.25">
      <c r="A571" t="s">
        <v>7160</v>
      </c>
      <c r="B571">
        <v>2022</v>
      </c>
      <c r="C571" t="s">
        <v>376</v>
      </c>
      <c r="D571" t="s">
        <v>216</v>
      </c>
      <c r="E571">
        <v>8019</v>
      </c>
      <c r="F571">
        <v>7422</v>
      </c>
      <c r="G571" t="s">
        <v>74</v>
      </c>
      <c r="H571" t="s">
        <v>74</v>
      </c>
      <c r="I571" t="s">
        <v>74</v>
      </c>
    </row>
    <row r="572" spans="1:9" x14ac:dyDescent="0.25">
      <c r="A572" t="s">
        <v>7161</v>
      </c>
      <c r="B572">
        <v>2023</v>
      </c>
      <c r="C572" t="s">
        <v>376</v>
      </c>
      <c r="D572" t="s">
        <v>216</v>
      </c>
      <c r="E572">
        <v>7976</v>
      </c>
      <c r="F572">
        <v>7490</v>
      </c>
      <c r="G572" t="s">
        <v>74</v>
      </c>
      <c r="H572" t="s">
        <v>74</v>
      </c>
      <c r="I572" t="s">
        <v>74</v>
      </c>
    </row>
    <row r="573" spans="1:9" x14ac:dyDescent="0.25">
      <c r="A573" t="s">
        <v>7162</v>
      </c>
      <c r="B573">
        <v>2015</v>
      </c>
      <c r="C573" t="s">
        <v>376</v>
      </c>
      <c r="D573" t="s">
        <v>6831</v>
      </c>
      <c r="E573" t="s">
        <v>74</v>
      </c>
      <c r="F573" t="s">
        <v>74</v>
      </c>
      <c r="G573">
        <v>105</v>
      </c>
      <c r="H573" t="s">
        <v>74</v>
      </c>
      <c r="I573" t="s">
        <v>74</v>
      </c>
    </row>
    <row r="574" spans="1:9" x14ac:dyDescent="0.25">
      <c r="A574" t="s">
        <v>7163</v>
      </c>
      <c r="B574">
        <v>2016</v>
      </c>
      <c r="C574" t="s">
        <v>376</v>
      </c>
      <c r="D574" t="s">
        <v>6831</v>
      </c>
      <c r="E574" t="s">
        <v>74</v>
      </c>
      <c r="F574" t="s">
        <v>74</v>
      </c>
      <c r="G574">
        <v>105</v>
      </c>
      <c r="H574" t="s">
        <v>74</v>
      </c>
      <c r="I574">
        <v>0</v>
      </c>
    </row>
    <row r="575" spans="1:9" x14ac:dyDescent="0.25">
      <c r="A575" t="s">
        <v>7164</v>
      </c>
      <c r="B575">
        <v>2017</v>
      </c>
      <c r="C575" t="s">
        <v>376</v>
      </c>
      <c r="D575" t="s">
        <v>6831</v>
      </c>
      <c r="E575" t="s">
        <v>74</v>
      </c>
      <c r="F575" t="s">
        <v>74</v>
      </c>
      <c r="G575">
        <v>170</v>
      </c>
      <c r="H575" t="s">
        <v>74</v>
      </c>
      <c r="I575">
        <v>0.61904761904761907</v>
      </c>
    </row>
    <row r="576" spans="1:9" x14ac:dyDescent="0.25">
      <c r="A576" t="s">
        <v>7165</v>
      </c>
      <c r="B576">
        <v>2018</v>
      </c>
      <c r="C576" t="s">
        <v>376</v>
      </c>
      <c r="D576" t="s">
        <v>6831</v>
      </c>
      <c r="E576" t="s">
        <v>74</v>
      </c>
      <c r="F576" t="s">
        <v>74</v>
      </c>
      <c r="G576">
        <v>175</v>
      </c>
      <c r="H576">
        <v>0.19800000000000001</v>
      </c>
      <c r="I576">
        <v>2.9411764705882248E-2</v>
      </c>
    </row>
    <row r="577" spans="1:9" x14ac:dyDescent="0.25">
      <c r="A577" t="s">
        <v>7166</v>
      </c>
      <c r="B577">
        <v>2019</v>
      </c>
      <c r="C577" t="s">
        <v>376</v>
      </c>
      <c r="D577" t="s">
        <v>6831</v>
      </c>
      <c r="E577" t="s">
        <v>74</v>
      </c>
      <c r="F577" t="s">
        <v>74</v>
      </c>
      <c r="G577">
        <v>200</v>
      </c>
      <c r="H577">
        <v>0.159</v>
      </c>
      <c r="I577">
        <v>0.14285714285714279</v>
      </c>
    </row>
    <row r="578" spans="1:9" x14ac:dyDescent="0.25">
      <c r="A578" t="s">
        <v>7167</v>
      </c>
      <c r="B578">
        <v>2020</v>
      </c>
      <c r="C578" t="s">
        <v>376</v>
      </c>
      <c r="D578" t="s">
        <v>6831</v>
      </c>
      <c r="E578" t="s">
        <v>74</v>
      </c>
      <c r="F578" t="s">
        <v>74</v>
      </c>
      <c r="G578">
        <v>720</v>
      </c>
      <c r="H578" t="s">
        <v>74</v>
      </c>
      <c r="I578">
        <v>2.6</v>
      </c>
    </row>
    <row r="579" spans="1:9" x14ac:dyDescent="0.25">
      <c r="A579" t="s">
        <v>7168</v>
      </c>
      <c r="B579">
        <v>2021</v>
      </c>
      <c r="C579" t="s">
        <v>376</v>
      </c>
      <c r="D579" t="s">
        <v>6831</v>
      </c>
      <c r="E579" t="s">
        <v>74</v>
      </c>
      <c r="F579" t="s">
        <v>74</v>
      </c>
      <c r="G579" t="s">
        <v>6791</v>
      </c>
      <c r="H579" t="s">
        <v>6791</v>
      </c>
      <c r="I579" t="s">
        <v>74</v>
      </c>
    </row>
    <row r="580" spans="1:9" x14ac:dyDescent="0.25">
      <c r="A580" t="s">
        <v>7169</v>
      </c>
      <c r="B580">
        <v>2022</v>
      </c>
      <c r="C580" t="s">
        <v>376</v>
      </c>
      <c r="D580" t="s">
        <v>6831</v>
      </c>
      <c r="E580" t="s">
        <v>74</v>
      </c>
      <c r="F580" t="s">
        <v>74</v>
      </c>
      <c r="G580" t="s">
        <v>6791</v>
      </c>
      <c r="H580" t="s">
        <v>6791</v>
      </c>
      <c r="I580" t="s">
        <v>74</v>
      </c>
    </row>
    <row r="581" spans="1:9" x14ac:dyDescent="0.25">
      <c r="A581" t="s">
        <v>7170</v>
      </c>
      <c r="B581">
        <v>2023</v>
      </c>
      <c r="C581" t="s">
        <v>376</v>
      </c>
      <c r="D581" t="s">
        <v>6831</v>
      </c>
      <c r="E581" t="s">
        <v>74</v>
      </c>
      <c r="F581" t="s">
        <v>74</v>
      </c>
      <c r="G581">
        <v>745</v>
      </c>
      <c r="H581" t="s">
        <v>74</v>
      </c>
      <c r="I581" t="s">
        <v>74</v>
      </c>
    </row>
    <row r="582" spans="1:9" x14ac:dyDescent="0.25">
      <c r="A582" t="s">
        <v>7171</v>
      </c>
      <c r="B582">
        <v>2015</v>
      </c>
      <c r="C582" t="s">
        <v>382</v>
      </c>
      <c r="D582" t="s">
        <v>318</v>
      </c>
      <c r="E582" t="s">
        <v>74</v>
      </c>
      <c r="F582" t="s">
        <v>74</v>
      </c>
      <c r="G582" t="s">
        <v>74</v>
      </c>
      <c r="H582" t="s">
        <v>74</v>
      </c>
      <c r="I582" t="s">
        <v>74</v>
      </c>
    </row>
    <row r="583" spans="1:9" x14ac:dyDescent="0.25">
      <c r="A583" t="s">
        <v>7172</v>
      </c>
      <c r="B583">
        <v>2016</v>
      </c>
      <c r="C583" t="s">
        <v>382</v>
      </c>
      <c r="D583" t="s">
        <v>318</v>
      </c>
      <c r="E583" t="s">
        <v>74</v>
      </c>
      <c r="F583" t="s">
        <v>74</v>
      </c>
      <c r="G583" t="s">
        <v>74</v>
      </c>
      <c r="H583" t="s">
        <v>74</v>
      </c>
      <c r="I583" t="s">
        <v>74</v>
      </c>
    </row>
    <row r="584" spans="1:9" x14ac:dyDescent="0.25">
      <c r="A584" t="s">
        <v>7173</v>
      </c>
      <c r="B584">
        <v>2017</v>
      </c>
      <c r="C584" t="s">
        <v>382</v>
      </c>
      <c r="D584" t="s">
        <v>318</v>
      </c>
      <c r="E584" t="s">
        <v>74</v>
      </c>
      <c r="F584" t="s">
        <v>74</v>
      </c>
      <c r="G584" t="s">
        <v>74</v>
      </c>
      <c r="H584" t="s">
        <v>74</v>
      </c>
      <c r="I584" t="s">
        <v>74</v>
      </c>
    </row>
    <row r="585" spans="1:9" x14ac:dyDescent="0.25">
      <c r="A585" t="s">
        <v>7174</v>
      </c>
      <c r="B585">
        <v>2018</v>
      </c>
      <c r="C585" t="s">
        <v>382</v>
      </c>
      <c r="D585" t="s">
        <v>318</v>
      </c>
      <c r="E585" t="s">
        <v>74</v>
      </c>
      <c r="F585" t="s">
        <v>74</v>
      </c>
      <c r="G585" t="s">
        <v>74</v>
      </c>
      <c r="H585" t="s">
        <v>74</v>
      </c>
      <c r="I585" t="s">
        <v>74</v>
      </c>
    </row>
    <row r="586" spans="1:9" x14ac:dyDescent="0.25">
      <c r="A586" t="s">
        <v>7175</v>
      </c>
      <c r="B586">
        <v>2019</v>
      </c>
      <c r="C586" t="s">
        <v>382</v>
      </c>
      <c r="D586" t="s">
        <v>318</v>
      </c>
      <c r="E586" t="s">
        <v>74</v>
      </c>
      <c r="F586" t="s">
        <v>74</v>
      </c>
      <c r="G586" t="s">
        <v>74</v>
      </c>
      <c r="H586" t="s">
        <v>74</v>
      </c>
      <c r="I586" t="s">
        <v>74</v>
      </c>
    </row>
    <row r="587" spans="1:9" x14ac:dyDescent="0.25">
      <c r="A587" t="s">
        <v>7176</v>
      </c>
      <c r="B587">
        <v>2020</v>
      </c>
      <c r="C587" t="s">
        <v>382</v>
      </c>
      <c r="D587" t="s">
        <v>318</v>
      </c>
      <c r="E587" t="s">
        <v>74</v>
      </c>
      <c r="F587" t="s">
        <v>74</v>
      </c>
      <c r="G587" t="s">
        <v>74</v>
      </c>
      <c r="H587" t="s">
        <v>74</v>
      </c>
      <c r="I587" t="s">
        <v>74</v>
      </c>
    </row>
    <row r="588" spans="1:9" x14ac:dyDescent="0.25">
      <c r="A588" t="s">
        <v>7177</v>
      </c>
      <c r="B588">
        <v>2021</v>
      </c>
      <c r="C588" t="s">
        <v>382</v>
      </c>
      <c r="D588" t="s">
        <v>318</v>
      </c>
      <c r="E588" t="s">
        <v>74</v>
      </c>
      <c r="F588" t="s">
        <v>74</v>
      </c>
      <c r="G588" t="s">
        <v>74</v>
      </c>
      <c r="H588" t="s">
        <v>74</v>
      </c>
      <c r="I588" t="s">
        <v>74</v>
      </c>
    </row>
    <row r="589" spans="1:9" x14ac:dyDescent="0.25">
      <c r="A589" t="s">
        <v>7178</v>
      </c>
      <c r="B589">
        <v>2022</v>
      </c>
      <c r="C589" t="s">
        <v>382</v>
      </c>
      <c r="D589" t="s">
        <v>318</v>
      </c>
      <c r="E589" t="s">
        <v>74</v>
      </c>
      <c r="F589" t="s">
        <v>74</v>
      </c>
      <c r="G589" t="s">
        <v>74</v>
      </c>
      <c r="H589" t="s">
        <v>74</v>
      </c>
      <c r="I589" t="s">
        <v>74</v>
      </c>
    </row>
    <row r="590" spans="1:9" x14ac:dyDescent="0.25">
      <c r="A590" t="s">
        <v>7179</v>
      </c>
      <c r="B590">
        <v>2023</v>
      </c>
      <c r="C590" t="s">
        <v>382</v>
      </c>
      <c r="D590" t="s">
        <v>318</v>
      </c>
      <c r="E590" t="s">
        <v>74</v>
      </c>
      <c r="F590" t="s">
        <v>74</v>
      </c>
      <c r="G590" t="s">
        <v>74</v>
      </c>
      <c r="H590" t="s">
        <v>74</v>
      </c>
      <c r="I590" t="s">
        <v>74</v>
      </c>
    </row>
    <row r="591" spans="1:9" x14ac:dyDescent="0.25">
      <c r="A591" t="s">
        <v>6069</v>
      </c>
      <c r="B591">
        <v>2015</v>
      </c>
      <c r="C591" t="s">
        <v>382</v>
      </c>
      <c r="D591" t="s">
        <v>354</v>
      </c>
      <c r="E591">
        <v>2304</v>
      </c>
      <c r="F591">
        <v>2245</v>
      </c>
      <c r="G591">
        <v>135</v>
      </c>
      <c r="H591" t="s">
        <v>74</v>
      </c>
      <c r="I591" t="s">
        <v>74</v>
      </c>
    </row>
    <row r="592" spans="1:9" x14ac:dyDescent="0.25">
      <c r="A592" t="s">
        <v>6197</v>
      </c>
      <c r="B592">
        <v>2016</v>
      </c>
      <c r="C592" t="s">
        <v>382</v>
      </c>
      <c r="D592" t="s">
        <v>354</v>
      </c>
      <c r="E592">
        <v>2347</v>
      </c>
      <c r="F592">
        <v>2273</v>
      </c>
      <c r="G592">
        <v>60</v>
      </c>
      <c r="H592" t="s">
        <v>74</v>
      </c>
      <c r="I592">
        <v>-0.55555555555555558</v>
      </c>
    </row>
    <row r="593" spans="1:9" x14ac:dyDescent="0.25">
      <c r="A593" t="s">
        <v>6325</v>
      </c>
      <c r="B593">
        <v>2017</v>
      </c>
      <c r="C593" t="s">
        <v>382</v>
      </c>
      <c r="D593" t="s">
        <v>354</v>
      </c>
      <c r="E593">
        <v>2403</v>
      </c>
      <c r="F593">
        <v>2303</v>
      </c>
      <c r="G593">
        <v>70</v>
      </c>
      <c r="H593" t="s">
        <v>74</v>
      </c>
      <c r="I593">
        <v>0.16666666666666671</v>
      </c>
    </row>
    <row r="594" spans="1:9" x14ac:dyDescent="0.25">
      <c r="A594" t="s">
        <v>381</v>
      </c>
      <c r="B594">
        <v>2018</v>
      </c>
      <c r="C594" t="s">
        <v>382</v>
      </c>
      <c r="D594" t="s">
        <v>354</v>
      </c>
      <c r="E594">
        <v>2376</v>
      </c>
      <c r="F594">
        <v>2296</v>
      </c>
      <c r="G594">
        <v>80</v>
      </c>
      <c r="H594" t="s">
        <v>74</v>
      </c>
      <c r="I594">
        <v>0.14285714285714279</v>
      </c>
    </row>
    <row r="595" spans="1:9" x14ac:dyDescent="0.25">
      <c r="A595" t="s">
        <v>462</v>
      </c>
      <c r="B595">
        <v>2019</v>
      </c>
      <c r="C595" t="s">
        <v>382</v>
      </c>
      <c r="D595" t="s">
        <v>354</v>
      </c>
      <c r="E595">
        <v>2390</v>
      </c>
      <c r="F595">
        <v>2313</v>
      </c>
      <c r="G595">
        <v>95</v>
      </c>
      <c r="H595" t="s">
        <v>74</v>
      </c>
      <c r="I595">
        <v>0.1875</v>
      </c>
    </row>
    <row r="596" spans="1:9" x14ac:dyDescent="0.25">
      <c r="A596" t="s">
        <v>534</v>
      </c>
      <c r="B596">
        <v>2020</v>
      </c>
      <c r="C596" t="s">
        <v>382</v>
      </c>
      <c r="D596" t="s">
        <v>354</v>
      </c>
      <c r="E596">
        <v>2391</v>
      </c>
      <c r="F596">
        <v>2251</v>
      </c>
      <c r="G596">
        <v>60</v>
      </c>
      <c r="H596" t="s">
        <v>74</v>
      </c>
      <c r="I596">
        <v>-0.36842105263157898</v>
      </c>
    </row>
    <row r="597" spans="1:9" x14ac:dyDescent="0.25">
      <c r="A597" t="s">
        <v>606</v>
      </c>
      <c r="B597">
        <v>2021</v>
      </c>
      <c r="C597" t="s">
        <v>382</v>
      </c>
      <c r="D597" t="s">
        <v>354</v>
      </c>
      <c r="E597">
        <v>2428</v>
      </c>
      <c r="F597">
        <v>2339</v>
      </c>
      <c r="G597">
        <v>130</v>
      </c>
      <c r="H597" t="s">
        <v>74</v>
      </c>
      <c r="I597">
        <v>1.166666666666667</v>
      </c>
    </row>
    <row r="598" spans="1:9" x14ac:dyDescent="0.25">
      <c r="A598" t="s">
        <v>678</v>
      </c>
      <c r="B598">
        <v>2022</v>
      </c>
      <c r="C598" t="s">
        <v>382</v>
      </c>
      <c r="D598" t="s">
        <v>354</v>
      </c>
      <c r="E598">
        <v>2480</v>
      </c>
      <c r="F598">
        <v>2368</v>
      </c>
      <c r="G598">
        <v>185</v>
      </c>
      <c r="H598" t="s">
        <v>74</v>
      </c>
      <c r="I598">
        <v>0.42307692307692307</v>
      </c>
    </row>
    <row r="599" spans="1:9" x14ac:dyDescent="0.25">
      <c r="A599" t="s">
        <v>750</v>
      </c>
      <c r="B599">
        <v>2023</v>
      </c>
      <c r="C599" t="s">
        <v>382</v>
      </c>
      <c r="D599" t="s">
        <v>354</v>
      </c>
      <c r="E599">
        <v>2432</v>
      </c>
      <c r="F599">
        <v>2235</v>
      </c>
      <c r="G599">
        <v>230</v>
      </c>
      <c r="H599" t="s">
        <v>74</v>
      </c>
      <c r="I599">
        <v>0.2432432432432432</v>
      </c>
    </row>
    <row r="600" spans="1:9" x14ac:dyDescent="0.25">
      <c r="A600" t="s">
        <v>7180</v>
      </c>
      <c r="B600">
        <v>2015</v>
      </c>
      <c r="C600" t="s">
        <v>382</v>
      </c>
      <c r="D600" t="s">
        <v>325</v>
      </c>
      <c r="E600" t="s">
        <v>74</v>
      </c>
      <c r="F600" t="s">
        <v>74</v>
      </c>
      <c r="G600" t="s">
        <v>74</v>
      </c>
      <c r="H600" t="s">
        <v>74</v>
      </c>
      <c r="I600" t="s">
        <v>74</v>
      </c>
    </row>
    <row r="601" spans="1:9" x14ac:dyDescent="0.25">
      <c r="A601" t="s">
        <v>7181</v>
      </c>
      <c r="B601">
        <v>2016</v>
      </c>
      <c r="C601" t="s">
        <v>382</v>
      </c>
      <c r="D601" t="s">
        <v>325</v>
      </c>
      <c r="E601" t="s">
        <v>74</v>
      </c>
      <c r="F601" t="s">
        <v>74</v>
      </c>
      <c r="G601" t="s">
        <v>74</v>
      </c>
      <c r="H601" t="s">
        <v>74</v>
      </c>
      <c r="I601" t="s">
        <v>74</v>
      </c>
    </row>
    <row r="602" spans="1:9" x14ac:dyDescent="0.25">
      <c r="A602" t="s">
        <v>7182</v>
      </c>
      <c r="B602">
        <v>2017</v>
      </c>
      <c r="C602" t="s">
        <v>382</v>
      </c>
      <c r="D602" t="s">
        <v>325</v>
      </c>
      <c r="E602" t="s">
        <v>74</v>
      </c>
      <c r="F602" t="s">
        <v>74</v>
      </c>
      <c r="G602" t="s">
        <v>74</v>
      </c>
      <c r="H602" t="s">
        <v>74</v>
      </c>
      <c r="I602" t="s">
        <v>74</v>
      </c>
    </row>
    <row r="603" spans="1:9" x14ac:dyDescent="0.25">
      <c r="A603" t="s">
        <v>7183</v>
      </c>
      <c r="B603">
        <v>2018</v>
      </c>
      <c r="C603" t="s">
        <v>382</v>
      </c>
      <c r="D603" t="s">
        <v>325</v>
      </c>
      <c r="E603" t="s">
        <v>74</v>
      </c>
      <c r="F603" t="s">
        <v>74</v>
      </c>
      <c r="G603" t="s">
        <v>74</v>
      </c>
      <c r="H603" t="s">
        <v>74</v>
      </c>
      <c r="I603" t="s">
        <v>74</v>
      </c>
    </row>
    <row r="604" spans="1:9" x14ac:dyDescent="0.25">
      <c r="A604" t="s">
        <v>7184</v>
      </c>
      <c r="B604">
        <v>2019</v>
      </c>
      <c r="C604" t="s">
        <v>382</v>
      </c>
      <c r="D604" t="s">
        <v>325</v>
      </c>
      <c r="E604" t="s">
        <v>74</v>
      </c>
      <c r="F604" t="s">
        <v>74</v>
      </c>
      <c r="G604" t="s">
        <v>74</v>
      </c>
      <c r="H604" t="s">
        <v>74</v>
      </c>
      <c r="I604" t="s">
        <v>74</v>
      </c>
    </row>
    <row r="605" spans="1:9" x14ac:dyDescent="0.25">
      <c r="A605" t="s">
        <v>7185</v>
      </c>
      <c r="B605">
        <v>2020</v>
      </c>
      <c r="C605" t="s">
        <v>382</v>
      </c>
      <c r="D605" t="s">
        <v>325</v>
      </c>
      <c r="E605" t="s">
        <v>74</v>
      </c>
      <c r="F605" t="s">
        <v>74</v>
      </c>
      <c r="G605" t="s">
        <v>74</v>
      </c>
      <c r="H605" t="s">
        <v>74</v>
      </c>
      <c r="I605" t="s">
        <v>74</v>
      </c>
    </row>
    <row r="606" spans="1:9" x14ac:dyDescent="0.25">
      <c r="A606" t="s">
        <v>7186</v>
      </c>
      <c r="B606">
        <v>2021</v>
      </c>
      <c r="C606" t="s">
        <v>382</v>
      </c>
      <c r="D606" t="s">
        <v>325</v>
      </c>
      <c r="E606" t="s">
        <v>74</v>
      </c>
      <c r="F606" t="s">
        <v>74</v>
      </c>
      <c r="G606" t="s">
        <v>74</v>
      </c>
      <c r="H606" t="s">
        <v>74</v>
      </c>
      <c r="I606" t="s">
        <v>74</v>
      </c>
    </row>
    <row r="607" spans="1:9" x14ac:dyDescent="0.25">
      <c r="A607" t="s">
        <v>7187</v>
      </c>
      <c r="B607">
        <v>2022</v>
      </c>
      <c r="C607" t="s">
        <v>382</v>
      </c>
      <c r="D607" t="s">
        <v>325</v>
      </c>
      <c r="E607" t="s">
        <v>74</v>
      </c>
      <c r="F607" t="s">
        <v>74</v>
      </c>
      <c r="G607" t="s">
        <v>74</v>
      </c>
      <c r="H607" t="s">
        <v>74</v>
      </c>
      <c r="I607" t="s">
        <v>74</v>
      </c>
    </row>
    <row r="608" spans="1:9" x14ac:dyDescent="0.25">
      <c r="A608" t="s">
        <v>7188</v>
      </c>
      <c r="B608">
        <v>2023</v>
      </c>
      <c r="C608" t="s">
        <v>382</v>
      </c>
      <c r="D608" t="s">
        <v>325</v>
      </c>
      <c r="E608" t="s">
        <v>74</v>
      </c>
      <c r="F608" t="s">
        <v>74</v>
      </c>
      <c r="G608" t="s">
        <v>74</v>
      </c>
      <c r="H608" t="s">
        <v>74</v>
      </c>
      <c r="I608" t="s">
        <v>74</v>
      </c>
    </row>
    <row r="609" spans="1:9" x14ac:dyDescent="0.25">
      <c r="A609" t="s">
        <v>7189</v>
      </c>
      <c r="B609">
        <v>2015</v>
      </c>
      <c r="C609" t="s">
        <v>382</v>
      </c>
      <c r="D609" t="s">
        <v>6782</v>
      </c>
      <c r="E609" t="s">
        <v>74</v>
      </c>
      <c r="F609" t="s">
        <v>74</v>
      </c>
      <c r="G609">
        <v>130</v>
      </c>
      <c r="H609" t="s">
        <v>74</v>
      </c>
      <c r="I609" t="s">
        <v>74</v>
      </c>
    </row>
    <row r="610" spans="1:9" x14ac:dyDescent="0.25">
      <c r="A610" t="s">
        <v>7190</v>
      </c>
      <c r="B610">
        <v>2016</v>
      </c>
      <c r="C610" t="s">
        <v>382</v>
      </c>
      <c r="D610" t="s">
        <v>6782</v>
      </c>
      <c r="E610" t="s">
        <v>74</v>
      </c>
      <c r="F610" t="s">
        <v>74</v>
      </c>
      <c r="G610">
        <v>95</v>
      </c>
      <c r="H610" t="s">
        <v>74</v>
      </c>
      <c r="I610">
        <v>-0.26923076923076927</v>
      </c>
    </row>
    <row r="611" spans="1:9" x14ac:dyDescent="0.25">
      <c r="A611" t="s">
        <v>7191</v>
      </c>
      <c r="B611">
        <v>2017</v>
      </c>
      <c r="C611" t="s">
        <v>382</v>
      </c>
      <c r="D611" t="s">
        <v>6782</v>
      </c>
      <c r="E611" t="s">
        <v>74</v>
      </c>
      <c r="F611" t="s">
        <v>74</v>
      </c>
      <c r="G611">
        <v>110</v>
      </c>
      <c r="H611" t="s">
        <v>74</v>
      </c>
      <c r="I611">
        <v>0.15789473684210531</v>
      </c>
    </row>
    <row r="612" spans="1:9" x14ac:dyDescent="0.25">
      <c r="A612" t="s">
        <v>7192</v>
      </c>
      <c r="B612">
        <v>2018</v>
      </c>
      <c r="C612" t="s">
        <v>382</v>
      </c>
      <c r="D612" t="s">
        <v>6782</v>
      </c>
      <c r="E612" t="s">
        <v>74</v>
      </c>
      <c r="F612" t="s">
        <v>74</v>
      </c>
      <c r="G612">
        <v>145</v>
      </c>
      <c r="H612" t="s">
        <v>74</v>
      </c>
      <c r="I612">
        <v>0.31818181818181812</v>
      </c>
    </row>
    <row r="613" spans="1:9" x14ac:dyDescent="0.25">
      <c r="A613" t="s">
        <v>7193</v>
      </c>
      <c r="B613">
        <v>2019</v>
      </c>
      <c r="C613" t="s">
        <v>382</v>
      </c>
      <c r="D613" t="s">
        <v>6782</v>
      </c>
      <c r="E613" t="s">
        <v>74</v>
      </c>
      <c r="F613" t="s">
        <v>74</v>
      </c>
      <c r="G613">
        <v>110</v>
      </c>
      <c r="H613" t="s">
        <v>74</v>
      </c>
      <c r="I613">
        <v>-0.2413793103448276</v>
      </c>
    </row>
    <row r="614" spans="1:9" x14ac:dyDescent="0.25">
      <c r="A614" t="s">
        <v>7194</v>
      </c>
      <c r="B614">
        <v>2020</v>
      </c>
      <c r="C614" t="s">
        <v>382</v>
      </c>
      <c r="D614" t="s">
        <v>6782</v>
      </c>
      <c r="E614" t="s">
        <v>74</v>
      </c>
      <c r="F614" t="s">
        <v>74</v>
      </c>
      <c r="G614">
        <v>185</v>
      </c>
      <c r="H614" t="s">
        <v>74</v>
      </c>
      <c r="I614">
        <v>0.68181818181818188</v>
      </c>
    </row>
    <row r="615" spans="1:9" x14ac:dyDescent="0.25">
      <c r="A615" t="s">
        <v>7195</v>
      </c>
      <c r="B615">
        <v>2021</v>
      </c>
      <c r="C615" t="s">
        <v>382</v>
      </c>
      <c r="D615" t="s">
        <v>6782</v>
      </c>
      <c r="E615" t="s">
        <v>74</v>
      </c>
      <c r="F615" t="s">
        <v>74</v>
      </c>
      <c r="G615">
        <v>240</v>
      </c>
      <c r="H615" t="s">
        <v>74</v>
      </c>
      <c r="I615">
        <v>0.29729729729729742</v>
      </c>
    </row>
    <row r="616" spans="1:9" x14ac:dyDescent="0.25">
      <c r="A616" t="s">
        <v>7196</v>
      </c>
      <c r="B616">
        <v>2022</v>
      </c>
      <c r="C616" t="s">
        <v>382</v>
      </c>
      <c r="D616" t="s">
        <v>6782</v>
      </c>
      <c r="E616" t="s">
        <v>74</v>
      </c>
      <c r="F616" t="s">
        <v>74</v>
      </c>
      <c r="G616">
        <v>195</v>
      </c>
      <c r="H616" t="s">
        <v>74</v>
      </c>
      <c r="I616">
        <v>-0.1875</v>
      </c>
    </row>
    <row r="617" spans="1:9" x14ac:dyDescent="0.25">
      <c r="A617" t="s">
        <v>7197</v>
      </c>
      <c r="B617">
        <v>2023</v>
      </c>
      <c r="C617" t="s">
        <v>382</v>
      </c>
      <c r="D617" t="s">
        <v>6782</v>
      </c>
      <c r="E617" t="s">
        <v>74</v>
      </c>
      <c r="F617" t="s">
        <v>74</v>
      </c>
      <c r="G617">
        <v>195</v>
      </c>
      <c r="H617" t="s">
        <v>74</v>
      </c>
      <c r="I617">
        <v>0</v>
      </c>
    </row>
    <row r="618" spans="1:9" x14ac:dyDescent="0.25">
      <c r="A618" t="s">
        <v>6083</v>
      </c>
      <c r="B618">
        <v>2015</v>
      </c>
      <c r="C618" t="s">
        <v>382</v>
      </c>
      <c r="D618" t="s">
        <v>356</v>
      </c>
      <c r="E618">
        <v>136</v>
      </c>
      <c r="F618">
        <v>136</v>
      </c>
      <c r="G618" t="s">
        <v>74</v>
      </c>
      <c r="H618" t="s">
        <v>74</v>
      </c>
      <c r="I618" t="s">
        <v>74</v>
      </c>
    </row>
    <row r="619" spans="1:9" x14ac:dyDescent="0.25">
      <c r="A619" t="s">
        <v>6211</v>
      </c>
      <c r="B619">
        <v>2016</v>
      </c>
      <c r="C619" t="s">
        <v>382</v>
      </c>
      <c r="D619" t="s">
        <v>356</v>
      </c>
      <c r="E619">
        <v>149</v>
      </c>
      <c r="F619">
        <v>148</v>
      </c>
      <c r="G619" t="s">
        <v>6791</v>
      </c>
      <c r="H619" t="s">
        <v>6791</v>
      </c>
      <c r="I619" t="s">
        <v>74</v>
      </c>
    </row>
    <row r="620" spans="1:9" x14ac:dyDescent="0.25">
      <c r="A620" t="s">
        <v>6339</v>
      </c>
      <c r="B620">
        <v>2017</v>
      </c>
      <c r="C620" t="s">
        <v>382</v>
      </c>
      <c r="D620" t="s">
        <v>356</v>
      </c>
      <c r="E620">
        <v>165</v>
      </c>
      <c r="F620">
        <v>163</v>
      </c>
      <c r="G620" t="s">
        <v>74</v>
      </c>
      <c r="H620" t="s">
        <v>74</v>
      </c>
      <c r="I620" t="s">
        <v>74</v>
      </c>
    </row>
    <row r="621" spans="1:9" x14ac:dyDescent="0.25">
      <c r="A621" t="s">
        <v>383</v>
      </c>
      <c r="B621">
        <v>2018</v>
      </c>
      <c r="C621" t="s">
        <v>382</v>
      </c>
      <c r="D621" t="s">
        <v>356</v>
      </c>
      <c r="E621">
        <v>168</v>
      </c>
      <c r="F621">
        <v>164</v>
      </c>
      <c r="G621" t="s">
        <v>74</v>
      </c>
      <c r="H621" t="s">
        <v>74</v>
      </c>
      <c r="I621" t="s">
        <v>74</v>
      </c>
    </row>
    <row r="622" spans="1:9" x14ac:dyDescent="0.25">
      <c r="A622" t="s">
        <v>463</v>
      </c>
      <c r="B622">
        <v>2019</v>
      </c>
      <c r="C622" t="s">
        <v>382</v>
      </c>
      <c r="D622" t="s">
        <v>356</v>
      </c>
      <c r="E622">
        <v>183</v>
      </c>
      <c r="F622">
        <v>180</v>
      </c>
      <c r="G622" t="s">
        <v>6791</v>
      </c>
      <c r="H622" t="s">
        <v>6791</v>
      </c>
      <c r="I622" t="s">
        <v>74</v>
      </c>
    </row>
    <row r="623" spans="1:9" x14ac:dyDescent="0.25">
      <c r="A623" t="s">
        <v>535</v>
      </c>
      <c r="B623">
        <v>2020</v>
      </c>
      <c r="C623" t="s">
        <v>382</v>
      </c>
      <c r="D623" t="s">
        <v>356</v>
      </c>
      <c r="E623">
        <v>191</v>
      </c>
      <c r="F623">
        <v>189</v>
      </c>
      <c r="G623" t="s">
        <v>74</v>
      </c>
      <c r="H623" t="s">
        <v>74</v>
      </c>
      <c r="I623" t="s">
        <v>74</v>
      </c>
    </row>
    <row r="624" spans="1:9" x14ac:dyDescent="0.25">
      <c r="A624" t="s">
        <v>607</v>
      </c>
      <c r="B624">
        <v>2021</v>
      </c>
      <c r="C624" t="s">
        <v>382</v>
      </c>
      <c r="D624" t="s">
        <v>356</v>
      </c>
      <c r="E624">
        <v>207</v>
      </c>
      <c r="F624">
        <v>205</v>
      </c>
      <c r="G624" t="s">
        <v>6791</v>
      </c>
      <c r="H624" t="s">
        <v>6791</v>
      </c>
      <c r="I624" t="s">
        <v>74</v>
      </c>
    </row>
    <row r="625" spans="1:9" x14ac:dyDescent="0.25">
      <c r="A625" t="s">
        <v>679</v>
      </c>
      <c r="B625">
        <v>2022</v>
      </c>
      <c r="C625" t="s">
        <v>382</v>
      </c>
      <c r="D625" t="s">
        <v>356</v>
      </c>
      <c r="E625">
        <v>231</v>
      </c>
      <c r="F625">
        <v>229</v>
      </c>
      <c r="G625" t="s">
        <v>74</v>
      </c>
      <c r="H625" t="s">
        <v>74</v>
      </c>
      <c r="I625" t="s">
        <v>74</v>
      </c>
    </row>
    <row r="626" spans="1:9" x14ac:dyDescent="0.25">
      <c r="A626" t="s">
        <v>751</v>
      </c>
      <c r="B626">
        <v>2023</v>
      </c>
      <c r="C626" t="s">
        <v>382</v>
      </c>
      <c r="D626" t="s">
        <v>356</v>
      </c>
      <c r="E626">
        <v>260</v>
      </c>
      <c r="F626">
        <v>258</v>
      </c>
      <c r="G626" t="s">
        <v>74</v>
      </c>
      <c r="H626" t="s">
        <v>74</v>
      </c>
      <c r="I626" t="s">
        <v>74</v>
      </c>
    </row>
    <row r="627" spans="1:9" x14ac:dyDescent="0.25">
      <c r="A627" t="s">
        <v>7198</v>
      </c>
      <c r="B627">
        <v>2015</v>
      </c>
      <c r="C627" t="s">
        <v>382</v>
      </c>
      <c r="D627" t="s">
        <v>6793</v>
      </c>
      <c r="E627" t="s">
        <v>74</v>
      </c>
      <c r="F627" t="s">
        <v>74</v>
      </c>
      <c r="G627" t="s">
        <v>74</v>
      </c>
      <c r="H627" t="s">
        <v>74</v>
      </c>
      <c r="I627" t="s">
        <v>74</v>
      </c>
    </row>
    <row r="628" spans="1:9" x14ac:dyDescent="0.25">
      <c r="A628" t="s">
        <v>7199</v>
      </c>
      <c r="B628">
        <v>2016</v>
      </c>
      <c r="C628" t="s">
        <v>382</v>
      </c>
      <c r="D628" t="s">
        <v>6793</v>
      </c>
      <c r="E628" t="s">
        <v>74</v>
      </c>
      <c r="F628" t="s">
        <v>74</v>
      </c>
      <c r="G628" t="s">
        <v>74</v>
      </c>
      <c r="H628" t="s">
        <v>74</v>
      </c>
      <c r="I628" t="s">
        <v>74</v>
      </c>
    </row>
    <row r="629" spans="1:9" x14ac:dyDescent="0.25">
      <c r="A629" t="s">
        <v>7200</v>
      </c>
      <c r="B629">
        <v>2017</v>
      </c>
      <c r="C629" t="s">
        <v>382</v>
      </c>
      <c r="D629" t="s">
        <v>6793</v>
      </c>
      <c r="E629" t="s">
        <v>74</v>
      </c>
      <c r="F629" t="s">
        <v>74</v>
      </c>
      <c r="G629" t="s">
        <v>74</v>
      </c>
      <c r="H629" t="s">
        <v>74</v>
      </c>
      <c r="I629" t="s">
        <v>74</v>
      </c>
    </row>
    <row r="630" spans="1:9" x14ac:dyDescent="0.25">
      <c r="A630" t="s">
        <v>7201</v>
      </c>
      <c r="B630">
        <v>2018</v>
      </c>
      <c r="C630" t="s">
        <v>382</v>
      </c>
      <c r="D630" t="s">
        <v>6793</v>
      </c>
      <c r="E630" t="s">
        <v>74</v>
      </c>
      <c r="F630" t="s">
        <v>74</v>
      </c>
      <c r="G630">
        <v>10</v>
      </c>
      <c r="H630" t="s">
        <v>74</v>
      </c>
      <c r="I630" t="s">
        <v>74</v>
      </c>
    </row>
    <row r="631" spans="1:9" x14ac:dyDescent="0.25">
      <c r="A631" t="s">
        <v>7202</v>
      </c>
      <c r="B631">
        <v>2019</v>
      </c>
      <c r="C631" t="s">
        <v>382</v>
      </c>
      <c r="D631" t="s">
        <v>6793</v>
      </c>
      <c r="E631" t="s">
        <v>74</v>
      </c>
      <c r="F631" t="s">
        <v>74</v>
      </c>
      <c r="G631">
        <v>10</v>
      </c>
      <c r="H631" t="s">
        <v>74</v>
      </c>
      <c r="I631">
        <v>0</v>
      </c>
    </row>
    <row r="632" spans="1:9" x14ac:dyDescent="0.25">
      <c r="A632" t="s">
        <v>7203</v>
      </c>
      <c r="B632">
        <v>2020</v>
      </c>
      <c r="C632" t="s">
        <v>382</v>
      </c>
      <c r="D632" t="s">
        <v>6793</v>
      </c>
      <c r="E632" t="s">
        <v>74</v>
      </c>
      <c r="F632" t="s">
        <v>74</v>
      </c>
      <c r="G632">
        <v>5</v>
      </c>
      <c r="H632" t="s">
        <v>74</v>
      </c>
      <c r="I632">
        <v>-0.5</v>
      </c>
    </row>
    <row r="633" spans="1:9" x14ac:dyDescent="0.25">
      <c r="A633" t="s">
        <v>7204</v>
      </c>
      <c r="B633">
        <v>2021</v>
      </c>
      <c r="C633" t="s">
        <v>382</v>
      </c>
      <c r="D633" t="s">
        <v>6793</v>
      </c>
      <c r="E633" t="s">
        <v>74</v>
      </c>
      <c r="F633" t="s">
        <v>74</v>
      </c>
      <c r="G633" t="s">
        <v>74</v>
      </c>
      <c r="H633" t="s">
        <v>74</v>
      </c>
      <c r="I633" t="s">
        <v>74</v>
      </c>
    </row>
    <row r="634" spans="1:9" x14ac:dyDescent="0.25">
      <c r="A634" t="s">
        <v>7205</v>
      </c>
      <c r="B634">
        <v>2022</v>
      </c>
      <c r="C634" t="s">
        <v>382</v>
      </c>
      <c r="D634" t="s">
        <v>6793</v>
      </c>
      <c r="E634" t="s">
        <v>74</v>
      </c>
      <c r="F634" t="s">
        <v>74</v>
      </c>
      <c r="G634" t="s">
        <v>74</v>
      </c>
      <c r="H634" t="s">
        <v>74</v>
      </c>
      <c r="I634" t="s">
        <v>74</v>
      </c>
    </row>
    <row r="635" spans="1:9" x14ac:dyDescent="0.25">
      <c r="A635" t="s">
        <v>7206</v>
      </c>
      <c r="B635">
        <v>2023</v>
      </c>
      <c r="C635" t="s">
        <v>382</v>
      </c>
      <c r="D635" t="s">
        <v>6793</v>
      </c>
      <c r="E635" t="s">
        <v>74</v>
      </c>
      <c r="F635" t="s">
        <v>74</v>
      </c>
      <c r="G635" t="s">
        <v>74</v>
      </c>
      <c r="H635" t="s">
        <v>74</v>
      </c>
      <c r="I635" t="s">
        <v>74</v>
      </c>
    </row>
    <row r="636" spans="1:9" x14ac:dyDescent="0.25">
      <c r="A636" t="s">
        <v>6096</v>
      </c>
      <c r="B636">
        <v>2015</v>
      </c>
      <c r="C636" t="s">
        <v>382</v>
      </c>
      <c r="D636" t="s">
        <v>95</v>
      </c>
      <c r="E636">
        <v>205</v>
      </c>
      <c r="F636">
        <v>201</v>
      </c>
      <c r="G636" t="s">
        <v>74</v>
      </c>
      <c r="H636" t="s">
        <v>74</v>
      </c>
      <c r="I636" t="s">
        <v>74</v>
      </c>
    </row>
    <row r="637" spans="1:9" x14ac:dyDescent="0.25">
      <c r="A637" t="s">
        <v>6224</v>
      </c>
      <c r="B637">
        <v>2016</v>
      </c>
      <c r="C637" t="s">
        <v>382</v>
      </c>
      <c r="D637" t="s">
        <v>95</v>
      </c>
      <c r="E637">
        <v>208</v>
      </c>
      <c r="F637">
        <v>206</v>
      </c>
      <c r="G637" t="s">
        <v>74</v>
      </c>
      <c r="H637" t="s">
        <v>74</v>
      </c>
      <c r="I637" t="s">
        <v>74</v>
      </c>
    </row>
    <row r="638" spans="1:9" x14ac:dyDescent="0.25">
      <c r="A638" t="s">
        <v>6352</v>
      </c>
      <c r="B638">
        <v>2017</v>
      </c>
      <c r="C638" t="s">
        <v>382</v>
      </c>
      <c r="D638" t="s">
        <v>95</v>
      </c>
      <c r="E638">
        <v>205</v>
      </c>
      <c r="F638">
        <v>203</v>
      </c>
      <c r="G638" t="s">
        <v>74</v>
      </c>
      <c r="H638" t="s">
        <v>74</v>
      </c>
      <c r="I638" t="s">
        <v>74</v>
      </c>
    </row>
    <row r="639" spans="1:9" x14ac:dyDescent="0.25">
      <c r="A639" t="s">
        <v>384</v>
      </c>
      <c r="B639">
        <v>2018</v>
      </c>
      <c r="C639" t="s">
        <v>382</v>
      </c>
      <c r="D639" t="s">
        <v>95</v>
      </c>
      <c r="E639">
        <v>214</v>
      </c>
      <c r="F639">
        <v>209</v>
      </c>
      <c r="G639">
        <v>5</v>
      </c>
      <c r="H639" t="s">
        <v>74</v>
      </c>
      <c r="I639" t="s">
        <v>74</v>
      </c>
    </row>
    <row r="640" spans="1:9" x14ac:dyDescent="0.25">
      <c r="A640" t="s">
        <v>464</v>
      </c>
      <c r="B640">
        <v>2019</v>
      </c>
      <c r="C640" t="s">
        <v>382</v>
      </c>
      <c r="D640" t="s">
        <v>95</v>
      </c>
      <c r="E640">
        <v>215</v>
      </c>
      <c r="F640">
        <v>209</v>
      </c>
      <c r="G640" t="s">
        <v>74</v>
      </c>
      <c r="H640" t="s">
        <v>74</v>
      </c>
      <c r="I640" t="s">
        <v>74</v>
      </c>
    </row>
    <row r="641" spans="1:9" x14ac:dyDescent="0.25">
      <c r="A641" t="s">
        <v>536</v>
      </c>
      <c r="B641">
        <v>2020</v>
      </c>
      <c r="C641" t="s">
        <v>382</v>
      </c>
      <c r="D641" t="s">
        <v>95</v>
      </c>
      <c r="E641">
        <v>220</v>
      </c>
      <c r="F641">
        <v>217</v>
      </c>
      <c r="G641" t="s">
        <v>6791</v>
      </c>
      <c r="H641" t="s">
        <v>6791</v>
      </c>
      <c r="I641" t="s">
        <v>74</v>
      </c>
    </row>
    <row r="642" spans="1:9" x14ac:dyDescent="0.25">
      <c r="A642" t="s">
        <v>608</v>
      </c>
      <c r="B642">
        <v>2021</v>
      </c>
      <c r="C642" t="s">
        <v>382</v>
      </c>
      <c r="D642" t="s">
        <v>95</v>
      </c>
      <c r="E642">
        <v>222</v>
      </c>
      <c r="F642">
        <v>214</v>
      </c>
      <c r="G642" t="s">
        <v>74</v>
      </c>
      <c r="H642" t="s">
        <v>74</v>
      </c>
      <c r="I642" t="s">
        <v>74</v>
      </c>
    </row>
    <row r="643" spans="1:9" x14ac:dyDescent="0.25">
      <c r="A643" t="s">
        <v>680</v>
      </c>
      <c r="B643">
        <v>2022</v>
      </c>
      <c r="C643" t="s">
        <v>382</v>
      </c>
      <c r="D643" t="s">
        <v>95</v>
      </c>
      <c r="E643">
        <v>238</v>
      </c>
      <c r="F643">
        <v>234</v>
      </c>
      <c r="G643" t="s">
        <v>74</v>
      </c>
      <c r="H643" t="s">
        <v>74</v>
      </c>
      <c r="I643" t="s">
        <v>74</v>
      </c>
    </row>
    <row r="644" spans="1:9" x14ac:dyDescent="0.25">
      <c r="A644" t="s">
        <v>752</v>
      </c>
      <c r="B644">
        <v>2023</v>
      </c>
      <c r="C644" t="s">
        <v>382</v>
      </c>
      <c r="D644" t="s">
        <v>95</v>
      </c>
      <c r="E644">
        <v>247</v>
      </c>
      <c r="F644">
        <v>244</v>
      </c>
      <c r="G644" t="s">
        <v>74</v>
      </c>
      <c r="H644" t="s">
        <v>74</v>
      </c>
      <c r="I644" t="s">
        <v>74</v>
      </c>
    </row>
    <row r="645" spans="1:9" x14ac:dyDescent="0.25">
      <c r="A645" t="s">
        <v>7207</v>
      </c>
      <c r="B645">
        <v>2015</v>
      </c>
      <c r="C645" t="s">
        <v>382</v>
      </c>
      <c r="D645" t="s">
        <v>328</v>
      </c>
      <c r="E645" t="s">
        <v>74</v>
      </c>
      <c r="F645" t="s">
        <v>74</v>
      </c>
      <c r="G645" t="s">
        <v>74</v>
      </c>
      <c r="H645" t="s">
        <v>74</v>
      </c>
      <c r="I645" t="s">
        <v>74</v>
      </c>
    </row>
    <row r="646" spans="1:9" x14ac:dyDescent="0.25">
      <c r="A646" t="s">
        <v>7208</v>
      </c>
      <c r="B646">
        <v>2016</v>
      </c>
      <c r="C646" t="s">
        <v>382</v>
      </c>
      <c r="D646" t="s">
        <v>328</v>
      </c>
      <c r="E646" t="s">
        <v>74</v>
      </c>
      <c r="F646" t="s">
        <v>74</v>
      </c>
      <c r="G646" t="s">
        <v>74</v>
      </c>
      <c r="H646" t="s">
        <v>74</v>
      </c>
      <c r="I646" t="s">
        <v>74</v>
      </c>
    </row>
    <row r="647" spans="1:9" x14ac:dyDescent="0.25">
      <c r="A647" t="s">
        <v>7209</v>
      </c>
      <c r="B647">
        <v>2017</v>
      </c>
      <c r="C647" t="s">
        <v>382</v>
      </c>
      <c r="D647" t="s">
        <v>328</v>
      </c>
      <c r="E647" t="s">
        <v>74</v>
      </c>
      <c r="F647" t="s">
        <v>74</v>
      </c>
      <c r="G647" t="s">
        <v>74</v>
      </c>
      <c r="H647" t="s">
        <v>74</v>
      </c>
      <c r="I647" t="s">
        <v>74</v>
      </c>
    </row>
    <row r="648" spans="1:9" x14ac:dyDescent="0.25">
      <c r="A648" t="s">
        <v>7210</v>
      </c>
      <c r="B648">
        <v>2018</v>
      </c>
      <c r="C648" t="s">
        <v>382</v>
      </c>
      <c r="D648" t="s">
        <v>328</v>
      </c>
      <c r="E648" t="s">
        <v>74</v>
      </c>
      <c r="F648" t="s">
        <v>74</v>
      </c>
      <c r="G648" t="s">
        <v>74</v>
      </c>
      <c r="H648" t="s">
        <v>74</v>
      </c>
      <c r="I648" t="s">
        <v>74</v>
      </c>
    </row>
    <row r="649" spans="1:9" x14ac:dyDescent="0.25">
      <c r="A649" t="s">
        <v>7211</v>
      </c>
      <c r="B649">
        <v>2019</v>
      </c>
      <c r="C649" t="s">
        <v>382</v>
      </c>
      <c r="D649" t="s">
        <v>328</v>
      </c>
      <c r="E649" t="s">
        <v>74</v>
      </c>
      <c r="F649" t="s">
        <v>74</v>
      </c>
      <c r="G649" t="s">
        <v>74</v>
      </c>
      <c r="H649" t="s">
        <v>74</v>
      </c>
      <c r="I649" t="s">
        <v>74</v>
      </c>
    </row>
    <row r="650" spans="1:9" x14ac:dyDescent="0.25">
      <c r="A650" t="s">
        <v>7212</v>
      </c>
      <c r="B650">
        <v>2020</v>
      </c>
      <c r="C650" t="s">
        <v>382</v>
      </c>
      <c r="D650" t="s">
        <v>328</v>
      </c>
      <c r="E650" t="s">
        <v>74</v>
      </c>
      <c r="F650" t="s">
        <v>74</v>
      </c>
      <c r="G650" t="s">
        <v>74</v>
      </c>
      <c r="H650" t="s">
        <v>74</v>
      </c>
      <c r="I650" t="s">
        <v>74</v>
      </c>
    </row>
    <row r="651" spans="1:9" x14ac:dyDescent="0.25">
      <c r="A651" t="s">
        <v>7213</v>
      </c>
      <c r="B651">
        <v>2021</v>
      </c>
      <c r="C651" t="s">
        <v>382</v>
      </c>
      <c r="D651" t="s">
        <v>328</v>
      </c>
      <c r="E651" t="s">
        <v>74</v>
      </c>
      <c r="F651" t="s">
        <v>74</v>
      </c>
      <c r="G651" t="s">
        <v>74</v>
      </c>
      <c r="H651" t="s">
        <v>74</v>
      </c>
      <c r="I651" t="s">
        <v>74</v>
      </c>
    </row>
    <row r="652" spans="1:9" x14ac:dyDescent="0.25">
      <c r="A652" t="s">
        <v>7214</v>
      </c>
      <c r="B652">
        <v>2022</v>
      </c>
      <c r="C652" t="s">
        <v>382</v>
      </c>
      <c r="D652" t="s">
        <v>328</v>
      </c>
      <c r="E652" t="s">
        <v>74</v>
      </c>
      <c r="F652" t="s">
        <v>74</v>
      </c>
      <c r="G652" t="s">
        <v>74</v>
      </c>
      <c r="H652" t="s">
        <v>74</v>
      </c>
      <c r="I652" t="s">
        <v>74</v>
      </c>
    </row>
    <row r="653" spans="1:9" x14ac:dyDescent="0.25">
      <c r="A653" t="s">
        <v>7215</v>
      </c>
      <c r="B653">
        <v>2023</v>
      </c>
      <c r="C653" t="s">
        <v>382</v>
      </c>
      <c r="D653" t="s">
        <v>328</v>
      </c>
      <c r="E653" t="s">
        <v>74</v>
      </c>
      <c r="F653" t="s">
        <v>74</v>
      </c>
      <c r="G653" t="s">
        <v>74</v>
      </c>
      <c r="H653" t="s">
        <v>74</v>
      </c>
      <c r="I653" t="s">
        <v>74</v>
      </c>
    </row>
    <row r="654" spans="1:9" x14ac:dyDescent="0.25">
      <c r="A654" t="s">
        <v>6110</v>
      </c>
      <c r="B654">
        <v>2015</v>
      </c>
      <c r="C654" t="s">
        <v>382</v>
      </c>
      <c r="D654" t="s">
        <v>98</v>
      </c>
      <c r="E654">
        <v>718</v>
      </c>
      <c r="F654">
        <v>705</v>
      </c>
      <c r="G654" t="s">
        <v>74</v>
      </c>
      <c r="H654" t="s">
        <v>74</v>
      </c>
      <c r="I654" t="s">
        <v>74</v>
      </c>
    </row>
    <row r="655" spans="1:9" x14ac:dyDescent="0.25">
      <c r="A655" t="s">
        <v>6238</v>
      </c>
      <c r="B655">
        <v>2016</v>
      </c>
      <c r="C655" t="s">
        <v>382</v>
      </c>
      <c r="D655" t="s">
        <v>98</v>
      </c>
      <c r="E655">
        <v>752</v>
      </c>
      <c r="F655">
        <v>742</v>
      </c>
      <c r="G655" t="s">
        <v>6791</v>
      </c>
      <c r="H655" t="s">
        <v>6791</v>
      </c>
      <c r="I655" t="s">
        <v>74</v>
      </c>
    </row>
    <row r="656" spans="1:9" x14ac:dyDescent="0.25">
      <c r="A656" t="s">
        <v>6366</v>
      </c>
      <c r="B656">
        <v>2017</v>
      </c>
      <c r="C656" t="s">
        <v>382</v>
      </c>
      <c r="D656" t="s">
        <v>98</v>
      </c>
      <c r="E656">
        <v>734</v>
      </c>
      <c r="F656">
        <v>725</v>
      </c>
      <c r="G656" t="s">
        <v>74</v>
      </c>
      <c r="H656" t="s">
        <v>74</v>
      </c>
      <c r="I656" t="s">
        <v>74</v>
      </c>
    </row>
    <row r="657" spans="1:9" x14ac:dyDescent="0.25">
      <c r="A657" t="s">
        <v>6453</v>
      </c>
      <c r="B657">
        <v>2018</v>
      </c>
      <c r="C657" t="s">
        <v>382</v>
      </c>
      <c r="D657" t="s">
        <v>98</v>
      </c>
      <c r="E657">
        <v>756</v>
      </c>
      <c r="F657">
        <v>739</v>
      </c>
      <c r="G657" t="s">
        <v>74</v>
      </c>
      <c r="H657" t="s">
        <v>74</v>
      </c>
      <c r="I657" t="s">
        <v>74</v>
      </c>
    </row>
    <row r="658" spans="1:9" x14ac:dyDescent="0.25">
      <c r="A658" t="s">
        <v>6509</v>
      </c>
      <c r="B658">
        <v>2019</v>
      </c>
      <c r="C658" t="s">
        <v>382</v>
      </c>
      <c r="D658" t="s">
        <v>98</v>
      </c>
      <c r="E658">
        <v>752</v>
      </c>
      <c r="F658">
        <v>736</v>
      </c>
      <c r="G658" t="s">
        <v>74</v>
      </c>
      <c r="H658" t="s">
        <v>74</v>
      </c>
      <c r="I658" t="s">
        <v>74</v>
      </c>
    </row>
    <row r="659" spans="1:9" x14ac:dyDescent="0.25">
      <c r="A659" t="s">
        <v>6565</v>
      </c>
      <c r="B659">
        <v>2020</v>
      </c>
      <c r="C659" t="s">
        <v>382</v>
      </c>
      <c r="D659" t="s">
        <v>98</v>
      </c>
      <c r="E659">
        <v>756</v>
      </c>
      <c r="F659">
        <v>744</v>
      </c>
      <c r="G659" t="s">
        <v>74</v>
      </c>
      <c r="H659" t="s">
        <v>74</v>
      </c>
      <c r="I659" t="s">
        <v>74</v>
      </c>
    </row>
    <row r="660" spans="1:9" x14ac:dyDescent="0.25">
      <c r="A660" t="s">
        <v>6621</v>
      </c>
      <c r="B660">
        <v>2021</v>
      </c>
      <c r="C660" t="s">
        <v>382</v>
      </c>
      <c r="D660" t="s">
        <v>98</v>
      </c>
      <c r="E660">
        <v>755</v>
      </c>
      <c r="F660">
        <v>743</v>
      </c>
      <c r="G660" t="s">
        <v>74</v>
      </c>
      <c r="H660" t="s">
        <v>74</v>
      </c>
      <c r="I660" t="s">
        <v>74</v>
      </c>
    </row>
    <row r="661" spans="1:9" x14ac:dyDescent="0.25">
      <c r="A661" t="s">
        <v>6677</v>
      </c>
      <c r="B661">
        <v>2022</v>
      </c>
      <c r="C661" t="s">
        <v>382</v>
      </c>
      <c r="D661" t="s">
        <v>98</v>
      </c>
      <c r="E661">
        <v>766</v>
      </c>
      <c r="F661">
        <v>761</v>
      </c>
      <c r="G661" t="s">
        <v>74</v>
      </c>
      <c r="H661" t="s">
        <v>74</v>
      </c>
      <c r="I661" t="s">
        <v>74</v>
      </c>
    </row>
    <row r="662" spans="1:9" x14ac:dyDescent="0.25">
      <c r="A662" t="s">
        <v>6733</v>
      </c>
      <c r="B662">
        <v>2023</v>
      </c>
      <c r="C662" t="s">
        <v>382</v>
      </c>
      <c r="D662" t="s">
        <v>98</v>
      </c>
      <c r="E662">
        <v>765</v>
      </c>
      <c r="F662" t="s">
        <v>74</v>
      </c>
      <c r="G662" t="s">
        <v>74</v>
      </c>
      <c r="H662" t="s">
        <v>74</v>
      </c>
      <c r="I662" t="s">
        <v>74</v>
      </c>
    </row>
    <row r="663" spans="1:9" x14ac:dyDescent="0.25">
      <c r="A663" t="s">
        <v>7216</v>
      </c>
      <c r="B663">
        <v>2015</v>
      </c>
      <c r="C663" t="s">
        <v>382</v>
      </c>
      <c r="D663" t="s">
        <v>6812</v>
      </c>
      <c r="E663" t="s">
        <v>74</v>
      </c>
      <c r="F663" t="s">
        <v>74</v>
      </c>
      <c r="G663" t="s">
        <v>6791</v>
      </c>
      <c r="H663" t="s">
        <v>6791</v>
      </c>
      <c r="I663" t="s">
        <v>74</v>
      </c>
    </row>
    <row r="664" spans="1:9" x14ac:dyDescent="0.25">
      <c r="A664" t="s">
        <v>7217</v>
      </c>
      <c r="B664">
        <v>2016</v>
      </c>
      <c r="C664" t="s">
        <v>382</v>
      </c>
      <c r="D664" t="s">
        <v>6812</v>
      </c>
      <c r="E664" t="s">
        <v>74</v>
      </c>
      <c r="F664" t="s">
        <v>74</v>
      </c>
      <c r="G664" t="s">
        <v>74</v>
      </c>
      <c r="H664" t="s">
        <v>74</v>
      </c>
      <c r="I664" t="s">
        <v>74</v>
      </c>
    </row>
    <row r="665" spans="1:9" x14ac:dyDescent="0.25">
      <c r="A665" t="s">
        <v>7218</v>
      </c>
      <c r="B665">
        <v>2017</v>
      </c>
      <c r="C665" t="s">
        <v>382</v>
      </c>
      <c r="D665" t="s">
        <v>6812</v>
      </c>
      <c r="E665" t="s">
        <v>74</v>
      </c>
      <c r="F665" t="s">
        <v>74</v>
      </c>
      <c r="G665" t="s">
        <v>74</v>
      </c>
      <c r="H665" t="s">
        <v>74</v>
      </c>
      <c r="I665" t="s">
        <v>74</v>
      </c>
    </row>
    <row r="666" spans="1:9" x14ac:dyDescent="0.25">
      <c r="A666" t="s">
        <v>7219</v>
      </c>
      <c r="B666">
        <v>2018</v>
      </c>
      <c r="C666" t="s">
        <v>382</v>
      </c>
      <c r="D666" t="s">
        <v>6812</v>
      </c>
      <c r="E666" t="s">
        <v>74</v>
      </c>
      <c r="F666" t="s">
        <v>74</v>
      </c>
      <c r="G666" t="s">
        <v>74</v>
      </c>
      <c r="H666" t="s">
        <v>74</v>
      </c>
      <c r="I666" t="s">
        <v>74</v>
      </c>
    </row>
    <row r="667" spans="1:9" x14ac:dyDescent="0.25">
      <c r="A667" t="s">
        <v>7220</v>
      </c>
      <c r="B667">
        <v>2019</v>
      </c>
      <c r="C667" t="s">
        <v>382</v>
      </c>
      <c r="D667" t="s">
        <v>6812</v>
      </c>
      <c r="E667" t="s">
        <v>74</v>
      </c>
      <c r="F667" t="s">
        <v>74</v>
      </c>
      <c r="G667" t="s">
        <v>6791</v>
      </c>
      <c r="H667" t="s">
        <v>6791</v>
      </c>
      <c r="I667" t="s">
        <v>74</v>
      </c>
    </row>
    <row r="668" spans="1:9" x14ac:dyDescent="0.25">
      <c r="A668" t="s">
        <v>7221</v>
      </c>
      <c r="B668">
        <v>2020</v>
      </c>
      <c r="C668" t="s">
        <v>382</v>
      </c>
      <c r="D668" t="s">
        <v>6812</v>
      </c>
      <c r="E668" t="s">
        <v>74</v>
      </c>
      <c r="F668" t="s">
        <v>74</v>
      </c>
      <c r="G668" t="s">
        <v>74</v>
      </c>
      <c r="H668" t="s">
        <v>74</v>
      </c>
      <c r="I668" t="s">
        <v>74</v>
      </c>
    </row>
    <row r="669" spans="1:9" x14ac:dyDescent="0.25">
      <c r="A669" t="s">
        <v>7222</v>
      </c>
      <c r="B669">
        <v>2021</v>
      </c>
      <c r="C669" t="s">
        <v>382</v>
      </c>
      <c r="D669" t="s">
        <v>6812</v>
      </c>
      <c r="E669" t="s">
        <v>74</v>
      </c>
      <c r="F669" t="s">
        <v>74</v>
      </c>
      <c r="G669" t="s">
        <v>74</v>
      </c>
      <c r="H669" t="s">
        <v>74</v>
      </c>
      <c r="I669" t="s">
        <v>74</v>
      </c>
    </row>
    <row r="670" spans="1:9" x14ac:dyDescent="0.25">
      <c r="A670" t="s">
        <v>7223</v>
      </c>
      <c r="B670">
        <v>2022</v>
      </c>
      <c r="C670" t="s">
        <v>382</v>
      </c>
      <c r="D670" t="s">
        <v>6812</v>
      </c>
      <c r="E670" t="s">
        <v>74</v>
      </c>
      <c r="F670" t="s">
        <v>74</v>
      </c>
      <c r="G670" t="s">
        <v>74</v>
      </c>
      <c r="H670" t="s">
        <v>74</v>
      </c>
      <c r="I670" t="s">
        <v>74</v>
      </c>
    </row>
    <row r="671" spans="1:9" x14ac:dyDescent="0.25">
      <c r="A671" t="s">
        <v>7224</v>
      </c>
      <c r="B671">
        <v>2023</v>
      </c>
      <c r="C671" t="s">
        <v>382</v>
      </c>
      <c r="D671" t="s">
        <v>6812</v>
      </c>
      <c r="E671" t="s">
        <v>74</v>
      </c>
      <c r="F671" t="s">
        <v>74</v>
      </c>
      <c r="G671" t="s">
        <v>74</v>
      </c>
      <c r="H671" t="s">
        <v>74</v>
      </c>
      <c r="I671" t="s">
        <v>74</v>
      </c>
    </row>
    <row r="672" spans="1:9" x14ac:dyDescent="0.25">
      <c r="A672" t="s">
        <v>6124</v>
      </c>
      <c r="B672">
        <v>2015</v>
      </c>
      <c r="C672" t="s">
        <v>382</v>
      </c>
      <c r="D672" t="s">
        <v>102</v>
      </c>
      <c r="E672">
        <v>269</v>
      </c>
      <c r="F672">
        <v>265</v>
      </c>
      <c r="G672" t="s">
        <v>6791</v>
      </c>
      <c r="H672" t="s">
        <v>6791</v>
      </c>
      <c r="I672" t="s">
        <v>74</v>
      </c>
    </row>
    <row r="673" spans="1:9" x14ac:dyDescent="0.25">
      <c r="A673" t="s">
        <v>6252</v>
      </c>
      <c r="B673">
        <v>2016</v>
      </c>
      <c r="C673" t="s">
        <v>382</v>
      </c>
      <c r="D673" t="s">
        <v>102</v>
      </c>
      <c r="E673">
        <v>279</v>
      </c>
      <c r="F673">
        <v>273</v>
      </c>
      <c r="G673" t="s">
        <v>74</v>
      </c>
      <c r="H673" t="s">
        <v>74</v>
      </c>
      <c r="I673" t="s">
        <v>74</v>
      </c>
    </row>
    <row r="674" spans="1:9" x14ac:dyDescent="0.25">
      <c r="A674" t="s">
        <v>6380</v>
      </c>
      <c r="B674">
        <v>2017</v>
      </c>
      <c r="C674" t="s">
        <v>382</v>
      </c>
      <c r="D674" t="s">
        <v>102</v>
      </c>
      <c r="E674">
        <v>284</v>
      </c>
      <c r="F674">
        <v>280</v>
      </c>
      <c r="G674" t="s">
        <v>74</v>
      </c>
      <c r="H674" t="s">
        <v>74</v>
      </c>
      <c r="I674" t="s">
        <v>74</v>
      </c>
    </row>
    <row r="675" spans="1:9" x14ac:dyDescent="0.25">
      <c r="A675" t="s">
        <v>385</v>
      </c>
      <c r="B675">
        <v>2018</v>
      </c>
      <c r="C675" t="s">
        <v>382</v>
      </c>
      <c r="D675" t="s">
        <v>102</v>
      </c>
      <c r="E675">
        <v>294</v>
      </c>
      <c r="F675">
        <v>289</v>
      </c>
      <c r="G675" t="s">
        <v>74</v>
      </c>
      <c r="H675" t="s">
        <v>74</v>
      </c>
      <c r="I675" t="s">
        <v>74</v>
      </c>
    </row>
    <row r="676" spans="1:9" x14ac:dyDescent="0.25">
      <c r="A676" t="s">
        <v>465</v>
      </c>
      <c r="B676">
        <v>2019</v>
      </c>
      <c r="C676" t="s">
        <v>382</v>
      </c>
      <c r="D676" t="s">
        <v>102</v>
      </c>
      <c r="E676">
        <v>300</v>
      </c>
      <c r="F676">
        <v>293</v>
      </c>
      <c r="G676" t="s">
        <v>74</v>
      </c>
      <c r="H676" t="s">
        <v>74</v>
      </c>
      <c r="I676" t="s">
        <v>74</v>
      </c>
    </row>
    <row r="677" spans="1:9" x14ac:dyDescent="0.25">
      <c r="A677" t="s">
        <v>537</v>
      </c>
      <c r="B677">
        <v>2020</v>
      </c>
      <c r="C677" t="s">
        <v>382</v>
      </c>
      <c r="D677" t="s">
        <v>102</v>
      </c>
      <c r="E677">
        <v>305</v>
      </c>
      <c r="F677">
        <v>299</v>
      </c>
      <c r="G677">
        <v>15</v>
      </c>
      <c r="H677" t="s">
        <v>74</v>
      </c>
      <c r="I677" t="s">
        <v>74</v>
      </c>
    </row>
    <row r="678" spans="1:9" x14ac:dyDescent="0.25">
      <c r="A678" t="s">
        <v>609</v>
      </c>
      <c r="B678">
        <v>2021</v>
      </c>
      <c r="C678" t="s">
        <v>382</v>
      </c>
      <c r="D678" t="s">
        <v>102</v>
      </c>
      <c r="E678">
        <v>311</v>
      </c>
      <c r="F678">
        <v>304</v>
      </c>
      <c r="G678" t="s">
        <v>74</v>
      </c>
      <c r="H678" t="s">
        <v>74</v>
      </c>
      <c r="I678" t="s">
        <v>74</v>
      </c>
    </row>
    <row r="679" spans="1:9" x14ac:dyDescent="0.25">
      <c r="A679" t="s">
        <v>681</v>
      </c>
      <c r="B679">
        <v>2022</v>
      </c>
      <c r="C679" t="s">
        <v>382</v>
      </c>
      <c r="D679" t="s">
        <v>102</v>
      </c>
      <c r="E679">
        <v>321</v>
      </c>
      <c r="F679">
        <v>313</v>
      </c>
      <c r="G679" t="s">
        <v>74</v>
      </c>
      <c r="H679" t="s">
        <v>74</v>
      </c>
      <c r="I679" t="s">
        <v>74</v>
      </c>
    </row>
    <row r="680" spans="1:9" x14ac:dyDescent="0.25">
      <c r="A680" t="s">
        <v>753</v>
      </c>
      <c r="B680">
        <v>2023</v>
      </c>
      <c r="C680" t="s">
        <v>382</v>
      </c>
      <c r="D680" t="s">
        <v>102</v>
      </c>
      <c r="E680">
        <v>330</v>
      </c>
      <c r="F680">
        <v>321</v>
      </c>
      <c r="G680" t="s">
        <v>74</v>
      </c>
      <c r="H680" t="s">
        <v>74</v>
      </c>
      <c r="I680" t="s">
        <v>74</v>
      </c>
    </row>
    <row r="681" spans="1:9" x14ac:dyDescent="0.25">
      <c r="A681" t="s">
        <v>7225</v>
      </c>
      <c r="B681">
        <v>2015</v>
      </c>
      <c r="C681" t="s">
        <v>382</v>
      </c>
      <c r="D681" t="s">
        <v>216</v>
      </c>
      <c r="E681">
        <v>6008</v>
      </c>
      <c r="F681">
        <v>5936</v>
      </c>
      <c r="G681" t="s">
        <v>74</v>
      </c>
      <c r="H681" t="s">
        <v>74</v>
      </c>
      <c r="I681" t="s">
        <v>74</v>
      </c>
    </row>
    <row r="682" spans="1:9" x14ac:dyDescent="0.25">
      <c r="A682" t="s">
        <v>7226</v>
      </c>
      <c r="B682">
        <v>2016</v>
      </c>
      <c r="C682" t="s">
        <v>382</v>
      </c>
      <c r="D682" t="s">
        <v>216</v>
      </c>
      <c r="E682">
        <v>6023</v>
      </c>
      <c r="F682">
        <v>5901</v>
      </c>
      <c r="G682" t="s">
        <v>74</v>
      </c>
      <c r="H682" t="s">
        <v>74</v>
      </c>
      <c r="I682" t="s">
        <v>74</v>
      </c>
    </row>
    <row r="683" spans="1:9" x14ac:dyDescent="0.25">
      <c r="A683" t="s">
        <v>7227</v>
      </c>
      <c r="B683">
        <v>2017</v>
      </c>
      <c r="C683" t="s">
        <v>382</v>
      </c>
      <c r="D683" t="s">
        <v>216</v>
      </c>
      <c r="E683">
        <v>5969</v>
      </c>
      <c r="F683">
        <v>5855</v>
      </c>
      <c r="G683" t="s">
        <v>74</v>
      </c>
      <c r="H683" t="s">
        <v>74</v>
      </c>
      <c r="I683" t="s">
        <v>74</v>
      </c>
    </row>
    <row r="684" spans="1:9" x14ac:dyDescent="0.25">
      <c r="A684" t="s">
        <v>7228</v>
      </c>
      <c r="B684">
        <v>2018</v>
      </c>
      <c r="C684" t="s">
        <v>382</v>
      </c>
      <c r="D684" t="s">
        <v>216</v>
      </c>
      <c r="E684">
        <v>5869</v>
      </c>
      <c r="F684">
        <v>5737</v>
      </c>
      <c r="G684" t="s">
        <v>74</v>
      </c>
      <c r="H684" t="s">
        <v>74</v>
      </c>
      <c r="I684" t="s">
        <v>74</v>
      </c>
    </row>
    <row r="685" spans="1:9" x14ac:dyDescent="0.25">
      <c r="A685" t="s">
        <v>7229</v>
      </c>
      <c r="B685">
        <v>2019</v>
      </c>
      <c r="C685" t="s">
        <v>382</v>
      </c>
      <c r="D685" t="s">
        <v>216</v>
      </c>
      <c r="E685">
        <v>5771</v>
      </c>
      <c r="F685">
        <v>5674</v>
      </c>
      <c r="G685">
        <v>250</v>
      </c>
      <c r="H685" t="s">
        <v>74</v>
      </c>
      <c r="I685" t="s">
        <v>74</v>
      </c>
    </row>
    <row r="686" spans="1:9" x14ac:dyDescent="0.25">
      <c r="A686" t="s">
        <v>7230</v>
      </c>
      <c r="B686">
        <v>2020</v>
      </c>
      <c r="C686" t="s">
        <v>382</v>
      </c>
      <c r="D686" t="s">
        <v>216</v>
      </c>
      <c r="E686">
        <v>5835</v>
      </c>
      <c r="F686">
        <v>5725</v>
      </c>
      <c r="G686">
        <v>305</v>
      </c>
      <c r="H686" t="s">
        <v>74</v>
      </c>
      <c r="I686">
        <v>0.22</v>
      </c>
    </row>
    <row r="687" spans="1:9" x14ac:dyDescent="0.25">
      <c r="A687" t="s">
        <v>7231</v>
      </c>
      <c r="B687">
        <v>2021</v>
      </c>
      <c r="C687" t="s">
        <v>382</v>
      </c>
      <c r="D687" t="s">
        <v>216</v>
      </c>
      <c r="E687">
        <v>5944</v>
      </c>
      <c r="F687">
        <v>5834</v>
      </c>
      <c r="G687" t="s">
        <v>74</v>
      </c>
      <c r="H687" t="s">
        <v>74</v>
      </c>
      <c r="I687" t="s">
        <v>74</v>
      </c>
    </row>
    <row r="688" spans="1:9" x14ac:dyDescent="0.25">
      <c r="A688" t="s">
        <v>7232</v>
      </c>
      <c r="B688">
        <v>2022</v>
      </c>
      <c r="C688" t="s">
        <v>382</v>
      </c>
      <c r="D688" t="s">
        <v>216</v>
      </c>
      <c r="E688">
        <v>5927</v>
      </c>
      <c r="F688">
        <v>5829</v>
      </c>
      <c r="G688" t="s">
        <v>74</v>
      </c>
      <c r="H688" t="s">
        <v>74</v>
      </c>
      <c r="I688" t="s">
        <v>74</v>
      </c>
    </row>
    <row r="689" spans="1:9" x14ac:dyDescent="0.25">
      <c r="A689" t="s">
        <v>7233</v>
      </c>
      <c r="B689">
        <v>2023</v>
      </c>
      <c r="C689" t="s">
        <v>382</v>
      </c>
      <c r="D689" t="s">
        <v>216</v>
      </c>
      <c r="E689">
        <v>6102</v>
      </c>
      <c r="F689">
        <v>5932</v>
      </c>
      <c r="G689" t="s">
        <v>74</v>
      </c>
      <c r="H689" t="s">
        <v>74</v>
      </c>
      <c r="I689" t="s">
        <v>74</v>
      </c>
    </row>
    <row r="690" spans="1:9" x14ac:dyDescent="0.25">
      <c r="A690" t="s">
        <v>7234</v>
      </c>
      <c r="B690">
        <v>2015</v>
      </c>
      <c r="C690" t="s">
        <v>382</v>
      </c>
      <c r="D690" t="s">
        <v>6831</v>
      </c>
      <c r="E690" t="s">
        <v>74</v>
      </c>
      <c r="F690" t="s">
        <v>74</v>
      </c>
      <c r="G690">
        <v>215</v>
      </c>
      <c r="H690" t="s">
        <v>74</v>
      </c>
      <c r="I690" t="s">
        <v>74</v>
      </c>
    </row>
    <row r="691" spans="1:9" x14ac:dyDescent="0.25">
      <c r="A691" t="s">
        <v>7235</v>
      </c>
      <c r="B691">
        <v>2016</v>
      </c>
      <c r="C691" t="s">
        <v>382</v>
      </c>
      <c r="D691" t="s">
        <v>6831</v>
      </c>
      <c r="E691" t="s">
        <v>74</v>
      </c>
      <c r="F691" t="s">
        <v>74</v>
      </c>
      <c r="G691">
        <v>135</v>
      </c>
      <c r="H691" t="s">
        <v>74</v>
      </c>
      <c r="I691">
        <v>-0.37209302325581389</v>
      </c>
    </row>
    <row r="692" spans="1:9" x14ac:dyDescent="0.25">
      <c r="A692" t="s">
        <v>7236</v>
      </c>
      <c r="B692">
        <v>2017</v>
      </c>
      <c r="C692" t="s">
        <v>382</v>
      </c>
      <c r="D692" t="s">
        <v>6831</v>
      </c>
      <c r="E692" t="s">
        <v>74</v>
      </c>
      <c r="F692" t="s">
        <v>74</v>
      </c>
      <c r="G692">
        <v>110</v>
      </c>
      <c r="H692" t="s">
        <v>74</v>
      </c>
      <c r="I692">
        <v>-0.1851851851851852</v>
      </c>
    </row>
    <row r="693" spans="1:9" x14ac:dyDescent="0.25">
      <c r="A693" t="s">
        <v>7237</v>
      </c>
      <c r="B693">
        <v>2018</v>
      </c>
      <c r="C693" t="s">
        <v>382</v>
      </c>
      <c r="D693" t="s">
        <v>6831</v>
      </c>
      <c r="E693" t="s">
        <v>74</v>
      </c>
      <c r="F693" t="s">
        <v>74</v>
      </c>
      <c r="G693">
        <v>175</v>
      </c>
      <c r="H693" t="s">
        <v>74</v>
      </c>
      <c r="I693">
        <v>0.59090909090909083</v>
      </c>
    </row>
    <row r="694" spans="1:9" x14ac:dyDescent="0.25">
      <c r="A694" t="s">
        <v>7238</v>
      </c>
      <c r="B694">
        <v>2019</v>
      </c>
      <c r="C694" t="s">
        <v>382</v>
      </c>
      <c r="D694" t="s">
        <v>6831</v>
      </c>
      <c r="E694" t="s">
        <v>74</v>
      </c>
      <c r="F694" t="s">
        <v>74</v>
      </c>
      <c r="G694">
        <v>240</v>
      </c>
      <c r="H694" t="s">
        <v>74</v>
      </c>
      <c r="I694">
        <v>0.37142857142857139</v>
      </c>
    </row>
    <row r="695" spans="1:9" x14ac:dyDescent="0.25">
      <c r="A695" t="s">
        <v>7239</v>
      </c>
      <c r="B695">
        <v>2020</v>
      </c>
      <c r="C695" t="s">
        <v>382</v>
      </c>
      <c r="D695" t="s">
        <v>6831</v>
      </c>
      <c r="E695" t="s">
        <v>74</v>
      </c>
      <c r="F695" t="s">
        <v>74</v>
      </c>
      <c r="G695">
        <v>300</v>
      </c>
      <c r="H695" t="s">
        <v>74</v>
      </c>
      <c r="I695">
        <v>0.25</v>
      </c>
    </row>
    <row r="696" spans="1:9" x14ac:dyDescent="0.25">
      <c r="A696" t="s">
        <v>7240</v>
      </c>
      <c r="B696">
        <v>2021</v>
      </c>
      <c r="C696" t="s">
        <v>382</v>
      </c>
      <c r="D696" t="s">
        <v>6831</v>
      </c>
      <c r="E696" t="s">
        <v>74</v>
      </c>
      <c r="F696" t="s">
        <v>74</v>
      </c>
      <c r="G696" t="s">
        <v>74</v>
      </c>
      <c r="H696" t="s">
        <v>74</v>
      </c>
      <c r="I696" t="s">
        <v>74</v>
      </c>
    </row>
    <row r="697" spans="1:9" x14ac:dyDescent="0.25">
      <c r="A697" t="s">
        <v>7241</v>
      </c>
      <c r="B697">
        <v>2022</v>
      </c>
      <c r="C697" t="s">
        <v>382</v>
      </c>
      <c r="D697" t="s">
        <v>6831</v>
      </c>
      <c r="E697" t="s">
        <v>74</v>
      </c>
      <c r="F697" t="s">
        <v>74</v>
      </c>
      <c r="G697" t="s">
        <v>74</v>
      </c>
      <c r="H697" t="s">
        <v>74</v>
      </c>
      <c r="I697" t="s">
        <v>74</v>
      </c>
    </row>
    <row r="698" spans="1:9" x14ac:dyDescent="0.25">
      <c r="A698" t="s">
        <v>7242</v>
      </c>
      <c r="B698">
        <v>2023</v>
      </c>
      <c r="C698" t="s">
        <v>382</v>
      </c>
      <c r="D698" t="s">
        <v>6831</v>
      </c>
      <c r="E698" t="s">
        <v>74</v>
      </c>
      <c r="F698" t="s">
        <v>74</v>
      </c>
      <c r="G698">
        <v>490</v>
      </c>
      <c r="H698" t="s">
        <v>74</v>
      </c>
      <c r="I698" t="s">
        <v>74</v>
      </c>
    </row>
    <row r="699" spans="1:9" x14ac:dyDescent="0.25">
      <c r="A699" t="s">
        <v>7243</v>
      </c>
      <c r="B699">
        <v>2015</v>
      </c>
      <c r="C699" t="s">
        <v>388</v>
      </c>
      <c r="D699" t="s">
        <v>318</v>
      </c>
      <c r="E699" t="s">
        <v>74</v>
      </c>
      <c r="F699" t="s">
        <v>74</v>
      </c>
      <c r="G699">
        <v>55</v>
      </c>
      <c r="H699" t="s">
        <v>74</v>
      </c>
      <c r="I699" t="s">
        <v>74</v>
      </c>
    </row>
    <row r="700" spans="1:9" x14ac:dyDescent="0.25">
      <c r="A700" t="s">
        <v>7244</v>
      </c>
      <c r="B700">
        <v>2016</v>
      </c>
      <c r="C700" t="s">
        <v>388</v>
      </c>
      <c r="D700" t="s">
        <v>318</v>
      </c>
      <c r="E700" t="s">
        <v>74</v>
      </c>
      <c r="F700" t="s">
        <v>74</v>
      </c>
      <c r="G700">
        <v>30</v>
      </c>
      <c r="H700" t="s">
        <v>74</v>
      </c>
      <c r="I700">
        <v>-0.45454545454545459</v>
      </c>
    </row>
    <row r="701" spans="1:9" x14ac:dyDescent="0.25">
      <c r="A701" t="s">
        <v>7245</v>
      </c>
      <c r="B701">
        <v>2017</v>
      </c>
      <c r="C701" t="s">
        <v>388</v>
      </c>
      <c r="D701" t="s">
        <v>318</v>
      </c>
      <c r="E701" t="s">
        <v>74</v>
      </c>
      <c r="F701" t="s">
        <v>74</v>
      </c>
      <c r="G701" t="s">
        <v>74</v>
      </c>
      <c r="H701" t="s">
        <v>74</v>
      </c>
      <c r="I701" t="s">
        <v>74</v>
      </c>
    </row>
    <row r="702" spans="1:9" x14ac:dyDescent="0.25">
      <c r="A702" t="s">
        <v>7246</v>
      </c>
      <c r="B702">
        <v>2018</v>
      </c>
      <c r="C702" t="s">
        <v>388</v>
      </c>
      <c r="D702" t="s">
        <v>318</v>
      </c>
      <c r="E702" t="s">
        <v>74</v>
      </c>
      <c r="F702" t="s">
        <v>74</v>
      </c>
      <c r="G702" t="s">
        <v>74</v>
      </c>
      <c r="H702" t="s">
        <v>74</v>
      </c>
      <c r="I702" t="s">
        <v>74</v>
      </c>
    </row>
    <row r="703" spans="1:9" x14ac:dyDescent="0.25">
      <c r="A703" t="s">
        <v>7247</v>
      </c>
      <c r="B703">
        <v>2019</v>
      </c>
      <c r="C703" t="s">
        <v>388</v>
      </c>
      <c r="D703" t="s">
        <v>318</v>
      </c>
      <c r="E703" t="s">
        <v>74</v>
      </c>
      <c r="F703" t="s">
        <v>74</v>
      </c>
      <c r="G703" t="s">
        <v>74</v>
      </c>
      <c r="H703" t="s">
        <v>74</v>
      </c>
      <c r="I703" t="s">
        <v>74</v>
      </c>
    </row>
    <row r="704" spans="1:9" x14ac:dyDescent="0.25">
      <c r="A704" t="s">
        <v>7248</v>
      </c>
      <c r="B704">
        <v>2020</v>
      </c>
      <c r="C704" t="s">
        <v>388</v>
      </c>
      <c r="D704" t="s">
        <v>318</v>
      </c>
      <c r="E704" t="s">
        <v>74</v>
      </c>
      <c r="F704" t="s">
        <v>74</v>
      </c>
      <c r="G704">
        <v>105</v>
      </c>
      <c r="H704" t="s">
        <v>74</v>
      </c>
      <c r="I704" t="s">
        <v>74</v>
      </c>
    </row>
    <row r="705" spans="1:9" x14ac:dyDescent="0.25">
      <c r="A705" t="s">
        <v>7249</v>
      </c>
      <c r="B705">
        <v>2021</v>
      </c>
      <c r="C705" t="s">
        <v>388</v>
      </c>
      <c r="D705" t="s">
        <v>318</v>
      </c>
      <c r="E705" t="s">
        <v>74</v>
      </c>
      <c r="F705" t="s">
        <v>74</v>
      </c>
      <c r="G705" t="s">
        <v>74</v>
      </c>
      <c r="H705" t="s">
        <v>74</v>
      </c>
      <c r="I705" t="s">
        <v>74</v>
      </c>
    </row>
    <row r="706" spans="1:9" x14ac:dyDescent="0.25">
      <c r="A706" t="s">
        <v>7250</v>
      </c>
      <c r="B706">
        <v>2022</v>
      </c>
      <c r="C706" t="s">
        <v>388</v>
      </c>
      <c r="D706" t="s">
        <v>318</v>
      </c>
      <c r="E706" t="s">
        <v>74</v>
      </c>
      <c r="F706" t="s">
        <v>74</v>
      </c>
      <c r="G706" t="s">
        <v>74</v>
      </c>
      <c r="H706" t="s">
        <v>74</v>
      </c>
      <c r="I706" t="s">
        <v>74</v>
      </c>
    </row>
    <row r="707" spans="1:9" x14ac:dyDescent="0.25">
      <c r="A707" t="s">
        <v>7251</v>
      </c>
      <c r="B707">
        <v>2023</v>
      </c>
      <c r="C707" t="s">
        <v>388</v>
      </c>
      <c r="D707" t="s">
        <v>318</v>
      </c>
      <c r="E707" t="s">
        <v>74</v>
      </c>
      <c r="F707" t="s">
        <v>74</v>
      </c>
      <c r="G707" t="s">
        <v>74</v>
      </c>
      <c r="H707" t="s">
        <v>74</v>
      </c>
      <c r="I707" t="s">
        <v>74</v>
      </c>
    </row>
    <row r="708" spans="1:9" x14ac:dyDescent="0.25">
      <c r="A708" t="s">
        <v>6070</v>
      </c>
      <c r="B708">
        <v>2015</v>
      </c>
      <c r="C708" t="s">
        <v>388</v>
      </c>
      <c r="D708" t="s">
        <v>354</v>
      </c>
      <c r="E708">
        <v>108</v>
      </c>
      <c r="F708">
        <v>105</v>
      </c>
      <c r="G708" t="s">
        <v>6791</v>
      </c>
      <c r="H708" t="s">
        <v>6791</v>
      </c>
      <c r="I708" t="s">
        <v>74</v>
      </c>
    </row>
    <row r="709" spans="1:9" x14ac:dyDescent="0.25">
      <c r="A709" t="s">
        <v>6326</v>
      </c>
      <c r="B709">
        <v>2017</v>
      </c>
      <c r="C709" t="s">
        <v>388</v>
      </c>
      <c r="D709" t="s">
        <v>354</v>
      </c>
      <c r="E709">
        <v>131</v>
      </c>
      <c r="F709">
        <v>107</v>
      </c>
      <c r="G709" t="s">
        <v>74</v>
      </c>
      <c r="H709" t="s">
        <v>74</v>
      </c>
      <c r="I709" t="s">
        <v>74</v>
      </c>
    </row>
    <row r="710" spans="1:9" x14ac:dyDescent="0.25">
      <c r="A710" t="s">
        <v>387</v>
      </c>
      <c r="B710">
        <v>2018</v>
      </c>
      <c r="C710" t="s">
        <v>388</v>
      </c>
      <c r="D710" t="s">
        <v>354</v>
      </c>
      <c r="E710">
        <v>121</v>
      </c>
      <c r="F710">
        <v>107</v>
      </c>
      <c r="G710" t="s">
        <v>74</v>
      </c>
      <c r="H710" t="s">
        <v>74</v>
      </c>
      <c r="I710" t="s">
        <v>74</v>
      </c>
    </row>
    <row r="711" spans="1:9" x14ac:dyDescent="0.25">
      <c r="A711" t="s">
        <v>467</v>
      </c>
      <c r="B711">
        <v>2019</v>
      </c>
      <c r="C711" t="s">
        <v>388</v>
      </c>
      <c r="D711" t="s">
        <v>354</v>
      </c>
      <c r="E711">
        <v>115</v>
      </c>
      <c r="F711">
        <v>111</v>
      </c>
      <c r="G711" t="s">
        <v>74</v>
      </c>
      <c r="H711" t="s">
        <v>74</v>
      </c>
      <c r="I711" t="s">
        <v>74</v>
      </c>
    </row>
    <row r="712" spans="1:9" x14ac:dyDescent="0.25">
      <c r="A712" t="s">
        <v>539</v>
      </c>
      <c r="B712">
        <v>2020</v>
      </c>
      <c r="C712" t="s">
        <v>388</v>
      </c>
      <c r="D712" t="s">
        <v>354</v>
      </c>
      <c r="E712">
        <v>145</v>
      </c>
      <c r="F712">
        <v>135</v>
      </c>
      <c r="G712" t="s">
        <v>6791</v>
      </c>
      <c r="H712" t="s">
        <v>6791</v>
      </c>
      <c r="I712" t="s">
        <v>74</v>
      </c>
    </row>
    <row r="713" spans="1:9" x14ac:dyDescent="0.25">
      <c r="A713" t="s">
        <v>611</v>
      </c>
      <c r="B713">
        <v>2021</v>
      </c>
      <c r="C713" t="s">
        <v>388</v>
      </c>
      <c r="D713" t="s">
        <v>354</v>
      </c>
      <c r="E713">
        <v>194</v>
      </c>
      <c r="F713" t="s">
        <v>74</v>
      </c>
      <c r="G713" t="s">
        <v>6791</v>
      </c>
      <c r="H713" t="s">
        <v>6791</v>
      </c>
      <c r="I713" t="s">
        <v>74</v>
      </c>
    </row>
    <row r="714" spans="1:9" x14ac:dyDescent="0.25">
      <c r="A714" t="s">
        <v>683</v>
      </c>
      <c r="B714">
        <v>2022</v>
      </c>
      <c r="C714" t="s">
        <v>388</v>
      </c>
      <c r="D714" t="s">
        <v>354</v>
      </c>
      <c r="E714">
        <v>189</v>
      </c>
      <c r="F714">
        <v>181</v>
      </c>
      <c r="G714" t="s">
        <v>74</v>
      </c>
      <c r="H714" t="s">
        <v>74</v>
      </c>
      <c r="I714" t="s">
        <v>74</v>
      </c>
    </row>
    <row r="715" spans="1:9" x14ac:dyDescent="0.25">
      <c r="A715" t="s">
        <v>755</v>
      </c>
      <c r="B715">
        <v>2023</v>
      </c>
      <c r="C715" t="s">
        <v>388</v>
      </c>
      <c r="D715" t="s">
        <v>354</v>
      </c>
      <c r="E715">
        <v>166</v>
      </c>
      <c r="F715">
        <v>164</v>
      </c>
      <c r="G715" t="s">
        <v>74</v>
      </c>
      <c r="H715" t="s">
        <v>74</v>
      </c>
      <c r="I715" t="s">
        <v>74</v>
      </c>
    </row>
    <row r="716" spans="1:9" x14ac:dyDescent="0.25">
      <c r="A716" t="s">
        <v>7252</v>
      </c>
      <c r="B716">
        <v>2015</v>
      </c>
      <c r="C716" t="s">
        <v>388</v>
      </c>
      <c r="D716" t="s">
        <v>325</v>
      </c>
      <c r="E716" t="s">
        <v>74</v>
      </c>
      <c r="F716" t="s">
        <v>74</v>
      </c>
      <c r="G716" t="s">
        <v>6791</v>
      </c>
      <c r="H716" t="s">
        <v>6791</v>
      </c>
      <c r="I716" t="s">
        <v>74</v>
      </c>
    </row>
    <row r="717" spans="1:9" x14ac:dyDescent="0.25">
      <c r="A717" t="s">
        <v>7253</v>
      </c>
      <c r="B717">
        <v>2016</v>
      </c>
      <c r="C717" t="s">
        <v>388</v>
      </c>
      <c r="D717" t="s">
        <v>325</v>
      </c>
      <c r="E717" t="s">
        <v>74</v>
      </c>
      <c r="F717" t="s">
        <v>74</v>
      </c>
      <c r="G717" t="s">
        <v>6791</v>
      </c>
      <c r="H717" t="s">
        <v>6791</v>
      </c>
      <c r="I717" t="s">
        <v>74</v>
      </c>
    </row>
    <row r="718" spans="1:9" x14ac:dyDescent="0.25">
      <c r="A718" t="s">
        <v>7254</v>
      </c>
      <c r="B718">
        <v>2017</v>
      </c>
      <c r="C718" t="s">
        <v>388</v>
      </c>
      <c r="D718" t="s">
        <v>325</v>
      </c>
      <c r="E718" t="s">
        <v>74</v>
      </c>
      <c r="F718" t="s">
        <v>74</v>
      </c>
      <c r="G718" t="s">
        <v>6791</v>
      </c>
      <c r="H718" t="s">
        <v>6791</v>
      </c>
      <c r="I718" t="s">
        <v>74</v>
      </c>
    </row>
    <row r="719" spans="1:9" x14ac:dyDescent="0.25">
      <c r="A719" t="s">
        <v>7255</v>
      </c>
      <c r="B719">
        <v>2018</v>
      </c>
      <c r="C719" t="s">
        <v>388</v>
      </c>
      <c r="D719" t="s">
        <v>325</v>
      </c>
      <c r="E719" t="s">
        <v>74</v>
      </c>
      <c r="F719" t="s">
        <v>74</v>
      </c>
      <c r="G719" t="s">
        <v>74</v>
      </c>
      <c r="H719" t="s">
        <v>74</v>
      </c>
      <c r="I719" t="s">
        <v>74</v>
      </c>
    </row>
    <row r="720" spans="1:9" x14ac:dyDescent="0.25">
      <c r="A720" t="s">
        <v>7256</v>
      </c>
      <c r="B720">
        <v>2019</v>
      </c>
      <c r="C720" t="s">
        <v>388</v>
      </c>
      <c r="D720" t="s">
        <v>325</v>
      </c>
      <c r="E720" t="s">
        <v>74</v>
      </c>
      <c r="F720" t="s">
        <v>74</v>
      </c>
      <c r="G720" t="s">
        <v>74</v>
      </c>
      <c r="H720" t="s">
        <v>74</v>
      </c>
      <c r="I720" t="s">
        <v>74</v>
      </c>
    </row>
    <row r="721" spans="1:9" x14ac:dyDescent="0.25">
      <c r="A721" t="s">
        <v>7257</v>
      </c>
      <c r="B721">
        <v>2020</v>
      </c>
      <c r="C721" t="s">
        <v>388</v>
      </c>
      <c r="D721" t="s">
        <v>325</v>
      </c>
      <c r="E721" t="s">
        <v>74</v>
      </c>
      <c r="F721" t="s">
        <v>74</v>
      </c>
      <c r="G721">
        <v>30</v>
      </c>
      <c r="H721">
        <v>0.26300000000000001</v>
      </c>
      <c r="I721" t="s">
        <v>74</v>
      </c>
    </row>
    <row r="722" spans="1:9" x14ac:dyDescent="0.25">
      <c r="A722" t="s">
        <v>7258</v>
      </c>
      <c r="B722">
        <v>2021</v>
      </c>
      <c r="C722" t="s">
        <v>388</v>
      </c>
      <c r="D722" t="s">
        <v>325</v>
      </c>
      <c r="E722" t="s">
        <v>74</v>
      </c>
      <c r="F722" t="s">
        <v>74</v>
      </c>
      <c r="G722" t="s">
        <v>74</v>
      </c>
      <c r="H722" t="s">
        <v>74</v>
      </c>
      <c r="I722" t="s">
        <v>74</v>
      </c>
    </row>
    <row r="723" spans="1:9" x14ac:dyDescent="0.25">
      <c r="A723" t="s">
        <v>7259</v>
      </c>
      <c r="B723">
        <v>2022</v>
      </c>
      <c r="C723" t="s">
        <v>388</v>
      </c>
      <c r="D723" t="s">
        <v>325</v>
      </c>
      <c r="E723" t="s">
        <v>74</v>
      </c>
      <c r="F723" t="s">
        <v>74</v>
      </c>
      <c r="G723" t="s">
        <v>74</v>
      </c>
      <c r="H723" t="s">
        <v>74</v>
      </c>
      <c r="I723" t="s">
        <v>74</v>
      </c>
    </row>
    <row r="724" spans="1:9" x14ac:dyDescent="0.25">
      <c r="A724" t="s">
        <v>7260</v>
      </c>
      <c r="B724">
        <v>2023</v>
      </c>
      <c r="C724" t="s">
        <v>388</v>
      </c>
      <c r="D724" t="s">
        <v>325</v>
      </c>
      <c r="E724" t="s">
        <v>74</v>
      </c>
      <c r="F724" t="s">
        <v>74</v>
      </c>
      <c r="G724" t="s">
        <v>74</v>
      </c>
      <c r="H724" t="s">
        <v>74</v>
      </c>
      <c r="I724" t="s">
        <v>74</v>
      </c>
    </row>
    <row r="725" spans="1:9" x14ac:dyDescent="0.25">
      <c r="A725" t="s">
        <v>7261</v>
      </c>
      <c r="B725">
        <v>2015</v>
      </c>
      <c r="C725" t="s">
        <v>388</v>
      </c>
      <c r="D725" t="s">
        <v>6782</v>
      </c>
      <c r="E725" t="s">
        <v>74</v>
      </c>
      <c r="F725" t="s">
        <v>74</v>
      </c>
      <c r="G725" t="s">
        <v>74</v>
      </c>
      <c r="H725" t="s">
        <v>74</v>
      </c>
      <c r="I725" t="s">
        <v>74</v>
      </c>
    </row>
    <row r="726" spans="1:9" x14ac:dyDescent="0.25">
      <c r="A726" t="s">
        <v>7262</v>
      </c>
      <c r="B726">
        <v>2016</v>
      </c>
      <c r="C726" t="s">
        <v>388</v>
      </c>
      <c r="D726" t="s">
        <v>6782</v>
      </c>
      <c r="E726" t="s">
        <v>74</v>
      </c>
      <c r="F726" t="s">
        <v>74</v>
      </c>
      <c r="G726" t="s">
        <v>74</v>
      </c>
      <c r="H726" t="s">
        <v>74</v>
      </c>
      <c r="I726" t="s">
        <v>74</v>
      </c>
    </row>
    <row r="727" spans="1:9" x14ac:dyDescent="0.25">
      <c r="A727" t="s">
        <v>7263</v>
      </c>
      <c r="B727">
        <v>2017</v>
      </c>
      <c r="C727" t="s">
        <v>388</v>
      </c>
      <c r="D727" t="s">
        <v>6782</v>
      </c>
      <c r="E727" t="s">
        <v>74</v>
      </c>
      <c r="F727" t="s">
        <v>74</v>
      </c>
      <c r="G727" t="s">
        <v>74</v>
      </c>
      <c r="H727" t="s">
        <v>74</v>
      </c>
      <c r="I727" t="s">
        <v>74</v>
      </c>
    </row>
    <row r="728" spans="1:9" x14ac:dyDescent="0.25">
      <c r="A728" t="s">
        <v>7264</v>
      </c>
      <c r="B728">
        <v>2018</v>
      </c>
      <c r="C728" t="s">
        <v>388</v>
      </c>
      <c r="D728" t="s">
        <v>6782</v>
      </c>
      <c r="E728" t="s">
        <v>74</v>
      </c>
      <c r="F728" t="s">
        <v>74</v>
      </c>
      <c r="G728" t="s">
        <v>74</v>
      </c>
      <c r="H728" t="s">
        <v>74</v>
      </c>
      <c r="I728" t="s">
        <v>74</v>
      </c>
    </row>
    <row r="729" spans="1:9" x14ac:dyDescent="0.25">
      <c r="A729" t="s">
        <v>7265</v>
      </c>
      <c r="B729">
        <v>2019</v>
      </c>
      <c r="C729" t="s">
        <v>388</v>
      </c>
      <c r="D729" t="s">
        <v>6782</v>
      </c>
      <c r="E729" t="s">
        <v>74</v>
      </c>
      <c r="F729" t="s">
        <v>74</v>
      </c>
      <c r="G729" t="s">
        <v>74</v>
      </c>
      <c r="H729" t="s">
        <v>74</v>
      </c>
      <c r="I729" t="s">
        <v>74</v>
      </c>
    </row>
    <row r="730" spans="1:9" x14ac:dyDescent="0.25">
      <c r="A730" t="s">
        <v>7266</v>
      </c>
      <c r="B730">
        <v>2020</v>
      </c>
      <c r="C730" t="s">
        <v>388</v>
      </c>
      <c r="D730" t="s">
        <v>6782</v>
      </c>
      <c r="E730" t="s">
        <v>74</v>
      </c>
      <c r="F730" t="s">
        <v>74</v>
      </c>
      <c r="G730">
        <v>10</v>
      </c>
      <c r="H730">
        <v>0.09</v>
      </c>
      <c r="I730" t="s">
        <v>74</v>
      </c>
    </row>
    <row r="731" spans="1:9" x14ac:dyDescent="0.25">
      <c r="A731" t="s">
        <v>7267</v>
      </c>
      <c r="B731">
        <v>2021</v>
      </c>
      <c r="C731" t="s">
        <v>388</v>
      </c>
      <c r="D731" t="s">
        <v>6782</v>
      </c>
      <c r="E731" t="s">
        <v>74</v>
      </c>
      <c r="F731" t="s">
        <v>74</v>
      </c>
      <c r="G731" t="s">
        <v>74</v>
      </c>
      <c r="H731" t="s">
        <v>74</v>
      </c>
      <c r="I731" t="s">
        <v>74</v>
      </c>
    </row>
    <row r="732" spans="1:9" x14ac:dyDescent="0.25">
      <c r="A732" t="s">
        <v>7268</v>
      </c>
      <c r="B732">
        <v>2022</v>
      </c>
      <c r="C732" t="s">
        <v>388</v>
      </c>
      <c r="D732" t="s">
        <v>6782</v>
      </c>
      <c r="E732" t="s">
        <v>74</v>
      </c>
      <c r="F732" t="s">
        <v>74</v>
      </c>
      <c r="G732" t="s">
        <v>74</v>
      </c>
      <c r="H732" t="s">
        <v>74</v>
      </c>
      <c r="I732" t="s">
        <v>74</v>
      </c>
    </row>
    <row r="733" spans="1:9" x14ac:dyDescent="0.25">
      <c r="A733" t="s">
        <v>7269</v>
      </c>
      <c r="B733">
        <v>2023</v>
      </c>
      <c r="C733" t="s">
        <v>388</v>
      </c>
      <c r="D733" t="s">
        <v>6782</v>
      </c>
      <c r="E733" t="s">
        <v>74</v>
      </c>
      <c r="F733" t="s">
        <v>74</v>
      </c>
      <c r="G733" t="s">
        <v>6791</v>
      </c>
      <c r="H733" t="s">
        <v>6791</v>
      </c>
      <c r="I733" t="s">
        <v>74</v>
      </c>
    </row>
    <row r="734" spans="1:9" x14ac:dyDescent="0.25">
      <c r="A734" t="s">
        <v>7270</v>
      </c>
      <c r="B734">
        <v>2018</v>
      </c>
      <c r="C734" t="s">
        <v>388</v>
      </c>
      <c r="D734" t="s">
        <v>356</v>
      </c>
      <c r="E734" t="s">
        <v>74</v>
      </c>
      <c r="F734" t="s">
        <v>74</v>
      </c>
      <c r="G734" t="s">
        <v>74</v>
      </c>
      <c r="H734" t="s">
        <v>74</v>
      </c>
      <c r="I734" t="s">
        <v>74</v>
      </c>
    </row>
    <row r="735" spans="1:9" x14ac:dyDescent="0.25">
      <c r="A735" t="s">
        <v>7271</v>
      </c>
      <c r="B735">
        <v>2020</v>
      </c>
      <c r="C735" t="s">
        <v>388</v>
      </c>
      <c r="D735" t="s">
        <v>356</v>
      </c>
      <c r="E735" t="s">
        <v>74</v>
      </c>
      <c r="F735" t="s">
        <v>74</v>
      </c>
      <c r="G735" t="s">
        <v>74</v>
      </c>
      <c r="H735" t="s">
        <v>74</v>
      </c>
      <c r="I735" t="s">
        <v>74</v>
      </c>
    </row>
    <row r="736" spans="1:9" x14ac:dyDescent="0.25">
      <c r="A736" t="s">
        <v>7272</v>
      </c>
      <c r="B736">
        <v>2022</v>
      </c>
      <c r="C736" t="s">
        <v>388</v>
      </c>
      <c r="D736" t="s">
        <v>356</v>
      </c>
      <c r="E736" t="s">
        <v>74</v>
      </c>
      <c r="F736" t="s">
        <v>74</v>
      </c>
      <c r="G736" t="s">
        <v>74</v>
      </c>
      <c r="H736" t="s">
        <v>74</v>
      </c>
      <c r="I736" t="s">
        <v>74</v>
      </c>
    </row>
    <row r="737" spans="1:9" x14ac:dyDescent="0.25">
      <c r="A737" t="s">
        <v>7273</v>
      </c>
      <c r="B737">
        <v>2023</v>
      </c>
      <c r="C737" t="s">
        <v>388</v>
      </c>
      <c r="D737" t="s">
        <v>356</v>
      </c>
      <c r="E737" t="s">
        <v>74</v>
      </c>
      <c r="F737" t="s">
        <v>74</v>
      </c>
      <c r="G737" t="s">
        <v>74</v>
      </c>
      <c r="H737" t="s">
        <v>74</v>
      </c>
      <c r="I737" t="s">
        <v>74</v>
      </c>
    </row>
    <row r="738" spans="1:9" x14ac:dyDescent="0.25">
      <c r="A738" t="s">
        <v>7274</v>
      </c>
      <c r="B738">
        <v>2018</v>
      </c>
      <c r="C738" t="s">
        <v>388</v>
      </c>
      <c r="D738" t="s">
        <v>6793</v>
      </c>
      <c r="E738" t="s">
        <v>74</v>
      </c>
      <c r="F738" t="s">
        <v>74</v>
      </c>
      <c r="G738" t="s">
        <v>74</v>
      </c>
      <c r="H738" t="s">
        <v>74</v>
      </c>
      <c r="I738" t="s">
        <v>74</v>
      </c>
    </row>
    <row r="739" spans="1:9" x14ac:dyDescent="0.25">
      <c r="A739" t="s">
        <v>7275</v>
      </c>
      <c r="B739">
        <v>2022</v>
      </c>
      <c r="C739" t="s">
        <v>388</v>
      </c>
      <c r="D739" t="s">
        <v>6793</v>
      </c>
      <c r="E739" t="s">
        <v>74</v>
      </c>
      <c r="F739" t="s">
        <v>74</v>
      </c>
      <c r="G739" t="s">
        <v>74</v>
      </c>
      <c r="H739" t="s">
        <v>74</v>
      </c>
      <c r="I739" t="s">
        <v>74</v>
      </c>
    </row>
    <row r="740" spans="1:9" x14ac:dyDescent="0.25">
      <c r="A740" t="s">
        <v>7276</v>
      </c>
      <c r="B740">
        <v>2023</v>
      </c>
      <c r="C740" t="s">
        <v>388</v>
      </c>
      <c r="D740" t="s">
        <v>6793</v>
      </c>
      <c r="E740" t="s">
        <v>74</v>
      </c>
      <c r="F740" t="s">
        <v>74</v>
      </c>
      <c r="G740" t="s">
        <v>74</v>
      </c>
      <c r="H740" t="s">
        <v>74</v>
      </c>
      <c r="I740" t="s">
        <v>74</v>
      </c>
    </row>
    <row r="741" spans="1:9" x14ac:dyDescent="0.25">
      <c r="A741" t="s">
        <v>389</v>
      </c>
      <c r="B741">
        <v>2018</v>
      </c>
      <c r="C741" t="s">
        <v>388</v>
      </c>
      <c r="D741" t="s">
        <v>95</v>
      </c>
      <c r="E741">
        <v>17</v>
      </c>
      <c r="F741">
        <v>17</v>
      </c>
      <c r="G741" t="s">
        <v>74</v>
      </c>
      <c r="H741" t="s">
        <v>74</v>
      </c>
      <c r="I741" t="s">
        <v>74</v>
      </c>
    </row>
    <row r="742" spans="1:9" x14ac:dyDescent="0.25">
      <c r="A742" t="s">
        <v>468</v>
      </c>
      <c r="B742">
        <v>2019</v>
      </c>
      <c r="C742" t="s">
        <v>388</v>
      </c>
      <c r="D742" t="s">
        <v>95</v>
      </c>
      <c r="E742">
        <v>19</v>
      </c>
      <c r="F742">
        <v>19</v>
      </c>
      <c r="G742" t="s">
        <v>74</v>
      </c>
      <c r="H742" t="s">
        <v>74</v>
      </c>
      <c r="I742" t="s">
        <v>74</v>
      </c>
    </row>
    <row r="743" spans="1:9" x14ac:dyDescent="0.25">
      <c r="A743" t="s">
        <v>540</v>
      </c>
      <c r="B743">
        <v>2020</v>
      </c>
      <c r="C743" t="s">
        <v>388</v>
      </c>
      <c r="D743" t="s">
        <v>95</v>
      </c>
      <c r="E743">
        <v>26</v>
      </c>
      <c r="F743">
        <v>25</v>
      </c>
      <c r="G743" t="s">
        <v>6791</v>
      </c>
      <c r="H743" t="s">
        <v>6791</v>
      </c>
      <c r="I743" t="s">
        <v>74</v>
      </c>
    </row>
    <row r="744" spans="1:9" x14ac:dyDescent="0.25">
      <c r="A744" t="s">
        <v>612</v>
      </c>
      <c r="B744">
        <v>2021</v>
      </c>
      <c r="C744" t="s">
        <v>388</v>
      </c>
      <c r="D744" t="s">
        <v>95</v>
      </c>
      <c r="E744">
        <v>22</v>
      </c>
      <c r="F744">
        <v>21</v>
      </c>
      <c r="G744" t="s">
        <v>6791</v>
      </c>
      <c r="H744" t="s">
        <v>6791</v>
      </c>
      <c r="I744" t="s">
        <v>74</v>
      </c>
    </row>
    <row r="745" spans="1:9" x14ac:dyDescent="0.25">
      <c r="A745" t="s">
        <v>684</v>
      </c>
      <c r="B745">
        <v>2022</v>
      </c>
      <c r="C745" t="s">
        <v>388</v>
      </c>
      <c r="D745" t="s">
        <v>95</v>
      </c>
      <c r="E745">
        <v>20</v>
      </c>
      <c r="F745">
        <v>19</v>
      </c>
      <c r="G745" t="s">
        <v>6791</v>
      </c>
      <c r="H745" t="s">
        <v>6791</v>
      </c>
      <c r="I745" t="s">
        <v>74</v>
      </c>
    </row>
    <row r="746" spans="1:9" x14ac:dyDescent="0.25">
      <c r="A746" t="s">
        <v>756</v>
      </c>
      <c r="B746">
        <v>2023</v>
      </c>
      <c r="C746" t="s">
        <v>388</v>
      </c>
      <c r="D746" t="s">
        <v>95</v>
      </c>
      <c r="E746">
        <v>20</v>
      </c>
      <c r="F746" t="s">
        <v>74</v>
      </c>
      <c r="G746" t="s">
        <v>74</v>
      </c>
      <c r="H746" t="s">
        <v>74</v>
      </c>
      <c r="I746" t="s">
        <v>74</v>
      </c>
    </row>
    <row r="747" spans="1:9" x14ac:dyDescent="0.25">
      <c r="A747" t="s">
        <v>7277</v>
      </c>
      <c r="B747">
        <v>2015</v>
      </c>
      <c r="C747" t="s">
        <v>388</v>
      </c>
      <c r="D747" t="s">
        <v>328</v>
      </c>
      <c r="E747" t="s">
        <v>74</v>
      </c>
      <c r="F747" t="s">
        <v>74</v>
      </c>
      <c r="G747" t="s">
        <v>6791</v>
      </c>
      <c r="H747" t="s">
        <v>6791</v>
      </c>
      <c r="I747" t="s">
        <v>74</v>
      </c>
    </row>
    <row r="748" spans="1:9" x14ac:dyDescent="0.25">
      <c r="A748" t="s">
        <v>7278</v>
      </c>
      <c r="B748">
        <v>2016</v>
      </c>
      <c r="C748" t="s">
        <v>388</v>
      </c>
      <c r="D748" t="s">
        <v>328</v>
      </c>
      <c r="E748" t="s">
        <v>74</v>
      </c>
      <c r="F748" t="s">
        <v>74</v>
      </c>
      <c r="G748" t="s">
        <v>6791</v>
      </c>
      <c r="H748" t="s">
        <v>6791</v>
      </c>
      <c r="I748" t="s">
        <v>74</v>
      </c>
    </row>
    <row r="749" spans="1:9" x14ac:dyDescent="0.25">
      <c r="A749" t="s">
        <v>7279</v>
      </c>
      <c r="B749">
        <v>2017</v>
      </c>
      <c r="C749" t="s">
        <v>388</v>
      </c>
      <c r="D749" t="s">
        <v>328</v>
      </c>
      <c r="E749" t="s">
        <v>74</v>
      </c>
      <c r="F749" t="s">
        <v>74</v>
      </c>
      <c r="G749" t="s">
        <v>6791</v>
      </c>
      <c r="H749" t="s">
        <v>6791</v>
      </c>
      <c r="I749" t="s">
        <v>74</v>
      </c>
    </row>
    <row r="750" spans="1:9" x14ac:dyDescent="0.25">
      <c r="A750" t="s">
        <v>7280</v>
      </c>
      <c r="B750">
        <v>2018</v>
      </c>
      <c r="C750" t="s">
        <v>388</v>
      </c>
      <c r="D750" t="s">
        <v>328</v>
      </c>
      <c r="E750" t="s">
        <v>74</v>
      </c>
      <c r="F750" t="s">
        <v>74</v>
      </c>
      <c r="G750" t="s">
        <v>74</v>
      </c>
      <c r="H750" t="s">
        <v>74</v>
      </c>
      <c r="I750" t="s">
        <v>74</v>
      </c>
    </row>
    <row r="751" spans="1:9" x14ac:dyDescent="0.25">
      <c r="A751" t="s">
        <v>7281</v>
      </c>
      <c r="B751">
        <v>2019</v>
      </c>
      <c r="C751" t="s">
        <v>388</v>
      </c>
      <c r="D751" t="s">
        <v>328</v>
      </c>
      <c r="E751" t="s">
        <v>74</v>
      </c>
      <c r="F751" t="s">
        <v>74</v>
      </c>
      <c r="G751" t="s">
        <v>74</v>
      </c>
      <c r="H751" t="s">
        <v>74</v>
      </c>
      <c r="I751" t="s">
        <v>74</v>
      </c>
    </row>
    <row r="752" spans="1:9" x14ac:dyDescent="0.25">
      <c r="A752" t="s">
        <v>7282</v>
      </c>
      <c r="B752">
        <v>2020</v>
      </c>
      <c r="C752" t="s">
        <v>388</v>
      </c>
      <c r="D752" t="s">
        <v>328</v>
      </c>
      <c r="E752" t="s">
        <v>74</v>
      </c>
      <c r="F752" t="s">
        <v>74</v>
      </c>
      <c r="G752" t="s">
        <v>6791</v>
      </c>
      <c r="H752" t="s">
        <v>6791</v>
      </c>
      <c r="I752" t="s">
        <v>74</v>
      </c>
    </row>
    <row r="753" spans="1:9" x14ac:dyDescent="0.25">
      <c r="A753" t="s">
        <v>7283</v>
      </c>
      <c r="B753">
        <v>2021</v>
      </c>
      <c r="C753" t="s">
        <v>388</v>
      </c>
      <c r="D753" t="s">
        <v>328</v>
      </c>
      <c r="E753" t="s">
        <v>74</v>
      </c>
      <c r="F753" t="s">
        <v>74</v>
      </c>
      <c r="G753" t="s">
        <v>74</v>
      </c>
      <c r="H753" t="s">
        <v>74</v>
      </c>
      <c r="I753" t="s">
        <v>74</v>
      </c>
    </row>
    <row r="754" spans="1:9" x14ac:dyDescent="0.25">
      <c r="A754" t="s">
        <v>7284</v>
      </c>
      <c r="B754">
        <v>2022</v>
      </c>
      <c r="C754" t="s">
        <v>388</v>
      </c>
      <c r="D754" t="s">
        <v>328</v>
      </c>
      <c r="E754" t="s">
        <v>74</v>
      </c>
      <c r="F754" t="s">
        <v>74</v>
      </c>
      <c r="G754" t="s">
        <v>74</v>
      </c>
      <c r="H754" t="s">
        <v>74</v>
      </c>
      <c r="I754" t="s">
        <v>74</v>
      </c>
    </row>
    <row r="755" spans="1:9" x14ac:dyDescent="0.25">
      <c r="A755" t="s">
        <v>7285</v>
      </c>
      <c r="B755">
        <v>2023</v>
      </c>
      <c r="C755" t="s">
        <v>388</v>
      </c>
      <c r="D755" t="s">
        <v>328</v>
      </c>
      <c r="E755" t="s">
        <v>74</v>
      </c>
      <c r="F755" t="s">
        <v>74</v>
      </c>
      <c r="G755" t="s">
        <v>74</v>
      </c>
      <c r="H755" t="s">
        <v>74</v>
      </c>
      <c r="I755" t="s">
        <v>74</v>
      </c>
    </row>
    <row r="756" spans="1:9" x14ac:dyDescent="0.25">
      <c r="A756" t="s">
        <v>6510</v>
      </c>
      <c r="B756">
        <v>2019</v>
      </c>
      <c r="C756" t="s">
        <v>388</v>
      </c>
      <c r="D756" t="s">
        <v>98</v>
      </c>
      <c r="E756">
        <v>44</v>
      </c>
      <c r="F756">
        <v>44</v>
      </c>
      <c r="G756" t="s">
        <v>74</v>
      </c>
      <c r="H756" t="s">
        <v>74</v>
      </c>
      <c r="I756" t="s">
        <v>74</v>
      </c>
    </row>
    <row r="757" spans="1:9" x14ac:dyDescent="0.25">
      <c r="A757" t="s">
        <v>6622</v>
      </c>
      <c r="B757">
        <v>2021</v>
      </c>
      <c r="C757" t="s">
        <v>388</v>
      </c>
      <c r="D757" t="s">
        <v>98</v>
      </c>
      <c r="E757">
        <v>48</v>
      </c>
      <c r="F757">
        <v>46</v>
      </c>
      <c r="G757" t="s">
        <v>74</v>
      </c>
      <c r="H757" t="s">
        <v>74</v>
      </c>
      <c r="I757" t="s">
        <v>74</v>
      </c>
    </row>
    <row r="758" spans="1:9" x14ac:dyDescent="0.25">
      <c r="A758" t="s">
        <v>6678</v>
      </c>
      <c r="B758">
        <v>2022</v>
      </c>
      <c r="C758" t="s">
        <v>388</v>
      </c>
      <c r="D758" t="s">
        <v>98</v>
      </c>
      <c r="E758">
        <v>52</v>
      </c>
      <c r="F758">
        <v>45</v>
      </c>
      <c r="G758" t="s">
        <v>74</v>
      </c>
      <c r="H758" t="s">
        <v>74</v>
      </c>
      <c r="I758" t="s">
        <v>74</v>
      </c>
    </row>
    <row r="759" spans="1:9" x14ac:dyDescent="0.25">
      <c r="A759" t="s">
        <v>6734</v>
      </c>
      <c r="B759">
        <v>2023</v>
      </c>
      <c r="C759" t="s">
        <v>388</v>
      </c>
      <c r="D759" t="s">
        <v>98</v>
      </c>
      <c r="E759">
        <v>48</v>
      </c>
      <c r="F759">
        <v>44</v>
      </c>
      <c r="G759" t="s">
        <v>74</v>
      </c>
      <c r="H759" t="s">
        <v>74</v>
      </c>
      <c r="I759" t="s">
        <v>74</v>
      </c>
    </row>
    <row r="760" spans="1:9" x14ac:dyDescent="0.25">
      <c r="A760" t="s">
        <v>7286</v>
      </c>
      <c r="B760">
        <v>2015</v>
      </c>
      <c r="C760" t="s">
        <v>388</v>
      </c>
      <c r="D760" t="s">
        <v>6812</v>
      </c>
      <c r="E760" t="s">
        <v>74</v>
      </c>
      <c r="F760" t="s">
        <v>74</v>
      </c>
      <c r="G760" t="s">
        <v>74</v>
      </c>
      <c r="H760" t="s">
        <v>74</v>
      </c>
      <c r="I760" t="s">
        <v>74</v>
      </c>
    </row>
    <row r="761" spans="1:9" x14ac:dyDescent="0.25">
      <c r="A761" t="s">
        <v>7287</v>
      </c>
      <c r="B761">
        <v>2018</v>
      </c>
      <c r="C761" t="s">
        <v>388</v>
      </c>
      <c r="D761" t="s">
        <v>6812</v>
      </c>
      <c r="E761" t="s">
        <v>74</v>
      </c>
      <c r="F761" t="s">
        <v>74</v>
      </c>
      <c r="G761" t="s">
        <v>74</v>
      </c>
      <c r="H761" t="s">
        <v>74</v>
      </c>
      <c r="I761" t="s">
        <v>74</v>
      </c>
    </row>
    <row r="762" spans="1:9" x14ac:dyDescent="0.25">
      <c r="A762" t="s">
        <v>7288</v>
      </c>
      <c r="B762">
        <v>2019</v>
      </c>
      <c r="C762" t="s">
        <v>388</v>
      </c>
      <c r="D762" t="s">
        <v>6812</v>
      </c>
      <c r="E762" t="s">
        <v>74</v>
      </c>
      <c r="F762" t="s">
        <v>74</v>
      </c>
      <c r="G762" t="s">
        <v>74</v>
      </c>
      <c r="H762" t="s">
        <v>74</v>
      </c>
      <c r="I762" t="s">
        <v>74</v>
      </c>
    </row>
    <row r="763" spans="1:9" x14ac:dyDescent="0.25">
      <c r="A763" t="s">
        <v>7289</v>
      </c>
      <c r="B763">
        <v>2022</v>
      </c>
      <c r="C763" t="s">
        <v>388</v>
      </c>
      <c r="D763" t="s">
        <v>6812</v>
      </c>
      <c r="E763" t="s">
        <v>74</v>
      </c>
      <c r="F763" t="s">
        <v>74</v>
      </c>
      <c r="G763" t="s">
        <v>74</v>
      </c>
      <c r="H763" t="s">
        <v>74</v>
      </c>
      <c r="I763" t="s">
        <v>74</v>
      </c>
    </row>
    <row r="764" spans="1:9" x14ac:dyDescent="0.25">
      <c r="A764" t="s">
        <v>7290</v>
      </c>
      <c r="B764">
        <v>2023</v>
      </c>
      <c r="C764" t="s">
        <v>388</v>
      </c>
      <c r="D764" t="s">
        <v>6812</v>
      </c>
      <c r="E764" t="s">
        <v>74</v>
      </c>
      <c r="F764" t="s">
        <v>74</v>
      </c>
      <c r="G764" t="s">
        <v>74</v>
      </c>
      <c r="H764" t="s">
        <v>74</v>
      </c>
      <c r="I764" t="s">
        <v>74</v>
      </c>
    </row>
    <row r="765" spans="1:9" x14ac:dyDescent="0.25">
      <c r="A765" t="s">
        <v>7291</v>
      </c>
      <c r="B765">
        <v>2015</v>
      </c>
      <c r="C765" t="s">
        <v>388</v>
      </c>
      <c r="D765" t="s">
        <v>102</v>
      </c>
      <c r="E765" t="s">
        <v>74</v>
      </c>
      <c r="F765" t="s">
        <v>74</v>
      </c>
      <c r="G765" t="s">
        <v>74</v>
      </c>
      <c r="H765" t="s">
        <v>74</v>
      </c>
      <c r="I765" t="s">
        <v>74</v>
      </c>
    </row>
    <row r="766" spans="1:9" x14ac:dyDescent="0.25">
      <c r="A766" t="s">
        <v>7292</v>
      </c>
      <c r="B766">
        <v>2018</v>
      </c>
      <c r="C766" t="s">
        <v>388</v>
      </c>
      <c r="D766" t="s">
        <v>102</v>
      </c>
      <c r="E766" t="s">
        <v>74</v>
      </c>
      <c r="F766" t="s">
        <v>74</v>
      </c>
      <c r="G766" t="s">
        <v>74</v>
      </c>
      <c r="H766" t="s">
        <v>74</v>
      </c>
      <c r="I766" t="s">
        <v>74</v>
      </c>
    </row>
    <row r="767" spans="1:9" x14ac:dyDescent="0.25">
      <c r="A767" t="s">
        <v>7293</v>
      </c>
      <c r="B767">
        <v>2020</v>
      </c>
      <c r="C767" t="s">
        <v>388</v>
      </c>
      <c r="D767" t="s">
        <v>102</v>
      </c>
      <c r="E767" t="s">
        <v>74</v>
      </c>
      <c r="F767" t="s">
        <v>74</v>
      </c>
      <c r="G767" t="s">
        <v>6791</v>
      </c>
      <c r="H767" t="s">
        <v>6791</v>
      </c>
      <c r="I767" t="s">
        <v>74</v>
      </c>
    </row>
    <row r="768" spans="1:9" x14ac:dyDescent="0.25">
      <c r="A768" t="s">
        <v>7294</v>
      </c>
      <c r="B768">
        <v>2021</v>
      </c>
      <c r="C768" t="s">
        <v>388</v>
      </c>
      <c r="D768" t="s">
        <v>102</v>
      </c>
      <c r="E768" t="s">
        <v>74</v>
      </c>
      <c r="F768" t="s">
        <v>74</v>
      </c>
      <c r="G768" t="s">
        <v>74</v>
      </c>
      <c r="H768" t="s">
        <v>74</v>
      </c>
      <c r="I768" t="s">
        <v>74</v>
      </c>
    </row>
    <row r="769" spans="1:9" x14ac:dyDescent="0.25">
      <c r="A769" t="s">
        <v>7295</v>
      </c>
      <c r="B769">
        <v>2022</v>
      </c>
      <c r="C769" t="s">
        <v>388</v>
      </c>
      <c r="D769" t="s">
        <v>102</v>
      </c>
      <c r="E769" t="s">
        <v>74</v>
      </c>
      <c r="F769" t="s">
        <v>74</v>
      </c>
      <c r="G769" t="s">
        <v>74</v>
      </c>
      <c r="H769" t="s">
        <v>74</v>
      </c>
      <c r="I769" t="s">
        <v>74</v>
      </c>
    </row>
    <row r="770" spans="1:9" x14ac:dyDescent="0.25">
      <c r="A770" t="s">
        <v>7296</v>
      </c>
      <c r="B770">
        <v>2023</v>
      </c>
      <c r="C770" t="s">
        <v>388</v>
      </c>
      <c r="D770" t="s">
        <v>102</v>
      </c>
      <c r="E770" t="s">
        <v>74</v>
      </c>
      <c r="F770" t="s">
        <v>74</v>
      </c>
      <c r="G770" t="s">
        <v>74</v>
      </c>
      <c r="H770" t="s">
        <v>74</v>
      </c>
      <c r="I770" t="s">
        <v>74</v>
      </c>
    </row>
    <row r="771" spans="1:9" x14ac:dyDescent="0.25">
      <c r="A771" t="s">
        <v>7297</v>
      </c>
      <c r="B771">
        <v>2015</v>
      </c>
      <c r="C771" t="s">
        <v>388</v>
      </c>
      <c r="D771" t="s">
        <v>216</v>
      </c>
      <c r="E771" t="s">
        <v>74</v>
      </c>
      <c r="F771" t="s">
        <v>74</v>
      </c>
      <c r="G771" t="s">
        <v>6791</v>
      </c>
      <c r="H771" t="s">
        <v>6791</v>
      </c>
      <c r="I771" t="s">
        <v>74</v>
      </c>
    </row>
    <row r="772" spans="1:9" x14ac:dyDescent="0.25">
      <c r="A772" t="s">
        <v>7298</v>
      </c>
      <c r="B772">
        <v>2016</v>
      </c>
      <c r="C772" t="s">
        <v>388</v>
      </c>
      <c r="D772" t="s">
        <v>216</v>
      </c>
      <c r="E772" t="s">
        <v>74</v>
      </c>
      <c r="F772" t="s">
        <v>74</v>
      </c>
      <c r="G772" t="s">
        <v>6791</v>
      </c>
      <c r="H772" t="s">
        <v>6791</v>
      </c>
      <c r="I772" t="s">
        <v>74</v>
      </c>
    </row>
    <row r="773" spans="1:9" x14ac:dyDescent="0.25">
      <c r="A773" t="s">
        <v>7299</v>
      </c>
      <c r="B773">
        <v>2017</v>
      </c>
      <c r="C773" t="s">
        <v>388</v>
      </c>
      <c r="D773" t="s">
        <v>216</v>
      </c>
      <c r="E773" t="s">
        <v>74</v>
      </c>
      <c r="F773" t="s">
        <v>74</v>
      </c>
      <c r="G773" t="s">
        <v>6791</v>
      </c>
      <c r="H773" t="s">
        <v>6791</v>
      </c>
      <c r="I773" t="s">
        <v>74</v>
      </c>
    </row>
    <row r="774" spans="1:9" x14ac:dyDescent="0.25">
      <c r="A774" t="s">
        <v>7300</v>
      </c>
      <c r="B774">
        <v>2018</v>
      </c>
      <c r="C774" t="s">
        <v>388</v>
      </c>
      <c r="D774" t="s">
        <v>216</v>
      </c>
      <c r="E774" t="s">
        <v>74</v>
      </c>
      <c r="F774" t="s">
        <v>74</v>
      </c>
      <c r="G774" t="s">
        <v>74</v>
      </c>
      <c r="H774" t="s">
        <v>74</v>
      </c>
      <c r="I774" t="s">
        <v>74</v>
      </c>
    </row>
    <row r="775" spans="1:9" x14ac:dyDescent="0.25">
      <c r="A775" t="s">
        <v>7301</v>
      </c>
      <c r="B775">
        <v>2019</v>
      </c>
      <c r="C775" t="s">
        <v>388</v>
      </c>
      <c r="D775" t="s">
        <v>216</v>
      </c>
      <c r="E775" t="s">
        <v>74</v>
      </c>
      <c r="F775" t="s">
        <v>74</v>
      </c>
      <c r="G775" t="s">
        <v>74</v>
      </c>
      <c r="H775" t="s">
        <v>74</v>
      </c>
      <c r="I775" t="s">
        <v>74</v>
      </c>
    </row>
    <row r="776" spans="1:9" x14ac:dyDescent="0.25">
      <c r="A776" t="s">
        <v>7302</v>
      </c>
      <c r="B776">
        <v>2020</v>
      </c>
      <c r="C776" t="s">
        <v>388</v>
      </c>
      <c r="D776" t="s">
        <v>216</v>
      </c>
      <c r="E776" t="s">
        <v>74</v>
      </c>
      <c r="F776" t="s">
        <v>74</v>
      </c>
      <c r="G776" t="s">
        <v>6791</v>
      </c>
      <c r="H776" t="s">
        <v>6791</v>
      </c>
      <c r="I776" t="s">
        <v>74</v>
      </c>
    </row>
    <row r="777" spans="1:9" x14ac:dyDescent="0.25">
      <c r="A777" t="s">
        <v>7303</v>
      </c>
      <c r="B777">
        <v>2021</v>
      </c>
      <c r="C777" t="s">
        <v>388</v>
      </c>
      <c r="D777" t="s">
        <v>216</v>
      </c>
      <c r="E777" t="s">
        <v>74</v>
      </c>
      <c r="F777" t="s">
        <v>74</v>
      </c>
      <c r="G777" t="s">
        <v>74</v>
      </c>
      <c r="H777" t="s">
        <v>74</v>
      </c>
      <c r="I777" t="s">
        <v>74</v>
      </c>
    </row>
    <row r="778" spans="1:9" x14ac:dyDescent="0.25">
      <c r="A778" t="s">
        <v>7304</v>
      </c>
      <c r="B778">
        <v>2022</v>
      </c>
      <c r="C778" t="s">
        <v>388</v>
      </c>
      <c r="D778" t="s">
        <v>216</v>
      </c>
      <c r="E778" t="s">
        <v>74</v>
      </c>
      <c r="F778" t="s">
        <v>74</v>
      </c>
      <c r="G778" t="s">
        <v>74</v>
      </c>
      <c r="H778" t="s">
        <v>74</v>
      </c>
      <c r="I778" t="s">
        <v>74</v>
      </c>
    </row>
    <row r="779" spans="1:9" x14ac:dyDescent="0.25">
      <c r="A779" t="s">
        <v>7305</v>
      </c>
      <c r="B779">
        <v>2023</v>
      </c>
      <c r="C779" t="s">
        <v>388</v>
      </c>
      <c r="D779" t="s">
        <v>216</v>
      </c>
      <c r="E779" t="s">
        <v>74</v>
      </c>
      <c r="F779" t="s">
        <v>74</v>
      </c>
      <c r="G779" t="s">
        <v>74</v>
      </c>
      <c r="H779" t="s">
        <v>74</v>
      </c>
      <c r="I779" t="s">
        <v>74</v>
      </c>
    </row>
    <row r="780" spans="1:9" x14ac:dyDescent="0.25">
      <c r="A780" t="s">
        <v>7306</v>
      </c>
      <c r="B780">
        <v>2015</v>
      </c>
      <c r="C780" t="s">
        <v>388</v>
      </c>
      <c r="D780" t="s">
        <v>6831</v>
      </c>
      <c r="E780" t="s">
        <v>74</v>
      </c>
      <c r="F780" t="s">
        <v>74</v>
      </c>
      <c r="G780" t="s">
        <v>6791</v>
      </c>
      <c r="H780" t="s">
        <v>6791</v>
      </c>
      <c r="I780" t="s">
        <v>74</v>
      </c>
    </row>
    <row r="781" spans="1:9" x14ac:dyDescent="0.25">
      <c r="A781" t="s">
        <v>7307</v>
      </c>
      <c r="B781">
        <v>2016</v>
      </c>
      <c r="C781" t="s">
        <v>388</v>
      </c>
      <c r="D781" t="s">
        <v>6831</v>
      </c>
      <c r="E781" t="s">
        <v>74</v>
      </c>
      <c r="F781" t="s">
        <v>74</v>
      </c>
      <c r="G781" t="s">
        <v>6791</v>
      </c>
      <c r="H781" t="s">
        <v>6791</v>
      </c>
      <c r="I781" t="s">
        <v>74</v>
      </c>
    </row>
    <row r="782" spans="1:9" x14ac:dyDescent="0.25">
      <c r="A782" t="s">
        <v>7308</v>
      </c>
      <c r="B782">
        <v>2017</v>
      </c>
      <c r="C782" t="s">
        <v>388</v>
      </c>
      <c r="D782" t="s">
        <v>6831</v>
      </c>
      <c r="E782" t="s">
        <v>74</v>
      </c>
      <c r="F782" t="s">
        <v>74</v>
      </c>
      <c r="G782" t="s">
        <v>74</v>
      </c>
      <c r="H782" t="s">
        <v>74</v>
      </c>
      <c r="I782" t="s">
        <v>74</v>
      </c>
    </row>
    <row r="783" spans="1:9" x14ac:dyDescent="0.25">
      <c r="A783" t="s">
        <v>7309</v>
      </c>
      <c r="B783">
        <v>2018</v>
      </c>
      <c r="C783" t="s">
        <v>388</v>
      </c>
      <c r="D783" t="s">
        <v>6831</v>
      </c>
      <c r="E783" t="s">
        <v>74</v>
      </c>
      <c r="F783" t="s">
        <v>74</v>
      </c>
      <c r="G783" t="s">
        <v>74</v>
      </c>
      <c r="H783" t="s">
        <v>74</v>
      </c>
      <c r="I783" t="s">
        <v>74</v>
      </c>
    </row>
    <row r="784" spans="1:9" x14ac:dyDescent="0.25">
      <c r="A784" t="s">
        <v>7310</v>
      </c>
      <c r="B784">
        <v>2019</v>
      </c>
      <c r="C784" t="s">
        <v>388</v>
      </c>
      <c r="D784" t="s">
        <v>6831</v>
      </c>
      <c r="E784" t="s">
        <v>74</v>
      </c>
      <c r="F784" t="s">
        <v>74</v>
      </c>
      <c r="G784" t="s">
        <v>74</v>
      </c>
      <c r="H784" t="s">
        <v>74</v>
      </c>
      <c r="I784" t="s">
        <v>74</v>
      </c>
    </row>
    <row r="785" spans="1:9" x14ac:dyDescent="0.25">
      <c r="A785" t="s">
        <v>7311</v>
      </c>
      <c r="B785">
        <v>2020</v>
      </c>
      <c r="C785" t="s">
        <v>388</v>
      </c>
      <c r="D785" t="s">
        <v>6831</v>
      </c>
      <c r="E785" t="s">
        <v>74</v>
      </c>
      <c r="F785" t="s">
        <v>74</v>
      </c>
      <c r="G785" t="s">
        <v>74</v>
      </c>
      <c r="H785" t="s">
        <v>74</v>
      </c>
      <c r="I785" t="s">
        <v>74</v>
      </c>
    </row>
    <row r="786" spans="1:9" x14ac:dyDescent="0.25">
      <c r="A786" t="s">
        <v>7312</v>
      </c>
      <c r="B786">
        <v>2021</v>
      </c>
      <c r="C786" t="s">
        <v>388</v>
      </c>
      <c r="D786" t="s">
        <v>6831</v>
      </c>
      <c r="E786" t="s">
        <v>74</v>
      </c>
      <c r="F786" t="s">
        <v>74</v>
      </c>
      <c r="G786" t="s">
        <v>74</v>
      </c>
      <c r="H786" t="s">
        <v>74</v>
      </c>
      <c r="I786" t="s">
        <v>74</v>
      </c>
    </row>
    <row r="787" spans="1:9" x14ac:dyDescent="0.25">
      <c r="A787" t="s">
        <v>7313</v>
      </c>
      <c r="B787">
        <v>2022</v>
      </c>
      <c r="C787" t="s">
        <v>388</v>
      </c>
      <c r="D787" t="s">
        <v>6831</v>
      </c>
      <c r="E787" t="s">
        <v>74</v>
      </c>
      <c r="F787" t="s">
        <v>74</v>
      </c>
      <c r="G787" t="s">
        <v>74</v>
      </c>
      <c r="H787" t="s">
        <v>74</v>
      </c>
      <c r="I787" t="s">
        <v>74</v>
      </c>
    </row>
    <row r="788" spans="1:9" x14ac:dyDescent="0.25">
      <c r="A788" t="s">
        <v>7314</v>
      </c>
      <c r="B788">
        <v>2023</v>
      </c>
      <c r="C788" t="s">
        <v>388</v>
      </c>
      <c r="D788" t="s">
        <v>6831</v>
      </c>
      <c r="E788" t="s">
        <v>74</v>
      </c>
      <c r="F788" t="s">
        <v>74</v>
      </c>
      <c r="G788" t="s">
        <v>74</v>
      </c>
      <c r="H788" t="s">
        <v>74</v>
      </c>
      <c r="I788" t="s">
        <v>74</v>
      </c>
    </row>
    <row r="789" spans="1:9" x14ac:dyDescent="0.25">
      <c r="A789" t="s">
        <v>7315</v>
      </c>
      <c r="B789">
        <v>2015</v>
      </c>
      <c r="C789" t="s">
        <v>394</v>
      </c>
      <c r="D789" t="s">
        <v>318</v>
      </c>
      <c r="E789" t="s">
        <v>74</v>
      </c>
      <c r="F789" t="s">
        <v>74</v>
      </c>
      <c r="G789">
        <v>1375</v>
      </c>
      <c r="H789" t="s">
        <v>74</v>
      </c>
      <c r="I789" t="s">
        <v>74</v>
      </c>
    </row>
    <row r="790" spans="1:9" x14ac:dyDescent="0.25">
      <c r="A790" t="s">
        <v>7316</v>
      </c>
      <c r="B790">
        <v>2016</v>
      </c>
      <c r="C790" t="s">
        <v>394</v>
      </c>
      <c r="D790" t="s">
        <v>318</v>
      </c>
      <c r="E790" t="s">
        <v>74</v>
      </c>
      <c r="F790" t="s">
        <v>74</v>
      </c>
      <c r="G790" t="s">
        <v>74</v>
      </c>
      <c r="H790" t="s">
        <v>74</v>
      </c>
      <c r="I790" t="s">
        <v>74</v>
      </c>
    </row>
    <row r="791" spans="1:9" x14ac:dyDescent="0.25">
      <c r="A791" t="s">
        <v>7317</v>
      </c>
      <c r="B791">
        <v>2017</v>
      </c>
      <c r="C791" t="s">
        <v>394</v>
      </c>
      <c r="D791" t="s">
        <v>318</v>
      </c>
      <c r="E791" t="s">
        <v>74</v>
      </c>
      <c r="F791" t="s">
        <v>74</v>
      </c>
      <c r="G791">
        <v>1450</v>
      </c>
      <c r="H791" t="s">
        <v>74</v>
      </c>
      <c r="I791" t="s">
        <v>74</v>
      </c>
    </row>
    <row r="792" spans="1:9" x14ac:dyDescent="0.25">
      <c r="A792" t="s">
        <v>7318</v>
      </c>
      <c r="B792">
        <v>2018</v>
      </c>
      <c r="C792" t="s">
        <v>394</v>
      </c>
      <c r="D792" t="s">
        <v>318</v>
      </c>
      <c r="E792" t="s">
        <v>74</v>
      </c>
      <c r="F792" t="s">
        <v>74</v>
      </c>
      <c r="G792" t="s">
        <v>74</v>
      </c>
      <c r="H792" t="s">
        <v>74</v>
      </c>
      <c r="I792" t="s">
        <v>74</v>
      </c>
    </row>
    <row r="793" spans="1:9" x14ac:dyDescent="0.25">
      <c r="A793" t="s">
        <v>7319</v>
      </c>
      <c r="B793">
        <v>2019</v>
      </c>
      <c r="C793" t="s">
        <v>394</v>
      </c>
      <c r="D793" t="s">
        <v>318</v>
      </c>
      <c r="E793" t="s">
        <v>74</v>
      </c>
      <c r="F793" t="s">
        <v>74</v>
      </c>
      <c r="G793">
        <v>2415</v>
      </c>
      <c r="H793" t="s">
        <v>74</v>
      </c>
      <c r="I793" t="s">
        <v>74</v>
      </c>
    </row>
    <row r="794" spans="1:9" x14ac:dyDescent="0.25">
      <c r="A794" t="s">
        <v>7320</v>
      </c>
      <c r="B794">
        <v>2020</v>
      </c>
      <c r="C794" t="s">
        <v>394</v>
      </c>
      <c r="D794" t="s">
        <v>318</v>
      </c>
      <c r="E794" t="s">
        <v>74</v>
      </c>
      <c r="F794" t="s">
        <v>74</v>
      </c>
      <c r="G794">
        <v>2325</v>
      </c>
      <c r="H794" t="s">
        <v>74</v>
      </c>
      <c r="I794">
        <v>-3.7267080745341567E-2</v>
      </c>
    </row>
    <row r="795" spans="1:9" x14ac:dyDescent="0.25">
      <c r="A795" t="s">
        <v>7321</v>
      </c>
      <c r="B795">
        <v>2021</v>
      </c>
      <c r="C795" t="s">
        <v>394</v>
      </c>
      <c r="D795" t="s">
        <v>318</v>
      </c>
      <c r="E795" t="s">
        <v>74</v>
      </c>
      <c r="F795" t="s">
        <v>74</v>
      </c>
      <c r="G795" t="s">
        <v>74</v>
      </c>
      <c r="H795" t="s">
        <v>74</v>
      </c>
      <c r="I795" t="s">
        <v>74</v>
      </c>
    </row>
    <row r="796" spans="1:9" x14ac:dyDescent="0.25">
      <c r="A796" t="s">
        <v>7322</v>
      </c>
      <c r="B796">
        <v>2022</v>
      </c>
      <c r="C796" t="s">
        <v>394</v>
      </c>
      <c r="D796" t="s">
        <v>318</v>
      </c>
      <c r="E796" t="s">
        <v>74</v>
      </c>
      <c r="F796" t="s">
        <v>74</v>
      </c>
      <c r="G796">
        <v>3950</v>
      </c>
      <c r="H796" t="s">
        <v>74</v>
      </c>
      <c r="I796" t="s">
        <v>74</v>
      </c>
    </row>
    <row r="797" spans="1:9" x14ac:dyDescent="0.25">
      <c r="A797" t="s">
        <v>7323</v>
      </c>
      <c r="B797">
        <v>2023</v>
      </c>
      <c r="C797" t="s">
        <v>394</v>
      </c>
      <c r="D797" t="s">
        <v>318</v>
      </c>
      <c r="E797" t="s">
        <v>74</v>
      </c>
      <c r="F797" t="s">
        <v>74</v>
      </c>
      <c r="G797">
        <v>4030</v>
      </c>
      <c r="H797" t="s">
        <v>74</v>
      </c>
      <c r="I797">
        <v>2.025316455696213E-2</v>
      </c>
    </row>
    <row r="798" spans="1:9" x14ac:dyDescent="0.25">
      <c r="A798" t="s">
        <v>6071</v>
      </c>
      <c r="B798">
        <v>2015</v>
      </c>
      <c r="C798" t="s">
        <v>394</v>
      </c>
      <c r="D798" t="s">
        <v>354</v>
      </c>
      <c r="E798">
        <v>3908</v>
      </c>
      <c r="F798">
        <v>3774</v>
      </c>
      <c r="G798">
        <v>110</v>
      </c>
      <c r="H798">
        <v>0.08</v>
      </c>
      <c r="I798" t="s">
        <v>74</v>
      </c>
    </row>
    <row r="799" spans="1:9" x14ac:dyDescent="0.25">
      <c r="A799" t="s">
        <v>6199</v>
      </c>
      <c r="B799">
        <v>2016</v>
      </c>
      <c r="C799" t="s">
        <v>394</v>
      </c>
      <c r="D799" t="s">
        <v>354</v>
      </c>
      <c r="E799">
        <v>4014</v>
      </c>
      <c r="F799">
        <v>3850</v>
      </c>
      <c r="G799">
        <v>85</v>
      </c>
      <c r="H799" t="s">
        <v>74</v>
      </c>
      <c r="I799">
        <v>-0.22727272727272729</v>
      </c>
    </row>
    <row r="800" spans="1:9" x14ac:dyDescent="0.25">
      <c r="A800" t="s">
        <v>6327</v>
      </c>
      <c r="B800">
        <v>2017</v>
      </c>
      <c r="C800" t="s">
        <v>394</v>
      </c>
      <c r="D800" t="s">
        <v>354</v>
      </c>
      <c r="E800">
        <v>4142</v>
      </c>
      <c r="F800">
        <v>3994</v>
      </c>
      <c r="G800">
        <v>90</v>
      </c>
      <c r="H800">
        <v>6.0999999999999999E-2</v>
      </c>
      <c r="I800">
        <v>5.8823529411764719E-2</v>
      </c>
    </row>
    <row r="801" spans="1:9" x14ac:dyDescent="0.25">
      <c r="A801" t="s">
        <v>393</v>
      </c>
      <c r="B801">
        <v>2018</v>
      </c>
      <c r="C801" t="s">
        <v>394</v>
      </c>
      <c r="D801" t="s">
        <v>354</v>
      </c>
      <c r="E801">
        <v>4252</v>
      </c>
      <c r="F801">
        <v>4044</v>
      </c>
      <c r="G801">
        <v>155</v>
      </c>
      <c r="H801" t="s">
        <v>74</v>
      </c>
      <c r="I801">
        <v>0.72222222222222232</v>
      </c>
    </row>
    <row r="802" spans="1:9" x14ac:dyDescent="0.25">
      <c r="A802" t="s">
        <v>471</v>
      </c>
      <c r="B802">
        <v>2019</v>
      </c>
      <c r="C802" t="s">
        <v>394</v>
      </c>
      <c r="D802" t="s">
        <v>354</v>
      </c>
      <c r="E802">
        <v>4318</v>
      </c>
      <c r="F802">
        <v>4114</v>
      </c>
      <c r="G802">
        <v>200</v>
      </c>
      <c r="H802">
        <v>8.3000000000000004E-2</v>
      </c>
      <c r="I802">
        <v>0.29032258064516131</v>
      </c>
    </row>
    <row r="803" spans="1:9" x14ac:dyDescent="0.25">
      <c r="A803" t="s">
        <v>543</v>
      </c>
      <c r="B803">
        <v>2020</v>
      </c>
      <c r="C803" t="s">
        <v>394</v>
      </c>
      <c r="D803" t="s">
        <v>354</v>
      </c>
      <c r="E803">
        <v>4439</v>
      </c>
      <c r="F803">
        <v>4146</v>
      </c>
      <c r="G803">
        <v>185</v>
      </c>
      <c r="H803">
        <v>0.08</v>
      </c>
      <c r="I803">
        <v>-7.4999999999999956E-2</v>
      </c>
    </row>
    <row r="804" spans="1:9" x14ac:dyDescent="0.25">
      <c r="A804" t="s">
        <v>615</v>
      </c>
      <c r="B804">
        <v>2021</v>
      </c>
      <c r="C804" t="s">
        <v>394</v>
      </c>
      <c r="D804" t="s">
        <v>354</v>
      </c>
      <c r="E804">
        <v>4537</v>
      </c>
      <c r="F804">
        <v>4315</v>
      </c>
      <c r="G804">
        <v>260</v>
      </c>
      <c r="H804" t="s">
        <v>74</v>
      </c>
      <c r="I804">
        <v>0.40540540540540548</v>
      </c>
    </row>
    <row r="805" spans="1:9" x14ac:dyDescent="0.25">
      <c r="A805" t="s">
        <v>687</v>
      </c>
      <c r="B805">
        <v>2022</v>
      </c>
      <c r="C805" t="s">
        <v>394</v>
      </c>
      <c r="D805" t="s">
        <v>354</v>
      </c>
      <c r="E805">
        <v>4678</v>
      </c>
      <c r="F805">
        <v>4458</v>
      </c>
      <c r="G805">
        <v>420</v>
      </c>
      <c r="H805">
        <v>0.107</v>
      </c>
      <c r="I805">
        <v>0.61538461538461542</v>
      </c>
    </row>
    <row r="806" spans="1:9" x14ac:dyDescent="0.25">
      <c r="A806" t="s">
        <v>759</v>
      </c>
      <c r="B806">
        <v>2023</v>
      </c>
      <c r="C806" t="s">
        <v>394</v>
      </c>
      <c r="D806" t="s">
        <v>354</v>
      </c>
      <c r="E806">
        <v>4645</v>
      </c>
      <c r="F806">
        <v>4408</v>
      </c>
      <c r="G806">
        <v>510</v>
      </c>
      <c r="H806">
        <v>0.127</v>
      </c>
      <c r="I806">
        <v>0.21428571428571419</v>
      </c>
    </row>
    <row r="807" spans="1:9" x14ac:dyDescent="0.25">
      <c r="A807" t="s">
        <v>7324</v>
      </c>
      <c r="B807">
        <v>2015</v>
      </c>
      <c r="C807" t="s">
        <v>394</v>
      </c>
      <c r="D807" t="s">
        <v>325</v>
      </c>
      <c r="E807" t="s">
        <v>74</v>
      </c>
      <c r="F807" t="s">
        <v>74</v>
      </c>
      <c r="G807">
        <v>115</v>
      </c>
      <c r="H807">
        <v>8.5000000000000006E-2</v>
      </c>
      <c r="I807" t="s">
        <v>74</v>
      </c>
    </row>
    <row r="808" spans="1:9" x14ac:dyDescent="0.25">
      <c r="A808" t="s">
        <v>7325</v>
      </c>
      <c r="B808">
        <v>2016</v>
      </c>
      <c r="C808" t="s">
        <v>394</v>
      </c>
      <c r="D808" t="s">
        <v>325</v>
      </c>
      <c r="E808" t="s">
        <v>74</v>
      </c>
      <c r="F808" t="s">
        <v>74</v>
      </c>
      <c r="G808" t="s">
        <v>74</v>
      </c>
      <c r="H808" t="s">
        <v>74</v>
      </c>
      <c r="I808" t="s">
        <v>74</v>
      </c>
    </row>
    <row r="809" spans="1:9" x14ac:dyDescent="0.25">
      <c r="A809" t="s">
        <v>7326</v>
      </c>
      <c r="B809">
        <v>2017</v>
      </c>
      <c r="C809" t="s">
        <v>394</v>
      </c>
      <c r="D809" t="s">
        <v>325</v>
      </c>
      <c r="E809" t="s">
        <v>74</v>
      </c>
      <c r="F809" t="s">
        <v>74</v>
      </c>
      <c r="G809">
        <v>125</v>
      </c>
      <c r="H809">
        <v>8.5000000000000006E-2</v>
      </c>
      <c r="I809" t="s">
        <v>74</v>
      </c>
    </row>
    <row r="810" spans="1:9" x14ac:dyDescent="0.25">
      <c r="A810" t="s">
        <v>7327</v>
      </c>
      <c r="B810">
        <v>2018</v>
      </c>
      <c r="C810" t="s">
        <v>394</v>
      </c>
      <c r="D810" t="s">
        <v>325</v>
      </c>
      <c r="E810" t="s">
        <v>74</v>
      </c>
      <c r="F810" t="s">
        <v>74</v>
      </c>
      <c r="G810" t="s">
        <v>74</v>
      </c>
      <c r="H810" t="s">
        <v>74</v>
      </c>
      <c r="I810" t="s">
        <v>74</v>
      </c>
    </row>
    <row r="811" spans="1:9" x14ac:dyDescent="0.25">
      <c r="A811" t="s">
        <v>7328</v>
      </c>
      <c r="B811">
        <v>2019</v>
      </c>
      <c r="C811" t="s">
        <v>394</v>
      </c>
      <c r="D811" t="s">
        <v>325</v>
      </c>
      <c r="E811" t="s">
        <v>74</v>
      </c>
      <c r="F811" t="s">
        <v>74</v>
      </c>
      <c r="G811">
        <v>175</v>
      </c>
      <c r="H811">
        <v>7.1999999999999995E-2</v>
      </c>
      <c r="I811" t="s">
        <v>74</v>
      </c>
    </row>
    <row r="812" spans="1:9" x14ac:dyDescent="0.25">
      <c r="A812" t="s">
        <v>7329</v>
      </c>
      <c r="B812">
        <v>2020</v>
      </c>
      <c r="C812" t="s">
        <v>394</v>
      </c>
      <c r="D812" t="s">
        <v>325</v>
      </c>
      <c r="E812" t="s">
        <v>74</v>
      </c>
      <c r="F812" t="s">
        <v>74</v>
      </c>
      <c r="G812">
        <v>235</v>
      </c>
      <c r="H812">
        <v>0.1</v>
      </c>
      <c r="I812">
        <v>0.34285714285714269</v>
      </c>
    </row>
    <row r="813" spans="1:9" x14ac:dyDescent="0.25">
      <c r="A813" t="s">
        <v>7330</v>
      </c>
      <c r="B813">
        <v>2021</v>
      </c>
      <c r="C813" t="s">
        <v>394</v>
      </c>
      <c r="D813" t="s">
        <v>325</v>
      </c>
      <c r="E813" t="s">
        <v>74</v>
      </c>
      <c r="F813" t="s">
        <v>74</v>
      </c>
      <c r="G813" t="s">
        <v>74</v>
      </c>
      <c r="H813" t="s">
        <v>74</v>
      </c>
      <c r="I813" t="s">
        <v>74</v>
      </c>
    </row>
    <row r="814" spans="1:9" x14ac:dyDescent="0.25">
      <c r="A814" t="s">
        <v>7331</v>
      </c>
      <c r="B814">
        <v>2022</v>
      </c>
      <c r="C814" t="s">
        <v>394</v>
      </c>
      <c r="D814" t="s">
        <v>325</v>
      </c>
      <c r="E814" t="s">
        <v>74</v>
      </c>
      <c r="F814" t="s">
        <v>74</v>
      </c>
      <c r="G814">
        <v>430</v>
      </c>
      <c r="H814">
        <v>0.109</v>
      </c>
      <c r="I814" t="s">
        <v>74</v>
      </c>
    </row>
    <row r="815" spans="1:9" x14ac:dyDescent="0.25">
      <c r="A815" t="s">
        <v>7332</v>
      </c>
      <c r="B815">
        <v>2023</v>
      </c>
      <c r="C815" t="s">
        <v>394</v>
      </c>
      <c r="D815" t="s">
        <v>325</v>
      </c>
      <c r="E815" t="s">
        <v>74</v>
      </c>
      <c r="F815" t="s">
        <v>74</v>
      </c>
      <c r="G815" t="s">
        <v>74</v>
      </c>
      <c r="H815" t="s">
        <v>74</v>
      </c>
      <c r="I815" t="s">
        <v>74</v>
      </c>
    </row>
    <row r="816" spans="1:9" x14ac:dyDescent="0.25">
      <c r="A816" t="s">
        <v>7333</v>
      </c>
      <c r="B816">
        <v>2015</v>
      </c>
      <c r="C816" t="s">
        <v>394</v>
      </c>
      <c r="D816" t="s">
        <v>6782</v>
      </c>
      <c r="E816" t="s">
        <v>74</v>
      </c>
      <c r="F816" t="s">
        <v>74</v>
      </c>
      <c r="G816">
        <v>295</v>
      </c>
      <c r="H816">
        <v>0.215</v>
      </c>
      <c r="I816" t="s">
        <v>74</v>
      </c>
    </row>
    <row r="817" spans="1:9" x14ac:dyDescent="0.25">
      <c r="A817" t="s">
        <v>7334</v>
      </c>
      <c r="B817">
        <v>2016</v>
      </c>
      <c r="C817" t="s">
        <v>394</v>
      </c>
      <c r="D817" t="s">
        <v>6782</v>
      </c>
      <c r="E817" t="s">
        <v>74</v>
      </c>
      <c r="F817" t="s">
        <v>74</v>
      </c>
      <c r="G817">
        <v>320</v>
      </c>
      <c r="H817" t="s">
        <v>74</v>
      </c>
      <c r="I817">
        <v>8.4745762711864403E-2</v>
      </c>
    </row>
    <row r="818" spans="1:9" x14ac:dyDescent="0.25">
      <c r="A818" t="s">
        <v>7335</v>
      </c>
      <c r="B818">
        <v>2017</v>
      </c>
      <c r="C818" t="s">
        <v>394</v>
      </c>
      <c r="D818" t="s">
        <v>6782</v>
      </c>
      <c r="E818" t="s">
        <v>74</v>
      </c>
      <c r="F818" t="s">
        <v>74</v>
      </c>
      <c r="G818">
        <v>400</v>
      </c>
      <c r="H818">
        <v>0.27600000000000002</v>
      </c>
      <c r="I818">
        <v>0.25</v>
      </c>
    </row>
    <row r="819" spans="1:9" x14ac:dyDescent="0.25">
      <c r="A819" t="s">
        <v>7336</v>
      </c>
      <c r="B819">
        <v>2018</v>
      </c>
      <c r="C819" t="s">
        <v>394</v>
      </c>
      <c r="D819" t="s">
        <v>6782</v>
      </c>
      <c r="E819" t="s">
        <v>74</v>
      </c>
      <c r="F819" t="s">
        <v>74</v>
      </c>
      <c r="G819">
        <v>645</v>
      </c>
      <c r="H819" t="s">
        <v>74</v>
      </c>
      <c r="I819">
        <v>0.61250000000000004</v>
      </c>
    </row>
    <row r="820" spans="1:9" x14ac:dyDescent="0.25">
      <c r="A820" t="s">
        <v>7337</v>
      </c>
      <c r="B820">
        <v>2019</v>
      </c>
      <c r="C820" t="s">
        <v>394</v>
      </c>
      <c r="D820" t="s">
        <v>6782</v>
      </c>
      <c r="E820" t="s">
        <v>74</v>
      </c>
      <c r="F820" t="s">
        <v>74</v>
      </c>
      <c r="G820">
        <v>655</v>
      </c>
      <c r="H820">
        <v>0.27100000000000002</v>
      </c>
      <c r="I820">
        <v>1.5503875968992281E-2</v>
      </c>
    </row>
    <row r="821" spans="1:9" x14ac:dyDescent="0.25">
      <c r="A821" t="s">
        <v>7338</v>
      </c>
      <c r="B821">
        <v>2020</v>
      </c>
      <c r="C821" t="s">
        <v>394</v>
      </c>
      <c r="D821" t="s">
        <v>6782</v>
      </c>
      <c r="E821" t="s">
        <v>74</v>
      </c>
      <c r="F821" t="s">
        <v>74</v>
      </c>
      <c r="G821">
        <v>505</v>
      </c>
      <c r="H821">
        <v>0.218</v>
      </c>
      <c r="I821">
        <v>-0.22900763358778631</v>
      </c>
    </row>
    <row r="822" spans="1:9" x14ac:dyDescent="0.25">
      <c r="A822" t="s">
        <v>7339</v>
      </c>
      <c r="B822">
        <v>2021</v>
      </c>
      <c r="C822" t="s">
        <v>394</v>
      </c>
      <c r="D822" t="s">
        <v>6782</v>
      </c>
      <c r="E822" t="s">
        <v>74</v>
      </c>
      <c r="F822" t="s">
        <v>74</v>
      </c>
      <c r="G822">
        <v>705</v>
      </c>
      <c r="H822" t="s">
        <v>74</v>
      </c>
      <c r="I822">
        <v>0.39603960396039589</v>
      </c>
    </row>
    <row r="823" spans="1:9" x14ac:dyDescent="0.25">
      <c r="A823" t="s">
        <v>7340</v>
      </c>
      <c r="B823">
        <v>2022</v>
      </c>
      <c r="C823" t="s">
        <v>394</v>
      </c>
      <c r="D823" t="s">
        <v>6782</v>
      </c>
      <c r="E823" t="s">
        <v>74</v>
      </c>
      <c r="F823" t="s">
        <v>74</v>
      </c>
      <c r="G823">
        <v>1005</v>
      </c>
      <c r="H823">
        <v>0.254</v>
      </c>
      <c r="I823">
        <v>0.42553191489361702</v>
      </c>
    </row>
    <row r="824" spans="1:9" x14ac:dyDescent="0.25">
      <c r="A824" t="s">
        <v>7341</v>
      </c>
      <c r="B824">
        <v>2023</v>
      </c>
      <c r="C824" t="s">
        <v>394</v>
      </c>
      <c r="D824" t="s">
        <v>6782</v>
      </c>
      <c r="E824" t="s">
        <v>74</v>
      </c>
      <c r="F824" t="s">
        <v>74</v>
      </c>
      <c r="G824">
        <v>890</v>
      </c>
      <c r="H824">
        <v>0.221</v>
      </c>
      <c r="I824">
        <v>-0.11442786069651741</v>
      </c>
    </row>
    <row r="825" spans="1:9" x14ac:dyDescent="0.25">
      <c r="A825" t="s">
        <v>6085</v>
      </c>
      <c r="B825">
        <v>2015</v>
      </c>
      <c r="C825" t="s">
        <v>394</v>
      </c>
      <c r="D825" t="s">
        <v>356</v>
      </c>
      <c r="E825">
        <v>149</v>
      </c>
      <c r="F825">
        <v>143</v>
      </c>
      <c r="G825" t="s">
        <v>74</v>
      </c>
      <c r="H825" t="s">
        <v>74</v>
      </c>
      <c r="I825" t="s">
        <v>74</v>
      </c>
    </row>
    <row r="826" spans="1:9" x14ac:dyDescent="0.25">
      <c r="A826" t="s">
        <v>6341</v>
      </c>
      <c r="B826">
        <v>2017</v>
      </c>
      <c r="C826" t="s">
        <v>394</v>
      </c>
      <c r="D826" t="s">
        <v>356</v>
      </c>
      <c r="E826">
        <v>163</v>
      </c>
      <c r="F826">
        <v>157</v>
      </c>
      <c r="G826" t="s">
        <v>74</v>
      </c>
      <c r="H826" t="s">
        <v>74</v>
      </c>
      <c r="I826" t="s">
        <v>74</v>
      </c>
    </row>
    <row r="827" spans="1:9" x14ac:dyDescent="0.25">
      <c r="A827" t="s">
        <v>395</v>
      </c>
      <c r="B827">
        <v>2018</v>
      </c>
      <c r="C827" t="s">
        <v>394</v>
      </c>
      <c r="D827" t="s">
        <v>356</v>
      </c>
      <c r="E827">
        <v>182</v>
      </c>
      <c r="F827">
        <v>175</v>
      </c>
      <c r="G827" t="s">
        <v>74</v>
      </c>
      <c r="H827" t="s">
        <v>74</v>
      </c>
      <c r="I827" t="s">
        <v>74</v>
      </c>
    </row>
    <row r="828" spans="1:9" x14ac:dyDescent="0.25">
      <c r="A828" t="s">
        <v>472</v>
      </c>
      <c r="B828">
        <v>2019</v>
      </c>
      <c r="C828" t="s">
        <v>394</v>
      </c>
      <c r="D828" t="s">
        <v>356</v>
      </c>
      <c r="E828">
        <v>204</v>
      </c>
      <c r="F828">
        <v>201</v>
      </c>
      <c r="G828" t="s">
        <v>74</v>
      </c>
      <c r="H828" t="s">
        <v>74</v>
      </c>
      <c r="I828" t="s">
        <v>74</v>
      </c>
    </row>
    <row r="829" spans="1:9" x14ac:dyDescent="0.25">
      <c r="A829" t="s">
        <v>544</v>
      </c>
      <c r="B829">
        <v>2020</v>
      </c>
      <c r="C829" t="s">
        <v>394</v>
      </c>
      <c r="D829" t="s">
        <v>356</v>
      </c>
      <c r="E829">
        <v>220</v>
      </c>
      <c r="F829">
        <v>209</v>
      </c>
      <c r="G829" t="s">
        <v>74</v>
      </c>
      <c r="H829" t="s">
        <v>74</v>
      </c>
      <c r="I829" t="s">
        <v>74</v>
      </c>
    </row>
    <row r="830" spans="1:9" x14ac:dyDescent="0.25">
      <c r="A830" t="s">
        <v>616</v>
      </c>
      <c r="B830">
        <v>2021</v>
      </c>
      <c r="C830" t="s">
        <v>394</v>
      </c>
      <c r="D830" t="s">
        <v>356</v>
      </c>
      <c r="E830">
        <v>240</v>
      </c>
      <c r="F830">
        <v>228</v>
      </c>
      <c r="G830" t="s">
        <v>74</v>
      </c>
      <c r="H830" t="s">
        <v>74</v>
      </c>
      <c r="I830" t="s">
        <v>74</v>
      </c>
    </row>
    <row r="831" spans="1:9" x14ac:dyDescent="0.25">
      <c r="A831" t="s">
        <v>688</v>
      </c>
      <c r="B831">
        <v>2022</v>
      </c>
      <c r="C831" t="s">
        <v>394</v>
      </c>
      <c r="D831" t="s">
        <v>356</v>
      </c>
      <c r="E831">
        <v>274</v>
      </c>
      <c r="F831">
        <v>258</v>
      </c>
      <c r="G831" t="s">
        <v>74</v>
      </c>
      <c r="H831" t="s">
        <v>74</v>
      </c>
      <c r="I831" t="s">
        <v>74</v>
      </c>
    </row>
    <row r="832" spans="1:9" x14ac:dyDescent="0.25">
      <c r="A832" t="s">
        <v>760</v>
      </c>
      <c r="B832">
        <v>2023</v>
      </c>
      <c r="C832" t="s">
        <v>394</v>
      </c>
      <c r="D832" t="s">
        <v>356</v>
      </c>
      <c r="E832">
        <v>330</v>
      </c>
      <c r="F832">
        <v>314</v>
      </c>
      <c r="G832" t="s">
        <v>74</v>
      </c>
      <c r="H832" t="s">
        <v>74</v>
      </c>
      <c r="I832" t="s">
        <v>74</v>
      </c>
    </row>
    <row r="833" spans="1:9" x14ac:dyDescent="0.25">
      <c r="A833" t="s">
        <v>7342</v>
      </c>
      <c r="B833">
        <v>2015</v>
      </c>
      <c r="C833" t="s">
        <v>394</v>
      </c>
      <c r="D833" t="s">
        <v>6793</v>
      </c>
      <c r="E833" t="s">
        <v>74</v>
      </c>
      <c r="F833" t="s">
        <v>74</v>
      </c>
      <c r="G833">
        <v>15</v>
      </c>
      <c r="H833">
        <v>1.2E-2</v>
      </c>
      <c r="I833" t="s">
        <v>74</v>
      </c>
    </row>
    <row r="834" spans="1:9" x14ac:dyDescent="0.25">
      <c r="A834" t="s">
        <v>7343</v>
      </c>
      <c r="B834">
        <v>2016</v>
      </c>
      <c r="C834" t="s">
        <v>394</v>
      </c>
      <c r="D834" t="s">
        <v>6793</v>
      </c>
      <c r="E834" t="s">
        <v>74</v>
      </c>
      <c r="F834" t="s">
        <v>74</v>
      </c>
      <c r="G834">
        <v>15</v>
      </c>
      <c r="H834" t="s">
        <v>74</v>
      </c>
      <c r="I834">
        <v>0</v>
      </c>
    </row>
    <row r="835" spans="1:9" x14ac:dyDescent="0.25">
      <c r="A835" t="s">
        <v>7344</v>
      </c>
      <c r="B835">
        <v>2017</v>
      </c>
      <c r="C835" t="s">
        <v>394</v>
      </c>
      <c r="D835" t="s">
        <v>6793</v>
      </c>
      <c r="E835" t="s">
        <v>74</v>
      </c>
      <c r="F835" t="s">
        <v>74</v>
      </c>
      <c r="G835" t="s">
        <v>6791</v>
      </c>
      <c r="H835" t="s">
        <v>6791</v>
      </c>
      <c r="I835" t="s">
        <v>74</v>
      </c>
    </row>
    <row r="836" spans="1:9" x14ac:dyDescent="0.25">
      <c r="A836" t="s">
        <v>7345</v>
      </c>
      <c r="B836">
        <v>2018</v>
      </c>
      <c r="C836" t="s">
        <v>394</v>
      </c>
      <c r="D836" t="s">
        <v>6793</v>
      </c>
      <c r="E836" t="s">
        <v>74</v>
      </c>
      <c r="F836" t="s">
        <v>74</v>
      </c>
      <c r="G836" t="s">
        <v>74</v>
      </c>
      <c r="H836" t="s">
        <v>74</v>
      </c>
      <c r="I836" t="s">
        <v>74</v>
      </c>
    </row>
    <row r="837" spans="1:9" x14ac:dyDescent="0.25">
      <c r="A837" t="s">
        <v>7346</v>
      </c>
      <c r="B837">
        <v>2019</v>
      </c>
      <c r="C837" t="s">
        <v>394</v>
      </c>
      <c r="D837" t="s">
        <v>6793</v>
      </c>
      <c r="E837" t="s">
        <v>74</v>
      </c>
      <c r="F837" t="s">
        <v>74</v>
      </c>
      <c r="G837">
        <v>15</v>
      </c>
      <c r="H837">
        <v>6.0000000000000001E-3</v>
      </c>
      <c r="I837" t="s">
        <v>74</v>
      </c>
    </row>
    <row r="838" spans="1:9" x14ac:dyDescent="0.25">
      <c r="A838" t="s">
        <v>7347</v>
      </c>
      <c r="B838">
        <v>2020</v>
      </c>
      <c r="C838" t="s">
        <v>394</v>
      </c>
      <c r="D838" t="s">
        <v>6793</v>
      </c>
      <c r="E838" t="s">
        <v>74</v>
      </c>
      <c r="F838" t="s">
        <v>74</v>
      </c>
      <c r="G838">
        <v>15</v>
      </c>
      <c r="H838">
        <v>6.0000000000000001E-3</v>
      </c>
      <c r="I838">
        <v>0</v>
      </c>
    </row>
    <row r="839" spans="1:9" x14ac:dyDescent="0.25">
      <c r="A839" t="s">
        <v>7348</v>
      </c>
      <c r="B839">
        <v>2021</v>
      </c>
      <c r="C839" t="s">
        <v>394</v>
      </c>
      <c r="D839" t="s">
        <v>6793</v>
      </c>
      <c r="E839" t="s">
        <v>74</v>
      </c>
      <c r="F839" t="s">
        <v>74</v>
      </c>
      <c r="G839" t="s">
        <v>6791</v>
      </c>
      <c r="H839" t="s">
        <v>6791</v>
      </c>
      <c r="I839" t="s">
        <v>74</v>
      </c>
    </row>
    <row r="840" spans="1:9" x14ac:dyDescent="0.25">
      <c r="A840" t="s">
        <v>7349</v>
      </c>
      <c r="B840">
        <v>2022</v>
      </c>
      <c r="C840" t="s">
        <v>394</v>
      </c>
      <c r="D840" t="s">
        <v>6793</v>
      </c>
      <c r="E840" t="s">
        <v>74</v>
      </c>
      <c r="F840" t="s">
        <v>74</v>
      </c>
      <c r="G840">
        <v>20</v>
      </c>
      <c r="H840">
        <v>4.0000000000000001E-3</v>
      </c>
      <c r="I840" t="s">
        <v>74</v>
      </c>
    </row>
    <row r="841" spans="1:9" x14ac:dyDescent="0.25">
      <c r="A841" t="s">
        <v>7350</v>
      </c>
      <c r="B841">
        <v>2023</v>
      </c>
      <c r="C841" t="s">
        <v>394</v>
      </c>
      <c r="D841" t="s">
        <v>6793</v>
      </c>
      <c r="E841" t="s">
        <v>74</v>
      </c>
      <c r="F841" t="s">
        <v>74</v>
      </c>
      <c r="G841" t="s">
        <v>74</v>
      </c>
      <c r="H841" t="s">
        <v>74</v>
      </c>
      <c r="I841" t="s">
        <v>74</v>
      </c>
    </row>
    <row r="842" spans="1:9" x14ac:dyDescent="0.25">
      <c r="A842" t="s">
        <v>6098</v>
      </c>
      <c r="B842">
        <v>2015</v>
      </c>
      <c r="C842" t="s">
        <v>394</v>
      </c>
      <c r="D842" t="s">
        <v>95</v>
      </c>
      <c r="E842">
        <v>495</v>
      </c>
      <c r="F842">
        <v>441</v>
      </c>
      <c r="G842" t="s">
        <v>6791</v>
      </c>
      <c r="H842" t="s">
        <v>6791</v>
      </c>
      <c r="I842" t="s">
        <v>74</v>
      </c>
    </row>
    <row r="843" spans="1:9" x14ac:dyDescent="0.25">
      <c r="A843" t="s">
        <v>6226</v>
      </c>
      <c r="B843">
        <v>2016</v>
      </c>
      <c r="C843" t="s">
        <v>394</v>
      </c>
      <c r="D843" t="s">
        <v>95</v>
      </c>
      <c r="E843">
        <v>516</v>
      </c>
      <c r="F843">
        <v>453</v>
      </c>
      <c r="G843">
        <v>5</v>
      </c>
      <c r="H843" t="s">
        <v>74</v>
      </c>
      <c r="I843" t="s">
        <v>74</v>
      </c>
    </row>
    <row r="844" spans="1:9" x14ac:dyDescent="0.25">
      <c r="A844" t="s">
        <v>6354</v>
      </c>
      <c r="B844">
        <v>2017</v>
      </c>
      <c r="C844" t="s">
        <v>394</v>
      </c>
      <c r="D844" t="s">
        <v>95</v>
      </c>
      <c r="E844">
        <v>531</v>
      </c>
      <c r="F844">
        <v>468</v>
      </c>
      <c r="G844" t="s">
        <v>6791</v>
      </c>
      <c r="H844" t="s">
        <v>6791</v>
      </c>
      <c r="I844" t="s">
        <v>74</v>
      </c>
    </row>
    <row r="845" spans="1:9" x14ac:dyDescent="0.25">
      <c r="A845" t="s">
        <v>396</v>
      </c>
      <c r="B845">
        <v>2018</v>
      </c>
      <c r="C845" t="s">
        <v>394</v>
      </c>
      <c r="D845" t="s">
        <v>95</v>
      </c>
      <c r="E845">
        <v>542</v>
      </c>
      <c r="F845">
        <v>529</v>
      </c>
      <c r="G845" t="s">
        <v>74</v>
      </c>
      <c r="H845" t="s">
        <v>74</v>
      </c>
      <c r="I845" t="s">
        <v>74</v>
      </c>
    </row>
    <row r="846" spans="1:9" x14ac:dyDescent="0.25">
      <c r="A846" t="s">
        <v>473</v>
      </c>
      <c r="B846">
        <v>2019</v>
      </c>
      <c r="C846" t="s">
        <v>394</v>
      </c>
      <c r="D846" t="s">
        <v>95</v>
      </c>
      <c r="E846">
        <v>571</v>
      </c>
      <c r="F846">
        <v>559</v>
      </c>
      <c r="G846" t="s">
        <v>74</v>
      </c>
      <c r="H846" t="s">
        <v>74</v>
      </c>
      <c r="I846" t="s">
        <v>74</v>
      </c>
    </row>
    <row r="847" spans="1:9" x14ac:dyDescent="0.25">
      <c r="A847" t="s">
        <v>545</v>
      </c>
      <c r="B847">
        <v>2020</v>
      </c>
      <c r="C847" t="s">
        <v>394</v>
      </c>
      <c r="D847" t="s">
        <v>95</v>
      </c>
      <c r="E847">
        <v>590</v>
      </c>
      <c r="F847">
        <v>581</v>
      </c>
      <c r="G847" t="s">
        <v>6791</v>
      </c>
      <c r="H847" t="s">
        <v>6791</v>
      </c>
      <c r="I847" t="s">
        <v>74</v>
      </c>
    </row>
    <row r="848" spans="1:9" x14ac:dyDescent="0.25">
      <c r="A848" t="s">
        <v>617</v>
      </c>
      <c r="B848">
        <v>2021</v>
      </c>
      <c r="C848" t="s">
        <v>394</v>
      </c>
      <c r="D848" t="s">
        <v>95</v>
      </c>
      <c r="E848">
        <v>650</v>
      </c>
      <c r="F848">
        <v>626</v>
      </c>
      <c r="G848" t="s">
        <v>74</v>
      </c>
      <c r="H848" t="s">
        <v>74</v>
      </c>
      <c r="I848" t="s">
        <v>74</v>
      </c>
    </row>
    <row r="849" spans="1:9" x14ac:dyDescent="0.25">
      <c r="A849" t="s">
        <v>689</v>
      </c>
      <c r="B849">
        <v>2022</v>
      </c>
      <c r="C849" t="s">
        <v>394</v>
      </c>
      <c r="D849" t="s">
        <v>95</v>
      </c>
      <c r="E849">
        <v>699</v>
      </c>
      <c r="F849">
        <v>681</v>
      </c>
      <c r="G849" t="s">
        <v>6791</v>
      </c>
      <c r="H849" t="s">
        <v>6791</v>
      </c>
      <c r="I849" t="s">
        <v>74</v>
      </c>
    </row>
    <row r="850" spans="1:9" x14ac:dyDescent="0.25">
      <c r="A850" t="s">
        <v>761</v>
      </c>
      <c r="B850">
        <v>2023</v>
      </c>
      <c r="C850" t="s">
        <v>394</v>
      </c>
      <c r="D850" t="s">
        <v>95</v>
      </c>
      <c r="E850">
        <v>719</v>
      </c>
      <c r="F850">
        <v>711</v>
      </c>
      <c r="G850" t="s">
        <v>6791</v>
      </c>
      <c r="H850" t="s">
        <v>6791</v>
      </c>
      <c r="I850" t="s">
        <v>74</v>
      </c>
    </row>
    <row r="851" spans="1:9" x14ac:dyDescent="0.25">
      <c r="A851" t="s">
        <v>7351</v>
      </c>
      <c r="B851">
        <v>2015</v>
      </c>
      <c r="C851" t="s">
        <v>394</v>
      </c>
      <c r="D851" t="s">
        <v>328</v>
      </c>
      <c r="E851" t="s">
        <v>74</v>
      </c>
      <c r="F851" t="s">
        <v>74</v>
      </c>
      <c r="G851">
        <v>565</v>
      </c>
      <c r="H851">
        <v>0.41</v>
      </c>
      <c r="I851" t="s">
        <v>74</v>
      </c>
    </row>
    <row r="852" spans="1:9" x14ac:dyDescent="0.25">
      <c r="A852" t="s">
        <v>7352</v>
      </c>
      <c r="B852">
        <v>2016</v>
      </c>
      <c r="C852" t="s">
        <v>394</v>
      </c>
      <c r="D852" t="s">
        <v>328</v>
      </c>
      <c r="E852" t="s">
        <v>74</v>
      </c>
      <c r="F852" t="s">
        <v>74</v>
      </c>
      <c r="G852" t="s">
        <v>74</v>
      </c>
      <c r="H852" t="s">
        <v>74</v>
      </c>
      <c r="I852" t="s">
        <v>74</v>
      </c>
    </row>
    <row r="853" spans="1:9" x14ac:dyDescent="0.25">
      <c r="A853" t="s">
        <v>7353</v>
      </c>
      <c r="B853">
        <v>2017</v>
      </c>
      <c r="C853" t="s">
        <v>394</v>
      </c>
      <c r="D853" t="s">
        <v>328</v>
      </c>
      <c r="E853" t="s">
        <v>74</v>
      </c>
      <c r="F853" t="s">
        <v>74</v>
      </c>
      <c r="G853">
        <v>560</v>
      </c>
      <c r="H853">
        <v>0.38600000000000001</v>
      </c>
      <c r="I853" t="s">
        <v>74</v>
      </c>
    </row>
    <row r="854" spans="1:9" x14ac:dyDescent="0.25">
      <c r="A854" t="s">
        <v>7354</v>
      </c>
      <c r="B854">
        <v>2018</v>
      </c>
      <c r="C854" t="s">
        <v>394</v>
      </c>
      <c r="D854" t="s">
        <v>328</v>
      </c>
      <c r="E854" t="s">
        <v>74</v>
      </c>
      <c r="F854" t="s">
        <v>74</v>
      </c>
      <c r="G854" t="s">
        <v>74</v>
      </c>
      <c r="H854" t="s">
        <v>74</v>
      </c>
      <c r="I854" t="s">
        <v>74</v>
      </c>
    </row>
    <row r="855" spans="1:9" x14ac:dyDescent="0.25">
      <c r="A855" t="s">
        <v>7355</v>
      </c>
      <c r="B855">
        <v>2019</v>
      </c>
      <c r="C855" t="s">
        <v>394</v>
      </c>
      <c r="D855" t="s">
        <v>328</v>
      </c>
      <c r="E855" t="s">
        <v>74</v>
      </c>
      <c r="F855" t="s">
        <v>74</v>
      </c>
      <c r="G855">
        <v>1305</v>
      </c>
      <c r="H855">
        <v>0.54</v>
      </c>
      <c r="I855" t="s">
        <v>74</v>
      </c>
    </row>
    <row r="856" spans="1:9" x14ac:dyDescent="0.25">
      <c r="A856" t="s">
        <v>7356</v>
      </c>
      <c r="B856">
        <v>2020</v>
      </c>
      <c r="C856" t="s">
        <v>394</v>
      </c>
      <c r="D856" t="s">
        <v>328</v>
      </c>
      <c r="E856" t="s">
        <v>74</v>
      </c>
      <c r="F856" t="s">
        <v>74</v>
      </c>
      <c r="G856">
        <v>990</v>
      </c>
      <c r="H856">
        <v>0.42599999999999999</v>
      </c>
      <c r="I856">
        <v>-0.2413793103448276</v>
      </c>
    </row>
    <row r="857" spans="1:9" x14ac:dyDescent="0.25">
      <c r="A857" t="s">
        <v>7357</v>
      </c>
      <c r="B857">
        <v>2021</v>
      </c>
      <c r="C857" t="s">
        <v>394</v>
      </c>
      <c r="D857" t="s">
        <v>328</v>
      </c>
      <c r="E857" t="s">
        <v>74</v>
      </c>
      <c r="F857" t="s">
        <v>74</v>
      </c>
      <c r="G857" t="s">
        <v>74</v>
      </c>
      <c r="H857" t="s">
        <v>74</v>
      </c>
      <c r="I857" t="s">
        <v>74</v>
      </c>
    </row>
    <row r="858" spans="1:9" x14ac:dyDescent="0.25">
      <c r="A858" t="s">
        <v>7358</v>
      </c>
      <c r="B858">
        <v>2022</v>
      </c>
      <c r="C858" t="s">
        <v>394</v>
      </c>
      <c r="D858" t="s">
        <v>328</v>
      </c>
      <c r="E858" t="s">
        <v>74</v>
      </c>
      <c r="F858" t="s">
        <v>74</v>
      </c>
      <c r="G858">
        <v>1515</v>
      </c>
      <c r="H858">
        <v>0.38300000000000001</v>
      </c>
      <c r="I858" t="s">
        <v>74</v>
      </c>
    </row>
    <row r="859" spans="1:9" x14ac:dyDescent="0.25">
      <c r="A859" t="s">
        <v>7359</v>
      </c>
      <c r="B859">
        <v>2023</v>
      </c>
      <c r="C859" t="s">
        <v>394</v>
      </c>
      <c r="D859" t="s">
        <v>328</v>
      </c>
      <c r="E859" t="s">
        <v>74</v>
      </c>
      <c r="F859" t="s">
        <v>74</v>
      </c>
      <c r="G859" t="s">
        <v>74</v>
      </c>
      <c r="H859" t="s">
        <v>74</v>
      </c>
      <c r="I859" t="s">
        <v>74</v>
      </c>
    </row>
    <row r="860" spans="1:9" x14ac:dyDescent="0.25">
      <c r="A860" t="s">
        <v>6112</v>
      </c>
      <c r="B860">
        <v>2015</v>
      </c>
      <c r="C860" t="s">
        <v>394</v>
      </c>
      <c r="D860" t="s">
        <v>98</v>
      </c>
      <c r="E860">
        <v>1325</v>
      </c>
      <c r="F860">
        <v>1277</v>
      </c>
      <c r="G860" t="s">
        <v>74</v>
      </c>
      <c r="H860" t="s">
        <v>74</v>
      </c>
      <c r="I860" t="s">
        <v>74</v>
      </c>
    </row>
    <row r="861" spans="1:9" x14ac:dyDescent="0.25">
      <c r="A861" t="s">
        <v>6240</v>
      </c>
      <c r="B861">
        <v>2016</v>
      </c>
      <c r="C861" t="s">
        <v>394</v>
      </c>
      <c r="D861" t="s">
        <v>98</v>
      </c>
      <c r="E861">
        <v>1322</v>
      </c>
      <c r="F861">
        <v>1277</v>
      </c>
      <c r="G861" t="s">
        <v>6791</v>
      </c>
      <c r="H861" t="s">
        <v>6791</v>
      </c>
      <c r="I861" t="s">
        <v>74</v>
      </c>
    </row>
    <row r="862" spans="1:9" x14ac:dyDescent="0.25">
      <c r="A862" t="s">
        <v>6368</v>
      </c>
      <c r="B862">
        <v>2017</v>
      </c>
      <c r="C862" t="s">
        <v>394</v>
      </c>
      <c r="D862" t="s">
        <v>98</v>
      </c>
      <c r="E862">
        <v>1321</v>
      </c>
      <c r="F862">
        <v>1264</v>
      </c>
      <c r="G862" t="s">
        <v>74</v>
      </c>
      <c r="H862" t="s">
        <v>74</v>
      </c>
      <c r="I862" t="s">
        <v>74</v>
      </c>
    </row>
    <row r="863" spans="1:9" x14ac:dyDescent="0.25">
      <c r="A863" t="s">
        <v>6455</v>
      </c>
      <c r="B863">
        <v>2018</v>
      </c>
      <c r="C863" t="s">
        <v>394</v>
      </c>
      <c r="D863" t="s">
        <v>98</v>
      </c>
      <c r="E863">
        <v>1336</v>
      </c>
      <c r="F863">
        <v>1282</v>
      </c>
      <c r="G863" t="s">
        <v>74</v>
      </c>
      <c r="H863" t="s">
        <v>74</v>
      </c>
      <c r="I863" t="s">
        <v>74</v>
      </c>
    </row>
    <row r="864" spans="1:9" x14ac:dyDescent="0.25">
      <c r="A864" t="s">
        <v>6511</v>
      </c>
      <c r="B864">
        <v>2019</v>
      </c>
      <c r="C864" t="s">
        <v>394</v>
      </c>
      <c r="D864" t="s">
        <v>98</v>
      </c>
      <c r="E864">
        <v>1329</v>
      </c>
      <c r="F864">
        <v>1284</v>
      </c>
      <c r="G864" t="s">
        <v>74</v>
      </c>
      <c r="H864" t="s">
        <v>74</v>
      </c>
      <c r="I864" t="s">
        <v>74</v>
      </c>
    </row>
    <row r="865" spans="1:9" x14ac:dyDescent="0.25">
      <c r="A865" t="s">
        <v>6567</v>
      </c>
      <c r="B865">
        <v>2020</v>
      </c>
      <c r="C865" t="s">
        <v>394</v>
      </c>
      <c r="D865" t="s">
        <v>98</v>
      </c>
      <c r="E865">
        <v>1391</v>
      </c>
      <c r="F865">
        <v>1326</v>
      </c>
      <c r="G865">
        <v>25</v>
      </c>
      <c r="H865">
        <v>1.2E-2</v>
      </c>
      <c r="I865" t="s">
        <v>74</v>
      </c>
    </row>
    <row r="866" spans="1:9" x14ac:dyDescent="0.25">
      <c r="A866" t="s">
        <v>6623</v>
      </c>
      <c r="B866">
        <v>2021</v>
      </c>
      <c r="C866" t="s">
        <v>394</v>
      </c>
      <c r="D866" t="s">
        <v>98</v>
      </c>
      <c r="E866">
        <v>1400</v>
      </c>
      <c r="F866">
        <v>1334</v>
      </c>
      <c r="G866" t="s">
        <v>6791</v>
      </c>
      <c r="H866" t="s">
        <v>6791</v>
      </c>
      <c r="I866" t="s">
        <v>74</v>
      </c>
    </row>
    <row r="867" spans="1:9" x14ac:dyDescent="0.25">
      <c r="A867" t="s">
        <v>6679</v>
      </c>
      <c r="B867">
        <v>2022</v>
      </c>
      <c r="C867" t="s">
        <v>394</v>
      </c>
      <c r="D867" t="s">
        <v>98</v>
      </c>
      <c r="E867">
        <v>1418</v>
      </c>
      <c r="F867">
        <v>1365</v>
      </c>
      <c r="G867" t="s">
        <v>74</v>
      </c>
      <c r="H867" t="s">
        <v>74</v>
      </c>
      <c r="I867" t="s">
        <v>74</v>
      </c>
    </row>
    <row r="868" spans="1:9" x14ac:dyDescent="0.25">
      <c r="A868" t="s">
        <v>6735</v>
      </c>
      <c r="B868">
        <v>2023</v>
      </c>
      <c r="C868" t="s">
        <v>394</v>
      </c>
      <c r="D868" t="s">
        <v>98</v>
      </c>
      <c r="E868">
        <v>1481</v>
      </c>
      <c r="F868">
        <v>1403</v>
      </c>
      <c r="G868" t="s">
        <v>74</v>
      </c>
      <c r="H868" t="s">
        <v>74</v>
      </c>
      <c r="I868" t="s">
        <v>74</v>
      </c>
    </row>
    <row r="869" spans="1:9" x14ac:dyDescent="0.25">
      <c r="A869" t="s">
        <v>7360</v>
      </c>
      <c r="B869">
        <v>2015</v>
      </c>
      <c r="C869" t="s">
        <v>394</v>
      </c>
      <c r="D869" t="s">
        <v>6812</v>
      </c>
      <c r="E869" t="s">
        <v>74</v>
      </c>
      <c r="F869" t="s">
        <v>74</v>
      </c>
      <c r="G869" t="s">
        <v>74</v>
      </c>
      <c r="H869" t="s">
        <v>74</v>
      </c>
      <c r="I869" t="s">
        <v>74</v>
      </c>
    </row>
    <row r="870" spans="1:9" x14ac:dyDescent="0.25">
      <c r="A870" t="s">
        <v>7361</v>
      </c>
      <c r="B870">
        <v>2016</v>
      </c>
      <c r="C870" t="s">
        <v>394</v>
      </c>
      <c r="D870" t="s">
        <v>6812</v>
      </c>
      <c r="E870" t="s">
        <v>74</v>
      </c>
      <c r="F870" t="s">
        <v>74</v>
      </c>
      <c r="G870" t="s">
        <v>74</v>
      </c>
      <c r="H870" t="s">
        <v>74</v>
      </c>
      <c r="I870" t="s">
        <v>74</v>
      </c>
    </row>
    <row r="871" spans="1:9" x14ac:dyDescent="0.25">
      <c r="A871" t="s">
        <v>7362</v>
      </c>
      <c r="B871">
        <v>2017</v>
      </c>
      <c r="C871" t="s">
        <v>394</v>
      </c>
      <c r="D871" t="s">
        <v>6812</v>
      </c>
      <c r="E871" t="s">
        <v>74</v>
      </c>
      <c r="F871" t="s">
        <v>74</v>
      </c>
      <c r="G871" t="s">
        <v>6791</v>
      </c>
      <c r="H871" t="s">
        <v>6791</v>
      </c>
      <c r="I871" t="s">
        <v>74</v>
      </c>
    </row>
    <row r="872" spans="1:9" x14ac:dyDescent="0.25">
      <c r="A872" t="s">
        <v>7363</v>
      </c>
      <c r="B872">
        <v>2018</v>
      </c>
      <c r="C872" t="s">
        <v>394</v>
      </c>
      <c r="D872" t="s">
        <v>6812</v>
      </c>
      <c r="E872" t="s">
        <v>74</v>
      </c>
      <c r="F872" t="s">
        <v>74</v>
      </c>
      <c r="G872" t="s">
        <v>6791</v>
      </c>
      <c r="H872" t="s">
        <v>6791</v>
      </c>
      <c r="I872" t="s">
        <v>74</v>
      </c>
    </row>
    <row r="873" spans="1:9" x14ac:dyDescent="0.25">
      <c r="A873" t="s">
        <v>7364</v>
      </c>
      <c r="B873">
        <v>2019</v>
      </c>
      <c r="C873" t="s">
        <v>394</v>
      </c>
      <c r="D873" t="s">
        <v>6812</v>
      </c>
      <c r="E873" t="s">
        <v>74</v>
      </c>
      <c r="F873" t="s">
        <v>74</v>
      </c>
      <c r="G873" t="s">
        <v>74</v>
      </c>
      <c r="H873" t="s">
        <v>74</v>
      </c>
      <c r="I873" t="s">
        <v>74</v>
      </c>
    </row>
    <row r="874" spans="1:9" x14ac:dyDescent="0.25">
      <c r="A874" t="s">
        <v>7365</v>
      </c>
      <c r="B874">
        <v>2020</v>
      </c>
      <c r="C874" t="s">
        <v>394</v>
      </c>
      <c r="D874" t="s">
        <v>6812</v>
      </c>
      <c r="E874" t="s">
        <v>74</v>
      </c>
      <c r="F874" t="s">
        <v>74</v>
      </c>
      <c r="G874" t="s">
        <v>74</v>
      </c>
      <c r="H874" t="s">
        <v>74</v>
      </c>
      <c r="I874" t="s">
        <v>74</v>
      </c>
    </row>
    <row r="875" spans="1:9" x14ac:dyDescent="0.25">
      <c r="A875" t="s">
        <v>7366</v>
      </c>
      <c r="B875">
        <v>2022</v>
      </c>
      <c r="C875" t="s">
        <v>394</v>
      </c>
      <c r="D875" t="s">
        <v>6812</v>
      </c>
      <c r="E875" t="s">
        <v>74</v>
      </c>
      <c r="F875" t="s">
        <v>74</v>
      </c>
      <c r="G875" t="s">
        <v>74</v>
      </c>
      <c r="H875" t="s">
        <v>74</v>
      </c>
      <c r="I875" t="s">
        <v>74</v>
      </c>
    </row>
    <row r="876" spans="1:9" x14ac:dyDescent="0.25">
      <c r="A876" t="s">
        <v>7367</v>
      </c>
      <c r="B876">
        <v>2023</v>
      </c>
      <c r="C876" t="s">
        <v>394</v>
      </c>
      <c r="D876" t="s">
        <v>6812</v>
      </c>
      <c r="E876" t="s">
        <v>74</v>
      </c>
      <c r="F876" t="s">
        <v>74</v>
      </c>
      <c r="G876" t="s">
        <v>6791</v>
      </c>
      <c r="H876" t="s">
        <v>6791</v>
      </c>
      <c r="I876" t="s">
        <v>74</v>
      </c>
    </row>
    <row r="877" spans="1:9" x14ac:dyDescent="0.25">
      <c r="A877" t="s">
        <v>6125</v>
      </c>
      <c r="B877">
        <v>2015</v>
      </c>
      <c r="C877" t="s">
        <v>394</v>
      </c>
      <c r="D877" t="s">
        <v>102</v>
      </c>
      <c r="E877">
        <v>653</v>
      </c>
      <c r="F877">
        <v>653</v>
      </c>
      <c r="G877" t="s">
        <v>74</v>
      </c>
      <c r="H877" t="s">
        <v>74</v>
      </c>
      <c r="I877" t="s">
        <v>74</v>
      </c>
    </row>
    <row r="878" spans="1:9" x14ac:dyDescent="0.25">
      <c r="A878" t="s">
        <v>6253</v>
      </c>
      <c r="B878">
        <v>2016</v>
      </c>
      <c r="C878" t="s">
        <v>394</v>
      </c>
      <c r="D878" t="s">
        <v>102</v>
      </c>
      <c r="E878">
        <v>671</v>
      </c>
      <c r="F878">
        <v>671</v>
      </c>
      <c r="G878" t="s">
        <v>74</v>
      </c>
      <c r="H878" t="s">
        <v>74</v>
      </c>
      <c r="I878" t="s">
        <v>74</v>
      </c>
    </row>
    <row r="879" spans="1:9" x14ac:dyDescent="0.25">
      <c r="A879" t="s">
        <v>6381</v>
      </c>
      <c r="B879">
        <v>2017</v>
      </c>
      <c r="C879" t="s">
        <v>394</v>
      </c>
      <c r="D879" t="s">
        <v>102</v>
      </c>
      <c r="E879">
        <v>695</v>
      </c>
      <c r="F879">
        <v>695</v>
      </c>
      <c r="G879" t="s">
        <v>6791</v>
      </c>
      <c r="H879" t="s">
        <v>6791</v>
      </c>
      <c r="I879" t="s">
        <v>74</v>
      </c>
    </row>
    <row r="880" spans="1:9" x14ac:dyDescent="0.25">
      <c r="A880" t="s">
        <v>397</v>
      </c>
      <c r="B880">
        <v>2018</v>
      </c>
      <c r="C880" t="s">
        <v>394</v>
      </c>
      <c r="D880" t="s">
        <v>102</v>
      </c>
      <c r="E880">
        <v>719</v>
      </c>
      <c r="F880">
        <v>719</v>
      </c>
      <c r="G880" t="s">
        <v>74</v>
      </c>
      <c r="H880" t="s">
        <v>74</v>
      </c>
      <c r="I880" t="s">
        <v>74</v>
      </c>
    </row>
    <row r="881" spans="1:9" x14ac:dyDescent="0.25">
      <c r="A881" t="s">
        <v>474</v>
      </c>
      <c r="B881">
        <v>2019</v>
      </c>
      <c r="C881" t="s">
        <v>394</v>
      </c>
      <c r="D881" t="s">
        <v>102</v>
      </c>
      <c r="E881">
        <v>754</v>
      </c>
      <c r="F881" t="s">
        <v>74</v>
      </c>
      <c r="G881" t="s">
        <v>74</v>
      </c>
      <c r="H881" t="s">
        <v>74</v>
      </c>
      <c r="I881" t="s">
        <v>74</v>
      </c>
    </row>
    <row r="882" spans="1:9" x14ac:dyDescent="0.25">
      <c r="A882" t="s">
        <v>546</v>
      </c>
      <c r="B882">
        <v>2020</v>
      </c>
      <c r="C882" t="s">
        <v>394</v>
      </c>
      <c r="D882" t="s">
        <v>102</v>
      </c>
      <c r="E882">
        <v>786</v>
      </c>
      <c r="F882">
        <v>781</v>
      </c>
      <c r="G882">
        <v>25</v>
      </c>
      <c r="H882">
        <v>0.01</v>
      </c>
      <c r="I882" t="s">
        <v>74</v>
      </c>
    </row>
    <row r="883" spans="1:9" x14ac:dyDescent="0.25">
      <c r="A883" t="s">
        <v>618</v>
      </c>
      <c r="B883">
        <v>2021</v>
      </c>
      <c r="C883" t="s">
        <v>394</v>
      </c>
      <c r="D883" t="s">
        <v>102</v>
      </c>
      <c r="E883">
        <v>805</v>
      </c>
      <c r="F883">
        <v>793</v>
      </c>
      <c r="G883" t="s">
        <v>6791</v>
      </c>
      <c r="H883" t="s">
        <v>6791</v>
      </c>
      <c r="I883" t="s">
        <v>74</v>
      </c>
    </row>
    <row r="884" spans="1:9" x14ac:dyDescent="0.25">
      <c r="A884" t="s">
        <v>690</v>
      </c>
      <c r="B884">
        <v>2022</v>
      </c>
      <c r="C884" t="s">
        <v>394</v>
      </c>
      <c r="D884" t="s">
        <v>102</v>
      </c>
      <c r="E884">
        <v>842</v>
      </c>
      <c r="F884">
        <v>838</v>
      </c>
      <c r="G884" t="s">
        <v>74</v>
      </c>
      <c r="H884" t="s">
        <v>74</v>
      </c>
      <c r="I884" t="s">
        <v>74</v>
      </c>
    </row>
    <row r="885" spans="1:9" x14ac:dyDescent="0.25">
      <c r="A885" t="s">
        <v>762</v>
      </c>
      <c r="B885">
        <v>2023</v>
      </c>
      <c r="C885" t="s">
        <v>394</v>
      </c>
      <c r="D885" t="s">
        <v>102</v>
      </c>
      <c r="E885">
        <v>904</v>
      </c>
      <c r="F885">
        <v>893</v>
      </c>
      <c r="G885" t="s">
        <v>6791</v>
      </c>
      <c r="H885" t="s">
        <v>6791</v>
      </c>
      <c r="I885" t="s">
        <v>74</v>
      </c>
    </row>
    <row r="886" spans="1:9" x14ac:dyDescent="0.25">
      <c r="A886" t="s">
        <v>7368</v>
      </c>
      <c r="B886">
        <v>2015</v>
      </c>
      <c r="C886" t="s">
        <v>394</v>
      </c>
      <c r="D886" t="s">
        <v>216</v>
      </c>
      <c r="E886">
        <v>9524</v>
      </c>
      <c r="F886">
        <v>9153</v>
      </c>
      <c r="G886">
        <v>375</v>
      </c>
      <c r="H886">
        <v>0.27400000000000002</v>
      </c>
      <c r="I886" t="s">
        <v>74</v>
      </c>
    </row>
    <row r="887" spans="1:9" x14ac:dyDescent="0.25">
      <c r="A887" t="s">
        <v>7369</v>
      </c>
      <c r="B887">
        <v>2016</v>
      </c>
      <c r="C887" t="s">
        <v>394</v>
      </c>
      <c r="D887" t="s">
        <v>216</v>
      </c>
      <c r="E887">
        <v>9489</v>
      </c>
      <c r="F887">
        <v>9111</v>
      </c>
      <c r="G887">
        <v>275</v>
      </c>
      <c r="H887" t="s">
        <v>74</v>
      </c>
      <c r="I887">
        <v>-0.26666666666666672</v>
      </c>
    </row>
    <row r="888" spans="1:9" x14ac:dyDescent="0.25">
      <c r="A888" t="s">
        <v>7370</v>
      </c>
      <c r="B888">
        <v>2017</v>
      </c>
      <c r="C888" t="s">
        <v>394</v>
      </c>
      <c r="D888" t="s">
        <v>216</v>
      </c>
      <c r="E888">
        <v>9498</v>
      </c>
      <c r="F888">
        <v>9073</v>
      </c>
      <c r="G888">
        <v>350</v>
      </c>
      <c r="H888">
        <v>0.24099999999999999</v>
      </c>
      <c r="I888">
        <v>0.27272727272727271</v>
      </c>
    </row>
    <row r="889" spans="1:9" x14ac:dyDescent="0.25">
      <c r="A889" t="s">
        <v>7371</v>
      </c>
      <c r="B889">
        <v>2018</v>
      </c>
      <c r="C889" t="s">
        <v>394</v>
      </c>
      <c r="D889" t="s">
        <v>216</v>
      </c>
      <c r="E889">
        <v>9442</v>
      </c>
      <c r="F889">
        <v>8997</v>
      </c>
      <c r="G889" t="s">
        <v>74</v>
      </c>
      <c r="H889" t="s">
        <v>74</v>
      </c>
      <c r="I889" t="s">
        <v>74</v>
      </c>
    </row>
    <row r="890" spans="1:9" x14ac:dyDescent="0.25">
      <c r="A890" t="s">
        <v>7372</v>
      </c>
      <c r="B890">
        <v>2019</v>
      </c>
      <c r="C890" t="s">
        <v>394</v>
      </c>
      <c r="D890" t="s">
        <v>216</v>
      </c>
      <c r="E890">
        <v>9508</v>
      </c>
      <c r="F890">
        <v>9061</v>
      </c>
      <c r="G890">
        <v>390</v>
      </c>
      <c r="H890">
        <v>0.161</v>
      </c>
      <c r="I890" t="s">
        <v>74</v>
      </c>
    </row>
    <row r="891" spans="1:9" x14ac:dyDescent="0.25">
      <c r="A891" t="s">
        <v>7373</v>
      </c>
      <c r="B891">
        <v>2020</v>
      </c>
      <c r="C891" t="s">
        <v>394</v>
      </c>
      <c r="D891" t="s">
        <v>216</v>
      </c>
      <c r="E891">
        <v>9783</v>
      </c>
      <c r="F891">
        <v>9310</v>
      </c>
      <c r="G891">
        <v>390</v>
      </c>
      <c r="H891">
        <v>0.16600000000000001</v>
      </c>
      <c r="I891">
        <v>0</v>
      </c>
    </row>
    <row r="892" spans="1:9" x14ac:dyDescent="0.25">
      <c r="A892" t="s">
        <v>7374</v>
      </c>
      <c r="B892">
        <v>2021</v>
      </c>
      <c r="C892" t="s">
        <v>394</v>
      </c>
      <c r="D892" t="s">
        <v>216</v>
      </c>
      <c r="E892">
        <v>10218</v>
      </c>
      <c r="F892">
        <v>9543</v>
      </c>
      <c r="G892" t="s">
        <v>74</v>
      </c>
      <c r="H892" t="s">
        <v>74</v>
      </c>
      <c r="I892" t="s">
        <v>74</v>
      </c>
    </row>
    <row r="893" spans="1:9" x14ac:dyDescent="0.25">
      <c r="A893" t="s">
        <v>7375</v>
      </c>
      <c r="B893">
        <v>2022</v>
      </c>
      <c r="C893" t="s">
        <v>394</v>
      </c>
      <c r="D893" t="s">
        <v>216</v>
      </c>
      <c r="E893">
        <v>10334</v>
      </c>
      <c r="F893">
        <v>9727</v>
      </c>
      <c r="G893">
        <v>780</v>
      </c>
      <c r="H893">
        <v>0.19700000000000001</v>
      </c>
      <c r="I893" t="s">
        <v>74</v>
      </c>
    </row>
    <row r="894" spans="1:9" x14ac:dyDescent="0.25">
      <c r="A894" t="s">
        <v>7376</v>
      </c>
      <c r="B894">
        <v>2023</v>
      </c>
      <c r="C894" t="s">
        <v>394</v>
      </c>
      <c r="D894" t="s">
        <v>216</v>
      </c>
      <c r="E894">
        <v>10633</v>
      </c>
      <c r="F894">
        <v>9939</v>
      </c>
      <c r="G894" t="s">
        <v>74</v>
      </c>
      <c r="H894" t="s">
        <v>74</v>
      </c>
      <c r="I894" t="s">
        <v>74</v>
      </c>
    </row>
    <row r="895" spans="1:9" x14ac:dyDescent="0.25">
      <c r="A895" t="s">
        <v>7377</v>
      </c>
      <c r="B895">
        <v>2015</v>
      </c>
      <c r="C895" t="s">
        <v>394</v>
      </c>
      <c r="D895" t="s">
        <v>6831</v>
      </c>
      <c r="E895" t="s">
        <v>74</v>
      </c>
      <c r="F895" t="s">
        <v>74</v>
      </c>
      <c r="G895">
        <v>360</v>
      </c>
      <c r="H895">
        <v>0.26200000000000001</v>
      </c>
      <c r="I895" t="s">
        <v>74</v>
      </c>
    </row>
    <row r="896" spans="1:9" x14ac:dyDescent="0.25">
      <c r="A896" t="s">
        <v>7378</v>
      </c>
      <c r="B896">
        <v>2016</v>
      </c>
      <c r="C896" t="s">
        <v>394</v>
      </c>
      <c r="D896" t="s">
        <v>6831</v>
      </c>
      <c r="E896" t="s">
        <v>74</v>
      </c>
      <c r="F896" t="s">
        <v>74</v>
      </c>
      <c r="G896">
        <v>260</v>
      </c>
      <c r="H896" t="s">
        <v>74</v>
      </c>
      <c r="I896">
        <v>-0.27777777777777779</v>
      </c>
    </row>
    <row r="897" spans="1:9" x14ac:dyDescent="0.25">
      <c r="A897" t="s">
        <v>7379</v>
      </c>
      <c r="B897">
        <v>2017</v>
      </c>
      <c r="C897" t="s">
        <v>394</v>
      </c>
      <c r="D897" t="s">
        <v>6831</v>
      </c>
      <c r="E897" t="s">
        <v>74</v>
      </c>
      <c r="F897" t="s">
        <v>74</v>
      </c>
      <c r="G897">
        <v>340</v>
      </c>
      <c r="H897">
        <v>0.23300000000000001</v>
      </c>
      <c r="I897">
        <v>0.30769230769230771</v>
      </c>
    </row>
    <row r="898" spans="1:9" x14ac:dyDescent="0.25">
      <c r="A898" t="s">
        <v>7380</v>
      </c>
      <c r="B898">
        <v>2018</v>
      </c>
      <c r="C898" t="s">
        <v>394</v>
      </c>
      <c r="D898" t="s">
        <v>6831</v>
      </c>
      <c r="E898" t="s">
        <v>74</v>
      </c>
      <c r="F898" t="s">
        <v>74</v>
      </c>
      <c r="G898">
        <v>390</v>
      </c>
      <c r="H898" t="s">
        <v>74</v>
      </c>
      <c r="I898">
        <v>0.14705882352941169</v>
      </c>
    </row>
    <row r="899" spans="1:9" x14ac:dyDescent="0.25">
      <c r="A899" t="s">
        <v>7381</v>
      </c>
      <c r="B899">
        <v>2019</v>
      </c>
      <c r="C899" t="s">
        <v>394</v>
      </c>
      <c r="D899" t="s">
        <v>6831</v>
      </c>
      <c r="E899" t="s">
        <v>74</v>
      </c>
      <c r="F899" t="s">
        <v>74</v>
      </c>
      <c r="G899">
        <v>375</v>
      </c>
      <c r="H899">
        <v>0.155</v>
      </c>
      <c r="I899">
        <v>-3.8461538461538443E-2</v>
      </c>
    </row>
    <row r="900" spans="1:9" x14ac:dyDescent="0.25">
      <c r="A900" t="s">
        <v>7382</v>
      </c>
      <c r="B900">
        <v>2020</v>
      </c>
      <c r="C900" t="s">
        <v>394</v>
      </c>
      <c r="D900" t="s">
        <v>6831</v>
      </c>
      <c r="E900" t="s">
        <v>74</v>
      </c>
      <c r="F900" t="s">
        <v>74</v>
      </c>
      <c r="G900">
        <v>375</v>
      </c>
      <c r="H900">
        <v>0.161</v>
      </c>
      <c r="I900">
        <v>0</v>
      </c>
    </row>
    <row r="901" spans="1:9" x14ac:dyDescent="0.25">
      <c r="A901" t="s">
        <v>7383</v>
      </c>
      <c r="B901">
        <v>2021</v>
      </c>
      <c r="C901" t="s">
        <v>394</v>
      </c>
      <c r="D901" t="s">
        <v>6831</v>
      </c>
      <c r="E901" t="s">
        <v>74</v>
      </c>
      <c r="F901" t="s">
        <v>74</v>
      </c>
      <c r="G901">
        <v>440</v>
      </c>
      <c r="H901" t="s">
        <v>74</v>
      </c>
      <c r="I901">
        <v>0.17333333333333331</v>
      </c>
    </row>
    <row r="902" spans="1:9" x14ac:dyDescent="0.25">
      <c r="A902" t="s">
        <v>7384</v>
      </c>
      <c r="B902">
        <v>2022</v>
      </c>
      <c r="C902" t="s">
        <v>394</v>
      </c>
      <c r="D902" t="s">
        <v>6831</v>
      </c>
      <c r="E902" t="s">
        <v>74</v>
      </c>
      <c r="F902" t="s">
        <v>74</v>
      </c>
      <c r="G902">
        <v>760</v>
      </c>
      <c r="H902">
        <v>0.193</v>
      </c>
      <c r="I902">
        <v>0.72727272727272729</v>
      </c>
    </row>
    <row r="903" spans="1:9" x14ac:dyDescent="0.25">
      <c r="A903" t="s">
        <v>7385</v>
      </c>
      <c r="B903">
        <v>2023</v>
      </c>
      <c r="C903" t="s">
        <v>394</v>
      </c>
      <c r="D903" t="s">
        <v>6831</v>
      </c>
      <c r="E903" t="s">
        <v>74</v>
      </c>
      <c r="F903" t="s">
        <v>74</v>
      </c>
      <c r="G903">
        <v>890</v>
      </c>
      <c r="H903">
        <v>0.221</v>
      </c>
      <c r="I903">
        <v>0.17105263157894729</v>
      </c>
    </row>
    <row r="904" spans="1:9" x14ac:dyDescent="0.25">
      <c r="A904" t="s">
        <v>7386</v>
      </c>
      <c r="B904">
        <v>2015</v>
      </c>
      <c r="C904" t="s">
        <v>400</v>
      </c>
      <c r="D904" t="s">
        <v>318</v>
      </c>
      <c r="E904" t="s">
        <v>74</v>
      </c>
      <c r="F904" t="s">
        <v>74</v>
      </c>
      <c r="G904" t="s">
        <v>6791</v>
      </c>
      <c r="H904" t="s">
        <v>6791</v>
      </c>
      <c r="I904" t="s">
        <v>74</v>
      </c>
    </row>
    <row r="905" spans="1:9" x14ac:dyDescent="0.25">
      <c r="A905" t="s">
        <v>7387</v>
      </c>
      <c r="B905">
        <v>2016</v>
      </c>
      <c r="C905" t="s">
        <v>400</v>
      </c>
      <c r="D905" t="s">
        <v>318</v>
      </c>
      <c r="E905" t="s">
        <v>74</v>
      </c>
      <c r="F905" t="s">
        <v>74</v>
      </c>
      <c r="G905" t="s">
        <v>6791</v>
      </c>
      <c r="H905" t="s">
        <v>6791</v>
      </c>
      <c r="I905" t="s">
        <v>74</v>
      </c>
    </row>
    <row r="906" spans="1:9" x14ac:dyDescent="0.25">
      <c r="A906" t="s">
        <v>7388</v>
      </c>
      <c r="B906">
        <v>2017</v>
      </c>
      <c r="C906" t="s">
        <v>400</v>
      </c>
      <c r="D906" t="s">
        <v>318</v>
      </c>
      <c r="E906" t="s">
        <v>74</v>
      </c>
      <c r="F906" t="s">
        <v>74</v>
      </c>
      <c r="G906" t="s">
        <v>74</v>
      </c>
      <c r="H906" t="s">
        <v>74</v>
      </c>
      <c r="I906" t="s">
        <v>74</v>
      </c>
    </row>
    <row r="907" spans="1:9" x14ac:dyDescent="0.25">
      <c r="A907" t="s">
        <v>7389</v>
      </c>
      <c r="B907">
        <v>2018</v>
      </c>
      <c r="C907" t="s">
        <v>400</v>
      </c>
      <c r="D907" t="s">
        <v>318</v>
      </c>
      <c r="E907" t="s">
        <v>74</v>
      </c>
      <c r="F907" t="s">
        <v>74</v>
      </c>
      <c r="G907">
        <v>15</v>
      </c>
      <c r="H907" t="s">
        <v>74</v>
      </c>
      <c r="I907" t="s">
        <v>74</v>
      </c>
    </row>
    <row r="908" spans="1:9" x14ac:dyDescent="0.25">
      <c r="A908" t="s">
        <v>7390</v>
      </c>
      <c r="B908">
        <v>2019</v>
      </c>
      <c r="C908" t="s">
        <v>400</v>
      </c>
      <c r="D908" t="s">
        <v>318</v>
      </c>
      <c r="E908" t="s">
        <v>74</v>
      </c>
      <c r="F908" t="s">
        <v>74</v>
      </c>
      <c r="G908" t="s">
        <v>74</v>
      </c>
      <c r="H908" t="s">
        <v>74</v>
      </c>
      <c r="I908" t="s">
        <v>74</v>
      </c>
    </row>
    <row r="909" spans="1:9" x14ac:dyDescent="0.25">
      <c r="A909" t="s">
        <v>7391</v>
      </c>
      <c r="B909">
        <v>2020</v>
      </c>
      <c r="C909" t="s">
        <v>400</v>
      </c>
      <c r="D909" t="s">
        <v>318</v>
      </c>
      <c r="E909" t="s">
        <v>74</v>
      </c>
      <c r="F909" t="s">
        <v>74</v>
      </c>
      <c r="G909" t="s">
        <v>6791</v>
      </c>
      <c r="H909" t="s">
        <v>6791</v>
      </c>
      <c r="I909" t="s">
        <v>74</v>
      </c>
    </row>
    <row r="910" spans="1:9" x14ac:dyDescent="0.25">
      <c r="A910" t="s">
        <v>7392</v>
      </c>
      <c r="B910">
        <v>2021</v>
      </c>
      <c r="C910" t="s">
        <v>400</v>
      </c>
      <c r="D910" t="s">
        <v>318</v>
      </c>
      <c r="E910" t="s">
        <v>74</v>
      </c>
      <c r="F910" t="s">
        <v>74</v>
      </c>
      <c r="G910" t="s">
        <v>74</v>
      </c>
      <c r="H910" t="s">
        <v>74</v>
      </c>
      <c r="I910" t="s">
        <v>74</v>
      </c>
    </row>
    <row r="911" spans="1:9" x14ac:dyDescent="0.25">
      <c r="A911" t="s">
        <v>7393</v>
      </c>
      <c r="B911">
        <v>2022</v>
      </c>
      <c r="C911" t="s">
        <v>400</v>
      </c>
      <c r="D911" t="s">
        <v>318</v>
      </c>
      <c r="E911" t="s">
        <v>74</v>
      </c>
      <c r="F911" t="s">
        <v>74</v>
      </c>
      <c r="G911" t="s">
        <v>74</v>
      </c>
      <c r="H911" t="s">
        <v>74</v>
      </c>
      <c r="I911" t="s">
        <v>74</v>
      </c>
    </row>
    <row r="912" spans="1:9" x14ac:dyDescent="0.25">
      <c r="A912" t="s">
        <v>7394</v>
      </c>
      <c r="B912">
        <v>2023</v>
      </c>
      <c r="C912" t="s">
        <v>400</v>
      </c>
      <c r="D912" t="s">
        <v>318</v>
      </c>
      <c r="E912" t="s">
        <v>74</v>
      </c>
      <c r="F912" t="s">
        <v>74</v>
      </c>
      <c r="G912" t="s">
        <v>6791</v>
      </c>
      <c r="H912" t="s">
        <v>6791</v>
      </c>
      <c r="I912" t="s">
        <v>74</v>
      </c>
    </row>
    <row r="913" spans="1:9" x14ac:dyDescent="0.25">
      <c r="A913" t="s">
        <v>476</v>
      </c>
      <c r="B913">
        <v>2019</v>
      </c>
      <c r="C913" t="s">
        <v>400</v>
      </c>
      <c r="D913" t="s">
        <v>354</v>
      </c>
      <c r="E913">
        <v>146</v>
      </c>
      <c r="F913" t="s">
        <v>74</v>
      </c>
      <c r="G913" t="s">
        <v>74</v>
      </c>
      <c r="H913" t="s">
        <v>74</v>
      </c>
      <c r="I913" t="s">
        <v>74</v>
      </c>
    </row>
    <row r="914" spans="1:9" x14ac:dyDescent="0.25">
      <c r="A914" t="s">
        <v>7395</v>
      </c>
      <c r="B914">
        <v>2015</v>
      </c>
      <c r="C914" t="s">
        <v>400</v>
      </c>
      <c r="D914" t="s">
        <v>325</v>
      </c>
      <c r="E914" t="s">
        <v>74</v>
      </c>
      <c r="F914" t="s">
        <v>74</v>
      </c>
      <c r="G914" t="s">
        <v>6791</v>
      </c>
      <c r="H914" t="s">
        <v>6791</v>
      </c>
      <c r="I914" t="s">
        <v>74</v>
      </c>
    </row>
    <row r="915" spans="1:9" x14ac:dyDescent="0.25">
      <c r="A915" t="s">
        <v>7396</v>
      </c>
      <c r="B915">
        <v>2016</v>
      </c>
      <c r="C915" t="s">
        <v>400</v>
      </c>
      <c r="D915" t="s">
        <v>325</v>
      </c>
      <c r="E915" t="s">
        <v>74</v>
      </c>
      <c r="F915" t="s">
        <v>74</v>
      </c>
      <c r="G915" t="s">
        <v>6791</v>
      </c>
      <c r="H915" t="s">
        <v>6791</v>
      </c>
      <c r="I915" t="s">
        <v>74</v>
      </c>
    </row>
    <row r="916" spans="1:9" x14ac:dyDescent="0.25">
      <c r="A916" t="s">
        <v>7397</v>
      </c>
      <c r="B916">
        <v>2017</v>
      </c>
      <c r="C916" t="s">
        <v>400</v>
      </c>
      <c r="D916" t="s">
        <v>325</v>
      </c>
      <c r="E916" t="s">
        <v>74</v>
      </c>
      <c r="F916" t="s">
        <v>74</v>
      </c>
      <c r="G916" t="s">
        <v>74</v>
      </c>
      <c r="H916" t="s">
        <v>74</v>
      </c>
      <c r="I916" t="s">
        <v>74</v>
      </c>
    </row>
    <row r="917" spans="1:9" x14ac:dyDescent="0.25">
      <c r="A917" t="s">
        <v>7398</v>
      </c>
      <c r="B917">
        <v>2018</v>
      </c>
      <c r="C917" t="s">
        <v>400</v>
      </c>
      <c r="D917" t="s">
        <v>325</v>
      </c>
      <c r="E917" t="s">
        <v>74</v>
      </c>
      <c r="F917" t="s">
        <v>74</v>
      </c>
      <c r="G917">
        <v>15</v>
      </c>
      <c r="H917">
        <v>0.96799999999999997</v>
      </c>
      <c r="I917" t="s">
        <v>74</v>
      </c>
    </row>
    <row r="918" spans="1:9" x14ac:dyDescent="0.25">
      <c r="A918" t="s">
        <v>7399</v>
      </c>
      <c r="B918">
        <v>2019</v>
      </c>
      <c r="C918" t="s">
        <v>400</v>
      </c>
      <c r="D918" t="s">
        <v>325</v>
      </c>
      <c r="E918" t="s">
        <v>74</v>
      </c>
      <c r="F918" t="s">
        <v>74</v>
      </c>
      <c r="G918" t="s">
        <v>74</v>
      </c>
      <c r="H918" t="s">
        <v>74</v>
      </c>
      <c r="I918" t="s">
        <v>74</v>
      </c>
    </row>
    <row r="919" spans="1:9" x14ac:dyDescent="0.25">
      <c r="A919" t="s">
        <v>7400</v>
      </c>
      <c r="B919">
        <v>2020</v>
      </c>
      <c r="C919" t="s">
        <v>400</v>
      </c>
      <c r="D919" t="s">
        <v>325</v>
      </c>
      <c r="E919" t="s">
        <v>74</v>
      </c>
      <c r="F919" t="s">
        <v>74</v>
      </c>
      <c r="G919" t="s">
        <v>6791</v>
      </c>
      <c r="H919" t="s">
        <v>6791</v>
      </c>
      <c r="I919" t="s">
        <v>74</v>
      </c>
    </row>
    <row r="920" spans="1:9" x14ac:dyDescent="0.25">
      <c r="A920" t="s">
        <v>7401</v>
      </c>
      <c r="B920">
        <v>2021</v>
      </c>
      <c r="C920" t="s">
        <v>400</v>
      </c>
      <c r="D920" t="s">
        <v>325</v>
      </c>
      <c r="E920" t="s">
        <v>74</v>
      </c>
      <c r="F920" t="s">
        <v>74</v>
      </c>
      <c r="G920" t="s">
        <v>6791</v>
      </c>
      <c r="H920" t="s">
        <v>6791</v>
      </c>
      <c r="I920" t="s">
        <v>74</v>
      </c>
    </row>
    <row r="921" spans="1:9" x14ac:dyDescent="0.25">
      <c r="A921" t="s">
        <v>7402</v>
      </c>
      <c r="B921">
        <v>2022</v>
      </c>
      <c r="C921" t="s">
        <v>400</v>
      </c>
      <c r="D921" t="s">
        <v>325</v>
      </c>
      <c r="E921" t="s">
        <v>74</v>
      </c>
      <c r="F921" t="s">
        <v>74</v>
      </c>
      <c r="G921" t="s">
        <v>74</v>
      </c>
      <c r="H921" t="s">
        <v>74</v>
      </c>
      <c r="I921" t="s">
        <v>74</v>
      </c>
    </row>
    <row r="922" spans="1:9" x14ac:dyDescent="0.25">
      <c r="A922" t="s">
        <v>7403</v>
      </c>
      <c r="B922">
        <v>2023</v>
      </c>
      <c r="C922" t="s">
        <v>400</v>
      </c>
      <c r="D922" t="s">
        <v>325</v>
      </c>
      <c r="E922" t="s">
        <v>74</v>
      </c>
      <c r="F922" t="s">
        <v>74</v>
      </c>
      <c r="G922" t="s">
        <v>6791</v>
      </c>
      <c r="H922" t="s">
        <v>6791</v>
      </c>
      <c r="I922" t="s">
        <v>74</v>
      </c>
    </row>
    <row r="923" spans="1:9" x14ac:dyDescent="0.25">
      <c r="A923" t="s">
        <v>7404</v>
      </c>
      <c r="B923">
        <v>2020</v>
      </c>
      <c r="C923" t="s">
        <v>400</v>
      </c>
      <c r="D923" t="s">
        <v>6782</v>
      </c>
      <c r="E923" t="s">
        <v>74</v>
      </c>
      <c r="F923" t="s">
        <v>74</v>
      </c>
      <c r="G923" t="s">
        <v>74</v>
      </c>
      <c r="H923" t="s">
        <v>74</v>
      </c>
      <c r="I923" t="s">
        <v>74</v>
      </c>
    </row>
    <row r="924" spans="1:9" x14ac:dyDescent="0.25">
      <c r="A924" t="s">
        <v>7405</v>
      </c>
      <c r="B924">
        <v>2021</v>
      </c>
      <c r="C924" t="s">
        <v>400</v>
      </c>
      <c r="D924" t="s">
        <v>6782</v>
      </c>
      <c r="E924" t="s">
        <v>74</v>
      </c>
      <c r="F924" t="s">
        <v>74</v>
      </c>
      <c r="G924" t="s">
        <v>74</v>
      </c>
      <c r="H924" t="s">
        <v>74</v>
      </c>
      <c r="I924" t="s">
        <v>74</v>
      </c>
    </row>
    <row r="925" spans="1:9" x14ac:dyDescent="0.25">
      <c r="A925" t="s">
        <v>7406</v>
      </c>
      <c r="B925">
        <v>2022</v>
      </c>
      <c r="C925" t="s">
        <v>400</v>
      </c>
      <c r="D925" t="s">
        <v>6782</v>
      </c>
      <c r="E925" t="s">
        <v>74</v>
      </c>
      <c r="F925" t="s">
        <v>74</v>
      </c>
      <c r="G925" t="s">
        <v>74</v>
      </c>
      <c r="H925" t="s">
        <v>74</v>
      </c>
      <c r="I925" t="s">
        <v>74</v>
      </c>
    </row>
    <row r="926" spans="1:9" x14ac:dyDescent="0.25">
      <c r="A926" t="s">
        <v>7407</v>
      </c>
      <c r="B926">
        <v>2023</v>
      </c>
      <c r="C926" t="s">
        <v>400</v>
      </c>
      <c r="D926" t="s">
        <v>6782</v>
      </c>
      <c r="E926" t="s">
        <v>74</v>
      </c>
      <c r="F926" t="s">
        <v>74</v>
      </c>
      <c r="G926" t="s">
        <v>74</v>
      </c>
      <c r="H926" t="s">
        <v>74</v>
      </c>
      <c r="I926" t="s">
        <v>74</v>
      </c>
    </row>
    <row r="927" spans="1:9" x14ac:dyDescent="0.25">
      <c r="A927" t="s">
        <v>7408</v>
      </c>
      <c r="B927">
        <v>2015</v>
      </c>
      <c r="C927" t="s">
        <v>400</v>
      </c>
      <c r="D927" t="s">
        <v>328</v>
      </c>
      <c r="E927" t="s">
        <v>74</v>
      </c>
      <c r="F927" t="s">
        <v>74</v>
      </c>
      <c r="G927" t="s">
        <v>6791</v>
      </c>
      <c r="H927" t="s">
        <v>6791</v>
      </c>
      <c r="I927" t="s">
        <v>74</v>
      </c>
    </row>
    <row r="928" spans="1:9" x14ac:dyDescent="0.25">
      <c r="A928" t="s">
        <v>7409</v>
      </c>
      <c r="B928">
        <v>2020</v>
      </c>
      <c r="C928" t="s">
        <v>400</v>
      </c>
      <c r="D928" t="s">
        <v>328</v>
      </c>
      <c r="E928" t="s">
        <v>74</v>
      </c>
      <c r="F928" t="s">
        <v>74</v>
      </c>
      <c r="G928" t="s">
        <v>6791</v>
      </c>
      <c r="H928" t="s">
        <v>6791</v>
      </c>
      <c r="I928" t="s">
        <v>74</v>
      </c>
    </row>
    <row r="929" spans="1:9" x14ac:dyDescent="0.25">
      <c r="A929" t="s">
        <v>7410</v>
      </c>
      <c r="B929">
        <v>2021</v>
      </c>
      <c r="C929" t="s">
        <v>400</v>
      </c>
      <c r="D929" t="s">
        <v>328</v>
      </c>
      <c r="E929" t="s">
        <v>74</v>
      </c>
      <c r="F929" t="s">
        <v>74</v>
      </c>
      <c r="G929" t="s">
        <v>6791</v>
      </c>
      <c r="H929" t="s">
        <v>6791</v>
      </c>
      <c r="I929" t="s">
        <v>74</v>
      </c>
    </row>
    <row r="930" spans="1:9" x14ac:dyDescent="0.25">
      <c r="A930" t="s">
        <v>7411</v>
      </c>
      <c r="B930">
        <v>2022</v>
      </c>
      <c r="C930" t="s">
        <v>400</v>
      </c>
      <c r="D930" t="s">
        <v>328</v>
      </c>
      <c r="E930" t="s">
        <v>74</v>
      </c>
      <c r="F930" t="s">
        <v>74</v>
      </c>
      <c r="G930" t="s">
        <v>74</v>
      </c>
      <c r="H930" t="s">
        <v>74</v>
      </c>
      <c r="I930" t="s">
        <v>74</v>
      </c>
    </row>
    <row r="931" spans="1:9" x14ac:dyDescent="0.25">
      <c r="A931" t="s">
        <v>7412</v>
      </c>
      <c r="B931">
        <v>2023</v>
      </c>
      <c r="C931" t="s">
        <v>400</v>
      </c>
      <c r="D931" t="s">
        <v>328</v>
      </c>
      <c r="E931" t="s">
        <v>74</v>
      </c>
      <c r="F931" t="s">
        <v>74</v>
      </c>
      <c r="G931" t="s">
        <v>6791</v>
      </c>
      <c r="H931" t="s">
        <v>6791</v>
      </c>
      <c r="I931" t="s">
        <v>74</v>
      </c>
    </row>
    <row r="932" spans="1:9" x14ac:dyDescent="0.25">
      <c r="A932" t="s">
        <v>6568</v>
      </c>
      <c r="B932">
        <v>2020</v>
      </c>
      <c r="C932" t="s">
        <v>400</v>
      </c>
      <c r="D932" t="s">
        <v>98</v>
      </c>
      <c r="E932">
        <v>38</v>
      </c>
      <c r="F932" t="s">
        <v>74</v>
      </c>
      <c r="G932" t="s">
        <v>74</v>
      </c>
      <c r="H932" t="s">
        <v>74</v>
      </c>
      <c r="I932" t="s">
        <v>74</v>
      </c>
    </row>
    <row r="933" spans="1:9" x14ac:dyDescent="0.25">
      <c r="A933" t="s">
        <v>7413</v>
      </c>
      <c r="B933">
        <v>2021</v>
      </c>
      <c r="C933" t="s">
        <v>400</v>
      </c>
      <c r="D933" t="s">
        <v>6812</v>
      </c>
      <c r="E933" t="s">
        <v>74</v>
      </c>
      <c r="F933" t="s">
        <v>74</v>
      </c>
      <c r="G933" t="s">
        <v>74</v>
      </c>
      <c r="H933" t="s">
        <v>74</v>
      </c>
      <c r="I933" t="s">
        <v>74</v>
      </c>
    </row>
    <row r="934" spans="1:9" x14ac:dyDescent="0.25">
      <c r="A934" t="s">
        <v>7414</v>
      </c>
      <c r="B934">
        <v>2021</v>
      </c>
      <c r="C934" t="s">
        <v>400</v>
      </c>
      <c r="D934" t="s">
        <v>216</v>
      </c>
      <c r="E934" t="s">
        <v>74</v>
      </c>
      <c r="F934" t="s">
        <v>74</v>
      </c>
      <c r="G934" t="s">
        <v>6791</v>
      </c>
      <c r="H934" t="s">
        <v>6791</v>
      </c>
      <c r="I934" t="s">
        <v>74</v>
      </c>
    </row>
    <row r="935" spans="1:9" x14ac:dyDescent="0.25">
      <c r="A935" t="s">
        <v>7415</v>
      </c>
      <c r="B935">
        <v>2022</v>
      </c>
      <c r="C935" t="s">
        <v>400</v>
      </c>
      <c r="D935" t="s">
        <v>216</v>
      </c>
      <c r="E935" t="s">
        <v>74</v>
      </c>
      <c r="F935" t="s">
        <v>74</v>
      </c>
      <c r="G935" t="s">
        <v>74</v>
      </c>
      <c r="H935" t="s">
        <v>74</v>
      </c>
      <c r="I935" t="s">
        <v>74</v>
      </c>
    </row>
    <row r="936" spans="1:9" x14ac:dyDescent="0.25">
      <c r="A936" t="s">
        <v>7416</v>
      </c>
      <c r="B936">
        <v>2023</v>
      </c>
      <c r="C936" t="s">
        <v>400</v>
      </c>
      <c r="D936" t="s">
        <v>216</v>
      </c>
      <c r="E936" t="s">
        <v>74</v>
      </c>
      <c r="F936" t="s">
        <v>74</v>
      </c>
      <c r="G936" t="s">
        <v>6791</v>
      </c>
      <c r="H936" t="s">
        <v>6791</v>
      </c>
      <c r="I936" t="s">
        <v>74</v>
      </c>
    </row>
    <row r="937" spans="1:9" x14ac:dyDescent="0.25">
      <c r="A937" t="s">
        <v>7417</v>
      </c>
      <c r="B937">
        <v>2021</v>
      </c>
      <c r="C937" t="s">
        <v>400</v>
      </c>
      <c r="D937" t="s">
        <v>6831</v>
      </c>
      <c r="E937" t="s">
        <v>74</v>
      </c>
      <c r="F937" t="s">
        <v>74</v>
      </c>
      <c r="G937" t="s">
        <v>74</v>
      </c>
      <c r="H937" t="s">
        <v>74</v>
      </c>
      <c r="I937" t="s">
        <v>74</v>
      </c>
    </row>
    <row r="938" spans="1:9" x14ac:dyDescent="0.25">
      <c r="A938" t="s">
        <v>7418</v>
      </c>
      <c r="B938">
        <v>2022</v>
      </c>
      <c r="C938" t="s">
        <v>400</v>
      </c>
      <c r="D938" t="s">
        <v>6831</v>
      </c>
      <c r="E938" t="s">
        <v>74</v>
      </c>
      <c r="F938" t="s">
        <v>74</v>
      </c>
      <c r="G938" t="s">
        <v>74</v>
      </c>
      <c r="H938" t="s">
        <v>74</v>
      </c>
      <c r="I938" t="s">
        <v>74</v>
      </c>
    </row>
    <row r="939" spans="1:9" x14ac:dyDescent="0.25">
      <c r="A939" t="s">
        <v>7419</v>
      </c>
      <c r="B939">
        <v>2023</v>
      </c>
      <c r="C939" t="s">
        <v>400</v>
      </c>
      <c r="D939" t="s">
        <v>6831</v>
      </c>
      <c r="E939" t="s">
        <v>74</v>
      </c>
      <c r="F939" t="s">
        <v>74</v>
      </c>
      <c r="G939" t="s">
        <v>74</v>
      </c>
      <c r="H939" t="s">
        <v>74</v>
      </c>
      <c r="I939" t="s">
        <v>74</v>
      </c>
    </row>
    <row r="940" spans="1:9" x14ac:dyDescent="0.25">
      <c r="A940" t="s">
        <v>7420</v>
      </c>
      <c r="B940">
        <v>2015</v>
      </c>
      <c r="C940" t="s">
        <v>43</v>
      </c>
      <c r="D940" t="s">
        <v>318</v>
      </c>
      <c r="E940" t="s">
        <v>74</v>
      </c>
      <c r="F940" t="s">
        <v>74</v>
      </c>
      <c r="G940">
        <v>10560</v>
      </c>
      <c r="H940" t="s">
        <v>74</v>
      </c>
      <c r="I940" t="s">
        <v>74</v>
      </c>
    </row>
    <row r="941" spans="1:9" x14ac:dyDescent="0.25">
      <c r="A941" t="s">
        <v>7421</v>
      </c>
      <c r="B941">
        <v>2016</v>
      </c>
      <c r="C941" t="s">
        <v>43</v>
      </c>
      <c r="D941" t="s">
        <v>318</v>
      </c>
      <c r="E941" t="s">
        <v>74</v>
      </c>
      <c r="F941" t="s">
        <v>74</v>
      </c>
      <c r="G941">
        <v>11870</v>
      </c>
      <c r="H941" t="s">
        <v>74</v>
      </c>
      <c r="I941">
        <v>0.1240530303030303</v>
      </c>
    </row>
    <row r="942" spans="1:9" x14ac:dyDescent="0.25">
      <c r="A942" t="s">
        <v>7422</v>
      </c>
      <c r="B942">
        <v>2017</v>
      </c>
      <c r="C942" t="s">
        <v>43</v>
      </c>
      <c r="D942" t="s">
        <v>318</v>
      </c>
      <c r="E942" t="s">
        <v>74</v>
      </c>
      <c r="F942" t="s">
        <v>74</v>
      </c>
      <c r="G942">
        <v>15100</v>
      </c>
      <c r="H942" t="s">
        <v>74</v>
      </c>
      <c r="I942">
        <v>0.27211457455770849</v>
      </c>
    </row>
    <row r="943" spans="1:9" x14ac:dyDescent="0.25">
      <c r="A943" t="s">
        <v>7423</v>
      </c>
      <c r="B943">
        <v>2018</v>
      </c>
      <c r="C943" t="s">
        <v>43</v>
      </c>
      <c r="D943" t="s">
        <v>318</v>
      </c>
      <c r="E943" t="s">
        <v>74</v>
      </c>
      <c r="F943" t="s">
        <v>74</v>
      </c>
      <c r="G943">
        <v>20070</v>
      </c>
      <c r="H943" t="s">
        <v>74</v>
      </c>
      <c r="I943">
        <v>0.32913907284768218</v>
      </c>
    </row>
    <row r="944" spans="1:9" x14ac:dyDescent="0.25">
      <c r="A944" t="s">
        <v>7424</v>
      </c>
      <c r="B944">
        <v>2019</v>
      </c>
      <c r="C944" t="s">
        <v>43</v>
      </c>
      <c r="D944" t="s">
        <v>318</v>
      </c>
      <c r="E944" t="s">
        <v>74</v>
      </c>
      <c r="F944" t="s">
        <v>74</v>
      </c>
      <c r="G944">
        <v>20130</v>
      </c>
      <c r="H944" t="s">
        <v>74</v>
      </c>
      <c r="I944">
        <v>2.989536621823552E-3</v>
      </c>
    </row>
    <row r="945" spans="1:9" x14ac:dyDescent="0.25">
      <c r="A945" t="s">
        <v>7425</v>
      </c>
      <c r="B945">
        <v>2020</v>
      </c>
      <c r="C945" t="s">
        <v>43</v>
      </c>
      <c r="D945" t="s">
        <v>318</v>
      </c>
      <c r="E945" t="s">
        <v>74</v>
      </c>
      <c r="F945" t="s">
        <v>74</v>
      </c>
      <c r="G945">
        <v>32495</v>
      </c>
      <c r="H945" t="s">
        <v>74</v>
      </c>
      <c r="I945">
        <v>0.6142573273720815</v>
      </c>
    </row>
    <row r="946" spans="1:9" x14ac:dyDescent="0.25">
      <c r="A946" t="s">
        <v>7426</v>
      </c>
      <c r="B946">
        <v>2021</v>
      </c>
      <c r="C946" t="s">
        <v>43</v>
      </c>
      <c r="D946" t="s">
        <v>318</v>
      </c>
      <c r="E946" t="s">
        <v>74</v>
      </c>
      <c r="F946" t="s">
        <v>74</v>
      </c>
      <c r="G946">
        <v>41405</v>
      </c>
      <c r="H946" t="s">
        <v>74</v>
      </c>
      <c r="I946">
        <v>0.27419603015848582</v>
      </c>
    </row>
    <row r="947" spans="1:9" x14ac:dyDescent="0.25">
      <c r="A947" t="s">
        <v>7427</v>
      </c>
      <c r="B947">
        <v>2022</v>
      </c>
      <c r="C947" t="s">
        <v>43</v>
      </c>
      <c r="D947" t="s">
        <v>318</v>
      </c>
      <c r="E947" t="s">
        <v>74</v>
      </c>
      <c r="F947" t="s">
        <v>74</v>
      </c>
      <c r="G947">
        <v>46490</v>
      </c>
      <c r="H947" t="s">
        <v>74</v>
      </c>
      <c r="I947">
        <v>0.1228112546793865</v>
      </c>
    </row>
    <row r="948" spans="1:9" x14ac:dyDescent="0.25">
      <c r="A948" t="s">
        <v>7428</v>
      </c>
      <c r="B948">
        <v>2023</v>
      </c>
      <c r="C948" t="s">
        <v>43</v>
      </c>
      <c r="D948" t="s">
        <v>318</v>
      </c>
      <c r="E948" t="s">
        <v>74</v>
      </c>
      <c r="F948" t="s">
        <v>74</v>
      </c>
      <c r="G948">
        <v>43230</v>
      </c>
      <c r="H948" t="s">
        <v>74</v>
      </c>
      <c r="I948">
        <v>-7.0122607012260696E-2</v>
      </c>
    </row>
    <row r="949" spans="1:9" x14ac:dyDescent="0.25">
      <c r="A949" t="s">
        <v>6073</v>
      </c>
      <c r="B949">
        <v>2015</v>
      </c>
      <c r="C949" t="s">
        <v>43</v>
      </c>
      <c r="D949" t="s">
        <v>354</v>
      </c>
      <c r="E949">
        <v>43656</v>
      </c>
      <c r="F949">
        <v>39069</v>
      </c>
      <c r="G949">
        <v>585</v>
      </c>
      <c r="H949">
        <v>5.6000000000000001E-2</v>
      </c>
      <c r="I949" t="s">
        <v>74</v>
      </c>
    </row>
    <row r="950" spans="1:9" x14ac:dyDescent="0.25">
      <c r="A950" t="s">
        <v>6201</v>
      </c>
      <c r="B950">
        <v>2016</v>
      </c>
      <c r="C950" t="s">
        <v>43</v>
      </c>
      <c r="D950" t="s">
        <v>354</v>
      </c>
      <c r="E950">
        <v>46252</v>
      </c>
      <c r="F950">
        <v>41468</v>
      </c>
      <c r="G950">
        <v>690</v>
      </c>
      <c r="H950">
        <v>5.8000000000000003E-2</v>
      </c>
      <c r="I950">
        <v>0.17948717948717949</v>
      </c>
    </row>
    <row r="951" spans="1:9" x14ac:dyDescent="0.25">
      <c r="A951" t="s">
        <v>6329</v>
      </c>
      <c r="B951">
        <v>2017</v>
      </c>
      <c r="C951" t="s">
        <v>43</v>
      </c>
      <c r="D951" t="s">
        <v>354</v>
      </c>
      <c r="E951">
        <v>48045</v>
      </c>
      <c r="F951">
        <v>43053</v>
      </c>
      <c r="G951">
        <v>950</v>
      </c>
      <c r="H951">
        <v>6.3E-2</v>
      </c>
      <c r="I951">
        <v>0.37681159420289839</v>
      </c>
    </row>
    <row r="952" spans="1:9" x14ac:dyDescent="0.25">
      <c r="A952" t="s">
        <v>402</v>
      </c>
      <c r="B952">
        <v>2018</v>
      </c>
      <c r="C952" t="s">
        <v>43</v>
      </c>
      <c r="D952" t="s">
        <v>354</v>
      </c>
      <c r="E952">
        <v>49968</v>
      </c>
      <c r="F952">
        <v>45267</v>
      </c>
      <c r="G952">
        <v>1295</v>
      </c>
      <c r="H952">
        <v>6.4000000000000001E-2</v>
      </c>
      <c r="I952">
        <v>0.36315789473684212</v>
      </c>
    </row>
    <row r="953" spans="1:9" x14ac:dyDescent="0.25">
      <c r="A953" t="s">
        <v>478</v>
      </c>
      <c r="B953">
        <v>2019</v>
      </c>
      <c r="C953" t="s">
        <v>43</v>
      </c>
      <c r="D953" t="s">
        <v>354</v>
      </c>
      <c r="E953">
        <v>52809</v>
      </c>
      <c r="F953">
        <v>47729</v>
      </c>
      <c r="G953">
        <v>1550</v>
      </c>
      <c r="H953">
        <v>7.6999999999999999E-2</v>
      </c>
      <c r="I953">
        <v>0.19691119691119699</v>
      </c>
    </row>
    <row r="954" spans="1:9" x14ac:dyDescent="0.25">
      <c r="A954" t="s">
        <v>550</v>
      </c>
      <c r="B954">
        <v>2020</v>
      </c>
      <c r="C954" t="s">
        <v>43</v>
      </c>
      <c r="D954" t="s">
        <v>354</v>
      </c>
      <c r="E954">
        <v>54103</v>
      </c>
      <c r="F954">
        <v>49061</v>
      </c>
      <c r="G954">
        <v>3425</v>
      </c>
      <c r="H954">
        <v>0.105</v>
      </c>
      <c r="I954">
        <v>1.209677419354839</v>
      </c>
    </row>
    <row r="955" spans="1:9" x14ac:dyDescent="0.25">
      <c r="A955" t="s">
        <v>622</v>
      </c>
      <c r="B955">
        <v>2021</v>
      </c>
      <c r="C955" t="s">
        <v>43</v>
      </c>
      <c r="D955" t="s">
        <v>354</v>
      </c>
      <c r="E955">
        <v>54984</v>
      </c>
      <c r="F955">
        <v>49781</v>
      </c>
      <c r="G955">
        <v>4615</v>
      </c>
      <c r="H955">
        <v>0.111</v>
      </c>
      <c r="I955">
        <v>0.34744525547445249</v>
      </c>
    </row>
    <row r="956" spans="1:9" x14ac:dyDescent="0.25">
      <c r="A956" t="s">
        <v>694</v>
      </c>
      <c r="B956">
        <v>2022</v>
      </c>
      <c r="C956" t="s">
        <v>43</v>
      </c>
      <c r="D956" t="s">
        <v>354</v>
      </c>
      <c r="E956">
        <v>56595</v>
      </c>
      <c r="F956">
        <v>51369</v>
      </c>
      <c r="G956">
        <v>5435</v>
      </c>
      <c r="H956">
        <v>0.11700000000000001</v>
      </c>
      <c r="I956">
        <v>0.1776814734561214</v>
      </c>
    </row>
    <row r="957" spans="1:9" x14ac:dyDescent="0.25">
      <c r="A957" t="s">
        <v>766</v>
      </c>
      <c r="B957">
        <v>2023</v>
      </c>
      <c r="C957" t="s">
        <v>43</v>
      </c>
      <c r="D957" t="s">
        <v>354</v>
      </c>
      <c r="E957">
        <v>58257</v>
      </c>
      <c r="F957">
        <v>52686</v>
      </c>
      <c r="G957">
        <v>5700</v>
      </c>
      <c r="H957">
        <v>0.13200000000000001</v>
      </c>
      <c r="I957">
        <v>4.8758049678012887E-2</v>
      </c>
    </row>
    <row r="958" spans="1:9" x14ac:dyDescent="0.25">
      <c r="A958" t="s">
        <v>7429</v>
      </c>
      <c r="B958">
        <v>2015</v>
      </c>
      <c r="C958" t="s">
        <v>43</v>
      </c>
      <c r="D958" t="s">
        <v>325</v>
      </c>
      <c r="E958" t="s">
        <v>74</v>
      </c>
      <c r="F958" t="s">
        <v>74</v>
      </c>
      <c r="G958">
        <v>1895</v>
      </c>
      <c r="H958">
        <v>0.17899999999999999</v>
      </c>
      <c r="I958" t="s">
        <v>74</v>
      </c>
    </row>
    <row r="959" spans="1:9" x14ac:dyDescent="0.25">
      <c r="A959" t="s">
        <v>7430</v>
      </c>
      <c r="B959">
        <v>2016</v>
      </c>
      <c r="C959" t="s">
        <v>43</v>
      </c>
      <c r="D959" t="s">
        <v>325</v>
      </c>
      <c r="E959" t="s">
        <v>74</v>
      </c>
      <c r="F959" t="s">
        <v>74</v>
      </c>
      <c r="G959">
        <v>1980</v>
      </c>
      <c r="H959">
        <v>0.16700000000000001</v>
      </c>
      <c r="I959">
        <v>4.4854881266490843E-2</v>
      </c>
    </row>
    <row r="960" spans="1:9" x14ac:dyDescent="0.25">
      <c r="A960" t="s">
        <v>7431</v>
      </c>
      <c r="B960">
        <v>2017</v>
      </c>
      <c r="C960" t="s">
        <v>43</v>
      </c>
      <c r="D960" t="s">
        <v>325</v>
      </c>
      <c r="E960" t="s">
        <v>74</v>
      </c>
      <c r="F960" t="s">
        <v>74</v>
      </c>
      <c r="G960">
        <v>2790</v>
      </c>
      <c r="H960">
        <v>0.185</v>
      </c>
      <c r="I960">
        <v>0.40909090909090923</v>
      </c>
    </row>
    <row r="961" spans="1:9" x14ac:dyDescent="0.25">
      <c r="A961" t="s">
        <v>7432</v>
      </c>
      <c r="B961">
        <v>2018</v>
      </c>
      <c r="C961" t="s">
        <v>43</v>
      </c>
      <c r="D961" t="s">
        <v>325</v>
      </c>
      <c r="E961" t="s">
        <v>74</v>
      </c>
      <c r="F961" t="s">
        <v>74</v>
      </c>
      <c r="G961">
        <v>4070</v>
      </c>
      <c r="H961">
        <v>0.20300000000000001</v>
      </c>
      <c r="I961">
        <v>0.45878136200716862</v>
      </c>
    </row>
    <row r="962" spans="1:9" x14ac:dyDescent="0.25">
      <c r="A962" t="s">
        <v>7433</v>
      </c>
      <c r="B962">
        <v>2019</v>
      </c>
      <c r="C962" t="s">
        <v>43</v>
      </c>
      <c r="D962" t="s">
        <v>325</v>
      </c>
      <c r="E962" t="s">
        <v>74</v>
      </c>
      <c r="F962" t="s">
        <v>74</v>
      </c>
      <c r="G962">
        <v>3180</v>
      </c>
      <c r="H962">
        <v>0.158</v>
      </c>
      <c r="I962">
        <v>-0.21867321867321871</v>
      </c>
    </row>
    <row r="963" spans="1:9" x14ac:dyDescent="0.25">
      <c r="A963" t="s">
        <v>7434</v>
      </c>
      <c r="B963">
        <v>2020</v>
      </c>
      <c r="C963" t="s">
        <v>43</v>
      </c>
      <c r="D963" t="s">
        <v>325</v>
      </c>
      <c r="E963" t="s">
        <v>74</v>
      </c>
      <c r="F963" t="s">
        <v>74</v>
      </c>
      <c r="G963">
        <v>4495</v>
      </c>
      <c r="H963">
        <v>0.13800000000000001</v>
      </c>
      <c r="I963">
        <v>0.41352201257861632</v>
      </c>
    </row>
    <row r="964" spans="1:9" x14ac:dyDescent="0.25">
      <c r="A964" t="s">
        <v>7435</v>
      </c>
      <c r="B964">
        <v>2021</v>
      </c>
      <c r="C964" t="s">
        <v>43</v>
      </c>
      <c r="D964" t="s">
        <v>325</v>
      </c>
      <c r="E964" t="s">
        <v>74</v>
      </c>
      <c r="F964" t="s">
        <v>74</v>
      </c>
      <c r="G964">
        <v>6290</v>
      </c>
      <c r="H964">
        <v>0.152</v>
      </c>
      <c r="I964">
        <v>0.39933259176863189</v>
      </c>
    </row>
    <row r="965" spans="1:9" x14ac:dyDescent="0.25">
      <c r="A965" t="s">
        <v>7436</v>
      </c>
      <c r="B965">
        <v>2022</v>
      </c>
      <c r="C965" t="s">
        <v>43</v>
      </c>
      <c r="D965" t="s">
        <v>325</v>
      </c>
      <c r="E965" t="s">
        <v>74</v>
      </c>
      <c r="F965" t="s">
        <v>74</v>
      </c>
      <c r="G965">
        <v>7470</v>
      </c>
      <c r="H965">
        <v>0.161</v>
      </c>
      <c r="I965">
        <v>0.18759936406995231</v>
      </c>
    </row>
    <row r="966" spans="1:9" x14ac:dyDescent="0.25">
      <c r="A966" t="s">
        <v>7437</v>
      </c>
      <c r="B966">
        <v>2023</v>
      </c>
      <c r="C966" t="s">
        <v>43</v>
      </c>
      <c r="D966" t="s">
        <v>325</v>
      </c>
      <c r="E966" t="s">
        <v>74</v>
      </c>
      <c r="F966" t="s">
        <v>74</v>
      </c>
      <c r="G966">
        <v>7045</v>
      </c>
      <c r="H966">
        <v>0.16300000000000001</v>
      </c>
      <c r="I966">
        <v>-5.6894243641231627E-2</v>
      </c>
    </row>
    <row r="967" spans="1:9" x14ac:dyDescent="0.25">
      <c r="A967" t="s">
        <v>7438</v>
      </c>
      <c r="B967">
        <v>2015</v>
      </c>
      <c r="C967" t="s">
        <v>43</v>
      </c>
      <c r="D967" t="s">
        <v>6782</v>
      </c>
      <c r="E967" t="s">
        <v>74</v>
      </c>
      <c r="F967" t="s">
        <v>74</v>
      </c>
      <c r="G967">
        <v>1925</v>
      </c>
      <c r="H967">
        <v>0.182</v>
      </c>
      <c r="I967" t="s">
        <v>74</v>
      </c>
    </row>
    <row r="968" spans="1:9" x14ac:dyDescent="0.25">
      <c r="A968" t="s">
        <v>7439</v>
      </c>
      <c r="B968">
        <v>2016</v>
      </c>
      <c r="C968" t="s">
        <v>43</v>
      </c>
      <c r="D968" t="s">
        <v>6782</v>
      </c>
      <c r="E968" t="s">
        <v>74</v>
      </c>
      <c r="F968" t="s">
        <v>74</v>
      </c>
      <c r="G968">
        <v>1925</v>
      </c>
      <c r="H968">
        <v>0.16200000000000001</v>
      </c>
      <c r="I968">
        <v>0</v>
      </c>
    </row>
    <row r="969" spans="1:9" x14ac:dyDescent="0.25">
      <c r="A969" t="s">
        <v>7440</v>
      </c>
      <c r="B969">
        <v>2017</v>
      </c>
      <c r="C969" t="s">
        <v>43</v>
      </c>
      <c r="D969" t="s">
        <v>6782</v>
      </c>
      <c r="E969" t="s">
        <v>74</v>
      </c>
      <c r="F969" t="s">
        <v>74</v>
      </c>
      <c r="G969">
        <v>2745</v>
      </c>
      <c r="H969">
        <v>0.182</v>
      </c>
      <c r="I969">
        <v>0.42597402597402589</v>
      </c>
    </row>
    <row r="970" spans="1:9" x14ac:dyDescent="0.25">
      <c r="A970" t="s">
        <v>7441</v>
      </c>
      <c r="B970">
        <v>2018</v>
      </c>
      <c r="C970" t="s">
        <v>43</v>
      </c>
      <c r="D970" t="s">
        <v>6782</v>
      </c>
      <c r="E970" t="s">
        <v>74</v>
      </c>
      <c r="F970" t="s">
        <v>74</v>
      </c>
      <c r="G970">
        <v>3510</v>
      </c>
      <c r="H970">
        <v>0.17499999999999999</v>
      </c>
      <c r="I970">
        <v>0.27868852459016402</v>
      </c>
    </row>
    <row r="971" spans="1:9" x14ac:dyDescent="0.25">
      <c r="A971" t="s">
        <v>7442</v>
      </c>
      <c r="B971">
        <v>2019</v>
      </c>
      <c r="C971" t="s">
        <v>43</v>
      </c>
      <c r="D971" t="s">
        <v>6782</v>
      </c>
      <c r="E971" t="s">
        <v>74</v>
      </c>
      <c r="F971" t="s">
        <v>74</v>
      </c>
      <c r="G971">
        <v>4065</v>
      </c>
      <c r="H971">
        <v>0.20200000000000001</v>
      </c>
      <c r="I971">
        <v>0.1581196581196582</v>
      </c>
    </row>
    <row r="972" spans="1:9" x14ac:dyDescent="0.25">
      <c r="A972" t="s">
        <v>7443</v>
      </c>
      <c r="B972">
        <v>2020</v>
      </c>
      <c r="C972" t="s">
        <v>43</v>
      </c>
      <c r="D972" t="s">
        <v>6782</v>
      </c>
      <c r="E972" t="s">
        <v>74</v>
      </c>
      <c r="F972" t="s">
        <v>74</v>
      </c>
      <c r="G972">
        <v>6985</v>
      </c>
      <c r="H972">
        <v>0.215</v>
      </c>
      <c r="I972">
        <v>0.71832718327183276</v>
      </c>
    </row>
    <row r="973" spans="1:9" x14ac:dyDescent="0.25">
      <c r="A973" t="s">
        <v>7444</v>
      </c>
      <c r="B973">
        <v>2021</v>
      </c>
      <c r="C973" t="s">
        <v>43</v>
      </c>
      <c r="D973" t="s">
        <v>6782</v>
      </c>
      <c r="E973" t="s">
        <v>74</v>
      </c>
      <c r="F973" t="s">
        <v>74</v>
      </c>
      <c r="G973">
        <v>9010</v>
      </c>
      <c r="H973">
        <v>0.218</v>
      </c>
      <c r="I973">
        <v>0.28990694345025059</v>
      </c>
    </row>
    <row r="974" spans="1:9" x14ac:dyDescent="0.25">
      <c r="A974" t="s">
        <v>7445</v>
      </c>
      <c r="B974">
        <v>2022</v>
      </c>
      <c r="C974" t="s">
        <v>43</v>
      </c>
      <c r="D974" t="s">
        <v>6782</v>
      </c>
      <c r="E974" t="s">
        <v>74</v>
      </c>
      <c r="F974" t="s">
        <v>74</v>
      </c>
      <c r="G974">
        <v>9380</v>
      </c>
      <c r="H974">
        <v>0.20200000000000001</v>
      </c>
      <c r="I974">
        <v>4.1065482796892372E-2</v>
      </c>
    </row>
    <row r="975" spans="1:9" x14ac:dyDescent="0.25">
      <c r="A975" t="s">
        <v>7446</v>
      </c>
      <c r="B975">
        <v>2023</v>
      </c>
      <c r="C975" t="s">
        <v>43</v>
      </c>
      <c r="D975" t="s">
        <v>6782</v>
      </c>
      <c r="E975" t="s">
        <v>74</v>
      </c>
      <c r="F975" t="s">
        <v>74</v>
      </c>
      <c r="G975">
        <v>7160</v>
      </c>
      <c r="H975">
        <v>0.16600000000000001</v>
      </c>
      <c r="I975">
        <v>-0.23667377398720679</v>
      </c>
    </row>
    <row r="976" spans="1:9" x14ac:dyDescent="0.25">
      <c r="A976" t="s">
        <v>6086</v>
      </c>
      <c r="B976">
        <v>2015</v>
      </c>
      <c r="C976" t="s">
        <v>43</v>
      </c>
      <c r="D976" t="s">
        <v>356</v>
      </c>
      <c r="E976">
        <v>2520</v>
      </c>
      <c r="F976">
        <v>2405</v>
      </c>
      <c r="G976">
        <v>45</v>
      </c>
      <c r="H976">
        <v>4.0000000000000001E-3</v>
      </c>
      <c r="I976" t="s">
        <v>74</v>
      </c>
    </row>
    <row r="977" spans="1:9" x14ac:dyDescent="0.25">
      <c r="A977" t="s">
        <v>6214</v>
      </c>
      <c r="B977">
        <v>2016</v>
      </c>
      <c r="C977" t="s">
        <v>43</v>
      </c>
      <c r="D977" t="s">
        <v>356</v>
      </c>
      <c r="E977">
        <v>2769</v>
      </c>
      <c r="F977">
        <v>2646</v>
      </c>
      <c r="G977">
        <v>55</v>
      </c>
      <c r="H977">
        <v>5.0000000000000001E-3</v>
      </c>
      <c r="I977">
        <v>0.22222222222222229</v>
      </c>
    </row>
    <row r="978" spans="1:9" x14ac:dyDescent="0.25">
      <c r="A978" t="s">
        <v>6342</v>
      </c>
      <c r="B978">
        <v>2017</v>
      </c>
      <c r="C978" t="s">
        <v>43</v>
      </c>
      <c r="D978" t="s">
        <v>356</v>
      </c>
      <c r="E978">
        <v>3011</v>
      </c>
      <c r="F978">
        <v>2855</v>
      </c>
      <c r="G978">
        <v>55</v>
      </c>
      <c r="H978">
        <v>4.0000000000000001E-3</v>
      </c>
      <c r="I978">
        <v>0</v>
      </c>
    </row>
    <row r="979" spans="1:9" x14ac:dyDescent="0.25">
      <c r="A979" t="s">
        <v>403</v>
      </c>
      <c r="B979">
        <v>2018</v>
      </c>
      <c r="C979" t="s">
        <v>43</v>
      </c>
      <c r="D979" t="s">
        <v>356</v>
      </c>
      <c r="E979">
        <v>3206</v>
      </c>
      <c r="F979">
        <v>3032</v>
      </c>
      <c r="G979">
        <v>195</v>
      </c>
      <c r="H979">
        <v>0.01</v>
      </c>
      <c r="I979">
        <v>2.545454545454545</v>
      </c>
    </row>
    <row r="980" spans="1:9" x14ac:dyDescent="0.25">
      <c r="A980" t="s">
        <v>479</v>
      </c>
      <c r="B980">
        <v>2019</v>
      </c>
      <c r="C980" t="s">
        <v>43</v>
      </c>
      <c r="D980" t="s">
        <v>356</v>
      </c>
      <c r="E980">
        <v>3451</v>
      </c>
      <c r="F980">
        <v>3273</v>
      </c>
      <c r="G980">
        <v>145</v>
      </c>
      <c r="H980">
        <v>7.0000000000000001E-3</v>
      </c>
      <c r="I980">
        <v>-0.25641025641025639</v>
      </c>
    </row>
    <row r="981" spans="1:9" x14ac:dyDescent="0.25">
      <c r="A981" t="s">
        <v>551</v>
      </c>
      <c r="B981">
        <v>2020</v>
      </c>
      <c r="C981" t="s">
        <v>43</v>
      </c>
      <c r="D981" t="s">
        <v>356</v>
      </c>
      <c r="E981">
        <v>3681</v>
      </c>
      <c r="F981">
        <v>3454</v>
      </c>
      <c r="G981">
        <v>160</v>
      </c>
      <c r="H981">
        <v>5.0000000000000001E-3</v>
      </c>
      <c r="I981">
        <v>0.10344827586206901</v>
      </c>
    </row>
    <row r="982" spans="1:9" x14ac:dyDescent="0.25">
      <c r="A982" t="s">
        <v>623</v>
      </c>
      <c r="B982">
        <v>2021</v>
      </c>
      <c r="C982" t="s">
        <v>43</v>
      </c>
      <c r="D982" t="s">
        <v>356</v>
      </c>
      <c r="E982">
        <v>3861</v>
      </c>
      <c r="F982">
        <v>3649</v>
      </c>
      <c r="G982">
        <v>215</v>
      </c>
      <c r="H982">
        <v>5.0000000000000001E-3</v>
      </c>
      <c r="I982">
        <v>0.34375</v>
      </c>
    </row>
    <row r="983" spans="1:9" x14ac:dyDescent="0.25">
      <c r="A983" t="s">
        <v>695</v>
      </c>
      <c r="B983">
        <v>2022</v>
      </c>
      <c r="C983" t="s">
        <v>43</v>
      </c>
      <c r="D983" t="s">
        <v>356</v>
      </c>
      <c r="E983">
        <v>4135</v>
      </c>
      <c r="F983">
        <v>3896</v>
      </c>
      <c r="G983">
        <v>325</v>
      </c>
      <c r="H983">
        <v>7.0000000000000001E-3</v>
      </c>
      <c r="I983">
        <v>0.51162790697674421</v>
      </c>
    </row>
    <row r="984" spans="1:9" x14ac:dyDescent="0.25">
      <c r="A984" t="s">
        <v>767</v>
      </c>
      <c r="B984">
        <v>2023</v>
      </c>
      <c r="C984" t="s">
        <v>43</v>
      </c>
      <c r="D984" t="s">
        <v>356</v>
      </c>
      <c r="E984">
        <v>4407</v>
      </c>
      <c r="F984">
        <v>4169</v>
      </c>
      <c r="G984">
        <v>370</v>
      </c>
      <c r="H984">
        <v>8.9999999999999993E-3</v>
      </c>
      <c r="I984">
        <v>0.13846153846153841</v>
      </c>
    </row>
    <row r="985" spans="1:9" x14ac:dyDescent="0.25">
      <c r="A985" t="s">
        <v>7447</v>
      </c>
      <c r="B985">
        <v>2015</v>
      </c>
      <c r="C985" t="s">
        <v>43</v>
      </c>
      <c r="D985" t="s">
        <v>6793</v>
      </c>
      <c r="E985" t="s">
        <v>74</v>
      </c>
      <c r="F985" t="s">
        <v>74</v>
      </c>
      <c r="G985">
        <v>125</v>
      </c>
      <c r="H985">
        <v>1.2E-2</v>
      </c>
      <c r="I985" t="s">
        <v>74</v>
      </c>
    </row>
    <row r="986" spans="1:9" x14ac:dyDescent="0.25">
      <c r="A986" t="s">
        <v>7448</v>
      </c>
      <c r="B986">
        <v>2016</v>
      </c>
      <c r="C986" t="s">
        <v>43</v>
      </c>
      <c r="D986" t="s">
        <v>6793</v>
      </c>
      <c r="E986" t="s">
        <v>74</v>
      </c>
      <c r="F986" t="s">
        <v>74</v>
      </c>
      <c r="G986">
        <v>130</v>
      </c>
      <c r="H986">
        <v>1.0999999999999999E-2</v>
      </c>
      <c r="I986">
        <v>4.0000000000000042E-2</v>
      </c>
    </row>
    <row r="987" spans="1:9" x14ac:dyDescent="0.25">
      <c r="A987" t="s">
        <v>7449</v>
      </c>
      <c r="B987">
        <v>2017</v>
      </c>
      <c r="C987" t="s">
        <v>43</v>
      </c>
      <c r="D987" t="s">
        <v>6793</v>
      </c>
      <c r="E987" t="s">
        <v>74</v>
      </c>
      <c r="F987" t="s">
        <v>74</v>
      </c>
      <c r="G987">
        <v>95</v>
      </c>
      <c r="H987">
        <v>6.0000000000000001E-3</v>
      </c>
      <c r="I987">
        <v>-0.26923076923076927</v>
      </c>
    </row>
    <row r="988" spans="1:9" x14ac:dyDescent="0.25">
      <c r="A988" t="s">
        <v>7450</v>
      </c>
      <c r="B988">
        <v>2018</v>
      </c>
      <c r="C988" t="s">
        <v>43</v>
      </c>
      <c r="D988" t="s">
        <v>6793</v>
      </c>
      <c r="E988" t="s">
        <v>74</v>
      </c>
      <c r="F988" t="s">
        <v>74</v>
      </c>
      <c r="G988">
        <v>160</v>
      </c>
      <c r="H988">
        <v>8.0000000000000002E-3</v>
      </c>
      <c r="I988">
        <v>0.68421052631578938</v>
      </c>
    </row>
    <row r="989" spans="1:9" x14ac:dyDescent="0.25">
      <c r="A989" t="s">
        <v>7451</v>
      </c>
      <c r="B989">
        <v>2019</v>
      </c>
      <c r="C989" t="s">
        <v>43</v>
      </c>
      <c r="D989" t="s">
        <v>6793</v>
      </c>
      <c r="E989" t="s">
        <v>74</v>
      </c>
      <c r="F989" t="s">
        <v>74</v>
      </c>
      <c r="G989">
        <v>210</v>
      </c>
      <c r="H989">
        <v>1.0999999999999999E-2</v>
      </c>
      <c r="I989">
        <v>0.3125</v>
      </c>
    </row>
    <row r="990" spans="1:9" x14ac:dyDescent="0.25">
      <c r="A990" t="s">
        <v>7452</v>
      </c>
      <c r="B990">
        <v>2020</v>
      </c>
      <c r="C990" t="s">
        <v>43</v>
      </c>
      <c r="D990" t="s">
        <v>6793</v>
      </c>
      <c r="E990" t="s">
        <v>74</v>
      </c>
      <c r="F990" t="s">
        <v>74</v>
      </c>
      <c r="G990">
        <v>240</v>
      </c>
      <c r="H990">
        <v>7.0000000000000001E-3</v>
      </c>
      <c r="I990">
        <v>0.14285714285714279</v>
      </c>
    </row>
    <row r="991" spans="1:9" x14ac:dyDescent="0.25">
      <c r="A991" t="s">
        <v>7453</v>
      </c>
      <c r="B991">
        <v>2021</v>
      </c>
      <c r="C991" t="s">
        <v>43</v>
      </c>
      <c r="D991" t="s">
        <v>6793</v>
      </c>
      <c r="E991" t="s">
        <v>74</v>
      </c>
      <c r="F991" t="s">
        <v>74</v>
      </c>
      <c r="G991">
        <v>205</v>
      </c>
      <c r="H991">
        <v>5.0000000000000001E-3</v>
      </c>
      <c r="I991">
        <v>-0.1458333333333334</v>
      </c>
    </row>
    <row r="992" spans="1:9" x14ac:dyDescent="0.25">
      <c r="A992" t="s">
        <v>7454</v>
      </c>
      <c r="B992">
        <v>2022</v>
      </c>
      <c r="C992" t="s">
        <v>43</v>
      </c>
      <c r="D992" t="s">
        <v>6793</v>
      </c>
      <c r="E992" t="s">
        <v>74</v>
      </c>
      <c r="F992" t="s">
        <v>74</v>
      </c>
      <c r="G992">
        <v>250</v>
      </c>
      <c r="H992">
        <v>5.0000000000000001E-3</v>
      </c>
      <c r="I992">
        <v>0.21951219512195119</v>
      </c>
    </row>
    <row r="993" spans="1:9" x14ac:dyDescent="0.25">
      <c r="A993" t="s">
        <v>7455</v>
      </c>
      <c r="B993">
        <v>2023</v>
      </c>
      <c r="C993" t="s">
        <v>43</v>
      </c>
      <c r="D993" t="s">
        <v>6793</v>
      </c>
      <c r="E993" t="s">
        <v>74</v>
      </c>
      <c r="F993" t="s">
        <v>74</v>
      </c>
      <c r="G993">
        <v>375</v>
      </c>
      <c r="H993">
        <v>8.9999999999999993E-3</v>
      </c>
      <c r="I993">
        <v>0.5</v>
      </c>
    </row>
    <row r="994" spans="1:9" x14ac:dyDescent="0.25">
      <c r="A994" t="s">
        <v>6100</v>
      </c>
      <c r="B994">
        <v>2015</v>
      </c>
      <c r="C994" t="s">
        <v>43</v>
      </c>
      <c r="D994" t="s">
        <v>95</v>
      </c>
      <c r="E994">
        <v>5457</v>
      </c>
      <c r="F994">
        <v>5168</v>
      </c>
      <c r="G994">
        <v>60</v>
      </c>
      <c r="H994">
        <v>6.0000000000000001E-3</v>
      </c>
      <c r="I994" t="s">
        <v>74</v>
      </c>
    </row>
    <row r="995" spans="1:9" x14ac:dyDescent="0.25">
      <c r="A995" t="s">
        <v>6228</v>
      </c>
      <c r="B995">
        <v>2016</v>
      </c>
      <c r="C995" t="s">
        <v>43</v>
      </c>
      <c r="D995" t="s">
        <v>95</v>
      </c>
      <c r="E995">
        <v>5616</v>
      </c>
      <c r="F995">
        <v>5440</v>
      </c>
      <c r="G995">
        <v>50</v>
      </c>
      <c r="H995">
        <v>4.0000000000000001E-3</v>
      </c>
      <c r="I995">
        <v>-0.1666666666666666</v>
      </c>
    </row>
    <row r="996" spans="1:9" x14ac:dyDescent="0.25">
      <c r="A996" t="s">
        <v>6356</v>
      </c>
      <c r="B996">
        <v>2017</v>
      </c>
      <c r="C996" t="s">
        <v>43</v>
      </c>
      <c r="D996" t="s">
        <v>95</v>
      </c>
      <c r="E996">
        <v>5835</v>
      </c>
      <c r="F996">
        <v>5597</v>
      </c>
      <c r="G996">
        <v>70</v>
      </c>
      <c r="H996">
        <v>5.0000000000000001E-3</v>
      </c>
      <c r="I996">
        <v>0.39999999999999991</v>
      </c>
    </row>
    <row r="997" spans="1:9" x14ac:dyDescent="0.25">
      <c r="A997" t="s">
        <v>404</v>
      </c>
      <c r="B997">
        <v>2018</v>
      </c>
      <c r="C997" t="s">
        <v>43</v>
      </c>
      <c r="D997" t="s">
        <v>95</v>
      </c>
      <c r="E997">
        <v>6017</v>
      </c>
      <c r="F997">
        <v>5864</v>
      </c>
      <c r="G997">
        <v>110</v>
      </c>
      <c r="H997">
        <v>5.0000000000000001E-3</v>
      </c>
      <c r="I997">
        <v>0.5714285714285714</v>
      </c>
    </row>
    <row r="998" spans="1:9" x14ac:dyDescent="0.25">
      <c r="A998" t="s">
        <v>480</v>
      </c>
      <c r="B998">
        <v>2019</v>
      </c>
      <c r="C998" t="s">
        <v>43</v>
      </c>
      <c r="D998" t="s">
        <v>95</v>
      </c>
      <c r="E998">
        <v>6235</v>
      </c>
      <c r="F998">
        <v>6108</v>
      </c>
      <c r="G998">
        <v>145</v>
      </c>
      <c r="H998">
        <v>7.0000000000000001E-3</v>
      </c>
      <c r="I998">
        <v>0.31818181818181812</v>
      </c>
    </row>
    <row r="999" spans="1:9" x14ac:dyDescent="0.25">
      <c r="A999" t="s">
        <v>552</v>
      </c>
      <c r="B999">
        <v>2020</v>
      </c>
      <c r="C999" t="s">
        <v>43</v>
      </c>
      <c r="D999" t="s">
        <v>95</v>
      </c>
      <c r="E999">
        <v>6328</v>
      </c>
      <c r="F999">
        <v>6205</v>
      </c>
      <c r="G999">
        <v>110</v>
      </c>
      <c r="H999">
        <v>3.0000000000000001E-3</v>
      </c>
      <c r="I999">
        <v>-0.2413793103448276</v>
      </c>
    </row>
    <row r="1000" spans="1:9" x14ac:dyDescent="0.25">
      <c r="A1000" t="s">
        <v>624</v>
      </c>
      <c r="B1000">
        <v>2021</v>
      </c>
      <c r="C1000" t="s">
        <v>43</v>
      </c>
      <c r="D1000" t="s">
        <v>95</v>
      </c>
      <c r="E1000">
        <v>6559</v>
      </c>
      <c r="F1000">
        <v>6424</v>
      </c>
      <c r="G1000">
        <v>170</v>
      </c>
      <c r="H1000">
        <v>4.0000000000000001E-3</v>
      </c>
      <c r="I1000">
        <v>0.54545454545454541</v>
      </c>
    </row>
    <row r="1001" spans="1:9" x14ac:dyDescent="0.25">
      <c r="A1001" t="s">
        <v>696</v>
      </c>
      <c r="B1001">
        <v>2022</v>
      </c>
      <c r="C1001" t="s">
        <v>43</v>
      </c>
      <c r="D1001" t="s">
        <v>95</v>
      </c>
      <c r="E1001">
        <v>6716</v>
      </c>
      <c r="F1001">
        <v>6568</v>
      </c>
      <c r="G1001">
        <v>495</v>
      </c>
      <c r="H1001">
        <v>1.0999999999999999E-2</v>
      </c>
      <c r="I1001">
        <v>1.911764705882353</v>
      </c>
    </row>
    <row r="1002" spans="1:9" x14ac:dyDescent="0.25">
      <c r="A1002" t="s">
        <v>768</v>
      </c>
      <c r="B1002">
        <v>2023</v>
      </c>
      <c r="C1002" t="s">
        <v>43</v>
      </c>
      <c r="D1002" t="s">
        <v>95</v>
      </c>
      <c r="E1002">
        <v>6939</v>
      </c>
      <c r="F1002">
        <v>6783</v>
      </c>
      <c r="G1002">
        <v>415</v>
      </c>
      <c r="H1002">
        <v>0.01</v>
      </c>
      <c r="I1002">
        <v>-0.16161616161616171</v>
      </c>
    </row>
    <row r="1003" spans="1:9" x14ac:dyDescent="0.25">
      <c r="A1003" t="s">
        <v>7456</v>
      </c>
      <c r="B1003">
        <v>2015</v>
      </c>
      <c r="C1003" t="s">
        <v>43</v>
      </c>
      <c r="D1003" t="s">
        <v>328</v>
      </c>
      <c r="E1003" t="s">
        <v>74</v>
      </c>
      <c r="F1003" t="s">
        <v>74</v>
      </c>
      <c r="G1003">
        <v>2720</v>
      </c>
      <c r="H1003">
        <v>0.25800000000000001</v>
      </c>
      <c r="I1003" t="s">
        <v>74</v>
      </c>
    </row>
    <row r="1004" spans="1:9" x14ac:dyDescent="0.25">
      <c r="A1004" t="s">
        <v>7457</v>
      </c>
      <c r="B1004">
        <v>2016</v>
      </c>
      <c r="C1004" t="s">
        <v>43</v>
      </c>
      <c r="D1004" t="s">
        <v>328</v>
      </c>
      <c r="E1004" t="s">
        <v>74</v>
      </c>
      <c r="F1004" t="s">
        <v>74</v>
      </c>
      <c r="G1004">
        <v>2840</v>
      </c>
      <c r="H1004">
        <v>0.23899999999999999</v>
      </c>
      <c r="I1004">
        <v>4.4117647058823588E-2</v>
      </c>
    </row>
    <row r="1005" spans="1:9" x14ac:dyDescent="0.25">
      <c r="A1005" t="s">
        <v>7458</v>
      </c>
      <c r="B1005">
        <v>2017</v>
      </c>
      <c r="C1005" t="s">
        <v>43</v>
      </c>
      <c r="D1005" t="s">
        <v>328</v>
      </c>
      <c r="E1005" t="s">
        <v>74</v>
      </c>
      <c r="F1005" t="s">
        <v>74</v>
      </c>
      <c r="G1005">
        <v>4295</v>
      </c>
      <c r="H1005">
        <v>0.28399999999999997</v>
      </c>
      <c r="I1005">
        <v>0.51232394366197176</v>
      </c>
    </row>
    <row r="1006" spans="1:9" x14ac:dyDescent="0.25">
      <c r="A1006" t="s">
        <v>7459</v>
      </c>
      <c r="B1006">
        <v>2018</v>
      </c>
      <c r="C1006" t="s">
        <v>43</v>
      </c>
      <c r="D1006" t="s">
        <v>328</v>
      </c>
      <c r="E1006" t="s">
        <v>74</v>
      </c>
      <c r="F1006" t="s">
        <v>74</v>
      </c>
      <c r="G1006">
        <v>5220</v>
      </c>
      <c r="H1006">
        <v>0.26</v>
      </c>
      <c r="I1006">
        <v>0.21536670547147849</v>
      </c>
    </row>
    <row r="1007" spans="1:9" x14ac:dyDescent="0.25">
      <c r="A1007" t="s">
        <v>7460</v>
      </c>
      <c r="B1007">
        <v>2019</v>
      </c>
      <c r="C1007" t="s">
        <v>43</v>
      </c>
      <c r="D1007" t="s">
        <v>328</v>
      </c>
      <c r="E1007" t="s">
        <v>74</v>
      </c>
      <c r="F1007" t="s">
        <v>74</v>
      </c>
      <c r="G1007">
        <v>6150</v>
      </c>
      <c r="H1007">
        <v>0.30499999999999999</v>
      </c>
      <c r="I1007">
        <v>0.17816091954022981</v>
      </c>
    </row>
    <row r="1008" spans="1:9" x14ac:dyDescent="0.25">
      <c r="A1008" t="s">
        <v>7461</v>
      </c>
      <c r="B1008">
        <v>2020</v>
      </c>
      <c r="C1008" t="s">
        <v>43</v>
      </c>
      <c r="D1008" t="s">
        <v>328</v>
      </c>
      <c r="E1008" t="s">
        <v>74</v>
      </c>
      <c r="F1008" t="s">
        <v>74</v>
      </c>
      <c r="G1008">
        <v>11400</v>
      </c>
      <c r="H1008">
        <v>0.35099999999999998</v>
      </c>
      <c r="I1008">
        <v>0.85365853658536595</v>
      </c>
    </row>
    <row r="1009" spans="1:9" x14ac:dyDescent="0.25">
      <c r="A1009" t="s">
        <v>7462</v>
      </c>
      <c r="B1009">
        <v>2021</v>
      </c>
      <c r="C1009" t="s">
        <v>43</v>
      </c>
      <c r="D1009" t="s">
        <v>328</v>
      </c>
      <c r="E1009" t="s">
        <v>74</v>
      </c>
      <c r="F1009" t="s">
        <v>74</v>
      </c>
      <c r="G1009">
        <v>12765</v>
      </c>
      <c r="H1009">
        <v>0.308</v>
      </c>
      <c r="I1009">
        <v>0.1197368421052631</v>
      </c>
    </row>
    <row r="1010" spans="1:9" x14ac:dyDescent="0.25">
      <c r="A1010" t="s">
        <v>7463</v>
      </c>
      <c r="B1010">
        <v>2022</v>
      </c>
      <c r="C1010" t="s">
        <v>43</v>
      </c>
      <c r="D1010" t="s">
        <v>328</v>
      </c>
      <c r="E1010" t="s">
        <v>74</v>
      </c>
      <c r="F1010" t="s">
        <v>74</v>
      </c>
      <c r="G1010">
        <v>12285</v>
      </c>
      <c r="H1010">
        <v>0.26400000000000001</v>
      </c>
      <c r="I1010">
        <v>-3.7602820211515842E-2</v>
      </c>
    </row>
    <row r="1011" spans="1:9" x14ac:dyDescent="0.25">
      <c r="A1011" t="s">
        <v>7464</v>
      </c>
      <c r="B1011">
        <v>2023</v>
      </c>
      <c r="C1011" t="s">
        <v>43</v>
      </c>
      <c r="D1011" t="s">
        <v>328</v>
      </c>
      <c r="E1011" t="s">
        <v>74</v>
      </c>
      <c r="F1011" t="s">
        <v>74</v>
      </c>
      <c r="G1011">
        <v>9775</v>
      </c>
      <c r="H1011">
        <v>0.22600000000000001</v>
      </c>
      <c r="I1011">
        <v>-0.2043142043142043</v>
      </c>
    </row>
    <row r="1012" spans="1:9" x14ac:dyDescent="0.25">
      <c r="A1012" t="s">
        <v>6114</v>
      </c>
      <c r="B1012">
        <v>2015</v>
      </c>
      <c r="C1012" t="s">
        <v>43</v>
      </c>
      <c r="D1012" t="s">
        <v>98</v>
      </c>
      <c r="E1012">
        <v>14390</v>
      </c>
      <c r="F1012">
        <v>13704</v>
      </c>
      <c r="G1012" t="s">
        <v>6791</v>
      </c>
      <c r="H1012" t="s">
        <v>6791</v>
      </c>
      <c r="I1012" t="s">
        <v>74</v>
      </c>
    </row>
    <row r="1013" spans="1:9" x14ac:dyDescent="0.25">
      <c r="A1013" t="s">
        <v>6242</v>
      </c>
      <c r="B1013">
        <v>2016</v>
      </c>
      <c r="C1013" t="s">
        <v>43</v>
      </c>
      <c r="D1013" t="s">
        <v>98</v>
      </c>
      <c r="E1013">
        <v>14952</v>
      </c>
      <c r="F1013">
        <v>14411</v>
      </c>
      <c r="G1013">
        <v>135</v>
      </c>
      <c r="H1013">
        <v>1.0999999999999999E-2</v>
      </c>
      <c r="I1013" t="s">
        <v>74</v>
      </c>
    </row>
    <row r="1014" spans="1:9" x14ac:dyDescent="0.25">
      <c r="A1014" t="s">
        <v>6370</v>
      </c>
      <c r="B1014">
        <v>2017</v>
      </c>
      <c r="C1014" t="s">
        <v>43</v>
      </c>
      <c r="D1014" t="s">
        <v>98</v>
      </c>
      <c r="E1014">
        <v>15413</v>
      </c>
      <c r="F1014">
        <v>14680</v>
      </c>
      <c r="G1014">
        <v>120</v>
      </c>
      <c r="H1014">
        <v>8.0000000000000002E-3</v>
      </c>
      <c r="I1014">
        <v>-0.1111111111111112</v>
      </c>
    </row>
    <row r="1015" spans="1:9" x14ac:dyDescent="0.25">
      <c r="A1015" t="s">
        <v>6457</v>
      </c>
      <c r="B1015">
        <v>2018</v>
      </c>
      <c r="C1015" t="s">
        <v>43</v>
      </c>
      <c r="D1015" t="s">
        <v>98</v>
      </c>
      <c r="E1015">
        <v>15890</v>
      </c>
      <c r="F1015">
        <v>14984</v>
      </c>
      <c r="G1015">
        <v>175</v>
      </c>
      <c r="H1015">
        <v>8.9999999999999993E-3</v>
      </c>
      <c r="I1015">
        <v>0.45833333333333331</v>
      </c>
    </row>
    <row r="1016" spans="1:9" x14ac:dyDescent="0.25">
      <c r="A1016" t="s">
        <v>6513</v>
      </c>
      <c r="B1016">
        <v>2019</v>
      </c>
      <c r="C1016" t="s">
        <v>43</v>
      </c>
      <c r="D1016" t="s">
        <v>98</v>
      </c>
      <c r="E1016">
        <v>16311</v>
      </c>
      <c r="F1016">
        <v>15362</v>
      </c>
      <c r="G1016">
        <v>105</v>
      </c>
      <c r="H1016">
        <v>5.0000000000000001E-3</v>
      </c>
      <c r="I1016">
        <v>-0.4</v>
      </c>
    </row>
    <row r="1017" spans="1:9" x14ac:dyDescent="0.25">
      <c r="A1017" t="s">
        <v>6569</v>
      </c>
      <c r="B1017">
        <v>2020</v>
      </c>
      <c r="C1017" t="s">
        <v>43</v>
      </c>
      <c r="D1017" t="s">
        <v>98</v>
      </c>
      <c r="E1017">
        <v>16332</v>
      </c>
      <c r="F1017">
        <v>15454</v>
      </c>
      <c r="G1017">
        <v>160</v>
      </c>
      <c r="H1017">
        <v>5.0000000000000001E-3</v>
      </c>
      <c r="I1017">
        <v>0.52380952380952372</v>
      </c>
    </row>
    <row r="1018" spans="1:9" x14ac:dyDescent="0.25">
      <c r="A1018" t="s">
        <v>6625</v>
      </c>
      <c r="B1018">
        <v>2021</v>
      </c>
      <c r="C1018" t="s">
        <v>43</v>
      </c>
      <c r="D1018" t="s">
        <v>98</v>
      </c>
      <c r="E1018">
        <v>16768</v>
      </c>
      <c r="F1018">
        <v>15895</v>
      </c>
      <c r="G1018">
        <v>305</v>
      </c>
      <c r="H1018">
        <v>7.0000000000000001E-3</v>
      </c>
      <c r="I1018">
        <v>0.90625</v>
      </c>
    </row>
    <row r="1019" spans="1:9" x14ac:dyDescent="0.25">
      <c r="A1019" t="s">
        <v>6681</v>
      </c>
      <c r="B1019">
        <v>2022</v>
      </c>
      <c r="C1019" t="s">
        <v>43</v>
      </c>
      <c r="D1019" t="s">
        <v>98</v>
      </c>
      <c r="E1019">
        <v>17182</v>
      </c>
      <c r="F1019">
        <v>16004</v>
      </c>
      <c r="G1019">
        <v>405</v>
      </c>
      <c r="H1019">
        <v>8.9999999999999993E-3</v>
      </c>
      <c r="I1019">
        <v>0.32786885245901631</v>
      </c>
    </row>
    <row r="1020" spans="1:9" x14ac:dyDescent="0.25">
      <c r="A1020" t="s">
        <v>6737</v>
      </c>
      <c r="B1020">
        <v>2023</v>
      </c>
      <c r="C1020" t="s">
        <v>43</v>
      </c>
      <c r="D1020" t="s">
        <v>98</v>
      </c>
      <c r="E1020">
        <v>17564</v>
      </c>
      <c r="F1020">
        <v>16352</v>
      </c>
      <c r="G1020">
        <v>440</v>
      </c>
      <c r="H1020">
        <v>0.01</v>
      </c>
      <c r="I1020">
        <v>8.6419753086419693E-2</v>
      </c>
    </row>
    <row r="1021" spans="1:9" x14ac:dyDescent="0.25">
      <c r="A1021" t="s">
        <v>7465</v>
      </c>
      <c r="B1021">
        <v>2015</v>
      </c>
      <c r="C1021" t="s">
        <v>43</v>
      </c>
      <c r="D1021" t="s">
        <v>6812</v>
      </c>
      <c r="E1021" t="s">
        <v>74</v>
      </c>
      <c r="F1021" t="s">
        <v>74</v>
      </c>
      <c r="G1021">
        <v>105</v>
      </c>
      <c r="H1021">
        <v>0.01</v>
      </c>
      <c r="I1021" t="s">
        <v>74</v>
      </c>
    </row>
    <row r="1022" spans="1:9" x14ac:dyDescent="0.25">
      <c r="A1022" t="s">
        <v>7466</v>
      </c>
      <c r="B1022">
        <v>2016</v>
      </c>
      <c r="C1022" t="s">
        <v>43</v>
      </c>
      <c r="D1022" t="s">
        <v>6812</v>
      </c>
      <c r="E1022" t="s">
        <v>74</v>
      </c>
      <c r="F1022" t="s">
        <v>74</v>
      </c>
      <c r="G1022">
        <v>50</v>
      </c>
      <c r="H1022">
        <v>4.0000000000000001E-3</v>
      </c>
      <c r="I1022">
        <v>-0.52380952380952384</v>
      </c>
    </row>
    <row r="1023" spans="1:9" x14ac:dyDescent="0.25">
      <c r="A1023" t="s">
        <v>7467</v>
      </c>
      <c r="B1023">
        <v>2017</v>
      </c>
      <c r="C1023" t="s">
        <v>43</v>
      </c>
      <c r="D1023" t="s">
        <v>6812</v>
      </c>
      <c r="E1023" t="s">
        <v>74</v>
      </c>
      <c r="F1023" t="s">
        <v>74</v>
      </c>
      <c r="G1023">
        <v>60</v>
      </c>
      <c r="H1023">
        <v>4.0000000000000001E-3</v>
      </c>
      <c r="I1023">
        <v>0.2</v>
      </c>
    </row>
    <row r="1024" spans="1:9" x14ac:dyDescent="0.25">
      <c r="A1024" t="s">
        <v>7468</v>
      </c>
      <c r="B1024">
        <v>2018</v>
      </c>
      <c r="C1024" t="s">
        <v>43</v>
      </c>
      <c r="D1024" t="s">
        <v>6812</v>
      </c>
      <c r="E1024" t="s">
        <v>74</v>
      </c>
      <c r="F1024" t="s">
        <v>74</v>
      </c>
      <c r="G1024">
        <v>105</v>
      </c>
      <c r="H1024">
        <v>5.0000000000000001E-3</v>
      </c>
      <c r="I1024">
        <v>0.75</v>
      </c>
    </row>
    <row r="1025" spans="1:9" x14ac:dyDescent="0.25">
      <c r="A1025" t="s">
        <v>7469</v>
      </c>
      <c r="B1025">
        <v>2019</v>
      </c>
      <c r="C1025" t="s">
        <v>43</v>
      </c>
      <c r="D1025" t="s">
        <v>6812</v>
      </c>
      <c r="E1025" t="s">
        <v>74</v>
      </c>
      <c r="F1025" t="s">
        <v>74</v>
      </c>
      <c r="G1025">
        <v>80</v>
      </c>
      <c r="H1025">
        <v>4.0000000000000001E-3</v>
      </c>
      <c r="I1025">
        <v>-0.23809523809523811</v>
      </c>
    </row>
    <row r="1026" spans="1:9" x14ac:dyDescent="0.25">
      <c r="A1026" t="s">
        <v>7470</v>
      </c>
      <c r="B1026">
        <v>2020</v>
      </c>
      <c r="C1026" t="s">
        <v>43</v>
      </c>
      <c r="D1026" t="s">
        <v>6812</v>
      </c>
      <c r="E1026" t="s">
        <v>74</v>
      </c>
      <c r="F1026" t="s">
        <v>74</v>
      </c>
      <c r="G1026">
        <v>35</v>
      </c>
      <c r="H1026">
        <v>1E-3</v>
      </c>
      <c r="I1026">
        <v>-0.5625</v>
      </c>
    </row>
    <row r="1027" spans="1:9" x14ac:dyDescent="0.25">
      <c r="A1027" t="s">
        <v>7471</v>
      </c>
      <c r="B1027">
        <v>2021</v>
      </c>
      <c r="C1027" t="s">
        <v>43</v>
      </c>
      <c r="D1027" t="s">
        <v>6812</v>
      </c>
      <c r="E1027" t="s">
        <v>74</v>
      </c>
      <c r="F1027" t="s">
        <v>74</v>
      </c>
      <c r="G1027">
        <v>95</v>
      </c>
      <c r="H1027">
        <v>2E-3</v>
      </c>
      <c r="I1027">
        <v>1.714285714285714</v>
      </c>
    </row>
    <row r="1028" spans="1:9" x14ac:dyDescent="0.25">
      <c r="A1028" t="s">
        <v>7472</v>
      </c>
      <c r="B1028">
        <v>2022</v>
      </c>
      <c r="C1028" t="s">
        <v>43</v>
      </c>
      <c r="D1028" t="s">
        <v>6812</v>
      </c>
      <c r="E1028" t="s">
        <v>74</v>
      </c>
      <c r="F1028" t="s">
        <v>74</v>
      </c>
      <c r="G1028">
        <v>145</v>
      </c>
      <c r="H1028">
        <v>3.0000000000000001E-3</v>
      </c>
      <c r="I1028">
        <v>0.52631578947368429</v>
      </c>
    </row>
    <row r="1029" spans="1:9" x14ac:dyDescent="0.25">
      <c r="A1029" t="s">
        <v>7473</v>
      </c>
      <c r="B1029">
        <v>2023</v>
      </c>
      <c r="C1029" t="s">
        <v>43</v>
      </c>
      <c r="D1029" t="s">
        <v>6812</v>
      </c>
      <c r="E1029" t="s">
        <v>74</v>
      </c>
      <c r="F1029" t="s">
        <v>74</v>
      </c>
      <c r="G1029" t="s">
        <v>6791</v>
      </c>
      <c r="H1029" t="s">
        <v>6791</v>
      </c>
      <c r="I1029" t="s">
        <v>74</v>
      </c>
    </row>
    <row r="1030" spans="1:9" x14ac:dyDescent="0.25">
      <c r="A1030" t="s">
        <v>6126</v>
      </c>
      <c r="B1030">
        <v>2015</v>
      </c>
      <c r="C1030" t="s">
        <v>43</v>
      </c>
      <c r="D1030" t="s">
        <v>102</v>
      </c>
      <c r="E1030">
        <v>8161</v>
      </c>
      <c r="F1030">
        <v>7733</v>
      </c>
      <c r="G1030">
        <v>125</v>
      </c>
      <c r="H1030">
        <v>1.2E-2</v>
      </c>
      <c r="I1030" t="s">
        <v>74</v>
      </c>
    </row>
    <row r="1031" spans="1:9" x14ac:dyDescent="0.25">
      <c r="A1031" t="s">
        <v>6254</v>
      </c>
      <c r="B1031">
        <v>2016</v>
      </c>
      <c r="C1031" t="s">
        <v>43</v>
      </c>
      <c r="D1031" t="s">
        <v>102</v>
      </c>
      <c r="E1031">
        <v>8513</v>
      </c>
      <c r="F1031">
        <v>8161</v>
      </c>
      <c r="G1031">
        <v>80</v>
      </c>
      <c r="H1031">
        <v>7.0000000000000001E-3</v>
      </c>
      <c r="I1031">
        <v>-0.36</v>
      </c>
    </row>
    <row r="1032" spans="1:9" x14ac:dyDescent="0.25">
      <c r="A1032" t="s">
        <v>6382</v>
      </c>
      <c r="B1032">
        <v>2017</v>
      </c>
      <c r="C1032" t="s">
        <v>43</v>
      </c>
      <c r="D1032" t="s">
        <v>102</v>
      </c>
      <c r="E1032">
        <v>8748</v>
      </c>
      <c r="F1032">
        <v>8490</v>
      </c>
      <c r="G1032">
        <v>190</v>
      </c>
      <c r="H1032">
        <v>1.2999999999999999E-2</v>
      </c>
      <c r="I1032">
        <v>1.375</v>
      </c>
    </row>
    <row r="1033" spans="1:9" x14ac:dyDescent="0.25">
      <c r="A1033" t="s">
        <v>405</v>
      </c>
      <c r="B1033">
        <v>2018</v>
      </c>
      <c r="C1033" t="s">
        <v>43</v>
      </c>
      <c r="D1033" t="s">
        <v>102</v>
      </c>
      <c r="E1033">
        <v>9227</v>
      </c>
      <c r="F1033">
        <v>8392</v>
      </c>
      <c r="G1033">
        <v>295</v>
      </c>
      <c r="H1033">
        <v>1.4999999999999999E-2</v>
      </c>
      <c r="I1033">
        <v>0.55263157894736836</v>
      </c>
    </row>
    <row r="1034" spans="1:9" x14ac:dyDescent="0.25">
      <c r="A1034" t="s">
        <v>481</v>
      </c>
      <c r="B1034">
        <v>2019</v>
      </c>
      <c r="C1034" t="s">
        <v>43</v>
      </c>
      <c r="D1034" t="s">
        <v>102</v>
      </c>
      <c r="E1034">
        <v>9532</v>
      </c>
      <c r="F1034">
        <v>9082</v>
      </c>
      <c r="G1034">
        <v>280</v>
      </c>
      <c r="H1034">
        <v>1.4E-2</v>
      </c>
      <c r="I1034">
        <v>-5.084745762711862E-2</v>
      </c>
    </row>
    <row r="1035" spans="1:9" x14ac:dyDescent="0.25">
      <c r="A1035" t="s">
        <v>553</v>
      </c>
      <c r="B1035">
        <v>2020</v>
      </c>
      <c r="C1035" t="s">
        <v>43</v>
      </c>
      <c r="D1035" t="s">
        <v>102</v>
      </c>
      <c r="E1035">
        <v>9933</v>
      </c>
      <c r="F1035">
        <v>9524</v>
      </c>
      <c r="G1035">
        <v>285</v>
      </c>
      <c r="H1035">
        <v>8.9999999999999993E-3</v>
      </c>
      <c r="I1035">
        <v>1.785714285714279E-2</v>
      </c>
    </row>
    <row r="1036" spans="1:9" x14ac:dyDescent="0.25">
      <c r="A1036" t="s">
        <v>625</v>
      </c>
      <c r="B1036">
        <v>2021</v>
      </c>
      <c r="C1036" t="s">
        <v>43</v>
      </c>
      <c r="D1036" t="s">
        <v>102</v>
      </c>
      <c r="E1036">
        <v>10289</v>
      </c>
      <c r="F1036">
        <v>9668</v>
      </c>
      <c r="G1036">
        <v>340</v>
      </c>
      <c r="H1036">
        <v>8.0000000000000002E-3</v>
      </c>
      <c r="I1036">
        <v>0.19298245614035081</v>
      </c>
    </row>
    <row r="1037" spans="1:9" x14ac:dyDescent="0.25">
      <c r="A1037" t="s">
        <v>697</v>
      </c>
      <c r="B1037">
        <v>2022</v>
      </c>
      <c r="C1037" t="s">
        <v>43</v>
      </c>
      <c r="D1037" t="s">
        <v>102</v>
      </c>
      <c r="E1037">
        <v>10634</v>
      </c>
      <c r="F1037">
        <v>10210</v>
      </c>
      <c r="G1037">
        <v>740</v>
      </c>
      <c r="H1037">
        <v>1.6E-2</v>
      </c>
      <c r="I1037">
        <v>1.1764705882352939</v>
      </c>
    </row>
    <row r="1038" spans="1:9" x14ac:dyDescent="0.25">
      <c r="A1038" t="s">
        <v>769</v>
      </c>
      <c r="B1038">
        <v>2023</v>
      </c>
      <c r="C1038" t="s">
        <v>43</v>
      </c>
      <c r="D1038" t="s">
        <v>102</v>
      </c>
      <c r="E1038">
        <v>11105</v>
      </c>
      <c r="F1038">
        <v>10613</v>
      </c>
      <c r="G1038">
        <v>530</v>
      </c>
      <c r="H1038">
        <v>1.2E-2</v>
      </c>
      <c r="I1038">
        <v>-0.28378378378378383</v>
      </c>
    </row>
    <row r="1039" spans="1:9" x14ac:dyDescent="0.25">
      <c r="A1039" t="s">
        <v>7474</v>
      </c>
      <c r="B1039">
        <v>2015</v>
      </c>
      <c r="C1039" t="s">
        <v>43</v>
      </c>
      <c r="D1039" t="s">
        <v>216</v>
      </c>
      <c r="E1039">
        <v>102490</v>
      </c>
      <c r="F1039">
        <v>95659</v>
      </c>
      <c r="G1039">
        <v>2265</v>
      </c>
      <c r="H1039">
        <v>0.214</v>
      </c>
      <c r="I1039" t="s">
        <v>74</v>
      </c>
    </row>
    <row r="1040" spans="1:9" x14ac:dyDescent="0.25">
      <c r="A1040" t="s">
        <v>7475</v>
      </c>
      <c r="B1040">
        <v>2016</v>
      </c>
      <c r="C1040" t="s">
        <v>43</v>
      </c>
      <c r="D1040" t="s">
        <v>216</v>
      </c>
      <c r="E1040">
        <v>102006</v>
      </c>
      <c r="F1040">
        <v>95609</v>
      </c>
      <c r="G1040">
        <v>3060</v>
      </c>
      <c r="H1040">
        <v>0.25800000000000001</v>
      </c>
      <c r="I1040">
        <v>0.35099337748344372</v>
      </c>
    </row>
    <row r="1041" spans="1:9" x14ac:dyDescent="0.25">
      <c r="A1041" t="s">
        <v>7476</v>
      </c>
      <c r="B1041">
        <v>2017</v>
      </c>
      <c r="C1041" t="s">
        <v>43</v>
      </c>
      <c r="D1041" t="s">
        <v>216</v>
      </c>
      <c r="E1041">
        <v>101912</v>
      </c>
      <c r="F1041">
        <v>94948</v>
      </c>
      <c r="G1041">
        <v>3210</v>
      </c>
      <c r="H1041">
        <v>0.21299999999999999</v>
      </c>
      <c r="I1041">
        <v>4.9019607843137303E-2</v>
      </c>
    </row>
    <row r="1042" spans="1:9" x14ac:dyDescent="0.25">
      <c r="A1042" t="s">
        <v>7477</v>
      </c>
      <c r="B1042">
        <v>2018</v>
      </c>
      <c r="C1042" t="s">
        <v>43</v>
      </c>
      <c r="D1042" t="s">
        <v>216</v>
      </c>
      <c r="E1042">
        <v>102396</v>
      </c>
      <c r="F1042">
        <v>95814</v>
      </c>
      <c r="G1042">
        <v>3995</v>
      </c>
      <c r="H1042">
        <v>0.19900000000000001</v>
      </c>
      <c r="I1042">
        <v>0.24454828660436129</v>
      </c>
    </row>
    <row r="1043" spans="1:9" x14ac:dyDescent="0.25">
      <c r="A1043" t="s">
        <v>7478</v>
      </c>
      <c r="B1043">
        <v>2019</v>
      </c>
      <c r="C1043" t="s">
        <v>43</v>
      </c>
      <c r="D1043" t="s">
        <v>216</v>
      </c>
      <c r="E1043">
        <v>103877</v>
      </c>
      <c r="F1043">
        <v>97575</v>
      </c>
      <c r="G1043">
        <v>4265</v>
      </c>
      <c r="H1043">
        <v>0.21199999999999999</v>
      </c>
      <c r="I1043">
        <v>6.758448060075084E-2</v>
      </c>
    </row>
    <row r="1044" spans="1:9" x14ac:dyDescent="0.25">
      <c r="A1044" t="s">
        <v>7479</v>
      </c>
      <c r="B1044">
        <v>2020</v>
      </c>
      <c r="C1044" t="s">
        <v>43</v>
      </c>
      <c r="D1044" t="s">
        <v>216</v>
      </c>
      <c r="E1044">
        <v>104976</v>
      </c>
      <c r="F1044">
        <v>97920</v>
      </c>
      <c r="G1044">
        <v>6565</v>
      </c>
      <c r="H1044">
        <v>0.20200000000000001</v>
      </c>
      <c r="I1044">
        <v>0.53927315357561545</v>
      </c>
    </row>
    <row r="1045" spans="1:9" x14ac:dyDescent="0.25">
      <c r="A1045" t="s">
        <v>7480</v>
      </c>
      <c r="B1045">
        <v>2021</v>
      </c>
      <c r="C1045" t="s">
        <v>43</v>
      </c>
      <c r="D1045" t="s">
        <v>216</v>
      </c>
      <c r="E1045">
        <v>106595</v>
      </c>
      <c r="F1045">
        <v>98899</v>
      </c>
      <c r="G1045">
        <v>8765</v>
      </c>
      <c r="H1045">
        <v>0.21199999999999999</v>
      </c>
      <c r="I1045">
        <v>0.33511043412033498</v>
      </c>
    </row>
    <row r="1046" spans="1:9" x14ac:dyDescent="0.25">
      <c r="A1046" t="s">
        <v>7481</v>
      </c>
      <c r="B1046">
        <v>2022</v>
      </c>
      <c r="C1046" t="s">
        <v>43</v>
      </c>
      <c r="D1046" t="s">
        <v>216</v>
      </c>
      <c r="E1046">
        <v>108040</v>
      </c>
      <c r="F1046">
        <v>99839</v>
      </c>
      <c r="G1046">
        <v>9940</v>
      </c>
      <c r="H1046">
        <v>0.214</v>
      </c>
      <c r="I1046">
        <v>0.1340559041642897</v>
      </c>
    </row>
    <row r="1047" spans="1:9" x14ac:dyDescent="0.25">
      <c r="A1047" t="s">
        <v>7482</v>
      </c>
      <c r="B1047">
        <v>2023</v>
      </c>
      <c r="C1047" t="s">
        <v>43</v>
      </c>
      <c r="D1047" t="s">
        <v>216</v>
      </c>
      <c r="E1047">
        <v>110510</v>
      </c>
      <c r="F1047">
        <v>101599</v>
      </c>
      <c r="G1047">
        <v>10570</v>
      </c>
      <c r="H1047">
        <v>0.24399999999999999</v>
      </c>
      <c r="I1047">
        <v>6.3380281690140761E-2</v>
      </c>
    </row>
    <row r="1048" spans="1:9" x14ac:dyDescent="0.25">
      <c r="A1048" t="s">
        <v>7483</v>
      </c>
      <c r="B1048">
        <v>2015</v>
      </c>
      <c r="C1048" t="s">
        <v>43</v>
      </c>
      <c r="D1048" t="s">
        <v>6831</v>
      </c>
      <c r="E1048" t="s">
        <v>74</v>
      </c>
      <c r="F1048" t="s">
        <v>74</v>
      </c>
      <c r="G1048">
        <v>2140</v>
      </c>
      <c r="H1048">
        <v>0.20300000000000001</v>
      </c>
      <c r="I1048" t="s">
        <v>74</v>
      </c>
    </row>
    <row r="1049" spans="1:9" x14ac:dyDescent="0.25">
      <c r="A1049" t="s">
        <v>7484</v>
      </c>
      <c r="B1049">
        <v>2016</v>
      </c>
      <c r="C1049" t="s">
        <v>43</v>
      </c>
      <c r="D1049" t="s">
        <v>6831</v>
      </c>
      <c r="E1049" t="s">
        <v>74</v>
      </c>
      <c r="F1049" t="s">
        <v>74</v>
      </c>
      <c r="G1049">
        <v>2930</v>
      </c>
      <c r="H1049">
        <v>0.247</v>
      </c>
      <c r="I1049">
        <v>0.36915887850467288</v>
      </c>
    </row>
    <row r="1050" spans="1:9" x14ac:dyDescent="0.25">
      <c r="A1050" t="s">
        <v>7485</v>
      </c>
      <c r="B1050">
        <v>2017</v>
      </c>
      <c r="C1050" t="s">
        <v>43</v>
      </c>
      <c r="D1050" t="s">
        <v>6831</v>
      </c>
      <c r="E1050" t="s">
        <v>74</v>
      </c>
      <c r="F1050" t="s">
        <v>74</v>
      </c>
      <c r="G1050">
        <v>3115</v>
      </c>
      <c r="H1050">
        <v>0.20599999999999999</v>
      </c>
      <c r="I1050">
        <v>6.3139931740614275E-2</v>
      </c>
    </row>
    <row r="1051" spans="1:9" x14ac:dyDescent="0.25">
      <c r="A1051" t="s">
        <v>7486</v>
      </c>
      <c r="B1051">
        <v>2018</v>
      </c>
      <c r="C1051" t="s">
        <v>43</v>
      </c>
      <c r="D1051" t="s">
        <v>6831</v>
      </c>
      <c r="E1051" t="s">
        <v>74</v>
      </c>
      <c r="F1051" t="s">
        <v>74</v>
      </c>
      <c r="G1051">
        <v>3835</v>
      </c>
      <c r="H1051">
        <v>0.191</v>
      </c>
      <c r="I1051">
        <v>0.23113964686998401</v>
      </c>
    </row>
    <row r="1052" spans="1:9" x14ac:dyDescent="0.25">
      <c r="A1052" t="s">
        <v>7487</v>
      </c>
      <c r="B1052">
        <v>2019</v>
      </c>
      <c r="C1052" t="s">
        <v>43</v>
      </c>
      <c r="D1052" t="s">
        <v>6831</v>
      </c>
      <c r="E1052" t="s">
        <v>74</v>
      </c>
      <c r="F1052" t="s">
        <v>74</v>
      </c>
      <c r="G1052">
        <v>4050</v>
      </c>
      <c r="H1052">
        <v>0.20100000000000001</v>
      </c>
      <c r="I1052">
        <v>5.606258148631027E-2</v>
      </c>
    </row>
    <row r="1053" spans="1:9" x14ac:dyDescent="0.25">
      <c r="A1053" t="s">
        <v>7488</v>
      </c>
      <c r="B1053">
        <v>2020</v>
      </c>
      <c r="C1053" t="s">
        <v>43</v>
      </c>
      <c r="D1053" t="s">
        <v>6831</v>
      </c>
      <c r="E1053" t="s">
        <v>74</v>
      </c>
      <c r="F1053" t="s">
        <v>74</v>
      </c>
      <c r="G1053">
        <v>6325</v>
      </c>
      <c r="H1053">
        <v>0.19500000000000001</v>
      </c>
      <c r="I1053">
        <v>0.56172839506172845</v>
      </c>
    </row>
    <row r="1054" spans="1:9" x14ac:dyDescent="0.25">
      <c r="A1054" t="s">
        <v>7489</v>
      </c>
      <c r="B1054">
        <v>2021</v>
      </c>
      <c r="C1054" t="s">
        <v>43</v>
      </c>
      <c r="D1054" t="s">
        <v>6831</v>
      </c>
      <c r="E1054" t="s">
        <v>74</v>
      </c>
      <c r="F1054" t="s">
        <v>74</v>
      </c>
      <c r="G1054">
        <v>8560</v>
      </c>
      <c r="H1054">
        <v>0.20699999999999999</v>
      </c>
      <c r="I1054">
        <v>0.35335968379446642</v>
      </c>
    </row>
    <row r="1055" spans="1:9" x14ac:dyDescent="0.25">
      <c r="A1055" t="s">
        <v>7490</v>
      </c>
      <c r="B1055">
        <v>2022</v>
      </c>
      <c r="C1055" t="s">
        <v>43</v>
      </c>
      <c r="D1055" t="s">
        <v>6831</v>
      </c>
      <c r="E1055" t="s">
        <v>74</v>
      </c>
      <c r="F1055" t="s">
        <v>74</v>
      </c>
      <c r="G1055">
        <v>9690</v>
      </c>
      <c r="H1055">
        <v>0.20799999999999999</v>
      </c>
      <c r="I1055">
        <v>0.1320093457943925</v>
      </c>
    </row>
    <row r="1056" spans="1:9" x14ac:dyDescent="0.25">
      <c r="A1056" t="s">
        <v>7491</v>
      </c>
      <c r="B1056">
        <v>2023</v>
      </c>
      <c r="C1056" t="s">
        <v>43</v>
      </c>
      <c r="D1056" t="s">
        <v>6831</v>
      </c>
      <c r="E1056" t="s">
        <v>74</v>
      </c>
      <c r="F1056" t="s">
        <v>74</v>
      </c>
      <c r="G1056">
        <v>10195</v>
      </c>
      <c r="H1056">
        <v>0.23599999999999999</v>
      </c>
      <c r="I1056">
        <v>5.2115583075335481E-2</v>
      </c>
    </row>
    <row r="1057" spans="1:9" x14ac:dyDescent="0.25">
      <c r="A1057" t="s">
        <v>7492</v>
      </c>
      <c r="B1057">
        <v>2015</v>
      </c>
      <c r="C1057" t="s">
        <v>187</v>
      </c>
      <c r="D1057" t="s">
        <v>318</v>
      </c>
      <c r="E1057" t="s">
        <v>74</v>
      </c>
      <c r="F1057" t="s">
        <v>74</v>
      </c>
      <c r="G1057" t="s">
        <v>74</v>
      </c>
      <c r="H1057" t="s">
        <v>74</v>
      </c>
      <c r="I1057" t="s">
        <v>74</v>
      </c>
    </row>
    <row r="1058" spans="1:9" x14ac:dyDescent="0.25">
      <c r="A1058" t="s">
        <v>7493</v>
      </c>
      <c r="B1058">
        <v>2016</v>
      </c>
      <c r="C1058" t="s">
        <v>187</v>
      </c>
      <c r="D1058" t="s">
        <v>318</v>
      </c>
      <c r="E1058" t="s">
        <v>74</v>
      </c>
      <c r="F1058" t="s">
        <v>74</v>
      </c>
      <c r="G1058" t="s">
        <v>74</v>
      </c>
      <c r="H1058" t="s">
        <v>74</v>
      </c>
      <c r="I1058" t="s">
        <v>74</v>
      </c>
    </row>
    <row r="1059" spans="1:9" x14ac:dyDescent="0.25">
      <c r="A1059" t="s">
        <v>7494</v>
      </c>
      <c r="B1059">
        <v>2017</v>
      </c>
      <c r="C1059" t="s">
        <v>187</v>
      </c>
      <c r="D1059" t="s">
        <v>318</v>
      </c>
      <c r="E1059" t="s">
        <v>74</v>
      </c>
      <c r="F1059" t="s">
        <v>74</v>
      </c>
      <c r="G1059" t="s">
        <v>74</v>
      </c>
      <c r="H1059" t="s">
        <v>74</v>
      </c>
      <c r="I1059" t="s">
        <v>74</v>
      </c>
    </row>
    <row r="1060" spans="1:9" x14ac:dyDescent="0.25">
      <c r="A1060" t="s">
        <v>7495</v>
      </c>
      <c r="B1060">
        <v>2018</v>
      </c>
      <c r="C1060" t="s">
        <v>187</v>
      </c>
      <c r="D1060" t="s">
        <v>318</v>
      </c>
      <c r="E1060" t="s">
        <v>74</v>
      </c>
      <c r="F1060" t="s">
        <v>74</v>
      </c>
      <c r="G1060" t="s">
        <v>74</v>
      </c>
      <c r="H1060" t="s">
        <v>74</v>
      </c>
      <c r="I1060" t="s">
        <v>74</v>
      </c>
    </row>
    <row r="1061" spans="1:9" x14ac:dyDescent="0.25">
      <c r="A1061" t="s">
        <v>7496</v>
      </c>
      <c r="B1061">
        <v>2019</v>
      </c>
      <c r="C1061" t="s">
        <v>187</v>
      </c>
      <c r="D1061" t="s">
        <v>318</v>
      </c>
      <c r="E1061" t="s">
        <v>74</v>
      </c>
      <c r="F1061" t="s">
        <v>74</v>
      </c>
      <c r="G1061" t="s">
        <v>74</v>
      </c>
      <c r="H1061" t="s">
        <v>74</v>
      </c>
      <c r="I1061" t="s">
        <v>74</v>
      </c>
    </row>
    <row r="1062" spans="1:9" x14ac:dyDescent="0.25">
      <c r="A1062" t="s">
        <v>7497</v>
      </c>
      <c r="B1062">
        <v>2020</v>
      </c>
      <c r="C1062" t="s">
        <v>187</v>
      </c>
      <c r="D1062" t="s">
        <v>318</v>
      </c>
      <c r="E1062" t="s">
        <v>74</v>
      </c>
      <c r="F1062" t="s">
        <v>74</v>
      </c>
      <c r="G1062" t="s">
        <v>74</v>
      </c>
      <c r="H1062" t="s">
        <v>74</v>
      </c>
      <c r="I1062" t="s">
        <v>74</v>
      </c>
    </row>
    <row r="1063" spans="1:9" x14ac:dyDescent="0.25">
      <c r="A1063" t="s">
        <v>7498</v>
      </c>
      <c r="B1063">
        <v>2021</v>
      </c>
      <c r="C1063" t="s">
        <v>187</v>
      </c>
      <c r="D1063" t="s">
        <v>318</v>
      </c>
      <c r="E1063" t="s">
        <v>74</v>
      </c>
      <c r="F1063" t="s">
        <v>74</v>
      </c>
      <c r="G1063" t="s">
        <v>74</v>
      </c>
      <c r="H1063" t="s">
        <v>74</v>
      </c>
      <c r="I1063" t="s">
        <v>74</v>
      </c>
    </row>
    <row r="1064" spans="1:9" x14ac:dyDescent="0.25">
      <c r="A1064" t="s">
        <v>7499</v>
      </c>
      <c r="B1064">
        <v>2022</v>
      </c>
      <c r="C1064" t="s">
        <v>187</v>
      </c>
      <c r="D1064" t="s">
        <v>318</v>
      </c>
      <c r="E1064" t="s">
        <v>74</v>
      </c>
      <c r="F1064" t="s">
        <v>74</v>
      </c>
      <c r="G1064" t="s">
        <v>74</v>
      </c>
      <c r="H1064" t="s">
        <v>74</v>
      </c>
      <c r="I1064" t="s">
        <v>74</v>
      </c>
    </row>
    <row r="1065" spans="1:9" x14ac:dyDescent="0.25">
      <c r="A1065" t="s">
        <v>7500</v>
      </c>
      <c r="B1065">
        <v>2023</v>
      </c>
      <c r="C1065" t="s">
        <v>187</v>
      </c>
      <c r="D1065" t="s">
        <v>318</v>
      </c>
      <c r="E1065" t="s">
        <v>74</v>
      </c>
      <c r="F1065" t="s">
        <v>74</v>
      </c>
      <c r="G1065" t="s">
        <v>74</v>
      </c>
      <c r="H1065" t="s">
        <v>74</v>
      </c>
      <c r="I1065" t="s">
        <v>74</v>
      </c>
    </row>
    <row r="1066" spans="1:9" x14ac:dyDescent="0.25">
      <c r="A1066" t="s">
        <v>6074</v>
      </c>
      <c r="B1066">
        <v>2015</v>
      </c>
      <c r="C1066" t="s">
        <v>187</v>
      </c>
      <c r="D1066" t="s">
        <v>354</v>
      </c>
      <c r="E1066">
        <v>644</v>
      </c>
      <c r="F1066">
        <v>548</v>
      </c>
      <c r="G1066" t="s">
        <v>74</v>
      </c>
      <c r="H1066" t="s">
        <v>74</v>
      </c>
      <c r="I1066" t="s">
        <v>74</v>
      </c>
    </row>
    <row r="1067" spans="1:9" x14ac:dyDescent="0.25">
      <c r="A1067" t="s">
        <v>6202</v>
      </c>
      <c r="B1067">
        <v>2016</v>
      </c>
      <c r="C1067" t="s">
        <v>187</v>
      </c>
      <c r="D1067" t="s">
        <v>354</v>
      </c>
      <c r="E1067">
        <v>651</v>
      </c>
      <c r="F1067">
        <v>578</v>
      </c>
      <c r="G1067" t="s">
        <v>74</v>
      </c>
      <c r="H1067" t="s">
        <v>74</v>
      </c>
      <c r="I1067" t="s">
        <v>74</v>
      </c>
    </row>
    <row r="1068" spans="1:9" x14ac:dyDescent="0.25">
      <c r="A1068" t="s">
        <v>6330</v>
      </c>
      <c r="B1068">
        <v>2017</v>
      </c>
      <c r="C1068" t="s">
        <v>187</v>
      </c>
      <c r="D1068" t="s">
        <v>354</v>
      </c>
      <c r="E1068">
        <v>670</v>
      </c>
      <c r="F1068">
        <v>601</v>
      </c>
      <c r="G1068" t="s">
        <v>74</v>
      </c>
      <c r="H1068" t="s">
        <v>74</v>
      </c>
      <c r="I1068" t="s">
        <v>74</v>
      </c>
    </row>
    <row r="1069" spans="1:9" x14ac:dyDescent="0.25">
      <c r="A1069" t="s">
        <v>407</v>
      </c>
      <c r="B1069">
        <v>2018</v>
      </c>
      <c r="C1069" t="s">
        <v>187</v>
      </c>
      <c r="D1069" t="s">
        <v>354</v>
      </c>
      <c r="E1069">
        <v>725</v>
      </c>
      <c r="F1069">
        <v>619</v>
      </c>
      <c r="G1069" t="s">
        <v>6791</v>
      </c>
      <c r="H1069" t="s">
        <v>6791</v>
      </c>
      <c r="I1069" t="s">
        <v>74</v>
      </c>
    </row>
    <row r="1070" spans="1:9" x14ac:dyDescent="0.25">
      <c r="A1070" t="s">
        <v>483</v>
      </c>
      <c r="B1070">
        <v>2019</v>
      </c>
      <c r="C1070" t="s">
        <v>187</v>
      </c>
      <c r="D1070" t="s">
        <v>354</v>
      </c>
      <c r="E1070">
        <v>742</v>
      </c>
      <c r="F1070">
        <v>669</v>
      </c>
      <c r="G1070" t="s">
        <v>74</v>
      </c>
      <c r="H1070" t="s">
        <v>74</v>
      </c>
      <c r="I1070" t="s">
        <v>74</v>
      </c>
    </row>
    <row r="1071" spans="1:9" x14ac:dyDescent="0.25">
      <c r="A1071" t="s">
        <v>555</v>
      </c>
      <c r="B1071">
        <v>2020</v>
      </c>
      <c r="C1071" t="s">
        <v>187</v>
      </c>
      <c r="D1071" t="s">
        <v>354</v>
      </c>
      <c r="E1071">
        <v>770</v>
      </c>
      <c r="F1071">
        <v>748</v>
      </c>
      <c r="G1071" t="s">
        <v>6791</v>
      </c>
      <c r="H1071" t="s">
        <v>6791</v>
      </c>
      <c r="I1071" t="s">
        <v>74</v>
      </c>
    </row>
    <row r="1072" spans="1:9" x14ac:dyDescent="0.25">
      <c r="A1072" t="s">
        <v>627</v>
      </c>
      <c r="B1072">
        <v>2021</v>
      </c>
      <c r="C1072" t="s">
        <v>187</v>
      </c>
      <c r="D1072" t="s">
        <v>354</v>
      </c>
      <c r="E1072">
        <v>785</v>
      </c>
      <c r="F1072">
        <v>710</v>
      </c>
      <c r="G1072" t="s">
        <v>6791</v>
      </c>
      <c r="H1072" t="s">
        <v>6791</v>
      </c>
      <c r="I1072" t="s">
        <v>74</v>
      </c>
    </row>
    <row r="1073" spans="1:9" x14ac:dyDescent="0.25">
      <c r="A1073" t="s">
        <v>699</v>
      </c>
      <c r="B1073">
        <v>2022</v>
      </c>
      <c r="C1073" t="s">
        <v>187</v>
      </c>
      <c r="D1073" t="s">
        <v>354</v>
      </c>
      <c r="E1073">
        <v>797</v>
      </c>
      <c r="F1073">
        <v>761</v>
      </c>
      <c r="G1073">
        <v>80</v>
      </c>
      <c r="H1073" t="s">
        <v>74</v>
      </c>
      <c r="I1073" t="s">
        <v>74</v>
      </c>
    </row>
    <row r="1074" spans="1:9" x14ac:dyDescent="0.25">
      <c r="A1074" t="s">
        <v>771</v>
      </c>
      <c r="B1074">
        <v>2023</v>
      </c>
      <c r="C1074" t="s">
        <v>187</v>
      </c>
      <c r="D1074" t="s">
        <v>354</v>
      </c>
      <c r="E1074">
        <v>794</v>
      </c>
      <c r="F1074">
        <v>735</v>
      </c>
      <c r="G1074">
        <v>75</v>
      </c>
      <c r="H1074" t="s">
        <v>74</v>
      </c>
      <c r="I1074">
        <v>-6.25E-2</v>
      </c>
    </row>
    <row r="1075" spans="1:9" x14ac:dyDescent="0.25">
      <c r="A1075" t="s">
        <v>7501</v>
      </c>
      <c r="B1075">
        <v>2015</v>
      </c>
      <c r="C1075" t="s">
        <v>187</v>
      </c>
      <c r="D1075" t="s">
        <v>325</v>
      </c>
      <c r="E1075" t="s">
        <v>74</v>
      </c>
      <c r="F1075" t="s">
        <v>74</v>
      </c>
      <c r="G1075" t="s">
        <v>74</v>
      </c>
      <c r="H1075" t="s">
        <v>74</v>
      </c>
      <c r="I1075" t="s">
        <v>74</v>
      </c>
    </row>
    <row r="1076" spans="1:9" x14ac:dyDescent="0.25">
      <c r="A1076" t="s">
        <v>7502</v>
      </c>
      <c r="B1076">
        <v>2016</v>
      </c>
      <c r="C1076" t="s">
        <v>187</v>
      </c>
      <c r="D1076" t="s">
        <v>325</v>
      </c>
      <c r="E1076" t="s">
        <v>74</v>
      </c>
      <c r="F1076" t="s">
        <v>74</v>
      </c>
      <c r="G1076" t="s">
        <v>74</v>
      </c>
      <c r="H1076" t="s">
        <v>74</v>
      </c>
      <c r="I1076" t="s">
        <v>74</v>
      </c>
    </row>
    <row r="1077" spans="1:9" x14ac:dyDescent="0.25">
      <c r="A1077" t="s">
        <v>7503</v>
      </c>
      <c r="B1077">
        <v>2017</v>
      </c>
      <c r="C1077" t="s">
        <v>187</v>
      </c>
      <c r="D1077" t="s">
        <v>325</v>
      </c>
      <c r="E1077" t="s">
        <v>74</v>
      </c>
      <c r="F1077" t="s">
        <v>74</v>
      </c>
      <c r="G1077" t="s">
        <v>74</v>
      </c>
      <c r="H1077" t="s">
        <v>74</v>
      </c>
      <c r="I1077" t="s">
        <v>74</v>
      </c>
    </row>
    <row r="1078" spans="1:9" x14ac:dyDescent="0.25">
      <c r="A1078" t="s">
        <v>7504</v>
      </c>
      <c r="B1078">
        <v>2018</v>
      </c>
      <c r="C1078" t="s">
        <v>187</v>
      </c>
      <c r="D1078" t="s">
        <v>325</v>
      </c>
      <c r="E1078" t="s">
        <v>74</v>
      </c>
      <c r="F1078" t="s">
        <v>74</v>
      </c>
      <c r="G1078" t="s">
        <v>74</v>
      </c>
      <c r="H1078" t="s">
        <v>74</v>
      </c>
      <c r="I1078" t="s">
        <v>74</v>
      </c>
    </row>
    <row r="1079" spans="1:9" x14ac:dyDescent="0.25">
      <c r="A1079" t="s">
        <v>7505</v>
      </c>
      <c r="B1079">
        <v>2019</v>
      </c>
      <c r="C1079" t="s">
        <v>187</v>
      </c>
      <c r="D1079" t="s">
        <v>325</v>
      </c>
      <c r="E1079" t="s">
        <v>74</v>
      </c>
      <c r="F1079" t="s">
        <v>74</v>
      </c>
      <c r="G1079" t="s">
        <v>74</v>
      </c>
      <c r="H1079" t="s">
        <v>74</v>
      </c>
      <c r="I1079" t="s">
        <v>74</v>
      </c>
    </row>
    <row r="1080" spans="1:9" x14ac:dyDescent="0.25">
      <c r="A1080" t="s">
        <v>7506</v>
      </c>
      <c r="B1080">
        <v>2020</v>
      </c>
      <c r="C1080" t="s">
        <v>187</v>
      </c>
      <c r="D1080" t="s">
        <v>325</v>
      </c>
      <c r="E1080" t="s">
        <v>74</v>
      </c>
      <c r="F1080" t="s">
        <v>74</v>
      </c>
      <c r="G1080" t="s">
        <v>74</v>
      </c>
      <c r="H1080" t="s">
        <v>74</v>
      </c>
      <c r="I1080" t="s">
        <v>74</v>
      </c>
    </row>
    <row r="1081" spans="1:9" x14ac:dyDescent="0.25">
      <c r="A1081" t="s">
        <v>7507</v>
      </c>
      <c r="B1081">
        <v>2021</v>
      </c>
      <c r="C1081" t="s">
        <v>187</v>
      </c>
      <c r="D1081" t="s">
        <v>325</v>
      </c>
      <c r="E1081" t="s">
        <v>74</v>
      </c>
      <c r="F1081" t="s">
        <v>74</v>
      </c>
      <c r="G1081" t="s">
        <v>74</v>
      </c>
      <c r="H1081" t="s">
        <v>74</v>
      </c>
      <c r="I1081" t="s">
        <v>74</v>
      </c>
    </row>
    <row r="1082" spans="1:9" x14ac:dyDescent="0.25">
      <c r="A1082" t="s">
        <v>7508</v>
      </c>
      <c r="B1082">
        <v>2022</v>
      </c>
      <c r="C1082" t="s">
        <v>187</v>
      </c>
      <c r="D1082" t="s">
        <v>325</v>
      </c>
      <c r="E1082" t="s">
        <v>74</v>
      </c>
      <c r="F1082" t="s">
        <v>74</v>
      </c>
      <c r="G1082" t="s">
        <v>74</v>
      </c>
      <c r="H1082" t="s">
        <v>74</v>
      </c>
      <c r="I1082" t="s">
        <v>74</v>
      </c>
    </row>
    <row r="1083" spans="1:9" x14ac:dyDescent="0.25">
      <c r="A1083" t="s">
        <v>7509</v>
      </c>
      <c r="B1083">
        <v>2023</v>
      </c>
      <c r="C1083" t="s">
        <v>187</v>
      </c>
      <c r="D1083" t="s">
        <v>325</v>
      </c>
      <c r="E1083" t="s">
        <v>74</v>
      </c>
      <c r="F1083" t="s">
        <v>74</v>
      </c>
      <c r="G1083" t="s">
        <v>74</v>
      </c>
      <c r="H1083" t="s">
        <v>74</v>
      </c>
      <c r="I1083" t="s">
        <v>74</v>
      </c>
    </row>
    <row r="1084" spans="1:9" x14ac:dyDescent="0.25">
      <c r="A1084" t="s">
        <v>7510</v>
      </c>
      <c r="B1084">
        <v>2015</v>
      </c>
      <c r="C1084" t="s">
        <v>187</v>
      </c>
      <c r="D1084" t="s">
        <v>6782</v>
      </c>
      <c r="E1084" t="s">
        <v>74</v>
      </c>
      <c r="F1084" t="s">
        <v>74</v>
      </c>
      <c r="G1084" t="s">
        <v>6791</v>
      </c>
      <c r="H1084" t="s">
        <v>6791</v>
      </c>
      <c r="I1084" t="s">
        <v>74</v>
      </c>
    </row>
    <row r="1085" spans="1:9" x14ac:dyDescent="0.25">
      <c r="A1085" t="s">
        <v>7511</v>
      </c>
      <c r="B1085">
        <v>2016</v>
      </c>
      <c r="C1085" t="s">
        <v>187</v>
      </c>
      <c r="D1085" t="s">
        <v>6782</v>
      </c>
      <c r="E1085" t="s">
        <v>74</v>
      </c>
      <c r="F1085" t="s">
        <v>74</v>
      </c>
      <c r="G1085" t="s">
        <v>6791</v>
      </c>
      <c r="H1085" t="s">
        <v>6791</v>
      </c>
      <c r="I1085" t="s">
        <v>74</v>
      </c>
    </row>
    <row r="1086" spans="1:9" x14ac:dyDescent="0.25">
      <c r="A1086" t="s">
        <v>7512</v>
      </c>
      <c r="B1086">
        <v>2017</v>
      </c>
      <c r="C1086" t="s">
        <v>187</v>
      </c>
      <c r="D1086" t="s">
        <v>6782</v>
      </c>
      <c r="E1086" t="s">
        <v>74</v>
      </c>
      <c r="F1086" t="s">
        <v>74</v>
      </c>
      <c r="G1086" t="s">
        <v>6791</v>
      </c>
      <c r="H1086" t="s">
        <v>6791</v>
      </c>
      <c r="I1086" t="s">
        <v>74</v>
      </c>
    </row>
    <row r="1087" spans="1:9" x14ac:dyDescent="0.25">
      <c r="A1087" t="s">
        <v>7513</v>
      </c>
      <c r="B1087">
        <v>2018</v>
      </c>
      <c r="C1087" t="s">
        <v>187</v>
      </c>
      <c r="D1087" t="s">
        <v>6782</v>
      </c>
      <c r="E1087" t="s">
        <v>74</v>
      </c>
      <c r="F1087" t="s">
        <v>74</v>
      </c>
      <c r="G1087" t="s">
        <v>6791</v>
      </c>
      <c r="H1087" t="s">
        <v>6791</v>
      </c>
      <c r="I1087" t="s">
        <v>74</v>
      </c>
    </row>
    <row r="1088" spans="1:9" x14ac:dyDescent="0.25">
      <c r="A1088" t="s">
        <v>7514</v>
      </c>
      <c r="B1088">
        <v>2019</v>
      </c>
      <c r="C1088" t="s">
        <v>187</v>
      </c>
      <c r="D1088" t="s">
        <v>6782</v>
      </c>
      <c r="E1088" t="s">
        <v>74</v>
      </c>
      <c r="F1088" t="s">
        <v>74</v>
      </c>
      <c r="G1088" t="s">
        <v>74</v>
      </c>
      <c r="H1088" t="s">
        <v>74</v>
      </c>
      <c r="I1088" t="s">
        <v>74</v>
      </c>
    </row>
    <row r="1089" spans="1:9" x14ac:dyDescent="0.25">
      <c r="A1089" t="s">
        <v>7515</v>
      </c>
      <c r="B1089">
        <v>2020</v>
      </c>
      <c r="C1089" t="s">
        <v>187</v>
      </c>
      <c r="D1089" t="s">
        <v>6782</v>
      </c>
      <c r="E1089" t="s">
        <v>74</v>
      </c>
      <c r="F1089" t="s">
        <v>74</v>
      </c>
      <c r="G1089">
        <v>65</v>
      </c>
      <c r="H1089" t="s">
        <v>74</v>
      </c>
      <c r="I1089" t="s">
        <v>74</v>
      </c>
    </row>
    <row r="1090" spans="1:9" x14ac:dyDescent="0.25">
      <c r="A1090" t="s">
        <v>7516</v>
      </c>
      <c r="B1090">
        <v>2021</v>
      </c>
      <c r="C1090" t="s">
        <v>187</v>
      </c>
      <c r="D1090" t="s">
        <v>6782</v>
      </c>
      <c r="E1090" t="s">
        <v>74</v>
      </c>
      <c r="F1090" t="s">
        <v>74</v>
      </c>
      <c r="G1090" t="s">
        <v>6791</v>
      </c>
      <c r="H1090" t="s">
        <v>6791</v>
      </c>
      <c r="I1090" t="s">
        <v>74</v>
      </c>
    </row>
    <row r="1091" spans="1:9" x14ac:dyDescent="0.25">
      <c r="A1091" t="s">
        <v>7517</v>
      </c>
      <c r="B1091">
        <v>2022</v>
      </c>
      <c r="C1091" t="s">
        <v>187</v>
      </c>
      <c r="D1091" t="s">
        <v>6782</v>
      </c>
      <c r="E1091" t="s">
        <v>74</v>
      </c>
      <c r="F1091" t="s">
        <v>74</v>
      </c>
      <c r="G1091">
        <v>130</v>
      </c>
      <c r="H1091" t="s">
        <v>74</v>
      </c>
      <c r="I1091" t="s">
        <v>74</v>
      </c>
    </row>
    <row r="1092" spans="1:9" x14ac:dyDescent="0.25">
      <c r="A1092" t="s">
        <v>7518</v>
      </c>
      <c r="B1092">
        <v>2023</v>
      </c>
      <c r="C1092" t="s">
        <v>187</v>
      </c>
      <c r="D1092" t="s">
        <v>6782</v>
      </c>
      <c r="E1092" t="s">
        <v>74</v>
      </c>
      <c r="F1092" t="s">
        <v>74</v>
      </c>
      <c r="G1092" t="s">
        <v>6791</v>
      </c>
      <c r="H1092" t="s">
        <v>6791</v>
      </c>
      <c r="I1092" t="s">
        <v>74</v>
      </c>
    </row>
    <row r="1093" spans="1:9" x14ac:dyDescent="0.25">
      <c r="A1093" t="s">
        <v>484</v>
      </c>
      <c r="B1093">
        <v>2019</v>
      </c>
      <c r="C1093" t="s">
        <v>187</v>
      </c>
      <c r="D1093" t="s">
        <v>356</v>
      </c>
      <c r="E1093">
        <v>43</v>
      </c>
      <c r="F1093">
        <v>38</v>
      </c>
      <c r="G1093" t="s">
        <v>74</v>
      </c>
      <c r="H1093" t="s">
        <v>74</v>
      </c>
      <c r="I1093" t="s">
        <v>74</v>
      </c>
    </row>
    <row r="1094" spans="1:9" x14ac:dyDescent="0.25">
      <c r="A1094" t="s">
        <v>628</v>
      </c>
      <c r="B1094">
        <v>2021</v>
      </c>
      <c r="C1094" t="s">
        <v>187</v>
      </c>
      <c r="D1094" t="s">
        <v>356</v>
      </c>
      <c r="E1094">
        <v>53</v>
      </c>
      <c r="F1094" t="s">
        <v>74</v>
      </c>
      <c r="G1094" t="s">
        <v>74</v>
      </c>
      <c r="H1094" t="s">
        <v>74</v>
      </c>
      <c r="I1094" t="s">
        <v>74</v>
      </c>
    </row>
    <row r="1095" spans="1:9" x14ac:dyDescent="0.25">
      <c r="A1095" t="s">
        <v>700</v>
      </c>
      <c r="B1095">
        <v>2022</v>
      </c>
      <c r="C1095" t="s">
        <v>187</v>
      </c>
      <c r="D1095" t="s">
        <v>356</v>
      </c>
      <c r="E1095">
        <v>60</v>
      </c>
      <c r="F1095">
        <v>58</v>
      </c>
      <c r="G1095" t="s">
        <v>74</v>
      </c>
      <c r="H1095" t="s">
        <v>74</v>
      </c>
      <c r="I1095" t="s">
        <v>74</v>
      </c>
    </row>
    <row r="1096" spans="1:9" x14ac:dyDescent="0.25">
      <c r="A1096" t="s">
        <v>772</v>
      </c>
      <c r="B1096">
        <v>2023</v>
      </c>
      <c r="C1096" t="s">
        <v>187</v>
      </c>
      <c r="D1096" t="s">
        <v>356</v>
      </c>
      <c r="E1096">
        <v>71</v>
      </c>
      <c r="F1096">
        <v>71</v>
      </c>
      <c r="G1096" t="s">
        <v>74</v>
      </c>
      <c r="H1096" t="s">
        <v>74</v>
      </c>
      <c r="I1096" t="s">
        <v>74</v>
      </c>
    </row>
    <row r="1097" spans="1:9" x14ac:dyDescent="0.25">
      <c r="A1097" t="s">
        <v>7519</v>
      </c>
      <c r="B1097">
        <v>2016</v>
      </c>
      <c r="C1097" t="s">
        <v>187</v>
      </c>
      <c r="D1097" t="s">
        <v>6793</v>
      </c>
      <c r="E1097" t="s">
        <v>74</v>
      </c>
      <c r="F1097" t="s">
        <v>74</v>
      </c>
      <c r="G1097" t="s">
        <v>74</v>
      </c>
      <c r="H1097" t="s">
        <v>74</v>
      </c>
      <c r="I1097" t="s">
        <v>74</v>
      </c>
    </row>
    <row r="1098" spans="1:9" x14ac:dyDescent="0.25">
      <c r="A1098" t="s">
        <v>7520</v>
      </c>
      <c r="B1098">
        <v>2018</v>
      </c>
      <c r="C1098" t="s">
        <v>187</v>
      </c>
      <c r="D1098" t="s">
        <v>6793</v>
      </c>
      <c r="E1098" t="s">
        <v>74</v>
      </c>
      <c r="F1098" t="s">
        <v>74</v>
      </c>
      <c r="G1098" t="s">
        <v>74</v>
      </c>
      <c r="H1098" t="s">
        <v>74</v>
      </c>
      <c r="I1098" t="s">
        <v>74</v>
      </c>
    </row>
    <row r="1099" spans="1:9" x14ac:dyDescent="0.25">
      <c r="A1099" t="s">
        <v>7521</v>
      </c>
      <c r="B1099">
        <v>2020</v>
      </c>
      <c r="C1099" t="s">
        <v>187</v>
      </c>
      <c r="D1099" t="s">
        <v>6793</v>
      </c>
      <c r="E1099" t="s">
        <v>74</v>
      </c>
      <c r="F1099" t="s">
        <v>74</v>
      </c>
      <c r="G1099" t="s">
        <v>74</v>
      </c>
      <c r="H1099" t="s">
        <v>74</v>
      </c>
      <c r="I1099" t="s">
        <v>74</v>
      </c>
    </row>
    <row r="1100" spans="1:9" x14ac:dyDescent="0.25">
      <c r="A1100" t="s">
        <v>7522</v>
      </c>
      <c r="B1100">
        <v>2021</v>
      </c>
      <c r="C1100" t="s">
        <v>187</v>
      </c>
      <c r="D1100" t="s">
        <v>6793</v>
      </c>
      <c r="E1100" t="s">
        <v>74</v>
      </c>
      <c r="F1100" t="s">
        <v>74</v>
      </c>
      <c r="G1100" t="s">
        <v>74</v>
      </c>
      <c r="H1100" t="s">
        <v>74</v>
      </c>
      <c r="I1100" t="s">
        <v>74</v>
      </c>
    </row>
    <row r="1101" spans="1:9" x14ac:dyDescent="0.25">
      <c r="A1101" t="s">
        <v>7523</v>
      </c>
      <c r="B1101">
        <v>2023</v>
      </c>
      <c r="C1101" t="s">
        <v>187</v>
      </c>
      <c r="D1101" t="s">
        <v>6793</v>
      </c>
      <c r="E1101" t="s">
        <v>74</v>
      </c>
      <c r="F1101" t="s">
        <v>74</v>
      </c>
      <c r="G1101" t="s">
        <v>74</v>
      </c>
      <c r="H1101" t="s">
        <v>74</v>
      </c>
      <c r="I1101" t="s">
        <v>74</v>
      </c>
    </row>
    <row r="1102" spans="1:9" x14ac:dyDescent="0.25">
      <c r="A1102" t="s">
        <v>6101</v>
      </c>
      <c r="B1102">
        <v>2015</v>
      </c>
      <c r="C1102" t="s">
        <v>187</v>
      </c>
      <c r="D1102" t="s">
        <v>95</v>
      </c>
      <c r="E1102">
        <v>58</v>
      </c>
      <c r="F1102">
        <v>57</v>
      </c>
      <c r="G1102" t="s">
        <v>74</v>
      </c>
      <c r="H1102" t="s">
        <v>74</v>
      </c>
      <c r="I1102" t="s">
        <v>74</v>
      </c>
    </row>
    <row r="1103" spans="1:9" x14ac:dyDescent="0.25">
      <c r="A1103" t="s">
        <v>6229</v>
      </c>
      <c r="B1103">
        <v>2016</v>
      </c>
      <c r="C1103" t="s">
        <v>187</v>
      </c>
      <c r="D1103" t="s">
        <v>95</v>
      </c>
      <c r="E1103">
        <v>62</v>
      </c>
      <c r="F1103">
        <v>61</v>
      </c>
      <c r="G1103" t="s">
        <v>74</v>
      </c>
      <c r="H1103" t="s">
        <v>74</v>
      </c>
      <c r="I1103" t="s">
        <v>74</v>
      </c>
    </row>
    <row r="1104" spans="1:9" x14ac:dyDescent="0.25">
      <c r="A1104" t="s">
        <v>485</v>
      </c>
      <c r="B1104">
        <v>2019</v>
      </c>
      <c r="C1104" t="s">
        <v>187</v>
      </c>
      <c r="D1104" t="s">
        <v>95</v>
      </c>
      <c r="E1104">
        <v>70</v>
      </c>
      <c r="F1104">
        <v>70</v>
      </c>
      <c r="G1104" t="s">
        <v>74</v>
      </c>
      <c r="H1104" t="s">
        <v>74</v>
      </c>
      <c r="I1104" t="s">
        <v>74</v>
      </c>
    </row>
    <row r="1105" spans="1:9" x14ac:dyDescent="0.25">
      <c r="A1105" t="s">
        <v>629</v>
      </c>
      <c r="B1105">
        <v>2021</v>
      </c>
      <c r="C1105" t="s">
        <v>187</v>
      </c>
      <c r="D1105" t="s">
        <v>95</v>
      </c>
      <c r="E1105">
        <v>81</v>
      </c>
      <c r="F1105">
        <v>81</v>
      </c>
      <c r="G1105" t="s">
        <v>74</v>
      </c>
      <c r="H1105" t="s">
        <v>74</v>
      </c>
      <c r="I1105" t="s">
        <v>74</v>
      </c>
    </row>
    <row r="1106" spans="1:9" x14ac:dyDescent="0.25">
      <c r="A1106" t="s">
        <v>701</v>
      </c>
      <c r="B1106">
        <v>2022</v>
      </c>
      <c r="C1106" t="s">
        <v>187</v>
      </c>
      <c r="D1106" t="s">
        <v>95</v>
      </c>
      <c r="E1106">
        <v>84</v>
      </c>
      <c r="F1106">
        <v>83</v>
      </c>
      <c r="G1106" t="s">
        <v>74</v>
      </c>
      <c r="H1106" t="s">
        <v>74</v>
      </c>
      <c r="I1106" t="s">
        <v>74</v>
      </c>
    </row>
    <row r="1107" spans="1:9" x14ac:dyDescent="0.25">
      <c r="A1107" t="s">
        <v>773</v>
      </c>
      <c r="B1107">
        <v>2023</v>
      </c>
      <c r="C1107" t="s">
        <v>187</v>
      </c>
      <c r="D1107" t="s">
        <v>95</v>
      </c>
      <c r="E1107">
        <v>91</v>
      </c>
      <c r="F1107">
        <v>86</v>
      </c>
      <c r="G1107" t="s">
        <v>74</v>
      </c>
      <c r="H1107" t="s">
        <v>74</v>
      </c>
      <c r="I1107" t="s">
        <v>74</v>
      </c>
    </row>
    <row r="1108" spans="1:9" x14ac:dyDescent="0.25">
      <c r="A1108" t="s">
        <v>7524</v>
      </c>
      <c r="B1108">
        <v>2015</v>
      </c>
      <c r="C1108" t="s">
        <v>187</v>
      </c>
      <c r="D1108" t="s">
        <v>328</v>
      </c>
      <c r="E1108" t="s">
        <v>74</v>
      </c>
      <c r="F1108" t="s">
        <v>74</v>
      </c>
      <c r="G1108" t="s">
        <v>74</v>
      </c>
      <c r="H1108" t="s">
        <v>74</v>
      </c>
      <c r="I1108" t="s">
        <v>74</v>
      </c>
    </row>
    <row r="1109" spans="1:9" x14ac:dyDescent="0.25">
      <c r="A1109" t="s">
        <v>7525</v>
      </c>
      <c r="B1109">
        <v>2016</v>
      </c>
      <c r="C1109" t="s">
        <v>187</v>
      </c>
      <c r="D1109" t="s">
        <v>328</v>
      </c>
      <c r="E1109" t="s">
        <v>74</v>
      </c>
      <c r="F1109" t="s">
        <v>74</v>
      </c>
      <c r="G1109" t="s">
        <v>74</v>
      </c>
      <c r="H1109" t="s">
        <v>74</v>
      </c>
      <c r="I1109" t="s">
        <v>74</v>
      </c>
    </row>
    <row r="1110" spans="1:9" x14ac:dyDescent="0.25">
      <c r="A1110" t="s">
        <v>7526</v>
      </c>
      <c r="B1110">
        <v>2017</v>
      </c>
      <c r="C1110" t="s">
        <v>187</v>
      </c>
      <c r="D1110" t="s">
        <v>328</v>
      </c>
      <c r="E1110" t="s">
        <v>74</v>
      </c>
      <c r="F1110" t="s">
        <v>74</v>
      </c>
      <c r="G1110" t="s">
        <v>74</v>
      </c>
      <c r="H1110" t="s">
        <v>74</v>
      </c>
      <c r="I1110" t="s">
        <v>74</v>
      </c>
    </row>
    <row r="1111" spans="1:9" x14ac:dyDescent="0.25">
      <c r="A1111" t="s">
        <v>7527</v>
      </c>
      <c r="B1111">
        <v>2018</v>
      </c>
      <c r="C1111" t="s">
        <v>187</v>
      </c>
      <c r="D1111" t="s">
        <v>328</v>
      </c>
      <c r="E1111" t="s">
        <v>74</v>
      </c>
      <c r="F1111" t="s">
        <v>74</v>
      </c>
      <c r="G1111" t="s">
        <v>74</v>
      </c>
      <c r="H1111" t="s">
        <v>74</v>
      </c>
      <c r="I1111" t="s">
        <v>74</v>
      </c>
    </row>
    <row r="1112" spans="1:9" x14ac:dyDescent="0.25">
      <c r="A1112" t="s">
        <v>7528</v>
      </c>
      <c r="B1112">
        <v>2019</v>
      </c>
      <c r="C1112" t="s">
        <v>187</v>
      </c>
      <c r="D1112" t="s">
        <v>328</v>
      </c>
      <c r="E1112" t="s">
        <v>74</v>
      </c>
      <c r="F1112" t="s">
        <v>74</v>
      </c>
      <c r="G1112" t="s">
        <v>74</v>
      </c>
      <c r="H1112" t="s">
        <v>74</v>
      </c>
      <c r="I1112" t="s">
        <v>74</v>
      </c>
    </row>
    <row r="1113" spans="1:9" x14ac:dyDescent="0.25">
      <c r="A1113" t="s">
        <v>7529</v>
      </c>
      <c r="B1113">
        <v>2020</v>
      </c>
      <c r="C1113" t="s">
        <v>187</v>
      </c>
      <c r="D1113" t="s">
        <v>328</v>
      </c>
      <c r="E1113" t="s">
        <v>74</v>
      </c>
      <c r="F1113" t="s">
        <v>74</v>
      </c>
      <c r="G1113" t="s">
        <v>74</v>
      </c>
      <c r="H1113" t="s">
        <v>74</v>
      </c>
      <c r="I1113" t="s">
        <v>74</v>
      </c>
    </row>
    <row r="1114" spans="1:9" x14ac:dyDescent="0.25">
      <c r="A1114" t="s">
        <v>7530</v>
      </c>
      <c r="B1114">
        <v>2021</v>
      </c>
      <c r="C1114" t="s">
        <v>187</v>
      </c>
      <c r="D1114" t="s">
        <v>328</v>
      </c>
      <c r="E1114" t="s">
        <v>74</v>
      </c>
      <c r="F1114" t="s">
        <v>74</v>
      </c>
      <c r="G1114" t="s">
        <v>74</v>
      </c>
      <c r="H1114" t="s">
        <v>74</v>
      </c>
      <c r="I1114" t="s">
        <v>74</v>
      </c>
    </row>
    <row r="1115" spans="1:9" x14ac:dyDescent="0.25">
      <c r="A1115" t="s">
        <v>7531</v>
      </c>
      <c r="B1115">
        <v>2022</v>
      </c>
      <c r="C1115" t="s">
        <v>187</v>
      </c>
      <c r="D1115" t="s">
        <v>328</v>
      </c>
      <c r="E1115" t="s">
        <v>74</v>
      </c>
      <c r="F1115" t="s">
        <v>74</v>
      </c>
      <c r="G1115" t="s">
        <v>74</v>
      </c>
      <c r="H1115" t="s">
        <v>74</v>
      </c>
      <c r="I1115" t="s">
        <v>74</v>
      </c>
    </row>
    <row r="1116" spans="1:9" x14ac:dyDescent="0.25">
      <c r="A1116" t="s">
        <v>7532</v>
      </c>
      <c r="B1116">
        <v>2023</v>
      </c>
      <c r="C1116" t="s">
        <v>187</v>
      </c>
      <c r="D1116" t="s">
        <v>328</v>
      </c>
      <c r="E1116" t="s">
        <v>74</v>
      </c>
      <c r="F1116" t="s">
        <v>74</v>
      </c>
      <c r="G1116" t="s">
        <v>74</v>
      </c>
      <c r="H1116" t="s">
        <v>74</v>
      </c>
      <c r="I1116" t="s">
        <v>74</v>
      </c>
    </row>
    <row r="1117" spans="1:9" x14ac:dyDescent="0.25">
      <c r="A1117" t="s">
        <v>6514</v>
      </c>
      <c r="B1117">
        <v>2019</v>
      </c>
      <c r="C1117" t="s">
        <v>187</v>
      </c>
      <c r="D1117" t="s">
        <v>98</v>
      </c>
      <c r="E1117">
        <v>198</v>
      </c>
      <c r="F1117">
        <v>195</v>
      </c>
      <c r="G1117" t="s">
        <v>74</v>
      </c>
      <c r="H1117" t="s">
        <v>74</v>
      </c>
      <c r="I1117" t="s">
        <v>74</v>
      </c>
    </row>
    <row r="1118" spans="1:9" x14ac:dyDescent="0.25">
      <c r="A1118" t="s">
        <v>6570</v>
      </c>
      <c r="B1118">
        <v>2020</v>
      </c>
      <c r="C1118" t="s">
        <v>187</v>
      </c>
      <c r="D1118" t="s">
        <v>98</v>
      </c>
      <c r="E1118">
        <v>207</v>
      </c>
      <c r="F1118" t="s">
        <v>74</v>
      </c>
      <c r="G1118" t="s">
        <v>74</v>
      </c>
      <c r="H1118" t="s">
        <v>74</v>
      </c>
      <c r="I1118" t="s">
        <v>74</v>
      </c>
    </row>
    <row r="1119" spans="1:9" x14ac:dyDescent="0.25">
      <c r="A1119" t="s">
        <v>6626</v>
      </c>
      <c r="B1119">
        <v>2021</v>
      </c>
      <c r="C1119" t="s">
        <v>187</v>
      </c>
      <c r="D1119" t="s">
        <v>98</v>
      </c>
      <c r="E1119">
        <v>206</v>
      </c>
      <c r="F1119">
        <v>200</v>
      </c>
      <c r="G1119" t="s">
        <v>74</v>
      </c>
      <c r="H1119" t="s">
        <v>74</v>
      </c>
      <c r="I1119" t="s">
        <v>74</v>
      </c>
    </row>
    <row r="1120" spans="1:9" x14ac:dyDescent="0.25">
      <c r="A1120" t="s">
        <v>6682</v>
      </c>
      <c r="B1120">
        <v>2022</v>
      </c>
      <c r="C1120" t="s">
        <v>187</v>
      </c>
      <c r="D1120" t="s">
        <v>98</v>
      </c>
      <c r="E1120">
        <v>215</v>
      </c>
      <c r="F1120">
        <v>213</v>
      </c>
      <c r="G1120" t="s">
        <v>74</v>
      </c>
      <c r="H1120" t="s">
        <v>74</v>
      </c>
      <c r="I1120" t="s">
        <v>74</v>
      </c>
    </row>
    <row r="1121" spans="1:9" x14ac:dyDescent="0.25">
      <c r="A1121" t="s">
        <v>6738</v>
      </c>
      <c r="B1121">
        <v>2023</v>
      </c>
      <c r="C1121" t="s">
        <v>187</v>
      </c>
      <c r="D1121" t="s">
        <v>98</v>
      </c>
      <c r="E1121">
        <v>219</v>
      </c>
      <c r="F1121">
        <v>217</v>
      </c>
      <c r="G1121" t="s">
        <v>74</v>
      </c>
      <c r="H1121" t="s">
        <v>74</v>
      </c>
      <c r="I1121" t="s">
        <v>74</v>
      </c>
    </row>
    <row r="1122" spans="1:9" x14ac:dyDescent="0.25">
      <c r="A1122" t="s">
        <v>7533</v>
      </c>
      <c r="B1122">
        <v>2018</v>
      </c>
      <c r="C1122" t="s">
        <v>187</v>
      </c>
      <c r="D1122" t="s">
        <v>6812</v>
      </c>
      <c r="E1122" t="s">
        <v>74</v>
      </c>
      <c r="F1122" t="s">
        <v>74</v>
      </c>
      <c r="G1122" t="s">
        <v>74</v>
      </c>
      <c r="H1122" t="s">
        <v>74</v>
      </c>
      <c r="I1122" t="s">
        <v>74</v>
      </c>
    </row>
    <row r="1123" spans="1:9" x14ac:dyDescent="0.25">
      <c r="A1123" t="s">
        <v>7534</v>
      </c>
      <c r="B1123">
        <v>2022</v>
      </c>
      <c r="C1123" t="s">
        <v>187</v>
      </c>
      <c r="D1123" t="s">
        <v>6812</v>
      </c>
      <c r="E1123" t="s">
        <v>74</v>
      </c>
      <c r="F1123" t="s">
        <v>74</v>
      </c>
      <c r="G1123" t="s">
        <v>74</v>
      </c>
      <c r="H1123" t="s">
        <v>74</v>
      </c>
      <c r="I1123" t="s">
        <v>74</v>
      </c>
    </row>
    <row r="1124" spans="1:9" x14ac:dyDescent="0.25">
      <c r="A1124" t="s">
        <v>7535</v>
      </c>
      <c r="B1124">
        <v>2023</v>
      </c>
      <c r="C1124" t="s">
        <v>187</v>
      </c>
      <c r="D1124" t="s">
        <v>6812</v>
      </c>
      <c r="E1124" t="s">
        <v>74</v>
      </c>
      <c r="F1124" t="s">
        <v>74</v>
      </c>
      <c r="G1124" t="s">
        <v>74</v>
      </c>
      <c r="H1124" t="s">
        <v>74</v>
      </c>
      <c r="I1124" t="s">
        <v>74</v>
      </c>
    </row>
    <row r="1125" spans="1:9" x14ac:dyDescent="0.25">
      <c r="A1125" t="s">
        <v>6127</v>
      </c>
      <c r="B1125">
        <v>2015</v>
      </c>
      <c r="C1125" t="s">
        <v>187</v>
      </c>
      <c r="D1125" t="s">
        <v>102</v>
      </c>
      <c r="E1125">
        <v>75</v>
      </c>
      <c r="F1125">
        <v>75</v>
      </c>
      <c r="G1125" t="s">
        <v>6791</v>
      </c>
      <c r="H1125" t="s">
        <v>6791</v>
      </c>
      <c r="I1125" t="s">
        <v>74</v>
      </c>
    </row>
    <row r="1126" spans="1:9" x14ac:dyDescent="0.25">
      <c r="A1126" t="s">
        <v>6255</v>
      </c>
      <c r="B1126">
        <v>2016</v>
      </c>
      <c r="C1126" t="s">
        <v>187</v>
      </c>
      <c r="D1126" t="s">
        <v>102</v>
      </c>
      <c r="E1126">
        <v>91</v>
      </c>
      <c r="F1126">
        <v>89</v>
      </c>
      <c r="G1126" t="s">
        <v>74</v>
      </c>
      <c r="H1126" t="s">
        <v>74</v>
      </c>
      <c r="I1126" t="s">
        <v>74</v>
      </c>
    </row>
    <row r="1127" spans="1:9" x14ac:dyDescent="0.25">
      <c r="A1127" t="s">
        <v>6383</v>
      </c>
      <c r="B1127">
        <v>2017</v>
      </c>
      <c r="C1127" t="s">
        <v>187</v>
      </c>
      <c r="D1127" t="s">
        <v>102</v>
      </c>
      <c r="E1127">
        <v>94</v>
      </c>
      <c r="F1127">
        <v>89</v>
      </c>
      <c r="G1127" t="s">
        <v>74</v>
      </c>
      <c r="H1127" t="s">
        <v>74</v>
      </c>
      <c r="I1127" t="s">
        <v>74</v>
      </c>
    </row>
    <row r="1128" spans="1:9" x14ac:dyDescent="0.25">
      <c r="A1128" t="s">
        <v>410</v>
      </c>
      <c r="B1128">
        <v>2018</v>
      </c>
      <c r="C1128" t="s">
        <v>187</v>
      </c>
      <c r="D1128" t="s">
        <v>102</v>
      </c>
      <c r="E1128">
        <v>85</v>
      </c>
      <c r="F1128">
        <v>73</v>
      </c>
      <c r="G1128" t="s">
        <v>74</v>
      </c>
      <c r="H1128" t="s">
        <v>74</v>
      </c>
      <c r="I1128" t="s">
        <v>74</v>
      </c>
    </row>
    <row r="1129" spans="1:9" x14ac:dyDescent="0.25">
      <c r="A1129" t="s">
        <v>486</v>
      </c>
      <c r="B1129">
        <v>2019</v>
      </c>
      <c r="C1129" t="s">
        <v>187</v>
      </c>
      <c r="D1129" t="s">
        <v>102</v>
      </c>
      <c r="E1129">
        <v>104</v>
      </c>
      <c r="F1129">
        <v>97</v>
      </c>
      <c r="G1129" t="s">
        <v>74</v>
      </c>
      <c r="H1129" t="s">
        <v>74</v>
      </c>
      <c r="I1129" t="s">
        <v>74</v>
      </c>
    </row>
    <row r="1130" spans="1:9" x14ac:dyDescent="0.25">
      <c r="A1130" t="s">
        <v>558</v>
      </c>
      <c r="B1130">
        <v>2020</v>
      </c>
      <c r="C1130" t="s">
        <v>187</v>
      </c>
      <c r="D1130" t="s">
        <v>102</v>
      </c>
      <c r="E1130">
        <v>107</v>
      </c>
      <c r="F1130">
        <v>102</v>
      </c>
      <c r="G1130" t="s">
        <v>74</v>
      </c>
      <c r="H1130" t="s">
        <v>74</v>
      </c>
      <c r="I1130" t="s">
        <v>74</v>
      </c>
    </row>
    <row r="1131" spans="1:9" x14ac:dyDescent="0.25">
      <c r="A1131" t="s">
        <v>630</v>
      </c>
      <c r="B1131">
        <v>2021</v>
      </c>
      <c r="C1131" t="s">
        <v>187</v>
      </c>
      <c r="D1131" t="s">
        <v>102</v>
      </c>
      <c r="E1131">
        <v>114</v>
      </c>
      <c r="F1131">
        <v>111</v>
      </c>
      <c r="G1131" t="s">
        <v>74</v>
      </c>
      <c r="H1131" t="s">
        <v>74</v>
      </c>
      <c r="I1131" t="s">
        <v>74</v>
      </c>
    </row>
    <row r="1132" spans="1:9" x14ac:dyDescent="0.25">
      <c r="A1132" t="s">
        <v>702</v>
      </c>
      <c r="B1132">
        <v>2022</v>
      </c>
      <c r="C1132" t="s">
        <v>187</v>
      </c>
      <c r="D1132" t="s">
        <v>102</v>
      </c>
      <c r="E1132">
        <v>128</v>
      </c>
      <c r="F1132">
        <v>125</v>
      </c>
      <c r="G1132" t="s">
        <v>74</v>
      </c>
      <c r="H1132" t="s">
        <v>74</v>
      </c>
      <c r="I1132" t="s">
        <v>74</v>
      </c>
    </row>
    <row r="1133" spans="1:9" x14ac:dyDescent="0.25">
      <c r="A1133" t="s">
        <v>774</v>
      </c>
      <c r="B1133">
        <v>2023</v>
      </c>
      <c r="C1133" t="s">
        <v>187</v>
      </c>
      <c r="D1133" t="s">
        <v>102</v>
      </c>
      <c r="E1133">
        <v>133</v>
      </c>
      <c r="F1133">
        <v>130</v>
      </c>
      <c r="G1133" t="s">
        <v>74</v>
      </c>
      <c r="H1133" t="s">
        <v>74</v>
      </c>
      <c r="I1133" t="s">
        <v>74</v>
      </c>
    </row>
    <row r="1134" spans="1:9" x14ac:dyDescent="0.25">
      <c r="A1134" t="s">
        <v>7536</v>
      </c>
      <c r="B1134">
        <v>2015</v>
      </c>
      <c r="C1134" t="s">
        <v>187</v>
      </c>
      <c r="D1134" t="s">
        <v>216</v>
      </c>
      <c r="E1134">
        <v>1586</v>
      </c>
      <c r="F1134">
        <v>1523</v>
      </c>
      <c r="G1134" t="s">
        <v>74</v>
      </c>
      <c r="H1134" t="s">
        <v>74</v>
      </c>
      <c r="I1134" t="s">
        <v>74</v>
      </c>
    </row>
    <row r="1135" spans="1:9" x14ac:dyDescent="0.25">
      <c r="A1135" t="s">
        <v>7537</v>
      </c>
      <c r="B1135">
        <v>2016</v>
      </c>
      <c r="C1135" t="s">
        <v>187</v>
      </c>
      <c r="D1135" t="s">
        <v>216</v>
      </c>
      <c r="E1135">
        <v>1611</v>
      </c>
      <c r="F1135">
        <v>1517</v>
      </c>
      <c r="G1135" t="s">
        <v>74</v>
      </c>
      <c r="H1135" t="s">
        <v>74</v>
      </c>
      <c r="I1135" t="s">
        <v>74</v>
      </c>
    </row>
    <row r="1136" spans="1:9" x14ac:dyDescent="0.25">
      <c r="A1136" t="s">
        <v>7538</v>
      </c>
      <c r="B1136">
        <v>2017</v>
      </c>
      <c r="C1136" t="s">
        <v>187</v>
      </c>
      <c r="D1136" t="s">
        <v>216</v>
      </c>
      <c r="E1136">
        <v>1628</v>
      </c>
      <c r="F1136">
        <v>1547</v>
      </c>
      <c r="G1136" t="s">
        <v>74</v>
      </c>
      <c r="H1136" t="s">
        <v>74</v>
      </c>
      <c r="I1136" t="s">
        <v>74</v>
      </c>
    </row>
    <row r="1137" spans="1:9" x14ac:dyDescent="0.25">
      <c r="A1137" t="s">
        <v>7539</v>
      </c>
      <c r="B1137">
        <v>2018</v>
      </c>
      <c r="C1137" t="s">
        <v>187</v>
      </c>
      <c r="D1137" t="s">
        <v>216</v>
      </c>
      <c r="E1137">
        <v>1666</v>
      </c>
      <c r="F1137">
        <v>1560</v>
      </c>
      <c r="G1137" t="s">
        <v>74</v>
      </c>
      <c r="H1137" t="s">
        <v>74</v>
      </c>
      <c r="I1137" t="s">
        <v>74</v>
      </c>
    </row>
    <row r="1138" spans="1:9" x14ac:dyDescent="0.25">
      <c r="A1138" t="s">
        <v>7540</v>
      </c>
      <c r="B1138">
        <v>2019</v>
      </c>
      <c r="C1138" t="s">
        <v>187</v>
      </c>
      <c r="D1138" t="s">
        <v>216</v>
      </c>
      <c r="E1138">
        <v>1704</v>
      </c>
      <c r="F1138">
        <v>1612</v>
      </c>
      <c r="G1138" t="s">
        <v>74</v>
      </c>
      <c r="H1138" t="s">
        <v>74</v>
      </c>
      <c r="I1138" t="s">
        <v>74</v>
      </c>
    </row>
    <row r="1139" spans="1:9" x14ac:dyDescent="0.25">
      <c r="A1139" t="s">
        <v>7541</v>
      </c>
      <c r="B1139">
        <v>2020</v>
      </c>
      <c r="C1139" t="s">
        <v>187</v>
      </c>
      <c r="D1139" t="s">
        <v>216</v>
      </c>
      <c r="E1139">
        <v>1707</v>
      </c>
      <c r="F1139">
        <v>1610</v>
      </c>
      <c r="G1139" t="s">
        <v>74</v>
      </c>
      <c r="H1139" t="s">
        <v>74</v>
      </c>
      <c r="I1139" t="s">
        <v>74</v>
      </c>
    </row>
    <row r="1140" spans="1:9" x14ac:dyDescent="0.25">
      <c r="A1140" t="s">
        <v>7542</v>
      </c>
      <c r="B1140">
        <v>2021</v>
      </c>
      <c r="C1140" t="s">
        <v>187</v>
      </c>
      <c r="D1140" t="s">
        <v>216</v>
      </c>
      <c r="E1140">
        <v>1744</v>
      </c>
      <c r="F1140" t="s">
        <v>74</v>
      </c>
      <c r="G1140" t="s">
        <v>74</v>
      </c>
      <c r="H1140" t="s">
        <v>74</v>
      </c>
      <c r="I1140" t="s">
        <v>74</v>
      </c>
    </row>
    <row r="1141" spans="1:9" x14ac:dyDescent="0.25">
      <c r="A1141" t="s">
        <v>7543</v>
      </c>
      <c r="B1141">
        <v>2022</v>
      </c>
      <c r="C1141" t="s">
        <v>187</v>
      </c>
      <c r="D1141" t="s">
        <v>216</v>
      </c>
      <c r="E1141">
        <v>1837</v>
      </c>
      <c r="F1141" t="s">
        <v>74</v>
      </c>
      <c r="G1141" t="s">
        <v>74</v>
      </c>
      <c r="H1141" t="s">
        <v>74</v>
      </c>
      <c r="I1141" t="s">
        <v>74</v>
      </c>
    </row>
    <row r="1142" spans="1:9" x14ac:dyDescent="0.25">
      <c r="A1142" t="s">
        <v>7544</v>
      </c>
      <c r="B1142">
        <v>2023</v>
      </c>
      <c r="C1142" t="s">
        <v>187</v>
      </c>
      <c r="D1142" t="s">
        <v>216</v>
      </c>
      <c r="E1142">
        <v>1910</v>
      </c>
      <c r="F1142">
        <v>1869</v>
      </c>
      <c r="G1142" t="s">
        <v>74</v>
      </c>
      <c r="H1142" t="s">
        <v>74</v>
      </c>
      <c r="I1142" t="s">
        <v>74</v>
      </c>
    </row>
    <row r="1143" spans="1:9" x14ac:dyDescent="0.25">
      <c r="A1143" t="s">
        <v>7545</v>
      </c>
      <c r="B1143">
        <v>2015</v>
      </c>
      <c r="C1143" t="s">
        <v>187</v>
      </c>
      <c r="D1143" t="s">
        <v>6831</v>
      </c>
      <c r="E1143" t="s">
        <v>74</v>
      </c>
      <c r="F1143" t="s">
        <v>74</v>
      </c>
      <c r="G1143" t="s">
        <v>6791</v>
      </c>
      <c r="H1143" t="s">
        <v>6791</v>
      </c>
      <c r="I1143" t="s">
        <v>74</v>
      </c>
    </row>
    <row r="1144" spans="1:9" x14ac:dyDescent="0.25">
      <c r="A1144" t="s">
        <v>7546</v>
      </c>
      <c r="B1144">
        <v>2016</v>
      </c>
      <c r="C1144" t="s">
        <v>187</v>
      </c>
      <c r="D1144" t="s">
        <v>6831</v>
      </c>
      <c r="E1144" t="s">
        <v>74</v>
      </c>
      <c r="F1144" t="s">
        <v>74</v>
      </c>
      <c r="G1144" t="s">
        <v>6791</v>
      </c>
      <c r="H1144" t="s">
        <v>6791</v>
      </c>
      <c r="I1144" t="s">
        <v>74</v>
      </c>
    </row>
    <row r="1145" spans="1:9" x14ac:dyDescent="0.25">
      <c r="A1145" t="s">
        <v>7547</v>
      </c>
      <c r="B1145">
        <v>2017</v>
      </c>
      <c r="C1145" t="s">
        <v>187</v>
      </c>
      <c r="D1145" t="s">
        <v>6831</v>
      </c>
      <c r="E1145" t="s">
        <v>74</v>
      </c>
      <c r="F1145" t="s">
        <v>74</v>
      </c>
      <c r="G1145" t="s">
        <v>74</v>
      </c>
      <c r="H1145" t="s">
        <v>74</v>
      </c>
      <c r="I1145" t="s">
        <v>74</v>
      </c>
    </row>
    <row r="1146" spans="1:9" x14ac:dyDescent="0.25">
      <c r="A1146" t="s">
        <v>7548</v>
      </c>
      <c r="B1146">
        <v>2018</v>
      </c>
      <c r="C1146" t="s">
        <v>187</v>
      </c>
      <c r="D1146" t="s">
        <v>6831</v>
      </c>
      <c r="E1146" t="s">
        <v>74</v>
      </c>
      <c r="F1146" t="s">
        <v>74</v>
      </c>
      <c r="G1146" t="s">
        <v>6791</v>
      </c>
      <c r="H1146" t="s">
        <v>6791</v>
      </c>
      <c r="I1146" t="s">
        <v>74</v>
      </c>
    </row>
    <row r="1147" spans="1:9" x14ac:dyDescent="0.25">
      <c r="A1147" t="s">
        <v>7549</v>
      </c>
      <c r="B1147">
        <v>2019</v>
      </c>
      <c r="C1147" t="s">
        <v>187</v>
      </c>
      <c r="D1147" t="s">
        <v>6831</v>
      </c>
      <c r="E1147" t="s">
        <v>74</v>
      </c>
      <c r="F1147" t="s">
        <v>74</v>
      </c>
      <c r="G1147" t="s">
        <v>6791</v>
      </c>
      <c r="H1147" t="s">
        <v>6791</v>
      </c>
      <c r="I1147" t="s">
        <v>74</v>
      </c>
    </row>
    <row r="1148" spans="1:9" x14ac:dyDescent="0.25">
      <c r="A1148" t="s">
        <v>7550</v>
      </c>
      <c r="B1148">
        <v>2020</v>
      </c>
      <c r="C1148" t="s">
        <v>187</v>
      </c>
      <c r="D1148" t="s">
        <v>6831</v>
      </c>
      <c r="E1148" t="s">
        <v>74</v>
      </c>
      <c r="F1148" t="s">
        <v>74</v>
      </c>
      <c r="G1148">
        <v>35</v>
      </c>
      <c r="H1148" t="s">
        <v>74</v>
      </c>
      <c r="I1148" t="s">
        <v>74</v>
      </c>
    </row>
    <row r="1149" spans="1:9" x14ac:dyDescent="0.25">
      <c r="A1149" t="s">
        <v>7551</v>
      </c>
      <c r="B1149">
        <v>2021</v>
      </c>
      <c r="C1149" t="s">
        <v>187</v>
      </c>
      <c r="D1149" t="s">
        <v>6831</v>
      </c>
      <c r="E1149" t="s">
        <v>74</v>
      </c>
      <c r="F1149" t="s">
        <v>74</v>
      </c>
      <c r="G1149">
        <v>110</v>
      </c>
      <c r="H1149" t="s">
        <v>74</v>
      </c>
      <c r="I1149">
        <v>2.1428571428571428</v>
      </c>
    </row>
    <row r="1150" spans="1:9" x14ac:dyDescent="0.25">
      <c r="A1150" t="s">
        <v>7552</v>
      </c>
      <c r="B1150">
        <v>2022</v>
      </c>
      <c r="C1150" t="s">
        <v>187</v>
      </c>
      <c r="D1150" t="s">
        <v>6831</v>
      </c>
      <c r="E1150" t="s">
        <v>74</v>
      </c>
      <c r="F1150" t="s">
        <v>74</v>
      </c>
      <c r="G1150" t="s">
        <v>74</v>
      </c>
      <c r="H1150" t="s">
        <v>74</v>
      </c>
      <c r="I1150" t="s">
        <v>74</v>
      </c>
    </row>
    <row r="1151" spans="1:9" x14ac:dyDescent="0.25">
      <c r="A1151" t="s">
        <v>7553</v>
      </c>
      <c r="B1151">
        <v>2023</v>
      </c>
      <c r="C1151" t="s">
        <v>187</v>
      </c>
      <c r="D1151" t="s">
        <v>6831</v>
      </c>
      <c r="E1151" t="s">
        <v>74</v>
      </c>
      <c r="F1151" t="s">
        <v>74</v>
      </c>
      <c r="G1151" t="s">
        <v>74</v>
      </c>
      <c r="H1151" t="s">
        <v>74</v>
      </c>
      <c r="I1151" t="s">
        <v>74</v>
      </c>
    </row>
    <row r="1152" spans="1:9" x14ac:dyDescent="0.25">
      <c r="A1152" t="s">
        <v>7554</v>
      </c>
      <c r="B1152">
        <v>2015</v>
      </c>
      <c r="C1152" t="s">
        <v>420</v>
      </c>
      <c r="D1152" t="s">
        <v>318</v>
      </c>
      <c r="E1152" t="s">
        <v>74</v>
      </c>
      <c r="F1152" t="s">
        <v>74</v>
      </c>
      <c r="G1152">
        <v>5165</v>
      </c>
      <c r="H1152" t="s">
        <v>74</v>
      </c>
      <c r="I1152" t="s">
        <v>74</v>
      </c>
    </row>
    <row r="1153" spans="1:9" x14ac:dyDescent="0.25">
      <c r="A1153" t="s">
        <v>7555</v>
      </c>
      <c r="B1153">
        <v>2016</v>
      </c>
      <c r="C1153" t="s">
        <v>420</v>
      </c>
      <c r="D1153" t="s">
        <v>318</v>
      </c>
      <c r="E1153" t="s">
        <v>74</v>
      </c>
      <c r="F1153" t="s">
        <v>74</v>
      </c>
      <c r="G1153">
        <v>5995</v>
      </c>
      <c r="H1153" t="s">
        <v>74</v>
      </c>
      <c r="I1153">
        <v>0.16069699903194579</v>
      </c>
    </row>
    <row r="1154" spans="1:9" x14ac:dyDescent="0.25">
      <c r="A1154" t="s">
        <v>7556</v>
      </c>
      <c r="B1154">
        <v>2017</v>
      </c>
      <c r="C1154" t="s">
        <v>420</v>
      </c>
      <c r="D1154" t="s">
        <v>318</v>
      </c>
      <c r="E1154" t="s">
        <v>74</v>
      </c>
      <c r="F1154" t="s">
        <v>74</v>
      </c>
      <c r="G1154">
        <v>7565</v>
      </c>
      <c r="H1154" t="s">
        <v>74</v>
      </c>
      <c r="I1154">
        <v>0.26188490408673898</v>
      </c>
    </row>
    <row r="1155" spans="1:9" x14ac:dyDescent="0.25">
      <c r="A1155" t="s">
        <v>7557</v>
      </c>
      <c r="B1155">
        <v>2018</v>
      </c>
      <c r="C1155" t="s">
        <v>420</v>
      </c>
      <c r="D1155" t="s">
        <v>318</v>
      </c>
      <c r="E1155" t="s">
        <v>74</v>
      </c>
      <c r="F1155" t="s">
        <v>74</v>
      </c>
      <c r="G1155">
        <v>11600</v>
      </c>
      <c r="H1155" t="s">
        <v>74</v>
      </c>
      <c r="I1155">
        <v>0.53337739590218103</v>
      </c>
    </row>
    <row r="1156" spans="1:9" x14ac:dyDescent="0.25">
      <c r="A1156" t="s">
        <v>7558</v>
      </c>
      <c r="B1156">
        <v>2019</v>
      </c>
      <c r="C1156" t="s">
        <v>420</v>
      </c>
      <c r="D1156" t="s">
        <v>318</v>
      </c>
      <c r="E1156" t="s">
        <v>74</v>
      </c>
      <c r="F1156" t="s">
        <v>74</v>
      </c>
      <c r="G1156">
        <v>15220</v>
      </c>
      <c r="H1156" t="s">
        <v>74</v>
      </c>
      <c r="I1156">
        <v>0.31206896551724128</v>
      </c>
    </row>
    <row r="1157" spans="1:9" x14ac:dyDescent="0.25">
      <c r="A1157" t="s">
        <v>7559</v>
      </c>
      <c r="B1157">
        <v>2020</v>
      </c>
      <c r="C1157" t="s">
        <v>420</v>
      </c>
      <c r="D1157" t="s">
        <v>318</v>
      </c>
      <c r="E1157" t="s">
        <v>74</v>
      </c>
      <c r="F1157" t="s">
        <v>74</v>
      </c>
      <c r="G1157">
        <v>24000</v>
      </c>
      <c r="H1157" t="s">
        <v>74</v>
      </c>
      <c r="I1157">
        <v>0.57687253613666223</v>
      </c>
    </row>
    <row r="1158" spans="1:9" x14ac:dyDescent="0.25">
      <c r="A1158" t="s">
        <v>7560</v>
      </c>
      <c r="B1158">
        <v>2021</v>
      </c>
      <c r="C1158" t="s">
        <v>420</v>
      </c>
      <c r="D1158" t="s">
        <v>318</v>
      </c>
      <c r="E1158" t="s">
        <v>74</v>
      </c>
      <c r="F1158" t="s">
        <v>74</v>
      </c>
      <c r="G1158">
        <v>29725</v>
      </c>
      <c r="H1158" t="s">
        <v>74</v>
      </c>
      <c r="I1158">
        <v>0.23854166666666671</v>
      </c>
    </row>
    <row r="1159" spans="1:9" x14ac:dyDescent="0.25">
      <c r="A1159" t="s">
        <v>7561</v>
      </c>
      <c r="B1159">
        <v>2022</v>
      </c>
      <c r="C1159" t="s">
        <v>420</v>
      </c>
      <c r="D1159" t="s">
        <v>318</v>
      </c>
      <c r="E1159" t="s">
        <v>74</v>
      </c>
      <c r="F1159" t="s">
        <v>74</v>
      </c>
      <c r="G1159">
        <v>33925</v>
      </c>
      <c r="H1159" t="s">
        <v>74</v>
      </c>
      <c r="I1159">
        <v>0.1412952060555088</v>
      </c>
    </row>
    <row r="1160" spans="1:9" x14ac:dyDescent="0.25">
      <c r="A1160" t="s">
        <v>7562</v>
      </c>
      <c r="B1160">
        <v>2023</v>
      </c>
      <c r="C1160" t="s">
        <v>420</v>
      </c>
      <c r="D1160" t="s">
        <v>318</v>
      </c>
      <c r="E1160" t="s">
        <v>74</v>
      </c>
      <c r="F1160" t="s">
        <v>74</v>
      </c>
      <c r="G1160">
        <v>35075</v>
      </c>
      <c r="H1160" t="s">
        <v>74</v>
      </c>
      <c r="I1160">
        <v>3.3898305084745672E-2</v>
      </c>
    </row>
    <row r="1161" spans="1:9" x14ac:dyDescent="0.25">
      <c r="A1161" t="s">
        <v>6076</v>
      </c>
      <c r="B1161">
        <v>2015</v>
      </c>
      <c r="C1161" t="s">
        <v>420</v>
      </c>
      <c r="D1161" t="s">
        <v>354</v>
      </c>
      <c r="E1161">
        <v>28712</v>
      </c>
      <c r="F1161">
        <v>24867</v>
      </c>
      <c r="G1161">
        <v>210</v>
      </c>
      <c r="H1161">
        <v>4.1000000000000002E-2</v>
      </c>
      <c r="I1161" t="s">
        <v>74</v>
      </c>
    </row>
    <row r="1162" spans="1:9" x14ac:dyDescent="0.25">
      <c r="A1162" t="s">
        <v>6204</v>
      </c>
      <c r="B1162">
        <v>2016</v>
      </c>
      <c r="C1162" t="s">
        <v>420</v>
      </c>
      <c r="D1162" t="s">
        <v>354</v>
      </c>
      <c r="E1162">
        <v>27854</v>
      </c>
      <c r="F1162">
        <v>24620</v>
      </c>
      <c r="G1162">
        <v>770</v>
      </c>
      <c r="H1162">
        <v>0.129</v>
      </c>
      <c r="I1162">
        <v>2.666666666666667</v>
      </c>
    </row>
    <row r="1163" spans="1:9" x14ac:dyDescent="0.25">
      <c r="A1163" t="s">
        <v>6332</v>
      </c>
      <c r="B1163">
        <v>2017</v>
      </c>
      <c r="C1163" t="s">
        <v>420</v>
      </c>
      <c r="D1163" t="s">
        <v>354</v>
      </c>
      <c r="E1163">
        <v>27299</v>
      </c>
      <c r="F1163">
        <v>24169</v>
      </c>
      <c r="G1163">
        <v>710</v>
      </c>
      <c r="H1163">
        <v>9.4E-2</v>
      </c>
      <c r="I1163">
        <v>-7.7922077922077948E-2</v>
      </c>
    </row>
    <row r="1164" spans="1:9" x14ac:dyDescent="0.25">
      <c r="A1164" t="s">
        <v>419</v>
      </c>
      <c r="B1164">
        <v>2018</v>
      </c>
      <c r="C1164" t="s">
        <v>420</v>
      </c>
      <c r="D1164" t="s">
        <v>354</v>
      </c>
      <c r="E1164">
        <v>27604</v>
      </c>
      <c r="F1164">
        <v>23416</v>
      </c>
      <c r="G1164">
        <v>1050</v>
      </c>
      <c r="H1164">
        <v>0.09</v>
      </c>
      <c r="I1164">
        <v>0.47887323943661969</v>
      </c>
    </row>
    <row r="1165" spans="1:9" x14ac:dyDescent="0.25">
      <c r="A1165" t="s">
        <v>494</v>
      </c>
      <c r="B1165">
        <v>2019</v>
      </c>
      <c r="C1165" t="s">
        <v>420</v>
      </c>
      <c r="D1165" t="s">
        <v>354</v>
      </c>
      <c r="E1165">
        <v>27844</v>
      </c>
      <c r="F1165">
        <v>24369</v>
      </c>
      <c r="G1165">
        <v>985</v>
      </c>
      <c r="H1165">
        <v>6.5000000000000002E-2</v>
      </c>
      <c r="I1165">
        <v>-6.1904761904761907E-2</v>
      </c>
    </row>
    <row r="1166" spans="1:9" x14ac:dyDescent="0.25">
      <c r="A1166" t="s">
        <v>566</v>
      </c>
      <c r="B1166">
        <v>2020</v>
      </c>
      <c r="C1166" t="s">
        <v>420</v>
      </c>
      <c r="D1166" t="s">
        <v>354</v>
      </c>
      <c r="E1166">
        <v>29398</v>
      </c>
      <c r="F1166">
        <v>26005</v>
      </c>
      <c r="G1166">
        <v>2050</v>
      </c>
      <c r="H1166">
        <v>8.5999999999999993E-2</v>
      </c>
      <c r="I1166">
        <v>1.0812182741116749</v>
      </c>
    </row>
    <row r="1167" spans="1:9" x14ac:dyDescent="0.25">
      <c r="A1167" t="s">
        <v>638</v>
      </c>
      <c r="B1167">
        <v>2021</v>
      </c>
      <c r="C1167" t="s">
        <v>420</v>
      </c>
      <c r="D1167" t="s">
        <v>354</v>
      </c>
      <c r="E1167">
        <v>28034</v>
      </c>
      <c r="F1167">
        <v>25177</v>
      </c>
      <c r="G1167">
        <v>3090</v>
      </c>
      <c r="H1167">
        <v>0.104</v>
      </c>
      <c r="I1167">
        <v>0.50731707317073171</v>
      </c>
    </row>
    <row r="1168" spans="1:9" x14ac:dyDescent="0.25">
      <c r="A1168" t="s">
        <v>710</v>
      </c>
      <c r="B1168">
        <v>2022</v>
      </c>
      <c r="C1168" t="s">
        <v>420</v>
      </c>
      <c r="D1168" t="s">
        <v>354</v>
      </c>
      <c r="E1168">
        <v>28495</v>
      </c>
      <c r="F1168">
        <v>24951</v>
      </c>
      <c r="G1168">
        <v>3970</v>
      </c>
      <c r="H1168">
        <v>0.11700000000000001</v>
      </c>
      <c r="I1168">
        <v>0.28478964401294488</v>
      </c>
    </row>
    <row r="1169" spans="1:9" x14ac:dyDescent="0.25">
      <c r="A1169" t="s">
        <v>782</v>
      </c>
      <c r="B1169">
        <v>2023</v>
      </c>
      <c r="C1169" t="s">
        <v>420</v>
      </c>
      <c r="D1169" t="s">
        <v>354</v>
      </c>
      <c r="E1169">
        <v>29990</v>
      </c>
      <c r="F1169">
        <v>25460</v>
      </c>
      <c r="G1169">
        <v>3440</v>
      </c>
      <c r="H1169">
        <v>9.8000000000000004E-2</v>
      </c>
      <c r="I1169">
        <v>-0.13350125944584379</v>
      </c>
    </row>
    <row r="1170" spans="1:9" x14ac:dyDescent="0.25">
      <c r="A1170" t="s">
        <v>7563</v>
      </c>
      <c r="B1170">
        <v>2015</v>
      </c>
      <c r="C1170" t="s">
        <v>420</v>
      </c>
      <c r="D1170" t="s">
        <v>325</v>
      </c>
      <c r="E1170" t="s">
        <v>74</v>
      </c>
      <c r="F1170" t="s">
        <v>74</v>
      </c>
      <c r="G1170">
        <v>430</v>
      </c>
      <c r="H1170">
        <v>8.3000000000000004E-2</v>
      </c>
      <c r="I1170" t="s">
        <v>74</v>
      </c>
    </row>
    <row r="1171" spans="1:9" x14ac:dyDescent="0.25">
      <c r="A1171" t="s">
        <v>7564</v>
      </c>
      <c r="B1171">
        <v>2016</v>
      </c>
      <c r="C1171" t="s">
        <v>420</v>
      </c>
      <c r="D1171" t="s">
        <v>325</v>
      </c>
      <c r="E1171" t="s">
        <v>74</v>
      </c>
      <c r="F1171" t="s">
        <v>74</v>
      </c>
      <c r="G1171" t="s">
        <v>74</v>
      </c>
      <c r="H1171" t="s">
        <v>74</v>
      </c>
      <c r="I1171" t="s">
        <v>74</v>
      </c>
    </row>
    <row r="1172" spans="1:9" x14ac:dyDescent="0.25">
      <c r="A1172" t="s">
        <v>7565</v>
      </c>
      <c r="B1172">
        <v>2017</v>
      </c>
      <c r="C1172" t="s">
        <v>420</v>
      </c>
      <c r="D1172" t="s">
        <v>325</v>
      </c>
      <c r="E1172" t="s">
        <v>74</v>
      </c>
      <c r="F1172" t="s">
        <v>74</v>
      </c>
      <c r="G1172" t="s">
        <v>74</v>
      </c>
      <c r="H1172" t="s">
        <v>74</v>
      </c>
      <c r="I1172" t="s">
        <v>74</v>
      </c>
    </row>
    <row r="1173" spans="1:9" x14ac:dyDescent="0.25">
      <c r="A1173" t="s">
        <v>7566</v>
      </c>
      <c r="B1173">
        <v>2018</v>
      </c>
      <c r="C1173" t="s">
        <v>420</v>
      </c>
      <c r="D1173" t="s">
        <v>325</v>
      </c>
      <c r="E1173" t="s">
        <v>74</v>
      </c>
      <c r="F1173" t="s">
        <v>74</v>
      </c>
      <c r="G1173" t="s">
        <v>74</v>
      </c>
      <c r="H1173" t="s">
        <v>74</v>
      </c>
      <c r="I1173" t="s">
        <v>74</v>
      </c>
    </row>
    <row r="1174" spans="1:9" x14ac:dyDescent="0.25">
      <c r="A1174" t="s">
        <v>7567</v>
      </c>
      <c r="B1174">
        <v>2019</v>
      </c>
      <c r="C1174" t="s">
        <v>420</v>
      </c>
      <c r="D1174" t="s">
        <v>325</v>
      </c>
      <c r="E1174" t="s">
        <v>74</v>
      </c>
      <c r="F1174" t="s">
        <v>74</v>
      </c>
      <c r="G1174">
        <v>1825</v>
      </c>
      <c r="H1174">
        <v>0.12</v>
      </c>
      <c r="I1174" t="s">
        <v>74</v>
      </c>
    </row>
    <row r="1175" spans="1:9" x14ac:dyDescent="0.25">
      <c r="A1175" t="s">
        <v>7568</v>
      </c>
      <c r="B1175">
        <v>2020</v>
      </c>
      <c r="C1175" t="s">
        <v>420</v>
      </c>
      <c r="D1175" t="s">
        <v>325</v>
      </c>
      <c r="E1175" t="s">
        <v>74</v>
      </c>
      <c r="F1175" t="s">
        <v>74</v>
      </c>
      <c r="G1175">
        <v>2940</v>
      </c>
      <c r="H1175">
        <v>0.122</v>
      </c>
      <c r="I1175">
        <v>0.61095890410958908</v>
      </c>
    </row>
    <row r="1176" spans="1:9" x14ac:dyDescent="0.25">
      <c r="A1176" t="s">
        <v>7569</v>
      </c>
      <c r="B1176">
        <v>2021</v>
      </c>
      <c r="C1176" t="s">
        <v>420</v>
      </c>
      <c r="D1176" t="s">
        <v>325</v>
      </c>
      <c r="E1176" t="s">
        <v>74</v>
      </c>
      <c r="F1176" t="s">
        <v>74</v>
      </c>
      <c r="G1176">
        <v>5270</v>
      </c>
      <c r="H1176">
        <v>0.17699999999999999</v>
      </c>
      <c r="I1176">
        <v>0.79251700680272119</v>
      </c>
    </row>
    <row r="1177" spans="1:9" x14ac:dyDescent="0.25">
      <c r="A1177" t="s">
        <v>7570</v>
      </c>
      <c r="B1177">
        <v>2022</v>
      </c>
      <c r="C1177" t="s">
        <v>420</v>
      </c>
      <c r="D1177" t="s">
        <v>325</v>
      </c>
      <c r="E1177" t="s">
        <v>74</v>
      </c>
      <c r="F1177" t="s">
        <v>74</v>
      </c>
      <c r="G1177">
        <v>5345</v>
      </c>
      <c r="H1177">
        <v>0.157</v>
      </c>
      <c r="I1177">
        <v>1.423149905123333E-2</v>
      </c>
    </row>
    <row r="1178" spans="1:9" x14ac:dyDescent="0.25">
      <c r="A1178" t="s">
        <v>7571</v>
      </c>
      <c r="B1178">
        <v>2023</v>
      </c>
      <c r="C1178" t="s">
        <v>420</v>
      </c>
      <c r="D1178" t="s">
        <v>325</v>
      </c>
      <c r="E1178" t="s">
        <v>74</v>
      </c>
      <c r="F1178" t="s">
        <v>74</v>
      </c>
      <c r="G1178">
        <v>5395</v>
      </c>
      <c r="H1178">
        <v>0.154</v>
      </c>
      <c r="I1178">
        <v>9.3545369504208775E-3</v>
      </c>
    </row>
    <row r="1179" spans="1:9" x14ac:dyDescent="0.25">
      <c r="A1179" t="s">
        <v>7572</v>
      </c>
      <c r="B1179">
        <v>2015</v>
      </c>
      <c r="C1179" t="s">
        <v>420</v>
      </c>
      <c r="D1179" t="s">
        <v>6782</v>
      </c>
      <c r="E1179" t="s">
        <v>74</v>
      </c>
      <c r="F1179" t="s">
        <v>74</v>
      </c>
      <c r="G1179">
        <v>1250</v>
      </c>
      <c r="H1179">
        <v>0.24299999999999999</v>
      </c>
      <c r="I1179" t="s">
        <v>74</v>
      </c>
    </row>
    <row r="1180" spans="1:9" x14ac:dyDescent="0.25">
      <c r="A1180" t="s">
        <v>7573</v>
      </c>
      <c r="B1180">
        <v>2016</v>
      </c>
      <c r="C1180" t="s">
        <v>420</v>
      </c>
      <c r="D1180" t="s">
        <v>6782</v>
      </c>
      <c r="E1180" t="s">
        <v>74</v>
      </c>
      <c r="F1180" t="s">
        <v>74</v>
      </c>
      <c r="G1180">
        <v>1675</v>
      </c>
      <c r="H1180">
        <v>0.27900000000000003</v>
      </c>
      <c r="I1180">
        <v>0.34000000000000008</v>
      </c>
    </row>
    <row r="1181" spans="1:9" x14ac:dyDescent="0.25">
      <c r="A1181" t="s">
        <v>7574</v>
      </c>
      <c r="B1181">
        <v>2017</v>
      </c>
      <c r="C1181" t="s">
        <v>420</v>
      </c>
      <c r="D1181" t="s">
        <v>6782</v>
      </c>
      <c r="E1181" t="s">
        <v>74</v>
      </c>
      <c r="F1181" t="s">
        <v>74</v>
      </c>
      <c r="G1181">
        <v>2165</v>
      </c>
      <c r="H1181">
        <v>0.28599999999999998</v>
      </c>
      <c r="I1181">
        <v>0.29253731343283568</v>
      </c>
    </row>
    <row r="1182" spans="1:9" x14ac:dyDescent="0.25">
      <c r="A1182" t="s">
        <v>7575</v>
      </c>
      <c r="B1182">
        <v>2018</v>
      </c>
      <c r="C1182" t="s">
        <v>420</v>
      </c>
      <c r="D1182" t="s">
        <v>6782</v>
      </c>
      <c r="E1182" t="s">
        <v>74</v>
      </c>
      <c r="F1182" t="s">
        <v>74</v>
      </c>
      <c r="G1182">
        <v>2930</v>
      </c>
      <c r="H1182">
        <v>0.253</v>
      </c>
      <c r="I1182">
        <v>0.35334872979214782</v>
      </c>
    </row>
    <row r="1183" spans="1:9" x14ac:dyDescent="0.25">
      <c r="A1183" t="s">
        <v>7576</v>
      </c>
      <c r="B1183">
        <v>2019</v>
      </c>
      <c r="C1183" t="s">
        <v>420</v>
      </c>
      <c r="D1183" t="s">
        <v>6782</v>
      </c>
      <c r="E1183" t="s">
        <v>74</v>
      </c>
      <c r="F1183" t="s">
        <v>74</v>
      </c>
      <c r="G1183">
        <v>4270</v>
      </c>
      <c r="H1183">
        <v>0.28000000000000003</v>
      </c>
      <c r="I1183">
        <v>0.45733788395904429</v>
      </c>
    </row>
    <row r="1184" spans="1:9" x14ac:dyDescent="0.25">
      <c r="A1184" t="s">
        <v>7577</v>
      </c>
      <c r="B1184">
        <v>2020</v>
      </c>
      <c r="C1184" t="s">
        <v>420</v>
      </c>
      <c r="D1184" t="s">
        <v>6782</v>
      </c>
      <c r="E1184" t="s">
        <v>74</v>
      </c>
      <c r="F1184" t="s">
        <v>74</v>
      </c>
      <c r="G1184">
        <v>5600</v>
      </c>
      <c r="H1184">
        <v>0.23300000000000001</v>
      </c>
      <c r="I1184">
        <v>0.31147540983606548</v>
      </c>
    </row>
    <row r="1185" spans="1:9" x14ac:dyDescent="0.25">
      <c r="A1185" t="s">
        <v>7578</v>
      </c>
      <c r="B1185">
        <v>2021</v>
      </c>
      <c r="C1185" t="s">
        <v>420</v>
      </c>
      <c r="D1185" t="s">
        <v>6782</v>
      </c>
      <c r="E1185" t="s">
        <v>74</v>
      </c>
      <c r="F1185" t="s">
        <v>74</v>
      </c>
      <c r="G1185">
        <v>6420</v>
      </c>
      <c r="H1185">
        <v>0.216</v>
      </c>
      <c r="I1185">
        <v>0.14642857142857141</v>
      </c>
    </row>
    <row r="1186" spans="1:9" x14ac:dyDescent="0.25">
      <c r="A1186" t="s">
        <v>7579</v>
      </c>
      <c r="B1186">
        <v>2022</v>
      </c>
      <c r="C1186" t="s">
        <v>420</v>
      </c>
      <c r="D1186" t="s">
        <v>6782</v>
      </c>
      <c r="E1186" t="s">
        <v>74</v>
      </c>
      <c r="F1186" t="s">
        <v>74</v>
      </c>
      <c r="G1186">
        <v>7715</v>
      </c>
      <c r="H1186">
        <v>0.22700000000000001</v>
      </c>
      <c r="I1186">
        <v>0.20171339563862919</v>
      </c>
    </row>
    <row r="1187" spans="1:9" x14ac:dyDescent="0.25">
      <c r="A1187" t="s">
        <v>7580</v>
      </c>
      <c r="B1187">
        <v>2023</v>
      </c>
      <c r="C1187" t="s">
        <v>420</v>
      </c>
      <c r="D1187" t="s">
        <v>6782</v>
      </c>
      <c r="E1187" t="s">
        <v>74</v>
      </c>
      <c r="F1187" t="s">
        <v>74</v>
      </c>
      <c r="G1187">
        <v>7415</v>
      </c>
      <c r="H1187">
        <v>0.21099999999999999</v>
      </c>
      <c r="I1187">
        <v>-3.888528839922234E-2</v>
      </c>
    </row>
    <row r="1188" spans="1:9" x14ac:dyDescent="0.25">
      <c r="A1188" t="s">
        <v>6089</v>
      </c>
      <c r="B1188">
        <v>2015</v>
      </c>
      <c r="C1188" t="s">
        <v>420</v>
      </c>
      <c r="D1188" t="s">
        <v>356</v>
      </c>
      <c r="E1188">
        <v>305</v>
      </c>
      <c r="F1188">
        <v>303</v>
      </c>
      <c r="G1188" t="s">
        <v>74</v>
      </c>
      <c r="H1188" t="s">
        <v>74</v>
      </c>
      <c r="I1188" t="s">
        <v>74</v>
      </c>
    </row>
    <row r="1189" spans="1:9" x14ac:dyDescent="0.25">
      <c r="A1189" t="s">
        <v>6217</v>
      </c>
      <c r="B1189">
        <v>2016</v>
      </c>
      <c r="C1189" t="s">
        <v>420</v>
      </c>
      <c r="D1189" t="s">
        <v>356</v>
      </c>
      <c r="E1189">
        <v>380</v>
      </c>
      <c r="F1189">
        <v>378</v>
      </c>
      <c r="G1189" t="s">
        <v>74</v>
      </c>
      <c r="H1189" t="s">
        <v>74</v>
      </c>
      <c r="I1189" t="s">
        <v>74</v>
      </c>
    </row>
    <row r="1190" spans="1:9" x14ac:dyDescent="0.25">
      <c r="A1190" t="s">
        <v>6345</v>
      </c>
      <c r="B1190">
        <v>2017</v>
      </c>
      <c r="C1190" t="s">
        <v>420</v>
      </c>
      <c r="D1190" t="s">
        <v>356</v>
      </c>
      <c r="E1190">
        <v>431</v>
      </c>
      <c r="F1190">
        <v>431</v>
      </c>
      <c r="G1190" t="s">
        <v>74</v>
      </c>
      <c r="H1190" t="s">
        <v>74</v>
      </c>
      <c r="I1190" t="s">
        <v>74</v>
      </c>
    </row>
    <row r="1191" spans="1:9" x14ac:dyDescent="0.25">
      <c r="A1191" t="s">
        <v>421</v>
      </c>
      <c r="B1191">
        <v>2018</v>
      </c>
      <c r="C1191" t="s">
        <v>420</v>
      </c>
      <c r="D1191" t="s">
        <v>356</v>
      </c>
      <c r="E1191">
        <v>509</v>
      </c>
      <c r="F1191">
        <v>503</v>
      </c>
      <c r="G1191" t="s">
        <v>74</v>
      </c>
      <c r="H1191" t="s">
        <v>74</v>
      </c>
      <c r="I1191" t="s">
        <v>74</v>
      </c>
    </row>
    <row r="1192" spans="1:9" x14ac:dyDescent="0.25">
      <c r="A1192" t="s">
        <v>495</v>
      </c>
      <c r="B1192">
        <v>2019</v>
      </c>
      <c r="C1192" t="s">
        <v>420</v>
      </c>
      <c r="D1192" t="s">
        <v>356</v>
      </c>
      <c r="E1192">
        <v>545</v>
      </c>
      <c r="F1192">
        <v>542</v>
      </c>
      <c r="G1192">
        <v>35</v>
      </c>
      <c r="H1192">
        <v>2E-3</v>
      </c>
      <c r="I1192" t="s">
        <v>74</v>
      </c>
    </row>
    <row r="1193" spans="1:9" x14ac:dyDescent="0.25">
      <c r="A1193" t="s">
        <v>567</v>
      </c>
      <c r="B1193">
        <v>2020</v>
      </c>
      <c r="C1193" t="s">
        <v>420</v>
      </c>
      <c r="D1193" t="s">
        <v>356</v>
      </c>
      <c r="E1193">
        <v>686</v>
      </c>
      <c r="F1193">
        <v>679</v>
      </c>
      <c r="G1193">
        <v>75</v>
      </c>
      <c r="H1193">
        <v>3.0000000000000001E-3</v>
      </c>
      <c r="I1193">
        <v>1.142857142857143</v>
      </c>
    </row>
    <row r="1194" spans="1:9" x14ac:dyDescent="0.25">
      <c r="A1194" t="s">
        <v>639</v>
      </c>
      <c r="B1194">
        <v>2021</v>
      </c>
      <c r="C1194" t="s">
        <v>420</v>
      </c>
      <c r="D1194" t="s">
        <v>356</v>
      </c>
      <c r="E1194">
        <v>946</v>
      </c>
      <c r="F1194">
        <v>939</v>
      </c>
      <c r="G1194" t="s">
        <v>6791</v>
      </c>
      <c r="H1194" t="s">
        <v>6791</v>
      </c>
      <c r="I1194" t="s">
        <v>74</v>
      </c>
    </row>
    <row r="1195" spans="1:9" x14ac:dyDescent="0.25">
      <c r="A1195" t="s">
        <v>711</v>
      </c>
      <c r="B1195">
        <v>2022</v>
      </c>
      <c r="C1195" t="s">
        <v>420</v>
      </c>
      <c r="D1195" t="s">
        <v>356</v>
      </c>
      <c r="E1195">
        <v>1183</v>
      </c>
      <c r="F1195">
        <v>1172</v>
      </c>
      <c r="G1195">
        <v>100</v>
      </c>
      <c r="H1195">
        <v>3.0000000000000001E-3</v>
      </c>
      <c r="I1195" t="s">
        <v>74</v>
      </c>
    </row>
    <row r="1196" spans="1:9" x14ac:dyDescent="0.25">
      <c r="A1196" t="s">
        <v>783</v>
      </c>
      <c r="B1196">
        <v>2023</v>
      </c>
      <c r="C1196" t="s">
        <v>420</v>
      </c>
      <c r="D1196" t="s">
        <v>356</v>
      </c>
      <c r="E1196">
        <v>1411</v>
      </c>
      <c r="F1196">
        <v>1402</v>
      </c>
      <c r="G1196">
        <v>135</v>
      </c>
      <c r="H1196">
        <v>4.0000000000000001E-3</v>
      </c>
      <c r="I1196">
        <v>0.35000000000000009</v>
      </c>
    </row>
    <row r="1197" spans="1:9" x14ac:dyDescent="0.25">
      <c r="A1197" t="s">
        <v>7581</v>
      </c>
      <c r="B1197">
        <v>2015</v>
      </c>
      <c r="C1197" t="s">
        <v>420</v>
      </c>
      <c r="D1197" t="s">
        <v>6793</v>
      </c>
      <c r="E1197" t="s">
        <v>74</v>
      </c>
      <c r="F1197" t="s">
        <v>74</v>
      </c>
      <c r="G1197">
        <v>95</v>
      </c>
      <c r="H1197">
        <v>1.9E-2</v>
      </c>
      <c r="I1197" t="s">
        <v>74</v>
      </c>
    </row>
    <row r="1198" spans="1:9" x14ac:dyDescent="0.25">
      <c r="A1198" t="s">
        <v>7582</v>
      </c>
      <c r="B1198">
        <v>2016</v>
      </c>
      <c r="C1198" t="s">
        <v>420</v>
      </c>
      <c r="D1198" t="s">
        <v>6793</v>
      </c>
      <c r="E1198" t="s">
        <v>74</v>
      </c>
      <c r="F1198" t="s">
        <v>74</v>
      </c>
      <c r="G1198" t="s">
        <v>74</v>
      </c>
      <c r="H1198" t="s">
        <v>74</v>
      </c>
      <c r="I1198" t="s">
        <v>74</v>
      </c>
    </row>
    <row r="1199" spans="1:9" x14ac:dyDescent="0.25">
      <c r="A1199" t="s">
        <v>7583</v>
      </c>
      <c r="B1199">
        <v>2017</v>
      </c>
      <c r="C1199" t="s">
        <v>420</v>
      </c>
      <c r="D1199" t="s">
        <v>6793</v>
      </c>
      <c r="E1199" t="s">
        <v>74</v>
      </c>
      <c r="F1199" t="s">
        <v>74</v>
      </c>
      <c r="G1199" t="s">
        <v>74</v>
      </c>
      <c r="H1199" t="s">
        <v>74</v>
      </c>
      <c r="I1199" t="s">
        <v>74</v>
      </c>
    </row>
    <row r="1200" spans="1:9" x14ac:dyDescent="0.25">
      <c r="A1200" t="s">
        <v>7584</v>
      </c>
      <c r="B1200">
        <v>2018</v>
      </c>
      <c r="C1200" t="s">
        <v>420</v>
      </c>
      <c r="D1200" t="s">
        <v>6793</v>
      </c>
      <c r="E1200" t="s">
        <v>74</v>
      </c>
      <c r="F1200" t="s">
        <v>74</v>
      </c>
      <c r="G1200" t="s">
        <v>74</v>
      </c>
      <c r="H1200" t="s">
        <v>74</v>
      </c>
      <c r="I1200" t="s">
        <v>74</v>
      </c>
    </row>
    <row r="1201" spans="1:9" x14ac:dyDescent="0.25">
      <c r="A1201" t="s">
        <v>7585</v>
      </c>
      <c r="B1201">
        <v>2019</v>
      </c>
      <c r="C1201" t="s">
        <v>420</v>
      </c>
      <c r="D1201" t="s">
        <v>6793</v>
      </c>
      <c r="E1201" t="s">
        <v>74</v>
      </c>
      <c r="F1201" t="s">
        <v>74</v>
      </c>
      <c r="G1201">
        <v>205</v>
      </c>
      <c r="H1201">
        <v>1.2999999999999999E-2</v>
      </c>
      <c r="I1201" t="s">
        <v>74</v>
      </c>
    </row>
    <row r="1202" spans="1:9" x14ac:dyDescent="0.25">
      <c r="A1202" t="s">
        <v>7586</v>
      </c>
      <c r="B1202">
        <v>2020</v>
      </c>
      <c r="C1202" t="s">
        <v>420</v>
      </c>
      <c r="D1202" t="s">
        <v>6793</v>
      </c>
      <c r="E1202" t="s">
        <v>74</v>
      </c>
      <c r="F1202" t="s">
        <v>74</v>
      </c>
      <c r="G1202">
        <v>265</v>
      </c>
      <c r="H1202">
        <v>1.0999999999999999E-2</v>
      </c>
      <c r="I1202">
        <v>0.29268292682926828</v>
      </c>
    </row>
    <row r="1203" spans="1:9" x14ac:dyDescent="0.25">
      <c r="A1203" t="s">
        <v>7587</v>
      </c>
      <c r="B1203">
        <v>2021</v>
      </c>
      <c r="C1203" t="s">
        <v>420</v>
      </c>
      <c r="D1203" t="s">
        <v>6793</v>
      </c>
      <c r="E1203" t="s">
        <v>74</v>
      </c>
      <c r="F1203" t="s">
        <v>74</v>
      </c>
      <c r="G1203">
        <v>345</v>
      </c>
      <c r="H1203">
        <v>1.2E-2</v>
      </c>
      <c r="I1203">
        <v>0.30188679245283012</v>
      </c>
    </row>
    <row r="1204" spans="1:9" x14ac:dyDescent="0.25">
      <c r="A1204" t="s">
        <v>7588</v>
      </c>
      <c r="B1204">
        <v>2022</v>
      </c>
      <c r="C1204" t="s">
        <v>420</v>
      </c>
      <c r="D1204" t="s">
        <v>6793</v>
      </c>
      <c r="E1204" t="s">
        <v>74</v>
      </c>
      <c r="F1204" t="s">
        <v>74</v>
      </c>
      <c r="G1204">
        <v>565</v>
      </c>
      <c r="H1204">
        <v>1.7000000000000001E-2</v>
      </c>
      <c r="I1204">
        <v>0.6376811594202898</v>
      </c>
    </row>
    <row r="1205" spans="1:9" x14ac:dyDescent="0.25">
      <c r="A1205" t="s">
        <v>7589</v>
      </c>
      <c r="B1205">
        <v>2023</v>
      </c>
      <c r="C1205" t="s">
        <v>420</v>
      </c>
      <c r="D1205" t="s">
        <v>6793</v>
      </c>
      <c r="E1205" t="s">
        <v>74</v>
      </c>
      <c r="F1205" t="s">
        <v>74</v>
      </c>
      <c r="G1205">
        <v>485</v>
      </c>
      <c r="H1205">
        <v>1.4E-2</v>
      </c>
      <c r="I1205">
        <v>-0.1415929203539823</v>
      </c>
    </row>
    <row r="1206" spans="1:9" x14ac:dyDescent="0.25">
      <c r="A1206" t="s">
        <v>6103</v>
      </c>
      <c r="B1206">
        <v>2015</v>
      </c>
      <c r="C1206" t="s">
        <v>420</v>
      </c>
      <c r="D1206" t="s">
        <v>95</v>
      </c>
      <c r="E1206">
        <v>4826</v>
      </c>
      <c r="F1206">
        <v>4330</v>
      </c>
      <c r="G1206">
        <v>25</v>
      </c>
      <c r="H1206">
        <v>4.0000000000000001E-3</v>
      </c>
      <c r="I1206" t="s">
        <v>74</v>
      </c>
    </row>
    <row r="1207" spans="1:9" x14ac:dyDescent="0.25">
      <c r="A1207" t="s">
        <v>6231</v>
      </c>
      <c r="B1207">
        <v>2016</v>
      </c>
      <c r="C1207" t="s">
        <v>420</v>
      </c>
      <c r="D1207" t="s">
        <v>95</v>
      </c>
      <c r="E1207">
        <v>4980</v>
      </c>
      <c r="F1207">
        <v>4455</v>
      </c>
      <c r="G1207" t="s">
        <v>6791</v>
      </c>
      <c r="H1207" t="s">
        <v>6791</v>
      </c>
      <c r="I1207" t="s">
        <v>74</v>
      </c>
    </row>
    <row r="1208" spans="1:9" x14ac:dyDescent="0.25">
      <c r="A1208" t="s">
        <v>6359</v>
      </c>
      <c r="B1208">
        <v>2017</v>
      </c>
      <c r="C1208" t="s">
        <v>420</v>
      </c>
      <c r="D1208" t="s">
        <v>95</v>
      </c>
      <c r="E1208">
        <v>5193</v>
      </c>
      <c r="F1208">
        <v>4677</v>
      </c>
      <c r="G1208" t="s">
        <v>74</v>
      </c>
      <c r="H1208" t="s">
        <v>74</v>
      </c>
      <c r="I1208" t="s">
        <v>74</v>
      </c>
    </row>
    <row r="1209" spans="1:9" x14ac:dyDescent="0.25">
      <c r="A1209" t="s">
        <v>422</v>
      </c>
      <c r="B1209">
        <v>2018</v>
      </c>
      <c r="C1209" t="s">
        <v>420</v>
      </c>
      <c r="D1209" t="s">
        <v>95</v>
      </c>
      <c r="E1209">
        <v>5386</v>
      </c>
      <c r="F1209">
        <v>4873</v>
      </c>
      <c r="G1209">
        <v>90</v>
      </c>
      <c r="H1209">
        <v>8.0000000000000002E-3</v>
      </c>
      <c r="I1209" t="s">
        <v>74</v>
      </c>
    </row>
    <row r="1210" spans="1:9" x14ac:dyDescent="0.25">
      <c r="A1210" t="s">
        <v>496</v>
      </c>
      <c r="B1210">
        <v>2019</v>
      </c>
      <c r="C1210" t="s">
        <v>420</v>
      </c>
      <c r="D1210" t="s">
        <v>95</v>
      </c>
      <c r="E1210">
        <v>5560</v>
      </c>
      <c r="F1210">
        <v>5041</v>
      </c>
      <c r="G1210" t="s">
        <v>74</v>
      </c>
      <c r="H1210" t="s">
        <v>74</v>
      </c>
      <c r="I1210" t="s">
        <v>74</v>
      </c>
    </row>
    <row r="1211" spans="1:9" x14ac:dyDescent="0.25">
      <c r="A1211" t="s">
        <v>568</v>
      </c>
      <c r="B1211">
        <v>2020</v>
      </c>
      <c r="C1211" t="s">
        <v>420</v>
      </c>
      <c r="D1211" t="s">
        <v>95</v>
      </c>
      <c r="E1211">
        <v>5700</v>
      </c>
      <c r="F1211">
        <v>5017</v>
      </c>
      <c r="G1211">
        <v>305</v>
      </c>
      <c r="H1211">
        <v>1.2999999999999999E-2</v>
      </c>
      <c r="I1211" t="s">
        <v>74</v>
      </c>
    </row>
    <row r="1212" spans="1:9" x14ac:dyDescent="0.25">
      <c r="A1212" t="s">
        <v>640</v>
      </c>
      <c r="B1212">
        <v>2021</v>
      </c>
      <c r="C1212" t="s">
        <v>420</v>
      </c>
      <c r="D1212" t="s">
        <v>95</v>
      </c>
      <c r="E1212">
        <v>5886</v>
      </c>
      <c r="F1212">
        <v>5186</v>
      </c>
      <c r="G1212">
        <v>465</v>
      </c>
      <c r="H1212">
        <v>1.6E-2</v>
      </c>
      <c r="I1212">
        <v>0.52459016393442615</v>
      </c>
    </row>
    <row r="1213" spans="1:9" x14ac:dyDescent="0.25">
      <c r="A1213" t="s">
        <v>712</v>
      </c>
      <c r="B1213">
        <v>2022</v>
      </c>
      <c r="C1213" t="s">
        <v>420</v>
      </c>
      <c r="D1213" t="s">
        <v>95</v>
      </c>
      <c r="E1213">
        <v>6083</v>
      </c>
      <c r="F1213">
        <v>5288</v>
      </c>
      <c r="G1213">
        <v>575</v>
      </c>
      <c r="H1213">
        <v>1.7000000000000001E-2</v>
      </c>
      <c r="I1213">
        <v>0.23655913978494619</v>
      </c>
    </row>
    <row r="1214" spans="1:9" x14ac:dyDescent="0.25">
      <c r="A1214" t="s">
        <v>784</v>
      </c>
      <c r="B1214">
        <v>2023</v>
      </c>
      <c r="C1214" t="s">
        <v>420</v>
      </c>
      <c r="D1214" t="s">
        <v>95</v>
      </c>
      <c r="E1214">
        <v>6249</v>
      </c>
      <c r="F1214">
        <v>5472</v>
      </c>
      <c r="G1214">
        <v>555</v>
      </c>
      <c r="H1214">
        <v>1.6E-2</v>
      </c>
      <c r="I1214">
        <v>-3.4782608695652202E-2</v>
      </c>
    </row>
    <row r="1215" spans="1:9" x14ac:dyDescent="0.25">
      <c r="A1215" t="s">
        <v>7590</v>
      </c>
      <c r="B1215">
        <v>2015</v>
      </c>
      <c r="C1215" t="s">
        <v>420</v>
      </c>
      <c r="D1215" t="s">
        <v>328</v>
      </c>
      <c r="E1215" t="s">
        <v>74</v>
      </c>
      <c r="F1215" t="s">
        <v>74</v>
      </c>
      <c r="G1215">
        <v>1485</v>
      </c>
      <c r="H1215">
        <v>0.28699999999999998</v>
      </c>
      <c r="I1215" t="s">
        <v>74</v>
      </c>
    </row>
    <row r="1216" spans="1:9" x14ac:dyDescent="0.25">
      <c r="A1216" t="s">
        <v>7591</v>
      </c>
      <c r="B1216">
        <v>2016</v>
      </c>
      <c r="C1216" t="s">
        <v>420</v>
      </c>
      <c r="D1216" t="s">
        <v>328</v>
      </c>
      <c r="E1216" t="s">
        <v>74</v>
      </c>
      <c r="F1216" t="s">
        <v>74</v>
      </c>
      <c r="G1216" t="s">
        <v>74</v>
      </c>
      <c r="H1216" t="s">
        <v>74</v>
      </c>
      <c r="I1216" t="s">
        <v>74</v>
      </c>
    </row>
    <row r="1217" spans="1:9" x14ac:dyDescent="0.25">
      <c r="A1217" t="s">
        <v>7592</v>
      </c>
      <c r="B1217">
        <v>2017</v>
      </c>
      <c r="C1217" t="s">
        <v>420</v>
      </c>
      <c r="D1217" t="s">
        <v>328</v>
      </c>
      <c r="E1217" t="s">
        <v>74</v>
      </c>
      <c r="F1217" t="s">
        <v>74</v>
      </c>
      <c r="G1217" t="s">
        <v>74</v>
      </c>
      <c r="H1217" t="s">
        <v>74</v>
      </c>
      <c r="I1217" t="s">
        <v>74</v>
      </c>
    </row>
    <row r="1218" spans="1:9" x14ac:dyDescent="0.25">
      <c r="A1218" t="s">
        <v>7593</v>
      </c>
      <c r="B1218">
        <v>2018</v>
      </c>
      <c r="C1218" t="s">
        <v>420</v>
      </c>
      <c r="D1218" t="s">
        <v>328</v>
      </c>
      <c r="E1218" t="s">
        <v>74</v>
      </c>
      <c r="F1218" t="s">
        <v>74</v>
      </c>
      <c r="G1218" t="s">
        <v>74</v>
      </c>
      <c r="H1218" t="s">
        <v>74</v>
      </c>
      <c r="I1218" t="s">
        <v>74</v>
      </c>
    </row>
    <row r="1219" spans="1:9" x14ac:dyDescent="0.25">
      <c r="A1219" t="s">
        <v>7594</v>
      </c>
      <c r="B1219">
        <v>2019</v>
      </c>
      <c r="C1219" t="s">
        <v>420</v>
      </c>
      <c r="D1219" t="s">
        <v>328</v>
      </c>
      <c r="E1219" t="s">
        <v>74</v>
      </c>
      <c r="F1219" t="s">
        <v>74</v>
      </c>
      <c r="G1219">
        <v>4980</v>
      </c>
      <c r="H1219">
        <v>0.32700000000000001</v>
      </c>
      <c r="I1219" t="s">
        <v>74</v>
      </c>
    </row>
    <row r="1220" spans="1:9" x14ac:dyDescent="0.25">
      <c r="A1220" t="s">
        <v>7595</v>
      </c>
      <c r="B1220">
        <v>2020</v>
      </c>
      <c r="C1220" t="s">
        <v>420</v>
      </c>
      <c r="D1220" t="s">
        <v>328</v>
      </c>
      <c r="E1220" t="s">
        <v>74</v>
      </c>
      <c r="F1220" t="s">
        <v>74</v>
      </c>
      <c r="G1220">
        <v>6640</v>
      </c>
      <c r="H1220">
        <v>0.27700000000000002</v>
      </c>
      <c r="I1220">
        <v>0.33333333333333331</v>
      </c>
    </row>
    <row r="1221" spans="1:9" x14ac:dyDescent="0.25">
      <c r="A1221" t="s">
        <v>7596</v>
      </c>
      <c r="B1221">
        <v>2021</v>
      </c>
      <c r="C1221" t="s">
        <v>420</v>
      </c>
      <c r="D1221" t="s">
        <v>328</v>
      </c>
      <c r="E1221" t="s">
        <v>74</v>
      </c>
      <c r="F1221" t="s">
        <v>74</v>
      </c>
      <c r="G1221">
        <v>7650</v>
      </c>
      <c r="H1221">
        <v>0.25700000000000001</v>
      </c>
      <c r="I1221">
        <v>0.15210843373493971</v>
      </c>
    </row>
    <row r="1222" spans="1:9" x14ac:dyDescent="0.25">
      <c r="A1222" t="s">
        <v>7597</v>
      </c>
      <c r="B1222">
        <v>2022</v>
      </c>
      <c r="C1222" t="s">
        <v>420</v>
      </c>
      <c r="D1222" t="s">
        <v>328</v>
      </c>
      <c r="E1222" t="s">
        <v>74</v>
      </c>
      <c r="F1222" t="s">
        <v>74</v>
      </c>
      <c r="G1222">
        <v>8735</v>
      </c>
      <c r="H1222">
        <v>0.25700000000000001</v>
      </c>
      <c r="I1222">
        <v>0.14183006535947709</v>
      </c>
    </row>
    <row r="1223" spans="1:9" x14ac:dyDescent="0.25">
      <c r="A1223" t="s">
        <v>7598</v>
      </c>
      <c r="B1223">
        <v>2023</v>
      </c>
      <c r="C1223" t="s">
        <v>420</v>
      </c>
      <c r="D1223" t="s">
        <v>328</v>
      </c>
      <c r="E1223" t="s">
        <v>74</v>
      </c>
      <c r="F1223" t="s">
        <v>74</v>
      </c>
      <c r="G1223">
        <v>8250</v>
      </c>
      <c r="H1223">
        <v>0.23499999999999999</v>
      </c>
      <c r="I1223">
        <v>-5.5523755008586202E-2</v>
      </c>
    </row>
    <row r="1224" spans="1:9" x14ac:dyDescent="0.25">
      <c r="A1224" t="s">
        <v>6117</v>
      </c>
      <c r="B1224">
        <v>2015</v>
      </c>
      <c r="C1224" t="s">
        <v>420</v>
      </c>
      <c r="D1224" t="s">
        <v>98</v>
      </c>
      <c r="E1224">
        <v>8743</v>
      </c>
      <c r="F1224" t="s">
        <v>74</v>
      </c>
      <c r="G1224">
        <v>110</v>
      </c>
      <c r="H1224">
        <v>2.1000000000000001E-2</v>
      </c>
      <c r="I1224" t="s">
        <v>74</v>
      </c>
    </row>
    <row r="1225" spans="1:9" x14ac:dyDescent="0.25">
      <c r="A1225" t="s">
        <v>6245</v>
      </c>
      <c r="B1225">
        <v>2016</v>
      </c>
      <c r="C1225" t="s">
        <v>420</v>
      </c>
      <c r="D1225" t="s">
        <v>98</v>
      </c>
      <c r="E1225">
        <v>9310</v>
      </c>
      <c r="F1225" t="s">
        <v>74</v>
      </c>
      <c r="G1225">
        <v>65</v>
      </c>
      <c r="H1225">
        <v>1.0999999999999999E-2</v>
      </c>
      <c r="I1225">
        <v>-0.40909090909090912</v>
      </c>
    </row>
    <row r="1226" spans="1:9" x14ac:dyDescent="0.25">
      <c r="A1226" t="s">
        <v>6373</v>
      </c>
      <c r="B1226">
        <v>2017</v>
      </c>
      <c r="C1226" t="s">
        <v>420</v>
      </c>
      <c r="D1226" t="s">
        <v>98</v>
      </c>
      <c r="E1226">
        <v>9161</v>
      </c>
      <c r="F1226" t="s">
        <v>74</v>
      </c>
      <c r="G1226">
        <v>60</v>
      </c>
      <c r="H1226">
        <v>8.0000000000000002E-3</v>
      </c>
      <c r="I1226">
        <v>-7.6923076923076872E-2</v>
      </c>
    </row>
    <row r="1227" spans="1:9" x14ac:dyDescent="0.25">
      <c r="A1227" t="s">
        <v>6460</v>
      </c>
      <c r="B1227">
        <v>2018</v>
      </c>
      <c r="C1227" t="s">
        <v>420</v>
      </c>
      <c r="D1227" t="s">
        <v>98</v>
      </c>
      <c r="E1227">
        <v>9263</v>
      </c>
      <c r="F1227" t="s">
        <v>74</v>
      </c>
      <c r="G1227">
        <v>120</v>
      </c>
      <c r="H1227">
        <v>0.01</v>
      </c>
      <c r="I1227">
        <v>1</v>
      </c>
    </row>
    <row r="1228" spans="1:9" x14ac:dyDescent="0.25">
      <c r="A1228" t="s">
        <v>6516</v>
      </c>
      <c r="B1228">
        <v>2019</v>
      </c>
      <c r="C1228" t="s">
        <v>420</v>
      </c>
      <c r="D1228" t="s">
        <v>98</v>
      </c>
      <c r="E1228">
        <v>9460</v>
      </c>
      <c r="F1228" t="s">
        <v>74</v>
      </c>
      <c r="G1228">
        <v>140</v>
      </c>
      <c r="H1228">
        <v>8.9999999999999993E-3</v>
      </c>
      <c r="I1228">
        <v>0.16666666666666671</v>
      </c>
    </row>
    <row r="1229" spans="1:9" x14ac:dyDescent="0.25">
      <c r="A1229" t="s">
        <v>6572</v>
      </c>
      <c r="B1229">
        <v>2020</v>
      </c>
      <c r="C1229" t="s">
        <v>420</v>
      </c>
      <c r="D1229" t="s">
        <v>98</v>
      </c>
      <c r="E1229">
        <v>9568</v>
      </c>
      <c r="F1229" t="s">
        <v>74</v>
      </c>
      <c r="G1229">
        <v>115</v>
      </c>
      <c r="H1229">
        <v>5.0000000000000001E-3</v>
      </c>
      <c r="I1229">
        <v>-0.1785714285714286</v>
      </c>
    </row>
    <row r="1230" spans="1:9" x14ac:dyDescent="0.25">
      <c r="A1230" t="s">
        <v>6628</v>
      </c>
      <c r="B1230">
        <v>2021</v>
      </c>
      <c r="C1230" t="s">
        <v>420</v>
      </c>
      <c r="D1230" t="s">
        <v>98</v>
      </c>
      <c r="E1230">
        <v>9915</v>
      </c>
      <c r="F1230" t="s">
        <v>74</v>
      </c>
      <c r="G1230">
        <v>220</v>
      </c>
      <c r="H1230">
        <v>7.0000000000000001E-3</v>
      </c>
      <c r="I1230">
        <v>0.91304347826086962</v>
      </c>
    </row>
    <row r="1231" spans="1:9" x14ac:dyDescent="0.25">
      <c r="A1231" t="s">
        <v>6684</v>
      </c>
      <c r="B1231">
        <v>2022</v>
      </c>
      <c r="C1231" t="s">
        <v>420</v>
      </c>
      <c r="D1231" t="s">
        <v>98</v>
      </c>
      <c r="E1231">
        <v>10271</v>
      </c>
      <c r="F1231" t="s">
        <v>74</v>
      </c>
      <c r="G1231">
        <v>325</v>
      </c>
      <c r="H1231">
        <v>0.01</v>
      </c>
      <c r="I1231">
        <v>0.47727272727272729</v>
      </c>
    </row>
    <row r="1232" spans="1:9" x14ac:dyDescent="0.25">
      <c r="A1232" t="s">
        <v>6740</v>
      </c>
      <c r="B1232">
        <v>2023</v>
      </c>
      <c r="C1232" t="s">
        <v>420</v>
      </c>
      <c r="D1232" t="s">
        <v>98</v>
      </c>
      <c r="E1232">
        <v>11217</v>
      </c>
      <c r="F1232" t="s">
        <v>74</v>
      </c>
      <c r="G1232">
        <v>430</v>
      </c>
      <c r="H1232">
        <v>1.2E-2</v>
      </c>
      <c r="I1232">
        <v>0.32307692307692298</v>
      </c>
    </row>
    <row r="1233" spans="1:9" x14ac:dyDescent="0.25">
      <c r="A1233" t="s">
        <v>7599</v>
      </c>
      <c r="B1233">
        <v>2015</v>
      </c>
      <c r="C1233" t="s">
        <v>420</v>
      </c>
      <c r="D1233" t="s">
        <v>6812</v>
      </c>
      <c r="E1233" t="s">
        <v>74</v>
      </c>
      <c r="F1233" t="s">
        <v>74</v>
      </c>
      <c r="G1233" t="s">
        <v>74</v>
      </c>
      <c r="H1233" t="s">
        <v>74</v>
      </c>
      <c r="I1233" t="s">
        <v>74</v>
      </c>
    </row>
    <row r="1234" spans="1:9" x14ac:dyDescent="0.25">
      <c r="A1234" t="s">
        <v>7600</v>
      </c>
      <c r="B1234">
        <v>2016</v>
      </c>
      <c r="C1234" t="s">
        <v>420</v>
      </c>
      <c r="D1234" t="s">
        <v>6812</v>
      </c>
      <c r="E1234" t="s">
        <v>74</v>
      </c>
      <c r="F1234" t="s">
        <v>74</v>
      </c>
      <c r="G1234" t="s">
        <v>74</v>
      </c>
      <c r="H1234" t="s">
        <v>74</v>
      </c>
      <c r="I1234" t="s">
        <v>74</v>
      </c>
    </row>
    <row r="1235" spans="1:9" x14ac:dyDescent="0.25">
      <c r="A1235" t="s">
        <v>7601</v>
      </c>
      <c r="B1235">
        <v>2017</v>
      </c>
      <c r="C1235" t="s">
        <v>420</v>
      </c>
      <c r="D1235" t="s">
        <v>6812</v>
      </c>
      <c r="E1235" t="s">
        <v>74</v>
      </c>
      <c r="F1235" t="s">
        <v>74</v>
      </c>
      <c r="G1235" t="s">
        <v>74</v>
      </c>
      <c r="H1235" t="s">
        <v>74</v>
      </c>
      <c r="I1235" t="s">
        <v>74</v>
      </c>
    </row>
    <row r="1236" spans="1:9" x14ac:dyDescent="0.25">
      <c r="A1236" t="s">
        <v>7602</v>
      </c>
      <c r="B1236">
        <v>2018</v>
      </c>
      <c r="C1236" t="s">
        <v>420</v>
      </c>
      <c r="D1236" t="s">
        <v>6812</v>
      </c>
      <c r="E1236" t="s">
        <v>74</v>
      </c>
      <c r="F1236" t="s">
        <v>74</v>
      </c>
      <c r="G1236" t="s">
        <v>6791</v>
      </c>
      <c r="H1236" t="s">
        <v>6791</v>
      </c>
      <c r="I1236" t="s">
        <v>74</v>
      </c>
    </row>
    <row r="1237" spans="1:9" x14ac:dyDescent="0.25">
      <c r="A1237" t="s">
        <v>7603</v>
      </c>
      <c r="B1237">
        <v>2019</v>
      </c>
      <c r="C1237" t="s">
        <v>420</v>
      </c>
      <c r="D1237" t="s">
        <v>6812</v>
      </c>
      <c r="E1237" t="s">
        <v>74</v>
      </c>
      <c r="F1237" t="s">
        <v>74</v>
      </c>
      <c r="G1237">
        <v>20</v>
      </c>
      <c r="H1237">
        <v>1E-3</v>
      </c>
      <c r="I1237" t="s">
        <v>74</v>
      </c>
    </row>
    <row r="1238" spans="1:9" x14ac:dyDescent="0.25">
      <c r="A1238" t="s">
        <v>7604</v>
      </c>
      <c r="B1238">
        <v>2020</v>
      </c>
      <c r="C1238" t="s">
        <v>420</v>
      </c>
      <c r="D1238" t="s">
        <v>6812</v>
      </c>
      <c r="E1238" t="s">
        <v>74</v>
      </c>
      <c r="F1238" t="s">
        <v>74</v>
      </c>
      <c r="G1238">
        <v>30</v>
      </c>
      <c r="H1238">
        <v>1E-3</v>
      </c>
      <c r="I1238">
        <v>0.5</v>
      </c>
    </row>
    <row r="1239" spans="1:9" x14ac:dyDescent="0.25">
      <c r="A1239" t="s">
        <v>7605</v>
      </c>
      <c r="B1239">
        <v>2021</v>
      </c>
      <c r="C1239" t="s">
        <v>420</v>
      </c>
      <c r="D1239" t="s">
        <v>6812</v>
      </c>
      <c r="E1239" t="s">
        <v>74</v>
      </c>
      <c r="F1239" t="s">
        <v>74</v>
      </c>
      <c r="G1239">
        <v>30</v>
      </c>
      <c r="H1239">
        <v>1E-3</v>
      </c>
      <c r="I1239">
        <v>0</v>
      </c>
    </row>
    <row r="1240" spans="1:9" x14ac:dyDescent="0.25">
      <c r="A1240" t="s">
        <v>7606</v>
      </c>
      <c r="B1240">
        <v>2022</v>
      </c>
      <c r="C1240" t="s">
        <v>420</v>
      </c>
      <c r="D1240" t="s">
        <v>6812</v>
      </c>
      <c r="E1240" t="s">
        <v>74</v>
      </c>
      <c r="F1240" t="s">
        <v>74</v>
      </c>
      <c r="G1240">
        <v>30</v>
      </c>
      <c r="H1240">
        <v>1E-3</v>
      </c>
      <c r="I1240">
        <v>0</v>
      </c>
    </row>
    <row r="1241" spans="1:9" x14ac:dyDescent="0.25">
      <c r="A1241" t="s">
        <v>7607</v>
      </c>
      <c r="B1241">
        <v>2023</v>
      </c>
      <c r="C1241" t="s">
        <v>420</v>
      </c>
      <c r="D1241" t="s">
        <v>6812</v>
      </c>
      <c r="E1241" t="s">
        <v>74</v>
      </c>
      <c r="F1241" t="s">
        <v>74</v>
      </c>
      <c r="G1241">
        <v>60</v>
      </c>
      <c r="H1241">
        <v>2E-3</v>
      </c>
      <c r="I1241">
        <v>1</v>
      </c>
    </row>
    <row r="1242" spans="1:9" x14ac:dyDescent="0.25">
      <c r="A1242" t="s">
        <v>6129</v>
      </c>
      <c r="B1242">
        <v>2015</v>
      </c>
      <c r="C1242" t="s">
        <v>420</v>
      </c>
      <c r="D1242" t="s">
        <v>102</v>
      </c>
      <c r="E1242">
        <v>4627</v>
      </c>
      <c r="F1242">
        <v>4538</v>
      </c>
      <c r="G1242" t="s">
        <v>6791</v>
      </c>
      <c r="H1242" t="s">
        <v>6791</v>
      </c>
      <c r="I1242" t="s">
        <v>74</v>
      </c>
    </row>
    <row r="1243" spans="1:9" x14ac:dyDescent="0.25">
      <c r="A1243" t="s">
        <v>6257</v>
      </c>
      <c r="B1243">
        <v>2016</v>
      </c>
      <c r="C1243" t="s">
        <v>420</v>
      </c>
      <c r="D1243" t="s">
        <v>102</v>
      </c>
      <c r="E1243">
        <v>4505</v>
      </c>
      <c r="F1243">
        <v>4455</v>
      </c>
      <c r="G1243">
        <v>25</v>
      </c>
      <c r="H1243">
        <v>4.0000000000000001E-3</v>
      </c>
      <c r="I1243" t="s">
        <v>74</v>
      </c>
    </row>
    <row r="1244" spans="1:9" x14ac:dyDescent="0.25">
      <c r="A1244" t="s">
        <v>6385</v>
      </c>
      <c r="B1244">
        <v>2017</v>
      </c>
      <c r="C1244" t="s">
        <v>420</v>
      </c>
      <c r="D1244" t="s">
        <v>102</v>
      </c>
      <c r="E1244">
        <v>4628</v>
      </c>
      <c r="F1244">
        <v>4548</v>
      </c>
      <c r="G1244" t="s">
        <v>6791</v>
      </c>
      <c r="H1244" t="s">
        <v>6791</v>
      </c>
      <c r="I1244" t="s">
        <v>74</v>
      </c>
    </row>
    <row r="1245" spans="1:9" x14ac:dyDescent="0.25">
      <c r="A1245" t="s">
        <v>423</v>
      </c>
      <c r="B1245">
        <v>2018</v>
      </c>
      <c r="C1245" t="s">
        <v>420</v>
      </c>
      <c r="D1245" t="s">
        <v>102</v>
      </c>
      <c r="E1245">
        <v>5410</v>
      </c>
      <c r="F1245">
        <v>5163</v>
      </c>
      <c r="G1245">
        <v>125</v>
      </c>
      <c r="H1245">
        <v>1.0999999999999999E-2</v>
      </c>
      <c r="I1245" t="s">
        <v>74</v>
      </c>
    </row>
    <row r="1246" spans="1:9" x14ac:dyDescent="0.25">
      <c r="A1246" t="s">
        <v>497</v>
      </c>
      <c r="B1246">
        <v>2019</v>
      </c>
      <c r="C1246" t="s">
        <v>420</v>
      </c>
      <c r="D1246" t="s">
        <v>102</v>
      </c>
      <c r="E1246">
        <v>5424</v>
      </c>
      <c r="F1246" t="s">
        <v>74</v>
      </c>
      <c r="G1246">
        <v>155</v>
      </c>
      <c r="H1246">
        <v>0.01</v>
      </c>
      <c r="I1246">
        <v>0.24</v>
      </c>
    </row>
    <row r="1247" spans="1:9" x14ac:dyDescent="0.25">
      <c r="A1247" t="s">
        <v>569</v>
      </c>
      <c r="B1247">
        <v>2020</v>
      </c>
      <c r="C1247" t="s">
        <v>420</v>
      </c>
      <c r="D1247" t="s">
        <v>102</v>
      </c>
      <c r="E1247">
        <v>5308</v>
      </c>
      <c r="F1247">
        <v>5195</v>
      </c>
      <c r="G1247">
        <v>305</v>
      </c>
      <c r="H1247">
        <v>1.2999999999999999E-2</v>
      </c>
      <c r="I1247">
        <v>0.967741935483871</v>
      </c>
    </row>
    <row r="1248" spans="1:9" x14ac:dyDescent="0.25">
      <c r="A1248" t="s">
        <v>641</v>
      </c>
      <c r="B1248">
        <v>2021</v>
      </c>
      <c r="C1248" t="s">
        <v>420</v>
      </c>
      <c r="D1248" t="s">
        <v>102</v>
      </c>
      <c r="E1248">
        <v>5468</v>
      </c>
      <c r="F1248">
        <v>5332</v>
      </c>
      <c r="G1248">
        <v>480</v>
      </c>
      <c r="H1248">
        <v>1.6E-2</v>
      </c>
      <c r="I1248">
        <v>0.57377049180327866</v>
      </c>
    </row>
    <row r="1249" spans="1:9" x14ac:dyDescent="0.25">
      <c r="A1249" t="s">
        <v>713</v>
      </c>
      <c r="B1249">
        <v>2022</v>
      </c>
      <c r="C1249" t="s">
        <v>420</v>
      </c>
      <c r="D1249" t="s">
        <v>102</v>
      </c>
      <c r="E1249">
        <v>5664</v>
      </c>
      <c r="F1249">
        <v>5520</v>
      </c>
      <c r="G1249">
        <v>615</v>
      </c>
      <c r="H1249">
        <v>1.7999999999999999E-2</v>
      </c>
      <c r="I1249">
        <v>0.28125</v>
      </c>
    </row>
    <row r="1250" spans="1:9" x14ac:dyDescent="0.25">
      <c r="A1250" t="s">
        <v>785</v>
      </c>
      <c r="B1250">
        <v>2023</v>
      </c>
      <c r="C1250" t="s">
        <v>420</v>
      </c>
      <c r="D1250" t="s">
        <v>102</v>
      </c>
      <c r="E1250">
        <v>5813</v>
      </c>
      <c r="F1250">
        <v>5680</v>
      </c>
      <c r="G1250">
        <v>700</v>
      </c>
      <c r="H1250">
        <v>0.02</v>
      </c>
      <c r="I1250">
        <v>0.13821138211382111</v>
      </c>
    </row>
    <row r="1251" spans="1:9" x14ac:dyDescent="0.25">
      <c r="A1251" t="s">
        <v>7608</v>
      </c>
      <c r="B1251">
        <v>2015</v>
      </c>
      <c r="C1251" t="s">
        <v>420</v>
      </c>
      <c r="D1251" t="s">
        <v>216</v>
      </c>
      <c r="E1251">
        <v>70042</v>
      </c>
      <c r="F1251">
        <v>68435</v>
      </c>
      <c r="G1251">
        <v>1710</v>
      </c>
      <c r="H1251">
        <v>0.33100000000000002</v>
      </c>
      <c r="I1251" t="s">
        <v>74</v>
      </c>
    </row>
    <row r="1252" spans="1:9" x14ac:dyDescent="0.25">
      <c r="A1252" t="s">
        <v>7609</v>
      </c>
      <c r="B1252">
        <v>2016</v>
      </c>
      <c r="C1252" t="s">
        <v>420</v>
      </c>
      <c r="D1252" t="s">
        <v>216</v>
      </c>
      <c r="E1252">
        <v>70600</v>
      </c>
      <c r="F1252">
        <v>68164</v>
      </c>
      <c r="G1252" t="s">
        <v>74</v>
      </c>
      <c r="H1252" t="s">
        <v>74</v>
      </c>
      <c r="I1252" t="s">
        <v>74</v>
      </c>
    </row>
    <row r="1253" spans="1:9" x14ac:dyDescent="0.25">
      <c r="A1253" t="s">
        <v>7610</v>
      </c>
      <c r="B1253">
        <v>2017</v>
      </c>
      <c r="C1253" t="s">
        <v>420</v>
      </c>
      <c r="D1253" t="s">
        <v>216</v>
      </c>
      <c r="E1253">
        <v>70629</v>
      </c>
      <c r="F1253">
        <v>68498</v>
      </c>
      <c r="G1253" t="s">
        <v>74</v>
      </c>
      <c r="H1253" t="s">
        <v>74</v>
      </c>
      <c r="I1253" t="s">
        <v>74</v>
      </c>
    </row>
    <row r="1254" spans="1:9" x14ac:dyDescent="0.25">
      <c r="A1254" t="s">
        <v>7611</v>
      </c>
      <c r="B1254">
        <v>2018</v>
      </c>
      <c r="C1254" t="s">
        <v>420</v>
      </c>
      <c r="D1254" t="s">
        <v>216</v>
      </c>
      <c r="E1254">
        <v>71479</v>
      </c>
      <c r="F1254">
        <v>69526</v>
      </c>
      <c r="G1254" t="s">
        <v>74</v>
      </c>
      <c r="H1254" t="s">
        <v>74</v>
      </c>
      <c r="I1254" t="s">
        <v>74</v>
      </c>
    </row>
    <row r="1255" spans="1:9" x14ac:dyDescent="0.25">
      <c r="A1255" t="s">
        <v>7612</v>
      </c>
      <c r="B1255">
        <v>2019</v>
      </c>
      <c r="C1255" t="s">
        <v>420</v>
      </c>
      <c r="D1255" t="s">
        <v>216</v>
      </c>
      <c r="E1255">
        <v>72695</v>
      </c>
      <c r="F1255">
        <v>70217</v>
      </c>
      <c r="G1255">
        <v>3915</v>
      </c>
      <c r="H1255">
        <v>0.25700000000000001</v>
      </c>
      <c r="I1255" t="s">
        <v>74</v>
      </c>
    </row>
    <row r="1256" spans="1:9" x14ac:dyDescent="0.25">
      <c r="A1256" t="s">
        <v>7613</v>
      </c>
      <c r="B1256">
        <v>2020</v>
      </c>
      <c r="C1256" t="s">
        <v>420</v>
      </c>
      <c r="D1256" t="s">
        <v>216</v>
      </c>
      <c r="E1256">
        <v>73337</v>
      </c>
      <c r="F1256">
        <v>70539</v>
      </c>
      <c r="G1256">
        <v>7530</v>
      </c>
      <c r="H1256">
        <v>0.314</v>
      </c>
      <c r="I1256">
        <v>0.92337164750957856</v>
      </c>
    </row>
    <row r="1257" spans="1:9" x14ac:dyDescent="0.25">
      <c r="A1257" t="s">
        <v>7614</v>
      </c>
      <c r="B1257">
        <v>2021</v>
      </c>
      <c r="C1257" t="s">
        <v>420</v>
      </c>
      <c r="D1257" t="s">
        <v>216</v>
      </c>
      <c r="E1257">
        <v>76712</v>
      </c>
      <c r="F1257">
        <v>73062</v>
      </c>
      <c r="G1257">
        <v>7290</v>
      </c>
      <c r="H1257">
        <v>0.245</v>
      </c>
      <c r="I1257">
        <v>-3.1872509960159327E-2</v>
      </c>
    </row>
    <row r="1258" spans="1:9" x14ac:dyDescent="0.25">
      <c r="A1258" t="s">
        <v>7615</v>
      </c>
      <c r="B1258">
        <v>2022</v>
      </c>
      <c r="C1258" t="s">
        <v>420</v>
      </c>
      <c r="D1258" t="s">
        <v>216</v>
      </c>
      <c r="E1258">
        <v>77261</v>
      </c>
      <c r="F1258">
        <v>73818</v>
      </c>
      <c r="G1258">
        <v>8790</v>
      </c>
      <c r="H1258">
        <v>0.25900000000000001</v>
      </c>
      <c r="I1258">
        <v>0.20576131687242791</v>
      </c>
    </row>
    <row r="1259" spans="1:9" x14ac:dyDescent="0.25">
      <c r="A1259" t="s">
        <v>7616</v>
      </c>
      <c r="B1259">
        <v>2023</v>
      </c>
      <c r="C1259" t="s">
        <v>420</v>
      </c>
      <c r="D1259" t="s">
        <v>216</v>
      </c>
      <c r="E1259">
        <v>78255</v>
      </c>
      <c r="F1259">
        <v>75735</v>
      </c>
      <c r="G1259">
        <v>10315</v>
      </c>
      <c r="H1259">
        <v>0.29399999999999998</v>
      </c>
      <c r="I1259">
        <v>0.17349260523321949</v>
      </c>
    </row>
    <row r="1260" spans="1:9" x14ac:dyDescent="0.25">
      <c r="A1260" t="s">
        <v>7617</v>
      </c>
      <c r="B1260">
        <v>2015</v>
      </c>
      <c r="C1260" t="s">
        <v>420</v>
      </c>
      <c r="D1260" t="s">
        <v>6831</v>
      </c>
      <c r="E1260" t="s">
        <v>74</v>
      </c>
      <c r="F1260" t="s">
        <v>74</v>
      </c>
      <c r="G1260">
        <v>1610</v>
      </c>
      <c r="H1260">
        <v>0.312</v>
      </c>
      <c r="I1260" t="s">
        <v>74</v>
      </c>
    </row>
    <row r="1261" spans="1:9" x14ac:dyDescent="0.25">
      <c r="A1261" t="s">
        <v>7618</v>
      </c>
      <c r="B1261">
        <v>2016</v>
      </c>
      <c r="C1261" t="s">
        <v>420</v>
      </c>
      <c r="D1261" t="s">
        <v>6831</v>
      </c>
      <c r="E1261" t="s">
        <v>74</v>
      </c>
      <c r="F1261" t="s">
        <v>74</v>
      </c>
      <c r="G1261">
        <v>1080</v>
      </c>
      <c r="H1261">
        <v>0.18</v>
      </c>
      <c r="I1261">
        <v>-0.32919254658385089</v>
      </c>
    </row>
    <row r="1262" spans="1:9" x14ac:dyDescent="0.25">
      <c r="A1262" t="s">
        <v>7619</v>
      </c>
      <c r="B1262">
        <v>2017</v>
      </c>
      <c r="C1262" t="s">
        <v>420</v>
      </c>
      <c r="D1262" t="s">
        <v>6831</v>
      </c>
      <c r="E1262" t="s">
        <v>74</v>
      </c>
      <c r="F1262" t="s">
        <v>74</v>
      </c>
      <c r="G1262">
        <v>1485</v>
      </c>
      <c r="H1262">
        <v>0.19600000000000001</v>
      </c>
      <c r="I1262">
        <v>0.375</v>
      </c>
    </row>
    <row r="1263" spans="1:9" x14ac:dyDescent="0.25">
      <c r="A1263" t="s">
        <v>7620</v>
      </c>
      <c r="B1263">
        <v>2018</v>
      </c>
      <c r="C1263" t="s">
        <v>420</v>
      </c>
      <c r="D1263" t="s">
        <v>6831</v>
      </c>
      <c r="E1263" t="s">
        <v>74</v>
      </c>
      <c r="F1263" t="s">
        <v>74</v>
      </c>
      <c r="G1263">
        <v>2865</v>
      </c>
      <c r="H1263">
        <v>0.247</v>
      </c>
      <c r="I1263">
        <v>0.92929292929292928</v>
      </c>
    </row>
    <row r="1264" spans="1:9" x14ac:dyDescent="0.25">
      <c r="A1264" t="s">
        <v>7621</v>
      </c>
      <c r="B1264">
        <v>2019</v>
      </c>
      <c r="C1264" t="s">
        <v>420</v>
      </c>
      <c r="D1264" t="s">
        <v>6831</v>
      </c>
      <c r="E1264" t="s">
        <v>74</v>
      </c>
      <c r="F1264" t="s">
        <v>74</v>
      </c>
      <c r="G1264">
        <v>3710</v>
      </c>
      <c r="H1264">
        <v>0.24399999999999999</v>
      </c>
      <c r="I1264">
        <v>0.29493891797556732</v>
      </c>
    </row>
    <row r="1265" spans="1:9" x14ac:dyDescent="0.25">
      <c r="A1265" t="s">
        <v>7622</v>
      </c>
      <c r="B1265">
        <v>2020</v>
      </c>
      <c r="C1265" t="s">
        <v>420</v>
      </c>
      <c r="D1265" t="s">
        <v>6831</v>
      </c>
      <c r="E1265" t="s">
        <v>74</v>
      </c>
      <c r="F1265" t="s">
        <v>74</v>
      </c>
      <c r="G1265">
        <v>7265</v>
      </c>
      <c r="H1265">
        <v>0.30299999999999999</v>
      </c>
      <c r="I1265">
        <v>0.9582210242587601</v>
      </c>
    </row>
    <row r="1266" spans="1:9" x14ac:dyDescent="0.25">
      <c r="A1266" t="s">
        <v>7623</v>
      </c>
      <c r="B1266">
        <v>2021</v>
      </c>
      <c r="C1266" t="s">
        <v>420</v>
      </c>
      <c r="D1266" t="s">
        <v>6831</v>
      </c>
      <c r="E1266" t="s">
        <v>74</v>
      </c>
      <c r="F1266" t="s">
        <v>74</v>
      </c>
      <c r="G1266">
        <v>6945</v>
      </c>
      <c r="H1266">
        <v>0.23400000000000001</v>
      </c>
      <c r="I1266">
        <v>-4.4046799724707493E-2</v>
      </c>
    </row>
    <row r="1267" spans="1:9" x14ac:dyDescent="0.25">
      <c r="A1267" t="s">
        <v>7624</v>
      </c>
      <c r="B1267">
        <v>2022</v>
      </c>
      <c r="C1267" t="s">
        <v>420</v>
      </c>
      <c r="D1267" t="s">
        <v>6831</v>
      </c>
      <c r="E1267" t="s">
        <v>74</v>
      </c>
      <c r="F1267" t="s">
        <v>74</v>
      </c>
      <c r="G1267">
        <v>8225</v>
      </c>
      <c r="H1267">
        <v>0.24199999999999999</v>
      </c>
      <c r="I1267">
        <v>0.18430525557955371</v>
      </c>
    </row>
    <row r="1268" spans="1:9" x14ac:dyDescent="0.25">
      <c r="A1268" t="s">
        <v>7625</v>
      </c>
      <c r="B1268">
        <v>2023</v>
      </c>
      <c r="C1268" t="s">
        <v>420</v>
      </c>
      <c r="D1268" t="s">
        <v>6831</v>
      </c>
      <c r="E1268" t="s">
        <v>74</v>
      </c>
      <c r="F1268" t="s">
        <v>74</v>
      </c>
      <c r="G1268">
        <v>9830</v>
      </c>
      <c r="H1268">
        <v>0.28000000000000003</v>
      </c>
      <c r="I1268">
        <v>0.19513677811550159</v>
      </c>
    </row>
    <row r="1269" spans="1:9" x14ac:dyDescent="0.25">
      <c r="A1269" t="s">
        <v>7626</v>
      </c>
      <c r="B1269">
        <v>2015</v>
      </c>
      <c r="C1269" t="s">
        <v>426</v>
      </c>
      <c r="D1269" t="s">
        <v>318</v>
      </c>
      <c r="E1269" t="s">
        <v>74</v>
      </c>
      <c r="F1269" t="s">
        <v>74</v>
      </c>
      <c r="G1269">
        <v>990</v>
      </c>
      <c r="H1269" t="s">
        <v>74</v>
      </c>
      <c r="I1269" t="s">
        <v>74</v>
      </c>
    </row>
    <row r="1270" spans="1:9" x14ac:dyDescent="0.25">
      <c r="A1270" t="s">
        <v>7627</v>
      </c>
      <c r="B1270">
        <v>2016</v>
      </c>
      <c r="C1270" t="s">
        <v>426</v>
      </c>
      <c r="D1270" t="s">
        <v>318</v>
      </c>
      <c r="E1270" t="s">
        <v>74</v>
      </c>
      <c r="F1270" t="s">
        <v>74</v>
      </c>
      <c r="G1270">
        <v>705</v>
      </c>
      <c r="H1270" t="s">
        <v>74</v>
      </c>
      <c r="I1270">
        <v>-0.28787878787878779</v>
      </c>
    </row>
    <row r="1271" spans="1:9" x14ac:dyDescent="0.25">
      <c r="A1271" t="s">
        <v>7628</v>
      </c>
      <c r="B1271">
        <v>2017</v>
      </c>
      <c r="C1271" t="s">
        <v>426</v>
      </c>
      <c r="D1271" t="s">
        <v>318</v>
      </c>
      <c r="E1271" t="s">
        <v>74</v>
      </c>
      <c r="F1271" t="s">
        <v>74</v>
      </c>
      <c r="G1271" t="s">
        <v>74</v>
      </c>
      <c r="H1271" t="s">
        <v>74</v>
      </c>
      <c r="I1271" t="s">
        <v>74</v>
      </c>
    </row>
    <row r="1272" spans="1:9" x14ac:dyDescent="0.25">
      <c r="A1272" t="s">
        <v>7629</v>
      </c>
      <c r="B1272">
        <v>2018</v>
      </c>
      <c r="C1272" t="s">
        <v>426</v>
      </c>
      <c r="D1272" t="s">
        <v>318</v>
      </c>
      <c r="E1272" t="s">
        <v>74</v>
      </c>
      <c r="F1272" t="s">
        <v>74</v>
      </c>
      <c r="G1272" t="s">
        <v>74</v>
      </c>
      <c r="H1272" t="s">
        <v>74</v>
      </c>
      <c r="I1272" t="s">
        <v>74</v>
      </c>
    </row>
    <row r="1273" spans="1:9" x14ac:dyDescent="0.25">
      <c r="A1273" t="s">
        <v>7630</v>
      </c>
      <c r="B1273">
        <v>2019</v>
      </c>
      <c r="C1273" t="s">
        <v>426</v>
      </c>
      <c r="D1273" t="s">
        <v>318</v>
      </c>
      <c r="E1273" t="s">
        <v>74</v>
      </c>
      <c r="F1273" t="s">
        <v>74</v>
      </c>
      <c r="G1273" t="s">
        <v>74</v>
      </c>
      <c r="H1273" t="s">
        <v>74</v>
      </c>
      <c r="I1273" t="s">
        <v>74</v>
      </c>
    </row>
    <row r="1274" spans="1:9" x14ac:dyDescent="0.25">
      <c r="A1274" t="s">
        <v>7631</v>
      </c>
      <c r="B1274">
        <v>2020</v>
      </c>
      <c r="C1274" t="s">
        <v>426</v>
      </c>
      <c r="D1274" t="s">
        <v>318</v>
      </c>
      <c r="E1274" t="s">
        <v>74</v>
      </c>
      <c r="F1274" t="s">
        <v>74</v>
      </c>
      <c r="G1274" t="s">
        <v>74</v>
      </c>
      <c r="H1274" t="s">
        <v>74</v>
      </c>
      <c r="I1274" t="s">
        <v>74</v>
      </c>
    </row>
    <row r="1275" spans="1:9" x14ac:dyDescent="0.25">
      <c r="A1275" t="s">
        <v>7632</v>
      </c>
      <c r="B1275">
        <v>2021</v>
      </c>
      <c r="C1275" t="s">
        <v>426</v>
      </c>
      <c r="D1275" t="s">
        <v>318</v>
      </c>
      <c r="E1275" t="s">
        <v>74</v>
      </c>
      <c r="F1275" t="s">
        <v>74</v>
      </c>
      <c r="G1275" t="s">
        <v>74</v>
      </c>
      <c r="H1275" t="s">
        <v>74</v>
      </c>
      <c r="I1275" t="s">
        <v>74</v>
      </c>
    </row>
    <row r="1276" spans="1:9" x14ac:dyDescent="0.25">
      <c r="A1276" t="s">
        <v>7633</v>
      </c>
      <c r="B1276">
        <v>2022</v>
      </c>
      <c r="C1276" t="s">
        <v>426</v>
      </c>
      <c r="D1276" t="s">
        <v>318</v>
      </c>
      <c r="E1276" t="s">
        <v>74</v>
      </c>
      <c r="F1276" t="s">
        <v>74</v>
      </c>
      <c r="G1276" t="s">
        <v>74</v>
      </c>
      <c r="H1276" t="s">
        <v>74</v>
      </c>
      <c r="I1276" t="s">
        <v>74</v>
      </c>
    </row>
    <row r="1277" spans="1:9" x14ac:dyDescent="0.25">
      <c r="A1277" t="s">
        <v>7634</v>
      </c>
      <c r="B1277">
        <v>2023</v>
      </c>
      <c r="C1277" t="s">
        <v>426</v>
      </c>
      <c r="D1277" t="s">
        <v>318</v>
      </c>
      <c r="E1277" t="s">
        <v>74</v>
      </c>
      <c r="F1277" t="s">
        <v>74</v>
      </c>
      <c r="G1277" t="s">
        <v>74</v>
      </c>
      <c r="H1277" t="s">
        <v>74</v>
      </c>
      <c r="I1277" t="s">
        <v>74</v>
      </c>
    </row>
    <row r="1278" spans="1:9" x14ac:dyDescent="0.25">
      <c r="A1278" t="s">
        <v>6077</v>
      </c>
      <c r="B1278">
        <v>2015</v>
      </c>
      <c r="C1278" t="s">
        <v>426</v>
      </c>
      <c r="D1278" t="s">
        <v>354</v>
      </c>
      <c r="E1278">
        <v>3503</v>
      </c>
      <c r="F1278">
        <v>3230</v>
      </c>
      <c r="G1278" t="s">
        <v>74</v>
      </c>
      <c r="H1278" t="s">
        <v>74</v>
      </c>
      <c r="I1278" t="s">
        <v>74</v>
      </c>
    </row>
    <row r="1279" spans="1:9" x14ac:dyDescent="0.25">
      <c r="A1279" t="s">
        <v>6205</v>
      </c>
      <c r="B1279">
        <v>2016</v>
      </c>
      <c r="C1279" t="s">
        <v>426</v>
      </c>
      <c r="D1279" t="s">
        <v>354</v>
      </c>
      <c r="E1279">
        <v>3526</v>
      </c>
      <c r="F1279">
        <v>3389</v>
      </c>
      <c r="G1279">
        <v>25</v>
      </c>
      <c r="H1279">
        <v>3.5999999999999997E-2</v>
      </c>
      <c r="I1279" t="s">
        <v>74</v>
      </c>
    </row>
    <row r="1280" spans="1:9" x14ac:dyDescent="0.25">
      <c r="A1280" t="s">
        <v>6333</v>
      </c>
      <c r="B1280">
        <v>2017</v>
      </c>
      <c r="C1280" t="s">
        <v>426</v>
      </c>
      <c r="D1280" t="s">
        <v>354</v>
      </c>
      <c r="E1280">
        <v>3630</v>
      </c>
      <c r="F1280">
        <v>3392</v>
      </c>
      <c r="G1280">
        <v>20</v>
      </c>
      <c r="H1280" t="s">
        <v>74</v>
      </c>
      <c r="I1280">
        <v>-0.2</v>
      </c>
    </row>
    <row r="1281" spans="1:9" x14ac:dyDescent="0.25">
      <c r="A1281" t="s">
        <v>425</v>
      </c>
      <c r="B1281">
        <v>2018</v>
      </c>
      <c r="C1281" t="s">
        <v>426</v>
      </c>
      <c r="D1281" t="s">
        <v>354</v>
      </c>
      <c r="E1281">
        <v>3649</v>
      </c>
      <c r="F1281">
        <v>3406</v>
      </c>
      <c r="G1281">
        <v>40</v>
      </c>
      <c r="H1281" t="s">
        <v>74</v>
      </c>
      <c r="I1281">
        <v>1</v>
      </c>
    </row>
    <row r="1282" spans="1:9" x14ac:dyDescent="0.25">
      <c r="A1282" t="s">
        <v>499</v>
      </c>
      <c r="B1282">
        <v>2019</v>
      </c>
      <c r="C1282" t="s">
        <v>426</v>
      </c>
      <c r="D1282" t="s">
        <v>354</v>
      </c>
      <c r="E1282">
        <v>3700</v>
      </c>
      <c r="F1282">
        <v>3038</v>
      </c>
      <c r="G1282">
        <v>35</v>
      </c>
      <c r="H1282" t="s">
        <v>74</v>
      </c>
      <c r="I1282">
        <v>-0.125</v>
      </c>
    </row>
    <row r="1283" spans="1:9" x14ac:dyDescent="0.25">
      <c r="A1283" t="s">
        <v>571</v>
      </c>
      <c r="B1283">
        <v>2020</v>
      </c>
      <c r="C1283" t="s">
        <v>426</v>
      </c>
      <c r="D1283" t="s">
        <v>354</v>
      </c>
      <c r="E1283">
        <v>3770</v>
      </c>
      <c r="F1283">
        <v>3633</v>
      </c>
      <c r="G1283">
        <v>100</v>
      </c>
      <c r="H1283" t="s">
        <v>74</v>
      </c>
      <c r="I1283">
        <v>1.857142857142857</v>
      </c>
    </row>
    <row r="1284" spans="1:9" x14ac:dyDescent="0.25">
      <c r="A1284" t="s">
        <v>643</v>
      </c>
      <c r="B1284">
        <v>2021</v>
      </c>
      <c r="C1284" t="s">
        <v>426</v>
      </c>
      <c r="D1284" t="s">
        <v>354</v>
      </c>
      <c r="E1284">
        <v>3683</v>
      </c>
      <c r="F1284">
        <v>3525</v>
      </c>
      <c r="G1284">
        <v>100</v>
      </c>
      <c r="H1284" t="s">
        <v>74</v>
      </c>
      <c r="I1284">
        <v>0</v>
      </c>
    </row>
    <row r="1285" spans="1:9" x14ac:dyDescent="0.25">
      <c r="A1285" t="s">
        <v>715</v>
      </c>
      <c r="B1285">
        <v>2022</v>
      </c>
      <c r="C1285" t="s">
        <v>426</v>
      </c>
      <c r="D1285" t="s">
        <v>354</v>
      </c>
      <c r="E1285">
        <v>3737</v>
      </c>
      <c r="F1285">
        <v>3541</v>
      </c>
      <c r="G1285" t="s">
        <v>6791</v>
      </c>
      <c r="H1285" t="s">
        <v>6791</v>
      </c>
      <c r="I1285" t="s">
        <v>74</v>
      </c>
    </row>
    <row r="1286" spans="1:9" x14ac:dyDescent="0.25">
      <c r="A1286" t="s">
        <v>787</v>
      </c>
      <c r="B1286">
        <v>2023</v>
      </c>
      <c r="C1286" t="s">
        <v>426</v>
      </c>
      <c r="D1286" t="s">
        <v>354</v>
      </c>
      <c r="E1286">
        <v>3920</v>
      </c>
      <c r="F1286">
        <v>3657</v>
      </c>
      <c r="G1286" t="s">
        <v>74</v>
      </c>
      <c r="H1286" t="s">
        <v>74</v>
      </c>
      <c r="I1286" t="s">
        <v>74</v>
      </c>
    </row>
    <row r="1287" spans="1:9" x14ac:dyDescent="0.25">
      <c r="A1287" t="s">
        <v>7635</v>
      </c>
      <c r="B1287">
        <v>2015</v>
      </c>
      <c r="C1287" t="s">
        <v>426</v>
      </c>
      <c r="D1287" t="s">
        <v>325</v>
      </c>
      <c r="E1287" t="s">
        <v>74</v>
      </c>
      <c r="F1287" t="s">
        <v>74</v>
      </c>
      <c r="G1287">
        <v>195</v>
      </c>
      <c r="H1287">
        <v>0.19800000000000001</v>
      </c>
      <c r="I1287" t="s">
        <v>74</v>
      </c>
    </row>
    <row r="1288" spans="1:9" x14ac:dyDescent="0.25">
      <c r="A1288" t="s">
        <v>7636</v>
      </c>
      <c r="B1288">
        <v>2016</v>
      </c>
      <c r="C1288" t="s">
        <v>426</v>
      </c>
      <c r="D1288" t="s">
        <v>325</v>
      </c>
      <c r="E1288" t="s">
        <v>74</v>
      </c>
      <c r="F1288" t="s">
        <v>74</v>
      </c>
      <c r="G1288">
        <v>165</v>
      </c>
      <c r="H1288">
        <v>0.23100000000000001</v>
      </c>
      <c r="I1288">
        <v>-0.15384615384615391</v>
      </c>
    </row>
    <row r="1289" spans="1:9" x14ac:dyDescent="0.25">
      <c r="A1289" t="s">
        <v>7637</v>
      </c>
      <c r="B1289">
        <v>2017</v>
      </c>
      <c r="C1289" t="s">
        <v>426</v>
      </c>
      <c r="D1289" t="s">
        <v>325</v>
      </c>
      <c r="E1289" t="s">
        <v>74</v>
      </c>
      <c r="F1289" t="s">
        <v>74</v>
      </c>
      <c r="G1289" t="s">
        <v>74</v>
      </c>
      <c r="H1289" t="s">
        <v>74</v>
      </c>
      <c r="I1289" t="s">
        <v>74</v>
      </c>
    </row>
    <row r="1290" spans="1:9" x14ac:dyDescent="0.25">
      <c r="A1290" t="s">
        <v>7638</v>
      </c>
      <c r="B1290">
        <v>2018</v>
      </c>
      <c r="C1290" t="s">
        <v>426</v>
      </c>
      <c r="D1290" t="s">
        <v>325</v>
      </c>
      <c r="E1290" t="s">
        <v>74</v>
      </c>
      <c r="F1290" t="s">
        <v>74</v>
      </c>
      <c r="G1290" t="s">
        <v>74</v>
      </c>
      <c r="H1290" t="s">
        <v>74</v>
      </c>
      <c r="I1290" t="s">
        <v>74</v>
      </c>
    </row>
    <row r="1291" spans="1:9" x14ac:dyDescent="0.25">
      <c r="A1291" t="s">
        <v>7639</v>
      </c>
      <c r="B1291">
        <v>2019</v>
      </c>
      <c r="C1291" t="s">
        <v>426</v>
      </c>
      <c r="D1291" t="s">
        <v>325</v>
      </c>
      <c r="E1291" t="s">
        <v>74</v>
      </c>
      <c r="F1291" t="s">
        <v>74</v>
      </c>
      <c r="G1291" t="s">
        <v>74</v>
      </c>
      <c r="H1291" t="s">
        <v>74</v>
      </c>
      <c r="I1291" t="s">
        <v>74</v>
      </c>
    </row>
    <row r="1292" spans="1:9" x14ac:dyDescent="0.25">
      <c r="A1292" t="s">
        <v>7640</v>
      </c>
      <c r="B1292">
        <v>2020</v>
      </c>
      <c r="C1292" t="s">
        <v>426</v>
      </c>
      <c r="D1292" t="s">
        <v>325</v>
      </c>
      <c r="E1292" t="s">
        <v>74</v>
      </c>
      <c r="F1292" t="s">
        <v>74</v>
      </c>
      <c r="G1292" t="s">
        <v>74</v>
      </c>
      <c r="H1292" t="s">
        <v>74</v>
      </c>
      <c r="I1292" t="s">
        <v>74</v>
      </c>
    </row>
    <row r="1293" spans="1:9" x14ac:dyDescent="0.25">
      <c r="A1293" t="s">
        <v>7641</v>
      </c>
      <c r="B1293">
        <v>2021</v>
      </c>
      <c r="C1293" t="s">
        <v>426</v>
      </c>
      <c r="D1293" t="s">
        <v>325</v>
      </c>
      <c r="E1293" t="s">
        <v>74</v>
      </c>
      <c r="F1293" t="s">
        <v>74</v>
      </c>
      <c r="G1293" t="s">
        <v>74</v>
      </c>
      <c r="H1293" t="s">
        <v>74</v>
      </c>
      <c r="I1293" t="s">
        <v>74</v>
      </c>
    </row>
    <row r="1294" spans="1:9" x14ac:dyDescent="0.25">
      <c r="A1294" t="s">
        <v>7642</v>
      </c>
      <c r="B1294">
        <v>2022</v>
      </c>
      <c r="C1294" t="s">
        <v>426</v>
      </c>
      <c r="D1294" t="s">
        <v>325</v>
      </c>
      <c r="E1294" t="s">
        <v>74</v>
      </c>
      <c r="F1294" t="s">
        <v>74</v>
      </c>
      <c r="G1294" t="s">
        <v>74</v>
      </c>
      <c r="H1294" t="s">
        <v>74</v>
      </c>
      <c r="I1294" t="s">
        <v>74</v>
      </c>
    </row>
    <row r="1295" spans="1:9" x14ac:dyDescent="0.25">
      <c r="A1295" t="s">
        <v>7643</v>
      </c>
      <c r="B1295">
        <v>2023</v>
      </c>
      <c r="C1295" t="s">
        <v>426</v>
      </c>
      <c r="D1295" t="s">
        <v>325</v>
      </c>
      <c r="E1295" t="s">
        <v>74</v>
      </c>
      <c r="F1295" t="s">
        <v>74</v>
      </c>
      <c r="G1295" t="s">
        <v>74</v>
      </c>
      <c r="H1295" t="s">
        <v>74</v>
      </c>
      <c r="I1295" t="s">
        <v>74</v>
      </c>
    </row>
    <row r="1296" spans="1:9" x14ac:dyDescent="0.25">
      <c r="A1296" t="s">
        <v>7644</v>
      </c>
      <c r="B1296">
        <v>2015</v>
      </c>
      <c r="C1296" t="s">
        <v>426</v>
      </c>
      <c r="D1296" t="s">
        <v>6782</v>
      </c>
      <c r="E1296" t="s">
        <v>74</v>
      </c>
      <c r="F1296" t="s">
        <v>74</v>
      </c>
      <c r="G1296">
        <v>170</v>
      </c>
      <c r="H1296">
        <v>0.17</v>
      </c>
      <c r="I1296" t="s">
        <v>74</v>
      </c>
    </row>
    <row r="1297" spans="1:9" x14ac:dyDescent="0.25">
      <c r="A1297" t="s">
        <v>7645</v>
      </c>
      <c r="B1297">
        <v>2016</v>
      </c>
      <c r="C1297" t="s">
        <v>426</v>
      </c>
      <c r="D1297" t="s">
        <v>6782</v>
      </c>
      <c r="E1297" t="s">
        <v>74</v>
      </c>
      <c r="F1297" t="s">
        <v>74</v>
      </c>
      <c r="G1297">
        <v>120</v>
      </c>
      <c r="H1297">
        <v>0.16800000000000001</v>
      </c>
      <c r="I1297">
        <v>-0.29411764705882348</v>
      </c>
    </row>
    <row r="1298" spans="1:9" x14ac:dyDescent="0.25">
      <c r="A1298" t="s">
        <v>7646</v>
      </c>
      <c r="B1298">
        <v>2017</v>
      </c>
      <c r="C1298" t="s">
        <v>426</v>
      </c>
      <c r="D1298" t="s">
        <v>6782</v>
      </c>
      <c r="E1298" t="s">
        <v>74</v>
      </c>
      <c r="F1298" t="s">
        <v>74</v>
      </c>
      <c r="G1298">
        <v>90</v>
      </c>
      <c r="H1298" t="s">
        <v>74</v>
      </c>
      <c r="I1298">
        <v>-0.25</v>
      </c>
    </row>
    <row r="1299" spans="1:9" x14ac:dyDescent="0.25">
      <c r="A1299" t="s">
        <v>7647</v>
      </c>
      <c r="B1299">
        <v>2018</v>
      </c>
      <c r="C1299" t="s">
        <v>426</v>
      </c>
      <c r="D1299" t="s">
        <v>6782</v>
      </c>
      <c r="E1299" t="s">
        <v>74</v>
      </c>
      <c r="F1299" t="s">
        <v>74</v>
      </c>
      <c r="G1299">
        <v>140</v>
      </c>
      <c r="H1299" t="s">
        <v>74</v>
      </c>
      <c r="I1299">
        <v>0.55555555555555558</v>
      </c>
    </row>
    <row r="1300" spans="1:9" x14ac:dyDescent="0.25">
      <c r="A1300" t="s">
        <v>7648</v>
      </c>
      <c r="B1300">
        <v>2019</v>
      </c>
      <c r="C1300" t="s">
        <v>426</v>
      </c>
      <c r="D1300" t="s">
        <v>6782</v>
      </c>
      <c r="E1300" t="s">
        <v>74</v>
      </c>
      <c r="F1300" t="s">
        <v>74</v>
      </c>
      <c r="G1300">
        <v>170</v>
      </c>
      <c r="H1300" t="s">
        <v>74</v>
      </c>
      <c r="I1300">
        <v>0.21428571428571419</v>
      </c>
    </row>
    <row r="1301" spans="1:9" x14ac:dyDescent="0.25">
      <c r="A1301" t="s">
        <v>7649</v>
      </c>
      <c r="B1301">
        <v>2020</v>
      </c>
      <c r="C1301" t="s">
        <v>426</v>
      </c>
      <c r="D1301" t="s">
        <v>6782</v>
      </c>
      <c r="E1301" t="s">
        <v>74</v>
      </c>
      <c r="F1301" t="s">
        <v>74</v>
      </c>
      <c r="G1301">
        <v>275</v>
      </c>
      <c r="H1301" t="s">
        <v>74</v>
      </c>
      <c r="I1301">
        <v>0.61764705882352944</v>
      </c>
    </row>
    <row r="1302" spans="1:9" x14ac:dyDescent="0.25">
      <c r="A1302" t="s">
        <v>7650</v>
      </c>
      <c r="B1302">
        <v>2021</v>
      </c>
      <c r="C1302" t="s">
        <v>426</v>
      </c>
      <c r="D1302" t="s">
        <v>6782</v>
      </c>
      <c r="E1302" t="s">
        <v>74</v>
      </c>
      <c r="F1302" t="s">
        <v>74</v>
      </c>
      <c r="G1302">
        <v>295</v>
      </c>
      <c r="H1302" t="s">
        <v>74</v>
      </c>
      <c r="I1302">
        <v>7.2727272727272751E-2</v>
      </c>
    </row>
    <row r="1303" spans="1:9" x14ac:dyDescent="0.25">
      <c r="A1303" t="s">
        <v>7651</v>
      </c>
      <c r="B1303">
        <v>2022</v>
      </c>
      <c r="C1303" t="s">
        <v>426</v>
      </c>
      <c r="D1303" t="s">
        <v>6782</v>
      </c>
      <c r="E1303" t="s">
        <v>74</v>
      </c>
      <c r="F1303" t="s">
        <v>74</v>
      </c>
      <c r="G1303">
        <v>310</v>
      </c>
      <c r="H1303" t="s">
        <v>74</v>
      </c>
      <c r="I1303">
        <v>5.0847457627118731E-2</v>
      </c>
    </row>
    <row r="1304" spans="1:9" x14ac:dyDescent="0.25">
      <c r="A1304" t="s">
        <v>7652</v>
      </c>
      <c r="B1304">
        <v>2023</v>
      </c>
      <c r="C1304" t="s">
        <v>426</v>
      </c>
      <c r="D1304" t="s">
        <v>6782</v>
      </c>
      <c r="E1304" t="s">
        <v>74</v>
      </c>
      <c r="F1304" t="s">
        <v>74</v>
      </c>
      <c r="G1304" t="s">
        <v>6791</v>
      </c>
      <c r="H1304" t="s">
        <v>6791</v>
      </c>
      <c r="I1304" t="s">
        <v>74</v>
      </c>
    </row>
    <row r="1305" spans="1:9" x14ac:dyDescent="0.25">
      <c r="A1305" t="s">
        <v>6090</v>
      </c>
      <c r="B1305">
        <v>2015</v>
      </c>
      <c r="C1305" t="s">
        <v>426</v>
      </c>
      <c r="D1305" t="s">
        <v>356</v>
      </c>
      <c r="E1305">
        <v>186</v>
      </c>
      <c r="F1305">
        <v>172</v>
      </c>
      <c r="G1305" t="s">
        <v>74</v>
      </c>
      <c r="H1305" t="s">
        <v>74</v>
      </c>
      <c r="I1305" t="s">
        <v>74</v>
      </c>
    </row>
    <row r="1306" spans="1:9" x14ac:dyDescent="0.25">
      <c r="A1306" t="s">
        <v>6218</v>
      </c>
      <c r="B1306">
        <v>2016</v>
      </c>
      <c r="C1306" t="s">
        <v>426</v>
      </c>
      <c r="D1306" t="s">
        <v>356</v>
      </c>
      <c r="E1306">
        <v>206</v>
      </c>
      <c r="F1306">
        <v>192</v>
      </c>
      <c r="G1306" t="s">
        <v>74</v>
      </c>
      <c r="H1306" t="s">
        <v>74</v>
      </c>
      <c r="I1306" t="s">
        <v>74</v>
      </c>
    </row>
    <row r="1307" spans="1:9" x14ac:dyDescent="0.25">
      <c r="A1307" t="s">
        <v>6346</v>
      </c>
      <c r="B1307">
        <v>2017</v>
      </c>
      <c r="C1307" t="s">
        <v>426</v>
      </c>
      <c r="D1307" t="s">
        <v>356</v>
      </c>
      <c r="E1307">
        <v>216</v>
      </c>
      <c r="F1307">
        <v>204</v>
      </c>
      <c r="G1307" t="s">
        <v>74</v>
      </c>
      <c r="H1307" t="s">
        <v>74</v>
      </c>
      <c r="I1307" t="s">
        <v>74</v>
      </c>
    </row>
    <row r="1308" spans="1:9" x14ac:dyDescent="0.25">
      <c r="A1308" t="s">
        <v>427</v>
      </c>
      <c r="B1308">
        <v>2018</v>
      </c>
      <c r="C1308" t="s">
        <v>426</v>
      </c>
      <c r="D1308" t="s">
        <v>356</v>
      </c>
      <c r="E1308">
        <v>228</v>
      </c>
      <c r="F1308">
        <v>215</v>
      </c>
      <c r="G1308" t="s">
        <v>74</v>
      </c>
      <c r="H1308" t="s">
        <v>74</v>
      </c>
      <c r="I1308" t="s">
        <v>74</v>
      </c>
    </row>
    <row r="1309" spans="1:9" x14ac:dyDescent="0.25">
      <c r="A1309" t="s">
        <v>500</v>
      </c>
      <c r="B1309">
        <v>2019</v>
      </c>
      <c r="C1309" t="s">
        <v>426</v>
      </c>
      <c r="D1309" t="s">
        <v>356</v>
      </c>
      <c r="E1309">
        <v>236</v>
      </c>
      <c r="F1309">
        <v>232</v>
      </c>
      <c r="G1309" t="s">
        <v>74</v>
      </c>
      <c r="H1309" t="s">
        <v>74</v>
      </c>
      <c r="I1309" t="s">
        <v>74</v>
      </c>
    </row>
    <row r="1310" spans="1:9" x14ac:dyDescent="0.25">
      <c r="A1310" t="s">
        <v>572</v>
      </c>
      <c r="B1310">
        <v>2020</v>
      </c>
      <c r="C1310" t="s">
        <v>426</v>
      </c>
      <c r="D1310" t="s">
        <v>356</v>
      </c>
      <c r="E1310">
        <v>240</v>
      </c>
      <c r="F1310">
        <v>226</v>
      </c>
      <c r="G1310" t="s">
        <v>74</v>
      </c>
      <c r="H1310" t="s">
        <v>74</v>
      </c>
      <c r="I1310" t="s">
        <v>74</v>
      </c>
    </row>
    <row r="1311" spans="1:9" x14ac:dyDescent="0.25">
      <c r="A1311" t="s">
        <v>644</v>
      </c>
      <c r="B1311">
        <v>2021</v>
      </c>
      <c r="C1311" t="s">
        <v>426</v>
      </c>
      <c r="D1311" t="s">
        <v>356</v>
      </c>
      <c r="E1311">
        <v>260</v>
      </c>
      <c r="F1311">
        <v>240</v>
      </c>
      <c r="G1311" t="s">
        <v>6791</v>
      </c>
      <c r="H1311" t="s">
        <v>6791</v>
      </c>
      <c r="I1311" t="s">
        <v>74</v>
      </c>
    </row>
    <row r="1312" spans="1:9" x14ac:dyDescent="0.25">
      <c r="A1312" t="s">
        <v>716</v>
      </c>
      <c r="B1312">
        <v>2022</v>
      </c>
      <c r="C1312" t="s">
        <v>426</v>
      </c>
      <c r="D1312" t="s">
        <v>356</v>
      </c>
      <c r="E1312">
        <v>279</v>
      </c>
      <c r="F1312">
        <v>263</v>
      </c>
      <c r="G1312" t="s">
        <v>74</v>
      </c>
      <c r="H1312" t="s">
        <v>74</v>
      </c>
      <c r="I1312" t="s">
        <v>74</v>
      </c>
    </row>
    <row r="1313" spans="1:9" x14ac:dyDescent="0.25">
      <c r="A1313" t="s">
        <v>788</v>
      </c>
      <c r="B1313">
        <v>2023</v>
      </c>
      <c r="C1313" t="s">
        <v>426</v>
      </c>
      <c r="D1313" t="s">
        <v>356</v>
      </c>
      <c r="E1313">
        <v>266</v>
      </c>
      <c r="F1313">
        <v>254</v>
      </c>
      <c r="G1313" t="s">
        <v>74</v>
      </c>
      <c r="H1313" t="s">
        <v>74</v>
      </c>
      <c r="I1313" t="s">
        <v>74</v>
      </c>
    </row>
    <row r="1314" spans="1:9" x14ac:dyDescent="0.25">
      <c r="A1314" t="s">
        <v>7653</v>
      </c>
      <c r="B1314">
        <v>2015</v>
      </c>
      <c r="C1314" t="s">
        <v>426</v>
      </c>
      <c r="D1314" t="s">
        <v>6793</v>
      </c>
      <c r="E1314" t="s">
        <v>74</v>
      </c>
      <c r="F1314" t="s">
        <v>74</v>
      </c>
      <c r="G1314" t="s">
        <v>6791</v>
      </c>
      <c r="H1314" t="s">
        <v>6791</v>
      </c>
      <c r="I1314" t="s">
        <v>74</v>
      </c>
    </row>
    <row r="1315" spans="1:9" x14ac:dyDescent="0.25">
      <c r="A1315" t="s">
        <v>7654</v>
      </c>
      <c r="B1315">
        <v>2016</v>
      </c>
      <c r="C1315" t="s">
        <v>426</v>
      </c>
      <c r="D1315" t="s">
        <v>6793</v>
      </c>
      <c r="E1315" t="s">
        <v>74</v>
      </c>
      <c r="F1315" t="s">
        <v>74</v>
      </c>
      <c r="G1315" t="s">
        <v>74</v>
      </c>
      <c r="H1315" t="s">
        <v>74</v>
      </c>
      <c r="I1315" t="s">
        <v>74</v>
      </c>
    </row>
    <row r="1316" spans="1:9" x14ac:dyDescent="0.25">
      <c r="A1316" t="s">
        <v>7655</v>
      </c>
      <c r="B1316">
        <v>2017</v>
      </c>
      <c r="C1316" t="s">
        <v>426</v>
      </c>
      <c r="D1316" t="s">
        <v>6793</v>
      </c>
      <c r="E1316" t="s">
        <v>74</v>
      </c>
      <c r="F1316" t="s">
        <v>74</v>
      </c>
      <c r="G1316" t="s">
        <v>74</v>
      </c>
      <c r="H1316" t="s">
        <v>74</v>
      </c>
      <c r="I1316" t="s">
        <v>74</v>
      </c>
    </row>
    <row r="1317" spans="1:9" x14ac:dyDescent="0.25">
      <c r="A1317" t="s">
        <v>7656</v>
      </c>
      <c r="B1317">
        <v>2018</v>
      </c>
      <c r="C1317" t="s">
        <v>426</v>
      </c>
      <c r="D1317" t="s">
        <v>6793</v>
      </c>
      <c r="E1317" t="s">
        <v>74</v>
      </c>
      <c r="F1317" t="s">
        <v>74</v>
      </c>
      <c r="G1317" t="s">
        <v>74</v>
      </c>
      <c r="H1317" t="s">
        <v>74</v>
      </c>
      <c r="I1317" t="s">
        <v>74</v>
      </c>
    </row>
    <row r="1318" spans="1:9" x14ac:dyDescent="0.25">
      <c r="A1318" t="s">
        <v>7657</v>
      </c>
      <c r="B1318">
        <v>2019</v>
      </c>
      <c r="C1318" t="s">
        <v>426</v>
      </c>
      <c r="D1318" t="s">
        <v>6793</v>
      </c>
      <c r="E1318" t="s">
        <v>74</v>
      </c>
      <c r="F1318" t="s">
        <v>74</v>
      </c>
      <c r="G1318" t="s">
        <v>74</v>
      </c>
      <c r="H1318" t="s">
        <v>74</v>
      </c>
      <c r="I1318" t="s">
        <v>74</v>
      </c>
    </row>
    <row r="1319" spans="1:9" x14ac:dyDescent="0.25">
      <c r="A1319" t="s">
        <v>7658</v>
      </c>
      <c r="B1319">
        <v>2020</v>
      </c>
      <c r="C1319" t="s">
        <v>426</v>
      </c>
      <c r="D1319" t="s">
        <v>6793</v>
      </c>
      <c r="E1319" t="s">
        <v>74</v>
      </c>
      <c r="F1319" t="s">
        <v>74</v>
      </c>
      <c r="G1319" t="s">
        <v>74</v>
      </c>
      <c r="H1319" t="s">
        <v>74</v>
      </c>
      <c r="I1319" t="s">
        <v>74</v>
      </c>
    </row>
    <row r="1320" spans="1:9" x14ac:dyDescent="0.25">
      <c r="A1320" t="s">
        <v>7659</v>
      </c>
      <c r="B1320">
        <v>2021</v>
      </c>
      <c r="C1320" t="s">
        <v>426</v>
      </c>
      <c r="D1320" t="s">
        <v>6793</v>
      </c>
      <c r="E1320" t="s">
        <v>74</v>
      </c>
      <c r="F1320" t="s">
        <v>74</v>
      </c>
      <c r="G1320" t="s">
        <v>6791</v>
      </c>
      <c r="H1320" t="s">
        <v>6791</v>
      </c>
      <c r="I1320" t="s">
        <v>74</v>
      </c>
    </row>
    <row r="1321" spans="1:9" x14ac:dyDescent="0.25">
      <c r="A1321" t="s">
        <v>7660</v>
      </c>
      <c r="B1321">
        <v>2022</v>
      </c>
      <c r="C1321" t="s">
        <v>426</v>
      </c>
      <c r="D1321" t="s">
        <v>6793</v>
      </c>
      <c r="E1321" t="s">
        <v>74</v>
      </c>
      <c r="F1321" t="s">
        <v>74</v>
      </c>
      <c r="G1321" t="s">
        <v>74</v>
      </c>
      <c r="H1321" t="s">
        <v>74</v>
      </c>
      <c r="I1321" t="s">
        <v>74</v>
      </c>
    </row>
    <row r="1322" spans="1:9" x14ac:dyDescent="0.25">
      <c r="A1322" t="s">
        <v>7661</v>
      </c>
      <c r="B1322">
        <v>2023</v>
      </c>
      <c r="C1322" t="s">
        <v>426</v>
      </c>
      <c r="D1322" t="s">
        <v>6793</v>
      </c>
      <c r="E1322" t="s">
        <v>74</v>
      </c>
      <c r="F1322" t="s">
        <v>74</v>
      </c>
      <c r="G1322" t="s">
        <v>74</v>
      </c>
      <c r="H1322" t="s">
        <v>74</v>
      </c>
      <c r="I1322" t="s">
        <v>74</v>
      </c>
    </row>
    <row r="1323" spans="1:9" x14ac:dyDescent="0.25">
      <c r="A1323" t="s">
        <v>6104</v>
      </c>
      <c r="B1323">
        <v>2015</v>
      </c>
      <c r="C1323" t="s">
        <v>426</v>
      </c>
      <c r="D1323" t="s">
        <v>95</v>
      </c>
      <c r="E1323">
        <v>334</v>
      </c>
      <c r="F1323">
        <v>330</v>
      </c>
      <c r="G1323">
        <v>10</v>
      </c>
      <c r="H1323">
        <v>1.0999999999999999E-2</v>
      </c>
      <c r="I1323" t="s">
        <v>74</v>
      </c>
    </row>
    <row r="1324" spans="1:9" x14ac:dyDescent="0.25">
      <c r="A1324" t="s">
        <v>6232</v>
      </c>
      <c r="B1324">
        <v>2016</v>
      </c>
      <c r="C1324" t="s">
        <v>426</v>
      </c>
      <c r="D1324" t="s">
        <v>95</v>
      </c>
      <c r="E1324">
        <v>340</v>
      </c>
      <c r="F1324">
        <v>334</v>
      </c>
      <c r="G1324">
        <v>5</v>
      </c>
      <c r="H1324">
        <v>8.0000000000000002E-3</v>
      </c>
      <c r="I1324">
        <v>-0.5</v>
      </c>
    </row>
    <row r="1325" spans="1:9" x14ac:dyDescent="0.25">
      <c r="A1325" t="s">
        <v>6360</v>
      </c>
      <c r="B1325">
        <v>2017</v>
      </c>
      <c r="C1325" t="s">
        <v>426</v>
      </c>
      <c r="D1325" t="s">
        <v>95</v>
      </c>
      <c r="E1325">
        <v>345</v>
      </c>
      <c r="F1325">
        <v>341</v>
      </c>
      <c r="G1325" t="s">
        <v>74</v>
      </c>
      <c r="H1325" t="s">
        <v>74</v>
      </c>
      <c r="I1325" t="s">
        <v>74</v>
      </c>
    </row>
    <row r="1326" spans="1:9" x14ac:dyDescent="0.25">
      <c r="A1326" t="s">
        <v>428</v>
      </c>
      <c r="B1326">
        <v>2018</v>
      </c>
      <c r="C1326" t="s">
        <v>426</v>
      </c>
      <c r="D1326" t="s">
        <v>95</v>
      </c>
      <c r="E1326">
        <v>349</v>
      </c>
      <c r="F1326">
        <v>346</v>
      </c>
      <c r="G1326" t="s">
        <v>74</v>
      </c>
      <c r="H1326" t="s">
        <v>74</v>
      </c>
      <c r="I1326" t="s">
        <v>74</v>
      </c>
    </row>
    <row r="1327" spans="1:9" x14ac:dyDescent="0.25">
      <c r="A1327" t="s">
        <v>501</v>
      </c>
      <c r="B1327">
        <v>2019</v>
      </c>
      <c r="C1327" t="s">
        <v>426</v>
      </c>
      <c r="D1327" t="s">
        <v>95</v>
      </c>
      <c r="E1327">
        <v>359</v>
      </c>
      <c r="F1327">
        <v>357</v>
      </c>
      <c r="G1327" t="s">
        <v>74</v>
      </c>
      <c r="H1327" t="s">
        <v>74</v>
      </c>
      <c r="I1327" t="s">
        <v>74</v>
      </c>
    </row>
    <row r="1328" spans="1:9" x14ac:dyDescent="0.25">
      <c r="A1328" t="s">
        <v>573</v>
      </c>
      <c r="B1328">
        <v>2020</v>
      </c>
      <c r="C1328" t="s">
        <v>426</v>
      </c>
      <c r="D1328" t="s">
        <v>95</v>
      </c>
      <c r="E1328">
        <v>387</v>
      </c>
      <c r="F1328">
        <v>376</v>
      </c>
      <c r="G1328">
        <v>10</v>
      </c>
      <c r="H1328" t="s">
        <v>74</v>
      </c>
      <c r="I1328" t="s">
        <v>74</v>
      </c>
    </row>
    <row r="1329" spans="1:9" x14ac:dyDescent="0.25">
      <c r="A1329" t="s">
        <v>645</v>
      </c>
      <c r="B1329">
        <v>2021</v>
      </c>
      <c r="C1329" t="s">
        <v>426</v>
      </c>
      <c r="D1329" t="s">
        <v>95</v>
      </c>
      <c r="E1329">
        <v>406</v>
      </c>
      <c r="F1329">
        <v>393</v>
      </c>
      <c r="G1329" t="s">
        <v>74</v>
      </c>
      <c r="H1329" t="s">
        <v>74</v>
      </c>
      <c r="I1329" t="s">
        <v>74</v>
      </c>
    </row>
    <row r="1330" spans="1:9" x14ac:dyDescent="0.25">
      <c r="A1330" t="s">
        <v>717</v>
      </c>
      <c r="B1330">
        <v>2022</v>
      </c>
      <c r="C1330" t="s">
        <v>426</v>
      </c>
      <c r="D1330" t="s">
        <v>95</v>
      </c>
      <c r="E1330">
        <v>409</v>
      </c>
      <c r="F1330">
        <v>399</v>
      </c>
      <c r="G1330" t="s">
        <v>74</v>
      </c>
      <c r="H1330" t="s">
        <v>74</v>
      </c>
      <c r="I1330" t="s">
        <v>74</v>
      </c>
    </row>
    <row r="1331" spans="1:9" x14ac:dyDescent="0.25">
      <c r="A1331" t="s">
        <v>789</v>
      </c>
      <c r="B1331">
        <v>2023</v>
      </c>
      <c r="C1331" t="s">
        <v>426</v>
      </c>
      <c r="D1331" t="s">
        <v>95</v>
      </c>
      <c r="E1331">
        <v>407</v>
      </c>
      <c r="F1331">
        <v>403</v>
      </c>
      <c r="G1331" t="s">
        <v>74</v>
      </c>
      <c r="H1331" t="s">
        <v>74</v>
      </c>
      <c r="I1331" t="s">
        <v>74</v>
      </c>
    </row>
    <row r="1332" spans="1:9" x14ac:dyDescent="0.25">
      <c r="A1332" t="s">
        <v>7662</v>
      </c>
      <c r="B1332">
        <v>2015</v>
      </c>
      <c r="C1332" t="s">
        <v>426</v>
      </c>
      <c r="D1332" t="s">
        <v>328</v>
      </c>
      <c r="E1332" t="s">
        <v>74</v>
      </c>
      <c r="F1332" t="s">
        <v>74</v>
      </c>
      <c r="G1332">
        <v>235</v>
      </c>
      <c r="H1332">
        <v>0.23699999999999999</v>
      </c>
      <c r="I1332" t="s">
        <v>74</v>
      </c>
    </row>
    <row r="1333" spans="1:9" x14ac:dyDescent="0.25">
      <c r="A1333" t="s">
        <v>7663</v>
      </c>
      <c r="B1333">
        <v>2016</v>
      </c>
      <c r="C1333" t="s">
        <v>426</v>
      </c>
      <c r="D1333" t="s">
        <v>328</v>
      </c>
      <c r="E1333" t="s">
        <v>74</v>
      </c>
      <c r="F1333" t="s">
        <v>74</v>
      </c>
      <c r="G1333">
        <v>145</v>
      </c>
      <c r="H1333">
        <v>0.20599999999999999</v>
      </c>
      <c r="I1333">
        <v>-0.38297872340425532</v>
      </c>
    </row>
    <row r="1334" spans="1:9" x14ac:dyDescent="0.25">
      <c r="A1334" t="s">
        <v>7664</v>
      </c>
      <c r="B1334">
        <v>2017</v>
      </c>
      <c r="C1334" t="s">
        <v>426</v>
      </c>
      <c r="D1334" t="s">
        <v>328</v>
      </c>
      <c r="E1334" t="s">
        <v>74</v>
      </c>
      <c r="F1334" t="s">
        <v>74</v>
      </c>
      <c r="G1334" t="s">
        <v>74</v>
      </c>
      <c r="H1334" t="s">
        <v>74</v>
      </c>
      <c r="I1334" t="s">
        <v>74</v>
      </c>
    </row>
    <row r="1335" spans="1:9" x14ac:dyDescent="0.25">
      <c r="A1335" t="s">
        <v>7665</v>
      </c>
      <c r="B1335">
        <v>2018</v>
      </c>
      <c r="C1335" t="s">
        <v>426</v>
      </c>
      <c r="D1335" t="s">
        <v>328</v>
      </c>
      <c r="E1335" t="s">
        <v>74</v>
      </c>
      <c r="F1335" t="s">
        <v>74</v>
      </c>
      <c r="G1335" t="s">
        <v>74</v>
      </c>
      <c r="H1335" t="s">
        <v>74</v>
      </c>
      <c r="I1335" t="s">
        <v>74</v>
      </c>
    </row>
    <row r="1336" spans="1:9" x14ac:dyDescent="0.25">
      <c r="A1336" t="s">
        <v>7666</v>
      </c>
      <c r="B1336">
        <v>2019</v>
      </c>
      <c r="C1336" t="s">
        <v>426</v>
      </c>
      <c r="D1336" t="s">
        <v>328</v>
      </c>
      <c r="E1336" t="s">
        <v>74</v>
      </c>
      <c r="F1336" t="s">
        <v>74</v>
      </c>
      <c r="G1336" t="s">
        <v>74</v>
      </c>
      <c r="H1336" t="s">
        <v>74</v>
      </c>
      <c r="I1336" t="s">
        <v>74</v>
      </c>
    </row>
    <row r="1337" spans="1:9" x14ac:dyDescent="0.25">
      <c r="A1337" t="s">
        <v>7667</v>
      </c>
      <c r="B1337">
        <v>2020</v>
      </c>
      <c r="C1337" t="s">
        <v>426</v>
      </c>
      <c r="D1337" t="s">
        <v>328</v>
      </c>
      <c r="E1337" t="s">
        <v>74</v>
      </c>
      <c r="F1337" t="s">
        <v>74</v>
      </c>
      <c r="G1337" t="s">
        <v>74</v>
      </c>
      <c r="H1337" t="s">
        <v>74</v>
      </c>
      <c r="I1337" t="s">
        <v>74</v>
      </c>
    </row>
    <row r="1338" spans="1:9" x14ac:dyDescent="0.25">
      <c r="A1338" t="s">
        <v>7668</v>
      </c>
      <c r="B1338">
        <v>2021</v>
      </c>
      <c r="C1338" t="s">
        <v>426</v>
      </c>
      <c r="D1338" t="s">
        <v>328</v>
      </c>
      <c r="E1338" t="s">
        <v>74</v>
      </c>
      <c r="F1338" t="s">
        <v>74</v>
      </c>
      <c r="G1338" t="s">
        <v>74</v>
      </c>
      <c r="H1338" t="s">
        <v>74</v>
      </c>
      <c r="I1338" t="s">
        <v>74</v>
      </c>
    </row>
    <row r="1339" spans="1:9" x14ac:dyDescent="0.25">
      <c r="A1339" t="s">
        <v>7669</v>
      </c>
      <c r="B1339">
        <v>2022</v>
      </c>
      <c r="C1339" t="s">
        <v>426</v>
      </c>
      <c r="D1339" t="s">
        <v>328</v>
      </c>
      <c r="E1339" t="s">
        <v>74</v>
      </c>
      <c r="F1339" t="s">
        <v>74</v>
      </c>
      <c r="G1339" t="s">
        <v>74</v>
      </c>
      <c r="H1339" t="s">
        <v>74</v>
      </c>
      <c r="I1339" t="s">
        <v>74</v>
      </c>
    </row>
    <row r="1340" spans="1:9" x14ac:dyDescent="0.25">
      <c r="A1340" t="s">
        <v>7670</v>
      </c>
      <c r="B1340">
        <v>2023</v>
      </c>
      <c r="C1340" t="s">
        <v>426</v>
      </c>
      <c r="D1340" t="s">
        <v>328</v>
      </c>
      <c r="E1340" t="s">
        <v>74</v>
      </c>
      <c r="F1340" t="s">
        <v>74</v>
      </c>
      <c r="G1340" t="s">
        <v>74</v>
      </c>
      <c r="H1340" t="s">
        <v>74</v>
      </c>
      <c r="I1340" t="s">
        <v>74</v>
      </c>
    </row>
    <row r="1341" spans="1:9" x14ac:dyDescent="0.25">
      <c r="A1341" t="s">
        <v>6118</v>
      </c>
      <c r="B1341">
        <v>2015</v>
      </c>
      <c r="C1341" t="s">
        <v>426</v>
      </c>
      <c r="D1341" t="s">
        <v>98</v>
      </c>
      <c r="E1341">
        <v>1492</v>
      </c>
      <c r="F1341">
        <v>1467</v>
      </c>
      <c r="G1341" t="s">
        <v>74</v>
      </c>
      <c r="H1341" t="s">
        <v>74</v>
      </c>
      <c r="I1341" t="s">
        <v>74</v>
      </c>
    </row>
    <row r="1342" spans="1:9" x14ac:dyDescent="0.25">
      <c r="A1342" t="s">
        <v>6246</v>
      </c>
      <c r="B1342">
        <v>2016</v>
      </c>
      <c r="C1342" t="s">
        <v>426</v>
      </c>
      <c r="D1342" t="s">
        <v>98</v>
      </c>
      <c r="E1342">
        <v>1554</v>
      </c>
      <c r="F1342">
        <v>1520</v>
      </c>
      <c r="G1342" t="s">
        <v>6791</v>
      </c>
      <c r="H1342" t="s">
        <v>6791</v>
      </c>
      <c r="I1342" t="s">
        <v>74</v>
      </c>
    </row>
    <row r="1343" spans="1:9" x14ac:dyDescent="0.25">
      <c r="A1343" t="s">
        <v>6374</v>
      </c>
      <c r="B1343">
        <v>2017</v>
      </c>
      <c r="C1343" t="s">
        <v>426</v>
      </c>
      <c r="D1343" t="s">
        <v>98</v>
      </c>
      <c r="E1343">
        <v>1606</v>
      </c>
      <c r="F1343">
        <v>1567</v>
      </c>
      <c r="G1343" t="s">
        <v>74</v>
      </c>
      <c r="H1343" t="s">
        <v>74</v>
      </c>
      <c r="I1343" t="s">
        <v>74</v>
      </c>
    </row>
    <row r="1344" spans="1:9" x14ac:dyDescent="0.25">
      <c r="A1344" t="s">
        <v>6461</v>
      </c>
      <c r="B1344">
        <v>2018</v>
      </c>
      <c r="C1344" t="s">
        <v>426</v>
      </c>
      <c r="D1344" t="s">
        <v>98</v>
      </c>
      <c r="E1344">
        <v>1645</v>
      </c>
      <c r="F1344">
        <v>1609</v>
      </c>
      <c r="G1344" t="s">
        <v>74</v>
      </c>
      <c r="H1344" t="s">
        <v>74</v>
      </c>
      <c r="I1344" t="s">
        <v>74</v>
      </c>
    </row>
    <row r="1345" spans="1:9" x14ac:dyDescent="0.25">
      <c r="A1345" t="s">
        <v>6517</v>
      </c>
      <c r="B1345">
        <v>2019</v>
      </c>
      <c r="C1345" t="s">
        <v>426</v>
      </c>
      <c r="D1345" t="s">
        <v>98</v>
      </c>
      <c r="E1345">
        <v>1685</v>
      </c>
      <c r="F1345">
        <v>1645</v>
      </c>
      <c r="G1345" t="s">
        <v>6791</v>
      </c>
      <c r="H1345" t="s">
        <v>6791</v>
      </c>
      <c r="I1345" t="s">
        <v>74</v>
      </c>
    </row>
    <row r="1346" spans="1:9" x14ac:dyDescent="0.25">
      <c r="A1346" t="s">
        <v>6573</v>
      </c>
      <c r="B1346">
        <v>2020</v>
      </c>
      <c r="C1346" t="s">
        <v>426</v>
      </c>
      <c r="D1346" t="s">
        <v>98</v>
      </c>
      <c r="E1346">
        <v>1650</v>
      </c>
      <c r="F1346">
        <v>1625</v>
      </c>
      <c r="G1346">
        <v>45</v>
      </c>
      <c r="H1346" t="s">
        <v>74</v>
      </c>
      <c r="I1346" t="s">
        <v>74</v>
      </c>
    </row>
    <row r="1347" spans="1:9" x14ac:dyDescent="0.25">
      <c r="A1347" t="s">
        <v>6629</v>
      </c>
      <c r="B1347">
        <v>2021</v>
      </c>
      <c r="C1347" t="s">
        <v>426</v>
      </c>
      <c r="D1347" t="s">
        <v>98</v>
      </c>
      <c r="E1347">
        <v>1691</v>
      </c>
      <c r="F1347">
        <v>1669</v>
      </c>
      <c r="G1347" t="s">
        <v>6791</v>
      </c>
      <c r="H1347" t="s">
        <v>6791</v>
      </c>
      <c r="I1347" t="s">
        <v>74</v>
      </c>
    </row>
    <row r="1348" spans="1:9" x14ac:dyDescent="0.25">
      <c r="A1348" t="s">
        <v>6685</v>
      </c>
      <c r="B1348">
        <v>2022</v>
      </c>
      <c r="C1348" t="s">
        <v>426</v>
      </c>
      <c r="D1348" t="s">
        <v>98</v>
      </c>
      <c r="E1348">
        <v>1723</v>
      </c>
      <c r="F1348">
        <v>1699</v>
      </c>
      <c r="G1348" t="s">
        <v>74</v>
      </c>
      <c r="H1348" t="s">
        <v>74</v>
      </c>
      <c r="I1348" t="s">
        <v>74</v>
      </c>
    </row>
    <row r="1349" spans="1:9" x14ac:dyDescent="0.25">
      <c r="A1349" t="s">
        <v>6741</v>
      </c>
      <c r="B1349">
        <v>2023</v>
      </c>
      <c r="C1349" t="s">
        <v>426</v>
      </c>
      <c r="D1349" t="s">
        <v>98</v>
      </c>
      <c r="E1349">
        <v>1727</v>
      </c>
      <c r="F1349">
        <v>1713</v>
      </c>
      <c r="G1349" t="s">
        <v>74</v>
      </c>
      <c r="H1349" t="s">
        <v>74</v>
      </c>
      <c r="I1349" t="s">
        <v>74</v>
      </c>
    </row>
    <row r="1350" spans="1:9" x14ac:dyDescent="0.25">
      <c r="A1350" t="s">
        <v>7671</v>
      </c>
      <c r="B1350">
        <v>2015</v>
      </c>
      <c r="C1350" t="s">
        <v>426</v>
      </c>
      <c r="D1350" t="s">
        <v>6812</v>
      </c>
      <c r="E1350" t="s">
        <v>74</v>
      </c>
      <c r="F1350" t="s">
        <v>74</v>
      </c>
      <c r="G1350" t="s">
        <v>6791</v>
      </c>
      <c r="H1350" t="s">
        <v>6791</v>
      </c>
      <c r="I1350" t="s">
        <v>74</v>
      </c>
    </row>
    <row r="1351" spans="1:9" x14ac:dyDescent="0.25">
      <c r="A1351" t="s">
        <v>7672</v>
      </c>
      <c r="B1351">
        <v>2016</v>
      </c>
      <c r="C1351" t="s">
        <v>426</v>
      </c>
      <c r="D1351" t="s">
        <v>6812</v>
      </c>
      <c r="E1351" t="s">
        <v>74</v>
      </c>
      <c r="F1351" t="s">
        <v>74</v>
      </c>
      <c r="G1351" t="s">
        <v>74</v>
      </c>
      <c r="H1351" t="s">
        <v>74</v>
      </c>
      <c r="I1351" t="s">
        <v>74</v>
      </c>
    </row>
    <row r="1352" spans="1:9" x14ac:dyDescent="0.25">
      <c r="A1352" t="s">
        <v>7673</v>
      </c>
      <c r="B1352">
        <v>2017</v>
      </c>
      <c r="C1352" t="s">
        <v>426</v>
      </c>
      <c r="D1352" t="s">
        <v>6812</v>
      </c>
      <c r="E1352" t="s">
        <v>74</v>
      </c>
      <c r="F1352" t="s">
        <v>74</v>
      </c>
      <c r="G1352" t="s">
        <v>74</v>
      </c>
      <c r="H1352" t="s">
        <v>74</v>
      </c>
      <c r="I1352" t="s">
        <v>74</v>
      </c>
    </row>
    <row r="1353" spans="1:9" x14ac:dyDescent="0.25">
      <c r="A1353" t="s">
        <v>7674</v>
      </c>
      <c r="B1353">
        <v>2018</v>
      </c>
      <c r="C1353" t="s">
        <v>426</v>
      </c>
      <c r="D1353" t="s">
        <v>6812</v>
      </c>
      <c r="E1353" t="s">
        <v>74</v>
      </c>
      <c r="F1353" t="s">
        <v>74</v>
      </c>
      <c r="G1353" t="s">
        <v>74</v>
      </c>
      <c r="H1353" t="s">
        <v>74</v>
      </c>
      <c r="I1353" t="s">
        <v>74</v>
      </c>
    </row>
    <row r="1354" spans="1:9" x14ac:dyDescent="0.25">
      <c r="A1354" t="s">
        <v>7675</v>
      </c>
      <c r="B1354">
        <v>2019</v>
      </c>
      <c r="C1354" t="s">
        <v>426</v>
      </c>
      <c r="D1354" t="s">
        <v>6812</v>
      </c>
      <c r="E1354" t="s">
        <v>74</v>
      </c>
      <c r="F1354" t="s">
        <v>74</v>
      </c>
      <c r="G1354" t="s">
        <v>6791</v>
      </c>
      <c r="H1354" t="s">
        <v>6791</v>
      </c>
      <c r="I1354" t="s">
        <v>74</v>
      </c>
    </row>
    <row r="1355" spans="1:9" x14ac:dyDescent="0.25">
      <c r="A1355" t="s">
        <v>7676</v>
      </c>
      <c r="B1355">
        <v>2020</v>
      </c>
      <c r="C1355" t="s">
        <v>426</v>
      </c>
      <c r="D1355" t="s">
        <v>6812</v>
      </c>
      <c r="E1355" t="s">
        <v>74</v>
      </c>
      <c r="F1355" t="s">
        <v>74</v>
      </c>
      <c r="G1355" t="s">
        <v>74</v>
      </c>
      <c r="H1355" t="s">
        <v>74</v>
      </c>
      <c r="I1355" t="s">
        <v>74</v>
      </c>
    </row>
    <row r="1356" spans="1:9" x14ac:dyDescent="0.25">
      <c r="A1356" t="s">
        <v>7677</v>
      </c>
      <c r="B1356">
        <v>2021</v>
      </c>
      <c r="C1356" t="s">
        <v>426</v>
      </c>
      <c r="D1356" t="s">
        <v>6812</v>
      </c>
      <c r="E1356" t="s">
        <v>74</v>
      </c>
      <c r="F1356" t="s">
        <v>74</v>
      </c>
      <c r="G1356" t="s">
        <v>74</v>
      </c>
      <c r="H1356" t="s">
        <v>74</v>
      </c>
      <c r="I1356" t="s">
        <v>74</v>
      </c>
    </row>
    <row r="1357" spans="1:9" x14ac:dyDescent="0.25">
      <c r="A1357" t="s">
        <v>7678</v>
      </c>
      <c r="B1357">
        <v>2022</v>
      </c>
      <c r="C1357" t="s">
        <v>426</v>
      </c>
      <c r="D1357" t="s">
        <v>6812</v>
      </c>
      <c r="E1357" t="s">
        <v>74</v>
      </c>
      <c r="F1357" t="s">
        <v>74</v>
      </c>
      <c r="G1357" t="s">
        <v>6791</v>
      </c>
      <c r="H1357" t="s">
        <v>6791</v>
      </c>
      <c r="I1357" t="s">
        <v>74</v>
      </c>
    </row>
    <row r="1358" spans="1:9" x14ac:dyDescent="0.25">
      <c r="A1358" t="s">
        <v>7679</v>
      </c>
      <c r="B1358">
        <v>2023</v>
      </c>
      <c r="C1358" t="s">
        <v>426</v>
      </c>
      <c r="D1358" t="s">
        <v>6812</v>
      </c>
      <c r="E1358" t="s">
        <v>74</v>
      </c>
      <c r="F1358" t="s">
        <v>74</v>
      </c>
      <c r="G1358" t="s">
        <v>74</v>
      </c>
      <c r="H1358" t="s">
        <v>74</v>
      </c>
      <c r="I1358" t="s">
        <v>74</v>
      </c>
    </row>
    <row r="1359" spans="1:9" x14ac:dyDescent="0.25">
      <c r="A1359" t="s">
        <v>6130</v>
      </c>
      <c r="B1359">
        <v>2015</v>
      </c>
      <c r="C1359" t="s">
        <v>426</v>
      </c>
      <c r="D1359" t="s">
        <v>102</v>
      </c>
      <c r="E1359">
        <v>706</v>
      </c>
      <c r="F1359">
        <v>690</v>
      </c>
      <c r="G1359" t="s">
        <v>6791</v>
      </c>
      <c r="H1359" t="s">
        <v>6791</v>
      </c>
      <c r="I1359" t="s">
        <v>74</v>
      </c>
    </row>
    <row r="1360" spans="1:9" x14ac:dyDescent="0.25">
      <c r="A1360" t="s">
        <v>6258</v>
      </c>
      <c r="B1360">
        <v>2016</v>
      </c>
      <c r="C1360" t="s">
        <v>426</v>
      </c>
      <c r="D1360" t="s">
        <v>102</v>
      </c>
      <c r="E1360">
        <v>733</v>
      </c>
      <c r="F1360">
        <v>719</v>
      </c>
      <c r="G1360">
        <v>10</v>
      </c>
      <c r="H1360">
        <v>1.2E-2</v>
      </c>
      <c r="I1360" t="s">
        <v>74</v>
      </c>
    </row>
    <row r="1361" spans="1:9" x14ac:dyDescent="0.25">
      <c r="A1361" t="s">
        <v>6386</v>
      </c>
      <c r="B1361">
        <v>2017</v>
      </c>
      <c r="C1361" t="s">
        <v>426</v>
      </c>
      <c r="D1361" t="s">
        <v>102</v>
      </c>
      <c r="E1361">
        <v>731</v>
      </c>
      <c r="F1361">
        <v>720</v>
      </c>
      <c r="G1361" t="s">
        <v>74</v>
      </c>
      <c r="H1361" t="s">
        <v>74</v>
      </c>
      <c r="I1361" t="s">
        <v>74</v>
      </c>
    </row>
    <row r="1362" spans="1:9" x14ac:dyDescent="0.25">
      <c r="A1362" t="s">
        <v>429</v>
      </c>
      <c r="B1362">
        <v>2018</v>
      </c>
      <c r="C1362" t="s">
        <v>426</v>
      </c>
      <c r="D1362" t="s">
        <v>102</v>
      </c>
      <c r="E1362">
        <v>746</v>
      </c>
      <c r="F1362">
        <v>736</v>
      </c>
      <c r="G1362">
        <v>15</v>
      </c>
      <c r="H1362" t="s">
        <v>74</v>
      </c>
      <c r="I1362" t="s">
        <v>74</v>
      </c>
    </row>
    <row r="1363" spans="1:9" x14ac:dyDescent="0.25">
      <c r="A1363" t="s">
        <v>502</v>
      </c>
      <c r="B1363">
        <v>2019</v>
      </c>
      <c r="C1363" t="s">
        <v>426</v>
      </c>
      <c r="D1363" t="s">
        <v>102</v>
      </c>
      <c r="E1363">
        <v>746</v>
      </c>
      <c r="F1363">
        <v>738</v>
      </c>
      <c r="G1363" t="s">
        <v>74</v>
      </c>
      <c r="H1363" t="s">
        <v>74</v>
      </c>
      <c r="I1363" t="s">
        <v>74</v>
      </c>
    </row>
    <row r="1364" spans="1:9" x14ac:dyDescent="0.25">
      <c r="A1364" t="s">
        <v>574</v>
      </c>
      <c r="B1364">
        <v>2020</v>
      </c>
      <c r="C1364" t="s">
        <v>426</v>
      </c>
      <c r="D1364" t="s">
        <v>102</v>
      </c>
      <c r="E1364">
        <v>754</v>
      </c>
      <c r="F1364">
        <v>753</v>
      </c>
      <c r="G1364" t="s">
        <v>74</v>
      </c>
      <c r="H1364" t="s">
        <v>74</v>
      </c>
      <c r="I1364" t="s">
        <v>74</v>
      </c>
    </row>
    <row r="1365" spans="1:9" x14ac:dyDescent="0.25">
      <c r="A1365" t="s">
        <v>646</v>
      </c>
      <c r="B1365">
        <v>2021</v>
      </c>
      <c r="C1365" t="s">
        <v>426</v>
      </c>
      <c r="D1365" t="s">
        <v>102</v>
      </c>
      <c r="E1365">
        <v>776</v>
      </c>
      <c r="F1365">
        <v>772</v>
      </c>
      <c r="G1365" t="s">
        <v>74</v>
      </c>
      <c r="H1365" t="s">
        <v>74</v>
      </c>
      <c r="I1365" t="s">
        <v>74</v>
      </c>
    </row>
    <row r="1366" spans="1:9" x14ac:dyDescent="0.25">
      <c r="A1366" t="s">
        <v>718</v>
      </c>
      <c r="B1366">
        <v>2022</v>
      </c>
      <c r="C1366" t="s">
        <v>426</v>
      </c>
      <c r="D1366" t="s">
        <v>102</v>
      </c>
      <c r="E1366">
        <v>803</v>
      </c>
      <c r="F1366">
        <v>799</v>
      </c>
      <c r="G1366" t="s">
        <v>74</v>
      </c>
      <c r="H1366" t="s">
        <v>74</v>
      </c>
      <c r="I1366" t="s">
        <v>74</v>
      </c>
    </row>
    <row r="1367" spans="1:9" x14ac:dyDescent="0.25">
      <c r="A1367" t="s">
        <v>790</v>
      </c>
      <c r="B1367">
        <v>2023</v>
      </c>
      <c r="C1367" t="s">
        <v>426</v>
      </c>
      <c r="D1367" t="s">
        <v>102</v>
      </c>
      <c r="E1367">
        <v>813</v>
      </c>
      <c r="F1367">
        <v>801</v>
      </c>
      <c r="G1367" t="s">
        <v>74</v>
      </c>
      <c r="H1367" t="s">
        <v>74</v>
      </c>
      <c r="I1367" t="s">
        <v>74</v>
      </c>
    </row>
    <row r="1368" spans="1:9" x14ac:dyDescent="0.25">
      <c r="A1368" t="s">
        <v>7680</v>
      </c>
      <c r="B1368">
        <v>2015</v>
      </c>
      <c r="C1368" t="s">
        <v>426</v>
      </c>
      <c r="D1368" t="s">
        <v>216</v>
      </c>
      <c r="E1368">
        <v>11104</v>
      </c>
      <c r="F1368">
        <v>10895</v>
      </c>
      <c r="G1368">
        <v>220</v>
      </c>
      <c r="H1368">
        <v>0.22</v>
      </c>
      <c r="I1368" t="s">
        <v>74</v>
      </c>
    </row>
    <row r="1369" spans="1:9" x14ac:dyDescent="0.25">
      <c r="A1369" t="s">
        <v>7681</v>
      </c>
      <c r="B1369">
        <v>2016</v>
      </c>
      <c r="C1369" t="s">
        <v>426</v>
      </c>
      <c r="D1369" t="s">
        <v>216</v>
      </c>
      <c r="E1369">
        <v>11358</v>
      </c>
      <c r="F1369">
        <v>11089</v>
      </c>
      <c r="G1369" t="s">
        <v>74</v>
      </c>
      <c r="H1369" t="s">
        <v>74</v>
      </c>
      <c r="I1369" t="s">
        <v>74</v>
      </c>
    </row>
    <row r="1370" spans="1:9" x14ac:dyDescent="0.25">
      <c r="A1370" t="s">
        <v>7682</v>
      </c>
      <c r="B1370">
        <v>2017</v>
      </c>
      <c r="C1370" t="s">
        <v>426</v>
      </c>
      <c r="D1370" t="s">
        <v>216</v>
      </c>
      <c r="E1370">
        <v>11524</v>
      </c>
      <c r="F1370">
        <v>11203</v>
      </c>
      <c r="G1370" t="s">
        <v>74</v>
      </c>
      <c r="H1370" t="s">
        <v>74</v>
      </c>
      <c r="I1370" t="s">
        <v>74</v>
      </c>
    </row>
    <row r="1371" spans="1:9" x14ac:dyDescent="0.25">
      <c r="A1371" t="s">
        <v>7683</v>
      </c>
      <c r="B1371">
        <v>2018</v>
      </c>
      <c r="C1371" t="s">
        <v>426</v>
      </c>
      <c r="D1371" t="s">
        <v>216</v>
      </c>
      <c r="E1371">
        <v>11650</v>
      </c>
      <c r="F1371">
        <v>11293</v>
      </c>
      <c r="G1371" t="s">
        <v>74</v>
      </c>
      <c r="H1371" t="s">
        <v>74</v>
      </c>
      <c r="I1371" t="s">
        <v>74</v>
      </c>
    </row>
    <row r="1372" spans="1:9" x14ac:dyDescent="0.25">
      <c r="A1372" t="s">
        <v>7684</v>
      </c>
      <c r="B1372">
        <v>2019</v>
      </c>
      <c r="C1372" t="s">
        <v>426</v>
      </c>
      <c r="D1372" t="s">
        <v>216</v>
      </c>
      <c r="E1372">
        <v>11742</v>
      </c>
      <c r="F1372">
        <v>11349</v>
      </c>
      <c r="G1372" t="s">
        <v>74</v>
      </c>
      <c r="H1372" t="s">
        <v>74</v>
      </c>
      <c r="I1372" t="s">
        <v>74</v>
      </c>
    </row>
    <row r="1373" spans="1:9" x14ac:dyDescent="0.25">
      <c r="A1373" t="s">
        <v>7685</v>
      </c>
      <c r="B1373">
        <v>2020</v>
      </c>
      <c r="C1373" t="s">
        <v>426</v>
      </c>
      <c r="D1373" t="s">
        <v>216</v>
      </c>
      <c r="E1373">
        <v>11981</v>
      </c>
      <c r="F1373">
        <v>11459</v>
      </c>
      <c r="G1373" t="s">
        <v>74</v>
      </c>
      <c r="H1373" t="s">
        <v>74</v>
      </c>
      <c r="I1373" t="s">
        <v>74</v>
      </c>
    </row>
    <row r="1374" spans="1:9" x14ac:dyDescent="0.25">
      <c r="A1374" t="s">
        <v>7686</v>
      </c>
      <c r="B1374">
        <v>2021</v>
      </c>
      <c r="C1374" t="s">
        <v>426</v>
      </c>
      <c r="D1374" t="s">
        <v>216</v>
      </c>
      <c r="E1374">
        <v>12076</v>
      </c>
      <c r="F1374">
        <v>11556</v>
      </c>
      <c r="G1374" t="s">
        <v>74</v>
      </c>
      <c r="H1374" t="s">
        <v>74</v>
      </c>
      <c r="I1374" t="s">
        <v>74</v>
      </c>
    </row>
    <row r="1375" spans="1:9" x14ac:dyDescent="0.25">
      <c r="A1375" t="s">
        <v>7687</v>
      </c>
      <c r="B1375">
        <v>2022</v>
      </c>
      <c r="C1375" t="s">
        <v>426</v>
      </c>
      <c r="D1375" t="s">
        <v>216</v>
      </c>
      <c r="E1375">
        <v>12336</v>
      </c>
      <c r="F1375">
        <v>11819</v>
      </c>
      <c r="G1375" t="s">
        <v>74</v>
      </c>
      <c r="H1375" t="s">
        <v>74</v>
      </c>
      <c r="I1375" t="s">
        <v>74</v>
      </c>
    </row>
    <row r="1376" spans="1:9" x14ac:dyDescent="0.25">
      <c r="A1376" t="s">
        <v>7688</v>
      </c>
      <c r="B1376">
        <v>2023</v>
      </c>
      <c r="C1376" t="s">
        <v>426</v>
      </c>
      <c r="D1376" t="s">
        <v>216</v>
      </c>
      <c r="E1376">
        <v>12548</v>
      </c>
      <c r="F1376">
        <v>11872</v>
      </c>
      <c r="G1376" t="s">
        <v>74</v>
      </c>
      <c r="H1376" t="s">
        <v>74</v>
      </c>
      <c r="I1376" t="s">
        <v>74</v>
      </c>
    </row>
    <row r="1377" spans="1:9" x14ac:dyDescent="0.25">
      <c r="A1377" t="s">
        <v>7689</v>
      </c>
      <c r="B1377">
        <v>2015</v>
      </c>
      <c r="C1377" t="s">
        <v>426</v>
      </c>
      <c r="D1377" t="s">
        <v>6831</v>
      </c>
      <c r="E1377" t="s">
        <v>74</v>
      </c>
      <c r="F1377" t="s">
        <v>74</v>
      </c>
      <c r="G1377">
        <v>210</v>
      </c>
      <c r="H1377">
        <v>0.21099999999999999</v>
      </c>
      <c r="I1377" t="s">
        <v>74</v>
      </c>
    </row>
    <row r="1378" spans="1:9" x14ac:dyDescent="0.25">
      <c r="A1378" t="s">
        <v>7690</v>
      </c>
      <c r="B1378">
        <v>2016</v>
      </c>
      <c r="C1378" t="s">
        <v>426</v>
      </c>
      <c r="D1378" t="s">
        <v>6831</v>
      </c>
      <c r="E1378" t="s">
        <v>74</v>
      </c>
      <c r="F1378" t="s">
        <v>74</v>
      </c>
      <c r="G1378" t="s">
        <v>74</v>
      </c>
      <c r="H1378" t="s">
        <v>74</v>
      </c>
      <c r="I1378" t="s">
        <v>74</v>
      </c>
    </row>
    <row r="1379" spans="1:9" x14ac:dyDescent="0.25">
      <c r="A1379" t="s">
        <v>7691</v>
      </c>
      <c r="B1379">
        <v>2017</v>
      </c>
      <c r="C1379" t="s">
        <v>426</v>
      </c>
      <c r="D1379" t="s">
        <v>6831</v>
      </c>
      <c r="E1379" t="s">
        <v>74</v>
      </c>
      <c r="F1379" t="s">
        <v>74</v>
      </c>
      <c r="G1379">
        <v>140</v>
      </c>
      <c r="H1379" t="s">
        <v>74</v>
      </c>
      <c r="I1379" t="s">
        <v>74</v>
      </c>
    </row>
    <row r="1380" spans="1:9" x14ac:dyDescent="0.25">
      <c r="A1380" t="s">
        <v>7692</v>
      </c>
      <c r="B1380">
        <v>2018</v>
      </c>
      <c r="C1380" t="s">
        <v>426</v>
      </c>
      <c r="D1380" t="s">
        <v>6831</v>
      </c>
      <c r="E1380" t="s">
        <v>74</v>
      </c>
      <c r="F1380" t="s">
        <v>74</v>
      </c>
      <c r="G1380">
        <v>165</v>
      </c>
      <c r="H1380" t="s">
        <v>74</v>
      </c>
      <c r="I1380">
        <v>0.1785714285714286</v>
      </c>
    </row>
    <row r="1381" spans="1:9" x14ac:dyDescent="0.25">
      <c r="A1381" t="s">
        <v>7693</v>
      </c>
      <c r="B1381">
        <v>2019</v>
      </c>
      <c r="C1381" t="s">
        <v>426</v>
      </c>
      <c r="D1381" t="s">
        <v>6831</v>
      </c>
      <c r="E1381" t="s">
        <v>74</v>
      </c>
      <c r="F1381" t="s">
        <v>74</v>
      </c>
      <c r="G1381">
        <v>135</v>
      </c>
      <c r="H1381" t="s">
        <v>74</v>
      </c>
      <c r="I1381">
        <v>-0.1818181818181818</v>
      </c>
    </row>
    <row r="1382" spans="1:9" x14ac:dyDescent="0.25">
      <c r="A1382" t="s">
        <v>7694</v>
      </c>
      <c r="B1382">
        <v>2020</v>
      </c>
      <c r="C1382" t="s">
        <v>426</v>
      </c>
      <c r="D1382" t="s">
        <v>6831</v>
      </c>
      <c r="E1382" t="s">
        <v>74</v>
      </c>
      <c r="F1382" t="s">
        <v>74</v>
      </c>
      <c r="G1382">
        <v>215</v>
      </c>
      <c r="H1382" t="s">
        <v>74</v>
      </c>
      <c r="I1382">
        <v>0.59259259259259256</v>
      </c>
    </row>
    <row r="1383" spans="1:9" x14ac:dyDescent="0.25">
      <c r="A1383" t="s">
        <v>7695</v>
      </c>
      <c r="B1383">
        <v>2021</v>
      </c>
      <c r="C1383" t="s">
        <v>426</v>
      </c>
      <c r="D1383" t="s">
        <v>6831</v>
      </c>
      <c r="E1383" t="s">
        <v>74</v>
      </c>
      <c r="F1383" t="s">
        <v>74</v>
      </c>
      <c r="G1383">
        <v>300</v>
      </c>
      <c r="H1383" t="s">
        <v>74</v>
      </c>
      <c r="I1383">
        <v>0.39534883720930242</v>
      </c>
    </row>
    <row r="1384" spans="1:9" x14ac:dyDescent="0.25">
      <c r="A1384" t="s">
        <v>7696</v>
      </c>
      <c r="B1384">
        <v>2022</v>
      </c>
      <c r="C1384" t="s">
        <v>426</v>
      </c>
      <c r="D1384" t="s">
        <v>6831</v>
      </c>
      <c r="E1384" t="s">
        <v>74</v>
      </c>
      <c r="F1384" t="s">
        <v>74</v>
      </c>
      <c r="G1384" t="s">
        <v>74</v>
      </c>
      <c r="H1384" t="s">
        <v>74</v>
      </c>
      <c r="I1384" t="s">
        <v>74</v>
      </c>
    </row>
    <row r="1385" spans="1:9" x14ac:dyDescent="0.25">
      <c r="A1385" t="s">
        <v>7697</v>
      </c>
      <c r="B1385">
        <v>2023</v>
      </c>
      <c r="C1385" t="s">
        <v>426</v>
      </c>
      <c r="D1385" t="s">
        <v>6831</v>
      </c>
      <c r="E1385" t="s">
        <v>74</v>
      </c>
      <c r="F1385" t="s">
        <v>74</v>
      </c>
      <c r="G1385" t="s">
        <v>74</v>
      </c>
      <c r="H1385" t="s">
        <v>74</v>
      </c>
      <c r="I1385" t="s">
        <v>74</v>
      </c>
    </row>
    <row r="1386" spans="1:9" x14ac:dyDescent="0.25">
      <c r="A1386" t="s">
        <v>7698</v>
      </c>
      <c r="B1386">
        <v>2015</v>
      </c>
      <c r="C1386" t="s">
        <v>433</v>
      </c>
      <c r="D1386" t="s">
        <v>318</v>
      </c>
      <c r="E1386" t="s">
        <v>74</v>
      </c>
      <c r="F1386" t="s">
        <v>74</v>
      </c>
      <c r="G1386" t="s">
        <v>6791</v>
      </c>
      <c r="H1386" t="s">
        <v>6791</v>
      </c>
      <c r="I1386" t="s">
        <v>74</v>
      </c>
    </row>
    <row r="1387" spans="1:9" x14ac:dyDescent="0.25">
      <c r="A1387" t="s">
        <v>7699</v>
      </c>
      <c r="B1387">
        <v>2016</v>
      </c>
      <c r="C1387" t="s">
        <v>433</v>
      </c>
      <c r="D1387" t="s">
        <v>318</v>
      </c>
      <c r="E1387" t="s">
        <v>74</v>
      </c>
      <c r="F1387" t="s">
        <v>74</v>
      </c>
      <c r="G1387">
        <v>25</v>
      </c>
      <c r="H1387" t="s">
        <v>74</v>
      </c>
      <c r="I1387" t="s">
        <v>74</v>
      </c>
    </row>
    <row r="1388" spans="1:9" x14ac:dyDescent="0.25">
      <c r="A1388" t="s">
        <v>7700</v>
      </c>
      <c r="B1388">
        <v>2017</v>
      </c>
      <c r="C1388" t="s">
        <v>433</v>
      </c>
      <c r="D1388" t="s">
        <v>318</v>
      </c>
      <c r="E1388" t="s">
        <v>74</v>
      </c>
      <c r="F1388" t="s">
        <v>74</v>
      </c>
      <c r="G1388" t="s">
        <v>74</v>
      </c>
      <c r="H1388" t="s">
        <v>74</v>
      </c>
      <c r="I1388" t="s">
        <v>74</v>
      </c>
    </row>
    <row r="1389" spans="1:9" x14ac:dyDescent="0.25">
      <c r="A1389" t="s">
        <v>7701</v>
      </c>
      <c r="B1389">
        <v>2018</v>
      </c>
      <c r="C1389" t="s">
        <v>433</v>
      </c>
      <c r="D1389" t="s">
        <v>318</v>
      </c>
      <c r="E1389" t="s">
        <v>74</v>
      </c>
      <c r="F1389" t="s">
        <v>74</v>
      </c>
      <c r="G1389" t="s">
        <v>74</v>
      </c>
      <c r="H1389" t="s">
        <v>74</v>
      </c>
      <c r="I1389" t="s">
        <v>74</v>
      </c>
    </row>
    <row r="1390" spans="1:9" x14ac:dyDescent="0.25">
      <c r="A1390" t="s">
        <v>7702</v>
      </c>
      <c r="B1390">
        <v>2019</v>
      </c>
      <c r="C1390" t="s">
        <v>433</v>
      </c>
      <c r="D1390" t="s">
        <v>318</v>
      </c>
      <c r="E1390" t="s">
        <v>74</v>
      </c>
      <c r="F1390" t="s">
        <v>74</v>
      </c>
      <c r="G1390" t="s">
        <v>74</v>
      </c>
      <c r="H1390" t="s">
        <v>74</v>
      </c>
      <c r="I1390" t="s">
        <v>74</v>
      </c>
    </row>
    <row r="1391" spans="1:9" x14ac:dyDescent="0.25">
      <c r="A1391" t="s">
        <v>7703</v>
      </c>
      <c r="B1391">
        <v>2020</v>
      </c>
      <c r="C1391" t="s">
        <v>433</v>
      </c>
      <c r="D1391" t="s">
        <v>318</v>
      </c>
      <c r="E1391" t="s">
        <v>74</v>
      </c>
      <c r="F1391" t="s">
        <v>74</v>
      </c>
      <c r="G1391" t="s">
        <v>74</v>
      </c>
      <c r="H1391" t="s">
        <v>74</v>
      </c>
      <c r="I1391" t="s">
        <v>74</v>
      </c>
    </row>
    <row r="1392" spans="1:9" x14ac:dyDescent="0.25">
      <c r="A1392" t="s">
        <v>7704</v>
      </c>
      <c r="B1392">
        <v>2021</v>
      </c>
      <c r="C1392" t="s">
        <v>433</v>
      </c>
      <c r="D1392" t="s">
        <v>318</v>
      </c>
      <c r="E1392" t="s">
        <v>74</v>
      </c>
      <c r="F1392" t="s">
        <v>74</v>
      </c>
      <c r="G1392" t="s">
        <v>74</v>
      </c>
      <c r="H1392" t="s">
        <v>74</v>
      </c>
      <c r="I1392" t="s">
        <v>74</v>
      </c>
    </row>
    <row r="1393" spans="1:9" x14ac:dyDescent="0.25">
      <c r="A1393" t="s">
        <v>7705</v>
      </c>
      <c r="B1393">
        <v>2022</v>
      </c>
      <c r="C1393" t="s">
        <v>433</v>
      </c>
      <c r="D1393" t="s">
        <v>318</v>
      </c>
      <c r="E1393" t="s">
        <v>74</v>
      </c>
      <c r="F1393" t="s">
        <v>74</v>
      </c>
      <c r="G1393" t="s">
        <v>74</v>
      </c>
      <c r="H1393" t="s">
        <v>74</v>
      </c>
      <c r="I1393" t="s">
        <v>74</v>
      </c>
    </row>
    <row r="1394" spans="1:9" x14ac:dyDescent="0.25">
      <c r="A1394" t="s">
        <v>7706</v>
      </c>
      <c r="B1394">
        <v>2023</v>
      </c>
      <c r="C1394" t="s">
        <v>433</v>
      </c>
      <c r="D1394" t="s">
        <v>318</v>
      </c>
      <c r="E1394" t="s">
        <v>74</v>
      </c>
      <c r="F1394" t="s">
        <v>74</v>
      </c>
      <c r="G1394" t="s">
        <v>74</v>
      </c>
      <c r="H1394" t="s">
        <v>74</v>
      </c>
      <c r="I1394" t="s">
        <v>74</v>
      </c>
    </row>
    <row r="1395" spans="1:9" x14ac:dyDescent="0.25">
      <c r="A1395" t="s">
        <v>6206</v>
      </c>
      <c r="B1395">
        <v>2016</v>
      </c>
      <c r="C1395" t="s">
        <v>433</v>
      </c>
      <c r="D1395" t="s">
        <v>354</v>
      </c>
      <c r="E1395">
        <v>115</v>
      </c>
      <c r="F1395">
        <v>110</v>
      </c>
      <c r="G1395" t="s">
        <v>74</v>
      </c>
      <c r="H1395" t="s">
        <v>74</v>
      </c>
      <c r="I1395" t="s">
        <v>74</v>
      </c>
    </row>
    <row r="1396" spans="1:9" x14ac:dyDescent="0.25">
      <c r="A1396" t="s">
        <v>6334</v>
      </c>
      <c r="B1396">
        <v>2017</v>
      </c>
      <c r="C1396" t="s">
        <v>433</v>
      </c>
      <c r="D1396" t="s">
        <v>354</v>
      </c>
      <c r="E1396">
        <v>134</v>
      </c>
      <c r="F1396" t="s">
        <v>74</v>
      </c>
      <c r="G1396" t="s">
        <v>74</v>
      </c>
      <c r="H1396" t="s">
        <v>74</v>
      </c>
      <c r="I1396" t="s">
        <v>74</v>
      </c>
    </row>
    <row r="1397" spans="1:9" x14ac:dyDescent="0.25">
      <c r="A1397" t="s">
        <v>432</v>
      </c>
      <c r="B1397">
        <v>2018</v>
      </c>
      <c r="C1397" t="s">
        <v>433</v>
      </c>
      <c r="D1397" t="s">
        <v>354</v>
      </c>
      <c r="E1397">
        <v>195</v>
      </c>
      <c r="F1397" t="s">
        <v>74</v>
      </c>
      <c r="G1397" t="s">
        <v>74</v>
      </c>
      <c r="H1397" t="s">
        <v>74</v>
      </c>
      <c r="I1397" t="s">
        <v>74</v>
      </c>
    </row>
    <row r="1398" spans="1:9" x14ac:dyDescent="0.25">
      <c r="A1398" t="s">
        <v>505</v>
      </c>
      <c r="B1398">
        <v>2019</v>
      </c>
      <c r="C1398" t="s">
        <v>433</v>
      </c>
      <c r="D1398" t="s">
        <v>354</v>
      </c>
      <c r="E1398">
        <v>225</v>
      </c>
      <c r="F1398" t="s">
        <v>74</v>
      </c>
      <c r="G1398" t="s">
        <v>74</v>
      </c>
      <c r="H1398" t="s">
        <v>74</v>
      </c>
      <c r="I1398" t="s">
        <v>74</v>
      </c>
    </row>
    <row r="1399" spans="1:9" x14ac:dyDescent="0.25">
      <c r="A1399" t="s">
        <v>577</v>
      </c>
      <c r="B1399">
        <v>2020</v>
      </c>
      <c r="C1399" t="s">
        <v>433</v>
      </c>
      <c r="D1399" t="s">
        <v>354</v>
      </c>
      <c r="E1399">
        <v>227</v>
      </c>
      <c r="F1399" t="s">
        <v>74</v>
      </c>
      <c r="G1399" t="s">
        <v>6791</v>
      </c>
      <c r="H1399" t="s">
        <v>6791</v>
      </c>
      <c r="I1399" t="s">
        <v>74</v>
      </c>
    </row>
    <row r="1400" spans="1:9" x14ac:dyDescent="0.25">
      <c r="A1400" t="s">
        <v>649</v>
      </c>
      <c r="B1400">
        <v>2021</v>
      </c>
      <c r="C1400" t="s">
        <v>433</v>
      </c>
      <c r="D1400" t="s">
        <v>354</v>
      </c>
      <c r="E1400">
        <v>245</v>
      </c>
      <c r="F1400" t="s">
        <v>74</v>
      </c>
      <c r="G1400" t="s">
        <v>74</v>
      </c>
      <c r="H1400" t="s">
        <v>74</v>
      </c>
      <c r="I1400" t="s">
        <v>74</v>
      </c>
    </row>
    <row r="1401" spans="1:9" x14ac:dyDescent="0.25">
      <c r="A1401" t="s">
        <v>721</v>
      </c>
      <c r="B1401">
        <v>2022</v>
      </c>
      <c r="C1401" t="s">
        <v>433</v>
      </c>
      <c r="D1401" t="s">
        <v>354</v>
      </c>
      <c r="E1401">
        <v>254</v>
      </c>
      <c r="F1401" t="s">
        <v>74</v>
      </c>
      <c r="G1401" t="s">
        <v>6791</v>
      </c>
      <c r="H1401" t="s">
        <v>6791</v>
      </c>
      <c r="I1401" t="s">
        <v>74</v>
      </c>
    </row>
    <row r="1402" spans="1:9" x14ac:dyDescent="0.25">
      <c r="A1402" t="s">
        <v>793</v>
      </c>
      <c r="B1402">
        <v>2023</v>
      </c>
      <c r="C1402" t="s">
        <v>433</v>
      </c>
      <c r="D1402" t="s">
        <v>354</v>
      </c>
      <c r="E1402">
        <v>254</v>
      </c>
      <c r="F1402" t="s">
        <v>74</v>
      </c>
      <c r="G1402" t="s">
        <v>74</v>
      </c>
      <c r="H1402" t="s">
        <v>74</v>
      </c>
      <c r="I1402" t="s">
        <v>74</v>
      </c>
    </row>
    <row r="1403" spans="1:9" x14ac:dyDescent="0.25">
      <c r="A1403" t="s">
        <v>7707</v>
      </c>
      <c r="B1403">
        <v>2015</v>
      </c>
      <c r="C1403" t="s">
        <v>433</v>
      </c>
      <c r="D1403" t="s">
        <v>325</v>
      </c>
      <c r="E1403" t="s">
        <v>74</v>
      </c>
      <c r="F1403" t="s">
        <v>74</v>
      </c>
      <c r="G1403">
        <v>5</v>
      </c>
      <c r="H1403">
        <v>0.192</v>
      </c>
      <c r="I1403" t="s">
        <v>74</v>
      </c>
    </row>
    <row r="1404" spans="1:9" x14ac:dyDescent="0.25">
      <c r="A1404" t="s">
        <v>7708</v>
      </c>
      <c r="B1404">
        <v>2016</v>
      </c>
      <c r="C1404" t="s">
        <v>433</v>
      </c>
      <c r="D1404" t="s">
        <v>325</v>
      </c>
      <c r="E1404" t="s">
        <v>74</v>
      </c>
      <c r="F1404" t="s">
        <v>74</v>
      </c>
      <c r="G1404">
        <v>5</v>
      </c>
      <c r="H1404">
        <v>0.251</v>
      </c>
      <c r="I1404">
        <v>0</v>
      </c>
    </row>
    <row r="1405" spans="1:9" x14ac:dyDescent="0.25">
      <c r="A1405" t="s">
        <v>7709</v>
      </c>
      <c r="B1405">
        <v>2017</v>
      </c>
      <c r="C1405" t="s">
        <v>433</v>
      </c>
      <c r="D1405" t="s">
        <v>325</v>
      </c>
      <c r="E1405" t="s">
        <v>74</v>
      </c>
      <c r="F1405" t="s">
        <v>74</v>
      </c>
      <c r="G1405" t="s">
        <v>74</v>
      </c>
      <c r="H1405" t="s">
        <v>74</v>
      </c>
      <c r="I1405" t="s">
        <v>74</v>
      </c>
    </row>
    <row r="1406" spans="1:9" x14ac:dyDescent="0.25">
      <c r="A1406" t="s">
        <v>7710</v>
      </c>
      <c r="B1406">
        <v>2018</v>
      </c>
      <c r="C1406" t="s">
        <v>433</v>
      </c>
      <c r="D1406" t="s">
        <v>325</v>
      </c>
      <c r="E1406" t="s">
        <v>74</v>
      </c>
      <c r="F1406" t="s">
        <v>74</v>
      </c>
      <c r="G1406">
        <v>25</v>
      </c>
      <c r="H1406" t="s">
        <v>74</v>
      </c>
      <c r="I1406" t="s">
        <v>74</v>
      </c>
    </row>
    <row r="1407" spans="1:9" x14ac:dyDescent="0.25">
      <c r="A1407" t="s">
        <v>7711</v>
      </c>
      <c r="B1407">
        <v>2019</v>
      </c>
      <c r="C1407" t="s">
        <v>433</v>
      </c>
      <c r="D1407" t="s">
        <v>325</v>
      </c>
      <c r="E1407" t="s">
        <v>74</v>
      </c>
      <c r="F1407" t="s">
        <v>74</v>
      </c>
      <c r="G1407" t="s">
        <v>74</v>
      </c>
      <c r="H1407" t="s">
        <v>74</v>
      </c>
      <c r="I1407" t="s">
        <v>74</v>
      </c>
    </row>
    <row r="1408" spans="1:9" x14ac:dyDescent="0.25">
      <c r="A1408" t="s">
        <v>7712</v>
      </c>
      <c r="B1408">
        <v>2020</v>
      </c>
      <c r="C1408" t="s">
        <v>433</v>
      </c>
      <c r="D1408" t="s">
        <v>325</v>
      </c>
      <c r="E1408" t="s">
        <v>74</v>
      </c>
      <c r="F1408" t="s">
        <v>74</v>
      </c>
      <c r="G1408" t="s">
        <v>74</v>
      </c>
      <c r="H1408" t="s">
        <v>74</v>
      </c>
      <c r="I1408" t="s">
        <v>74</v>
      </c>
    </row>
    <row r="1409" spans="1:9" x14ac:dyDescent="0.25">
      <c r="A1409" t="s">
        <v>7713</v>
      </c>
      <c r="B1409">
        <v>2021</v>
      </c>
      <c r="C1409" t="s">
        <v>433</v>
      </c>
      <c r="D1409" t="s">
        <v>325</v>
      </c>
      <c r="E1409" t="s">
        <v>74</v>
      </c>
      <c r="F1409" t="s">
        <v>74</v>
      </c>
      <c r="G1409" t="s">
        <v>74</v>
      </c>
      <c r="H1409" t="s">
        <v>74</v>
      </c>
      <c r="I1409" t="s">
        <v>74</v>
      </c>
    </row>
    <row r="1410" spans="1:9" x14ac:dyDescent="0.25">
      <c r="A1410" t="s">
        <v>7714</v>
      </c>
      <c r="B1410">
        <v>2022</v>
      </c>
      <c r="C1410" t="s">
        <v>433</v>
      </c>
      <c r="D1410" t="s">
        <v>325</v>
      </c>
      <c r="E1410" t="s">
        <v>74</v>
      </c>
      <c r="F1410" t="s">
        <v>74</v>
      </c>
      <c r="G1410" t="s">
        <v>74</v>
      </c>
      <c r="H1410" t="s">
        <v>74</v>
      </c>
      <c r="I1410" t="s">
        <v>74</v>
      </c>
    </row>
    <row r="1411" spans="1:9" x14ac:dyDescent="0.25">
      <c r="A1411" t="s">
        <v>7715</v>
      </c>
      <c r="B1411">
        <v>2023</v>
      </c>
      <c r="C1411" t="s">
        <v>433</v>
      </c>
      <c r="D1411" t="s">
        <v>325</v>
      </c>
      <c r="E1411" t="s">
        <v>74</v>
      </c>
      <c r="F1411" t="s">
        <v>74</v>
      </c>
      <c r="G1411" t="s">
        <v>74</v>
      </c>
      <c r="H1411" t="s">
        <v>74</v>
      </c>
      <c r="I1411" t="s">
        <v>74</v>
      </c>
    </row>
    <row r="1412" spans="1:9" x14ac:dyDescent="0.25">
      <c r="A1412" t="s">
        <v>7716</v>
      </c>
      <c r="B1412">
        <v>2015</v>
      </c>
      <c r="C1412" t="s">
        <v>433</v>
      </c>
      <c r="D1412" t="s">
        <v>6782</v>
      </c>
      <c r="E1412" t="s">
        <v>74</v>
      </c>
      <c r="F1412" t="s">
        <v>74</v>
      </c>
      <c r="G1412" t="s">
        <v>74</v>
      </c>
      <c r="H1412" t="s">
        <v>74</v>
      </c>
      <c r="I1412" t="s">
        <v>74</v>
      </c>
    </row>
    <row r="1413" spans="1:9" x14ac:dyDescent="0.25">
      <c r="A1413" t="s">
        <v>7717</v>
      </c>
      <c r="B1413">
        <v>2016</v>
      </c>
      <c r="C1413" t="s">
        <v>433</v>
      </c>
      <c r="D1413" t="s">
        <v>6782</v>
      </c>
      <c r="E1413" t="s">
        <v>74</v>
      </c>
      <c r="F1413" t="s">
        <v>74</v>
      </c>
      <c r="G1413" t="s">
        <v>74</v>
      </c>
      <c r="H1413" t="s">
        <v>74</v>
      </c>
      <c r="I1413" t="s">
        <v>74</v>
      </c>
    </row>
    <row r="1414" spans="1:9" x14ac:dyDescent="0.25">
      <c r="A1414" t="s">
        <v>7718</v>
      </c>
      <c r="B1414">
        <v>2017</v>
      </c>
      <c r="C1414" t="s">
        <v>433</v>
      </c>
      <c r="D1414" t="s">
        <v>6782</v>
      </c>
      <c r="E1414" t="s">
        <v>74</v>
      </c>
      <c r="F1414" t="s">
        <v>74</v>
      </c>
      <c r="G1414" t="s">
        <v>74</v>
      </c>
      <c r="H1414" t="s">
        <v>74</v>
      </c>
      <c r="I1414" t="s">
        <v>74</v>
      </c>
    </row>
    <row r="1415" spans="1:9" x14ac:dyDescent="0.25">
      <c r="A1415" t="s">
        <v>7719</v>
      </c>
      <c r="B1415">
        <v>2018</v>
      </c>
      <c r="C1415" t="s">
        <v>433</v>
      </c>
      <c r="D1415" t="s">
        <v>6782</v>
      </c>
      <c r="E1415" t="s">
        <v>74</v>
      </c>
      <c r="F1415" t="s">
        <v>74</v>
      </c>
      <c r="G1415" t="s">
        <v>74</v>
      </c>
      <c r="H1415" t="s">
        <v>74</v>
      </c>
      <c r="I1415" t="s">
        <v>74</v>
      </c>
    </row>
    <row r="1416" spans="1:9" x14ac:dyDescent="0.25">
      <c r="A1416" t="s">
        <v>7720</v>
      </c>
      <c r="B1416">
        <v>2019</v>
      </c>
      <c r="C1416" t="s">
        <v>433</v>
      </c>
      <c r="D1416" t="s">
        <v>6782</v>
      </c>
      <c r="E1416" t="s">
        <v>74</v>
      </c>
      <c r="F1416" t="s">
        <v>74</v>
      </c>
      <c r="G1416" t="s">
        <v>74</v>
      </c>
      <c r="H1416" t="s">
        <v>74</v>
      </c>
      <c r="I1416" t="s">
        <v>74</v>
      </c>
    </row>
    <row r="1417" spans="1:9" x14ac:dyDescent="0.25">
      <c r="A1417" t="s">
        <v>7721</v>
      </c>
      <c r="B1417">
        <v>2021</v>
      </c>
      <c r="C1417" t="s">
        <v>433</v>
      </c>
      <c r="D1417" t="s">
        <v>6782</v>
      </c>
      <c r="E1417" t="s">
        <v>74</v>
      </c>
      <c r="F1417" t="s">
        <v>74</v>
      </c>
      <c r="G1417" t="s">
        <v>74</v>
      </c>
      <c r="H1417" t="s">
        <v>74</v>
      </c>
      <c r="I1417" t="s">
        <v>74</v>
      </c>
    </row>
    <row r="1418" spans="1:9" x14ac:dyDescent="0.25">
      <c r="A1418" t="s">
        <v>7722</v>
      </c>
      <c r="B1418">
        <v>2022</v>
      </c>
      <c r="C1418" t="s">
        <v>433</v>
      </c>
      <c r="D1418" t="s">
        <v>6782</v>
      </c>
      <c r="E1418" t="s">
        <v>74</v>
      </c>
      <c r="F1418" t="s">
        <v>74</v>
      </c>
      <c r="G1418" t="s">
        <v>74</v>
      </c>
      <c r="H1418" t="s">
        <v>74</v>
      </c>
      <c r="I1418" t="s">
        <v>74</v>
      </c>
    </row>
    <row r="1419" spans="1:9" x14ac:dyDescent="0.25">
      <c r="A1419" t="s">
        <v>7723</v>
      </c>
      <c r="B1419">
        <v>2023</v>
      </c>
      <c r="C1419" t="s">
        <v>433</v>
      </c>
      <c r="D1419" t="s">
        <v>6782</v>
      </c>
      <c r="E1419" t="s">
        <v>74</v>
      </c>
      <c r="F1419" t="s">
        <v>74</v>
      </c>
      <c r="G1419" t="s">
        <v>74</v>
      </c>
      <c r="H1419" t="s">
        <v>74</v>
      </c>
      <c r="I1419" t="s">
        <v>74</v>
      </c>
    </row>
    <row r="1420" spans="1:9" x14ac:dyDescent="0.25">
      <c r="A1420" t="s">
        <v>434</v>
      </c>
      <c r="B1420">
        <v>2018</v>
      </c>
      <c r="C1420" t="s">
        <v>433</v>
      </c>
      <c r="D1420" t="s">
        <v>356</v>
      </c>
      <c r="E1420">
        <v>8</v>
      </c>
      <c r="F1420">
        <v>8</v>
      </c>
      <c r="G1420" t="s">
        <v>74</v>
      </c>
      <c r="H1420" t="s">
        <v>74</v>
      </c>
      <c r="I1420" t="s">
        <v>74</v>
      </c>
    </row>
    <row r="1421" spans="1:9" x14ac:dyDescent="0.25">
      <c r="A1421" t="s">
        <v>506</v>
      </c>
      <c r="B1421">
        <v>2019</v>
      </c>
      <c r="C1421" t="s">
        <v>433</v>
      </c>
      <c r="D1421" t="s">
        <v>356</v>
      </c>
      <c r="E1421">
        <v>10</v>
      </c>
      <c r="F1421">
        <v>10</v>
      </c>
      <c r="G1421" t="s">
        <v>74</v>
      </c>
      <c r="H1421" t="s">
        <v>74</v>
      </c>
      <c r="I1421" t="s">
        <v>74</v>
      </c>
    </row>
    <row r="1422" spans="1:9" x14ac:dyDescent="0.25">
      <c r="A1422" t="s">
        <v>722</v>
      </c>
      <c r="B1422">
        <v>2022</v>
      </c>
      <c r="C1422" t="s">
        <v>433</v>
      </c>
      <c r="D1422" t="s">
        <v>356</v>
      </c>
      <c r="E1422">
        <v>22</v>
      </c>
      <c r="F1422">
        <v>20</v>
      </c>
      <c r="G1422" t="s">
        <v>74</v>
      </c>
      <c r="H1422" t="s">
        <v>74</v>
      </c>
      <c r="I1422" t="s">
        <v>74</v>
      </c>
    </row>
    <row r="1423" spans="1:9" x14ac:dyDescent="0.25">
      <c r="A1423" t="s">
        <v>7724</v>
      </c>
      <c r="B1423">
        <v>2021</v>
      </c>
      <c r="C1423" t="s">
        <v>433</v>
      </c>
      <c r="D1423" t="s">
        <v>6793</v>
      </c>
      <c r="E1423" t="s">
        <v>74</v>
      </c>
      <c r="F1423" t="s">
        <v>74</v>
      </c>
      <c r="G1423" t="s">
        <v>74</v>
      </c>
      <c r="H1423" t="s">
        <v>74</v>
      </c>
      <c r="I1423" t="s">
        <v>74</v>
      </c>
    </row>
    <row r="1424" spans="1:9" x14ac:dyDescent="0.25">
      <c r="A1424" t="s">
        <v>7725</v>
      </c>
      <c r="B1424">
        <v>2022</v>
      </c>
      <c r="C1424" t="s">
        <v>433</v>
      </c>
      <c r="D1424" t="s">
        <v>6793</v>
      </c>
      <c r="E1424" t="s">
        <v>74</v>
      </c>
      <c r="F1424" t="s">
        <v>74</v>
      </c>
      <c r="G1424" t="s">
        <v>74</v>
      </c>
      <c r="H1424" t="s">
        <v>74</v>
      </c>
      <c r="I1424" t="s">
        <v>74</v>
      </c>
    </row>
    <row r="1425" spans="1:9" x14ac:dyDescent="0.25">
      <c r="A1425" t="s">
        <v>7726</v>
      </c>
      <c r="B1425">
        <v>2023</v>
      </c>
      <c r="C1425" t="s">
        <v>433</v>
      </c>
      <c r="D1425" t="s">
        <v>6793</v>
      </c>
      <c r="E1425" t="s">
        <v>74</v>
      </c>
      <c r="F1425" t="s">
        <v>74</v>
      </c>
      <c r="G1425" t="s">
        <v>74</v>
      </c>
      <c r="H1425" t="s">
        <v>74</v>
      </c>
      <c r="I1425" t="s">
        <v>74</v>
      </c>
    </row>
    <row r="1426" spans="1:9" x14ac:dyDescent="0.25">
      <c r="A1426" t="s">
        <v>723</v>
      </c>
      <c r="B1426">
        <v>2022</v>
      </c>
      <c r="C1426" t="s">
        <v>433</v>
      </c>
      <c r="D1426" t="s">
        <v>95</v>
      </c>
      <c r="E1426">
        <v>29</v>
      </c>
      <c r="F1426">
        <v>29</v>
      </c>
      <c r="G1426" t="s">
        <v>74</v>
      </c>
      <c r="H1426" t="s">
        <v>74</v>
      </c>
      <c r="I1426" t="s">
        <v>74</v>
      </c>
    </row>
    <row r="1427" spans="1:9" x14ac:dyDescent="0.25">
      <c r="A1427" t="s">
        <v>795</v>
      </c>
      <c r="B1427">
        <v>2023</v>
      </c>
      <c r="C1427" t="s">
        <v>433</v>
      </c>
      <c r="D1427" t="s">
        <v>95</v>
      </c>
      <c r="E1427">
        <v>30</v>
      </c>
      <c r="F1427" t="s">
        <v>74</v>
      </c>
      <c r="G1427" t="s">
        <v>74</v>
      </c>
      <c r="H1427" t="s">
        <v>74</v>
      </c>
      <c r="I1427" t="s">
        <v>74</v>
      </c>
    </row>
    <row r="1428" spans="1:9" x14ac:dyDescent="0.25">
      <c r="A1428" t="s">
        <v>7727</v>
      </c>
      <c r="B1428">
        <v>2015</v>
      </c>
      <c r="C1428" t="s">
        <v>433</v>
      </c>
      <c r="D1428" t="s">
        <v>328</v>
      </c>
      <c r="E1428" t="s">
        <v>74</v>
      </c>
      <c r="F1428" t="s">
        <v>74</v>
      </c>
      <c r="G1428" t="s">
        <v>6791</v>
      </c>
      <c r="H1428" t="s">
        <v>6791</v>
      </c>
      <c r="I1428" t="s">
        <v>74</v>
      </c>
    </row>
    <row r="1429" spans="1:9" x14ac:dyDescent="0.25">
      <c r="A1429" t="s">
        <v>7728</v>
      </c>
      <c r="B1429">
        <v>2016</v>
      </c>
      <c r="C1429" t="s">
        <v>433</v>
      </c>
      <c r="D1429" t="s">
        <v>328</v>
      </c>
      <c r="E1429" t="s">
        <v>74</v>
      </c>
      <c r="F1429" t="s">
        <v>74</v>
      </c>
      <c r="G1429" t="s">
        <v>6791</v>
      </c>
      <c r="H1429" t="s">
        <v>6791</v>
      </c>
      <c r="I1429" t="s">
        <v>74</v>
      </c>
    </row>
    <row r="1430" spans="1:9" x14ac:dyDescent="0.25">
      <c r="A1430" t="s">
        <v>7729</v>
      </c>
      <c r="B1430">
        <v>2017</v>
      </c>
      <c r="C1430" t="s">
        <v>433</v>
      </c>
      <c r="D1430" t="s">
        <v>328</v>
      </c>
      <c r="E1430" t="s">
        <v>74</v>
      </c>
      <c r="F1430" t="s">
        <v>74</v>
      </c>
      <c r="G1430" t="s">
        <v>74</v>
      </c>
      <c r="H1430" t="s">
        <v>74</v>
      </c>
      <c r="I1430" t="s">
        <v>74</v>
      </c>
    </row>
    <row r="1431" spans="1:9" x14ac:dyDescent="0.25">
      <c r="A1431" t="s">
        <v>7730</v>
      </c>
      <c r="B1431">
        <v>2018</v>
      </c>
      <c r="C1431" t="s">
        <v>433</v>
      </c>
      <c r="D1431" t="s">
        <v>328</v>
      </c>
      <c r="E1431" t="s">
        <v>74</v>
      </c>
      <c r="F1431" t="s">
        <v>74</v>
      </c>
      <c r="G1431" t="s">
        <v>6791</v>
      </c>
      <c r="H1431" t="s">
        <v>6791</v>
      </c>
      <c r="I1431" t="s">
        <v>74</v>
      </c>
    </row>
    <row r="1432" spans="1:9" x14ac:dyDescent="0.25">
      <c r="A1432" t="s">
        <v>7731</v>
      </c>
      <c r="B1432">
        <v>2019</v>
      </c>
      <c r="C1432" t="s">
        <v>433</v>
      </c>
      <c r="D1432" t="s">
        <v>328</v>
      </c>
      <c r="E1432" t="s">
        <v>74</v>
      </c>
      <c r="F1432" t="s">
        <v>74</v>
      </c>
      <c r="G1432" t="s">
        <v>74</v>
      </c>
      <c r="H1432" t="s">
        <v>74</v>
      </c>
      <c r="I1432" t="s">
        <v>74</v>
      </c>
    </row>
    <row r="1433" spans="1:9" x14ac:dyDescent="0.25">
      <c r="A1433" t="s">
        <v>7732</v>
      </c>
      <c r="B1433">
        <v>2020</v>
      </c>
      <c r="C1433" t="s">
        <v>433</v>
      </c>
      <c r="D1433" t="s">
        <v>328</v>
      </c>
      <c r="E1433" t="s">
        <v>74</v>
      </c>
      <c r="F1433" t="s">
        <v>74</v>
      </c>
      <c r="G1433" t="s">
        <v>74</v>
      </c>
      <c r="H1433" t="s">
        <v>74</v>
      </c>
      <c r="I1433" t="s">
        <v>74</v>
      </c>
    </row>
    <row r="1434" spans="1:9" x14ac:dyDescent="0.25">
      <c r="A1434" t="s">
        <v>7733</v>
      </c>
      <c r="B1434">
        <v>2021</v>
      </c>
      <c r="C1434" t="s">
        <v>433</v>
      </c>
      <c r="D1434" t="s">
        <v>328</v>
      </c>
      <c r="E1434" t="s">
        <v>74</v>
      </c>
      <c r="F1434" t="s">
        <v>74</v>
      </c>
      <c r="G1434" t="s">
        <v>74</v>
      </c>
      <c r="H1434" t="s">
        <v>74</v>
      </c>
      <c r="I1434" t="s">
        <v>74</v>
      </c>
    </row>
    <row r="1435" spans="1:9" x14ac:dyDescent="0.25">
      <c r="A1435" t="s">
        <v>7734</v>
      </c>
      <c r="B1435">
        <v>2022</v>
      </c>
      <c r="C1435" t="s">
        <v>433</v>
      </c>
      <c r="D1435" t="s">
        <v>328</v>
      </c>
      <c r="E1435" t="s">
        <v>74</v>
      </c>
      <c r="F1435" t="s">
        <v>74</v>
      </c>
      <c r="G1435" t="s">
        <v>74</v>
      </c>
      <c r="H1435" t="s">
        <v>74</v>
      </c>
      <c r="I1435" t="s">
        <v>74</v>
      </c>
    </row>
    <row r="1436" spans="1:9" x14ac:dyDescent="0.25">
      <c r="A1436" t="s">
        <v>7735</v>
      </c>
      <c r="B1436">
        <v>2023</v>
      </c>
      <c r="C1436" t="s">
        <v>433</v>
      </c>
      <c r="D1436" t="s">
        <v>328</v>
      </c>
      <c r="E1436" t="s">
        <v>74</v>
      </c>
      <c r="F1436" t="s">
        <v>74</v>
      </c>
      <c r="G1436" t="s">
        <v>74</v>
      </c>
      <c r="H1436" t="s">
        <v>74</v>
      </c>
      <c r="I1436" t="s">
        <v>74</v>
      </c>
    </row>
    <row r="1437" spans="1:9" x14ac:dyDescent="0.25">
      <c r="A1437" t="s">
        <v>6119</v>
      </c>
      <c r="B1437">
        <v>2015</v>
      </c>
      <c r="C1437" t="s">
        <v>433</v>
      </c>
      <c r="D1437" t="s">
        <v>98</v>
      </c>
      <c r="E1437">
        <v>48</v>
      </c>
      <c r="F1437">
        <v>34</v>
      </c>
      <c r="G1437" t="s">
        <v>74</v>
      </c>
      <c r="H1437" t="s">
        <v>74</v>
      </c>
      <c r="I1437" t="s">
        <v>74</v>
      </c>
    </row>
    <row r="1438" spans="1:9" x14ac:dyDescent="0.25">
      <c r="A1438" t="s">
        <v>6630</v>
      </c>
      <c r="B1438">
        <v>2021</v>
      </c>
      <c r="C1438" t="s">
        <v>433</v>
      </c>
      <c r="D1438" t="s">
        <v>98</v>
      </c>
      <c r="E1438" s="10">
        <v>59</v>
      </c>
      <c r="F1438" t="s">
        <v>74</v>
      </c>
      <c r="G1438" t="s">
        <v>74</v>
      </c>
      <c r="H1438" t="s">
        <v>74</v>
      </c>
      <c r="I1438" t="s">
        <v>74</v>
      </c>
    </row>
    <row r="1439" spans="1:9" x14ac:dyDescent="0.25">
      <c r="A1439" t="s">
        <v>6686</v>
      </c>
      <c r="B1439">
        <v>2022</v>
      </c>
      <c r="C1439" t="s">
        <v>433</v>
      </c>
      <c r="D1439" t="s">
        <v>98</v>
      </c>
      <c r="E1439" s="10">
        <v>55</v>
      </c>
      <c r="F1439" t="s">
        <v>74</v>
      </c>
      <c r="G1439" t="s">
        <v>74</v>
      </c>
      <c r="H1439" t="s">
        <v>74</v>
      </c>
      <c r="I1439" t="s">
        <v>74</v>
      </c>
    </row>
    <row r="1440" spans="1:9" x14ac:dyDescent="0.25">
      <c r="A1440" t="s">
        <v>6742</v>
      </c>
      <c r="B1440">
        <v>2023</v>
      </c>
      <c r="C1440" t="s">
        <v>433</v>
      </c>
      <c r="D1440" t="s">
        <v>98</v>
      </c>
      <c r="E1440">
        <v>58</v>
      </c>
      <c r="F1440" t="s">
        <v>74</v>
      </c>
      <c r="G1440" t="s">
        <v>74</v>
      </c>
      <c r="H1440" t="s">
        <v>74</v>
      </c>
      <c r="I1440" t="s">
        <v>74</v>
      </c>
    </row>
    <row r="1441" spans="1:9" x14ac:dyDescent="0.25">
      <c r="A1441" t="s">
        <v>7736</v>
      </c>
      <c r="B1441">
        <v>2019</v>
      </c>
      <c r="C1441" t="s">
        <v>433</v>
      </c>
      <c r="D1441" t="s">
        <v>6812</v>
      </c>
      <c r="E1441" t="s">
        <v>74</v>
      </c>
      <c r="F1441" t="s">
        <v>74</v>
      </c>
      <c r="G1441" t="s">
        <v>74</v>
      </c>
      <c r="H1441" t="s">
        <v>74</v>
      </c>
      <c r="I1441" t="s">
        <v>74</v>
      </c>
    </row>
    <row r="1442" spans="1:9" x14ac:dyDescent="0.25">
      <c r="A1442" t="s">
        <v>7737</v>
      </c>
      <c r="B1442">
        <v>2021</v>
      </c>
      <c r="C1442" t="s">
        <v>433</v>
      </c>
      <c r="D1442" t="s">
        <v>6812</v>
      </c>
      <c r="E1442" t="s">
        <v>74</v>
      </c>
      <c r="F1442" t="s">
        <v>74</v>
      </c>
      <c r="G1442" t="s">
        <v>74</v>
      </c>
      <c r="H1442" t="s">
        <v>74</v>
      </c>
      <c r="I1442" t="s">
        <v>74</v>
      </c>
    </row>
    <row r="1443" spans="1:9" x14ac:dyDescent="0.25">
      <c r="A1443" t="s">
        <v>6131</v>
      </c>
      <c r="B1443">
        <v>2015</v>
      </c>
      <c r="C1443" t="s">
        <v>433</v>
      </c>
      <c r="D1443" t="s">
        <v>102</v>
      </c>
      <c r="E1443">
        <v>38</v>
      </c>
      <c r="F1443">
        <v>33</v>
      </c>
      <c r="G1443" t="s">
        <v>74</v>
      </c>
      <c r="H1443" t="s">
        <v>74</v>
      </c>
      <c r="I1443" t="s">
        <v>74</v>
      </c>
    </row>
    <row r="1444" spans="1:9" x14ac:dyDescent="0.25">
      <c r="A1444" t="s">
        <v>6259</v>
      </c>
      <c r="B1444">
        <v>2016</v>
      </c>
      <c r="C1444" t="s">
        <v>433</v>
      </c>
      <c r="D1444" t="s">
        <v>102</v>
      </c>
      <c r="E1444">
        <v>45</v>
      </c>
      <c r="F1444">
        <v>42</v>
      </c>
      <c r="G1444" t="s">
        <v>74</v>
      </c>
      <c r="H1444" t="s">
        <v>74</v>
      </c>
      <c r="I1444" t="s">
        <v>74</v>
      </c>
    </row>
    <row r="1445" spans="1:9" x14ac:dyDescent="0.25">
      <c r="A1445" t="s">
        <v>436</v>
      </c>
      <c r="B1445">
        <v>2018</v>
      </c>
      <c r="C1445" t="s">
        <v>433</v>
      </c>
      <c r="D1445" t="s">
        <v>102</v>
      </c>
      <c r="E1445">
        <v>54</v>
      </c>
      <c r="F1445" t="s">
        <v>74</v>
      </c>
      <c r="G1445" t="s">
        <v>6791</v>
      </c>
      <c r="H1445" t="s">
        <v>6791</v>
      </c>
      <c r="I1445" t="s">
        <v>74</v>
      </c>
    </row>
    <row r="1446" spans="1:9" x14ac:dyDescent="0.25">
      <c r="A1446" t="s">
        <v>508</v>
      </c>
      <c r="B1446">
        <v>2019</v>
      </c>
      <c r="C1446" t="s">
        <v>433</v>
      </c>
      <c r="D1446" t="s">
        <v>102</v>
      </c>
      <c r="E1446">
        <v>52</v>
      </c>
      <c r="F1446" t="s">
        <v>74</v>
      </c>
      <c r="G1446" t="s">
        <v>74</v>
      </c>
      <c r="H1446" t="s">
        <v>74</v>
      </c>
      <c r="I1446" t="s">
        <v>74</v>
      </c>
    </row>
    <row r="1447" spans="1:9" x14ac:dyDescent="0.25">
      <c r="A1447" t="s">
        <v>580</v>
      </c>
      <c r="B1447">
        <v>2020</v>
      </c>
      <c r="C1447" t="s">
        <v>433</v>
      </c>
      <c r="D1447" t="s">
        <v>102</v>
      </c>
      <c r="E1447">
        <v>59</v>
      </c>
      <c r="F1447" t="s">
        <v>74</v>
      </c>
      <c r="G1447" t="s">
        <v>74</v>
      </c>
      <c r="H1447" t="s">
        <v>74</v>
      </c>
      <c r="I1447" t="s">
        <v>74</v>
      </c>
    </row>
    <row r="1448" spans="1:9" x14ac:dyDescent="0.25">
      <c r="A1448" t="s">
        <v>652</v>
      </c>
      <c r="B1448">
        <v>2021</v>
      </c>
      <c r="C1448" t="s">
        <v>433</v>
      </c>
      <c r="D1448" t="s">
        <v>102</v>
      </c>
      <c r="E1448">
        <v>62</v>
      </c>
      <c r="F1448" t="s">
        <v>74</v>
      </c>
      <c r="G1448" t="s">
        <v>74</v>
      </c>
      <c r="H1448" t="s">
        <v>74</v>
      </c>
      <c r="I1448" t="s">
        <v>74</v>
      </c>
    </row>
    <row r="1449" spans="1:9" x14ac:dyDescent="0.25">
      <c r="A1449" t="s">
        <v>724</v>
      </c>
      <c r="B1449">
        <v>2022</v>
      </c>
      <c r="C1449" t="s">
        <v>433</v>
      </c>
      <c r="D1449" t="s">
        <v>102</v>
      </c>
      <c r="E1449">
        <v>70</v>
      </c>
      <c r="F1449" t="s">
        <v>74</v>
      </c>
      <c r="G1449" t="s">
        <v>74</v>
      </c>
      <c r="H1449" t="s">
        <v>74</v>
      </c>
      <c r="I1449" t="s">
        <v>74</v>
      </c>
    </row>
    <row r="1450" spans="1:9" x14ac:dyDescent="0.25">
      <c r="A1450" t="s">
        <v>796</v>
      </c>
      <c r="B1450">
        <v>2023</v>
      </c>
      <c r="C1450" t="s">
        <v>433</v>
      </c>
      <c r="D1450" t="s">
        <v>102</v>
      </c>
      <c r="E1450">
        <v>54</v>
      </c>
      <c r="F1450" t="s">
        <v>74</v>
      </c>
      <c r="G1450" t="s">
        <v>74</v>
      </c>
      <c r="H1450" t="s">
        <v>74</v>
      </c>
      <c r="I1450" t="s">
        <v>74</v>
      </c>
    </row>
    <row r="1451" spans="1:9" x14ac:dyDescent="0.25">
      <c r="A1451" t="s">
        <v>7738</v>
      </c>
      <c r="B1451">
        <v>2015</v>
      </c>
      <c r="C1451" t="s">
        <v>433</v>
      </c>
      <c r="D1451" t="s">
        <v>216</v>
      </c>
      <c r="E1451">
        <v>405</v>
      </c>
      <c r="F1451" t="s">
        <v>74</v>
      </c>
      <c r="G1451" t="s">
        <v>6791</v>
      </c>
      <c r="H1451" t="s">
        <v>6791</v>
      </c>
      <c r="I1451" t="s">
        <v>74</v>
      </c>
    </row>
    <row r="1452" spans="1:9" x14ac:dyDescent="0.25">
      <c r="A1452" t="s">
        <v>7739</v>
      </c>
      <c r="B1452">
        <v>2016</v>
      </c>
      <c r="C1452" t="s">
        <v>433</v>
      </c>
      <c r="D1452" t="s">
        <v>216</v>
      </c>
      <c r="E1452">
        <v>417</v>
      </c>
      <c r="F1452" t="s">
        <v>74</v>
      </c>
      <c r="G1452">
        <v>5</v>
      </c>
      <c r="H1452">
        <v>0.26100000000000001</v>
      </c>
      <c r="I1452" t="s">
        <v>74</v>
      </c>
    </row>
    <row r="1453" spans="1:9" x14ac:dyDescent="0.25">
      <c r="A1453" t="s">
        <v>7740</v>
      </c>
      <c r="B1453">
        <v>2017</v>
      </c>
      <c r="C1453" t="s">
        <v>433</v>
      </c>
      <c r="D1453" t="s">
        <v>216</v>
      </c>
      <c r="E1453" t="s">
        <v>74</v>
      </c>
      <c r="F1453" t="s">
        <v>74</v>
      </c>
      <c r="G1453" t="s">
        <v>74</v>
      </c>
      <c r="H1453" t="s">
        <v>74</v>
      </c>
      <c r="I1453" t="s">
        <v>74</v>
      </c>
    </row>
    <row r="1454" spans="1:9" x14ac:dyDescent="0.25">
      <c r="A1454" t="s">
        <v>7741</v>
      </c>
      <c r="B1454">
        <v>2018</v>
      </c>
      <c r="C1454" t="s">
        <v>433</v>
      </c>
      <c r="D1454" t="s">
        <v>216</v>
      </c>
      <c r="E1454">
        <v>481</v>
      </c>
      <c r="F1454" t="s">
        <v>74</v>
      </c>
      <c r="G1454">
        <v>10</v>
      </c>
      <c r="H1454" t="s">
        <v>74</v>
      </c>
      <c r="I1454" t="s">
        <v>74</v>
      </c>
    </row>
    <row r="1455" spans="1:9" x14ac:dyDescent="0.25">
      <c r="A1455" t="s">
        <v>7742</v>
      </c>
      <c r="B1455">
        <v>2019</v>
      </c>
      <c r="C1455" t="s">
        <v>433</v>
      </c>
      <c r="D1455" t="s">
        <v>216</v>
      </c>
      <c r="E1455">
        <v>488</v>
      </c>
      <c r="F1455" t="s">
        <v>74</v>
      </c>
      <c r="G1455" t="s">
        <v>74</v>
      </c>
      <c r="H1455" t="s">
        <v>74</v>
      </c>
      <c r="I1455" t="s">
        <v>74</v>
      </c>
    </row>
    <row r="1456" spans="1:9" x14ac:dyDescent="0.25">
      <c r="A1456" t="s">
        <v>7743</v>
      </c>
      <c r="B1456">
        <v>2020</v>
      </c>
      <c r="C1456" t="s">
        <v>433</v>
      </c>
      <c r="D1456" t="s">
        <v>216</v>
      </c>
      <c r="E1456">
        <v>541</v>
      </c>
      <c r="F1456" t="s">
        <v>74</v>
      </c>
      <c r="G1456" t="s">
        <v>74</v>
      </c>
      <c r="H1456" t="s">
        <v>74</v>
      </c>
      <c r="I1456" t="s">
        <v>74</v>
      </c>
    </row>
    <row r="1457" spans="1:9" x14ac:dyDescent="0.25">
      <c r="A1457" t="s">
        <v>7744</v>
      </c>
      <c r="B1457">
        <v>2021</v>
      </c>
      <c r="C1457" t="s">
        <v>433</v>
      </c>
      <c r="D1457" t="s">
        <v>216</v>
      </c>
      <c r="E1457">
        <v>558</v>
      </c>
      <c r="F1457" t="s">
        <v>74</v>
      </c>
      <c r="G1457" t="s">
        <v>74</v>
      </c>
      <c r="H1457" t="s">
        <v>74</v>
      </c>
      <c r="I1457" t="s">
        <v>74</v>
      </c>
    </row>
    <row r="1458" spans="1:9" x14ac:dyDescent="0.25">
      <c r="A1458" t="s">
        <v>7745</v>
      </c>
      <c r="B1458">
        <v>2022</v>
      </c>
      <c r="C1458" t="s">
        <v>433</v>
      </c>
      <c r="D1458" t="s">
        <v>216</v>
      </c>
      <c r="E1458">
        <v>668</v>
      </c>
      <c r="F1458" t="s">
        <v>74</v>
      </c>
      <c r="G1458" t="s">
        <v>74</v>
      </c>
      <c r="H1458" t="s">
        <v>74</v>
      </c>
      <c r="I1458" t="s">
        <v>74</v>
      </c>
    </row>
    <row r="1459" spans="1:9" x14ac:dyDescent="0.25">
      <c r="A1459" t="s">
        <v>7746</v>
      </c>
      <c r="B1459">
        <v>2023</v>
      </c>
      <c r="C1459" t="s">
        <v>433</v>
      </c>
      <c r="D1459" t="s">
        <v>216</v>
      </c>
      <c r="E1459">
        <v>676</v>
      </c>
      <c r="F1459" t="s">
        <v>74</v>
      </c>
      <c r="G1459" t="s">
        <v>74</v>
      </c>
      <c r="H1459" t="s">
        <v>74</v>
      </c>
      <c r="I1459" t="s">
        <v>74</v>
      </c>
    </row>
    <row r="1460" spans="1:9" x14ac:dyDescent="0.25">
      <c r="A1460" t="s">
        <v>7747</v>
      </c>
      <c r="B1460">
        <v>2015</v>
      </c>
      <c r="C1460" t="s">
        <v>433</v>
      </c>
      <c r="D1460" t="s">
        <v>6831</v>
      </c>
      <c r="E1460" t="s">
        <v>74</v>
      </c>
      <c r="F1460" t="s">
        <v>74</v>
      </c>
      <c r="G1460" t="s">
        <v>74</v>
      </c>
      <c r="H1460" t="s">
        <v>74</v>
      </c>
      <c r="I1460" t="s">
        <v>74</v>
      </c>
    </row>
    <row r="1461" spans="1:9" x14ac:dyDescent="0.25">
      <c r="A1461" t="s">
        <v>7748</v>
      </c>
      <c r="B1461">
        <v>2016</v>
      </c>
      <c r="C1461" t="s">
        <v>433</v>
      </c>
      <c r="D1461" t="s">
        <v>6831</v>
      </c>
      <c r="E1461" t="s">
        <v>74</v>
      </c>
      <c r="F1461" t="s">
        <v>74</v>
      </c>
      <c r="G1461">
        <v>5</v>
      </c>
      <c r="H1461">
        <v>0.26100000000000001</v>
      </c>
      <c r="I1461" t="s">
        <v>74</v>
      </c>
    </row>
    <row r="1462" spans="1:9" x14ac:dyDescent="0.25">
      <c r="A1462" t="s">
        <v>7749</v>
      </c>
      <c r="B1462">
        <v>2017</v>
      </c>
      <c r="C1462" t="s">
        <v>433</v>
      </c>
      <c r="D1462" t="s">
        <v>6831</v>
      </c>
      <c r="E1462" t="s">
        <v>74</v>
      </c>
      <c r="F1462" t="s">
        <v>74</v>
      </c>
      <c r="G1462" t="s">
        <v>74</v>
      </c>
      <c r="H1462" t="s">
        <v>74</v>
      </c>
      <c r="I1462" t="s">
        <v>74</v>
      </c>
    </row>
    <row r="1463" spans="1:9" x14ac:dyDescent="0.25">
      <c r="A1463" t="s">
        <v>7750</v>
      </c>
      <c r="B1463">
        <v>2018</v>
      </c>
      <c r="C1463" t="s">
        <v>433</v>
      </c>
      <c r="D1463" t="s">
        <v>6831</v>
      </c>
      <c r="E1463" t="s">
        <v>74</v>
      </c>
      <c r="F1463" t="s">
        <v>74</v>
      </c>
      <c r="G1463">
        <v>10</v>
      </c>
      <c r="H1463" t="s">
        <v>74</v>
      </c>
      <c r="I1463" t="s">
        <v>74</v>
      </c>
    </row>
    <row r="1464" spans="1:9" x14ac:dyDescent="0.25">
      <c r="A1464" t="s">
        <v>7751</v>
      </c>
      <c r="B1464">
        <v>2019</v>
      </c>
      <c r="C1464" t="s">
        <v>433</v>
      </c>
      <c r="D1464" t="s">
        <v>6831</v>
      </c>
      <c r="E1464" t="s">
        <v>74</v>
      </c>
      <c r="F1464" t="s">
        <v>74</v>
      </c>
      <c r="G1464">
        <v>15</v>
      </c>
      <c r="H1464" t="s">
        <v>74</v>
      </c>
      <c r="I1464">
        <v>0.5</v>
      </c>
    </row>
    <row r="1465" spans="1:9" x14ac:dyDescent="0.25">
      <c r="A1465" t="s">
        <v>7752</v>
      </c>
      <c r="B1465">
        <v>2020</v>
      </c>
      <c r="C1465" t="s">
        <v>433</v>
      </c>
      <c r="D1465" t="s">
        <v>6831</v>
      </c>
      <c r="E1465" t="s">
        <v>74</v>
      </c>
      <c r="F1465" t="s">
        <v>74</v>
      </c>
      <c r="G1465" t="s">
        <v>6791</v>
      </c>
      <c r="H1465" t="s">
        <v>6791</v>
      </c>
      <c r="I1465" t="s">
        <v>74</v>
      </c>
    </row>
    <row r="1466" spans="1:9" x14ac:dyDescent="0.25">
      <c r="A1466" t="s">
        <v>7753</v>
      </c>
      <c r="B1466">
        <v>2021</v>
      </c>
      <c r="C1466" t="s">
        <v>433</v>
      </c>
      <c r="D1466" t="s">
        <v>6831</v>
      </c>
      <c r="E1466" t="s">
        <v>74</v>
      </c>
      <c r="F1466" t="s">
        <v>74</v>
      </c>
      <c r="G1466" t="s">
        <v>74</v>
      </c>
      <c r="H1466" t="s">
        <v>74</v>
      </c>
      <c r="I1466" t="s">
        <v>74</v>
      </c>
    </row>
    <row r="1467" spans="1:9" x14ac:dyDescent="0.25">
      <c r="A1467" t="s">
        <v>7754</v>
      </c>
      <c r="B1467">
        <v>2022</v>
      </c>
      <c r="C1467" t="s">
        <v>433</v>
      </c>
      <c r="D1467" t="s">
        <v>6831</v>
      </c>
      <c r="E1467" t="s">
        <v>74</v>
      </c>
      <c r="F1467" t="s">
        <v>74</v>
      </c>
      <c r="G1467" t="s">
        <v>74</v>
      </c>
      <c r="H1467" t="s">
        <v>74</v>
      </c>
      <c r="I1467" t="s">
        <v>74</v>
      </c>
    </row>
    <row r="1468" spans="1:9" x14ac:dyDescent="0.25">
      <c r="A1468" t="s">
        <v>7755</v>
      </c>
      <c r="B1468">
        <v>2023</v>
      </c>
      <c r="C1468" t="s">
        <v>433</v>
      </c>
      <c r="D1468" t="s">
        <v>6831</v>
      </c>
      <c r="E1468" t="s">
        <v>74</v>
      </c>
      <c r="F1468" t="s">
        <v>74</v>
      </c>
      <c r="G1468" t="s">
        <v>74</v>
      </c>
      <c r="H1468" t="s">
        <v>74</v>
      </c>
      <c r="I1468" t="s">
        <v>74</v>
      </c>
    </row>
  </sheetData>
  <autoFilter ref="A2:I1468" xr:uid="{A7941AD0-A9A2-4195-A35D-6178B0580E6D}"/>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1">
    <pageSetUpPr fitToPage="1"/>
  </sheetPr>
  <dimension ref="A1:H60"/>
  <sheetViews>
    <sheetView showGridLines="0" zoomScaleNormal="100" workbookViewId="0">
      <selection sqref="A1:E1"/>
    </sheetView>
  </sheetViews>
  <sheetFormatPr defaultColWidth="8.59765625" defaultRowHeight="15.75" customHeight="1" x14ac:dyDescent="0.25"/>
  <cols>
    <col min="1" max="1" width="49.59765625" customWidth="1"/>
    <col min="2" max="3" width="4" customWidth="1"/>
    <col min="4" max="4" width="28.59765625" customWidth="1"/>
    <col min="5" max="5" width="25.09765625" customWidth="1"/>
    <col min="6" max="6" width="35.59765625" bestFit="1" customWidth="1"/>
    <col min="7" max="7" width="10.09765625" customWidth="1"/>
    <col min="8" max="8" width="75.09765625" bestFit="1" customWidth="1"/>
    <col min="9" max="9" width="10.09765625" customWidth="1"/>
    <col min="16384" max="16384" width="0.59765625" customWidth="1"/>
  </cols>
  <sheetData>
    <row r="1" spans="1:8" ht="99" customHeight="1" x14ac:dyDescent="0.25">
      <c r="A1" s="551" t="s">
        <v>7756</v>
      </c>
      <c r="B1" s="551"/>
      <c r="C1" s="551"/>
      <c r="D1" s="551"/>
      <c r="E1" s="551"/>
      <c r="F1" s="322"/>
      <c r="G1" s="322"/>
      <c r="H1" s="322"/>
    </row>
    <row r="2" spans="1:8" ht="13.8" x14ac:dyDescent="0.25">
      <c r="A2" s="241" t="s">
        <v>170</v>
      </c>
      <c r="D2" s="241" t="s">
        <v>7757</v>
      </c>
      <c r="E2" s="241" t="s">
        <v>7758</v>
      </c>
      <c r="H2" s="142" t="s">
        <v>7759</v>
      </c>
    </row>
    <row r="3" spans="1:8" ht="13.8" x14ac:dyDescent="0.25">
      <c r="A3" s="233" t="s">
        <v>356</v>
      </c>
      <c r="D3" s="200" t="s">
        <v>44</v>
      </c>
      <c r="E3" s="213" t="str">
        <f>IF(OR('1 Prov territorial profile'!A6="All Physicians",'1 Prov territorial profile'!A6="Family medicine physicians",'1 Prov territorial profile'!A6="Specialists"),"Not available","All places of work")</f>
        <v>All places of work</v>
      </c>
      <c r="H3" s="230" t="s">
        <v>318</v>
      </c>
    </row>
    <row r="4" spans="1:8" ht="13.8" x14ac:dyDescent="0.25">
      <c r="A4" s="233" t="s">
        <v>42</v>
      </c>
      <c r="D4" s="200" t="s">
        <v>947</v>
      </c>
      <c r="E4" s="213" t="str">
        <f>IF(OR('1 Prov territorial profile'!A6="All Physicians",'1 Prov territorial profile'!A6="Family medicine physicians",'1 Prov territorial profile'!A6="Specialists"),"Not available","Community health")</f>
        <v>Community health</v>
      </c>
      <c r="H4" s="231" t="s">
        <v>216</v>
      </c>
    </row>
    <row r="5" spans="1:8" ht="13.8" x14ac:dyDescent="0.25">
      <c r="A5" s="233" t="s">
        <v>361</v>
      </c>
      <c r="D5" s="200" t="s">
        <v>949</v>
      </c>
      <c r="E5" s="213" t="str">
        <f>IF(OR('1 Prov territorial profile'!A6="All Physicians",'1 Prov territorial profile'!A6="Family medicine physicians",'1 Prov territorial profile'!A6="Specialists"),"Not available","Hospital")</f>
        <v>Hospital</v>
      </c>
      <c r="H5" s="231" t="s">
        <v>6831</v>
      </c>
    </row>
    <row r="6" spans="1:8" ht="13.8" x14ac:dyDescent="0.25">
      <c r="A6" s="233" t="s">
        <v>354</v>
      </c>
      <c r="D6" s="200" t="s">
        <v>951</v>
      </c>
      <c r="E6" s="213" t="str">
        <f>IF(OR('1 Prov territorial profile'!A6="All Physicians",'1 Prov territorial profile'!A6="Family medicine physicians",'1 Prov territorial profile'!A6="Specialists"),"Not available","Nursing home/long-term care")</f>
        <v>Nursing home/long-term care</v>
      </c>
      <c r="H6" s="232" t="s">
        <v>6793</v>
      </c>
    </row>
    <row r="7" spans="1:8" ht="13.8" x14ac:dyDescent="0.25">
      <c r="A7" s="233" t="s">
        <v>95</v>
      </c>
      <c r="D7" s="200" t="s">
        <v>953</v>
      </c>
      <c r="E7" s="213" t="str">
        <f>IF(OR('1 Prov territorial profile'!A6="All Physicians",'1 Prov territorial profile'!A6="Family medicine physicians",'1 Prov territorial profile'!A6="Specialists"),"Not available","Other places of work")</f>
        <v>Other places of work</v>
      </c>
      <c r="H7" s="230" t="s">
        <v>354</v>
      </c>
    </row>
    <row r="8" spans="1:8" ht="13.8" x14ac:dyDescent="0.25">
      <c r="A8" s="233" t="s">
        <v>98</v>
      </c>
      <c r="H8" s="230" t="s">
        <v>356</v>
      </c>
    </row>
    <row r="9" spans="1:8" ht="13.8" x14ac:dyDescent="0.25">
      <c r="A9" s="233" t="s">
        <v>102</v>
      </c>
      <c r="H9" s="230" t="s">
        <v>325</v>
      </c>
    </row>
    <row r="10" spans="1:8" ht="13.8" x14ac:dyDescent="0.25">
      <c r="A10" s="233" t="s">
        <v>4780</v>
      </c>
      <c r="H10" s="230" t="s">
        <v>95</v>
      </c>
    </row>
    <row r="11" spans="1:8" ht="13.8" x14ac:dyDescent="0.25">
      <c r="A11" s="233" t="s">
        <v>848</v>
      </c>
      <c r="H11" s="230" t="s">
        <v>328</v>
      </c>
    </row>
    <row r="12" spans="1:8" ht="13.8" x14ac:dyDescent="0.25">
      <c r="A12" s="233" t="s">
        <v>889</v>
      </c>
      <c r="H12" s="230" t="s">
        <v>98</v>
      </c>
    </row>
    <row r="13" spans="1:8" ht="13.8" x14ac:dyDescent="0.25">
      <c r="H13" s="230" t="s">
        <v>6812</v>
      </c>
    </row>
    <row r="14" spans="1:8" ht="13.8" x14ac:dyDescent="0.25">
      <c r="A14" s="241" t="s">
        <v>7760</v>
      </c>
      <c r="H14" s="230" t="s">
        <v>102</v>
      </c>
    </row>
    <row r="15" spans="1:8" ht="13.8" x14ac:dyDescent="0.25">
      <c r="A15" s="200" t="s">
        <v>382</v>
      </c>
      <c r="D15" s="241" t="s">
        <v>41</v>
      </c>
      <c r="F15" s="241" t="s">
        <v>7761</v>
      </c>
    </row>
    <row r="16" spans="1:8" ht="13.8" x14ac:dyDescent="0.25">
      <c r="A16" s="200" t="s">
        <v>187</v>
      </c>
      <c r="D16" s="243">
        <v>2023</v>
      </c>
      <c r="F16" s="200" t="s">
        <v>848</v>
      </c>
      <c r="H16" s="142" t="s">
        <v>7762</v>
      </c>
    </row>
    <row r="17" spans="1:8" ht="13.8" x14ac:dyDescent="0.25">
      <c r="A17" s="200" t="s">
        <v>394</v>
      </c>
      <c r="D17" s="243">
        <v>2022</v>
      </c>
      <c r="F17" s="200" t="s">
        <v>889</v>
      </c>
      <c r="H17" s="200" t="s">
        <v>382</v>
      </c>
    </row>
    <row r="18" spans="1:8" ht="13.8" x14ac:dyDescent="0.25">
      <c r="A18" s="200" t="s">
        <v>376</v>
      </c>
      <c r="D18" s="243">
        <v>2021</v>
      </c>
      <c r="F18" s="200" t="s">
        <v>171</v>
      </c>
      <c r="H18" s="200" t="s">
        <v>187</v>
      </c>
    </row>
    <row r="19" spans="1:8" ht="13.8" x14ac:dyDescent="0.25">
      <c r="A19" s="200" t="s">
        <v>420</v>
      </c>
      <c r="D19" s="243">
        <v>2020</v>
      </c>
      <c r="F19" s="233" t="s">
        <v>361</v>
      </c>
      <c r="H19" s="200" t="s">
        <v>394</v>
      </c>
    </row>
    <row r="20" spans="1:8" ht="13.8" x14ac:dyDescent="0.25">
      <c r="A20" s="200" t="s">
        <v>43</v>
      </c>
      <c r="D20" s="243">
        <v>2019</v>
      </c>
      <c r="F20" s="233" t="s">
        <v>354</v>
      </c>
      <c r="H20" s="200" t="s">
        <v>376</v>
      </c>
    </row>
    <row r="21" spans="1:8" ht="13.8" x14ac:dyDescent="0.25">
      <c r="A21" s="200" t="s">
        <v>369</v>
      </c>
      <c r="D21" s="243">
        <v>2018</v>
      </c>
      <c r="H21" s="200" t="s">
        <v>420</v>
      </c>
    </row>
    <row r="22" spans="1:8" ht="13.8" x14ac:dyDescent="0.25">
      <c r="A22" s="200" t="s">
        <v>426</v>
      </c>
      <c r="D22" s="243">
        <v>2017</v>
      </c>
      <c r="H22" s="240" t="s">
        <v>43</v>
      </c>
    </row>
    <row r="23" spans="1:8" ht="13.8" x14ac:dyDescent="0.25">
      <c r="A23" s="200" t="s">
        <v>124</v>
      </c>
      <c r="D23" s="243">
        <v>2016</v>
      </c>
      <c r="H23" s="200" t="s">
        <v>369</v>
      </c>
    </row>
    <row r="24" spans="1:8" ht="13.8" x14ac:dyDescent="0.25">
      <c r="A24" s="200" t="s">
        <v>123</v>
      </c>
      <c r="D24" s="243">
        <v>2015</v>
      </c>
      <c r="H24" s="200" t="s">
        <v>426</v>
      </c>
    </row>
    <row r="25" spans="1:8" ht="13.8" x14ac:dyDescent="0.25">
      <c r="A25" s="200" t="s">
        <v>433</v>
      </c>
      <c r="D25" s="243">
        <v>2014</v>
      </c>
      <c r="H25" s="200" t="s">
        <v>124</v>
      </c>
    </row>
    <row r="26" spans="1:8" ht="13.8" x14ac:dyDescent="0.25">
      <c r="A26" s="200" t="s">
        <v>388</v>
      </c>
      <c r="D26" s="2"/>
      <c r="H26" s="200" t="s">
        <v>123</v>
      </c>
    </row>
    <row r="27" spans="1:8" ht="13.8" x14ac:dyDescent="0.25">
      <c r="A27" s="200" t="s">
        <v>400</v>
      </c>
      <c r="H27" s="200" t="s">
        <v>433</v>
      </c>
    </row>
    <row r="28" spans="1:8" ht="15.75" customHeight="1" x14ac:dyDescent="0.25">
      <c r="H28" s="200" t="s">
        <v>388</v>
      </c>
    </row>
    <row r="29" spans="1:8" ht="15.75" customHeight="1" x14ac:dyDescent="0.25">
      <c r="H29" s="200" t="s">
        <v>400</v>
      </c>
    </row>
    <row r="30" spans="1:8" ht="13.8" x14ac:dyDescent="0.25">
      <c r="A30" s="241" t="s">
        <v>7763</v>
      </c>
      <c r="H30" s="233" t="s">
        <v>4783</v>
      </c>
    </row>
    <row r="31" spans="1:8" ht="13.8" x14ac:dyDescent="0.25">
      <c r="A31" s="200" t="s">
        <v>382</v>
      </c>
      <c r="D31" s="241" t="s">
        <v>7764</v>
      </c>
      <c r="F31" s="241" t="s">
        <v>7765</v>
      </c>
      <c r="H31" s="34"/>
    </row>
    <row r="32" spans="1:8" ht="13.8" x14ac:dyDescent="0.25">
      <c r="A32" s="200" t="s">
        <v>187</v>
      </c>
      <c r="D32" s="200" t="s">
        <v>382</v>
      </c>
      <c r="F32" s="233" t="s">
        <v>382</v>
      </c>
    </row>
    <row r="33" spans="1:7" ht="13.8" x14ac:dyDescent="0.25">
      <c r="A33" s="200" t="s">
        <v>394</v>
      </c>
      <c r="D33" s="200" t="s">
        <v>187</v>
      </c>
      <c r="F33" s="233" t="s">
        <v>187</v>
      </c>
    </row>
    <row r="34" spans="1:7" ht="13.8" x14ac:dyDescent="0.25">
      <c r="A34" s="200" t="s">
        <v>376</v>
      </c>
      <c r="D34" s="200" t="s">
        <v>394</v>
      </c>
      <c r="F34" s="233" t="s">
        <v>394</v>
      </c>
    </row>
    <row r="35" spans="1:7" ht="13.8" x14ac:dyDescent="0.25">
      <c r="A35" s="200" t="s">
        <v>420</v>
      </c>
      <c r="D35" s="200" t="s">
        <v>376</v>
      </c>
      <c r="F35" s="233" t="s">
        <v>376</v>
      </c>
    </row>
    <row r="36" spans="1:7" ht="13.8" x14ac:dyDescent="0.25">
      <c r="A36" s="200" t="s">
        <v>43</v>
      </c>
      <c r="D36" s="200" t="s">
        <v>420</v>
      </c>
      <c r="F36" s="233" t="s">
        <v>420</v>
      </c>
    </row>
    <row r="37" spans="1:7" ht="13.8" x14ac:dyDescent="0.25">
      <c r="A37" s="200" t="s">
        <v>369</v>
      </c>
      <c r="D37" s="200" t="s">
        <v>43</v>
      </c>
      <c r="F37" s="233" t="s">
        <v>43</v>
      </c>
    </row>
    <row r="38" spans="1:7" ht="13.8" x14ac:dyDescent="0.25">
      <c r="A38" s="200" t="s">
        <v>426</v>
      </c>
      <c r="D38" s="200" t="s">
        <v>369</v>
      </c>
      <c r="F38" s="233" t="s">
        <v>369</v>
      </c>
    </row>
    <row r="39" spans="1:7" ht="13.8" x14ac:dyDescent="0.25">
      <c r="A39" s="200" t="s">
        <v>124</v>
      </c>
      <c r="D39" s="200" t="s">
        <v>426</v>
      </c>
      <c r="F39" s="233" t="s">
        <v>426</v>
      </c>
    </row>
    <row r="40" spans="1:7" ht="13.8" x14ac:dyDescent="0.25">
      <c r="A40" s="200" t="s">
        <v>123</v>
      </c>
      <c r="D40" s="200" t="s">
        <v>124</v>
      </c>
      <c r="F40" s="233" t="s">
        <v>124</v>
      </c>
    </row>
    <row r="41" spans="1:7" ht="13.8" x14ac:dyDescent="0.25">
      <c r="A41" s="200" t="s">
        <v>433</v>
      </c>
      <c r="D41" s="200" t="s">
        <v>123</v>
      </c>
      <c r="F41" s="233" t="s">
        <v>123</v>
      </c>
    </row>
    <row r="42" spans="1:7" ht="13.8" x14ac:dyDescent="0.25">
      <c r="A42" s="200" t="s">
        <v>388</v>
      </c>
      <c r="D42" s="200" t="s">
        <v>433</v>
      </c>
      <c r="F42" s="233" t="s">
        <v>433</v>
      </c>
    </row>
    <row r="43" spans="1:7" ht="13.8" x14ac:dyDescent="0.25">
      <c r="A43" s="200" t="s">
        <v>400</v>
      </c>
      <c r="D43" s="200" t="s">
        <v>388</v>
      </c>
      <c r="F43" s="233" t="s">
        <v>388</v>
      </c>
    </row>
    <row r="44" spans="1:7" ht="13.8" x14ac:dyDescent="0.25">
      <c r="A44" s="200" t="s">
        <v>391</v>
      </c>
      <c r="D44" s="200" t="s">
        <v>400</v>
      </c>
      <c r="F44" s="233" t="s">
        <v>400</v>
      </c>
    </row>
    <row r="45" spans="1:7" ht="13.8" x14ac:dyDescent="0.25">
      <c r="A45" s="233" t="s">
        <v>413</v>
      </c>
      <c r="D45" s="200" t="s">
        <v>391</v>
      </c>
    </row>
    <row r="48" spans="1:7" ht="15.75" customHeight="1" x14ac:dyDescent="0.25">
      <c r="A48" s="241" t="s">
        <v>7766</v>
      </c>
      <c r="D48" s="241" t="s">
        <v>7767</v>
      </c>
      <c r="F48" s="241"/>
      <c r="G48" s="244" t="s">
        <v>74</v>
      </c>
    </row>
    <row r="49" spans="1:4" ht="15.75" customHeight="1" x14ac:dyDescent="0.25">
      <c r="A49" s="200" t="s">
        <v>382</v>
      </c>
      <c r="D49" s="233" t="s">
        <v>356</v>
      </c>
    </row>
    <row r="50" spans="1:4" ht="15.75" customHeight="1" x14ac:dyDescent="0.25">
      <c r="A50" s="200" t="s">
        <v>187</v>
      </c>
      <c r="D50" s="233" t="s">
        <v>42</v>
      </c>
    </row>
    <row r="51" spans="1:4" ht="15.75" customHeight="1" x14ac:dyDescent="0.25">
      <c r="A51" s="200" t="s">
        <v>394</v>
      </c>
      <c r="D51" s="233" t="s">
        <v>361</v>
      </c>
    </row>
    <row r="52" spans="1:4" ht="15.75" customHeight="1" x14ac:dyDescent="0.25">
      <c r="A52" s="200" t="s">
        <v>376</v>
      </c>
      <c r="D52" s="233" t="s">
        <v>354</v>
      </c>
    </row>
    <row r="53" spans="1:4" ht="15.75" customHeight="1" x14ac:dyDescent="0.25">
      <c r="A53" s="200" t="s">
        <v>43</v>
      </c>
      <c r="D53" s="233" t="s">
        <v>95</v>
      </c>
    </row>
    <row r="54" spans="1:4" ht="15.75" customHeight="1" x14ac:dyDescent="0.25">
      <c r="A54" s="200" t="s">
        <v>369</v>
      </c>
      <c r="D54" s="233" t="s">
        <v>102</v>
      </c>
    </row>
    <row r="55" spans="1:4" ht="15.75" customHeight="1" x14ac:dyDescent="0.25">
      <c r="A55" s="200" t="s">
        <v>426</v>
      </c>
      <c r="D55" s="242"/>
    </row>
    <row r="56" spans="1:4" ht="15.75" customHeight="1" x14ac:dyDescent="0.25">
      <c r="A56" s="200" t="s">
        <v>124</v>
      </c>
      <c r="D56" s="242"/>
    </row>
    <row r="57" spans="1:4" ht="15.75" customHeight="1" x14ac:dyDescent="0.25">
      <c r="A57" s="200" t="s">
        <v>123</v>
      </c>
      <c r="D57" s="33"/>
    </row>
    <row r="58" spans="1:4" ht="15.75" customHeight="1" x14ac:dyDescent="0.25">
      <c r="A58" s="200" t="s">
        <v>433</v>
      </c>
    </row>
    <row r="59" spans="1:4" ht="16.5" customHeight="1" x14ac:dyDescent="0.25">
      <c r="A59" s="200" t="s">
        <v>388</v>
      </c>
    </row>
    <row r="60" spans="1:4" ht="15.75" customHeight="1" x14ac:dyDescent="0.25">
      <c r="A60" s="233" t="s">
        <v>413</v>
      </c>
    </row>
  </sheetData>
  <sortState xmlns:xlrd2="http://schemas.microsoft.com/office/spreadsheetml/2017/richdata2" ref="A3:A6">
    <sortCondition ref="A3"/>
  </sortState>
  <mergeCells count="1">
    <mergeCell ref="A1:E1"/>
  </mergeCells>
  <pageMargins left="0.7" right="0.7" top="0.75" bottom="0.75" header="0.3" footer="0.3"/>
  <pageSetup scale="37" fitToHeight="0" orientation="portrait" r:id="rId1"/>
  <headerFooter>
    <oddFooter>&amp;L&amp;9© 2023 CIHI&amp;R&amp;9&amp;P</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4"/>
  <dimension ref="A1:D12"/>
  <sheetViews>
    <sheetView showGridLines="0" zoomScaleNormal="100" workbookViewId="0"/>
  </sheetViews>
  <sheetFormatPr defaultRowHeight="13.8" x14ac:dyDescent="0.25"/>
  <cols>
    <col min="1" max="1" width="15" customWidth="1"/>
    <col min="2" max="2" width="21.5" customWidth="1"/>
    <col min="3" max="3" width="16" customWidth="1"/>
    <col min="4" max="5" width="20" customWidth="1"/>
  </cols>
  <sheetData>
    <row r="1" spans="1:4" x14ac:dyDescent="0.25">
      <c r="A1" t="str">
        <f>CONCATENATE("Percentage inflow and outflow of ",LOWER('3 Inflow and outflow'!$A$6))</f>
        <v>Percentage inflow and outflow of registered nurses</v>
      </c>
    </row>
    <row r="2" spans="1:4" ht="55.2" x14ac:dyDescent="0.25">
      <c r="B2" s="24"/>
      <c r="C2" s="25" t="str">
        <f>CONCATENATE("Percentage inflow of ",LOWER('3 Inflow and outflow'!$A$6))</f>
        <v>Percentage inflow of registered nurses</v>
      </c>
      <c r="D2" s="25" t="str">
        <f>CONCATENATE("Percentage outflow of ",LOWER('3 Inflow and outflow'!$A$6))</f>
        <v>Percentage outflow of registered nurses</v>
      </c>
    </row>
    <row r="3" spans="1:4" x14ac:dyDescent="0.25">
      <c r="A3" t="str">
        <f>'3 Inflow and outflow'!$B$6</f>
        <v>Ontario</v>
      </c>
      <c r="B3" s="71">
        <v>2019</v>
      </c>
      <c r="C3" s="27">
        <f>'3 Inflow and outflow'!$B16</f>
        <v>6.0407982517785459E-2</v>
      </c>
      <c r="D3" s="27">
        <f>'3 Inflow and outflow'!$C16</f>
        <v>4.777766011725406E-2</v>
      </c>
    </row>
    <row r="4" spans="1:4" x14ac:dyDescent="0.25">
      <c r="B4" s="71">
        <v>2020</v>
      </c>
      <c r="C4" s="27">
        <f>'3 Inflow and outflow'!$B17</f>
        <v>5.7746532540771223E-2</v>
      </c>
      <c r="D4" s="27">
        <f>'3 Inflow and outflow'!$C17</f>
        <v>4.712505715592135E-2</v>
      </c>
    </row>
    <row r="5" spans="1:4" x14ac:dyDescent="0.25">
      <c r="B5" s="71">
        <v>2021</v>
      </c>
      <c r="C5" s="27">
        <f>'3 Inflow and outflow'!$B18</f>
        <v>6.1597635911628118E-2</v>
      </c>
      <c r="D5" s="27">
        <f>'3 Inflow and outflow'!$C18</f>
        <v>4.8895351564332293E-2</v>
      </c>
    </row>
    <row r="6" spans="1:4" x14ac:dyDescent="0.25">
      <c r="B6" s="71">
        <v>2022</v>
      </c>
      <c r="C6" s="27">
        <f>'3 Inflow and outflow'!$B19</f>
        <v>6.1616068122917443E-2</v>
      </c>
      <c r="D6" s="27">
        <f>'3 Inflow and outflow'!$C19</f>
        <v>5.2841540170307302E-2</v>
      </c>
    </row>
    <row r="7" spans="1:4" x14ac:dyDescent="0.25">
      <c r="B7" s="71">
        <v>2023</v>
      </c>
      <c r="C7" s="27">
        <f>'3 Inflow and outflow'!$B20</f>
        <v>7.4011401683105604E-2</v>
      </c>
      <c r="D7" s="27" t="str">
        <f>'3 Inflow and outflow'!$C20</f>
        <v>—</v>
      </c>
    </row>
    <row r="8" spans="1:4" x14ac:dyDescent="0.25">
      <c r="A8" t="str">
        <f>'3 Inflow and outflow'!$C$6</f>
        <v>British Columbia</v>
      </c>
      <c r="B8" s="71">
        <v>2019</v>
      </c>
      <c r="C8" s="27">
        <f>'3 Inflow and outflow'!$D16</f>
        <v>8.5512999132514922E-2</v>
      </c>
      <c r="D8" s="28">
        <f>'3 Inflow and outflow'!$E16</f>
        <v>6.5087668568123869E-2</v>
      </c>
    </row>
    <row r="9" spans="1:4" x14ac:dyDescent="0.25">
      <c r="B9" s="71">
        <v>2020</v>
      </c>
      <c r="C9" s="27">
        <f>'3 Inflow and outflow'!$D17</f>
        <v>8.4862208270076941E-2</v>
      </c>
      <c r="D9" s="28">
        <f>'3 Inflow and outflow'!$E17</f>
        <v>5.2492087589738307E-2</v>
      </c>
    </row>
    <row r="10" spans="1:4" x14ac:dyDescent="0.25">
      <c r="B10" s="71">
        <v>2021</v>
      </c>
      <c r="C10" s="27">
        <f>'3 Inflow and outflow'!$D18</f>
        <v>8.7251815680539371E-2</v>
      </c>
      <c r="D10" s="28">
        <f>'3 Inflow and outflow'!$E18</f>
        <v>6.5761098579679253E-2</v>
      </c>
    </row>
    <row r="11" spans="1:4" x14ac:dyDescent="0.25">
      <c r="B11" s="71">
        <v>2022</v>
      </c>
      <c r="C11" s="27">
        <f>'3 Inflow and outflow'!$D19</f>
        <v>7.8281284390208108E-2</v>
      </c>
      <c r="D11" s="28">
        <f>'3 Inflow and outflow'!$E19</f>
        <v>5.4559683059842018E-2</v>
      </c>
    </row>
    <row r="12" spans="1:4" x14ac:dyDescent="0.25">
      <c r="B12" s="71">
        <v>2023</v>
      </c>
      <c r="C12" s="27">
        <f>'3 Inflow and outflow'!$D20</f>
        <v>7.7172797364714871E-2</v>
      </c>
      <c r="D12" s="28" t="str">
        <f>'3 Inflow and outflow'!$E20</f>
        <v>—</v>
      </c>
    </row>
  </sheetData>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F10"/>
  <sheetViews>
    <sheetView showGridLines="0" zoomScaleNormal="100" workbookViewId="0"/>
  </sheetViews>
  <sheetFormatPr defaultRowHeight="13.8" x14ac:dyDescent="0.25"/>
  <cols>
    <col min="1" max="1" width="25" bestFit="1" customWidth="1"/>
  </cols>
  <sheetData>
    <row r="1" spans="1:6" x14ac:dyDescent="0.25">
      <c r="A1" s="134" t="s">
        <v>7768</v>
      </c>
    </row>
    <row r="2" spans="1:6" x14ac:dyDescent="0.25">
      <c r="A2" t="str">
        <f>'1 Prov territorial profile'!A6</f>
        <v>Registered nurses</v>
      </c>
    </row>
    <row r="3" spans="1:6" x14ac:dyDescent="0.25">
      <c r="A3" t="str">
        <f>'1 Prov territorial profile'!B6</f>
        <v>Ontario</v>
      </c>
    </row>
    <row r="5" spans="1:6" x14ac:dyDescent="0.25">
      <c r="A5" s="134" t="s">
        <v>7757</v>
      </c>
      <c r="B5" s="134">
        <v>2019</v>
      </c>
      <c r="C5" s="134">
        <v>2020</v>
      </c>
      <c r="D5" s="134">
        <v>2021</v>
      </c>
      <c r="E5" s="134">
        <v>2022</v>
      </c>
      <c r="F5" s="134">
        <v>2023</v>
      </c>
    </row>
    <row r="6" spans="1:6" x14ac:dyDescent="0.25">
      <c r="A6" t="s">
        <v>949</v>
      </c>
      <c r="B6">
        <f>IF($A$2="Family medicine physicians","—",IF($A$2="Specialists","—",IF($A$2="All physicians","—",IF($A$2="Occupational therapists",IFERROR(VLOOKUP(CONCATENATE(B$5,$A$2,$A$3,$A6), OTProfileData!$A$2:$ZP$1920,80,FALSE),"—"),IF($A$2="Physiotherapists",IFERROR(VLOOKUP(CONCATENATE(B$5,$A$2,$A$3,$A6),PTProfileData!$A$2:$ZQ$1802,74,FALSE),"—"),IF($A$2="Pharmacists",IFERROR(VLOOKUP(CONCATENATE(B$5,$A$2,$A$3,$A6),PHProfileData!$A$3:$ZJ$1868,70,FALSE),"—"),IF($A$2="Nurse practitioners",IFERROR(VLOOKUP(CONCATENATE(B$5,$A$2,$A$3,$A6),NursProfileData!$A$2:$ZZ$3066,78,FALSE),"—"),IF($A$2="Registered nurses",IFERROR(VLOOKUP(CONCATENATE(B$5,$A$2,$A$3,$A6),NursProfileData!$A$2:$ZZ$3066,78,FALSE),"—"),IF($A$2="Registered psychiatric nurses",IFERROR(VLOOKUP(CONCATENATE(B$5,$A$2,$A$3,$A6),NursProfileData!$A$2:$ZZ$3066,78,FALSE),"—"),IF($A$2="Licensed practical nurses",IFERROR(VLOOKUP(CONCATENATE(B$5,$A$2,$A$3,$A6),NursProfileData!$A$2:$ZZ$3066,78,FALSE),"—"),"—"))))))))))</f>
        <v>0.65093517806815271</v>
      </c>
      <c r="C6">
        <f>IF($A$2="Family medicine physicians","—",IF($A$2="Specialists","—",IF($A$2="All physicians","—",IF($A$2="Occupational therapists",IFERROR(VLOOKUP(CONCATENATE(C$5,$A$2,$A$3,$A6), OTProfileData!$A$2:$ZP$1920,80,FALSE),"—"),IF($A$2="Physiotherapists",IFERROR(VLOOKUP(CONCATENATE(C$5,$A$2,$A$3,$A6),PTProfileData!$A$2:$ZQ$1802,74,FALSE),"—"),IF($A$2="Pharmacists",IFERROR(VLOOKUP(CONCATENATE(C$5,$A$2,$A$3,$A6),PHProfileData!$A$3:$ZJ$1868,70,FALSE),"—"),IF($A$2="Nurse practitioners",IFERROR(VLOOKUP(CONCATENATE(C$5,$A$2,$A$3,$A6),NursProfileData!$A$2:$ZZ$3066,78,FALSE),"—"),IF($A$2="Registered nurses",IFERROR(VLOOKUP(CONCATENATE(C$5,$A$2,$A$3,$A6),NursProfileData!$A$2:$ZZ$3066,78,FALSE),"—"),IF($A$2="Registered psychiatric nurses",IFERROR(VLOOKUP(CONCATENATE(C$5,$A$2,$A$3,$A6),NursProfileData!$A$2:$ZZ$3066,78,FALSE),"—"),IF($A$2="Licensed practical nurses",IFERROR(VLOOKUP(CONCATENATE(C$5,$A$2,$A$3,$A6),NursProfileData!$A$2:$ZZ$3066,78,FALSE),"—"),"—"))))))))))</f>
        <v>0.6553921568627451</v>
      </c>
      <c r="D6">
        <f>IF($A$2="Family medicine physicians","—",IF($A$2="Specialists","—",IF($A$2="All physicians","—",IF($A$2="Occupational therapists",IFERROR(VLOOKUP(CONCATENATE(D$5,$A$2,$A$3,$A6), OTProfileData!$A$2:$ZP$1920,80,FALSE),"—"),IF($A$2="Physiotherapists",IFERROR(VLOOKUP(CONCATENATE(D$5,$A$2,$A$3,$A6),PTProfileData!$A$2:$ZQ$1802,74,FALSE),"—"),IF($A$2="Pharmacists",IFERROR(VLOOKUP(CONCATENATE(D$5,$A$2,$A$3,$A6),PHProfileData!$A$3:$ZJ$1868,70,FALSE),"—"),IF($A$2="Nurse practitioners",IFERROR(VLOOKUP(CONCATENATE(D$5,$A$2,$A$3,$A6),NursProfileData!$A$2:$ZZ$3066,78,FALSE),"—"),IF($A$2="Registered nurses",IFERROR(VLOOKUP(CONCATENATE(D$5,$A$2,$A$3,$A6),NursProfileData!$A$2:$ZZ$3066,78,FALSE),"—"),IF($A$2="Registered psychiatric nurses",IFERROR(VLOOKUP(CONCATENATE(D$5,$A$2,$A$3,$A6),NursProfileData!$A$2:$ZZ$3066,78,FALSE),"—"),IF($A$2="Licensed practical nurses",IFERROR(VLOOKUP(CONCATENATE(D$5,$A$2,$A$3,$A6),NursProfileData!$A$2:$ZZ$3066,78,FALSE),"—"),"—"))))))))))</f>
        <v>0.65297930211630051</v>
      </c>
      <c r="E6">
        <f>IF($A$2="Family medicine physicians","—",IF($A$2="Specialists","—",IF($A$2="All physicians","—",IF($A$2="Occupational therapists",IFERROR(VLOOKUP(CONCATENATE(E$5,$A$2,$A$3,$A6), OTProfileData!$A$2:$ZP$1920,80,FALSE),"—"),IF($A$2="Physiotherapists",IFERROR(VLOOKUP(CONCATENATE(E$5,$A$2,$A$3,$A6),PTProfileData!$A$2:$ZQ$1802,74,FALSE),"—"),IF($A$2="Pharmacists",IFERROR(VLOOKUP(CONCATENATE(E$5,$A$2,$A$3,$A6),PHProfileData!$A$3:$ZJ$1868,70,FALSE),"—"),IF($A$2="Nurse practitioners",IFERROR(VLOOKUP(CONCATENATE(E$5,$A$2,$A$3,$A6),NursProfileData!$A$2:$ZZ$3066,78,FALSE),"—"),IF($A$2="Registered nurses",IFERROR(VLOOKUP(CONCATENATE(E$5,$A$2,$A$3,$A6),NursProfileData!$A$2:$ZZ$3066,78,FALSE),"—"),IF($A$2="Registered psychiatric nurses",IFERROR(VLOOKUP(CONCATENATE(E$5,$A$2,$A$3,$A6),NursProfileData!$A$2:$ZZ$3066,78,FALSE),"—"),IF($A$2="Licensed practical nurses",IFERROR(VLOOKUP(CONCATENATE(E$5,$A$2,$A$3,$A6),NursProfileData!$A$2:$ZZ$3066,78,FALSE),"—"),"—"))))))))))</f>
        <v>0.64429731868307971</v>
      </c>
      <c r="F6">
        <f>IF($A$2="Family medicine physicians","—",IF($A$2="Specialists","—",IF($A$2="All physicians","—",IF($A$2="Occupational therapists",IFERROR(VLOOKUP(CONCATENATE(F$5,$A$2,$A$3,$A6), OTProfileData!$A$2:$ZP$1920,80,FALSE),"—"),IF($A$2="Physiotherapists",IFERROR(VLOOKUP(CONCATENATE(F$5,$A$2,$A$3,$A6),PTProfileData!$A$2:$ZQ$1802,74,FALSE),"—"),IF($A$2="Pharmacists",IFERROR(VLOOKUP(CONCATENATE(F$5,$A$2,$A$3,$A6),PHProfileData!$A$3:$ZJ$1868,70,FALSE),"—"),IF($A$2="Nurse practitioners",IFERROR(VLOOKUP(CONCATENATE(F$5,$A$2,$A$3,$A6),NursProfileData!$A$2:$ZZ$3066,78,FALSE),"—"),IF($A$2="Registered nurses",IFERROR(VLOOKUP(CONCATENATE(F$5,$A$2,$A$3,$A6),NursProfileData!$A$2:$ZZ$3066,78,FALSE),"—"),IF($A$2="Registered psychiatric nurses",IFERROR(VLOOKUP(CONCATENATE(F$5,$A$2,$A$3,$A6),NursProfileData!$A$2:$ZZ$3066,78,FALSE),"—"),IF($A$2="Licensed practical nurses",IFERROR(VLOOKUP(CONCATENATE(F$5,$A$2,$A$3,$A6),NursProfileData!$A$2:$ZZ$3066,78,FALSE),"—"),"—"))))))))))</f>
        <v>0.63723068140434458</v>
      </c>
    </row>
    <row r="7" spans="1:6" x14ac:dyDescent="0.25">
      <c r="A7" t="s">
        <v>947</v>
      </c>
      <c r="B7">
        <f>IF($A$2="Family medicine physicians","—",IF($A$2="Specialists","—",IF($A$2="All physicians","—",IF($A$2="Occupational therapists",IFERROR(VLOOKUP(CONCATENATE(B$5,$A$2,$A$3,$A7), OTProfileData!$A$2:$ZP$1920,80,FALSE),"—"),IF($A$2="Physiotherapists",IFERROR(VLOOKUP(CONCATENATE(B$5,$A$2,$A$3,$A7),PTProfileData!$A$2:$ZQ$1802,74,FALSE),"—"),IF($A$2="Pharmacists",IFERROR(VLOOKUP(CONCATENATE(B$5,$A$2,$A$3,$A7),PHProfileData!$A$3:$ZJ$1868,70,FALSE),"—"),IF($A$2="Nurse practitioners",IFERROR(VLOOKUP(CONCATENATE(B$5,$A$2,$A$3,$A7),NursProfileData!$A$2:$ZZ$3066,78,FALSE),"—"),IF($A$2="Registered nurses",IFERROR(VLOOKUP(CONCATENATE(B$5,$A$2,$A$3,$A7),NursProfileData!$A$2:$ZZ$3066,78,FALSE),"—"),IF($A$2="Registered psychiatric nurses",IFERROR(VLOOKUP(CONCATENATE(B$5,$A$2,$A$3,$A7),NursProfileData!$A$2:$ZZ$3066,78,FALSE),"—"),IF($A$2="Licensed practical nurses",IFERROR(VLOOKUP(CONCATENATE(B$5,$A$2,$A$3,$A7),NursProfileData!$A$2:$ZZ$3066,78,FALSE),"—"),"—"))))))))))</f>
        <v>0.15975403535741739</v>
      </c>
      <c r="C7">
        <f>IF($A$2="Family medicine physicians","—",IF($A$2="Specialists","—",IF($A$2="All physicians","—",IF($A$2="Occupational therapists",IFERROR(VLOOKUP(CONCATENATE(C$5,$A$2,$A$3,$A7), OTProfileData!$A$2:$ZP$1920,80,FALSE),"—"),IF($A$2="Physiotherapists",IFERROR(VLOOKUP(CONCATENATE(C$5,$A$2,$A$3,$A7),PTProfileData!$A$2:$ZQ$1802,74,FALSE),"—"),IF($A$2="Pharmacists",IFERROR(VLOOKUP(CONCATENATE(C$5,$A$2,$A$3,$A7),PHProfileData!$A$3:$ZJ$1868,70,FALSE),"—"),IF($A$2="Nurse practitioners",IFERROR(VLOOKUP(CONCATENATE(C$5,$A$2,$A$3,$A7),NursProfileData!$A$2:$ZZ$3066,78,FALSE),"—"),IF($A$2="Registered nurses",IFERROR(VLOOKUP(CONCATENATE(C$5,$A$2,$A$3,$A7),NursProfileData!$A$2:$ZZ$3066,78,FALSE),"—"),IF($A$2="Registered psychiatric nurses",IFERROR(VLOOKUP(CONCATENATE(C$5,$A$2,$A$3,$A7),NursProfileData!$A$2:$ZZ$3066,78,FALSE),"—"),IF($A$2="Licensed practical nurses",IFERROR(VLOOKUP(CONCATENATE(C$5,$A$2,$A$3,$A7),NursProfileData!$A$2:$ZZ$3066,78,FALSE),"—"),"—"))))))))))</f>
        <v>0.15716911764705879</v>
      </c>
      <c r="D7">
        <f>IF($A$2="Family medicine physicians","—",IF($A$2="Specialists","—",IF($A$2="All physicians","—",IF($A$2="Occupational therapists",IFERROR(VLOOKUP(CONCATENATE(D$5,$A$2,$A$3,$A7), OTProfileData!$A$2:$ZP$1920,80,FALSE),"—"),IF($A$2="Physiotherapists",IFERROR(VLOOKUP(CONCATENATE(D$5,$A$2,$A$3,$A7),PTProfileData!$A$2:$ZQ$1802,74,FALSE),"—"),IF($A$2="Pharmacists",IFERROR(VLOOKUP(CONCATENATE(D$5,$A$2,$A$3,$A7),PHProfileData!$A$3:$ZJ$1868,70,FALSE),"—"),IF($A$2="Nurse practitioners",IFERROR(VLOOKUP(CONCATENATE(D$5,$A$2,$A$3,$A7),NursProfileData!$A$2:$ZZ$3066,78,FALSE),"—"),IF($A$2="Registered nurses",IFERROR(VLOOKUP(CONCATENATE(D$5,$A$2,$A$3,$A7),NursProfileData!$A$2:$ZZ$3066,78,FALSE),"—"),IF($A$2="Registered psychiatric nurses",IFERROR(VLOOKUP(CONCATENATE(D$5,$A$2,$A$3,$A7),NursProfileData!$A$2:$ZZ$3066,78,FALSE),"—"),IF($A$2="Licensed practical nurses",IFERROR(VLOOKUP(CONCATENATE(D$5,$A$2,$A$3,$A7),NursProfileData!$A$2:$ZZ$3066,78,FALSE),"—"),"—"))))))))))</f>
        <v>0.1611138636386617</v>
      </c>
      <c r="E7">
        <f>IF($A$2="Family medicine physicians","—",IF($A$2="Specialists","—",IF($A$2="All physicians","—",IF($A$2="Occupational therapists",IFERROR(VLOOKUP(CONCATENATE(E$5,$A$2,$A$3,$A7), OTProfileData!$A$2:$ZP$1920,80,FALSE),"—"),IF($A$2="Physiotherapists",IFERROR(VLOOKUP(CONCATENATE(E$5,$A$2,$A$3,$A7),PTProfileData!$A$2:$ZQ$1802,74,FALSE),"—"),IF($A$2="Pharmacists",IFERROR(VLOOKUP(CONCATENATE(E$5,$A$2,$A$3,$A7),PHProfileData!$A$3:$ZJ$1868,70,FALSE),"—"),IF($A$2="Nurse practitioners",IFERROR(VLOOKUP(CONCATENATE(E$5,$A$2,$A$3,$A7),NursProfileData!$A$2:$ZZ$3066,78,FALSE),"—"),IF($A$2="Registered nurses",IFERROR(VLOOKUP(CONCATENATE(E$5,$A$2,$A$3,$A7),NursProfileData!$A$2:$ZZ$3066,78,FALSE),"—"),IF($A$2="Registered psychiatric nurses",IFERROR(VLOOKUP(CONCATENATE(E$5,$A$2,$A$3,$A7),NursProfileData!$A$2:$ZZ$3066,78,FALSE),"—"),IF($A$2="Licensed practical nurses",IFERROR(VLOOKUP(CONCATENATE(E$5,$A$2,$A$3,$A7),NursProfileData!$A$2:$ZZ$3066,78,FALSE),"—"),"—"))))))))))</f>
        <v>0.16970322218772221</v>
      </c>
      <c r="F7">
        <f>IF($A$2="Family medicine physicians","—",IF($A$2="Specialists","—",IF($A$2="All physicians","—",IF($A$2="Occupational therapists",IFERROR(VLOOKUP(CONCATENATE(F$5,$A$2,$A$3,$A7), OTProfileData!$A$2:$ZP$1920,80,FALSE),"—"),IF($A$2="Physiotherapists",IFERROR(VLOOKUP(CONCATENATE(F$5,$A$2,$A$3,$A7),PTProfileData!$A$2:$ZQ$1802,74,FALSE),"—"),IF($A$2="Pharmacists",IFERROR(VLOOKUP(CONCATENATE(F$5,$A$2,$A$3,$A7),PHProfileData!$A$3:$ZJ$1868,70,FALSE),"—"),IF($A$2="Nurse practitioners",IFERROR(VLOOKUP(CONCATENATE(F$5,$A$2,$A$3,$A7),NursProfileData!$A$2:$ZZ$3066,78,FALSE),"—"),IF($A$2="Registered nurses",IFERROR(VLOOKUP(CONCATENATE(F$5,$A$2,$A$3,$A7),NursProfileData!$A$2:$ZZ$3066,78,FALSE),"—"),IF($A$2="Registered psychiatric nurses",IFERROR(VLOOKUP(CONCATENATE(F$5,$A$2,$A$3,$A7),NursProfileData!$A$2:$ZZ$3066,78,FALSE),"—"),IF($A$2="Licensed practical nurses",IFERROR(VLOOKUP(CONCATENATE(F$5,$A$2,$A$3,$A7),NursProfileData!$A$2:$ZZ$3066,78,FALSE),"—"),"—"))))))))))</f>
        <v>0.16720637014143841</v>
      </c>
    </row>
    <row r="8" spans="1:6" x14ac:dyDescent="0.25">
      <c r="A8" t="s">
        <v>951</v>
      </c>
      <c r="B8">
        <f>IF($A$2="Family medicine physicians","—",IF($A$2="Specialists","—",IF($A$2="All physicians","—",IF($A$2="Occupational therapists",IFERROR(VLOOKUP(CONCATENATE(B$5,$A$2,$A$3,$A8), OTProfileData!$A$2:$ZP$1920,80,FALSE),"—"),IF($A$2="Physiotherapists",IFERROR(VLOOKUP(CONCATENATE(B$5,$A$2,$A$3,$A8),PTProfileData!$A$2:$ZQ$1802,74,FALSE),"—"),IF($A$2="Pharmacists",IFERROR(VLOOKUP(CONCATENATE(B$5,$A$2,$A$3,$A8),PHProfileData!$A$3:$ZJ$1868,70,FALSE),"—"),IF($A$2="Nurse practitioners",IFERROR(VLOOKUP(CONCATENATE(B$5,$A$2,$A$3,$A8),NursProfileData!$A$2:$ZZ$3066,78,FALSE),"—"),IF($A$2="Registered nurses",IFERROR(VLOOKUP(CONCATENATE(B$5,$A$2,$A$3,$A8),NursProfileData!$A$2:$ZZ$3066,78,FALSE),"—"),IF($A$2="Registered psychiatric nurses",IFERROR(VLOOKUP(CONCATENATE(B$5,$A$2,$A$3,$A8),NursProfileData!$A$2:$ZZ$3066,78,FALSE),"—"),IF($A$2="Licensed practical nurses",IFERROR(VLOOKUP(CONCATENATE(B$5,$A$2,$A$3,$A8),NursProfileData!$A$2:$ZZ$3066,78,FALSE),"—"),"—"))))))))))</f>
        <v>7.9907763259031511E-2</v>
      </c>
      <c r="C8">
        <f>IF($A$2="Family medicine physicians","—",IF($A$2="Specialists","—",IF($A$2="All physicians","—",IF($A$2="Occupational therapists",IFERROR(VLOOKUP(CONCATENATE(C$5,$A$2,$A$3,$A8), OTProfileData!$A$2:$ZP$1920,80,FALSE),"—"),IF($A$2="Physiotherapists",IFERROR(VLOOKUP(CONCATENATE(C$5,$A$2,$A$3,$A8),PTProfileData!$A$2:$ZQ$1802,74,FALSE),"—"),IF($A$2="Pharmacists",IFERROR(VLOOKUP(CONCATENATE(C$5,$A$2,$A$3,$A8),PHProfileData!$A$3:$ZJ$1868,70,FALSE),"—"),IF($A$2="Nurse practitioners",IFERROR(VLOOKUP(CONCATENATE(C$5,$A$2,$A$3,$A8),NursProfileData!$A$2:$ZZ$3066,78,FALSE),"—"),IF($A$2="Registered nurses",IFERROR(VLOOKUP(CONCATENATE(C$5,$A$2,$A$3,$A8),NursProfileData!$A$2:$ZZ$3066,78,FALSE),"—"),IF($A$2="Registered psychiatric nurses",IFERROR(VLOOKUP(CONCATENATE(C$5,$A$2,$A$3,$A8),NursProfileData!$A$2:$ZZ$3066,78,FALSE),"—"),IF($A$2="Licensed practical nurses",IFERROR(VLOOKUP(CONCATENATE(C$5,$A$2,$A$3,$A8),NursProfileData!$A$2:$ZZ$3066,78,FALSE),"—"),"—"))))))))))</f>
        <v>7.9922385620915026E-2</v>
      </c>
      <c r="D8">
        <f>IF($A$2="Family medicine physicians","—",IF($A$2="Specialists","—",IF($A$2="All physicians","—",IF($A$2="Occupational therapists",IFERROR(VLOOKUP(CONCATENATE(D$5,$A$2,$A$3,$A8), OTProfileData!$A$2:$ZP$1920,80,FALSE),"—"),IF($A$2="Physiotherapists",IFERROR(VLOOKUP(CONCATENATE(D$5,$A$2,$A$3,$A8),PTProfileData!$A$2:$ZQ$1802,74,FALSE),"—"),IF($A$2="Pharmacists",IFERROR(VLOOKUP(CONCATENATE(D$5,$A$2,$A$3,$A8),PHProfileData!$A$3:$ZJ$1868,70,FALSE),"—"),IF($A$2="Nurse practitioners",IFERROR(VLOOKUP(CONCATENATE(D$5,$A$2,$A$3,$A8),NursProfileData!$A$2:$ZZ$3066,78,FALSE),"—"),IF($A$2="Registered nurses",IFERROR(VLOOKUP(CONCATENATE(D$5,$A$2,$A$3,$A8),NursProfileData!$A$2:$ZZ$3066,78,FALSE),"—"),IF($A$2="Registered psychiatric nurses",IFERROR(VLOOKUP(CONCATENATE(D$5,$A$2,$A$3,$A8),NursProfileData!$A$2:$ZZ$3066,78,FALSE),"—"),IF($A$2="Licensed practical nurses",IFERROR(VLOOKUP(CONCATENATE(D$5,$A$2,$A$3,$A8),NursProfileData!$A$2:$ZZ$3066,78,FALSE),"—"),"—"))))))))))</f>
        <v>7.8221215583575157E-2</v>
      </c>
      <c r="E8">
        <f>IF($A$2="Family medicine physicians","—",IF($A$2="Specialists","—",IF($A$2="All physicians","—",IF($A$2="Occupational therapists",IFERROR(VLOOKUP(CONCATENATE(E$5,$A$2,$A$3,$A8), OTProfileData!$A$2:$ZP$1920,80,FALSE),"—"),IF($A$2="Physiotherapists",IFERROR(VLOOKUP(CONCATENATE(E$5,$A$2,$A$3,$A8),PTProfileData!$A$2:$ZQ$1802,74,FALSE),"—"),IF($A$2="Pharmacists",IFERROR(VLOOKUP(CONCATENATE(E$5,$A$2,$A$3,$A8),PHProfileData!$A$3:$ZJ$1868,70,FALSE),"—"),IF($A$2="Nurse practitioners",IFERROR(VLOOKUP(CONCATENATE(E$5,$A$2,$A$3,$A8),NursProfileData!$A$2:$ZZ$3066,78,FALSE),"—"),IF($A$2="Registered nurses",IFERROR(VLOOKUP(CONCATENATE(E$5,$A$2,$A$3,$A8),NursProfileData!$A$2:$ZZ$3066,78,FALSE),"—"),IF($A$2="Registered psychiatric nurses",IFERROR(VLOOKUP(CONCATENATE(E$5,$A$2,$A$3,$A8),NursProfileData!$A$2:$ZZ$3066,78,FALSE),"—"),IF($A$2="Licensed practical nurses",IFERROR(VLOOKUP(CONCATENATE(E$5,$A$2,$A$3,$A8),NursProfileData!$A$2:$ZZ$3066,78,FALSE),"—"),"—"))))))))))</f>
        <v>7.3858912849687999E-2</v>
      </c>
      <c r="F8">
        <f>IF($A$2="Family medicine physicians","—",IF($A$2="Specialists","—",IF($A$2="All physicians","—",IF($A$2="Occupational therapists",IFERROR(VLOOKUP(CONCATENATE(F$5,$A$2,$A$3,$A8), OTProfileData!$A$2:$ZP$1920,80,FALSE),"—"),IF($A$2="Physiotherapists",IFERROR(VLOOKUP(CONCATENATE(F$5,$A$2,$A$3,$A8),PTProfileData!$A$2:$ZQ$1802,74,FALSE),"—"),IF($A$2="Pharmacists",IFERROR(VLOOKUP(CONCATENATE(F$5,$A$2,$A$3,$A8),PHProfileData!$A$3:$ZJ$1868,70,FALSE),"—"),IF($A$2="Nurse practitioners",IFERROR(VLOOKUP(CONCATENATE(F$5,$A$2,$A$3,$A8),NursProfileData!$A$2:$ZZ$3066,78,FALSE),"—"),IF($A$2="Registered nurses",IFERROR(VLOOKUP(CONCATENATE(F$5,$A$2,$A$3,$A8),NursProfileData!$A$2:$ZZ$3066,78,FALSE),"—"),IF($A$2="Registered psychiatric nurses",IFERROR(VLOOKUP(CONCATENATE(F$5,$A$2,$A$3,$A8),NursProfileData!$A$2:$ZZ$3066,78,FALSE),"—"),IF($A$2="Licensed practical nurses",IFERROR(VLOOKUP(CONCATENATE(F$5,$A$2,$A$3,$A8),NursProfileData!$A$2:$ZZ$3066,78,FALSE),"—"),"—"))))))))))</f>
        <v>7.5965314619238375E-2</v>
      </c>
    </row>
    <row r="9" spans="1:6" x14ac:dyDescent="0.25">
      <c r="A9" t="s">
        <v>953</v>
      </c>
      <c r="B9">
        <f>IF($A$2="Family medicine physicians","—",IF($A$2="Specialists","—",IF($A$2="All physicians","—",IF($A$2="Occupational therapists",IFERROR(VLOOKUP(CONCATENATE(B$5,$A$2,$A$3,$A9), OTProfileData!$A$2:$ZP$1920,80,FALSE),"—"),IF($A$2="Physiotherapists",IFERROR(VLOOKUP(CONCATENATE(B$5,$A$2,$A$3,$A9),PTProfileData!$A$2:$ZQ$1802,74,FALSE),"—"),IF($A$2="Pharmacists",IFERROR(VLOOKUP(CONCATENATE(B$5,$A$2,$A$3,$A9),PHProfileData!$A$3:$ZJ$1868,70,FALSE),"—"),IF($A$2="Nurse practitioners",IFERROR(VLOOKUP(CONCATENATE(B$5,$A$2,$A$3,$A9),NursProfileData!$A$2:$ZZ$3066,78,FALSE),"—"),IF($A$2="Registered nurses",IFERROR(VLOOKUP(CONCATENATE(B$5,$A$2,$A$3,$A9),NursProfileData!$A$2:$ZZ$3066,78,FALSE),"—"),IF($A$2="Registered psychiatric nurses",IFERROR(VLOOKUP(CONCATENATE(B$5,$A$2,$A$3,$A9),NursProfileData!$A$2:$ZZ$3066,78,FALSE),"—"),IF($A$2="Licensed practical nurses",IFERROR(VLOOKUP(CONCATENATE(B$5,$A$2,$A$3,$A9),NursProfileData!$A$2:$ZZ$3066,78,FALSE),"—"),"—"))))))))))</f>
        <v>0.108757366128619</v>
      </c>
      <c r="C9">
        <f>IF($A$2="Family medicine physicians","—",IF($A$2="Specialists","—",IF($A$2="All physicians","—",IF($A$2="Occupational therapists",IFERROR(VLOOKUP(CONCATENATE(C$5,$A$2,$A$3,$A9), OTProfileData!$A$2:$ZP$1920,80,FALSE),"—"),IF($A$2="Physiotherapists",IFERROR(VLOOKUP(CONCATENATE(C$5,$A$2,$A$3,$A9),PTProfileData!$A$2:$ZQ$1802,74,FALSE),"—"),IF($A$2="Pharmacists",IFERROR(VLOOKUP(CONCATENATE(C$5,$A$2,$A$3,$A9),PHProfileData!$A$3:$ZJ$1868,70,FALSE),"—"),IF($A$2="Nurse practitioners",IFERROR(VLOOKUP(CONCATENATE(C$5,$A$2,$A$3,$A9),NursProfileData!$A$2:$ZZ$3066,78,FALSE),"—"),IF($A$2="Registered nurses",IFERROR(VLOOKUP(CONCATENATE(C$5,$A$2,$A$3,$A9),NursProfileData!$A$2:$ZZ$3066,78,FALSE),"—"),IF($A$2="Registered psychiatric nurses",IFERROR(VLOOKUP(CONCATENATE(C$5,$A$2,$A$3,$A9),NursProfileData!$A$2:$ZZ$3066,78,FALSE),"—"),IF($A$2="Licensed practical nurses",IFERROR(VLOOKUP(CONCATENATE(C$5,$A$2,$A$3,$A9),NursProfileData!$A$2:$ZZ$3066,78,FALSE),"—"),"—"))))))))))</f>
        <v>0.1073529411764706</v>
      </c>
      <c r="D9">
        <f>IF($A$2="Family medicine physicians","—",IF($A$2="Specialists","—",IF($A$2="All physicians","—",IF($A$2="Occupational therapists",IFERROR(VLOOKUP(CONCATENATE(D$5,$A$2,$A$3,$A9), OTProfileData!$A$2:$ZP$1920,80,FALSE),"—"),IF($A$2="Physiotherapists",IFERROR(VLOOKUP(CONCATENATE(D$5,$A$2,$A$3,$A9),PTProfileData!$A$2:$ZQ$1802,74,FALSE),"—"),IF($A$2="Pharmacists",IFERROR(VLOOKUP(CONCATENATE(D$5,$A$2,$A$3,$A9),PHProfileData!$A$3:$ZJ$1868,70,FALSE),"—"),IF($A$2="Nurse practitioners",IFERROR(VLOOKUP(CONCATENATE(D$5,$A$2,$A$3,$A9),NursProfileData!$A$2:$ZZ$3066,78,FALSE),"—"),IF($A$2="Registered nurses",IFERROR(VLOOKUP(CONCATENATE(D$5,$A$2,$A$3,$A9),NursProfileData!$A$2:$ZZ$3066,78,FALSE),"—"),IF($A$2="Registered psychiatric nurses",IFERROR(VLOOKUP(CONCATENATE(D$5,$A$2,$A$3,$A9),NursProfileData!$A$2:$ZZ$3066,78,FALSE),"—"),IF($A$2="Licensed practical nurses",IFERROR(VLOOKUP(CONCATENATE(D$5,$A$2,$A$3,$A9),NursProfileData!$A$2:$ZZ$3066,78,FALSE),"—"),"—"))))))))))</f>
        <v>0.107422724193369</v>
      </c>
      <c r="E9">
        <f>IF($A$2="Family medicine physicians","—",IF($A$2="Specialists","—",IF($A$2="All physicians","—",IF($A$2="Occupational therapists",IFERROR(VLOOKUP(CONCATENATE(E$5,$A$2,$A$3,$A9), OTProfileData!$A$2:$ZP$1920,80,FALSE),"—"),IF($A$2="Physiotherapists",IFERROR(VLOOKUP(CONCATENATE(E$5,$A$2,$A$3,$A9),PTProfileData!$A$2:$ZQ$1802,74,FALSE),"—"),IF($A$2="Pharmacists",IFERROR(VLOOKUP(CONCATENATE(E$5,$A$2,$A$3,$A9),PHProfileData!$A$3:$ZJ$1868,70,FALSE),"—"),IF($A$2="Nurse practitioners",IFERROR(VLOOKUP(CONCATENATE(E$5,$A$2,$A$3,$A9),NursProfileData!$A$2:$ZZ$3066,78,FALSE),"—"),IF($A$2="Registered nurses",IFERROR(VLOOKUP(CONCATENATE(E$5,$A$2,$A$3,$A9),NursProfileData!$A$2:$ZZ$3066,78,FALSE),"—"),IF($A$2="Registered psychiatric nurses",IFERROR(VLOOKUP(CONCATENATE(E$5,$A$2,$A$3,$A9),NursProfileData!$A$2:$ZZ$3066,78,FALSE),"—"),IF($A$2="Licensed practical nurses",IFERROR(VLOOKUP(CONCATENATE(E$5,$A$2,$A$3,$A9),NursProfileData!$A$2:$ZZ$3066,78,FALSE),"—"),"—"))))))))))</f>
        <v>0.1118100141227376</v>
      </c>
      <c r="F9">
        <f>IF($A$2="Family medicine physicians","—",IF($A$2="Specialists","—",IF($A$2="All physicians","—",IF($A$2="Occupational therapists",IFERROR(VLOOKUP(CONCATENATE(F$5,$A$2,$A$3,$A9), OTProfileData!$A$2:$ZP$1920,80,FALSE),"—"),IF($A$2="Physiotherapists",IFERROR(VLOOKUP(CONCATENATE(F$5,$A$2,$A$3,$A9),PTProfileData!$A$2:$ZQ$1802,74,FALSE),"—"),IF($A$2="Pharmacists",IFERROR(VLOOKUP(CONCATENATE(F$5,$A$2,$A$3,$A9),PHProfileData!$A$3:$ZJ$1868,70,FALSE),"—"),IF($A$2="Nurse practitioners",IFERROR(VLOOKUP(CONCATENATE(F$5,$A$2,$A$3,$A9),NursProfileData!$A$2:$ZZ$3066,78,FALSE),"—"),IF($A$2="Registered nurses",IFERROR(VLOOKUP(CONCATENATE(F$5,$A$2,$A$3,$A9),NursProfileData!$A$2:$ZZ$3066,78,FALSE),"—"),IF($A$2="Registered psychiatric nurses",IFERROR(VLOOKUP(CONCATENATE(F$5,$A$2,$A$3,$A9),NursProfileData!$A$2:$ZZ$3066,78,FALSE),"—"),IF($A$2="Licensed practical nurses",IFERROR(VLOOKUP(CONCATENATE(F$5,$A$2,$A$3,$A9),NursProfileData!$A$2:$ZZ$3066,78,FALSE),"—"),"—"))))))))))</f>
        <v>0.1194598372031221</v>
      </c>
    </row>
    <row r="10" spans="1:6" x14ac:dyDescent="0.25">
      <c r="A10" t="s">
        <v>961</v>
      </c>
      <c r="B10">
        <f>IF($A$2="Family medicine physicians","—",IF($A$2="Specialists","—",IF($A$2="All physicians","—",IF($A$2="Occupational therapists",IFERROR(VLOOKUP(CONCATENATE(B$5,$A$2,$A$3,$A10), OTProfileData!$A$2:$ZP$1920,80,FALSE),"—"),IF($A$2="Physiotherapists",IFERROR(VLOOKUP(CONCATENATE(B$5,$A$2,$A$3,$A10),PTProfileData!$A$2:$ZQ$1802,74,FALSE),"—"),IF($A$2="Pharmacists",IFERROR(VLOOKUP(CONCATENATE(B$5,$A$2,$A$3,$A10),PHProfileData!$A$3:$ZJ$1868,70,FALSE),"—"),IF($A$2="Nurse practitioners",IFERROR(VLOOKUP(CONCATENATE(B$5,$A$2,$A$3,$A10),NursProfileData!$A$2:$ZZ$3066,78,FALSE),"—"),IF($A$2="Registered nurses",IFERROR(VLOOKUP(CONCATENATE(B$5,$A$2,$A$3,$A10),NursProfileData!$A$2:$ZZ$3066,78,FALSE),"—"),IF($A$2="Registered psychiatric nurses",IFERROR(VLOOKUP(CONCATENATE(B$5,$A$2,$A$3,$A10),NursProfileData!$A$2:$ZZ$3066,78,FALSE),"—"),IF($A$2="Licensed practical nurses",IFERROR(VLOOKUP(CONCATENATE(B$5,$A$2,$A$3,$A10),NursProfileData!$A$2:$ZZ$3066,78,FALSE),"—"),"—"))))))))))</f>
        <v>6.4565718677940043E-4</v>
      </c>
      <c r="C10">
        <f>IF($A$2="Family medicine physicians","—",IF($A$2="Specialists","—",IF($A$2="All physicians","—",IF($A$2="Occupational therapists",IFERROR(VLOOKUP(CONCATENATE(C$5,$A$2,$A$3,$A10), OTProfileData!$A$2:$ZP$1920,80,FALSE),"—"),IF($A$2="Physiotherapists",IFERROR(VLOOKUP(CONCATENATE(C$5,$A$2,$A$3,$A10),PTProfileData!$A$2:$ZQ$1802,74,FALSE),"—"),IF($A$2="Pharmacists",IFERROR(VLOOKUP(CONCATENATE(C$5,$A$2,$A$3,$A10),PHProfileData!$A$3:$ZJ$1868,70,FALSE),"—"),IF($A$2="Nurse practitioners",IFERROR(VLOOKUP(CONCATENATE(C$5,$A$2,$A$3,$A10),NursProfileData!$A$2:$ZZ$3066,78,FALSE),"—"),IF($A$2="Registered nurses",IFERROR(VLOOKUP(CONCATENATE(C$5,$A$2,$A$3,$A10),NursProfileData!$A$2:$ZZ$3066,78,FALSE),"—"),IF($A$2="Registered psychiatric nurses",IFERROR(VLOOKUP(CONCATENATE(C$5,$A$2,$A$3,$A10),NursProfileData!$A$2:$ZZ$3066,78,FALSE),"—"),IF($A$2="Licensed practical nurses",IFERROR(VLOOKUP(CONCATENATE(C$5,$A$2,$A$3,$A10),NursProfileData!$A$2:$ZZ$3066,78,FALSE),"—"),"—"))))))))))</f>
        <v>1.6339869281045751E-4</v>
      </c>
      <c r="D10">
        <f>IF($A$2="Family medicine physicians","—",IF($A$2="Specialists","—",IF($A$2="All physicians","—",IF($A$2="Occupational therapists",IFERROR(VLOOKUP(CONCATENATE(D$5,$A$2,$A$3,$A10), OTProfileData!$A$2:$ZP$1920,80,FALSE),"—"),IF($A$2="Physiotherapists",IFERROR(VLOOKUP(CONCATENATE(D$5,$A$2,$A$3,$A10),PTProfileData!$A$2:$ZQ$1802,74,FALSE),"—"),IF($A$2="Pharmacists",IFERROR(VLOOKUP(CONCATENATE(D$5,$A$2,$A$3,$A10),PHProfileData!$A$3:$ZJ$1868,70,FALSE),"—"),IF($A$2="Nurse practitioners",IFERROR(VLOOKUP(CONCATENATE(D$5,$A$2,$A$3,$A10),NursProfileData!$A$2:$ZZ$3066,78,FALSE),"—"),IF($A$2="Registered nurses",IFERROR(VLOOKUP(CONCATENATE(D$5,$A$2,$A$3,$A10),NursProfileData!$A$2:$ZZ$3066,78,FALSE),"—"),IF($A$2="Registered psychiatric nurses",IFERROR(VLOOKUP(CONCATENATE(D$5,$A$2,$A$3,$A10),NursProfileData!$A$2:$ZZ$3066,78,FALSE),"—"),IF($A$2="Licensed practical nurses",IFERROR(VLOOKUP(CONCATENATE(D$5,$A$2,$A$3,$A10),NursProfileData!$A$2:$ZZ$3066,78,FALSE),"—"),"—"))))))))))</f>
        <v>2.6289446809371169E-4</v>
      </c>
      <c r="E10">
        <f>IF($A$2="Family medicine physicians","—",IF($A$2="Specialists","—",IF($A$2="All physicians","—",IF($A$2="Occupational therapists",IFERROR(VLOOKUP(CONCATENATE(E$5,$A$2,$A$3,$A10), OTProfileData!$A$2:$ZP$1920,80,FALSE),"—"),IF($A$2="Physiotherapists",IFERROR(VLOOKUP(CONCATENATE(E$5,$A$2,$A$3,$A10),PTProfileData!$A$2:$ZQ$1802,74,FALSE),"—"),IF($A$2="Pharmacists",IFERROR(VLOOKUP(CONCATENATE(E$5,$A$2,$A$3,$A10),PHProfileData!$A$3:$ZJ$1868,70,FALSE),"—"),IF($A$2="Nurse practitioners",IFERROR(VLOOKUP(CONCATENATE(E$5,$A$2,$A$3,$A10),NursProfileData!$A$2:$ZZ$3066,78,FALSE),"—"),IF($A$2="Registered nurses",IFERROR(VLOOKUP(CONCATENATE(E$5,$A$2,$A$3,$A10),NursProfileData!$A$2:$ZZ$3066,78,FALSE),"—"),IF($A$2="Registered psychiatric nurses",IFERROR(VLOOKUP(CONCATENATE(E$5,$A$2,$A$3,$A10),NursProfileData!$A$2:$ZZ$3066,78,FALSE),"—"),IF($A$2="Licensed practical nurses",IFERROR(VLOOKUP(CONCATENATE(E$5,$A$2,$A$3,$A10),NursProfileData!$A$2:$ZZ$3066,78,FALSE),"—"),"—"))))))))))</f>
        <v>3.3053215677240362E-4</v>
      </c>
      <c r="F10">
        <f>IF($A$2="Family medicine physicians","—",IF($A$2="Specialists","—",IF($A$2="All physicians","—",IF($A$2="Occupational therapists",IFERROR(VLOOKUP(CONCATENATE(F$5,$A$2,$A$3,$A10), OTProfileData!$A$2:$ZP$1920,80,FALSE),"—"),IF($A$2="Physiotherapists",IFERROR(VLOOKUP(CONCATENATE(F$5,$A$2,$A$3,$A10),PTProfileData!$A$2:$ZQ$1802,74,FALSE),"—"),IF($A$2="Pharmacists",IFERROR(VLOOKUP(CONCATENATE(F$5,$A$2,$A$3,$A10),PHProfileData!$A$3:$ZJ$1868,70,FALSE),"—"),IF($A$2="Nurse practitioners",IFERROR(VLOOKUP(CONCATENATE(F$5,$A$2,$A$3,$A10),NursProfileData!$A$2:$ZZ$3066,78,FALSE),"—"),IF($A$2="Registered nurses",IFERROR(VLOOKUP(CONCATENATE(F$5,$A$2,$A$3,$A10),NursProfileData!$A$2:$ZZ$3066,78,FALSE),"—"),IF($A$2="Registered psychiatric nurses",IFERROR(VLOOKUP(CONCATENATE(F$5,$A$2,$A$3,$A10),NursProfileData!$A$2:$ZZ$3066,78,FALSE),"—"),IF($A$2="Licensed practical nurses",IFERROR(VLOOKUP(CONCATENATE(F$5,$A$2,$A$3,$A10),NursProfileData!$A$2:$ZZ$3066,78,FALSE),"—"),"—"))))))))))</f>
        <v>1.377966318566128E-4</v>
      </c>
    </row>
  </sheetData>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1CC0F-8166-4DAD-8304-C333EA98C360}">
  <dimension ref="O10:V58"/>
  <sheetViews>
    <sheetView showGridLines="0" zoomScaleNormal="100" workbookViewId="0"/>
  </sheetViews>
  <sheetFormatPr defaultRowHeight="13.8" x14ac:dyDescent="0.25"/>
  <cols>
    <col min="15" max="32" width="19" customWidth="1"/>
  </cols>
  <sheetData>
    <row r="10" spans="15:22" ht="15.6" x14ac:dyDescent="0.25">
      <c r="O10" s="474" t="str">
        <f>CONCATENATE("Overtime hours as a percentage of worked hours, by hospital service area, ",'7 Hospital Staffing indicators'!A6, ", 2019–2020 to 2023–2024")</f>
        <v>Overtime hours as a percentage of worked hours, by hospital service area, Ontario, 2019–2020 to 2023–2024</v>
      </c>
      <c r="P10" s="237"/>
      <c r="Q10" s="237"/>
      <c r="R10" s="237"/>
      <c r="S10" s="237"/>
      <c r="T10" s="237"/>
      <c r="U10" s="237"/>
      <c r="V10" s="237"/>
    </row>
    <row r="11" spans="15:22" ht="27.6" x14ac:dyDescent="0.25">
      <c r="O11" s="476" t="s">
        <v>189</v>
      </c>
      <c r="P11" s="476" t="s">
        <v>190</v>
      </c>
      <c r="Q11" s="476" t="s">
        <v>191</v>
      </c>
      <c r="R11" s="476" t="s">
        <v>192</v>
      </c>
      <c r="S11" s="476" t="s">
        <v>193</v>
      </c>
      <c r="T11" s="476" t="s">
        <v>194</v>
      </c>
      <c r="U11" s="476" t="s">
        <v>73</v>
      </c>
      <c r="V11" s="238"/>
    </row>
    <row r="12" spans="15:22" x14ac:dyDescent="0.25">
      <c r="O12" s="478">
        <f>IF((VLOOKUP(CONCATENATE('7 Hospital Staffing indicators'!$A$6,'7 Hospital Staffing indicators'!$A12,'7 Hospital Staffing indicators'!B$11,),StaffingData!$A$3:$AE$1001,25,FALSE))="†",NA(),IF((VLOOKUP(CONCATENATE('7 Hospital Staffing indicators'!$A$6,'7 Hospital Staffing indicators'!$A12,'7 Hospital Staffing indicators'!B$11,),StaffingData!$A$3:$AE$1001,25,FALSE))="—",NA(),VLOOKUP(CONCATENATE('7 Hospital Staffing indicators'!$A$6,'7 Hospital Staffing indicators'!$A12,'7 Hospital Staffing indicators'!B$11,),StaffingData!$A$3:$AE$1001,25,FALSE)))</f>
        <v>1.26094716E-2</v>
      </c>
      <c r="P12" s="478">
        <f>IF((VLOOKUP(CONCATENATE('7 Hospital Staffing indicators'!$A$6,'7 Hospital Staffing indicators'!$A12,'7 Hospital Staffing indicators'!C$11,),StaffingData!$A$3:$AE$1001,25,FALSE))="†",NA(),IF((VLOOKUP(CONCATENATE('7 Hospital Staffing indicators'!$A$6,'7 Hospital Staffing indicators'!$A12,'7 Hospital Staffing indicators'!C$11,),StaffingData!$A$3:$AE$1001,25,FALSE))="—",NA(),VLOOKUP(CONCATENATE('7 Hospital Staffing indicators'!$A$6,'7 Hospital Staffing indicators'!$A12,'7 Hospital Staffing indicators'!C$11,),StaffingData!$A$3:$AE$1001,25,FALSE)))</f>
        <v>3.3519327100000003E-2</v>
      </c>
      <c r="Q12" s="478">
        <f>IF((VLOOKUP(CONCATENATE('7 Hospital Staffing indicators'!$A$6,'7 Hospital Staffing indicators'!$A12,'7 Hospital Staffing indicators'!D$11,),StaffingData!$A$3:$AE$1001,25,FALSE))="†",NA(),IF((VLOOKUP(CONCATENATE('7 Hospital Staffing indicators'!$A$6,'7 Hospital Staffing indicators'!$A12,'7 Hospital Staffing indicators'!D$11,),StaffingData!$A$3:$AE$1001,25,FALSE))="—",NA(),VLOOKUP(CONCATENATE('7 Hospital Staffing indicators'!$A$6,'7 Hospital Staffing indicators'!$A12,'7 Hospital Staffing indicators'!D$11,),StaffingData!$A$3:$AE$1001,25,FALSE)))</f>
        <v>3.01709135E-2</v>
      </c>
      <c r="R12" s="478">
        <f>IF((VLOOKUP(CONCATENATE('7 Hospital Staffing indicators'!$A$6,'7 Hospital Staffing indicators'!$A12,'7 Hospital Staffing indicators'!E$11,),StaffingData!$A$3:$AE$1001,25,FALSE))="†",NA(),IF((VLOOKUP(CONCATENATE('7 Hospital Staffing indicators'!$A$6,'7 Hospital Staffing indicators'!$A12,'7 Hospital Staffing indicators'!E$11,),StaffingData!$A$3:$AE$1001,25,FALSE))="—",NA(),VLOOKUP(CONCATENATE('7 Hospital Staffing indicators'!$A$6,'7 Hospital Staffing indicators'!$A12,'7 Hospital Staffing indicators'!E$11,),StaffingData!$A$3:$AE$1001,25,FALSE)))</f>
        <v>1.32229472E-2</v>
      </c>
      <c r="S12" s="478">
        <f>IF((VLOOKUP(CONCATENATE('7 Hospital Staffing indicators'!$A$6,'7 Hospital Staffing indicators'!$A12,'7 Hospital Staffing indicators'!F$11,),StaffingData!$A$3:$AE$1001,25,FALSE))="†",NA(),IF((VLOOKUP(CONCATENATE('7 Hospital Staffing indicators'!$A$6,'7 Hospital Staffing indicators'!$A12,'7 Hospital Staffing indicators'!F$11,),StaffingData!$A$3:$AE$1001,25,FALSE))="—",NA(),VLOOKUP(CONCATENATE('7 Hospital Staffing indicators'!$A$6,'7 Hospital Staffing indicators'!$A12,'7 Hospital Staffing indicators'!F$11,),StaffingData!$A$3:$AE$1001,25,FALSE)))</f>
        <v>6.453154E-3</v>
      </c>
      <c r="T12" s="478">
        <f>IF((VLOOKUP(CONCATENATE('7 Hospital Staffing indicators'!$A$6,'7 Hospital Staffing indicators'!$A12,'7 Hospital Staffing indicators'!G$11,),StaffingData!$A$3:$AE$1001,25,FALSE))="†",NA(),IF((VLOOKUP(CONCATENATE('7 Hospital Staffing indicators'!$A$6,'7 Hospital Staffing indicators'!$A12,'7 Hospital Staffing indicators'!G$11,),StaffingData!$A$3:$AE$1001,25,FALSE))="—",NA(),VLOOKUP(CONCATENATE('7 Hospital Staffing indicators'!$A$6,'7 Hospital Staffing indicators'!$A12,'7 Hospital Staffing indicators'!G$11,),StaffingData!$A$3:$AE$1001,25,FALSE)))</f>
        <v>5.5940466999999999E-3</v>
      </c>
      <c r="U12" s="478">
        <f>IF((VLOOKUP(CONCATENATE('7 Hospital Staffing indicators'!$A$6,'7 Hospital Staffing indicators'!$A12,'7 Hospital Staffing indicators'!H$11,),StaffingData!$A$3:$AE$1001,25,FALSE))="†",NA(),IF((VLOOKUP(CONCATENATE('7 Hospital Staffing indicators'!$A$6,'7 Hospital Staffing indicators'!$A12,'7 Hospital Staffing indicators'!H$11,),StaffingData!$A$3:$AE$1001,25,FALSE))="—",NA(),VLOOKUP(CONCATENATE('7 Hospital Staffing indicators'!$A$6,'7 Hospital Staffing indicators'!$A12,'7 Hospital Staffing indicators'!H$11,),StaffingData!$A$3:$AE$1001,25,FALSE)))</f>
        <v>2.2021143999999999E-2</v>
      </c>
      <c r="V12" s="239"/>
    </row>
    <row r="13" spans="15:22" x14ac:dyDescent="0.25">
      <c r="O13" s="478">
        <f>IF((VLOOKUP(CONCATENATE('7 Hospital Staffing indicators'!$A$6,'7 Hospital Staffing indicators'!$A13,'7 Hospital Staffing indicators'!B$11,),StaffingData!$A$3:$AE$1001,25,FALSE))="†",NA(),IF((VLOOKUP(CONCATENATE('7 Hospital Staffing indicators'!$A$6,'7 Hospital Staffing indicators'!$A13,'7 Hospital Staffing indicators'!B$11,),StaffingData!$A$3:$AE$1001,25,FALSE))="—",NA(),VLOOKUP(CONCATENATE('7 Hospital Staffing indicators'!$A$6,'7 Hospital Staffing indicators'!$A13,'7 Hospital Staffing indicators'!B$11,),StaffingData!$A$3:$AE$1001,25,FALSE)))</f>
        <v>1.5413627100000001E-2</v>
      </c>
      <c r="P13" s="478">
        <f>IF((VLOOKUP(CONCATENATE('7 Hospital Staffing indicators'!$A$6,'7 Hospital Staffing indicators'!$A13,'7 Hospital Staffing indicators'!C$11,),StaffingData!$A$3:$AE$1001,25,FALSE))="†",NA(),IF((VLOOKUP(CONCATENATE('7 Hospital Staffing indicators'!$A$6,'7 Hospital Staffing indicators'!$A13,'7 Hospital Staffing indicators'!C$11,),StaffingData!$A$3:$AE$1001,25,FALSE))="—",NA(),VLOOKUP(CONCATENATE('7 Hospital Staffing indicators'!$A$6,'7 Hospital Staffing indicators'!$A13,'7 Hospital Staffing indicators'!C$11,),StaffingData!$A$3:$AE$1001,25,FALSE)))</f>
        <v>3.9444669500000001E-2</v>
      </c>
      <c r="Q13" s="478">
        <f>IF((VLOOKUP(CONCATENATE('7 Hospital Staffing indicators'!$A$6,'7 Hospital Staffing indicators'!$A13,'7 Hospital Staffing indicators'!D$11,),StaffingData!$A$3:$AE$1001,25,FALSE))="†",NA(),IF((VLOOKUP(CONCATENATE('7 Hospital Staffing indicators'!$A$6,'7 Hospital Staffing indicators'!$A13,'7 Hospital Staffing indicators'!D$11,),StaffingData!$A$3:$AE$1001,25,FALSE))="—",NA(),VLOOKUP(CONCATENATE('7 Hospital Staffing indicators'!$A$6,'7 Hospital Staffing indicators'!$A13,'7 Hospital Staffing indicators'!D$11,),StaffingData!$A$3:$AE$1001,25,FALSE)))</f>
        <v>3.2051632699999999E-2</v>
      </c>
      <c r="R13" s="478">
        <f>IF((VLOOKUP(CONCATENATE('7 Hospital Staffing indicators'!$A$6,'7 Hospital Staffing indicators'!$A13,'7 Hospital Staffing indicators'!E$11,),StaffingData!$A$3:$AE$1001,25,FALSE))="†",NA(),IF((VLOOKUP(CONCATENATE('7 Hospital Staffing indicators'!$A$6,'7 Hospital Staffing indicators'!$A13,'7 Hospital Staffing indicators'!E$11,),StaffingData!$A$3:$AE$1001,25,FALSE))="—",NA(),VLOOKUP(CONCATENATE('7 Hospital Staffing indicators'!$A$6,'7 Hospital Staffing indicators'!$A13,'7 Hospital Staffing indicators'!E$11,),StaffingData!$A$3:$AE$1001,25,FALSE)))</f>
        <v>1.8854564800000001E-2</v>
      </c>
      <c r="S13" s="478">
        <f>IF((VLOOKUP(CONCATENATE('7 Hospital Staffing indicators'!$A$6,'7 Hospital Staffing indicators'!$A13,'7 Hospital Staffing indicators'!F$11,),StaffingData!$A$3:$AE$1001,25,FALSE))="†",NA(),IF((VLOOKUP(CONCATENATE('7 Hospital Staffing indicators'!$A$6,'7 Hospital Staffing indicators'!$A13,'7 Hospital Staffing indicators'!F$11,),StaffingData!$A$3:$AE$1001,25,FALSE))="—",NA(),VLOOKUP(CONCATENATE('7 Hospital Staffing indicators'!$A$6,'7 Hospital Staffing indicators'!$A13,'7 Hospital Staffing indicators'!F$11,),StaffingData!$A$3:$AE$1001,25,FALSE)))</f>
        <v>2.1889509099999999E-2</v>
      </c>
      <c r="T13" s="478">
        <f>IF((VLOOKUP(CONCATENATE('7 Hospital Staffing indicators'!$A$6,'7 Hospital Staffing indicators'!$A13,'7 Hospital Staffing indicators'!G$11,),StaffingData!$A$3:$AE$1001,25,FALSE))="†",NA(),IF((VLOOKUP(CONCATENATE('7 Hospital Staffing indicators'!$A$6,'7 Hospital Staffing indicators'!$A13,'7 Hospital Staffing indicators'!G$11,),StaffingData!$A$3:$AE$1001,25,FALSE))="—",NA(),VLOOKUP(CONCATENATE('7 Hospital Staffing indicators'!$A$6,'7 Hospital Staffing indicators'!$A13,'7 Hospital Staffing indicators'!G$11,),StaffingData!$A$3:$AE$1001,25,FALSE)))</f>
        <v>3.7313679000000001E-3</v>
      </c>
      <c r="U13" s="478">
        <f>IF((VLOOKUP(CONCATENATE('7 Hospital Staffing indicators'!$A$6,'7 Hospital Staffing indicators'!$A13,'7 Hospital Staffing indicators'!H$11,),StaffingData!$A$3:$AE$1001,25,FALSE))="†",NA(),IF((VLOOKUP(CONCATENATE('7 Hospital Staffing indicators'!$A$6,'7 Hospital Staffing indicators'!$A13,'7 Hospital Staffing indicators'!H$11,),StaffingData!$A$3:$AE$1001,25,FALSE))="—",NA(),VLOOKUP(CONCATENATE('7 Hospital Staffing indicators'!$A$6,'7 Hospital Staffing indicators'!$A13,'7 Hospital Staffing indicators'!H$11,),StaffingData!$A$3:$AE$1001,25,FALSE)))</f>
        <v>2.6111677100000001E-2</v>
      </c>
      <c r="V13" s="239"/>
    </row>
    <row r="14" spans="15:22" x14ac:dyDescent="0.25">
      <c r="O14" s="478">
        <f>IF((VLOOKUP(CONCATENATE('7 Hospital Staffing indicators'!$A$6,'7 Hospital Staffing indicators'!$A14,'7 Hospital Staffing indicators'!B$11,),StaffingData!$A$3:$AE$1001,25,FALSE))="†",NA(),IF((VLOOKUP(CONCATENATE('7 Hospital Staffing indicators'!$A$6,'7 Hospital Staffing indicators'!$A14,'7 Hospital Staffing indicators'!B$11,),StaffingData!$A$3:$AE$1001,25,FALSE))="—",NA(),VLOOKUP(CONCATENATE('7 Hospital Staffing indicators'!$A$6,'7 Hospital Staffing indicators'!$A14,'7 Hospital Staffing indicators'!B$11,),StaffingData!$A$3:$AE$1001,25,FALSE)))</f>
        <v>2.03377E-2</v>
      </c>
      <c r="P14" s="478">
        <f>IF((VLOOKUP(CONCATENATE('7 Hospital Staffing indicators'!$A$6,'7 Hospital Staffing indicators'!$A14,'7 Hospital Staffing indicators'!C$11,),StaffingData!$A$3:$AE$1001,25,FALSE))="†",NA(),IF((VLOOKUP(CONCATENATE('7 Hospital Staffing indicators'!$A$6,'7 Hospital Staffing indicators'!$A14,'7 Hospital Staffing indicators'!C$11,),StaffingData!$A$3:$AE$1001,25,FALSE))="—",NA(),VLOOKUP(CONCATENATE('7 Hospital Staffing indicators'!$A$6,'7 Hospital Staffing indicators'!$A14,'7 Hospital Staffing indicators'!C$11,),StaffingData!$A$3:$AE$1001,25,FALSE)))</f>
        <v>5.6544668999999999E-2</v>
      </c>
      <c r="Q14" s="478">
        <f>IF((VLOOKUP(CONCATENATE('7 Hospital Staffing indicators'!$A$6,'7 Hospital Staffing indicators'!$A14,'7 Hospital Staffing indicators'!D$11,),StaffingData!$A$3:$AE$1001,25,FALSE))="†",NA(),IF((VLOOKUP(CONCATENATE('7 Hospital Staffing indicators'!$A$6,'7 Hospital Staffing indicators'!$A14,'7 Hospital Staffing indicators'!D$11,),StaffingData!$A$3:$AE$1001,25,FALSE))="—",NA(),VLOOKUP(CONCATENATE('7 Hospital Staffing indicators'!$A$6,'7 Hospital Staffing indicators'!$A14,'7 Hospital Staffing indicators'!D$11,),StaffingData!$A$3:$AE$1001,25,FALSE)))</f>
        <v>4.43927733E-2</v>
      </c>
      <c r="R14" s="478">
        <f>IF((VLOOKUP(CONCATENATE('7 Hospital Staffing indicators'!$A$6,'7 Hospital Staffing indicators'!$A14,'7 Hospital Staffing indicators'!E$11,),StaffingData!$A$3:$AE$1001,25,FALSE))="†",NA(),IF((VLOOKUP(CONCATENATE('7 Hospital Staffing indicators'!$A$6,'7 Hospital Staffing indicators'!$A14,'7 Hospital Staffing indicators'!E$11,),StaffingData!$A$3:$AE$1001,25,FALSE))="—",NA(),VLOOKUP(CONCATENATE('7 Hospital Staffing indicators'!$A$6,'7 Hospital Staffing indicators'!$A14,'7 Hospital Staffing indicators'!E$11,),StaffingData!$A$3:$AE$1001,25,FALSE)))</f>
        <v>2.05662598E-2</v>
      </c>
      <c r="S14" s="478">
        <f>IF((VLOOKUP(CONCATENATE('7 Hospital Staffing indicators'!$A$6,'7 Hospital Staffing indicators'!$A14,'7 Hospital Staffing indicators'!F$11,),StaffingData!$A$3:$AE$1001,25,FALSE))="†",NA(),IF((VLOOKUP(CONCATENATE('7 Hospital Staffing indicators'!$A$6,'7 Hospital Staffing indicators'!$A14,'7 Hospital Staffing indicators'!F$11,),StaffingData!$A$3:$AE$1001,25,FALSE))="—",NA(),VLOOKUP(CONCATENATE('7 Hospital Staffing indicators'!$A$6,'7 Hospital Staffing indicators'!$A14,'7 Hospital Staffing indicators'!F$11,),StaffingData!$A$3:$AE$1001,25,FALSE)))</f>
        <v>2.1437995200000001E-2</v>
      </c>
      <c r="T14" s="478">
        <f>IF((VLOOKUP(CONCATENATE('7 Hospital Staffing indicators'!$A$6,'7 Hospital Staffing indicators'!$A14,'7 Hospital Staffing indicators'!G$11,),StaffingData!$A$3:$AE$1001,25,FALSE))="†",NA(),IF((VLOOKUP(CONCATENATE('7 Hospital Staffing indicators'!$A$6,'7 Hospital Staffing indicators'!$A14,'7 Hospital Staffing indicators'!G$11,),StaffingData!$A$3:$AE$1001,25,FALSE))="—",NA(),VLOOKUP(CONCATENATE('7 Hospital Staffing indicators'!$A$6,'7 Hospital Staffing indicators'!$A14,'7 Hospital Staffing indicators'!G$11,),StaffingData!$A$3:$AE$1001,25,FALSE)))</f>
        <v>6.1034521999999997E-3</v>
      </c>
      <c r="U14" s="478">
        <f>IF((VLOOKUP(CONCATENATE('7 Hospital Staffing indicators'!$A$6,'7 Hospital Staffing indicators'!$A14,'7 Hospital Staffing indicators'!H$11,),StaffingData!$A$3:$AE$1001,25,FALSE))="†",NA(),IF((VLOOKUP(CONCATENATE('7 Hospital Staffing indicators'!$A$6,'7 Hospital Staffing indicators'!$A14,'7 Hospital Staffing indicators'!H$11,),StaffingData!$A$3:$AE$1001,25,FALSE))="—",NA(),VLOOKUP(CONCATENATE('7 Hospital Staffing indicators'!$A$6,'7 Hospital Staffing indicators'!$A14,'7 Hospital Staffing indicators'!H$11,),StaffingData!$A$3:$AE$1001,25,FALSE)))</f>
        <v>3.5204495199999998E-2</v>
      </c>
      <c r="V14" s="239"/>
    </row>
    <row r="15" spans="15:22" x14ac:dyDescent="0.25">
      <c r="O15" s="478">
        <f>IF((VLOOKUP(CONCATENATE('7 Hospital Staffing indicators'!$A$6,'7 Hospital Staffing indicators'!$A15,'7 Hospital Staffing indicators'!B$11,),StaffingData!$A$3:$AE$1001,25,FALSE))="†",NA(),IF((VLOOKUP(CONCATENATE('7 Hospital Staffing indicators'!$A$6,'7 Hospital Staffing indicators'!$A15,'7 Hospital Staffing indicators'!B$11,),StaffingData!$A$3:$AE$1001,25,FALSE))="—",NA(),VLOOKUP(CONCATENATE('7 Hospital Staffing indicators'!$A$6,'7 Hospital Staffing indicators'!$A15,'7 Hospital Staffing indicators'!B$11,),StaffingData!$A$3:$AE$1001,25,FALSE)))</f>
        <v>2.4522211299999999E-2</v>
      </c>
      <c r="P15" s="478">
        <f>IF((VLOOKUP(CONCATENATE('7 Hospital Staffing indicators'!$A$6,'7 Hospital Staffing indicators'!$A15,'7 Hospital Staffing indicators'!C$11,),StaffingData!$A$3:$AE$1001,25,FALSE))="†",NA(),IF((VLOOKUP(CONCATENATE('7 Hospital Staffing indicators'!$A$6,'7 Hospital Staffing indicators'!$A15,'7 Hospital Staffing indicators'!C$11,),StaffingData!$A$3:$AE$1001,25,FALSE))="—",NA(),VLOOKUP(CONCATENATE('7 Hospital Staffing indicators'!$A$6,'7 Hospital Staffing indicators'!$A15,'7 Hospital Staffing indicators'!C$11,),StaffingData!$A$3:$AE$1001,25,FALSE)))</f>
        <v>7.3652698599999997E-2</v>
      </c>
      <c r="Q15" s="478">
        <f>IF((VLOOKUP(CONCATENATE('7 Hospital Staffing indicators'!$A$6,'7 Hospital Staffing indicators'!$A15,'7 Hospital Staffing indicators'!D$11,),StaffingData!$A$3:$AE$1001,25,FALSE))="†",NA(),IF((VLOOKUP(CONCATENATE('7 Hospital Staffing indicators'!$A$6,'7 Hospital Staffing indicators'!$A15,'7 Hospital Staffing indicators'!D$11,),StaffingData!$A$3:$AE$1001,25,FALSE))="—",NA(),VLOOKUP(CONCATENATE('7 Hospital Staffing indicators'!$A$6,'7 Hospital Staffing indicators'!$A15,'7 Hospital Staffing indicators'!D$11,),StaffingData!$A$3:$AE$1001,25,FALSE)))</f>
        <v>5.45762739E-2</v>
      </c>
      <c r="R15" s="478">
        <f>IF((VLOOKUP(CONCATENATE('7 Hospital Staffing indicators'!$A$6,'7 Hospital Staffing indicators'!$A15,'7 Hospital Staffing indicators'!E$11,),StaffingData!$A$3:$AE$1001,25,FALSE))="†",NA(),IF((VLOOKUP(CONCATENATE('7 Hospital Staffing indicators'!$A$6,'7 Hospital Staffing indicators'!$A15,'7 Hospital Staffing indicators'!E$11,),StaffingData!$A$3:$AE$1001,25,FALSE))="—",NA(),VLOOKUP(CONCATENATE('7 Hospital Staffing indicators'!$A$6,'7 Hospital Staffing indicators'!$A15,'7 Hospital Staffing indicators'!E$11,),StaffingData!$A$3:$AE$1001,25,FALSE)))</f>
        <v>2.52763719E-2</v>
      </c>
      <c r="S15" s="478">
        <f>IF((VLOOKUP(CONCATENATE('7 Hospital Staffing indicators'!$A$6,'7 Hospital Staffing indicators'!$A15,'7 Hospital Staffing indicators'!F$11,),StaffingData!$A$3:$AE$1001,25,FALSE))="†",NA(),IF((VLOOKUP(CONCATENATE('7 Hospital Staffing indicators'!$A$6,'7 Hospital Staffing indicators'!$A15,'7 Hospital Staffing indicators'!F$11,),StaffingData!$A$3:$AE$1001,25,FALSE))="—",NA(),VLOOKUP(CONCATENATE('7 Hospital Staffing indicators'!$A$6,'7 Hospital Staffing indicators'!$A15,'7 Hospital Staffing indicators'!F$11,),StaffingData!$A$3:$AE$1001,25,FALSE)))</f>
        <v>1.4346087800000001E-2</v>
      </c>
      <c r="T15" s="478">
        <f>IF((VLOOKUP(CONCATENATE('7 Hospital Staffing indicators'!$A$6,'7 Hospital Staffing indicators'!$A15,'7 Hospital Staffing indicators'!G$11,),StaffingData!$A$3:$AE$1001,25,FALSE))="†",NA(),IF((VLOOKUP(CONCATENATE('7 Hospital Staffing indicators'!$A$6,'7 Hospital Staffing indicators'!$A15,'7 Hospital Staffing indicators'!G$11,),StaffingData!$A$3:$AE$1001,25,FALSE))="—",NA(),VLOOKUP(CONCATENATE('7 Hospital Staffing indicators'!$A$6,'7 Hospital Staffing indicators'!$A15,'7 Hospital Staffing indicators'!G$11,),StaffingData!$A$3:$AE$1001,25,FALSE)))</f>
        <v>6.4026800999999996E-3</v>
      </c>
      <c r="U15" s="478">
        <f>IF((VLOOKUP(CONCATENATE('7 Hospital Staffing indicators'!$A$6,'7 Hospital Staffing indicators'!$A15,'7 Hospital Staffing indicators'!H$11,),StaffingData!$A$3:$AE$1001,25,FALSE))="†",NA(),IF((VLOOKUP(CONCATENATE('7 Hospital Staffing indicators'!$A$6,'7 Hospital Staffing indicators'!$A15,'7 Hospital Staffing indicators'!H$11,),StaffingData!$A$3:$AE$1001,25,FALSE))="—",NA(),VLOOKUP(CONCATENATE('7 Hospital Staffing indicators'!$A$6,'7 Hospital Staffing indicators'!$A15,'7 Hospital Staffing indicators'!H$11,),StaffingData!$A$3:$AE$1001,25,FALSE)))</f>
        <v>4.4911953099999999E-2</v>
      </c>
      <c r="V15" s="239"/>
    </row>
    <row r="16" spans="15:22" x14ac:dyDescent="0.25">
      <c r="O16" s="478">
        <f>IF((VLOOKUP(CONCATENATE('7 Hospital Staffing indicators'!$A$6,'7 Hospital Staffing indicators'!$A16,'7 Hospital Staffing indicators'!B$11,),StaffingData!$A$3:$AE$1001,25,FALSE))="†",NA(),IF((VLOOKUP(CONCATENATE('7 Hospital Staffing indicators'!$A$6,'7 Hospital Staffing indicators'!$A16,'7 Hospital Staffing indicators'!B$11,),StaffingData!$A$3:$AE$1001,25,FALSE))="—",NA(),VLOOKUP(CONCATENATE('7 Hospital Staffing indicators'!$A$6,'7 Hospital Staffing indicators'!$A16,'7 Hospital Staffing indicators'!B$11,),StaffingData!$A$3:$AE$1001,25,FALSE)))</f>
        <v>1.7987208000000001E-2</v>
      </c>
      <c r="P16" s="478">
        <f>IF((VLOOKUP(CONCATENATE('7 Hospital Staffing indicators'!$A$6,'7 Hospital Staffing indicators'!$A16,'7 Hospital Staffing indicators'!C$11,),StaffingData!$A$3:$AE$1001,25,FALSE))="†",NA(),IF((VLOOKUP(CONCATENATE('7 Hospital Staffing indicators'!$A$6,'7 Hospital Staffing indicators'!$A16,'7 Hospital Staffing indicators'!C$11,),StaffingData!$A$3:$AE$1001,25,FALSE))="—",NA(),VLOOKUP(CONCATENATE('7 Hospital Staffing indicators'!$A$6,'7 Hospital Staffing indicators'!$A16,'7 Hospital Staffing indicators'!C$11,),StaffingData!$A$3:$AE$1001,25,FALSE)))</f>
        <v>6.5439641000000007E-2</v>
      </c>
      <c r="Q16" s="478">
        <f>IF((VLOOKUP(CONCATENATE('7 Hospital Staffing indicators'!$A$6,'7 Hospital Staffing indicators'!$A16,'7 Hospital Staffing indicators'!D$11,),StaffingData!$A$3:$AE$1001,25,FALSE))="†",NA(),IF((VLOOKUP(CONCATENATE('7 Hospital Staffing indicators'!$A$6,'7 Hospital Staffing indicators'!$A16,'7 Hospital Staffing indicators'!D$11,),StaffingData!$A$3:$AE$1001,25,FALSE))="—",NA(),VLOOKUP(CONCATENATE('7 Hospital Staffing indicators'!$A$6,'7 Hospital Staffing indicators'!$A16,'7 Hospital Staffing indicators'!D$11,),StaffingData!$A$3:$AE$1001,25,FALSE)))</f>
        <v>4.6662371500000001E-2</v>
      </c>
      <c r="R16" s="478">
        <f>IF((VLOOKUP(CONCATENATE('7 Hospital Staffing indicators'!$A$6,'7 Hospital Staffing indicators'!$A16,'7 Hospital Staffing indicators'!E$11,),StaffingData!$A$3:$AE$1001,25,FALSE))="†",NA(),IF((VLOOKUP(CONCATENATE('7 Hospital Staffing indicators'!$A$6,'7 Hospital Staffing indicators'!$A16,'7 Hospital Staffing indicators'!E$11,),StaffingData!$A$3:$AE$1001,25,FALSE))="—",NA(),VLOOKUP(CONCATENATE('7 Hospital Staffing indicators'!$A$6,'7 Hospital Staffing indicators'!$A16,'7 Hospital Staffing indicators'!E$11,),StaffingData!$A$3:$AE$1001,25,FALSE)))</f>
        <v>2.2089539200000001E-2</v>
      </c>
      <c r="S16" s="478">
        <f>IF((VLOOKUP(CONCATENATE('7 Hospital Staffing indicators'!$A$6,'7 Hospital Staffing indicators'!$A16,'7 Hospital Staffing indicators'!F$11,),StaffingData!$A$3:$AE$1001,25,FALSE))="†",NA(),IF((VLOOKUP(CONCATENATE('7 Hospital Staffing indicators'!$A$6,'7 Hospital Staffing indicators'!$A16,'7 Hospital Staffing indicators'!F$11,),StaffingData!$A$3:$AE$1001,25,FALSE))="—",NA(),VLOOKUP(CONCATENATE('7 Hospital Staffing indicators'!$A$6,'7 Hospital Staffing indicators'!$A16,'7 Hospital Staffing indicators'!F$11,),StaffingData!$A$3:$AE$1001,25,FALSE)))</f>
        <v>7.3847640000000003E-3</v>
      </c>
      <c r="T16" s="478">
        <f>IF((VLOOKUP(CONCATENATE('7 Hospital Staffing indicators'!$A$6,'7 Hospital Staffing indicators'!$A16,'7 Hospital Staffing indicators'!G$11,),StaffingData!$A$3:$AE$1001,25,FALSE))="†",NA(),IF((VLOOKUP(CONCATENATE('7 Hospital Staffing indicators'!$A$6,'7 Hospital Staffing indicators'!$A16,'7 Hospital Staffing indicators'!G$11,),StaffingData!$A$3:$AE$1001,25,FALSE))="—",NA(),VLOOKUP(CONCATENATE('7 Hospital Staffing indicators'!$A$6,'7 Hospital Staffing indicators'!$A16,'7 Hospital Staffing indicators'!G$11,),StaffingData!$A$3:$AE$1001,25,FALSE)))</f>
        <v>5.2627947999999997E-3</v>
      </c>
      <c r="U16" s="478">
        <f>IF((VLOOKUP(CONCATENATE('7 Hospital Staffing indicators'!$A$6,'7 Hospital Staffing indicators'!$A16,'7 Hospital Staffing indicators'!H$11,),StaffingData!$A$3:$AE$1001,25,FALSE))="†",NA(),IF((VLOOKUP(CONCATENATE('7 Hospital Staffing indicators'!$A$6,'7 Hospital Staffing indicators'!$A16,'7 Hospital Staffing indicators'!H$11,),StaffingData!$A$3:$AE$1001,25,FALSE))="—",NA(),VLOOKUP(CONCATENATE('7 Hospital Staffing indicators'!$A$6,'7 Hospital Staffing indicators'!$A16,'7 Hospital Staffing indicators'!H$11,),StaffingData!$A$3:$AE$1001,25,FALSE)))</f>
        <v>3.8888579999999999E-2</v>
      </c>
      <c r="V16" s="239"/>
    </row>
    <row r="17" spans="15:22" ht="15.6" x14ac:dyDescent="0.25">
      <c r="O17" s="474" t="str">
        <f>CONCATENATE("Calculated FTEs, selected hospital service areas, ",'7 Hospital Staffing indicators'!A6, ", 2019–2020 to 2023–2024")</f>
        <v>Calculated FTEs, selected hospital service areas, Ontario, 2019–2020 to 2023–2024</v>
      </c>
      <c r="P17" s="237"/>
      <c r="Q17" s="237"/>
      <c r="R17" s="237"/>
      <c r="S17" s="237"/>
      <c r="T17" s="237"/>
      <c r="U17" s="237"/>
      <c r="V17" s="475" t="str">
        <f>CONCATENATE("Share of calculated FTEs by hospital service area, ",'7 Hospital Staffing indicators'!A6, ", 2023–2024")</f>
        <v>Share of calculated FTEs by hospital service area, Ontario, 2023–2024</v>
      </c>
    </row>
    <row r="18" spans="15:22" ht="27.6" x14ac:dyDescent="0.25">
      <c r="O18" s="476" t="s">
        <v>189</v>
      </c>
      <c r="P18" s="476" t="s">
        <v>190</v>
      </c>
      <c r="Q18" s="476" t="s">
        <v>191</v>
      </c>
      <c r="R18" s="476" t="s">
        <v>192</v>
      </c>
      <c r="S18" s="476" t="s">
        <v>193</v>
      </c>
      <c r="T18" s="476" t="s">
        <v>194</v>
      </c>
      <c r="U18" s="476" t="s">
        <v>73</v>
      </c>
      <c r="V18" s="238"/>
    </row>
    <row r="19" spans="15:22" x14ac:dyDescent="0.25">
      <c r="O19" s="479">
        <f>IF(VLOOKUP(CONCATENATE('7 Hospital Staffing indicators'!$A$6,'7 Hospital Staffing indicators'!$A19,'7 Hospital Staffing indicators'!B$11),StaffingData!$A$3:$AE$1001,21,FALSE)="—", NA(), VLOOKUP(CONCATENATE('7 Hospital Staffing indicators'!$A$6,'7 Hospital Staffing indicators'!$A19,'7 Hospital Staffing indicators'!B$11),StaffingData!$A$3:$AE$1001,21,FALSE))</f>
        <v>42775.802298850598</v>
      </c>
      <c r="P19" s="479">
        <f>IF(VLOOKUP(CONCATENATE('7 Hospital Staffing indicators'!$A$6,'7 Hospital Staffing indicators'!$A19,'7 Hospital Staffing indicators'!C$11),StaffingData!$A$3:$AE$1001,21,FALSE)="—", NA(), VLOOKUP(CONCATENATE('7 Hospital Staffing indicators'!$A$6,'7 Hospital Staffing indicators'!$A19,'7 Hospital Staffing indicators'!C$11),StaffingData!$A$3:$AE$1001,21,FALSE))</f>
        <v>60671.689399744602</v>
      </c>
      <c r="Q19" s="479">
        <f>IF(VLOOKUP(CONCATENATE('7 Hospital Staffing indicators'!$A$6,'7 Hospital Staffing indicators'!$A19,'7 Hospital Staffing indicators'!D$11),StaffingData!$A$3:$AE$1001,21,FALSE)="—", NA(), VLOOKUP(CONCATENATE('7 Hospital Staffing indicators'!$A$6,'7 Hospital Staffing indicators'!$A19,'7 Hospital Staffing indicators'!D$11),StaffingData!$A$3:$AE$1001,21,FALSE))</f>
        <v>23724.703959131501</v>
      </c>
      <c r="R19" s="479">
        <f>IF(VLOOKUP(CONCATENATE('7 Hospital Staffing indicators'!$A$6,'7 Hospital Staffing indicators'!$A19,'7 Hospital Staffing indicators'!E$11),StaffingData!$A$3:$AE$1001,21,FALSE)="—", NA(), VLOOKUP(CONCATENATE('7 Hospital Staffing indicators'!$A$6,'7 Hospital Staffing indicators'!$A19,'7 Hospital Staffing indicators'!E$11),StaffingData!$A$3:$AE$1001,21,FALSE))</f>
        <v>32825.040613026802</v>
      </c>
      <c r="S19" s="479">
        <f>IF(VLOOKUP(CONCATENATE('7 Hospital Staffing indicators'!$A$6,'7 Hospital Staffing indicators'!$A19,'7 Hospital Staffing indicators'!F$11),StaffingData!$A$3:$AE$1001,21,FALSE)="—", NA(), VLOOKUP(CONCATENATE('7 Hospital Staffing indicators'!$A$6,'7 Hospital Staffing indicators'!$A19,'7 Hospital Staffing indicators'!F$11),StaffingData!$A$3:$AE$1001,21,FALSE))</f>
        <v>10087.3731800766</v>
      </c>
      <c r="T19" s="479">
        <f>IF(VLOOKUP(CONCATENATE('7 Hospital Staffing indicators'!$A$6,'7 Hospital Staffing indicators'!$A19,'7 Hospital Staffing indicators'!G$11),StaffingData!$A$3:$AE$1001,21,FALSE)="—", NA(), VLOOKUP(CONCATENATE('7 Hospital Staffing indicators'!$A$6,'7 Hospital Staffing indicators'!$A19,'7 Hospital Staffing indicators'!G$11),StaffingData!$A$3:$AE$1001,21,FALSE))</f>
        <v>8432.3044699872007</v>
      </c>
      <c r="U19" s="479">
        <f>IF(VLOOKUP(CONCATENATE('7 Hospital Staffing indicators'!$A$6,'7 Hospital Staffing indicators'!$A19,'7 Hospital Staffing indicators'!H$11),StaffingData!$A$3:$AE$1001,21,FALSE)="—", NA(), VLOOKUP(CONCATENATE('7 Hospital Staffing indicators'!$A$6,'7 Hospital Staffing indicators'!$A19,'7 Hospital Staffing indicators'!H$11),StaffingData!$A$3:$AE$1001,21,FALSE))</f>
        <v>178516.9139208174</v>
      </c>
      <c r="V19" s="239"/>
    </row>
    <row r="20" spans="15:22" x14ac:dyDescent="0.25">
      <c r="O20" s="479">
        <f>IF(VLOOKUP(CONCATENATE('7 Hospital Staffing indicators'!$A$6,'7 Hospital Staffing indicators'!$A20,'7 Hospital Staffing indicators'!B$11),StaffingData!$A$3:$AE$1001,21,FALSE)="—", NA(), VLOOKUP(CONCATENATE('7 Hospital Staffing indicators'!$A$6,'7 Hospital Staffing indicators'!$A20,'7 Hospital Staffing indicators'!B$11),StaffingData!$A$3:$AE$1001,21,FALSE))</f>
        <v>47731.482564102596</v>
      </c>
      <c r="P20" s="479">
        <f>IF(VLOOKUP(CONCATENATE('7 Hospital Staffing indicators'!$A$6,'7 Hospital Staffing indicators'!$A20,'7 Hospital Staffing indicators'!C$11),StaffingData!$A$3:$AE$1001,21,FALSE)="—", NA(), VLOOKUP(CONCATENATE('7 Hospital Staffing indicators'!$A$6,'7 Hospital Staffing indicators'!$A20,'7 Hospital Staffing indicators'!C$11),StaffingData!$A$3:$AE$1001,21,FALSE))</f>
        <v>63225.720512820502</v>
      </c>
      <c r="Q20" s="479">
        <f>IF(VLOOKUP(CONCATENATE('7 Hospital Staffing indicators'!$A$6,'7 Hospital Staffing indicators'!$A20,'7 Hospital Staffing indicators'!D$11),StaffingData!$A$3:$AE$1001,21,FALSE)="—", NA(), VLOOKUP(CONCATENATE('7 Hospital Staffing indicators'!$A$6,'7 Hospital Staffing indicators'!$A20,'7 Hospital Staffing indicators'!D$11),StaffingData!$A$3:$AE$1001,21,FALSE))</f>
        <v>23938.327692307699</v>
      </c>
      <c r="R20" s="479">
        <f>IF(VLOOKUP(CONCATENATE('7 Hospital Staffing indicators'!$A$6,'7 Hospital Staffing indicators'!$A20,'7 Hospital Staffing indicators'!E$11),StaffingData!$A$3:$AE$1001,21,FALSE)="—", NA(), VLOOKUP(CONCATENATE('7 Hospital Staffing indicators'!$A$6,'7 Hospital Staffing indicators'!$A20,'7 Hospital Staffing indicators'!E$11),StaffingData!$A$3:$AE$1001,21,FALSE))</f>
        <v>33381.293333333299</v>
      </c>
      <c r="S20" s="479">
        <f>IF(VLOOKUP(CONCATENATE('7 Hospital Staffing indicators'!$A$6,'7 Hospital Staffing indicators'!$A20,'7 Hospital Staffing indicators'!F$11),StaffingData!$A$3:$AE$1001,21,FALSE)="—", NA(), VLOOKUP(CONCATENATE('7 Hospital Staffing indicators'!$A$6,'7 Hospital Staffing indicators'!$A20,'7 Hospital Staffing indicators'!F$11),StaffingData!$A$3:$AE$1001,21,FALSE))</f>
        <v>12810.1887179487</v>
      </c>
      <c r="T20" s="479">
        <f>IF(VLOOKUP(CONCATENATE('7 Hospital Staffing indicators'!$A$6,'7 Hospital Staffing indicators'!$A20,'7 Hospital Staffing indicators'!G$11),StaffingData!$A$3:$AE$1001,21,FALSE)="—", NA(), VLOOKUP(CONCATENATE('7 Hospital Staffing indicators'!$A$6,'7 Hospital Staffing indicators'!$A20,'7 Hospital Staffing indicators'!G$11),StaffingData!$A$3:$AE$1001,21,FALSE))</f>
        <v>8432.08</v>
      </c>
      <c r="U20" s="479">
        <f>IF(VLOOKUP(CONCATENATE('7 Hospital Staffing indicators'!$A$6,'7 Hospital Staffing indicators'!$A20,'7 Hospital Staffing indicators'!H$11),StaffingData!$A$3:$AE$1001,21,FALSE)="—", NA(), VLOOKUP(CONCATENATE('7 Hospital Staffing indicators'!$A$6,'7 Hospital Staffing indicators'!$A20,'7 Hospital Staffing indicators'!H$11),StaffingData!$A$3:$AE$1001,21,FALSE))</f>
        <v>189519.0928205128</v>
      </c>
      <c r="V20" s="239"/>
    </row>
    <row r="21" spans="15:22" x14ac:dyDescent="0.25">
      <c r="O21" s="479">
        <f>IF(VLOOKUP(CONCATENATE('7 Hospital Staffing indicators'!$A$6,'7 Hospital Staffing indicators'!$A21,'7 Hospital Staffing indicators'!B$11),StaffingData!$A$3:$AE$1001,21,FALSE)="—", NA(), VLOOKUP(CONCATENATE('7 Hospital Staffing indicators'!$A$6,'7 Hospital Staffing indicators'!$A21,'7 Hospital Staffing indicators'!B$11),StaffingData!$A$3:$AE$1001,21,FALSE))</f>
        <v>48880.307692307702</v>
      </c>
      <c r="P21" s="479">
        <f>IF(VLOOKUP(CONCATENATE('7 Hospital Staffing indicators'!$A$6,'7 Hospital Staffing indicators'!$A21,'7 Hospital Staffing indicators'!C$11),StaffingData!$A$3:$AE$1001,21,FALSE)="—", NA(), VLOOKUP(CONCATENATE('7 Hospital Staffing indicators'!$A$6,'7 Hospital Staffing indicators'!$A21,'7 Hospital Staffing indicators'!C$11),StaffingData!$A$3:$AE$1001,21,FALSE))</f>
        <v>65729.135897435903</v>
      </c>
      <c r="Q21" s="479">
        <f>IF(VLOOKUP(CONCATENATE('7 Hospital Staffing indicators'!$A$6,'7 Hospital Staffing indicators'!$A21,'7 Hospital Staffing indicators'!D$11),StaffingData!$A$3:$AE$1001,21,FALSE)="—", NA(), VLOOKUP(CONCATENATE('7 Hospital Staffing indicators'!$A$6,'7 Hospital Staffing indicators'!$A21,'7 Hospital Staffing indicators'!D$11),StaffingData!$A$3:$AE$1001,21,FALSE))</f>
        <v>24698.098974359</v>
      </c>
      <c r="R21" s="479">
        <f>IF(VLOOKUP(CONCATENATE('7 Hospital Staffing indicators'!$A$6,'7 Hospital Staffing indicators'!$A21,'7 Hospital Staffing indicators'!E$11),StaffingData!$A$3:$AE$1001,21,FALSE)="—", NA(), VLOOKUP(CONCATENATE('7 Hospital Staffing indicators'!$A$6,'7 Hospital Staffing indicators'!$A21,'7 Hospital Staffing indicators'!E$11),StaffingData!$A$3:$AE$1001,21,FALSE))</f>
        <v>34622.945641025603</v>
      </c>
      <c r="S21" s="479">
        <f>IF(VLOOKUP(CONCATENATE('7 Hospital Staffing indicators'!$A$6,'7 Hospital Staffing indicators'!$A21,'7 Hospital Staffing indicators'!F$11),StaffingData!$A$3:$AE$1001,21,FALSE)="—", NA(), VLOOKUP(CONCATENATE('7 Hospital Staffing indicators'!$A$6,'7 Hospital Staffing indicators'!$A21,'7 Hospital Staffing indicators'!F$11),StaffingData!$A$3:$AE$1001,21,FALSE))</f>
        <v>14503.3415384615</v>
      </c>
      <c r="T21" s="479">
        <f>IF(VLOOKUP(CONCATENATE('7 Hospital Staffing indicators'!$A$6,'7 Hospital Staffing indicators'!$A21,'7 Hospital Staffing indicators'!G$11),StaffingData!$A$3:$AE$1001,21,FALSE)="—", NA(), VLOOKUP(CONCATENATE('7 Hospital Staffing indicators'!$A$6,'7 Hospital Staffing indicators'!$A21,'7 Hospital Staffing indicators'!G$11),StaffingData!$A$3:$AE$1001,21,FALSE))</f>
        <v>8676.3456410256003</v>
      </c>
      <c r="U21" s="479">
        <f>IF(VLOOKUP(CONCATENATE('7 Hospital Staffing indicators'!$A$6,'7 Hospital Staffing indicators'!$A21,'7 Hospital Staffing indicators'!H$11),StaffingData!$A$3:$AE$1001,21,FALSE)="—", NA(), VLOOKUP(CONCATENATE('7 Hospital Staffing indicators'!$A$6,'7 Hospital Staffing indicators'!$A21,'7 Hospital Staffing indicators'!H$11),StaffingData!$A$3:$AE$1001,21,FALSE))</f>
        <v>197110.1753846154</v>
      </c>
      <c r="V21" s="239"/>
    </row>
    <row r="22" spans="15:22" x14ac:dyDescent="0.25">
      <c r="O22" s="479">
        <f>IF(VLOOKUP(CONCATENATE('7 Hospital Staffing indicators'!$A$6,'7 Hospital Staffing indicators'!$A22,'7 Hospital Staffing indicators'!B$11),StaffingData!$A$3:$AE$1001,21,FALSE)="—", NA(), VLOOKUP(CONCATENATE('7 Hospital Staffing indicators'!$A$6,'7 Hospital Staffing indicators'!$A22,'7 Hospital Staffing indicators'!B$11),StaffingData!$A$3:$AE$1001,21,FALSE))</f>
        <v>47703.48</v>
      </c>
      <c r="P22" s="479">
        <f>IF(VLOOKUP(CONCATENATE('7 Hospital Staffing indicators'!$A$6,'7 Hospital Staffing indicators'!$A22,'7 Hospital Staffing indicators'!C$11),StaffingData!$A$3:$AE$1001,21,FALSE)="—", NA(), VLOOKUP(CONCATENATE('7 Hospital Staffing indicators'!$A$6,'7 Hospital Staffing indicators'!$A22,'7 Hospital Staffing indicators'!C$11),StaffingData!$A$3:$AE$1001,21,FALSE))</f>
        <v>67914.895897435897</v>
      </c>
      <c r="Q22" s="479">
        <f>IF(VLOOKUP(CONCATENATE('7 Hospital Staffing indicators'!$A$6,'7 Hospital Staffing indicators'!$A22,'7 Hospital Staffing indicators'!D$11),StaffingData!$A$3:$AE$1001,21,FALSE)="—", NA(), VLOOKUP(CONCATENATE('7 Hospital Staffing indicators'!$A$6,'7 Hospital Staffing indicators'!$A22,'7 Hospital Staffing indicators'!D$11),StaffingData!$A$3:$AE$1001,21,FALSE))</f>
        <v>25956.442564102599</v>
      </c>
      <c r="R22" s="479">
        <f>IF(VLOOKUP(CONCATENATE('7 Hospital Staffing indicators'!$A$6,'7 Hospital Staffing indicators'!$A22,'7 Hospital Staffing indicators'!E$11),StaffingData!$A$3:$AE$1001,21,FALSE)="—", NA(), VLOOKUP(CONCATENATE('7 Hospital Staffing indicators'!$A$6,'7 Hospital Staffing indicators'!$A22,'7 Hospital Staffing indicators'!E$11),StaffingData!$A$3:$AE$1001,21,FALSE))</f>
        <v>35317.841025640999</v>
      </c>
      <c r="S22" s="479">
        <f>IF(VLOOKUP(CONCATENATE('7 Hospital Staffing indicators'!$A$6,'7 Hospital Staffing indicators'!$A22,'7 Hospital Staffing indicators'!F$11),StaffingData!$A$3:$AE$1001,21,FALSE)="—", NA(), VLOOKUP(CONCATENATE('7 Hospital Staffing indicators'!$A$6,'7 Hospital Staffing indicators'!$A22,'7 Hospital Staffing indicators'!F$11),StaffingData!$A$3:$AE$1001,21,FALSE))</f>
        <v>12850.0364102564</v>
      </c>
      <c r="T22" s="479">
        <f>IF(VLOOKUP(CONCATENATE('7 Hospital Staffing indicators'!$A$6,'7 Hospital Staffing indicators'!$A22,'7 Hospital Staffing indicators'!G$11),StaffingData!$A$3:$AE$1001,21,FALSE)="—", NA(), VLOOKUP(CONCATENATE('7 Hospital Staffing indicators'!$A$6,'7 Hospital Staffing indicators'!$A22,'7 Hospital Staffing indicators'!G$11),StaffingData!$A$3:$AE$1001,21,FALSE))</f>
        <v>8868.8666666666995</v>
      </c>
      <c r="U22" s="479">
        <f>IF(VLOOKUP(CONCATENATE('7 Hospital Staffing indicators'!$A$6,'7 Hospital Staffing indicators'!$A22,'7 Hospital Staffing indicators'!H$11),StaffingData!$A$3:$AE$1001,21,FALSE)="—", NA(), VLOOKUP(CONCATENATE('7 Hospital Staffing indicators'!$A$6,'7 Hospital Staffing indicators'!$A22,'7 Hospital Staffing indicators'!H$11),StaffingData!$A$3:$AE$1001,21,FALSE))</f>
        <v>198611.56256410261</v>
      </c>
      <c r="V22" s="239"/>
    </row>
    <row r="23" spans="15:22" x14ac:dyDescent="0.25">
      <c r="O23" s="479">
        <f>IF(VLOOKUP(CONCATENATE('7 Hospital Staffing indicators'!$A$6,'7 Hospital Staffing indicators'!$A23,'7 Hospital Staffing indicators'!B$11),StaffingData!$A$3:$AE$1001,21,FALSE)="—", NA(), VLOOKUP(CONCATENATE('7 Hospital Staffing indicators'!$A$6,'7 Hospital Staffing indicators'!$A23,'7 Hospital Staffing indicators'!B$11),StaffingData!$A$3:$AE$1001,21,FALSE))</f>
        <v>48051.901404853103</v>
      </c>
      <c r="P23" s="479">
        <f>IF(VLOOKUP(CONCATENATE('7 Hospital Staffing indicators'!$A$6,'7 Hospital Staffing indicators'!$A23,'7 Hospital Staffing indicators'!C$11),StaffingData!$A$3:$AE$1001,21,FALSE)="—", NA(), VLOOKUP(CONCATENATE('7 Hospital Staffing indicators'!$A$6,'7 Hospital Staffing indicators'!$A23,'7 Hospital Staffing indicators'!C$11),StaffingData!$A$3:$AE$1001,21,FALSE))</f>
        <v>71314.132822477695</v>
      </c>
      <c r="Q23" s="479">
        <f>IF(VLOOKUP(CONCATENATE('7 Hospital Staffing indicators'!$A$6,'7 Hospital Staffing indicators'!$A23,'7 Hospital Staffing indicators'!D$11),StaffingData!$A$3:$AE$1001,21,FALSE)="—", NA(), VLOOKUP(CONCATENATE('7 Hospital Staffing indicators'!$A$6,'7 Hospital Staffing indicators'!$A23,'7 Hospital Staffing indicators'!D$11),StaffingData!$A$3:$AE$1001,21,FALSE))</f>
        <v>27181.412005108599</v>
      </c>
      <c r="R23" s="479">
        <f>IF(VLOOKUP(CONCATENATE('7 Hospital Staffing indicators'!$A$6,'7 Hospital Staffing indicators'!$A23,'7 Hospital Staffing indicators'!E$11),StaffingData!$A$3:$AE$1001,21,FALSE)="—", NA(), VLOOKUP(CONCATENATE('7 Hospital Staffing indicators'!$A$6,'7 Hospital Staffing indicators'!$A23,'7 Hospital Staffing indicators'!E$11),StaffingData!$A$3:$AE$1001,21,FALSE))</f>
        <v>36565.857471264397</v>
      </c>
      <c r="S23" s="479">
        <f>IF(VLOOKUP(CONCATENATE('7 Hospital Staffing indicators'!$A$6,'7 Hospital Staffing indicators'!$A23,'7 Hospital Staffing indicators'!F$11),StaffingData!$A$3:$AE$1001,21,FALSE)="—", NA(), VLOOKUP(CONCATENATE('7 Hospital Staffing indicators'!$A$6,'7 Hospital Staffing indicators'!$A23,'7 Hospital Staffing indicators'!F$11),StaffingData!$A$3:$AE$1001,21,FALSE))</f>
        <v>12725.8850574713</v>
      </c>
      <c r="T23" s="479">
        <f>IF(VLOOKUP(CONCATENATE('7 Hospital Staffing indicators'!$A$6,'7 Hospital Staffing indicators'!$A23,'7 Hospital Staffing indicators'!G$11),StaffingData!$A$3:$AE$1001,21,FALSE)="—", NA(), VLOOKUP(CONCATENATE('7 Hospital Staffing indicators'!$A$6,'7 Hospital Staffing indicators'!$A23,'7 Hospital Staffing indicators'!G$11),StaffingData!$A$3:$AE$1001,21,FALSE))</f>
        <v>9570.6017879948995</v>
      </c>
      <c r="U23" s="479">
        <f>IF(VLOOKUP(CONCATENATE('7 Hospital Staffing indicators'!$A$6,'7 Hospital Staffing indicators'!$A23,'7 Hospital Staffing indicators'!H$11),StaffingData!$A$3:$AE$1001,21,FALSE)="—", NA(), VLOOKUP(CONCATENATE('7 Hospital Staffing indicators'!$A$6,'7 Hospital Staffing indicators'!$A23,'7 Hospital Staffing indicators'!H$11),StaffingData!$A$3:$AE$1001,21,FALSE))</f>
        <v>205409.79054916979</v>
      </c>
      <c r="V23" s="239"/>
    </row>
    <row r="24" spans="15:22" ht="15.6" x14ac:dyDescent="0.25">
      <c r="O24" s="475" t="str">
        <f>CONCATENATE("Share of overtime hours by hospital service area, ",'7 Hospital Staffing indicators'!A6, ", 2023–2024")</f>
        <v>Share of overtime hours by hospital service area, Ontario, 2023–2024</v>
      </c>
      <c r="P24" s="237"/>
      <c r="Q24" s="237"/>
      <c r="R24" s="237"/>
      <c r="S24" s="237"/>
      <c r="T24" s="237"/>
      <c r="U24" s="237"/>
      <c r="V24" s="237"/>
    </row>
    <row r="45" spans="15:21" ht="15.6" x14ac:dyDescent="0.25">
      <c r="O45" s="475" t="str">
        <f>CONCATENATE("Purchased hours,* selected hospital service areas, ",'7 Hospital Staffing indicators'!A6, ", 2019–2020 to 2023–2024")</f>
        <v>Purchased hours,* selected hospital service areas, Ontario, 2019–2020 to 2023–2024</v>
      </c>
      <c r="P45" s="140"/>
      <c r="Q45" s="140"/>
      <c r="R45" s="140"/>
      <c r="S45" s="140"/>
      <c r="T45" s="140"/>
      <c r="U45" s="140"/>
    </row>
    <row r="46" spans="15:21" ht="27.6" x14ac:dyDescent="0.25">
      <c r="O46" s="476" t="s">
        <v>189</v>
      </c>
      <c r="P46" s="476" t="s">
        <v>190</v>
      </c>
      <c r="Q46" s="476" t="s">
        <v>191</v>
      </c>
      <c r="R46" s="476" t="s">
        <v>192</v>
      </c>
      <c r="S46" s="476" t="s">
        <v>193</v>
      </c>
      <c r="T46" s="476" t="s">
        <v>194</v>
      </c>
      <c r="U46" s="476" t="s">
        <v>73</v>
      </c>
    </row>
    <row r="47" spans="15:21" x14ac:dyDescent="0.25">
      <c r="O47" s="480">
        <f>IF(VLOOKUP(CONCATENATE('7 Hospital Staffing indicators'!$A$6,'7 Hospital Staffing indicators'!$A33,StaffingViz!O$11,),StaffingData!$A$3:$AE$1001,26,FALSE)="†",NA(),IF(VLOOKUP(CONCATENATE('7 Hospital Staffing indicators'!$A$6,'7 Hospital Staffing indicators'!$A33,StaffingViz!O$11,),StaffingData!$A$3:$AE$1001,26,FALSE)="n/r",NA(),IF(VLOOKUP(CONCATENATE('7 Hospital Staffing indicators'!$A$6,'7 Hospital Staffing indicators'!$A33,StaffingViz!O$11,),StaffingData!$A$3:$AE$1001,26,FALSE)="—",NA(),(VLOOKUP(CONCATENATE('7 Hospital Staffing indicators'!$A$6,'7 Hospital Staffing indicators'!$A33,StaffingViz!O$11,),StaffingData!$A$3:$AE$1001,26,FALSE)))))</f>
        <v>166040</v>
      </c>
      <c r="P47" s="480">
        <f>IF(VLOOKUP(CONCATENATE('7 Hospital Staffing indicators'!$A$6,'7 Hospital Staffing indicators'!$A33,StaffingViz!P$11,),StaffingData!$A$3:$AE$1001,26,FALSE)="†",NA(),IF(VLOOKUP(CONCATENATE('7 Hospital Staffing indicators'!$A$6,'7 Hospital Staffing indicators'!$A33,StaffingViz!P$11,),StaffingData!$A$3:$AE$1001,26,FALSE)="n/r",NA(),IF(VLOOKUP(CONCATENATE('7 Hospital Staffing indicators'!$A$6,'7 Hospital Staffing indicators'!$A33,StaffingViz!P$11,),StaffingData!$A$3:$AE$1001,26,FALSE)="—",NA(),(VLOOKUP(CONCATENATE('7 Hospital Staffing indicators'!$A$6,'7 Hospital Staffing indicators'!$A33,StaffingViz!P$11,),StaffingData!$A$3:$AE$1001,26,FALSE)))))</f>
        <v>4967</v>
      </c>
      <c r="Q47" s="480">
        <f>IF(VLOOKUP(CONCATENATE('7 Hospital Staffing indicators'!$A$6,'7 Hospital Staffing indicators'!$A33,StaffingViz!Q$11,),StaffingData!$A$3:$AE$1001,26,FALSE)="†",NA(),IF(VLOOKUP(CONCATENATE('7 Hospital Staffing indicators'!$A$6,'7 Hospital Staffing indicators'!$A33,StaffingViz!Q$11,),StaffingData!$A$3:$AE$1001,26,FALSE)="n/r",NA(),IF(VLOOKUP(CONCATENATE('7 Hospital Staffing indicators'!$A$6,'7 Hospital Staffing indicators'!$A33,StaffingViz!Q$11,),StaffingData!$A$3:$AE$1001,26,FALSE)="—",NA(),(VLOOKUP(CONCATENATE('7 Hospital Staffing indicators'!$A$6,'7 Hospital Staffing indicators'!$A33,StaffingViz!Q$11,),StaffingData!$A$3:$AE$1001,26,FALSE)))))</f>
        <v>3141</v>
      </c>
      <c r="R47" s="480">
        <f>IF(VLOOKUP(CONCATENATE('7 Hospital Staffing indicators'!$A$6,'7 Hospital Staffing indicators'!$A33,StaffingViz!R$11,),StaffingData!$A$3:$AE$1001,26,FALSE)="†",NA(),IF(VLOOKUP(CONCATENATE('7 Hospital Staffing indicators'!$A$6,'7 Hospital Staffing indicators'!$A33,StaffingViz!R$11,),StaffingData!$A$3:$AE$1001,26,FALSE)="n/r",NA(),IF(VLOOKUP(CONCATENATE('7 Hospital Staffing indicators'!$A$6,'7 Hospital Staffing indicators'!$A33,StaffingViz!R$11,),StaffingData!$A$3:$AE$1001,26,FALSE)="—",NA(),(VLOOKUP(CONCATENATE('7 Hospital Staffing indicators'!$A$6,'7 Hospital Staffing indicators'!$A33,StaffingViz!R$11,),StaffingData!$A$3:$AE$1001,26,FALSE)))))</f>
        <v>20664</v>
      </c>
      <c r="S47" s="480">
        <f>IF(VLOOKUP(CONCATENATE('7 Hospital Staffing indicators'!$A$6,'7 Hospital Staffing indicators'!$A33,StaffingViz!S$11,),StaffingData!$A$3:$AE$1001,26,FALSE)="†",NA(),IF(VLOOKUP(CONCATENATE('7 Hospital Staffing indicators'!$A$6,'7 Hospital Staffing indicators'!$A33,StaffingViz!S$11,),StaffingData!$A$3:$AE$1001,26,FALSE)="n/r",NA(),IF(VLOOKUP(CONCATENATE('7 Hospital Staffing indicators'!$A$6,'7 Hospital Staffing indicators'!$A33,StaffingViz!S$11,),StaffingData!$A$3:$AE$1001,26,FALSE)="—",NA(),(VLOOKUP(CONCATENATE('7 Hospital Staffing indicators'!$A$6,'7 Hospital Staffing indicators'!$A33,StaffingViz!S$11,),StaffingData!$A$3:$AE$1001,26,FALSE)))))</f>
        <v>769134</v>
      </c>
      <c r="T47" s="480">
        <f>IF(VLOOKUP(CONCATENATE('7 Hospital Staffing indicators'!$A$6,'7 Hospital Staffing indicators'!$A33,StaffingViz!T$11,),StaffingData!$A$3:$AE$1001,26,FALSE)="†",NA(),IF(VLOOKUP(CONCATENATE('7 Hospital Staffing indicators'!$A$6,'7 Hospital Staffing indicators'!$A33,StaffingViz!T$11,),StaffingData!$A$3:$AE$1001,26,FALSE)="n/r",NA(),IF(VLOOKUP(CONCATENATE('7 Hospital Staffing indicators'!$A$6,'7 Hospital Staffing indicators'!$A33,StaffingViz!T$11,),StaffingData!$A$3:$AE$1001,26,FALSE)="—",NA(),(VLOOKUP(CONCATENATE('7 Hospital Staffing indicators'!$A$6,'7 Hospital Staffing indicators'!$A33,StaffingViz!T$11,),StaffingData!$A$3:$AE$1001,26,FALSE)))))</f>
        <v>15853</v>
      </c>
      <c r="U47" s="480">
        <f>IF(VLOOKUP(CONCATENATE('7 Hospital Staffing indicators'!$A$6,'7 Hospital Staffing indicators'!$A33,StaffingViz!U$11,),StaffingData!$A$3:$AE$1001,26,FALSE)="†",NA(),IF(VLOOKUP(CONCATENATE('7 Hospital Staffing indicators'!$A$6,'7 Hospital Staffing indicators'!$A33,StaffingViz!U$11,),StaffingData!$A$3:$AE$1001,26,FALSE)="n/r",NA(),IF(VLOOKUP(CONCATENATE('7 Hospital Staffing indicators'!$A$6,'7 Hospital Staffing indicators'!$A33,StaffingViz!U$11,),StaffingData!$A$3:$AE$1001,26,FALSE)="—",NA(),(VLOOKUP(CONCATENATE('7 Hospital Staffing indicators'!$A$6,'7 Hospital Staffing indicators'!$A33,StaffingViz!U$11,),StaffingData!$A$3:$AE$1001,26,FALSE)))))</f>
        <v>979799</v>
      </c>
    </row>
    <row r="48" spans="15:21" x14ac:dyDescent="0.25">
      <c r="O48" s="480">
        <f>IF(VLOOKUP(CONCATENATE('7 Hospital Staffing indicators'!$A$6,'7 Hospital Staffing indicators'!$A34,StaffingViz!O$11,),StaffingData!$A$3:$AE$1001,26,FALSE)="†",NA(),IF(VLOOKUP(CONCATENATE('7 Hospital Staffing indicators'!$A$6,'7 Hospital Staffing indicators'!$A34,StaffingViz!O$11,),StaffingData!$A$3:$AE$1001,26,FALSE)="n/r",NA(),IF(VLOOKUP(CONCATENATE('7 Hospital Staffing indicators'!$A$6,'7 Hospital Staffing indicators'!$A34,StaffingViz!O$11,),StaffingData!$A$3:$AE$1001,26,FALSE)="—",NA(),(VLOOKUP(CONCATENATE('7 Hospital Staffing indicators'!$A$6,'7 Hospital Staffing indicators'!$A34,StaffingViz!O$11,),StaffingData!$A$3:$AE$1001,26,FALSE)))))</f>
        <v>185563</v>
      </c>
      <c r="P48" s="480">
        <f>IF(VLOOKUP(CONCATENATE('7 Hospital Staffing indicators'!$A$6,'7 Hospital Staffing indicators'!$A34,StaffingViz!P$11,),StaffingData!$A$3:$AE$1001,26,FALSE)="†",NA(),IF(VLOOKUP(CONCATENATE('7 Hospital Staffing indicators'!$A$6,'7 Hospital Staffing indicators'!$A34,StaffingViz!P$11,),StaffingData!$A$3:$AE$1001,26,FALSE)="n/r",NA(),IF(VLOOKUP(CONCATENATE('7 Hospital Staffing indicators'!$A$6,'7 Hospital Staffing indicators'!$A34,StaffingViz!P$11,),StaffingData!$A$3:$AE$1001,26,FALSE)="—",NA(),(VLOOKUP(CONCATENATE('7 Hospital Staffing indicators'!$A$6,'7 Hospital Staffing indicators'!$A34,StaffingViz!P$11,),StaffingData!$A$3:$AE$1001,26,FALSE)))))</f>
        <v>13045</v>
      </c>
      <c r="Q48" s="480">
        <f>IF(VLOOKUP(CONCATENATE('7 Hospital Staffing indicators'!$A$6,'7 Hospital Staffing indicators'!$A34,StaffingViz!Q$11,),StaffingData!$A$3:$AE$1001,26,FALSE)="†",NA(),IF(VLOOKUP(CONCATENATE('7 Hospital Staffing indicators'!$A$6,'7 Hospital Staffing indicators'!$A34,StaffingViz!Q$11,),StaffingData!$A$3:$AE$1001,26,FALSE)="n/r",NA(),IF(VLOOKUP(CONCATENATE('7 Hospital Staffing indicators'!$A$6,'7 Hospital Staffing indicators'!$A34,StaffingViz!Q$11,),StaffingData!$A$3:$AE$1001,26,FALSE)="—",NA(),(VLOOKUP(CONCATENATE('7 Hospital Staffing indicators'!$A$6,'7 Hospital Staffing indicators'!$A34,StaffingViz!Q$11,),StaffingData!$A$3:$AE$1001,26,FALSE)))))</f>
        <v>1118</v>
      </c>
      <c r="R48" s="480">
        <f>IF(VLOOKUP(CONCATENATE('7 Hospital Staffing indicators'!$A$6,'7 Hospital Staffing indicators'!$A34,StaffingViz!R$11,),StaffingData!$A$3:$AE$1001,26,FALSE)="†",NA(),IF(VLOOKUP(CONCATENATE('7 Hospital Staffing indicators'!$A$6,'7 Hospital Staffing indicators'!$A34,StaffingViz!R$11,),StaffingData!$A$3:$AE$1001,26,FALSE)="n/r",NA(),IF(VLOOKUP(CONCATENATE('7 Hospital Staffing indicators'!$A$6,'7 Hospital Staffing indicators'!$A34,StaffingViz!R$11,),StaffingData!$A$3:$AE$1001,26,FALSE)="—",NA(),(VLOOKUP(CONCATENATE('7 Hospital Staffing indicators'!$A$6,'7 Hospital Staffing indicators'!$A34,StaffingViz!R$11,),StaffingData!$A$3:$AE$1001,26,FALSE)))))</f>
        <v>21904</v>
      </c>
      <c r="S48" s="480">
        <f>IF(VLOOKUP(CONCATENATE('7 Hospital Staffing indicators'!$A$6,'7 Hospital Staffing indicators'!$A34,StaffingViz!S$11,),StaffingData!$A$3:$AE$1001,26,FALSE)="†",NA(),IF(VLOOKUP(CONCATENATE('7 Hospital Staffing indicators'!$A$6,'7 Hospital Staffing indicators'!$A34,StaffingViz!S$11,),StaffingData!$A$3:$AE$1001,26,FALSE)="n/r",NA(),IF(VLOOKUP(CONCATENATE('7 Hospital Staffing indicators'!$A$6,'7 Hospital Staffing indicators'!$A34,StaffingViz!S$11,),StaffingData!$A$3:$AE$1001,26,FALSE)="—",NA(),(VLOOKUP(CONCATENATE('7 Hospital Staffing indicators'!$A$6,'7 Hospital Staffing indicators'!$A34,StaffingViz!S$11,),StaffingData!$A$3:$AE$1001,26,FALSE)))))</f>
        <v>616763</v>
      </c>
      <c r="T48" s="480">
        <f>IF(VLOOKUP(CONCATENATE('7 Hospital Staffing indicators'!$A$6,'7 Hospital Staffing indicators'!$A34,StaffingViz!T$11,),StaffingData!$A$3:$AE$1001,26,FALSE)="†",NA(),IF(VLOOKUP(CONCATENATE('7 Hospital Staffing indicators'!$A$6,'7 Hospital Staffing indicators'!$A34,StaffingViz!T$11,),StaffingData!$A$3:$AE$1001,26,FALSE)="n/r",NA(),IF(VLOOKUP(CONCATENATE('7 Hospital Staffing indicators'!$A$6,'7 Hospital Staffing indicators'!$A34,StaffingViz!T$11,),StaffingData!$A$3:$AE$1001,26,FALSE)="—",NA(),(VLOOKUP(CONCATENATE('7 Hospital Staffing indicators'!$A$6,'7 Hospital Staffing indicators'!$A34,StaffingViz!T$11,),StaffingData!$A$3:$AE$1001,26,FALSE)))))</f>
        <v>15557</v>
      </c>
      <c r="U48" s="480">
        <f>IF(VLOOKUP(CONCATENATE('7 Hospital Staffing indicators'!$A$6,'7 Hospital Staffing indicators'!$A34,StaffingViz!U$11,),StaffingData!$A$3:$AE$1001,26,FALSE)="†",NA(),IF(VLOOKUP(CONCATENATE('7 Hospital Staffing indicators'!$A$6,'7 Hospital Staffing indicators'!$A34,StaffingViz!U$11,),StaffingData!$A$3:$AE$1001,26,FALSE)="n/r",NA(),IF(VLOOKUP(CONCATENATE('7 Hospital Staffing indicators'!$A$6,'7 Hospital Staffing indicators'!$A34,StaffingViz!U$11,),StaffingData!$A$3:$AE$1001,26,FALSE)="—",NA(),(VLOOKUP(CONCATENATE('7 Hospital Staffing indicators'!$A$6,'7 Hospital Staffing indicators'!$A34,StaffingViz!U$11,),StaffingData!$A$3:$AE$1001,26,FALSE)))))</f>
        <v>853950</v>
      </c>
    </row>
    <row r="49" spans="15:21" x14ac:dyDescent="0.25">
      <c r="O49" s="480">
        <f>IF(VLOOKUP(CONCATENATE('7 Hospital Staffing indicators'!$A$6,'7 Hospital Staffing indicators'!$A35,StaffingViz!O$11,),StaffingData!$A$3:$AE$1001,26,FALSE)="†",NA(),IF(VLOOKUP(CONCATENATE('7 Hospital Staffing indicators'!$A$6,'7 Hospital Staffing indicators'!$A35,StaffingViz!O$11,),StaffingData!$A$3:$AE$1001,26,FALSE)="n/r",NA(),IF(VLOOKUP(CONCATENATE('7 Hospital Staffing indicators'!$A$6,'7 Hospital Staffing indicators'!$A35,StaffingViz!O$11,),StaffingData!$A$3:$AE$1001,26,FALSE)="—",NA(),(VLOOKUP(CONCATENATE('7 Hospital Staffing indicators'!$A$6,'7 Hospital Staffing indicators'!$A35,StaffingViz!O$11,),StaffingData!$A$3:$AE$1001,26,FALSE)))))</f>
        <v>193965</v>
      </c>
      <c r="P49" s="480">
        <f>IF(VLOOKUP(CONCATENATE('7 Hospital Staffing indicators'!$A$6,'7 Hospital Staffing indicators'!$A35,StaffingViz!P$11,),StaffingData!$A$3:$AE$1001,26,FALSE)="†",NA(),IF(VLOOKUP(CONCATENATE('7 Hospital Staffing indicators'!$A$6,'7 Hospital Staffing indicators'!$A35,StaffingViz!P$11,),StaffingData!$A$3:$AE$1001,26,FALSE)="n/r",NA(),IF(VLOOKUP(CONCATENATE('7 Hospital Staffing indicators'!$A$6,'7 Hospital Staffing indicators'!$A35,StaffingViz!P$11,),StaffingData!$A$3:$AE$1001,26,FALSE)="—",NA(),(VLOOKUP(CONCATENATE('7 Hospital Staffing indicators'!$A$6,'7 Hospital Staffing indicators'!$A35,StaffingViz!P$11,),StaffingData!$A$3:$AE$1001,26,FALSE)))))</f>
        <v>10548</v>
      </c>
      <c r="Q49" s="480" t="e">
        <f>IF(VLOOKUP(CONCATENATE('7 Hospital Staffing indicators'!$A$6,'7 Hospital Staffing indicators'!$A35,StaffingViz!Q$11,),StaffingData!$A$3:$AE$1001,26,FALSE)="†",NA(),IF(VLOOKUP(CONCATENATE('7 Hospital Staffing indicators'!$A$6,'7 Hospital Staffing indicators'!$A35,StaffingViz!Q$11,),StaffingData!$A$3:$AE$1001,26,FALSE)="n/r",NA(),IF(VLOOKUP(CONCATENATE('7 Hospital Staffing indicators'!$A$6,'7 Hospital Staffing indicators'!$A35,StaffingViz!Q$11,),StaffingData!$A$3:$AE$1001,26,FALSE)="—",NA(),(VLOOKUP(CONCATENATE('7 Hospital Staffing indicators'!$A$6,'7 Hospital Staffing indicators'!$A35,StaffingViz!Q$11,),StaffingData!$A$3:$AE$1001,26,FALSE)))))</f>
        <v>#N/A</v>
      </c>
      <c r="R49" s="480">
        <f>IF(VLOOKUP(CONCATENATE('7 Hospital Staffing indicators'!$A$6,'7 Hospital Staffing indicators'!$A35,StaffingViz!R$11,),StaffingData!$A$3:$AE$1001,26,FALSE)="†",NA(),IF(VLOOKUP(CONCATENATE('7 Hospital Staffing indicators'!$A$6,'7 Hospital Staffing indicators'!$A35,StaffingViz!R$11,),StaffingData!$A$3:$AE$1001,26,FALSE)="n/r",NA(),IF(VLOOKUP(CONCATENATE('7 Hospital Staffing indicators'!$A$6,'7 Hospital Staffing indicators'!$A35,StaffingViz!R$11,),StaffingData!$A$3:$AE$1001,26,FALSE)="—",NA(),(VLOOKUP(CONCATENATE('7 Hospital Staffing indicators'!$A$6,'7 Hospital Staffing indicators'!$A35,StaffingViz!R$11,),StaffingData!$A$3:$AE$1001,26,FALSE)))))</f>
        <v>18718</v>
      </c>
      <c r="S49" s="480">
        <f>IF(VLOOKUP(CONCATENATE('7 Hospital Staffing indicators'!$A$6,'7 Hospital Staffing indicators'!$A35,StaffingViz!S$11,),StaffingData!$A$3:$AE$1001,26,FALSE)="†",NA(),IF(VLOOKUP(CONCATENATE('7 Hospital Staffing indicators'!$A$6,'7 Hospital Staffing indicators'!$A35,StaffingViz!S$11,),StaffingData!$A$3:$AE$1001,26,FALSE)="n/r",NA(),IF(VLOOKUP(CONCATENATE('7 Hospital Staffing indicators'!$A$6,'7 Hospital Staffing indicators'!$A35,StaffingViz!S$11,),StaffingData!$A$3:$AE$1001,26,FALSE)="—",NA(),(VLOOKUP(CONCATENATE('7 Hospital Staffing indicators'!$A$6,'7 Hospital Staffing indicators'!$A35,StaffingViz!S$11,),StaffingData!$A$3:$AE$1001,26,FALSE)))))</f>
        <v>954594</v>
      </c>
      <c r="T49" s="480">
        <f>IF(VLOOKUP(CONCATENATE('7 Hospital Staffing indicators'!$A$6,'7 Hospital Staffing indicators'!$A35,StaffingViz!T$11,),StaffingData!$A$3:$AE$1001,26,FALSE)="†",NA(),IF(VLOOKUP(CONCATENATE('7 Hospital Staffing indicators'!$A$6,'7 Hospital Staffing indicators'!$A35,StaffingViz!T$11,),StaffingData!$A$3:$AE$1001,26,FALSE)="n/r",NA(),IF(VLOOKUP(CONCATENATE('7 Hospital Staffing indicators'!$A$6,'7 Hospital Staffing indicators'!$A35,StaffingViz!T$11,),StaffingData!$A$3:$AE$1001,26,FALSE)="—",NA(),(VLOOKUP(CONCATENATE('7 Hospital Staffing indicators'!$A$6,'7 Hospital Staffing indicators'!$A35,StaffingViz!T$11,),StaffingData!$A$3:$AE$1001,26,FALSE)))))</f>
        <v>13919</v>
      </c>
      <c r="U49" s="480">
        <f>IF(VLOOKUP(CONCATENATE('7 Hospital Staffing indicators'!$A$6,'7 Hospital Staffing indicators'!$A35,StaffingViz!U$11,),StaffingData!$A$3:$AE$1001,26,FALSE)="†",NA(),IF(VLOOKUP(CONCATENATE('7 Hospital Staffing indicators'!$A$6,'7 Hospital Staffing indicators'!$A35,StaffingViz!U$11,),StaffingData!$A$3:$AE$1001,26,FALSE)="n/r",NA(),IF(VLOOKUP(CONCATENATE('7 Hospital Staffing indicators'!$A$6,'7 Hospital Staffing indicators'!$A35,StaffingViz!U$11,),StaffingData!$A$3:$AE$1001,26,FALSE)="—",NA(),(VLOOKUP(CONCATENATE('7 Hospital Staffing indicators'!$A$6,'7 Hospital Staffing indicators'!$A35,StaffingViz!U$11,),StaffingData!$A$3:$AE$1001,26,FALSE)))))</f>
        <v>1191744</v>
      </c>
    </row>
    <row r="50" spans="15:21" x14ac:dyDescent="0.25">
      <c r="O50" s="480">
        <f>IF(VLOOKUP(CONCATENATE('7 Hospital Staffing indicators'!$A$6,'7 Hospital Staffing indicators'!$A36,StaffingViz!O$11,),StaffingData!$A$3:$AE$1001,26,FALSE)="†",NA(),IF(VLOOKUP(CONCATENATE('7 Hospital Staffing indicators'!$A$6,'7 Hospital Staffing indicators'!$A36,StaffingViz!O$11,),StaffingData!$A$3:$AE$1001,26,FALSE)="n/r",NA(),IF(VLOOKUP(CONCATENATE('7 Hospital Staffing indicators'!$A$6,'7 Hospital Staffing indicators'!$A36,StaffingViz!O$11,),StaffingData!$A$3:$AE$1001,26,FALSE)="—",NA(),(VLOOKUP(CONCATENATE('7 Hospital Staffing indicators'!$A$6,'7 Hospital Staffing indicators'!$A36,StaffingViz!O$11,),StaffingData!$A$3:$AE$1001,26,FALSE)))))</f>
        <v>194734</v>
      </c>
      <c r="P50" s="480">
        <f>IF(VLOOKUP(CONCATENATE('7 Hospital Staffing indicators'!$A$6,'7 Hospital Staffing indicators'!$A36,StaffingViz!P$11,),StaffingData!$A$3:$AE$1001,26,FALSE)="†",NA(),IF(VLOOKUP(CONCATENATE('7 Hospital Staffing indicators'!$A$6,'7 Hospital Staffing indicators'!$A36,StaffingViz!P$11,),StaffingData!$A$3:$AE$1001,26,FALSE)="n/r",NA(),IF(VLOOKUP(CONCATENATE('7 Hospital Staffing indicators'!$A$6,'7 Hospital Staffing indicators'!$A36,StaffingViz!P$11,),StaffingData!$A$3:$AE$1001,26,FALSE)="—",NA(),(VLOOKUP(CONCATENATE('7 Hospital Staffing indicators'!$A$6,'7 Hospital Staffing indicators'!$A36,StaffingViz!P$11,),StaffingData!$A$3:$AE$1001,26,FALSE)))))</f>
        <v>30941</v>
      </c>
      <c r="Q50" s="480" t="e">
        <f>IF(VLOOKUP(CONCATENATE('7 Hospital Staffing indicators'!$A$6,'7 Hospital Staffing indicators'!$A36,StaffingViz!Q$11,),StaffingData!$A$3:$AE$1001,26,FALSE)="†",NA(),IF(VLOOKUP(CONCATENATE('7 Hospital Staffing indicators'!$A$6,'7 Hospital Staffing indicators'!$A36,StaffingViz!Q$11,),StaffingData!$A$3:$AE$1001,26,FALSE)="n/r",NA(),IF(VLOOKUP(CONCATENATE('7 Hospital Staffing indicators'!$A$6,'7 Hospital Staffing indicators'!$A36,StaffingViz!Q$11,),StaffingData!$A$3:$AE$1001,26,FALSE)="—",NA(),(VLOOKUP(CONCATENATE('7 Hospital Staffing indicators'!$A$6,'7 Hospital Staffing indicators'!$A36,StaffingViz!Q$11,),StaffingData!$A$3:$AE$1001,26,FALSE)))))</f>
        <v>#N/A</v>
      </c>
      <c r="R50" s="480">
        <f>IF(VLOOKUP(CONCATENATE('7 Hospital Staffing indicators'!$A$6,'7 Hospital Staffing indicators'!$A36,StaffingViz!R$11,),StaffingData!$A$3:$AE$1001,26,FALSE)="†",NA(),IF(VLOOKUP(CONCATENATE('7 Hospital Staffing indicators'!$A$6,'7 Hospital Staffing indicators'!$A36,StaffingViz!R$11,),StaffingData!$A$3:$AE$1001,26,FALSE)="n/r",NA(),IF(VLOOKUP(CONCATENATE('7 Hospital Staffing indicators'!$A$6,'7 Hospital Staffing indicators'!$A36,StaffingViz!R$11,),StaffingData!$A$3:$AE$1001,26,FALSE)="—",NA(),(VLOOKUP(CONCATENATE('7 Hospital Staffing indicators'!$A$6,'7 Hospital Staffing indicators'!$A36,StaffingViz!R$11,),StaffingData!$A$3:$AE$1001,26,FALSE)))))</f>
        <v>17269</v>
      </c>
      <c r="S50" s="480">
        <f>IF(VLOOKUP(CONCATENATE('7 Hospital Staffing indicators'!$A$6,'7 Hospital Staffing indicators'!$A36,StaffingViz!S$11,),StaffingData!$A$3:$AE$1001,26,FALSE)="†",NA(),IF(VLOOKUP(CONCATENATE('7 Hospital Staffing indicators'!$A$6,'7 Hospital Staffing indicators'!$A36,StaffingViz!S$11,),StaffingData!$A$3:$AE$1001,26,FALSE)="n/r",NA(),IF(VLOOKUP(CONCATENATE('7 Hospital Staffing indicators'!$A$6,'7 Hospital Staffing indicators'!$A36,StaffingViz!S$11,),StaffingData!$A$3:$AE$1001,26,FALSE)="—",NA(),(VLOOKUP(CONCATENATE('7 Hospital Staffing indicators'!$A$6,'7 Hospital Staffing indicators'!$A36,StaffingViz!S$11,),StaffingData!$A$3:$AE$1001,26,FALSE)))))</f>
        <v>1036766</v>
      </c>
      <c r="T50" s="480">
        <f>IF(VLOOKUP(CONCATENATE('7 Hospital Staffing indicators'!$A$6,'7 Hospital Staffing indicators'!$A36,StaffingViz!T$11,),StaffingData!$A$3:$AE$1001,26,FALSE)="†",NA(),IF(VLOOKUP(CONCATENATE('7 Hospital Staffing indicators'!$A$6,'7 Hospital Staffing indicators'!$A36,StaffingViz!T$11,),StaffingData!$A$3:$AE$1001,26,FALSE)="n/r",NA(),IF(VLOOKUP(CONCATENATE('7 Hospital Staffing indicators'!$A$6,'7 Hospital Staffing indicators'!$A36,StaffingViz!T$11,),StaffingData!$A$3:$AE$1001,26,FALSE)="—",NA(),(VLOOKUP(CONCATENATE('7 Hospital Staffing indicators'!$A$6,'7 Hospital Staffing indicators'!$A36,StaffingViz!T$11,),StaffingData!$A$3:$AE$1001,26,FALSE)))))</f>
        <v>18355</v>
      </c>
      <c r="U50" s="480">
        <f>IF(VLOOKUP(CONCATENATE('7 Hospital Staffing indicators'!$A$6,'7 Hospital Staffing indicators'!$A36,StaffingViz!U$11,),StaffingData!$A$3:$AE$1001,26,FALSE)="†",NA(),IF(VLOOKUP(CONCATENATE('7 Hospital Staffing indicators'!$A$6,'7 Hospital Staffing indicators'!$A36,StaffingViz!U$11,),StaffingData!$A$3:$AE$1001,26,FALSE)="n/r",NA(),IF(VLOOKUP(CONCATENATE('7 Hospital Staffing indicators'!$A$6,'7 Hospital Staffing indicators'!$A36,StaffingViz!U$11,),StaffingData!$A$3:$AE$1001,26,FALSE)="—",NA(),(VLOOKUP(CONCATENATE('7 Hospital Staffing indicators'!$A$6,'7 Hospital Staffing indicators'!$A36,StaffingViz!U$11,),StaffingData!$A$3:$AE$1001,26,FALSE)))))</f>
        <v>1298065</v>
      </c>
    </row>
    <row r="51" spans="15:21" x14ac:dyDescent="0.25">
      <c r="O51" s="480">
        <f>IF(VLOOKUP(CONCATENATE('7 Hospital Staffing indicators'!$A$6,'7 Hospital Staffing indicators'!$A37,StaffingViz!O$11,),StaffingData!$A$3:$AE$1001,26,FALSE)="†",NA(),IF(VLOOKUP(CONCATENATE('7 Hospital Staffing indicators'!$A$6,'7 Hospital Staffing indicators'!$A37,StaffingViz!O$11,),StaffingData!$A$3:$AE$1001,26,FALSE)="n/r",NA(),IF(VLOOKUP(CONCATENATE('7 Hospital Staffing indicators'!$A$6,'7 Hospital Staffing indicators'!$A37,StaffingViz!O$11,),StaffingData!$A$3:$AE$1001,26,FALSE)="—",NA(),(VLOOKUP(CONCATENATE('7 Hospital Staffing indicators'!$A$6,'7 Hospital Staffing indicators'!$A37,StaffingViz!O$11,),StaffingData!$A$3:$AE$1001,26,FALSE)))))</f>
        <v>158729</v>
      </c>
      <c r="P51" s="480">
        <f>IF(VLOOKUP(CONCATENATE('7 Hospital Staffing indicators'!$A$6,'7 Hospital Staffing indicators'!$A37,StaffingViz!P$11,),StaffingData!$A$3:$AE$1001,26,FALSE)="†",NA(),IF(VLOOKUP(CONCATENATE('7 Hospital Staffing indicators'!$A$6,'7 Hospital Staffing indicators'!$A37,StaffingViz!P$11,),StaffingData!$A$3:$AE$1001,26,FALSE)="n/r",NA(),IF(VLOOKUP(CONCATENATE('7 Hospital Staffing indicators'!$A$6,'7 Hospital Staffing indicators'!$A37,StaffingViz!P$11,),StaffingData!$A$3:$AE$1001,26,FALSE)="—",NA(),(VLOOKUP(CONCATENATE('7 Hospital Staffing indicators'!$A$6,'7 Hospital Staffing indicators'!$A37,StaffingViz!P$11,),StaffingData!$A$3:$AE$1001,26,FALSE)))))</f>
        <v>67678</v>
      </c>
      <c r="Q51" s="480" t="e">
        <f>IF(VLOOKUP(CONCATENATE('7 Hospital Staffing indicators'!$A$6,'7 Hospital Staffing indicators'!$A37,StaffingViz!Q$11,),StaffingData!$A$3:$AE$1001,26,FALSE)="†",NA(),IF(VLOOKUP(CONCATENATE('7 Hospital Staffing indicators'!$A$6,'7 Hospital Staffing indicators'!$A37,StaffingViz!Q$11,),StaffingData!$A$3:$AE$1001,26,FALSE)="n/r",NA(),IF(VLOOKUP(CONCATENATE('7 Hospital Staffing indicators'!$A$6,'7 Hospital Staffing indicators'!$A37,StaffingViz!Q$11,),StaffingData!$A$3:$AE$1001,26,FALSE)="—",NA(),(VLOOKUP(CONCATENATE('7 Hospital Staffing indicators'!$A$6,'7 Hospital Staffing indicators'!$A37,StaffingViz!Q$11,),StaffingData!$A$3:$AE$1001,26,FALSE)))))</f>
        <v>#N/A</v>
      </c>
      <c r="R51" s="480">
        <f>IF(VLOOKUP(CONCATENATE('7 Hospital Staffing indicators'!$A$6,'7 Hospital Staffing indicators'!$A37,StaffingViz!R$11,),StaffingData!$A$3:$AE$1001,26,FALSE)="†",NA(),IF(VLOOKUP(CONCATENATE('7 Hospital Staffing indicators'!$A$6,'7 Hospital Staffing indicators'!$A37,StaffingViz!R$11,),StaffingData!$A$3:$AE$1001,26,FALSE)="n/r",NA(),IF(VLOOKUP(CONCATENATE('7 Hospital Staffing indicators'!$A$6,'7 Hospital Staffing indicators'!$A37,StaffingViz!R$11,),StaffingData!$A$3:$AE$1001,26,FALSE)="—",NA(),(VLOOKUP(CONCATENATE('7 Hospital Staffing indicators'!$A$6,'7 Hospital Staffing indicators'!$A37,StaffingViz!R$11,),StaffingData!$A$3:$AE$1001,26,FALSE)))))</f>
        <v>17301</v>
      </c>
      <c r="S51" s="480">
        <f>IF(VLOOKUP(CONCATENATE('7 Hospital Staffing indicators'!$A$6,'7 Hospital Staffing indicators'!$A37,StaffingViz!S$11,),StaffingData!$A$3:$AE$1001,26,FALSE)="†",NA(),IF(VLOOKUP(CONCATENATE('7 Hospital Staffing indicators'!$A$6,'7 Hospital Staffing indicators'!$A37,StaffingViz!S$11,),StaffingData!$A$3:$AE$1001,26,FALSE)="n/r",NA(),IF(VLOOKUP(CONCATENATE('7 Hospital Staffing indicators'!$A$6,'7 Hospital Staffing indicators'!$A37,StaffingViz!S$11,),StaffingData!$A$3:$AE$1001,26,FALSE)="—",NA(),(VLOOKUP(CONCATENATE('7 Hospital Staffing indicators'!$A$6,'7 Hospital Staffing indicators'!$A37,StaffingViz!S$11,),StaffingData!$A$3:$AE$1001,26,FALSE)))))</f>
        <v>1116363</v>
      </c>
      <c r="T51" s="480">
        <f>IF(VLOOKUP(CONCATENATE('7 Hospital Staffing indicators'!$A$6,'7 Hospital Staffing indicators'!$A37,StaffingViz!T$11,),StaffingData!$A$3:$AE$1001,26,FALSE)="†",NA(),IF(VLOOKUP(CONCATENATE('7 Hospital Staffing indicators'!$A$6,'7 Hospital Staffing indicators'!$A37,StaffingViz!T$11,),StaffingData!$A$3:$AE$1001,26,FALSE)="n/r",NA(),IF(VLOOKUP(CONCATENATE('7 Hospital Staffing indicators'!$A$6,'7 Hospital Staffing indicators'!$A37,StaffingViz!T$11,),StaffingData!$A$3:$AE$1001,26,FALSE)="—",NA(),(VLOOKUP(CONCATENATE('7 Hospital Staffing indicators'!$A$6,'7 Hospital Staffing indicators'!$A37,StaffingViz!T$11,),StaffingData!$A$3:$AE$1001,26,FALSE)))))</f>
        <v>11653</v>
      </c>
      <c r="U51" s="480">
        <f>IF(VLOOKUP(CONCATENATE('7 Hospital Staffing indicators'!$A$6,'7 Hospital Staffing indicators'!$A37,StaffingViz!U$11,),StaffingData!$A$3:$AE$1001,26,FALSE)="†",NA(),IF(VLOOKUP(CONCATENATE('7 Hospital Staffing indicators'!$A$6,'7 Hospital Staffing indicators'!$A37,StaffingViz!U$11,),StaffingData!$A$3:$AE$1001,26,FALSE)="n/r",NA(),IF(VLOOKUP(CONCATENATE('7 Hospital Staffing indicators'!$A$6,'7 Hospital Staffing indicators'!$A37,StaffingViz!U$11,),StaffingData!$A$3:$AE$1001,26,FALSE)="—",NA(),(VLOOKUP(CONCATENATE('7 Hospital Staffing indicators'!$A$6,'7 Hospital Staffing indicators'!$A37,StaffingViz!U$11,),StaffingData!$A$3:$AE$1001,26,FALSE)))))</f>
        <v>1371724</v>
      </c>
    </row>
    <row r="52" spans="15:21" ht="15.6" x14ac:dyDescent="0.25">
      <c r="O52" s="475" t="str">
        <f>CONCATENATE("Benefit Hours — Sick Leave, selected hospital service areas, ",'7 Hospital Staffing indicators'!A6, ", 2019–2020 to 2023–2024")</f>
        <v>Benefit Hours — Sick Leave, selected hospital service areas, Ontario, 2019–2020 to 2023–2024</v>
      </c>
      <c r="P52" s="140"/>
      <c r="Q52" s="140"/>
      <c r="R52" s="140"/>
      <c r="S52" s="140"/>
      <c r="T52" s="140"/>
      <c r="U52" s="140"/>
    </row>
    <row r="53" spans="15:21" ht="27.6" x14ac:dyDescent="0.25">
      <c r="O53" s="476" t="s">
        <v>189</v>
      </c>
      <c r="P53" s="476" t="s">
        <v>190</v>
      </c>
      <c r="Q53" s="476" t="s">
        <v>191</v>
      </c>
      <c r="R53" s="476" t="s">
        <v>192</v>
      </c>
      <c r="S53" s="476" t="s">
        <v>193</v>
      </c>
      <c r="T53" s="476" t="s">
        <v>194</v>
      </c>
      <c r="U53" s="476" t="s">
        <v>73</v>
      </c>
    </row>
    <row r="54" spans="15:21" x14ac:dyDescent="0.25">
      <c r="O54" s="480">
        <f>IF(VLOOKUP(CONCATENATE('7 Hospital Staffing indicators'!$A$6,'7 Hospital Staffing indicators'!$A33,StaffingViz!O$11,),StaffingData!$A$3:$AE$1001,27,FALSE)="†",NA(),IF(VLOOKUP(CONCATENATE('7 Hospital Staffing indicators'!$A$6,'7 Hospital Staffing indicators'!$A33,StaffingViz!O$11,),StaffingData!$A$3:$AE$1001,27,FALSE)="—",NA(),(VLOOKUP(CONCATENATE('7 Hospital Staffing indicators'!$A$6,'7 Hospital Staffing indicators'!$A33,StaffingViz!O$11,),StaffingData!$A$3:$AE$1001,27,FALSE))))</f>
        <v>2551342</v>
      </c>
      <c r="P54" s="480">
        <f>IF(VLOOKUP(CONCATENATE('7 Hospital Staffing indicators'!$A$6,'7 Hospital Staffing indicators'!$A33,StaffingViz!P$11,),StaffingData!$A$3:$AE$1001,27,FALSE)="†",NA(),IF(VLOOKUP(CONCATENATE('7 Hospital Staffing indicators'!$A$6,'7 Hospital Staffing indicators'!$A33,StaffingViz!P$11,),StaffingData!$A$3:$AE$1001,27,FALSE)="—",NA(),(VLOOKUP(CONCATENATE('7 Hospital Staffing indicators'!$A$6,'7 Hospital Staffing indicators'!$A33,StaffingViz!P$11,),StaffingData!$A$3:$AE$1001,27,FALSE))))</f>
        <v>5208239</v>
      </c>
      <c r="Q54" s="480">
        <f>IF(VLOOKUP(CONCATENATE('7 Hospital Staffing indicators'!$A$6,'7 Hospital Staffing indicators'!$A33,StaffingViz!Q$11,),StaffingData!$A$3:$AE$1001,27,FALSE)="†",NA(),IF(VLOOKUP(CONCATENATE('7 Hospital Staffing indicators'!$A$6,'7 Hospital Staffing indicators'!$A33,StaffingViz!Q$11,),StaffingData!$A$3:$AE$1001,27,FALSE)="—",NA(),(VLOOKUP(CONCATENATE('7 Hospital Staffing indicators'!$A$6,'7 Hospital Staffing indicators'!$A33,StaffingViz!Q$11,),StaffingData!$A$3:$AE$1001,27,FALSE))))</f>
        <v>1639853</v>
      </c>
      <c r="R54" s="480">
        <f>IF(VLOOKUP(CONCATENATE('7 Hospital Staffing indicators'!$A$6,'7 Hospital Staffing indicators'!$A33,StaffingViz!R$11,),StaffingData!$A$3:$AE$1001,27,FALSE)="†",NA(),IF(VLOOKUP(CONCATENATE('7 Hospital Staffing indicators'!$A$6,'7 Hospital Staffing indicators'!$A33,StaffingViz!R$11,),StaffingData!$A$3:$AE$1001,27,FALSE)="—",NA(),(VLOOKUP(CONCATENATE('7 Hospital Staffing indicators'!$A$6,'7 Hospital Staffing indicators'!$A33,StaffingViz!R$11,),StaffingData!$A$3:$AE$1001,27,FALSE))))</f>
        <v>1776870</v>
      </c>
      <c r="S54" s="480">
        <f>IF(VLOOKUP(CONCATENATE('7 Hospital Staffing indicators'!$A$6,'7 Hospital Staffing indicators'!$A33,StaffingViz!S$11,),StaffingData!$A$3:$AE$1001,27,FALSE)="†",NA(),IF(VLOOKUP(CONCATENATE('7 Hospital Staffing indicators'!$A$6,'7 Hospital Staffing indicators'!$A33,StaffingViz!S$11,),StaffingData!$A$3:$AE$1001,27,FALSE)="—",NA(),(VLOOKUP(CONCATENATE('7 Hospital Staffing indicators'!$A$6,'7 Hospital Staffing indicators'!$A33,StaffingViz!S$11,),StaffingData!$A$3:$AE$1001,27,FALSE))))</f>
        <v>186645</v>
      </c>
      <c r="T54" s="480">
        <f>IF(VLOOKUP(CONCATENATE('7 Hospital Staffing indicators'!$A$6,'7 Hospital Staffing indicators'!$A33,StaffingViz!T$11,),StaffingData!$A$3:$AE$1001,27,FALSE)="†",NA(),IF(VLOOKUP(CONCATENATE('7 Hospital Staffing indicators'!$A$6,'7 Hospital Staffing indicators'!$A33,StaffingViz!T$11,),StaffingData!$A$3:$AE$1001,27,FALSE)="—",NA(),(VLOOKUP(CONCATENATE('7 Hospital Staffing indicators'!$A$6,'7 Hospital Staffing indicators'!$A33,StaffingViz!T$11,),StaffingData!$A$3:$AE$1001,27,FALSE))))</f>
        <v>259900</v>
      </c>
      <c r="U54" s="480">
        <f>IF(VLOOKUP(CONCATENATE('7 Hospital Staffing indicators'!$A$6,'7 Hospital Staffing indicators'!$A33,StaffingViz!U$11,),StaffingData!$A$3:$AE$1001,27,FALSE)="†",NA(),IF(VLOOKUP(CONCATENATE('7 Hospital Staffing indicators'!$A$6,'7 Hospital Staffing indicators'!$A33,StaffingViz!U$11,),StaffingData!$A$3:$AE$1001,27,FALSE)="—",NA(),(VLOOKUP(CONCATENATE('7 Hospital Staffing indicators'!$A$6,'7 Hospital Staffing indicators'!$A33,StaffingViz!U$11,),StaffingData!$A$3:$AE$1001,27,FALSE))))</f>
        <v>11622849</v>
      </c>
    </row>
    <row r="55" spans="15:21" x14ac:dyDescent="0.25">
      <c r="O55" s="480">
        <f>IF(VLOOKUP(CONCATENATE('7 Hospital Staffing indicators'!$A$6,'7 Hospital Staffing indicators'!$A34,StaffingViz!O$11,),StaffingData!$A$3:$AE$1001,27,FALSE)="†",NA(),IF(VLOOKUP(CONCATENATE('7 Hospital Staffing indicators'!$A$6,'7 Hospital Staffing indicators'!$A34,StaffingViz!O$11,),StaffingData!$A$3:$AE$1001,27,FALSE)="—",NA(),(VLOOKUP(CONCATENATE('7 Hospital Staffing indicators'!$A$6,'7 Hospital Staffing indicators'!$A34,StaffingViz!O$11,),StaffingData!$A$3:$AE$1001,27,FALSE))))</f>
        <v>2422943</v>
      </c>
      <c r="P55" s="480">
        <f>IF(VLOOKUP(CONCATENATE('7 Hospital Staffing indicators'!$A$6,'7 Hospital Staffing indicators'!$A34,StaffingViz!P$11,),StaffingData!$A$3:$AE$1001,27,FALSE)="†",NA(),IF(VLOOKUP(CONCATENATE('7 Hospital Staffing indicators'!$A$6,'7 Hospital Staffing indicators'!$A34,StaffingViz!P$11,),StaffingData!$A$3:$AE$1001,27,FALSE)="—",NA(),(VLOOKUP(CONCATENATE('7 Hospital Staffing indicators'!$A$6,'7 Hospital Staffing indicators'!$A34,StaffingViz!P$11,),StaffingData!$A$3:$AE$1001,27,FALSE))))</f>
        <v>5649335</v>
      </c>
      <c r="Q55" s="480">
        <f>IF(VLOOKUP(CONCATENATE('7 Hospital Staffing indicators'!$A$6,'7 Hospital Staffing indicators'!$A34,StaffingViz!Q$11,),StaffingData!$A$3:$AE$1001,27,FALSE)="†",NA(),IF(VLOOKUP(CONCATENATE('7 Hospital Staffing indicators'!$A$6,'7 Hospital Staffing indicators'!$A34,StaffingViz!Q$11,),StaffingData!$A$3:$AE$1001,27,FALSE)="—",NA(),(VLOOKUP(CONCATENATE('7 Hospital Staffing indicators'!$A$6,'7 Hospital Staffing indicators'!$A34,StaffingViz!Q$11,),StaffingData!$A$3:$AE$1001,27,FALSE))))</f>
        <v>1715513</v>
      </c>
      <c r="R55" s="480">
        <f>IF(VLOOKUP(CONCATENATE('7 Hospital Staffing indicators'!$A$6,'7 Hospital Staffing indicators'!$A34,StaffingViz!R$11,),StaffingData!$A$3:$AE$1001,27,FALSE)="†",NA(),IF(VLOOKUP(CONCATENATE('7 Hospital Staffing indicators'!$A$6,'7 Hospital Staffing indicators'!$A34,StaffingViz!R$11,),StaffingData!$A$3:$AE$1001,27,FALSE)="—",NA(),(VLOOKUP(CONCATENATE('7 Hospital Staffing indicators'!$A$6,'7 Hospital Staffing indicators'!$A34,StaffingViz!R$11,),StaffingData!$A$3:$AE$1001,27,FALSE))))</f>
        <v>1766813</v>
      </c>
      <c r="S55" s="480">
        <f>IF(VLOOKUP(CONCATENATE('7 Hospital Staffing indicators'!$A$6,'7 Hospital Staffing indicators'!$A34,StaffingViz!S$11,),StaffingData!$A$3:$AE$1001,27,FALSE)="†",NA(),IF(VLOOKUP(CONCATENATE('7 Hospital Staffing indicators'!$A$6,'7 Hospital Staffing indicators'!$A34,StaffingViz!S$11,),StaffingData!$A$3:$AE$1001,27,FALSE)="—",NA(),(VLOOKUP(CONCATENATE('7 Hospital Staffing indicators'!$A$6,'7 Hospital Staffing indicators'!$A34,StaffingViz!S$11,),StaffingData!$A$3:$AE$1001,27,FALSE))))</f>
        <v>187056</v>
      </c>
      <c r="T55" s="480">
        <f>IF(VLOOKUP(CONCATENATE('7 Hospital Staffing indicators'!$A$6,'7 Hospital Staffing indicators'!$A34,StaffingViz!T$11,),StaffingData!$A$3:$AE$1001,27,FALSE)="†",NA(),IF(VLOOKUP(CONCATENATE('7 Hospital Staffing indicators'!$A$6,'7 Hospital Staffing indicators'!$A34,StaffingViz!T$11,),StaffingData!$A$3:$AE$1001,27,FALSE)="—",NA(),(VLOOKUP(CONCATENATE('7 Hospital Staffing indicators'!$A$6,'7 Hospital Staffing indicators'!$A34,StaffingViz!T$11,),StaffingData!$A$3:$AE$1001,27,FALSE))))</f>
        <v>220151</v>
      </c>
      <c r="U55" s="480">
        <f>IF(VLOOKUP(CONCATENATE('7 Hospital Staffing indicators'!$A$6,'7 Hospital Staffing indicators'!$A34,StaffingViz!U$11,),StaffingData!$A$3:$AE$1001,27,FALSE)="†",NA(),IF(VLOOKUP(CONCATENATE('7 Hospital Staffing indicators'!$A$6,'7 Hospital Staffing indicators'!$A34,StaffingViz!U$11,),StaffingData!$A$3:$AE$1001,27,FALSE)="—",NA(),(VLOOKUP(CONCATENATE('7 Hospital Staffing indicators'!$A$6,'7 Hospital Staffing indicators'!$A34,StaffingViz!U$11,),StaffingData!$A$3:$AE$1001,27,FALSE))))</f>
        <v>11961811</v>
      </c>
    </row>
    <row r="56" spans="15:21" x14ac:dyDescent="0.25">
      <c r="O56" s="480">
        <f>IF(VLOOKUP(CONCATENATE('7 Hospital Staffing indicators'!$A$6,'7 Hospital Staffing indicators'!$A35,StaffingViz!O$11,),StaffingData!$A$3:$AE$1001,27,FALSE)="†",NA(),IF(VLOOKUP(CONCATENATE('7 Hospital Staffing indicators'!$A$6,'7 Hospital Staffing indicators'!$A35,StaffingViz!O$11,),StaffingData!$A$3:$AE$1001,27,FALSE)="—",NA(),(VLOOKUP(CONCATENATE('7 Hospital Staffing indicators'!$A$6,'7 Hospital Staffing indicators'!$A35,StaffingViz!O$11,),StaffingData!$A$3:$AE$1001,27,FALSE))))</f>
        <v>2914759</v>
      </c>
      <c r="P56" s="480">
        <f>IF(VLOOKUP(CONCATENATE('7 Hospital Staffing indicators'!$A$6,'7 Hospital Staffing indicators'!$A35,StaffingViz!P$11,),StaffingData!$A$3:$AE$1001,27,FALSE)="†",NA(),IF(VLOOKUP(CONCATENATE('7 Hospital Staffing indicators'!$A$6,'7 Hospital Staffing indicators'!$A35,StaffingViz!P$11,),StaffingData!$A$3:$AE$1001,27,FALSE)="—",NA(),(VLOOKUP(CONCATENATE('7 Hospital Staffing indicators'!$A$6,'7 Hospital Staffing indicators'!$A35,StaffingViz!P$11,),StaffingData!$A$3:$AE$1001,27,FALSE))))</f>
        <v>6729056</v>
      </c>
      <c r="Q56" s="480">
        <f>IF(VLOOKUP(CONCATENATE('7 Hospital Staffing indicators'!$A$6,'7 Hospital Staffing indicators'!$A35,StaffingViz!Q$11,),StaffingData!$A$3:$AE$1001,27,FALSE)="†",NA(),IF(VLOOKUP(CONCATENATE('7 Hospital Staffing indicators'!$A$6,'7 Hospital Staffing indicators'!$A35,StaffingViz!Q$11,),StaffingData!$A$3:$AE$1001,27,FALSE)="—",NA(),(VLOOKUP(CONCATENATE('7 Hospital Staffing indicators'!$A$6,'7 Hospital Staffing indicators'!$A35,StaffingViz!Q$11,),StaffingData!$A$3:$AE$1001,27,FALSE))))</f>
        <v>2067830</v>
      </c>
      <c r="R56" s="480">
        <f>IF(VLOOKUP(CONCATENATE('7 Hospital Staffing indicators'!$A$6,'7 Hospital Staffing indicators'!$A35,StaffingViz!R$11,),StaffingData!$A$3:$AE$1001,27,FALSE)="†",NA(),IF(VLOOKUP(CONCATENATE('7 Hospital Staffing indicators'!$A$6,'7 Hospital Staffing indicators'!$A35,StaffingViz!R$11,),StaffingData!$A$3:$AE$1001,27,FALSE)="—",NA(),(VLOOKUP(CONCATENATE('7 Hospital Staffing indicators'!$A$6,'7 Hospital Staffing indicators'!$A35,StaffingViz!R$11,),StaffingData!$A$3:$AE$1001,27,FALSE))))</f>
        <v>2133978</v>
      </c>
      <c r="S56" s="480">
        <f>IF(VLOOKUP(CONCATENATE('7 Hospital Staffing indicators'!$A$6,'7 Hospital Staffing indicators'!$A35,StaffingViz!S$11,),StaffingData!$A$3:$AE$1001,27,FALSE)="†",NA(),IF(VLOOKUP(CONCATENATE('7 Hospital Staffing indicators'!$A$6,'7 Hospital Staffing indicators'!$A35,StaffingViz!S$11,),StaffingData!$A$3:$AE$1001,27,FALSE)="—",NA(),(VLOOKUP(CONCATENATE('7 Hospital Staffing indicators'!$A$6,'7 Hospital Staffing indicators'!$A35,StaffingViz!S$11,),StaffingData!$A$3:$AE$1001,27,FALSE))))</f>
        <v>253916</v>
      </c>
      <c r="T56" s="480">
        <f>IF(VLOOKUP(CONCATENATE('7 Hospital Staffing indicators'!$A$6,'7 Hospital Staffing indicators'!$A35,StaffingViz!T$11,),StaffingData!$A$3:$AE$1001,27,FALSE)="†",NA(),IF(VLOOKUP(CONCATENATE('7 Hospital Staffing indicators'!$A$6,'7 Hospital Staffing indicators'!$A35,StaffingViz!T$11,),StaffingData!$A$3:$AE$1001,27,FALSE)="—",NA(),(VLOOKUP(CONCATENATE('7 Hospital Staffing indicators'!$A$6,'7 Hospital Staffing indicators'!$A35,StaffingViz!T$11,),StaffingData!$A$3:$AE$1001,27,FALSE))))</f>
        <v>258992</v>
      </c>
      <c r="U56" s="480">
        <f>IF(VLOOKUP(CONCATENATE('7 Hospital Staffing indicators'!$A$6,'7 Hospital Staffing indicators'!$A35,StaffingViz!U$11,),StaffingData!$A$3:$AE$1001,27,FALSE)="†",NA(),IF(VLOOKUP(CONCATENATE('7 Hospital Staffing indicators'!$A$6,'7 Hospital Staffing indicators'!$A35,StaffingViz!U$11,),StaffingData!$A$3:$AE$1001,27,FALSE)="—",NA(),(VLOOKUP(CONCATENATE('7 Hospital Staffing indicators'!$A$6,'7 Hospital Staffing indicators'!$A35,StaffingViz!U$11,),StaffingData!$A$3:$AE$1001,27,FALSE))))</f>
        <v>14358531</v>
      </c>
    </row>
    <row r="57" spans="15:21" x14ac:dyDescent="0.25">
      <c r="O57" s="480">
        <f>IF(VLOOKUP(CONCATENATE('7 Hospital Staffing indicators'!$A$6,'7 Hospital Staffing indicators'!$A36,StaffingViz!O$11,),StaffingData!$A$3:$AE$1001,27,FALSE)="†",NA(),IF(VLOOKUP(CONCATENATE('7 Hospital Staffing indicators'!$A$6,'7 Hospital Staffing indicators'!$A36,StaffingViz!O$11,),StaffingData!$A$3:$AE$1001,27,FALSE)="—",NA(),(VLOOKUP(CONCATENATE('7 Hospital Staffing indicators'!$A$6,'7 Hospital Staffing indicators'!$A36,StaffingViz!O$11,),StaffingData!$A$3:$AE$1001,27,FALSE))))</f>
        <v>3272502</v>
      </c>
      <c r="P57" s="480">
        <f>IF(VLOOKUP(CONCATENATE('7 Hospital Staffing indicators'!$A$6,'7 Hospital Staffing indicators'!$A36,StaffingViz!P$11,),StaffingData!$A$3:$AE$1001,27,FALSE)="†",NA(),IF(VLOOKUP(CONCATENATE('7 Hospital Staffing indicators'!$A$6,'7 Hospital Staffing indicators'!$A36,StaffingViz!P$11,),StaffingData!$A$3:$AE$1001,27,FALSE)="—",NA(),(VLOOKUP(CONCATENATE('7 Hospital Staffing indicators'!$A$6,'7 Hospital Staffing indicators'!$A36,StaffingViz!P$11,),StaffingData!$A$3:$AE$1001,27,FALSE))))</f>
        <v>7440614</v>
      </c>
      <c r="Q57" s="480">
        <f>IF(VLOOKUP(CONCATENATE('7 Hospital Staffing indicators'!$A$6,'7 Hospital Staffing indicators'!$A36,StaffingViz!Q$11,),StaffingData!$A$3:$AE$1001,27,FALSE)="†",NA(),IF(VLOOKUP(CONCATENATE('7 Hospital Staffing indicators'!$A$6,'7 Hospital Staffing indicators'!$A36,StaffingViz!Q$11,),StaffingData!$A$3:$AE$1001,27,FALSE)="—",NA(),(VLOOKUP(CONCATENATE('7 Hospital Staffing indicators'!$A$6,'7 Hospital Staffing indicators'!$A36,StaffingViz!Q$11,),StaffingData!$A$3:$AE$1001,27,FALSE))))</f>
        <v>2330025</v>
      </c>
      <c r="R57" s="480">
        <f>IF(VLOOKUP(CONCATENATE('7 Hospital Staffing indicators'!$A$6,'7 Hospital Staffing indicators'!$A36,StaffingViz!R$11,),StaffingData!$A$3:$AE$1001,27,FALSE)="†",NA(),IF(VLOOKUP(CONCATENATE('7 Hospital Staffing indicators'!$A$6,'7 Hospital Staffing indicators'!$A36,StaffingViz!R$11,),StaffingData!$A$3:$AE$1001,27,FALSE)="—",NA(),(VLOOKUP(CONCATENATE('7 Hospital Staffing indicators'!$A$6,'7 Hospital Staffing indicators'!$A36,StaffingViz!R$11,),StaffingData!$A$3:$AE$1001,27,FALSE))))</f>
        <v>2701324</v>
      </c>
      <c r="S57" s="480">
        <f>IF(VLOOKUP(CONCATENATE('7 Hospital Staffing indicators'!$A$6,'7 Hospital Staffing indicators'!$A36,StaffingViz!S$11,),StaffingData!$A$3:$AE$1001,27,FALSE)="†",NA(),IF(VLOOKUP(CONCATENATE('7 Hospital Staffing indicators'!$A$6,'7 Hospital Staffing indicators'!$A36,StaffingViz!S$11,),StaffingData!$A$3:$AE$1001,27,FALSE)="—",NA(),(VLOOKUP(CONCATENATE('7 Hospital Staffing indicators'!$A$6,'7 Hospital Staffing indicators'!$A36,StaffingViz!S$11,),StaffingData!$A$3:$AE$1001,27,FALSE))))</f>
        <v>290904</v>
      </c>
      <c r="T57" s="480">
        <f>IF(VLOOKUP(CONCATENATE('7 Hospital Staffing indicators'!$A$6,'7 Hospital Staffing indicators'!$A36,StaffingViz!T$11,),StaffingData!$A$3:$AE$1001,27,FALSE)="†",NA(),IF(VLOOKUP(CONCATENATE('7 Hospital Staffing indicators'!$A$6,'7 Hospital Staffing indicators'!$A36,StaffingViz!T$11,),StaffingData!$A$3:$AE$1001,27,FALSE)="—",NA(),(VLOOKUP(CONCATENATE('7 Hospital Staffing indicators'!$A$6,'7 Hospital Staffing indicators'!$A36,StaffingViz!T$11,),StaffingData!$A$3:$AE$1001,27,FALSE))))</f>
        <v>329072</v>
      </c>
      <c r="U57" s="480">
        <f>IF(VLOOKUP(CONCATENATE('7 Hospital Staffing indicators'!$A$6,'7 Hospital Staffing indicators'!$A36,StaffingViz!U$11,),StaffingData!$A$3:$AE$1001,27,FALSE)="†",NA(),IF(VLOOKUP(CONCATENATE('7 Hospital Staffing indicators'!$A$6,'7 Hospital Staffing indicators'!$A36,StaffingViz!U$11,),StaffingData!$A$3:$AE$1001,27,FALSE)="—",NA(),(VLOOKUP(CONCATENATE('7 Hospital Staffing indicators'!$A$6,'7 Hospital Staffing indicators'!$A36,StaffingViz!U$11,),StaffingData!$A$3:$AE$1001,27,FALSE))))</f>
        <v>16364441</v>
      </c>
    </row>
    <row r="58" spans="15:21" x14ac:dyDescent="0.25">
      <c r="O58" s="480">
        <f>IF(VLOOKUP(CONCATENATE('7 Hospital Staffing indicators'!$A$6,'7 Hospital Staffing indicators'!$A37,StaffingViz!O$11,),StaffingData!$A$3:$AE$1001,27,FALSE)="†",NA(),IF(VLOOKUP(CONCATENATE('7 Hospital Staffing indicators'!$A$6,'7 Hospital Staffing indicators'!$A37,StaffingViz!O$11,),StaffingData!$A$3:$AE$1001,27,FALSE)="—",NA(),(VLOOKUP(CONCATENATE('7 Hospital Staffing indicators'!$A$6,'7 Hospital Staffing indicators'!$A37,StaffingViz!O$11,),StaffingData!$A$3:$AE$1001,27,FALSE))))</f>
        <v>3034233</v>
      </c>
      <c r="P58" s="480">
        <f>IF(VLOOKUP(CONCATENATE('7 Hospital Staffing indicators'!$A$6,'7 Hospital Staffing indicators'!$A37,StaffingViz!P$11,),StaffingData!$A$3:$AE$1001,27,FALSE)="†",NA(),IF(VLOOKUP(CONCATENATE('7 Hospital Staffing indicators'!$A$6,'7 Hospital Staffing indicators'!$A37,StaffingViz!P$11,),StaffingData!$A$3:$AE$1001,27,FALSE)="—",NA(),(VLOOKUP(CONCATENATE('7 Hospital Staffing indicators'!$A$6,'7 Hospital Staffing indicators'!$A37,StaffingViz!P$11,),StaffingData!$A$3:$AE$1001,27,FALSE))))</f>
        <v>6716650</v>
      </c>
      <c r="Q58" s="480">
        <f>IF(VLOOKUP(CONCATENATE('7 Hospital Staffing indicators'!$A$6,'7 Hospital Staffing indicators'!$A37,StaffingViz!Q$11,),StaffingData!$A$3:$AE$1001,27,FALSE)="†",NA(),IF(VLOOKUP(CONCATENATE('7 Hospital Staffing indicators'!$A$6,'7 Hospital Staffing indicators'!$A37,StaffingViz!Q$11,),StaffingData!$A$3:$AE$1001,27,FALSE)="—",NA(),(VLOOKUP(CONCATENATE('7 Hospital Staffing indicators'!$A$6,'7 Hospital Staffing indicators'!$A37,StaffingViz!Q$11,),StaffingData!$A$3:$AE$1001,27,FALSE))))</f>
        <v>2127387</v>
      </c>
      <c r="R58" s="480">
        <f>IF(VLOOKUP(CONCATENATE('7 Hospital Staffing indicators'!$A$6,'7 Hospital Staffing indicators'!$A37,StaffingViz!R$11,),StaffingData!$A$3:$AE$1001,27,FALSE)="†",NA(),IF(VLOOKUP(CONCATENATE('7 Hospital Staffing indicators'!$A$6,'7 Hospital Staffing indicators'!$A37,StaffingViz!R$11,),StaffingData!$A$3:$AE$1001,27,FALSE)="—",NA(),(VLOOKUP(CONCATENATE('7 Hospital Staffing indicators'!$A$6,'7 Hospital Staffing indicators'!$A37,StaffingViz!R$11,),StaffingData!$A$3:$AE$1001,27,FALSE))))</f>
        <v>2304986</v>
      </c>
      <c r="S58" s="480">
        <f>IF(VLOOKUP(CONCATENATE('7 Hospital Staffing indicators'!$A$6,'7 Hospital Staffing indicators'!$A37,StaffingViz!S$11,),StaffingData!$A$3:$AE$1001,27,FALSE)="†",NA(),IF(VLOOKUP(CONCATENATE('7 Hospital Staffing indicators'!$A$6,'7 Hospital Staffing indicators'!$A37,StaffingViz!S$11,),StaffingData!$A$3:$AE$1001,27,FALSE)="—",NA(),(VLOOKUP(CONCATENATE('7 Hospital Staffing indicators'!$A$6,'7 Hospital Staffing indicators'!$A37,StaffingViz!S$11,),StaffingData!$A$3:$AE$1001,27,FALSE))))</f>
        <v>265074</v>
      </c>
      <c r="T58" s="480">
        <f>IF(VLOOKUP(CONCATENATE('7 Hospital Staffing indicators'!$A$6,'7 Hospital Staffing indicators'!$A37,StaffingViz!T$11,),StaffingData!$A$3:$AE$1001,27,FALSE)="†",NA(),IF(VLOOKUP(CONCATENATE('7 Hospital Staffing indicators'!$A$6,'7 Hospital Staffing indicators'!$A37,StaffingViz!T$11,),StaffingData!$A$3:$AE$1001,27,FALSE)="—",NA(),(VLOOKUP(CONCATENATE('7 Hospital Staffing indicators'!$A$6,'7 Hospital Staffing indicators'!$A37,StaffingViz!T$11,),StaffingData!$A$3:$AE$1001,27,FALSE))))</f>
        <v>299057</v>
      </c>
      <c r="U58" s="480">
        <f>IF(VLOOKUP(CONCATENATE('7 Hospital Staffing indicators'!$A$6,'7 Hospital Staffing indicators'!$A37,StaffingViz!U$11,),StaffingData!$A$3:$AE$1001,27,FALSE)="†",NA(),IF(VLOOKUP(CONCATENATE('7 Hospital Staffing indicators'!$A$6,'7 Hospital Staffing indicators'!$A37,StaffingViz!U$11,),StaffingData!$A$3:$AE$1001,27,FALSE)="—",NA(),(VLOOKUP(CONCATENATE('7 Hospital Staffing indicators'!$A$6,'7 Hospital Staffing indicators'!$A37,StaffingViz!U$11,),StaffingData!$A$3:$AE$1001,27,FALSE))))</f>
        <v>14747387</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G47"/>
  <sheetViews>
    <sheetView showGridLines="0" zoomScaleNormal="100" workbookViewId="0"/>
  </sheetViews>
  <sheetFormatPr defaultRowHeight="13.8" x14ac:dyDescent="0.25"/>
  <sheetData>
    <row r="1" spans="1:7" x14ac:dyDescent="0.25">
      <c r="A1" s="134" t="s">
        <v>7769</v>
      </c>
    </row>
    <row r="2" spans="1:7" ht="27.6" x14ac:dyDescent="0.25">
      <c r="A2" s="20" t="s">
        <v>41</v>
      </c>
      <c r="B2" s="25" t="s">
        <v>7770</v>
      </c>
      <c r="C2" s="25" t="s">
        <v>7771</v>
      </c>
      <c r="D2" s="25" t="s">
        <v>7772</v>
      </c>
      <c r="E2" s="25" t="s">
        <v>7773</v>
      </c>
      <c r="F2" s="25" t="s">
        <v>7774</v>
      </c>
      <c r="G2" s="25" t="s">
        <v>7775</v>
      </c>
    </row>
    <row r="3" spans="1:7" x14ac:dyDescent="0.25">
      <c r="A3" s="128">
        <v>2014</v>
      </c>
      <c r="B3" s="143">
        <f>IF('2 Supply'!B12="—",NA(),'2 Supply'!B12)</f>
        <v>102247</v>
      </c>
      <c r="C3" s="143">
        <f>IF('2 Supply'!C12="—",NA(),'2 Supply'!C12)</f>
        <v>35088</v>
      </c>
      <c r="D3" s="143">
        <f>IF('2 Supply'!D12="—",NA(),'2 Supply'!D12)</f>
        <v>32537</v>
      </c>
      <c r="E3" s="210"/>
      <c r="F3" s="210"/>
      <c r="G3" s="210"/>
    </row>
    <row r="4" spans="1:7" x14ac:dyDescent="0.25">
      <c r="A4" s="128">
        <v>2015</v>
      </c>
      <c r="B4" s="143">
        <f>IF('2 Supply'!B13="—",NA(),'2 Supply'!B13)</f>
        <v>102490</v>
      </c>
      <c r="C4" s="143">
        <f>IF('2 Supply'!C13="—",NA(),'2 Supply'!C13)</f>
        <v>35397</v>
      </c>
      <c r="D4" s="143">
        <f>IF('2 Supply'!D13="—",NA(),'2 Supply'!D13)</f>
        <v>34764</v>
      </c>
      <c r="E4" s="210">
        <f>IF('2 Supply'!E13="—",NA(),'2 Supply'!E13)</f>
        <v>2.3765978463915812E-3</v>
      </c>
      <c r="F4" s="210">
        <f>IF('2 Supply'!F13="—",NA(),'2 Supply'!F13)</f>
        <v>8.8064295485636122E-3</v>
      </c>
      <c r="G4" s="210">
        <f>IF('2 Supply'!G13="—",NA(),'2 Supply'!G13)</f>
        <v>6.8445154746903519E-2</v>
      </c>
    </row>
    <row r="5" spans="1:7" x14ac:dyDescent="0.25">
      <c r="A5" s="128">
        <f>A4+1</f>
        <v>2016</v>
      </c>
      <c r="B5" s="143">
        <f>IF('2 Supply'!B14="—",NA(),'2 Supply'!B14)</f>
        <v>102006</v>
      </c>
      <c r="C5" s="143">
        <f>IF('2 Supply'!C14="—",NA(),'2 Supply'!C14)</f>
        <v>36506</v>
      </c>
      <c r="D5" s="143">
        <f>IF('2 Supply'!D14="—",NA(),'2 Supply'!D14)</f>
        <v>34992</v>
      </c>
      <c r="E5" s="210">
        <f>IF('2 Supply'!E14="—",NA(),'2 Supply'!E14)</f>
        <v>-4.7224119426285491E-3</v>
      </c>
      <c r="F5" s="210">
        <f>IF('2 Supply'!F14="—",NA(),'2 Supply'!F14)</f>
        <v>3.1330338729270844E-2</v>
      </c>
      <c r="G5" s="210">
        <f>IF('2 Supply'!G14="—",NA(),'2 Supply'!G14)</f>
        <v>6.5585088022091821E-3</v>
      </c>
    </row>
    <row r="6" spans="1:7" x14ac:dyDescent="0.25">
      <c r="A6" s="128">
        <f t="shared" ref="A6:A12" si="0">A5+1</f>
        <v>2017</v>
      </c>
      <c r="B6" s="143">
        <f>IF('2 Supply'!B15="—",NA(),'2 Supply'!B15)</f>
        <v>101912</v>
      </c>
      <c r="C6" s="143">
        <f>IF('2 Supply'!C15="—",NA(),'2 Supply'!C15)</f>
        <v>37355</v>
      </c>
      <c r="D6" s="143">
        <f>IF('2 Supply'!D15="—",NA(),'2 Supply'!D15)</f>
        <v>35448</v>
      </c>
      <c r="E6" s="210">
        <f>IF('2 Supply'!E15="—",NA(),'2 Supply'!E15)</f>
        <v>-9.2151442072034974E-4</v>
      </c>
      <c r="F6" s="210">
        <f>IF('2 Supply'!F15="—",NA(),'2 Supply'!F15)</f>
        <v>2.3256450994357091E-2</v>
      </c>
      <c r="G6" s="210">
        <f>IF('2 Supply'!G15="—",NA(),'2 Supply'!G15)</f>
        <v>1.3031550068587106E-2</v>
      </c>
    </row>
    <row r="7" spans="1:7" x14ac:dyDescent="0.25">
      <c r="A7" s="128">
        <f t="shared" si="0"/>
        <v>2018</v>
      </c>
      <c r="B7" s="143">
        <f>IF('2 Supply'!B16="—",NA(),'2 Supply'!B16)</f>
        <v>102396</v>
      </c>
      <c r="C7" s="143">
        <f>IF('2 Supply'!C16="—",NA(),'2 Supply'!C16)</f>
        <v>37592</v>
      </c>
      <c r="D7" s="143">
        <f>IF('2 Supply'!D16="—",NA(),'2 Supply'!D16)</f>
        <v>35691</v>
      </c>
      <c r="E7" s="210">
        <f>IF('2 Supply'!E16="—",NA(),'2 Supply'!E16)</f>
        <v>4.7491953842530811E-3</v>
      </c>
      <c r="F7" s="210">
        <f>IF('2 Supply'!F16="—",NA(),'2 Supply'!F16)</f>
        <v>6.3445321911390707E-3</v>
      </c>
      <c r="G7" s="210">
        <f>IF('2 Supply'!G16="—",NA(),'2 Supply'!G16)</f>
        <v>6.8551117129316179E-3</v>
      </c>
    </row>
    <row r="8" spans="1:7" x14ac:dyDescent="0.25">
      <c r="A8" s="128">
        <f t="shared" si="0"/>
        <v>2019</v>
      </c>
      <c r="B8" s="143">
        <f>IF('2 Supply'!B17="—",NA(),'2 Supply'!B17)</f>
        <v>103877</v>
      </c>
      <c r="C8" s="143">
        <f>IF('2 Supply'!C17="—",NA(),'2 Supply'!C17)</f>
        <v>38041</v>
      </c>
      <c r="D8" s="143">
        <f>IF('2 Supply'!D17="—",NA(),'2 Supply'!D17)</f>
        <v>35907</v>
      </c>
      <c r="E8" s="210">
        <f>IF('2 Supply'!E17="—",NA(),'2 Supply'!E17)</f>
        <v>1.4463455603734521E-2</v>
      </c>
      <c r="F8" s="210">
        <f>IF('2 Supply'!F17="—",NA(),'2 Supply'!F17)</f>
        <v>1.1944030644818046E-2</v>
      </c>
      <c r="G8" s="210">
        <f>IF('2 Supply'!G17="—",NA(),'2 Supply'!G17)</f>
        <v>6.0519458687063963E-3</v>
      </c>
    </row>
    <row r="9" spans="1:7" x14ac:dyDescent="0.25">
      <c r="A9" s="128">
        <f t="shared" si="0"/>
        <v>2020</v>
      </c>
      <c r="B9" s="143">
        <f>IF('2 Supply'!B18="—",NA(),'2 Supply'!B18)</f>
        <v>104976</v>
      </c>
      <c r="C9" s="143">
        <f>IF('2 Supply'!C18="—",NA(),'2 Supply'!C18)</f>
        <v>38863</v>
      </c>
      <c r="D9" s="143">
        <f>IF('2 Supply'!D18="—",NA(),'2 Supply'!D18)</f>
        <v>36394</v>
      </c>
      <c r="E9" s="210">
        <f>IF('2 Supply'!E18="—",NA(),'2 Supply'!E18)</f>
        <v>1.0579820364469517E-2</v>
      </c>
      <c r="F9" s="210">
        <f>IF('2 Supply'!F18="—",NA(),'2 Supply'!F18)</f>
        <v>2.1608264766961961E-2</v>
      </c>
      <c r="G9" s="210">
        <f>IF('2 Supply'!G18="—",NA(),'2 Supply'!G18)</f>
        <v>1.3562815049990252E-2</v>
      </c>
    </row>
    <row r="10" spans="1:7" x14ac:dyDescent="0.25">
      <c r="A10" s="128">
        <f t="shared" si="0"/>
        <v>2021</v>
      </c>
      <c r="B10" s="143">
        <f>IF('2 Supply'!B19="—",NA(),'2 Supply'!B19)</f>
        <v>106595</v>
      </c>
      <c r="C10" s="143">
        <f>IF('2 Supply'!C19="—",NA(),'2 Supply'!C19)</f>
        <v>40343</v>
      </c>
      <c r="D10" s="143">
        <f>IF('2 Supply'!D19="—",NA(),'2 Supply'!D19)</f>
        <v>36288</v>
      </c>
      <c r="E10" s="210">
        <f>IF('2 Supply'!E19="—",NA(),'2 Supply'!E19)</f>
        <v>1.5422572778539857E-2</v>
      </c>
      <c r="F10" s="210">
        <f>IF('2 Supply'!F19="—",NA(),'2 Supply'!F19)</f>
        <v>3.808249491804544E-2</v>
      </c>
      <c r="G10" s="210">
        <f>IF('2 Supply'!G19="—",NA(),'2 Supply'!G19)</f>
        <v>-2.9125680057152277E-3</v>
      </c>
    </row>
    <row r="11" spans="1:7" x14ac:dyDescent="0.25">
      <c r="A11" s="128">
        <f t="shared" si="0"/>
        <v>2022</v>
      </c>
      <c r="B11" s="143">
        <f>IF('2 Supply'!B20="—",NA(),'2 Supply'!B20)</f>
        <v>108040</v>
      </c>
      <c r="C11" s="143">
        <f>IF('2 Supply'!C20="—",NA(),'2 Supply'!C20)</f>
        <v>40891</v>
      </c>
      <c r="D11" s="143">
        <f>IF('2 Supply'!D20="—",NA(),'2 Supply'!D20)</f>
        <v>36302</v>
      </c>
      <c r="E11" s="210">
        <f>IF('2 Supply'!E20="—",NA(),'2 Supply'!E20)</f>
        <v>1.3555982926028425E-2</v>
      </c>
      <c r="F11" s="210">
        <f>IF('2 Supply'!F20="—",NA(),'2 Supply'!F20)</f>
        <v>1.3583521304811243E-2</v>
      </c>
      <c r="G11" s="210">
        <f>IF('2 Supply'!G20="—",NA(),'2 Supply'!G20)</f>
        <v>3.8580246913580245E-4</v>
      </c>
    </row>
    <row r="12" spans="1:7" x14ac:dyDescent="0.25">
      <c r="A12" s="128">
        <f t="shared" si="0"/>
        <v>2023</v>
      </c>
      <c r="B12" s="143">
        <f>IF('2 Supply'!B21="—",NA(),'2 Supply'!B21)</f>
        <v>110510</v>
      </c>
      <c r="C12" s="143">
        <f>IF('2 Supply'!C21="—",NA(),'2 Supply'!C21)</f>
        <v>41893</v>
      </c>
      <c r="D12" s="143">
        <f>IF('2 Supply'!D21="—",NA(),'2 Supply'!D21)</f>
        <v>37202</v>
      </c>
      <c r="E12" s="210">
        <f>IF('2 Supply'!E21="—",NA(),'2 Supply'!E21)</f>
        <v>2.2861902998889301E-2</v>
      </c>
      <c r="F12" s="210">
        <f>IF('2 Supply'!F21="—",NA(),'2 Supply'!F21)</f>
        <v>2.4504169621677143E-2</v>
      </c>
      <c r="G12" s="210">
        <f>IF('2 Supply'!G21="—",NA(),'2 Supply'!G21)</f>
        <v>2.4792022478100379E-2</v>
      </c>
    </row>
    <row r="15" spans="1:7" x14ac:dyDescent="0.25">
      <c r="A15" s="134" t="s">
        <v>7776</v>
      </c>
    </row>
    <row r="16" spans="1:7" ht="27.6" x14ac:dyDescent="0.25">
      <c r="A16" s="20" t="s">
        <v>41</v>
      </c>
      <c r="B16" s="25" t="s">
        <v>7777</v>
      </c>
      <c r="C16" s="25" t="s">
        <v>7778</v>
      </c>
      <c r="D16" s="25" t="s">
        <v>7778</v>
      </c>
      <c r="E16" s="25" t="s">
        <v>7779</v>
      </c>
      <c r="F16" s="25" t="s">
        <v>7780</v>
      </c>
      <c r="G16" s="26" t="s">
        <v>7781</v>
      </c>
    </row>
    <row r="17" spans="1:7" x14ac:dyDescent="0.25">
      <c r="A17" s="128">
        <v>2014</v>
      </c>
      <c r="B17" s="143">
        <f>IF('4 Workforce'!B12="—",NA(),'4 Workforce'!B12)</f>
        <v>95458</v>
      </c>
      <c r="C17" s="143">
        <f>IF('4 Workforce'!C12="—",NA(),'4 Workforce'!C12)</f>
        <v>32249</v>
      </c>
      <c r="D17" s="143">
        <f>IF('4 Workforce'!D12="—",NA(),'4 Workforce'!D12)</f>
        <v>32050</v>
      </c>
      <c r="E17" s="210"/>
      <c r="F17" s="210"/>
      <c r="G17" s="210"/>
    </row>
    <row r="18" spans="1:7" x14ac:dyDescent="0.25">
      <c r="A18" s="128">
        <v>2015</v>
      </c>
      <c r="B18" s="143">
        <f>IF('4 Workforce'!B13="—",NA(),'4 Workforce'!B13)</f>
        <v>95659</v>
      </c>
      <c r="C18" s="143">
        <f>IF('4 Workforce'!C13="—",NA(),'4 Workforce'!C13)</f>
        <v>33545</v>
      </c>
      <c r="D18" s="143">
        <f>IF('4 Workforce'!D13="—",NA(),'4 Workforce'!D13)</f>
        <v>33773</v>
      </c>
      <c r="E18" s="210">
        <f>IF('4 Workforce'!E13="—",NA(),'4 Workforce'!E13)</f>
        <v>2.1056380816694251E-3</v>
      </c>
      <c r="F18" s="210">
        <f>IF('4 Workforce'!F13="—",NA(),'4 Workforce'!F13)</f>
        <v>4.0187292629228814E-2</v>
      </c>
      <c r="G18" s="210">
        <f>IF('4 Workforce'!G13="—",NA(),'4 Workforce'!G13)</f>
        <v>5.3759750390015598E-2</v>
      </c>
    </row>
    <row r="19" spans="1:7" x14ac:dyDescent="0.25">
      <c r="A19" s="128">
        <f>A18+1</f>
        <v>2016</v>
      </c>
      <c r="B19" s="143">
        <f>IF('4 Workforce'!B14="—",NA(),'4 Workforce'!B14)</f>
        <v>95609</v>
      </c>
      <c r="C19" s="143">
        <f>IF('4 Workforce'!C14="—",NA(),'4 Workforce'!C14)</f>
        <v>34405</v>
      </c>
      <c r="D19" s="143">
        <f>IF('4 Workforce'!D14="—",NA(),'4 Workforce'!D14)</f>
        <v>34651</v>
      </c>
      <c r="E19" s="210">
        <f>IF('4 Workforce'!E14="—",NA(),'4 Workforce'!E14)</f>
        <v>-5.2268997167020351E-4</v>
      </c>
      <c r="F19" s="210">
        <f>IF('4 Workforce'!F14="—",NA(),'4 Workforce'!F14)</f>
        <v>2.5637203756148457E-2</v>
      </c>
      <c r="G19" s="210">
        <f>IF('4 Workforce'!G14="—",NA(),'4 Workforce'!G14)</f>
        <v>2.5997098273768986E-2</v>
      </c>
    </row>
    <row r="20" spans="1:7" x14ac:dyDescent="0.25">
      <c r="A20" s="128">
        <f t="shared" ref="A20:A26" si="1">A19+1</f>
        <v>2017</v>
      </c>
      <c r="B20" s="143">
        <f>IF('4 Workforce'!B15="—",NA(),'4 Workforce'!B15)</f>
        <v>94948</v>
      </c>
      <c r="C20" s="143">
        <f>IF('4 Workforce'!C15="—",NA(),'4 Workforce'!C15)</f>
        <v>35207</v>
      </c>
      <c r="D20" s="143">
        <f>IF('4 Workforce'!D15="—",NA(),'4 Workforce'!D15)</f>
        <v>34356</v>
      </c>
      <c r="E20" s="210">
        <f>IF('4 Workforce'!E15="—",NA(),'4 Workforce'!E15)</f>
        <v>-6.9135750818437591E-3</v>
      </c>
      <c r="F20" s="210">
        <f>IF('4 Workforce'!F15="—",NA(),'4 Workforce'!F15)</f>
        <v>2.331056532480744E-2</v>
      </c>
      <c r="G20" s="210">
        <f>IF('4 Workforce'!G15="—",NA(),'4 Workforce'!G15)</f>
        <v>-8.5134628149259768E-3</v>
      </c>
    </row>
    <row r="21" spans="1:7" x14ac:dyDescent="0.25">
      <c r="A21" s="128">
        <f t="shared" si="1"/>
        <v>2018</v>
      </c>
      <c r="B21" s="143">
        <f>IF('4 Workforce'!B16="—",NA(),'4 Workforce'!B16)</f>
        <v>95814</v>
      </c>
      <c r="C21" s="143">
        <f>IF('4 Workforce'!C16="—",NA(),'4 Workforce'!C16)</f>
        <v>35495</v>
      </c>
      <c r="D21" s="143">
        <f>IF('4 Workforce'!D16="—",NA(),'4 Workforce'!D16)</f>
        <v>34079</v>
      </c>
      <c r="E21" s="210">
        <f>IF('4 Workforce'!E16="—",NA(),'4 Workforce'!E16)</f>
        <v>9.120781901672495E-3</v>
      </c>
      <c r="F21" s="210">
        <f>IF('4 Workforce'!F16="—",NA(),'4 Workforce'!F16)</f>
        <v>8.1801914392024312E-3</v>
      </c>
      <c r="G21" s="210">
        <f>IF('4 Workforce'!G16="—",NA(),'4 Workforce'!G16)</f>
        <v>-8.062638258237281E-3</v>
      </c>
    </row>
    <row r="22" spans="1:7" x14ac:dyDescent="0.25">
      <c r="A22" s="128">
        <f t="shared" si="1"/>
        <v>2019</v>
      </c>
      <c r="B22" s="143">
        <f>IF('4 Workforce'!B17="—",NA(),'4 Workforce'!B17)</f>
        <v>97575</v>
      </c>
      <c r="C22" s="143">
        <f>IF('4 Workforce'!C17="—",NA(),'4 Workforce'!C17)</f>
        <v>35516</v>
      </c>
      <c r="D22" s="143">
        <f>IF('4 Workforce'!D17="—",NA(),'4 Workforce'!D17)</f>
        <v>34372</v>
      </c>
      <c r="E22" s="210">
        <f>IF('4 Workforce'!E17="—",NA(),'4 Workforce'!E17)</f>
        <v>1.8379360010019413E-2</v>
      </c>
      <c r="F22" s="210">
        <f>IF('4 Workforce'!F17="—",NA(),'4 Workforce'!F17)</f>
        <v>5.9163262431328361E-4</v>
      </c>
      <c r="G22" s="210">
        <f>IF('4 Workforce'!G17="—",NA(),'4 Workforce'!G17)</f>
        <v>8.5976701194283873E-3</v>
      </c>
    </row>
    <row r="23" spans="1:7" x14ac:dyDescent="0.25">
      <c r="A23" s="128">
        <f t="shared" si="1"/>
        <v>2020</v>
      </c>
      <c r="B23" s="143">
        <f>IF('4 Workforce'!B18="—",NA(),'4 Workforce'!B18)</f>
        <v>97920</v>
      </c>
      <c r="C23" s="143">
        <f>IF('4 Workforce'!C18="—",NA(),'4 Workforce'!C18)</f>
        <v>35880</v>
      </c>
      <c r="D23" s="143">
        <f>IF('4 Workforce'!D18="—",NA(),'4 Workforce'!D18)</f>
        <v>34627</v>
      </c>
      <c r="E23" s="210">
        <f>IF('4 Workforce'!E18="—",NA(),'4 Workforce'!E18)</f>
        <v>3.5357417371252881E-3</v>
      </c>
      <c r="F23" s="210">
        <f>IF('4 Workforce'!F18="—",NA(),'4 Workforce'!F18)</f>
        <v>1.0248901903367497E-2</v>
      </c>
      <c r="G23" s="210">
        <f>IF('4 Workforce'!G18="—",NA(),'4 Workforce'!G18)</f>
        <v>7.4188292796462238E-3</v>
      </c>
    </row>
    <row r="24" spans="1:7" x14ac:dyDescent="0.25">
      <c r="A24" s="128">
        <f t="shared" si="1"/>
        <v>2021</v>
      </c>
      <c r="B24" s="143">
        <f>IF('4 Workforce'!B19="—",NA(),'4 Workforce'!B19)</f>
        <v>98899</v>
      </c>
      <c r="C24" s="143">
        <f>IF('4 Workforce'!C19="—",NA(),'4 Workforce'!C19)</f>
        <v>38288</v>
      </c>
      <c r="D24" s="143">
        <f>IF('4 Workforce'!D19="—",NA(),'4 Workforce'!D19)</f>
        <v>34380</v>
      </c>
      <c r="E24" s="210">
        <f>IF('4 Workforce'!E19="—",NA(),'4 Workforce'!E19)</f>
        <v>9.9979575163398685E-3</v>
      </c>
      <c r="F24" s="210">
        <f>IF('4 Workforce'!F19="—",NA(),'4 Workforce'!F19)</f>
        <v>6.7112597547380151E-2</v>
      </c>
      <c r="G24" s="210">
        <f>IF('4 Workforce'!G19="—",NA(),'4 Workforce'!G19)</f>
        <v>-7.13316198342334E-3</v>
      </c>
    </row>
    <row r="25" spans="1:7" x14ac:dyDescent="0.25">
      <c r="A25" s="128">
        <f t="shared" si="1"/>
        <v>2022</v>
      </c>
      <c r="B25" s="143">
        <f>IF('4 Workforce'!B20="—",NA(),'4 Workforce'!B20)</f>
        <v>99839</v>
      </c>
      <c r="C25" s="143">
        <f>IF('4 Workforce'!C20="—",NA(),'4 Workforce'!C20)</f>
        <v>38935</v>
      </c>
      <c r="D25" s="143">
        <f>IF('4 Workforce'!D20="—",NA(),'4 Workforce'!D20)</f>
        <v>34399</v>
      </c>
      <c r="E25" s="210">
        <f>IF('4 Workforce'!E20="—",NA(),'4 Workforce'!E20)</f>
        <v>9.5046461541572723E-3</v>
      </c>
      <c r="F25" s="210">
        <f>IF('4 Workforce'!F20="—",NA(),'4 Workforce'!F20)</f>
        <v>1.6898244880902632E-2</v>
      </c>
      <c r="G25" s="210">
        <f>IF('4 Workforce'!G20="—",NA(),'4 Workforce'!G20)</f>
        <v>5.5264688772542177E-4</v>
      </c>
    </row>
    <row r="26" spans="1:7" x14ac:dyDescent="0.25">
      <c r="A26" s="128">
        <f t="shared" si="1"/>
        <v>2023</v>
      </c>
      <c r="B26" s="143">
        <f>IF('4 Workforce'!B21="—",NA(),'4 Workforce'!B21)</f>
        <v>101599</v>
      </c>
      <c r="C26" s="143">
        <f>IF('4 Workforce'!C21="—",NA(),'4 Workforce'!C21)</f>
        <v>39516</v>
      </c>
      <c r="D26" s="143">
        <f>IF('4 Workforce'!D21="—",NA(),'4 Workforce'!D21)</f>
        <v>34471</v>
      </c>
      <c r="E26" s="210">
        <f>IF('4 Workforce'!E21="—",NA(),'4 Workforce'!E21)</f>
        <v>1.762838169452819E-2</v>
      </c>
      <c r="F26" s="210">
        <f>IF('4 Workforce'!F21="—",NA(),'4 Workforce'!F21)</f>
        <v>1.4922306408116091E-2</v>
      </c>
      <c r="G26" s="210">
        <f>IF('4 Workforce'!G21="—",NA(),'4 Workforce'!G21)</f>
        <v>2.0930841012820139E-3</v>
      </c>
    </row>
    <row r="29" spans="1:7" x14ac:dyDescent="0.25">
      <c r="A29" s="134" t="s">
        <v>7782</v>
      </c>
    </row>
    <row r="30" spans="1:7" ht="27.6" x14ac:dyDescent="0.25">
      <c r="A30" s="127" t="s">
        <v>41</v>
      </c>
      <c r="B30" s="77" t="s">
        <v>7783</v>
      </c>
      <c r="C30" s="77" t="s">
        <v>7784</v>
      </c>
      <c r="D30" s="77" t="s">
        <v>7785</v>
      </c>
      <c r="E30" s="77" t="s">
        <v>7786</v>
      </c>
    </row>
    <row r="31" spans="1:7" x14ac:dyDescent="0.25">
      <c r="A31" s="129">
        <v>2019</v>
      </c>
      <c r="B31" s="137">
        <f>IF('5 Direct care'!B12="—",NA(),IF('5 Direct care'!B12="†",NA(),'5 Direct care'!B12))</f>
        <v>88380</v>
      </c>
      <c r="C31" s="135"/>
      <c r="D31" s="136">
        <f>IF('5 Direct care'!B19="—",NA(),IF('5 Direct care'!B19="†",NA(),'5 Direct care'!B19))</f>
        <v>0.8508139434138452</v>
      </c>
      <c r="E31" s="136">
        <f>IF('5 Direct care'!C19="—",NA(),IF('5 Direct care'!C19="†",NA(),'5 Direct care'!C19))</f>
        <v>0.82476801345916251</v>
      </c>
    </row>
    <row r="32" spans="1:7" x14ac:dyDescent="0.25">
      <c r="A32" s="129">
        <f>A31+1</f>
        <v>2020</v>
      </c>
      <c r="B32" s="137">
        <f>IF('5 Direct care'!B13="—",NA(),IF('5 Direct care'!B13="†",NA(),'5 Direct care'!B13))</f>
        <v>88752</v>
      </c>
      <c r="C32" s="136">
        <f>IF('5 Direct care'!C13="—",NA(),IF('5 Direct care'!C13="†",NA(),'5 Direct care'!C13))</f>
        <v>4.2090970807875088E-3</v>
      </c>
      <c r="D32" s="220">
        <f>IF('5 Direct care'!B20="—",NA(),IF('5 Direct care'!B20="†",NA(),'5 Direct care'!B20))</f>
        <v>0.84545038866026523</v>
      </c>
      <c r="E32" s="136">
        <f>IF('5 Direct care'!C20="—",NA(),IF('5 Direct care'!C20="†",NA(),'5 Direct care'!C20))</f>
        <v>0.84862208270076933</v>
      </c>
    </row>
    <row r="33" spans="1:5" x14ac:dyDescent="0.25">
      <c r="A33" s="129">
        <f t="shared" ref="A33:A35" si="2">A32+1</f>
        <v>2021</v>
      </c>
      <c r="B33" s="137">
        <f>IF('5 Direct care'!B14="—",NA(),IF('5 Direct care'!B14="†",NA(),'5 Direct care'!B14))</f>
        <v>89915</v>
      </c>
      <c r="C33" s="136">
        <f>IF('5 Direct care'!C14="—",NA(),IF('5 Direct care'!C14="†",NA(),'5 Direct care'!C14))</f>
        <v>1.3103930052280511E-2</v>
      </c>
      <c r="D33" s="220">
        <f>IF('5 Direct care'!B21="—",NA(),IF('5 Direct care'!B21="†",NA(),'5 Direct care'!B21))</f>
        <v>0.84351986490923592</v>
      </c>
      <c r="E33" s="136">
        <f>IF('5 Direct care'!C21="—",NA(),IF('5 Direct care'!C21="†",NA(),'5 Direct care'!C21))</f>
        <v>0.86518107230498476</v>
      </c>
    </row>
    <row r="34" spans="1:5" x14ac:dyDescent="0.25">
      <c r="A34" s="129">
        <f t="shared" si="2"/>
        <v>2022</v>
      </c>
      <c r="B34" s="137">
        <f>IF('5 Direct care'!B15="—",NA(),IF('5 Direct care'!B15="†",NA(),'5 Direct care'!B15))</f>
        <v>90692</v>
      </c>
      <c r="C34" s="136">
        <f>IF('5 Direct care'!C15="—",NA(),IF('5 Direct care'!C15="†",NA(),'5 Direct care'!C15))</f>
        <v>8.6414947450369796E-3</v>
      </c>
      <c r="D34" s="220">
        <f>IF('5 Direct care'!B22="—",NA(),IF('5 Direct care'!B22="†",NA(),'5 Direct care'!B22))</f>
        <v>0.83942984079970384</v>
      </c>
      <c r="E34" s="136">
        <f>IF('5 Direct care'!C22="—",NA(),IF('5 Direct care'!C22="†",NA(),'5 Direct care'!C22))</f>
        <v>0.8655205301900174</v>
      </c>
    </row>
    <row r="35" spans="1:5" x14ac:dyDescent="0.25">
      <c r="A35" s="129">
        <f t="shared" si="2"/>
        <v>2023</v>
      </c>
      <c r="B35" s="137">
        <f>IF('5 Direct care'!B16="—",NA(),IF('5 Direct care'!B16="†",NA(),'5 Direct care'!B16))</f>
        <v>92238</v>
      </c>
      <c r="C35" s="136">
        <f>IF('5 Direct care'!C16="—",NA(),IF('5 Direct care'!C16="†",NA(),'5 Direct care'!C16))</f>
        <v>1.7046707537599789E-2</v>
      </c>
      <c r="D35" s="220">
        <f>IF('5 Direct care'!B23="—",NA(),IF('5 Direct care'!B23="†",NA(),'5 Direct care'!B23))</f>
        <v>0.83465749705908965</v>
      </c>
      <c r="E35" s="136">
        <f>IF('5 Direct care'!C23="—",NA(),IF('5 Direct care'!C23="†",NA(),'5 Direct care'!C23))</f>
        <v>0.85582316854844487</v>
      </c>
    </row>
    <row r="37" spans="1:5" x14ac:dyDescent="0.25">
      <c r="A37" s="471" t="str">
        <f>CONCATENATE("Percentage of ",LOWER('5 Direct care'!A6)," supply working in direct care, ",TRIM('5 Direct care'!B6)," and ", TRIM('5 Direct care'!C6),", 2019 to 2023")</f>
        <v>Percentage of registered nurses supply working in direct care, Ontario and British Columbia, 2019 to 2023</v>
      </c>
    </row>
    <row r="40" spans="1:5" x14ac:dyDescent="0.25">
      <c r="A40" s="134" t="s">
        <v>7790</v>
      </c>
    </row>
    <row r="42" spans="1:5" x14ac:dyDescent="0.25">
      <c r="A42" s="472" t="str">
        <f>IF('6 New graduate migrations'!B6="Family medicine physicians",CONCATENATE('6 New graduate migrations'!A6," ",LOWER('6 New graduate migrations'!B6)," graduates (2017 to 2021) and their province/territory in 2023"),IF('6 New graduate migrations'!B6="Specialists",CONCATENATE('6 New graduate migrations'!A6," ",LOWER('6 New graduate migrations'!B6)," graduates (2014 to 2018) and their province/territory in 2023"),CONCATENATE('6 New graduate migrations'!A6," ",LOWER('6 New graduate migrations'!B6)," graduates (2019 to 2023) and their province/territory of registration in 2023")))</f>
        <v>Ontario nurse practitioners/registered nurses* graduates (2019 to 2023) and their province/territory of registration in 2023</v>
      </c>
    </row>
    <row r="45" spans="1:5" x14ac:dyDescent="0.25">
      <c r="A45" s="134" t="s">
        <v>7791</v>
      </c>
    </row>
    <row r="47" spans="1:5" x14ac:dyDescent="0.25">
      <c r="A47" s="472" t="str">
        <f>CONCATENATE("Average number of vacancies, total supply and total workforce counts for ",LOWER('8 Vacancy metrics'!$A$6)," in ",'8 Vacancy metrics'!$B$6)</f>
        <v>Average number of vacancies, total supply and total workforce counts for registered nurses, registered psychiatric nurses*, nursing coordinators and supervisors in Canada</v>
      </c>
    </row>
  </sheetData>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21BB0-40A8-4864-AB14-75FBCA40E142}">
  <sheetPr codeName="Sheet13">
    <pageSetUpPr fitToPage="1"/>
  </sheetPr>
  <dimension ref="A2:D25"/>
  <sheetViews>
    <sheetView showGridLines="0" zoomScaleNormal="100" workbookViewId="0"/>
  </sheetViews>
  <sheetFormatPr defaultRowHeight="13.8" x14ac:dyDescent="0.25"/>
  <cols>
    <col min="2" max="2" width="33.59765625" customWidth="1"/>
    <col min="3" max="3" width="35.59765625" customWidth="1"/>
    <col min="4" max="4" width="34" customWidth="1"/>
  </cols>
  <sheetData>
    <row r="2" spans="1:4" ht="79.5" customHeight="1" x14ac:dyDescent="0.25">
      <c r="A2" s="224" t="s">
        <v>41</v>
      </c>
      <c r="B2" s="225" t="s">
        <v>7787</v>
      </c>
      <c r="C2" s="225" t="s">
        <v>7788</v>
      </c>
      <c r="D2" s="225" t="s">
        <v>7789</v>
      </c>
    </row>
    <row r="3" spans="1:4" ht="14.1" customHeight="1" x14ac:dyDescent="0.25">
      <c r="A3" s="226">
        <v>2015</v>
      </c>
      <c r="B3" s="143">
        <f>IF('8 Vacancy metrics'!B12="—",NA(),IF('8 Vacancy metrics'!B12="F",NA(),IF('8 Vacancy metrics'!B12="X",NA(),'8 Vacancy metrics'!B12)))</f>
        <v>7125</v>
      </c>
      <c r="C3" s="154" t="e">
        <f>IF('8 Vacancy metrics'!C12="—",NA(),IF('8 Vacancy metrics'!C12="F",NA(),IF('8 Vacancy metrics'!C12="X",NA(),'8 Vacancy metrics'!C12)))</f>
        <v>#N/A</v>
      </c>
      <c r="D3" s="154">
        <f>IF('8 Vacancy metrics'!D12="—",NA(),IF('8 Vacancy metrics'!D12="F",NA(),IF('8 Vacancy metrics'!D12="X",NA(),'8 Vacancy metrics'!D12)))</f>
        <v>0.23799999999999999</v>
      </c>
    </row>
    <row r="4" spans="1:4" x14ac:dyDescent="0.25">
      <c r="A4" s="138">
        <v>2016</v>
      </c>
      <c r="B4" s="143">
        <f>IF('8 Vacancy metrics'!B13="—",NA(),IF('8 Vacancy metrics'!B13="F",NA(),IF('8 Vacancy metrics'!B13="X",NA(),'8 Vacancy metrics'!B13)))</f>
        <v>7585</v>
      </c>
      <c r="C4" s="154">
        <f>IF('8 Vacancy metrics'!C13="—",NA(),IF('8 Vacancy metrics'!C13="F",NA(),IF('8 Vacancy metrics'!C13="X",NA(),'8 Vacancy metrics'!C13)))</f>
        <v>6.456140350877182E-2</v>
      </c>
      <c r="D4" s="154">
        <f>IF('8 Vacancy metrics'!D13="—",NA(),IF('8 Vacancy metrics'!D13="F",NA(),IF('8 Vacancy metrics'!D13="X",NA(),'8 Vacancy metrics'!D13)))</f>
        <v>0.23599999999999999</v>
      </c>
    </row>
    <row r="5" spans="1:4" x14ac:dyDescent="0.25">
      <c r="A5" s="138">
        <f>A4+1</f>
        <v>2017</v>
      </c>
      <c r="B5" s="143">
        <f>IF('8 Vacancy metrics'!B14="—",NA(),IF('8 Vacancy metrics'!B14="F",NA(),IF('8 Vacancy metrics'!B14="X",NA(),'8 Vacancy metrics'!B14)))</f>
        <v>8480</v>
      </c>
      <c r="C5" s="154">
        <f>IF('8 Vacancy metrics'!C14="—",NA(),IF('8 Vacancy metrics'!C14="F",NA(),IF('8 Vacancy metrics'!C14="X",NA(),'8 Vacancy metrics'!C14)))</f>
        <v>0.1179960448253132</v>
      </c>
      <c r="D5" s="154">
        <f>IF('8 Vacancy metrics'!D14="—",NA(),IF('8 Vacancy metrics'!D14="F",NA(),IF('8 Vacancy metrics'!D14="X",NA(),'8 Vacancy metrics'!D14)))</f>
        <v>0.215</v>
      </c>
    </row>
    <row r="6" spans="1:4" x14ac:dyDescent="0.25">
      <c r="A6" s="138">
        <f t="shared" ref="A6:A10" si="0">A5+1</f>
        <v>2018</v>
      </c>
      <c r="B6" s="143">
        <f>IF('8 Vacancy metrics'!B15="—",NA(),IF('8 Vacancy metrics'!B15="F",NA(),IF('8 Vacancy metrics'!B15="X",NA(),'8 Vacancy metrics'!B15)))</f>
        <v>10880</v>
      </c>
      <c r="C6" s="154">
        <f>IF('8 Vacancy metrics'!C15="—",NA(),IF('8 Vacancy metrics'!C15="F",NA(),IF('8 Vacancy metrics'!C15="X",NA(),'8 Vacancy metrics'!C15)))</f>
        <v>0.28301886792452818</v>
      </c>
      <c r="D6" s="154">
        <f>IF('8 Vacancy metrics'!D15="—",NA(),IF('8 Vacancy metrics'!D15="F",NA(),IF('8 Vacancy metrics'!D15="X",NA(),'8 Vacancy metrics'!D15)))</f>
        <v>0.21199999999999999</v>
      </c>
    </row>
    <row r="7" spans="1:4" x14ac:dyDescent="0.25">
      <c r="A7" s="138">
        <f t="shared" si="0"/>
        <v>2019</v>
      </c>
      <c r="B7" s="143">
        <f>IF('8 Vacancy metrics'!B16="—",NA(),IF('8 Vacancy metrics'!B16="F",NA(),IF('8 Vacancy metrics'!B16="X",NA(),'8 Vacancy metrics'!B16)))</f>
        <v>12595</v>
      </c>
      <c r="C7" s="154">
        <f>IF('8 Vacancy metrics'!C16="—",NA(),IF('8 Vacancy metrics'!C16="F",NA(),IF('8 Vacancy metrics'!C16="X",NA(),'8 Vacancy metrics'!C16)))</f>
        <v>0.15762867647058831</v>
      </c>
      <c r="D7" s="154">
        <f>IF('8 Vacancy metrics'!D16="—",NA(),IF('8 Vacancy metrics'!D16="F",NA(),IF('8 Vacancy metrics'!D16="X",NA(),'8 Vacancy metrics'!D16)))</f>
        <v>0.223</v>
      </c>
    </row>
    <row r="8" spans="1:4" x14ac:dyDescent="0.25">
      <c r="A8" s="138">
        <f t="shared" si="0"/>
        <v>2020</v>
      </c>
      <c r="B8" s="143">
        <f>IF('8 Vacancy metrics'!B17="—",NA(),IF('8 Vacancy metrics'!B17="F",NA(),IF('8 Vacancy metrics'!B17="X",NA(),'8 Vacancy metrics'!B17)))</f>
        <v>21635</v>
      </c>
      <c r="C8" s="154">
        <f>IF('8 Vacancy metrics'!C17="—",NA(),IF('8 Vacancy metrics'!C17="F",NA(),IF('8 Vacancy metrics'!C17="X",NA(),'8 Vacancy metrics'!C17)))</f>
        <v>0.7177451369591108</v>
      </c>
      <c r="D8" s="154">
        <f>IF('8 Vacancy metrics'!D17="—",NA(),IF('8 Vacancy metrics'!D17="F",NA(),IF('8 Vacancy metrics'!D17="X",NA(),'8 Vacancy metrics'!D17)))</f>
        <v>0.249</v>
      </c>
    </row>
    <row r="9" spans="1:4" x14ac:dyDescent="0.25">
      <c r="A9" s="138">
        <f t="shared" si="0"/>
        <v>2021</v>
      </c>
      <c r="B9" s="143">
        <f>IF('8 Vacancy metrics'!B18="—",NA(),IF('8 Vacancy metrics'!B18="F",NA(),IF('8 Vacancy metrics'!B18="X",NA(),'8 Vacancy metrics'!B18)))</f>
        <v>23650</v>
      </c>
      <c r="C9" s="154">
        <f>IF('8 Vacancy metrics'!C18="—",NA(),IF('8 Vacancy metrics'!C18="F",NA(),IF('8 Vacancy metrics'!C18="X",NA(),'8 Vacancy metrics'!C18)))</f>
        <v>9.3136122024497281E-2</v>
      </c>
      <c r="D9" s="154">
        <f>IF('8 Vacancy metrics'!D18="—",NA(),IF('8 Vacancy metrics'!D18="F",NA(),IF('8 Vacancy metrics'!D18="X",NA(),'8 Vacancy metrics'!D18)))</f>
        <v>0.222</v>
      </c>
    </row>
    <row r="10" spans="1:4" x14ac:dyDescent="0.25">
      <c r="A10" s="138">
        <f t="shared" si="0"/>
        <v>2022</v>
      </c>
      <c r="B10" s="143">
        <f>IF('8 Vacancy metrics'!B19="—",NA(),IF('8 Vacancy metrics'!B19="F",NA(),IF('8 Vacancy metrics'!B19="X",NA(),'8 Vacancy metrics'!B19)))</f>
        <v>27960</v>
      </c>
      <c r="C10" s="154">
        <f>IF('8 Vacancy metrics'!C19="—",NA(),IF('8 Vacancy metrics'!C19="F",NA(),IF('8 Vacancy metrics'!C19="X",NA(),'8 Vacancy metrics'!C19)))</f>
        <v>0.18224101479915439</v>
      </c>
      <c r="D10" s="154">
        <f>IF('8 Vacancy metrics'!D19="—",NA(),IF('8 Vacancy metrics'!D19="F",NA(),IF('8 Vacancy metrics'!D19="X",NA(),'8 Vacancy metrics'!D19)))</f>
        <v>0.23100000000000001</v>
      </c>
    </row>
    <row r="11" spans="1:4" x14ac:dyDescent="0.25">
      <c r="A11" s="138">
        <f>A10+1</f>
        <v>2023</v>
      </c>
      <c r="B11" s="143">
        <f>IF('8 Vacancy metrics'!B20="—",NA(),IF('8 Vacancy metrics'!B20="F",NA(),IF('8 Vacancy metrics'!B20="X",NA(),'8 Vacancy metrics'!B20)))</f>
        <v>30420</v>
      </c>
      <c r="C11" s="154">
        <f>IF('8 Vacancy metrics'!C20="—",NA(),IF('8 Vacancy metrics'!C20="F",NA(),IF('8 Vacancy metrics'!C20="X",NA(),'8 Vacancy metrics'!C20)))</f>
        <v>8.7982832618025641E-2</v>
      </c>
      <c r="D11" s="154">
        <f>IF('8 Vacancy metrics'!D20="—",NA(),IF('8 Vacancy metrics'!D20="F",NA(),IF('8 Vacancy metrics'!D20="X",NA(),'8 Vacancy metrics'!D20)))</f>
        <v>0.25600000000000001</v>
      </c>
    </row>
    <row r="15" spans="1:4" x14ac:dyDescent="0.25">
      <c r="A15" t="str">
        <f>CONCATENATE("Average number of vacancies, total supply, and total workforce counts for ",LOWER('8 Vacancy metrics'!$A$6)," in ",'8 Vacancy metrics'!$B$6)</f>
        <v>Average number of vacancies, total supply, and total workforce counts for registered nurses, registered psychiatric nurses*, nursing coordinators and supervisors in Canada</v>
      </c>
    </row>
    <row r="16" spans="1:4" x14ac:dyDescent="0.25">
      <c r="A16" s="141" t="s">
        <v>41</v>
      </c>
      <c r="B16" s="142" t="s">
        <v>6759</v>
      </c>
      <c r="C16" s="142" t="s">
        <v>940</v>
      </c>
      <c r="D16" s="142" t="s">
        <v>302</v>
      </c>
    </row>
    <row r="17" spans="1:4" ht="14.1" customHeight="1" x14ac:dyDescent="0.25">
      <c r="A17" s="226">
        <v>2015</v>
      </c>
      <c r="B17" s="155">
        <f>IF('8 Vacancy metrics'!B36="—",NA(),'8 Vacancy metrics'!B36)</f>
        <v>298235</v>
      </c>
      <c r="C17" s="222">
        <f>IF('8 Vacancy metrics'!C36="—",NA(),'8 Vacancy metrics'!C36)</f>
        <v>284935</v>
      </c>
      <c r="D17" s="137">
        <f t="shared" ref="D17:D25" si="1">B3</f>
        <v>7125</v>
      </c>
    </row>
    <row r="18" spans="1:4" x14ac:dyDescent="0.25">
      <c r="A18" s="138">
        <f t="shared" ref="A18:A23" si="2">A17+1</f>
        <v>2016</v>
      </c>
      <c r="B18" s="155">
        <f>IF('8 Vacancy metrics'!B37="—",NA(),'8 Vacancy metrics'!B37)</f>
        <v>299885</v>
      </c>
      <c r="C18" s="222">
        <f>IF('8 Vacancy metrics'!C37="—",NA(),'8 Vacancy metrics'!C37)</f>
        <v>286529</v>
      </c>
      <c r="D18" s="137">
        <f t="shared" si="1"/>
        <v>7585</v>
      </c>
    </row>
    <row r="19" spans="1:4" x14ac:dyDescent="0.25">
      <c r="A19" s="138">
        <f t="shared" si="2"/>
        <v>2017</v>
      </c>
      <c r="B19" s="155">
        <f>IF('8 Vacancy metrics'!B38="—",NA(),'8 Vacancy metrics'!B38)</f>
        <v>301692</v>
      </c>
      <c r="C19" s="222">
        <f>IF('8 Vacancy metrics'!C38="—",NA(),'8 Vacancy metrics'!C38)</f>
        <v>286956</v>
      </c>
      <c r="D19" s="137">
        <f t="shared" si="1"/>
        <v>8480</v>
      </c>
    </row>
    <row r="20" spans="1:4" x14ac:dyDescent="0.25">
      <c r="A20" s="138">
        <f t="shared" si="2"/>
        <v>2018</v>
      </c>
      <c r="B20" s="155">
        <f>IF('8 Vacancy metrics'!B39="—",NA(),'8 Vacancy metrics'!B39)</f>
        <v>303484</v>
      </c>
      <c r="C20" s="222">
        <f>IF('8 Vacancy metrics'!C39="—",NA(),'8 Vacancy metrics'!C39)</f>
        <v>288074</v>
      </c>
      <c r="D20" s="137">
        <f t="shared" si="1"/>
        <v>10880</v>
      </c>
    </row>
    <row r="21" spans="1:4" x14ac:dyDescent="0.25">
      <c r="A21" s="138">
        <f t="shared" si="2"/>
        <v>2019</v>
      </c>
      <c r="B21" s="155">
        <f>IF('8 Vacancy metrics'!B40="—",NA(),'8 Vacancy metrics'!B40)</f>
        <v>306730</v>
      </c>
      <c r="C21" s="222">
        <f>IF('8 Vacancy metrics'!C40="—",NA(),'8 Vacancy metrics'!C40)</f>
        <v>279285</v>
      </c>
      <c r="D21" s="137">
        <f t="shared" si="1"/>
        <v>12595</v>
      </c>
    </row>
    <row r="22" spans="1:4" x14ac:dyDescent="0.25">
      <c r="A22" s="138">
        <f t="shared" si="2"/>
        <v>2020</v>
      </c>
      <c r="B22" s="155">
        <f>IF('8 Vacancy metrics'!B41="—",NA(),'8 Vacancy metrics'!B41)</f>
        <v>310922</v>
      </c>
      <c r="C22" s="222">
        <f>IF('8 Vacancy metrics'!C41="—",NA(),'8 Vacancy metrics'!C41)</f>
        <v>281454</v>
      </c>
      <c r="D22" s="137">
        <f t="shared" si="1"/>
        <v>21635</v>
      </c>
    </row>
    <row r="23" spans="1:4" x14ac:dyDescent="0.25">
      <c r="A23" s="138">
        <f t="shared" si="2"/>
        <v>2021</v>
      </c>
      <c r="B23" s="155">
        <f>IF('8 Vacancy metrics'!B42="—",NA(),'8 Vacancy metrics'!B42)</f>
        <v>318719</v>
      </c>
      <c r="C23" s="222">
        <f>IF('8 Vacancy metrics'!C42="—",NA(),'8 Vacancy metrics'!C42)</f>
        <v>286135</v>
      </c>
      <c r="D23" s="137">
        <f t="shared" si="1"/>
        <v>23650</v>
      </c>
    </row>
    <row r="24" spans="1:4" x14ac:dyDescent="0.25">
      <c r="A24" s="138">
        <f t="shared" ref="A24" si="3">A23+1</f>
        <v>2022</v>
      </c>
      <c r="B24" s="155">
        <f>IF('8 Vacancy metrics'!B43="—",NA(),'8 Vacancy metrics'!B43)</f>
        <v>322226</v>
      </c>
      <c r="C24" s="222">
        <f>IF('8 Vacancy metrics'!C43="—",NA(),'8 Vacancy metrics'!C43)</f>
        <v>289260</v>
      </c>
      <c r="D24" s="137">
        <f t="shared" si="1"/>
        <v>27960</v>
      </c>
    </row>
    <row r="25" spans="1:4" x14ac:dyDescent="0.25">
      <c r="A25" s="138">
        <f>A24+1</f>
        <v>2023</v>
      </c>
      <c r="B25" s="155">
        <f>IF('8 Vacancy metrics'!B44="—",NA(),'8 Vacancy metrics'!B44)</f>
        <v>328696</v>
      </c>
      <c r="C25" s="222">
        <f>IF('8 Vacancy metrics'!C44="—",NA(),'8 Vacancy metrics'!C44)</f>
        <v>296009</v>
      </c>
      <c r="D25" s="137">
        <f t="shared" si="1"/>
        <v>30420</v>
      </c>
    </row>
  </sheetData>
  <pageMargins left="0.7" right="0.7" top="0.75" bottom="0.75" header="0.3" footer="0.3"/>
  <pageSetup scale="56" fitToHeight="0" orientation="portrait" r:id="rId1"/>
  <headerFooter>
    <oddFooter>&amp;L&amp;9© 2023 CIHI&amp;R&amp;9&amp;P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30D4B3E5AE2234AB191C1FC3C713152" ma:contentTypeVersion="16" ma:contentTypeDescription="Create a new document." ma:contentTypeScope="" ma:versionID="3c9068490d611fc316f04d25dd29ff91">
  <xsd:schema xmlns:xsd="http://www.w3.org/2001/XMLSchema" xmlns:xs="http://www.w3.org/2001/XMLSchema" xmlns:p="http://schemas.microsoft.com/office/2006/metadata/properties" xmlns:ns2="6d117f32-55ed-4e40-8bf0-002437af5fe1" xmlns:ns3="b5a2ffda-4b08-4c18-9815-43884a8eb5f2" targetNamespace="http://schemas.microsoft.com/office/2006/metadata/properties" ma:root="true" ma:fieldsID="7807093def53cfb35bf2fd88cac3efec" ns2:_="" ns3:_="">
    <xsd:import namespace="6d117f32-55ed-4e40-8bf0-002437af5fe1"/>
    <xsd:import namespace="b5a2ffda-4b08-4c18-9815-43884a8eb5f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OutlinesformatforsavingSOPworddocumentsandPDFs" minOccurs="0"/>
                <xsd:element ref="ns2:krysi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117f32-55ed-4e40-8bf0-002437af5f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90f89e-804d-4378-8353-bdc090f72f5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OutlinesformatforsavingSOPworddocumentsandPDFs" ma:index="21" nillable="true" ma:displayName="Notes" ma:format="Dropdown" ma:internalName="OutlinesformatforsavingSOPworddocumentsandPDFs">
      <xsd:simpleType>
        <xsd:restriction base="dms:Text">
          <xsd:maxLength value="255"/>
        </xsd:restriction>
      </xsd:simpleType>
    </xsd:element>
    <xsd:element name="krysia" ma:index="22" nillable="true" ma:displayName="krysia" ma:format="Dropdown" ma:list="UserInfo" ma:SharePointGroup="0" ma:internalName="krysi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a2ffda-4b08-4c18-9815-43884a8eb5f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fd3204b-719e-4bb4-b921-e0ed36065dba}" ma:internalName="TaxCatchAll" ma:readOnly="false" ma:showField="CatchAllData" ma:web="b5a2ffda-4b08-4c18-9815-43884a8eb5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117f32-55ed-4e40-8bf0-002437af5fe1">
      <Terms xmlns="http://schemas.microsoft.com/office/infopath/2007/PartnerControls"/>
    </lcf76f155ced4ddcb4097134ff3c332f>
    <TaxCatchAll xmlns="b5a2ffda-4b08-4c18-9815-43884a8eb5f2" xsi:nil="true"/>
    <OutlinesformatforsavingSOPworddocumentsandPDFs xmlns="6d117f32-55ed-4e40-8bf0-002437af5fe1" xsi:nil="true"/>
    <krysia xmlns="6d117f32-55ed-4e40-8bf0-002437af5fe1">
      <UserInfo>
        <DisplayName/>
        <AccountId xsi:nil="true"/>
        <AccountType/>
      </UserInfo>
    </krysia>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5E5643-E09B-48C9-886A-F421365B31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117f32-55ed-4e40-8bf0-002437af5fe1"/>
    <ds:schemaRef ds:uri="b5a2ffda-4b08-4c18-9815-43884a8eb5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B1AC77-990E-4234-81F8-71D167278BC6}">
  <ds:schemaRefs>
    <ds:schemaRef ds:uri="b5a2ffda-4b08-4c18-9815-43884a8eb5f2"/>
    <ds:schemaRef ds:uri="http://www.w3.org/XML/1998/namespace"/>
    <ds:schemaRef ds:uri="http://purl.org/dc/terms/"/>
    <ds:schemaRef ds:uri="http://schemas.microsoft.com/office/2006/documentManagement/types"/>
    <ds:schemaRef ds:uri="http://schemas.microsoft.com/office/2006/metadata/properties"/>
    <ds:schemaRef ds:uri="http://purl.org/dc/elements/1.1/"/>
    <ds:schemaRef ds:uri="6d117f32-55ed-4e40-8bf0-002437af5fe1"/>
    <ds:schemaRef ds:uri="http://purl.org/dc/dcmitype/"/>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37B682CF-8FB8-43C9-8407-8E85FA0CBC1A}">
  <ds:schemaRefs>
    <ds:schemaRef ds:uri="http://schemas.microsoft.com/DataMashup"/>
  </ds:schemaRefs>
</ds:datastoreItem>
</file>

<file path=customXml/itemProps4.xml><?xml version="1.0" encoding="utf-8"?>
<ds:datastoreItem xmlns:ds="http://schemas.openxmlformats.org/officeDocument/2006/customXml" ds:itemID="{3D62D098-F432-4316-B3A5-6339FD5E00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35</vt:i4>
      </vt:variant>
    </vt:vector>
  </HeadingPairs>
  <TitlesOfParts>
    <vt:vector size="66" baseType="lpstr">
      <vt:lpstr>Instructions</vt:lpstr>
      <vt:lpstr>Table of contents</vt:lpstr>
      <vt:lpstr>1 Prov territorial profile</vt:lpstr>
      <vt:lpstr>2 Supply</vt:lpstr>
      <vt:lpstr>3 Inflow and outflow</vt:lpstr>
      <vt:lpstr>4 Workforce</vt:lpstr>
      <vt:lpstr>5 Direct care</vt:lpstr>
      <vt:lpstr>6 New graduate migrations</vt:lpstr>
      <vt:lpstr>7 Hospital Staffing indicators</vt:lpstr>
      <vt:lpstr>8 Vacancy metrics</vt:lpstr>
      <vt:lpstr>Notes to readers</vt:lpstr>
      <vt:lpstr>Terminology</vt:lpstr>
      <vt:lpstr>Notes on Hospital Staffing ind</vt:lpstr>
      <vt:lpstr>Notes on Vacancy metrics</vt:lpstr>
      <vt:lpstr>Contact info</vt:lpstr>
      <vt:lpstr>DirectCareData</vt:lpstr>
      <vt:lpstr>GradsData</vt:lpstr>
      <vt:lpstr>NursProfileData</vt:lpstr>
      <vt:lpstr>OTProfileData</vt:lpstr>
      <vt:lpstr>PHProfileData</vt:lpstr>
      <vt:lpstr>Phyprofile</vt:lpstr>
      <vt:lpstr>PTProfileData</vt:lpstr>
      <vt:lpstr>StaffingData</vt:lpstr>
      <vt:lpstr>Supply_WF_Flow</vt:lpstr>
      <vt:lpstr>VacancyData</vt:lpstr>
      <vt:lpstr>Data validation tables</vt:lpstr>
      <vt:lpstr>Flow hidden fig</vt:lpstr>
      <vt:lpstr>Place of work hidden fig</vt:lpstr>
      <vt:lpstr>StaffingViz</vt:lpstr>
      <vt:lpstr>supply,wf,dc fig values</vt:lpstr>
      <vt:lpstr>VacancyGraphs</vt:lpstr>
      <vt:lpstr>'1 Prov territorial profile'!Table1a</vt:lpstr>
      <vt:lpstr>'1 Prov territorial profile'!Table1b</vt:lpstr>
      <vt:lpstr>Table1b</vt:lpstr>
      <vt:lpstr>'2 Supply'!Table2</vt:lpstr>
      <vt:lpstr>'3 Inflow and outflow'!Table3</vt:lpstr>
      <vt:lpstr>'4 Workforce'!Table4</vt:lpstr>
      <vt:lpstr>'5 Direct care'!Table5a</vt:lpstr>
      <vt:lpstr>'5 Direct care'!Table5b</vt:lpstr>
      <vt:lpstr>'6 New graduate migrations'!Table6</vt:lpstr>
      <vt:lpstr>'7 Hospital Staffing indicators'!Table7a</vt:lpstr>
      <vt:lpstr>'7 Hospital Staffing indicators'!Table7b</vt:lpstr>
      <vt:lpstr>'7 Hospital Staffing indicators'!Table7c</vt:lpstr>
      <vt:lpstr>'7 Hospital Staffing indicators'!Table7d</vt:lpstr>
      <vt:lpstr>'7 Hospital Staffing indicators'!Table7e</vt:lpstr>
      <vt:lpstr>'7 Hospital Staffing indicators'!Table7f</vt:lpstr>
      <vt:lpstr>'7 Hospital Staffing indicators'!Table7g</vt:lpstr>
      <vt:lpstr>Table8a</vt:lpstr>
      <vt:lpstr>Table8b</vt:lpstr>
      <vt:lpstr>Title_Table1_a..D49</vt:lpstr>
      <vt:lpstr>Title_Table1_b..D56</vt:lpstr>
      <vt:lpstr>'2 Supply'!Title_Table2..G21</vt:lpstr>
      <vt:lpstr>Title_Table3..E20</vt:lpstr>
      <vt:lpstr>'4 Workforce'!Title_Table4..G21</vt:lpstr>
      <vt:lpstr>Title_Table5_a..C16</vt:lpstr>
      <vt:lpstr>'5 Direct care'!Title_Table5_b..C23</vt:lpstr>
      <vt:lpstr>'6 New graduate migrations'!Title_Table6..D24</vt:lpstr>
      <vt:lpstr>Title_Table7_a..H16</vt:lpstr>
      <vt:lpstr>Title_Table7_b..H23</vt:lpstr>
      <vt:lpstr>Title_Table7_c..H30</vt:lpstr>
      <vt:lpstr>Title_Table7_d..H37</vt:lpstr>
      <vt:lpstr>Title_Table7_e..H44</vt:lpstr>
      <vt:lpstr>Title_Table7_f..H51</vt:lpstr>
      <vt:lpstr>Title_Table7_g..H58</vt:lpstr>
      <vt:lpstr>Title_Table8_a..D20</vt:lpstr>
      <vt:lpstr>Title_Table8_b..C44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Health Workforce in Canada, 2023 — Quick Stats (Updated June 2025)</dc:title>
  <dc:subject/>
  <dc:creator/>
  <cp:keywords/>
  <dc:description/>
  <cp:lastModifiedBy/>
  <cp:revision>1</cp:revision>
  <dcterms:created xsi:type="dcterms:W3CDTF">2023-11-17T20:26:30Z</dcterms:created>
  <dcterms:modified xsi:type="dcterms:W3CDTF">2025-06-19T18:12:38Z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0x010100B30D4B3E5AE2234AB191C1FC3C713152</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lpwstr/>
  </property>
</Properties>
</file>